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sfolder/Desktop/Analyst Project/"/>
    </mc:Choice>
  </mc:AlternateContent>
  <xr:revisionPtr revIDLastSave="0" documentId="8_{7504DF18-3E56-4240-B404-4E7A3B80D136}" xr6:coauthVersionLast="47" xr6:coauthVersionMax="47" xr10:uidLastSave="{00000000-0000-0000-0000-000000000000}"/>
  <bookViews>
    <workbookView xWindow="0" yWindow="780" windowWidth="34560" windowHeight="20100" xr2:uid="{1C747504-690A-4206-90A2-8C8CED909F9A}"/>
  </bookViews>
  <sheets>
    <sheet name="Workpad" sheetId="5" r:id="rId1"/>
    <sheet name="Yearly Summary " sheetId="13" r:id="rId2"/>
    <sheet name="Profit by Aircraft" sheetId="12" r:id="rId3"/>
    <sheet name="Pivot by Route Key" sheetId="6" r:id="rId4"/>
    <sheet name="Aircraft Passenger Capcity" sheetId="9" r:id="rId5"/>
    <sheet name="Dedup scratchpad" sheetId="14" r:id="rId6"/>
  </sheets>
  <definedNames>
    <definedName name="_xlnm._FilterDatabase" localSheetId="0" hidden="1">Workpad!$A$1:$CM$1219</definedName>
  </definedNames>
  <calcPr calcId="191029"/>
  <pivotCaches>
    <pivotCache cacheId="5" r:id="rId7"/>
    <pivotCache cacheId="29" r:id="rId8"/>
    <pivotCache cacheId="4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497" i="5" l="1"/>
  <c r="V6" i="13"/>
  <c r="V8" i="13" s="1"/>
  <c r="Y8" i="12"/>
  <c r="Y9" i="12"/>
  <c r="Y10" i="12"/>
  <c r="Y11" i="12"/>
  <c r="Y12" i="12"/>
  <c r="Y13" i="12"/>
  <c r="Y14" i="12"/>
  <c r="Y7" i="12"/>
  <c r="AA7" i="12"/>
  <c r="AA15" i="12" s="1"/>
  <c r="AB7" i="12"/>
  <c r="AC7" i="12"/>
  <c r="AA8" i="12"/>
  <c r="AB8" i="12"/>
  <c r="AC8" i="12"/>
  <c r="AA9" i="12"/>
  <c r="AB9" i="12"/>
  <c r="AC9" i="12"/>
  <c r="AA10" i="12"/>
  <c r="AB10" i="12"/>
  <c r="AC10" i="12"/>
  <c r="AA11" i="12"/>
  <c r="AB11" i="12"/>
  <c r="AC11" i="12"/>
  <c r="AA12" i="12"/>
  <c r="AB12" i="12"/>
  <c r="AC12" i="12"/>
  <c r="AA13" i="12"/>
  <c r="AB13" i="12"/>
  <c r="AC13" i="12"/>
  <c r="AA14" i="12"/>
  <c r="AB14" i="12"/>
  <c r="AC14" i="12"/>
  <c r="Z8" i="12"/>
  <c r="Z9" i="12"/>
  <c r="Z10" i="12"/>
  <c r="Z11" i="12"/>
  <c r="Z12" i="12"/>
  <c r="Z13" i="12"/>
  <c r="Z14" i="12"/>
  <c r="Z7" i="12"/>
  <c r="BF7" i="5"/>
  <c r="BF8" i="5"/>
  <c r="BF9" i="5"/>
  <c r="BF10" i="5"/>
  <c r="BF11" i="5"/>
  <c r="BF12" i="5"/>
  <c r="BF13" i="5"/>
  <c r="BF14" i="5"/>
  <c r="BF15" i="5"/>
  <c r="BF16" i="5"/>
  <c r="BF17" i="5"/>
  <c r="BF18" i="5"/>
  <c r="BF19" i="5"/>
  <c r="BF20" i="5"/>
  <c r="BF21" i="5"/>
  <c r="BF22" i="5"/>
  <c r="BF23" i="5"/>
  <c r="BF24" i="5"/>
  <c r="BF25" i="5"/>
  <c r="BF26" i="5"/>
  <c r="BF27" i="5"/>
  <c r="BF28" i="5"/>
  <c r="BF29" i="5"/>
  <c r="BF30" i="5"/>
  <c r="BF31" i="5"/>
  <c r="BF32" i="5"/>
  <c r="BF33" i="5"/>
  <c r="BF34" i="5"/>
  <c r="BF35" i="5"/>
  <c r="BF36" i="5"/>
  <c r="BF37" i="5"/>
  <c r="BF38" i="5"/>
  <c r="BF39" i="5"/>
  <c r="BF40" i="5"/>
  <c r="BF41" i="5"/>
  <c r="BF42" i="5"/>
  <c r="BF43" i="5"/>
  <c r="BF44" i="5"/>
  <c r="BF45" i="5"/>
  <c r="BF46" i="5"/>
  <c r="BF47" i="5"/>
  <c r="BF48" i="5"/>
  <c r="BF49" i="5"/>
  <c r="BF50" i="5"/>
  <c r="BF51" i="5"/>
  <c r="BF52" i="5"/>
  <c r="BF53" i="5"/>
  <c r="BF54" i="5"/>
  <c r="BF55" i="5"/>
  <c r="BF56" i="5"/>
  <c r="BF57" i="5"/>
  <c r="BF58" i="5"/>
  <c r="BF59" i="5"/>
  <c r="BF60" i="5"/>
  <c r="BF61" i="5"/>
  <c r="BF62" i="5"/>
  <c r="BF63" i="5"/>
  <c r="BF64" i="5"/>
  <c r="BF65" i="5"/>
  <c r="BF66" i="5"/>
  <c r="BF67" i="5"/>
  <c r="BF68" i="5"/>
  <c r="BF69" i="5"/>
  <c r="BF70" i="5"/>
  <c r="BF71" i="5"/>
  <c r="BF72" i="5"/>
  <c r="BF73" i="5"/>
  <c r="BF74" i="5"/>
  <c r="BF75" i="5"/>
  <c r="BF76" i="5"/>
  <c r="BF77" i="5"/>
  <c r="BF78" i="5"/>
  <c r="BF79" i="5"/>
  <c r="BF80" i="5"/>
  <c r="BF81" i="5"/>
  <c r="BF82" i="5"/>
  <c r="BF83" i="5"/>
  <c r="BF84" i="5"/>
  <c r="BF85" i="5"/>
  <c r="BF86" i="5"/>
  <c r="BF87" i="5"/>
  <c r="BF88" i="5"/>
  <c r="BF89" i="5"/>
  <c r="BF90" i="5"/>
  <c r="BF91" i="5"/>
  <c r="BF92" i="5"/>
  <c r="BF93" i="5"/>
  <c r="BF94" i="5"/>
  <c r="BF95" i="5"/>
  <c r="BF96" i="5"/>
  <c r="BF97" i="5"/>
  <c r="BF98" i="5"/>
  <c r="BF99" i="5"/>
  <c r="BF100" i="5"/>
  <c r="BF101" i="5"/>
  <c r="BF102" i="5"/>
  <c r="BF103" i="5"/>
  <c r="BF104" i="5"/>
  <c r="BF105" i="5"/>
  <c r="BF106" i="5"/>
  <c r="BF107" i="5"/>
  <c r="BF108" i="5"/>
  <c r="BF109" i="5"/>
  <c r="BF110" i="5"/>
  <c r="BF111" i="5"/>
  <c r="BF112" i="5"/>
  <c r="BF113" i="5"/>
  <c r="BF114" i="5"/>
  <c r="BF115" i="5"/>
  <c r="BF116" i="5"/>
  <c r="BF117" i="5"/>
  <c r="BF118" i="5"/>
  <c r="BF119" i="5"/>
  <c r="BF120" i="5"/>
  <c r="BF121" i="5"/>
  <c r="BF122" i="5"/>
  <c r="BF123" i="5"/>
  <c r="BF124" i="5"/>
  <c r="BF125" i="5"/>
  <c r="BF126" i="5"/>
  <c r="BF127" i="5"/>
  <c r="BF128" i="5"/>
  <c r="BF129" i="5"/>
  <c r="BF130" i="5"/>
  <c r="BF131" i="5"/>
  <c r="BF132" i="5"/>
  <c r="BF133" i="5"/>
  <c r="BF134" i="5"/>
  <c r="BF135" i="5"/>
  <c r="BF136" i="5"/>
  <c r="BF137" i="5"/>
  <c r="BF138" i="5"/>
  <c r="BF139" i="5"/>
  <c r="BF140" i="5"/>
  <c r="BF141" i="5"/>
  <c r="BF142" i="5"/>
  <c r="BF143" i="5"/>
  <c r="BF144" i="5"/>
  <c r="BF145" i="5"/>
  <c r="BF146" i="5"/>
  <c r="BF147" i="5"/>
  <c r="BF148" i="5"/>
  <c r="BF149" i="5"/>
  <c r="BF150" i="5"/>
  <c r="BF151" i="5"/>
  <c r="BF152" i="5"/>
  <c r="BF153" i="5"/>
  <c r="BF154" i="5"/>
  <c r="BF155" i="5"/>
  <c r="BF156" i="5"/>
  <c r="BF157" i="5"/>
  <c r="BF158" i="5"/>
  <c r="BF159" i="5"/>
  <c r="BF160" i="5"/>
  <c r="BF161" i="5"/>
  <c r="BF162" i="5"/>
  <c r="BF163" i="5"/>
  <c r="BF164" i="5"/>
  <c r="BF165" i="5"/>
  <c r="BF166" i="5"/>
  <c r="BF167" i="5"/>
  <c r="BF168" i="5"/>
  <c r="BF169" i="5"/>
  <c r="BF170" i="5"/>
  <c r="BF171" i="5"/>
  <c r="BF172" i="5"/>
  <c r="BF173" i="5"/>
  <c r="BF174" i="5"/>
  <c r="BF175" i="5"/>
  <c r="BF176" i="5"/>
  <c r="BF177" i="5"/>
  <c r="BF178" i="5"/>
  <c r="BF179" i="5"/>
  <c r="BF180" i="5"/>
  <c r="BF181" i="5"/>
  <c r="BF182" i="5"/>
  <c r="BF183" i="5"/>
  <c r="BF184" i="5"/>
  <c r="BF185" i="5"/>
  <c r="BF186" i="5"/>
  <c r="BF187" i="5"/>
  <c r="BF188" i="5"/>
  <c r="BF189" i="5"/>
  <c r="BF190" i="5"/>
  <c r="BF191" i="5"/>
  <c r="BF192" i="5"/>
  <c r="BF193" i="5"/>
  <c r="BF194" i="5"/>
  <c r="BF195" i="5"/>
  <c r="BF196" i="5"/>
  <c r="BF197" i="5"/>
  <c r="BF198" i="5"/>
  <c r="BF199" i="5"/>
  <c r="BF200" i="5"/>
  <c r="BF201" i="5"/>
  <c r="BF202" i="5"/>
  <c r="BF203" i="5"/>
  <c r="BF204" i="5"/>
  <c r="BF205" i="5"/>
  <c r="BF206" i="5"/>
  <c r="BF207" i="5"/>
  <c r="BF208" i="5"/>
  <c r="BF209" i="5"/>
  <c r="BF210" i="5"/>
  <c r="BF211" i="5"/>
  <c r="BF212" i="5"/>
  <c r="BF213" i="5"/>
  <c r="BF214" i="5"/>
  <c r="BF215" i="5"/>
  <c r="BF216" i="5"/>
  <c r="BF217" i="5"/>
  <c r="BF218" i="5"/>
  <c r="BF219" i="5"/>
  <c r="BF220" i="5"/>
  <c r="BF221" i="5"/>
  <c r="BF222" i="5"/>
  <c r="BF223" i="5"/>
  <c r="BF224" i="5"/>
  <c r="BF225" i="5"/>
  <c r="BF226" i="5"/>
  <c r="BF227" i="5"/>
  <c r="BF228" i="5"/>
  <c r="BF229" i="5"/>
  <c r="BF230" i="5"/>
  <c r="BF231" i="5"/>
  <c r="BF232" i="5"/>
  <c r="BF233" i="5"/>
  <c r="BF234" i="5"/>
  <c r="BF235" i="5"/>
  <c r="BF236" i="5"/>
  <c r="BF237" i="5"/>
  <c r="BF238" i="5"/>
  <c r="BF239" i="5"/>
  <c r="BF240" i="5"/>
  <c r="BF241" i="5"/>
  <c r="BF242" i="5"/>
  <c r="BF243" i="5"/>
  <c r="BF244" i="5"/>
  <c r="BF245" i="5"/>
  <c r="BF246" i="5"/>
  <c r="BF247" i="5"/>
  <c r="BF248" i="5"/>
  <c r="BF249" i="5"/>
  <c r="BF250" i="5"/>
  <c r="BF251" i="5"/>
  <c r="BF252" i="5"/>
  <c r="BF253" i="5"/>
  <c r="BF254" i="5"/>
  <c r="BF255" i="5"/>
  <c r="BF256" i="5"/>
  <c r="BF257" i="5"/>
  <c r="BF258" i="5"/>
  <c r="BF259" i="5"/>
  <c r="BF260" i="5"/>
  <c r="BF261" i="5"/>
  <c r="BF262" i="5"/>
  <c r="BF263" i="5"/>
  <c r="BF264" i="5"/>
  <c r="BF265" i="5"/>
  <c r="BF266" i="5"/>
  <c r="BF267" i="5"/>
  <c r="BF268" i="5"/>
  <c r="BF269" i="5"/>
  <c r="BF270" i="5"/>
  <c r="BF271" i="5"/>
  <c r="BF272" i="5"/>
  <c r="BF273" i="5"/>
  <c r="BF274" i="5"/>
  <c r="BF275" i="5"/>
  <c r="BF276" i="5"/>
  <c r="BF277" i="5"/>
  <c r="BF278" i="5"/>
  <c r="BF279" i="5"/>
  <c r="BF280" i="5"/>
  <c r="BF281" i="5"/>
  <c r="BF282" i="5"/>
  <c r="BF283" i="5"/>
  <c r="BF284" i="5"/>
  <c r="BF285" i="5"/>
  <c r="BF286" i="5"/>
  <c r="BF287" i="5"/>
  <c r="BF288" i="5"/>
  <c r="BF289" i="5"/>
  <c r="BF290" i="5"/>
  <c r="BF291" i="5"/>
  <c r="BF292" i="5"/>
  <c r="BF293" i="5"/>
  <c r="BF294" i="5"/>
  <c r="BF295" i="5"/>
  <c r="BF296" i="5"/>
  <c r="BF297" i="5"/>
  <c r="BF298" i="5"/>
  <c r="BF299" i="5"/>
  <c r="BF300" i="5"/>
  <c r="BF301" i="5"/>
  <c r="BF302" i="5"/>
  <c r="BF303" i="5"/>
  <c r="BF304" i="5"/>
  <c r="BF305" i="5"/>
  <c r="BF306" i="5"/>
  <c r="BF307" i="5"/>
  <c r="BF308" i="5"/>
  <c r="BF309" i="5"/>
  <c r="BF310" i="5"/>
  <c r="BF311" i="5"/>
  <c r="BF312" i="5"/>
  <c r="BF313" i="5"/>
  <c r="BF314" i="5"/>
  <c r="BF315" i="5"/>
  <c r="BF316" i="5"/>
  <c r="BF317" i="5"/>
  <c r="BF318" i="5"/>
  <c r="BF319" i="5"/>
  <c r="BF320" i="5"/>
  <c r="BF321" i="5"/>
  <c r="BF322" i="5"/>
  <c r="BF323" i="5"/>
  <c r="BF324" i="5"/>
  <c r="BF325" i="5"/>
  <c r="BF326" i="5"/>
  <c r="BF327" i="5"/>
  <c r="BF328" i="5"/>
  <c r="BF329" i="5"/>
  <c r="BF330" i="5"/>
  <c r="BF331" i="5"/>
  <c r="BF332" i="5"/>
  <c r="BF333" i="5"/>
  <c r="BF334" i="5"/>
  <c r="BF335" i="5"/>
  <c r="BF336" i="5"/>
  <c r="BF337" i="5"/>
  <c r="BF338" i="5"/>
  <c r="BF339" i="5"/>
  <c r="BF340" i="5"/>
  <c r="BF341" i="5"/>
  <c r="BF342" i="5"/>
  <c r="BF343" i="5"/>
  <c r="BF344" i="5"/>
  <c r="BF345" i="5"/>
  <c r="BF346" i="5"/>
  <c r="BF347" i="5"/>
  <c r="BF348" i="5"/>
  <c r="BF349" i="5"/>
  <c r="BF350" i="5"/>
  <c r="BF351" i="5"/>
  <c r="BF352" i="5"/>
  <c r="BF353" i="5"/>
  <c r="BF354" i="5"/>
  <c r="BF355" i="5"/>
  <c r="BF356" i="5"/>
  <c r="BF357" i="5"/>
  <c r="BF358" i="5"/>
  <c r="BF359" i="5"/>
  <c r="BF360" i="5"/>
  <c r="BF361" i="5"/>
  <c r="BF362" i="5"/>
  <c r="BF363" i="5"/>
  <c r="BF364" i="5"/>
  <c r="BF365" i="5"/>
  <c r="BF366" i="5"/>
  <c r="BF367" i="5"/>
  <c r="BF368" i="5"/>
  <c r="BF369" i="5"/>
  <c r="BF370" i="5"/>
  <c r="BF371" i="5"/>
  <c r="BF372" i="5"/>
  <c r="BF373" i="5"/>
  <c r="BF374" i="5"/>
  <c r="BF375" i="5"/>
  <c r="BF376" i="5"/>
  <c r="BF377" i="5"/>
  <c r="BF378" i="5"/>
  <c r="BF379" i="5"/>
  <c r="BF380" i="5"/>
  <c r="BF381" i="5"/>
  <c r="BF382" i="5"/>
  <c r="BF383" i="5"/>
  <c r="BF384" i="5"/>
  <c r="BF385" i="5"/>
  <c r="BF386" i="5"/>
  <c r="BF387" i="5"/>
  <c r="BF388" i="5"/>
  <c r="BF389" i="5"/>
  <c r="BF390" i="5"/>
  <c r="BF391" i="5"/>
  <c r="BF392" i="5"/>
  <c r="BF393" i="5"/>
  <c r="BF394" i="5"/>
  <c r="BF395" i="5"/>
  <c r="BF396" i="5"/>
  <c r="BF397" i="5"/>
  <c r="BF398" i="5"/>
  <c r="BF399" i="5"/>
  <c r="BF400" i="5"/>
  <c r="BF401" i="5"/>
  <c r="BF402" i="5"/>
  <c r="BF403" i="5"/>
  <c r="BF404" i="5"/>
  <c r="BF405" i="5"/>
  <c r="BF406" i="5"/>
  <c r="BF407" i="5"/>
  <c r="BF408" i="5"/>
  <c r="BF409" i="5"/>
  <c r="BF410" i="5"/>
  <c r="BF411" i="5"/>
  <c r="BF412" i="5"/>
  <c r="BF413" i="5"/>
  <c r="BF414" i="5"/>
  <c r="BF415" i="5"/>
  <c r="BF416" i="5"/>
  <c r="BF417" i="5"/>
  <c r="BF418" i="5"/>
  <c r="BF419" i="5"/>
  <c r="BF420" i="5"/>
  <c r="BF421" i="5"/>
  <c r="BF422" i="5"/>
  <c r="BF423" i="5"/>
  <c r="BF424" i="5"/>
  <c r="BF425" i="5"/>
  <c r="BF426" i="5"/>
  <c r="BF427" i="5"/>
  <c r="BF428" i="5"/>
  <c r="BF429" i="5"/>
  <c r="BF430" i="5"/>
  <c r="BF431" i="5"/>
  <c r="BF432" i="5"/>
  <c r="BF433" i="5"/>
  <c r="BF434" i="5"/>
  <c r="BF435" i="5"/>
  <c r="BF436" i="5"/>
  <c r="BF437" i="5"/>
  <c r="BF438" i="5"/>
  <c r="BF439" i="5"/>
  <c r="BF440" i="5"/>
  <c r="BF441" i="5"/>
  <c r="BF442" i="5"/>
  <c r="BF443" i="5"/>
  <c r="BF444" i="5"/>
  <c r="BF445" i="5"/>
  <c r="BF446" i="5"/>
  <c r="BF447" i="5"/>
  <c r="BF448" i="5"/>
  <c r="BF449" i="5"/>
  <c r="BF450" i="5"/>
  <c r="BF451" i="5"/>
  <c r="BF452" i="5"/>
  <c r="BF453" i="5"/>
  <c r="BF454" i="5"/>
  <c r="BF455" i="5"/>
  <c r="BF456" i="5"/>
  <c r="BF457" i="5"/>
  <c r="BF458" i="5"/>
  <c r="BF459" i="5"/>
  <c r="BF460" i="5"/>
  <c r="BF461" i="5"/>
  <c r="BF462" i="5"/>
  <c r="BF463" i="5"/>
  <c r="BF464" i="5"/>
  <c r="BF465" i="5"/>
  <c r="BF466" i="5"/>
  <c r="BF467" i="5"/>
  <c r="BF468" i="5"/>
  <c r="BF469" i="5"/>
  <c r="BF470" i="5"/>
  <c r="BF471" i="5"/>
  <c r="BF472" i="5"/>
  <c r="BF473" i="5"/>
  <c r="BF474" i="5"/>
  <c r="BF475" i="5"/>
  <c r="BF476" i="5"/>
  <c r="BF477" i="5"/>
  <c r="BF478" i="5"/>
  <c r="BF479" i="5"/>
  <c r="BF480" i="5"/>
  <c r="BF481" i="5"/>
  <c r="BF482" i="5"/>
  <c r="BF483" i="5"/>
  <c r="BF484" i="5"/>
  <c r="BF485" i="5"/>
  <c r="BF486" i="5"/>
  <c r="BF487" i="5"/>
  <c r="BF488" i="5"/>
  <c r="BF489" i="5"/>
  <c r="BF490" i="5"/>
  <c r="BF491" i="5"/>
  <c r="BF492" i="5"/>
  <c r="BF493" i="5"/>
  <c r="BF494" i="5"/>
  <c r="BF495" i="5"/>
  <c r="BF496" i="5"/>
  <c r="BF497" i="5"/>
  <c r="BF498" i="5"/>
  <c r="BF499" i="5"/>
  <c r="BF500" i="5"/>
  <c r="BF501" i="5"/>
  <c r="BF502" i="5"/>
  <c r="BF503" i="5"/>
  <c r="BF504" i="5"/>
  <c r="BF505" i="5"/>
  <c r="BF506" i="5"/>
  <c r="BF507" i="5"/>
  <c r="BF508" i="5"/>
  <c r="BF509" i="5"/>
  <c r="BF510" i="5"/>
  <c r="BF511" i="5"/>
  <c r="BF512" i="5"/>
  <c r="BF513" i="5"/>
  <c r="BF514" i="5"/>
  <c r="BF515" i="5"/>
  <c r="BF516" i="5"/>
  <c r="BF517" i="5"/>
  <c r="BF518" i="5"/>
  <c r="BF519" i="5"/>
  <c r="BF520" i="5"/>
  <c r="BF521" i="5"/>
  <c r="BF522" i="5"/>
  <c r="BF523" i="5"/>
  <c r="BF524" i="5"/>
  <c r="BF525" i="5"/>
  <c r="BF526" i="5"/>
  <c r="BF527" i="5"/>
  <c r="BF528" i="5"/>
  <c r="BF529" i="5"/>
  <c r="BF530" i="5"/>
  <c r="BF531" i="5"/>
  <c r="BF532" i="5"/>
  <c r="BF533" i="5"/>
  <c r="BF534" i="5"/>
  <c r="BF535" i="5"/>
  <c r="BF536" i="5"/>
  <c r="BF537" i="5"/>
  <c r="BF538" i="5"/>
  <c r="BF539" i="5"/>
  <c r="BF540" i="5"/>
  <c r="BF541" i="5"/>
  <c r="BF542" i="5"/>
  <c r="BF543" i="5"/>
  <c r="BF544" i="5"/>
  <c r="BF545" i="5"/>
  <c r="BF546" i="5"/>
  <c r="BF547" i="5"/>
  <c r="BF548" i="5"/>
  <c r="BF549" i="5"/>
  <c r="BF550" i="5"/>
  <c r="BF551" i="5"/>
  <c r="BF552" i="5"/>
  <c r="BF553" i="5"/>
  <c r="BF554" i="5"/>
  <c r="BF555" i="5"/>
  <c r="BF556" i="5"/>
  <c r="BF557" i="5"/>
  <c r="BF558" i="5"/>
  <c r="BF559" i="5"/>
  <c r="BF560" i="5"/>
  <c r="BF561" i="5"/>
  <c r="BF562" i="5"/>
  <c r="BF563" i="5"/>
  <c r="BF564" i="5"/>
  <c r="BF565" i="5"/>
  <c r="BF566" i="5"/>
  <c r="BF567" i="5"/>
  <c r="BF568" i="5"/>
  <c r="BF569" i="5"/>
  <c r="BF570" i="5"/>
  <c r="BF571" i="5"/>
  <c r="BF572" i="5"/>
  <c r="BF573" i="5"/>
  <c r="BF574" i="5"/>
  <c r="BF575" i="5"/>
  <c r="BF576" i="5"/>
  <c r="BF577" i="5"/>
  <c r="BF578" i="5"/>
  <c r="BF579" i="5"/>
  <c r="BF580" i="5"/>
  <c r="BF581" i="5"/>
  <c r="BF582" i="5"/>
  <c r="BF583" i="5"/>
  <c r="BF584" i="5"/>
  <c r="BF585" i="5"/>
  <c r="BF586" i="5"/>
  <c r="BF587" i="5"/>
  <c r="BF588" i="5"/>
  <c r="BF589" i="5"/>
  <c r="BF590" i="5"/>
  <c r="BF591" i="5"/>
  <c r="BF592" i="5"/>
  <c r="BF593" i="5"/>
  <c r="BF594" i="5"/>
  <c r="BF595" i="5"/>
  <c r="BF596" i="5"/>
  <c r="BF597" i="5"/>
  <c r="BF598" i="5"/>
  <c r="BF599" i="5"/>
  <c r="BF600" i="5"/>
  <c r="BF601" i="5"/>
  <c r="BF602" i="5"/>
  <c r="BF603" i="5"/>
  <c r="BF604" i="5"/>
  <c r="BF605" i="5"/>
  <c r="BF606" i="5"/>
  <c r="BF607" i="5"/>
  <c r="BF608" i="5"/>
  <c r="BF609" i="5"/>
  <c r="BF610" i="5"/>
  <c r="BF611" i="5"/>
  <c r="BF612" i="5"/>
  <c r="BF613" i="5"/>
  <c r="BF614" i="5"/>
  <c r="BF615" i="5"/>
  <c r="BF616" i="5"/>
  <c r="BF617" i="5"/>
  <c r="BF618" i="5"/>
  <c r="BF619" i="5"/>
  <c r="BF620" i="5"/>
  <c r="BF621" i="5"/>
  <c r="BF622" i="5"/>
  <c r="BF623" i="5"/>
  <c r="BF624" i="5"/>
  <c r="BF625" i="5"/>
  <c r="BF626" i="5"/>
  <c r="BF627" i="5"/>
  <c r="BF628" i="5"/>
  <c r="BF629" i="5"/>
  <c r="BF630" i="5"/>
  <c r="BF631" i="5"/>
  <c r="BF632" i="5"/>
  <c r="BF633" i="5"/>
  <c r="BF634" i="5"/>
  <c r="BF635" i="5"/>
  <c r="BF636" i="5"/>
  <c r="BF637" i="5"/>
  <c r="BF638" i="5"/>
  <c r="BF639" i="5"/>
  <c r="BF640" i="5"/>
  <c r="BF641" i="5"/>
  <c r="BF642" i="5"/>
  <c r="BF643" i="5"/>
  <c r="BF644" i="5"/>
  <c r="BF645" i="5"/>
  <c r="BF646" i="5"/>
  <c r="BF647" i="5"/>
  <c r="BF648" i="5"/>
  <c r="BF649" i="5"/>
  <c r="BF650" i="5"/>
  <c r="BF651" i="5"/>
  <c r="BF652" i="5"/>
  <c r="BF653" i="5"/>
  <c r="BF654" i="5"/>
  <c r="BF655" i="5"/>
  <c r="BF656" i="5"/>
  <c r="BF657" i="5"/>
  <c r="BF658" i="5"/>
  <c r="BF659" i="5"/>
  <c r="BF660" i="5"/>
  <c r="BF661" i="5"/>
  <c r="BF662" i="5"/>
  <c r="BF663" i="5"/>
  <c r="BF664" i="5"/>
  <c r="BF665" i="5"/>
  <c r="BF666" i="5"/>
  <c r="BF667" i="5"/>
  <c r="BF668" i="5"/>
  <c r="BF669" i="5"/>
  <c r="BF670" i="5"/>
  <c r="BF671" i="5"/>
  <c r="BF672" i="5"/>
  <c r="BF673" i="5"/>
  <c r="BF674" i="5"/>
  <c r="BF675" i="5"/>
  <c r="BF676" i="5"/>
  <c r="BF677" i="5"/>
  <c r="BF678" i="5"/>
  <c r="BF679" i="5"/>
  <c r="BF680" i="5"/>
  <c r="BF681" i="5"/>
  <c r="BF682" i="5"/>
  <c r="BF683" i="5"/>
  <c r="BF684" i="5"/>
  <c r="BF685" i="5"/>
  <c r="BF686" i="5"/>
  <c r="BF687" i="5"/>
  <c r="BF688" i="5"/>
  <c r="BF689" i="5"/>
  <c r="BF690" i="5"/>
  <c r="BF691" i="5"/>
  <c r="BF692" i="5"/>
  <c r="BF693" i="5"/>
  <c r="BF694" i="5"/>
  <c r="BF695" i="5"/>
  <c r="BF696" i="5"/>
  <c r="BF697" i="5"/>
  <c r="BF698" i="5"/>
  <c r="BF699" i="5"/>
  <c r="BF700" i="5"/>
  <c r="BF701" i="5"/>
  <c r="BF702" i="5"/>
  <c r="BF703" i="5"/>
  <c r="BF704" i="5"/>
  <c r="BF705" i="5"/>
  <c r="BF706" i="5"/>
  <c r="BF707" i="5"/>
  <c r="BF708" i="5"/>
  <c r="BF709" i="5"/>
  <c r="BF710" i="5"/>
  <c r="BF711" i="5"/>
  <c r="BF712" i="5"/>
  <c r="BF713" i="5"/>
  <c r="BF714" i="5"/>
  <c r="BF715" i="5"/>
  <c r="BF716" i="5"/>
  <c r="BF717" i="5"/>
  <c r="BF718" i="5"/>
  <c r="BF719" i="5"/>
  <c r="BF720" i="5"/>
  <c r="BF721" i="5"/>
  <c r="BF722" i="5"/>
  <c r="BF723" i="5"/>
  <c r="BF724" i="5"/>
  <c r="BF725" i="5"/>
  <c r="BF726" i="5"/>
  <c r="BF727" i="5"/>
  <c r="BF728" i="5"/>
  <c r="BF729" i="5"/>
  <c r="BF730" i="5"/>
  <c r="BF731" i="5"/>
  <c r="BF732" i="5"/>
  <c r="BF733" i="5"/>
  <c r="BF734" i="5"/>
  <c r="BF735" i="5"/>
  <c r="BF736" i="5"/>
  <c r="BF737" i="5"/>
  <c r="BF738" i="5"/>
  <c r="BF739" i="5"/>
  <c r="BF740" i="5"/>
  <c r="BF741" i="5"/>
  <c r="BF742" i="5"/>
  <c r="BF743" i="5"/>
  <c r="BF744" i="5"/>
  <c r="BF745" i="5"/>
  <c r="BF746" i="5"/>
  <c r="BF747" i="5"/>
  <c r="BF748" i="5"/>
  <c r="BF749" i="5"/>
  <c r="BF750" i="5"/>
  <c r="BF751" i="5"/>
  <c r="BF752" i="5"/>
  <c r="BF753" i="5"/>
  <c r="BF754" i="5"/>
  <c r="BF755" i="5"/>
  <c r="BF756" i="5"/>
  <c r="BF757" i="5"/>
  <c r="BF758" i="5"/>
  <c r="BF759" i="5"/>
  <c r="BF760" i="5"/>
  <c r="BF761" i="5"/>
  <c r="BF762" i="5"/>
  <c r="BF763" i="5"/>
  <c r="BF764" i="5"/>
  <c r="BF765" i="5"/>
  <c r="BF766" i="5"/>
  <c r="BF767" i="5"/>
  <c r="BF768" i="5"/>
  <c r="BF769" i="5"/>
  <c r="BF770" i="5"/>
  <c r="BF771" i="5"/>
  <c r="BF772" i="5"/>
  <c r="BF773" i="5"/>
  <c r="BF774" i="5"/>
  <c r="BF775" i="5"/>
  <c r="BF776" i="5"/>
  <c r="BF777" i="5"/>
  <c r="BF778" i="5"/>
  <c r="BF779" i="5"/>
  <c r="BF780" i="5"/>
  <c r="BF781" i="5"/>
  <c r="BF782" i="5"/>
  <c r="BF783" i="5"/>
  <c r="BF784" i="5"/>
  <c r="BF785" i="5"/>
  <c r="BF786" i="5"/>
  <c r="BF787" i="5"/>
  <c r="BF788" i="5"/>
  <c r="BF789" i="5"/>
  <c r="BF790" i="5"/>
  <c r="BF791" i="5"/>
  <c r="BF792" i="5"/>
  <c r="BF793" i="5"/>
  <c r="BF794" i="5"/>
  <c r="BF795" i="5"/>
  <c r="BF796" i="5"/>
  <c r="BF797" i="5"/>
  <c r="BF798" i="5"/>
  <c r="BF799" i="5"/>
  <c r="BF800" i="5"/>
  <c r="BF801" i="5"/>
  <c r="BF802" i="5"/>
  <c r="BF803" i="5"/>
  <c r="BF804" i="5"/>
  <c r="BF805" i="5"/>
  <c r="BF806" i="5"/>
  <c r="BF807" i="5"/>
  <c r="BF808" i="5"/>
  <c r="BF809" i="5"/>
  <c r="BF810" i="5"/>
  <c r="BF811" i="5"/>
  <c r="BF812" i="5"/>
  <c r="BF813" i="5"/>
  <c r="BF814" i="5"/>
  <c r="BF815" i="5"/>
  <c r="BF816" i="5"/>
  <c r="BF817" i="5"/>
  <c r="BF818" i="5"/>
  <c r="BF819" i="5"/>
  <c r="BF820" i="5"/>
  <c r="BF821" i="5"/>
  <c r="BF822" i="5"/>
  <c r="BF823" i="5"/>
  <c r="BF824" i="5"/>
  <c r="BF825" i="5"/>
  <c r="BF826" i="5"/>
  <c r="BF827" i="5"/>
  <c r="BF828" i="5"/>
  <c r="BF829" i="5"/>
  <c r="BF830" i="5"/>
  <c r="BF831" i="5"/>
  <c r="BF832" i="5"/>
  <c r="BF833" i="5"/>
  <c r="BF834" i="5"/>
  <c r="BF835" i="5"/>
  <c r="BF836" i="5"/>
  <c r="BF837" i="5"/>
  <c r="BF838" i="5"/>
  <c r="BF839" i="5"/>
  <c r="BF840" i="5"/>
  <c r="BF841" i="5"/>
  <c r="BF842" i="5"/>
  <c r="BF843" i="5"/>
  <c r="BF844" i="5"/>
  <c r="BF845" i="5"/>
  <c r="BF846" i="5"/>
  <c r="BF847" i="5"/>
  <c r="BF848" i="5"/>
  <c r="BF849" i="5"/>
  <c r="BF850" i="5"/>
  <c r="BF851" i="5"/>
  <c r="BF852" i="5"/>
  <c r="BF853" i="5"/>
  <c r="BF854" i="5"/>
  <c r="BF855" i="5"/>
  <c r="BF856" i="5"/>
  <c r="BF857" i="5"/>
  <c r="BF858" i="5"/>
  <c r="BF859" i="5"/>
  <c r="BF860" i="5"/>
  <c r="BF861" i="5"/>
  <c r="BF862" i="5"/>
  <c r="BF863" i="5"/>
  <c r="BF864" i="5"/>
  <c r="BF865" i="5"/>
  <c r="BF866" i="5"/>
  <c r="BF867" i="5"/>
  <c r="BF868" i="5"/>
  <c r="BF869" i="5"/>
  <c r="BF870" i="5"/>
  <c r="BF871" i="5"/>
  <c r="BF872" i="5"/>
  <c r="BF873" i="5"/>
  <c r="BF874" i="5"/>
  <c r="BF875" i="5"/>
  <c r="BF876" i="5"/>
  <c r="BF877" i="5"/>
  <c r="BF878" i="5"/>
  <c r="BF879" i="5"/>
  <c r="BF880" i="5"/>
  <c r="BF881" i="5"/>
  <c r="BF882" i="5"/>
  <c r="BF883" i="5"/>
  <c r="BF884" i="5"/>
  <c r="BF885" i="5"/>
  <c r="BF886" i="5"/>
  <c r="BF887" i="5"/>
  <c r="BF888" i="5"/>
  <c r="BF889" i="5"/>
  <c r="BF890" i="5"/>
  <c r="BF891" i="5"/>
  <c r="BF892" i="5"/>
  <c r="BF893" i="5"/>
  <c r="BF894" i="5"/>
  <c r="BF895" i="5"/>
  <c r="BF896" i="5"/>
  <c r="BF897" i="5"/>
  <c r="BF898" i="5"/>
  <c r="BF899" i="5"/>
  <c r="BF900" i="5"/>
  <c r="BF901" i="5"/>
  <c r="BF902" i="5"/>
  <c r="BF903" i="5"/>
  <c r="BF904" i="5"/>
  <c r="BF905" i="5"/>
  <c r="BF906" i="5"/>
  <c r="BF907" i="5"/>
  <c r="BF908" i="5"/>
  <c r="BF909" i="5"/>
  <c r="BF910" i="5"/>
  <c r="BF911" i="5"/>
  <c r="BF912" i="5"/>
  <c r="BF913" i="5"/>
  <c r="BF914" i="5"/>
  <c r="BF915" i="5"/>
  <c r="BF916" i="5"/>
  <c r="BF917" i="5"/>
  <c r="BF918" i="5"/>
  <c r="BF919" i="5"/>
  <c r="BF920" i="5"/>
  <c r="BF921" i="5"/>
  <c r="BF922" i="5"/>
  <c r="BF923" i="5"/>
  <c r="BF924" i="5"/>
  <c r="BF925" i="5"/>
  <c r="BF926" i="5"/>
  <c r="BF927" i="5"/>
  <c r="BF928" i="5"/>
  <c r="BF929" i="5"/>
  <c r="BF930" i="5"/>
  <c r="BF931" i="5"/>
  <c r="BF932" i="5"/>
  <c r="BF933" i="5"/>
  <c r="BF934" i="5"/>
  <c r="BF935" i="5"/>
  <c r="BF936" i="5"/>
  <c r="BF937" i="5"/>
  <c r="BF938" i="5"/>
  <c r="BF939" i="5"/>
  <c r="BF940" i="5"/>
  <c r="BF941" i="5"/>
  <c r="BF942" i="5"/>
  <c r="BF943" i="5"/>
  <c r="BF944" i="5"/>
  <c r="BF945" i="5"/>
  <c r="BF946" i="5"/>
  <c r="BF947" i="5"/>
  <c r="BF948" i="5"/>
  <c r="BF949" i="5"/>
  <c r="BF950" i="5"/>
  <c r="BF951" i="5"/>
  <c r="BF952" i="5"/>
  <c r="BF953" i="5"/>
  <c r="BF954" i="5"/>
  <c r="BF955" i="5"/>
  <c r="BF956" i="5"/>
  <c r="BF957" i="5"/>
  <c r="BF958" i="5"/>
  <c r="BF959" i="5"/>
  <c r="BF960" i="5"/>
  <c r="BF961" i="5"/>
  <c r="BF962" i="5"/>
  <c r="BF963" i="5"/>
  <c r="BF964" i="5"/>
  <c r="BF965" i="5"/>
  <c r="BF966" i="5"/>
  <c r="BF967" i="5"/>
  <c r="BF968" i="5"/>
  <c r="BF969" i="5"/>
  <c r="BF970" i="5"/>
  <c r="BF971" i="5"/>
  <c r="BF972" i="5"/>
  <c r="BF973" i="5"/>
  <c r="BF974" i="5"/>
  <c r="BF975" i="5"/>
  <c r="BF976" i="5"/>
  <c r="BF977" i="5"/>
  <c r="BF978" i="5"/>
  <c r="BF979" i="5"/>
  <c r="BF980" i="5"/>
  <c r="BF981" i="5"/>
  <c r="BF982" i="5"/>
  <c r="BF983" i="5"/>
  <c r="BF984" i="5"/>
  <c r="BF985" i="5"/>
  <c r="BF986" i="5"/>
  <c r="BF987" i="5"/>
  <c r="BF988" i="5"/>
  <c r="BF989" i="5"/>
  <c r="BF990" i="5"/>
  <c r="BF991" i="5"/>
  <c r="BF992" i="5"/>
  <c r="BF993" i="5"/>
  <c r="BF994" i="5"/>
  <c r="BF995" i="5"/>
  <c r="BF996" i="5"/>
  <c r="BF997" i="5"/>
  <c r="BF998" i="5"/>
  <c r="BF999" i="5"/>
  <c r="BF1000" i="5"/>
  <c r="BF1001" i="5"/>
  <c r="BF1002" i="5"/>
  <c r="BF1003" i="5"/>
  <c r="BF1004" i="5"/>
  <c r="BF1005" i="5"/>
  <c r="BF1006" i="5"/>
  <c r="BF1007" i="5"/>
  <c r="BF1008" i="5"/>
  <c r="BF1009" i="5"/>
  <c r="BF1010" i="5"/>
  <c r="BF1011" i="5"/>
  <c r="BF1012" i="5"/>
  <c r="BF1013" i="5"/>
  <c r="BF1014" i="5"/>
  <c r="BF1015" i="5"/>
  <c r="BF1016" i="5"/>
  <c r="BF1017" i="5"/>
  <c r="BF1018" i="5"/>
  <c r="BF1019" i="5"/>
  <c r="BF1020" i="5"/>
  <c r="BF1021" i="5"/>
  <c r="BF1022" i="5"/>
  <c r="BF1023" i="5"/>
  <c r="BF1024" i="5"/>
  <c r="BF1025" i="5"/>
  <c r="BF1026" i="5"/>
  <c r="BF1027" i="5"/>
  <c r="BF1028" i="5"/>
  <c r="BF1029" i="5"/>
  <c r="BF1030" i="5"/>
  <c r="BF1031" i="5"/>
  <c r="BF1032" i="5"/>
  <c r="BF1033" i="5"/>
  <c r="BF1034" i="5"/>
  <c r="BF1035" i="5"/>
  <c r="BF1036" i="5"/>
  <c r="BF1037" i="5"/>
  <c r="BF1038" i="5"/>
  <c r="BF1039" i="5"/>
  <c r="BF1040" i="5"/>
  <c r="BF1041" i="5"/>
  <c r="BF1042" i="5"/>
  <c r="BF1043" i="5"/>
  <c r="BF1044" i="5"/>
  <c r="BF1045" i="5"/>
  <c r="BF1046" i="5"/>
  <c r="BF1047" i="5"/>
  <c r="BF1048" i="5"/>
  <c r="BF1049" i="5"/>
  <c r="BF1050" i="5"/>
  <c r="BF1051" i="5"/>
  <c r="BF1052" i="5"/>
  <c r="BF1053" i="5"/>
  <c r="BF1054" i="5"/>
  <c r="BF1055" i="5"/>
  <c r="BF1056" i="5"/>
  <c r="BF1057" i="5"/>
  <c r="BF1058" i="5"/>
  <c r="BF1059" i="5"/>
  <c r="BF1060" i="5"/>
  <c r="BF1061" i="5"/>
  <c r="BF1062" i="5"/>
  <c r="BF1063" i="5"/>
  <c r="BF1064" i="5"/>
  <c r="BF1065" i="5"/>
  <c r="BF1066" i="5"/>
  <c r="BF1067" i="5"/>
  <c r="BF1068" i="5"/>
  <c r="BF1069" i="5"/>
  <c r="BF1070" i="5"/>
  <c r="BF1071" i="5"/>
  <c r="BF1072" i="5"/>
  <c r="BF1073" i="5"/>
  <c r="BF1074" i="5"/>
  <c r="BF1075" i="5"/>
  <c r="BF1076" i="5"/>
  <c r="BF1077" i="5"/>
  <c r="BF1078" i="5"/>
  <c r="BF1079" i="5"/>
  <c r="BF1080" i="5"/>
  <c r="BF1081" i="5"/>
  <c r="BF1082" i="5"/>
  <c r="BF1083" i="5"/>
  <c r="BF1084" i="5"/>
  <c r="BF1085" i="5"/>
  <c r="BF1086" i="5"/>
  <c r="BF1087" i="5"/>
  <c r="BF1088" i="5"/>
  <c r="BF1089" i="5"/>
  <c r="BF1090" i="5"/>
  <c r="BF1091" i="5"/>
  <c r="BF1092" i="5"/>
  <c r="BF1093" i="5"/>
  <c r="BF1094" i="5"/>
  <c r="BF1095" i="5"/>
  <c r="BF1096" i="5"/>
  <c r="BF1097" i="5"/>
  <c r="BF1098" i="5"/>
  <c r="BF1099" i="5"/>
  <c r="BF1100" i="5"/>
  <c r="BF1101" i="5"/>
  <c r="BF1102" i="5"/>
  <c r="BF1103" i="5"/>
  <c r="BF1104" i="5"/>
  <c r="BF1105" i="5"/>
  <c r="BF1106" i="5"/>
  <c r="BF1107" i="5"/>
  <c r="BF1108" i="5"/>
  <c r="BF1109" i="5"/>
  <c r="BF1110" i="5"/>
  <c r="BF1111" i="5"/>
  <c r="BF1112" i="5"/>
  <c r="BF1113" i="5"/>
  <c r="BF1114" i="5"/>
  <c r="BF1115" i="5"/>
  <c r="BF1116" i="5"/>
  <c r="BF1117" i="5"/>
  <c r="BF1118" i="5"/>
  <c r="BF1119" i="5"/>
  <c r="BF1120" i="5"/>
  <c r="BF1121" i="5"/>
  <c r="BF1122" i="5"/>
  <c r="BF1123" i="5"/>
  <c r="BF1124" i="5"/>
  <c r="BF1125" i="5"/>
  <c r="BF1126" i="5"/>
  <c r="BF1127" i="5"/>
  <c r="BF1128" i="5"/>
  <c r="BF1129" i="5"/>
  <c r="BF1130" i="5"/>
  <c r="BF1131" i="5"/>
  <c r="BF1132" i="5"/>
  <c r="BF1133" i="5"/>
  <c r="BF1134" i="5"/>
  <c r="BF1135" i="5"/>
  <c r="BF1136" i="5"/>
  <c r="BF1137" i="5"/>
  <c r="BF1138" i="5"/>
  <c r="BF1139" i="5"/>
  <c r="BF1140" i="5"/>
  <c r="BF1141" i="5"/>
  <c r="BF1142" i="5"/>
  <c r="BF1143" i="5"/>
  <c r="BF1144" i="5"/>
  <c r="BF1145" i="5"/>
  <c r="BF1146" i="5"/>
  <c r="BF1147" i="5"/>
  <c r="BF1148" i="5"/>
  <c r="BF1149" i="5"/>
  <c r="BF1150" i="5"/>
  <c r="BF1151" i="5"/>
  <c r="BF1152" i="5"/>
  <c r="BF1153" i="5"/>
  <c r="BF1154" i="5"/>
  <c r="BF1155" i="5"/>
  <c r="BF1156" i="5"/>
  <c r="BF1157" i="5"/>
  <c r="BF1158" i="5"/>
  <c r="BF1159" i="5"/>
  <c r="BF1160" i="5"/>
  <c r="BF1161" i="5"/>
  <c r="BF1162" i="5"/>
  <c r="BF1163" i="5"/>
  <c r="BF1164" i="5"/>
  <c r="BF1165" i="5"/>
  <c r="BF1166" i="5"/>
  <c r="BF1167" i="5"/>
  <c r="BF1168" i="5"/>
  <c r="BF1169" i="5"/>
  <c r="BF1170" i="5"/>
  <c r="BF1171" i="5"/>
  <c r="BF1172" i="5"/>
  <c r="BF1173" i="5"/>
  <c r="BF1174" i="5"/>
  <c r="BF1175" i="5"/>
  <c r="BF1176" i="5"/>
  <c r="BF1177" i="5"/>
  <c r="BF1178" i="5"/>
  <c r="BF1179" i="5"/>
  <c r="BF1180" i="5"/>
  <c r="BF1181" i="5"/>
  <c r="BF1182" i="5"/>
  <c r="BF1183" i="5"/>
  <c r="BF1184" i="5"/>
  <c r="BF1185" i="5"/>
  <c r="BF1186" i="5"/>
  <c r="BF1187" i="5"/>
  <c r="BF1188" i="5"/>
  <c r="BF1189" i="5"/>
  <c r="BF1190" i="5"/>
  <c r="BF1191" i="5"/>
  <c r="BF1192" i="5"/>
  <c r="BF1193" i="5"/>
  <c r="BF1194" i="5"/>
  <c r="BF1195" i="5"/>
  <c r="BF1196" i="5"/>
  <c r="BF1197" i="5"/>
  <c r="BF1198" i="5"/>
  <c r="BF1199" i="5"/>
  <c r="BF1200" i="5"/>
  <c r="BF1201" i="5"/>
  <c r="BF1202" i="5"/>
  <c r="BF1203" i="5"/>
  <c r="BF1204" i="5"/>
  <c r="BF1205" i="5"/>
  <c r="BF1206" i="5"/>
  <c r="BF1207" i="5"/>
  <c r="BF1208" i="5"/>
  <c r="BF1209" i="5"/>
  <c r="BF1210" i="5"/>
  <c r="BF1211" i="5"/>
  <c r="BF1212" i="5"/>
  <c r="BF1213" i="5"/>
  <c r="BF1214" i="5"/>
  <c r="BF1215" i="5"/>
  <c r="BF1216" i="5"/>
  <c r="BF1217" i="5"/>
  <c r="BF1218" i="5"/>
  <c r="BF1219" i="5"/>
  <c r="G9" i="12"/>
  <c r="T3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" i="14"/>
  <c r="S14" i="13"/>
  <c r="S10" i="13"/>
  <c r="S11" i="13"/>
  <c r="L6" i="13"/>
  <c r="M6" i="13"/>
  <c r="N6" i="13"/>
  <c r="N8" i="13" s="1"/>
  <c r="O6" i="13"/>
  <c r="O8" i="13" s="1"/>
  <c r="P6" i="13"/>
  <c r="P8" i="13" s="1"/>
  <c r="Q6" i="13"/>
  <c r="Q8" i="13" s="1"/>
  <c r="R6" i="13"/>
  <c r="R8" i="13" s="1"/>
  <c r="S6" i="13"/>
  <c r="S8" i="13" s="1"/>
  <c r="T6" i="13"/>
  <c r="T8" i="13" s="1"/>
  <c r="U6" i="13"/>
  <c r="U8" i="13" s="1"/>
  <c r="L8" i="13"/>
  <c r="M8" i="13"/>
  <c r="BF6" i="5"/>
  <c r="BF5" i="5"/>
  <c r="BF4" i="5"/>
  <c r="BF3" i="5"/>
  <c r="BF2" i="5"/>
  <c r="I6" i="13"/>
  <c r="I8" i="13" s="1"/>
  <c r="J6" i="13"/>
  <c r="J8" i="13" s="1"/>
  <c r="K6" i="13"/>
  <c r="K8" i="13" s="1"/>
  <c r="H6" i="13"/>
  <c r="H8" i="13" s="1"/>
  <c r="BS3" i="5"/>
  <c r="BS4" i="5"/>
  <c r="BS5" i="5"/>
  <c r="BS6" i="5"/>
  <c r="BS7" i="5"/>
  <c r="BS8" i="5"/>
  <c r="BS9" i="5"/>
  <c r="BS10" i="5"/>
  <c r="BS11" i="5"/>
  <c r="BS12" i="5"/>
  <c r="BS13" i="5"/>
  <c r="BS14" i="5"/>
  <c r="BS15" i="5"/>
  <c r="BS16" i="5"/>
  <c r="BS17" i="5"/>
  <c r="BS18" i="5"/>
  <c r="BS19" i="5"/>
  <c r="BS20" i="5"/>
  <c r="BS21" i="5"/>
  <c r="BS22" i="5"/>
  <c r="BS23" i="5"/>
  <c r="BS24" i="5"/>
  <c r="BS25" i="5"/>
  <c r="BS26" i="5"/>
  <c r="BS27" i="5"/>
  <c r="BS28" i="5"/>
  <c r="BS29" i="5"/>
  <c r="BS30" i="5"/>
  <c r="BS31" i="5"/>
  <c r="BS32" i="5"/>
  <c r="BS33" i="5"/>
  <c r="BS34" i="5"/>
  <c r="BS35" i="5"/>
  <c r="BS36" i="5"/>
  <c r="BS37" i="5"/>
  <c r="BS38" i="5"/>
  <c r="BS39" i="5"/>
  <c r="BS40" i="5"/>
  <c r="BS41" i="5"/>
  <c r="BS42" i="5"/>
  <c r="BS43" i="5"/>
  <c r="BS44" i="5"/>
  <c r="BS45" i="5"/>
  <c r="BS46" i="5"/>
  <c r="BS47" i="5"/>
  <c r="BS48" i="5"/>
  <c r="BS49" i="5"/>
  <c r="BS50" i="5"/>
  <c r="BS51" i="5"/>
  <c r="BS52" i="5"/>
  <c r="BS53" i="5"/>
  <c r="BS54" i="5"/>
  <c r="BS55" i="5"/>
  <c r="BS56" i="5"/>
  <c r="BS57" i="5"/>
  <c r="BS58" i="5"/>
  <c r="BS59" i="5"/>
  <c r="BS60" i="5"/>
  <c r="BS61" i="5"/>
  <c r="BS62" i="5"/>
  <c r="BS63" i="5"/>
  <c r="BS64" i="5"/>
  <c r="BS65" i="5"/>
  <c r="BS66" i="5"/>
  <c r="BS67" i="5"/>
  <c r="BS68" i="5"/>
  <c r="BS69" i="5"/>
  <c r="BS70" i="5"/>
  <c r="BS71" i="5"/>
  <c r="BS72" i="5"/>
  <c r="BS73" i="5"/>
  <c r="BS74" i="5"/>
  <c r="BS75" i="5"/>
  <c r="BS76" i="5"/>
  <c r="BS77" i="5"/>
  <c r="BS78" i="5"/>
  <c r="BS79" i="5"/>
  <c r="BS80" i="5"/>
  <c r="BS81" i="5"/>
  <c r="BS82" i="5"/>
  <c r="BS83" i="5"/>
  <c r="BS84" i="5"/>
  <c r="BS85" i="5"/>
  <c r="BS86" i="5"/>
  <c r="BS87" i="5"/>
  <c r="BS88" i="5"/>
  <c r="BS89" i="5"/>
  <c r="BS90" i="5"/>
  <c r="BS91" i="5"/>
  <c r="BS92" i="5"/>
  <c r="BS93" i="5"/>
  <c r="BS94" i="5"/>
  <c r="BS95" i="5"/>
  <c r="BS96" i="5"/>
  <c r="BS97" i="5"/>
  <c r="BS98" i="5"/>
  <c r="BS99" i="5"/>
  <c r="BS100" i="5"/>
  <c r="BS101" i="5"/>
  <c r="BS102" i="5"/>
  <c r="BS103" i="5"/>
  <c r="BS104" i="5"/>
  <c r="BS105" i="5"/>
  <c r="BS106" i="5"/>
  <c r="BS107" i="5"/>
  <c r="BS108" i="5"/>
  <c r="BS109" i="5"/>
  <c r="BS110" i="5"/>
  <c r="BS111" i="5"/>
  <c r="BS112" i="5"/>
  <c r="BS113" i="5"/>
  <c r="BS114" i="5"/>
  <c r="BS115" i="5"/>
  <c r="BS116" i="5"/>
  <c r="BS117" i="5"/>
  <c r="BS118" i="5"/>
  <c r="BS119" i="5"/>
  <c r="BS120" i="5"/>
  <c r="BS121" i="5"/>
  <c r="BS122" i="5"/>
  <c r="BS123" i="5"/>
  <c r="BS124" i="5"/>
  <c r="BS125" i="5"/>
  <c r="BS126" i="5"/>
  <c r="BS127" i="5"/>
  <c r="BS128" i="5"/>
  <c r="BS129" i="5"/>
  <c r="BS130" i="5"/>
  <c r="BS131" i="5"/>
  <c r="BS132" i="5"/>
  <c r="BS133" i="5"/>
  <c r="BS134" i="5"/>
  <c r="BS135" i="5"/>
  <c r="BS136" i="5"/>
  <c r="BS137" i="5"/>
  <c r="BS138" i="5"/>
  <c r="BS139" i="5"/>
  <c r="BS140" i="5"/>
  <c r="BS141" i="5"/>
  <c r="BS142" i="5"/>
  <c r="BS143" i="5"/>
  <c r="BS144" i="5"/>
  <c r="BS145" i="5"/>
  <c r="BS146" i="5"/>
  <c r="BS147" i="5"/>
  <c r="BS148" i="5"/>
  <c r="BS149" i="5"/>
  <c r="BS150" i="5"/>
  <c r="BS151" i="5"/>
  <c r="BS152" i="5"/>
  <c r="BS153" i="5"/>
  <c r="BS154" i="5"/>
  <c r="BS155" i="5"/>
  <c r="BS156" i="5"/>
  <c r="BS157" i="5"/>
  <c r="BS158" i="5"/>
  <c r="BS159" i="5"/>
  <c r="BS160" i="5"/>
  <c r="BS161" i="5"/>
  <c r="BS162" i="5"/>
  <c r="BS163" i="5"/>
  <c r="BS164" i="5"/>
  <c r="BS165" i="5"/>
  <c r="BS166" i="5"/>
  <c r="BS167" i="5"/>
  <c r="BS168" i="5"/>
  <c r="BS169" i="5"/>
  <c r="BS170" i="5"/>
  <c r="BS171" i="5"/>
  <c r="BS172" i="5"/>
  <c r="BS173" i="5"/>
  <c r="BS174" i="5"/>
  <c r="BS175" i="5"/>
  <c r="BS176" i="5"/>
  <c r="BS177" i="5"/>
  <c r="BS178" i="5"/>
  <c r="BS179" i="5"/>
  <c r="BS180" i="5"/>
  <c r="BS181" i="5"/>
  <c r="BS182" i="5"/>
  <c r="BS183" i="5"/>
  <c r="BS184" i="5"/>
  <c r="BS185" i="5"/>
  <c r="BS186" i="5"/>
  <c r="BS187" i="5"/>
  <c r="BS188" i="5"/>
  <c r="BS189" i="5"/>
  <c r="BS190" i="5"/>
  <c r="BS191" i="5"/>
  <c r="BS192" i="5"/>
  <c r="BS193" i="5"/>
  <c r="BS194" i="5"/>
  <c r="BS195" i="5"/>
  <c r="BS196" i="5"/>
  <c r="BS197" i="5"/>
  <c r="BS198" i="5"/>
  <c r="BS199" i="5"/>
  <c r="BS200" i="5"/>
  <c r="BS201" i="5"/>
  <c r="BS202" i="5"/>
  <c r="BS203" i="5"/>
  <c r="BS204" i="5"/>
  <c r="BS205" i="5"/>
  <c r="BS206" i="5"/>
  <c r="BS207" i="5"/>
  <c r="BS208" i="5"/>
  <c r="BS209" i="5"/>
  <c r="BS210" i="5"/>
  <c r="BS211" i="5"/>
  <c r="BS212" i="5"/>
  <c r="BS213" i="5"/>
  <c r="BS214" i="5"/>
  <c r="BS215" i="5"/>
  <c r="BS216" i="5"/>
  <c r="BS217" i="5"/>
  <c r="BS218" i="5"/>
  <c r="BS219" i="5"/>
  <c r="BS220" i="5"/>
  <c r="BS221" i="5"/>
  <c r="BS222" i="5"/>
  <c r="BS223" i="5"/>
  <c r="BS224" i="5"/>
  <c r="BS225" i="5"/>
  <c r="BS226" i="5"/>
  <c r="BS227" i="5"/>
  <c r="BS228" i="5"/>
  <c r="BS229" i="5"/>
  <c r="BS230" i="5"/>
  <c r="BS231" i="5"/>
  <c r="BS232" i="5"/>
  <c r="BS233" i="5"/>
  <c r="BS234" i="5"/>
  <c r="BS235" i="5"/>
  <c r="BS236" i="5"/>
  <c r="BS237" i="5"/>
  <c r="BS238" i="5"/>
  <c r="BS239" i="5"/>
  <c r="BS240" i="5"/>
  <c r="BS241" i="5"/>
  <c r="BS242" i="5"/>
  <c r="BS243" i="5"/>
  <c r="BS244" i="5"/>
  <c r="BS245" i="5"/>
  <c r="BS246" i="5"/>
  <c r="BS247" i="5"/>
  <c r="BS248" i="5"/>
  <c r="BS249" i="5"/>
  <c r="BS250" i="5"/>
  <c r="BS251" i="5"/>
  <c r="BS252" i="5"/>
  <c r="BS253" i="5"/>
  <c r="BS254" i="5"/>
  <c r="BS255" i="5"/>
  <c r="BS256" i="5"/>
  <c r="BS257" i="5"/>
  <c r="BS258" i="5"/>
  <c r="BS259" i="5"/>
  <c r="BS260" i="5"/>
  <c r="BS261" i="5"/>
  <c r="BS262" i="5"/>
  <c r="BS263" i="5"/>
  <c r="BS264" i="5"/>
  <c r="BS265" i="5"/>
  <c r="BS266" i="5"/>
  <c r="BS267" i="5"/>
  <c r="BS268" i="5"/>
  <c r="BS269" i="5"/>
  <c r="BS270" i="5"/>
  <c r="BS271" i="5"/>
  <c r="BS272" i="5"/>
  <c r="BS273" i="5"/>
  <c r="BS274" i="5"/>
  <c r="BS275" i="5"/>
  <c r="BS276" i="5"/>
  <c r="BS277" i="5"/>
  <c r="BS278" i="5"/>
  <c r="BS279" i="5"/>
  <c r="BS280" i="5"/>
  <c r="BS281" i="5"/>
  <c r="BS282" i="5"/>
  <c r="BS283" i="5"/>
  <c r="BS284" i="5"/>
  <c r="BS285" i="5"/>
  <c r="BS286" i="5"/>
  <c r="BS287" i="5"/>
  <c r="BS288" i="5"/>
  <c r="BS289" i="5"/>
  <c r="BS290" i="5"/>
  <c r="BS291" i="5"/>
  <c r="BS292" i="5"/>
  <c r="BS293" i="5"/>
  <c r="BS294" i="5"/>
  <c r="BS295" i="5"/>
  <c r="BS296" i="5"/>
  <c r="BS297" i="5"/>
  <c r="BS298" i="5"/>
  <c r="BS299" i="5"/>
  <c r="BS300" i="5"/>
  <c r="BS301" i="5"/>
  <c r="BS302" i="5"/>
  <c r="BS303" i="5"/>
  <c r="BS304" i="5"/>
  <c r="BS305" i="5"/>
  <c r="BS306" i="5"/>
  <c r="BS307" i="5"/>
  <c r="BS308" i="5"/>
  <c r="BS309" i="5"/>
  <c r="BS310" i="5"/>
  <c r="BS311" i="5"/>
  <c r="BS312" i="5"/>
  <c r="BS313" i="5"/>
  <c r="BS314" i="5"/>
  <c r="BS315" i="5"/>
  <c r="BS316" i="5"/>
  <c r="BS317" i="5"/>
  <c r="BS318" i="5"/>
  <c r="BS319" i="5"/>
  <c r="BS320" i="5"/>
  <c r="BS321" i="5"/>
  <c r="BS322" i="5"/>
  <c r="BS323" i="5"/>
  <c r="BS324" i="5"/>
  <c r="BS325" i="5"/>
  <c r="BS326" i="5"/>
  <c r="BS327" i="5"/>
  <c r="BS328" i="5"/>
  <c r="BS329" i="5"/>
  <c r="BS330" i="5"/>
  <c r="BS331" i="5"/>
  <c r="BS332" i="5"/>
  <c r="BS333" i="5"/>
  <c r="BS334" i="5"/>
  <c r="BS335" i="5"/>
  <c r="BS336" i="5"/>
  <c r="BS337" i="5"/>
  <c r="BS338" i="5"/>
  <c r="BS339" i="5"/>
  <c r="BS340" i="5"/>
  <c r="BS341" i="5"/>
  <c r="BS342" i="5"/>
  <c r="BS343" i="5"/>
  <c r="BS344" i="5"/>
  <c r="BS345" i="5"/>
  <c r="BS346" i="5"/>
  <c r="BS347" i="5"/>
  <c r="BS348" i="5"/>
  <c r="BS349" i="5"/>
  <c r="BS350" i="5"/>
  <c r="BS351" i="5"/>
  <c r="BS352" i="5"/>
  <c r="BS353" i="5"/>
  <c r="BS354" i="5"/>
  <c r="BS355" i="5"/>
  <c r="BS356" i="5"/>
  <c r="BS357" i="5"/>
  <c r="BS358" i="5"/>
  <c r="BS359" i="5"/>
  <c r="BS360" i="5"/>
  <c r="BS361" i="5"/>
  <c r="BS362" i="5"/>
  <c r="BS363" i="5"/>
  <c r="BS364" i="5"/>
  <c r="BS365" i="5"/>
  <c r="BS366" i="5"/>
  <c r="BS367" i="5"/>
  <c r="BS368" i="5"/>
  <c r="BS369" i="5"/>
  <c r="BS370" i="5"/>
  <c r="BS371" i="5"/>
  <c r="BS372" i="5"/>
  <c r="BS373" i="5"/>
  <c r="BS374" i="5"/>
  <c r="BS375" i="5"/>
  <c r="BS376" i="5"/>
  <c r="BS377" i="5"/>
  <c r="BS378" i="5"/>
  <c r="BS379" i="5"/>
  <c r="BS380" i="5"/>
  <c r="BS381" i="5"/>
  <c r="BS382" i="5"/>
  <c r="BS383" i="5"/>
  <c r="BS384" i="5"/>
  <c r="BS385" i="5"/>
  <c r="BS386" i="5"/>
  <c r="BS387" i="5"/>
  <c r="BS388" i="5"/>
  <c r="BS389" i="5"/>
  <c r="BS390" i="5"/>
  <c r="BS391" i="5"/>
  <c r="BS392" i="5"/>
  <c r="BS393" i="5"/>
  <c r="BS394" i="5"/>
  <c r="BS395" i="5"/>
  <c r="BS396" i="5"/>
  <c r="BS397" i="5"/>
  <c r="BS398" i="5"/>
  <c r="BS399" i="5"/>
  <c r="BS400" i="5"/>
  <c r="BS401" i="5"/>
  <c r="BS402" i="5"/>
  <c r="BS403" i="5"/>
  <c r="BS404" i="5"/>
  <c r="BS405" i="5"/>
  <c r="BS406" i="5"/>
  <c r="BS407" i="5"/>
  <c r="BS408" i="5"/>
  <c r="BS409" i="5"/>
  <c r="BS410" i="5"/>
  <c r="BS411" i="5"/>
  <c r="BS412" i="5"/>
  <c r="BS413" i="5"/>
  <c r="BS414" i="5"/>
  <c r="BS415" i="5"/>
  <c r="BS416" i="5"/>
  <c r="BS417" i="5"/>
  <c r="BS418" i="5"/>
  <c r="BS419" i="5"/>
  <c r="BS420" i="5"/>
  <c r="BS421" i="5"/>
  <c r="BS422" i="5"/>
  <c r="BS423" i="5"/>
  <c r="BS424" i="5"/>
  <c r="BS425" i="5"/>
  <c r="BS426" i="5"/>
  <c r="BS427" i="5"/>
  <c r="BS428" i="5"/>
  <c r="BS429" i="5"/>
  <c r="BS430" i="5"/>
  <c r="BS431" i="5"/>
  <c r="BS432" i="5"/>
  <c r="BS433" i="5"/>
  <c r="BS434" i="5"/>
  <c r="BS435" i="5"/>
  <c r="BS436" i="5"/>
  <c r="BS437" i="5"/>
  <c r="BS438" i="5"/>
  <c r="BS439" i="5"/>
  <c r="BS440" i="5"/>
  <c r="BS441" i="5"/>
  <c r="BS442" i="5"/>
  <c r="BS443" i="5"/>
  <c r="BS444" i="5"/>
  <c r="BS445" i="5"/>
  <c r="BS446" i="5"/>
  <c r="BS447" i="5"/>
  <c r="BS448" i="5"/>
  <c r="BS449" i="5"/>
  <c r="BS450" i="5"/>
  <c r="BS451" i="5"/>
  <c r="BS452" i="5"/>
  <c r="BS453" i="5"/>
  <c r="BS454" i="5"/>
  <c r="BS455" i="5"/>
  <c r="BS456" i="5"/>
  <c r="BS457" i="5"/>
  <c r="BS458" i="5"/>
  <c r="BS459" i="5"/>
  <c r="BS460" i="5"/>
  <c r="BS461" i="5"/>
  <c r="BS462" i="5"/>
  <c r="BS463" i="5"/>
  <c r="BS464" i="5"/>
  <c r="BS465" i="5"/>
  <c r="BS466" i="5"/>
  <c r="BS467" i="5"/>
  <c r="BS468" i="5"/>
  <c r="BS469" i="5"/>
  <c r="BS470" i="5"/>
  <c r="BS471" i="5"/>
  <c r="BS472" i="5"/>
  <c r="BS473" i="5"/>
  <c r="BS474" i="5"/>
  <c r="BS475" i="5"/>
  <c r="BS476" i="5"/>
  <c r="BS477" i="5"/>
  <c r="BS478" i="5"/>
  <c r="BS479" i="5"/>
  <c r="BS480" i="5"/>
  <c r="BS481" i="5"/>
  <c r="BS482" i="5"/>
  <c r="BS483" i="5"/>
  <c r="BS484" i="5"/>
  <c r="BS485" i="5"/>
  <c r="BS486" i="5"/>
  <c r="BS487" i="5"/>
  <c r="BS488" i="5"/>
  <c r="BS489" i="5"/>
  <c r="BS490" i="5"/>
  <c r="BS491" i="5"/>
  <c r="BS492" i="5"/>
  <c r="BS493" i="5"/>
  <c r="BS494" i="5"/>
  <c r="BS495" i="5"/>
  <c r="BS496" i="5"/>
  <c r="BS497" i="5"/>
  <c r="BS498" i="5"/>
  <c r="BS499" i="5"/>
  <c r="BS500" i="5"/>
  <c r="BS501" i="5"/>
  <c r="BS502" i="5"/>
  <c r="BS503" i="5"/>
  <c r="BS504" i="5"/>
  <c r="BS505" i="5"/>
  <c r="BS506" i="5"/>
  <c r="BS507" i="5"/>
  <c r="BS508" i="5"/>
  <c r="BS509" i="5"/>
  <c r="BS510" i="5"/>
  <c r="BS511" i="5"/>
  <c r="BS512" i="5"/>
  <c r="BS513" i="5"/>
  <c r="BS514" i="5"/>
  <c r="BS515" i="5"/>
  <c r="BS516" i="5"/>
  <c r="BS517" i="5"/>
  <c r="BS518" i="5"/>
  <c r="BS519" i="5"/>
  <c r="BS520" i="5"/>
  <c r="BS521" i="5"/>
  <c r="BS522" i="5"/>
  <c r="BS523" i="5"/>
  <c r="BS524" i="5"/>
  <c r="BS525" i="5"/>
  <c r="BS526" i="5"/>
  <c r="BS527" i="5"/>
  <c r="BS528" i="5"/>
  <c r="BS529" i="5"/>
  <c r="BS530" i="5"/>
  <c r="BS531" i="5"/>
  <c r="BS532" i="5"/>
  <c r="BS533" i="5"/>
  <c r="BS534" i="5"/>
  <c r="BS535" i="5"/>
  <c r="BS536" i="5"/>
  <c r="BS537" i="5"/>
  <c r="BS538" i="5"/>
  <c r="BS539" i="5"/>
  <c r="BS540" i="5"/>
  <c r="BS541" i="5"/>
  <c r="BS542" i="5"/>
  <c r="BS543" i="5"/>
  <c r="BS544" i="5"/>
  <c r="BS545" i="5"/>
  <c r="BS546" i="5"/>
  <c r="BS547" i="5"/>
  <c r="BS548" i="5"/>
  <c r="BS549" i="5"/>
  <c r="BS550" i="5"/>
  <c r="BS551" i="5"/>
  <c r="BS552" i="5"/>
  <c r="BS553" i="5"/>
  <c r="BS554" i="5"/>
  <c r="BS555" i="5"/>
  <c r="BS556" i="5"/>
  <c r="BS557" i="5"/>
  <c r="BS558" i="5"/>
  <c r="BS559" i="5"/>
  <c r="BS560" i="5"/>
  <c r="BS561" i="5"/>
  <c r="BS562" i="5"/>
  <c r="BS563" i="5"/>
  <c r="BS564" i="5"/>
  <c r="BS565" i="5"/>
  <c r="BS566" i="5"/>
  <c r="BS567" i="5"/>
  <c r="BS568" i="5"/>
  <c r="BS569" i="5"/>
  <c r="BS570" i="5"/>
  <c r="BS571" i="5"/>
  <c r="BS572" i="5"/>
  <c r="BS573" i="5"/>
  <c r="BS574" i="5"/>
  <c r="BS575" i="5"/>
  <c r="BS576" i="5"/>
  <c r="BS577" i="5"/>
  <c r="BS578" i="5"/>
  <c r="BS579" i="5"/>
  <c r="BS580" i="5"/>
  <c r="BS581" i="5"/>
  <c r="BS582" i="5"/>
  <c r="BS583" i="5"/>
  <c r="BS584" i="5"/>
  <c r="BS585" i="5"/>
  <c r="BS586" i="5"/>
  <c r="BS587" i="5"/>
  <c r="BS588" i="5"/>
  <c r="BS589" i="5"/>
  <c r="BS590" i="5"/>
  <c r="BS591" i="5"/>
  <c r="BS592" i="5"/>
  <c r="BS593" i="5"/>
  <c r="BS594" i="5"/>
  <c r="BS595" i="5"/>
  <c r="BS596" i="5"/>
  <c r="BS597" i="5"/>
  <c r="BS598" i="5"/>
  <c r="BS599" i="5"/>
  <c r="BS600" i="5"/>
  <c r="BS601" i="5"/>
  <c r="BS602" i="5"/>
  <c r="BS603" i="5"/>
  <c r="BS604" i="5"/>
  <c r="BS605" i="5"/>
  <c r="BS606" i="5"/>
  <c r="BS607" i="5"/>
  <c r="BS608" i="5"/>
  <c r="BS609" i="5"/>
  <c r="BS610" i="5"/>
  <c r="BS611" i="5"/>
  <c r="BS612" i="5"/>
  <c r="BS613" i="5"/>
  <c r="BS614" i="5"/>
  <c r="BS615" i="5"/>
  <c r="BS616" i="5"/>
  <c r="BS617" i="5"/>
  <c r="BS618" i="5"/>
  <c r="BS619" i="5"/>
  <c r="BS620" i="5"/>
  <c r="BS621" i="5"/>
  <c r="BS622" i="5"/>
  <c r="BS623" i="5"/>
  <c r="BS624" i="5"/>
  <c r="BS625" i="5"/>
  <c r="BS626" i="5"/>
  <c r="BS627" i="5"/>
  <c r="BS628" i="5"/>
  <c r="BS629" i="5"/>
  <c r="BS630" i="5"/>
  <c r="BS631" i="5"/>
  <c r="BS632" i="5"/>
  <c r="BS633" i="5"/>
  <c r="BS634" i="5"/>
  <c r="BS635" i="5"/>
  <c r="BS636" i="5"/>
  <c r="BS637" i="5"/>
  <c r="BS638" i="5"/>
  <c r="BS639" i="5"/>
  <c r="BS640" i="5"/>
  <c r="BS641" i="5"/>
  <c r="BS642" i="5"/>
  <c r="BS643" i="5"/>
  <c r="BS644" i="5"/>
  <c r="BS645" i="5"/>
  <c r="BS646" i="5"/>
  <c r="BS647" i="5"/>
  <c r="BS648" i="5"/>
  <c r="BS649" i="5"/>
  <c r="BS650" i="5"/>
  <c r="BS651" i="5"/>
  <c r="BS652" i="5"/>
  <c r="BS653" i="5"/>
  <c r="BS654" i="5"/>
  <c r="BS655" i="5"/>
  <c r="BS656" i="5"/>
  <c r="BS657" i="5"/>
  <c r="BS658" i="5"/>
  <c r="BS659" i="5"/>
  <c r="BS660" i="5"/>
  <c r="BS661" i="5"/>
  <c r="BS662" i="5"/>
  <c r="BS663" i="5"/>
  <c r="BS664" i="5"/>
  <c r="BS665" i="5"/>
  <c r="BS666" i="5"/>
  <c r="BS667" i="5"/>
  <c r="BS668" i="5"/>
  <c r="BS669" i="5"/>
  <c r="BS670" i="5"/>
  <c r="BS671" i="5"/>
  <c r="BS672" i="5"/>
  <c r="BS673" i="5"/>
  <c r="BS674" i="5"/>
  <c r="BS675" i="5"/>
  <c r="BS676" i="5"/>
  <c r="BS677" i="5"/>
  <c r="BS678" i="5"/>
  <c r="BS679" i="5"/>
  <c r="BS680" i="5"/>
  <c r="BS681" i="5"/>
  <c r="BS682" i="5"/>
  <c r="BS683" i="5"/>
  <c r="BS684" i="5"/>
  <c r="BS685" i="5"/>
  <c r="BS686" i="5"/>
  <c r="BS687" i="5"/>
  <c r="BS688" i="5"/>
  <c r="BS689" i="5"/>
  <c r="BS690" i="5"/>
  <c r="BS691" i="5"/>
  <c r="BS692" i="5"/>
  <c r="BS693" i="5"/>
  <c r="BS694" i="5"/>
  <c r="BS695" i="5"/>
  <c r="BS696" i="5"/>
  <c r="BS697" i="5"/>
  <c r="BS698" i="5"/>
  <c r="BS699" i="5"/>
  <c r="BS700" i="5"/>
  <c r="BS701" i="5"/>
  <c r="BS702" i="5"/>
  <c r="BS703" i="5"/>
  <c r="BS704" i="5"/>
  <c r="BS705" i="5"/>
  <c r="BS706" i="5"/>
  <c r="BS707" i="5"/>
  <c r="BS708" i="5"/>
  <c r="BS709" i="5"/>
  <c r="BS710" i="5"/>
  <c r="BS711" i="5"/>
  <c r="BS712" i="5"/>
  <c r="BS713" i="5"/>
  <c r="BS714" i="5"/>
  <c r="BS715" i="5"/>
  <c r="BS716" i="5"/>
  <c r="BS717" i="5"/>
  <c r="BS718" i="5"/>
  <c r="BS719" i="5"/>
  <c r="BS720" i="5"/>
  <c r="BS721" i="5"/>
  <c r="BS722" i="5"/>
  <c r="BS723" i="5"/>
  <c r="BS724" i="5"/>
  <c r="BS725" i="5"/>
  <c r="BS726" i="5"/>
  <c r="BS727" i="5"/>
  <c r="BS728" i="5"/>
  <c r="BS729" i="5"/>
  <c r="BS730" i="5"/>
  <c r="BS731" i="5"/>
  <c r="BS732" i="5"/>
  <c r="BS733" i="5"/>
  <c r="BS734" i="5"/>
  <c r="BS735" i="5"/>
  <c r="BS736" i="5"/>
  <c r="BS737" i="5"/>
  <c r="BS738" i="5"/>
  <c r="BS739" i="5"/>
  <c r="BS740" i="5"/>
  <c r="BS741" i="5"/>
  <c r="BS742" i="5"/>
  <c r="BS743" i="5"/>
  <c r="BS744" i="5"/>
  <c r="BS745" i="5"/>
  <c r="BS746" i="5"/>
  <c r="BS747" i="5"/>
  <c r="BS748" i="5"/>
  <c r="BS749" i="5"/>
  <c r="BS750" i="5"/>
  <c r="BS751" i="5"/>
  <c r="BS752" i="5"/>
  <c r="BS753" i="5"/>
  <c r="BS754" i="5"/>
  <c r="BS755" i="5"/>
  <c r="BS756" i="5"/>
  <c r="BS757" i="5"/>
  <c r="BS758" i="5"/>
  <c r="BS759" i="5"/>
  <c r="BS760" i="5"/>
  <c r="BS761" i="5"/>
  <c r="BS762" i="5"/>
  <c r="BS763" i="5"/>
  <c r="BS764" i="5"/>
  <c r="BS765" i="5"/>
  <c r="BS766" i="5"/>
  <c r="BS767" i="5"/>
  <c r="BS768" i="5"/>
  <c r="BS769" i="5"/>
  <c r="BS770" i="5"/>
  <c r="BS771" i="5"/>
  <c r="BS772" i="5"/>
  <c r="BS773" i="5"/>
  <c r="BS774" i="5"/>
  <c r="BS775" i="5"/>
  <c r="BS776" i="5"/>
  <c r="BS777" i="5"/>
  <c r="BS778" i="5"/>
  <c r="BS779" i="5"/>
  <c r="BS780" i="5"/>
  <c r="BS781" i="5"/>
  <c r="BS782" i="5"/>
  <c r="BS783" i="5"/>
  <c r="BS784" i="5"/>
  <c r="BS785" i="5"/>
  <c r="BS786" i="5"/>
  <c r="BS787" i="5"/>
  <c r="BS788" i="5"/>
  <c r="BS789" i="5"/>
  <c r="BS790" i="5"/>
  <c r="BS791" i="5"/>
  <c r="BS792" i="5"/>
  <c r="BS793" i="5"/>
  <c r="BS794" i="5"/>
  <c r="BS795" i="5"/>
  <c r="BS796" i="5"/>
  <c r="BS797" i="5"/>
  <c r="BS798" i="5"/>
  <c r="BS799" i="5"/>
  <c r="BS800" i="5"/>
  <c r="BS801" i="5"/>
  <c r="BS802" i="5"/>
  <c r="BS803" i="5"/>
  <c r="BS804" i="5"/>
  <c r="BS805" i="5"/>
  <c r="BS806" i="5"/>
  <c r="BS807" i="5"/>
  <c r="BS808" i="5"/>
  <c r="BS809" i="5"/>
  <c r="BS810" i="5"/>
  <c r="BS811" i="5"/>
  <c r="BS812" i="5"/>
  <c r="BS813" i="5"/>
  <c r="BS814" i="5"/>
  <c r="BS815" i="5"/>
  <c r="BS816" i="5"/>
  <c r="BS817" i="5"/>
  <c r="BS818" i="5"/>
  <c r="BS819" i="5"/>
  <c r="BS820" i="5"/>
  <c r="BS821" i="5"/>
  <c r="BS822" i="5"/>
  <c r="BS823" i="5"/>
  <c r="BS824" i="5"/>
  <c r="BS825" i="5"/>
  <c r="BS826" i="5"/>
  <c r="BS827" i="5"/>
  <c r="BS828" i="5"/>
  <c r="BS829" i="5"/>
  <c r="BS830" i="5"/>
  <c r="BS831" i="5"/>
  <c r="BS832" i="5"/>
  <c r="BS833" i="5"/>
  <c r="BS834" i="5"/>
  <c r="BS835" i="5"/>
  <c r="BS836" i="5"/>
  <c r="BS837" i="5"/>
  <c r="BS838" i="5"/>
  <c r="BS839" i="5"/>
  <c r="BS840" i="5"/>
  <c r="BS841" i="5"/>
  <c r="BS842" i="5"/>
  <c r="BS843" i="5"/>
  <c r="BS844" i="5"/>
  <c r="BS845" i="5"/>
  <c r="BS846" i="5"/>
  <c r="BS847" i="5"/>
  <c r="BS848" i="5"/>
  <c r="BS849" i="5"/>
  <c r="BS850" i="5"/>
  <c r="BS851" i="5"/>
  <c r="BS852" i="5"/>
  <c r="BS853" i="5"/>
  <c r="BS854" i="5"/>
  <c r="BS855" i="5"/>
  <c r="BS856" i="5"/>
  <c r="BS857" i="5"/>
  <c r="BS858" i="5"/>
  <c r="BS859" i="5"/>
  <c r="BS860" i="5"/>
  <c r="BS861" i="5"/>
  <c r="BS862" i="5"/>
  <c r="BS863" i="5"/>
  <c r="BS864" i="5"/>
  <c r="BS865" i="5"/>
  <c r="BS866" i="5"/>
  <c r="BS867" i="5"/>
  <c r="BS868" i="5"/>
  <c r="BS869" i="5"/>
  <c r="BS870" i="5"/>
  <c r="BS871" i="5"/>
  <c r="BS872" i="5"/>
  <c r="BS873" i="5"/>
  <c r="BS874" i="5"/>
  <c r="BS875" i="5"/>
  <c r="BS876" i="5"/>
  <c r="BS877" i="5"/>
  <c r="BS878" i="5"/>
  <c r="BS879" i="5"/>
  <c r="BS880" i="5"/>
  <c r="BS881" i="5"/>
  <c r="BS882" i="5"/>
  <c r="BS883" i="5"/>
  <c r="BS884" i="5"/>
  <c r="BS885" i="5"/>
  <c r="BS886" i="5"/>
  <c r="BS887" i="5"/>
  <c r="BS888" i="5"/>
  <c r="BS889" i="5"/>
  <c r="BS890" i="5"/>
  <c r="BS891" i="5"/>
  <c r="BS892" i="5"/>
  <c r="BS893" i="5"/>
  <c r="BS894" i="5"/>
  <c r="BS895" i="5"/>
  <c r="BS896" i="5"/>
  <c r="BS897" i="5"/>
  <c r="BS898" i="5"/>
  <c r="BS899" i="5"/>
  <c r="BS900" i="5"/>
  <c r="BS901" i="5"/>
  <c r="BS902" i="5"/>
  <c r="BS903" i="5"/>
  <c r="BS904" i="5"/>
  <c r="BS905" i="5"/>
  <c r="BS906" i="5"/>
  <c r="BS907" i="5"/>
  <c r="BS908" i="5"/>
  <c r="BS909" i="5"/>
  <c r="BS910" i="5"/>
  <c r="BS911" i="5"/>
  <c r="BS912" i="5"/>
  <c r="BS913" i="5"/>
  <c r="BS914" i="5"/>
  <c r="BS915" i="5"/>
  <c r="BS916" i="5"/>
  <c r="BS917" i="5"/>
  <c r="BS918" i="5"/>
  <c r="BS919" i="5"/>
  <c r="BS920" i="5"/>
  <c r="BS921" i="5"/>
  <c r="BS922" i="5"/>
  <c r="BS923" i="5"/>
  <c r="BS924" i="5"/>
  <c r="BS925" i="5"/>
  <c r="BS926" i="5"/>
  <c r="BS927" i="5"/>
  <c r="BS928" i="5"/>
  <c r="BS929" i="5"/>
  <c r="BS930" i="5"/>
  <c r="BS931" i="5"/>
  <c r="BS932" i="5"/>
  <c r="BS933" i="5"/>
  <c r="BS934" i="5"/>
  <c r="BS935" i="5"/>
  <c r="BS936" i="5"/>
  <c r="BS937" i="5"/>
  <c r="BS938" i="5"/>
  <c r="BS939" i="5"/>
  <c r="BS940" i="5"/>
  <c r="BS941" i="5"/>
  <c r="BS942" i="5"/>
  <c r="BS943" i="5"/>
  <c r="BS944" i="5"/>
  <c r="BS945" i="5"/>
  <c r="BS946" i="5"/>
  <c r="BS947" i="5"/>
  <c r="BS948" i="5"/>
  <c r="BS949" i="5"/>
  <c r="BS950" i="5"/>
  <c r="BS951" i="5"/>
  <c r="BS952" i="5"/>
  <c r="BS953" i="5"/>
  <c r="BS954" i="5"/>
  <c r="BS955" i="5"/>
  <c r="BS956" i="5"/>
  <c r="BS957" i="5"/>
  <c r="BS958" i="5"/>
  <c r="BS959" i="5"/>
  <c r="BS960" i="5"/>
  <c r="BS961" i="5"/>
  <c r="BS962" i="5"/>
  <c r="BS963" i="5"/>
  <c r="BS964" i="5"/>
  <c r="BS965" i="5"/>
  <c r="BS966" i="5"/>
  <c r="BS967" i="5"/>
  <c r="BS968" i="5"/>
  <c r="BS969" i="5"/>
  <c r="BS970" i="5"/>
  <c r="BS971" i="5"/>
  <c r="BS972" i="5"/>
  <c r="BS973" i="5"/>
  <c r="BS974" i="5"/>
  <c r="BS975" i="5"/>
  <c r="BS976" i="5"/>
  <c r="BS977" i="5"/>
  <c r="BS978" i="5"/>
  <c r="BS979" i="5"/>
  <c r="BS980" i="5"/>
  <c r="BS981" i="5"/>
  <c r="BS982" i="5"/>
  <c r="BS983" i="5"/>
  <c r="BS984" i="5"/>
  <c r="BS985" i="5"/>
  <c r="BS986" i="5"/>
  <c r="BS987" i="5"/>
  <c r="BS988" i="5"/>
  <c r="BS989" i="5"/>
  <c r="BS990" i="5"/>
  <c r="BS991" i="5"/>
  <c r="BS992" i="5"/>
  <c r="BS993" i="5"/>
  <c r="BS994" i="5"/>
  <c r="BS995" i="5"/>
  <c r="BS996" i="5"/>
  <c r="BS997" i="5"/>
  <c r="BS998" i="5"/>
  <c r="BS999" i="5"/>
  <c r="BS1000" i="5"/>
  <c r="BS1001" i="5"/>
  <c r="BS1002" i="5"/>
  <c r="BS1003" i="5"/>
  <c r="BS1004" i="5"/>
  <c r="BS1005" i="5"/>
  <c r="BS1006" i="5"/>
  <c r="BS1007" i="5"/>
  <c r="BS1008" i="5"/>
  <c r="BS1009" i="5"/>
  <c r="BS1010" i="5"/>
  <c r="BS1011" i="5"/>
  <c r="BS1012" i="5"/>
  <c r="BS1013" i="5"/>
  <c r="BS1014" i="5"/>
  <c r="BS1015" i="5"/>
  <c r="BS1016" i="5"/>
  <c r="BS1017" i="5"/>
  <c r="BS1018" i="5"/>
  <c r="BS1019" i="5"/>
  <c r="BS1020" i="5"/>
  <c r="BS1021" i="5"/>
  <c r="BS1022" i="5"/>
  <c r="BS1023" i="5"/>
  <c r="BS1024" i="5"/>
  <c r="BS1025" i="5"/>
  <c r="BS1026" i="5"/>
  <c r="BS1027" i="5"/>
  <c r="BS1028" i="5"/>
  <c r="BS1029" i="5"/>
  <c r="BS1030" i="5"/>
  <c r="BS1031" i="5"/>
  <c r="BS1032" i="5"/>
  <c r="BS1033" i="5"/>
  <c r="BS1034" i="5"/>
  <c r="BS1035" i="5"/>
  <c r="BS1036" i="5"/>
  <c r="BS1037" i="5"/>
  <c r="BS1038" i="5"/>
  <c r="BS1039" i="5"/>
  <c r="BS1040" i="5"/>
  <c r="BS1041" i="5"/>
  <c r="BS1042" i="5"/>
  <c r="BS1043" i="5"/>
  <c r="BS1044" i="5"/>
  <c r="BS1045" i="5"/>
  <c r="BS1046" i="5"/>
  <c r="BS1047" i="5"/>
  <c r="BS1048" i="5"/>
  <c r="BS1049" i="5"/>
  <c r="BS1050" i="5"/>
  <c r="BS1051" i="5"/>
  <c r="BS1052" i="5"/>
  <c r="BS1053" i="5"/>
  <c r="BS1054" i="5"/>
  <c r="BS1055" i="5"/>
  <c r="BS1056" i="5"/>
  <c r="BS1057" i="5"/>
  <c r="BS1058" i="5"/>
  <c r="BS1059" i="5"/>
  <c r="BS1060" i="5"/>
  <c r="BS1061" i="5"/>
  <c r="BS1062" i="5"/>
  <c r="BS1063" i="5"/>
  <c r="BS1064" i="5"/>
  <c r="BS1065" i="5"/>
  <c r="BS1066" i="5"/>
  <c r="BS1067" i="5"/>
  <c r="BS1068" i="5"/>
  <c r="BS1069" i="5"/>
  <c r="BS1070" i="5"/>
  <c r="BS1071" i="5"/>
  <c r="BS1072" i="5"/>
  <c r="BS1073" i="5"/>
  <c r="BS1074" i="5"/>
  <c r="BS1075" i="5"/>
  <c r="BS1076" i="5"/>
  <c r="BS1077" i="5"/>
  <c r="BS1078" i="5"/>
  <c r="BS1079" i="5"/>
  <c r="BS1080" i="5"/>
  <c r="BS1081" i="5"/>
  <c r="BS1082" i="5"/>
  <c r="BS1083" i="5"/>
  <c r="BS1084" i="5"/>
  <c r="BS1085" i="5"/>
  <c r="BS1086" i="5"/>
  <c r="BS1087" i="5"/>
  <c r="BS1088" i="5"/>
  <c r="BS1089" i="5"/>
  <c r="BS1090" i="5"/>
  <c r="BS1091" i="5"/>
  <c r="BS1092" i="5"/>
  <c r="BS1093" i="5"/>
  <c r="BS1094" i="5"/>
  <c r="BS1095" i="5"/>
  <c r="BS1096" i="5"/>
  <c r="BS1097" i="5"/>
  <c r="BS1098" i="5"/>
  <c r="BS1099" i="5"/>
  <c r="BS1100" i="5"/>
  <c r="BS1101" i="5"/>
  <c r="BS1102" i="5"/>
  <c r="BS1103" i="5"/>
  <c r="BS1104" i="5"/>
  <c r="BS1105" i="5"/>
  <c r="BS1106" i="5"/>
  <c r="BS1107" i="5"/>
  <c r="BS1108" i="5"/>
  <c r="BS1109" i="5"/>
  <c r="BS1110" i="5"/>
  <c r="BS1111" i="5"/>
  <c r="BS1112" i="5"/>
  <c r="BS1113" i="5"/>
  <c r="BS1114" i="5"/>
  <c r="BS1115" i="5"/>
  <c r="BS1116" i="5"/>
  <c r="BS1117" i="5"/>
  <c r="BS1118" i="5"/>
  <c r="BS1119" i="5"/>
  <c r="BS1120" i="5"/>
  <c r="BS1121" i="5"/>
  <c r="BS1122" i="5"/>
  <c r="BS1123" i="5"/>
  <c r="BS1124" i="5"/>
  <c r="BS1125" i="5"/>
  <c r="BS1126" i="5"/>
  <c r="BS1127" i="5"/>
  <c r="BS1128" i="5"/>
  <c r="BS1129" i="5"/>
  <c r="BS1130" i="5"/>
  <c r="BS1131" i="5"/>
  <c r="BS1132" i="5"/>
  <c r="BS1133" i="5"/>
  <c r="BS1134" i="5"/>
  <c r="BS1135" i="5"/>
  <c r="BS1136" i="5"/>
  <c r="BS1137" i="5"/>
  <c r="BS1138" i="5"/>
  <c r="BS1139" i="5"/>
  <c r="BS1140" i="5"/>
  <c r="BS1141" i="5"/>
  <c r="BS1142" i="5"/>
  <c r="BS1143" i="5"/>
  <c r="BS1144" i="5"/>
  <c r="BS1145" i="5"/>
  <c r="BS1146" i="5"/>
  <c r="BS1147" i="5"/>
  <c r="BS1148" i="5"/>
  <c r="BS1149" i="5"/>
  <c r="BS1150" i="5"/>
  <c r="BS1151" i="5"/>
  <c r="BS1152" i="5"/>
  <c r="BS1153" i="5"/>
  <c r="BS1154" i="5"/>
  <c r="BS1155" i="5"/>
  <c r="BS1156" i="5"/>
  <c r="BS1157" i="5"/>
  <c r="BS1158" i="5"/>
  <c r="BS1159" i="5"/>
  <c r="BS1160" i="5"/>
  <c r="BS1161" i="5"/>
  <c r="BS1162" i="5"/>
  <c r="BS1163" i="5"/>
  <c r="BS1164" i="5"/>
  <c r="BS1165" i="5"/>
  <c r="BS1166" i="5"/>
  <c r="BS1167" i="5"/>
  <c r="BS1168" i="5"/>
  <c r="BS1169" i="5"/>
  <c r="BS1170" i="5"/>
  <c r="BS1171" i="5"/>
  <c r="BS1172" i="5"/>
  <c r="BS1173" i="5"/>
  <c r="BS1174" i="5"/>
  <c r="BS1175" i="5"/>
  <c r="BS1176" i="5"/>
  <c r="BS1177" i="5"/>
  <c r="BS1178" i="5"/>
  <c r="BS1179" i="5"/>
  <c r="BS1180" i="5"/>
  <c r="BS1181" i="5"/>
  <c r="BS1182" i="5"/>
  <c r="BS1183" i="5"/>
  <c r="BS1184" i="5"/>
  <c r="BS1185" i="5"/>
  <c r="BS1186" i="5"/>
  <c r="BS1187" i="5"/>
  <c r="BS1188" i="5"/>
  <c r="BS1189" i="5"/>
  <c r="BS1190" i="5"/>
  <c r="BS1191" i="5"/>
  <c r="BS1192" i="5"/>
  <c r="BS1193" i="5"/>
  <c r="BS1194" i="5"/>
  <c r="BS1195" i="5"/>
  <c r="BS1196" i="5"/>
  <c r="BS1197" i="5"/>
  <c r="BS1198" i="5"/>
  <c r="BS1199" i="5"/>
  <c r="BS1200" i="5"/>
  <c r="BS1201" i="5"/>
  <c r="BS1202" i="5"/>
  <c r="BS1203" i="5"/>
  <c r="BS1204" i="5"/>
  <c r="BS1205" i="5"/>
  <c r="BS1206" i="5"/>
  <c r="BS1207" i="5"/>
  <c r="BS1208" i="5"/>
  <c r="BS1209" i="5"/>
  <c r="BS1210" i="5"/>
  <c r="BS1211" i="5"/>
  <c r="BS1212" i="5"/>
  <c r="BS1213" i="5"/>
  <c r="BS1214" i="5"/>
  <c r="BS1215" i="5"/>
  <c r="BS1216" i="5"/>
  <c r="BS1217" i="5"/>
  <c r="BS1218" i="5"/>
  <c r="BS1219" i="5"/>
  <c r="BS2" i="5"/>
  <c r="G320" i="5"/>
  <c r="G350" i="5"/>
  <c r="G275" i="5"/>
  <c r="G600" i="5"/>
  <c r="G537" i="5"/>
  <c r="G549" i="5"/>
  <c r="G206" i="5"/>
  <c r="G510" i="5"/>
  <c r="G674" i="5"/>
  <c r="G568" i="5"/>
  <c r="G491" i="5"/>
  <c r="G643" i="5"/>
  <c r="G507" i="5"/>
  <c r="G548" i="5"/>
  <c r="G693" i="5"/>
  <c r="G585" i="5"/>
  <c r="G516" i="5"/>
  <c r="G676" i="5"/>
  <c r="G528" i="5"/>
  <c r="G618" i="5"/>
  <c r="G603" i="5"/>
  <c r="G660" i="5"/>
  <c r="G466" i="5"/>
  <c r="G458" i="5"/>
  <c r="G429" i="5"/>
  <c r="G509" i="5"/>
  <c r="G1174" i="5"/>
  <c r="G70" i="5"/>
  <c r="G1187" i="5"/>
  <c r="G462" i="5"/>
  <c r="G891" i="5"/>
  <c r="G460" i="5"/>
  <c r="G431" i="5"/>
  <c r="G540" i="5"/>
  <c r="G455" i="5"/>
  <c r="G422" i="5"/>
  <c r="G1165" i="5"/>
  <c r="G76" i="5"/>
  <c r="G1154" i="5"/>
  <c r="G578" i="5"/>
  <c r="G1097" i="5"/>
  <c r="G128" i="5"/>
  <c r="G1190" i="5"/>
  <c r="G1194" i="5"/>
  <c r="G53" i="5"/>
  <c r="G917" i="5"/>
  <c r="G1126" i="5"/>
  <c r="G435" i="5"/>
  <c r="G755" i="5"/>
  <c r="G113" i="5"/>
  <c r="G55" i="5"/>
  <c r="G841" i="5"/>
  <c r="G1191" i="5"/>
  <c r="G630" i="5"/>
  <c r="G838" i="5"/>
  <c r="G623" i="5"/>
  <c r="G858" i="5"/>
  <c r="G1128" i="5"/>
  <c r="G1005" i="5"/>
  <c r="G1132" i="5"/>
  <c r="G594" i="5"/>
  <c r="G647" i="5"/>
  <c r="G599" i="5"/>
  <c r="G1149" i="5"/>
  <c r="G1148" i="5"/>
  <c r="G633" i="5"/>
  <c r="G437" i="5"/>
  <c r="G401" i="5"/>
  <c r="G1031" i="5"/>
  <c r="G309" i="5"/>
  <c r="G484" i="5"/>
  <c r="G74" i="5"/>
  <c r="G147" i="5"/>
  <c r="G480" i="5"/>
  <c r="G687" i="5"/>
  <c r="G753" i="5"/>
  <c r="G860" i="5"/>
  <c r="G836" i="5"/>
  <c r="G499" i="5"/>
  <c r="G705" i="5"/>
  <c r="G1166" i="5"/>
  <c r="G220" i="5"/>
  <c r="G523" i="5"/>
  <c r="G581" i="5"/>
  <c r="G1096" i="5"/>
  <c r="G550" i="5"/>
  <c r="G1074" i="5"/>
  <c r="G66" i="5"/>
  <c r="G584" i="5"/>
  <c r="G1129" i="5"/>
  <c r="G205" i="5"/>
  <c r="G143" i="5"/>
  <c r="G720" i="5"/>
  <c r="G617" i="5"/>
  <c r="G512" i="5"/>
  <c r="G318" i="5"/>
  <c r="G614" i="5"/>
  <c r="G520" i="5"/>
  <c r="G191" i="5"/>
  <c r="G1109" i="5"/>
  <c r="G505" i="5"/>
  <c r="G90" i="5"/>
  <c r="G358" i="5"/>
  <c r="G555" i="5"/>
  <c r="G1124" i="5"/>
  <c r="G773" i="5"/>
  <c r="G564" i="5"/>
  <c r="G1083" i="5"/>
  <c r="G226" i="5"/>
  <c r="G485" i="5"/>
  <c r="G954" i="5"/>
  <c r="G400" i="5"/>
  <c r="G176" i="5"/>
  <c r="G1125" i="5"/>
  <c r="G425" i="5"/>
  <c r="G1048" i="5"/>
  <c r="G1038" i="5"/>
  <c r="G965" i="5"/>
  <c r="G776" i="5"/>
  <c r="G1210" i="5"/>
  <c r="G100" i="5"/>
  <c r="G459" i="5"/>
  <c r="G701" i="5"/>
  <c r="G922" i="5"/>
  <c r="G706" i="5"/>
  <c r="G713" i="5"/>
  <c r="G577" i="5"/>
  <c r="G489" i="5"/>
  <c r="G40" i="5"/>
  <c r="G1098" i="5"/>
  <c r="G402" i="5"/>
  <c r="G846" i="5"/>
  <c r="G1052" i="5"/>
  <c r="G916" i="5"/>
  <c r="G207" i="5"/>
  <c r="G990" i="5"/>
  <c r="G999" i="5"/>
  <c r="G669" i="5"/>
  <c r="G377" i="5"/>
  <c r="G886" i="5"/>
  <c r="G47" i="5"/>
  <c r="G719" i="5"/>
  <c r="G942" i="5"/>
  <c r="G85" i="5"/>
  <c r="G595" i="5"/>
  <c r="G898" i="5"/>
  <c r="G865" i="5"/>
  <c r="G849" i="5"/>
  <c r="G607" i="5"/>
  <c r="G840" i="5"/>
  <c r="G288" i="5"/>
  <c r="G467" i="5"/>
  <c r="G403" i="5"/>
  <c r="G824" i="5"/>
  <c r="G734" i="5"/>
  <c r="G514" i="5"/>
  <c r="G929" i="5"/>
  <c r="G932" i="5"/>
  <c r="G876" i="5"/>
  <c r="G605" i="5"/>
  <c r="G450" i="5"/>
  <c r="G659" i="5"/>
  <c r="G120" i="5"/>
  <c r="G111" i="5"/>
  <c r="G878" i="5"/>
  <c r="G306" i="5"/>
  <c r="G132" i="5"/>
  <c r="G793" i="5"/>
  <c r="G394" i="5"/>
  <c r="G832" i="5"/>
  <c r="G1200" i="5"/>
  <c r="G59" i="5"/>
  <c r="G1020" i="5"/>
  <c r="G852" i="5"/>
  <c r="G907" i="5"/>
  <c r="G814" i="5"/>
  <c r="G105" i="5"/>
  <c r="G1207" i="5"/>
  <c r="G1087" i="5"/>
  <c r="G478" i="5"/>
  <c r="G789" i="5"/>
  <c r="G938" i="5"/>
  <c r="G1099" i="5"/>
  <c r="G109" i="5"/>
  <c r="G768" i="5"/>
  <c r="G1053" i="5"/>
  <c r="G1066" i="5"/>
  <c r="G880" i="5"/>
  <c r="G857" i="5"/>
  <c r="G895" i="5"/>
  <c r="G134" i="5"/>
  <c r="G1072" i="5"/>
  <c r="G797" i="5"/>
  <c r="G479" i="5"/>
  <c r="G1080" i="5"/>
  <c r="G819" i="5"/>
  <c r="G879" i="5"/>
  <c r="G164" i="5"/>
  <c r="G159" i="5"/>
  <c r="G870" i="5"/>
  <c r="G790" i="5"/>
  <c r="G399" i="5"/>
  <c r="G872" i="5"/>
  <c r="G980" i="5"/>
  <c r="G1116" i="5"/>
  <c r="G534" i="5"/>
  <c r="G57" i="5"/>
  <c r="G989" i="5"/>
  <c r="G677" i="5"/>
  <c r="G192" i="5"/>
  <c r="G21" i="5"/>
  <c r="G415" i="5"/>
  <c r="G31" i="5"/>
  <c r="G296" i="5"/>
  <c r="G112" i="5"/>
  <c r="G92" i="5"/>
  <c r="G529" i="5"/>
  <c r="G1102" i="5"/>
  <c r="G606" i="5"/>
  <c r="G298" i="5"/>
  <c r="G920" i="5"/>
  <c r="G34" i="5"/>
  <c r="G515" i="5"/>
  <c r="G1095" i="5"/>
  <c r="G102" i="5"/>
  <c r="G1127" i="5"/>
  <c r="G75" i="5"/>
  <c r="G672" i="5"/>
  <c r="G256" i="5"/>
  <c r="G680" i="5"/>
  <c r="G312" i="5"/>
  <c r="G229" i="5"/>
  <c r="G292" i="5"/>
  <c r="G826" i="5"/>
  <c r="G492" i="5"/>
  <c r="G637" i="5"/>
  <c r="G1135" i="5"/>
  <c r="G262" i="5"/>
  <c r="G453" i="5"/>
  <c r="G863" i="5"/>
  <c r="G848" i="5"/>
  <c r="G566" i="5"/>
  <c r="G572" i="5"/>
  <c r="G946" i="5"/>
  <c r="G277" i="5"/>
  <c r="G310" i="5"/>
  <c r="G24" i="5"/>
  <c r="G428" i="5"/>
  <c r="G1130" i="5"/>
  <c r="G780" i="5"/>
  <c r="G816" i="5"/>
  <c r="G855" i="5"/>
  <c r="G508" i="5"/>
  <c r="G407" i="5"/>
  <c r="G721" i="5"/>
  <c r="G563" i="5"/>
  <c r="G216" i="5"/>
  <c r="G817" i="5"/>
  <c r="G190" i="5"/>
  <c r="G261" i="5"/>
  <c r="G910" i="5"/>
  <c r="G707" i="5"/>
  <c r="G444" i="5"/>
  <c r="G440" i="5"/>
  <c r="G396" i="5"/>
  <c r="G1108" i="5"/>
  <c r="G308" i="5"/>
  <c r="G1093" i="5"/>
  <c r="G1150" i="5"/>
  <c r="G825" i="5"/>
  <c r="G327" i="5"/>
  <c r="G1218" i="5"/>
  <c r="G251" i="5"/>
  <c r="G1119" i="5"/>
  <c r="G89" i="5"/>
  <c r="G784" i="5"/>
  <c r="G279" i="5"/>
  <c r="G398" i="5"/>
  <c r="G447" i="5"/>
  <c r="G481" i="5"/>
  <c r="G461" i="5"/>
  <c r="G488" i="5"/>
  <c r="G854" i="5"/>
  <c r="G650" i="5"/>
  <c r="G474" i="5"/>
  <c r="G737" i="5"/>
  <c r="G37" i="5"/>
  <c r="G248" i="5"/>
  <c r="G1159" i="5"/>
  <c r="G1058" i="5"/>
  <c r="G611" i="5"/>
  <c r="G524" i="5"/>
  <c r="G475" i="5"/>
  <c r="G552" i="5"/>
  <c r="G661" i="5"/>
  <c r="G471" i="5"/>
  <c r="G538" i="5"/>
  <c r="G252" i="5"/>
  <c r="G957" i="5"/>
  <c r="G884" i="5"/>
  <c r="G586" i="5"/>
  <c r="G405" i="5"/>
  <c r="G144" i="5"/>
  <c r="G500" i="5"/>
  <c r="G463" i="5"/>
  <c r="G443" i="5"/>
  <c r="G583" i="5"/>
  <c r="G239" i="5"/>
  <c r="G1081" i="5"/>
  <c r="G469" i="5"/>
  <c r="G883" i="5"/>
  <c r="G106" i="5"/>
  <c r="G800" i="5"/>
  <c r="G601" i="5"/>
  <c r="G686" i="5"/>
  <c r="G269" i="5"/>
  <c r="G247" i="5"/>
  <c r="G571" i="5"/>
  <c r="G218" i="5"/>
  <c r="G145" i="5"/>
  <c r="G558" i="5"/>
  <c r="G1064" i="5"/>
  <c r="G362" i="5"/>
  <c r="G859" i="5"/>
  <c r="G752" i="5"/>
  <c r="G268" i="5"/>
  <c r="G369" i="5"/>
  <c r="G805" i="5"/>
  <c r="G988" i="5"/>
  <c r="G395" i="5"/>
  <c r="G749" i="5"/>
  <c r="G1073" i="5"/>
  <c r="G1214" i="5"/>
  <c r="G317" i="5"/>
  <c r="G153" i="5"/>
  <c r="G526" i="5"/>
  <c r="G356" i="5"/>
  <c r="G302" i="5"/>
  <c r="G391" i="5"/>
  <c r="G433" i="5"/>
  <c r="G140" i="5"/>
  <c r="G371" i="5"/>
  <c r="G1051" i="5"/>
  <c r="G771" i="5"/>
  <c r="G267" i="5"/>
  <c r="G370" i="5"/>
  <c r="G486" i="5"/>
  <c r="G1069" i="5"/>
  <c r="G1094" i="5"/>
  <c r="G758" i="5"/>
  <c r="G472" i="5"/>
  <c r="G259" i="5"/>
  <c r="G504" i="5"/>
  <c r="G882" i="5"/>
  <c r="G1170" i="5"/>
  <c r="G1138" i="5"/>
  <c r="G1013" i="5"/>
  <c r="G449" i="5"/>
  <c r="G615" i="5"/>
  <c r="G704" i="5"/>
  <c r="G188" i="5"/>
  <c r="G631" i="5"/>
  <c r="G389" i="5"/>
  <c r="G541" i="5"/>
  <c r="G833" i="5"/>
  <c r="G562" i="5"/>
  <c r="G1056" i="5"/>
  <c r="G397" i="5"/>
  <c r="G955" i="5"/>
  <c r="G551" i="5"/>
  <c r="G477" i="5"/>
  <c r="G182" i="5"/>
  <c r="G822" i="5"/>
  <c r="G1156" i="5"/>
  <c r="G667" i="5"/>
  <c r="G1146" i="5"/>
  <c r="G1039" i="5"/>
  <c r="G683" i="5"/>
  <c r="G894" i="5"/>
  <c r="G1117" i="5"/>
  <c r="G424" i="5"/>
  <c r="G539" i="5"/>
  <c r="G592" i="5"/>
  <c r="G414" i="5"/>
  <c r="G116" i="5"/>
  <c r="G579" i="5"/>
  <c r="G99" i="5"/>
  <c r="G696" i="5"/>
  <c r="G775" i="5"/>
  <c r="G330" i="5"/>
  <c r="G104" i="5"/>
  <c r="G1184" i="5"/>
  <c r="G952" i="5"/>
  <c r="G257" i="5"/>
  <c r="G739" i="5"/>
  <c r="G195" i="5"/>
  <c r="G390" i="5"/>
  <c r="G796" i="5"/>
  <c r="G1215" i="5"/>
  <c r="G973" i="5"/>
  <c r="G349" i="5"/>
  <c r="G694" i="5"/>
  <c r="G610" i="5"/>
  <c r="G332" i="5"/>
  <c r="G654" i="5"/>
  <c r="G98" i="5"/>
  <c r="G685" i="5"/>
  <c r="G950" i="5"/>
  <c r="G666" i="5"/>
  <c r="G1078" i="5"/>
  <c r="G649" i="5"/>
  <c r="G873" i="5"/>
  <c r="G1152" i="5"/>
  <c r="G295" i="5"/>
  <c r="G587" i="5"/>
  <c r="G311" i="5"/>
  <c r="G63" i="5"/>
  <c r="G1173" i="5"/>
  <c r="G299" i="5"/>
  <c r="G842" i="5"/>
  <c r="G1179" i="5"/>
  <c r="G341" i="5"/>
  <c r="G723" i="5"/>
  <c r="G375" i="5"/>
  <c r="G547" i="5"/>
  <c r="G668" i="5"/>
  <c r="G517" i="5"/>
  <c r="G1019" i="5"/>
  <c r="G652" i="5"/>
  <c r="G864" i="5"/>
  <c r="G740" i="5"/>
  <c r="G493" i="5"/>
  <c r="G593" i="5"/>
  <c r="G114" i="5"/>
  <c r="G928" i="5"/>
  <c r="G731" i="5"/>
  <c r="G1002" i="5"/>
  <c r="G258" i="5"/>
  <c r="G133" i="5"/>
  <c r="G354" i="5"/>
  <c r="G465" i="5"/>
  <c r="G1195" i="5"/>
  <c r="G896" i="5"/>
  <c r="G1157" i="5"/>
  <c r="G1199" i="5"/>
  <c r="G1068" i="5"/>
  <c r="G197" i="5"/>
  <c r="G215" i="5"/>
  <c r="G1065" i="5"/>
  <c r="G596" i="5"/>
  <c r="G313" i="5"/>
  <c r="G1092" i="5"/>
  <c r="G861" i="5"/>
  <c r="G962" i="5"/>
  <c r="G374" i="5"/>
  <c r="G146" i="5"/>
  <c r="G451" i="5"/>
  <c r="G933" i="5"/>
  <c r="G1216" i="5"/>
  <c r="G1144" i="5"/>
  <c r="G774" i="5"/>
  <c r="G131" i="5"/>
  <c r="G732" i="5"/>
  <c r="G148" i="5"/>
  <c r="G438" i="5"/>
  <c r="G964" i="5"/>
  <c r="G712" i="5"/>
  <c r="G639" i="5"/>
  <c r="G744" i="5"/>
  <c r="G1001" i="5"/>
  <c r="G717" i="5"/>
  <c r="G1175" i="5"/>
  <c r="G1181" i="5"/>
  <c r="G544" i="5"/>
  <c r="G334" i="5"/>
  <c r="G556" i="5"/>
  <c r="G1029" i="5"/>
  <c r="G902" i="5"/>
  <c r="G1213" i="5"/>
  <c r="G885" i="5"/>
  <c r="G404" i="5"/>
  <c r="G1219" i="5"/>
  <c r="G1158" i="5"/>
  <c r="G283" i="5"/>
  <c r="G1169" i="5"/>
  <c r="G531" i="5"/>
  <c r="G42" i="5"/>
  <c r="G71" i="5"/>
  <c r="G560" i="5"/>
  <c r="G653" i="5"/>
  <c r="G750" i="5"/>
  <c r="G1142" i="5"/>
  <c r="G123" i="5"/>
  <c r="G378" i="5"/>
  <c r="G325" i="5"/>
  <c r="G263" i="5"/>
  <c r="G1035" i="5"/>
  <c r="G619" i="5"/>
  <c r="G918" i="5"/>
  <c r="G931" i="5"/>
  <c r="G501" i="5"/>
  <c r="G688" i="5"/>
  <c r="G828" i="5"/>
  <c r="G769" i="5"/>
  <c r="G575" i="5"/>
  <c r="G108" i="5"/>
  <c r="G365" i="5"/>
  <c r="G319" i="5"/>
  <c r="G977" i="5"/>
  <c r="G1160" i="5"/>
  <c r="G626" i="5"/>
  <c r="G1105" i="5"/>
  <c r="G348" i="5"/>
  <c r="G851" i="5"/>
  <c r="G807" i="5"/>
  <c r="G968" i="5"/>
  <c r="G996" i="5"/>
  <c r="G410" i="5"/>
  <c r="G1050" i="5"/>
  <c r="G620" i="5"/>
  <c r="G352" i="5"/>
  <c r="G1208" i="5"/>
  <c r="G983" i="5"/>
  <c r="G346" i="5"/>
  <c r="G48" i="5"/>
  <c r="G265" i="5"/>
  <c r="G165" i="5"/>
  <c r="G1141" i="5"/>
  <c r="G915" i="5"/>
  <c r="G591" i="5"/>
  <c r="G1006" i="5"/>
  <c r="G498" i="5"/>
  <c r="G588" i="5"/>
  <c r="G843" i="5"/>
  <c r="G1209" i="5"/>
  <c r="G242" i="5"/>
  <c r="G576" i="5"/>
  <c r="G342" i="5"/>
  <c r="G95" i="5"/>
  <c r="G1049" i="5"/>
  <c r="G745" i="5"/>
  <c r="G703" i="5"/>
  <c r="G281" i="5"/>
  <c r="G237" i="5"/>
  <c r="G645" i="5"/>
  <c r="G219" i="5"/>
  <c r="G361" i="5"/>
  <c r="G1103" i="5"/>
  <c r="G725" i="5"/>
  <c r="G174" i="5"/>
  <c r="G178" i="5"/>
  <c r="G716" i="5"/>
  <c r="G340" i="5"/>
  <c r="G1217" i="5"/>
  <c r="G1032" i="5"/>
  <c r="G820" i="5"/>
  <c r="G228" i="5"/>
  <c r="G987" i="5"/>
  <c r="G187" i="5"/>
  <c r="G777" i="5"/>
  <c r="G171" i="5"/>
  <c r="G199" i="5"/>
  <c r="G1204" i="5"/>
  <c r="G727" i="5"/>
  <c r="G417" i="5"/>
  <c r="G658" i="5"/>
  <c r="G567" i="5"/>
  <c r="G137" i="5"/>
  <c r="G527" i="5"/>
  <c r="G243" i="5"/>
  <c r="G762" i="5"/>
  <c r="G233" i="5"/>
  <c r="G604" i="5"/>
  <c r="G1055" i="5"/>
  <c r="G1014" i="5"/>
  <c r="G792" i="5"/>
  <c r="G905" i="5"/>
  <c r="G300" i="5"/>
  <c r="G393" i="5"/>
  <c r="G1076" i="5"/>
  <c r="G726" i="5"/>
  <c r="G972" i="5"/>
  <c r="G255" i="5"/>
  <c r="G1033" i="5"/>
  <c r="G1120" i="5"/>
  <c r="G280" i="5"/>
  <c r="G213" i="5"/>
  <c r="G1212" i="5"/>
  <c r="G1028" i="5"/>
  <c r="G278" i="5"/>
  <c r="G835" i="5"/>
  <c r="G794" i="5"/>
  <c r="G948" i="5"/>
  <c r="G1043" i="5"/>
  <c r="G1070" i="5"/>
  <c r="G1147" i="5"/>
  <c r="G844" i="5"/>
  <c r="G764" i="5"/>
  <c r="G743" i="5"/>
  <c r="G612" i="5"/>
  <c r="G241" i="5"/>
  <c r="G781" i="5"/>
  <c r="G944" i="5"/>
  <c r="G889" i="5"/>
  <c r="G483" i="5"/>
  <c r="G139" i="5"/>
  <c r="G724" i="5"/>
  <c r="G1115" i="5"/>
  <c r="G742" i="5"/>
  <c r="G1161" i="5"/>
  <c r="G908" i="5"/>
  <c r="G788" i="5"/>
  <c r="G1192" i="5"/>
  <c r="G305" i="5"/>
  <c r="G689" i="5"/>
  <c r="G795" i="5"/>
  <c r="G1134" i="5"/>
  <c r="G837" i="5"/>
  <c r="G747" i="5"/>
  <c r="G1082" i="5"/>
  <c r="G179" i="5"/>
  <c r="G958" i="5"/>
  <c r="G580" i="5"/>
  <c r="G700" i="5"/>
  <c r="G1107" i="5"/>
  <c r="G1121" i="5"/>
  <c r="G798" i="5"/>
  <c r="G1034" i="5"/>
  <c r="G1155" i="5"/>
  <c r="G682" i="5"/>
  <c r="G301" i="5"/>
  <c r="G970" i="5"/>
  <c r="G304" i="5"/>
  <c r="G951" i="5"/>
  <c r="G634" i="5"/>
  <c r="G1178" i="5"/>
  <c r="G811" i="5"/>
  <c r="G347" i="5"/>
  <c r="G1111" i="5"/>
  <c r="G84" i="5"/>
  <c r="G93" i="5"/>
  <c r="G127" i="5"/>
  <c r="G1163" i="5"/>
  <c r="G1003" i="5"/>
  <c r="G274" i="5"/>
  <c r="G1036" i="5"/>
  <c r="G49" i="5"/>
  <c r="G506" i="5"/>
  <c r="G166" i="5"/>
  <c r="G786" i="5"/>
  <c r="G1026" i="5"/>
  <c r="G919" i="5"/>
  <c r="G893" i="5"/>
  <c r="G888" i="5"/>
  <c r="G211" i="5"/>
  <c r="G746" i="5"/>
  <c r="G573" i="5"/>
  <c r="G525" i="5"/>
  <c r="G834" i="5"/>
  <c r="G845" i="5"/>
  <c r="G715" i="5"/>
  <c r="G158" i="5"/>
  <c r="G367" i="5"/>
  <c r="G930" i="5"/>
  <c r="G65" i="5"/>
  <c r="G925" i="5"/>
  <c r="G998" i="5"/>
  <c r="G151" i="5"/>
  <c r="G157" i="5"/>
  <c r="G934" i="5"/>
  <c r="G1168" i="5"/>
  <c r="G1151" i="5"/>
  <c r="G783" i="5"/>
  <c r="G522" i="5"/>
  <c r="G766" i="5"/>
  <c r="G978" i="5"/>
  <c r="G913" i="5"/>
  <c r="G254" i="5"/>
  <c r="G906" i="5"/>
  <c r="G801" i="5"/>
  <c r="G1143" i="5"/>
  <c r="G904" i="5"/>
  <c r="G173" i="5"/>
  <c r="G887" i="5"/>
  <c r="G282" i="5"/>
  <c r="G809" i="5"/>
  <c r="G830" i="5"/>
  <c r="G681" i="5"/>
  <c r="G901" i="5"/>
  <c r="G175" i="5"/>
  <c r="G722" i="5"/>
  <c r="G1015" i="5"/>
  <c r="G1018" i="5"/>
  <c r="G1091" i="5"/>
  <c r="G1059" i="5"/>
  <c r="G172" i="5"/>
  <c r="G326" i="5"/>
  <c r="G1030" i="5"/>
  <c r="G937" i="5"/>
  <c r="G496" i="5"/>
  <c r="G912" i="5"/>
  <c r="G1205" i="5"/>
  <c r="G200" i="5"/>
  <c r="G877" i="5"/>
  <c r="G862" i="5"/>
  <c r="G1162" i="5"/>
  <c r="G427" i="5"/>
  <c r="G1172" i="5"/>
  <c r="G1089" i="5"/>
  <c r="G44" i="5"/>
  <c r="G708" i="5"/>
  <c r="G597" i="5"/>
  <c r="G806" i="5"/>
  <c r="G772" i="5"/>
  <c r="G641" i="5"/>
  <c r="G554" i="5"/>
  <c r="G338" i="5"/>
  <c r="G545" i="5"/>
  <c r="G866" i="5"/>
  <c r="G1007" i="5"/>
  <c r="G322" i="5"/>
  <c r="G1079" i="5"/>
  <c r="G1023" i="5"/>
  <c r="G956" i="5"/>
  <c r="G710" i="5"/>
  <c r="G974" i="5"/>
  <c r="G1140" i="5"/>
  <c r="G1113" i="5"/>
  <c r="G1189" i="5"/>
  <c r="G971" i="5"/>
  <c r="G487" i="5"/>
  <c r="G927" i="5"/>
  <c r="G468" i="5"/>
  <c r="G1040" i="5"/>
  <c r="G714" i="5"/>
  <c r="G992" i="5"/>
  <c r="G170" i="5"/>
  <c r="G169" i="5"/>
  <c r="G1118" i="5"/>
  <c r="G439" i="5"/>
  <c r="G856" i="5"/>
  <c r="G960" i="5"/>
  <c r="G150" i="5"/>
  <c r="G141" i="5"/>
  <c r="G969" i="5"/>
  <c r="G418" i="5"/>
  <c r="G679" i="5"/>
  <c r="G110" i="5"/>
  <c r="G476" i="5"/>
  <c r="G553" i="5"/>
  <c r="G1047" i="5"/>
  <c r="G981" i="5"/>
  <c r="G923" i="5"/>
  <c r="G307" i="5"/>
  <c r="G924" i="5"/>
  <c r="G15" i="5"/>
  <c r="G636" i="5"/>
  <c r="G1100" i="5"/>
  <c r="G343" i="5"/>
  <c r="G240" i="5"/>
  <c r="G336" i="5"/>
  <c r="G1041" i="5"/>
  <c r="G926" i="5"/>
  <c r="G622" i="5"/>
  <c r="G152" i="5"/>
  <c r="G286" i="5"/>
  <c r="G986" i="5"/>
  <c r="G353" i="5"/>
  <c r="G1057" i="5"/>
  <c r="G1104" i="5"/>
  <c r="G497" i="5"/>
  <c r="G823" i="5"/>
  <c r="G1011" i="5"/>
  <c r="G1000" i="5"/>
  <c r="G101" i="5"/>
  <c r="G994" i="5"/>
  <c r="G609" i="5"/>
  <c r="G456" i="5"/>
  <c r="G1067" i="5"/>
  <c r="G670" i="5"/>
  <c r="G185" i="5"/>
  <c r="G967" i="5"/>
  <c r="G662" i="5"/>
  <c r="G975" i="5"/>
  <c r="G785" i="5"/>
  <c r="G651" i="5"/>
  <c r="G1044" i="5"/>
  <c r="G1012" i="5"/>
  <c r="G803" i="5"/>
  <c r="G787" i="5"/>
  <c r="G984" i="5"/>
  <c r="G473" i="5"/>
  <c r="G376" i="5"/>
  <c r="G183" i="5"/>
  <c r="G249" i="5"/>
  <c r="G759" i="5"/>
  <c r="G602" i="5"/>
  <c r="G331" i="5"/>
  <c r="G536" i="5"/>
  <c r="G162" i="5"/>
  <c r="G935" i="5"/>
  <c r="G632" i="5"/>
  <c r="G869" i="5"/>
  <c r="G629" i="5"/>
  <c r="G64" i="5"/>
  <c r="G339" i="5"/>
  <c r="G657" i="5"/>
  <c r="G380" i="5"/>
  <c r="G735" i="5"/>
  <c r="G718" i="5"/>
  <c r="G413" i="5"/>
  <c r="G574" i="5"/>
  <c r="G535" i="5"/>
  <c r="G943" i="5"/>
  <c r="G839" i="5"/>
  <c r="G808" i="5"/>
  <c r="G656" i="5"/>
  <c r="G333" i="5"/>
  <c r="G357" i="5"/>
  <c r="G337" i="5"/>
  <c r="G831" i="5"/>
  <c r="G372" i="5"/>
  <c r="G181" i="5"/>
  <c r="G812" i="5"/>
  <c r="G441" i="5"/>
  <c r="G627" i="5"/>
  <c r="G210" i="5"/>
  <c r="G899" i="5"/>
  <c r="G1046" i="5"/>
  <c r="G697" i="5"/>
  <c r="G198" i="5"/>
  <c r="G939" i="5"/>
  <c r="G107" i="5"/>
  <c r="G177" i="5"/>
  <c r="G1021" i="5"/>
  <c r="G767" i="5"/>
  <c r="G490" i="5"/>
  <c r="G761" i="5"/>
  <c r="G96" i="5"/>
  <c r="G167" i="5"/>
  <c r="G355" i="5"/>
  <c r="G366" i="5"/>
  <c r="G1054" i="5"/>
  <c r="G294" i="5"/>
  <c r="G966" i="5"/>
  <c r="G387" i="5"/>
  <c r="G1061" i="5"/>
  <c r="G246" i="5"/>
  <c r="G757" i="5"/>
  <c r="G815" i="5"/>
  <c r="G613" i="5"/>
  <c r="G991" i="5"/>
  <c r="G168" i="5"/>
  <c r="G638" i="5"/>
  <c r="G940" i="5"/>
  <c r="G423" i="5"/>
  <c r="G56" i="5"/>
  <c r="G874" i="5"/>
  <c r="G993" i="5"/>
  <c r="G765" i="5"/>
  <c r="G384" i="5"/>
  <c r="G1010" i="5"/>
  <c r="G625" i="5"/>
  <c r="G779" i="5"/>
  <c r="G230" i="5"/>
  <c r="G227" i="5"/>
  <c r="G702" i="5"/>
  <c r="G729" i="5"/>
  <c r="G760" i="5"/>
  <c r="G502" i="5"/>
  <c r="G909" i="5"/>
  <c r="G953" i="5"/>
  <c r="G738" i="5"/>
  <c r="G730" i="5"/>
  <c r="G976" i="5"/>
  <c r="G892" i="5"/>
  <c r="G813" i="5"/>
  <c r="G351" i="5"/>
  <c r="G1193" i="5"/>
  <c r="G290" i="5"/>
  <c r="G234" i="5"/>
  <c r="G329" i="5"/>
  <c r="G754" i="5"/>
  <c r="G664" i="5"/>
  <c r="G328" i="5"/>
  <c r="G1075" i="5"/>
  <c r="G900" i="5"/>
  <c r="G748" i="5"/>
  <c r="G412" i="5"/>
  <c r="G97" i="5"/>
  <c r="G129" i="5"/>
  <c r="G1077" i="5"/>
  <c r="G941" i="5"/>
  <c r="G1106" i="5"/>
  <c r="G382" i="5"/>
  <c r="G1017" i="5"/>
  <c r="G225" i="5"/>
  <c r="G810" i="5"/>
  <c r="G359" i="5"/>
  <c r="G316" i="5"/>
  <c r="G868" i="5"/>
  <c r="G949" i="5"/>
  <c r="G1088" i="5"/>
  <c r="G947" i="5"/>
  <c r="G421" i="5"/>
  <c r="G853" i="5"/>
  <c r="G621" i="5"/>
  <c r="G589" i="5"/>
  <c r="G608" i="5"/>
  <c r="G1060" i="5"/>
  <c r="G379" i="5"/>
  <c r="G518" i="5"/>
  <c r="G388" i="5"/>
  <c r="G503" i="5"/>
  <c r="G212" i="5"/>
  <c r="G1206" i="5"/>
  <c r="G903" i="5"/>
  <c r="G408" i="5"/>
  <c r="G709" i="5"/>
  <c r="G291" i="5"/>
  <c r="G409" i="5"/>
  <c r="G847" i="5"/>
  <c r="G692" i="5"/>
  <c r="G373" i="5"/>
  <c r="G284" i="5"/>
  <c r="G271" i="5"/>
  <c r="G829" i="5"/>
  <c r="G1164" i="5"/>
  <c r="G736" i="5"/>
  <c r="G1084" i="5"/>
  <c r="G345" i="5"/>
  <c r="G559" i="5"/>
  <c r="G442" i="5"/>
  <c r="G519" i="5"/>
  <c r="G1153" i="5"/>
  <c r="G711" i="5"/>
  <c r="G690" i="5"/>
  <c r="G482" i="5"/>
  <c r="G770" i="5"/>
  <c r="G4" i="5"/>
  <c r="G186" i="5"/>
  <c r="G245" i="5"/>
  <c r="G446" i="5"/>
  <c r="G1090" i="5"/>
  <c r="G1022" i="5"/>
  <c r="G624" i="5"/>
  <c r="G321" i="5"/>
  <c r="G272" i="5"/>
  <c r="G236" i="5"/>
  <c r="G285" i="5"/>
  <c r="G569" i="5"/>
  <c r="G751" i="5"/>
  <c r="G138" i="5"/>
  <c r="G961" i="5"/>
  <c r="G642" i="5"/>
  <c r="G963" i="5"/>
  <c r="G136" i="5"/>
  <c r="G728" i="5"/>
  <c r="G54" i="5"/>
  <c r="G1025" i="5"/>
  <c r="G383" i="5"/>
  <c r="G392" i="5"/>
  <c r="G266" i="5"/>
  <c r="G778" i="5"/>
  <c r="G88" i="5"/>
  <c r="G921" i="5"/>
  <c r="G590" i="5"/>
  <c r="G1202" i="5"/>
  <c r="G945" i="5"/>
  <c r="G411" i="5"/>
  <c r="G232" i="5"/>
  <c r="G360" i="5"/>
  <c r="G452" i="5"/>
  <c r="G1203" i="5"/>
  <c r="G135" i="5"/>
  <c r="G673" i="5"/>
  <c r="G385" i="5"/>
  <c r="G201" i="5"/>
  <c r="G1167" i="5"/>
  <c r="G646" i="5"/>
  <c r="G68" i="5"/>
  <c r="G1042" i="5"/>
  <c r="G194" i="5"/>
  <c r="G513" i="5"/>
  <c r="G470" i="5"/>
  <c r="G1085" i="5"/>
  <c r="G364" i="5"/>
  <c r="G344" i="5"/>
  <c r="G533" i="5"/>
  <c r="G78" i="5"/>
  <c r="G80" i="5"/>
  <c r="G875" i="5"/>
  <c r="G209" i="5"/>
  <c r="G871" i="5"/>
  <c r="G448" i="5"/>
  <c r="G616" i="5"/>
  <c r="G32" i="5"/>
  <c r="G1186" i="5"/>
  <c r="G698" i="5"/>
  <c r="G223" i="5"/>
  <c r="G663" i="5"/>
  <c r="G335" i="5"/>
  <c r="G323" i="5"/>
  <c r="G51" i="5"/>
  <c r="G126" i="5"/>
  <c r="G495" i="5"/>
  <c r="G14" i="5"/>
  <c r="G244" i="5"/>
  <c r="G827" i="5"/>
  <c r="G270" i="5"/>
  <c r="G419" i="5"/>
  <c r="G997" i="5"/>
  <c r="G565" i="5"/>
  <c r="G149" i="5"/>
  <c r="G154" i="5"/>
  <c r="G5" i="5"/>
  <c r="G799" i="5"/>
  <c r="G381" i="5"/>
  <c r="G897" i="5"/>
  <c r="G87" i="5"/>
  <c r="G62" i="5"/>
  <c r="G635" i="5"/>
  <c r="G16" i="5"/>
  <c r="G1114" i="5"/>
  <c r="G432" i="5"/>
  <c r="G222" i="5"/>
  <c r="G911" i="5"/>
  <c r="G250" i="5"/>
  <c r="G121" i="5"/>
  <c r="G741" i="5"/>
  <c r="G936" i="5"/>
  <c r="G733" i="5"/>
  <c r="G756" i="5"/>
  <c r="G293" i="5"/>
  <c r="G561" i="5"/>
  <c r="G1211" i="5"/>
  <c r="G644" i="5"/>
  <c r="G119" i="5"/>
  <c r="G30" i="5"/>
  <c r="G791" i="5"/>
  <c r="G763" i="5"/>
  <c r="G142" i="5"/>
  <c r="G1185" i="5"/>
  <c r="G231" i="5"/>
  <c r="G214" i="5"/>
  <c r="G58" i="5"/>
  <c r="G426" i="5"/>
  <c r="G675" i="5"/>
  <c r="G640" i="5"/>
  <c r="G546" i="5"/>
  <c r="G156" i="5"/>
  <c r="G695" i="5"/>
  <c r="G598" i="5"/>
  <c r="G38" i="5"/>
  <c r="G804" i="5"/>
  <c r="G94" i="5"/>
  <c r="G454" i="5"/>
  <c r="G655" i="5"/>
  <c r="G416" i="5"/>
  <c r="G125" i="5"/>
  <c r="G35" i="5"/>
  <c r="G445" i="5"/>
  <c r="G430" i="5"/>
  <c r="G303" i="5"/>
  <c r="G52" i="5"/>
  <c r="G1196" i="5"/>
  <c r="G386" i="5"/>
  <c r="G867" i="5"/>
  <c r="G60" i="5"/>
  <c r="G41" i="5"/>
  <c r="G628" i="5"/>
  <c r="G81" i="5"/>
  <c r="G691" i="5"/>
  <c r="G124" i="5"/>
  <c r="G511" i="5"/>
  <c r="G959" i="5"/>
  <c r="G821" i="5"/>
  <c r="G202" i="5"/>
  <c r="G570" i="5"/>
  <c r="G699" i="5"/>
  <c r="G420" i="5"/>
  <c r="G542" i="5"/>
  <c r="G665" i="5"/>
  <c r="G436" i="5"/>
  <c r="G530" i="5"/>
  <c r="G684" i="5"/>
  <c r="G238" i="5"/>
  <c r="G1024" i="5"/>
  <c r="G582" i="5"/>
  <c r="G1008" i="5"/>
  <c r="G434" i="5"/>
  <c r="G289" i="5"/>
  <c r="G543" i="5"/>
  <c r="G19" i="5"/>
  <c r="G184" i="5"/>
  <c r="G1183" i="5"/>
  <c r="G22" i="5"/>
  <c r="G368" i="5"/>
  <c r="G117" i="5"/>
  <c r="G82" i="5"/>
  <c r="G315" i="5"/>
  <c r="G61" i="5"/>
  <c r="G532" i="5"/>
  <c r="G985" i="5"/>
  <c r="G1188" i="5"/>
  <c r="G36" i="5"/>
  <c r="G203" i="5"/>
  <c r="G818" i="5"/>
  <c r="G1137" i="5"/>
  <c r="G67" i="5"/>
  <c r="G406" i="5"/>
  <c r="G881" i="5"/>
  <c r="G86" i="5"/>
  <c r="G982" i="5"/>
  <c r="G1171" i="5"/>
  <c r="G557" i="5"/>
  <c r="G464" i="5"/>
  <c r="G224" i="5"/>
  <c r="G671" i="5"/>
  <c r="G1122" i="5"/>
  <c r="G25" i="5"/>
  <c r="G103" i="5"/>
  <c r="G979" i="5"/>
  <c r="G29" i="5"/>
  <c r="G155" i="5"/>
  <c r="G494" i="5"/>
  <c r="G521" i="5"/>
  <c r="G363" i="5"/>
  <c r="G118" i="5"/>
  <c r="G26" i="5"/>
  <c r="G235" i="5"/>
  <c r="G83" i="5"/>
  <c r="G122" i="5"/>
  <c r="G287" i="5"/>
  <c r="G314" i="5"/>
  <c r="G850" i="5"/>
  <c r="G276" i="5"/>
  <c r="G11" i="5"/>
  <c r="G20" i="5"/>
  <c r="G1182" i="5"/>
  <c r="G1197" i="5"/>
  <c r="G77" i="5"/>
  <c r="G1101" i="5"/>
  <c r="G1004" i="5"/>
  <c r="G1180" i="5"/>
  <c r="G253" i="5"/>
  <c r="G1198" i="5"/>
  <c r="G17" i="5"/>
  <c r="G7" i="5"/>
  <c r="G1145" i="5"/>
  <c r="G457" i="5"/>
  <c r="G1201" i="5"/>
  <c r="G1176" i="5"/>
  <c r="G1139" i="5"/>
  <c r="G678" i="5"/>
  <c r="G297" i="5"/>
  <c r="G890" i="5"/>
  <c r="G1027" i="5"/>
  <c r="G1009" i="5"/>
  <c r="G9" i="5"/>
  <c r="G782" i="5"/>
  <c r="G161" i="5"/>
  <c r="G23" i="5"/>
  <c r="G6" i="5"/>
  <c r="G8" i="5"/>
  <c r="G1136" i="5"/>
  <c r="G914" i="5"/>
  <c r="G50" i="5"/>
  <c r="G1110" i="5"/>
  <c r="G802" i="5"/>
  <c r="G18" i="5"/>
  <c r="G1133" i="5"/>
  <c r="G1123" i="5"/>
  <c r="G1177" i="5"/>
  <c r="G1086" i="5"/>
  <c r="G10" i="5"/>
  <c r="G130" i="5"/>
  <c r="G1131" i="5"/>
  <c r="G208" i="5"/>
  <c r="G995" i="5"/>
  <c r="G324" i="5"/>
  <c r="G189" i="5"/>
  <c r="G273" i="5"/>
  <c r="G204" i="5"/>
  <c r="G648" i="5"/>
  <c r="G33" i="5"/>
  <c r="G1045" i="5"/>
  <c r="G73" i="5"/>
  <c r="G221" i="5"/>
  <c r="G46" i="5"/>
  <c r="G264" i="5"/>
  <c r="G1071" i="5"/>
  <c r="G1062" i="5"/>
  <c r="G45" i="5"/>
  <c r="G1112" i="5"/>
  <c r="G196" i="5"/>
  <c r="G1063" i="5"/>
  <c r="G115" i="5"/>
  <c r="G1037" i="5"/>
  <c r="G39" i="5"/>
  <c r="G43" i="5"/>
  <c r="G1016" i="5"/>
  <c r="G91" i="5"/>
  <c r="G79" i="5"/>
  <c r="G180" i="5"/>
  <c r="G217" i="5"/>
  <c r="G193" i="5"/>
  <c r="G2" i="5"/>
  <c r="G3" i="5"/>
  <c r="G163" i="5"/>
  <c r="G72" i="5"/>
  <c r="G160" i="5"/>
  <c r="G28" i="5"/>
  <c r="G69" i="5"/>
  <c r="G27" i="5"/>
  <c r="G13" i="5"/>
  <c r="G12" i="5"/>
  <c r="G260" i="5"/>
  <c r="AC15" i="12" l="1"/>
  <c r="AB15" i="12"/>
  <c r="I1154" i="5"/>
  <c r="I1174" i="5"/>
  <c r="I1191" i="5"/>
  <c r="I1190" i="5"/>
  <c r="I1097" i="5"/>
  <c r="I1194" i="5"/>
  <c r="I1165" i="5"/>
  <c r="I1126" i="5"/>
  <c r="I1210" i="5"/>
  <c r="I1083" i="5"/>
  <c r="I1048" i="5"/>
  <c r="I922" i="5"/>
  <c r="I1098" i="5"/>
  <c r="I1052" i="5"/>
  <c r="I1200" i="5"/>
  <c r="I999" i="5"/>
  <c r="I1207" i="5"/>
  <c r="I932" i="5"/>
  <c r="I1149" i="5"/>
  <c r="I1148" i="5"/>
  <c r="I1128" i="5"/>
  <c r="I1066" i="5"/>
  <c r="I1132" i="5"/>
  <c r="I1166" i="5"/>
  <c r="I1074" i="5"/>
  <c r="I1129" i="5"/>
  <c r="I1072" i="5"/>
  <c r="I1125" i="5"/>
  <c r="I1109" i="5"/>
  <c r="I1096" i="5"/>
  <c r="I1218" i="5"/>
  <c r="I841" i="5"/>
  <c r="I755" i="5"/>
  <c r="I965" i="5"/>
  <c r="I1038" i="5"/>
  <c r="I954" i="5"/>
  <c r="I1124" i="5"/>
  <c r="I858" i="5"/>
  <c r="I1005" i="5"/>
  <c r="I838" i="5"/>
  <c r="I1031" i="5"/>
  <c r="I942" i="5"/>
  <c r="I705" i="5"/>
  <c r="I793" i="5"/>
  <c r="I1095" i="5"/>
  <c r="I946" i="5"/>
  <c r="I734" i="5"/>
  <c r="I1087" i="5"/>
  <c r="I895" i="5"/>
  <c r="I773" i="5"/>
  <c r="I701" i="5"/>
  <c r="I938" i="5"/>
  <c r="I1020" i="5"/>
  <c r="I846" i="5"/>
  <c r="I1135" i="5"/>
  <c r="I706" i="5"/>
  <c r="I768" i="5"/>
  <c r="I886" i="5"/>
  <c r="I852" i="5"/>
  <c r="I1127" i="5"/>
  <c r="I878" i="5"/>
  <c r="I898" i="5"/>
  <c r="I876" i="5"/>
  <c r="I916" i="5"/>
  <c r="I907" i="5"/>
  <c r="I669" i="5"/>
  <c r="I776" i="5"/>
  <c r="I659" i="5"/>
  <c r="I865" i="5"/>
  <c r="I814" i="5"/>
  <c r="I1053" i="5"/>
  <c r="I929" i="5"/>
  <c r="I1108" i="5"/>
  <c r="I1099" i="5"/>
  <c r="I719" i="5"/>
  <c r="I891" i="5"/>
  <c r="I1080" i="5"/>
  <c r="I1170" i="5"/>
  <c r="I879" i="5"/>
  <c r="I1130" i="5"/>
  <c r="I1159" i="5"/>
  <c r="I920" i="5"/>
  <c r="I917" i="5"/>
  <c r="I674" i="5"/>
  <c r="I1214" i="5"/>
  <c r="I849" i="5"/>
  <c r="I824" i="5"/>
  <c r="I693" i="5"/>
  <c r="I1073" i="5"/>
  <c r="I819" i="5"/>
  <c r="I534" i="5"/>
  <c r="I789" i="5"/>
  <c r="I857" i="5"/>
  <c r="I797" i="5"/>
  <c r="I870" i="5"/>
  <c r="I882" i="5"/>
  <c r="I529" i="5"/>
  <c r="I990" i="5"/>
  <c r="I516" i="5"/>
  <c r="I880" i="5"/>
  <c r="I1138" i="5"/>
  <c r="I528" i="5"/>
  <c r="I568" i="5"/>
  <c r="I1156" i="5"/>
  <c r="I676" i="5"/>
  <c r="I832" i="5"/>
  <c r="I585" i="5"/>
  <c r="I790" i="5"/>
  <c r="I643" i="5"/>
  <c r="I660" i="5"/>
  <c r="I618" i="5"/>
  <c r="I1152" i="5"/>
  <c r="I447" i="5"/>
  <c r="I1184" i="5"/>
  <c r="I1173" i="5"/>
  <c r="I461" i="5"/>
  <c r="I1039" i="5"/>
  <c r="I1119" i="5"/>
  <c r="I1215" i="5"/>
  <c r="I507" i="5"/>
  <c r="I474" i="5"/>
  <c r="I594" i="5"/>
  <c r="I647" i="5"/>
  <c r="I548" i="5"/>
  <c r="I455" i="5"/>
  <c r="I600" i="5"/>
  <c r="I435" i="5"/>
  <c r="I623" i="5"/>
  <c r="I805" i="5"/>
  <c r="I549" i="5"/>
  <c r="I537" i="5"/>
  <c r="I884" i="5"/>
  <c r="I633" i="5"/>
  <c r="I1081" i="5"/>
  <c r="I523" i="5"/>
  <c r="I863" i="5"/>
  <c r="I460" i="5"/>
  <c r="I848" i="5"/>
  <c r="I540" i="5"/>
  <c r="I1157" i="5"/>
  <c r="I1199" i="5"/>
  <c r="I510" i="5"/>
  <c r="I400" i="5"/>
  <c r="I1078" i="5"/>
  <c r="I615" i="5"/>
  <c r="I1069" i="5"/>
  <c r="I466" i="5"/>
  <c r="I458" i="5"/>
  <c r="I449" i="5"/>
  <c r="I1150" i="5"/>
  <c r="I1116" i="5"/>
  <c r="I584" i="5"/>
  <c r="I402" i="5"/>
  <c r="I1056" i="5"/>
  <c r="I617" i="5"/>
  <c r="I489" i="5"/>
  <c r="I480" i="5"/>
  <c r="I555" i="5"/>
  <c r="I687" i="5"/>
  <c r="I720" i="5"/>
  <c r="I957" i="5"/>
  <c r="I605" i="5"/>
  <c r="I550" i="5"/>
  <c r="I462" i="5"/>
  <c r="I1102" i="5"/>
  <c r="I422" i="5"/>
  <c r="I955" i="5"/>
  <c r="I1013" i="5"/>
  <c r="I1094" i="5"/>
  <c r="I581" i="5"/>
  <c r="I1092" i="5"/>
  <c r="I1179" i="5"/>
  <c r="I437" i="5"/>
  <c r="I980" i="5"/>
  <c r="I459" i="5"/>
  <c r="I840" i="5"/>
  <c r="I401" i="5"/>
  <c r="I989" i="5"/>
  <c r="I1051" i="5"/>
  <c r="I1213" i="5"/>
  <c r="I606" i="5"/>
  <c r="I425" i="5"/>
  <c r="I833" i="5"/>
  <c r="I1093" i="5"/>
  <c r="I320" i="5"/>
  <c r="I350" i="5"/>
  <c r="I894" i="5"/>
  <c r="I854" i="5"/>
  <c r="I694" i="5"/>
  <c r="I330" i="5"/>
  <c r="I377" i="5"/>
  <c r="I1146" i="5"/>
  <c r="I514" i="5"/>
  <c r="I883" i="5"/>
  <c r="I520" i="5"/>
  <c r="I1216" i="5"/>
  <c r="I872" i="5"/>
  <c r="I816" i="5"/>
  <c r="I512" i="5"/>
  <c r="I800" i="5"/>
  <c r="I403" i="5"/>
  <c r="I563" i="5"/>
  <c r="I855" i="5"/>
  <c r="I603" i="5"/>
  <c r="I453" i="5"/>
  <c r="I599" i="5"/>
  <c r="I450" i="5"/>
  <c r="I780" i="5"/>
  <c r="I491" i="5"/>
  <c r="I1064" i="5"/>
  <c r="I1219" i="5"/>
  <c r="I749" i="5"/>
  <c r="I713" i="5"/>
  <c r="I1169" i="5"/>
  <c r="I784" i="5"/>
  <c r="I928" i="5"/>
  <c r="I578" i="5"/>
  <c r="I614" i="5"/>
  <c r="I796" i="5"/>
  <c r="I1117" i="5"/>
  <c r="I1181" i="5"/>
  <c r="I399" i="5"/>
  <c r="I1058" i="5"/>
  <c r="I509" i="5"/>
  <c r="I758" i="5"/>
  <c r="I1158" i="5"/>
  <c r="I479" i="5"/>
  <c r="I467" i="5"/>
  <c r="I358" i="5"/>
  <c r="I499" i="5"/>
  <c r="I601" i="5"/>
  <c r="I973" i="5"/>
  <c r="I1195" i="5"/>
  <c r="I860" i="5"/>
  <c r="I836" i="5"/>
  <c r="I630" i="5"/>
  <c r="I586" i="5"/>
  <c r="I128" i="5"/>
  <c r="I488" i="5"/>
  <c r="I260" i="5"/>
  <c r="I721" i="5"/>
  <c r="I859" i="5"/>
  <c r="I564" i="5"/>
  <c r="I1002" i="5"/>
  <c r="I611" i="5"/>
  <c r="I113" i="5"/>
  <c r="I672" i="5"/>
  <c r="I471" i="5"/>
  <c r="I444" i="5"/>
  <c r="I771" i="5"/>
  <c r="I275" i="5"/>
  <c r="I429" i="5"/>
  <c r="I485" i="5"/>
  <c r="I463" i="5"/>
  <c r="I313" i="5"/>
  <c r="I431" i="5"/>
  <c r="I191" i="5"/>
  <c r="I826" i="5"/>
  <c r="I952" i="5"/>
  <c r="I753" i="5"/>
  <c r="I484" i="5"/>
  <c r="I207" i="5"/>
  <c r="I817" i="5"/>
  <c r="I571" i="5"/>
  <c r="I822" i="5"/>
  <c r="I176" i="5"/>
  <c r="I607" i="5"/>
  <c r="I1019" i="5"/>
  <c r="I842" i="5"/>
  <c r="I683" i="5"/>
  <c r="I583" i="5"/>
  <c r="I950" i="5"/>
  <c r="I1065" i="5"/>
  <c r="I505" i="5"/>
  <c r="I394" i="5"/>
  <c r="I696" i="5"/>
  <c r="I1175" i="5"/>
  <c r="I723" i="5"/>
  <c r="I538" i="5"/>
  <c r="I650" i="5"/>
  <c r="I933" i="5"/>
  <c r="I443" i="5"/>
  <c r="I552" i="5"/>
  <c r="I910" i="5"/>
  <c r="I577" i="5"/>
  <c r="I775" i="5"/>
  <c r="I1144" i="5"/>
  <c r="I370" i="5"/>
  <c r="I731" i="5"/>
  <c r="I74" i="5"/>
  <c r="I739" i="5"/>
  <c r="I654" i="5"/>
  <c r="I825" i="5"/>
  <c r="I667" i="5"/>
  <c r="I206" i="5"/>
  <c r="I864" i="5"/>
  <c r="I277" i="5"/>
  <c r="I595" i="5"/>
  <c r="I407" i="5"/>
  <c r="I190" i="5"/>
  <c r="I308" i="5"/>
  <c r="I750" i="5"/>
  <c r="I66" i="5"/>
  <c r="I526" i="5"/>
  <c r="I592" i="5"/>
  <c r="I861" i="5"/>
  <c r="I666" i="5"/>
  <c r="I205" i="5"/>
  <c r="I744" i="5"/>
  <c r="I685" i="5"/>
  <c r="I1001" i="5"/>
  <c r="I53" i="5"/>
  <c r="I737" i="5"/>
  <c r="I220" i="5"/>
  <c r="I902" i="5"/>
  <c r="I433" i="5"/>
  <c r="I610" i="5"/>
  <c r="I475" i="5"/>
  <c r="I226" i="5"/>
  <c r="I1035" i="5"/>
  <c r="I661" i="5"/>
  <c r="I55" i="5"/>
  <c r="I1142" i="5"/>
  <c r="I707" i="5"/>
  <c r="I414" i="5"/>
  <c r="I90" i="5"/>
  <c r="I885" i="5"/>
  <c r="I1208" i="5"/>
  <c r="I918" i="5"/>
  <c r="I551" i="5"/>
  <c r="I649" i="5"/>
  <c r="I147" i="5"/>
  <c r="I288" i="5"/>
  <c r="I704" i="5"/>
  <c r="I680" i="5"/>
  <c r="I298" i="5"/>
  <c r="I964" i="5"/>
  <c r="I752" i="5"/>
  <c r="I100" i="5"/>
  <c r="I309" i="5"/>
  <c r="I164" i="5"/>
  <c r="I159" i="5"/>
  <c r="I143" i="5"/>
  <c r="I59" i="5"/>
  <c r="I962" i="5"/>
  <c r="I390" i="5"/>
  <c r="I415" i="5"/>
  <c r="I478" i="5"/>
  <c r="I428" i="5"/>
  <c r="I477" i="5"/>
  <c r="I424" i="5"/>
  <c r="I318" i="5"/>
  <c r="I256" i="5"/>
  <c r="I572" i="5"/>
  <c r="I369" i="5"/>
  <c r="I120" i="5"/>
  <c r="I988" i="5"/>
  <c r="I216" i="5"/>
  <c r="I262" i="5"/>
  <c r="I398" i="5"/>
  <c r="I504" i="5"/>
  <c r="I57" i="5"/>
  <c r="I712" i="5"/>
  <c r="I261" i="5"/>
  <c r="I732" i="5"/>
  <c r="I677" i="5"/>
  <c r="I375" i="5"/>
  <c r="I1029" i="5"/>
  <c r="I769" i="5"/>
  <c r="I70" i="5"/>
  <c r="I1209" i="5"/>
  <c r="I717" i="5"/>
  <c r="I486" i="5"/>
  <c r="I1068" i="5"/>
  <c r="I596" i="5"/>
  <c r="I112" i="5"/>
  <c r="I40" i="5"/>
  <c r="I311" i="5"/>
  <c r="I76" i="5"/>
  <c r="I391" i="5"/>
  <c r="I296" i="5"/>
  <c r="I269" i="5"/>
  <c r="I774" i="5"/>
  <c r="I132" i="5"/>
  <c r="I111" i="5"/>
  <c r="I47" i="5"/>
  <c r="I1160" i="5"/>
  <c r="I105" i="5"/>
  <c r="I515" i="5"/>
  <c r="I686" i="5"/>
  <c r="I562" i="5"/>
  <c r="I465" i="5"/>
  <c r="I547" i="5"/>
  <c r="I85" i="5"/>
  <c r="I327" i="5"/>
  <c r="I252" i="5"/>
  <c r="I75" i="5"/>
  <c r="I539" i="5"/>
  <c r="I593" i="5"/>
  <c r="I931" i="5"/>
  <c r="I134" i="5"/>
  <c r="I389" i="5"/>
  <c r="I492" i="5"/>
  <c r="I229" i="5"/>
  <c r="I639" i="5"/>
  <c r="I1105" i="5"/>
  <c r="I481" i="5"/>
  <c r="I740" i="5"/>
  <c r="I968" i="5"/>
  <c r="I102" i="5"/>
  <c r="I397" i="5"/>
  <c r="I566" i="5"/>
  <c r="I440" i="5"/>
  <c r="I317" i="5"/>
  <c r="I109" i="5"/>
  <c r="I268" i="5"/>
  <c r="I1050" i="5"/>
  <c r="I807" i="5"/>
  <c r="I508" i="5"/>
  <c r="I306" i="5"/>
  <c r="I653" i="5"/>
  <c r="I668" i="5"/>
  <c r="I295" i="5"/>
  <c r="I349" i="5"/>
  <c r="I637" i="5"/>
  <c r="I188" i="5"/>
  <c r="I996" i="5"/>
  <c r="I983" i="5"/>
  <c r="I251" i="5"/>
  <c r="I828" i="5"/>
  <c r="I652" i="5"/>
  <c r="I332" i="5"/>
  <c r="I541" i="5"/>
  <c r="I279" i="5"/>
  <c r="I404" i="5"/>
  <c r="I99" i="5"/>
  <c r="I145" i="5"/>
  <c r="I560" i="5"/>
  <c r="I257" i="5"/>
  <c r="I192" i="5"/>
  <c r="I405" i="5"/>
  <c r="I341" i="5"/>
  <c r="I524" i="5"/>
  <c r="I144" i="5"/>
  <c r="I247" i="5"/>
  <c r="I558" i="5"/>
  <c r="I500" i="5"/>
  <c r="I21" i="5"/>
  <c r="I451" i="5"/>
  <c r="I116" i="5"/>
  <c r="I31" i="5"/>
  <c r="I873" i="5"/>
  <c r="I1006" i="5"/>
  <c r="I92" i="5"/>
  <c r="I688" i="5"/>
  <c r="I472" i="5"/>
  <c r="I395" i="5"/>
  <c r="I195" i="5"/>
  <c r="I371" i="5"/>
  <c r="I531" i="5"/>
  <c r="I239" i="5"/>
  <c r="I248" i="5"/>
  <c r="I34" i="5"/>
  <c r="I106" i="5"/>
  <c r="I1049" i="5"/>
  <c r="I396" i="5"/>
  <c r="I915" i="5"/>
  <c r="I104" i="5"/>
  <c r="I851" i="5"/>
  <c r="I1141" i="5"/>
  <c r="I378" i="5"/>
  <c r="I218" i="5"/>
  <c r="I312" i="5"/>
  <c r="I302" i="5"/>
  <c r="I362" i="5"/>
  <c r="I197" i="5"/>
  <c r="I631" i="5"/>
  <c r="I1103" i="5"/>
  <c r="I896" i="5"/>
  <c r="I24" i="5"/>
  <c r="I292" i="5"/>
  <c r="I620" i="5"/>
  <c r="I469" i="5"/>
  <c r="I267" i="5"/>
  <c r="I310" i="5"/>
  <c r="I365" i="5"/>
  <c r="I182" i="5"/>
  <c r="I575" i="5"/>
  <c r="I89" i="5"/>
  <c r="I579" i="5"/>
  <c r="I556" i="5"/>
  <c r="I619" i="5"/>
  <c r="I133" i="5"/>
  <c r="I325" i="5"/>
  <c r="I37" i="5"/>
  <c r="I259" i="5"/>
  <c r="I299" i="5"/>
  <c r="I374" i="5"/>
  <c r="I98" i="5"/>
  <c r="I501" i="5"/>
  <c r="I587" i="5"/>
  <c r="I131" i="5"/>
  <c r="I438" i="5"/>
  <c r="I591" i="5"/>
  <c r="I334" i="5"/>
  <c r="I517" i="5"/>
  <c r="I356" i="5"/>
  <c r="I354" i="5"/>
  <c r="I493" i="5"/>
  <c r="I843" i="5"/>
  <c r="I153" i="5"/>
  <c r="I544" i="5"/>
  <c r="I140" i="5"/>
  <c r="I626" i="5"/>
  <c r="I977" i="5"/>
  <c r="I114" i="5"/>
  <c r="I63" i="5"/>
  <c r="I319" i="5"/>
  <c r="I258" i="5"/>
  <c r="I71" i="5"/>
  <c r="I346" i="5"/>
  <c r="I263" i="5"/>
  <c r="I148" i="5"/>
  <c r="I215" i="5"/>
  <c r="I703" i="5"/>
  <c r="I348" i="5"/>
  <c r="I588" i="5"/>
  <c r="I283" i="5"/>
  <c r="I123" i="5"/>
  <c r="I108" i="5"/>
  <c r="I576" i="5"/>
  <c r="I265" i="5"/>
  <c r="I146" i="5"/>
  <c r="I410" i="5"/>
  <c r="I645" i="5"/>
  <c r="I242" i="5"/>
  <c r="I165" i="5"/>
  <c r="I745" i="5"/>
  <c r="I42" i="5"/>
  <c r="I361" i="5"/>
  <c r="I342" i="5"/>
  <c r="I352" i="5"/>
  <c r="I498" i="5"/>
  <c r="I237" i="5"/>
  <c r="I95" i="5"/>
  <c r="I219" i="5"/>
  <c r="I725" i="5"/>
  <c r="I48" i="5"/>
  <c r="I281" i="5"/>
  <c r="I174" i="5"/>
  <c r="I178" i="5"/>
  <c r="I340" i="5"/>
  <c r="I228" i="5"/>
  <c r="I187" i="5"/>
  <c r="I199" i="5"/>
  <c r="I171" i="5"/>
  <c r="I137" i="5"/>
  <c r="I716" i="5"/>
  <c r="I987" i="5"/>
  <c r="I417" i="5"/>
  <c r="I84" i="5"/>
  <c r="I567" i="5"/>
  <c r="I233" i="5"/>
  <c r="I777" i="5"/>
  <c r="I15" i="5"/>
  <c r="I527" i="5"/>
  <c r="I300" i="5"/>
  <c r="I658" i="5"/>
  <c r="I1032" i="5"/>
  <c r="I305" i="5"/>
  <c r="I49" i="5"/>
  <c r="I280" i="5"/>
  <c r="I393" i="5"/>
  <c r="I282" i="5"/>
  <c r="I820" i="5"/>
  <c r="I65" i="5"/>
  <c r="I139" i="5"/>
  <c r="I243" i="5"/>
  <c r="I44" i="5"/>
  <c r="I107" i="5"/>
  <c r="I255" i="5"/>
  <c r="I4" i="5"/>
  <c r="I604" i="5"/>
  <c r="I522" i="5"/>
  <c r="I1217" i="5"/>
  <c r="I278" i="5"/>
  <c r="I14" i="5"/>
  <c r="I301" i="5"/>
  <c r="I743" i="5"/>
  <c r="I1014" i="5"/>
  <c r="I141" i="5"/>
  <c r="I213" i="5"/>
  <c r="I166" i="5"/>
  <c r="I948" i="5"/>
  <c r="I179" i="5"/>
  <c r="I1033" i="5"/>
  <c r="I5" i="5"/>
  <c r="I158" i="5"/>
  <c r="I152" i="5"/>
  <c r="I525" i="5"/>
  <c r="I2" i="5"/>
  <c r="I93" i="5"/>
  <c r="I175" i="5"/>
  <c r="I127" i="5"/>
  <c r="I3" i="5"/>
  <c r="I274" i="5"/>
  <c r="I56" i="5"/>
  <c r="I64" i="5"/>
  <c r="I726" i="5"/>
  <c r="I801" i="5"/>
  <c r="I727" i="5"/>
  <c r="I347" i="5"/>
  <c r="I835" i="5"/>
  <c r="I742" i="5"/>
  <c r="I96" i="5"/>
  <c r="I290" i="5"/>
  <c r="I249" i="5"/>
  <c r="I52" i="5"/>
  <c r="I225" i="5"/>
  <c r="I905" i="5"/>
  <c r="I286" i="5"/>
  <c r="I326" i="5"/>
  <c r="I241" i="5"/>
  <c r="I129" i="5"/>
  <c r="I185" i="5"/>
  <c r="I951" i="5"/>
  <c r="I157" i="5"/>
  <c r="I244" i="5"/>
  <c r="I270" i="5"/>
  <c r="I689" i="5"/>
  <c r="I788" i="5"/>
  <c r="I51" i="5"/>
  <c r="I198" i="5"/>
  <c r="I913" i="5"/>
  <c r="I830" i="5"/>
  <c r="I46" i="5"/>
  <c r="I240" i="5"/>
  <c r="I250" i="5"/>
  <c r="I612" i="5"/>
  <c r="I172" i="5"/>
  <c r="I101" i="5"/>
  <c r="I580" i="5"/>
  <c r="I925" i="5"/>
  <c r="I173" i="5"/>
  <c r="I877" i="5"/>
  <c r="I200" i="5"/>
  <c r="I506" i="5"/>
  <c r="I254" i="5"/>
  <c r="I81" i="5"/>
  <c r="I798" i="5"/>
  <c r="I169" i="5"/>
  <c r="I211" i="5"/>
  <c r="I110" i="5"/>
  <c r="I151" i="5"/>
  <c r="I715" i="5"/>
  <c r="I177" i="5"/>
  <c r="I844" i="5"/>
  <c r="I62" i="5"/>
  <c r="I359" i="5"/>
  <c r="I33" i="5"/>
  <c r="I149" i="5"/>
  <c r="I930" i="5"/>
  <c r="I888" i="5"/>
  <c r="I483" i="5"/>
  <c r="I304" i="5"/>
  <c r="I787" i="5"/>
  <c r="I811" i="5"/>
  <c r="I792" i="5"/>
  <c r="I181" i="5"/>
  <c r="I170" i="5"/>
  <c r="I58" i="5"/>
  <c r="I762" i="5"/>
  <c r="I367" i="5"/>
  <c r="I482" i="5"/>
  <c r="I764" i="5"/>
  <c r="I167" i="5"/>
  <c r="I230" i="5"/>
  <c r="I94" i="5"/>
  <c r="I322" i="5"/>
  <c r="I682" i="5"/>
  <c r="I927" i="5"/>
  <c r="I150" i="5"/>
  <c r="I724" i="5"/>
  <c r="I794" i="5"/>
  <c r="I168" i="5"/>
  <c r="I87" i="5"/>
  <c r="I1028" i="5"/>
  <c r="I338" i="5"/>
  <c r="I634" i="5"/>
  <c r="I208" i="5"/>
  <c r="I60" i="5"/>
  <c r="I307" i="5"/>
  <c r="I889" i="5"/>
  <c r="I67" i="5"/>
  <c r="I418" i="5"/>
  <c r="I336" i="5"/>
  <c r="I43" i="5"/>
  <c r="I68" i="5"/>
  <c r="I54" i="5"/>
  <c r="I204" i="5"/>
  <c r="I78" i="5"/>
  <c r="I61" i="5"/>
  <c r="I536" i="5"/>
  <c r="I234" i="5"/>
  <c r="I856" i="5"/>
  <c r="I714" i="5"/>
  <c r="I589" i="5"/>
  <c r="I496" i="5"/>
  <c r="I779" i="5"/>
  <c r="I86" i="5"/>
  <c r="I1204" i="5"/>
  <c r="I297" i="5"/>
  <c r="I559" i="5"/>
  <c r="I700" i="5"/>
  <c r="I554" i="5"/>
  <c r="I246" i="5"/>
  <c r="I232" i="5"/>
  <c r="I186" i="5"/>
  <c r="I748" i="5"/>
  <c r="I711" i="5"/>
  <c r="I223" i="5"/>
  <c r="I162" i="5"/>
  <c r="I13" i="5"/>
  <c r="I12" i="5"/>
  <c r="I1055" i="5"/>
  <c r="I32" i="5"/>
  <c r="I908" i="5"/>
  <c r="I138" i="5"/>
  <c r="I646" i="5"/>
  <c r="I972" i="5"/>
  <c r="I468" i="5"/>
  <c r="I154" i="5"/>
  <c r="I958" i="5"/>
  <c r="I427" i="5"/>
  <c r="I82" i="5"/>
  <c r="I50" i="5"/>
  <c r="I944" i="5"/>
  <c r="I847" i="5"/>
  <c r="I783" i="5"/>
  <c r="I553" i="5"/>
  <c r="I829" i="5"/>
  <c r="I992" i="5"/>
  <c r="I45" i="5"/>
  <c r="I39" i="5"/>
  <c r="I448" i="5"/>
  <c r="I156" i="5"/>
  <c r="I809" i="5"/>
  <c r="I490" i="5"/>
  <c r="I16" i="5"/>
  <c r="I657" i="5"/>
  <c r="I11" i="5"/>
  <c r="I380" i="5"/>
  <c r="I97" i="5"/>
  <c r="I30" i="5"/>
  <c r="I439" i="5"/>
  <c r="I635" i="5"/>
  <c r="I519" i="5"/>
  <c r="I323" i="5"/>
  <c r="I663" i="5"/>
  <c r="I266" i="5"/>
  <c r="I781" i="5"/>
  <c r="I387" i="5"/>
  <c r="I1025" i="5"/>
  <c r="I125" i="5"/>
  <c r="I382" i="5"/>
  <c r="I464" i="5"/>
  <c r="I28" i="5"/>
  <c r="I1023" i="5"/>
  <c r="I142" i="5"/>
  <c r="I272" i="5"/>
  <c r="I80" i="5"/>
  <c r="I27" i="5"/>
  <c r="I862" i="5"/>
  <c r="I1043" i="5"/>
  <c r="I183" i="5"/>
  <c r="I736" i="5"/>
  <c r="I875" i="5"/>
  <c r="I155" i="5"/>
  <c r="I388" i="5"/>
  <c r="I901" i="5"/>
  <c r="I91" i="5"/>
  <c r="I294" i="5"/>
  <c r="I981" i="5"/>
  <c r="I273" i="5"/>
  <c r="I9" i="5"/>
  <c r="I73" i="5"/>
  <c r="I1034" i="5"/>
  <c r="I456" i="5"/>
  <c r="I837" i="5"/>
  <c r="I88" i="5"/>
  <c r="I8" i="5"/>
  <c r="I624" i="5"/>
  <c r="I122" i="5"/>
  <c r="I681" i="5"/>
  <c r="I210" i="5"/>
  <c r="I264" i="5"/>
  <c r="I209" i="5"/>
  <c r="I136" i="5"/>
  <c r="I1047" i="5"/>
  <c r="I971" i="5"/>
  <c r="I747" i="5"/>
  <c r="I135" i="5"/>
  <c r="I19" i="5"/>
  <c r="I473" i="5"/>
  <c r="I7" i="5"/>
  <c r="I1121" i="5"/>
  <c r="I718" i="5"/>
  <c r="I636" i="5"/>
  <c r="I331" i="5"/>
  <c r="I795" i="5"/>
  <c r="I236" i="5"/>
  <c r="I644" i="5"/>
  <c r="I17" i="5"/>
  <c r="I10" i="5"/>
  <c r="I546" i="5"/>
  <c r="I904" i="5"/>
  <c r="I79" i="5"/>
  <c r="I201" i="5"/>
  <c r="I392" i="5"/>
  <c r="I337" i="5"/>
  <c r="I194" i="5"/>
  <c r="I533" i="5"/>
  <c r="I702" i="5"/>
  <c r="I25" i="5"/>
  <c r="I161" i="5"/>
  <c r="I413" i="5"/>
  <c r="I839" i="5"/>
  <c r="I227" i="5"/>
  <c r="I355" i="5"/>
  <c r="I287" i="5"/>
  <c r="I321" i="5"/>
  <c r="I189" i="5"/>
  <c r="I813" i="5"/>
  <c r="I126" i="5"/>
  <c r="I441" i="5"/>
  <c r="I1070" i="5"/>
  <c r="I366" i="5"/>
  <c r="I6" i="5"/>
  <c r="I1076" i="5"/>
  <c r="I722" i="5"/>
  <c r="I343" i="5"/>
  <c r="I214" i="5"/>
  <c r="I530" i="5"/>
  <c r="I1115" i="5"/>
  <c r="I640" i="5"/>
  <c r="I245" i="5"/>
  <c r="I316" i="5"/>
  <c r="I203" i="5"/>
  <c r="I72" i="5"/>
  <c r="I919" i="5"/>
  <c r="I976" i="5"/>
  <c r="I690" i="5"/>
  <c r="I385" i="5"/>
  <c r="I906" i="5"/>
  <c r="I212" i="5"/>
  <c r="I728" i="5"/>
  <c r="I597" i="5"/>
  <c r="I708" i="5"/>
  <c r="I22" i="5"/>
  <c r="I339" i="5"/>
  <c r="I815" i="5"/>
  <c r="I978" i="5"/>
  <c r="I543" i="5"/>
  <c r="I542" i="5"/>
  <c r="I121" i="5"/>
  <c r="I231" i="5"/>
  <c r="I284" i="5"/>
  <c r="I357" i="5"/>
  <c r="I224" i="5"/>
  <c r="I421" i="5"/>
  <c r="I271" i="5"/>
  <c r="I1046" i="5"/>
  <c r="I115" i="5"/>
  <c r="I18" i="5"/>
  <c r="I202" i="5"/>
  <c r="I670" i="5"/>
  <c r="I476" i="5"/>
  <c r="I937" i="5"/>
  <c r="I532" i="5"/>
  <c r="I130" i="5"/>
  <c r="I823" i="5"/>
  <c r="I570" i="5"/>
  <c r="I1120" i="5"/>
  <c r="I754" i="5"/>
  <c r="I495" i="5"/>
  <c r="I333" i="5"/>
  <c r="I963" i="5"/>
  <c r="I662" i="5"/>
  <c r="I573" i="5"/>
  <c r="I353" i="5"/>
  <c r="I679" i="5"/>
  <c r="I1084" i="5"/>
  <c r="I629" i="5"/>
  <c r="I1107" i="5"/>
  <c r="I893" i="5"/>
  <c r="I445" i="5"/>
  <c r="I628" i="5"/>
  <c r="I934" i="5"/>
  <c r="I582" i="5"/>
  <c r="I1147" i="5"/>
  <c r="I35" i="5"/>
  <c r="I23" i="5"/>
  <c r="I887" i="5"/>
  <c r="I1212" i="5"/>
  <c r="I196" i="5"/>
  <c r="I786" i="5"/>
  <c r="I238" i="5"/>
  <c r="I671" i="5"/>
  <c r="I998" i="5"/>
  <c r="I497" i="5"/>
  <c r="I83" i="5"/>
  <c r="I993" i="5"/>
  <c r="I1017" i="5"/>
  <c r="I20" i="5"/>
  <c r="I293" i="5"/>
  <c r="I69" i="5"/>
  <c r="I376" i="5"/>
  <c r="I38" i="5"/>
  <c r="I1060" i="5"/>
  <c r="I651" i="5"/>
  <c r="I1026" i="5"/>
  <c r="I1088" i="5"/>
  <c r="I276" i="5"/>
  <c r="I698" i="5"/>
  <c r="I77" i="5"/>
  <c r="I939" i="5"/>
  <c r="I434" i="5"/>
  <c r="I314" i="5"/>
  <c r="I969" i="5"/>
  <c r="I29" i="5"/>
  <c r="I746" i="5"/>
  <c r="I806" i="5"/>
  <c r="I180" i="5"/>
  <c r="I834" i="5"/>
  <c r="I103" i="5"/>
  <c r="I1082" i="5"/>
  <c r="I26" i="5"/>
  <c r="I966" i="5"/>
  <c r="I41" i="5"/>
  <c r="I947" i="5"/>
  <c r="I845" i="5"/>
  <c r="I328" i="5"/>
  <c r="I235" i="5"/>
  <c r="I372" i="5"/>
  <c r="I430" i="5"/>
  <c r="I818" i="5"/>
  <c r="I695" i="5"/>
  <c r="I741" i="5"/>
  <c r="I622" i="5"/>
  <c r="I222" i="5"/>
  <c r="I36" i="5"/>
  <c r="I763" i="5"/>
  <c r="I936" i="5"/>
  <c r="I494" i="5"/>
  <c r="I329" i="5"/>
  <c r="I766" i="5"/>
  <c r="I513" i="5"/>
  <c r="I770" i="5"/>
  <c r="I291" i="5"/>
  <c r="I1044" i="5"/>
  <c r="I557" i="5"/>
  <c r="I730" i="5"/>
  <c r="I866" i="5"/>
  <c r="I193" i="5"/>
  <c r="I487" i="5"/>
  <c r="I521" i="5"/>
  <c r="I217" i="5"/>
  <c r="I850" i="5"/>
  <c r="I1192" i="5"/>
  <c r="I699" i="5"/>
  <c r="I289" i="5"/>
  <c r="I420" i="5"/>
  <c r="I1134" i="5"/>
  <c r="I961" i="5"/>
  <c r="I285" i="5"/>
  <c r="I1161" i="5"/>
  <c r="I609" i="5"/>
  <c r="I1018" i="5"/>
  <c r="I874" i="5"/>
  <c r="I602" i="5"/>
  <c r="I799" i="5"/>
  <c r="I545" i="5"/>
  <c r="I924" i="5"/>
  <c r="I457" i="5"/>
  <c r="I691" i="5"/>
  <c r="I970" i="5"/>
  <c r="I678" i="5"/>
  <c r="I184" i="5"/>
  <c r="I386" i="5"/>
  <c r="I1003" i="5"/>
  <c r="I454" i="5"/>
  <c r="I956" i="5"/>
  <c r="I1143" i="5"/>
  <c r="I1054" i="5"/>
  <c r="I373" i="5"/>
  <c r="I804" i="5"/>
  <c r="I379" i="5"/>
  <c r="I1036" i="5"/>
  <c r="I409" i="5"/>
  <c r="I345" i="5"/>
  <c r="I1061" i="5"/>
  <c r="I119" i="5"/>
  <c r="I1024" i="5"/>
  <c r="I733" i="5"/>
  <c r="I160" i="5"/>
  <c r="I363" i="5"/>
  <c r="I613" i="5"/>
  <c r="I903" i="5"/>
  <c r="I384" i="5"/>
  <c r="I974" i="5"/>
  <c r="I351" i="5"/>
  <c r="I997" i="5"/>
  <c r="I982" i="5"/>
  <c r="I221" i="5"/>
  <c r="I871" i="5"/>
  <c r="I1008" i="5"/>
  <c r="I1012" i="5"/>
  <c r="I641" i="5"/>
  <c r="I979" i="5"/>
  <c r="I383" i="5"/>
  <c r="I759" i="5"/>
  <c r="I535" i="5"/>
  <c r="I335" i="5"/>
  <c r="I821" i="5"/>
  <c r="I163" i="5"/>
  <c r="I1155" i="5"/>
  <c r="I1007" i="5"/>
  <c r="I574" i="5"/>
  <c r="I960" i="5"/>
  <c r="I423" i="5"/>
  <c r="I785" i="5"/>
  <c r="I911" i="5"/>
  <c r="I943" i="5"/>
  <c r="I953" i="5"/>
  <c r="I124" i="5"/>
  <c r="I1178" i="5"/>
  <c r="I408" i="5"/>
  <c r="I912" i="5"/>
  <c r="I757" i="5"/>
  <c r="I1186" i="5"/>
  <c r="I869" i="5"/>
  <c r="I648" i="5"/>
  <c r="I1206" i="5"/>
  <c r="I117" i="5"/>
  <c r="I518" i="5"/>
  <c r="I503" i="5"/>
  <c r="I253" i="5"/>
  <c r="I406" i="5"/>
  <c r="I656" i="5"/>
  <c r="I926" i="5"/>
  <c r="I967" i="5"/>
  <c r="I959" i="5"/>
  <c r="I765" i="5"/>
  <c r="I1163" i="5"/>
  <c r="I632" i="5"/>
  <c r="I812" i="5"/>
  <c r="I899" i="5"/>
  <c r="I625" i="5"/>
  <c r="I867" i="5"/>
  <c r="I364" i="5"/>
  <c r="I502" i="5"/>
  <c r="I411" i="5"/>
  <c r="I118" i="5"/>
  <c r="I897" i="5"/>
  <c r="I446" i="5"/>
  <c r="I412" i="5"/>
  <c r="I1185" i="5"/>
  <c r="I760" i="5"/>
  <c r="I1015" i="5"/>
  <c r="I344" i="5"/>
  <c r="I1040" i="5"/>
  <c r="I1202" i="5"/>
  <c r="I664" i="5"/>
  <c r="I1140" i="5"/>
  <c r="I945" i="5"/>
  <c r="I941" i="5"/>
  <c r="I324" i="5"/>
  <c r="I1091" i="5"/>
  <c r="I985" i="5"/>
  <c r="I697" i="5"/>
  <c r="I303" i="5"/>
  <c r="I638" i="5"/>
  <c r="I442" i="5"/>
  <c r="I709" i="5"/>
  <c r="I991" i="5"/>
  <c r="I900" i="5"/>
  <c r="I881" i="5"/>
  <c r="I1011" i="5"/>
  <c r="I1100" i="5"/>
  <c r="I621" i="5"/>
  <c r="I868" i="5"/>
  <c r="I673" i="5"/>
  <c r="I360" i="5"/>
  <c r="I470" i="5"/>
  <c r="I808" i="5"/>
  <c r="I772" i="5"/>
  <c r="I642" i="5"/>
  <c r="I1211" i="5"/>
  <c r="I1151" i="5"/>
  <c r="I675" i="5"/>
  <c r="I710" i="5"/>
  <c r="I1009" i="5"/>
  <c r="I315" i="5"/>
  <c r="I655" i="5"/>
  <c r="I986" i="5"/>
  <c r="I909" i="5"/>
  <c r="I368" i="5"/>
  <c r="I935" i="5"/>
  <c r="I511" i="5"/>
  <c r="I1041" i="5"/>
  <c r="I1075" i="5"/>
  <c r="I791" i="5"/>
  <c r="I1188" i="5"/>
  <c r="I381" i="5"/>
  <c r="I761" i="5"/>
  <c r="I1145" i="5"/>
  <c r="I692" i="5"/>
  <c r="I831" i="5"/>
  <c r="I1111" i="5"/>
  <c r="I756" i="5"/>
  <c r="I627" i="5"/>
  <c r="I1004" i="5"/>
  <c r="I767" i="5"/>
  <c r="I810" i="5"/>
  <c r="I1059" i="5"/>
  <c r="I1000" i="5"/>
  <c r="I665" i="5"/>
  <c r="I1030" i="5"/>
  <c r="I1118" i="5"/>
  <c r="I994" i="5"/>
  <c r="I684" i="5"/>
  <c r="I729" i="5"/>
  <c r="I1205" i="5"/>
  <c r="I1027" i="5"/>
  <c r="I975" i="5"/>
  <c r="I1022" i="5"/>
  <c r="I1183" i="5"/>
  <c r="I949" i="5"/>
  <c r="I1168" i="5"/>
  <c r="I1162" i="5"/>
  <c r="I984" i="5"/>
  <c r="I1182" i="5"/>
  <c r="I782" i="5"/>
  <c r="I1172" i="5"/>
  <c r="I1077" i="5"/>
  <c r="I569" i="5"/>
  <c r="I1180" i="5"/>
  <c r="I892" i="5"/>
  <c r="I803" i="5"/>
  <c r="I1198" i="5"/>
  <c r="I738" i="5"/>
  <c r="I923" i="5"/>
  <c r="I940" i="5"/>
  <c r="I735" i="5"/>
  <c r="I1079" i="5"/>
  <c r="I1089" i="5"/>
  <c r="I751" i="5"/>
  <c r="I1197" i="5"/>
  <c r="I802" i="5"/>
  <c r="I890" i="5"/>
  <c r="I853" i="5"/>
  <c r="I1177" i="5"/>
  <c r="I1104" i="5"/>
  <c r="I1062" i="5"/>
  <c r="I1196" i="5"/>
  <c r="I608" i="5"/>
  <c r="I1201" i="5"/>
  <c r="I1090" i="5"/>
  <c r="I1010" i="5"/>
  <c r="I1057" i="5"/>
  <c r="I995" i="5"/>
  <c r="I921" i="5"/>
  <c r="I778" i="5"/>
  <c r="I590" i="5"/>
  <c r="I914" i="5"/>
  <c r="I419" i="5"/>
  <c r="I1137" i="5"/>
  <c r="I1189" i="5"/>
  <c r="I426" i="5"/>
  <c r="I827" i="5"/>
  <c r="I452" i="5"/>
  <c r="I1113" i="5"/>
  <c r="I565" i="5"/>
  <c r="I1085" i="5"/>
  <c r="I1042" i="5"/>
  <c r="I1171" i="5"/>
  <c r="I1123" i="5"/>
  <c r="I1122" i="5"/>
  <c r="I436" i="5"/>
  <c r="I1045" i="5"/>
  <c r="I416" i="5"/>
  <c r="I1071" i="5"/>
  <c r="I1101" i="5"/>
  <c r="I432" i="5"/>
  <c r="I1067" i="5"/>
  <c r="I561" i="5"/>
  <c r="I1037" i="5"/>
  <c r="I1139" i="5"/>
  <c r="I1193" i="5"/>
  <c r="I1021" i="5"/>
  <c r="I1063" i="5"/>
  <c r="I1176" i="5"/>
  <c r="I1164" i="5"/>
  <c r="I1110" i="5"/>
  <c r="I1136" i="5"/>
  <c r="I1112" i="5"/>
  <c r="I1153" i="5"/>
  <c r="I1086" i="5"/>
  <c r="I1133" i="5"/>
  <c r="I1016" i="5"/>
  <c r="I1106" i="5"/>
  <c r="I1167" i="5"/>
  <c r="I1131" i="5"/>
  <c r="I616" i="5"/>
  <c r="I1203" i="5"/>
  <c r="I1114" i="5"/>
  <c r="I598" i="5"/>
  <c r="I1187" i="5"/>
  <c r="AT1154" i="5"/>
  <c r="AT1174" i="5"/>
  <c r="AT1191" i="5"/>
  <c r="AT1190" i="5"/>
  <c r="AT1097" i="5"/>
  <c r="AT1194" i="5"/>
  <c r="AT1165" i="5"/>
  <c r="AT1126" i="5"/>
  <c r="AT1210" i="5"/>
  <c r="AT1083" i="5"/>
  <c r="AT1048" i="5"/>
  <c r="AT922" i="5"/>
  <c r="AT1098" i="5"/>
  <c r="AT1052" i="5"/>
  <c r="AT1200" i="5"/>
  <c r="AT999" i="5"/>
  <c r="AT1207" i="5"/>
  <c r="AT932" i="5"/>
  <c r="AT1149" i="5"/>
  <c r="AT1148" i="5"/>
  <c r="AT1128" i="5"/>
  <c r="AT1066" i="5"/>
  <c r="AT1132" i="5"/>
  <c r="AT1166" i="5"/>
  <c r="AT1074" i="5"/>
  <c r="AT1129" i="5"/>
  <c r="AT1072" i="5"/>
  <c r="AT1125" i="5"/>
  <c r="AT1109" i="5"/>
  <c r="AT1096" i="5"/>
  <c r="AT1218" i="5"/>
  <c r="AT841" i="5"/>
  <c r="AT755" i="5"/>
  <c r="AT965" i="5"/>
  <c r="AT1038" i="5"/>
  <c r="AT954" i="5"/>
  <c r="AT1124" i="5"/>
  <c r="AT858" i="5"/>
  <c r="AT1005" i="5"/>
  <c r="AT838" i="5"/>
  <c r="AT1031" i="5"/>
  <c r="AT942" i="5"/>
  <c r="AT705" i="5"/>
  <c r="AT793" i="5"/>
  <c r="AT1095" i="5"/>
  <c r="AT946" i="5"/>
  <c r="AT734" i="5"/>
  <c r="AT1087" i="5"/>
  <c r="AT895" i="5"/>
  <c r="AT773" i="5"/>
  <c r="AT701" i="5"/>
  <c r="AT938" i="5"/>
  <c r="AT1020" i="5"/>
  <c r="AT846" i="5"/>
  <c r="AT1135" i="5"/>
  <c r="AT706" i="5"/>
  <c r="AT768" i="5"/>
  <c r="AT886" i="5"/>
  <c r="AT852" i="5"/>
  <c r="AT1127" i="5"/>
  <c r="AT878" i="5"/>
  <c r="AT898" i="5"/>
  <c r="AT876" i="5"/>
  <c r="AT916" i="5"/>
  <c r="AT907" i="5"/>
  <c r="AT669" i="5"/>
  <c r="AT776" i="5"/>
  <c r="AT659" i="5"/>
  <c r="AT865" i="5"/>
  <c r="AT814" i="5"/>
  <c r="AT1053" i="5"/>
  <c r="AT929" i="5"/>
  <c r="AT1108" i="5"/>
  <c r="AT1099" i="5"/>
  <c r="AT719" i="5"/>
  <c r="AT891" i="5"/>
  <c r="AT1080" i="5"/>
  <c r="AT1170" i="5"/>
  <c r="AT879" i="5"/>
  <c r="AT1130" i="5"/>
  <c r="AT1159" i="5"/>
  <c r="AT920" i="5"/>
  <c r="AT917" i="5"/>
  <c r="AT674" i="5"/>
  <c r="AT1214" i="5"/>
  <c r="AT849" i="5"/>
  <c r="AT824" i="5"/>
  <c r="AT693" i="5"/>
  <c r="AT1073" i="5"/>
  <c r="AT819" i="5"/>
  <c r="AT534" i="5"/>
  <c r="AT789" i="5"/>
  <c r="AT857" i="5"/>
  <c r="AT797" i="5"/>
  <c r="AT870" i="5"/>
  <c r="AT882" i="5"/>
  <c r="AT529" i="5"/>
  <c r="AT990" i="5"/>
  <c r="AT516" i="5"/>
  <c r="AT880" i="5"/>
  <c r="AT1138" i="5"/>
  <c r="AT528" i="5"/>
  <c r="AT568" i="5"/>
  <c r="AT1156" i="5"/>
  <c r="AT676" i="5"/>
  <c r="AT832" i="5"/>
  <c r="AT585" i="5"/>
  <c r="AT790" i="5"/>
  <c r="AT643" i="5"/>
  <c r="AT660" i="5"/>
  <c r="AT618" i="5"/>
  <c r="AT1152" i="5"/>
  <c r="AT447" i="5"/>
  <c r="AT1184" i="5"/>
  <c r="AT1173" i="5"/>
  <c r="AT461" i="5"/>
  <c r="AT1039" i="5"/>
  <c r="AT1119" i="5"/>
  <c r="AT1215" i="5"/>
  <c r="AT507" i="5"/>
  <c r="AT474" i="5"/>
  <c r="AT594" i="5"/>
  <c r="AT647" i="5"/>
  <c r="AT548" i="5"/>
  <c r="AT455" i="5"/>
  <c r="AT600" i="5"/>
  <c r="AT435" i="5"/>
  <c r="AT623" i="5"/>
  <c r="AT805" i="5"/>
  <c r="AT549" i="5"/>
  <c r="AT537" i="5"/>
  <c r="AT884" i="5"/>
  <c r="AT633" i="5"/>
  <c r="AT1081" i="5"/>
  <c r="AT523" i="5"/>
  <c r="AT863" i="5"/>
  <c r="AT460" i="5"/>
  <c r="AT848" i="5"/>
  <c r="AT540" i="5"/>
  <c r="AT1157" i="5"/>
  <c r="AT1199" i="5"/>
  <c r="AT510" i="5"/>
  <c r="AT400" i="5"/>
  <c r="AT1078" i="5"/>
  <c r="AT615" i="5"/>
  <c r="AT1069" i="5"/>
  <c r="AT466" i="5"/>
  <c r="AT458" i="5"/>
  <c r="AT449" i="5"/>
  <c r="AT1150" i="5"/>
  <c r="AT1116" i="5"/>
  <c r="AT584" i="5"/>
  <c r="AT402" i="5"/>
  <c r="AT1056" i="5"/>
  <c r="AT617" i="5"/>
  <c r="AT489" i="5"/>
  <c r="AT480" i="5"/>
  <c r="AT555" i="5"/>
  <c r="AT687" i="5"/>
  <c r="AT720" i="5"/>
  <c r="AT957" i="5"/>
  <c r="AT605" i="5"/>
  <c r="AT550" i="5"/>
  <c r="AT462" i="5"/>
  <c r="AT1102" i="5"/>
  <c r="AT422" i="5"/>
  <c r="AT955" i="5"/>
  <c r="AT1013" i="5"/>
  <c r="AT1094" i="5"/>
  <c r="AT581" i="5"/>
  <c r="AT1092" i="5"/>
  <c r="AT1179" i="5"/>
  <c r="AT437" i="5"/>
  <c r="AT980" i="5"/>
  <c r="AT459" i="5"/>
  <c r="AT840" i="5"/>
  <c r="AT401" i="5"/>
  <c r="AT989" i="5"/>
  <c r="AT1051" i="5"/>
  <c r="AT1213" i="5"/>
  <c r="AT606" i="5"/>
  <c r="AT425" i="5"/>
  <c r="AT833" i="5"/>
  <c r="AT1093" i="5"/>
  <c r="AT320" i="5"/>
  <c r="AT350" i="5"/>
  <c r="AT894" i="5"/>
  <c r="AT854" i="5"/>
  <c r="AT694" i="5"/>
  <c r="AT330" i="5"/>
  <c r="AT377" i="5"/>
  <c r="AT1146" i="5"/>
  <c r="AT514" i="5"/>
  <c r="AT883" i="5"/>
  <c r="AT520" i="5"/>
  <c r="AT1216" i="5"/>
  <c r="AT872" i="5"/>
  <c r="AT816" i="5"/>
  <c r="AT512" i="5"/>
  <c r="AT800" i="5"/>
  <c r="AT403" i="5"/>
  <c r="AT563" i="5"/>
  <c r="AT855" i="5"/>
  <c r="AT603" i="5"/>
  <c r="AT453" i="5"/>
  <c r="AT599" i="5"/>
  <c r="AT450" i="5"/>
  <c r="AT780" i="5"/>
  <c r="AT491" i="5"/>
  <c r="AT1064" i="5"/>
  <c r="AT1219" i="5"/>
  <c r="AT749" i="5"/>
  <c r="AT713" i="5"/>
  <c r="AT1169" i="5"/>
  <c r="AT784" i="5"/>
  <c r="AT928" i="5"/>
  <c r="AT578" i="5"/>
  <c r="AT614" i="5"/>
  <c r="AT796" i="5"/>
  <c r="AT1117" i="5"/>
  <c r="AT1181" i="5"/>
  <c r="AT399" i="5"/>
  <c r="AT1058" i="5"/>
  <c r="AT509" i="5"/>
  <c r="AT758" i="5"/>
  <c r="AT1158" i="5"/>
  <c r="AT479" i="5"/>
  <c r="AT467" i="5"/>
  <c r="AT358" i="5"/>
  <c r="AT499" i="5"/>
  <c r="AT601" i="5"/>
  <c r="AT973" i="5"/>
  <c r="AT1195" i="5"/>
  <c r="AT860" i="5"/>
  <c r="AT836" i="5"/>
  <c r="AT630" i="5"/>
  <c r="AT586" i="5"/>
  <c r="AT128" i="5"/>
  <c r="AT488" i="5"/>
  <c r="AT260" i="5"/>
  <c r="AT721" i="5"/>
  <c r="AT859" i="5"/>
  <c r="AT564" i="5"/>
  <c r="AT1002" i="5"/>
  <c r="AT611" i="5"/>
  <c r="AT113" i="5"/>
  <c r="AT672" i="5"/>
  <c r="AT471" i="5"/>
  <c r="AT444" i="5"/>
  <c r="AT771" i="5"/>
  <c r="AT275" i="5"/>
  <c r="AT429" i="5"/>
  <c r="AT485" i="5"/>
  <c r="AT463" i="5"/>
  <c r="AT313" i="5"/>
  <c r="AT431" i="5"/>
  <c r="AT191" i="5"/>
  <c r="AT826" i="5"/>
  <c r="AT952" i="5"/>
  <c r="AT753" i="5"/>
  <c r="AT484" i="5"/>
  <c r="AT207" i="5"/>
  <c r="AT817" i="5"/>
  <c r="AT571" i="5"/>
  <c r="AT822" i="5"/>
  <c r="AT176" i="5"/>
  <c r="AT607" i="5"/>
  <c r="AT1019" i="5"/>
  <c r="AT842" i="5"/>
  <c r="AT683" i="5"/>
  <c r="AT583" i="5"/>
  <c r="AT950" i="5"/>
  <c r="AT1065" i="5"/>
  <c r="AT505" i="5"/>
  <c r="AT394" i="5"/>
  <c r="AT696" i="5"/>
  <c r="AT1175" i="5"/>
  <c r="AT723" i="5"/>
  <c r="AT538" i="5"/>
  <c r="AT650" i="5"/>
  <c r="AT933" i="5"/>
  <c r="AT443" i="5"/>
  <c r="AT552" i="5"/>
  <c r="AT910" i="5"/>
  <c r="AT577" i="5"/>
  <c r="AT775" i="5"/>
  <c r="AT1144" i="5"/>
  <c r="AT370" i="5"/>
  <c r="AT731" i="5"/>
  <c r="AT74" i="5"/>
  <c r="AT739" i="5"/>
  <c r="AT654" i="5"/>
  <c r="AT825" i="5"/>
  <c r="AT667" i="5"/>
  <c r="AT206" i="5"/>
  <c r="AT864" i="5"/>
  <c r="AT277" i="5"/>
  <c r="AT595" i="5"/>
  <c r="AT407" i="5"/>
  <c r="AT190" i="5"/>
  <c r="AT308" i="5"/>
  <c r="AT750" i="5"/>
  <c r="AT66" i="5"/>
  <c r="AT526" i="5"/>
  <c r="AT592" i="5"/>
  <c r="AT861" i="5"/>
  <c r="AT666" i="5"/>
  <c r="AT205" i="5"/>
  <c r="AT744" i="5"/>
  <c r="AT685" i="5"/>
  <c r="AT1001" i="5"/>
  <c r="AT53" i="5"/>
  <c r="AT737" i="5"/>
  <c r="AT220" i="5"/>
  <c r="AT902" i="5"/>
  <c r="AT433" i="5"/>
  <c r="AT610" i="5"/>
  <c r="AT475" i="5"/>
  <c r="AT226" i="5"/>
  <c r="AT1035" i="5"/>
  <c r="AT661" i="5"/>
  <c r="AT55" i="5"/>
  <c r="AT1142" i="5"/>
  <c r="AT707" i="5"/>
  <c r="AT414" i="5"/>
  <c r="AT90" i="5"/>
  <c r="AT885" i="5"/>
  <c r="AT1208" i="5"/>
  <c r="AT918" i="5"/>
  <c r="AT551" i="5"/>
  <c r="AT649" i="5"/>
  <c r="AT147" i="5"/>
  <c r="AT288" i="5"/>
  <c r="AT704" i="5"/>
  <c r="AT680" i="5"/>
  <c r="AT298" i="5"/>
  <c r="AT964" i="5"/>
  <c r="AT752" i="5"/>
  <c r="AT100" i="5"/>
  <c r="AT309" i="5"/>
  <c r="AT164" i="5"/>
  <c r="AT159" i="5"/>
  <c r="AT143" i="5"/>
  <c r="AT59" i="5"/>
  <c r="AT962" i="5"/>
  <c r="AT390" i="5"/>
  <c r="AT415" i="5"/>
  <c r="AT478" i="5"/>
  <c r="AT428" i="5"/>
  <c r="AT477" i="5"/>
  <c r="AT424" i="5"/>
  <c r="AT318" i="5"/>
  <c r="AT256" i="5"/>
  <c r="AT572" i="5"/>
  <c r="AT369" i="5"/>
  <c r="AT120" i="5"/>
  <c r="AT988" i="5"/>
  <c r="AT216" i="5"/>
  <c r="AT262" i="5"/>
  <c r="AT398" i="5"/>
  <c r="AT504" i="5"/>
  <c r="AT57" i="5"/>
  <c r="AT712" i="5"/>
  <c r="AT261" i="5"/>
  <c r="AT732" i="5"/>
  <c r="AT677" i="5"/>
  <c r="AT375" i="5"/>
  <c r="AT1029" i="5"/>
  <c r="AT769" i="5"/>
  <c r="AT70" i="5"/>
  <c r="AT1209" i="5"/>
  <c r="AT717" i="5"/>
  <c r="AT486" i="5"/>
  <c r="AT1068" i="5"/>
  <c r="AT596" i="5"/>
  <c r="AT112" i="5"/>
  <c r="AT40" i="5"/>
  <c r="AT311" i="5"/>
  <c r="AT76" i="5"/>
  <c r="AT391" i="5"/>
  <c r="AT296" i="5"/>
  <c r="AT269" i="5"/>
  <c r="AT774" i="5"/>
  <c r="AT132" i="5"/>
  <c r="AT111" i="5"/>
  <c r="AT47" i="5"/>
  <c r="AT1160" i="5"/>
  <c r="AT105" i="5"/>
  <c r="AT515" i="5"/>
  <c r="AT686" i="5"/>
  <c r="AT562" i="5"/>
  <c r="AT465" i="5"/>
  <c r="AT547" i="5"/>
  <c r="AT85" i="5"/>
  <c r="AT327" i="5"/>
  <c r="AT252" i="5"/>
  <c r="AT75" i="5"/>
  <c r="AT539" i="5"/>
  <c r="AT593" i="5"/>
  <c r="AT931" i="5"/>
  <c r="AT134" i="5"/>
  <c r="AT389" i="5"/>
  <c r="AT492" i="5"/>
  <c r="AT229" i="5"/>
  <c r="AT639" i="5"/>
  <c r="AT1105" i="5"/>
  <c r="AT481" i="5"/>
  <c r="AT740" i="5"/>
  <c r="AT968" i="5"/>
  <c r="AT102" i="5"/>
  <c r="AT397" i="5"/>
  <c r="AT566" i="5"/>
  <c r="AT440" i="5"/>
  <c r="AT317" i="5"/>
  <c r="AT109" i="5"/>
  <c r="AT268" i="5"/>
  <c r="AT1050" i="5"/>
  <c r="AT807" i="5"/>
  <c r="AT508" i="5"/>
  <c r="AT306" i="5"/>
  <c r="AT653" i="5"/>
  <c r="AT668" i="5"/>
  <c r="AT295" i="5"/>
  <c r="AT349" i="5"/>
  <c r="AT637" i="5"/>
  <c r="AT188" i="5"/>
  <c r="AT996" i="5"/>
  <c r="AT983" i="5"/>
  <c r="AT251" i="5"/>
  <c r="AT828" i="5"/>
  <c r="AT652" i="5"/>
  <c r="AT332" i="5"/>
  <c r="AT541" i="5"/>
  <c r="AT279" i="5"/>
  <c r="AT404" i="5"/>
  <c r="AT99" i="5"/>
  <c r="AT145" i="5"/>
  <c r="AT560" i="5"/>
  <c r="AT257" i="5"/>
  <c r="AT192" i="5"/>
  <c r="AT405" i="5"/>
  <c r="AT341" i="5"/>
  <c r="AT524" i="5"/>
  <c r="AT144" i="5"/>
  <c r="AT247" i="5"/>
  <c r="AT558" i="5"/>
  <c r="AT500" i="5"/>
  <c r="AT21" i="5"/>
  <c r="AT451" i="5"/>
  <c r="AT116" i="5"/>
  <c r="AT31" i="5"/>
  <c r="AT873" i="5"/>
  <c r="AT1006" i="5"/>
  <c r="AT92" i="5"/>
  <c r="AT688" i="5"/>
  <c r="AT472" i="5"/>
  <c r="AT395" i="5"/>
  <c r="AT195" i="5"/>
  <c r="AT371" i="5"/>
  <c r="AT531" i="5"/>
  <c r="AT239" i="5"/>
  <c r="AT248" i="5"/>
  <c r="AT34" i="5"/>
  <c r="AT106" i="5"/>
  <c r="AT1049" i="5"/>
  <c r="AT396" i="5"/>
  <c r="AT915" i="5"/>
  <c r="AT104" i="5"/>
  <c r="AT851" i="5"/>
  <c r="AT1141" i="5"/>
  <c r="AT378" i="5"/>
  <c r="AT218" i="5"/>
  <c r="AT312" i="5"/>
  <c r="AT302" i="5"/>
  <c r="AT362" i="5"/>
  <c r="AT197" i="5"/>
  <c r="AT631" i="5"/>
  <c r="AT1103" i="5"/>
  <c r="AT896" i="5"/>
  <c r="AT24" i="5"/>
  <c r="AT292" i="5"/>
  <c r="AT620" i="5"/>
  <c r="AT469" i="5"/>
  <c r="AT267" i="5"/>
  <c r="AT310" i="5"/>
  <c r="AT365" i="5"/>
  <c r="AT182" i="5"/>
  <c r="AT575" i="5"/>
  <c r="AT89" i="5"/>
  <c r="AT579" i="5"/>
  <c r="AT556" i="5"/>
  <c r="AT619" i="5"/>
  <c r="AT133" i="5"/>
  <c r="AT325" i="5"/>
  <c r="AT37" i="5"/>
  <c r="AT259" i="5"/>
  <c r="AT299" i="5"/>
  <c r="AT374" i="5"/>
  <c r="AT98" i="5"/>
  <c r="AT501" i="5"/>
  <c r="AT587" i="5"/>
  <c r="AT131" i="5"/>
  <c r="AT438" i="5"/>
  <c r="AT591" i="5"/>
  <c r="AT334" i="5"/>
  <c r="AT517" i="5"/>
  <c r="AT356" i="5"/>
  <c r="AT354" i="5"/>
  <c r="AT493" i="5"/>
  <c r="AT843" i="5"/>
  <c r="AT153" i="5"/>
  <c r="AT544" i="5"/>
  <c r="AT140" i="5"/>
  <c r="AT626" i="5"/>
  <c r="AT977" i="5"/>
  <c r="AT114" i="5"/>
  <c r="AT63" i="5"/>
  <c r="AT319" i="5"/>
  <c r="AT258" i="5"/>
  <c r="AT71" i="5"/>
  <c r="AT346" i="5"/>
  <c r="AT263" i="5"/>
  <c r="AT148" i="5"/>
  <c r="AT215" i="5"/>
  <c r="AT703" i="5"/>
  <c r="AT348" i="5"/>
  <c r="AT588" i="5"/>
  <c r="AT283" i="5"/>
  <c r="AT123" i="5"/>
  <c r="AT108" i="5"/>
  <c r="AT576" i="5"/>
  <c r="AT265" i="5"/>
  <c r="AT146" i="5"/>
  <c r="AT410" i="5"/>
  <c r="AT645" i="5"/>
  <c r="AT242" i="5"/>
  <c r="AT165" i="5"/>
  <c r="AT745" i="5"/>
  <c r="AT42" i="5"/>
  <c r="AT361" i="5"/>
  <c r="AT342" i="5"/>
  <c r="AT352" i="5"/>
  <c r="AT498" i="5"/>
  <c r="AT237" i="5"/>
  <c r="AT95" i="5"/>
  <c r="AT219" i="5"/>
  <c r="AT725" i="5"/>
  <c r="AT48" i="5"/>
  <c r="AT281" i="5"/>
  <c r="AT174" i="5"/>
  <c r="AT178" i="5"/>
  <c r="AT340" i="5"/>
  <c r="AT228" i="5"/>
  <c r="AT187" i="5"/>
  <c r="AT199" i="5"/>
  <c r="AT171" i="5"/>
  <c r="AT137" i="5"/>
  <c r="AT716" i="5"/>
  <c r="AT987" i="5"/>
  <c r="AT417" i="5"/>
  <c r="AT84" i="5"/>
  <c r="AT567" i="5"/>
  <c r="AT233" i="5"/>
  <c r="AT777" i="5"/>
  <c r="AT15" i="5"/>
  <c r="AT527" i="5"/>
  <c r="AT300" i="5"/>
  <c r="AT658" i="5"/>
  <c r="AT1032" i="5"/>
  <c r="AT305" i="5"/>
  <c r="AT49" i="5"/>
  <c r="AT280" i="5"/>
  <c r="AT393" i="5"/>
  <c r="AT282" i="5"/>
  <c r="AT820" i="5"/>
  <c r="AT65" i="5"/>
  <c r="AT139" i="5"/>
  <c r="AT243" i="5"/>
  <c r="AT44" i="5"/>
  <c r="AT107" i="5"/>
  <c r="AT255" i="5"/>
  <c r="AT4" i="5"/>
  <c r="AT604" i="5"/>
  <c r="AT522" i="5"/>
  <c r="AT1217" i="5"/>
  <c r="AT278" i="5"/>
  <c r="AT14" i="5"/>
  <c r="AT301" i="5"/>
  <c r="AT743" i="5"/>
  <c r="AT1014" i="5"/>
  <c r="AT141" i="5"/>
  <c r="AT213" i="5"/>
  <c r="AT166" i="5"/>
  <c r="AT948" i="5"/>
  <c r="AT179" i="5"/>
  <c r="AT1033" i="5"/>
  <c r="AT5" i="5"/>
  <c r="AT158" i="5"/>
  <c r="AT152" i="5"/>
  <c r="AT525" i="5"/>
  <c r="AT2" i="5"/>
  <c r="AT93" i="5"/>
  <c r="AT175" i="5"/>
  <c r="AT127" i="5"/>
  <c r="AT3" i="5"/>
  <c r="AT274" i="5"/>
  <c r="AT56" i="5"/>
  <c r="AT64" i="5"/>
  <c r="AT726" i="5"/>
  <c r="AT801" i="5"/>
  <c r="AT727" i="5"/>
  <c r="AT347" i="5"/>
  <c r="AT835" i="5"/>
  <c r="AT742" i="5"/>
  <c r="AT96" i="5"/>
  <c r="AT290" i="5"/>
  <c r="AT249" i="5"/>
  <c r="AT52" i="5"/>
  <c r="AT225" i="5"/>
  <c r="AT905" i="5"/>
  <c r="AT286" i="5"/>
  <c r="AT326" i="5"/>
  <c r="AT241" i="5"/>
  <c r="AT129" i="5"/>
  <c r="AT185" i="5"/>
  <c r="AT951" i="5"/>
  <c r="AT157" i="5"/>
  <c r="AT244" i="5"/>
  <c r="AT270" i="5"/>
  <c r="AT689" i="5"/>
  <c r="AT788" i="5"/>
  <c r="AT51" i="5"/>
  <c r="AT198" i="5"/>
  <c r="AT913" i="5"/>
  <c r="AT830" i="5"/>
  <c r="AT46" i="5"/>
  <c r="AT240" i="5"/>
  <c r="AT250" i="5"/>
  <c r="AT612" i="5"/>
  <c r="AT172" i="5"/>
  <c r="AT101" i="5"/>
  <c r="AT580" i="5"/>
  <c r="AT925" i="5"/>
  <c r="AT173" i="5"/>
  <c r="AT877" i="5"/>
  <c r="AT200" i="5"/>
  <c r="AT506" i="5"/>
  <c r="AT254" i="5"/>
  <c r="AT81" i="5"/>
  <c r="AT798" i="5"/>
  <c r="AT169" i="5"/>
  <c r="AT211" i="5"/>
  <c r="AT110" i="5"/>
  <c r="AT151" i="5"/>
  <c r="AT715" i="5"/>
  <c r="AT177" i="5"/>
  <c r="AT844" i="5"/>
  <c r="AT62" i="5"/>
  <c r="AT359" i="5"/>
  <c r="AT33" i="5"/>
  <c r="AT149" i="5"/>
  <c r="AT930" i="5"/>
  <c r="AT888" i="5"/>
  <c r="AT483" i="5"/>
  <c r="AT304" i="5"/>
  <c r="AT787" i="5"/>
  <c r="AT811" i="5"/>
  <c r="AT792" i="5"/>
  <c r="AT181" i="5"/>
  <c r="AT170" i="5"/>
  <c r="AT58" i="5"/>
  <c r="AT762" i="5"/>
  <c r="AT367" i="5"/>
  <c r="AT482" i="5"/>
  <c r="AT764" i="5"/>
  <c r="AT167" i="5"/>
  <c r="AT230" i="5"/>
  <c r="AT94" i="5"/>
  <c r="AT322" i="5"/>
  <c r="AT682" i="5"/>
  <c r="AT927" i="5"/>
  <c r="AT150" i="5"/>
  <c r="AT724" i="5"/>
  <c r="AT794" i="5"/>
  <c r="AT168" i="5"/>
  <c r="AT87" i="5"/>
  <c r="AT1028" i="5"/>
  <c r="AT338" i="5"/>
  <c r="AT634" i="5"/>
  <c r="AT208" i="5"/>
  <c r="AT60" i="5"/>
  <c r="AT307" i="5"/>
  <c r="AT889" i="5"/>
  <c r="AT67" i="5"/>
  <c r="AT418" i="5"/>
  <c r="AT336" i="5"/>
  <c r="AT43" i="5"/>
  <c r="AT68" i="5"/>
  <c r="AT54" i="5"/>
  <c r="AT204" i="5"/>
  <c r="AT78" i="5"/>
  <c r="AT61" i="5"/>
  <c r="AT536" i="5"/>
  <c r="AT234" i="5"/>
  <c r="AT856" i="5"/>
  <c r="AT714" i="5"/>
  <c r="AT589" i="5"/>
  <c r="AT496" i="5"/>
  <c r="AT779" i="5"/>
  <c r="AT86" i="5"/>
  <c r="AT1204" i="5"/>
  <c r="AT297" i="5"/>
  <c r="AT559" i="5"/>
  <c r="AT700" i="5"/>
  <c r="AT554" i="5"/>
  <c r="AT246" i="5"/>
  <c r="AT232" i="5"/>
  <c r="AT186" i="5"/>
  <c r="AT748" i="5"/>
  <c r="AT711" i="5"/>
  <c r="AT223" i="5"/>
  <c r="AT162" i="5"/>
  <c r="AT13" i="5"/>
  <c r="AT12" i="5"/>
  <c r="AT1055" i="5"/>
  <c r="AT32" i="5"/>
  <c r="AT908" i="5"/>
  <c r="AT138" i="5"/>
  <c r="AT646" i="5"/>
  <c r="AT972" i="5"/>
  <c r="AT468" i="5"/>
  <c r="AT154" i="5"/>
  <c r="AT958" i="5"/>
  <c r="AT427" i="5"/>
  <c r="AT82" i="5"/>
  <c r="AT50" i="5"/>
  <c r="AT944" i="5"/>
  <c r="AT847" i="5"/>
  <c r="AT783" i="5"/>
  <c r="AT553" i="5"/>
  <c r="AT829" i="5"/>
  <c r="AT992" i="5"/>
  <c r="AT45" i="5"/>
  <c r="AT39" i="5"/>
  <c r="AT448" i="5"/>
  <c r="AT156" i="5"/>
  <c r="AT809" i="5"/>
  <c r="AT490" i="5"/>
  <c r="AT16" i="5"/>
  <c r="AT657" i="5"/>
  <c r="AT11" i="5"/>
  <c r="AT380" i="5"/>
  <c r="AT97" i="5"/>
  <c r="AT30" i="5"/>
  <c r="AT439" i="5"/>
  <c r="AT635" i="5"/>
  <c r="AT519" i="5"/>
  <c r="AT323" i="5"/>
  <c r="AT663" i="5"/>
  <c r="AT266" i="5"/>
  <c r="AT781" i="5"/>
  <c r="AT387" i="5"/>
  <c r="AT1025" i="5"/>
  <c r="AT125" i="5"/>
  <c r="AT382" i="5"/>
  <c r="AT464" i="5"/>
  <c r="AT28" i="5"/>
  <c r="AT1023" i="5"/>
  <c r="AT142" i="5"/>
  <c r="AT272" i="5"/>
  <c r="AT80" i="5"/>
  <c r="AT27" i="5"/>
  <c r="AT862" i="5"/>
  <c r="AT1043" i="5"/>
  <c r="AT183" i="5"/>
  <c r="AT736" i="5"/>
  <c r="AT875" i="5"/>
  <c r="AT155" i="5"/>
  <c r="AT388" i="5"/>
  <c r="AT901" i="5"/>
  <c r="AT91" i="5"/>
  <c r="AT294" i="5"/>
  <c r="AT981" i="5"/>
  <c r="AT273" i="5"/>
  <c r="AT9" i="5"/>
  <c r="AT73" i="5"/>
  <c r="AT1034" i="5"/>
  <c r="AT456" i="5"/>
  <c r="AT837" i="5"/>
  <c r="AT88" i="5"/>
  <c r="AT8" i="5"/>
  <c r="AT624" i="5"/>
  <c r="AT122" i="5"/>
  <c r="AT681" i="5"/>
  <c r="AT210" i="5"/>
  <c r="AT264" i="5"/>
  <c r="AT209" i="5"/>
  <c r="AT136" i="5"/>
  <c r="AT1047" i="5"/>
  <c r="AT971" i="5"/>
  <c r="AT747" i="5"/>
  <c r="AT135" i="5"/>
  <c r="AT19" i="5"/>
  <c r="AT473" i="5"/>
  <c r="AT7" i="5"/>
  <c r="AT1121" i="5"/>
  <c r="AT718" i="5"/>
  <c r="AT636" i="5"/>
  <c r="AT331" i="5"/>
  <c r="AT795" i="5"/>
  <c r="AT236" i="5"/>
  <c r="AT644" i="5"/>
  <c r="AT17" i="5"/>
  <c r="AT10" i="5"/>
  <c r="AT546" i="5"/>
  <c r="AT904" i="5"/>
  <c r="AT79" i="5"/>
  <c r="AT201" i="5"/>
  <c r="AT392" i="5"/>
  <c r="AT337" i="5"/>
  <c r="AT194" i="5"/>
  <c r="AT533" i="5"/>
  <c r="AT702" i="5"/>
  <c r="AT25" i="5"/>
  <c r="AT161" i="5"/>
  <c r="AT413" i="5"/>
  <c r="AT839" i="5"/>
  <c r="AT227" i="5"/>
  <c r="AT355" i="5"/>
  <c r="AT287" i="5"/>
  <c r="AT321" i="5"/>
  <c r="AT189" i="5"/>
  <c r="AT813" i="5"/>
  <c r="AT126" i="5"/>
  <c r="AT441" i="5"/>
  <c r="AT1070" i="5"/>
  <c r="AT366" i="5"/>
  <c r="AT6" i="5"/>
  <c r="AT1076" i="5"/>
  <c r="AT722" i="5"/>
  <c r="AT343" i="5"/>
  <c r="AT214" i="5"/>
  <c r="AT530" i="5"/>
  <c r="AT1115" i="5"/>
  <c r="AT640" i="5"/>
  <c r="AT245" i="5"/>
  <c r="AT316" i="5"/>
  <c r="AT203" i="5"/>
  <c r="AT72" i="5"/>
  <c r="AT919" i="5"/>
  <c r="AT976" i="5"/>
  <c r="AT690" i="5"/>
  <c r="AT385" i="5"/>
  <c r="AT906" i="5"/>
  <c r="AT212" i="5"/>
  <c r="AT728" i="5"/>
  <c r="AT597" i="5"/>
  <c r="AT708" i="5"/>
  <c r="AT22" i="5"/>
  <c r="AT339" i="5"/>
  <c r="AT815" i="5"/>
  <c r="AT978" i="5"/>
  <c r="AT543" i="5"/>
  <c r="AT542" i="5"/>
  <c r="AT121" i="5"/>
  <c r="AT231" i="5"/>
  <c r="AT284" i="5"/>
  <c r="AT357" i="5"/>
  <c r="AT224" i="5"/>
  <c r="AT421" i="5"/>
  <c r="AT271" i="5"/>
  <c r="AT1046" i="5"/>
  <c r="AT115" i="5"/>
  <c r="AT18" i="5"/>
  <c r="AT202" i="5"/>
  <c r="AT670" i="5"/>
  <c r="AT476" i="5"/>
  <c r="AT937" i="5"/>
  <c r="AT532" i="5"/>
  <c r="AT130" i="5"/>
  <c r="AT823" i="5"/>
  <c r="AT570" i="5"/>
  <c r="AT1120" i="5"/>
  <c r="AT754" i="5"/>
  <c r="AT495" i="5"/>
  <c r="AT333" i="5"/>
  <c r="AT963" i="5"/>
  <c r="AT662" i="5"/>
  <c r="AT573" i="5"/>
  <c r="AT353" i="5"/>
  <c r="AT679" i="5"/>
  <c r="AT1084" i="5"/>
  <c r="AT629" i="5"/>
  <c r="AT1107" i="5"/>
  <c r="AT893" i="5"/>
  <c r="AT445" i="5"/>
  <c r="AT628" i="5"/>
  <c r="AT934" i="5"/>
  <c r="AT582" i="5"/>
  <c r="AT1147" i="5"/>
  <c r="AT35" i="5"/>
  <c r="AT23" i="5"/>
  <c r="AT887" i="5"/>
  <c r="AT1212" i="5"/>
  <c r="AT196" i="5"/>
  <c r="AT786" i="5"/>
  <c r="AT238" i="5"/>
  <c r="AT671" i="5"/>
  <c r="AT998" i="5"/>
  <c r="AT497" i="5"/>
  <c r="AT83" i="5"/>
  <c r="AT993" i="5"/>
  <c r="AT1017" i="5"/>
  <c r="AT20" i="5"/>
  <c r="AT293" i="5"/>
  <c r="AT69" i="5"/>
  <c r="AT376" i="5"/>
  <c r="AT38" i="5"/>
  <c r="AT1060" i="5"/>
  <c r="AT651" i="5"/>
  <c r="AT1026" i="5"/>
  <c r="AT1088" i="5"/>
  <c r="AT276" i="5"/>
  <c r="AT698" i="5"/>
  <c r="AT77" i="5"/>
  <c r="AT939" i="5"/>
  <c r="AT434" i="5"/>
  <c r="AT314" i="5"/>
  <c r="AT969" i="5"/>
  <c r="AT29" i="5"/>
  <c r="AT746" i="5"/>
  <c r="AT806" i="5"/>
  <c r="AT180" i="5"/>
  <c r="AT834" i="5"/>
  <c r="AT103" i="5"/>
  <c r="AT1082" i="5"/>
  <c r="AT26" i="5"/>
  <c r="AT966" i="5"/>
  <c r="AT41" i="5"/>
  <c r="AT947" i="5"/>
  <c r="AT845" i="5"/>
  <c r="AT328" i="5"/>
  <c r="AT235" i="5"/>
  <c r="AT372" i="5"/>
  <c r="AT430" i="5"/>
  <c r="AT818" i="5"/>
  <c r="AT695" i="5"/>
  <c r="AT741" i="5"/>
  <c r="AT622" i="5"/>
  <c r="AT222" i="5"/>
  <c r="AT36" i="5"/>
  <c r="AT763" i="5"/>
  <c r="AT936" i="5"/>
  <c r="AT494" i="5"/>
  <c r="AT329" i="5"/>
  <c r="AT766" i="5"/>
  <c r="AT513" i="5"/>
  <c r="AT770" i="5"/>
  <c r="AT291" i="5"/>
  <c r="AT1044" i="5"/>
  <c r="AT557" i="5"/>
  <c r="AT730" i="5"/>
  <c r="AT866" i="5"/>
  <c r="AT193" i="5"/>
  <c r="AT487" i="5"/>
  <c r="AT521" i="5"/>
  <c r="AT217" i="5"/>
  <c r="AT850" i="5"/>
  <c r="AT1192" i="5"/>
  <c r="AT699" i="5"/>
  <c r="AT289" i="5"/>
  <c r="AT420" i="5"/>
  <c r="AT1134" i="5"/>
  <c r="AT961" i="5"/>
  <c r="AT285" i="5"/>
  <c r="AT1161" i="5"/>
  <c r="AT609" i="5"/>
  <c r="AT1018" i="5"/>
  <c r="AT874" i="5"/>
  <c r="AT602" i="5"/>
  <c r="AT799" i="5"/>
  <c r="AT545" i="5"/>
  <c r="AT924" i="5"/>
  <c r="AT457" i="5"/>
  <c r="AT691" i="5"/>
  <c r="AT970" i="5"/>
  <c r="AT678" i="5"/>
  <c r="AT184" i="5"/>
  <c r="AT386" i="5"/>
  <c r="AT1003" i="5"/>
  <c r="AT454" i="5"/>
  <c r="AT956" i="5"/>
  <c r="AT1143" i="5"/>
  <c r="AT1054" i="5"/>
  <c r="AT373" i="5"/>
  <c r="AT804" i="5"/>
  <c r="AT379" i="5"/>
  <c r="AT1036" i="5"/>
  <c r="AT409" i="5"/>
  <c r="AT345" i="5"/>
  <c r="AT1061" i="5"/>
  <c r="AT119" i="5"/>
  <c r="AT1024" i="5"/>
  <c r="AT733" i="5"/>
  <c r="AT160" i="5"/>
  <c r="AT363" i="5"/>
  <c r="AT613" i="5"/>
  <c r="AT903" i="5"/>
  <c r="AT384" i="5"/>
  <c r="AT974" i="5"/>
  <c r="AT351" i="5"/>
  <c r="AT997" i="5"/>
  <c r="AT982" i="5"/>
  <c r="AT221" i="5"/>
  <c r="AT871" i="5"/>
  <c r="AT1008" i="5"/>
  <c r="AT1012" i="5"/>
  <c r="AT641" i="5"/>
  <c r="AT979" i="5"/>
  <c r="AT383" i="5"/>
  <c r="AT759" i="5"/>
  <c r="AT535" i="5"/>
  <c r="AT335" i="5"/>
  <c r="AT821" i="5"/>
  <c r="AT163" i="5"/>
  <c r="AT1155" i="5"/>
  <c r="AT1007" i="5"/>
  <c r="AT574" i="5"/>
  <c r="AT960" i="5"/>
  <c r="AT423" i="5"/>
  <c r="AT785" i="5"/>
  <c r="AT911" i="5"/>
  <c r="AT943" i="5"/>
  <c r="AT953" i="5"/>
  <c r="AT124" i="5"/>
  <c r="AT1178" i="5"/>
  <c r="AT408" i="5"/>
  <c r="AT912" i="5"/>
  <c r="AT757" i="5"/>
  <c r="AT1186" i="5"/>
  <c r="AT869" i="5"/>
  <c r="AT648" i="5"/>
  <c r="AT1206" i="5"/>
  <c r="AT117" i="5"/>
  <c r="AT518" i="5"/>
  <c r="AT503" i="5"/>
  <c r="AT253" i="5"/>
  <c r="AT406" i="5"/>
  <c r="AT656" i="5"/>
  <c r="AT926" i="5"/>
  <c r="AT967" i="5"/>
  <c r="AT959" i="5"/>
  <c r="AT765" i="5"/>
  <c r="AT1163" i="5"/>
  <c r="AT632" i="5"/>
  <c r="AT812" i="5"/>
  <c r="AT899" i="5"/>
  <c r="AT625" i="5"/>
  <c r="AT867" i="5"/>
  <c r="AT364" i="5"/>
  <c r="AT502" i="5"/>
  <c r="AT411" i="5"/>
  <c r="AT118" i="5"/>
  <c r="AT897" i="5"/>
  <c r="AT446" i="5"/>
  <c r="AT412" i="5"/>
  <c r="AT1185" i="5"/>
  <c r="AT760" i="5"/>
  <c r="AT1015" i="5"/>
  <c r="AT344" i="5"/>
  <c r="AT1040" i="5"/>
  <c r="AT1202" i="5"/>
  <c r="AT664" i="5"/>
  <c r="AT1140" i="5"/>
  <c r="AT945" i="5"/>
  <c r="AT941" i="5"/>
  <c r="AT324" i="5"/>
  <c r="AT1091" i="5"/>
  <c r="AT985" i="5"/>
  <c r="AT697" i="5"/>
  <c r="AT303" i="5"/>
  <c r="AT638" i="5"/>
  <c r="AT442" i="5"/>
  <c r="AT709" i="5"/>
  <c r="AT991" i="5"/>
  <c r="AT900" i="5"/>
  <c r="AT881" i="5"/>
  <c r="AT1011" i="5"/>
  <c r="AT1100" i="5"/>
  <c r="AT621" i="5"/>
  <c r="AT868" i="5"/>
  <c r="AT673" i="5"/>
  <c r="AT360" i="5"/>
  <c r="AT470" i="5"/>
  <c r="AT808" i="5"/>
  <c r="AT772" i="5"/>
  <c r="AT642" i="5"/>
  <c r="AT1211" i="5"/>
  <c r="AT1151" i="5"/>
  <c r="AT675" i="5"/>
  <c r="AT710" i="5"/>
  <c r="AT1009" i="5"/>
  <c r="AT315" i="5"/>
  <c r="AT655" i="5"/>
  <c r="AT986" i="5"/>
  <c r="AT909" i="5"/>
  <c r="AT368" i="5"/>
  <c r="AT935" i="5"/>
  <c r="AT511" i="5"/>
  <c r="AT1041" i="5"/>
  <c r="AT1075" i="5"/>
  <c r="AT791" i="5"/>
  <c r="AT1188" i="5"/>
  <c r="AT381" i="5"/>
  <c r="AT761" i="5"/>
  <c r="AT1145" i="5"/>
  <c r="AT692" i="5"/>
  <c r="AT831" i="5"/>
  <c r="AT1111" i="5"/>
  <c r="AT756" i="5"/>
  <c r="AT627" i="5"/>
  <c r="AT1004" i="5"/>
  <c r="AT767" i="5"/>
  <c r="AT810" i="5"/>
  <c r="AT1059" i="5"/>
  <c r="AT1000" i="5"/>
  <c r="AT665" i="5"/>
  <c r="AT1030" i="5"/>
  <c r="AT1118" i="5"/>
  <c r="AT994" i="5"/>
  <c r="AT684" i="5"/>
  <c r="AT729" i="5"/>
  <c r="AT1205" i="5"/>
  <c r="AT1027" i="5"/>
  <c r="AT975" i="5"/>
  <c r="AT1022" i="5"/>
  <c r="AT1183" i="5"/>
  <c r="AT949" i="5"/>
  <c r="AT1168" i="5"/>
  <c r="AT1162" i="5"/>
  <c r="AT984" i="5"/>
  <c r="AT1182" i="5"/>
  <c r="AT782" i="5"/>
  <c r="AT1172" i="5"/>
  <c r="AT1077" i="5"/>
  <c r="AT569" i="5"/>
  <c r="AT1180" i="5"/>
  <c r="AT892" i="5"/>
  <c r="AT803" i="5"/>
  <c r="AT1198" i="5"/>
  <c r="AT738" i="5"/>
  <c r="AT923" i="5"/>
  <c r="AT940" i="5"/>
  <c r="AT735" i="5"/>
  <c r="AT1079" i="5"/>
  <c r="AT1089" i="5"/>
  <c r="AT751" i="5"/>
  <c r="AT1197" i="5"/>
  <c r="AT802" i="5"/>
  <c r="AT890" i="5"/>
  <c r="AT853" i="5"/>
  <c r="AT1177" i="5"/>
  <c r="AT1104" i="5"/>
  <c r="AT1062" i="5"/>
  <c r="AT1196" i="5"/>
  <c r="AT608" i="5"/>
  <c r="AT1201" i="5"/>
  <c r="AT1090" i="5"/>
  <c r="AT1010" i="5"/>
  <c r="AT1057" i="5"/>
  <c r="AT995" i="5"/>
  <c r="AT921" i="5"/>
  <c r="AT778" i="5"/>
  <c r="AT590" i="5"/>
  <c r="AT914" i="5"/>
  <c r="AT419" i="5"/>
  <c r="AT1137" i="5"/>
  <c r="AT1189" i="5"/>
  <c r="AT426" i="5"/>
  <c r="AT827" i="5"/>
  <c r="AT452" i="5"/>
  <c r="AT1113" i="5"/>
  <c r="AT565" i="5"/>
  <c r="AT1085" i="5"/>
  <c r="AT1042" i="5"/>
  <c r="AT1171" i="5"/>
  <c r="AT1123" i="5"/>
  <c r="AT1122" i="5"/>
  <c r="AT436" i="5"/>
  <c r="AT1045" i="5"/>
  <c r="AT416" i="5"/>
  <c r="AT1071" i="5"/>
  <c r="AT1101" i="5"/>
  <c r="AT432" i="5"/>
  <c r="AT1067" i="5"/>
  <c r="AT561" i="5"/>
  <c r="AT1037" i="5"/>
  <c r="AT1139" i="5"/>
  <c r="AT1193" i="5"/>
  <c r="AT1021" i="5"/>
  <c r="AT1063" i="5"/>
  <c r="AT1176" i="5"/>
  <c r="AT1164" i="5"/>
  <c r="AT1110" i="5"/>
  <c r="AT1136" i="5"/>
  <c r="AT1112" i="5"/>
  <c r="AT1153" i="5"/>
  <c r="AT1086" i="5"/>
  <c r="AT1133" i="5"/>
  <c r="AT1016" i="5"/>
  <c r="AT1106" i="5"/>
  <c r="AT1167" i="5"/>
  <c r="AT1131" i="5"/>
  <c r="AT616" i="5"/>
  <c r="AT1203" i="5"/>
  <c r="AT1114" i="5"/>
  <c r="AT598" i="5"/>
  <c r="AT1187" i="5"/>
  <c r="AS1154" i="5"/>
  <c r="AS1174" i="5"/>
  <c r="AS1191" i="5"/>
  <c r="AS1190" i="5"/>
  <c r="AS1097" i="5"/>
  <c r="AS1194" i="5"/>
  <c r="AS1165" i="5"/>
  <c r="AS1126" i="5"/>
  <c r="AS1210" i="5"/>
  <c r="AS1083" i="5"/>
  <c r="AS1048" i="5"/>
  <c r="AS922" i="5"/>
  <c r="AS1098" i="5"/>
  <c r="AS1052" i="5"/>
  <c r="AS1200" i="5"/>
  <c r="AS999" i="5"/>
  <c r="AS1207" i="5"/>
  <c r="AS932" i="5"/>
  <c r="AS1149" i="5"/>
  <c r="AS1148" i="5"/>
  <c r="AS1128" i="5"/>
  <c r="AS1066" i="5"/>
  <c r="AS1132" i="5"/>
  <c r="AS1166" i="5"/>
  <c r="AS1074" i="5"/>
  <c r="AS1129" i="5"/>
  <c r="AS1072" i="5"/>
  <c r="AS1125" i="5"/>
  <c r="AS1109" i="5"/>
  <c r="AS1096" i="5"/>
  <c r="AS1218" i="5"/>
  <c r="AS841" i="5"/>
  <c r="AS755" i="5"/>
  <c r="AS965" i="5"/>
  <c r="AS1038" i="5"/>
  <c r="AS954" i="5"/>
  <c r="AS1124" i="5"/>
  <c r="AS858" i="5"/>
  <c r="AS1005" i="5"/>
  <c r="AS838" i="5"/>
  <c r="AS1031" i="5"/>
  <c r="AS942" i="5"/>
  <c r="AS705" i="5"/>
  <c r="AS793" i="5"/>
  <c r="AS1095" i="5"/>
  <c r="AS946" i="5"/>
  <c r="AS734" i="5"/>
  <c r="AS1087" i="5"/>
  <c r="AS895" i="5"/>
  <c r="AS773" i="5"/>
  <c r="AS701" i="5"/>
  <c r="AS938" i="5"/>
  <c r="AS1020" i="5"/>
  <c r="AS846" i="5"/>
  <c r="AS1135" i="5"/>
  <c r="AS706" i="5"/>
  <c r="AS768" i="5"/>
  <c r="AS886" i="5"/>
  <c r="AS852" i="5"/>
  <c r="AS1127" i="5"/>
  <c r="AS878" i="5"/>
  <c r="AS898" i="5"/>
  <c r="AS876" i="5"/>
  <c r="AS916" i="5"/>
  <c r="AS907" i="5"/>
  <c r="AS669" i="5"/>
  <c r="AS776" i="5"/>
  <c r="AS659" i="5"/>
  <c r="AS865" i="5"/>
  <c r="AS814" i="5"/>
  <c r="AS1053" i="5"/>
  <c r="AS929" i="5"/>
  <c r="AS1108" i="5"/>
  <c r="AS1099" i="5"/>
  <c r="AS719" i="5"/>
  <c r="AS891" i="5"/>
  <c r="AS1080" i="5"/>
  <c r="AS1170" i="5"/>
  <c r="AS879" i="5"/>
  <c r="AS1130" i="5"/>
  <c r="AS1159" i="5"/>
  <c r="AS920" i="5"/>
  <c r="AS917" i="5"/>
  <c r="AS674" i="5"/>
  <c r="AS1214" i="5"/>
  <c r="AS849" i="5"/>
  <c r="AS824" i="5"/>
  <c r="AS693" i="5"/>
  <c r="AS1073" i="5"/>
  <c r="AS819" i="5"/>
  <c r="AS534" i="5"/>
  <c r="AS789" i="5"/>
  <c r="AS857" i="5"/>
  <c r="AS797" i="5"/>
  <c r="AS870" i="5"/>
  <c r="AS882" i="5"/>
  <c r="AS529" i="5"/>
  <c r="AS990" i="5"/>
  <c r="AS516" i="5"/>
  <c r="AS880" i="5"/>
  <c r="AS1138" i="5"/>
  <c r="AS528" i="5"/>
  <c r="AS568" i="5"/>
  <c r="AS1156" i="5"/>
  <c r="AS676" i="5"/>
  <c r="AS832" i="5"/>
  <c r="AS585" i="5"/>
  <c r="AS790" i="5"/>
  <c r="AS643" i="5"/>
  <c r="AS660" i="5"/>
  <c r="AS618" i="5"/>
  <c r="AS1152" i="5"/>
  <c r="AS447" i="5"/>
  <c r="AS1184" i="5"/>
  <c r="AS1173" i="5"/>
  <c r="AS461" i="5"/>
  <c r="AS1039" i="5"/>
  <c r="AS1119" i="5"/>
  <c r="AS1215" i="5"/>
  <c r="AS507" i="5"/>
  <c r="AS474" i="5"/>
  <c r="AS594" i="5"/>
  <c r="AS647" i="5"/>
  <c r="AS548" i="5"/>
  <c r="AS455" i="5"/>
  <c r="AS600" i="5"/>
  <c r="AS435" i="5"/>
  <c r="AS623" i="5"/>
  <c r="AS805" i="5"/>
  <c r="AS549" i="5"/>
  <c r="AS537" i="5"/>
  <c r="AS884" i="5"/>
  <c r="AS633" i="5"/>
  <c r="AS1081" i="5"/>
  <c r="AS523" i="5"/>
  <c r="AS863" i="5"/>
  <c r="AS460" i="5"/>
  <c r="AS848" i="5"/>
  <c r="AS540" i="5"/>
  <c r="AS1157" i="5"/>
  <c r="AS1199" i="5"/>
  <c r="AS510" i="5"/>
  <c r="AS400" i="5"/>
  <c r="AS1078" i="5"/>
  <c r="AS615" i="5"/>
  <c r="AS1069" i="5"/>
  <c r="AS466" i="5"/>
  <c r="AS458" i="5"/>
  <c r="AS449" i="5"/>
  <c r="AS1150" i="5"/>
  <c r="AS1116" i="5"/>
  <c r="AS584" i="5"/>
  <c r="AS402" i="5"/>
  <c r="AS1056" i="5"/>
  <c r="AS617" i="5"/>
  <c r="AS489" i="5"/>
  <c r="AS480" i="5"/>
  <c r="AS555" i="5"/>
  <c r="AS687" i="5"/>
  <c r="AS720" i="5"/>
  <c r="AS957" i="5"/>
  <c r="AS605" i="5"/>
  <c r="AS550" i="5"/>
  <c r="AS462" i="5"/>
  <c r="AS1102" i="5"/>
  <c r="AS422" i="5"/>
  <c r="AS955" i="5"/>
  <c r="AS1013" i="5"/>
  <c r="AS1094" i="5"/>
  <c r="AS581" i="5"/>
  <c r="AS1092" i="5"/>
  <c r="AS1179" i="5"/>
  <c r="AS437" i="5"/>
  <c r="AS980" i="5"/>
  <c r="AS459" i="5"/>
  <c r="AS840" i="5"/>
  <c r="AS401" i="5"/>
  <c r="AS989" i="5"/>
  <c r="AS1051" i="5"/>
  <c r="AS1213" i="5"/>
  <c r="AS606" i="5"/>
  <c r="AS425" i="5"/>
  <c r="AS833" i="5"/>
  <c r="AS1093" i="5"/>
  <c r="AS320" i="5"/>
  <c r="AS350" i="5"/>
  <c r="AS894" i="5"/>
  <c r="AS854" i="5"/>
  <c r="AS694" i="5"/>
  <c r="AS330" i="5"/>
  <c r="AS377" i="5"/>
  <c r="AS1146" i="5"/>
  <c r="AS514" i="5"/>
  <c r="AS883" i="5"/>
  <c r="AS520" i="5"/>
  <c r="AS1216" i="5"/>
  <c r="AS872" i="5"/>
  <c r="AS816" i="5"/>
  <c r="AS512" i="5"/>
  <c r="AS800" i="5"/>
  <c r="AS403" i="5"/>
  <c r="AS563" i="5"/>
  <c r="AS855" i="5"/>
  <c r="AS603" i="5"/>
  <c r="AS453" i="5"/>
  <c r="AS599" i="5"/>
  <c r="AS450" i="5"/>
  <c r="AS780" i="5"/>
  <c r="AS491" i="5"/>
  <c r="AS1064" i="5"/>
  <c r="AS1219" i="5"/>
  <c r="AS749" i="5"/>
  <c r="AS713" i="5"/>
  <c r="AS1169" i="5"/>
  <c r="AS784" i="5"/>
  <c r="AS928" i="5"/>
  <c r="AS578" i="5"/>
  <c r="AS614" i="5"/>
  <c r="AS796" i="5"/>
  <c r="AS1117" i="5"/>
  <c r="AS1181" i="5"/>
  <c r="AS399" i="5"/>
  <c r="AS1058" i="5"/>
  <c r="AS509" i="5"/>
  <c r="AS758" i="5"/>
  <c r="AS1158" i="5"/>
  <c r="AS479" i="5"/>
  <c r="AS467" i="5"/>
  <c r="AS358" i="5"/>
  <c r="AS499" i="5"/>
  <c r="AS601" i="5"/>
  <c r="AS973" i="5"/>
  <c r="AS1195" i="5"/>
  <c r="AS860" i="5"/>
  <c r="AS836" i="5"/>
  <c r="AS630" i="5"/>
  <c r="AS586" i="5"/>
  <c r="AS128" i="5"/>
  <c r="AS488" i="5"/>
  <c r="AS260" i="5"/>
  <c r="AS721" i="5"/>
  <c r="AS859" i="5"/>
  <c r="AS564" i="5"/>
  <c r="AS1002" i="5"/>
  <c r="AS611" i="5"/>
  <c r="AS113" i="5"/>
  <c r="AS672" i="5"/>
  <c r="AS471" i="5"/>
  <c r="AS444" i="5"/>
  <c r="AS771" i="5"/>
  <c r="AS275" i="5"/>
  <c r="AS429" i="5"/>
  <c r="AS485" i="5"/>
  <c r="AS463" i="5"/>
  <c r="AS313" i="5"/>
  <c r="AS431" i="5"/>
  <c r="AS191" i="5"/>
  <c r="AS826" i="5"/>
  <c r="AS952" i="5"/>
  <c r="AS753" i="5"/>
  <c r="AS484" i="5"/>
  <c r="AS207" i="5"/>
  <c r="AS817" i="5"/>
  <c r="AS571" i="5"/>
  <c r="AS822" i="5"/>
  <c r="AS176" i="5"/>
  <c r="AS607" i="5"/>
  <c r="AS1019" i="5"/>
  <c r="AS842" i="5"/>
  <c r="AS683" i="5"/>
  <c r="AS583" i="5"/>
  <c r="AS950" i="5"/>
  <c r="AS1065" i="5"/>
  <c r="AS505" i="5"/>
  <c r="AS394" i="5"/>
  <c r="AS696" i="5"/>
  <c r="AS1175" i="5"/>
  <c r="AS723" i="5"/>
  <c r="AS538" i="5"/>
  <c r="AS650" i="5"/>
  <c r="AS933" i="5"/>
  <c r="AS443" i="5"/>
  <c r="AS552" i="5"/>
  <c r="AS910" i="5"/>
  <c r="AS577" i="5"/>
  <c r="AS775" i="5"/>
  <c r="AS1144" i="5"/>
  <c r="AS370" i="5"/>
  <c r="AS731" i="5"/>
  <c r="AS74" i="5"/>
  <c r="AS739" i="5"/>
  <c r="AS654" i="5"/>
  <c r="AS825" i="5"/>
  <c r="AS667" i="5"/>
  <c r="AS206" i="5"/>
  <c r="AS864" i="5"/>
  <c r="AS277" i="5"/>
  <c r="AS595" i="5"/>
  <c r="AS407" i="5"/>
  <c r="AS190" i="5"/>
  <c r="AS308" i="5"/>
  <c r="AS750" i="5"/>
  <c r="AS66" i="5"/>
  <c r="AS526" i="5"/>
  <c r="AS592" i="5"/>
  <c r="AS861" i="5"/>
  <c r="AS666" i="5"/>
  <c r="AS205" i="5"/>
  <c r="AS744" i="5"/>
  <c r="AS685" i="5"/>
  <c r="AS1001" i="5"/>
  <c r="AS53" i="5"/>
  <c r="AS737" i="5"/>
  <c r="AS220" i="5"/>
  <c r="AS902" i="5"/>
  <c r="AS433" i="5"/>
  <c r="AS610" i="5"/>
  <c r="AS475" i="5"/>
  <c r="AS226" i="5"/>
  <c r="AS1035" i="5"/>
  <c r="AS661" i="5"/>
  <c r="AS55" i="5"/>
  <c r="AS1142" i="5"/>
  <c r="AS707" i="5"/>
  <c r="AS414" i="5"/>
  <c r="AS90" i="5"/>
  <c r="AS885" i="5"/>
  <c r="AS1208" i="5"/>
  <c r="AS918" i="5"/>
  <c r="AS551" i="5"/>
  <c r="AS649" i="5"/>
  <c r="AS147" i="5"/>
  <c r="AS288" i="5"/>
  <c r="AS704" i="5"/>
  <c r="AS680" i="5"/>
  <c r="AS298" i="5"/>
  <c r="AS964" i="5"/>
  <c r="AS752" i="5"/>
  <c r="AS100" i="5"/>
  <c r="AS309" i="5"/>
  <c r="AS164" i="5"/>
  <c r="AS159" i="5"/>
  <c r="AS143" i="5"/>
  <c r="AS59" i="5"/>
  <c r="AS962" i="5"/>
  <c r="AS390" i="5"/>
  <c r="AS415" i="5"/>
  <c r="AS478" i="5"/>
  <c r="AS428" i="5"/>
  <c r="AS477" i="5"/>
  <c r="AS424" i="5"/>
  <c r="AS318" i="5"/>
  <c r="AS256" i="5"/>
  <c r="AS572" i="5"/>
  <c r="AS369" i="5"/>
  <c r="AS120" i="5"/>
  <c r="AS988" i="5"/>
  <c r="AS216" i="5"/>
  <c r="AS262" i="5"/>
  <c r="AS398" i="5"/>
  <c r="AS504" i="5"/>
  <c r="AS57" i="5"/>
  <c r="AS712" i="5"/>
  <c r="AS261" i="5"/>
  <c r="AS732" i="5"/>
  <c r="AS677" i="5"/>
  <c r="AS375" i="5"/>
  <c r="AS1029" i="5"/>
  <c r="AS769" i="5"/>
  <c r="AS70" i="5"/>
  <c r="AS1209" i="5"/>
  <c r="AS717" i="5"/>
  <c r="AS486" i="5"/>
  <c r="AS1068" i="5"/>
  <c r="AS596" i="5"/>
  <c r="AS112" i="5"/>
  <c r="AS40" i="5"/>
  <c r="AS311" i="5"/>
  <c r="AS76" i="5"/>
  <c r="AS391" i="5"/>
  <c r="AS296" i="5"/>
  <c r="AS269" i="5"/>
  <c r="AS774" i="5"/>
  <c r="AS132" i="5"/>
  <c r="AS111" i="5"/>
  <c r="AS47" i="5"/>
  <c r="AS1160" i="5"/>
  <c r="AS105" i="5"/>
  <c r="AS515" i="5"/>
  <c r="AS686" i="5"/>
  <c r="AS562" i="5"/>
  <c r="AS465" i="5"/>
  <c r="AS547" i="5"/>
  <c r="AS85" i="5"/>
  <c r="AS327" i="5"/>
  <c r="AS252" i="5"/>
  <c r="AS75" i="5"/>
  <c r="AS539" i="5"/>
  <c r="AS593" i="5"/>
  <c r="AS931" i="5"/>
  <c r="AS134" i="5"/>
  <c r="AS389" i="5"/>
  <c r="AS492" i="5"/>
  <c r="AS229" i="5"/>
  <c r="AS639" i="5"/>
  <c r="AS1105" i="5"/>
  <c r="AS481" i="5"/>
  <c r="AS740" i="5"/>
  <c r="AS968" i="5"/>
  <c r="AS102" i="5"/>
  <c r="AS397" i="5"/>
  <c r="AS566" i="5"/>
  <c r="AS440" i="5"/>
  <c r="AS317" i="5"/>
  <c r="AS109" i="5"/>
  <c r="AS268" i="5"/>
  <c r="AS1050" i="5"/>
  <c r="AS807" i="5"/>
  <c r="AS508" i="5"/>
  <c r="AS306" i="5"/>
  <c r="AS653" i="5"/>
  <c r="AS668" i="5"/>
  <c r="AS295" i="5"/>
  <c r="AS349" i="5"/>
  <c r="AS637" i="5"/>
  <c r="AS188" i="5"/>
  <c r="AS996" i="5"/>
  <c r="AS983" i="5"/>
  <c r="AS251" i="5"/>
  <c r="AS828" i="5"/>
  <c r="AS652" i="5"/>
  <c r="AS332" i="5"/>
  <c r="AS541" i="5"/>
  <c r="AS279" i="5"/>
  <c r="AS404" i="5"/>
  <c r="AS99" i="5"/>
  <c r="AS145" i="5"/>
  <c r="AS560" i="5"/>
  <c r="AS257" i="5"/>
  <c r="AS192" i="5"/>
  <c r="AS405" i="5"/>
  <c r="AS341" i="5"/>
  <c r="AS524" i="5"/>
  <c r="AS144" i="5"/>
  <c r="AS247" i="5"/>
  <c r="AS558" i="5"/>
  <c r="AS500" i="5"/>
  <c r="AS21" i="5"/>
  <c r="AS451" i="5"/>
  <c r="AS116" i="5"/>
  <c r="AS31" i="5"/>
  <c r="AS873" i="5"/>
  <c r="AS1006" i="5"/>
  <c r="AS92" i="5"/>
  <c r="AS688" i="5"/>
  <c r="AS472" i="5"/>
  <c r="AS395" i="5"/>
  <c r="AS195" i="5"/>
  <c r="AS371" i="5"/>
  <c r="AS531" i="5"/>
  <c r="AS239" i="5"/>
  <c r="AS248" i="5"/>
  <c r="AS34" i="5"/>
  <c r="AS106" i="5"/>
  <c r="AS1049" i="5"/>
  <c r="AS396" i="5"/>
  <c r="AS915" i="5"/>
  <c r="AS104" i="5"/>
  <c r="AS851" i="5"/>
  <c r="AS1141" i="5"/>
  <c r="AS378" i="5"/>
  <c r="AS218" i="5"/>
  <c r="AS312" i="5"/>
  <c r="AS302" i="5"/>
  <c r="AS362" i="5"/>
  <c r="AS197" i="5"/>
  <c r="AS631" i="5"/>
  <c r="AS1103" i="5"/>
  <c r="AS896" i="5"/>
  <c r="AS24" i="5"/>
  <c r="AS292" i="5"/>
  <c r="AS620" i="5"/>
  <c r="AS469" i="5"/>
  <c r="AS267" i="5"/>
  <c r="AS310" i="5"/>
  <c r="AS365" i="5"/>
  <c r="AS182" i="5"/>
  <c r="AS575" i="5"/>
  <c r="AS89" i="5"/>
  <c r="AS579" i="5"/>
  <c r="AS556" i="5"/>
  <c r="AS619" i="5"/>
  <c r="AS133" i="5"/>
  <c r="AS325" i="5"/>
  <c r="AS37" i="5"/>
  <c r="AS259" i="5"/>
  <c r="AS299" i="5"/>
  <c r="AS374" i="5"/>
  <c r="AS98" i="5"/>
  <c r="AS501" i="5"/>
  <c r="AS587" i="5"/>
  <c r="AS131" i="5"/>
  <c r="AS438" i="5"/>
  <c r="AS591" i="5"/>
  <c r="AS334" i="5"/>
  <c r="AS517" i="5"/>
  <c r="AS356" i="5"/>
  <c r="AS354" i="5"/>
  <c r="AS493" i="5"/>
  <c r="AS843" i="5"/>
  <c r="AS153" i="5"/>
  <c r="AS544" i="5"/>
  <c r="AS140" i="5"/>
  <c r="AS626" i="5"/>
  <c r="AS977" i="5"/>
  <c r="AS114" i="5"/>
  <c r="AS63" i="5"/>
  <c r="AS319" i="5"/>
  <c r="AS258" i="5"/>
  <c r="AS71" i="5"/>
  <c r="AS346" i="5"/>
  <c r="AS263" i="5"/>
  <c r="AS148" i="5"/>
  <c r="AS215" i="5"/>
  <c r="AS703" i="5"/>
  <c r="AS348" i="5"/>
  <c r="AS588" i="5"/>
  <c r="AS283" i="5"/>
  <c r="AS123" i="5"/>
  <c r="AS108" i="5"/>
  <c r="AS576" i="5"/>
  <c r="AS265" i="5"/>
  <c r="AS146" i="5"/>
  <c r="AS410" i="5"/>
  <c r="AS645" i="5"/>
  <c r="AS242" i="5"/>
  <c r="AS165" i="5"/>
  <c r="AS745" i="5"/>
  <c r="AS42" i="5"/>
  <c r="AS361" i="5"/>
  <c r="AS342" i="5"/>
  <c r="AS352" i="5"/>
  <c r="AS498" i="5"/>
  <c r="AS237" i="5"/>
  <c r="AS95" i="5"/>
  <c r="AS219" i="5"/>
  <c r="AS725" i="5"/>
  <c r="AS48" i="5"/>
  <c r="AS281" i="5"/>
  <c r="AS174" i="5"/>
  <c r="AS178" i="5"/>
  <c r="AS340" i="5"/>
  <c r="AS228" i="5"/>
  <c r="AS187" i="5"/>
  <c r="AS199" i="5"/>
  <c r="AS171" i="5"/>
  <c r="AS137" i="5"/>
  <c r="AS716" i="5"/>
  <c r="AS987" i="5"/>
  <c r="AS417" i="5"/>
  <c r="AS84" i="5"/>
  <c r="AS567" i="5"/>
  <c r="AS233" i="5"/>
  <c r="AS777" i="5"/>
  <c r="AS15" i="5"/>
  <c r="AS527" i="5"/>
  <c r="AS300" i="5"/>
  <c r="AS658" i="5"/>
  <c r="AS1032" i="5"/>
  <c r="AS305" i="5"/>
  <c r="AS49" i="5"/>
  <c r="AS280" i="5"/>
  <c r="AS393" i="5"/>
  <c r="AS282" i="5"/>
  <c r="AS820" i="5"/>
  <c r="AS65" i="5"/>
  <c r="AS139" i="5"/>
  <c r="AS243" i="5"/>
  <c r="AS44" i="5"/>
  <c r="AS107" i="5"/>
  <c r="AS255" i="5"/>
  <c r="AS4" i="5"/>
  <c r="AS604" i="5"/>
  <c r="AS522" i="5"/>
  <c r="AS1217" i="5"/>
  <c r="AS278" i="5"/>
  <c r="AS14" i="5"/>
  <c r="AS301" i="5"/>
  <c r="AS743" i="5"/>
  <c r="AS1014" i="5"/>
  <c r="AS141" i="5"/>
  <c r="AS213" i="5"/>
  <c r="AS166" i="5"/>
  <c r="AS948" i="5"/>
  <c r="AS179" i="5"/>
  <c r="AS1033" i="5"/>
  <c r="AS5" i="5"/>
  <c r="AS158" i="5"/>
  <c r="AS152" i="5"/>
  <c r="AS525" i="5"/>
  <c r="AS2" i="5"/>
  <c r="AS93" i="5"/>
  <c r="AS175" i="5"/>
  <c r="AS127" i="5"/>
  <c r="AS3" i="5"/>
  <c r="AS274" i="5"/>
  <c r="AS56" i="5"/>
  <c r="AS64" i="5"/>
  <c r="AS726" i="5"/>
  <c r="AS801" i="5"/>
  <c r="AS727" i="5"/>
  <c r="AS347" i="5"/>
  <c r="AS835" i="5"/>
  <c r="AS742" i="5"/>
  <c r="AS96" i="5"/>
  <c r="AS290" i="5"/>
  <c r="AS249" i="5"/>
  <c r="AS52" i="5"/>
  <c r="AS225" i="5"/>
  <c r="AS905" i="5"/>
  <c r="AS286" i="5"/>
  <c r="AS326" i="5"/>
  <c r="AS241" i="5"/>
  <c r="AS129" i="5"/>
  <c r="AS185" i="5"/>
  <c r="AS951" i="5"/>
  <c r="AS157" i="5"/>
  <c r="AS244" i="5"/>
  <c r="AS270" i="5"/>
  <c r="AS689" i="5"/>
  <c r="AS788" i="5"/>
  <c r="AS51" i="5"/>
  <c r="AS198" i="5"/>
  <c r="AS913" i="5"/>
  <c r="AS830" i="5"/>
  <c r="AS46" i="5"/>
  <c r="AS240" i="5"/>
  <c r="AS250" i="5"/>
  <c r="AS612" i="5"/>
  <c r="AS172" i="5"/>
  <c r="AS101" i="5"/>
  <c r="AS580" i="5"/>
  <c r="AS925" i="5"/>
  <c r="AS173" i="5"/>
  <c r="AS877" i="5"/>
  <c r="AS200" i="5"/>
  <c r="AS506" i="5"/>
  <c r="AS254" i="5"/>
  <c r="AS81" i="5"/>
  <c r="AS798" i="5"/>
  <c r="AS169" i="5"/>
  <c r="AS211" i="5"/>
  <c r="AS110" i="5"/>
  <c r="AS151" i="5"/>
  <c r="AS715" i="5"/>
  <c r="AS177" i="5"/>
  <c r="AS844" i="5"/>
  <c r="AS62" i="5"/>
  <c r="AS359" i="5"/>
  <c r="AS33" i="5"/>
  <c r="AS149" i="5"/>
  <c r="AS930" i="5"/>
  <c r="AS888" i="5"/>
  <c r="AS483" i="5"/>
  <c r="AS304" i="5"/>
  <c r="AS787" i="5"/>
  <c r="AS811" i="5"/>
  <c r="AS792" i="5"/>
  <c r="AS181" i="5"/>
  <c r="AS170" i="5"/>
  <c r="AS58" i="5"/>
  <c r="AS762" i="5"/>
  <c r="AS367" i="5"/>
  <c r="AS482" i="5"/>
  <c r="AS764" i="5"/>
  <c r="AS167" i="5"/>
  <c r="AS230" i="5"/>
  <c r="AS94" i="5"/>
  <c r="AS322" i="5"/>
  <c r="AS682" i="5"/>
  <c r="AS927" i="5"/>
  <c r="AS150" i="5"/>
  <c r="AS724" i="5"/>
  <c r="AS794" i="5"/>
  <c r="AS168" i="5"/>
  <c r="AS87" i="5"/>
  <c r="AS1028" i="5"/>
  <c r="AS338" i="5"/>
  <c r="AS634" i="5"/>
  <c r="AS208" i="5"/>
  <c r="AS60" i="5"/>
  <c r="AS307" i="5"/>
  <c r="AS889" i="5"/>
  <c r="AS67" i="5"/>
  <c r="AS418" i="5"/>
  <c r="AS336" i="5"/>
  <c r="AS43" i="5"/>
  <c r="AS68" i="5"/>
  <c r="AS54" i="5"/>
  <c r="AS204" i="5"/>
  <c r="AS78" i="5"/>
  <c r="AS61" i="5"/>
  <c r="AS536" i="5"/>
  <c r="AS234" i="5"/>
  <c r="AS856" i="5"/>
  <c r="AS714" i="5"/>
  <c r="AS589" i="5"/>
  <c r="AS496" i="5"/>
  <c r="AS779" i="5"/>
  <c r="AS86" i="5"/>
  <c r="AS1204" i="5"/>
  <c r="AS297" i="5"/>
  <c r="AS559" i="5"/>
  <c r="AS700" i="5"/>
  <c r="AS554" i="5"/>
  <c r="AS246" i="5"/>
  <c r="AS232" i="5"/>
  <c r="AS186" i="5"/>
  <c r="AS748" i="5"/>
  <c r="AS711" i="5"/>
  <c r="AS223" i="5"/>
  <c r="AS162" i="5"/>
  <c r="AS13" i="5"/>
  <c r="AS12" i="5"/>
  <c r="AS1055" i="5"/>
  <c r="AS32" i="5"/>
  <c r="AS908" i="5"/>
  <c r="AS138" i="5"/>
  <c r="AS646" i="5"/>
  <c r="AS972" i="5"/>
  <c r="AS468" i="5"/>
  <c r="AS154" i="5"/>
  <c r="AS958" i="5"/>
  <c r="AS427" i="5"/>
  <c r="AS82" i="5"/>
  <c r="AS50" i="5"/>
  <c r="AS944" i="5"/>
  <c r="AS847" i="5"/>
  <c r="AS783" i="5"/>
  <c r="AS553" i="5"/>
  <c r="AS829" i="5"/>
  <c r="AS992" i="5"/>
  <c r="AS45" i="5"/>
  <c r="AS39" i="5"/>
  <c r="AS448" i="5"/>
  <c r="AS156" i="5"/>
  <c r="AS809" i="5"/>
  <c r="AS490" i="5"/>
  <c r="AS16" i="5"/>
  <c r="AS657" i="5"/>
  <c r="AS11" i="5"/>
  <c r="AS380" i="5"/>
  <c r="AS97" i="5"/>
  <c r="AS30" i="5"/>
  <c r="AS439" i="5"/>
  <c r="AS635" i="5"/>
  <c r="AS519" i="5"/>
  <c r="AS323" i="5"/>
  <c r="AS663" i="5"/>
  <c r="AS266" i="5"/>
  <c r="AS781" i="5"/>
  <c r="AS387" i="5"/>
  <c r="AS1025" i="5"/>
  <c r="AS125" i="5"/>
  <c r="AS382" i="5"/>
  <c r="AS464" i="5"/>
  <c r="AS28" i="5"/>
  <c r="AS1023" i="5"/>
  <c r="AS142" i="5"/>
  <c r="AS272" i="5"/>
  <c r="AS80" i="5"/>
  <c r="AS27" i="5"/>
  <c r="AS862" i="5"/>
  <c r="AS1043" i="5"/>
  <c r="AS183" i="5"/>
  <c r="AS736" i="5"/>
  <c r="AS875" i="5"/>
  <c r="AS155" i="5"/>
  <c r="AS388" i="5"/>
  <c r="AS901" i="5"/>
  <c r="AS91" i="5"/>
  <c r="AS294" i="5"/>
  <c r="AS981" i="5"/>
  <c r="AS273" i="5"/>
  <c r="AS9" i="5"/>
  <c r="AS73" i="5"/>
  <c r="AS1034" i="5"/>
  <c r="AS456" i="5"/>
  <c r="AS837" i="5"/>
  <c r="AS88" i="5"/>
  <c r="AS8" i="5"/>
  <c r="AS624" i="5"/>
  <c r="AS122" i="5"/>
  <c r="AS681" i="5"/>
  <c r="AS210" i="5"/>
  <c r="AS264" i="5"/>
  <c r="AS209" i="5"/>
  <c r="AS136" i="5"/>
  <c r="AS1047" i="5"/>
  <c r="AS971" i="5"/>
  <c r="AS747" i="5"/>
  <c r="AS135" i="5"/>
  <c r="AS19" i="5"/>
  <c r="AS473" i="5"/>
  <c r="AS7" i="5"/>
  <c r="AS1121" i="5"/>
  <c r="AS718" i="5"/>
  <c r="AS636" i="5"/>
  <c r="AS331" i="5"/>
  <c r="AS795" i="5"/>
  <c r="AS236" i="5"/>
  <c r="AS644" i="5"/>
  <c r="AS17" i="5"/>
  <c r="AS10" i="5"/>
  <c r="AS546" i="5"/>
  <c r="AS904" i="5"/>
  <c r="AS79" i="5"/>
  <c r="AS201" i="5"/>
  <c r="AS392" i="5"/>
  <c r="AS337" i="5"/>
  <c r="AS194" i="5"/>
  <c r="AS533" i="5"/>
  <c r="AS702" i="5"/>
  <c r="AS25" i="5"/>
  <c r="AS161" i="5"/>
  <c r="AS413" i="5"/>
  <c r="AS839" i="5"/>
  <c r="AS227" i="5"/>
  <c r="AS355" i="5"/>
  <c r="AS287" i="5"/>
  <c r="AS321" i="5"/>
  <c r="AS189" i="5"/>
  <c r="AS813" i="5"/>
  <c r="AS126" i="5"/>
  <c r="AS441" i="5"/>
  <c r="AS1070" i="5"/>
  <c r="AS366" i="5"/>
  <c r="AS6" i="5"/>
  <c r="AS1076" i="5"/>
  <c r="AS722" i="5"/>
  <c r="AS343" i="5"/>
  <c r="AS214" i="5"/>
  <c r="AS530" i="5"/>
  <c r="AS1115" i="5"/>
  <c r="AS640" i="5"/>
  <c r="AS245" i="5"/>
  <c r="AS316" i="5"/>
  <c r="AS203" i="5"/>
  <c r="AS72" i="5"/>
  <c r="AS919" i="5"/>
  <c r="AS976" i="5"/>
  <c r="AS690" i="5"/>
  <c r="AS385" i="5"/>
  <c r="AS906" i="5"/>
  <c r="AS212" i="5"/>
  <c r="AS728" i="5"/>
  <c r="AS597" i="5"/>
  <c r="AS708" i="5"/>
  <c r="AS22" i="5"/>
  <c r="AS339" i="5"/>
  <c r="AS815" i="5"/>
  <c r="AS978" i="5"/>
  <c r="AS543" i="5"/>
  <c r="AS542" i="5"/>
  <c r="AS121" i="5"/>
  <c r="AS231" i="5"/>
  <c r="AS284" i="5"/>
  <c r="AS357" i="5"/>
  <c r="AS224" i="5"/>
  <c r="AS421" i="5"/>
  <c r="AS271" i="5"/>
  <c r="AS1046" i="5"/>
  <c r="AS115" i="5"/>
  <c r="AS18" i="5"/>
  <c r="AS202" i="5"/>
  <c r="AS670" i="5"/>
  <c r="AS476" i="5"/>
  <c r="AS937" i="5"/>
  <c r="AS532" i="5"/>
  <c r="AS130" i="5"/>
  <c r="AS823" i="5"/>
  <c r="AS570" i="5"/>
  <c r="AS1120" i="5"/>
  <c r="AS754" i="5"/>
  <c r="AS495" i="5"/>
  <c r="AS333" i="5"/>
  <c r="AS963" i="5"/>
  <c r="AS662" i="5"/>
  <c r="AS573" i="5"/>
  <c r="AS353" i="5"/>
  <c r="AS679" i="5"/>
  <c r="AS1084" i="5"/>
  <c r="AS629" i="5"/>
  <c r="AS1107" i="5"/>
  <c r="AS893" i="5"/>
  <c r="AS445" i="5"/>
  <c r="AS628" i="5"/>
  <c r="AS934" i="5"/>
  <c r="AS582" i="5"/>
  <c r="AS1147" i="5"/>
  <c r="AS35" i="5"/>
  <c r="AS23" i="5"/>
  <c r="AS887" i="5"/>
  <c r="AS1212" i="5"/>
  <c r="AS196" i="5"/>
  <c r="AS786" i="5"/>
  <c r="AS238" i="5"/>
  <c r="AS671" i="5"/>
  <c r="AS998" i="5"/>
  <c r="AS497" i="5"/>
  <c r="AS83" i="5"/>
  <c r="AS993" i="5"/>
  <c r="AS1017" i="5"/>
  <c r="AS20" i="5"/>
  <c r="AS293" i="5"/>
  <c r="AS69" i="5"/>
  <c r="AS376" i="5"/>
  <c r="AS38" i="5"/>
  <c r="AS1060" i="5"/>
  <c r="AS651" i="5"/>
  <c r="AS1026" i="5"/>
  <c r="AS1088" i="5"/>
  <c r="AS276" i="5"/>
  <c r="AS698" i="5"/>
  <c r="AS77" i="5"/>
  <c r="AS939" i="5"/>
  <c r="AS434" i="5"/>
  <c r="AS314" i="5"/>
  <c r="AS969" i="5"/>
  <c r="AS29" i="5"/>
  <c r="AS746" i="5"/>
  <c r="AS806" i="5"/>
  <c r="AS180" i="5"/>
  <c r="AS834" i="5"/>
  <c r="AS103" i="5"/>
  <c r="AS1082" i="5"/>
  <c r="AS26" i="5"/>
  <c r="AS966" i="5"/>
  <c r="AS41" i="5"/>
  <c r="AS947" i="5"/>
  <c r="AS845" i="5"/>
  <c r="AS328" i="5"/>
  <c r="AS235" i="5"/>
  <c r="AS372" i="5"/>
  <c r="AS430" i="5"/>
  <c r="AS818" i="5"/>
  <c r="AS695" i="5"/>
  <c r="AS741" i="5"/>
  <c r="AS622" i="5"/>
  <c r="AS222" i="5"/>
  <c r="AS36" i="5"/>
  <c r="AS763" i="5"/>
  <c r="AS936" i="5"/>
  <c r="AS494" i="5"/>
  <c r="AS329" i="5"/>
  <c r="AS766" i="5"/>
  <c r="AS513" i="5"/>
  <c r="AS770" i="5"/>
  <c r="AS291" i="5"/>
  <c r="AS1044" i="5"/>
  <c r="AS557" i="5"/>
  <c r="AS730" i="5"/>
  <c r="AS866" i="5"/>
  <c r="AS193" i="5"/>
  <c r="AS487" i="5"/>
  <c r="AS521" i="5"/>
  <c r="AS217" i="5"/>
  <c r="AS850" i="5"/>
  <c r="AS1192" i="5"/>
  <c r="AS699" i="5"/>
  <c r="AS289" i="5"/>
  <c r="AS420" i="5"/>
  <c r="AS1134" i="5"/>
  <c r="AS961" i="5"/>
  <c r="AS285" i="5"/>
  <c r="AS1161" i="5"/>
  <c r="AS609" i="5"/>
  <c r="AS1018" i="5"/>
  <c r="AS874" i="5"/>
  <c r="AS602" i="5"/>
  <c r="AS799" i="5"/>
  <c r="AS545" i="5"/>
  <c r="AS924" i="5"/>
  <c r="AS457" i="5"/>
  <c r="AS691" i="5"/>
  <c r="AS970" i="5"/>
  <c r="AS678" i="5"/>
  <c r="AS184" i="5"/>
  <c r="AS386" i="5"/>
  <c r="AS1003" i="5"/>
  <c r="AS454" i="5"/>
  <c r="AS956" i="5"/>
  <c r="AS1143" i="5"/>
  <c r="AS1054" i="5"/>
  <c r="AS373" i="5"/>
  <c r="AS804" i="5"/>
  <c r="AS379" i="5"/>
  <c r="AS1036" i="5"/>
  <c r="AS409" i="5"/>
  <c r="AS345" i="5"/>
  <c r="AS1061" i="5"/>
  <c r="AS119" i="5"/>
  <c r="AS1024" i="5"/>
  <c r="AS733" i="5"/>
  <c r="AS160" i="5"/>
  <c r="AS363" i="5"/>
  <c r="AS613" i="5"/>
  <c r="AS903" i="5"/>
  <c r="AS384" i="5"/>
  <c r="AS974" i="5"/>
  <c r="AS351" i="5"/>
  <c r="AS997" i="5"/>
  <c r="AS982" i="5"/>
  <c r="AS221" i="5"/>
  <c r="AS871" i="5"/>
  <c r="AS1008" i="5"/>
  <c r="AS1012" i="5"/>
  <c r="AS641" i="5"/>
  <c r="AS979" i="5"/>
  <c r="AS383" i="5"/>
  <c r="AS759" i="5"/>
  <c r="AS535" i="5"/>
  <c r="AS335" i="5"/>
  <c r="AS821" i="5"/>
  <c r="AS163" i="5"/>
  <c r="AS1155" i="5"/>
  <c r="AS1007" i="5"/>
  <c r="AS574" i="5"/>
  <c r="AS960" i="5"/>
  <c r="AS423" i="5"/>
  <c r="AS785" i="5"/>
  <c r="AS911" i="5"/>
  <c r="AS943" i="5"/>
  <c r="AS953" i="5"/>
  <c r="AS124" i="5"/>
  <c r="AS1178" i="5"/>
  <c r="AS408" i="5"/>
  <c r="AS912" i="5"/>
  <c r="AS757" i="5"/>
  <c r="AS1186" i="5"/>
  <c r="AS869" i="5"/>
  <c r="AS648" i="5"/>
  <c r="AS1206" i="5"/>
  <c r="AS117" i="5"/>
  <c r="AS518" i="5"/>
  <c r="AS503" i="5"/>
  <c r="AS253" i="5"/>
  <c r="AS406" i="5"/>
  <c r="AS656" i="5"/>
  <c r="AS926" i="5"/>
  <c r="AS967" i="5"/>
  <c r="AS959" i="5"/>
  <c r="AS765" i="5"/>
  <c r="AS1163" i="5"/>
  <c r="AS632" i="5"/>
  <c r="AS812" i="5"/>
  <c r="AS899" i="5"/>
  <c r="AS625" i="5"/>
  <c r="AS867" i="5"/>
  <c r="AS364" i="5"/>
  <c r="AS502" i="5"/>
  <c r="AS411" i="5"/>
  <c r="AS118" i="5"/>
  <c r="AS897" i="5"/>
  <c r="AS446" i="5"/>
  <c r="AS412" i="5"/>
  <c r="AS1185" i="5"/>
  <c r="AS760" i="5"/>
  <c r="AS1015" i="5"/>
  <c r="AS344" i="5"/>
  <c r="AS1040" i="5"/>
  <c r="AS1202" i="5"/>
  <c r="AS664" i="5"/>
  <c r="AS1140" i="5"/>
  <c r="AS945" i="5"/>
  <c r="AS941" i="5"/>
  <c r="AS324" i="5"/>
  <c r="AS1091" i="5"/>
  <c r="AS985" i="5"/>
  <c r="AS697" i="5"/>
  <c r="AS303" i="5"/>
  <c r="AS638" i="5"/>
  <c r="AS442" i="5"/>
  <c r="AS709" i="5"/>
  <c r="AS991" i="5"/>
  <c r="AS900" i="5"/>
  <c r="AS881" i="5"/>
  <c r="AS1011" i="5"/>
  <c r="AS1100" i="5"/>
  <c r="AS621" i="5"/>
  <c r="AS868" i="5"/>
  <c r="AS673" i="5"/>
  <c r="AS360" i="5"/>
  <c r="AS470" i="5"/>
  <c r="AS808" i="5"/>
  <c r="AS772" i="5"/>
  <c r="AS642" i="5"/>
  <c r="AS1211" i="5"/>
  <c r="AS1151" i="5"/>
  <c r="AS675" i="5"/>
  <c r="AS710" i="5"/>
  <c r="AS1009" i="5"/>
  <c r="AS315" i="5"/>
  <c r="AS655" i="5"/>
  <c r="AS986" i="5"/>
  <c r="AS909" i="5"/>
  <c r="AS368" i="5"/>
  <c r="AS935" i="5"/>
  <c r="AS511" i="5"/>
  <c r="AS1041" i="5"/>
  <c r="AS1075" i="5"/>
  <c r="AS791" i="5"/>
  <c r="AS1188" i="5"/>
  <c r="AS381" i="5"/>
  <c r="AS761" i="5"/>
  <c r="AS1145" i="5"/>
  <c r="AS692" i="5"/>
  <c r="AS831" i="5"/>
  <c r="AS1111" i="5"/>
  <c r="AS756" i="5"/>
  <c r="AS627" i="5"/>
  <c r="AS1004" i="5"/>
  <c r="AS767" i="5"/>
  <c r="AS810" i="5"/>
  <c r="AS1059" i="5"/>
  <c r="AS1000" i="5"/>
  <c r="AS665" i="5"/>
  <c r="AS1030" i="5"/>
  <c r="AS1118" i="5"/>
  <c r="AS994" i="5"/>
  <c r="AS684" i="5"/>
  <c r="AS729" i="5"/>
  <c r="AS1205" i="5"/>
  <c r="AS1027" i="5"/>
  <c r="AS975" i="5"/>
  <c r="AS1022" i="5"/>
  <c r="AS1183" i="5"/>
  <c r="AS949" i="5"/>
  <c r="AS1168" i="5"/>
  <c r="AS1162" i="5"/>
  <c r="AS984" i="5"/>
  <c r="AS1182" i="5"/>
  <c r="AS782" i="5"/>
  <c r="AS1172" i="5"/>
  <c r="AS1077" i="5"/>
  <c r="AS569" i="5"/>
  <c r="AS1180" i="5"/>
  <c r="AS892" i="5"/>
  <c r="AS803" i="5"/>
  <c r="AS1198" i="5"/>
  <c r="AS738" i="5"/>
  <c r="AS923" i="5"/>
  <c r="AS940" i="5"/>
  <c r="AS735" i="5"/>
  <c r="AS1079" i="5"/>
  <c r="AS1089" i="5"/>
  <c r="AS751" i="5"/>
  <c r="AS1197" i="5"/>
  <c r="AS802" i="5"/>
  <c r="AS890" i="5"/>
  <c r="AS853" i="5"/>
  <c r="AS1177" i="5"/>
  <c r="AS1104" i="5"/>
  <c r="AS1062" i="5"/>
  <c r="AS1196" i="5"/>
  <c r="AS608" i="5"/>
  <c r="AS1201" i="5"/>
  <c r="AS1090" i="5"/>
  <c r="AS1010" i="5"/>
  <c r="AS1057" i="5"/>
  <c r="AS995" i="5"/>
  <c r="AS921" i="5"/>
  <c r="AS778" i="5"/>
  <c r="AS590" i="5"/>
  <c r="AS914" i="5"/>
  <c r="AS419" i="5"/>
  <c r="AS1137" i="5"/>
  <c r="AS1189" i="5"/>
  <c r="AS426" i="5"/>
  <c r="AS827" i="5"/>
  <c r="AS452" i="5"/>
  <c r="AS1113" i="5"/>
  <c r="AS565" i="5"/>
  <c r="AS1085" i="5"/>
  <c r="AS1042" i="5"/>
  <c r="AS1171" i="5"/>
  <c r="AS1123" i="5"/>
  <c r="AS1122" i="5"/>
  <c r="AS436" i="5"/>
  <c r="AS1045" i="5"/>
  <c r="AS416" i="5"/>
  <c r="AS1071" i="5"/>
  <c r="AS1101" i="5"/>
  <c r="AS432" i="5"/>
  <c r="AS1067" i="5"/>
  <c r="AS561" i="5"/>
  <c r="AS1037" i="5"/>
  <c r="AS1139" i="5"/>
  <c r="AS1193" i="5"/>
  <c r="AS1021" i="5"/>
  <c r="AS1063" i="5"/>
  <c r="AS1176" i="5"/>
  <c r="AS1164" i="5"/>
  <c r="AS1110" i="5"/>
  <c r="AS1136" i="5"/>
  <c r="AS1112" i="5"/>
  <c r="AS1153" i="5"/>
  <c r="AS1086" i="5"/>
  <c r="AS1133" i="5"/>
  <c r="AS1016" i="5"/>
  <c r="AS1106" i="5"/>
  <c r="AS1167" i="5"/>
  <c r="AS1131" i="5"/>
  <c r="AS616" i="5"/>
  <c r="AS1203" i="5"/>
  <c r="AS1114" i="5"/>
  <c r="AS598" i="5"/>
  <c r="AS1187" i="5"/>
  <c r="AW1154" i="5"/>
  <c r="AW1174" i="5"/>
  <c r="AW1191" i="5"/>
  <c r="AW1190" i="5"/>
  <c r="AW1097" i="5"/>
  <c r="AW1194" i="5"/>
  <c r="AW1165" i="5"/>
  <c r="AW1126" i="5"/>
  <c r="AW1210" i="5"/>
  <c r="AW1083" i="5"/>
  <c r="AW1048" i="5"/>
  <c r="AW922" i="5"/>
  <c r="AW1098" i="5"/>
  <c r="AW1052" i="5"/>
  <c r="AW1200" i="5"/>
  <c r="AW999" i="5"/>
  <c r="AW1207" i="5"/>
  <c r="AW932" i="5"/>
  <c r="AW1149" i="5"/>
  <c r="AW1148" i="5"/>
  <c r="AW1128" i="5"/>
  <c r="AW1066" i="5"/>
  <c r="AW1132" i="5"/>
  <c r="AW1166" i="5"/>
  <c r="AW1074" i="5"/>
  <c r="AW1129" i="5"/>
  <c r="AW1072" i="5"/>
  <c r="AW1125" i="5"/>
  <c r="AW1109" i="5"/>
  <c r="AW1096" i="5"/>
  <c r="AW1218" i="5"/>
  <c r="AW841" i="5"/>
  <c r="AW755" i="5"/>
  <c r="AW965" i="5"/>
  <c r="AW1038" i="5"/>
  <c r="AW954" i="5"/>
  <c r="AW1124" i="5"/>
  <c r="AW858" i="5"/>
  <c r="AW1005" i="5"/>
  <c r="AW838" i="5"/>
  <c r="AW1031" i="5"/>
  <c r="AW942" i="5"/>
  <c r="AW705" i="5"/>
  <c r="AW793" i="5"/>
  <c r="AW1095" i="5"/>
  <c r="AW946" i="5"/>
  <c r="AW734" i="5"/>
  <c r="AW1087" i="5"/>
  <c r="AW895" i="5"/>
  <c r="AW773" i="5"/>
  <c r="AW701" i="5"/>
  <c r="AW938" i="5"/>
  <c r="AW1020" i="5"/>
  <c r="AW846" i="5"/>
  <c r="AW1135" i="5"/>
  <c r="AW706" i="5"/>
  <c r="AW768" i="5"/>
  <c r="AW886" i="5"/>
  <c r="AW852" i="5"/>
  <c r="AW1127" i="5"/>
  <c r="AW878" i="5"/>
  <c r="AW898" i="5"/>
  <c r="AW876" i="5"/>
  <c r="AW916" i="5"/>
  <c r="AW907" i="5"/>
  <c r="AW669" i="5"/>
  <c r="AW776" i="5"/>
  <c r="AW659" i="5"/>
  <c r="AW865" i="5"/>
  <c r="AW814" i="5"/>
  <c r="AW1053" i="5"/>
  <c r="AW929" i="5"/>
  <c r="AW1108" i="5"/>
  <c r="AW1099" i="5"/>
  <c r="AW719" i="5"/>
  <c r="AW891" i="5"/>
  <c r="AW1080" i="5"/>
  <c r="AW1170" i="5"/>
  <c r="AW879" i="5"/>
  <c r="AW1130" i="5"/>
  <c r="AW1159" i="5"/>
  <c r="AW920" i="5"/>
  <c r="AW917" i="5"/>
  <c r="AW674" i="5"/>
  <c r="AW1214" i="5"/>
  <c r="AW849" i="5"/>
  <c r="AW824" i="5"/>
  <c r="AW693" i="5"/>
  <c r="AW1073" i="5"/>
  <c r="AW819" i="5"/>
  <c r="AW534" i="5"/>
  <c r="AW789" i="5"/>
  <c r="AW857" i="5"/>
  <c r="AW797" i="5"/>
  <c r="AW870" i="5"/>
  <c r="AW882" i="5"/>
  <c r="AW529" i="5"/>
  <c r="AW990" i="5"/>
  <c r="AW516" i="5"/>
  <c r="AW880" i="5"/>
  <c r="AW1138" i="5"/>
  <c r="AW528" i="5"/>
  <c r="AW568" i="5"/>
  <c r="AW1156" i="5"/>
  <c r="AW676" i="5"/>
  <c r="AW832" i="5"/>
  <c r="AW585" i="5"/>
  <c r="AW790" i="5"/>
  <c r="AW643" i="5"/>
  <c r="AW660" i="5"/>
  <c r="AW618" i="5"/>
  <c r="AW1152" i="5"/>
  <c r="AW447" i="5"/>
  <c r="AW1184" i="5"/>
  <c r="AW1173" i="5"/>
  <c r="AW461" i="5"/>
  <c r="AW1039" i="5"/>
  <c r="AW1119" i="5"/>
  <c r="AW1215" i="5"/>
  <c r="AW507" i="5"/>
  <c r="AW474" i="5"/>
  <c r="AW594" i="5"/>
  <c r="AW647" i="5"/>
  <c r="AW548" i="5"/>
  <c r="AW455" i="5"/>
  <c r="AW600" i="5"/>
  <c r="AW435" i="5"/>
  <c r="AW623" i="5"/>
  <c r="AW805" i="5"/>
  <c r="AW549" i="5"/>
  <c r="AW537" i="5"/>
  <c r="AW884" i="5"/>
  <c r="AW633" i="5"/>
  <c r="AW1081" i="5"/>
  <c r="AW523" i="5"/>
  <c r="AW863" i="5"/>
  <c r="AW460" i="5"/>
  <c r="AW848" i="5"/>
  <c r="AW540" i="5"/>
  <c r="AW1157" i="5"/>
  <c r="AW1199" i="5"/>
  <c r="AW510" i="5"/>
  <c r="AW400" i="5"/>
  <c r="AW1078" i="5"/>
  <c r="AW615" i="5"/>
  <c r="AW1069" i="5"/>
  <c r="AW466" i="5"/>
  <c r="AW458" i="5"/>
  <c r="AW449" i="5"/>
  <c r="AW1150" i="5"/>
  <c r="AW1116" i="5"/>
  <c r="AW584" i="5"/>
  <c r="AW402" i="5"/>
  <c r="AW1056" i="5"/>
  <c r="AW617" i="5"/>
  <c r="AW489" i="5"/>
  <c r="AW480" i="5"/>
  <c r="AW555" i="5"/>
  <c r="AW687" i="5"/>
  <c r="AW720" i="5"/>
  <c r="AW957" i="5"/>
  <c r="AW605" i="5"/>
  <c r="AW550" i="5"/>
  <c r="AW462" i="5"/>
  <c r="AW1102" i="5"/>
  <c r="AW422" i="5"/>
  <c r="AW955" i="5"/>
  <c r="AW1013" i="5"/>
  <c r="AW1094" i="5"/>
  <c r="AW581" i="5"/>
  <c r="AW1092" i="5"/>
  <c r="AW1179" i="5"/>
  <c r="AW437" i="5"/>
  <c r="AW980" i="5"/>
  <c r="AW459" i="5"/>
  <c r="AW840" i="5"/>
  <c r="AW401" i="5"/>
  <c r="AW989" i="5"/>
  <c r="AW1051" i="5"/>
  <c r="AW1213" i="5"/>
  <c r="AW606" i="5"/>
  <c r="AW425" i="5"/>
  <c r="AW833" i="5"/>
  <c r="AW1093" i="5"/>
  <c r="AW320" i="5"/>
  <c r="AW350" i="5"/>
  <c r="AW894" i="5"/>
  <c r="AW854" i="5"/>
  <c r="AW694" i="5"/>
  <c r="AW330" i="5"/>
  <c r="AW377" i="5"/>
  <c r="AW1146" i="5"/>
  <c r="AW514" i="5"/>
  <c r="AW883" i="5"/>
  <c r="AW520" i="5"/>
  <c r="AW1216" i="5"/>
  <c r="AW872" i="5"/>
  <c r="AW816" i="5"/>
  <c r="AW512" i="5"/>
  <c r="AW800" i="5"/>
  <c r="AW403" i="5"/>
  <c r="AW563" i="5"/>
  <c r="AW855" i="5"/>
  <c r="AW603" i="5"/>
  <c r="AW453" i="5"/>
  <c r="AW599" i="5"/>
  <c r="AW450" i="5"/>
  <c r="AW780" i="5"/>
  <c r="AW491" i="5"/>
  <c r="AW1064" i="5"/>
  <c r="AW1219" i="5"/>
  <c r="AW749" i="5"/>
  <c r="AW713" i="5"/>
  <c r="AW1169" i="5"/>
  <c r="AW784" i="5"/>
  <c r="AW928" i="5"/>
  <c r="AW578" i="5"/>
  <c r="AW614" i="5"/>
  <c r="AW796" i="5"/>
  <c r="AW1117" i="5"/>
  <c r="AW1181" i="5"/>
  <c r="AW399" i="5"/>
  <c r="AW1058" i="5"/>
  <c r="AW509" i="5"/>
  <c r="AW758" i="5"/>
  <c r="AW1158" i="5"/>
  <c r="AW479" i="5"/>
  <c r="AW467" i="5"/>
  <c r="AW358" i="5"/>
  <c r="AW499" i="5"/>
  <c r="AW601" i="5"/>
  <c r="AW973" i="5"/>
  <c r="AW1195" i="5"/>
  <c r="AW860" i="5"/>
  <c r="AW836" i="5"/>
  <c r="AW630" i="5"/>
  <c r="AW586" i="5"/>
  <c r="AW128" i="5"/>
  <c r="AW488" i="5"/>
  <c r="AW260" i="5"/>
  <c r="AW721" i="5"/>
  <c r="AW859" i="5"/>
  <c r="AW564" i="5"/>
  <c r="AW1002" i="5"/>
  <c r="AW611" i="5"/>
  <c r="AW113" i="5"/>
  <c r="AW672" i="5"/>
  <c r="AW471" i="5"/>
  <c r="AW444" i="5"/>
  <c r="AW771" i="5"/>
  <c r="AW275" i="5"/>
  <c r="AW429" i="5"/>
  <c r="AW485" i="5"/>
  <c r="AW463" i="5"/>
  <c r="AW313" i="5"/>
  <c r="AW431" i="5"/>
  <c r="AW191" i="5"/>
  <c r="AW826" i="5"/>
  <c r="AW952" i="5"/>
  <c r="AW753" i="5"/>
  <c r="AW484" i="5"/>
  <c r="AW207" i="5"/>
  <c r="AW817" i="5"/>
  <c r="AW571" i="5"/>
  <c r="AW822" i="5"/>
  <c r="AW176" i="5"/>
  <c r="AW607" i="5"/>
  <c r="AW1019" i="5"/>
  <c r="AW842" i="5"/>
  <c r="AW683" i="5"/>
  <c r="AW583" i="5"/>
  <c r="AW950" i="5"/>
  <c r="AW1065" i="5"/>
  <c r="AW505" i="5"/>
  <c r="AW394" i="5"/>
  <c r="AW696" i="5"/>
  <c r="AW1175" i="5"/>
  <c r="AW723" i="5"/>
  <c r="AW538" i="5"/>
  <c r="AW650" i="5"/>
  <c r="AW933" i="5"/>
  <c r="AW443" i="5"/>
  <c r="AW552" i="5"/>
  <c r="AW910" i="5"/>
  <c r="AW577" i="5"/>
  <c r="AW775" i="5"/>
  <c r="AW1144" i="5"/>
  <c r="AW370" i="5"/>
  <c r="AW731" i="5"/>
  <c r="AW74" i="5"/>
  <c r="AW739" i="5"/>
  <c r="AW654" i="5"/>
  <c r="AW825" i="5"/>
  <c r="AW667" i="5"/>
  <c r="AW206" i="5"/>
  <c r="AW864" i="5"/>
  <c r="AW277" i="5"/>
  <c r="AW595" i="5"/>
  <c r="AW407" i="5"/>
  <c r="AW190" i="5"/>
  <c r="AW308" i="5"/>
  <c r="AW750" i="5"/>
  <c r="AW66" i="5"/>
  <c r="AW526" i="5"/>
  <c r="AW592" i="5"/>
  <c r="AW861" i="5"/>
  <c r="AW666" i="5"/>
  <c r="AW205" i="5"/>
  <c r="AW744" i="5"/>
  <c r="AW685" i="5"/>
  <c r="AW1001" i="5"/>
  <c r="AW53" i="5"/>
  <c r="AW737" i="5"/>
  <c r="AW220" i="5"/>
  <c r="AW902" i="5"/>
  <c r="AW433" i="5"/>
  <c r="AW610" i="5"/>
  <c r="AW475" i="5"/>
  <c r="AW226" i="5"/>
  <c r="AW1035" i="5"/>
  <c r="AW661" i="5"/>
  <c r="AW55" i="5"/>
  <c r="AW1142" i="5"/>
  <c r="AW707" i="5"/>
  <c r="AW414" i="5"/>
  <c r="AW90" i="5"/>
  <c r="AW885" i="5"/>
  <c r="AW1208" i="5"/>
  <c r="AW918" i="5"/>
  <c r="AW551" i="5"/>
  <c r="AW649" i="5"/>
  <c r="AW147" i="5"/>
  <c r="AW288" i="5"/>
  <c r="AW704" i="5"/>
  <c r="AW680" i="5"/>
  <c r="AW298" i="5"/>
  <c r="AW964" i="5"/>
  <c r="AW752" i="5"/>
  <c r="AW100" i="5"/>
  <c r="AW309" i="5"/>
  <c r="AW164" i="5"/>
  <c r="AW159" i="5"/>
  <c r="AW143" i="5"/>
  <c r="AW59" i="5"/>
  <c r="AW962" i="5"/>
  <c r="AW390" i="5"/>
  <c r="AW415" i="5"/>
  <c r="AW478" i="5"/>
  <c r="AW428" i="5"/>
  <c r="AW477" i="5"/>
  <c r="AW424" i="5"/>
  <c r="AW318" i="5"/>
  <c r="AW256" i="5"/>
  <c r="AW572" i="5"/>
  <c r="AW369" i="5"/>
  <c r="AW120" i="5"/>
  <c r="AW988" i="5"/>
  <c r="AW216" i="5"/>
  <c r="AW262" i="5"/>
  <c r="AW398" i="5"/>
  <c r="AW504" i="5"/>
  <c r="AW57" i="5"/>
  <c r="AW712" i="5"/>
  <c r="AW261" i="5"/>
  <c r="AW732" i="5"/>
  <c r="AW677" i="5"/>
  <c r="AW375" i="5"/>
  <c r="AW1029" i="5"/>
  <c r="AW769" i="5"/>
  <c r="AW70" i="5"/>
  <c r="AW1209" i="5"/>
  <c r="AW717" i="5"/>
  <c r="AW486" i="5"/>
  <c r="AW1068" i="5"/>
  <c r="AW596" i="5"/>
  <c r="AW112" i="5"/>
  <c r="AW40" i="5"/>
  <c r="AW311" i="5"/>
  <c r="AW76" i="5"/>
  <c r="AW391" i="5"/>
  <c r="AW296" i="5"/>
  <c r="AW269" i="5"/>
  <c r="AW774" i="5"/>
  <c r="AW132" i="5"/>
  <c r="AW111" i="5"/>
  <c r="AW47" i="5"/>
  <c r="AW1160" i="5"/>
  <c r="AW105" i="5"/>
  <c r="AW515" i="5"/>
  <c r="AW686" i="5"/>
  <c r="AW562" i="5"/>
  <c r="AW465" i="5"/>
  <c r="AW547" i="5"/>
  <c r="AW85" i="5"/>
  <c r="AW327" i="5"/>
  <c r="AW252" i="5"/>
  <c r="AW75" i="5"/>
  <c r="AW539" i="5"/>
  <c r="AW593" i="5"/>
  <c r="AW931" i="5"/>
  <c r="AW134" i="5"/>
  <c r="AW389" i="5"/>
  <c r="AW492" i="5"/>
  <c r="AW229" i="5"/>
  <c r="AW639" i="5"/>
  <c r="AW1105" i="5"/>
  <c r="AW481" i="5"/>
  <c r="AW740" i="5"/>
  <c r="AW968" i="5"/>
  <c r="AW102" i="5"/>
  <c r="AW397" i="5"/>
  <c r="AW566" i="5"/>
  <c r="AW440" i="5"/>
  <c r="AW317" i="5"/>
  <c r="AW109" i="5"/>
  <c r="AW268" i="5"/>
  <c r="AW1050" i="5"/>
  <c r="AW807" i="5"/>
  <c r="AW508" i="5"/>
  <c r="AW306" i="5"/>
  <c r="AW653" i="5"/>
  <c r="AW668" i="5"/>
  <c r="AW295" i="5"/>
  <c r="AW349" i="5"/>
  <c r="AW637" i="5"/>
  <c r="AW188" i="5"/>
  <c r="AW996" i="5"/>
  <c r="AW983" i="5"/>
  <c r="AW251" i="5"/>
  <c r="AW828" i="5"/>
  <c r="AW652" i="5"/>
  <c r="AW332" i="5"/>
  <c r="AW541" i="5"/>
  <c r="AW279" i="5"/>
  <c r="AW404" i="5"/>
  <c r="AW99" i="5"/>
  <c r="AW145" i="5"/>
  <c r="AW560" i="5"/>
  <c r="AW257" i="5"/>
  <c r="AW192" i="5"/>
  <c r="AW405" i="5"/>
  <c r="AW341" i="5"/>
  <c r="AW524" i="5"/>
  <c r="AW144" i="5"/>
  <c r="AW247" i="5"/>
  <c r="AW558" i="5"/>
  <c r="AW500" i="5"/>
  <c r="AW21" i="5"/>
  <c r="AW451" i="5"/>
  <c r="AW116" i="5"/>
  <c r="AW31" i="5"/>
  <c r="AW873" i="5"/>
  <c r="AW1006" i="5"/>
  <c r="AW92" i="5"/>
  <c r="AW688" i="5"/>
  <c r="AW472" i="5"/>
  <c r="AW395" i="5"/>
  <c r="AW195" i="5"/>
  <c r="AW371" i="5"/>
  <c r="AW531" i="5"/>
  <c r="AW239" i="5"/>
  <c r="AW248" i="5"/>
  <c r="AW34" i="5"/>
  <c r="AW106" i="5"/>
  <c r="AW1049" i="5"/>
  <c r="AW396" i="5"/>
  <c r="AW915" i="5"/>
  <c r="AW104" i="5"/>
  <c r="AW851" i="5"/>
  <c r="AW1141" i="5"/>
  <c r="AW378" i="5"/>
  <c r="AW218" i="5"/>
  <c r="AW312" i="5"/>
  <c r="AW302" i="5"/>
  <c r="AW362" i="5"/>
  <c r="AW197" i="5"/>
  <c r="AW631" i="5"/>
  <c r="AW1103" i="5"/>
  <c r="AW896" i="5"/>
  <c r="AW24" i="5"/>
  <c r="AW292" i="5"/>
  <c r="AW620" i="5"/>
  <c r="AW469" i="5"/>
  <c r="AW267" i="5"/>
  <c r="AW310" i="5"/>
  <c r="AW365" i="5"/>
  <c r="AW182" i="5"/>
  <c r="AW575" i="5"/>
  <c r="AW89" i="5"/>
  <c r="AW579" i="5"/>
  <c r="AW556" i="5"/>
  <c r="AW619" i="5"/>
  <c r="AW133" i="5"/>
  <c r="AW325" i="5"/>
  <c r="AW37" i="5"/>
  <c r="AW259" i="5"/>
  <c r="AW299" i="5"/>
  <c r="AW374" i="5"/>
  <c r="AW98" i="5"/>
  <c r="AW501" i="5"/>
  <c r="AW587" i="5"/>
  <c r="AW131" i="5"/>
  <c r="AW438" i="5"/>
  <c r="AW591" i="5"/>
  <c r="AW334" i="5"/>
  <c r="AW517" i="5"/>
  <c r="AW356" i="5"/>
  <c r="AW354" i="5"/>
  <c r="AW493" i="5"/>
  <c r="AW843" i="5"/>
  <c r="AW153" i="5"/>
  <c r="AW544" i="5"/>
  <c r="AW140" i="5"/>
  <c r="AW626" i="5"/>
  <c r="AW977" i="5"/>
  <c r="AW114" i="5"/>
  <c r="AW63" i="5"/>
  <c r="AW319" i="5"/>
  <c r="AW258" i="5"/>
  <c r="AW71" i="5"/>
  <c r="AW346" i="5"/>
  <c r="AW263" i="5"/>
  <c r="AW148" i="5"/>
  <c r="AW215" i="5"/>
  <c r="AW703" i="5"/>
  <c r="AW348" i="5"/>
  <c r="AW588" i="5"/>
  <c r="AW283" i="5"/>
  <c r="AW123" i="5"/>
  <c r="AW108" i="5"/>
  <c r="AW576" i="5"/>
  <c r="AW265" i="5"/>
  <c r="AW146" i="5"/>
  <c r="AW410" i="5"/>
  <c r="AW645" i="5"/>
  <c r="AW242" i="5"/>
  <c r="AW165" i="5"/>
  <c r="AW745" i="5"/>
  <c r="AW42" i="5"/>
  <c r="AW361" i="5"/>
  <c r="AW342" i="5"/>
  <c r="AW352" i="5"/>
  <c r="AW498" i="5"/>
  <c r="AW237" i="5"/>
  <c r="AW95" i="5"/>
  <c r="AW219" i="5"/>
  <c r="AW725" i="5"/>
  <c r="AW48" i="5"/>
  <c r="AW281" i="5"/>
  <c r="AW174" i="5"/>
  <c r="AW178" i="5"/>
  <c r="AW340" i="5"/>
  <c r="AW228" i="5"/>
  <c r="AW187" i="5"/>
  <c r="AW199" i="5"/>
  <c r="AW171" i="5"/>
  <c r="AW137" i="5"/>
  <c r="AW716" i="5"/>
  <c r="AW987" i="5"/>
  <c r="AW417" i="5"/>
  <c r="AW84" i="5"/>
  <c r="AW567" i="5"/>
  <c r="AW233" i="5"/>
  <c r="AW777" i="5"/>
  <c r="AW15" i="5"/>
  <c r="AW527" i="5"/>
  <c r="AW300" i="5"/>
  <c r="AW658" i="5"/>
  <c r="AW1032" i="5"/>
  <c r="AW305" i="5"/>
  <c r="AW49" i="5"/>
  <c r="AW280" i="5"/>
  <c r="AW393" i="5"/>
  <c r="AW282" i="5"/>
  <c r="AW820" i="5"/>
  <c r="AW65" i="5"/>
  <c r="AW139" i="5"/>
  <c r="AW243" i="5"/>
  <c r="AW44" i="5"/>
  <c r="AW107" i="5"/>
  <c r="AW255" i="5"/>
  <c r="AW4" i="5"/>
  <c r="AW604" i="5"/>
  <c r="AW522" i="5"/>
  <c r="AW1217" i="5"/>
  <c r="AW278" i="5"/>
  <c r="AW14" i="5"/>
  <c r="AW301" i="5"/>
  <c r="AW743" i="5"/>
  <c r="AW1014" i="5"/>
  <c r="AW141" i="5"/>
  <c r="AW213" i="5"/>
  <c r="AW166" i="5"/>
  <c r="AW948" i="5"/>
  <c r="AW179" i="5"/>
  <c r="AW1033" i="5"/>
  <c r="AW5" i="5"/>
  <c r="AW158" i="5"/>
  <c r="AW152" i="5"/>
  <c r="AW525" i="5"/>
  <c r="AW2" i="5"/>
  <c r="AW93" i="5"/>
  <c r="AW175" i="5"/>
  <c r="AW127" i="5"/>
  <c r="AW3" i="5"/>
  <c r="AW274" i="5"/>
  <c r="AW56" i="5"/>
  <c r="AW64" i="5"/>
  <c r="AW726" i="5"/>
  <c r="AW801" i="5"/>
  <c r="AW727" i="5"/>
  <c r="AW347" i="5"/>
  <c r="AW835" i="5"/>
  <c r="AW742" i="5"/>
  <c r="AW96" i="5"/>
  <c r="AW290" i="5"/>
  <c r="AW249" i="5"/>
  <c r="AW52" i="5"/>
  <c r="AW225" i="5"/>
  <c r="AW905" i="5"/>
  <c r="AW286" i="5"/>
  <c r="AW326" i="5"/>
  <c r="AW241" i="5"/>
  <c r="AW129" i="5"/>
  <c r="AW185" i="5"/>
  <c r="AW951" i="5"/>
  <c r="AW157" i="5"/>
  <c r="AW244" i="5"/>
  <c r="AW270" i="5"/>
  <c r="AW689" i="5"/>
  <c r="AW788" i="5"/>
  <c r="AW51" i="5"/>
  <c r="AW198" i="5"/>
  <c r="AW913" i="5"/>
  <c r="AW830" i="5"/>
  <c r="AW46" i="5"/>
  <c r="AW240" i="5"/>
  <c r="AW250" i="5"/>
  <c r="AW612" i="5"/>
  <c r="AW172" i="5"/>
  <c r="AW101" i="5"/>
  <c r="AW580" i="5"/>
  <c r="AW925" i="5"/>
  <c r="AW173" i="5"/>
  <c r="AW877" i="5"/>
  <c r="AW200" i="5"/>
  <c r="AW506" i="5"/>
  <c r="AW254" i="5"/>
  <c r="AW81" i="5"/>
  <c r="AW798" i="5"/>
  <c r="AW169" i="5"/>
  <c r="AW211" i="5"/>
  <c r="AW110" i="5"/>
  <c r="AW151" i="5"/>
  <c r="AW715" i="5"/>
  <c r="AW177" i="5"/>
  <c r="AW844" i="5"/>
  <c r="AW62" i="5"/>
  <c r="AW359" i="5"/>
  <c r="AW33" i="5"/>
  <c r="AW149" i="5"/>
  <c r="AW930" i="5"/>
  <c r="AW888" i="5"/>
  <c r="AW483" i="5"/>
  <c r="AW304" i="5"/>
  <c r="AW787" i="5"/>
  <c r="AW811" i="5"/>
  <c r="AW792" i="5"/>
  <c r="AW181" i="5"/>
  <c r="AW170" i="5"/>
  <c r="AW58" i="5"/>
  <c r="AW762" i="5"/>
  <c r="AW367" i="5"/>
  <c r="AW482" i="5"/>
  <c r="AW764" i="5"/>
  <c r="AW167" i="5"/>
  <c r="AW230" i="5"/>
  <c r="AW94" i="5"/>
  <c r="AW322" i="5"/>
  <c r="AW682" i="5"/>
  <c r="AW927" i="5"/>
  <c r="AW150" i="5"/>
  <c r="AW724" i="5"/>
  <c r="AW794" i="5"/>
  <c r="AW168" i="5"/>
  <c r="AW87" i="5"/>
  <c r="AW1028" i="5"/>
  <c r="AW338" i="5"/>
  <c r="AW634" i="5"/>
  <c r="AW208" i="5"/>
  <c r="AW60" i="5"/>
  <c r="AW307" i="5"/>
  <c r="AW889" i="5"/>
  <c r="AW67" i="5"/>
  <c r="AW418" i="5"/>
  <c r="AW336" i="5"/>
  <c r="AW43" i="5"/>
  <c r="AW68" i="5"/>
  <c r="AW54" i="5"/>
  <c r="AW204" i="5"/>
  <c r="AW78" i="5"/>
  <c r="AW61" i="5"/>
  <c r="AW536" i="5"/>
  <c r="AW234" i="5"/>
  <c r="AW856" i="5"/>
  <c r="AW714" i="5"/>
  <c r="AW589" i="5"/>
  <c r="AW496" i="5"/>
  <c r="AW779" i="5"/>
  <c r="AW86" i="5"/>
  <c r="AW1204" i="5"/>
  <c r="AW297" i="5"/>
  <c r="AW559" i="5"/>
  <c r="AW700" i="5"/>
  <c r="AW554" i="5"/>
  <c r="AW246" i="5"/>
  <c r="AW232" i="5"/>
  <c r="AW186" i="5"/>
  <c r="AW748" i="5"/>
  <c r="AW711" i="5"/>
  <c r="AW223" i="5"/>
  <c r="AW162" i="5"/>
  <c r="AW13" i="5"/>
  <c r="AW12" i="5"/>
  <c r="AW1055" i="5"/>
  <c r="AW32" i="5"/>
  <c r="AW908" i="5"/>
  <c r="AW138" i="5"/>
  <c r="AW646" i="5"/>
  <c r="AW972" i="5"/>
  <c r="AW468" i="5"/>
  <c r="AW154" i="5"/>
  <c r="AW958" i="5"/>
  <c r="AW427" i="5"/>
  <c r="AW82" i="5"/>
  <c r="AW50" i="5"/>
  <c r="AW944" i="5"/>
  <c r="AW847" i="5"/>
  <c r="AW783" i="5"/>
  <c r="AW553" i="5"/>
  <c r="AW829" i="5"/>
  <c r="AW992" i="5"/>
  <c r="AW45" i="5"/>
  <c r="AW39" i="5"/>
  <c r="AW448" i="5"/>
  <c r="AW156" i="5"/>
  <c r="AW809" i="5"/>
  <c r="AW490" i="5"/>
  <c r="AW16" i="5"/>
  <c r="AW657" i="5"/>
  <c r="AW11" i="5"/>
  <c r="AW380" i="5"/>
  <c r="AW97" i="5"/>
  <c r="AW30" i="5"/>
  <c r="AW439" i="5"/>
  <c r="AW635" i="5"/>
  <c r="AW519" i="5"/>
  <c r="AW323" i="5"/>
  <c r="AW663" i="5"/>
  <c r="AW266" i="5"/>
  <c r="AW781" i="5"/>
  <c r="AW387" i="5"/>
  <c r="AW1025" i="5"/>
  <c r="AW125" i="5"/>
  <c r="AW382" i="5"/>
  <c r="AW464" i="5"/>
  <c r="AW28" i="5"/>
  <c r="AW1023" i="5"/>
  <c r="AW142" i="5"/>
  <c r="AW272" i="5"/>
  <c r="AW80" i="5"/>
  <c r="AW27" i="5"/>
  <c r="AW862" i="5"/>
  <c r="AW1043" i="5"/>
  <c r="AW183" i="5"/>
  <c r="AW736" i="5"/>
  <c r="AW875" i="5"/>
  <c r="AW155" i="5"/>
  <c r="AW388" i="5"/>
  <c r="AW901" i="5"/>
  <c r="AW91" i="5"/>
  <c r="AW294" i="5"/>
  <c r="AW981" i="5"/>
  <c r="AW273" i="5"/>
  <c r="AW9" i="5"/>
  <c r="AW73" i="5"/>
  <c r="AW1034" i="5"/>
  <c r="AW456" i="5"/>
  <c r="AW837" i="5"/>
  <c r="AW88" i="5"/>
  <c r="AW8" i="5"/>
  <c r="AW624" i="5"/>
  <c r="AW122" i="5"/>
  <c r="AW681" i="5"/>
  <c r="AW210" i="5"/>
  <c r="AW264" i="5"/>
  <c r="AW209" i="5"/>
  <c r="AW136" i="5"/>
  <c r="AW1047" i="5"/>
  <c r="AW971" i="5"/>
  <c r="AW747" i="5"/>
  <c r="AW135" i="5"/>
  <c r="AW19" i="5"/>
  <c r="AW473" i="5"/>
  <c r="AW7" i="5"/>
  <c r="AW1121" i="5"/>
  <c r="AW718" i="5"/>
  <c r="AW636" i="5"/>
  <c r="AW331" i="5"/>
  <c r="AW795" i="5"/>
  <c r="AW236" i="5"/>
  <c r="AW644" i="5"/>
  <c r="AW17" i="5"/>
  <c r="AW10" i="5"/>
  <c r="AW546" i="5"/>
  <c r="AW904" i="5"/>
  <c r="AW79" i="5"/>
  <c r="AW201" i="5"/>
  <c r="AW392" i="5"/>
  <c r="AW337" i="5"/>
  <c r="AW194" i="5"/>
  <c r="AW533" i="5"/>
  <c r="AW702" i="5"/>
  <c r="AW25" i="5"/>
  <c r="AW161" i="5"/>
  <c r="AW413" i="5"/>
  <c r="AW839" i="5"/>
  <c r="AW227" i="5"/>
  <c r="AW355" i="5"/>
  <c r="AW287" i="5"/>
  <c r="AW321" i="5"/>
  <c r="AW189" i="5"/>
  <c r="AW813" i="5"/>
  <c r="AW126" i="5"/>
  <c r="AW441" i="5"/>
  <c r="AW1070" i="5"/>
  <c r="AW366" i="5"/>
  <c r="AW6" i="5"/>
  <c r="AW1076" i="5"/>
  <c r="AW722" i="5"/>
  <c r="AW343" i="5"/>
  <c r="AW214" i="5"/>
  <c r="AW530" i="5"/>
  <c r="AW1115" i="5"/>
  <c r="AW640" i="5"/>
  <c r="AW245" i="5"/>
  <c r="AW316" i="5"/>
  <c r="AW203" i="5"/>
  <c r="AW72" i="5"/>
  <c r="AW919" i="5"/>
  <c r="AW976" i="5"/>
  <c r="AW690" i="5"/>
  <c r="AW385" i="5"/>
  <c r="AW906" i="5"/>
  <c r="AW212" i="5"/>
  <c r="AW728" i="5"/>
  <c r="AW597" i="5"/>
  <c r="AW708" i="5"/>
  <c r="AW22" i="5"/>
  <c r="AW339" i="5"/>
  <c r="AW815" i="5"/>
  <c r="AW978" i="5"/>
  <c r="AW543" i="5"/>
  <c r="AW542" i="5"/>
  <c r="AW121" i="5"/>
  <c r="AW231" i="5"/>
  <c r="AW284" i="5"/>
  <c r="AW357" i="5"/>
  <c r="AW224" i="5"/>
  <c r="AW421" i="5"/>
  <c r="AW271" i="5"/>
  <c r="AW1046" i="5"/>
  <c r="AW115" i="5"/>
  <c r="AW18" i="5"/>
  <c r="AW202" i="5"/>
  <c r="AW670" i="5"/>
  <c r="AW476" i="5"/>
  <c r="AW937" i="5"/>
  <c r="AW532" i="5"/>
  <c r="AW130" i="5"/>
  <c r="AW823" i="5"/>
  <c r="AW570" i="5"/>
  <c r="AW1120" i="5"/>
  <c r="AW754" i="5"/>
  <c r="AW495" i="5"/>
  <c r="AW333" i="5"/>
  <c r="AW963" i="5"/>
  <c r="AW662" i="5"/>
  <c r="AW573" i="5"/>
  <c r="AW353" i="5"/>
  <c r="AW679" i="5"/>
  <c r="AW1084" i="5"/>
  <c r="AW629" i="5"/>
  <c r="AW1107" i="5"/>
  <c r="AW893" i="5"/>
  <c r="AW445" i="5"/>
  <c r="AW628" i="5"/>
  <c r="AW934" i="5"/>
  <c r="AW582" i="5"/>
  <c r="AW1147" i="5"/>
  <c r="AW35" i="5"/>
  <c r="AW23" i="5"/>
  <c r="AW887" i="5"/>
  <c r="AW1212" i="5"/>
  <c r="AW196" i="5"/>
  <c r="AW786" i="5"/>
  <c r="AW238" i="5"/>
  <c r="AW671" i="5"/>
  <c r="AW998" i="5"/>
  <c r="AW497" i="5"/>
  <c r="AW83" i="5"/>
  <c r="AW993" i="5"/>
  <c r="AW1017" i="5"/>
  <c r="AW20" i="5"/>
  <c r="AW293" i="5"/>
  <c r="AW69" i="5"/>
  <c r="AW376" i="5"/>
  <c r="AW38" i="5"/>
  <c r="AW1060" i="5"/>
  <c r="AW651" i="5"/>
  <c r="AW1026" i="5"/>
  <c r="AW1088" i="5"/>
  <c r="AW276" i="5"/>
  <c r="AW698" i="5"/>
  <c r="AW77" i="5"/>
  <c r="AW939" i="5"/>
  <c r="AW434" i="5"/>
  <c r="AW314" i="5"/>
  <c r="AW969" i="5"/>
  <c r="AW29" i="5"/>
  <c r="AW746" i="5"/>
  <c r="AW806" i="5"/>
  <c r="AW180" i="5"/>
  <c r="AW834" i="5"/>
  <c r="AW103" i="5"/>
  <c r="AW1082" i="5"/>
  <c r="AW26" i="5"/>
  <c r="AW966" i="5"/>
  <c r="AW41" i="5"/>
  <c r="AW947" i="5"/>
  <c r="AW845" i="5"/>
  <c r="AW328" i="5"/>
  <c r="AW235" i="5"/>
  <c r="AW372" i="5"/>
  <c r="AW430" i="5"/>
  <c r="AW818" i="5"/>
  <c r="AW695" i="5"/>
  <c r="AW741" i="5"/>
  <c r="AW622" i="5"/>
  <c r="AW222" i="5"/>
  <c r="AW36" i="5"/>
  <c r="AW763" i="5"/>
  <c r="AW936" i="5"/>
  <c r="AW494" i="5"/>
  <c r="AW329" i="5"/>
  <c r="AW766" i="5"/>
  <c r="AW513" i="5"/>
  <c r="AW770" i="5"/>
  <c r="AW291" i="5"/>
  <c r="AW1044" i="5"/>
  <c r="AW557" i="5"/>
  <c r="AW730" i="5"/>
  <c r="AW866" i="5"/>
  <c r="AW193" i="5"/>
  <c r="AW487" i="5"/>
  <c r="AW521" i="5"/>
  <c r="AW217" i="5"/>
  <c r="AW850" i="5"/>
  <c r="AW1192" i="5"/>
  <c r="AW699" i="5"/>
  <c r="AW289" i="5"/>
  <c r="AW420" i="5"/>
  <c r="AW1134" i="5"/>
  <c r="AW961" i="5"/>
  <c r="AW285" i="5"/>
  <c r="AW1161" i="5"/>
  <c r="AW609" i="5"/>
  <c r="AW1018" i="5"/>
  <c r="AW874" i="5"/>
  <c r="AW602" i="5"/>
  <c r="AW799" i="5"/>
  <c r="AW545" i="5"/>
  <c r="AW924" i="5"/>
  <c r="AW457" i="5"/>
  <c r="AW691" i="5"/>
  <c r="AW970" i="5"/>
  <c r="AW678" i="5"/>
  <c r="AW184" i="5"/>
  <c r="AW386" i="5"/>
  <c r="AW1003" i="5"/>
  <c r="AW454" i="5"/>
  <c r="AW956" i="5"/>
  <c r="AW1143" i="5"/>
  <c r="AW1054" i="5"/>
  <c r="AW373" i="5"/>
  <c r="AW804" i="5"/>
  <c r="AW379" i="5"/>
  <c r="AW1036" i="5"/>
  <c r="AW409" i="5"/>
  <c r="AW345" i="5"/>
  <c r="AW1061" i="5"/>
  <c r="AW119" i="5"/>
  <c r="AW1024" i="5"/>
  <c r="AW733" i="5"/>
  <c r="AW160" i="5"/>
  <c r="AW363" i="5"/>
  <c r="AW613" i="5"/>
  <c r="AW903" i="5"/>
  <c r="AW384" i="5"/>
  <c r="AW974" i="5"/>
  <c r="AW351" i="5"/>
  <c r="AW997" i="5"/>
  <c r="AW982" i="5"/>
  <c r="AW221" i="5"/>
  <c r="AW871" i="5"/>
  <c r="AW1008" i="5"/>
  <c r="AW1012" i="5"/>
  <c r="AW641" i="5"/>
  <c r="AW979" i="5"/>
  <c r="AW383" i="5"/>
  <c r="AW759" i="5"/>
  <c r="AW535" i="5"/>
  <c r="AW335" i="5"/>
  <c r="AW821" i="5"/>
  <c r="AW163" i="5"/>
  <c r="AW1155" i="5"/>
  <c r="AW1007" i="5"/>
  <c r="AW574" i="5"/>
  <c r="AW960" i="5"/>
  <c r="AW423" i="5"/>
  <c r="AW785" i="5"/>
  <c r="AW911" i="5"/>
  <c r="AW943" i="5"/>
  <c r="AW953" i="5"/>
  <c r="AW124" i="5"/>
  <c r="AW1178" i="5"/>
  <c r="AW408" i="5"/>
  <c r="AW912" i="5"/>
  <c r="AW757" i="5"/>
  <c r="AW1186" i="5"/>
  <c r="AW869" i="5"/>
  <c r="AW648" i="5"/>
  <c r="AW1206" i="5"/>
  <c r="AW117" i="5"/>
  <c r="AW518" i="5"/>
  <c r="AW503" i="5"/>
  <c r="AW253" i="5"/>
  <c r="AW406" i="5"/>
  <c r="AW656" i="5"/>
  <c r="AW926" i="5"/>
  <c r="AW967" i="5"/>
  <c r="AW959" i="5"/>
  <c r="AW765" i="5"/>
  <c r="AW1163" i="5"/>
  <c r="AW632" i="5"/>
  <c r="AW812" i="5"/>
  <c r="AW899" i="5"/>
  <c r="AW625" i="5"/>
  <c r="AW867" i="5"/>
  <c r="AW364" i="5"/>
  <c r="AW502" i="5"/>
  <c r="AW411" i="5"/>
  <c r="AW118" i="5"/>
  <c r="AW897" i="5"/>
  <c r="AW446" i="5"/>
  <c r="AW412" i="5"/>
  <c r="AW1185" i="5"/>
  <c r="AW760" i="5"/>
  <c r="AW1015" i="5"/>
  <c r="AW344" i="5"/>
  <c r="AW1040" i="5"/>
  <c r="AW1202" i="5"/>
  <c r="AW664" i="5"/>
  <c r="AW1140" i="5"/>
  <c r="AW945" i="5"/>
  <c r="AW941" i="5"/>
  <c r="AW324" i="5"/>
  <c r="AW1091" i="5"/>
  <c r="AW985" i="5"/>
  <c r="AW697" i="5"/>
  <c r="AW303" i="5"/>
  <c r="AW638" i="5"/>
  <c r="AW442" i="5"/>
  <c r="AW709" i="5"/>
  <c r="AW991" i="5"/>
  <c r="AW900" i="5"/>
  <c r="AW881" i="5"/>
  <c r="AW1011" i="5"/>
  <c r="AW1100" i="5"/>
  <c r="AW621" i="5"/>
  <c r="AW868" i="5"/>
  <c r="AW673" i="5"/>
  <c r="AW360" i="5"/>
  <c r="AW470" i="5"/>
  <c r="AW808" i="5"/>
  <c r="AW772" i="5"/>
  <c r="AW642" i="5"/>
  <c r="AW1211" i="5"/>
  <c r="AW1151" i="5"/>
  <c r="AW675" i="5"/>
  <c r="AW710" i="5"/>
  <c r="AW1009" i="5"/>
  <c r="AW315" i="5"/>
  <c r="AW655" i="5"/>
  <c r="AW986" i="5"/>
  <c r="AW909" i="5"/>
  <c r="AW368" i="5"/>
  <c r="AW935" i="5"/>
  <c r="AW511" i="5"/>
  <c r="AW1041" i="5"/>
  <c r="AW1075" i="5"/>
  <c r="AW791" i="5"/>
  <c r="AW1188" i="5"/>
  <c r="AW381" i="5"/>
  <c r="AW761" i="5"/>
  <c r="AW1145" i="5"/>
  <c r="AW692" i="5"/>
  <c r="AW831" i="5"/>
  <c r="AW1111" i="5"/>
  <c r="AW756" i="5"/>
  <c r="AW627" i="5"/>
  <c r="AW1004" i="5"/>
  <c r="AW767" i="5"/>
  <c r="AW810" i="5"/>
  <c r="AW1059" i="5"/>
  <c r="AW1000" i="5"/>
  <c r="AW665" i="5"/>
  <c r="AW1030" i="5"/>
  <c r="AW1118" i="5"/>
  <c r="AW994" i="5"/>
  <c r="AW684" i="5"/>
  <c r="AW729" i="5"/>
  <c r="AW1205" i="5"/>
  <c r="AW1027" i="5"/>
  <c r="AW975" i="5"/>
  <c r="AW1022" i="5"/>
  <c r="AW1183" i="5"/>
  <c r="AW949" i="5"/>
  <c r="AW1168" i="5"/>
  <c r="AW1162" i="5"/>
  <c r="AW984" i="5"/>
  <c r="AW1182" i="5"/>
  <c r="AW782" i="5"/>
  <c r="AW1172" i="5"/>
  <c r="AW1077" i="5"/>
  <c r="AW569" i="5"/>
  <c r="AW1180" i="5"/>
  <c r="AW892" i="5"/>
  <c r="AW803" i="5"/>
  <c r="AW1198" i="5"/>
  <c r="AW738" i="5"/>
  <c r="AW923" i="5"/>
  <c r="AW940" i="5"/>
  <c r="AW735" i="5"/>
  <c r="AW1079" i="5"/>
  <c r="AW1089" i="5"/>
  <c r="AW751" i="5"/>
  <c r="AW1197" i="5"/>
  <c r="AW802" i="5"/>
  <c r="AW890" i="5"/>
  <c r="AW853" i="5"/>
  <c r="AW1177" i="5"/>
  <c r="AW1104" i="5"/>
  <c r="AW1062" i="5"/>
  <c r="AW1196" i="5"/>
  <c r="AW608" i="5"/>
  <c r="AW1201" i="5"/>
  <c r="AW1090" i="5"/>
  <c r="AW1010" i="5"/>
  <c r="AW1057" i="5"/>
  <c r="AW995" i="5"/>
  <c r="AW921" i="5"/>
  <c r="AW778" i="5"/>
  <c r="AW590" i="5"/>
  <c r="AW914" i="5"/>
  <c r="AW419" i="5"/>
  <c r="AW1137" i="5"/>
  <c r="AW1189" i="5"/>
  <c r="AW426" i="5"/>
  <c r="AW827" i="5"/>
  <c r="AW452" i="5"/>
  <c r="AW1113" i="5"/>
  <c r="AW565" i="5"/>
  <c r="AW1085" i="5"/>
  <c r="AW1042" i="5"/>
  <c r="AW1171" i="5"/>
  <c r="AW1123" i="5"/>
  <c r="AW1122" i="5"/>
  <c r="AW436" i="5"/>
  <c r="AW1045" i="5"/>
  <c r="AW416" i="5"/>
  <c r="AW1071" i="5"/>
  <c r="AW1101" i="5"/>
  <c r="AW432" i="5"/>
  <c r="AW1067" i="5"/>
  <c r="AW561" i="5"/>
  <c r="AW1037" i="5"/>
  <c r="AW1139" i="5"/>
  <c r="AW1193" i="5"/>
  <c r="AW1021" i="5"/>
  <c r="AW1063" i="5"/>
  <c r="AW1176" i="5"/>
  <c r="AW1164" i="5"/>
  <c r="AW1110" i="5"/>
  <c r="AW1136" i="5"/>
  <c r="AW1112" i="5"/>
  <c r="AW1153" i="5"/>
  <c r="AW1086" i="5"/>
  <c r="AW1133" i="5"/>
  <c r="AW1016" i="5"/>
  <c r="AW1106" i="5"/>
  <c r="AW1167" i="5"/>
  <c r="AW1131" i="5"/>
  <c r="AW616" i="5"/>
  <c r="AW1203" i="5"/>
  <c r="AW1114" i="5"/>
  <c r="AW598" i="5"/>
  <c r="AW1187" i="5"/>
  <c r="AZ1191" i="5"/>
  <c r="AZ1190" i="5"/>
  <c r="AZ1154" i="5"/>
  <c r="AZ1194" i="5"/>
  <c r="AZ1097" i="5"/>
  <c r="AZ1126" i="5"/>
  <c r="AZ1174" i="5"/>
  <c r="AZ1165" i="5"/>
  <c r="AZ1210" i="5"/>
  <c r="AZ1200" i="5"/>
  <c r="AZ1207" i="5"/>
  <c r="AZ999" i="5"/>
  <c r="AZ755" i="5"/>
  <c r="AZ838" i="5"/>
  <c r="AZ705" i="5"/>
  <c r="AZ1066" i="5"/>
  <c r="AZ1083" i="5"/>
  <c r="AZ1048" i="5"/>
  <c r="AZ922" i="5"/>
  <c r="AZ932" i="5"/>
  <c r="AZ1074" i="5"/>
  <c r="AZ1098" i="5"/>
  <c r="AZ1052" i="5"/>
  <c r="AZ1166" i="5"/>
  <c r="AZ965" i="5"/>
  <c r="AZ954" i="5"/>
  <c r="AZ773" i="5"/>
  <c r="AZ852" i="5"/>
  <c r="AZ846" i="5"/>
  <c r="AZ1072" i="5"/>
  <c r="AZ1020" i="5"/>
  <c r="AZ916" i="5"/>
  <c r="AZ1053" i="5"/>
  <c r="AZ946" i="5"/>
  <c r="AZ879" i="5"/>
  <c r="AZ1080" i="5"/>
  <c r="AZ886" i="5"/>
  <c r="AZ898" i="5"/>
  <c r="AZ865" i="5"/>
  <c r="AZ878" i="5"/>
  <c r="AZ907" i="5"/>
  <c r="AZ1099" i="5"/>
  <c r="AZ706" i="5"/>
  <c r="AZ669" i="5"/>
  <c r="AZ701" i="5"/>
  <c r="AZ659" i="5"/>
  <c r="AZ929" i="5"/>
  <c r="AZ876" i="5"/>
  <c r="AZ814" i="5"/>
  <c r="AZ534" i="5"/>
  <c r="AZ529" i="5"/>
  <c r="AZ1087" i="5"/>
  <c r="AZ819" i="5"/>
  <c r="AZ1157" i="5"/>
  <c r="AZ1111" i="5"/>
  <c r="AZ776" i="5"/>
  <c r="AZ719" i="5"/>
  <c r="AZ1108" i="5"/>
  <c r="AZ1218" i="5"/>
  <c r="AZ1135" i="5"/>
  <c r="AZ1156" i="5"/>
  <c r="AZ1169" i="5"/>
  <c r="AZ1161" i="5"/>
  <c r="AZ1158" i="5"/>
  <c r="AZ1147" i="5"/>
  <c r="AZ849" i="5"/>
  <c r="AZ824" i="5"/>
  <c r="AZ793" i="5"/>
  <c r="AZ895" i="5"/>
  <c r="AZ615" i="5"/>
  <c r="AZ789" i="5"/>
  <c r="AZ857" i="5"/>
  <c r="AZ330" i="5"/>
  <c r="AZ313" i="5"/>
  <c r="AZ1170" i="5"/>
  <c r="AZ1152" i="5"/>
  <c r="AZ734" i="5"/>
  <c r="AZ768" i="5"/>
  <c r="AZ942" i="5"/>
  <c r="AZ938" i="5"/>
  <c r="AZ1073" i="5"/>
  <c r="AZ1092" i="5"/>
  <c r="AZ1173" i="5"/>
  <c r="AZ1168" i="5"/>
  <c r="AZ1127" i="5"/>
  <c r="AZ1179" i="5"/>
  <c r="AZ1181" i="5"/>
  <c r="AZ1095" i="5"/>
  <c r="AZ805" i="5"/>
  <c r="AZ447" i="5"/>
  <c r="AZ449" i="5"/>
  <c r="AZ920" i="5"/>
  <c r="AZ694" i="5"/>
  <c r="AZ461" i="5"/>
  <c r="AZ474" i="5"/>
  <c r="AZ1214" i="5"/>
  <c r="AZ1059" i="5"/>
  <c r="AZ1030" i="5"/>
  <c r="AZ1056" i="5"/>
  <c r="AZ957" i="5"/>
  <c r="AZ1069" i="5"/>
  <c r="AZ882" i="5"/>
  <c r="AZ864" i="5"/>
  <c r="AZ1076" i="5"/>
  <c r="AZ1067" i="5"/>
  <c r="AZ1159" i="5"/>
  <c r="AZ1079" i="5"/>
  <c r="AZ1051" i="5"/>
  <c r="AZ727" i="5"/>
  <c r="AZ955" i="5"/>
  <c r="AZ918" i="5"/>
  <c r="AZ1081" i="5"/>
  <c r="AZ919" i="5"/>
  <c r="AZ934" i="5"/>
  <c r="AZ1039" i="5"/>
  <c r="AZ1078" i="5"/>
  <c r="AZ964" i="5"/>
  <c r="AZ1057" i="5"/>
  <c r="AZ545" i="5"/>
  <c r="AZ1138" i="5"/>
  <c r="AZ998" i="5"/>
  <c r="AZ960" i="5"/>
  <c r="AZ1130" i="5"/>
  <c r="AZ950" i="5"/>
  <c r="AZ1184" i="5"/>
  <c r="AZ732" i="5"/>
  <c r="AZ703" i="5"/>
  <c r="AZ1134" i="5"/>
  <c r="AZ1119" i="5"/>
  <c r="AZ1216" i="5"/>
  <c r="AZ767" i="5"/>
  <c r="AZ206" i="5"/>
  <c r="AZ831" i="5"/>
  <c r="AZ1151" i="5"/>
  <c r="AZ1162" i="5"/>
  <c r="AZ606" i="5"/>
  <c r="AZ1143" i="5"/>
  <c r="AZ1140" i="5"/>
  <c r="AZ863" i="5"/>
  <c r="AZ848" i="5"/>
  <c r="AZ605" i="5"/>
  <c r="AZ1215" i="5"/>
  <c r="AZ1089" i="5"/>
  <c r="AZ1113" i="5"/>
  <c r="AZ1115" i="5"/>
  <c r="AZ1107" i="5"/>
  <c r="AZ563" i="5"/>
  <c r="AZ962" i="5"/>
  <c r="AZ889" i="5"/>
  <c r="AZ952" i="5"/>
  <c r="AZ883" i="5"/>
  <c r="AZ884" i="5"/>
  <c r="AZ894" i="5"/>
  <c r="AZ1100" i="5"/>
  <c r="AZ1094" i="5"/>
  <c r="AZ1208" i="5"/>
  <c r="AZ1163" i="5"/>
  <c r="AZ1172" i="5"/>
  <c r="AZ372" i="5"/>
  <c r="AZ190" i="5"/>
  <c r="AZ796" i="5"/>
  <c r="AZ744" i="5"/>
  <c r="AZ375" i="5"/>
  <c r="AZ483" i="5"/>
  <c r="AZ1077" i="5"/>
  <c r="AZ1042" i="5"/>
  <c r="AZ833" i="5"/>
  <c r="AZ820" i="5"/>
  <c r="AZ1000" i="5"/>
  <c r="AZ866" i="5"/>
  <c r="AZ571" i="5"/>
  <c r="AZ560" i="5"/>
  <c r="AZ975" i="5"/>
  <c r="AZ601" i="5"/>
  <c r="AZ996" i="5"/>
  <c r="AZ526" i="5"/>
  <c r="AZ547" i="5"/>
  <c r="AZ575" i="5"/>
  <c r="AZ604" i="5"/>
  <c r="AZ956" i="5"/>
  <c r="AZ1146" i="5"/>
  <c r="AZ1199" i="5"/>
  <c r="AZ1204" i="5"/>
  <c r="AZ1178" i="5"/>
  <c r="AZ1212" i="5"/>
  <c r="AZ399" i="5"/>
  <c r="AZ986" i="5"/>
  <c r="AZ940" i="5"/>
  <c r="AZ632" i="5"/>
  <c r="AZ751" i="5"/>
  <c r="AZ806" i="5"/>
  <c r="AZ452" i="5"/>
  <c r="AZ432" i="5"/>
  <c r="AZ723" i="5"/>
  <c r="AZ731" i="5"/>
  <c r="AZ816" i="5"/>
  <c r="AZ784" i="5"/>
  <c r="AZ654" i="5"/>
  <c r="AZ749" i="5"/>
  <c r="AZ758" i="5"/>
  <c r="AZ800" i="5"/>
  <c r="AZ1192" i="5"/>
  <c r="AZ357" i="5"/>
  <c r="AZ1213" i="5"/>
  <c r="AZ1209" i="5"/>
  <c r="AZ943" i="5"/>
  <c r="AZ1189" i="5"/>
  <c r="AZ1219" i="5"/>
  <c r="AZ1041" i="5"/>
  <c r="AZ1010" i="5"/>
  <c r="AZ869" i="5"/>
  <c r="AZ900" i="5"/>
  <c r="AZ868" i="5"/>
  <c r="AZ569" i="5"/>
  <c r="AZ565" i="5"/>
  <c r="AZ1002" i="5"/>
  <c r="AZ770" i="5"/>
  <c r="AZ971" i="5"/>
  <c r="AZ1090" i="5"/>
  <c r="AZ1085" i="5"/>
  <c r="AZ780" i="5"/>
  <c r="AZ792" i="5"/>
  <c r="AZ738" i="5"/>
  <c r="AZ506" i="5"/>
  <c r="AZ339" i="5"/>
  <c r="AZ1065" i="5"/>
  <c r="AZ376" i="5"/>
  <c r="AZ379" i="5"/>
  <c r="AZ1014" i="5"/>
  <c r="AZ683" i="5"/>
  <c r="AZ1217" i="5"/>
  <c r="AZ1001" i="5"/>
  <c r="AZ1144" i="5"/>
  <c r="AZ453" i="5"/>
  <c r="AZ471" i="5"/>
  <c r="AZ1013" i="5"/>
  <c r="AZ983" i="5"/>
  <c r="AZ170" i="5"/>
  <c r="AZ1150" i="5"/>
  <c r="AZ1117" i="5"/>
  <c r="AZ1070" i="5"/>
  <c r="AZ1091" i="5"/>
  <c r="AZ99" i="5"/>
  <c r="AZ1035" i="5"/>
  <c r="AZ1043" i="5"/>
  <c r="AZ854" i="5"/>
  <c r="AZ1055" i="5"/>
  <c r="AZ1003" i="5"/>
  <c r="AZ842" i="5"/>
  <c r="AZ931" i="5"/>
  <c r="AZ451" i="5"/>
  <c r="AZ501" i="5"/>
  <c r="AZ1047" i="5"/>
  <c r="AZ937" i="5"/>
  <c r="AZ1036" i="5"/>
  <c r="AZ1015" i="5"/>
  <c r="AZ1155" i="5"/>
  <c r="AZ933" i="5"/>
  <c r="AZ1195" i="5"/>
  <c r="AZ673" i="5"/>
  <c r="AZ972" i="5"/>
  <c r="AZ912" i="5"/>
  <c r="AZ165" i="5"/>
  <c r="AZ716" i="5"/>
  <c r="AZ626" i="5"/>
  <c r="AZ973" i="5"/>
  <c r="AZ944" i="5"/>
  <c r="AZ859" i="5"/>
  <c r="AZ253" i="5"/>
  <c r="AZ1106" i="5"/>
  <c r="AZ627" i="5"/>
  <c r="AZ608" i="5"/>
  <c r="AZ739" i="5"/>
  <c r="AZ303" i="5"/>
  <c r="AZ315" i="5"/>
  <c r="AZ216" i="5"/>
  <c r="AZ825" i="5"/>
  <c r="AZ757" i="5"/>
  <c r="AZ756" i="5"/>
  <c r="AZ666" i="5"/>
  <c r="AZ610" i="5"/>
  <c r="AZ527" i="5"/>
  <c r="AZ980" i="5"/>
  <c r="AZ989" i="5"/>
  <c r="AZ419" i="5"/>
  <c r="AZ416" i="5"/>
  <c r="AZ1007" i="5"/>
  <c r="AZ696" i="5"/>
  <c r="AZ717" i="5"/>
  <c r="AZ335" i="5"/>
  <c r="AZ791" i="5"/>
  <c r="AZ586" i="5"/>
  <c r="AZ574" i="5"/>
  <c r="AZ409" i="5"/>
  <c r="AZ1175" i="5"/>
  <c r="AZ71" i="5"/>
  <c r="AZ1093" i="5"/>
  <c r="AZ1064" i="5"/>
  <c r="AZ667" i="5"/>
  <c r="AZ733" i="5"/>
  <c r="AZ1044" i="5"/>
  <c r="AZ992" i="5"/>
  <c r="AZ417" i="5"/>
  <c r="AZ243" i="5"/>
  <c r="AZ241" i="5"/>
  <c r="AZ887" i="5"/>
  <c r="AZ488" i="5"/>
  <c r="AZ463" i="5"/>
  <c r="AZ38" i="5"/>
  <c r="AZ1196" i="5"/>
  <c r="AZ969" i="5"/>
  <c r="AZ771" i="5"/>
  <c r="AZ423" i="5"/>
  <c r="AZ446" i="5"/>
  <c r="AZ316" i="5"/>
  <c r="AZ583" i="5"/>
  <c r="AZ794" i="5"/>
  <c r="AZ406" i="5"/>
  <c r="AZ953" i="5"/>
  <c r="AZ1029" i="5"/>
  <c r="AZ410" i="5"/>
  <c r="AZ289" i="5"/>
  <c r="AZ834" i="5"/>
  <c r="AZ845" i="5"/>
  <c r="AZ905" i="5"/>
  <c r="AZ926" i="5"/>
  <c r="AZ729" i="5"/>
  <c r="AZ477" i="5"/>
  <c r="AZ513" i="5"/>
  <c r="AZ1142" i="5"/>
  <c r="AZ1034" i="5"/>
  <c r="AZ970" i="5"/>
  <c r="AZ923" i="5"/>
  <c r="AZ672" i="5"/>
  <c r="AZ1129" i="5"/>
  <c r="AZ1125" i="5"/>
  <c r="AZ968" i="5"/>
  <c r="AZ404" i="5"/>
  <c r="AZ1058" i="5"/>
  <c r="AZ1068" i="5"/>
  <c r="AZ389" i="5"/>
  <c r="AZ844" i="5"/>
  <c r="AZ700" i="5"/>
  <c r="AZ822" i="5"/>
  <c r="AZ775" i="5"/>
  <c r="AZ131" i="5"/>
  <c r="AZ139" i="5"/>
  <c r="AZ1137" i="5"/>
  <c r="AZ1006" i="5"/>
  <c r="AZ234" i="5"/>
  <c r="AZ1105" i="5"/>
  <c r="AZ639" i="5"/>
  <c r="AZ63" i="5"/>
  <c r="AZ730" i="5"/>
  <c r="AZ511" i="5"/>
  <c r="AZ769" i="5"/>
  <c r="AZ786" i="5"/>
  <c r="AZ368" i="5"/>
  <c r="AZ1160" i="5"/>
  <c r="AZ35" i="5"/>
  <c r="AZ133" i="5"/>
  <c r="AZ843" i="5"/>
  <c r="AZ904" i="5"/>
  <c r="AZ197" i="5"/>
  <c r="AZ219" i="5"/>
  <c r="AZ616" i="5"/>
  <c r="AZ598" i="5"/>
  <c r="AZ622" i="5"/>
  <c r="AZ795" i="5"/>
  <c r="AZ746" i="5"/>
  <c r="AZ718" i="5"/>
  <c r="AZ1049" i="5"/>
  <c r="AZ1082" i="5"/>
  <c r="AZ414" i="5"/>
  <c r="AZ390" i="5"/>
  <c r="AZ1038" i="5"/>
  <c r="AZ1096" i="5"/>
  <c r="AZ392" i="5"/>
  <c r="AZ237" i="5"/>
  <c r="AZ168" i="5"/>
  <c r="AZ186" i="5"/>
  <c r="AZ712" i="5"/>
  <c r="AZ899" i="5"/>
  <c r="AZ752" i="5"/>
  <c r="AZ1054" i="5"/>
  <c r="AZ444" i="5"/>
  <c r="AZ424" i="5"/>
  <c r="AZ710" i="5"/>
  <c r="AZ735" i="5"/>
  <c r="AZ266" i="5"/>
  <c r="AZ1114" i="5"/>
  <c r="AZ214" i="5"/>
  <c r="AZ1116" i="5"/>
  <c r="AZ1102" i="5"/>
  <c r="AZ840" i="5"/>
  <c r="AZ872" i="5"/>
  <c r="AZ1123" i="5"/>
  <c r="AZ1112" i="5"/>
  <c r="AZ1103" i="5"/>
  <c r="AZ1120" i="5"/>
  <c r="AZ538" i="5"/>
  <c r="AZ184" i="5"/>
  <c r="AZ995" i="5"/>
  <c r="AZ298" i="5"/>
  <c r="AZ412" i="5"/>
  <c r="AZ442" i="5"/>
  <c r="AZ650" i="5"/>
  <c r="AZ704" i="5"/>
  <c r="AZ365" i="5"/>
  <c r="AZ361" i="5"/>
  <c r="AZ772" i="5"/>
  <c r="AZ803" i="5"/>
  <c r="AZ764" i="5"/>
  <c r="AZ311" i="5"/>
  <c r="AZ760" i="5"/>
  <c r="AZ1104" i="5"/>
  <c r="AZ774" i="5"/>
  <c r="AZ885" i="5"/>
  <c r="AZ915" i="5"/>
  <c r="AZ835" i="5"/>
  <c r="AZ721" i="5"/>
  <c r="AZ382" i="5"/>
  <c r="AZ1177" i="5"/>
  <c r="AZ1061" i="5"/>
  <c r="AZ743" i="5"/>
  <c r="AZ714" i="5"/>
  <c r="AZ231" i="5"/>
  <c r="AZ238" i="5"/>
  <c r="AZ611" i="5"/>
  <c r="AZ337" i="5"/>
  <c r="AZ53" i="5"/>
  <c r="AZ55" i="5"/>
  <c r="AZ245" i="5"/>
  <c r="AZ1026" i="5"/>
  <c r="AZ164" i="5"/>
  <c r="AZ159" i="5"/>
  <c r="AZ487" i="5"/>
  <c r="AZ502" i="5"/>
  <c r="AZ242" i="5"/>
  <c r="AZ255" i="5"/>
  <c r="AZ74" i="5"/>
  <c r="AZ66" i="5"/>
  <c r="AZ1071" i="5"/>
  <c r="AZ1063" i="5"/>
  <c r="AZ348" i="5"/>
  <c r="AZ336" i="5"/>
  <c r="AZ592" i="5"/>
  <c r="AZ136" i="5"/>
  <c r="AZ135" i="5"/>
  <c r="AZ1171" i="5"/>
  <c r="AZ324" i="5"/>
  <c r="AZ855" i="5"/>
  <c r="AZ363" i="5"/>
  <c r="AZ1012" i="5"/>
  <c r="AZ240" i="5"/>
  <c r="AZ454" i="5"/>
  <c r="AZ935" i="5"/>
  <c r="AZ892" i="5"/>
  <c r="AZ1139" i="5"/>
  <c r="AZ1131" i="5"/>
  <c r="AZ388" i="5"/>
  <c r="AZ116" i="5"/>
  <c r="AZ108" i="5"/>
  <c r="AZ902" i="5"/>
  <c r="AZ893" i="5"/>
  <c r="AZ26" i="5"/>
  <c r="AZ1040" i="5"/>
  <c r="AZ1203" i="5"/>
  <c r="AZ987" i="5"/>
  <c r="AZ948" i="5"/>
  <c r="AZ761" i="5"/>
  <c r="AZ1167" i="5"/>
  <c r="AZ1050" i="5"/>
  <c r="AZ213" i="5"/>
  <c r="AZ211" i="5"/>
  <c r="AZ759" i="5"/>
  <c r="AZ765" i="5"/>
  <c r="AZ754" i="5"/>
  <c r="AZ951" i="5"/>
  <c r="AZ930" i="5"/>
  <c r="AZ1032" i="5"/>
  <c r="AZ642" i="5"/>
  <c r="AZ421" i="5"/>
  <c r="AZ386" i="5"/>
  <c r="AZ1145" i="5"/>
  <c r="AZ142" i="5"/>
  <c r="AZ475" i="5"/>
  <c r="AZ1149" i="5"/>
  <c r="AZ1148" i="5"/>
  <c r="AZ443" i="5"/>
  <c r="AZ273" i="5"/>
  <c r="AZ1141" i="5"/>
  <c r="AZ737" i="5"/>
  <c r="AZ1086" i="5"/>
  <c r="AZ80" i="5"/>
  <c r="AZ341" i="5"/>
  <c r="AZ338" i="5"/>
  <c r="AZ661" i="5"/>
  <c r="AZ1101" i="5"/>
  <c r="AZ1110" i="5"/>
  <c r="AZ304" i="5"/>
  <c r="AZ295" i="5"/>
  <c r="AZ325" i="5"/>
  <c r="AZ346" i="5"/>
  <c r="AZ367" i="5"/>
  <c r="AZ343" i="5"/>
  <c r="AZ329" i="5"/>
  <c r="AZ391" i="5"/>
  <c r="AZ418" i="5"/>
  <c r="AZ747" i="5"/>
  <c r="AZ766" i="5"/>
  <c r="AZ1019" i="5"/>
  <c r="AZ183" i="5"/>
  <c r="AZ269" i="5"/>
  <c r="AZ257" i="5"/>
  <c r="AZ572" i="5"/>
  <c r="AZ504" i="5"/>
  <c r="AZ539" i="5"/>
  <c r="AZ156" i="5"/>
  <c r="AZ73" i="5"/>
  <c r="AZ697" i="5"/>
  <c r="AZ692" i="5"/>
  <c r="AZ438" i="5"/>
  <c r="AZ533" i="5"/>
  <c r="AZ901" i="5"/>
  <c r="AZ874" i="5"/>
  <c r="AZ1011" i="5"/>
  <c r="AZ777" i="5"/>
  <c r="AZ445" i="5"/>
  <c r="AZ317" i="5"/>
  <c r="AZ319" i="5"/>
  <c r="AZ321" i="5"/>
  <c r="AZ209" i="5"/>
  <c r="AZ202" i="5"/>
  <c r="AZ179" i="5"/>
  <c r="AZ200" i="5"/>
  <c r="AZ101" i="5"/>
  <c r="AZ709" i="5"/>
  <c r="AZ1045" i="5"/>
  <c r="AZ1016" i="5"/>
  <c r="AZ978" i="5"/>
  <c r="AZ178" i="5"/>
  <c r="AZ173" i="5"/>
  <c r="AZ762" i="5"/>
  <c r="AZ724" i="5"/>
  <c r="AZ722" i="5"/>
  <c r="AZ668" i="5"/>
  <c r="AZ235" i="5"/>
  <c r="AZ189" i="5"/>
  <c r="AZ196" i="5"/>
  <c r="AZ817" i="5"/>
  <c r="AZ928" i="5"/>
  <c r="AZ798" i="5"/>
  <c r="AZ862" i="5"/>
  <c r="AZ426" i="5"/>
  <c r="AZ436" i="5"/>
  <c r="AZ180" i="5"/>
  <c r="AZ294" i="5"/>
  <c r="AZ293" i="5"/>
  <c r="AZ1128" i="5"/>
  <c r="AZ1132" i="5"/>
  <c r="AZ40" i="5"/>
  <c r="AZ47" i="5"/>
  <c r="AZ119" i="5"/>
  <c r="AZ124" i="5"/>
  <c r="AZ251" i="5"/>
  <c r="AZ279" i="5"/>
  <c r="AZ496" i="5"/>
  <c r="AZ473" i="5"/>
  <c r="AZ224" i="5"/>
  <c r="AZ1037" i="5"/>
  <c r="AZ51" i="5"/>
  <c r="AZ221" i="5"/>
  <c r="AZ1005" i="5"/>
  <c r="AZ1031" i="5"/>
  <c r="AZ682" i="5"/>
  <c r="AZ634" i="5"/>
  <c r="AZ204" i="5"/>
  <c r="AZ486" i="5"/>
  <c r="AZ562" i="5"/>
  <c r="AZ103" i="5"/>
  <c r="AZ369" i="5"/>
  <c r="AZ353" i="5"/>
  <c r="AZ345" i="5"/>
  <c r="AZ247" i="5"/>
  <c r="AZ283" i="5"/>
  <c r="AZ21" i="5"/>
  <c r="AZ24" i="5"/>
  <c r="AZ166" i="5"/>
  <c r="AZ619" i="5"/>
  <c r="AZ428" i="5"/>
  <c r="AZ16" i="5"/>
  <c r="AZ19" i="5"/>
  <c r="AZ302" i="5"/>
  <c r="AZ286" i="5"/>
  <c r="AZ826" i="5"/>
  <c r="AZ910" i="5"/>
  <c r="AZ832" i="5"/>
  <c r="AZ125" i="5"/>
  <c r="AZ612" i="5"/>
  <c r="AZ478" i="5"/>
  <c r="AZ492" i="5"/>
  <c r="AZ783" i="5"/>
  <c r="AZ521" i="5"/>
  <c r="AZ576" i="5"/>
  <c r="AZ1009" i="5"/>
  <c r="AZ397" i="5"/>
  <c r="AZ62" i="5"/>
  <c r="AZ811" i="5"/>
  <c r="AZ1176" i="5"/>
  <c r="AZ1193" i="5"/>
  <c r="AZ1022" i="5"/>
  <c r="AZ707" i="5"/>
  <c r="AZ85" i="5"/>
  <c r="AZ109" i="5"/>
  <c r="AZ590" i="5"/>
  <c r="AZ561" i="5"/>
  <c r="AZ522" i="5"/>
  <c r="AZ464" i="5"/>
  <c r="AZ37" i="5"/>
  <c r="AZ218" i="5"/>
  <c r="AZ215" i="5"/>
  <c r="AZ104" i="5"/>
  <c r="AZ98" i="5"/>
  <c r="AZ662" i="5"/>
  <c r="AZ25" i="5"/>
  <c r="AZ23" i="5"/>
  <c r="AZ652" i="5"/>
  <c r="AZ1153" i="5"/>
  <c r="AZ17" i="5"/>
  <c r="AZ18" i="5"/>
  <c r="AZ888" i="5"/>
  <c r="AZ596" i="5"/>
  <c r="AZ591" i="5"/>
  <c r="AZ48" i="5"/>
  <c r="AZ49" i="5"/>
  <c r="AZ921" i="5"/>
  <c r="AZ427" i="5"/>
  <c r="AZ413" i="5"/>
  <c r="AZ384" i="5"/>
  <c r="AZ344" i="5"/>
  <c r="AZ1136" i="5"/>
  <c r="AZ945" i="5"/>
  <c r="AZ580" i="5"/>
  <c r="AZ126" i="5"/>
  <c r="AZ121" i="5"/>
  <c r="AZ31" i="5"/>
  <c r="AZ34" i="5"/>
  <c r="AZ559" i="5"/>
  <c r="AZ433" i="5"/>
  <c r="AZ378" i="5"/>
  <c r="AZ440" i="5"/>
  <c r="AZ472" i="5"/>
  <c r="AZ495" i="5"/>
  <c r="AZ46" i="5"/>
  <c r="AZ552" i="5"/>
  <c r="AZ420" i="5"/>
  <c r="AZ157" i="5"/>
  <c r="AZ150" i="5"/>
  <c r="AZ1122" i="5"/>
  <c r="AZ1133" i="5"/>
  <c r="AZ371" i="5"/>
  <c r="AZ620" i="5"/>
  <c r="AZ597" i="5"/>
  <c r="AZ314" i="5"/>
  <c r="AZ880" i="5"/>
  <c r="AZ248" i="5"/>
  <c r="AZ249" i="5"/>
  <c r="AZ827" i="5"/>
  <c r="AZ95" i="5"/>
  <c r="AZ199" i="5"/>
  <c r="AZ198" i="5"/>
  <c r="AZ1164" i="5"/>
  <c r="AZ649" i="5"/>
  <c r="AZ688" i="5"/>
  <c r="AZ651" i="5"/>
  <c r="AZ146" i="5"/>
  <c r="AZ152" i="5"/>
  <c r="AZ841" i="5"/>
  <c r="AZ858" i="5"/>
  <c r="AZ657" i="5"/>
  <c r="AZ448" i="5"/>
  <c r="AZ670" i="5"/>
  <c r="AZ629" i="5"/>
  <c r="AZ132" i="5"/>
  <c r="AZ134" i="5"/>
  <c r="AZ7" i="5"/>
  <c r="AZ6" i="5"/>
  <c r="AZ582" i="5"/>
  <c r="AZ263" i="5"/>
  <c r="AZ1124" i="5"/>
  <c r="AZ906" i="5"/>
  <c r="AZ745" i="5"/>
  <c r="AZ742" i="5"/>
  <c r="AZ658" i="5"/>
  <c r="AZ276" i="5"/>
  <c r="AZ61" i="5"/>
  <c r="AZ65" i="5"/>
  <c r="AZ685" i="5"/>
  <c r="AZ653" i="5"/>
  <c r="AZ1121" i="5"/>
  <c r="AZ645" i="5"/>
  <c r="AZ177" i="5"/>
  <c r="AZ154" i="5"/>
  <c r="AZ122" i="5"/>
  <c r="AZ130" i="5"/>
  <c r="AZ323" i="5"/>
  <c r="AZ282" i="5"/>
  <c r="AZ22" i="5"/>
  <c r="AZ20" i="5"/>
  <c r="AZ106" i="5"/>
  <c r="AZ360" i="5"/>
  <c r="AZ381" i="5"/>
  <c r="AZ807" i="5"/>
  <c r="AZ837" i="5"/>
  <c r="AZ207" i="5"/>
  <c r="AZ96" i="5"/>
  <c r="AZ94" i="5"/>
  <c r="AZ359" i="5"/>
  <c r="AZ465" i="5"/>
  <c r="AZ490" i="5"/>
  <c r="AZ830" i="5"/>
  <c r="AZ750" i="5"/>
  <c r="AZ1062" i="5"/>
  <c r="AZ593" i="5"/>
  <c r="AZ588" i="5"/>
  <c r="AZ380" i="5"/>
  <c r="AZ385" i="5"/>
  <c r="AZ81" i="5"/>
  <c r="AZ193" i="5"/>
  <c r="AZ609" i="5"/>
  <c r="AZ351" i="5"/>
  <c r="AZ364" i="5"/>
  <c r="AZ239" i="5"/>
  <c r="AZ228" i="5"/>
  <c r="AZ93" i="5"/>
  <c r="AZ115" i="5"/>
  <c r="AZ708" i="5"/>
  <c r="AZ163" i="5"/>
  <c r="AZ110" i="5"/>
  <c r="AZ856" i="5"/>
  <c r="AZ284" i="5"/>
  <c r="AZ87" i="5"/>
  <c r="AZ82" i="5"/>
  <c r="AZ460" i="5"/>
  <c r="AZ540" i="5"/>
  <c r="AZ434" i="5"/>
  <c r="AZ155" i="5"/>
  <c r="AZ161" i="5"/>
  <c r="AZ554" i="5"/>
  <c r="AZ553" i="5"/>
  <c r="AZ676" i="5"/>
  <c r="AZ660" i="5"/>
  <c r="AZ250" i="5"/>
  <c r="AZ297" i="5"/>
  <c r="AZ689" i="5"/>
  <c r="AZ990" i="5"/>
  <c r="AZ925" i="5"/>
  <c r="AZ1109" i="5"/>
  <c r="AZ33" i="5"/>
  <c r="AZ797" i="5"/>
  <c r="AZ908" i="5"/>
  <c r="AZ332" i="5"/>
  <c r="AZ499" i="5"/>
  <c r="AZ903" i="5"/>
  <c r="AZ897" i="5"/>
  <c r="AZ482" i="5"/>
  <c r="AZ778" i="5"/>
  <c r="AZ489" i="5"/>
  <c r="AZ535" i="5"/>
  <c r="AZ470" i="5"/>
  <c r="AZ541" i="5"/>
  <c r="AZ39" i="5"/>
  <c r="AZ299" i="5"/>
  <c r="AZ230" i="5"/>
  <c r="AZ232" i="5"/>
  <c r="AZ267" i="5"/>
  <c r="AZ258" i="5"/>
  <c r="AZ349" i="5"/>
  <c r="AZ342" i="5"/>
  <c r="AZ941" i="5"/>
  <c r="AZ8" i="5"/>
  <c r="AZ481" i="5"/>
  <c r="AZ408" i="5"/>
  <c r="AZ411" i="5"/>
  <c r="AZ36" i="5"/>
  <c r="AZ1018" i="5"/>
  <c r="AZ9" i="5"/>
  <c r="AZ10" i="5"/>
  <c r="AZ172" i="5"/>
  <c r="AZ162" i="5"/>
  <c r="AZ430" i="5"/>
  <c r="AZ203" i="5"/>
  <c r="AZ387" i="5"/>
  <c r="AZ79" i="5"/>
  <c r="AZ398" i="5"/>
  <c r="AZ264" i="5"/>
  <c r="AZ129" i="5"/>
  <c r="AZ149" i="5"/>
  <c r="AZ680" i="5"/>
  <c r="AZ686" i="5"/>
  <c r="AZ781" i="5"/>
  <c r="AZ681" i="5"/>
  <c r="AZ679" i="5"/>
  <c r="AZ114" i="5"/>
  <c r="AZ41" i="5"/>
  <c r="AZ861" i="5"/>
  <c r="AZ60" i="5"/>
  <c r="AZ439" i="5"/>
  <c r="AZ456" i="5"/>
  <c r="AZ531" i="5"/>
  <c r="AZ551" i="5"/>
  <c r="AZ45" i="5"/>
  <c r="AZ210" i="5"/>
  <c r="AZ212" i="5"/>
  <c r="AZ11" i="5"/>
  <c r="AZ233" i="5"/>
  <c r="AZ355" i="5"/>
  <c r="AZ715" i="5"/>
  <c r="AZ4" i="5"/>
  <c r="AZ5" i="5"/>
  <c r="AZ870" i="5"/>
  <c r="AZ373" i="5"/>
  <c r="AZ383" i="5"/>
  <c r="AZ117" i="5"/>
  <c r="AZ118" i="5"/>
  <c r="AZ141" i="5"/>
  <c r="AZ476" i="5"/>
  <c r="AZ497" i="5"/>
  <c r="AZ138" i="5"/>
  <c r="AZ107" i="5"/>
  <c r="AZ468" i="5"/>
  <c r="AZ291" i="5"/>
  <c r="AZ285" i="5"/>
  <c r="AZ54" i="5"/>
  <c r="AZ594" i="5"/>
  <c r="AZ647" i="5"/>
  <c r="AZ479" i="5"/>
  <c r="AZ86" i="5"/>
  <c r="AZ68" i="5"/>
  <c r="AZ78" i="5"/>
  <c r="AZ278" i="5"/>
  <c r="AZ801" i="5"/>
  <c r="AZ333" i="5"/>
  <c r="AZ328" i="5"/>
  <c r="AZ853" i="5"/>
  <c r="AZ851" i="5"/>
  <c r="AZ809" i="5"/>
  <c r="AZ259" i="5"/>
  <c r="AZ518" i="5"/>
  <c r="AZ503" i="5"/>
  <c r="AZ29" i="5"/>
  <c r="AZ191" i="5"/>
  <c r="AZ176" i="5"/>
  <c r="AZ151" i="5"/>
  <c r="AZ331" i="5"/>
  <c r="AZ366" i="5"/>
  <c r="AZ394" i="5"/>
  <c r="AZ307" i="5"/>
  <c r="AZ1046" i="5"/>
  <c r="AZ1028" i="5"/>
  <c r="AZ994" i="5"/>
  <c r="AZ828" i="5"/>
  <c r="AZ896" i="5"/>
  <c r="AZ246" i="5"/>
  <c r="AZ272" i="5"/>
  <c r="AZ83" i="5"/>
  <c r="AZ77" i="5"/>
  <c r="AZ287" i="5"/>
  <c r="AZ981" i="5"/>
  <c r="AZ991" i="5"/>
  <c r="AZ636" i="5"/>
  <c r="AZ788" i="5"/>
  <c r="AZ891" i="5"/>
  <c r="AZ917" i="5"/>
  <c r="AZ265" i="5"/>
  <c r="AZ254" i="5"/>
  <c r="AZ441" i="5"/>
  <c r="AZ808" i="5"/>
  <c r="AZ810" i="5"/>
  <c r="AZ223" i="5"/>
  <c r="AZ396" i="5"/>
  <c r="AZ677" i="5"/>
  <c r="AZ1021" i="5"/>
  <c r="AZ69" i="5"/>
  <c r="AZ602" i="5"/>
  <c r="AZ613" i="5"/>
  <c r="AZ909" i="5"/>
  <c r="AZ455" i="5"/>
  <c r="AZ435" i="5"/>
  <c r="AZ90" i="5"/>
  <c r="AZ100" i="5"/>
  <c r="AZ84" i="5"/>
  <c r="AZ188" i="5"/>
  <c r="AZ195" i="5"/>
  <c r="AZ947" i="5"/>
  <c r="AZ959" i="5"/>
  <c r="AZ407" i="5"/>
  <c r="AZ949" i="5"/>
  <c r="AZ726" i="5"/>
  <c r="AZ877" i="5"/>
  <c r="AZ1205" i="5"/>
  <c r="AZ217" i="5"/>
  <c r="AZ573" i="5"/>
  <c r="AZ641" i="5"/>
  <c r="AZ56" i="5"/>
  <c r="AZ169" i="5"/>
  <c r="AZ690" i="5"/>
  <c r="AZ292" i="5"/>
  <c r="AZ982" i="5"/>
  <c r="AZ979" i="5"/>
  <c r="AZ67" i="5"/>
  <c r="AZ1033" i="5"/>
  <c r="AZ638" i="5"/>
  <c r="AZ702" i="5"/>
  <c r="AZ741" i="5"/>
  <c r="AZ2" i="5"/>
  <c r="AZ3" i="5"/>
  <c r="AZ290" i="5"/>
  <c r="AZ127" i="5"/>
  <c r="AZ393" i="5"/>
  <c r="AZ347" i="5"/>
  <c r="AZ300" i="5"/>
  <c r="AZ1118" i="5"/>
  <c r="AZ624" i="5"/>
  <c r="AZ628" i="5"/>
  <c r="AZ967" i="5"/>
  <c r="AZ59" i="5"/>
  <c r="AZ57" i="5"/>
  <c r="AZ356" i="5"/>
  <c r="AZ790" i="5"/>
  <c r="AZ144" i="5"/>
  <c r="AZ137" i="5"/>
  <c r="AZ500" i="5"/>
  <c r="AZ607" i="5"/>
  <c r="AZ564" i="5"/>
  <c r="AZ508" i="5"/>
  <c r="AZ558" i="5"/>
  <c r="AZ587" i="5"/>
  <c r="AZ271" i="5"/>
  <c r="AZ823" i="5"/>
  <c r="AZ839" i="5"/>
  <c r="AZ799" i="5"/>
  <c r="AZ32" i="5"/>
  <c r="AZ50" i="5"/>
  <c r="AZ30" i="5"/>
  <c r="AZ201" i="5"/>
  <c r="AZ194" i="5"/>
  <c r="AZ227" i="5"/>
  <c r="AZ222" i="5"/>
  <c r="AZ536" i="5"/>
  <c r="AZ570" i="5"/>
  <c r="AZ515" i="5"/>
  <c r="AZ913" i="5"/>
  <c r="AZ505" i="5"/>
  <c r="AZ637" i="5"/>
  <c r="AZ312" i="5"/>
  <c r="AZ145" i="5"/>
  <c r="AZ123" i="5"/>
  <c r="AZ252" i="5"/>
  <c r="AZ268" i="5"/>
  <c r="AZ469" i="5"/>
  <c r="AZ782" i="5"/>
  <c r="AZ802" i="5"/>
  <c r="AZ787" i="5"/>
  <c r="AZ519" i="5"/>
  <c r="AZ542" i="5"/>
  <c r="AZ491" i="5"/>
  <c r="AZ509" i="5"/>
  <c r="AZ370" i="5"/>
  <c r="AZ362" i="5"/>
  <c r="AZ566" i="5"/>
  <c r="AZ301" i="5"/>
  <c r="AZ984" i="5"/>
  <c r="AZ322" i="5"/>
  <c r="AZ631" i="5"/>
  <c r="AZ579" i="5"/>
  <c r="AZ740" i="5"/>
  <c r="AZ340" i="5"/>
  <c r="AZ326" i="5"/>
  <c r="AZ208" i="5"/>
  <c r="AZ280" i="5"/>
  <c r="AZ274" i="5"/>
  <c r="AZ148" i="5"/>
  <c r="AZ174" i="5"/>
  <c r="AZ924" i="5"/>
  <c r="AZ374" i="5"/>
  <c r="AZ584" i="5"/>
  <c r="AZ555" i="5"/>
  <c r="AZ158" i="5"/>
  <c r="AZ167" i="5"/>
  <c r="AZ244" i="5"/>
  <c r="AZ270" i="5"/>
  <c r="AZ625" i="5"/>
  <c r="AZ334" i="5"/>
  <c r="AZ621" i="5"/>
  <c r="AZ91" i="5"/>
  <c r="AZ1024" i="5"/>
  <c r="AZ1008" i="5"/>
  <c r="AZ182" i="5"/>
  <c r="AZ185" i="5"/>
  <c r="AZ556" i="5"/>
  <c r="AZ567" i="5"/>
  <c r="AZ695" i="5"/>
  <c r="AZ699" i="5"/>
  <c r="AZ112" i="5"/>
  <c r="AZ405" i="5"/>
  <c r="AZ664" i="5"/>
  <c r="AZ736" i="5"/>
  <c r="AZ678" i="5"/>
  <c r="AZ648" i="5"/>
  <c r="AZ656" i="5"/>
  <c r="AZ665" i="5"/>
  <c r="AZ684" i="5"/>
  <c r="AZ484" i="5"/>
  <c r="AZ525" i="5"/>
  <c r="AZ646" i="5"/>
  <c r="AZ635" i="5"/>
  <c r="AZ630" i="5"/>
  <c r="AZ958" i="5"/>
  <c r="AZ961" i="5"/>
  <c r="AZ985" i="5"/>
  <c r="AZ261" i="5"/>
  <c r="AZ171" i="5"/>
  <c r="AZ175" i="5"/>
  <c r="AZ1088" i="5"/>
  <c r="AZ310" i="5"/>
  <c r="AZ974" i="5"/>
  <c r="AZ187" i="5"/>
  <c r="AZ181" i="5"/>
  <c r="AZ517" i="5"/>
  <c r="AZ493" i="5"/>
  <c r="AZ494" i="5"/>
  <c r="AZ457" i="5"/>
  <c r="AZ812" i="5"/>
  <c r="AZ524" i="5"/>
  <c r="AZ603" i="5"/>
  <c r="AZ578" i="5"/>
  <c r="AZ236" i="5"/>
  <c r="AZ64" i="5"/>
  <c r="AZ58" i="5"/>
  <c r="AZ480" i="5"/>
  <c r="AZ550" i="5"/>
  <c r="AZ15" i="5"/>
  <c r="AZ14" i="5"/>
  <c r="AZ804" i="5"/>
  <c r="AZ821" i="5"/>
  <c r="AZ1075" i="5"/>
  <c r="AZ429" i="5"/>
  <c r="AZ431" i="5"/>
  <c r="AZ753" i="5"/>
  <c r="AZ663" i="5"/>
  <c r="AZ92" i="5"/>
  <c r="AZ89" i="5"/>
  <c r="AZ462" i="5"/>
  <c r="AZ422" i="5"/>
  <c r="AZ589" i="5"/>
  <c r="AZ633" i="5"/>
  <c r="AZ617" i="5"/>
  <c r="AZ42" i="5"/>
  <c r="AZ44" i="5"/>
  <c r="AZ395" i="5"/>
  <c r="AZ43" i="5"/>
  <c r="AZ785" i="5"/>
  <c r="AZ400" i="5"/>
  <c r="AZ402" i="5"/>
  <c r="AZ728" i="5"/>
  <c r="AZ674" i="5"/>
  <c r="AZ693" i="5"/>
  <c r="AZ516" i="5"/>
  <c r="AZ528" i="5"/>
  <c r="AZ568" i="5"/>
  <c r="AZ585" i="5"/>
  <c r="AZ643" i="5"/>
  <c r="AZ618" i="5"/>
  <c r="AZ507" i="5"/>
  <c r="AZ548" i="5"/>
  <c r="AZ600" i="5"/>
  <c r="AZ623" i="5"/>
  <c r="AZ549" i="5"/>
  <c r="AZ537" i="5"/>
  <c r="AZ523" i="5"/>
  <c r="AZ510" i="5"/>
  <c r="AZ466" i="5"/>
  <c r="AZ458" i="5"/>
  <c r="AZ687" i="5"/>
  <c r="AZ720" i="5"/>
  <c r="AZ581" i="5"/>
  <c r="AZ437" i="5"/>
  <c r="AZ459" i="5"/>
  <c r="AZ401" i="5"/>
  <c r="AZ425" i="5"/>
  <c r="AZ320" i="5"/>
  <c r="AZ350" i="5"/>
  <c r="AZ377" i="5"/>
  <c r="AZ514" i="5"/>
  <c r="AZ520" i="5"/>
  <c r="AZ512" i="5"/>
  <c r="AZ403" i="5"/>
  <c r="AZ599" i="5"/>
  <c r="AZ450" i="5"/>
  <c r="AZ713" i="5"/>
  <c r="AZ614" i="5"/>
  <c r="AZ467" i="5"/>
  <c r="AZ358" i="5"/>
  <c r="AZ860" i="5"/>
  <c r="AZ836" i="5"/>
  <c r="AZ128" i="5"/>
  <c r="AZ260" i="5"/>
  <c r="AZ113" i="5"/>
  <c r="AZ275" i="5"/>
  <c r="AZ485" i="5"/>
  <c r="AZ577" i="5"/>
  <c r="AZ277" i="5"/>
  <c r="AZ595" i="5"/>
  <c r="AZ308" i="5"/>
  <c r="AZ205" i="5"/>
  <c r="AZ220" i="5"/>
  <c r="AZ226" i="5"/>
  <c r="AZ147" i="5"/>
  <c r="AZ288" i="5"/>
  <c r="AZ309" i="5"/>
  <c r="AZ143" i="5"/>
  <c r="AZ415" i="5"/>
  <c r="AZ318" i="5"/>
  <c r="AZ256" i="5"/>
  <c r="AZ120" i="5"/>
  <c r="AZ988" i="5"/>
  <c r="AZ262" i="5"/>
  <c r="AZ70" i="5"/>
  <c r="AZ76" i="5"/>
  <c r="AZ296" i="5"/>
  <c r="AZ111" i="5"/>
  <c r="AZ105" i="5"/>
  <c r="AZ327" i="5"/>
  <c r="AZ75" i="5"/>
  <c r="AZ229" i="5"/>
  <c r="AZ102" i="5"/>
  <c r="AZ306" i="5"/>
  <c r="AZ192" i="5"/>
  <c r="AZ873" i="5"/>
  <c r="AZ354" i="5"/>
  <c r="AZ153" i="5"/>
  <c r="AZ544" i="5"/>
  <c r="AZ140" i="5"/>
  <c r="AZ977" i="5"/>
  <c r="AZ352" i="5"/>
  <c r="AZ498" i="5"/>
  <c r="AZ725" i="5"/>
  <c r="AZ281" i="5"/>
  <c r="AZ305" i="5"/>
  <c r="AZ52" i="5"/>
  <c r="AZ225" i="5"/>
  <c r="AZ927" i="5"/>
  <c r="AZ779" i="5"/>
  <c r="AZ748" i="5"/>
  <c r="AZ711" i="5"/>
  <c r="AZ13" i="5"/>
  <c r="AZ12" i="5"/>
  <c r="AZ847" i="5"/>
  <c r="AZ829" i="5"/>
  <c r="AZ97" i="5"/>
  <c r="AZ1025" i="5"/>
  <c r="AZ28" i="5"/>
  <c r="AZ1023" i="5"/>
  <c r="AZ27" i="5"/>
  <c r="AZ875" i="5"/>
  <c r="AZ88" i="5"/>
  <c r="AZ644" i="5"/>
  <c r="AZ546" i="5"/>
  <c r="AZ813" i="5"/>
  <c r="AZ530" i="5"/>
  <c r="AZ640" i="5"/>
  <c r="AZ72" i="5"/>
  <c r="AZ976" i="5"/>
  <c r="AZ815" i="5"/>
  <c r="AZ543" i="5"/>
  <c r="AZ532" i="5"/>
  <c r="AZ963" i="5"/>
  <c r="AZ1084" i="5"/>
  <c r="AZ671" i="5"/>
  <c r="AZ993" i="5"/>
  <c r="AZ1017" i="5"/>
  <c r="AZ1060" i="5"/>
  <c r="AZ698" i="5"/>
  <c r="AZ939" i="5"/>
  <c r="AZ966" i="5"/>
  <c r="AZ818" i="5"/>
  <c r="AZ763" i="5"/>
  <c r="AZ936" i="5"/>
  <c r="AZ557" i="5"/>
  <c r="AZ850" i="5"/>
  <c r="AZ691" i="5"/>
  <c r="AZ160" i="5"/>
  <c r="AZ997" i="5"/>
  <c r="AZ871" i="5"/>
  <c r="AZ911" i="5"/>
  <c r="AZ1186" i="5"/>
  <c r="AZ1206" i="5"/>
  <c r="AZ867" i="5"/>
  <c r="AZ1185" i="5"/>
  <c r="AZ1202" i="5"/>
  <c r="AZ881" i="5"/>
  <c r="AZ1211" i="5"/>
  <c r="AZ675" i="5"/>
  <c r="AZ655" i="5"/>
  <c r="AZ1188" i="5"/>
  <c r="AZ1004" i="5"/>
  <c r="AZ1027" i="5"/>
  <c r="AZ1183" i="5"/>
  <c r="AZ1182" i="5"/>
  <c r="AZ1180" i="5"/>
  <c r="AZ1198" i="5"/>
  <c r="AZ1197" i="5"/>
  <c r="AZ890" i="5"/>
  <c r="AZ1201" i="5"/>
  <c r="AZ914" i="5"/>
  <c r="AZ1187" i="5"/>
  <c r="AD1191" i="5"/>
  <c r="AD1190" i="5"/>
  <c r="AD1154" i="5"/>
  <c r="AD1194" i="5"/>
  <c r="AD1097" i="5"/>
  <c r="AD1126" i="5"/>
  <c r="AD1174" i="5"/>
  <c r="AD1165" i="5"/>
  <c r="AD1210" i="5"/>
  <c r="AD1200" i="5"/>
  <c r="AD1207" i="5"/>
  <c r="AD999" i="5"/>
  <c r="AD755" i="5"/>
  <c r="AD838" i="5"/>
  <c r="AD705" i="5"/>
  <c r="AD1066" i="5"/>
  <c r="AD1083" i="5"/>
  <c r="AD1048" i="5"/>
  <c r="AD922" i="5"/>
  <c r="AD932" i="5"/>
  <c r="AD1074" i="5"/>
  <c r="AD1098" i="5"/>
  <c r="AD1052" i="5"/>
  <c r="AD1166" i="5"/>
  <c r="AD965" i="5"/>
  <c r="AD954" i="5"/>
  <c r="AD773" i="5"/>
  <c r="AD852" i="5"/>
  <c r="AD846" i="5"/>
  <c r="AD1072" i="5"/>
  <c r="AD1020" i="5"/>
  <c r="AD916" i="5"/>
  <c r="AD1053" i="5"/>
  <c r="AD946" i="5"/>
  <c r="AD879" i="5"/>
  <c r="AD1080" i="5"/>
  <c r="AD886" i="5"/>
  <c r="AD898" i="5"/>
  <c r="AD865" i="5"/>
  <c r="AD878" i="5"/>
  <c r="AD907" i="5"/>
  <c r="AD1099" i="5"/>
  <c r="AD706" i="5"/>
  <c r="AD669" i="5"/>
  <c r="AD701" i="5"/>
  <c r="AD659" i="5"/>
  <c r="AD929" i="5"/>
  <c r="AD876" i="5"/>
  <c r="AD814" i="5"/>
  <c r="AD534" i="5"/>
  <c r="AD529" i="5"/>
  <c r="AD1087" i="5"/>
  <c r="AD819" i="5"/>
  <c r="AD1157" i="5"/>
  <c r="AD1111" i="5"/>
  <c r="AD776" i="5"/>
  <c r="AD719" i="5"/>
  <c r="AD1108" i="5"/>
  <c r="AD1218" i="5"/>
  <c r="AD1135" i="5"/>
  <c r="AD1156" i="5"/>
  <c r="AD1169" i="5"/>
  <c r="AD1161" i="5"/>
  <c r="AD1158" i="5"/>
  <c r="AD1147" i="5"/>
  <c r="AD849" i="5"/>
  <c r="AD824" i="5"/>
  <c r="AD793" i="5"/>
  <c r="AD895" i="5"/>
  <c r="AD615" i="5"/>
  <c r="AD789" i="5"/>
  <c r="AD857" i="5"/>
  <c r="AD330" i="5"/>
  <c r="AD313" i="5"/>
  <c r="AD1170" i="5"/>
  <c r="AD1152" i="5"/>
  <c r="AD734" i="5"/>
  <c r="AD768" i="5"/>
  <c r="AD942" i="5"/>
  <c r="AD938" i="5"/>
  <c r="AD1073" i="5"/>
  <c r="AD1092" i="5"/>
  <c r="AD1173" i="5"/>
  <c r="AD1168" i="5"/>
  <c r="AD1127" i="5"/>
  <c r="AD1179" i="5"/>
  <c r="AD1181" i="5"/>
  <c r="AD1095" i="5"/>
  <c r="AD805" i="5"/>
  <c r="AD447" i="5"/>
  <c r="AD449" i="5"/>
  <c r="AD920" i="5"/>
  <c r="AD694" i="5"/>
  <c r="AD461" i="5"/>
  <c r="AD474" i="5"/>
  <c r="AD1214" i="5"/>
  <c r="AD1059" i="5"/>
  <c r="AD1030" i="5"/>
  <c r="AD1056" i="5"/>
  <c r="AD957" i="5"/>
  <c r="AD1069" i="5"/>
  <c r="AD882" i="5"/>
  <c r="AD864" i="5"/>
  <c r="AD1076" i="5"/>
  <c r="AD1067" i="5"/>
  <c r="AD1159" i="5"/>
  <c r="AD1079" i="5"/>
  <c r="AD1051" i="5"/>
  <c r="AD727" i="5"/>
  <c r="AD955" i="5"/>
  <c r="AD918" i="5"/>
  <c r="AD1081" i="5"/>
  <c r="AD919" i="5"/>
  <c r="AD934" i="5"/>
  <c r="AD1039" i="5"/>
  <c r="AD1078" i="5"/>
  <c r="AD964" i="5"/>
  <c r="AD1057" i="5"/>
  <c r="AD545" i="5"/>
  <c r="AD1138" i="5"/>
  <c r="AD998" i="5"/>
  <c r="AD960" i="5"/>
  <c r="AD1130" i="5"/>
  <c r="AD950" i="5"/>
  <c r="AD1184" i="5"/>
  <c r="AD732" i="5"/>
  <c r="AD703" i="5"/>
  <c r="AD1134" i="5"/>
  <c r="AD1119" i="5"/>
  <c r="AD1216" i="5"/>
  <c r="AD767" i="5"/>
  <c r="AD206" i="5"/>
  <c r="AD831" i="5"/>
  <c r="AD1151" i="5"/>
  <c r="AD1162" i="5"/>
  <c r="AD606" i="5"/>
  <c r="AD1143" i="5"/>
  <c r="AD1140" i="5"/>
  <c r="AD863" i="5"/>
  <c r="AD848" i="5"/>
  <c r="AD605" i="5"/>
  <c r="AD1215" i="5"/>
  <c r="AD1089" i="5"/>
  <c r="AD1113" i="5"/>
  <c r="AD1115" i="5"/>
  <c r="AD1107" i="5"/>
  <c r="AD563" i="5"/>
  <c r="AD962" i="5"/>
  <c r="AD889" i="5"/>
  <c r="AD952" i="5"/>
  <c r="AD883" i="5"/>
  <c r="AD884" i="5"/>
  <c r="AD894" i="5"/>
  <c r="AD1100" i="5"/>
  <c r="AD1094" i="5"/>
  <c r="AD1208" i="5"/>
  <c r="AD1163" i="5"/>
  <c r="AD1172" i="5"/>
  <c r="AD372" i="5"/>
  <c r="AD190" i="5"/>
  <c r="AD796" i="5"/>
  <c r="AD744" i="5"/>
  <c r="AD375" i="5"/>
  <c r="AD483" i="5"/>
  <c r="AD1077" i="5"/>
  <c r="AD1042" i="5"/>
  <c r="AD833" i="5"/>
  <c r="AD820" i="5"/>
  <c r="AD1000" i="5"/>
  <c r="AD866" i="5"/>
  <c r="AD571" i="5"/>
  <c r="AD560" i="5"/>
  <c r="AD975" i="5"/>
  <c r="AD601" i="5"/>
  <c r="AD996" i="5"/>
  <c r="AD526" i="5"/>
  <c r="AD547" i="5"/>
  <c r="AD575" i="5"/>
  <c r="AD604" i="5"/>
  <c r="AD956" i="5"/>
  <c r="AD1146" i="5"/>
  <c r="AD1199" i="5"/>
  <c r="AD1204" i="5"/>
  <c r="AD1178" i="5"/>
  <c r="AD1212" i="5"/>
  <c r="AD399" i="5"/>
  <c r="AD986" i="5"/>
  <c r="AD940" i="5"/>
  <c r="AD632" i="5"/>
  <c r="AD751" i="5"/>
  <c r="AD806" i="5"/>
  <c r="AD452" i="5"/>
  <c r="AD432" i="5"/>
  <c r="AD723" i="5"/>
  <c r="AD731" i="5"/>
  <c r="AD816" i="5"/>
  <c r="AD784" i="5"/>
  <c r="AD654" i="5"/>
  <c r="AD749" i="5"/>
  <c r="AD758" i="5"/>
  <c r="AD800" i="5"/>
  <c r="AD1192" i="5"/>
  <c r="AD357" i="5"/>
  <c r="AD1213" i="5"/>
  <c r="AD1209" i="5"/>
  <c r="AD943" i="5"/>
  <c r="AD1189" i="5"/>
  <c r="AD1219" i="5"/>
  <c r="AD1041" i="5"/>
  <c r="AD1010" i="5"/>
  <c r="AD869" i="5"/>
  <c r="AD900" i="5"/>
  <c r="AD868" i="5"/>
  <c r="AD569" i="5"/>
  <c r="AD565" i="5"/>
  <c r="AD1002" i="5"/>
  <c r="AD770" i="5"/>
  <c r="AD971" i="5"/>
  <c r="AD1090" i="5"/>
  <c r="AD1085" i="5"/>
  <c r="AD780" i="5"/>
  <c r="AD792" i="5"/>
  <c r="AD738" i="5"/>
  <c r="AD506" i="5"/>
  <c r="AD339" i="5"/>
  <c r="AD1065" i="5"/>
  <c r="AD376" i="5"/>
  <c r="AD379" i="5"/>
  <c r="AD1014" i="5"/>
  <c r="AD683" i="5"/>
  <c r="AD1217" i="5"/>
  <c r="AD1001" i="5"/>
  <c r="AD1144" i="5"/>
  <c r="AD453" i="5"/>
  <c r="AD471" i="5"/>
  <c r="AD1013" i="5"/>
  <c r="AD983" i="5"/>
  <c r="AD170" i="5"/>
  <c r="AD1150" i="5"/>
  <c r="AD1117" i="5"/>
  <c r="AD1070" i="5"/>
  <c r="AD1091" i="5"/>
  <c r="AD99" i="5"/>
  <c r="AD1035" i="5"/>
  <c r="AD1043" i="5"/>
  <c r="AD854" i="5"/>
  <c r="AD1055" i="5"/>
  <c r="AD1003" i="5"/>
  <c r="AD842" i="5"/>
  <c r="AD931" i="5"/>
  <c r="AD451" i="5"/>
  <c r="AD501" i="5"/>
  <c r="AD1047" i="5"/>
  <c r="AD937" i="5"/>
  <c r="AD1036" i="5"/>
  <c r="AD1015" i="5"/>
  <c r="AD1155" i="5"/>
  <c r="AD933" i="5"/>
  <c r="AD1195" i="5"/>
  <c r="AD673" i="5"/>
  <c r="AD972" i="5"/>
  <c r="AD912" i="5"/>
  <c r="AD165" i="5"/>
  <c r="AD716" i="5"/>
  <c r="AD626" i="5"/>
  <c r="AD973" i="5"/>
  <c r="AD944" i="5"/>
  <c r="AD859" i="5"/>
  <c r="AD253" i="5"/>
  <c r="AD1106" i="5"/>
  <c r="AD627" i="5"/>
  <c r="AD608" i="5"/>
  <c r="AD739" i="5"/>
  <c r="AD303" i="5"/>
  <c r="AD315" i="5"/>
  <c r="AD216" i="5"/>
  <c r="AD825" i="5"/>
  <c r="AD757" i="5"/>
  <c r="AD756" i="5"/>
  <c r="AD666" i="5"/>
  <c r="AD610" i="5"/>
  <c r="AD527" i="5"/>
  <c r="AD980" i="5"/>
  <c r="AD989" i="5"/>
  <c r="AD419" i="5"/>
  <c r="AD416" i="5"/>
  <c r="AD1007" i="5"/>
  <c r="AD696" i="5"/>
  <c r="AD717" i="5"/>
  <c r="AD335" i="5"/>
  <c r="AD791" i="5"/>
  <c r="AD586" i="5"/>
  <c r="AD574" i="5"/>
  <c r="AD409" i="5"/>
  <c r="AD1175" i="5"/>
  <c r="AD71" i="5"/>
  <c r="AD1093" i="5"/>
  <c r="AD1064" i="5"/>
  <c r="AD667" i="5"/>
  <c r="AD733" i="5"/>
  <c r="AD1044" i="5"/>
  <c r="AD992" i="5"/>
  <c r="AD417" i="5"/>
  <c r="AD243" i="5"/>
  <c r="AD241" i="5"/>
  <c r="AD887" i="5"/>
  <c r="AD488" i="5"/>
  <c r="AD463" i="5"/>
  <c r="AD38" i="5"/>
  <c r="AD1196" i="5"/>
  <c r="AD969" i="5"/>
  <c r="AD771" i="5"/>
  <c r="AD423" i="5"/>
  <c r="AD446" i="5"/>
  <c r="AD316" i="5"/>
  <c r="AD583" i="5"/>
  <c r="AD794" i="5"/>
  <c r="AD406" i="5"/>
  <c r="AD953" i="5"/>
  <c r="AD1029" i="5"/>
  <c r="AD410" i="5"/>
  <c r="AD289" i="5"/>
  <c r="AD834" i="5"/>
  <c r="AD845" i="5"/>
  <c r="AD905" i="5"/>
  <c r="AD926" i="5"/>
  <c r="AD729" i="5"/>
  <c r="AD477" i="5"/>
  <c r="AD513" i="5"/>
  <c r="AD1142" i="5"/>
  <c r="AD1034" i="5"/>
  <c r="AD970" i="5"/>
  <c r="AD923" i="5"/>
  <c r="AD672" i="5"/>
  <c r="AD1129" i="5"/>
  <c r="AD1125" i="5"/>
  <c r="AD968" i="5"/>
  <c r="AD404" i="5"/>
  <c r="AD1058" i="5"/>
  <c r="AD1068" i="5"/>
  <c r="AD389" i="5"/>
  <c r="AD844" i="5"/>
  <c r="AD700" i="5"/>
  <c r="AD822" i="5"/>
  <c r="AD775" i="5"/>
  <c r="AD131" i="5"/>
  <c r="AD139" i="5"/>
  <c r="AD1137" i="5"/>
  <c r="AD1006" i="5"/>
  <c r="AD234" i="5"/>
  <c r="AD1105" i="5"/>
  <c r="AD639" i="5"/>
  <c r="AD63" i="5"/>
  <c r="AD730" i="5"/>
  <c r="AD511" i="5"/>
  <c r="AD769" i="5"/>
  <c r="AD786" i="5"/>
  <c r="AD368" i="5"/>
  <c r="AD1160" i="5"/>
  <c r="AD35" i="5"/>
  <c r="AD133" i="5"/>
  <c r="AD843" i="5"/>
  <c r="AD904" i="5"/>
  <c r="AD197" i="5"/>
  <c r="AD219" i="5"/>
  <c r="AD616" i="5"/>
  <c r="AD598" i="5"/>
  <c r="AD622" i="5"/>
  <c r="AD795" i="5"/>
  <c r="AD746" i="5"/>
  <c r="AD718" i="5"/>
  <c r="AD1049" i="5"/>
  <c r="AD1082" i="5"/>
  <c r="AD414" i="5"/>
  <c r="AD390" i="5"/>
  <c r="AD1038" i="5"/>
  <c r="AD1096" i="5"/>
  <c r="AD392" i="5"/>
  <c r="AD237" i="5"/>
  <c r="AD168" i="5"/>
  <c r="AD186" i="5"/>
  <c r="AD712" i="5"/>
  <c r="AD899" i="5"/>
  <c r="AD752" i="5"/>
  <c r="AD1054" i="5"/>
  <c r="AD444" i="5"/>
  <c r="AD424" i="5"/>
  <c r="AD710" i="5"/>
  <c r="AD735" i="5"/>
  <c r="AD266" i="5"/>
  <c r="AD1114" i="5"/>
  <c r="AD214" i="5"/>
  <c r="AD1116" i="5"/>
  <c r="AD1102" i="5"/>
  <c r="AD840" i="5"/>
  <c r="AD872" i="5"/>
  <c r="AD1123" i="5"/>
  <c r="AD1112" i="5"/>
  <c r="AD1103" i="5"/>
  <c r="AD1120" i="5"/>
  <c r="AD538" i="5"/>
  <c r="AD184" i="5"/>
  <c r="AD995" i="5"/>
  <c r="AD298" i="5"/>
  <c r="AD412" i="5"/>
  <c r="AD442" i="5"/>
  <c r="AD650" i="5"/>
  <c r="AD704" i="5"/>
  <c r="AD365" i="5"/>
  <c r="AD361" i="5"/>
  <c r="AD772" i="5"/>
  <c r="AD803" i="5"/>
  <c r="AD764" i="5"/>
  <c r="AD311" i="5"/>
  <c r="AD760" i="5"/>
  <c r="AD1104" i="5"/>
  <c r="AD774" i="5"/>
  <c r="AD885" i="5"/>
  <c r="AD915" i="5"/>
  <c r="AD835" i="5"/>
  <c r="AD721" i="5"/>
  <c r="AD382" i="5"/>
  <c r="AD1177" i="5"/>
  <c r="AD1061" i="5"/>
  <c r="AD743" i="5"/>
  <c r="AD714" i="5"/>
  <c r="AD231" i="5"/>
  <c r="AD238" i="5"/>
  <c r="AD611" i="5"/>
  <c r="AD337" i="5"/>
  <c r="AD53" i="5"/>
  <c r="AD55" i="5"/>
  <c r="AD245" i="5"/>
  <c r="AD1026" i="5"/>
  <c r="AD164" i="5"/>
  <c r="AD159" i="5"/>
  <c r="AD487" i="5"/>
  <c r="AD502" i="5"/>
  <c r="AD242" i="5"/>
  <c r="AD255" i="5"/>
  <c r="AD74" i="5"/>
  <c r="AD66" i="5"/>
  <c r="AD1071" i="5"/>
  <c r="AD1063" i="5"/>
  <c r="AD348" i="5"/>
  <c r="AD336" i="5"/>
  <c r="AD592" i="5"/>
  <c r="AD136" i="5"/>
  <c r="AD135" i="5"/>
  <c r="AD1171" i="5"/>
  <c r="AD324" i="5"/>
  <c r="AD855" i="5"/>
  <c r="AD363" i="5"/>
  <c r="AD1012" i="5"/>
  <c r="AD240" i="5"/>
  <c r="AD454" i="5"/>
  <c r="AD935" i="5"/>
  <c r="AD892" i="5"/>
  <c r="AD1139" i="5"/>
  <c r="AD1131" i="5"/>
  <c r="AD388" i="5"/>
  <c r="AD116" i="5"/>
  <c r="AD108" i="5"/>
  <c r="AD902" i="5"/>
  <c r="AD893" i="5"/>
  <c r="AD26" i="5"/>
  <c r="AD1040" i="5"/>
  <c r="AD1203" i="5"/>
  <c r="AD987" i="5"/>
  <c r="AD948" i="5"/>
  <c r="AD761" i="5"/>
  <c r="AD1167" i="5"/>
  <c r="AD1050" i="5"/>
  <c r="AD213" i="5"/>
  <c r="AD211" i="5"/>
  <c r="AD759" i="5"/>
  <c r="AD765" i="5"/>
  <c r="AD754" i="5"/>
  <c r="AD951" i="5"/>
  <c r="AD930" i="5"/>
  <c r="AD1032" i="5"/>
  <c r="AD642" i="5"/>
  <c r="AD421" i="5"/>
  <c r="AD386" i="5"/>
  <c r="AD1145" i="5"/>
  <c r="AD142" i="5"/>
  <c r="AD475" i="5"/>
  <c r="AD1149" i="5"/>
  <c r="AD1148" i="5"/>
  <c r="AD443" i="5"/>
  <c r="AD273" i="5"/>
  <c r="AD1141" i="5"/>
  <c r="AD737" i="5"/>
  <c r="AD1086" i="5"/>
  <c r="AD80" i="5"/>
  <c r="AD341" i="5"/>
  <c r="AD338" i="5"/>
  <c r="AD661" i="5"/>
  <c r="AD1101" i="5"/>
  <c r="AD1110" i="5"/>
  <c r="AD304" i="5"/>
  <c r="AD295" i="5"/>
  <c r="AD325" i="5"/>
  <c r="AD346" i="5"/>
  <c r="AD367" i="5"/>
  <c r="AD343" i="5"/>
  <c r="AD329" i="5"/>
  <c r="AD391" i="5"/>
  <c r="AD418" i="5"/>
  <c r="AD747" i="5"/>
  <c r="AD766" i="5"/>
  <c r="AD1019" i="5"/>
  <c r="AD183" i="5"/>
  <c r="AD269" i="5"/>
  <c r="AD257" i="5"/>
  <c r="AD572" i="5"/>
  <c r="AD504" i="5"/>
  <c r="AD539" i="5"/>
  <c r="AD156" i="5"/>
  <c r="AD73" i="5"/>
  <c r="AD697" i="5"/>
  <c r="AD692" i="5"/>
  <c r="AD438" i="5"/>
  <c r="AD533" i="5"/>
  <c r="AD901" i="5"/>
  <c r="AD874" i="5"/>
  <c r="AD1011" i="5"/>
  <c r="AD777" i="5"/>
  <c r="AD445" i="5"/>
  <c r="AD317" i="5"/>
  <c r="AD319" i="5"/>
  <c r="AD321" i="5"/>
  <c r="AD209" i="5"/>
  <c r="AD202" i="5"/>
  <c r="AD179" i="5"/>
  <c r="AD200" i="5"/>
  <c r="AD101" i="5"/>
  <c r="AD709" i="5"/>
  <c r="AD1045" i="5"/>
  <c r="AD1016" i="5"/>
  <c r="AD978" i="5"/>
  <c r="AD178" i="5"/>
  <c r="AD173" i="5"/>
  <c r="AD762" i="5"/>
  <c r="AD724" i="5"/>
  <c r="AD722" i="5"/>
  <c r="AD668" i="5"/>
  <c r="AD235" i="5"/>
  <c r="AD189" i="5"/>
  <c r="AD196" i="5"/>
  <c r="AD817" i="5"/>
  <c r="AD928" i="5"/>
  <c r="AD798" i="5"/>
  <c r="AD862" i="5"/>
  <c r="AD426" i="5"/>
  <c r="AD436" i="5"/>
  <c r="AD180" i="5"/>
  <c r="AD294" i="5"/>
  <c r="AD293" i="5"/>
  <c r="AD1128" i="5"/>
  <c r="AD1132" i="5"/>
  <c r="AD40" i="5"/>
  <c r="AD47" i="5"/>
  <c r="AD119" i="5"/>
  <c r="AD124" i="5"/>
  <c r="AD251" i="5"/>
  <c r="AD279" i="5"/>
  <c r="AD496" i="5"/>
  <c r="AD473" i="5"/>
  <c r="AD224" i="5"/>
  <c r="AD1037" i="5"/>
  <c r="AD51" i="5"/>
  <c r="AD221" i="5"/>
  <c r="AD1005" i="5"/>
  <c r="AD1031" i="5"/>
  <c r="AD682" i="5"/>
  <c r="AD634" i="5"/>
  <c r="AD204" i="5"/>
  <c r="AD486" i="5"/>
  <c r="AD562" i="5"/>
  <c r="AD103" i="5"/>
  <c r="AD369" i="5"/>
  <c r="AD353" i="5"/>
  <c r="AD345" i="5"/>
  <c r="AD247" i="5"/>
  <c r="AD283" i="5"/>
  <c r="AD21" i="5"/>
  <c r="AD24" i="5"/>
  <c r="AD166" i="5"/>
  <c r="AD619" i="5"/>
  <c r="AD428" i="5"/>
  <c r="AD16" i="5"/>
  <c r="AD19" i="5"/>
  <c r="AD302" i="5"/>
  <c r="AD286" i="5"/>
  <c r="AD826" i="5"/>
  <c r="AD910" i="5"/>
  <c r="AD832" i="5"/>
  <c r="AD125" i="5"/>
  <c r="AD612" i="5"/>
  <c r="AD478" i="5"/>
  <c r="AD492" i="5"/>
  <c r="AD783" i="5"/>
  <c r="AD521" i="5"/>
  <c r="AD576" i="5"/>
  <c r="AD1009" i="5"/>
  <c r="AD397" i="5"/>
  <c r="AD62" i="5"/>
  <c r="AD811" i="5"/>
  <c r="AD1176" i="5"/>
  <c r="AD1193" i="5"/>
  <c r="AD1022" i="5"/>
  <c r="AD707" i="5"/>
  <c r="AD85" i="5"/>
  <c r="AD109" i="5"/>
  <c r="AD590" i="5"/>
  <c r="AD561" i="5"/>
  <c r="AD522" i="5"/>
  <c r="AD464" i="5"/>
  <c r="AD37" i="5"/>
  <c r="AD218" i="5"/>
  <c r="AD215" i="5"/>
  <c r="AD104" i="5"/>
  <c r="AD98" i="5"/>
  <c r="AD662" i="5"/>
  <c r="AD25" i="5"/>
  <c r="AD23" i="5"/>
  <c r="AD652" i="5"/>
  <c r="AD1153" i="5"/>
  <c r="AD17" i="5"/>
  <c r="AD18" i="5"/>
  <c r="AD888" i="5"/>
  <c r="AD596" i="5"/>
  <c r="AD591" i="5"/>
  <c r="AD48" i="5"/>
  <c r="AD49" i="5"/>
  <c r="AD921" i="5"/>
  <c r="AD427" i="5"/>
  <c r="AD413" i="5"/>
  <c r="AD384" i="5"/>
  <c r="AD344" i="5"/>
  <c r="AD1136" i="5"/>
  <c r="AD945" i="5"/>
  <c r="AD580" i="5"/>
  <c r="AD126" i="5"/>
  <c r="AD121" i="5"/>
  <c r="AD31" i="5"/>
  <c r="AD34" i="5"/>
  <c r="AD559" i="5"/>
  <c r="AD433" i="5"/>
  <c r="AD378" i="5"/>
  <c r="AD440" i="5"/>
  <c r="AD472" i="5"/>
  <c r="AD495" i="5"/>
  <c r="AD46" i="5"/>
  <c r="AD552" i="5"/>
  <c r="AD420" i="5"/>
  <c r="AD157" i="5"/>
  <c r="AD150" i="5"/>
  <c r="AD1122" i="5"/>
  <c r="AD1133" i="5"/>
  <c r="AD371" i="5"/>
  <c r="AD620" i="5"/>
  <c r="AD597" i="5"/>
  <c r="AD314" i="5"/>
  <c r="AD880" i="5"/>
  <c r="AD248" i="5"/>
  <c r="AD249" i="5"/>
  <c r="AD827" i="5"/>
  <c r="AD95" i="5"/>
  <c r="AD199" i="5"/>
  <c r="AD198" i="5"/>
  <c r="AD1164" i="5"/>
  <c r="AD649" i="5"/>
  <c r="AD688" i="5"/>
  <c r="AD651" i="5"/>
  <c r="AD146" i="5"/>
  <c r="AD152" i="5"/>
  <c r="AD841" i="5"/>
  <c r="AD858" i="5"/>
  <c r="AD657" i="5"/>
  <c r="AD448" i="5"/>
  <c r="AD670" i="5"/>
  <c r="AD629" i="5"/>
  <c r="AD132" i="5"/>
  <c r="AD134" i="5"/>
  <c r="AD7" i="5"/>
  <c r="AD6" i="5"/>
  <c r="AD582" i="5"/>
  <c r="AD263" i="5"/>
  <c r="AD1124" i="5"/>
  <c r="AD906" i="5"/>
  <c r="AD745" i="5"/>
  <c r="AD742" i="5"/>
  <c r="AD658" i="5"/>
  <c r="AD276" i="5"/>
  <c r="AD61" i="5"/>
  <c r="AD65" i="5"/>
  <c r="AD685" i="5"/>
  <c r="AD653" i="5"/>
  <c r="AD1121" i="5"/>
  <c r="AD645" i="5"/>
  <c r="AD177" i="5"/>
  <c r="AD154" i="5"/>
  <c r="AD122" i="5"/>
  <c r="AD130" i="5"/>
  <c r="AD323" i="5"/>
  <c r="AD282" i="5"/>
  <c r="AD22" i="5"/>
  <c r="AD20" i="5"/>
  <c r="AD106" i="5"/>
  <c r="AD360" i="5"/>
  <c r="AD381" i="5"/>
  <c r="AD807" i="5"/>
  <c r="AD837" i="5"/>
  <c r="AD207" i="5"/>
  <c r="AD96" i="5"/>
  <c r="AD94" i="5"/>
  <c r="AD359" i="5"/>
  <c r="AD465" i="5"/>
  <c r="AD490" i="5"/>
  <c r="AD830" i="5"/>
  <c r="AD750" i="5"/>
  <c r="AD1062" i="5"/>
  <c r="AD593" i="5"/>
  <c r="AD588" i="5"/>
  <c r="AD380" i="5"/>
  <c r="AD385" i="5"/>
  <c r="AD81" i="5"/>
  <c r="AD193" i="5"/>
  <c r="AD609" i="5"/>
  <c r="AD351" i="5"/>
  <c r="AD364" i="5"/>
  <c r="AD239" i="5"/>
  <c r="AD228" i="5"/>
  <c r="AD93" i="5"/>
  <c r="AD115" i="5"/>
  <c r="AD708" i="5"/>
  <c r="AD163" i="5"/>
  <c r="AD110" i="5"/>
  <c r="AD856" i="5"/>
  <c r="AD284" i="5"/>
  <c r="AD87" i="5"/>
  <c r="AD82" i="5"/>
  <c r="AD460" i="5"/>
  <c r="AD540" i="5"/>
  <c r="AD434" i="5"/>
  <c r="AD155" i="5"/>
  <c r="AD161" i="5"/>
  <c r="AD554" i="5"/>
  <c r="AD553" i="5"/>
  <c r="AD676" i="5"/>
  <c r="AD660" i="5"/>
  <c r="AD250" i="5"/>
  <c r="AD297" i="5"/>
  <c r="AD689" i="5"/>
  <c r="AD990" i="5"/>
  <c r="AD925" i="5"/>
  <c r="AD1109" i="5"/>
  <c r="AD33" i="5"/>
  <c r="AD797" i="5"/>
  <c r="AD908" i="5"/>
  <c r="AD332" i="5"/>
  <c r="AD499" i="5"/>
  <c r="AD903" i="5"/>
  <c r="AD897" i="5"/>
  <c r="AD482" i="5"/>
  <c r="AD778" i="5"/>
  <c r="AD489" i="5"/>
  <c r="AD535" i="5"/>
  <c r="AD470" i="5"/>
  <c r="AD541" i="5"/>
  <c r="AD39" i="5"/>
  <c r="AD299" i="5"/>
  <c r="AD230" i="5"/>
  <c r="AD232" i="5"/>
  <c r="AD267" i="5"/>
  <c r="AD258" i="5"/>
  <c r="AD349" i="5"/>
  <c r="AD342" i="5"/>
  <c r="AD941" i="5"/>
  <c r="AD8" i="5"/>
  <c r="AD481" i="5"/>
  <c r="AD408" i="5"/>
  <c r="AD411" i="5"/>
  <c r="AD36" i="5"/>
  <c r="AD1018" i="5"/>
  <c r="AD9" i="5"/>
  <c r="AD10" i="5"/>
  <c r="AD172" i="5"/>
  <c r="AD162" i="5"/>
  <c r="AD430" i="5"/>
  <c r="AD203" i="5"/>
  <c r="AD387" i="5"/>
  <c r="AD79" i="5"/>
  <c r="AD398" i="5"/>
  <c r="AD264" i="5"/>
  <c r="AD129" i="5"/>
  <c r="AD149" i="5"/>
  <c r="AD680" i="5"/>
  <c r="AD686" i="5"/>
  <c r="AD781" i="5"/>
  <c r="AD681" i="5"/>
  <c r="AD679" i="5"/>
  <c r="AD114" i="5"/>
  <c r="AD41" i="5"/>
  <c r="AD861" i="5"/>
  <c r="AD60" i="5"/>
  <c r="AD439" i="5"/>
  <c r="AD456" i="5"/>
  <c r="AD531" i="5"/>
  <c r="AD551" i="5"/>
  <c r="AD45" i="5"/>
  <c r="AD210" i="5"/>
  <c r="AD212" i="5"/>
  <c r="AD11" i="5"/>
  <c r="AD233" i="5"/>
  <c r="AD355" i="5"/>
  <c r="AD715" i="5"/>
  <c r="AD4" i="5"/>
  <c r="AD5" i="5"/>
  <c r="AD870" i="5"/>
  <c r="AD373" i="5"/>
  <c r="AD383" i="5"/>
  <c r="AD117" i="5"/>
  <c r="AD118" i="5"/>
  <c r="AD141" i="5"/>
  <c r="AD476" i="5"/>
  <c r="AD497" i="5"/>
  <c r="AD138" i="5"/>
  <c r="AD107" i="5"/>
  <c r="AD468" i="5"/>
  <c r="AD291" i="5"/>
  <c r="AD285" i="5"/>
  <c r="AD54" i="5"/>
  <c r="AD594" i="5"/>
  <c r="AD647" i="5"/>
  <c r="AD479" i="5"/>
  <c r="AD86" i="5"/>
  <c r="AD68" i="5"/>
  <c r="AD78" i="5"/>
  <c r="AD278" i="5"/>
  <c r="AD801" i="5"/>
  <c r="AD333" i="5"/>
  <c r="AD328" i="5"/>
  <c r="AD853" i="5"/>
  <c r="AD851" i="5"/>
  <c r="AD809" i="5"/>
  <c r="AD259" i="5"/>
  <c r="AD518" i="5"/>
  <c r="AD503" i="5"/>
  <c r="AD29" i="5"/>
  <c r="AD191" i="5"/>
  <c r="AD176" i="5"/>
  <c r="AD151" i="5"/>
  <c r="AD331" i="5"/>
  <c r="AD366" i="5"/>
  <c r="AD394" i="5"/>
  <c r="AD307" i="5"/>
  <c r="AD1046" i="5"/>
  <c r="AD1028" i="5"/>
  <c r="AD994" i="5"/>
  <c r="AD828" i="5"/>
  <c r="AD896" i="5"/>
  <c r="AD246" i="5"/>
  <c r="AD272" i="5"/>
  <c r="AD83" i="5"/>
  <c r="AD77" i="5"/>
  <c r="AD287" i="5"/>
  <c r="AD981" i="5"/>
  <c r="AD991" i="5"/>
  <c r="AD636" i="5"/>
  <c r="AD788" i="5"/>
  <c r="AD891" i="5"/>
  <c r="AD917" i="5"/>
  <c r="AD265" i="5"/>
  <c r="AD254" i="5"/>
  <c r="AD441" i="5"/>
  <c r="AD808" i="5"/>
  <c r="AD810" i="5"/>
  <c r="AD223" i="5"/>
  <c r="AD396" i="5"/>
  <c r="AD677" i="5"/>
  <c r="AD1021" i="5"/>
  <c r="AD69" i="5"/>
  <c r="AD602" i="5"/>
  <c r="AD613" i="5"/>
  <c r="AD909" i="5"/>
  <c r="AD455" i="5"/>
  <c r="AD435" i="5"/>
  <c r="AD90" i="5"/>
  <c r="AD100" i="5"/>
  <c r="AD84" i="5"/>
  <c r="AD188" i="5"/>
  <c r="AD195" i="5"/>
  <c r="AD947" i="5"/>
  <c r="AD959" i="5"/>
  <c r="AD407" i="5"/>
  <c r="AD949" i="5"/>
  <c r="AD726" i="5"/>
  <c r="AD877" i="5"/>
  <c r="AD1205" i="5"/>
  <c r="AD217" i="5"/>
  <c r="AD573" i="5"/>
  <c r="AD641" i="5"/>
  <c r="AD56" i="5"/>
  <c r="AD169" i="5"/>
  <c r="AD690" i="5"/>
  <c r="AD292" i="5"/>
  <c r="AD982" i="5"/>
  <c r="AD979" i="5"/>
  <c r="AD67" i="5"/>
  <c r="AD1033" i="5"/>
  <c r="AD638" i="5"/>
  <c r="AD702" i="5"/>
  <c r="AD741" i="5"/>
  <c r="AD2" i="5"/>
  <c r="AD3" i="5"/>
  <c r="AD290" i="5"/>
  <c r="AD127" i="5"/>
  <c r="AD393" i="5"/>
  <c r="AD347" i="5"/>
  <c r="AD300" i="5"/>
  <c r="AD1118" i="5"/>
  <c r="AD624" i="5"/>
  <c r="AD628" i="5"/>
  <c r="AD967" i="5"/>
  <c r="AD59" i="5"/>
  <c r="AD57" i="5"/>
  <c r="AD356" i="5"/>
  <c r="AD790" i="5"/>
  <c r="AD144" i="5"/>
  <c r="AD137" i="5"/>
  <c r="AD500" i="5"/>
  <c r="AD607" i="5"/>
  <c r="AD564" i="5"/>
  <c r="AD508" i="5"/>
  <c r="AD558" i="5"/>
  <c r="AD587" i="5"/>
  <c r="AD271" i="5"/>
  <c r="AD823" i="5"/>
  <c r="AD839" i="5"/>
  <c r="AD799" i="5"/>
  <c r="AD32" i="5"/>
  <c r="AD50" i="5"/>
  <c r="AD30" i="5"/>
  <c r="AD201" i="5"/>
  <c r="AD194" i="5"/>
  <c r="AD227" i="5"/>
  <c r="AD222" i="5"/>
  <c r="AD536" i="5"/>
  <c r="AD570" i="5"/>
  <c r="AD515" i="5"/>
  <c r="AD913" i="5"/>
  <c r="AD505" i="5"/>
  <c r="AD637" i="5"/>
  <c r="AD312" i="5"/>
  <c r="AD145" i="5"/>
  <c r="AD123" i="5"/>
  <c r="AD252" i="5"/>
  <c r="AD268" i="5"/>
  <c r="AD469" i="5"/>
  <c r="AD782" i="5"/>
  <c r="AD802" i="5"/>
  <c r="AD787" i="5"/>
  <c r="AD519" i="5"/>
  <c r="AD542" i="5"/>
  <c r="AD491" i="5"/>
  <c r="AD509" i="5"/>
  <c r="AD370" i="5"/>
  <c r="AD362" i="5"/>
  <c r="AD566" i="5"/>
  <c r="AD301" i="5"/>
  <c r="AD984" i="5"/>
  <c r="AD322" i="5"/>
  <c r="AD631" i="5"/>
  <c r="AD579" i="5"/>
  <c r="AD740" i="5"/>
  <c r="AD340" i="5"/>
  <c r="AD326" i="5"/>
  <c r="AD208" i="5"/>
  <c r="AD280" i="5"/>
  <c r="AD274" i="5"/>
  <c r="AD148" i="5"/>
  <c r="AD174" i="5"/>
  <c r="AD924" i="5"/>
  <c r="AD374" i="5"/>
  <c r="AD584" i="5"/>
  <c r="AD555" i="5"/>
  <c r="AD158" i="5"/>
  <c r="AD167" i="5"/>
  <c r="AD244" i="5"/>
  <c r="AD270" i="5"/>
  <c r="AD625" i="5"/>
  <c r="AD334" i="5"/>
  <c r="AD621" i="5"/>
  <c r="AD91" i="5"/>
  <c r="AD1024" i="5"/>
  <c r="AD1008" i="5"/>
  <c r="AD182" i="5"/>
  <c r="AD185" i="5"/>
  <c r="AD556" i="5"/>
  <c r="AD567" i="5"/>
  <c r="AD695" i="5"/>
  <c r="AD699" i="5"/>
  <c r="AD112" i="5"/>
  <c r="AD405" i="5"/>
  <c r="AD664" i="5"/>
  <c r="AD736" i="5"/>
  <c r="AD678" i="5"/>
  <c r="AD648" i="5"/>
  <c r="AD656" i="5"/>
  <c r="AD665" i="5"/>
  <c r="AD684" i="5"/>
  <c r="AD484" i="5"/>
  <c r="AD525" i="5"/>
  <c r="AD646" i="5"/>
  <c r="AD635" i="5"/>
  <c r="AD630" i="5"/>
  <c r="AD958" i="5"/>
  <c r="AD961" i="5"/>
  <c r="AD985" i="5"/>
  <c r="AD261" i="5"/>
  <c r="AD171" i="5"/>
  <c r="AD175" i="5"/>
  <c r="AD1088" i="5"/>
  <c r="AD310" i="5"/>
  <c r="AD974" i="5"/>
  <c r="AD187" i="5"/>
  <c r="AD181" i="5"/>
  <c r="AD517" i="5"/>
  <c r="AD493" i="5"/>
  <c r="AD494" i="5"/>
  <c r="AD457" i="5"/>
  <c r="AD812" i="5"/>
  <c r="AD524" i="5"/>
  <c r="AD603" i="5"/>
  <c r="AD578" i="5"/>
  <c r="AD236" i="5"/>
  <c r="AD64" i="5"/>
  <c r="AD58" i="5"/>
  <c r="AD480" i="5"/>
  <c r="AD550" i="5"/>
  <c r="AD15" i="5"/>
  <c r="AD14" i="5"/>
  <c r="AD804" i="5"/>
  <c r="AD821" i="5"/>
  <c r="AD1075" i="5"/>
  <c r="AD429" i="5"/>
  <c r="AD431" i="5"/>
  <c r="AD753" i="5"/>
  <c r="AD663" i="5"/>
  <c r="AD92" i="5"/>
  <c r="AD89" i="5"/>
  <c r="AD462" i="5"/>
  <c r="AD422" i="5"/>
  <c r="AD589" i="5"/>
  <c r="AD633" i="5"/>
  <c r="AD617" i="5"/>
  <c r="AD42" i="5"/>
  <c r="AD44" i="5"/>
  <c r="AD395" i="5"/>
  <c r="AD43" i="5"/>
  <c r="AD785" i="5"/>
  <c r="AD400" i="5"/>
  <c r="AD402" i="5"/>
  <c r="AD728" i="5"/>
  <c r="AD674" i="5"/>
  <c r="AD693" i="5"/>
  <c r="AD516" i="5"/>
  <c r="AD528" i="5"/>
  <c r="AD568" i="5"/>
  <c r="AD585" i="5"/>
  <c r="AD643" i="5"/>
  <c r="AD618" i="5"/>
  <c r="AD507" i="5"/>
  <c r="AD548" i="5"/>
  <c r="AD600" i="5"/>
  <c r="AD623" i="5"/>
  <c r="AD549" i="5"/>
  <c r="AD537" i="5"/>
  <c r="AD523" i="5"/>
  <c r="AD510" i="5"/>
  <c r="AD466" i="5"/>
  <c r="AD458" i="5"/>
  <c r="AD687" i="5"/>
  <c r="AD720" i="5"/>
  <c r="AD581" i="5"/>
  <c r="AD437" i="5"/>
  <c r="AD459" i="5"/>
  <c r="AD401" i="5"/>
  <c r="AD425" i="5"/>
  <c r="AD320" i="5"/>
  <c r="AD350" i="5"/>
  <c r="AD377" i="5"/>
  <c r="AD514" i="5"/>
  <c r="AD520" i="5"/>
  <c r="AD512" i="5"/>
  <c r="AD403" i="5"/>
  <c r="AD599" i="5"/>
  <c r="AD450" i="5"/>
  <c r="AD713" i="5"/>
  <c r="AD614" i="5"/>
  <c r="AD467" i="5"/>
  <c r="AD358" i="5"/>
  <c r="AD860" i="5"/>
  <c r="AD836" i="5"/>
  <c r="AD128" i="5"/>
  <c r="AD260" i="5"/>
  <c r="AD113" i="5"/>
  <c r="AD275" i="5"/>
  <c r="AD485" i="5"/>
  <c r="AD577" i="5"/>
  <c r="AD277" i="5"/>
  <c r="AD595" i="5"/>
  <c r="AD308" i="5"/>
  <c r="AD205" i="5"/>
  <c r="AD220" i="5"/>
  <c r="AD226" i="5"/>
  <c r="AD147" i="5"/>
  <c r="AD288" i="5"/>
  <c r="AD309" i="5"/>
  <c r="AD143" i="5"/>
  <c r="AD415" i="5"/>
  <c r="AD318" i="5"/>
  <c r="AD256" i="5"/>
  <c r="AD120" i="5"/>
  <c r="AD988" i="5"/>
  <c r="AD262" i="5"/>
  <c r="AD70" i="5"/>
  <c r="AD76" i="5"/>
  <c r="AD296" i="5"/>
  <c r="AD111" i="5"/>
  <c r="AD105" i="5"/>
  <c r="AD327" i="5"/>
  <c r="AD75" i="5"/>
  <c r="AD229" i="5"/>
  <c r="AD102" i="5"/>
  <c r="AD306" i="5"/>
  <c r="AD192" i="5"/>
  <c r="AD873" i="5"/>
  <c r="AD354" i="5"/>
  <c r="AD153" i="5"/>
  <c r="AD544" i="5"/>
  <c r="AD140" i="5"/>
  <c r="AD977" i="5"/>
  <c r="AD352" i="5"/>
  <c r="AD498" i="5"/>
  <c r="AD725" i="5"/>
  <c r="AD281" i="5"/>
  <c r="AD305" i="5"/>
  <c r="AD52" i="5"/>
  <c r="AD225" i="5"/>
  <c r="AD927" i="5"/>
  <c r="AD779" i="5"/>
  <c r="AD748" i="5"/>
  <c r="AD711" i="5"/>
  <c r="AD13" i="5"/>
  <c r="AD12" i="5"/>
  <c r="AD847" i="5"/>
  <c r="AD829" i="5"/>
  <c r="AD97" i="5"/>
  <c r="AD1025" i="5"/>
  <c r="AD28" i="5"/>
  <c r="AD1023" i="5"/>
  <c r="AD27" i="5"/>
  <c r="AD875" i="5"/>
  <c r="AD88" i="5"/>
  <c r="AD644" i="5"/>
  <c r="AD546" i="5"/>
  <c r="AD813" i="5"/>
  <c r="AD530" i="5"/>
  <c r="AD640" i="5"/>
  <c r="AD72" i="5"/>
  <c r="AD976" i="5"/>
  <c r="AD815" i="5"/>
  <c r="AD543" i="5"/>
  <c r="AD532" i="5"/>
  <c r="AD963" i="5"/>
  <c r="AD1084" i="5"/>
  <c r="AD671" i="5"/>
  <c r="AD993" i="5"/>
  <c r="AD1017" i="5"/>
  <c r="AD1060" i="5"/>
  <c r="AD698" i="5"/>
  <c r="AD939" i="5"/>
  <c r="AD966" i="5"/>
  <c r="AD818" i="5"/>
  <c r="AD763" i="5"/>
  <c r="AD936" i="5"/>
  <c r="AD557" i="5"/>
  <c r="AD850" i="5"/>
  <c r="AD691" i="5"/>
  <c r="AD160" i="5"/>
  <c r="AD997" i="5"/>
  <c r="AD871" i="5"/>
  <c r="AD911" i="5"/>
  <c r="AD1186" i="5"/>
  <c r="AD1206" i="5"/>
  <c r="AD867" i="5"/>
  <c r="AD1185" i="5"/>
  <c r="AD1202" i="5"/>
  <c r="AD881" i="5"/>
  <c r="AD1211" i="5"/>
  <c r="AD675" i="5"/>
  <c r="AD655" i="5"/>
  <c r="AD1188" i="5"/>
  <c r="AD1004" i="5"/>
  <c r="AD1027" i="5"/>
  <c r="AD1183" i="5"/>
  <c r="AD1182" i="5"/>
  <c r="AD1180" i="5"/>
  <c r="AD1198" i="5"/>
  <c r="AD1197" i="5"/>
  <c r="AD890" i="5"/>
  <c r="AD1201" i="5"/>
  <c r="AD914" i="5"/>
  <c r="AD1187" i="5"/>
  <c r="J38" i="5"/>
  <c r="J825" i="5"/>
  <c r="J605" i="5"/>
  <c r="J855" i="5"/>
  <c r="J369" i="5"/>
  <c r="J63" i="5"/>
  <c r="J190" i="5"/>
  <c r="J730" i="5"/>
  <c r="J1216" i="5"/>
  <c r="J1218" i="5"/>
  <c r="J1094" i="5"/>
  <c r="J856" i="5"/>
  <c r="J278" i="5"/>
  <c r="J356" i="5"/>
  <c r="J867" i="5"/>
  <c r="J115" i="5"/>
  <c r="J287" i="5"/>
  <c r="J235" i="5"/>
  <c r="J86" i="5"/>
  <c r="J1086" i="5"/>
  <c r="J557" i="5"/>
  <c r="J310" i="5"/>
  <c r="J875" i="5"/>
  <c r="J79" i="5"/>
  <c r="J39" i="5"/>
  <c r="J324" i="5"/>
  <c r="J221" i="5"/>
  <c r="J1037" i="5"/>
  <c r="J736" i="5"/>
  <c r="J1121" i="5"/>
  <c r="J1141" i="5"/>
  <c r="J652" i="5"/>
  <c r="J1050" i="5"/>
  <c r="J1166" i="5"/>
  <c r="J1219" i="5"/>
  <c r="J1207" i="5"/>
  <c r="J160" i="5"/>
  <c r="J206" i="5"/>
  <c r="J1195" i="5"/>
  <c r="J1144" i="5"/>
  <c r="J1081" i="5"/>
  <c r="J1099" i="5"/>
  <c r="J958" i="5"/>
  <c r="J851" i="5"/>
  <c r="J740" i="5"/>
  <c r="J1095" i="5"/>
  <c r="J916" i="5"/>
  <c r="J417" i="5"/>
  <c r="J339" i="5"/>
  <c r="J103" i="5"/>
  <c r="J626" i="5"/>
  <c r="J716" i="5"/>
  <c r="J854" i="5"/>
  <c r="J98" i="5"/>
  <c r="J183" i="5"/>
  <c r="J311" i="5"/>
  <c r="J127" i="5"/>
  <c r="J871" i="5"/>
  <c r="J748" i="5"/>
  <c r="J926" i="5"/>
  <c r="J1034" i="5"/>
  <c r="J658" i="5"/>
  <c r="J1105" i="5"/>
  <c r="J1074" i="5"/>
  <c r="J1208" i="5"/>
  <c r="J1191" i="5"/>
  <c r="J869" i="5"/>
  <c r="J975" i="5"/>
  <c r="J1104" i="5"/>
  <c r="J705" i="5"/>
  <c r="J883" i="5"/>
  <c r="J1127" i="5"/>
  <c r="J298" i="5"/>
  <c r="J957" i="5"/>
  <c r="J477" i="5"/>
  <c r="J981" i="5"/>
  <c r="J1014" i="5"/>
  <c r="J572" i="5"/>
  <c r="J661" i="5"/>
  <c r="J312" i="5"/>
  <c r="J953" i="5"/>
  <c r="J1202" i="5"/>
  <c r="J467" i="5"/>
  <c r="J1038" i="5"/>
  <c r="J377" i="5"/>
  <c r="J226" i="5"/>
  <c r="J112" i="5"/>
  <c r="J499" i="5"/>
  <c r="J163" i="5"/>
  <c r="J180" i="5"/>
  <c r="J991" i="5"/>
  <c r="J984" i="5"/>
  <c r="J1118" i="5"/>
  <c r="J1011" i="5"/>
  <c r="J1153" i="5"/>
  <c r="J271" i="5"/>
  <c r="J823" i="5"/>
  <c r="J853" i="5"/>
  <c r="J949" i="5"/>
  <c r="J808" i="5"/>
  <c r="J762" i="5"/>
  <c r="J785" i="5"/>
  <c r="J106" i="5"/>
  <c r="J104" i="5"/>
  <c r="J791" i="5"/>
  <c r="J1057" i="5"/>
  <c r="J1111" i="5"/>
  <c r="J727" i="5"/>
  <c r="J430" i="5"/>
  <c r="J73" i="5"/>
  <c r="J240" i="5"/>
  <c r="J214" i="5"/>
  <c r="J61" i="5"/>
  <c r="J1137" i="5"/>
  <c r="J91" i="5"/>
  <c r="J45" i="5"/>
  <c r="J363" i="5"/>
  <c r="J224" i="5"/>
  <c r="J995" i="5"/>
  <c r="J355" i="5"/>
  <c r="J1175" i="5"/>
  <c r="J1001" i="5"/>
  <c r="J933" i="5"/>
  <c r="J879" i="5"/>
  <c r="J406" i="5"/>
  <c r="J368" i="5"/>
  <c r="J545" i="5"/>
  <c r="J80" i="5"/>
  <c r="J739" i="5"/>
  <c r="J1130" i="5"/>
  <c r="J721" i="5"/>
  <c r="J1051" i="5"/>
  <c r="J538" i="5"/>
  <c r="J1033" i="5"/>
  <c r="J1114" i="5"/>
  <c r="J387" i="5"/>
  <c r="J662" i="5"/>
  <c r="J831" i="5"/>
  <c r="J844" i="5"/>
  <c r="J800" i="5"/>
  <c r="J428" i="5"/>
  <c r="J950" i="5"/>
  <c r="J101" i="5"/>
  <c r="J1046" i="5"/>
  <c r="J362" i="5"/>
  <c r="J896" i="5"/>
  <c r="J630" i="5"/>
  <c r="J263" i="5"/>
  <c r="J95" i="5"/>
  <c r="J151" i="5"/>
  <c r="J691" i="5"/>
  <c r="J690" i="5"/>
  <c r="J906" i="5"/>
  <c r="J905" i="5"/>
  <c r="J619" i="5"/>
  <c r="J1072" i="5"/>
  <c r="J865" i="5"/>
  <c r="J1047" i="5"/>
  <c r="J490" i="5"/>
  <c r="J737" i="5"/>
  <c r="J469" i="5"/>
  <c r="J1061" i="5"/>
  <c r="J1183" i="5"/>
  <c r="J921" i="5"/>
  <c r="J810" i="5"/>
  <c r="J615" i="5"/>
  <c r="J760" i="5"/>
  <c r="J700" i="5"/>
  <c r="J666" i="5"/>
  <c r="J397" i="5"/>
  <c r="J866" i="5"/>
  <c r="J299" i="5"/>
  <c r="J1088" i="5"/>
  <c r="J327" i="5"/>
  <c r="J880" i="5"/>
  <c r="J489" i="5"/>
  <c r="J370" i="5"/>
  <c r="J407" i="5"/>
  <c r="J581" i="5"/>
  <c r="J523" i="5"/>
  <c r="J147" i="5"/>
  <c r="J637" i="5"/>
  <c r="J713" i="5"/>
  <c r="J1129" i="5"/>
  <c r="J425" i="5"/>
  <c r="J205" i="5"/>
  <c r="J75" i="5"/>
  <c r="J207" i="5"/>
  <c r="J913" i="5"/>
  <c r="J415" i="5"/>
  <c r="J790" i="5"/>
  <c r="J514" i="5"/>
  <c r="J277" i="5"/>
  <c r="J479" i="5"/>
  <c r="J753" i="5"/>
  <c r="J687" i="5"/>
  <c r="J623" i="5"/>
  <c r="J143" i="5"/>
  <c r="J36" i="5"/>
  <c r="J35" i="5"/>
  <c r="J527" i="5"/>
  <c r="J399" i="5"/>
  <c r="J552" i="5"/>
  <c r="J398" i="5"/>
  <c r="J165" i="5"/>
  <c r="J99" i="5"/>
  <c r="J754" i="5"/>
  <c r="J1215" i="5"/>
  <c r="J1214" i="5"/>
  <c r="J1119" i="5"/>
  <c r="J925" i="5"/>
  <c r="J524" i="5"/>
  <c r="J322" i="5"/>
  <c r="J640" i="5"/>
  <c r="J43" i="5"/>
  <c r="J276" i="5"/>
  <c r="J203" i="5"/>
  <c r="J50" i="5"/>
  <c r="J1176" i="5"/>
  <c r="J936" i="5"/>
  <c r="J500" i="5"/>
  <c r="J1025" i="5"/>
  <c r="J273" i="5"/>
  <c r="J521" i="5"/>
  <c r="J314" i="5"/>
  <c r="J81" i="5"/>
  <c r="J1062" i="5"/>
  <c r="J663" i="5"/>
  <c r="J1018" i="5"/>
  <c r="J788" i="5"/>
  <c r="J726" i="5"/>
  <c r="J968" i="5"/>
  <c r="J954" i="5"/>
  <c r="J1217" i="5"/>
  <c r="J1210" i="5"/>
  <c r="J217" i="5"/>
  <c r="J715" i="5"/>
  <c r="J1142" i="5"/>
  <c r="J1146" i="5"/>
  <c r="J859" i="5"/>
  <c r="J1053" i="5"/>
  <c r="J1028" i="5"/>
  <c r="J828" i="5"/>
  <c r="J725" i="5"/>
  <c r="J861" i="5"/>
  <c r="J920" i="5"/>
  <c r="J929" i="5"/>
  <c r="J410" i="5"/>
  <c r="J357" i="5"/>
  <c r="J65" i="5"/>
  <c r="J156" i="5"/>
  <c r="J372" i="5"/>
  <c r="J592" i="5"/>
  <c r="J332" i="5"/>
  <c r="J304" i="5"/>
  <c r="J56" i="5"/>
  <c r="J300" i="5"/>
  <c r="J763" i="5"/>
  <c r="J829" i="5"/>
  <c r="J1007" i="5"/>
  <c r="J783" i="5"/>
  <c r="J689" i="5"/>
  <c r="J1032" i="5"/>
  <c r="J965" i="5"/>
  <c r="J1212" i="5"/>
  <c r="J1187" i="5"/>
  <c r="J943" i="5"/>
  <c r="J1000" i="5"/>
  <c r="J1189" i="5"/>
  <c r="J838" i="5"/>
  <c r="J639" i="5"/>
  <c r="J1108" i="5"/>
  <c r="J606" i="5"/>
  <c r="J864" i="5"/>
  <c r="J404" i="5"/>
  <c r="J815" i="5"/>
  <c r="J971" i="5"/>
  <c r="J396" i="5"/>
  <c r="J826" i="5"/>
  <c r="J292" i="5"/>
  <c r="J1044" i="5"/>
  <c r="J52" i="5"/>
  <c r="J1206" i="5"/>
  <c r="J288" i="5"/>
  <c r="J1096" i="5"/>
  <c r="J358" i="5"/>
  <c r="J459" i="5"/>
  <c r="J193" i="5"/>
  <c r="J941" i="5"/>
  <c r="J994" i="5"/>
  <c r="J1205" i="5"/>
  <c r="J1040" i="5"/>
  <c r="J1193" i="5"/>
  <c r="J468" i="5"/>
  <c r="J924" i="5"/>
  <c r="J738" i="5"/>
  <c r="J1075" i="5"/>
  <c r="J974" i="5"/>
  <c r="J928" i="5"/>
  <c r="J812" i="5"/>
  <c r="J114" i="5"/>
  <c r="J110" i="5"/>
  <c r="J513" i="5"/>
  <c r="J1079" i="5"/>
  <c r="J1157" i="5"/>
  <c r="J1056" i="5"/>
  <c r="J420" i="5"/>
  <c r="J33" i="5"/>
  <c r="J266" i="5"/>
  <c r="J142" i="5"/>
  <c r="J62" i="5"/>
  <c r="J1196" i="5"/>
  <c r="J264" i="5"/>
  <c r="J445" i="5"/>
  <c r="J438" i="5"/>
  <c r="J141" i="5"/>
  <c r="J1009" i="5"/>
  <c r="J888" i="5"/>
  <c r="J1160" i="5"/>
  <c r="J1065" i="5"/>
  <c r="J777" i="5"/>
  <c r="J1080" i="5"/>
  <c r="J253" i="5"/>
  <c r="J184" i="5"/>
  <c r="J483" i="5"/>
  <c r="J237" i="5"/>
  <c r="J667" i="5"/>
  <c r="J1159" i="5"/>
  <c r="J586" i="5"/>
  <c r="J952" i="5"/>
  <c r="J551" i="5"/>
  <c r="J1023" i="5"/>
  <c r="J1203" i="5"/>
  <c r="J441" i="5"/>
  <c r="J1012" i="5"/>
  <c r="J1100" i="5"/>
  <c r="J559" i="5"/>
  <c r="J622" i="5"/>
  <c r="J654" i="5"/>
  <c r="J166" i="5"/>
  <c r="J806" i="5"/>
  <c r="J409" i="5"/>
  <c r="J1017" i="5"/>
  <c r="J515" i="5"/>
  <c r="J830" i="5"/>
  <c r="J564" i="5"/>
  <c r="J698" i="5"/>
  <c r="J728" i="5"/>
  <c r="J978" i="5"/>
  <c r="J1029" i="5"/>
  <c r="J668" i="5"/>
  <c r="J1019" i="5"/>
  <c r="J1087" i="5"/>
  <c r="J846" i="5"/>
  <c r="J992" i="5"/>
  <c r="J388" i="5"/>
  <c r="J910" i="5"/>
  <c r="J259" i="5"/>
  <c r="J1054" i="5"/>
  <c r="J225" i="5"/>
  <c r="J1211" i="5"/>
  <c r="J1022" i="5"/>
  <c r="J967" i="5"/>
  <c r="J805" i="5"/>
  <c r="J899" i="5"/>
  <c r="J448" i="5"/>
  <c r="J511" i="5"/>
  <c r="J574" i="5"/>
  <c r="J138" i="5"/>
  <c r="J673" i="5"/>
  <c r="J780" i="5"/>
  <c r="J1060" i="5"/>
  <c r="J229" i="5"/>
  <c r="J797" i="5"/>
  <c r="J105" i="5"/>
  <c r="J308" i="5"/>
  <c r="J261" i="5"/>
  <c r="J520" i="5"/>
  <c r="J401" i="5"/>
  <c r="J508" i="5"/>
  <c r="J485" i="5"/>
  <c r="J1124" i="5"/>
  <c r="J599" i="5"/>
  <c r="J720" i="5"/>
  <c r="J877" i="5"/>
  <c r="J296" i="5"/>
  <c r="J870" i="5"/>
  <c r="J394" i="5"/>
  <c r="J607" i="5"/>
  <c r="J512" i="5"/>
  <c r="J437" i="5"/>
  <c r="J11" i="5"/>
  <c r="J29" i="5"/>
  <c r="J8" i="5"/>
  <c r="J26" i="5"/>
  <c r="J506" i="5"/>
  <c r="J216" i="5"/>
  <c r="J443" i="5"/>
  <c r="J433" i="5"/>
  <c r="J170" i="5"/>
  <c r="J71" i="5"/>
  <c r="J718" i="5"/>
  <c r="J1192" i="5"/>
  <c r="J1184" i="5"/>
  <c r="J1013" i="5"/>
  <c r="J657" i="5"/>
  <c r="J677" i="5"/>
  <c r="J301" i="5"/>
  <c r="J997" i="5"/>
  <c r="J434" i="5"/>
  <c r="J223" i="5"/>
  <c r="J67" i="5"/>
  <c r="J1136" i="5"/>
  <c r="J963" i="5"/>
  <c r="J566" i="5"/>
  <c r="J525" i="5"/>
  <c r="J847" i="5"/>
  <c r="J204" i="5"/>
  <c r="J582" i="5"/>
  <c r="J323" i="5"/>
  <c r="J107" i="5"/>
  <c r="J1177" i="5"/>
  <c r="J711" i="5"/>
  <c r="J636" i="5"/>
  <c r="J580" i="5"/>
  <c r="J645" i="5"/>
  <c r="J781" i="5"/>
  <c r="J999" i="5"/>
  <c r="J1155" i="5"/>
  <c r="J1200" i="5"/>
  <c r="J72" i="5"/>
  <c r="J809" i="5"/>
  <c r="J1006" i="5"/>
  <c r="J1002" i="5"/>
  <c r="J771" i="5"/>
  <c r="J1020" i="5"/>
  <c r="J908" i="5"/>
  <c r="J612" i="5"/>
  <c r="J531" i="5"/>
  <c r="J882" i="5"/>
  <c r="J819" i="5"/>
  <c r="J392" i="5"/>
  <c r="J316" i="5"/>
  <c r="J37" i="5"/>
  <c r="J234" i="5"/>
  <c r="J335" i="5"/>
  <c r="J465" i="5"/>
  <c r="J233" i="5"/>
  <c r="J374" i="5"/>
  <c r="J378" i="5"/>
  <c r="J93" i="5"/>
  <c r="J169" i="5"/>
  <c r="J993" i="5"/>
  <c r="J334" i="5"/>
  <c r="J779" i="5"/>
  <c r="J651" i="5"/>
  <c r="J811" i="5"/>
  <c r="J307" i="5"/>
  <c r="J792" i="5"/>
  <c r="J1066" i="5"/>
  <c r="J1178" i="5"/>
  <c r="J1190" i="5"/>
  <c r="J751" i="5"/>
  <c r="J632" i="5"/>
  <c r="J1106" i="5"/>
  <c r="J755" i="5"/>
  <c r="J282" i="5"/>
  <c r="J389" i="5"/>
  <c r="J1135" i="5"/>
  <c r="J563" i="5"/>
  <c r="J964" i="5"/>
  <c r="J601" i="5"/>
  <c r="J966" i="5"/>
  <c r="J770" i="5"/>
  <c r="J752" i="5"/>
  <c r="J817" i="5"/>
  <c r="J541" i="5"/>
  <c r="J969" i="5"/>
  <c r="J1185" i="5"/>
  <c r="J1125" i="5"/>
  <c r="J192" i="5"/>
  <c r="J69" i="5"/>
  <c r="J46" i="5"/>
  <c r="J778" i="5"/>
  <c r="J638" i="5"/>
  <c r="J1021" i="5"/>
  <c r="J761" i="5"/>
  <c r="J1164" i="5"/>
  <c r="J236" i="5"/>
  <c r="J664" i="5"/>
  <c r="J729" i="5"/>
  <c r="J909" i="5"/>
  <c r="J656" i="5"/>
  <c r="J750" i="5"/>
  <c r="J625" i="5"/>
  <c r="J60" i="5"/>
  <c r="J54" i="5"/>
  <c r="J454" i="5"/>
  <c r="J1134" i="5"/>
  <c r="J1156" i="5"/>
  <c r="J1069" i="5"/>
  <c r="J495" i="5"/>
  <c r="J382" i="5"/>
  <c r="J125" i="5"/>
  <c r="J51" i="5"/>
  <c r="J1171" i="5"/>
  <c r="J208" i="5"/>
  <c r="J533" i="5"/>
  <c r="J371" i="5"/>
  <c r="J84" i="5"/>
  <c r="J1145" i="5"/>
  <c r="J708" i="5"/>
  <c r="J1026" i="5"/>
  <c r="J983" i="5"/>
  <c r="J774" i="5"/>
  <c r="J852" i="5"/>
  <c r="J289" i="5"/>
  <c r="J245" i="5"/>
  <c r="J375" i="5"/>
  <c r="J133" i="5"/>
  <c r="J290" i="5"/>
  <c r="J317" i="5"/>
  <c r="J1138" i="5"/>
  <c r="J611" i="5"/>
  <c r="J996" i="5"/>
  <c r="J610" i="5"/>
  <c r="J939" i="5"/>
  <c r="J1167" i="5"/>
  <c r="J284" i="5"/>
  <c r="J709" i="5"/>
  <c r="J767" i="5"/>
  <c r="J482" i="5"/>
  <c r="J887" i="5"/>
  <c r="J683" i="5"/>
  <c r="J583" i="5"/>
  <c r="J937" i="5"/>
  <c r="J337" i="5"/>
  <c r="J976" i="5"/>
  <c r="J395" i="5"/>
  <c r="J801" i="5"/>
  <c r="J484" i="5"/>
  <c r="J813" i="5"/>
  <c r="J589" i="5"/>
  <c r="J609" i="5"/>
  <c r="J764" i="5"/>
  <c r="J576" i="5"/>
  <c r="J946" i="5"/>
  <c r="J773" i="5"/>
  <c r="J733" i="5"/>
  <c r="J835" i="5"/>
  <c r="J707" i="5"/>
  <c r="J481" i="5"/>
  <c r="J945" i="5"/>
  <c r="J1186" i="5"/>
  <c r="J827" i="5"/>
  <c r="J621" i="5"/>
  <c r="J694" i="5"/>
  <c r="J642" i="5"/>
  <c r="J359" i="5"/>
  <c r="J794" i="5"/>
  <c r="J712" i="5"/>
  <c r="J475" i="5"/>
  <c r="J956" i="5"/>
  <c r="J672" i="5"/>
  <c r="J1084" i="5"/>
  <c r="J832" i="5"/>
  <c r="J450" i="5"/>
  <c r="J102" i="5"/>
  <c r="J262" i="5"/>
  <c r="J120" i="5"/>
  <c r="J405" i="5"/>
  <c r="J1109" i="5"/>
  <c r="J614" i="5"/>
  <c r="J306" i="5"/>
  <c r="J787" i="5"/>
  <c r="J990" i="5"/>
  <c r="J403" i="5"/>
  <c r="J111" i="5"/>
  <c r="J256" i="5"/>
  <c r="J505" i="5"/>
  <c r="J220" i="5"/>
  <c r="J25" i="5"/>
  <c r="J16" i="5"/>
  <c r="J23" i="5"/>
  <c r="J19" i="5"/>
  <c r="J121" i="5"/>
  <c r="J285" i="5"/>
  <c r="J383" i="5"/>
  <c r="J571" i="5"/>
  <c r="J131" i="5"/>
  <c r="J4" i="5"/>
  <c r="J242" i="5"/>
  <c r="J365" i="5"/>
  <c r="J213" i="5"/>
  <c r="J132" i="5"/>
  <c r="J55" i="5"/>
  <c r="J279" i="5"/>
  <c r="J757" i="5"/>
  <c r="J1173" i="5"/>
  <c r="J1170" i="5"/>
  <c r="J955" i="5"/>
  <c r="J349" i="5"/>
  <c r="J188" i="5"/>
  <c r="J32" i="5"/>
  <c r="J457" i="5"/>
  <c r="J881" i="5"/>
  <c r="J198" i="5"/>
  <c r="J293" i="5"/>
  <c r="J82" i="5"/>
  <c r="J1131" i="5"/>
  <c r="J89" i="5"/>
  <c r="J181" i="5"/>
  <c r="J628" i="5"/>
  <c r="J494" i="5"/>
  <c r="J167" i="5"/>
  <c r="J254" i="5"/>
  <c r="J175" i="5"/>
  <c r="J532" i="5"/>
  <c r="J196" i="5"/>
  <c r="J161" i="5"/>
  <c r="J386" i="5"/>
  <c r="J130" i="5"/>
  <c r="J1016" i="5"/>
  <c r="J699" i="5"/>
  <c r="J126" i="5"/>
  <c r="J291" i="5"/>
  <c r="J373" i="5"/>
  <c r="J354" i="5"/>
  <c r="J593" i="5"/>
  <c r="J682" i="5"/>
  <c r="J795" i="5"/>
  <c r="J1083" i="5"/>
  <c r="J1213" i="5"/>
  <c r="J1174" i="5"/>
  <c r="J68" i="5"/>
  <c r="J972" i="5"/>
  <c r="J1151" i="5"/>
  <c r="J1036" i="5"/>
  <c r="J876" i="5"/>
  <c r="J340" i="5"/>
  <c r="J685" i="5"/>
  <c r="J902" i="5"/>
  <c r="J747" i="5"/>
  <c r="J793" i="5"/>
  <c r="J504" i="5"/>
  <c r="J789" i="5"/>
  <c r="J560" i="5"/>
  <c r="J139" i="5"/>
  <c r="J5" i="5"/>
  <c r="J575" i="5"/>
  <c r="J376" i="5"/>
  <c r="J453" i="5"/>
  <c r="J197" i="5"/>
  <c r="J255" i="5"/>
  <c r="J361" i="5"/>
  <c r="J211" i="5"/>
  <c r="J911" i="5"/>
  <c r="J158" i="5"/>
  <c r="J265" i="5"/>
  <c r="J171" i="5"/>
  <c r="J546" i="5"/>
  <c r="J352" i="5"/>
  <c r="J588" i="5"/>
  <c r="J634" i="5"/>
  <c r="J746" i="5"/>
  <c r="J1048" i="5"/>
  <c r="J1209" i="5"/>
  <c r="J1165" i="5"/>
  <c r="J124" i="5"/>
  <c r="J416" i="5"/>
  <c r="J598" i="5"/>
  <c r="J529" i="5"/>
  <c r="J900" i="5"/>
  <c r="J1147" i="5"/>
  <c r="J703" i="5"/>
  <c r="J675" i="5"/>
  <c r="J1115" i="5"/>
  <c r="J802" i="5"/>
  <c r="J987" i="5"/>
  <c r="J1093" i="5"/>
  <c r="J840" i="5"/>
  <c r="J440" i="5"/>
  <c r="J901" i="5"/>
  <c r="J267" i="5"/>
  <c r="J1180" i="5"/>
  <c r="J1149" i="5"/>
  <c r="J550" i="5"/>
  <c r="J57" i="5"/>
  <c r="J119" i="5"/>
  <c r="J419" i="5"/>
  <c r="J616" i="5"/>
  <c r="J534" i="5"/>
  <c r="J423" i="5"/>
  <c r="J569" i="5"/>
  <c r="J426" i="5"/>
  <c r="J452" i="5"/>
  <c r="J227" i="5"/>
  <c r="J117" i="5"/>
  <c r="J590" i="5"/>
  <c r="J330" i="5"/>
  <c r="J360" i="5"/>
  <c r="J134" i="5"/>
  <c r="J53" i="5"/>
  <c r="J251" i="5"/>
  <c r="J756" i="5"/>
  <c r="J1168" i="5"/>
  <c r="J1152" i="5"/>
  <c r="J918" i="5"/>
  <c r="J199" i="5"/>
  <c r="J294" i="5"/>
  <c r="J87" i="5"/>
  <c r="J1139" i="5"/>
  <c r="J189" i="5"/>
  <c r="J155" i="5"/>
  <c r="J421" i="5"/>
  <c r="J122" i="5"/>
  <c r="J1045" i="5"/>
  <c r="J78" i="5"/>
  <c r="J912" i="5"/>
  <c r="J1162" i="5"/>
  <c r="J1015" i="5"/>
  <c r="J814" i="5"/>
  <c r="J604" i="5"/>
  <c r="J379" i="5"/>
  <c r="J471" i="5"/>
  <c r="J219" i="5"/>
  <c r="J868" i="5"/>
  <c r="J1158" i="5"/>
  <c r="J732" i="5"/>
  <c r="J655" i="5"/>
  <c r="J1107" i="5"/>
  <c r="J782" i="5"/>
  <c r="J446" i="5"/>
  <c r="J565" i="5"/>
  <c r="J436" i="5"/>
  <c r="J432" i="5"/>
  <c r="J931" i="5"/>
  <c r="J894" i="5"/>
  <c r="J749" i="5"/>
  <c r="J380" i="5"/>
  <c r="J850" i="5"/>
  <c r="J579" i="5"/>
  <c r="J977" i="5"/>
  <c r="J600" i="5"/>
  <c r="J350" i="5"/>
  <c r="J603" i="5"/>
  <c r="J342" i="5"/>
  <c r="J195" i="5"/>
  <c r="J30" i="5"/>
  <c r="J92" i="5"/>
  <c r="J187" i="5"/>
  <c r="J624" i="5"/>
  <c r="J695" i="5"/>
  <c r="J326" i="5"/>
  <c r="J653" i="5"/>
  <c r="J893" i="5"/>
  <c r="J766" i="5"/>
  <c r="J895" i="5"/>
  <c r="J539" i="5"/>
  <c r="J857" i="5"/>
  <c r="J948" i="5"/>
  <c r="J1064" i="5"/>
  <c r="J872" i="5"/>
  <c r="J472" i="5"/>
  <c r="J874" i="5"/>
  <c r="J258" i="5"/>
  <c r="J1182" i="5"/>
  <c r="J222" i="5"/>
  <c r="J118" i="5"/>
  <c r="J561" i="5"/>
  <c r="J313" i="5"/>
  <c r="J381" i="5"/>
  <c r="J842" i="5"/>
  <c r="J884" i="5"/>
  <c r="J758" i="5"/>
  <c r="J385" i="5"/>
  <c r="J818" i="5"/>
  <c r="J462" i="5"/>
  <c r="J660" i="5"/>
  <c r="J891" i="5"/>
  <c r="J836" i="5"/>
  <c r="J458" i="5"/>
  <c r="J693" i="5"/>
  <c r="J585" i="5"/>
  <c r="J631" i="5"/>
  <c r="J1148" i="5"/>
  <c r="J480" i="5"/>
  <c r="J59" i="5"/>
  <c r="J988" i="5"/>
  <c r="J422" i="5"/>
  <c r="J676" i="5"/>
  <c r="J917" i="5"/>
  <c r="J860" i="5"/>
  <c r="J537" i="5"/>
  <c r="J320" i="5"/>
  <c r="J578" i="5"/>
  <c r="J466" i="5"/>
  <c r="J674" i="5"/>
  <c r="J568" i="5"/>
  <c r="J17" i="5"/>
  <c r="J7" i="5"/>
  <c r="J18" i="5"/>
  <c r="J6" i="5"/>
  <c r="J201" i="5"/>
  <c r="J331" i="5"/>
  <c r="J518" i="5"/>
  <c r="J526" i="5"/>
  <c r="J48" i="5"/>
  <c r="J31" i="5"/>
  <c r="J346" i="5"/>
  <c r="J243" i="5"/>
  <c r="J116" i="5"/>
  <c r="J66" i="5"/>
  <c r="J283" i="5"/>
  <c r="J1077" i="5"/>
  <c r="J1059" i="5"/>
  <c r="J1073" i="5"/>
  <c r="J796" i="5"/>
  <c r="J570" i="5"/>
  <c r="J985" i="5"/>
  <c r="J228" i="5"/>
  <c r="J321" i="5"/>
  <c r="J202" i="5"/>
  <c r="J1133" i="5"/>
  <c r="J137" i="5"/>
  <c r="J44" i="5"/>
  <c r="J58" i="5"/>
  <c r="J741" i="5"/>
  <c r="J536" i="5"/>
  <c r="J347" i="5"/>
  <c r="J123" i="5"/>
  <c r="J153" i="5"/>
  <c r="J671" i="5"/>
  <c r="J464" i="5"/>
  <c r="J249" i="5"/>
  <c r="J336" i="5"/>
  <c r="J149" i="5"/>
  <c r="J1112" i="5"/>
  <c r="J635" i="5"/>
  <c r="J194" i="5"/>
  <c r="J366" i="5"/>
  <c r="J503" i="5"/>
  <c r="J544" i="5"/>
  <c r="J885" i="5"/>
  <c r="J724" i="5"/>
  <c r="J1098" i="5"/>
  <c r="J1199" i="5"/>
  <c r="J1154" i="5"/>
  <c r="J27" i="5"/>
  <c r="J554" i="5"/>
  <c r="J1035" i="5"/>
  <c r="J1163" i="5"/>
  <c r="J1070" i="5"/>
  <c r="J878" i="5"/>
  <c r="J556" i="5"/>
  <c r="J649" i="5"/>
  <c r="J1049" i="5"/>
  <c r="J807" i="5"/>
  <c r="J942" i="5"/>
  <c r="J650" i="5"/>
  <c r="J849" i="5"/>
  <c r="J547" i="5"/>
  <c r="J49" i="5"/>
  <c r="J34" i="5"/>
  <c r="J168" i="5"/>
  <c r="J303" i="5"/>
  <c r="J488" i="5"/>
  <c r="J179" i="5"/>
  <c r="J367" i="5"/>
  <c r="J241" i="5"/>
  <c r="J108" i="5"/>
  <c r="J961" i="5"/>
  <c r="J393" i="5"/>
  <c r="J145" i="5"/>
  <c r="J140" i="5"/>
  <c r="J644" i="5"/>
  <c r="J498" i="5"/>
  <c r="J915" i="5"/>
  <c r="J722" i="5"/>
  <c r="J1052" i="5"/>
  <c r="J1204" i="5"/>
  <c r="J1194" i="5"/>
  <c r="J502" i="5"/>
  <c r="J150" i="5"/>
  <c r="J329" i="5"/>
  <c r="J803" i="5"/>
  <c r="J659" i="5"/>
  <c r="J960" i="5"/>
  <c r="J1161" i="5"/>
  <c r="J934" i="5"/>
  <c r="J665" i="5"/>
  <c r="J765" i="5"/>
  <c r="J914" i="5"/>
  <c r="J930" i="5"/>
  <c r="J1150" i="5"/>
  <c r="J980" i="5"/>
  <c r="J478" i="5"/>
  <c r="J862" i="5"/>
  <c r="J1188" i="5"/>
  <c r="J1132" i="5"/>
  <c r="J617" i="5"/>
  <c r="J191" i="5"/>
  <c r="J28" i="5"/>
  <c r="J487" i="5"/>
  <c r="J157" i="5"/>
  <c r="J343" i="5"/>
  <c r="J772" i="5"/>
  <c r="J701" i="5"/>
  <c r="J496" i="5"/>
  <c r="J986" i="5"/>
  <c r="J697" i="5"/>
  <c r="J627" i="5"/>
  <c r="J681" i="5"/>
  <c r="J210" i="5"/>
  <c r="J408" i="5"/>
  <c r="J447" i="5"/>
  <c r="J351" i="5"/>
  <c r="J74" i="5"/>
  <c r="J247" i="5"/>
  <c r="J1042" i="5"/>
  <c r="J1030" i="5"/>
  <c r="J1092" i="5"/>
  <c r="J744" i="5"/>
  <c r="J239" i="5"/>
  <c r="J319" i="5"/>
  <c r="J209" i="5"/>
  <c r="J1122" i="5"/>
  <c r="J522" i="5"/>
  <c r="J248" i="5"/>
  <c r="J348" i="5"/>
  <c r="J129" i="5"/>
  <c r="J1123" i="5"/>
  <c r="J553" i="5"/>
  <c r="J1043" i="5"/>
  <c r="J1172" i="5"/>
  <c r="J1091" i="5"/>
  <c r="J907" i="5"/>
  <c r="J186" i="5"/>
  <c r="J315" i="5"/>
  <c r="J463" i="5"/>
  <c r="J200" i="5"/>
  <c r="J998" i="5"/>
  <c r="J1169" i="5"/>
  <c r="J919" i="5"/>
  <c r="J684" i="5"/>
  <c r="J759" i="5"/>
  <c r="J890" i="5"/>
  <c r="J473" i="5"/>
  <c r="J940" i="5"/>
  <c r="J692" i="5"/>
  <c r="J608" i="5"/>
  <c r="J973" i="5"/>
  <c r="J863" i="5"/>
  <c r="J784" i="5"/>
  <c r="J232" i="5"/>
  <c r="J1008" i="5"/>
  <c r="J558" i="5"/>
  <c r="J927" i="5"/>
  <c r="J549" i="5"/>
  <c r="J275" i="5"/>
  <c r="J491" i="5"/>
  <c r="J144" i="5"/>
  <c r="J42" i="5"/>
  <c r="J64" i="5"/>
  <c r="J702" i="5"/>
  <c r="J646" i="5"/>
  <c r="J567" i="5"/>
  <c r="J688" i="5"/>
  <c r="J1082" i="5"/>
  <c r="J837" i="5"/>
  <c r="J938" i="5"/>
  <c r="J704" i="5"/>
  <c r="J824" i="5"/>
  <c r="J951" i="5"/>
  <c r="J1117" i="5"/>
  <c r="J989" i="5"/>
  <c r="J492" i="5"/>
  <c r="J798" i="5"/>
  <c r="J1198" i="5"/>
  <c r="J679" i="5"/>
  <c r="J212" i="5"/>
  <c r="J411" i="5"/>
  <c r="J449" i="5"/>
  <c r="J364" i="5"/>
  <c r="J944" i="5"/>
  <c r="J848" i="5"/>
  <c r="J816" i="5"/>
  <c r="J230" i="5"/>
  <c r="J1024" i="5"/>
  <c r="J455" i="5"/>
  <c r="J460" i="5"/>
  <c r="J647" i="5"/>
  <c r="J595" i="5"/>
  <c r="J643" i="5"/>
  <c r="J548" i="5"/>
  <c r="J70" i="5"/>
  <c r="J587" i="5"/>
  <c r="J1128" i="5"/>
  <c r="J633" i="5"/>
  <c r="J176" i="5"/>
  <c r="J873" i="5"/>
  <c r="J435" i="5"/>
  <c r="J540" i="5"/>
  <c r="J594" i="5"/>
  <c r="J577" i="5"/>
  <c r="J510" i="5"/>
  <c r="J260" i="5"/>
  <c r="J509" i="5"/>
  <c r="J618" i="5"/>
  <c r="J507" i="5"/>
  <c r="J76" i="5"/>
  <c r="J9" i="5"/>
  <c r="J22" i="5"/>
  <c r="J10" i="5"/>
  <c r="J20" i="5"/>
  <c r="J272" i="5"/>
  <c r="J497" i="5"/>
  <c r="J613" i="5"/>
  <c r="J451" i="5"/>
  <c r="J164" i="5"/>
  <c r="J21" i="5"/>
  <c r="J178" i="5"/>
  <c r="J414" i="5"/>
  <c r="J295" i="5"/>
  <c r="J109" i="5"/>
  <c r="J40" i="5"/>
  <c r="J215" i="5"/>
  <c r="J1090" i="5"/>
  <c r="J1076" i="5"/>
  <c r="J1039" i="5"/>
  <c r="J833" i="5"/>
  <c r="J542" i="5"/>
  <c r="J959" i="5"/>
  <c r="J94" i="5"/>
  <c r="J338" i="5"/>
  <c r="J154" i="5"/>
  <c r="J1110" i="5"/>
  <c r="J14" i="5"/>
  <c r="J185" i="5"/>
  <c r="J799" i="5"/>
  <c r="J519" i="5"/>
  <c r="J274" i="5"/>
  <c r="J268" i="5"/>
  <c r="J174" i="5"/>
  <c r="J543" i="5"/>
  <c r="J297" i="5"/>
  <c r="J286" i="5"/>
  <c r="J418" i="5"/>
  <c r="J152" i="5"/>
  <c r="J1063" i="5"/>
  <c r="J821" i="5"/>
  <c r="J246" i="5"/>
  <c r="J476" i="5"/>
  <c r="J602" i="5"/>
  <c r="J281" i="5"/>
  <c r="J769" i="5"/>
  <c r="J620" i="5"/>
  <c r="J922" i="5"/>
  <c r="J1120" i="5"/>
  <c r="J1097" i="5"/>
  <c r="J12" i="5"/>
  <c r="J3" i="5"/>
  <c r="J439" i="5"/>
  <c r="J834" i="5"/>
  <c r="J1089" i="5"/>
  <c r="J1055" i="5"/>
  <c r="J886" i="5"/>
  <c r="J97" i="5"/>
  <c r="J596" i="5"/>
  <c r="J970" i="5"/>
  <c r="J573" i="5"/>
  <c r="J734" i="5"/>
  <c r="J486" i="5"/>
  <c r="J776" i="5"/>
  <c r="J501" i="5"/>
  <c r="J159" i="5"/>
  <c r="J24" i="5"/>
  <c r="J231" i="5"/>
  <c r="J136" i="5"/>
  <c r="J444" i="5"/>
  <c r="J269" i="5"/>
  <c r="J173" i="5"/>
  <c r="J390" i="5"/>
  <c r="J325" i="5"/>
  <c r="J947" i="5"/>
  <c r="J280" i="5"/>
  <c r="J252" i="5"/>
  <c r="J148" i="5"/>
  <c r="J530" i="5"/>
  <c r="J305" i="5"/>
  <c r="J786" i="5"/>
  <c r="J597" i="5"/>
  <c r="J932" i="5"/>
  <c r="J1103" i="5"/>
  <c r="J1126" i="5"/>
  <c r="J162" i="5"/>
  <c r="J345" i="5"/>
  <c r="J735" i="5"/>
  <c r="J669" i="5"/>
  <c r="J1143" i="5"/>
  <c r="J1181" i="5"/>
  <c r="J889" i="5"/>
  <c r="J897" i="5"/>
  <c r="J629" i="5"/>
  <c r="J1027" i="5"/>
  <c r="J743" i="5"/>
  <c r="J1058" i="5"/>
  <c r="J1116" i="5"/>
  <c r="J680" i="5"/>
  <c r="J745" i="5"/>
  <c r="J1197" i="5"/>
  <c r="J318" i="5"/>
  <c r="J1005" i="5"/>
  <c r="J584" i="5"/>
  <c r="J400" i="5"/>
  <c r="J13" i="5"/>
  <c r="J2" i="5"/>
  <c r="J172" i="5"/>
  <c r="J353" i="5"/>
  <c r="J710" i="5"/>
  <c r="J706" i="5"/>
  <c r="J427" i="5"/>
  <c r="J1041" i="5"/>
  <c r="J935" i="5"/>
  <c r="J412" i="5"/>
  <c r="J333" i="5"/>
  <c r="J535" i="5"/>
  <c r="J461" i="5"/>
  <c r="J384" i="5"/>
  <c r="J85" i="5"/>
  <c r="J47" i="5"/>
  <c r="J218" i="5"/>
  <c r="J1085" i="5"/>
  <c r="J1067" i="5"/>
  <c r="J1078" i="5"/>
  <c r="J820" i="5"/>
  <c r="J96" i="5"/>
  <c r="J341" i="5"/>
  <c r="J177" i="5"/>
  <c r="J1101" i="5"/>
  <c r="J250" i="5"/>
  <c r="J302" i="5"/>
  <c r="J391" i="5"/>
  <c r="J146" i="5"/>
  <c r="J1071" i="5"/>
  <c r="J456" i="5"/>
  <c r="J845" i="5"/>
  <c r="J1113" i="5"/>
  <c r="J1003" i="5"/>
  <c r="J898" i="5"/>
  <c r="J238" i="5"/>
  <c r="J135" i="5"/>
  <c r="J424" i="5"/>
  <c r="J257" i="5"/>
  <c r="J1140" i="5"/>
  <c r="J1179" i="5"/>
  <c r="J962" i="5"/>
  <c r="J903" i="5"/>
  <c r="J670" i="5"/>
  <c r="J1004" i="5"/>
  <c r="J413" i="5"/>
  <c r="J1010" i="5"/>
  <c r="J892" i="5"/>
  <c r="J442" i="5"/>
  <c r="J270" i="5"/>
  <c r="J775" i="5"/>
  <c r="J723" i="5"/>
  <c r="J717" i="5"/>
  <c r="J843" i="5"/>
  <c r="J83" i="5"/>
  <c r="J982" i="5"/>
  <c r="J517" i="5"/>
  <c r="J678" i="5"/>
  <c r="J429" i="5"/>
  <c r="J15" i="5"/>
  <c r="J182" i="5"/>
  <c r="J839" i="5"/>
  <c r="J804" i="5"/>
  <c r="J88" i="5"/>
  <c r="J591" i="5"/>
  <c r="J923" i="5"/>
  <c r="J641" i="5"/>
  <c r="J768" i="5"/>
  <c r="J562" i="5"/>
  <c r="J719" i="5"/>
  <c r="J714" i="5"/>
  <c r="J1068" i="5"/>
  <c r="J1102" i="5"/>
  <c r="J686" i="5"/>
  <c r="J742" i="5"/>
  <c r="J1201" i="5"/>
  <c r="J328" i="5"/>
  <c r="J470" i="5"/>
  <c r="J474" i="5"/>
  <c r="J344" i="5"/>
  <c r="J244" i="5"/>
  <c r="J822" i="5"/>
  <c r="J731" i="5"/>
  <c r="J696" i="5"/>
  <c r="J904" i="5"/>
  <c r="J77" i="5"/>
  <c r="J979" i="5"/>
  <c r="J841" i="5"/>
  <c r="J100" i="5"/>
  <c r="J516" i="5"/>
  <c r="J128" i="5"/>
  <c r="J493" i="5"/>
  <c r="J309" i="5"/>
  <c r="J1031" i="5"/>
  <c r="J555" i="5"/>
  <c r="J402" i="5"/>
  <c r="J648" i="5"/>
  <c r="J858" i="5"/>
  <c r="J90" i="5"/>
  <c r="J431" i="5"/>
  <c r="J528" i="5"/>
  <c r="J113" i="5"/>
  <c r="J41" i="5"/>
  <c r="CM38" i="5"/>
  <c r="CM825" i="5"/>
  <c r="CM605" i="5"/>
  <c r="CM855" i="5"/>
  <c r="CM369" i="5"/>
  <c r="CM63" i="5"/>
  <c r="CM190" i="5"/>
  <c r="CM730" i="5"/>
  <c r="CM1216" i="5"/>
  <c r="CM1218" i="5"/>
  <c r="CM1094" i="5"/>
  <c r="CM856" i="5"/>
  <c r="CM278" i="5"/>
  <c r="CM356" i="5"/>
  <c r="CM867" i="5"/>
  <c r="CM115" i="5"/>
  <c r="CM287" i="5"/>
  <c r="CM235" i="5"/>
  <c r="CM86" i="5"/>
  <c r="CM1086" i="5"/>
  <c r="CM557" i="5"/>
  <c r="CM310" i="5"/>
  <c r="CM875" i="5"/>
  <c r="CM79" i="5"/>
  <c r="CM39" i="5"/>
  <c r="CM324" i="5"/>
  <c r="CM221" i="5"/>
  <c r="CM1037" i="5"/>
  <c r="CM736" i="5"/>
  <c r="CM1121" i="5"/>
  <c r="CM1141" i="5"/>
  <c r="CM652" i="5"/>
  <c r="CM1050" i="5"/>
  <c r="CM1166" i="5"/>
  <c r="CM1219" i="5"/>
  <c r="CM1207" i="5"/>
  <c r="CM160" i="5"/>
  <c r="CM206" i="5"/>
  <c r="CM1195" i="5"/>
  <c r="CM1144" i="5"/>
  <c r="CM1081" i="5"/>
  <c r="CM1099" i="5"/>
  <c r="CM958" i="5"/>
  <c r="CM851" i="5"/>
  <c r="CM740" i="5"/>
  <c r="CM1095" i="5"/>
  <c r="CM916" i="5"/>
  <c r="CM417" i="5"/>
  <c r="CM339" i="5"/>
  <c r="CM103" i="5"/>
  <c r="CM626" i="5"/>
  <c r="CM716" i="5"/>
  <c r="CM854" i="5"/>
  <c r="CM98" i="5"/>
  <c r="CM183" i="5"/>
  <c r="CM311" i="5"/>
  <c r="CM127" i="5"/>
  <c r="CM871" i="5"/>
  <c r="CM748" i="5"/>
  <c r="CM926" i="5"/>
  <c r="CM1034" i="5"/>
  <c r="CM658" i="5"/>
  <c r="CM1105" i="5"/>
  <c r="CM1074" i="5"/>
  <c r="CM1208" i="5"/>
  <c r="CM1191" i="5"/>
  <c r="CM869" i="5"/>
  <c r="CM975" i="5"/>
  <c r="CM1104" i="5"/>
  <c r="CM705" i="5"/>
  <c r="CM883" i="5"/>
  <c r="CM1127" i="5"/>
  <c r="CM298" i="5"/>
  <c r="CM957" i="5"/>
  <c r="CM477" i="5"/>
  <c r="CM981" i="5"/>
  <c r="CM1014" i="5"/>
  <c r="CM572" i="5"/>
  <c r="CM661" i="5"/>
  <c r="CM312" i="5"/>
  <c r="CM953" i="5"/>
  <c r="CM1202" i="5"/>
  <c r="CM467" i="5"/>
  <c r="CM1038" i="5"/>
  <c r="CM377" i="5"/>
  <c r="CM226" i="5"/>
  <c r="CM112" i="5"/>
  <c r="CM499" i="5"/>
  <c r="CM163" i="5"/>
  <c r="CM180" i="5"/>
  <c r="CM991" i="5"/>
  <c r="CM984" i="5"/>
  <c r="CM1118" i="5"/>
  <c r="CM1011" i="5"/>
  <c r="CM1153" i="5"/>
  <c r="CM271" i="5"/>
  <c r="CM823" i="5"/>
  <c r="CM853" i="5"/>
  <c r="CM949" i="5"/>
  <c r="CM808" i="5"/>
  <c r="CM762" i="5"/>
  <c r="CM785" i="5"/>
  <c r="CM106" i="5"/>
  <c r="CM104" i="5"/>
  <c r="CM791" i="5"/>
  <c r="CM1057" i="5"/>
  <c r="CM1111" i="5"/>
  <c r="CM727" i="5"/>
  <c r="CM430" i="5"/>
  <c r="CM73" i="5"/>
  <c r="CM240" i="5"/>
  <c r="CM214" i="5"/>
  <c r="CM61" i="5"/>
  <c r="CM1137" i="5"/>
  <c r="CM91" i="5"/>
  <c r="CM45" i="5"/>
  <c r="CM363" i="5"/>
  <c r="CM224" i="5"/>
  <c r="CM995" i="5"/>
  <c r="CM355" i="5"/>
  <c r="CM1175" i="5"/>
  <c r="CM1001" i="5"/>
  <c r="CM933" i="5"/>
  <c r="CM879" i="5"/>
  <c r="CM406" i="5"/>
  <c r="CM368" i="5"/>
  <c r="CM545" i="5"/>
  <c r="CM80" i="5"/>
  <c r="CM739" i="5"/>
  <c r="CM1130" i="5"/>
  <c r="CM721" i="5"/>
  <c r="CM1051" i="5"/>
  <c r="CM538" i="5"/>
  <c r="CM1033" i="5"/>
  <c r="CM1114" i="5"/>
  <c r="CM387" i="5"/>
  <c r="CM662" i="5"/>
  <c r="CM831" i="5"/>
  <c r="CM844" i="5"/>
  <c r="CM800" i="5"/>
  <c r="CM428" i="5"/>
  <c r="CM950" i="5"/>
  <c r="CM101" i="5"/>
  <c r="CM1046" i="5"/>
  <c r="CM362" i="5"/>
  <c r="CM896" i="5"/>
  <c r="CM630" i="5"/>
  <c r="CM263" i="5"/>
  <c r="CM95" i="5"/>
  <c r="CM151" i="5"/>
  <c r="CM691" i="5"/>
  <c r="CM690" i="5"/>
  <c r="CM906" i="5"/>
  <c r="CM905" i="5"/>
  <c r="CM619" i="5"/>
  <c r="CM1072" i="5"/>
  <c r="CM865" i="5"/>
  <c r="CM1047" i="5"/>
  <c r="CM490" i="5"/>
  <c r="CM737" i="5"/>
  <c r="CM469" i="5"/>
  <c r="CM1061" i="5"/>
  <c r="CM1183" i="5"/>
  <c r="CM921" i="5"/>
  <c r="CM810" i="5"/>
  <c r="CM615" i="5"/>
  <c r="CM760" i="5"/>
  <c r="CM700" i="5"/>
  <c r="CM666" i="5"/>
  <c r="CM397" i="5"/>
  <c r="CM866" i="5"/>
  <c r="CM299" i="5"/>
  <c r="CM1088" i="5"/>
  <c r="CM327" i="5"/>
  <c r="CM880" i="5"/>
  <c r="CM489" i="5"/>
  <c r="CM370" i="5"/>
  <c r="CM407" i="5"/>
  <c r="CM581" i="5"/>
  <c r="CM523" i="5"/>
  <c r="CM147" i="5"/>
  <c r="CM637" i="5"/>
  <c r="CM713" i="5"/>
  <c r="CM1129" i="5"/>
  <c r="CM425" i="5"/>
  <c r="CM205" i="5"/>
  <c r="CM75" i="5"/>
  <c r="CM207" i="5"/>
  <c r="CM913" i="5"/>
  <c r="CM415" i="5"/>
  <c r="CM790" i="5"/>
  <c r="CM514" i="5"/>
  <c r="CM277" i="5"/>
  <c r="CM479" i="5"/>
  <c r="CM753" i="5"/>
  <c r="CM687" i="5"/>
  <c r="CM623" i="5"/>
  <c r="CM143" i="5"/>
  <c r="CM36" i="5"/>
  <c r="CM35" i="5"/>
  <c r="CM527" i="5"/>
  <c r="CM399" i="5"/>
  <c r="CM552" i="5"/>
  <c r="CM398" i="5"/>
  <c r="CM165" i="5"/>
  <c r="CM99" i="5"/>
  <c r="CM754" i="5"/>
  <c r="CM1215" i="5"/>
  <c r="CM1214" i="5"/>
  <c r="CM1119" i="5"/>
  <c r="CM925" i="5"/>
  <c r="CM524" i="5"/>
  <c r="CM322" i="5"/>
  <c r="CM640" i="5"/>
  <c r="CM43" i="5"/>
  <c r="CM276" i="5"/>
  <c r="CM203" i="5"/>
  <c r="CM50" i="5"/>
  <c r="CM1176" i="5"/>
  <c r="CM936" i="5"/>
  <c r="CM500" i="5"/>
  <c r="CM1025" i="5"/>
  <c r="CM273" i="5"/>
  <c r="CM521" i="5"/>
  <c r="CM314" i="5"/>
  <c r="CM81" i="5"/>
  <c r="CM1062" i="5"/>
  <c r="CM663" i="5"/>
  <c r="CM1018" i="5"/>
  <c r="CM788" i="5"/>
  <c r="CM726" i="5"/>
  <c r="CM968" i="5"/>
  <c r="CM954" i="5"/>
  <c r="CM1217" i="5"/>
  <c r="CM1210" i="5"/>
  <c r="CM217" i="5"/>
  <c r="CM715" i="5"/>
  <c r="CM1142" i="5"/>
  <c r="CM1146" i="5"/>
  <c r="CM859" i="5"/>
  <c r="CM1053" i="5"/>
  <c r="CM1028" i="5"/>
  <c r="CM828" i="5"/>
  <c r="CM725" i="5"/>
  <c r="CM861" i="5"/>
  <c r="CM920" i="5"/>
  <c r="CM929" i="5"/>
  <c r="CM410" i="5"/>
  <c r="CM357" i="5"/>
  <c r="CM65" i="5"/>
  <c r="CM156" i="5"/>
  <c r="CM372" i="5"/>
  <c r="CM592" i="5"/>
  <c r="CM332" i="5"/>
  <c r="CM304" i="5"/>
  <c r="CM56" i="5"/>
  <c r="CM300" i="5"/>
  <c r="CM763" i="5"/>
  <c r="CM829" i="5"/>
  <c r="CM1007" i="5"/>
  <c r="CM783" i="5"/>
  <c r="CM689" i="5"/>
  <c r="CM1032" i="5"/>
  <c r="CM965" i="5"/>
  <c r="CM1212" i="5"/>
  <c r="CM1187" i="5"/>
  <c r="CM943" i="5"/>
  <c r="CM1000" i="5"/>
  <c r="CM1189" i="5"/>
  <c r="CM838" i="5"/>
  <c r="CM639" i="5"/>
  <c r="CM1108" i="5"/>
  <c r="CM606" i="5"/>
  <c r="CM864" i="5"/>
  <c r="CM404" i="5"/>
  <c r="CM815" i="5"/>
  <c r="CM971" i="5"/>
  <c r="CM396" i="5"/>
  <c r="CM826" i="5"/>
  <c r="CM292" i="5"/>
  <c r="CM1044" i="5"/>
  <c r="CM52" i="5"/>
  <c r="CM1206" i="5"/>
  <c r="CM288" i="5"/>
  <c r="CM1096" i="5"/>
  <c r="CM358" i="5"/>
  <c r="CM459" i="5"/>
  <c r="CM193" i="5"/>
  <c r="CM941" i="5"/>
  <c r="CM994" i="5"/>
  <c r="CM1205" i="5"/>
  <c r="CM1040" i="5"/>
  <c r="CM1193" i="5"/>
  <c r="CM468" i="5"/>
  <c r="CM924" i="5"/>
  <c r="CM738" i="5"/>
  <c r="CM1075" i="5"/>
  <c r="CM974" i="5"/>
  <c r="CM928" i="5"/>
  <c r="CM812" i="5"/>
  <c r="CM114" i="5"/>
  <c r="CM110" i="5"/>
  <c r="CM513" i="5"/>
  <c r="CM1079" i="5"/>
  <c r="CM1157" i="5"/>
  <c r="CM1056" i="5"/>
  <c r="CM420" i="5"/>
  <c r="CM33" i="5"/>
  <c r="CM266" i="5"/>
  <c r="CM142" i="5"/>
  <c r="CM62" i="5"/>
  <c r="CM1196" i="5"/>
  <c r="CM264" i="5"/>
  <c r="CM445" i="5"/>
  <c r="CM438" i="5"/>
  <c r="CM141" i="5"/>
  <c r="CM1009" i="5"/>
  <c r="CM888" i="5"/>
  <c r="CM1160" i="5"/>
  <c r="CM1065" i="5"/>
  <c r="CM777" i="5"/>
  <c r="CM1080" i="5"/>
  <c r="CM253" i="5"/>
  <c r="CM184" i="5"/>
  <c r="CM483" i="5"/>
  <c r="CM237" i="5"/>
  <c r="CM667" i="5"/>
  <c r="CM1159" i="5"/>
  <c r="CM586" i="5"/>
  <c r="CM952" i="5"/>
  <c r="CM551" i="5"/>
  <c r="CM1023" i="5"/>
  <c r="CM1203" i="5"/>
  <c r="CM441" i="5"/>
  <c r="CM1012" i="5"/>
  <c r="CM1100" i="5"/>
  <c r="CM559" i="5"/>
  <c r="CM622" i="5"/>
  <c r="CM654" i="5"/>
  <c r="CM166" i="5"/>
  <c r="CM806" i="5"/>
  <c r="CM409" i="5"/>
  <c r="CM1017" i="5"/>
  <c r="CM515" i="5"/>
  <c r="CM830" i="5"/>
  <c r="CM564" i="5"/>
  <c r="CM698" i="5"/>
  <c r="CM728" i="5"/>
  <c r="CM978" i="5"/>
  <c r="CM1029" i="5"/>
  <c r="CM668" i="5"/>
  <c r="CM1019" i="5"/>
  <c r="CM1087" i="5"/>
  <c r="CM846" i="5"/>
  <c r="CM992" i="5"/>
  <c r="CM388" i="5"/>
  <c r="CM910" i="5"/>
  <c r="CM259" i="5"/>
  <c r="CM1054" i="5"/>
  <c r="CM225" i="5"/>
  <c r="CM1211" i="5"/>
  <c r="CM1022" i="5"/>
  <c r="CM967" i="5"/>
  <c r="CM805" i="5"/>
  <c r="CM899" i="5"/>
  <c r="CM448" i="5"/>
  <c r="CM511" i="5"/>
  <c r="CM574" i="5"/>
  <c r="CM138" i="5"/>
  <c r="CM673" i="5"/>
  <c r="CM780" i="5"/>
  <c r="CM1060" i="5"/>
  <c r="CM229" i="5"/>
  <c r="CM797" i="5"/>
  <c r="CM105" i="5"/>
  <c r="CM308" i="5"/>
  <c r="CM261" i="5"/>
  <c r="CM520" i="5"/>
  <c r="CM401" i="5"/>
  <c r="CM508" i="5"/>
  <c r="CM485" i="5"/>
  <c r="CM1124" i="5"/>
  <c r="CM599" i="5"/>
  <c r="CM720" i="5"/>
  <c r="CM877" i="5"/>
  <c r="CM296" i="5"/>
  <c r="CM870" i="5"/>
  <c r="CM394" i="5"/>
  <c r="CM607" i="5"/>
  <c r="CM512" i="5"/>
  <c r="CM437" i="5"/>
  <c r="CM11" i="5"/>
  <c r="CM29" i="5"/>
  <c r="CM8" i="5"/>
  <c r="CM26" i="5"/>
  <c r="CM506" i="5"/>
  <c r="CM216" i="5"/>
  <c r="CM443" i="5"/>
  <c r="CM433" i="5"/>
  <c r="CM170" i="5"/>
  <c r="CM71" i="5"/>
  <c r="CM718" i="5"/>
  <c r="CM1192" i="5"/>
  <c r="CM1184" i="5"/>
  <c r="CM1013" i="5"/>
  <c r="CM657" i="5"/>
  <c r="CM677" i="5"/>
  <c r="CM301" i="5"/>
  <c r="CM997" i="5"/>
  <c r="CM434" i="5"/>
  <c r="CM223" i="5"/>
  <c r="CM67" i="5"/>
  <c r="CM1136" i="5"/>
  <c r="CM963" i="5"/>
  <c r="CM566" i="5"/>
  <c r="CM525" i="5"/>
  <c r="CM847" i="5"/>
  <c r="CM204" i="5"/>
  <c r="CM582" i="5"/>
  <c r="CM323" i="5"/>
  <c r="CM107" i="5"/>
  <c r="CM1177" i="5"/>
  <c r="CM711" i="5"/>
  <c r="CM636" i="5"/>
  <c r="CM580" i="5"/>
  <c r="CM645" i="5"/>
  <c r="CM781" i="5"/>
  <c r="CM999" i="5"/>
  <c r="CM1155" i="5"/>
  <c r="CM1200" i="5"/>
  <c r="CM72" i="5"/>
  <c r="CM809" i="5"/>
  <c r="CM1006" i="5"/>
  <c r="CM1002" i="5"/>
  <c r="CM771" i="5"/>
  <c r="CM1020" i="5"/>
  <c r="CM908" i="5"/>
  <c r="CM612" i="5"/>
  <c r="CM531" i="5"/>
  <c r="CM882" i="5"/>
  <c r="CM819" i="5"/>
  <c r="CM392" i="5"/>
  <c r="CM316" i="5"/>
  <c r="CM37" i="5"/>
  <c r="CM234" i="5"/>
  <c r="CM335" i="5"/>
  <c r="CM465" i="5"/>
  <c r="CM233" i="5"/>
  <c r="CM374" i="5"/>
  <c r="CM378" i="5"/>
  <c r="CM93" i="5"/>
  <c r="CM169" i="5"/>
  <c r="CM993" i="5"/>
  <c r="CM334" i="5"/>
  <c r="CM779" i="5"/>
  <c r="CM651" i="5"/>
  <c r="CM811" i="5"/>
  <c r="CM307" i="5"/>
  <c r="CM792" i="5"/>
  <c r="CM1066" i="5"/>
  <c r="CM1178" i="5"/>
  <c r="CM1190" i="5"/>
  <c r="CM751" i="5"/>
  <c r="CM632" i="5"/>
  <c r="CM1106" i="5"/>
  <c r="CM755" i="5"/>
  <c r="CM282" i="5"/>
  <c r="CM389" i="5"/>
  <c r="CM1135" i="5"/>
  <c r="CM563" i="5"/>
  <c r="CM964" i="5"/>
  <c r="CM601" i="5"/>
  <c r="CM966" i="5"/>
  <c r="CM770" i="5"/>
  <c r="CM752" i="5"/>
  <c r="CM817" i="5"/>
  <c r="CM541" i="5"/>
  <c r="CM969" i="5"/>
  <c r="CM1185" i="5"/>
  <c r="CM1125" i="5"/>
  <c r="CM192" i="5"/>
  <c r="CM69" i="5"/>
  <c r="CM46" i="5"/>
  <c r="CM778" i="5"/>
  <c r="CM638" i="5"/>
  <c r="CM1021" i="5"/>
  <c r="CM761" i="5"/>
  <c r="CM1164" i="5"/>
  <c r="CM236" i="5"/>
  <c r="CM664" i="5"/>
  <c r="CM729" i="5"/>
  <c r="CM909" i="5"/>
  <c r="CM656" i="5"/>
  <c r="CM750" i="5"/>
  <c r="CM625" i="5"/>
  <c r="CM60" i="5"/>
  <c r="CM54" i="5"/>
  <c r="CM454" i="5"/>
  <c r="CM1134" i="5"/>
  <c r="CM1156" i="5"/>
  <c r="CM1069" i="5"/>
  <c r="CM495" i="5"/>
  <c r="CM382" i="5"/>
  <c r="CM125" i="5"/>
  <c r="CM51" i="5"/>
  <c r="CM1171" i="5"/>
  <c r="CM208" i="5"/>
  <c r="CM533" i="5"/>
  <c r="CM371" i="5"/>
  <c r="CM84" i="5"/>
  <c r="CM1145" i="5"/>
  <c r="CM708" i="5"/>
  <c r="CM1026" i="5"/>
  <c r="CM983" i="5"/>
  <c r="CM774" i="5"/>
  <c r="CM852" i="5"/>
  <c r="CM289" i="5"/>
  <c r="CM245" i="5"/>
  <c r="CM375" i="5"/>
  <c r="CM133" i="5"/>
  <c r="CM290" i="5"/>
  <c r="CM317" i="5"/>
  <c r="CM1138" i="5"/>
  <c r="CM611" i="5"/>
  <c r="CM996" i="5"/>
  <c r="CM610" i="5"/>
  <c r="CM939" i="5"/>
  <c r="CM1167" i="5"/>
  <c r="CM284" i="5"/>
  <c r="CM709" i="5"/>
  <c r="CM767" i="5"/>
  <c r="CM482" i="5"/>
  <c r="CM887" i="5"/>
  <c r="CM683" i="5"/>
  <c r="CM583" i="5"/>
  <c r="CM937" i="5"/>
  <c r="CM337" i="5"/>
  <c r="CM976" i="5"/>
  <c r="CM395" i="5"/>
  <c r="CM801" i="5"/>
  <c r="CM484" i="5"/>
  <c r="CM813" i="5"/>
  <c r="CM589" i="5"/>
  <c r="CM609" i="5"/>
  <c r="CM764" i="5"/>
  <c r="CM576" i="5"/>
  <c r="CM946" i="5"/>
  <c r="CM773" i="5"/>
  <c r="CM733" i="5"/>
  <c r="CM835" i="5"/>
  <c r="CM707" i="5"/>
  <c r="CM481" i="5"/>
  <c r="CM945" i="5"/>
  <c r="CM1186" i="5"/>
  <c r="CM827" i="5"/>
  <c r="CM621" i="5"/>
  <c r="CM694" i="5"/>
  <c r="CM642" i="5"/>
  <c r="CM359" i="5"/>
  <c r="CM794" i="5"/>
  <c r="CM712" i="5"/>
  <c r="CM475" i="5"/>
  <c r="CM956" i="5"/>
  <c r="CM672" i="5"/>
  <c r="CM1084" i="5"/>
  <c r="CM832" i="5"/>
  <c r="CM450" i="5"/>
  <c r="CM102" i="5"/>
  <c r="CM262" i="5"/>
  <c r="CM120" i="5"/>
  <c r="CM405" i="5"/>
  <c r="CM1109" i="5"/>
  <c r="CM614" i="5"/>
  <c r="CM306" i="5"/>
  <c r="CM787" i="5"/>
  <c r="CM990" i="5"/>
  <c r="CM403" i="5"/>
  <c r="CM111" i="5"/>
  <c r="CM256" i="5"/>
  <c r="CM505" i="5"/>
  <c r="CM220" i="5"/>
  <c r="CM25" i="5"/>
  <c r="CM16" i="5"/>
  <c r="CM23" i="5"/>
  <c r="CM19" i="5"/>
  <c r="CM121" i="5"/>
  <c r="CM285" i="5"/>
  <c r="CM383" i="5"/>
  <c r="CM571" i="5"/>
  <c r="CM131" i="5"/>
  <c r="CM4" i="5"/>
  <c r="CM242" i="5"/>
  <c r="CM365" i="5"/>
  <c r="CM213" i="5"/>
  <c r="CM132" i="5"/>
  <c r="CM55" i="5"/>
  <c r="CM279" i="5"/>
  <c r="CM757" i="5"/>
  <c r="CM1173" i="5"/>
  <c r="CM1170" i="5"/>
  <c r="CM955" i="5"/>
  <c r="CM349" i="5"/>
  <c r="CM188" i="5"/>
  <c r="CM32" i="5"/>
  <c r="CM457" i="5"/>
  <c r="CM881" i="5"/>
  <c r="CM198" i="5"/>
  <c r="CM293" i="5"/>
  <c r="CM82" i="5"/>
  <c r="CM1131" i="5"/>
  <c r="CM89" i="5"/>
  <c r="CM181" i="5"/>
  <c r="CM628" i="5"/>
  <c r="CM494" i="5"/>
  <c r="CM167" i="5"/>
  <c r="CM254" i="5"/>
  <c r="CM175" i="5"/>
  <c r="CM532" i="5"/>
  <c r="CM196" i="5"/>
  <c r="CM161" i="5"/>
  <c r="CM386" i="5"/>
  <c r="CM130" i="5"/>
  <c r="CM1016" i="5"/>
  <c r="CM699" i="5"/>
  <c r="CM126" i="5"/>
  <c r="CM291" i="5"/>
  <c r="CM373" i="5"/>
  <c r="CM354" i="5"/>
  <c r="CM593" i="5"/>
  <c r="CM682" i="5"/>
  <c r="CM795" i="5"/>
  <c r="CM1083" i="5"/>
  <c r="CM1213" i="5"/>
  <c r="CM1174" i="5"/>
  <c r="CM68" i="5"/>
  <c r="CM972" i="5"/>
  <c r="CM1151" i="5"/>
  <c r="CM1036" i="5"/>
  <c r="CM876" i="5"/>
  <c r="CM340" i="5"/>
  <c r="CM685" i="5"/>
  <c r="CM902" i="5"/>
  <c r="CM747" i="5"/>
  <c r="CM793" i="5"/>
  <c r="CM504" i="5"/>
  <c r="CM789" i="5"/>
  <c r="CM560" i="5"/>
  <c r="CM139" i="5"/>
  <c r="CM5" i="5"/>
  <c r="CM575" i="5"/>
  <c r="CM376" i="5"/>
  <c r="CM453" i="5"/>
  <c r="CM197" i="5"/>
  <c r="CM255" i="5"/>
  <c r="CM361" i="5"/>
  <c r="CM211" i="5"/>
  <c r="CM911" i="5"/>
  <c r="CM158" i="5"/>
  <c r="CM265" i="5"/>
  <c r="CM171" i="5"/>
  <c r="CM546" i="5"/>
  <c r="CM352" i="5"/>
  <c r="CM588" i="5"/>
  <c r="CM634" i="5"/>
  <c r="CM746" i="5"/>
  <c r="CM1048" i="5"/>
  <c r="CM1209" i="5"/>
  <c r="CM1165" i="5"/>
  <c r="CM124" i="5"/>
  <c r="CM416" i="5"/>
  <c r="CM598" i="5"/>
  <c r="CM529" i="5"/>
  <c r="CM900" i="5"/>
  <c r="CM1147" i="5"/>
  <c r="CM703" i="5"/>
  <c r="CM675" i="5"/>
  <c r="CM1115" i="5"/>
  <c r="CM802" i="5"/>
  <c r="CM987" i="5"/>
  <c r="CM1093" i="5"/>
  <c r="CM840" i="5"/>
  <c r="CM440" i="5"/>
  <c r="CM901" i="5"/>
  <c r="CM267" i="5"/>
  <c r="CM1180" i="5"/>
  <c r="CM1149" i="5"/>
  <c r="CM550" i="5"/>
  <c r="CM57" i="5"/>
  <c r="CM119" i="5"/>
  <c r="CM419" i="5"/>
  <c r="CM616" i="5"/>
  <c r="CM534" i="5"/>
  <c r="CM423" i="5"/>
  <c r="CM569" i="5"/>
  <c r="CM426" i="5"/>
  <c r="CM452" i="5"/>
  <c r="CM227" i="5"/>
  <c r="CM117" i="5"/>
  <c r="CM590" i="5"/>
  <c r="CM330" i="5"/>
  <c r="CM360" i="5"/>
  <c r="CM134" i="5"/>
  <c r="CM53" i="5"/>
  <c r="CM251" i="5"/>
  <c r="CM756" i="5"/>
  <c r="CM1168" i="5"/>
  <c r="CM1152" i="5"/>
  <c r="CM918" i="5"/>
  <c r="CM199" i="5"/>
  <c r="CM294" i="5"/>
  <c r="CM87" i="5"/>
  <c r="CM1139" i="5"/>
  <c r="CM189" i="5"/>
  <c r="CM155" i="5"/>
  <c r="CM421" i="5"/>
  <c r="CM122" i="5"/>
  <c r="CM1045" i="5"/>
  <c r="CM78" i="5"/>
  <c r="CM912" i="5"/>
  <c r="CM1162" i="5"/>
  <c r="CM1015" i="5"/>
  <c r="CM814" i="5"/>
  <c r="CM604" i="5"/>
  <c r="CM379" i="5"/>
  <c r="CM471" i="5"/>
  <c r="CM219" i="5"/>
  <c r="CM868" i="5"/>
  <c r="CM1158" i="5"/>
  <c r="CM732" i="5"/>
  <c r="CM655" i="5"/>
  <c r="CM1107" i="5"/>
  <c r="CM782" i="5"/>
  <c r="CM446" i="5"/>
  <c r="CM565" i="5"/>
  <c r="CM436" i="5"/>
  <c r="CM432" i="5"/>
  <c r="CM931" i="5"/>
  <c r="CM894" i="5"/>
  <c r="CM749" i="5"/>
  <c r="CM380" i="5"/>
  <c r="CM850" i="5"/>
  <c r="CM579" i="5"/>
  <c r="CM977" i="5"/>
  <c r="CM600" i="5"/>
  <c r="CM350" i="5"/>
  <c r="CM603" i="5"/>
  <c r="CM342" i="5"/>
  <c r="CM195" i="5"/>
  <c r="CM30" i="5"/>
  <c r="CM92" i="5"/>
  <c r="CM187" i="5"/>
  <c r="CM624" i="5"/>
  <c r="CM695" i="5"/>
  <c r="CM326" i="5"/>
  <c r="CM653" i="5"/>
  <c r="CM893" i="5"/>
  <c r="CM766" i="5"/>
  <c r="CM895" i="5"/>
  <c r="CM539" i="5"/>
  <c r="CM857" i="5"/>
  <c r="CM948" i="5"/>
  <c r="CM1064" i="5"/>
  <c r="CM872" i="5"/>
  <c r="CM472" i="5"/>
  <c r="CM874" i="5"/>
  <c r="CM258" i="5"/>
  <c r="CM1182" i="5"/>
  <c r="CM222" i="5"/>
  <c r="CM118" i="5"/>
  <c r="CM561" i="5"/>
  <c r="CM313" i="5"/>
  <c r="CM381" i="5"/>
  <c r="CM842" i="5"/>
  <c r="CM884" i="5"/>
  <c r="CM758" i="5"/>
  <c r="CM385" i="5"/>
  <c r="CM818" i="5"/>
  <c r="CM462" i="5"/>
  <c r="CM660" i="5"/>
  <c r="CM891" i="5"/>
  <c r="CM836" i="5"/>
  <c r="CM458" i="5"/>
  <c r="CM693" i="5"/>
  <c r="CM585" i="5"/>
  <c r="CM631" i="5"/>
  <c r="CM1148" i="5"/>
  <c r="CM480" i="5"/>
  <c r="CM59" i="5"/>
  <c r="CM988" i="5"/>
  <c r="CM422" i="5"/>
  <c r="CM676" i="5"/>
  <c r="CM917" i="5"/>
  <c r="CM860" i="5"/>
  <c r="CM537" i="5"/>
  <c r="CM320" i="5"/>
  <c r="CM578" i="5"/>
  <c r="CM466" i="5"/>
  <c r="CM674" i="5"/>
  <c r="CM568" i="5"/>
  <c r="CM17" i="5"/>
  <c r="CM7" i="5"/>
  <c r="CM18" i="5"/>
  <c r="CM6" i="5"/>
  <c r="CM201" i="5"/>
  <c r="CM331" i="5"/>
  <c r="CM518" i="5"/>
  <c r="CM526" i="5"/>
  <c r="CM48" i="5"/>
  <c r="CM31" i="5"/>
  <c r="CM346" i="5"/>
  <c r="CM243" i="5"/>
  <c r="CM116" i="5"/>
  <c r="CM66" i="5"/>
  <c r="CM283" i="5"/>
  <c r="CM1077" i="5"/>
  <c r="CM1059" i="5"/>
  <c r="CM1073" i="5"/>
  <c r="CM796" i="5"/>
  <c r="CM570" i="5"/>
  <c r="CM985" i="5"/>
  <c r="CM228" i="5"/>
  <c r="CM321" i="5"/>
  <c r="CM202" i="5"/>
  <c r="CM1133" i="5"/>
  <c r="CM137" i="5"/>
  <c r="CM44" i="5"/>
  <c r="CM58" i="5"/>
  <c r="CM741" i="5"/>
  <c r="CM536" i="5"/>
  <c r="CM347" i="5"/>
  <c r="CM123" i="5"/>
  <c r="CM153" i="5"/>
  <c r="CM671" i="5"/>
  <c r="CM464" i="5"/>
  <c r="CM249" i="5"/>
  <c r="CM336" i="5"/>
  <c r="CM149" i="5"/>
  <c r="CM1112" i="5"/>
  <c r="CM635" i="5"/>
  <c r="CM194" i="5"/>
  <c r="CM366" i="5"/>
  <c r="CM503" i="5"/>
  <c r="CM544" i="5"/>
  <c r="CM885" i="5"/>
  <c r="CM724" i="5"/>
  <c r="CM1098" i="5"/>
  <c r="CM1199" i="5"/>
  <c r="CM1154" i="5"/>
  <c r="CM27" i="5"/>
  <c r="CM554" i="5"/>
  <c r="CM1035" i="5"/>
  <c r="CM1163" i="5"/>
  <c r="CM1070" i="5"/>
  <c r="CM878" i="5"/>
  <c r="CM556" i="5"/>
  <c r="CM649" i="5"/>
  <c r="CM1049" i="5"/>
  <c r="CM807" i="5"/>
  <c r="CM942" i="5"/>
  <c r="CM650" i="5"/>
  <c r="CM849" i="5"/>
  <c r="CM547" i="5"/>
  <c r="CM49" i="5"/>
  <c r="CM34" i="5"/>
  <c r="CM168" i="5"/>
  <c r="CM303" i="5"/>
  <c r="CM488" i="5"/>
  <c r="CM179" i="5"/>
  <c r="CM367" i="5"/>
  <c r="CM241" i="5"/>
  <c r="CM108" i="5"/>
  <c r="CM961" i="5"/>
  <c r="CM393" i="5"/>
  <c r="CM145" i="5"/>
  <c r="CM140" i="5"/>
  <c r="CM644" i="5"/>
  <c r="CM498" i="5"/>
  <c r="CM915" i="5"/>
  <c r="CM722" i="5"/>
  <c r="CM1052" i="5"/>
  <c r="CM1204" i="5"/>
  <c r="CM1194" i="5"/>
  <c r="CM502" i="5"/>
  <c r="CM150" i="5"/>
  <c r="CM329" i="5"/>
  <c r="CM803" i="5"/>
  <c r="CM659" i="5"/>
  <c r="CM960" i="5"/>
  <c r="CM1161" i="5"/>
  <c r="CM934" i="5"/>
  <c r="CM665" i="5"/>
  <c r="CM765" i="5"/>
  <c r="CM914" i="5"/>
  <c r="CM930" i="5"/>
  <c r="CM1150" i="5"/>
  <c r="CM980" i="5"/>
  <c r="CM478" i="5"/>
  <c r="CM862" i="5"/>
  <c r="CM1188" i="5"/>
  <c r="CM1132" i="5"/>
  <c r="CM617" i="5"/>
  <c r="CM191" i="5"/>
  <c r="CM28" i="5"/>
  <c r="CM487" i="5"/>
  <c r="CM157" i="5"/>
  <c r="CM343" i="5"/>
  <c r="CM772" i="5"/>
  <c r="CM701" i="5"/>
  <c r="CM496" i="5"/>
  <c r="CM986" i="5"/>
  <c r="CM697" i="5"/>
  <c r="CM627" i="5"/>
  <c r="CM681" i="5"/>
  <c r="CM210" i="5"/>
  <c r="CM408" i="5"/>
  <c r="CM447" i="5"/>
  <c r="CM351" i="5"/>
  <c r="CM74" i="5"/>
  <c r="CM247" i="5"/>
  <c r="CM1042" i="5"/>
  <c r="CM1030" i="5"/>
  <c r="CM1092" i="5"/>
  <c r="CM744" i="5"/>
  <c r="CM239" i="5"/>
  <c r="CM319" i="5"/>
  <c r="CM209" i="5"/>
  <c r="CM1122" i="5"/>
  <c r="CM522" i="5"/>
  <c r="CM248" i="5"/>
  <c r="CM348" i="5"/>
  <c r="CM129" i="5"/>
  <c r="CM1123" i="5"/>
  <c r="CM553" i="5"/>
  <c r="CM1043" i="5"/>
  <c r="CM1172" i="5"/>
  <c r="CM1091" i="5"/>
  <c r="CM907" i="5"/>
  <c r="CM186" i="5"/>
  <c r="CM315" i="5"/>
  <c r="CM463" i="5"/>
  <c r="CM200" i="5"/>
  <c r="CM998" i="5"/>
  <c r="CM1169" i="5"/>
  <c r="CM919" i="5"/>
  <c r="CM684" i="5"/>
  <c r="CM759" i="5"/>
  <c r="CM890" i="5"/>
  <c r="CM473" i="5"/>
  <c r="CM940" i="5"/>
  <c r="CM692" i="5"/>
  <c r="CM608" i="5"/>
  <c r="CM973" i="5"/>
  <c r="CM863" i="5"/>
  <c r="CM784" i="5"/>
  <c r="CM232" i="5"/>
  <c r="CM1008" i="5"/>
  <c r="CM558" i="5"/>
  <c r="CM927" i="5"/>
  <c r="CM549" i="5"/>
  <c r="CM275" i="5"/>
  <c r="CM491" i="5"/>
  <c r="CM144" i="5"/>
  <c r="CM42" i="5"/>
  <c r="CM64" i="5"/>
  <c r="CM702" i="5"/>
  <c r="CM646" i="5"/>
  <c r="CM567" i="5"/>
  <c r="CM688" i="5"/>
  <c r="CM1082" i="5"/>
  <c r="CM837" i="5"/>
  <c r="CM938" i="5"/>
  <c r="CM704" i="5"/>
  <c r="CM824" i="5"/>
  <c r="CM951" i="5"/>
  <c r="CM1117" i="5"/>
  <c r="CM989" i="5"/>
  <c r="CM492" i="5"/>
  <c r="CM798" i="5"/>
  <c r="CM1198" i="5"/>
  <c r="CM679" i="5"/>
  <c r="CM212" i="5"/>
  <c r="CM411" i="5"/>
  <c r="CM449" i="5"/>
  <c r="CM364" i="5"/>
  <c r="CM944" i="5"/>
  <c r="CM848" i="5"/>
  <c r="CM816" i="5"/>
  <c r="CM230" i="5"/>
  <c r="CM1024" i="5"/>
  <c r="CM455" i="5"/>
  <c r="CM460" i="5"/>
  <c r="CM647" i="5"/>
  <c r="CM595" i="5"/>
  <c r="CM643" i="5"/>
  <c r="CM548" i="5"/>
  <c r="CM70" i="5"/>
  <c r="CM587" i="5"/>
  <c r="CM1128" i="5"/>
  <c r="CM633" i="5"/>
  <c r="CM176" i="5"/>
  <c r="CM873" i="5"/>
  <c r="CM435" i="5"/>
  <c r="CM540" i="5"/>
  <c r="CM594" i="5"/>
  <c r="CM577" i="5"/>
  <c r="CM510" i="5"/>
  <c r="CM260" i="5"/>
  <c r="CM509" i="5"/>
  <c r="CM618" i="5"/>
  <c r="CM507" i="5"/>
  <c r="CM76" i="5"/>
  <c r="CM9" i="5"/>
  <c r="CM22" i="5"/>
  <c r="CM10" i="5"/>
  <c r="CM20" i="5"/>
  <c r="CM272" i="5"/>
  <c r="CM497" i="5"/>
  <c r="CM613" i="5"/>
  <c r="CM451" i="5"/>
  <c r="CM164" i="5"/>
  <c r="CM21" i="5"/>
  <c r="CM178" i="5"/>
  <c r="CM414" i="5"/>
  <c r="CM295" i="5"/>
  <c r="CM109" i="5"/>
  <c r="CM40" i="5"/>
  <c r="CM215" i="5"/>
  <c r="CM1090" i="5"/>
  <c r="CM1076" i="5"/>
  <c r="CM1039" i="5"/>
  <c r="CM833" i="5"/>
  <c r="CM542" i="5"/>
  <c r="CM959" i="5"/>
  <c r="CM94" i="5"/>
  <c r="CM338" i="5"/>
  <c r="CM154" i="5"/>
  <c r="CM1110" i="5"/>
  <c r="CM14" i="5"/>
  <c r="CM185" i="5"/>
  <c r="CM799" i="5"/>
  <c r="CM519" i="5"/>
  <c r="CM274" i="5"/>
  <c r="CM268" i="5"/>
  <c r="CM174" i="5"/>
  <c r="CM543" i="5"/>
  <c r="CM297" i="5"/>
  <c r="CM286" i="5"/>
  <c r="CM418" i="5"/>
  <c r="CM152" i="5"/>
  <c r="CM1063" i="5"/>
  <c r="CM821" i="5"/>
  <c r="CM246" i="5"/>
  <c r="CM476" i="5"/>
  <c r="CM602" i="5"/>
  <c r="CM281" i="5"/>
  <c r="CM769" i="5"/>
  <c r="CM620" i="5"/>
  <c r="CM922" i="5"/>
  <c r="CM1120" i="5"/>
  <c r="CM1097" i="5"/>
  <c r="CM12" i="5"/>
  <c r="CM3" i="5"/>
  <c r="CM439" i="5"/>
  <c r="CM834" i="5"/>
  <c r="CM1089" i="5"/>
  <c r="CM1055" i="5"/>
  <c r="CM886" i="5"/>
  <c r="CM97" i="5"/>
  <c r="CM596" i="5"/>
  <c r="CM970" i="5"/>
  <c r="CM573" i="5"/>
  <c r="CM734" i="5"/>
  <c r="CM486" i="5"/>
  <c r="CM776" i="5"/>
  <c r="CM501" i="5"/>
  <c r="CM159" i="5"/>
  <c r="CM24" i="5"/>
  <c r="CM231" i="5"/>
  <c r="CM136" i="5"/>
  <c r="CM444" i="5"/>
  <c r="CM269" i="5"/>
  <c r="CM173" i="5"/>
  <c r="CM390" i="5"/>
  <c r="CM325" i="5"/>
  <c r="CM947" i="5"/>
  <c r="CM280" i="5"/>
  <c r="CM252" i="5"/>
  <c r="CM148" i="5"/>
  <c r="CM530" i="5"/>
  <c r="CM305" i="5"/>
  <c r="CM786" i="5"/>
  <c r="CM597" i="5"/>
  <c r="CM932" i="5"/>
  <c r="CM1103" i="5"/>
  <c r="CM1126" i="5"/>
  <c r="CM162" i="5"/>
  <c r="CM345" i="5"/>
  <c r="CM735" i="5"/>
  <c r="CM669" i="5"/>
  <c r="CM1143" i="5"/>
  <c r="CM1181" i="5"/>
  <c r="CM889" i="5"/>
  <c r="CM897" i="5"/>
  <c r="CM629" i="5"/>
  <c r="CM1027" i="5"/>
  <c r="CM743" i="5"/>
  <c r="CM1058" i="5"/>
  <c r="CM1116" i="5"/>
  <c r="CM680" i="5"/>
  <c r="CM745" i="5"/>
  <c r="CM1197" i="5"/>
  <c r="CM318" i="5"/>
  <c r="CM1005" i="5"/>
  <c r="CM584" i="5"/>
  <c r="CM400" i="5"/>
  <c r="CM13" i="5"/>
  <c r="CM2" i="5"/>
  <c r="CM172" i="5"/>
  <c r="CM353" i="5"/>
  <c r="CM710" i="5"/>
  <c r="CM706" i="5"/>
  <c r="CM427" i="5"/>
  <c r="CM1041" i="5"/>
  <c r="CM935" i="5"/>
  <c r="CM412" i="5"/>
  <c r="CM333" i="5"/>
  <c r="CM535" i="5"/>
  <c r="CM461" i="5"/>
  <c r="CM384" i="5"/>
  <c r="CM85" i="5"/>
  <c r="CM47" i="5"/>
  <c r="CM218" i="5"/>
  <c r="CM1085" i="5"/>
  <c r="CM1067" i="5"/>
  <c r="CM1078" i="5"/>
  <c r="CM820" i="5"/>
  <c r="CM96" i="5"/>
  <c r="CM341" i="5"/>
  <c r="CM177" i="5"/>
  <c r="CM1101" i="5"/>
  <c r="CM250" i="5"/>
  <c r="CM302" i="5"/>
  <c r="CM391" i="5"/>
  <c r="CM146" i="5"/>
  <c r="CM1071" i="5"/>
  <c r="CM456" i="5"/>
  <c r="CM845" i="5"/>
  <c r="CM1113" i="5"/>
  <c r="CM1003" i="5"/>
  <c r="CM898" i="5"/>
  <c r="CM238" i="5"/>
  <c r="CM135" i="5"/>
  <c r="CM424" i="5"/>
  <c r="CM257" i="5"/>
  <c r="CM1140" i="5"/>
  <c r="CM1179" i="5"/>
  <c r="CM962" i="5"/>
  <c r="CM903" i="5"/>
  <c r="CM670" i="5"/>
  <c r="CM1004" i="5"/>
  <c r="CM413" i="5"/>
  <c r="CM1010" i="5"/>
  <c r="CM892" i="5"/>
  <c r="CM442" i="5"/>
  <c r="CM270" i="5"/>
  <c r="CM775" i="5"/>
  <c r="CM723" i="5"/>
  <c r="CM717" i="5"/>
  <c r="CM843" i="5"/>
  <c r="CM83" i="5"/>
  <c r="CM982" i="5"/>
  <c r="CM517" i="5"/>
  <c r="CM678" i="5"/>
  <c r="CM429" i="5"/>
  <c r="CM15" i="5"/>
  <c r="CM182" i="5"/>
  <c r="CM839" i="5"/>
  <c r="CM804" i="5"/>
  <c r="CM88" i="5"/>
  <c r="CM591" i="5"/>
  <c r="CM923" i="5"/>
  <c r="CM641" i="5"/>
  <c r="CM768" i="5"/>
  <c r="CM562" i="5"/>
  <c r="CM719" i="5"/>
  <c r="CM714" i="5"/>
  <c r="CM1068" i="5"/>
  <c r="CM1102" i="5"/>
  <c r="CM686" i="5"/>
  <c r="CM742" i="5"/>
  <c r="CM1201" i="5"/>
  <c r="CM328" i="5"/>
  <c r="CM470" i="5"/>
  <c r="CM474" i="5"/>
  <c r="CM344" i="5"/>
  <c r="CM244" i="5"/>
  <c r="CM822" i="5"/>
  <c r="CM731" i="5"/>
  <c r="CM696" i="5"/>
  <c r="CM904" i="5"/>
  <c r="CM77" i="5"/>
  <c r="CM979" i="5"/>
  <c r="CM841" i="5"/>
  <c r="CM100" i="5"/>
  <c r="CM516" i="5"/>
  <c r="CM128" i="5"/>
  <c r="CM493" i="5"/>
  <c r="CM309" i="5"/>
  <c r="CM1031" i="5"/>
  <c r="CM555" i="5"/>
  <c r="CM402" i="5"/>
  <c r="CM648" i="5"/>
  <c r="CM858" i="5"/>
  <c r="CM90" i="5"/>
  <c r="CM431" i="5"/>
  <c r="CM528" i="5"/>
  <c r="CM113" i="5"/>
  <c r="CM41" i="5"/>
  <c r="CL38" i="5"/>
  <c r="CL825" i="5"/>
  <c r="CL605" i="5"/>
  <c r="CL855" i="5"/>
  <c r="CL369" i="5"/>
  <c r="CL63" i="5"/>
  <c r="CL190" i="5"/>
  <c r="CL730" i="5"/>
  <c r="CL1216" i="5"/>
  <c r="CL1218" i="5"/>
  <c r="CL1094" i="5"/>
  <c r="CL856" i="5"/>
  <c r="CL278" i="5"/>
  <c r="CL356" i="5"/>
  <c r="CL867" i="5"/>
  <c r="CL115" i="5"/>
  <c r="CL287" i="5"/>
  <c r="CL235" i="5"/>
  <c r="CL86" i="5"/>
  <c r="CL1086" i="5"/>
  <c r="CL557" i="5"/>
  <c r="CL310" i="5"/>
  <c r="CL875" i="5"/>
  <c r="CL79" i="5"/>
  <c r="CL39" i="5"/>
  <c r="CL324" i="5"/>
  <c r="CL221" i="5"/>
  <c r="CL1037" i="5"/>
  <c r="CL736" i="5"/>
  <c r="CL1121" i="5"/>
  <c r="CL1141" i="5"/>
  <c r="CL652" i="5"/>
  <c r="CL1050" i="5"/>
  <c r="CL1166" i="5"/>
  <c r="CL1219" i="5"/>
  <c r="CL1207" i="5"/>
  <c r="CL160" i="5"/>
  <c r="CL206" i="5"/>
  <c r="CL1195" i="5"/>
  <c r="CL1144" i="5"/>
  <c r="CL1081" i="5"/>
  <c r="CL1099" i="5"/>
  <c r="CL958" i="5"/>
  <c r="CL851" i="5"/>
  <c r="CL740" i="5"/>
  <c r="CL1095" i="5"/>
  <c r="CL916" i="5"/>
  <c r="CL417" i="5"/>
  <c r="CL339" i="5"/>
  <c r="CL103" i="5"/>
  <c r="CL626" i="5"/>
  <c r="CL716" i="5"/>
  <c r="CL854" i="5"/>
  <c r="CL98" i="5"/>
  <c r="CL183" i="5"/>
  <c r="CL311" i="5"/>
  <c r="CL127" i="5"/>
  <c r="CL871" i="5"/>
  <c r="CL748" i="5"/>
  <c r="CL926" i="5"/>
  <c r="CL1034" i="5"/>
  <c r="CL658" i="5"/>
  <c r="CL1105" i="5"/>
  <c r="CL1074" i="5"/>
  <c r="CL1208" i="5"/>
  <c r="CL1191" i="5"/>
  <c r="CL869" i="5"/>
  <c r="CL975" i="5"/>
  <c r="CL1104" i="5"/>
  <c r="CL705" i="5"/>
  <c r="CL883" i="5"/>
  <c r="CL1127" i="5"/>
  <c r="CL298" i="5"/>
  <c r="CL957" i="5"/>
  <c r="CL477" i="5"/>
  <c r="CL981" i="5"/>
  <c r="CL1014" i="5"/>
  <c r="CL572" i="5"/>
  <c r="CL661" i="5"/>
  <c r="CL312" i="5"/>
  <c r="CL953" i="5"/>
  <c r="CL1202" i="5"/>
  <c r="CL467" i="5"/>
  <c r="CL1038" i="5"/>
  <c r="CL377" i="5"/>
  <c r="CL226" i="5"/>
  <c r="CL112" i="5"/>
  <c r="CL499" i="5"/>
  <c r="CL163" i="5"/>
  <c r="CL180" i="5"/>
  <c r="CL991" i="5"/>
  <c r="CL984" i="5"/>
  <c r="CL1118" i="5"/>
  <c r="CL1011" i="5"/>
  <c r="CL1153" i="5"/>
  <c r="CL271" i="5"/>
  <c r="CL823" i="5"/>
  <c r="CL853" i="5"/>
  <c r="CL949" i="5"/>
  <c r="CL808" i="5"/>
  <c r="CL762" i="5"/>
  <c r="CL785" i="5"/>
  <c r="CL106" i="5"/>
  <c r="CL104" i="5"/>
  <c r="CL791" i="5"/>
  <c r="CL1057" i="5"/>
  <c r="CL1111" i="5"/>
  <c r="CL727" i="5"/>
  <c r="CL430" i="5"/>
  <c r="CL73" i="5"/>
  <c r="CL240" i="5"/>
  <c r="CL214" i="5"/>
  <c r="CL61" i="5"/>
  <c r="CL1137" i="5"/>
  <c r="CL91" i="5"/>
  <c r="CL45" i="5"/>
  <c r="CL363" i="5"/>
  <c r="CL224" i="5"/>
  <c r="CL995" i="5"/>
  <c r="CL355" i="5"/>
  <c r="CL1175" i="5"/>
  <c r="CL1001" i="5"/>
  <c r="CL933" i="5"/>
  <c r="CL879" i="5"/>
  <c r="CL406" i="5"/>
  <c r="CL368" i="5"/>
  <c r="CL545" i="5"/>
  <c r="CL80" i="5"/>
  <c r="CL739" i="5"/>
  <c r="CL1130" i="5"/>
  <c r="CL721" i="5"/>
  <c r="CL1051" i="5"/>
  <c r="CL538" i="5"/>
  <c r="CL1033" i="5"/>
  <c r="CL1114" i="5"/>
  <c r="CL387" i="5"/>
  <c r="CL662" i="5"/>
  <c r="CL831" i="5"/>
  <c r="CL844" i="5"/>
  <c r="CL800" i="5"/>
  <c r="CL428" i="5"/>
  <c r="CL950" i="5"/>
  <c r="CL101" i="5"/>
  <c r="CL1046" i="5"/>
  <c r="CL362" i="5"/>
  <c r="CL896" i="5"/>
  <c r="CL630" i="5"/>
  <c r="CL263" i="5"/>
  <c r="CL95" i="5"/>
  <c r="CL151" i="5"/>
  <c r="CL691" i="5"/>
  <c r="CL690" i="5"/>
  <c r="CL906" i="5"/>
  <c r="CL905" i="5"/>
  <c r="CL619" i="5"/>
  <c r="CL1072" i="5"/>
  <c r="CL865" i="5"/>
  <c r="CL1047" i="5"/>
  <c r="CL490" i="5"/>
  <c r="CL737" i="5"/>
  <c r="CL469" i="5"/>
  <c r="CL1061" i="5"/>
  <c r="CL1183" i="5"/>
  <c r="CL921" i="5"/>
  <c r="CL810" i="5"/>
  <c r="CL615" i="5"/>
  <c r="CL760" i="5"/>
  <c r="CL700" i="5"/>
  <c r="CL666" i="5"/>
  <c r="CL397" i="5"/>
  <c r="CL866" i="5"/>
  <c r="CL299" i="5"/>
  <c r="CL1088" i="5"/>
  <c r="CL327" i="5"/>
  <c r="CL880" i="5"/>
  <c r="CL489" i="5"/>
  <c r="CL370" i="5"/>
  <c r="CL407" i="5"/>
  <c r="CL581" i="5"/>
  <c r="CL523" i="5"/>
  <c r="CL147" i="5"/>
  <c r="CL637" i="5"/>
  <c r="CL713" i="5"/>
  <c r="CL1129" i="5"/>
  <c r="CL425" i="5"/>
  <c r="CL205" i="5"/>
  <c r="CL75" i="5"/>
  <c r="CL207" i="5"/>
  <c r="CL913" i="5"/>
  <c r="CL415" i="5"/>
  <c r="CL790" i="5"/>
  <c r="CL514" i="5"/>
  <c r="CL277" i="5"/>
  <c r="CL479" i="5"/>
  <c r="CL753" i="5"/>
  <c r="CL687" i="5"/>
  <c r="CL623" i="5"/>
  <c r="CL143" i="5"/>
  <c r="CL36" i="5"/>
  <c r="CL35" i="5"/>
  <c r="CL527" i="5"/>
  <c r="CL399" i="5"/>
  <c r="CL552" i="5"/>
  <c r="CL398" i="5"/>
  <c r="CL165" i="5"/>
  <c r="CL99" i="5"/>
  <c r="CL754" i="5"/>
  <c r="CL1215" i="5"/>
  <c r="CL1214" i="5"/>
  <c r="CL1119" i="5"/>
  <c r="CL925" i="5"/>
  <c r="CL524" i="5"/>
  <c r="CL322" i="5"/>
  <c r="CL640" i="5"/>
  <c r="CL43" i="5"/>
  <c r="CL276" i="5"/>
  <c r="CL203" i="5"/>
  <c r="CL50" i="5"/>
  <c r="CL1176" i="5"/>
  <c r="CL936" i="5"/>
  <c r="CL500" i="5"/>
  <c r="CL1025" i="5"/>
  <c r="CL273" i="5"/>
  <c r="CL521" i="5"/>
  <c r="CL314" i="5"/>
  <c r="CL81" i="5"/>
  <c r="CL1062" i="5"/>
  <c r="CL663" i="5"/>
  <c r="CL1018" i="5"/>
  <c r="CL788" i="5"/>
  <c r="CL726" i="5"/>
  <c r="CL968" i="5"/>
  <c r="CL954" i="5"/>
  <c r="CL1217" i="5"/>
  <c r="CL1210" i="5"/>
  <c r="CL217" i="5"/>
  <c r="CL715" i="5"/>
  <c r="CL1142" i="5"/>
  <c r="CL1146" i="5"/>
  <c r="CL859" i="5"/>
  <c r="CL1053" i="5"/>
  <c r="CL1028" i="5"/>
  <c r="CL828" i="5"/>
  <c r="CL725" i="5"/>
  <c r="CL861" i="5"/>
  <c r="CL920" i="5"/>
  <c r="CL929" i="5"/>
  <c r="CL410" i="5"/>
  <c r="CL357" i="5"/>
  <c r="CL65" i="5"/>
  <c r="CL156" i="5"/>
  <c r="CL372" i="5"/>
  <c r="CL592" i="5"/>
  <c r="CL332" i="5"/>
  <c r="CL304" i="5"/>
  <c r="CL56" i="5"/>
  <c r="CL300" i="5"/>
  <c r="CL763" i="5"/>
  <c r="CL829" i="5"/>
  <c r="CL1007" i="5"/>
  <c r="CL783" i="5"/>
  <c r="CL689" i="5"/>
  <c r="CL1032" i="5"/>
  <c r="CL965" i="5"/>
  <c r="CL1212" i="5"/>
  <c r="CL1187" i="5"/>
  <c r="CL943" i="5"/>
  <c r="CL1000" i="5"/>
  <c r="CL1189" i="5"/>
  <c r="CL838" i="5"/>
  <c r="CL639" i="5"/>
  <c r="CL1108" i="5"/>
  <c r="CL606" i="5"/>
  <c r="CL864" i="5"/>
  <c r="CL404" i="5"/>
  <c r="CL815" i="5"/>
  <c r="CL971" i="5"/>
  <c r="CL396" i="5"/>
  <c r="CL826" i="5"/>
  <c r="CL292" i="5"/>
  <c r="CL1044" i="5"/>
  <c r="CL52" i="5"/>
  <c r="CL1206" i="5"/>
  <c r="CL288" i="5"/>
  <c r="CL1096" i="5"/>
  <c r="CL358" i="5"/>
  <c r="CL459" i="5"/>
  <c r="CL193" i="5"/>
  <c r="CL941" i="5"/>
  <c r="CL994" i="5"/>
  <c r="CL1205" i="5"/>
  <c r="CL1040" i="5"/>
  <c r="CL1193" i="5"/>
  <c r="CL468" i="5"/>
  <c r="CL924" i="5"/>
  <c r="CL738" i="5"/>
  <c r="CL1075" i="5"/>
  <c r="CL974" i="5"/>
  <c r="CL928" i="5"/>
  <c r="CL812" i="5"/>
  <c r="CL114" i="5"/>
  <c r="CL110" i="5"/>
  <c r="CL513" i="5"/>
  <c r="CL1079" i="5"/>
  <c r="CL1157" i="5"/>
  <c r="CL1056" i="5"/>
  <c r="CL420" i="5"/>
  <c r="CL33" i="5"/>
  <c r="CL266" i="5"/>
  <c r="CL142" i="5"/>
  <c r="CL62" i="5"/>
  <c r="CL1196" i="5"/>
  <c r="CL264" i="5"/>
  <c r="CL445" i="5"/>
  <c r="CL438" i="5"/>
  <c r="CL141" i="5"/>
  <c r="CL1009" i="5"/>
  <c r="CL888" i="5"/>
  <c r="CL1160" i="5"/>
  <c r="CL1065" i="5"/>
  <c r="CL777" i="5"/>
  <c r="CL1080" i="5"/>
  <c r="CL253" i="5"/>
  <c r="CL184" i="5"/>
  <c r="CL483" i="5"/>
  <c r="CL237" i="5"/>
  <c r="CL667" i="5"/>
  <c r="CL1159" i="5"/>
  <c r="CL586" i="5"/>
  <c r="CL952" i="5"/>
  <c r="CL551" i="5"/>
  <c r="CL1023" i="5"/>
  <c r="CL1203" i="5"/>
  <c r="CL441" i="5"/>
  <c r="CL1012" i="5"/>
  <c r="CL1100" i="5"/>
  <c r="CL559" i="5"/>
  <c r="CL622" i="5"/>
  <c r="CL654" i="5"/>
  <c r="CL166" i="5"/>
  <c r="CL806" i="5"/>
  <c r="CL409" i="5"/>
  <c r="CL1017" i="5"/>
  <c r="CL515" i="5"/>
  <c r="CL830" i="5"/>
  <c r="CL564" i="5"/>
  <c r="CL698" i="5"/>
  <c r="CL728" i="5"/>
  <c r="CL978" i="5"/>
  <c r="CL1029" i="5"/>
  <c r="CL668" i="5"/>
  <c r="CL1019" i="5"/>
  <c r="CL1087" i="5"/>
  <c r="CL846" i="5"/>
  <c r="CL992" i="5"/>
  <c r="CL388" i="5"/>
  <c r="CL910" i="5"/>
  <c r="CL259" i="5"/>
  <c r="CL1054" i="5"/>
  <c r="CL225" i="5"/>
  <c r="CL1211" i="5"/>
  <c r="CL1022" i="5"/>
  <c r="CL967" i="5"/>
  <c r="CL805" i="5"/>
  <c r="CL899" i="5"/>
  <c r="CL448" i="5"/>
  <c r="CL511" i="5"/>
  <c r="CL574" i="5"/>
  <c r="CL138" i="5"/>
  <c r="CL673" i="5"/>
  <c r="CL780" i="5"/>
  <c r="CL1060" i="5"/>
  <c r="CL229" i="5"/>
  <c r="CL797" i="5"/>
  <c r="CL105" i="5"/>
  <c r="CL308" i="5"/>
  <c r="CL261" i="5"/>
  <c r="CL520" i="5"/>
  <c r="CL401" i="5"/>
  <c r="CL508" i="5"/>
  <c r="CL485" i="5"/>
  <c r="CL1124" i="5"/>
  <c r="CL599" i="5"/>
  <c r="CL720" i="5"/>
  <c r="CL877" i="5"/>
  <c r="CL296" i="5"/>
  <c r="CL870" i="5"/>
  <c r="CL394" i="5"/>
  <c r="CL607" i="5"/>
  <c r="CL512" i="5"/>
  <c r="CL437" i="5"/>
  <c r="CL11" i="5"/>
  <c r="CL29" i="5"/>
  <c r="CL8" i="5"/>
  <c r="CL26" i="5"/>
  <c r="CL506" i="5"/>
  <c r="CL216" i="5"/>
  <c r="CL443" i="5"/>
  <c r="CL433" i="5"/>
  <c r="CL170" i="5"/>
  <c r="CL71" i="5"/>
  <c r="CL718" i="5"/>
  <c r="CL1192" i="5"/>
  <c r="CL1184" i="5"/>
  <c r="CL1013" i="5"/>
  <c r="CL657" i="5"/>
  <c r="CL677" i="5"/>
  <c r="CL301" i="5"/>
  <c r="CL997" i="5"/>
  <c r="CL434" i="5"/>
  <c r="CL223" i="5"/>
  <c r="CL67" i="5"/>
  <c r="CL1136" i="5"/>
  <c r="CL963" i="5"/>
  <c r="CL566" i="5"/>
  <c r="CL525" i="5"/>
  <c r="CL847" i="5"/>
  <c r="CL204" i="5"/>
  <c r="CL582" i="5"/>
  <c r="CL323" i="5"/>
  <c r="CL107" i="5"/>
  <c r="CL1177" i="5"/>
  <c r="CL711" i="5"/>
  <c r="CL636" i="5"/>
  <c r="CL580" i="5"/>
  <c r="CL645" i="5"/>
  <c r="CL781" i="5"/>
  <c r="CL999" i="5"/>
  <c r="CL1155" i="5"/>
  <c r="CL1200" i="5"/>
  <c r="CL72" i="5"/>
  <c r="CL809" i="5"/>
  <c r="CL1006" i="5"/>
  <c r="CL1002" i="5"/>
  <c r="CL771" i="5"/>
  <c r="CL1020" i="5"/>
  <c r="CL908" i="5"/>
  <c r="CL612" i="5"/>
  <c r="CL531" i="5"/>
  <c r="CL882" i="5"/>
  <c r="CL819" i="5"/>
  <c r="CL392" i="5"/>
  <c r="CL316" i="5"/>
  <c r="CL37" i="5"/>
  <c r="CL234" i="5"/>
  <c r="CL335" i="5"/>
  <c r="CL465" i="5"/>
  <c r="CL233" i="5"/>
  <c r="CL374" i="5"/>
  <c r="CL378" i="5"/>
  <c r="CL93" i="5"/>
  <c r="CL169" i="5"/>
  <c r="CL993" i="5"/>
  <c r="CL334" i="5"/>
  <c r="CL779" i="5"/>
  <c r="CL651" i="5"/>
  <c r="CL811" i="5"/>
  <c r="CL307" i="5"/>
  <c r="CL792" i="5"/>
  <c r="CL1066" i="5"/>
  <c r="CL1178" i="5"/>
  <c r="CL1190" i="5"/>
  <c r="CL751" i="5"/>
  <c r="CL632" i="5"/>
  <c r="CL1106" i="5"/>
  <c r="CL755" i="5"/>
  <c r="CL282" i="5"/>
  <c r="CL389" i="5"/>
  <c r="CL1135" i="5"/>
  <c r="CL563" i="5"/>
  <c r="CL964" i="5"/>
  <c r="CL601" i="5"/>
  <c r="CL966" i="5"/>
  <c r="CL770" i="5"/>
  <c r="CL752" i="5"/>
  <c r="CL817" i="5"/>
  <c r="CL541" i="5"/>
  <c r="CL969" i="5"/>
  <c r="CL1185" i="5"/>
  <c r="CL1125" i="5"/>
  <c r="CL192" i="5"/>
  <c r="CL69" i="5"/>
  <c r="CL46" i="5"/>
  <c r="CL778" i="5"/>
  <c r="CL638" i="5"/>
  <c r="CL1021" i="5"/>
  <c r="CL761" i="5"/>
  <c r="CL1164" i="5"/>
  <c r="CL236" i="5"/>
  <c r="CL664" i="5"/>
  <c r="CL729" i="5"/>
  <c r="CL909" i="5"/>
  <c r="CL656" i="5"/>
  <c r="CL750" i="5"/>
  <c r="CL625" i="5"/>
  <c r="CL60" i="5"/>
  <c r="CL54" i="5"/>
  <c r="CL454" i="5"/>
  <c r="CL1134" i="5"/>
  <c r="CL1156" i="5"/>
  <c r="CL1069" i="5"/>
  <c r="CL495" i="5"/>
  <c r="CL382" i="5"/>
  <c r="CL125" i="5"/>
  <c r="CL51" i="5"/>
  <c r="CL1171" i="5"/>
  <c r="CL208" i="5"/>
  <c r="CL533" i="5"/>
  <c r="CL371" i="5"/>
  <c r="CL84" i="5"/>
  <c r="CL1145" i="5"/>
  <c r="CL708" i="5"/>
  <c r="CL1026" i="5"/>
  <c r="CL983" i="5"/>
  <c r="CL774" i="5"/>
  <c r="CL852" i="5"/>
  <c r="CL289" i="5"/>
  <c r="CL245" i="5"/>
  <c r="CL375" i="5"/>
  <c r="CL133" i="5"/>
  <c r="CL290" i="5"/>
  <c r="CL317" i="5"/>
  <c r="CL1138" i="5"/>
  <c r="CL611" i="5"/>
  <c r="CL996" i="5"/>
  <c r="CL610" i="5"/>
  <c r="CL939" i="5"/>
  <c r="CL1167" i="5"/>
  <c r="CL284" i="5"/>
  <c r="CL709" i="5"/>
  <c r="CL767" i="5"/>
  <c r="CL482" i="5"/>
  <c r="CL887" i="5"/>
  <c r="CL683" i="5"/>
  <c r="CL583" i="5"/>
  <c r="CL937" i="5"/>
  <c r="CL337" i="5"/>
  <c r="CL976" i="5"/>
  <c r="CL395" i="5"/>
  <c r="CL801" i="5"/>
  <c r="CL484" i="5"/>
  <c r="CL813" i="5"/>
  <c r="CL589" i="5"/>
  <c r="CL609" i="5"/>
  <c r="CL764" i="5"/>
  <c r="CL576" i="5"/>
  <c r="CL946" i="5"/>
  <c r="CL773" i="5"/>
  <c r="CL733" i="5"/>
  <c r="CL835" i="5"/>
  <c r="CL707" i="5"/>
  <c r="CL481" i="5"/>
  <c r="CL945" i="5"/>
  <c r="CL1186" i="5"/>
  <c r="CL827" i="5"/>
  <c r="CL621" i="5"/>
  <c r="CL694" i="5"/>
  <c r="CL642" i="5"/>
  <c r="CL359" i="5"/>
  <c r="CL794" i="5"/>
  <c r="CL712" i="5"/>
  <c r="CL475" i="5"/>
  <c r="CL956" i="5"/>
  <c r="CL672" i="5"/>
  <c r="CL1084" i="5"/>
  <c r="CL832" i="5"/>
  <c r="CL450" i="5"/>
  <c r="CL102" i="5"/>
  <c r="CL262" i="5"/>
  <c r="CL120" i="5"/>
  <c r="CL405" i="5"/>
  <c r="CL1109" i="5"/>
  <c r="CL614" i="5"/>
  <c r="CL306" i="5"/>
  <c r="CL787" i="5"/>
  <c r="CL990" i="5"/>
  <c r="CL403" i="5"/>
  <c r="CL111" i="5"/>
  <c r="CL256" i="5"/>
  <c r="CL505" i="5"/>
  <c r="CL220" i="5"/>
  <c r="CL25" i="5"/>
  <c r="CL16" i="5"/>
  <c r="CL23" i="5"/>
  <c r="CL19" i="5"/>
  <c r="CL121" i="5"/>
  <c r="CL285" i="5"/>
  <c r="CL383" i="5"/>
  <c r="CL571" i="5"/>
  <c r="CL131" i="5"/>
  <c r="CL4" i="5"/>
  <c r="CL242" i="5"/>
  <c r="CL365" i="5"/>
  <c r="CL213" i="5"/>
  <c r="CL132" i="5"/>
  <c r="CL55" i="5"/>
  <c r="CL279" i="5"/>
  <c r="CL757" i="5"/>
  <c r="CL1173" i="5"/>
  <c r="CL1170" i="5"/>
  <c r="CL955" i="5"/>
  <c r="CL349" i="5"/>
  <c r="CL188" i="5"/>
  <c r="CL32" i="5"/>
  <c r="CL457" i="5"/>
  <c r="CL881" i="5"/>
  <c r="CL198" i="5"/>
  <c r="CL293" i="5"/>
  <c r="CL82" i="5"/>
  <c r="CL1131" i="5"/>
  <c r="CL89" i="5"/>
  <c r="CL181" i="5"/>
  <c r="CL628" i="5"/>
  <c r="CL494" i="5"/>
  <c r="CL167" i="5"/>
  <c r="CL254" i="5"/>
  <c r="CL175" i="5"/>
  <c r="CL532" i="5"/>
  <c r="CL196" i="5"/>
  <c r="CL161" i="5"/>
  <c r="CL386" i="5"/>
  <c r="CL130" i="5"/>
  <c r="CL1016" i="5"/>
  <c r="CL699" i="5"/>
  <c r="CL126" i="5"/>
  <c r="CL291" i="5"/>
  <c r="CL373" i="5"/>
  <c r="CL354" i="5"/>
  <c r="CL593" i="5"/>
  <c r="CL682" i="5"/>
  <c r="CL795" i="5"/>
  <c r="CL1083" i="5"/>
  <c r="CL1213" i="5"/>
  <c r="CL1174" i="5"/>
  <c r="CL68" i="5"/>
  <c r="CL972" i="5"/>
  <c r="CL1151" i="5"/>
  <c r="CL1036" i="5"/>
  <c r="CL876" i="5"/>
  <c r="CL340" i="5"/>
  <c r="CL685" i="5"/>
  <c r="CL902" i="5"/>
  <c r="CL747" i="5"/>
  <c r="CL793" i="5"/>
  <c r="CL504" i="5"/>
  <c r="CL789" i="5"/>
  <c r="CL560" i="5"/>
  <c r="CL139" i="5"/>
  <c r="CL5" i="5"/>
  <c r="CL575" i="5"/>
  <c r="CL376" i="5"/>
  <c r="CL453" i="5"/>
  <c r="CL197" i="5"/>
  <c r="CL255" i="5"/>
  <c r="CL361" i="5"/>
  <c r="CL211" i="5"/>
  <c r="CL911" i="5"/>
  <c r="CL158" i="5"/>
  <c r="CL265" i="5"/>
  <c r="CL171" i="5"/>
  <c r="CL546" i="5"/>
  <c r="CL352" i="5"/>
  <c r="CL588" i="5"/>
  <c r="CL634" i="5"/>
  <c r="CL746" i="5"/>
  <c r="CL1048" i="5"/>
  <c r="CL1209" i="5"/>
  <c r="CL1165" i="5"/>
  <c r="CL124" i="5"/>
  <c r="CL416" i="5"/>
  <c r="CL598" i="5"/>
  <c r="CL529" i="5"/>
  <c r="CL900" i="5"/>
  <c r="CL1147" i="5"/>
  <c r="CL703" i="5"/>
  <c r="CL675" i="5"/>
  <c r="CL1115" i="5"/>
  <c r="CL802" i="5"/>
  <c r="CL987" i="5"/>
  <c r="CL1093" i="5"/>
  <c r="CL840" i="5"/>
  <c r="CL440" i="5"/>
  <c r="CL901" i="5"/>
  <c r="CL267" i="5"/>
  <c r="CL1180" i="5"/>
  <c r="CL1149" i="5"/>
  <c r="CL550" i="5"/>
  <c r="CL57" i="5"/>
  <c r="CL119" i="5"/>
  <c r="CL419" i="5"/>
  <c r="CL616" i="5"/>
  <c r="CL534" i="5"/>
  <c r="CL423" i="5"/>
  <c r="CL569" i="5"/>
  <c r="CL426" i="5"/>
  <c r="CL452" i="5"/>
  <c r="CL227" i="5"/>
  <c r="CL117" i="5"/>
  <c r="CL590" i="5"/>
  <c r="CL330" i="5"/>
  <c r="CL360" i="5"/>
  <c r="CL134" i="5"/>
  <c r="CL53" i="5"/>
  <c r="CL251" i="5"/>
  <c r="CL756" i="5"/>
  <c r="CL1168" i="5"/>
  <c r="CL1152" i="5"/>
  <c r="CL918" i="5"/>
  <c r="CL199" i="5"/>
  <c r="CL294" i="5"/>
  <c r="CL87" i="5"/>
  <c r="CL1139" i="5"/>
  <c r="CL189" i="5"/>
  <c r="CL155" i="5"/>
  <c r="CL421" i="5"/>
  <c r="CL122" i="5"/>
  <c r="CL1045" i="5"/>
  <c r="CL78" i="5"/>
  <c r="CL912" i="5"/>
  <c r="CL1162" i="5"/>
  <c r="CL1015" i="5"/>
  <c r="CL814" i="5"/>
  <c r="CL604" i="5"/>
  <c r="CL379" i="5"/>
  <c r="CL471" i="5"/>
  <c r="CL219" i="5"/>
  <c r="CL868" i="5"/>
  <c r="CL1158" i="5"/>
  <c r="CL732" i="5"/>
  <c r="CL655" i="5"/>
  <c r="CL1107" i="5"/>
  <c r="CL782" i="5"/>
  <c r="CL446" i="5"/>
  <c r="CL565" i="5"/>
  <c r="CL436" i="5"/>
  <c r="CL432" i="5"/>
  <c r="CL931" i="5"/>
  <c r="CL894" i="5"/>
  <c r="CL749" i="5"/>
  <c r="CL380" i="5"/>
  <c r="CL850" i="5"/>
  <c r="CL579" i="5"/>
  <c r="CL977" i="5"/>
  <c r="CL600" i="5"/>
  <c r="CL350" i="5"/>
  <c r="CL603" i="5"/>
  <c r="CL342" i="5"/>
  <c r="CL195" i="5"/>
  <c r="CL30" i="5"/>
  <c r="CL92" i="5"/>
  <c r="CL187" i="5"/>
  <c r="CL624" i="5"/>
  <c r="CL695" i="5"/>
  <c r="CL326" i="5"/>
  <c r="CL653" i="5"/>
  <c r="CL893" i="5"/>
  <c r="CL766" i="5"/>
  <c r="CL895" i="5"/>
  <c r="CL539" i="5"/>
  <c r="CL857" i="5"/>
  <c r="CL948" i="5"/>
  <c r="CL1064" i="5"/>
  <c r="CL872" i="5"/>
  <c r="CL472" i="5"/>
  <c r="CL874" i="5"/>
  <c r="CL258" i="5"/>
  <c r="CL1182" i="5"/>
  <c r="CL222" i="5"/>
  <c r="CL118" i="5"/>
  <c r="CL561" i="5"/>
  <c r="CL313" i="5"/>
  <c r="CL381" i="5"/>
  <c r="CL842" i="5"/>
  <c r="CL884" i="5"/>
  <c r="CL758" i="5"/>
  <c r="CL385" i="5"/>
  <c r="CL818" i="5"/>
  <c r="CL462" i="5"/>
  <c r="CL660" i="5"/>
  <c r="CL891" i="5"/>
  <c r="CL836" i="5"/>
  <c r="CL458" i="5"/>
  <c r="CL693" i="5"/>
  <c r="CL585" i="5"/>
  <c r="CL631" i="5"/>
  <c r="CL1148" i="5"/>
  <c r="CL480" i="5"/>
  <c r="CL59" i="5"/>
  <c r="CL988" i="5"/>
  <c r="CL422" i="5"/>
  <c r="CL676" i="5"/>
  <c r="CL917" i="5"/>
  <c r="CL860" i="5"/>
  <c r="CL537" i="5"/>
  <c r="CL320" i="5"/>
  <c r="CL578" i="5"/>
  <c r="CL466" i="5"/>
  <c r="CL674" i="5"/>
  <c r="CL568" i="5"/>
  <c r="CL17" i="5"/>
  <c r="CL7" i="5"/>
  <c r="CL18" i="5"/>
  <c r="CL6" i="5"/>
  <c r="CL201" i="5"/>
  <c r="CL331" i="5"/>
  <c r="CL518" i="5"/>
  <c r="CL526" i="5"/>
  <c r="CL48" i="5"/>
  <c r="CL31" i="5"/>
  <c r="CL346" i="5"/>
  <c r="CL243" i="5"/>
  <c r="CL116" i="5"/>
  <c r="CL66" i="5"/>
  <c r="CL283" i="5"/>
  <c r="CL1077" i="5"/>
  <c r="CL1059" i="5"/>
  <c r="CL1073" i="5"/>
  <c r="CL796" i="5"/>
  <c r="CL570" i="5"/>
  <c r="CL985" i="5"/>
  <c r="CL228" i="5"/>
  <c r="CL321" i="5"/>
  <c r="CL202" i="5"/>
  <c r="CL1133" i="5"/>
  <c r="CL137" i="5"/>
  <c r="CL44" i="5"/>
  <c r="CL58" i="5"/>
  <c r="CL741" i="5"/>
  <c r="CL536" i="5"/>
  <c r="CL347" i="5"/>
  <c r="CL123" i="5"/>
  <c r="CL153" i="5"/>
  <c r="CL671" i="5"/>
  <c r="CL464" i="5"/>
  <c r="CL249" i="5"/>
  <c r="CL336" i="5"/>
  <c r="CL149" i="5"/>
  <c r="CL1112" i="5"/>
  <c r="CL635" i="5"/>
  <c r="CL194" i="5"/>
  <c r="CL366" i="5"/>
  <c r="CL503" i="5"/>
  <c r="CL544" i="5"/>
  <c r="CL885" i="5"/>
  <c r="CL724" i="5"/>
  <c r="CL1098" i="5"/>
  <c r="CL1199" i="5"/>
  <c r="CL1154" i="5"/>
  <c r="CL27" i="5"/>
  <c r="CL554" i="5"/>
  <c r="CL1035" i="5"/>
  <c r="CL1163" i="5"/>
  <c r="CL1070" i="5"/>
  <c r="CL878" i="5"/>
  <c r="CL556" i="5"/>
  <c r="CL649" i="5"/>
  <c r="CL1049" i="5"/>
  <c r="CL807" i="5"/>
  <c r="CL942" i="5"/>
  <c r="CL650" i="5"/>
  <c r="CL849" i="5"/>
  <c r="CL547" i="5"/>
  <c r="CL49" i="5"/>
  <c r="CL34" i="5"/>
  <c r="CL168" i="5"/>
  <c r="CL303" i="5"/>
  <c r="CL488" i="5"/>
  <c r="CL179" i="5"/>
  <c r="CL367" i="5"/>
  <c r="CL241" i="5"/>
  <c r="CL108" i="5"/>
  <c r="CL961" i="5"/>
  <c r="CL393" i="5"/>
  <c r="CL145" i="5"/>
  <c r="CL140" i="5"/>
  <c r="CL644" i="5"/>
  <c r="CL498" i="5"/>
  <c r="CL915" i="5"/>
  <c r="CL722" i="5"/>
  <c r="CL1052" i="5"/>
  <c r="CL1204" i="5"/>
  <c r="CL1194" i="5"/>
  <c r="CL502" i="5"/>
  <c r="CL150" i="5"/>
  <c r="CL329" i="5"/>
  <c r="CL803" i="5"/>
  <c r="CL659" i="5"/>
  <c r="CL960" i="5"/>
  <c r="CL1161" i="5"/>
  <c r="CL934" i="5"/>
  <c r="CL665" i="5"/>
  <c r="CL765" i="5"/>
  <c r="CL914" i="5"/>
  <c r="CL930" i="5"/>
  <c r="CL1150" i="5"/>
  <c r="CL980" i="5"/>
  <c r="CL478" i="5"/>
  <c r="CL862" i="5"/>
  <c r="CL1188" i="5"/>
  <c r="CL1132" i="5"/>
  <c r="CL617" i="5"/>
  <c r="CL191" i="5"/>
  <c r="CL28" i="5"/>
  <c r="CL487" i="5"/>
  <c r="CL157" i="5"/>
  <c r="CL343" i="5"/>
  <c r="CL772" i="5"/>
  <c r="CL701" i="5"/>
  <c r="CL496" i="5"/>
  <c r="CL986" i="5"/>
  <c r="CL697" i="5"/>
  <c r="CL627" i="5"/>
  <c r="CL681" i="5"/>
  <c r="CL210" i="5"/>
  <c r="CL408" i="5"/>
  <c r="CL447" i="5"/>
  <c r="CL351" i="5"/>
  <c r="CL74" i="5"/>
  <c r="CL247" i="5"/>
  <c r="CL1042" i="5"/>
  <c r="CL1030" i="5"/>
  <c r="CL1092" i="5"/>
  <c r="CL744" i="5"/>
  <c r="CL239" i="5"/>
  <c r="CL319" i="5"/>
  <c r="CL209" i="5"/>
  <c r="CL1122" i="5"/>
  <c r="CL522" i="5"/>
  <c r="CL248" i="5"/>
  <c r="CL348" i="5"/>
  <c r="CL129" i="5"/>
  <c r="CL1123" i="5"/>
  <c r="CL553" i="5"/>
  <c r="CL1043" i="5"/>
  <c r="CL1172" i="5"/>
  <c r="CL1091" i="5"/>
  <c r="CL907" i="5"/>
  <c r="CL186" i="5"/>
  <c r="CL315" i="5"/>
  <c r="CL463" i="5"/>
  <c r="CL200" i="5"/>
  <c r="CL998" i="5"/>
  <c r="CL1169" i="5"/>
  <c r="CL919" i="5"/>
  <c r="CL684" i="5"/>
  <c r="CL759" i="5"/>
  <c r="CL890" i="5"/>
  <c r="CL473" i="5"/>
  <c r="CL940" i="5"/>
  <c r="CL692" i="5"/>
  <c r="CL608" i="5"/>
  <c r="CL973" i="5"/>
  <c r="CL863" i="5"/>
  <c r="CL784" i="5"/>
  <c r="CL232" i="5"/>
  <c r="CL1008" i="5"/>
  <c r="CL558" i="5"/>
  <c r="CL927" i="5"/>
  <c r="CL549" i="5"/>
  <c r="CL275" i="5"/>
  <c r="CL491" i="5"/>
  <c r="CL144" i="5"/>
  <c r="CL42" i="5"/>
  <c r="CL64" i="5"/>
  <c r="CL702" i="5"/>
  <c r="CL646" i="5"/>
  <c r="CL567" i="5"/>
  <c r="CL688" i="5"/>
  <c r="CL1082" i="5"/>
  <c r="CL837" i="5"/>
  <c r="CL938" i="5"/>
  <c r="CL704" i="5"/>
  <c r="CL824" i="5"/>
  <c r="CL951" i="5"/>
  <c r="CL1117" i="5"/>
  <c r="CL989" i="5"/>
  <c r="CL492" i="5"/>
  <c r="CL798" i="5"/>
  <c r="CL1198" i="5"/>
  <c r="CL679" i="5"/>
  <c r="CL212" i="5"/>
  <c r="CL411" i="5"/>
  <c r="CL449" i="5"/>
  <c r="CL364" i="5"/>
  <c r="CL944" i="5"/>
  <c r="CL848" i="5"/>
  <c r="CL816" i="5"/>
  <c r="CL230" i="5"/>
  <c r="CL1024" i="5"/>
  <c r="CL455" i="5"/>
  <c r="CL460" i="5"/>
  <c r="CL647" i="5"/>
  <c r="CL595" i="5"/>
  <c r="CL643" i="5"/>
  <c r="CL548" i="5"/>
  <c r="CL70" i="5"/>
  <c r="CL587" i="5"/>
  <c r="CL1128" i="5"/>
  <c r="CL633" i="5"/>
  <c r="CL176" i="5"/>
  <c r="CL873" i="5"/>
  <c r="CL435" i="5"/>
  <c r="CL540" i="5"/>
  <c r="CL594" i="5"/>
  <c r="CL577" i="5"/>
  <c r="CL510" i="5"/>
  <c r="CL260" i="5"/>
  <c r="CL509" i="5"/>
  <c r="CL618" i="5"/>
  <c r="CL507" i="5"/>
  <c r="CL76" i="5"/>
  <c r="CL9" i="5"/>
  <c r="CL22" i="5"/>
  <c r="CL10" i="5"/>
  <c r="CL20" i="5"/>
  <c r="CL272" i="5"/>
  <c r="CL497" i="5"/>
  <c r="CL613" i="5"/>
  <c r="CL451" i="5"/>
  <c r="CL164" i="5"/>
  <c r="CL21" i="5"/>
  <c r="CL178" i="5"/>
  <c r="CL414" i="5"/>
  <c r="CL295" i="5"/>
  <c r="CL109" i="5"/>
  <c r="CL40" i="5"/>
  <c r="CL215" i="5"/>
  <c r="CL1090" i="5"/>
  <c r="CL1076" i="5"/>
  <c r="CL1039" i="5"/>
  <c r="CL833" i="5"/>
  <c r="CL542" i="5"/>
  <c r="CL959" i="5"/>
  <c r="CL94" i="5"/>
  <c r="CL338" i="5"/>
  <c r="CL154" i="5"/>
  <c r="CL1110" i="5"/>
  <c r="CL14" i="5"/>
  <c r="CL185" i="5"/>
  <c r="CL799" i="5"/>
  <c r="CL519" i="5"/>
  <c r="CL274" i="5"/>
  <c r="CL268" i="5"/>
  <c r="CL174" i="5"/>
  <c r="CL543" i="5"/>
  <c r="CL297" i="5"/>
  <c r="CL286" i="5"/>
  <c r="CL418" i="5"/>
  <c r="CL152" i="5"/>
  <c r="CL1063" i="5"/>
  <c r="CL821" i="5"/>
  <c r="CL246" i="5"/>
  <c r="CL476" i="5"/>
  <c r="CL602" i="5"/>
  <c r="CL281" i="5"/>
  <c r="CL769" i="5"/>
  <c r="CL620" i="5"/>
  <c r="CL922" i="5"/>
  <c r="CL1120" i="5"/>
  <c r="CL1097" i="5"/>
  <c r="CL12" i="5"/>
  <c r="CL3" i="5"/>
  <c r="CL439" i="5"/>
  <c r="CL834" i="5"/>
  <c r="CL1089" i="5"/>
  <c r="CL1055" i="5"/>
  <c r="CL886" i="5"/>
  <c r="CL97" i="5"/>
  <c r="CL596" i="5"/>
  <c r="CL970" i="5"/>
  <c r="CL573" i="5"/>
  <c r="CL734" i="5"/>
  <c r="CL486" i="5"/>
  <c r="CL776" i="5"/>
  <c r="CL501" i="5"/>
  <c r="CL159" i="5"/>
  <c r="CL24" i="5"/>
  <c r="CL231" i="5"/>
  <c r="CL136" i="5"/>
  <c r="CL444" i="5"/>
  <c r="CL269" i="5"/>
  <c r="CL173" i="5"/>
  <c r="CL390" i="5"/>
  <c r="CL325" i="5"/>
  <c r="CL947" i="5"/>
  <c r="CL280" i="5"/>
  <c r="CL252" i="5"/>
  <c r="CL148" i="5"/>
  <c r="CL530" i="5"/>
  <c r="CL305" i="5"/>
  <c r="CL786" i="5"/>
  <c r="CL597" i="5"/>
  <c r="CL932" i="5"/>
  <c r="CL1103" i="5"/>
  <c r="CL1126" i="5"/>
  <c r="CL162" i="5"/>
  <c r="CL345" i="5"/>
  <c r="CL735" i="5"/>
  <c r="CL669" i="5"/>
  <c r="CL1143" i="5"/>
  <c r="CL1181" i="5"/>
  <c r="CL889" i="5"/>
  <c r="CL897" i="5"/>
  <c r="CL629" i="5"/>
  <c r="CL1027" i="5"/>
  <c r="CL743" i="5"/>
  <c r="CL1058" i="5"/>
  <c r="CL1116" i="5"/>
  <c r="CL680" i="5"/>
  <c r="CL745" i="5"/>
  <c r="CL1197" i="5"/>
  <c r="CL318" i="5"/>
  <c r="CL1005" i="5"/>
  <c r="CL584" i="5"/>
  <c r="CL400" i="5"/>
  <c r="CL13" i="5"/>
  <c r="CL2" i="5"/>
  <c r="CL172" i="5"/>
  <c r="CL353" i="5"/>
  <c r="CL710" i="5"/>
  <c r="CL706" i="5"/>
  <c r="CL427" i="5"/>
  <c r="CL1041" i="5"/>
  <c r="CL935" i="5"/>
  <c r="CL412" i="5"/>
  <c r="CL333" i="5"/>
  <c r="CL535" i="5"/>
  <c r="CL461" i="5"/>
  <c r="CL384" i="5"/>
  <c r="CL85" i="5"/>
  <c r="CL47" i="5"/>
  <c r="CL218" i="5"/>
  <c r="CL1085" i="5"/>
  <c r="CL1067" i="5"/>
  <c r="CL1078" i="5"/>
  <c r="CL820" i="5"/>
  <c r="CL96" i="5"/>
  <c r="CL341" i="5"/>
  <c r="CL177" i="5"/>
  <c r="CL1101" i="5"/>
  <c r="CL250" i="5"/>
  <c r="CL302" i="5"/>
  <c r="CL391" i="5"/>
  <c r="CL146" i="5"/>
  <c r="CL1071" i="5"/>
  <c r="CL456" i="5"/>
  <c r="CL845" i="5"/>
  <c r="CL1113" i="5"/>
  <c r="CL1003" i="5"/>
  <c r="CL898" i="5"/>
  <c r="CL238" i="5"/>
  <c r="CL135" i="5"/>
  <c r="CL424" i="5"/>
  <c r="CL257" i="5"/>
  <c r="CL1140" i="5"/>
  <c r="CL1179" i="5"/>
  <c r="CL962" i="5"/>
  <c r="CL903" i="5"/>
  <c r="CL670" i="5"/>
  <c r="CL1004" i="5"/>
  <c r="CL413" i="5"/>
  <c r="CL1010" i="5"/>
  <c r="CL892" i="5"/>
  <c r="CL442" i="5"/>
  <c r="CL270" i="5"/>
  <c r="CL775" i="5"/>
  <c r="CL723" i="5"/>
  <c r="CL717" i="5"/>
  <c r="CL843" i="5"/>
  <c r="CL83" i="5"/>
  <c r="CL982" i="5"/>
  <c r="CL517" i="5"/>
  <c r="CL678" i="5"/>
  <c r="CL429" i="5"/>
  <c r="CL15" i="5"/>
  <c r="CL182" i="5"/>
  <c r="CL839" i="5"/>
  <c r="CL804" i="5"/>
  <c r="CL88" i="5"/>
  <c r="CL591" i="5"/>
  <c r="CL923" i="5"/>
  <c r="CL641" i="5"/>
  <c r="CL768" i="5"/>
  <c r="CL562" i="5"/>
  <c r="CL719" i="5"/>
  <c r="CL714" i="5"/>
  <c r="CL1068" i="5"/>
  <c r="CL1102" i="5"/>
  <c r="CL686" i="5"/>
  <c r="CL742" i="5"/>
  <c r="CL1201" i="5"/>
  <c r="CL328" i="5"/>
  <c r="CL470" i="5"/>
  <c r="CL474" i="5"/>
  <c r="CL344" i="5"/>
  <c r="CL244" i="5"/>
  <c r="CL822" i="5"/>
  <c r="CL731" i="5"/>
  <c r="CL696" i="5"/>
  <c r="CL904" i="5"/>
  <c r="CL77" i="5"/>
  <c r="CL979" i="5"/>
  <c r="CL841" i="5"/>
  <c r="CL100" i="5"/>
  <c r="CL516" i="5"/>
  <c r="CL128" i="5"/>
  <c r="CL493" i="5"/>
  <c r="CL309" i="5"/>
  <c r="CL1031" i="5"/>
  <c r="CL555" i="5"/>
  <c r="CL402" i="5"/>
  <c r="CL648" i="5"/>
  <c r="CL858" i="5"/>
  <c r="CL90" i="5"/>
  <c r="CL431" i="5"/>
  <c r="CL528" i="5"/>
  <c r="CL113" i="5"/>
  <c r="CL41" i="5"/>
  <c r="CK38" i="5"/>
  <c r="CK825" i="5"/>
  <c r="CK605" i="5"/>
  <c r="CK855" i="5"/>
  <c r="CK369" i="5"/>
  <c r="CK63" i="5"/>
  <c r="CK190" i="5"/>
  <c r="CK730" i="5"/>
  <c r="CK1216" i="5"/>
  <c r="CK1218" i="5"/>
  <c r="CK1094" i="5"/>
  <c r="CK856" i="5"/>
  <c r="CK278" i="5"/>
  <c r="CK356" i="5"/>
  <c r="CK867" i="5"/>
  <c r="CK115" i="5"/>
  <c r="CK287" i="5"/>
  <c r="CK235" i="5"/>
  <c r="CK86" i="5"/>
  <c r="CK1086" i="5"/>
  <c r="CK557" i="5"/>
  <c r="CK310" i="5"/>
  <c r="CK875" i="5"/>
  <c r="CK79" i="5"/>
  <c r="CK39" i="5"/>
  <c r="CK324" i="5"/>
  <c r="CK221" i="5"/>
  <c r="CK1037" i="5"/>
  <c r="CK736" i="5"/>
  <c r="CK1121" i="5"/>
  <c r="CK1141" i="5"/>
  <c r="CK652" i="5"/>
  <c r="CK1050" i="5"/>
  <c r="CK1166" i="5"/>
  <c r="CK1219" i="5"/>
  <c r="CK1207" i="5"/>
  <c r="CK160" i="5"/>
  <c r="CK206" i="5"/>
  <c r="CK1195" i="5"/>
  <c r="CK1144" i="5"/>
  <c r="CK1081" i="5"/>
  <c r="CK1099" i="5"/>
  <c r="CK958" i="5"/>
  <c r="CK851" i="5"/>
  <c r="CK740" i="5"/>
  <c r="CK1095" i="5"/>
  <c r="CK916" i="5"/>
  <c r="CK417" i="5"/>
  <c r="CK339" i="5"/>
  <c r="CK103" i="5"/>
  <c r="CK626" i="5"/>
  <c r="CK716" i="5"/>
  <c r="CK854" i="5"/>
  <c r="CK98" i="5"/>
  <c r="CK183" i="5"/>
  <c r="CK311" i="5"/>
  <c r="CK127" i="5"/>
  <c r="CK871" i="5"/>
  <c r="CK748" i="5"/>
  <c r="CK926" i="5"/>
  <c r="CK1034" i="5"/>
  <c r="CK658" i="5"/>
  <c r="CK1105" i="5"/>
  <c r="CK1074" i="5"/>
  <c r="CK1208" i="5"/>
  <c r="CK1191" i="5"/>
  <c r="CK869" i="5"/>
  <c r="CK975" i="5"/>
  <c r="CK1104" i="5"/>
  <c r="CK705" i="5"/>
  <c r="CK883" i="5"/>
  <c r="CK1127" i="5"/>
  <c r="CK298" i="5"/>
  <c r="CK957" i="5"/>
  <c r="CK477" i="5"/>
  <c r="CK981" i="5"/>
  <c r="CK1014" i="5"/>
  <c r="CK572" i="5"/>
  <c r="CK661" i="5"/>
  <c r="CK312" i="5"/>
  <c r="CK953" i="5"/>
  <c r="CK1202" i="5"/>
  <c r="CK467" i="5"/>
  <c r="CK1038" i="5"/>
  <c r="CK377" i="5"/>
  <c r="CK226" i="5"/>
  <c r="CK112" i="5"/>
  <c r="CK499" i="5"/>
  <c r="CK163" i="5"/>
  <c r="CK180" i="5"/>
  <c r="CK991" i="5"/>
  <c r="CK984" i="5"/>
  <c r="CK1118" i="5"/>
  <c r="CK1011" i="5"/>
  <c r="CK1153" i="5"/>
  <c r="CK271" i="5"/>
  <c r="CK823" i="5"/>
  <c r="CK853" i="5"/>
  <c r="CK949" i="5"/>
  <c r="CK808" i="5"/>
  <c r="CK762" i="5"/>
  <c r="CK785" i="5"/>
  <c r="CK106" i="5"/>
  <c r="CK104" i="5"/>
  <c r="CK791" i="5"/>
  <c r="CK1057" i="5"/>
  <c r="CK1111" i="5"/>
  <c r="CK727" i="5"/>
  <c r="CK430" i="5"/>
  <c r="CK73" i="5"/>
  <c r="CK240" i="5"/>
  <c r="CK214" i="5"/>
  <c r="CK61" i="5"/>
  <c r="CK1137" i="5"/>
  <c r="CK91" i="5"/>
  <c r="CK45" i="5"/>
  <c r="CK363" i="5"/>
  <c r="CK224" i="5"/>
  <c r="CK995" i="5"/>
  <c r="CK355" i="5"/>
  <c r="CK1175" i="5"/>
  <c r="CK1001" i="5"/>
  <c r="CK933" i="5"/>
  <c r="CK879" i="5"/>
  <c r="CK406" i="5"/>
  <c r="CK368" i="5"/>
  <c r="CK545" i="5"/>
  <c r="CK80" i="5"/>
  <c r="CK739" i="5"/>
  <c r="CK1130" i="5"/>
  <c r="CK721" i="5"/>
  <c r="CK1051" i="5"/>
  <c r="CK538" i="5"/>
  <c r="CK1033" i="5"/>
  <c r="CK1114" i="5"/>
  <c r="CK387" i="5"/>
  <c r="CK662" i="5"/>
  <c r="CK831" i="5"/>
  <c r="CK844" i="5"/>
  <c r="CK800" i="5"/>
  <c r="CK428" i="5"/>
  <c r="CK950" i="5"/>
  <c r="CK101" i="5"/>
  <c r="CK1046" i="5"/>
  <c r="CK362" i="5"/>
  <c r="CK896" i="5"/>
  <c r="CK630" i="5"/>
  <c r="CK263" i="5"/>
  <c r="CK95" i="5"/>
  <c r="CK151" i="5"/>
  <c r="CK691" i="5"/>
  <c r="CK690" i="5"/>
  <c r="CK906" i="5"/>
  <c r="CK905" i="5"/>
  <c r="CK619" i="5"/>
  <c r="CK1072" i="5"/>
  <c r="CK865" i="5"/>
  <c r="CK1047" i="5"/>
  <c r="CK490" i="5"/>
  <c r="CK737" i="5"/>
  <c r="CK469" i="5"/>
  <c r="CK1061" i="5"/>
  <c r="CK1183" i="5"/>
  <c r="CK921" i="5"/>
  <c r="CK810" i="5"/>
  <c r="CK615" i="5"/>
  <c r="CK760" i="5"/>
  <c r="CK700" i="5"/>
  <c r="CK666" i="5"/>
  <c r="CK397" i="5"/>
  <c r="CK866" i="5"/>
  <c r="CK299" i="5"/>
  <c r="CK1088" i="5"/>
  <c r="CK327" i="5"/>
  <c r="CK880" i="5"/>
  <c r="CK489" i="5"/>
  <c r="CK370" i="5"/>
  <c r="CK407" i="5"/>
  <c r="CK581" i="5"/>
  <c r="CK523" i="5"/>
  <c r="CK147" i="5"/>
  <c r="CK637" i="5"/>
  <c r="CK713" i="5"/>
  <c r="CK1129" i="5"/>
  <c r="CK425" i="5"/>
  <c r="CK205" i="5"/>
  <c r="CK75" i="5"/>
  <c r="CK207" i="5"/>
  <c r="CK913" i="5"/>
  <c r="CK415" i="5"/>
  <c r="CK790" i="5"/>
  <c r="CK514" i="5"/>
  <c r="CK277" i="5"/>
  <c r="CK479" i="5"/>
  <c r="CK753" i="5"/>
  <c r="CK687" i="5"/>
  <c r="CK623" i="5"/>
  <c r="CK143" i="5"/>
  <c r="CK36" i="5"/>
  <c r="CK35" i="5"/>
  <c r="CK527" i="5"/>
  <c r="CK399" i="5"/>
  <c r="CK552" i="5"/>
  <c r="CK398" i="5"/>
  <c r="CK165" i="5"/>
  <c r="CK99" i="5"/>
  <c r="CK754" i="5"/>
  <c r="CK1215" i="5"/>
  <c r="CK1214" i="5"/>
  <c r="CK1119" i="5"/>
  <c r="CK925" i="5"/>
  <c r="CK524" i="5"/>
  <c r="CK322" i="5"/>
  <c r="CK640" i="5"/>
  <c r="CK43" i="5"/>
  <c r="CK276" i="5"/>
  <c r="CK203" i="5"/>
  <c r="CK50" i="5"/>
  <c r="CK1176" i="5"/>
  <c r="CK936" i="5"/>
  <c r="CK500" i="5"/>
  <c r="CK1025" i="5"/>
  <c r="CK273" i="5"/>
  <c r="CK521" i="5"/>
  <c r="CK314" i="5"/>
  <c r="CK81" i="5"/>
  <c r="CK1062" i="5"/>
  <c r="CK663" i="5"/>
  <c r="CK1018" i="5"/>
  <c r="CK788" i="5"/>
  <c r="CK726" i="5"/>
  <c r="CK968" i="5"/>
  <c r="CK954" i="5"/>
  <c r="CK1217" i="5"/>
  <c r="CK1210" i="5"/>
  <c r="CK217" i="5"/>
  <c r="CK715" i="5"/>
  <c r="CK1142" i="5"/>
  <c r="CK1146" i="5"/>
  <c r="CK859" i="5"/>
  <c r="CK1053" i="5"/>
  <c r="CK1028" i="5"/>
  <c r="CK828" i="5"/>
  <c r="CK725" i="5"/>
  <c r="CK861" i="5"/>
  <c r="CK920" i="5"/>
  <c r="CK929" i="5"/>
  <c r="CK410" i="5"/>
  <c r="CK357" i="5"/>
  <c r="CK65" i="5"/>
  <c r="CK156" i="5"/>
  <c r="CK372" i="5"/>
  <c r="CK592" i="5"/>
  <c r="CK332" i="5"/>
  <c r="CK304" i="5"/>
  <c r="CK56" i="5"/>
  <c r="CK300" i="5"/>
  <c r="CK763" i="5"/>
  <c r="CK829" i="5"/>
  <c r="CK1007" i="5"/>
  <c r="CK783" i="5"/>
  <c r="CK689" i="5"/>
  <c r="CK1032" i="5"/>
  <c r="CK965" i="5"/>
  <c r="CK1212" i="5"/>
  <c r="CK1187" i="5"/>
  <c r="CK943" i="5"/>
  <c r="CK1000" i="5"/>
  <c r="CK1189" i="5"/>
  <c r="CK838" i="5"/>
  <c r="CK639" i="5"/>
  <c r="CK1108" i="5"/>
  <c r="CK606" i="5"/>
  <c r="CK864" i="5"/>
  <c r="CK404" i="5"/>
  <c r="CK815" i="5"/>
  <c r="CK971" i="5"/>
  <c r="CK396" i="5"/>
  <c r="CK826" i="5"/>
  <c r="CK292" i="5"/>
  <c r="CK1044" i="5"/>
  <c r="CK52" i="5"/>
  <c r="CK1206" i="5"/>
  <c r="CK288" i="5"/>
  <c r="CK1096" i="5"/>
  <c r="CK358" i="5"/>
  <c r="CK459" i="5"/>
  <c r="CK193" i="5"/>
  <c r="CK941" i="5"/>
  <c r="CK994" i="5"/>
  <c r="CK1205" i="5"/>
  <c r="CK1040" i="5"/>
  <c r="CK1193" i="5"/>
  <c r="CK468" i="5"/>
  <c r="CK924" i="5"/>
  <c r="CK738" i="5"/>
  <c r="CK1075" i="5"/>
  <c r="CK974" i="5"/>
  <c r="CK928" i="5"/>
  <c r="CK812" i="5"/>
  <c r="CK114" i="5"/>
  <c r="CK110" i="5"/>
  <c r="CK513" i="5"/>
  <c r="CK1079" i="5"/>
  <c r="CK1157" i="5"/>
  <c r="CK1056" i="5"/>
  <c r="CK420" i="5"/>
  <c r="CK33" i="5"/>
  <c r="CK266" i="5"/>
  <c r="CK142" i="5"/>
  <c r="CK62" i="5"/>
  <c r="CK1196" i="5"/>
  <c r="CK264" i="5"/>
  <c r="CK445" i="5"/>
  <c r="CK438" i="5"/>
  <c r="CK141" i="5"/>
  <c r="CK1009" i="5"/>
  <c r="CK888" i="5"/>
  <c r="CK1160" i="5"/>
  <c r="CK1065" i="5"/>
  <c r="CK777" i="5"/>
  <c r="CK1080" i="5"/>
  <c r="CK253" i="5"/>
  <c r="CK184" i="5"/>
  <c r="CK483" i="5"/>
  <c r="CK237" i="5"/>
  <c r="CK667" i="5"/>
  <c r="CK1159" i="5"/>
  <c r="CK586" i="5"/>
  <c r="CK952" i="5"/>
  <c r="CK551" i="5"/>
  <c r="CK1023" i="5"/>
  <c r="CK1203" i="5"/>
  <c r="CK441" i="5"/>
  <c r="CK1012" i="5"/>
  <c r="CK1100" i="5"/>
  <c r="CK559" i="5"/>
  <c r="CK622" i="5"/>
  <c r="CK654" i="5"/>
  <c r="CK166" i="5"/>
  <c r="CK806" i="5"/>
  <c r="CK409" i="5"/>
  <c r="CK1017" i="5"/>
  <c r="CK515" i="5"/>
  <c r="CK830" i="5"/>
  <c r="CK564" i="5"/>
  <c r="CK698" i="5"/>
  <c r="CK728" i="5"/>
  <c r="CK978" i="5"/>
  <c r="CK1029" i="5"/>
  <c r="CK668" i="5"/>
  <c r="CK1019" i="5"/>
  <c r="CK1087" i="5"/>
  <c r="CK846" i="5"/>
  <c r="CK992" i="5"/>
  <c r="CK388" i="5"/>
  <c r="CK910" i="5"/>
  <c r="CK259" i="5"/>
  <c r="CK1054" i="5"/>
  <c r="CK225" i="5"/>
  <c r="CK1211" i="5"/>
  <c r="CK1022" i="5"/>
  <c r="CK967" i="5"/>
  <c r="CK805" i="5"/>
  <c r="CK899" i="5"/>
  <c r="CK448" i="5"/>
  <c r="CK511" i="5"/>
  <c r="CK574" i="5"/>
  <c r="CK138" i="5"/>
  <c r="CK673" i="5"/>
  <c r="CK780" i="5"/>
  <c r="CK1060" i="5"/>
  <c r="CK229" i="5"/>
  <c r="CK797" i="5"/>
  <c r="CK105" i="5"/>
  <c r="CK308" i="5"/>
  <c r="CK261" i="5"/>
  <c r="CK520" i="5"/>
  <c r="CK401" i="5"/>
  <c r="CK508" i="5"/>
  <c r="CK485" i="5"/>
  <c r="CK1124" i="5"/>
  <c r="CK599" i="5"/>
  <c r="CK720" i="5"/>
  <c r="CK877" i="5"/>
  <c r="CK296" i="5"/>
  <c r="CK870" i="5"/>
  <c r="CK394" i="5"/>
  <c r="CK607" i="5"/>
  <c r="CK512" i="5"/>
  <c r="CK437" i="5"/>
  <c r="CK11" i="5"/>
  <c r="CK29" i="5"/>
  <c r="CK8" i="5"/>
  <c r="CK26" i="5"/>
  <c r="CK506" i="5"/>
  <c r="CK216" i="5"/>
  <c r="CK443" i="5"/>
  <c r="CK433" i="5"/>
  <c r="CK170" i="5"/>
  <c r="CK71" i="5"/>
  <c r="CK718" i="5"/>
  <c r="CK1192" i="5"/>
  <c r="CK1184" i="5"/>
  <c r="CK1013" i="5"/>
  <c r="CK657" i="5"/>
  <c r="CK677" i="5"/>
  <c r="CK301" i="5"/>
  <c r="CK997" i="5"/>
  <c r="CK434" i="5"/>
  <c r="CK223" i="5"/>
  <c r="CK67" i="5"/>
  <c r="CK1136" i="5"/>
  <c r="CK963" i="5"/>
  <c r="CK566" i="5"/>
  <c r="CK525" i="5"/>
  <c r="CK847" i="5"/>
  <c r="CK204" i="5"/>
  <c r="CK582" i="5"/>
  <c r="CK323" i="5"/>
  <c r="CK107" i="5"/>
  <c r="CK1177" i="5"/>
  <c r="CK711" i="5"/>
  <c r="CK636" i="5"/>
  <c r="CK580" i="5"/>
  <c r="CK645" i="5"/>
  <c r="CK781" i="5"/>
  <c r="CK999" i="5"/>
  <c r="CK1155" i="5"/>
  <c r="CK1200" i="5"/>
  <c r="CK72" i="5"/>
  <c r="CK809" i="5"/>
  <c r="CK1006" i="5"/>
  <c r="CK1002" i="5"/>
  <c r="CK771" i="5"/>
  <c r="CK1020" i="5"/>
  <c r="CK908" i="5"/>
  <c r="CK612" i="5"/>
  <c r="CK531" i="5"/>
  <c r="CK882" i="5"/>
  <c r="CK819" i="5"/>
  <c r="CK392" i="5"/>
  <c r="CK316" i="5"/>
  <c r="CK37" i="5"/>
  <c r="CK234" i="5"/>
  <c r="CK335" i="5"/>
  <c r="CK465" i="5"/>
  <c r="CK233" i="5"/>
  <c r="CK374" i="5"/>
  <c r="CK378" i="5"/>
  <c r="CK93" i="5"/>
  <c r="CK169" i="5"/>
  <c r="CK993" i="5"/>
  <c r="CK334" i="5"/>
  <c r="CK779" i="5"/>
  <c r="CK651" i="5"/>
  <c r="CK811" i="5"/>
  <c r="CK307" i="5"/>
  <c r="CK792" i="5"/>
  <c r="CK1066" i="5"/>
  <c r="CK1178" i="5"/>
  <c r="CK1190" i="5"/>
  <c r="CK751" i="5"/>
  <c r="CK632" i="5"/>
  <c r="CK1106" i="5"/>
  <c r="CK755" i="5"/>
  <c r="CK282" i="5"/>
  <c r="CK389" i="5"/>
  <c r="CK1135" i="5"/>
  <c r="CK563" i="5"/>
  <c r="CK964" i="5"/>
  <c r="CK601" i="5"/>
  <c r="CK966" i="5"/>
  <c r="CK770" i="5"/>
  <c r="CK752" i="5"/>
  <c r="CK817" i="5"/>
  <c r="CK541" i="5"/>
  <c r="CK969" i="5"/>
  <c r="CK1185" i="5"/>
  <c r="CK1125" i="5"/>
  <c r="CK192" i="5"/>
  <c r="CK69" i="5"/>
  <c r="CK46" i="5"/>
  <c r="CK778" i="5"/>
  <c r="CK638" i="5"/>
  <c r="CK1021" i="5"/>
  <c r="CK761" i="5"/>
  <c r="CK1164" i="5"/>
  <c r="CK236" i="5"/>
  <c r="CK664" i="5"/>
  <c r="CK729" i="5"/>
  <c r="CK909" i="5"/>
  <c r="CK656" i="5"/>
  <c r="CK750" i="5"/>
  <c r="CK625" i="5"/>
  <c r="CK60" i="5"/>
  <c r="CK54" i="5"/>
  <c r="CK454" i="5"/>
  <c r="CK1134" i="5"/>
  <c r="CK1156" i="5"/>
  <c r="CK1069" i="5"/>
  <c r="CK495" i="5"/>
  <c r="CK382" i="5"/>
  <c r="CK125" i="5"/>
  <c r="CK51" i="5"/>
  <c r="CK1171" i="5"/>
  <c r="CK208" i="5"/>
  <c r="CK533" i="5"/>
  <c r="CK371" i="5"/>
  <c r="CK84" i="5"/>
  <c r="CK1145" i="5"/>
  <c r="CK708" i="5"/>
  <c r="CK1026" i="5"/>
  <c r="CK983" i="5"/>
  <c r="CK774" i="5"/>
  <c r="CK852" i="5"/>
  <c r="CK289" i="5"/>
  <c r="CK245" i="5"/>
  <c r="CK375" i="5"/>
  <c r="CK133" i="5"/>
  <c r="CK290" i="5"/>
  <c r="CK317" i="5"/>
  <c r="CK1138" i="5"/>
  <c r="CK611" i="5"/>
  <c r="CK996" i="5"/>
  <c r="CK610" i="5"/>
  <c r="CK939" i="5"/>
  <c r="CK1167" i="5"/>
  <c r="CK284" i="5"/>
  <c r="CK709" i="5"/>
  <c r="CK767" i="5"/>
  <c r="CK482" i="5"/>
  <c r="CK887" i="5"/>
  <c r="CK683" i="5"/>
  <c r="CK583" i="5"/>
  <c r="CK937" i="5"/>
  <c r="CK337" i="5"/>
  <c r="CK976" i="5"/>
  <c r="CK395" i="5"/>
  <c r="CK801" i="5"/>
  <c r="CK484" i="5"/>
  <c r="CK813" i="5"/>
  <c r="CK589" i="5"/>
  <c r="CK609" i="5"/>
  <c r="CK764" i="5"/>
  <c r="CK576" i="5"/>
  <c r="CK946" i="5"/>
  <c r="CK773" i="5"/>
  <c r="CK733" i="5"/>
  <c r="CK835" i="5"/>
  <c r="CK707" i="5"/>
  <c r="CK481" i="5"/>
  <c r="CK945" i="5"/>
  <c r="CK1186" i="5"/>
  <c r="CK827" i="5"/>
  <c r="CK621" i="5"/>
  <c r="CK694" i="5"/>
  <c r="CK642" i="5"/>
  <c r="CK359" i="5"/>
  <c r="CK794" i="5"/>
  <c r="CK712" i="5"/>
  <c r="CK475" i="5"/>
  <c r="CK956" i="5"/>
  <c r="CK672" i="5"/>
  <c r="CK1084" i="5"/>
  <c r="CK832" i="5"/>
  <c r="CK450" i="5"/>
  <c r="CK102" i="5"/>
  <c r="CK262" i="5"/>
  <c r="CK120" i="5"/>
  <c r="CK405" i="5"/>
  <c r="CK1109" i="5"/>
  <c r="CK614" i="5"/>
  <c r="CK306" i="5"/>
  <c r="CK787" i="5"/>
  <c r="CK990" i="5"/>
  <c r="CK403" i="5"/>
  <c r="CK111" i="5"/>
  <c r="CK256" i="5"/>
  <c r="CK505" i="5"/>
  <c r="CK220" i="5"/>
  <c r="CK25" i="5"/>
  <c r="CK16" i="5"/>
  <c r="CK23" i="5"/>
  <c r="CK19" i="5"/>
  <c r="CK121" i="5"/>
  <c r="CK285" i="5"/>
  <c r="CK383" i="5"/>
  <c r="CK571" i="5"/>
  <c r="CK131" i="5"/>
  <c r="CK4" i="5"/>
  <c r="CK242" i="5"/>
  <c r="CK365" i="5"/>
  <c r="CK213" i="5"/>
  <c r="CK132" i="5"/>
  <c r="CK55" i="5"/>
  <c r="CK279" i="5"/>
  <c r="CK757" i="5"/>
  <c r="CK1173" i="5"/>
  <c r="CK1170" i="5"/>
  <c r="CK955" i="5"/>
  <c r="CK349" i="5"/>
  <c r="CK188" i="5"/>
  <c r="CK32" i="5"/>
  <c r="CK457" i="5"/>
  <c r="CK881" i="5"/>
  <c r="CK198" i="5"/>
  <c r="CK293" i="5"/>
  <c r="CK82" i="5"/>
  <c r="CK1131" i="5"/>
  <c r="CK89" i="5"/>
  <c r="CK181" i="5"/>
  <c r="CK628" i="5"/>
  <c r="CK494" i="5"/>
  <c r="CK167" i="5"/>
  <c r="CK254" i="5"/>
  <c r="CK175" i="5"/>
  <c r="CK532" i="5"/>
  <c r="CK196" i="5"/>
  <c r="CK161" i="5"/>
  <c r="CK386" i="5"/>
  <c r="CK130" i="5"/>
  <c r="CK1016" i="5"/>
  <c r="CK699" i="5"/>
  <c r="CK126" i="5"/>
  <c r="CK291" i="5"/>
  <c r="CK373" i="5"/>
  <c r="CK354" i="5"/>
  <c r="CK593" i="5"/>
  <c r="CK682" i="5"/>
  <c r="CK795" i="5"/>
  <c r="CK1083" i="5"/>
  <c r="CK1213" i="5"/>
  <c r="CK1174" i="5"/>
  <c r="CK68" i="5"/>
  <c r="CK972" i="5"/>
  <c r="CK1151" i="5"/>
  <c r="CK1036" i="5"/>
  <c r="CK876" i="5"/>
  <c r="CK340" i="5"/>
  <c r="CK685" i="5"/>
  <c r="CK902" i="5"/>
  <c r="CK747" i="5"/>
  <c r="CK793" i="5"/>
  <c r="CK504" i="5"/>
  <c r="CK789" i="5"/>
  <c r="CK560" i="5"/>
  <c r="CK139" i="5"/>
  <c r="CK5" i="5"/>
  <c r="CK575" i="5"/>
  <c r="CK376" i="5"/>
  <c r="CK453" i="5"/>
  <c r="CK197" i="5"/>
  <c r="CK255" i="5"/>
  <c r="CK361" i="5"/>
  <c r="CK211" i="5"/>
  <c r="CK911" i="5"/>
  <c r="CK158" i="5"/>
  <c r="CK265" i="5"/>
  <c r="CK171" i="5"/>
  <c r="CK546" i="5"/>
  <c r="CK352" i="5"/>
  <c r="CK588" i="5"/>
  <c r="CK634" i="5"/>
  <c r="CK746" i="5"/>
  <c r="CK1048" i="5"/>
  <c r="CK1209" i="5"/>
  <c r="CK1165" i="5"/>
  <c r="CK124" i="5"/>
  <c r="CK416" i="5"/>
  <c r="CK598" i="5"/>
  <c r="CK529" i="5"/>
  <c r="CK900" i="5"/>
  <c r="CK1147" i="5"/>
  <c r="CK703" i="5"/>
  <c r="CK675" i="5"/>
  <c r="CK1115" i="5"/>
  <c r="CK802" i="5"/>
  <c r="CK987" i="5"/>
  <c r="CK1093" i="5"/>
  <c r="CK840" i="5"/>
  <c r="CK440" i="5"/>
  <c r="CK901" i="5"/>
  <c r="CK267" i="5"/>
  <c r="CK1180" i="5"/>
  <c r="CK1149" i="5"/>
  <c r="CK550" i="5"/>
  <c r="CK57" i="5"/>
  <c r="CK119" i="5"/>
  <c r="CK419" i="5"/>
  <c r="CK616" i="5"/>
  <c r="CK534" i="5"/>
  <c r="CK423" i="5"/>
  <c r="CK569" i="5"/>
  <c r="CK426" i="5"/>
  <c r="CK452" i="5"/>
  <c r="CK227" i="5"/>
  <c r="CK117" i="5"/>
  <c r="CK590" i="5"/>
  <c r="CK330" i="5"/>
  <c r="CK360" i="5"/>
  <c r="CK134" i="5"/>
  <c r="CK53" i="5"/>
  <c r="CK251" i="5"/>
  <c r="CK756" i="5"/>
  <c r="CK1168" i="5"/>
  <c r="CK1152" i="5"/>
  <c r="CK918" i="5"/>
  <c r="CK199" i="5"/>
  <c r="CK294" i="5"/>
  <c r="CK87" i="5"/>
  <c r="CK1139" i="5"/>
  <c r="CK189" i="5"/>
  <c r="CK155" i="5"/>
  <c r="CK421" i="5"/>
  <c r="CK122" i="5"/>
  <c r="CK1045" i="5"/>
  <c r="CK78" i="5"/>
  <c r="CK912" i="5"/>
  <c r="CK1162" i="5"/>
  <c r="CK1015" i="5"/>
  <c r="CK814" i="5"/>
  <c r="CK604" i="5"/>
  <c r="CK379" i="5"/>
  <c r="CK471" i="5"/>
  <c r="CK219" i="5"/>
  <c r="CK868" i="5"/>
  <c r="CK1158" i="5"/>
  <c r="CK732" i="5"/>
  <c r="CK655" i="5"/>
  <c r="CK1107" i="5"/>
  <c r="CK782" i="5"/>
  <c r="CK446" i="5"/>
  <c r="CK565" i="5"/>
  <c r="CK436" i="5"/>
  <c r="CK432" i="5"/>
  <c r="CK931" i="5"/>
  <c r="CK894" i="5"/>
  <c r="CK749" i="5"/>
  <c r="CK380" i="5"/>
  <c r="CK850" i="5"/>
  <c r="CK579" i="5"/>
  <c r="CK977" i="5"/>
  <c r="CK600" i="5"/>
  <c r="CK350" i="5"/>
  <c r="CK603" i="5"/>
  <c r="CK342" i="5"/>
  <c r="CK195" i="5"/>
  <c r="CK30" i="5"/>
  <c r="CK92" i="5"/>
  <c r="CK187" i="5"/>
  <c r="CK624" i="5"/>
  <c r="CK695" i="5"/>
  <c r="CK326" i="5"/>
  <c r="CK653" i="5"/>
  <c r="CK893" i="5"/>
  <c r="CK766" i="5"/>
  <c r="CK895" i="5"/>
  <c r="CK539" i="5"/>
  <c r="CK857" i="5"/>
  <c r="CK948" i="5"/>
  <c r="CK1064" i="5"/>
  <c r="CK872" i="5"/>
  <c r="CK472" i="5"/>
  <c r="CK874" i="5"/>
  <c r="CK258" i="5"/>
  <c r="CK1182" i="5"/>
  <c r="CK222" i="5"/>
  <c r="CK118" i="5"/>
  <c r="CK561" i="5"/>
  <c r="CK313" i="5"/>
  <c r="CK381" i="5"/>
  <c r="CK842" i="5"/>
  <c r="CK884" i="5"/>
  <c r="CK758" i="5"/>
  <c r="CK385" i="5"/>
  <c r="CK818" i="5"/>
  <c r="CK462" i="5"/>
  <c r="CK660" i="5"/>
  <c r="CK891" i="5"/>
  <c r="CK836" i="5"/>
  <c r="CK458" i="5"/>
  <c r="CK693" i="5"/>
  <c r="CK585" i="5"/>
  <c r="CK631" i="5"/>
  <c r="CK1148" i="5"/>
  <c r="CK480" i="5"/>
  <c r="CK59" i="5"/>
  <c r="CK988" i="5"/>
  <c r="CK422" i="5"/>
  <c r="CK676" i="5"/>
  <c r="CK917" i="5"/>
  <c r="CK860" i="5"/>
  <c r="CK537" i="5"/>
  <c r="CK320" i="5"/>
  <c r="CK578" i="5"/>
  <c r="CK466" i="5"/>
  <c r="CK674" i="5"/>
  <c r="CK568" i="5"/>
  <c r="CK17" i="5"/>
  <c r="CK7" i="5"/>
  <c r="CK18" i="5"/>
  <c r="CK6" i="5"/>
  <c r="CK201" i="5"/>
  <c r="CK331" i="5"/>
  <c r="CK518" i="5"/>
  <c r="CK526" i="5"/>
  <c r="CK48" i="5"/>
  <c r="CK31" i="5"/>
  <c r="CK346" i="5"/>
  <c r="CK243" i="5"/>
  <c r="CK116" i="5"/>
  <c r="CK66" i="5"/>
  <c r="CK283" i="5"/>
  <c r="CK1077" i="5"/>
  <c r="CK1059" i="5"/>
  <c r="CK1073" i="5"/>
  <c r="CK796" i="5"/>
  <c r="CK570" i="5"/>
  <c r="CK985" i="5"/>
  <c r="CK228" i="5"/>
  <c r="CK321" i="5"/>
  <c r="CK202" i="5"/>
  <c r="CK1133" i="5"/>
  <c r="CK137" i="5"/>
  <c r="CK44" i="5"/>
  <c r="CK58" i="5"/>
  <c r="CK741" i="5"/>
  <c r="CK536" i="5"/>
  <c r="CK347" i="5"/>
  <c r="CK123" i="5"/>
  <c r="CK153" i="5"/>
  <c r="CK671" i="5"/>
  <c r="CK464" i="5"/>
  <c r="CK249" i="5"/>
  <c r="CK336" i="5"/>
  <c r="CK149" i="5"/>
  <c r="CK1112" i="5"/>
  <c r="CK635" i="5"/>
  <c r="CK194" i="5"/>
  <c r="CK366" i="5"/>
  <c r="CK503" i="5"/>
  <c r="CK544" i="5"/>
  <c r="CK885" i="5"/>
  <c r="CK724" i="5"/>
  <c r="CK1098" i="5"/>
  <c r="CK1199" i="5"/>
  <c r="CK1154" i="5"/>
  <c r="CK27" i="5"/>
  <c r="CK554" i="5"/>
  <c r="CK1035" i="5"/>
  <c r="CK1163" i="5"/>
  <c r="CK1070" i="5"/>
  <c r="CK878" i="5"/>
  <c r="CK556" i="5"/>
  <c r="CK649" i="5"/>
  <c r="CK1049" i="5"/>
  <c r="CK807" i="5"/>
  <c r="CK942" i="5"/>
  <c r="CK650" i="5"/>
  <c r="CK849" i="5"/>
  <c r="CK547" i="5"/>
  <c r="CK49" i="5"/>
  <c r="CK34" i="5"/>
  <c r="CK168" i="5"/>
  <c r="CK303" i="5"/>
  <c r="CK488" i="5"/>
  <c r="CK179" i="5"/>
  <c r="CK367" i="5"/>
  <c r="CK241" i="5"/>
  <c r="CK108" i="5"/>
  <c r="CK961" i="5"/>
  <c r="CK393" i="5"/>
  <c r="CK145" i="5"/>
  <c r="CK140" i="5"/>
  <c r="CK644" i="5"/>
  <c r="CK498" i="5"/>
  <c r="CK915" i="5"/>
  <c r="CK722" i="5"/>
  <c r="CK1052" i="5"/>
  <c r="CK1204" i="5"/>
  <c r="CK1194" i="5"/>
  <c r="CK502" i="5"/>
  <c r="CK150" i="5"/>
  <c r="CK329" i="5"/>
  <c r="CK803" i="5"/>
  <c r="CK659" i="5"/>
  <c r="CK960" i="5"/>
  <c r="CK1161" i="5"/>
  <c r="CK934" i="5"/>
  <c r="CK665" i="5"/>
  <c r="CK765" i="5"/>
  <c r="CK914" i="5"/>
  <c r="CK930" i="5"/>
  <c r="CK1150" i="5"/>
  <c r="CK980" i="5"/>
  <c r="CK478" i="5"/>
  <c r="CK862" i="5"/>
  <c r="CK1188" i="5"/>
  <c r="CK1132" i="5"/>
  <c r="CK617" i="5"/>
  <c r="CK191" i="5"/>
  <c r="CK28" i="5"/>
  <c r="CK487" i="5"/>
  <c r="CK157" i="5"/>
  <c r="CK343" i="5"/>
  <c r="CK772" i="5"/>
  <c r="CK701" i="5"/>
  <c r="CK496" i="5"/>
  <c r="CK986" i="5"/>
  <c r="CK697" i="5"/>
  <c r="CK627" i="5"/>
  <c r="CK681" i="5"/>
  <c r="CK210" i="5"/>
  <c r="CK408" i="5"/>
  <c r="CK447" i="5"/>
  <c r="CK351" i="5"/>
  <c r="CK74" i="5"/>
  <c r="CK247" i="5"/>
  <c r="CK1042" i="5"/>
  <c r="CK1030" i="5"/>
  <c r="CK1092" i="5"/>
  <c r="CK744" i="5"/>
  <c r="CK239" i="5"/>
  <c r="CK319" i="5"/>
  <c r="CK209" i="5"/>
  <c r="CK1122" i="5"/>
  <c r="CK522" i="5"/>
  <c r="CK248" i="5"/>
  <c r="CK348" i="5"/>
  <c r="CK129" i="5"/>
  <c r="CK1123" i="5"/>
  <c r="CK553" i="5"/>
  <c r="CK1043" i="5"/>
  <c r="CK1172" i="5"/>
  <c r="CK1091" i="5"/>
  <c r="CK907" i="5"/>
  <c r="CK186" i="5"/>
  <c r="CK315" i="5"/>
  <c r="CK463" i="5"/>
  <c r="CK200" i="5"/>
  <c r="CK998" i="5"/>
  <c r="CK1169" i="5"/>
  <c r="CK919" i="5"/>
  <c r="CK684" i="5"/>
  <c r="CK759" i="5"/>
  <c r="CK890" i="5"/>
  <c r="CK473" i="5"/>
  <c r="CK940" i="5"/>
  <c r="CK692" i="5"/>
  <c r="CK608" i="5"/>
  <c r="CK973" i="5"/>
  <c r="CK863" i="5"/>
  <c r="CK784" i="5"/>
  <c r="CK232" i="5"/>
  <c r="CK1008" i="5"/>
  <c r="CK558" i="5"/>
  <c r="CK927" i="5"/>
  <c r="CK549" i="5"/>
  <c r="CK275" i="5"/>
  <c r="CK491" i="5"/>
  <c r="CK144" i="5"/>
  <c r="CK42" i="5"/>
  <c r="CK64" i="5"/>
  <c r="CK702" i="5"/>
  <c r="CK646" i="5"/>
  <c r="CK567" i="5"/>
  <c r="CK688" i="5"/>
  <c r="CK1082" i="5"/>
  <c r="CK837" i="5"/>
  <c r="CK938" i="5"/>
  <c r="CK704" i="5"/>
  <c r="CK824" i="5"/>
  <c r="CK951" i="5"/>
  <c r="CK1117" i="5"/>
  <c r="CK989" i="5"/>
  <c r="CK492" i="5"/>
  <c r="CK798" i="5"/>
  <c r="CK1198" i="5"/>
  <c r="CK679" i="5"/>
  <c r="CK212" i="5"/>
  <c r="CK411" i="5"/>
  <c r="CK449" i="5"/>
  <c r="CK364" i="5"/>
  <c r="CK944" i="5"/>
  <c r="CK848" i="5"/>
  <c r="CK816" i="5"/>
  <c r="CK230" i="5"/>
  <c r="CK1024" i="5"/>
  <c r="CK455" i="5"/>
  <c r="CK460" i="5"/>
  <c r="CK647" i="5"/>
  <c r="CK595" i="5"/>
  <c r="CK643" i="5"/>
  <c r="CK548" i="5"/>
  <c r="CK70" i="5"/>
  <c r="CK587" i="5"/>
  <c r="CK1128" i="5"/>
  <c r="CK633" i="5"/>
  <c r="CK176" i="5"/>
  <c r="CK873" i="5"/>
  <c r="CK435" i="5"/>
  <c r="CK540" i="5"/>
  <c r="CK594" i="5"/>
  <c r="CK577" i="5"/>
  <c r="CK510" i="5"/>
  <c r="CK260" i="5"/>
  <c r="CK509" i="5"/>
  <c r="CK618" i="5"/>
  <c r="CK507" i="5"/>
  <c r="CK76" i="5"/>
  <c r="CK9" i="5"/>
  <c r="CK22" i="5"/>
  <c r="CK10" i="5"/>
  <c r="CK20" i="5"/>
  <c r="CK272" i="5"/>
  <c r="CK497" i="5"/>
  <c r="CK613" i="5"/>
  <c r="CK451" i="5"/>
  <c r="CK164" i="5"/>
  <c r="CK21" i="5"/>
  <c r="CK178" i="5"/>
  <c r="CK414" i="5"/>
  <c r="CK295" i="5"/>
  <c r="CK109" i="5"/>
  <c r="CK40" i="5"/>
  <c r="CK215" i="5"/>
  <c r="CK1090" i="5"/>
  <c r="CK1076" i="5"/>
  <c r="CK1039" i="5"/>
  <c r="CK833" i="5"/>
  <c r="CK542" i="5"/>
  <c r="CK959" i="5"/>
  <c r="CK94" i="5"/>
  <c r="CK338" i="5"/>
  <c r="CK154" i="5"/>
  <c r="CK1110" i="5"/>
  <c r="CK14" i="5"/>
  <c r="CK185" i="5"/>
  <c r="CK799" i="5"/>
  <c r="CK519" i="5"/>
  <c r="CK274" i="5"/>
  <c r="CK268" i="5"/>
  <c r="CK174" i="5"/>
  <c r="CK543" i="5"/>
  <c r="CK297" i="5"/>
  <c r="CK286" i="5"/>
  <c r="CK418" i="5"/>
  <c r="CK152" i="5"/>
  <c r="CK1063" i="5"/>
  <c r="CK821" i="5"/>
  <c r="CK246" i="5"/>
  <c r="CK476" i="5"/>
  <c r="CK602" i="5"/>
  <c r="CK281" i="5"/>
  <c r="CK769" i="5"/>
  <c r="CK620" i="5"/>
  <c r="CK922" i="5"/>
  <c r="CK1120" i="5"/>
  <c r="CK1097" i="5"/>
  <c r="CK12" i="5"/>
  <c r="CK3" i="5"/>
  <c r="CK439" i="5"/>
  <c r="CK834" i="5"/>
  <c r="CK1089" i="5"/>
  <c r="CK1055" i="5"/>
  <c r="CK886" i="5"/>
  <c r="CK97" i="5"/>
  <c r="CK596" i="5"/>
  <c r="CK970" i="5"/>
  <c r="CK573" i="5"/>
  <c r="CK734" i="5"/>
  <c r="CK486" i="5"/>
  <c r="CK776" i="5"/>
  <c r="CK501" i="5"/>
  <c r="CK159" i="5"/>
  <c r="CK24" i="5"/>
  <c r="CK231" i="5"/>
  <c r="CK136" i="5"/>
  <c r="CK444" i="5"/>
  <c r="CK269" i="5"/>
  <c r="CK173" i="5"/>
  <c r="CK390" i="5"/>
  <c r="CK325" i="5"/>
  <c r="CK947" i="5"/>
  <c r="CK280" i="5"/>
  <c r="CK252" i="5"/>
  <c r="CK148" i="5"/>
  <c r="CK530" i="5"/>
  <c r="CK305" i="5"/>
  <c r="CK786" i="5"/>
  <c r="CK597" i="5"/>
  <c r="CK932" i="5"/>
  <c r="CK1103" i="5"/>
  <c r="CK1126" i="5"/>
  <c r="CK162" i="5"/>
  <c r="CK345" i="5"/>
  <c r="CK735" i="5"/>
  <c r="CK669" i="5"/>
  <c r="CK1143" i="5"/>
  <c r="CK1181" i="5"/>
  <c r="CK889" i="5"/>
  <c r="CK897" i="5"/>
  <c r="CK629" i="5"/>
  <c r="CK1027" i="5"/>
  <c r="CK743" i="5"/>
  <c r="CK1058" i="5"/>
  <c r="CK1116" i="5"/>
  <c r="CK680" i="5"/>
  <c r="CK745" i="5"/>
  <c r="CK1197" i="5"/>
  <c r="CK318" i="5"/>
  <c r="CK1005" i="5"/>
  <c r="CK584" i="5"/>
  <c r="CK400" i="5"/>
  <c r="CK13" i="5"/>
  <c r="CK2" i="5"/>
  <c r="CK172" i="5"/>
  <c r="CK353" i="5"/>
  <c r="CK710" i="5"/>
  <c r="CK706" i="5"/>
  <c r="CK427" i="5"/>
  <c r="CK1041" i="5"/>
  <c r="CK935" i="5"/>
  <c r="CK412" i="5"/>
  <c r="CK333" i="5"/>
  <c r="CK535" i="5"/>
  <c r="CK461" i="5"/>
  <c r="CK384" i="5"/>
  <c r="CK85" i="5"/>
  <c r="CK47" i="5"/>
  <c r="CK218" i="5"/>
  <c r="CK1085" i="5"/>
  <c r="CK1067" i="5"/>
  <c r="CK1078" i="5"/>
  <c r="CK820" i="5"/>
  <c r="CK96" i="5"/>
  <c r="CK341" i="5"/>
  <c r="CK177" i="5"/>
  <c r="CK1101" i="5"/>
  <c r="CK250" i="5"/>
  <c r="CK302" i="5"/>
  <c r="CK391" i="5"/>
  <c r="CK146" i="5"/>
  <c r="CK1071" i="5"/>
  <c r="CK456" i="5"/>
  <c r="CK845" i="5"/>
  <c r="CK1113" i="5"/>
  <c r="CK1003" i="5"/>
  <c r="CK898" i="5"/>
  <c r="CK238" i="5"/>
  <c r="CK135" i="5"/>
  <c r="CK424" i="5"/>
  <c r="CK257" i="5"/>
  <c r="CK1140" i="5"/>
  <c r="CK1179" i="5"/>
  <c r="CK962" i="5"/>
  <c r="CK903" i="5"/>
  <c r="CK670" i="5"/>
  <c r="CK1004" i="5"/>
  <c r="CK413" i="5"/>
  <c r="CK1010" i="5"/>
  <c r="CK892" i="5"/>
  <c r="CK442" i="5"/>
  <c r="CK270" i="5"/>
  <c r="CK775" i="5"/>
  <c r="CK723" i="5"/>
  <c r="CK717" i="5"/>
  <c r="CK843" i="5"/>
  <c r="CK83" i="5"/>
  <c r="CK982" i="5"/>
  <c r="CK517" i="5"/>
  <c r="CK678" i="5"/>
  <c r="CK429" i="5"/>
  <c r="CK15" i="5"/>
  <c r="CK182" i="5"/>
  <c r="CK839" i="5"/>
  <c r="CK804" i="5"/>
  <c r="CK88" i="5"/>
  <c r="CK591" i="5"/>
  <c r="CK923" i="5"/>
  <c r="CK641" i="5"/>
  <c r="CK768" i="5"/>
  <c r="CK562" i="5"/>
  <c r="CK719" i="5"/>
  <c r="CK714" i="5"/>
  <c r="CK1068" i="5"/>
  <c r="CK1102" i="5"/>
  <c r="CK686" i="5"/>
  <c r="CK742" i="5"/>
  <c r="CK1201" i="5"/>
  <c r="CK328" i="5"/>
  <c r="CK470" i="5"/>
  <c r="CK474" i="5"/>
  <c r="CK344" i="5"/>
  <c r="CK244" i="5"/>
  <c r="CK822" i="5"/>
  <c r="CK731" i="5"/>
  <c r="CK696" i="5"/>
  <c r="CK904" i="5"/>
  <c r="CK77" i="5"/>
  <c r="CK979" i="5"/>
  <c r="CK841" i="5"/>
  <c r="CK100" i="5"/>
  <c r="CK516" i="5"/>
  <c r="CK128" i="5"/>
  <c r="CK493" i="5"/>
  <c r="CK309" i="5"/>
  <c r="CK1031" i="5"/>
  <c r="CK555" i="5"/>
  <c r="CK402" i="5"/>
  <c r="CK648" i="5"/>
  <c r="CK858" i="5"/>
  <c r="CK90" i="5"/>
  <c r="CK431" i="5"/>
  <c r="CK528" i="5"/>
  <c r="CK113" i="5"/>
  <c r="CK41" i="5"/>
  <c r="CJ38" i="5"/>
  <c r="CJ825" i="5"/>
  <c r="CJ605" i="5"/>
  <c r="CJ855" i="5"/>
  <c r="CJ369" i="5"/>
  <c r="CJ63" i="5"/>
  <c r="CJ190" i="5"/>
  <c r="CJ730" i="5"/>
  <c r="CJ1216" i="5"/>
  <c r="CJ1218" i="5"/>
  <c r="CJ1094" i="5"/>
  <c r="CJ856" i="5"/>
  <c r="CJ278" i="5"/>
  <c r="CJ356" i="5"/>
  <c r="CJ867" i="5"/>
  <c r="CJ115" i="5"/>
  <c r="CJ287" i="5"/>
  <c r="CJ235" i="5"/>
  <c r="CJ86" i="5"/>
  <c r="CJ1086" i="5"/>
  <c r="CJ557" i="5"/>
  <c r="CJ310" i="5"/>
  <c r="CJ875" i="5"/>
  <c r="CJ79" i="5"/>
  <c r="CJ39" i="5"/>
  <c r="CJ324" i="5"/>
  <c r="CJ221" i="5"/>
  <c r="CJ1037" i="5"/>
  <c r="CJ736" i="5"/>
  <c r="CJ1121" i="5"/>
  <c r="CJ1141" i="5"/>
  <c r="CJ652" i="5"/>
  <c r="CJ1050" i="5"/>
  <c r="CJ1166" i="5"/>
  <c r="CJ1219" i="5"/>
  <c r="CJ1207" i="5"/>
  <c r="CJ160" i="5"/>
  <c r="CJ206" i="5"/>
  <c r="CJ1195" i="5"/>
  <c r="CJ1144" i="5"/>
  <c r="CJ1081" i="5"/>
  <c r="CJ1099" i="5"/>
  <c r="CJ958" i="5"/>
  <c r="CJ851" i="5"/>
  <c r="CJ740" i="5"/>
  <c r="CJ1095" i="5"/>
  <c r="CJ916" i="5"/>
  <c r="CJ417" i="5"/>
  <c r="CJ339" i="5"/>
  <c r="CJ103" i="5"/>
  <c r="CJ626" i="5"/>
  <c r="CJ716" i="5"/>
  <c r="CJ854" i="5"/>
  <c r="CJ98" i="5"/>
  <c r="CJ183" i="5"/>
  <c r="CJ311" i="5"/>
  <c r="CJ127" i="5"/>
  <c r="CJ871" i="5"/>
  <c r="CJ748" i="5"/>
  <c r="CJ926" i="5"/>
  <c r="CJ1034" i="5"/>
  <c r="CJ658" i="5"/>
  <c r="CJ1105" i="5"/>
  <c r="CJ1074" i="5"/>
  <c r="CJ1208" i="5"/>
  <c r="CJ1191" i="5"/>
  <c r="CJ869" i="5"/>
  <c r="CJ975" i="5"/>
  <c r="CJ1104" i="5"/>
  <c r="CJ705" i="5"/>
  <c r="CJ883" i="5"/>
  <c r="CJ1127" i="5"/>
  <c r="CJ298" i="5"/>
  <c r="CJ957" i="5"/>
  <c r="CJ477" i="5"/>
  <c r="CJ981" i="5"/>
  <c r="CJ1014" i="5"/>
  <c r="CJ572" i="5"/>
  <c r="CJ661" i="5"/>
  <c r="CJ312" i="5"/>
  <c r="CJ953" i="5"/>
  <c r="CJ1202" i="5"/>
  <c r="CJ467" i="5"/>
  <c r="CJ1038" i="5"/>
  <c r="CJ377" i="5"/>
  <c r="CJ226" i="5"/>
  <c r="CJ112" i="5"/>
  <c r="CJ499" i="5"/>
  <c r="CJ163" i="5"/>
  <c r="CJ180" i="5"/>
  <c r="CJ991" i="5"/>
  <c r="CJ984" i="5"/>
  <c r="CJ1118" i="5"/>
  <c r="CJ1011" i="5"/>
  <c r="CJ1153" i="5"/>
  <c r="CJ271" i="5"/>
  <c r="CJ823" i="5"/>
  <c r="CJ853" i="5"/>
  <c r="CJ949" i="5"/>
  <c r="CJ808" i="5"/>
  <c r="CJ762" i="5"/>
  <c r="CJ785" i="5"/>
  <c r="CJ106" i="5"/>
  <c r="CJ104" i="5"/>
  <c r="CJ791" i="5"/>
  <c r="CJ1057" i="5"/>
  <c r="CJ1111" i="5"/>
  <c r="CJ727" i="5"/>
  <c r="CJ430" i="5"/>
  <c r="CJ73" i="5"/>
  <c r="CJ240" i="5"/>
  <c r="CJ214" i="5"/>
  <c r="CJ61" i="5"/>
  <c r="CJ1137" i="5"/>
  <c r="CJ91" i="5"/>
  <c r="CJ45" i="5"/>
  <c r="CJ363" i="5"/>
  <c r="CJ224" i="5"/>
  <c r="CJ995" i="5"/>
  <c r="CJ355" i="5"/>
  <c r="CJ1175" i="5"/>
  <c r="CJ1001" i="5"/>
  <c r="CJ933" i="5"/>
  <c r="CJ879" i="5"/>
  <c r="CJ406" i="5"/>
  <c r="CJ368" i="5"/>
  <c r="CJ545" i="5"/>
  <c r="CJ80" i="5"/>
  <c r="CJ739" i="5"/>
  <c r="CJ1130" i="5"/>
  <c r="CJ721" i="5"/>
  <c r="CJ1051" i="5"/>
  <c r="CJ538" i="5"/>
  <c r="CJ1033" i="5"/>
  <c r="CJ1114" i="5"/>
  <c r="CJ387" i="5"/>
  <c r="CJ662" i="5"/>
  <c r="CJ831" i="5"/>
  <c r="CJ844" i="5"/>
  <c r="CJ800" i="5"/>
  <c r="CJ428" i="5"/>
  <c r="CJ950" i="5"/>
  <c r="CJ101" i="5"/>
  <c r="CJ1046" i="5"/>
  <c r="CJ362" i="5"/>
  <c r="CJ896" i="5"/>
  <c r="CJ630" i="5"/>
  <c r="CJ263" i="5"/>
  <c r="CJ95" i="5"/>
  <c r="CJ151" i="5"/>
  <c r="CJ691" i="5"/>
  <c r="CJ690" i="5"/>
  <c r="CJ906" i="5"/>
  <c r="CJ905" i="5"/>
  <c r="CJ619" i="5"/>
  <c r="CJ1072" i="5"/>
  <c r="CJ865" i="5"/>
  <c r="CJ1047" i="5"/>
  <c r="CJ490" i="5"/>
  <c r="CJ737" i="5"/>
  <c r="CJ469" i="5"/>
  <c r="CJ1061" i="5"/>
  <c r="CJ1183" i="5"/>
  <c r="CJ921" i="5"/>
  <c r="CJ810" i="5"/>
  <c r="CJ615" i="5"/>
  <c r="CJ760" i="5"/>
  <c r="CJ700" i="5"/>
  <c r="CJ666" i="5"/>
  <c r="CJ397" i="5"/>
  <c r="CJ866" i="5"/>
  <c r="CJ299" i="5"/>
  <c r="CJ1088" i="5"/>
  <c r="CJ327" i="5"/>
  <c r="CJ880" i="5"/>
  <c r="CJ489" i="5"/>
  <c r="CJ370" i="5"/>
  <c r="CJ407" i="5"/>
  <c r="CJ581" i="5"/>
  <c r="CJ523" i="5"/>
  <c r="CJ147" i="5"/>
  <c r="CJ637" i="5"/>
  <c r="CJ713" i="5"/>
  <c r="CJ1129" i="5"/>
  <c r="CJ425" i="5"/>
  <c r="CJ205" i="5"/>
  <c r="CJ75" i="5"/>
  <c r="CJ207" i="5"/>
  <c r="CJ913" i="5"/>
  <c r="CJ415" i="5"/>
  <c r="CJ790" i="5"/>
  <c r="CJ514" i="5"/>
  <c r="CJ277" i="5"/>
  <c r="CJ479" i="5"/>
  <c r="CJ753" i="5"/>
  <c r="CJ687" i="5"/>
  <c r="CJ623" i="5"/>
  <c r="CJ143" i="5"/>
  <c r="CJ36" i="5"/>
  <c r="CJ35" i="5"/>
  <c r="CJ527" i="5"/>
  <c r="CJ399" i="5"/>
  <c r="CJ552" i="5"/>
  <c r="CJ398" i="5"/>
  <c r="CJ165" i="5"/>
  <c r="CJ99" i="5"/>
  <c r="CJ754" i="5"/>
  <c r="CJ1215" i="5"/>
  <c r="CJ1214" i="5"/>
  <c r="CJ1119" i="5"/>
  <c r="CJ925" i="5"/>
  <c r="CJ524" i="5"/>
  <c r="CJ322" i="5"/>
  <c r="CJ640" i="5"/>
  <c r="CJ43" i="5"/>
  <c r="CJ276" i="5"/>
  <c r="CJ203" i="5"/>
  <c r="CJ50" i="5"/>
  <c r="CJ1176" i="5"/>
  <c r="CJ936" i="5"/>
  <c r="CJ500" i="5"/>
  <c r="CJ1025" i="5"/>
  <c r="CJ273" i="5"/>
  <c r="CJ521" i="5"/>
  <c r="CJ314" i="5"/>
  <c r="CJ81" i="5"/>
  <c r="CJ1062" i="5"/>
  <c r="CJ663" i="5"/>
  <c r="CJ1018" i="5"/>
  <c r="CJ788" i="5"/>
  <c r="CJ726" i="5"/>
  <c r="CJ968" i="5"/>
  <c r="CJ954" i="5"/>
  <c r="CJ1217" i="5"/>
  <c r="CJ1210" i="5"/>
  <c r="CJ217" i="5"/>
  <c r="CJ715" i="5"/>
  <c r="CJ1142" i="5"/>
  <c r="CJ1146" i="5"/>
  <c r="CJ859" i="5"/>
  <c r="CJ1053" i="5"/>
  <c r="CJ1028" i="5"/>
  <c r="CJ828" i="5"/>
  <c r="CJ725" i="5"/>
  <c r="CJ861" i="5"/>
  <c r="CJ920" i="5"/>
  <c r="CJ929" i="5"/>
  <c r="CJ410" i="5"/>
  <c r="CJ357" i="5"/>
  <c r="CJ65" i="5"/>
  <c r="CJ156" i="5"/>
  <c r="CJ372" i="5"/>
  <c r="CJ592" i="5"/>
  <c r="CJ332" i="5"/>
  <c r="CJ304" i="5"/>
  <c r="CJ56" i="5"/>
  <c r="CJ300" i="5"/>
  <c r="CJ763" i="5"/>
  <c r="CJ829" i="5"/>
  <c r="CJ1007" i="5"/>
  <c r="CJ783" i="5"/>
  <c r="CJ689" i="5"/>
  <c r="CJ1032" i="5"/>
  <c r="CJ965" i="5"/>
  <c r="CJ1212" i="5"/>
  <c r="CJ1187" i="5"/>
  <c r="CJ943" i="5"/>
  <c r="CJ1000" i="5"/>
  <c r="CJ1189" i="5"/>
  <c r="CJ838" i="5"/>
  <c r="CJ639" i="5"/>
  <c r="CJ1108" i="5"/>
  <c r="CJ606" i="5"/>
  <c r="CJ864" i="5"/>
  <c r="CJ404" i="5"/>
  <c r="CJ815" i="5"/>
  <c r="CJ971" i="5"/>
  <c r="CJ396" i="5"/>
  <c r="CJ826" i="5"/>
  <c r="CJ292" i="5"/>
  <c r="CJ1044" i="5"/>
  <c r="CJ52" i="5"/>
  <c r="CJ1206" i="5"/>
  <c r="CJ288" i="5"/>
  <c r="CJ1096" i="5"/>
  <c r="CJ358" i="5"/>
  <c r="CJ459" i="5"/>
  <c r="CJ193" i="5"/>
  <c r="CJ941" i="5"/>
  <c r="CJ994" i="5"/>
  <c r="CJ1205" i="5"/>
  <c r="CJ1040" i="5"/>
  <c r="CJ1193" i="5"/>
  <c r="CJ468" i="5"/>
  <c r="CJ924" i="5"/>
  <c r="CJ738" i="5"/>
  <c r="CJ1075" i="5"/>
  <c r="CJ974" i="5"/>
  <c r="CJ928" i="5"/>
  <c r="CJ812" i="5"/>
  <c r="CJ114" i="5"/>
  <c r="CJ110" i="5"/>
  <c r="CJ513" i="5"/>
  <c r="CJ1079" i="5"/>
  <c r="CJ1157" i="5"/>
  <c r="CJ1056" i="5"/>
  <c r="CJ420" i="5"/>
  <c r="CJ33" i="5"/>
  <c r="CJ266" i="5"/>
  <c r="CJ142" i="5"/>
  <c r="CJ62" i="5"/>
  <c r="CJ1196" i="5"/>
  <c r="CJ264" i="5"/>
  <c r="CJ445" i="5"/>
  <c r="CJ438" i="5"/>
  <c r="CJ141" i="5"/>
  <c r="CJ1009" i="5"/>
  <c r="CJ888" i="5"/>
  <c r="CJ1160" i="5"/>
  <c r="CJ1065" i="5"/>
  <c r="CJ777" i="5"/>
  <c r="CJ1080" i="5"/>
  <c r="CJ253" i="5"/>
  <c r="CJ184" i="5"/>
  <c r="CJ483" i="5"/>
  <c r="CJ237" i="5"/>
  <c r="CJ667" i="5"/>
  <c r="CJ1159" i="5"/>
  <c r="CJ586" i="5"/>
  <c r="CJ952" i="5"/>
  <c r="CJ551" i="5"/>
  <c r="CJ1023" i="5"/>
  <c r="CJ1203" i="5"/>
  <c r="CJ441" i="5"/>
  <c r="CJ1012" i="5"/>
  <c r="CJ1100" i="5"/>
  <c r="CJ559" i="5"/>
  <c r="CJ622" i="5"/>
  <c r="CJ654" i="5"/>
  <c r="CJ166" i="5"/>
  <c r="CJ806" i="5"/>
  <c r="CJ409" i="5"/>
  <c r="CJ1017" i="5"/>
  <c r="CJ515" i="5"/>
  <c r="CJ830" i="5"/>
  <c r="CJ564" i="5"/>
  <c r="CJ698" i="5"/>
  <c r="CJ728" i="5"/>
  <c r="CJ978" i="5"/>
  <c r="CJ1029" i="5"/>
  <c r="CJ668" i="5"/>
  <c r="CJ1019" i="5"/>
  <c r="CJ1087" i="5"/>
  <c r="CJ846" i="5"/>
  <c r="CJ992" i="5"/>
  <c r="CJ388" i="5"/>
  <c r="CJ910" i="5"/>
  <c r="CJ259" i="5"/>
  <c r="CJ1054" i="5"/>
  <c r="CJ225" i="5"/>
  <c r="CJ1211" i="5"/>
  <c r="CJ1022" i="5"/>
  <c r="CJ967" i="5"/>
  <c r="CJ805" i="5"/>
  <c r="CJ899" i="5"/>
  <c r="CJ448" i="5"/>
  <c r="CJ511" i="5"/>
  <c r="CJ574" i="5"/>
  <c r="CJ138" i="5"/>
  <c r="CJ673" i="5"/>
  <c r="CJ780" i="5"/>
  <c r="CJ1060" i="5"/>
  <c r="CJ229" i="5"/>
  <c r="CJ797" i="5"/>
  <c r="CJ105" i="5"/>
  <c r="CJ308" i="5"/>
  <c r="CJ261" i="5"/>
  <c r="CJ520" i="5"/>
  <c r="CJ401" i="5"/>
  <c r="CJ508" i="5"/>
  <c r="CJ485" i="5"/>
  <c r="CJ1124" i="5"/>
  <c r="CJ599" i="5"/>
  <c r="CJ720" i="5"/>
  <c r="CJ877" i="5"/>
  <c r="CJ296" i="5"/>
  <c r="CJ870" i="5"/>
  <c r="CJ394" i="5"/>
  <c r="CJ607" i="5"/>
  <c r="CJ512" i="5"/>
  <c r="CJ437" i="5"/>
  <c r="CJ11" i="5"/>
  <c r="CJ29" i="5"/>
  <c r="CJ8" i="5"/>
  <c r="CJ26" i="5"/>
  <c r="CJ506" i="5"/>
  <c r="CJ216" i="5"/>
  <c r="CJ443" i="5"/>
  <c r="CJ433" i="5"/>
  <c r="CJ170" i="5"/>
  <c r="CJ71" i="5"/>
  <c r="CJ718" i="5"/>
  <c r="CJ1192" i="5"/>
  <c r="CJ1184" i="5"/>
  <c r="CJ1013" i="5"/>
  <c r="CJ657" i="5"/>
  <c r="CJ677" i="5"/>
  <c r="CJ301" i="5"/>
  <c r="CJ997" i="5"/>
  <c r="CJ434" i="5"/>
  <c r="CJ223" i="5"/>
  <c r="CJ67" i="5"/>
  <c r="CJ1136" i="5"/>
  <c r="CJ963" i="5"/>
  <c r="CJ566" i="5"/>
  <c r="CJ525" i="5"/>
  <c r="CJ847" i="5"/>
  <c r="CJ204" i="5"/>
  <c r="CJ582" i="5"/>
  <c r="CJ323" i="5"/>
  <c r="CJ107" i="5"/>
  <c r="CJ1177" i="5"/>
  <c r="CJ711" i="5"/>
  <c r="CJ636" i="5"/>
  <c r="CJ580" i="5"/>
  <c r="CJ645" i="5"/>
  <c r="CJ781" i="5"/>
  <c r="CJ999" i="5"/>
  <c r="CJ1155" i="5"/>
  <c r="CJ1200" i="5"/>
  <c r="CJ72" i="5"/>
  <c r="CJ809" i="5"/>
  <c r="CJ1006" i="5"/>
  <c r="CJ1002" i="5"/>
  <c r="CJ771" i="5"/>
  <c r="CJ1020" i="5"/>
  <c r="CJ908" i="5"/>
  <c r="CJ612" i="5"/>
  <c r="CJ531" i="5"/>
  <c r="CJ882" i="5"/>
  <c r="CJ819" i="5"/>
  <c r="CJ392" i="5"/>
  <c r="CJ316" i="5"/>
  <c r="CJ37" i="5"/>
  <c r="CJ234" i="5"/>
  <c r="CJ335" i="5"/>
  <c r="CJ465" i="5"/>
  <c r="CJ233" i="5"/>
  <c r="CJ374" i="5"/>
  <c r="CJ378" i="5"/>
  <c r="CJ93" i="5"/>
  <c r="CJ169" i="5"/>
  <c r="CJ993" i="5"/>
  <c r="CJ334" i="5"/>
  <c r="CJ779" i="5"/>
  <c r="CJ651" i="5"/>
  <c r="CJ811" i="5"/>
  <c r="CJ307" i="5"/>
  <c r="CJ792" i="5"/>
  <c r="CJ1066" i="5"/>
  <c r="CJ1178" i="5"/>
  <c r="CJ1190" i="5"/>
  <c r="CJ751" i="5"/>
  <c r="CJ632" i="5"/>
  <c r="CJ1106" i="5"/>
  <c r="CJ755" i="5"/>
  <c r="CJ282" i="5"/>
  <c r="CJ389" i="5"/>
  <c r="CJ1135" i="5"/>
  <c r="CJ563" i="5"/>
  <c r="CJ964" i="5"/>
  <c r="CJ601" i="5"/>
  <c r="CJ966" i="5"/>
  <c r="CJ770" i="5"/>
  <c r="CJ752" i="5"/>
  <c r="CJ817" i="5"/>
  <c r="CJ541" i="5"/>
  <c r="CJ969" i="5"/>
  <c r="CJ1185" i="5"/>
  <c r="CJ1125" i="5"/>
  <c r="CJ192" i="5"/>
  <c r="CJ69" i="5"/>
  <c r="CJ46" i="5"/>
  <c r="CJ778" i="5"/>
  <c r="CJ638" i="5"/>
  <c r="CJ1021" i="5"/>
  <c r="CJ761" i="5"/>
  <c r="CJ1164" i="5"/>
  <c r="CJ236" i="5"/>
  <c r="CJ664" i="5"/>
  <c r="CJ729" i="5"/>
  <c r="CJ909" i="5"/>
  <c r="CJ656" i="5"/>
  <c r="CJ750" i="5"/>
  <c r="CJ625" i="5"/>
  <c r="CJ60" i="5"/>
  <c r="CJ54" i="5"/>
  <c r="CJ454" i="5"/>
  <c r="CJ1134" i="5"/>
  <c r="CJ1156" i="5"/>
  <c r="CJ1069" i="5"/>
  <c r="CJ495" i="5"/>
  <c r="CJ382" i="5"/>
  <c r="CJ125" i="5"/>
  <c r="CJ51" i="5"/>
  <c r="CJ1171" i="5"/>
  <c r="CJ208" i="5"/>
  <c r="CJ533" i="5"/>
  <c r="CJ371" i="5"/>
  <c r="CJ84" i="5"/>
  <c r="CJ1145" i="5"/>
  <c r="CJ708" i="5"/>
  <c r="CJ1026" i="5"/>
  <c r="CJ983" i="5"/>
  <c r="CJ774" i="5"/>
  <c r="CJ852" i="5"/>
  <c r="CJ289" i="5"/>
  <c r="CJ245" i="5"/>
  <c r="CJ375" i="5"/>
  <c r="CJ133" i="5"/>
  <c r="CJ290" i="5"/>
  <c r="CJ317" i="5"/>
  <c r="CJ1138" i="5"/>
  <c r="CJ611" i="5"/>
  <c r="CJ996" i="5"/>
  <c r="CJ610" i="5"/>
  <c r="CJ939" i="5"/>
  <c r="CJ1167" i="5"/>
  <c r="CJ284" i="5"/>
  <c r="CJ709" i="5"/>
  <c r="CJ767" i="5"/>
  <c r="CJ482" i="5"/>
  <c r="CJ887" i="5"/>
  <c r="CJ683" i="5"/>
  <c r="CJ583" i="5"/>
  <c r="CJ937" i="5"/>
  <c r="CJ337" i="5"/>
  <c r="CJ976" i="5"/>
  <c r="CJ395" i="5"/>
  <c r="CJ801" i="5"/>
  <c r="CJ484" i="5"/>
  <c r="CJ813" i="5"/>
  <c r="CJ589" i="5"/>
  <c r="CJ609" i="5"/>
  <c r="CJ764" i="5"/>
  <c r="CJ576" i="5"/>
  <c r="CJ946" i="5"/>
  <c r="CJ773" i="5"/>
  <c r="CJ733" i="5"/>
  <c r="CJ835" i="5"/>
  <c r="CJ707" i="5"/>
  <c r="CJ481" i="5"/>
  <c r="CJ945" i="5"/>
  <c r="CJ1186" i="5"/>
  <c r="CJ827" i="5"/>
  <c r="CJ621" i="5"/>
  <c r="CJ694" i="5"/>
  <c r="CJ642" i="5"/>
  <c r="CJ359" i="5"/>
  <c r="CJ794" i="5"/>
  <c r="CJ712" i="5"/>
  <c r="CJ475" i="5"/>
  <c r="CJ956" i="5"/>
  <c r="CJ672" i="5"/>
  <c r="CJ1084" i="5"/>
  <c r="CJ832" i="5"/>
  <c r="CJ450" i="5"/>
  <c r="CJ102" i="5"/>
  <c r="CJ262" i="5"/>
  <c r="CJ120" i="5"/>
  <c r="CJ405" i="5"/>
  <c r="CJ1109" i="5"/>
  <c r="CJ614" i="5"/>
  <c r="CJ306" i="5"/>
  <c r="CJ787" i="5"/>
  <c r="CJ990" i="5"/>
  <c r="CJ403" i="5"/>
  <c r="CJ111" i="5"/>
  <c r="CJ256" i="5"/>
  <c r="CJ505" i="5"/>
  <c r="CJ220" i="5"/>
  <c r="CJ25" i="5"/>
  <c r="CJ16" i="5"/>
  <c r="CJ23" i="5"/>
  <c r="CJ19" i="5"/>
  <c r="CJ121" i="5"/>
  <c r="CJ285" i="5"/>
  <c r="CJ383" i="5"/>
  <c r="CJ571" i="5"/>
  <c r="CJ131" i="5"/>
  <c r="CJ4" i="5"/>
  <c r="CJ242" i="5"/>
  <c r="CJ365" i="5"/>
  <c r="CJ213" i="5"/>
  <c r="CJ132" i="5"/>
  <c r="CJ55" i="5"/>
  <c r="CJ279" i="5"/>
  <c r="CJ757" i="5"/>
  <c r="CJ1173" i="5"/>
  <c r="CJ1170" i="5"/>
  <c r="CJ955" i="5"/>
  <c r="CJ349" i="5"/>
  <c r="CJ188" i="5"/>
  <c r="CJ32" i="5"/>
  <c r="CJ457" i="5"/>
  <c r="CJ881" i="5"/>
  <c r="CJ198" i="5"/>
  <c r="CJ293" i="5"/>
  <c r="CJ82" i="5"/>
  <c r="CJ1131" i="5"/>
  <c r="CJ89" i="5"/>
  <c r="CJ181" i="5"/>
  <c r="CJ628" i="5"/>
  <c r="CJ494" i="5"/>
  <c r="CJ167" i="5"/>
  <c r="CJ254" i="5"/>
  <c r="CJ175" i="5"/>
  <c r="CJ532" i="5"/>
  <c r="CJ196" i="5"/>
  <c r="CJ161" i="5"/>
  <c r="CJ386" i="5"/>
  <c r="CJ130" i="5"/>
  <c r="CJ1016" i="5"/>
  <c r="CJ699" i="5"/>
  <c r="CJ126" i="5"/>
  <c r="CJ291" i="5"/>
  <c r="CJ373" i="5"/>
  <c r="CJ354" i="5"/>
  <c r="CJ593" i="5"/>
  <c r="CJ682" i="5"/>
  <c r="CJ795" i="5"/>
  <c r="CJ1083" i="5"/>
  <c r="CJ1213" i="5"/>
  <c r="CJ1174" i="5"/>
  <c r="CJ68" i="5"/>
  <c r="CJ972" i="5"/>
  <c r="CJ1151" i="5"/>
  <c r="CJ1036" i="5"/>
  <c r="CJ876" i="5"/>
  <c r="CJ340" i="5"/>
  <c r="CJ685" i="5"/>
  <c r="CJ902" i="5"/>
  <c r="CJ747" i="5"/>
  <c r="CJ793" i="5"/>
  <c r="CJ504" i="5"/>
  <c r="CJ789" i="5"/>
  <c r="CJ560" i="5"/>
  <c r="CJ139" i="5"/>
  <c r="CJ5" i="5"/>
  <c r="CJ575" i="5"/>
  <c r="CJ376" i="5"/>
  <c r="CJ453" i="5"/>
  <c r="CJ197" i="5"/>
  <c r="CJ255" i="5"/>
  <c r="CJ361" i="5"/>
  <c r="CJ211" i="5"/>
  <c r="CJ911" i="5"/>
  <c r="CJ158" i="5"/>
  <c r="CJ265" i="5"/>
  <c r="CJ171" i="5"/>
  <c r="CJ546" i="5"/>
  <c r="CJ352" i="5"/>
  <c r="CJ588" i="5"/>
  <c r="CJ634" i="5"/>
  <c r="CJ746" i="5"/>
  <c r="CJ1048" i="5"/>
  <c r="CJ1209" i="5"/>
  <c r="CJ1165" i="5"/>
  <c r="CJ124" i="5"/>
  <c r="CJ416" i="5"/>
  <c r="CJ598" i="5"/>
  <c r="CJ529" i="5"/>
  <c r="CJ900" i="5"/>
  <c r="CJ1147" i="5"/>
  <c r="CJ703" i="5"/>
  <c r="CJ675" i="5"/>
  <c r="CJ1115" i="5"/>
  <c r="CJ802" i="5"/>
  <c r="CJ987" i="5"/>
  <c r="CJ1093" i="5"/>
  <c r="CJ840" i="5"/>
  <c r="CJ440" i="5"/>
  <c r="CJ901" i="5"/>
  <c r="CJ267" i="5"/>
  <c r="CJ1180" i="5"/>
  <c r="CJ1149" i="5"/>
  <c r="CJ550" i="5"/>
  <c r="CJ57" i="5"/>
  <c r="CJ119" i="5"/>
  <c r="CJ419" i="5"/>
  <c r="CJ616" i="5"/>
  <c r="CJ534" i="5"/>
  <c r="CJ423" i="5"/>
  <c r="CJ569" i="5"/>
  <c r="CJ426" i="5"/>
  <c r="CJ452" i="5"/>
  <c r="CJ227" i="5"/>
  <c r="CJ117" i="5"/>
  <c r="CJ590" i="5"/>
  <c r="CJ330" i="5"/>
  <c r="CJ360" i="5"/>
  <c r="CJ134" i="5"/>
  <c r="CJ53" i="5"/>
  <c r="CJ251" i="5"/>
  <c r="CJ756" i="5"/>
  <c r="CJ1168" i="5"/>
  <c r="CJ1152" i="5"/>
  <c r="CJ918" i="5"/>
  <c r="CJ199" i="5"/>
  <c r="CJ294" i="5"/>
  <c r="CJ87" i="5"/>
  <c r="CJ1139" i="5"/>
  <c r="CJ189" i="5"/>
  <c r="CJ155" i="5"/>
  <c r="CJ421" i="5"/>
  <c r="CJ122" i="5"/>
  <c r="CJ1045" i="5"/>
  <c r="CJ78" i="5"/>
  <c r="CJ912" i="5"/>
  <c r="CJ1162" i="5"/>
  <c r="CJ1015" i="5"/>
  <c r="CJ814" i="5"/>
  <c r="CJ604" i="5"/>
  <c r="CJ379" i="5"/>
  <c r="CJ471" i="5"/>
  <c r="CJ219" i="5"/>
  <c r="CJ868" i="5"/>
  <c r="CJ1158" i="5"/>
  <c r="CJ732" i="5"/>
  <c r="CJ655" i="5"/>
  <c r="CJ1107" i="5"/>
  <c r="CJ782" i="5"/>
  <c r="CJ446" i="5"/>
  <c r="CJ565" i="5"/>
  <c r="CJ436" i="5"/>
  <c r="CJ432" i="5"/>
  <c r="CJ931" i="5"/>
  <c r="CJ894" i="5"/>
  <c r="CJ749" i="5"/>
  <c r="CJ380" i="5"/>
  <c r="CJ850" i="5"/>
  <c r="CJ579" i="5"/>
  <c r="CJ977" i="5"/>
  <c r="CJ600" i="5"/>
  <c r="CJ350" i="5"/>
  <c r="CJ603" i="5"/>
  <c r="CJ342" i="5"/>
  <c r="CJ195" i="5"/>
  <c r="CJ30" i="5"/>
  <c r="CJ92" i="5"/>
  <c r="CJ187" i="5"/>
  <c r="CJ624" i="5"/>
  <c r="CJ695" i="5"/>
  <c r="CJ326" i="5"/>
  <c r="CJ653" i="5"/>
  <c r="CJ893" i="5"/>
  <c r="CJ766" i="5"/>
  <c r="CJ895" i="5"/>
  <c r="CJ539" i="5"/>
  <c r="CJ857" i="5"/>
  <c r="CJ948" i="5"/>
  <c r="CJ1064" i="5"/>
  <c r="CJ872" i="5"/>
  <c r="CJ472" i="5"/>
  <c r="CJ874" i="5"/>
  <c r="CJ258" i="5"/>
  <c r="CJ1182" i="5"/>
  <c r="CJ222" i="5"/>
  <c r="CJ118" i="5"/>
  <c r="CJ561" i="5"/>
  <c r="CJ313" i="5"/>
  <c r="CJ381" i="5"/>
  <c r="CJ842" i="5"/>
  <c r="CJ884" i="5"/>
  <c r="CJ758" i="5"/>
  <c r="CJ385" i="5"/>
  <c r="CJ818" i="5"/>
  <c r="CJ462" i="5"/>
  <c r="CJ660" i="5"/>
  <c r="CJ891" i="5"/>
  <c r="CJ836" i="5"/>
  <c r="CJ458" i="5"/>
  <c r="CJ693" i="5"/>
  <c r="CJ585" i="5"/>
  <c r="CJ631" i="5"/>
  <c r="CJ1148" i="5"/>
  <c r="CJ480" i="5"/>
  <c r="CJ59" i="5"/>
  <c r="CJ988" i="5"/>
  <c r="CJ422" i="5"/>
  <c r="CJ676" i="5"/>
  <c r="CJ917" i="5"/>
  <c r="CJ860" i="5"/>
  <c r="CJ537" i="5"/>
  <c r="CJ320" i="5"/>
  <c r="CJ578" i="5"/>
  <c r="CJ466" i="5"/>
  <c r="CJ674" i="5"/>
  <c r="CJ568" i="5"/>
  <c r="CJ17" i="5"/>
  <c r="CJ7" i="5"/>
  <c r="CJ18" i="5"/>
  <c r="CJ6" i="5"/>
  <c r="CJ201" i="5"/>
  <c r="CJ331" i="5"/>
  <c r="CJ518" i="5"/>
  <c r="CJ526" i="5"/>
  <c r="CJ48" i="5"/>
  <c r="CJ31" i="5"/>
  <c r="CJ346" i="5"/>
  <c r="CJ243" i="5"/>
  <c r="CJ116" i="5"/>
  <c r="CJ66" i="5"/>
  <c r="CJ283" i="5"/>
  <c r="CJ1077" i="5"/>
  <c r="CJ1059" i="5"/>
  <c r="CJ1073" i="5"/>
  <c r="CJ796" i="5"/>
  <c r="CJ570" i="5"/>
  <c r="CJ985" i="5"/>
  <c r="CJ228" i="5"/>
  <c r="CJ321" i="5"/>
  <c r="CJ202" i="5"/>
  <c r="CJ1133" i="5"/>
  <c r="CJ137" i="5"/>
  <c r="CJ44" i="5"/>
  <c r="CJ58" i="5"/>
  <c r="CJ741" i="5"/>
  <c r="CJ536" i="5"/>
  <c r="CJ347" i="5"/>
  <c r="CJ123" i="5"/>
  <c r="CJ153" i="5"/>
  <c r="CJ671" i="5"/>
  <c r="CJ464" i="5"/>
  <c r="CJ249" i="5"/>
  <c r="CJ336" i="5"/>
  <c r="CJ149" i="5"/>
  <c r="CJ1112" i="5"/>
  <c r="CJ635" i="5"/>
  <c r="CJ194" i="5"/>
  <c r="CJ366" i="5"/>
  <c r="CJ503" i="5"/>
  <c r="CJ544" i="5"/>
  <c r="CJ885" i="5"/>
  <c r="CJ724" i="5"/>
  <c r="CJ1098" i="5"/>
  <c r="CJ1199" i="5"/>
  <c r="CJ1154" i="5"/>
  <c r="CJ27" i="5"/>
  <c r="CJ554" i="5"/>
  <c r="CJ1035" i="5"/>
  <c r="CJ1163" i="5"/>
  <c r="CJ1070" i="5"/>
  <c r="CJ878" i="5"/>
  <c r="CJ556" i="5"/>
  <c r="CJ649" i="5"/>
  <c r="CJ1049" i="5"/>
  <c r="CJ807" i="5"/>
  <c r="CJ942" i="5"/>
  <c r="CJ650" i="5"/>
  <c r="CJ849" i="5"/>
  <c r="CJ547" i="5"/>
  <c r="CJ49" i="5"/>
  <c r="CJ34" i="5"/>
  <c r="CJ168" i="5"/>
  <c r="CJ303" i="5"/>
  <c r="CJ488" i="5"/>
  <c r="CJ179" i="5"/>
  <c r="CJ367" i="5"/>
  <c r="CJ241" i="5"/>
  <c r="CJ108" i="5"/>
  <c r="CJ961" i="5"/>
  <c r="CJ393" i="5"/>
  <c r="CJ145" i="5"/>
  <c r="CJ140" i="5"/>
  <c r="CJ644" i="5"/>
  <c r="CJ498" i="5"/>
  <c r="CJ915" i="5"/>
  <c r="CJ722" i="5"/>
  <c r="CJ1052" i="5"/>
  <c r="CJ1204" i="5"/>
  <c r="CJ1194" i="5"/>
  <c r="CJ502" i="5"/>
  <c r="CJ150" i="5"/>
  <c r="CJ329" i="5"/>
  <c r="CJ803" i="5"/>
  <c r="CJ659" i="5"/>
  <c r="CJ960" i="5"/>
  <c r="CJ1161" i="5"/>
  <c r="CJ934" i="5"/>
  <c r="CJ665" i="5"/>
  <c r="CJ765" i="5"/>
  <c r="CJ914" i="5"/>
  <c r="CJ930" i="5"/>
  <c r="CJ1150" i="5"/>
  <c r="CJ980" i="5"/>
  <c r="CJ478" i="5"/>
  <c r="CJ862" i="5"/>
  <c r="CJ1188" i="5"/>
  <c r="CJ1132" i="5"/>
  <c r="CJ617" i="5"/>
  <c r="CJ191" i="5"/>
  <c r="CJ28" i="5"/>
  <c r="CJ487" i="5"/>
  <c r="CJ157" i="5"/>
  <c r="CJ343" i="5"/>
  <c r="CJ772" i="5"/>
  <c r="CJ701" i="5"/>
  <c r="CJ496" i="5"/>
  <c r="CJ986" i="5"/>
  <c r="CJ697" i="5"/>
  <c r="CJ627" i="5"/>
  <c r="CJ681" i="5"/>
  <c r="CJ210" i="5"/>
  <c r="CJ408" i="5"/>
  <c r="CJ447" i="5"/>
  <c r="CJ351" i="5"/>
  <c r="CJ74" i="5"/>
  <c r="CJ247" i="5"/>
  <c r="CJ1042" i="5"/>
  <c r="CJ1030" i="5"/>
  <c r="CJ1092" i="5"/>
  <c r="CJ744" i="5"/>
  <c r="CJ239" i="5"/>
  <c r="CJ319" i="5"/>
  <c r="CJ209" i="5"/>
  <c r="CJ1122" i="5"/>
  <c r="CJ522" i="5"/>
  <c r="CJ248" i="5"/>
  <c r="CJ348" i="5"/>
  <c r="CJ129" i="5"/>
  <c r="CJ1123" i="5"/>
  <c r="CJ553" i="5"/>
  <c r="CJ1043" i="5"/>
  <c r="CJ1172" i="5"/>
  <c r="CJ1091" i="5"/>
  <c r="CJ907" i="5"/>
  <c r="CJ186" i="5"/>
  <c r="CJ315" i="5"/>
  <c r="CJ463" i="5"/>
  <c r="CJ200" i="5"/>
  <c r="CJ998" i="5"/>
  <c r="CJ1169" i="5"/>
  <c r="CJ919" i="5"/>
  <c r="CJ684" i="5"/>
  <c r="CJ759" i="5"/>
  <c r="CJ890" i="5"/>
  <c r="CJ473" i="5"/>
  <c r="CJ940" i="5"/>
  <c r="CJ692" i="5"/>
  <c r="CJ608" i="5"/>
  <c r="CJ973" i="5"/>
  <c r="CJ863" i="5"/>
  <c r="CJ784" i="5"/>
  <c r="CJ232" i="5"/>
  <c r="CJ1008" i="5"/>
  <c r="CJ558" i="5"/>
  <c r="CJ927" i="5"/>
  <c r="CJ549" i="5"/>
  <c r="CJ275" i="5"/>
  <c r="CJ491" i="5"/>
  <c r="CJ144" i="5"/>
  <c r="CJ42" i="5"/>
  <c r="CJ64" i="5"/>
  <c r="CJ702" i="5"/>
  <c r="CJ646" i="5"/>
  <c r="CJ567" i="5"/>
  <c r="CJ688" i="5"/>
  <c r="CJ1082" i="5"/>
  <c r="CJ837" i="5"/>
  <c r="CJ938" i="5"/>
  <c r="CJ704" i="5"/>
  <c r="CJ824" i="5"/>
  <c r="CJ951" i="5"/>
  <c r="CJ1117" i="5"/>
  <c r="CJ989" i="5"/>
  <c r="CJ492" i="5"/>
  <c r="CJ798" i="5"/>
  <c r="CJ1198" i="5"/>
  <c r="CJ679" i="5"/>
  <c r="CJ212" i="5"/>
  <c r="CJ411" i="5"/>
  <c r="CJ449" i="5"/>
  <c r="CJ364" i="5"/>
  <c r="CJ944" i="5"/>
  <c r="CJ848" i="5"/>
  <c r="CJ816" i="5"/>
  <c r="CJ230" i="5"/>
  <c r="CJ1024" i="5"/>
  <c r="CJ455" i="5"/>
  <c r="CJ460" i="5"/>
  <c r="CJ647" i="5"/>
  <c r="CJ595" i="5"/>
  <c r="CJ643" i="5"/>
  <c r="CJ548" i="5"/>
  <c r="CJ70" i="5"/>
  <c r="CJ587" i="5"/>
  <c r="CJ1128" i="5"/>
  <c r="CJ633" i="5"/>
  <c r="CJ176" i="5"/>
  <c r="CJ873" i="5"/>
  <c r="CJ435" i="5"/>
  <c r="CJ540" i="5"/>
  <c r="CJ594" i="5"/>
  <c r="CJ577" i="5"/>
  <c r="CJ510" i="5"/>
  <c r="CJ260" i="5"/>
  <c r="CJ509" i="5"/>
  <c r="CJ618" i="5"/>
  <c r="CJ507" i="5"/>
  <c r="CJ76" i="5"/>
  <c r="CJ9" i="5"/>
  <c r="CJ22" i="5"/>
  <c r="CJ10" i="5"/>
  <c r="CJ20" i="5"/>
  <c r="CJ272" i="5"/>
  <c r="CJ497" i="5"/>
  <c r="CJ613" i="5"/>
  <c r="CJ451" i="5"/>
  <c r="CJ164" i="5"/>
  <c r="CJ21" i="5"/>
  <c r="CJ178" i="5"/>
  <c r="CJ414" i="5"/>
  <c r="CJ295" i="5"/>
  <c r="CJ109" i="5"/>
  <c r="CJ40" i="5"/>
  <c r="CJ215" i="5"/>
  <c r="CJ1090" i="5"/>
  <c r="CJ1076" i="5"/>
  <c r="CJ1039" i="5"/>
  <c r="CJ833" i="5"/>
  <c r="CJ542" i="5"/>
  <c r="CJ959" i="5"/>
  <c r="CJ94" i="5"/>
  <c r="CJ338" i="5"/>
  <c r="CJ154" i="5"/>
  <c r="CJ1110" i="5"/>
  <c r="CJ14" i="5"/>
  <c r="CJ185" i="5"/>
  <c r="CJ799" i="5"/>
  <c r="CJ519" i="5"/>
  <c r="CJ274" i="5"/>
  <c r="CJ268" i="5"/>
  <c r="CJ174" i="5"/>
  <c r="CJ543" i="5"/>
  <c r="CJ297" i="5"/>
  <c r="CJ286" i="5"/>
  <c r="CJ418" i="5"/>
  <c r="CJ152" i="5"/>
  <c r="CJ1063" i="5"/>
  <c r="CJ821" i="5"/>
  <c r="CJ246" i="5"/>
  <c r="CJ476" i="5"/>
  <c r="CJ602" i="5"/>
  <c r="CJ281" i="5"/>
  <c r="CJ769" i="5"/>
  <c r="CJ620" i="5"/>
  <c r="CJ922" i="5"/>
  <c r="CJ1120" i="5"/>
  <c r="CJ1097" i="5"/>
  <c r="CJ12" i="5"/>
  <c r="CJ3" i="5"/>
  <c r="CJ439" i="5"/>
  <c r="CJ834" i="5"/>
  <c r="CJ1089" i="5"/>
  <c r="CJ1055" i="5"/>
  <c r="CJ886" i="5"/>
  <c r="CJ97" i="5"/>
  <c r="CJ596" i="5"/>
  <c r="CJ970" i="5"/>
  <c r="CJ573" i="5"/>
  <c r="CJ734" i="5"/>
  <c r="CJ486" i="5"/>
  <c r="CJ776" i="5"/>
  <c r="CJ501" i="5"/>
  <c r="CJ159" i="5"/>
  <c r="CJ24" i="5"/>
  <c r="CJ231" i="5"/>
  <c r="CJ136" i="5"/>
  <c r="CJ444" i="5"/>
  <c r="CJ269" i="5"/>
  <c r="CJ173" i="5"/>
  <c r="CJ390" i="5"/>
  <c r="CJ325" i="5"/>
  <c r="CJ947" i="5"/>
  <c r="CJ280" i="5"/>
  <c r="CJ252" i="5"/>
  <c r="CJ148" i="5"/>
  <c r="CJ530" i="5"/>
  <c r="CJ305" i="5"/>
  <c r="CJ786" i="5"/>
  <c r="CJ597" i="5"/>
  <c r="CJ932" i="5"/>
  <c r="CJ1103" i="5"/>
  <c r="CJ1126" i="5"/>
  <c r="CJ162" i="5"/>
  <c r="CJ345" i="5"/>
  <c r="CJ735" i="5"/>
  <c r="CJ669" i="5"/>
  <c r="CJ1143" i="5"/>
  <c r="CJ1181" i="5"/>
  <c r="CJ889" i="5"/>
  <c r="CJ897" i="5"/>
  <c r="CJ629" i="5"/>
  <c r="CJ1027" i="5"/>
  <c r="CJ743" i="5"/>
  <c r="CJ1058" i="5"/>
  <c r="CJ1116" i="5"/>
  <c r="CJ680" i="5"/>
  <c r="CJ745" i="5"/>
  <c r="CJ1197" i="5"/>
  <c r="CJ318" i="5"/>
  <c r="CJ1005" i="5"/>
  <c r="CJ584" i="5"/>
  <c r="CJ400" i="5"/>
  <c r="CJ13" i="5"/>
  <c r="CJ2" i="5"/>
  <c r="CJ172" i="5"/>
  <c r="CJ353" i="5"/>
  <c r="CJ710" i="5"/>
  <c r="CJ706" i="5"/>
  <c r="CJ427" i="5"/>
  <c r="CJ1041" i="5"/>
  <c r="CJ935" i="5"/>
  <c r="CJ412" i="5"/>
  <c r="CJ333" i="5"/>
  <c r="CJ535" i="5"/>
  <c r="CJ461" i="5"/>
  <c r="CJ384" i="5"/>
  <c r="CJ85" i="5"/>
  <c r="CJ47" i="5"/>
  <c r="CJ218" i="5"/>
  <c r="CJ1085" i="5"/>
  <c r="CJ1067" i="5"/>
  <c r="CJ1078" i="5"/>
  <c r="CJ820" i="5"/>
  <c r="CJ96" i="5"/>
  <c r="CJ341" i="5"/>
  <c r="CJ177" i="5"/>
  <c r="CJ1101" i="5"/>
  <c r="CJ250" i="5"/>
  <c r="CJ302" i="5"/>
  <c r="CJ391" i="5"/>
  <c r="CJ146" i="5"/>
  <c r="CJ1071" i="5"/>
  <c r="CJ456" i="5"/>
  <c r="CJ845" i="5"/>
  <c r="CJ1113" i="5"/>
  <c r="CJ1003" i="5"/>
  <c r="CJ898" i="5"/>
  <c r="CJ238" i="5"/>
  <c r="CJ135" i="5"/>
  <c r="CJ424" i="5"/>
  <c r="CJ257" i="5"/>
  <c r="CJ1140" i="5"/>
  <c r="CJ1179" i="5"/>
  <c r="CJ962" i="5"/>
  <c r="CJ903" i="5"/>
  <c r="CJ670" i="5"/>
  <c r="CJ1004" i="5"/>
  <c r="CJ413" i="5"/>
  <c r="CJ1010" i="5"/>
  <c r="CJ892" i="5"/>
  <c r="CJ442" i="5"/>
  <c r="CJ270" i="5"/>
  <c r="CJ775" i="5"/>
  <c r="CJ723" i="5"/>
  <c r="CJ717" i="5"/>
  <c r="CJ843" i="5"/>
  <c r="CJ83" i="5"/>
  <c r="CJ982" i="5"/>
  <c r="CJ517" i="5"/>
  <c r="CJ678" i="5"/>
  <c r="CJ429" i="5"/>
  <c r="CJ15" i="5"/>
  <c r="CJ182" i="5"/>
  <c r="CJ839" i="5"/>
  <c r="CJ804" i="5"/>
  <c r="CJ88" i="5"/>
  <c r="CJ591" i="5"/>
  <c r="CJ923" i="5"/>
  <c r="CJ641" i="5"/>
  <c r="CJ768" i="5"/>
  <c r="CJ562" i="5"/>
  <c r="CJ719" i="5"/>
  <c r="CJ714" i="5"/>
  <c r="CJ1068" i="5"/>
  <c r="CJ1102" i="5"/>
  <c r="CJ686" i="5"/>
  <c r="CJ742" i="5"/>
  <c r="CJ1201" i="5"/>
  <c r="CJ328" i="5"/>
  <c r="CJ470" i="5"/>
  <c r="CJ474" i="5"/>
  <c r="CJ344" i="5"/>
  <c r="CJ244" i="5"/>
  <c r="CJ822" i="5"/>
  <c r="CJ731" i="5"/>
  <c r="CJ696" i="5"/>
  <c r="CJ904" i="5"/>
  <c r="CJ77" i="5"/>
  <c r="CJ979" i="5"/>
  <c r="CJ841" i="5"/>
  <c r="CJ100" i="5"/>
  <c r="CJ516" i="5"/>
  <c r="CJ128" i="5"/>
  <c r="CJ493" i="5"/>
  <c r="CJ309" i="5"/>
  <c r="CJ1031" i="5"/>
  <c r="CJ555" i="5"/>
  <c r="CJ402" i="5"/>
  <c r="CJ648" i="5"/>
  <c r="CJ858" i="5"/>
  <c r="CJ90" i="5"/>
  <c r="CJ431" i="5"/>
  <c r="CJ528" i="5"/>
  <c r="CJ113" i="5"/>
  <c r="CJ41" i="5"/>
  <c r="CI38" i="5"/>
  <c r="CI825" i="5"/>
  <c r="CI605" i="5"/>
  <c r="CI855" i="5"/>
  <c r="CI369" i="5"/>
  <c r="CI63" i="5"/>
  <c r="CI190" i="5"/>
  <c r="CI730" i="5"/>
  <c r="CI1216" i="5"/>
  <c r="CI1218" i="5"/>
  <c r="CI1094" i="5"/>
  <c r="CI856" i="5"/>
  <c r="CI278" i="5"/>
  <c r="CI356" i="5"/>
  <c r="CI867" i="5"/>
  <c r="CI115" i="5"/>
  <c r="CI287" i="5"/>
  <c r="CI235" i="5"/>
  <c r="CI86" i="5"/>
  <c r="CI1086" i="5"/>
  <c r="CI557" i="5"/>
  <c r="CI310" i="5"/>
  <c r="CI875" i="5"/>
  <c r="CI79" i="5"/>
  <c r="CI39" i="5"/>
  <c r="CI324" i="5"/>
  <c r="CI221" i="5"/>
  <c r="CI1037" i="5"/>
  <c r="CI736" i="5"/>
  <c r="CI1121" i="5"/>
  <c r="CI1141" i="5"/>
  <c r="CI652" i="5"/>
  <c r="CI1050" i="5"/>
  <c r="CI1166" i="5"/>
  <c r="CI1219" i="5"/>
  <c r="CI1207" i="5"/>
  <c r="CI160" i="5"/>
  <c r="CI206" i="5"/>
  <c r="CI1195" i="5"/>
  <c r="CI1144" i="5"/>
  <c r="CI1081" i="5"/>
  <c r="CI1099" i="5"/>
  <c r="CI958" i="5"/>
  <c r="CI851" i="5"/>
  <c r="CI740" i="5"/>
  <c r="CI1095" i="5"/>
  <c r="CI916" i="5"/>
  <c r="CI417" i="5"/>
  <c r="CI339" i="5"/>
  <c r="CI103" i="5"/>
  <c r="CI626" i="5"/>
  <c r="CI716" i="5"/>
  <c r="CI854" i="5"/>
  <c r="CI98" i="5"/>
  <c r="CI183" i="5"/>
  <c r="CI311" i="5"/>
  <c r="CI127" i="5"/>
  <c r="CI871" i="5"/>
  <c r="CI748" i="5"/>
  <c r="CI926" i="5"/>
  <c r="CI1034" i="5"/>
  <c r="CI658" i="5"/>
  <c r="CI1105" i="5"/>
  <c r="CI1074" i="5"/>
  <c r="CI1208" i="5"/>
  <c r="CI1191" i="5"/>
  <c r="CI869" i="5"/>
  <c r="CI975" i="5"/>
  <c r="CI1104" i="5"/>
  <c r="CI705" i="5"/>
  <c r="CI883" i="5"/>
  <c r="CI1127" i="5"/>
  <c r="CI298" i="5"/>
  <c r="CI957" i="5"/>
  <c r="CI477" i="5"/>
  <c r="CI981" i="5"/>
  <c r="CI1014" i="5"/>
  <c r="CI572" i="5"/>
  <c r="CI661" i="5"/>
  <c r="CI312" i="5"/>
  <c r="CI953" i="5"/>
  <c r="CI1202" i="5"/>
  <c r="CI467" i="5"/>
  <c r="CI1038" i="5"/>
  <c r="CI377" i="5"/>
  <c r="CI226" i="5"/>
  <c r="CI112" i="5"/>
  <c r="CI499" i="5"/>
  <c r="CI163" i="5"/>
  <c r="CI180" i="5"/>
  <c r="CI991" i="5"/>
  <c r="CI984" i="5"/>
  <c r="CI1118" i="5"/>
  <c r="CI1011" i="5"/>
  <c r="CI1153" i="5"/>
  <c r="CI271" i="5"/>
  <c r="CI823" i="5"/>
  <c r="CI853" i="5"/>
  <c r="CI949" i="5"/>
  <c r="CI808" i="5"/>
  <c r="CI762" i="5"/>
  <c r="CI785" i="5"/>
  <c r="CI106" i="5"/>
  <c r="CI104" i="5"/>
  <c r="CI791" i="5"/>
  <c r="CI1057" i="5"/>
  <c r="CI1111" i="5"/>
  <c r="CI727" i="5"/>
  <c r="CI430" i="5"/>
  <c r="CI73" i="5"/>
  <c r="CI240" i="5"/>
  <c r="CI214" i="5"/>
  <c r="CI61" i="5"/>
  <c r="CI1137" i="5"/>
  <c r="CI91" i="5"/>
  <c r="CI45" i="5"/>
  <c r="CI363" i="5"/>
  <c r="CI224" i="5"/>
  <c r="CI995" i="5"/>
  <c r="CI355" i="5"/>
  <c r="CI1175" i="5"/>
  <c r="CI1001" i="5"/>
  <c r="CI933" i="5"/>
  <c r="CI879" i="5"/>
  <c r="CI406" i="5"/>
  <c r="CI368" i="5"/>
  <c r="CI545" i="5"/>
  <c r="CI80" i="5"/>
  <c r="CI739" i="5"/>
  <c r="CI1130" i="5"/>
  <c r="CI721" i="5"/>
  <c r="CI1051" i="5"/>
  <c r="CI538" i="5"/>
  <c r="CI1033" i="5"/>
  <c r="CI1114" i="5"/>
  <c r="CI387" i="5"/>
  <c r="CI662" i="5"/>
  <c r="CI831" i="5"/>
  <c r="CI844" i="5"/>
  <c r="CI800" i="5"/>
  <c r="CI428" i="5"/>
  <c r="CI950" i="5"/>
  <c r="CI101" i="5"/>
  <c r="CI1046" i="5"/>
  <c r="CI362" i="5"/>
  <c r="CI896" i="5"/>
  <c r="CI630" i="5"/>
  <c r="CI263" i="5"/>
  <c r="CI95" i="5"/>
  <c r="CI151" i="5"/>
  <c r="CI691" i="5"/>
  <c r="CI690" i="5"/>
  <c r="CI906" i="5"/>
  <c r="CI905" i="5"/>
  <c r="CI619" i="5"/>
  <c r="CI1072" i="5"/>
  <c r="CI865" i="5"/>
  <c r="CI1047" i="5"/>
  <c r="CI490" i="5"/>
  <c r="CI737" i="5"/>
  <c r="CI469" i="5"/>
  <c r="CI1061" i="5"/>
  <c r="CI1183" i="5"/>
  <c r="CI921" i="5"/>
  <c r="CI810" i="5"/>
  <c r="CI615" i="5"/>
  <c r="CI760" i="5"/>
  <c r="CI700" i="5"/>
  <c r="CI666" i="5"/>
  <c r="CI397" i="5"/>
  <c r="CI866" i="5"/>
  <c r="CI299" i="5"/>
  <c r="CI1088" i="5"/>
  <c r="CI327" i="5"/>
  <c r="CI880" i="5"/>
  <c r="CI489" i="5"/>
  <c r="CI370" i="5"/>
  <c r="CI407" i="5"/>
  <c r="CI581" i="5"/>
  <c r="CI523" i="5"/>
  <c r="CI147" i="5"/>
  <c r="CI637" i="5"/>
  <c r="CI713" i="5"/>
  <c r="CI1129" i="5"/>
  <c r="CI425" i="5"/>
  <c r="CI205" i="5"/>
  <c r="CI75" i="5"/>
  <c r="CI207" i="5"/>
  <c r="CI913" i="5"/>
  <c r="CI415" i="5"/>
  <c r="CI790" i="5"/>
  <c r="CI514" i="5"/>
  <c r="CI277" i="5"/>
  <c r="CI479" i="5"/>
  <c r="CI753" i="5"/>
  <c r="CI687" i="5"/>
  <c r="CI623" i="5"/>
  <c r="CI143" i="5"/>
  <c r="CI36" i="5"/>
  <c r="CI35" i="5"/>
  <c r="CI527" i="5"/>
  <c r="CI399" i="5"/>
  <c r="CI552" i="5"/>
  <c r="CI398" i="5"/>
  <c r="CI165" i="5"/>
  <c r="CI99" i="5"/>
  <c r="CI754" i="5"/>
  <c r="CI1215" i="5"/>
  <c r="CI1214" i="5"/>
  <c r="CI1119" i="5"/>
  <c r="CI925" i="5"/>
  <c r="CI524" i="5"/>
  <c r="CI322" i="5"/>
  <c r="CI640" i="5"/>
  <c r="CI43" i="5"/>
  <c r="CI276" i="5"/>
  <c r="CI203" i="5"/>
  <c r="CI50" i="5"/>
  <c r="CI1176" i="5"/>
  <c r="CI936" i="5"/>
  <c r="CI500" i="5"/>
  <c r="CI1025" i="5"/>
  <c r="CI273" i="5"/>
  <c r="CI521" i="5"/>
  <c r="CI314" i="5"/>
  <c r="CI81" i="5"/>
  <c r="CI1062" i="5"/>
  <c r="CI663" i="5"/>
  <c r="CI1018" i="5"/>
  <c r="CI788" i="5"/>
  <c r="CI726" i="5"/>
  <c r="CI968" i="5"/>
  <c r="CI954" i="5"/>
  <c r="CI1217" i="5"/>
  <c r="CI1210" i="5"/>
  <c r="CI217" i="5"/>
  <c r="CI715" i="5"/>
  <c r="CI1142" i="5"/>
  <c r="CI1146" i="5"/>
  <c r="CI859" i="5"/>
  <c r="CI1053" i="5"/>
  <c r="CI1028" i="5"/>
  <c r="CI828" i="5"/>
  <c r="CI725" i="5"/>
  <c r="CI861" i="5"/>
  <c r="CI920" i="5"/>
  <c r="CI929" i="5"/>
  <c r="CI410" i="5"/>
  <c r="CI357" i="5"/>
  <c r="CI65" i="5"/>
  <c r="CI156" i="5"/>
  <c r="CI372" i="5"/>
  <c r="CI592" i="5"/>
  <c r="CI332" i="5"/>
  <c r="CI304" i="5"/>
  <c r="CI56" i="5"/>
  <c r="CI300" i="5"/>
  <c r="CI763" i="5"/>
  <c r="CI829" i="5"/>
  <c r="CI1007" i="5"/>
  <c r="CI783" i="5"/>
  <c r="CI689" i="5"/>
  <c r="CI1032" i="5"/>
  <c r="CI965" i="5"/>
  <c r="CI1212" i="5"/>
  <c r="CI1187" i="5"/>
  <c r="CI943" i="5"/>
  <c r="CI1000" i="5"/>
  <c r="CI1189" i="5"/>
  <c r="CI838" i="5"/>
  <c r="CI639" i="5"/>
  <c r="CI1108" i="5"/>
  <c r="CI606" i="5"/>
  <c r="CI864" i="5"/>
  <c r="CI404" i="5"/>
  <c r="CI815" i="5"/>
  <c r="CI971" i="5"/>
  <c r="CI396" i="5"/>
  <c r="CI826" i="5"/>
  <c r="CI292" i="5"/>
  <c r="CI1044" i="5"/>
  <c r="CI52" i="5"/>
  <c r="CI1206" i="5"/>
  <c r="CI288" i="5"/>
  <c r="CI1096" i="5"/>
  <c r="CI358" i="5"/>
  <c r="CI459" i="5"/>
  <c r="CI193" i="5"/>
  <c r="CI941" i="5"/>
  <c r="CI994" i="5"/>
  <c r="CI1205" i="5"/>
  <c r="CI1040" i="5"/>
  <c r="CI1193" i="5"/>
  <c r="CI468" i="5"/>
  <c r="CI924" i="5"/>
  <c r="CI738" i="5"/>
  <c r="CI1075" i="5"/>
  <c r="CI974" i="5"/>
  <c r="CI928" i="5"/>
  <c r="CI812" i="5"/>
  <c r="CI114" i="5"/>
  <c r="CI110" i="5"/>
  <c r="CI513" i="5"/>
  <c r="CI1079" i="5"/>
  <c r="CI1157" i="5"/>
  <c r="CI1056" i="5"/>
  <c r="CI420" i="5"/>
  <c r="CI33" i="5"/>
  <c r="CI266" i="5"/>
  <c r="CI142" i="5"/>
  <c r="CI62" i="5"/>
  <c r="CI1196" i="5"/>
  <c r="CI264" i="5"/>
  <c r="CI445" i="5"/>
  <c r="CI438" i="5"/>
  <c r="CI141" i="5"/>
  <c r="CI1009" i="5"/>
  <c r="CI888" i="5"/>
  <c r="CI1160" i="5"/>
  <c r="CI1065" i="5"/>
  <c r="CI777" i="5"/>
  <c r="CI1080" i="5"/>
  <c r="CI253" i="5"/>
  <c r="CI184" i="5"/>
  <c r="CI483" i="5"/>
  <c r="CI237" i="5"/>
  <c r="CI667" i="5"/>
  <c r="CI1159" i="5"/>
  <c r="CI586" i="5"/>
  <c r="CI952" i="5"/>
  <c r="CI551" i="5"/>
  <c r="CI1023" i="5"/>
  <c r="CI1203" i="5"/>
  <c r="CI441" i="5"/>
  <c r="CI1012" i="5"/>
  <c r="CI1100" i="5"/>
  <c r="CI559" i="5"/>
  <c r="CI622" i="5"/>
  <c r="CI654" i="5"/>
  <c r="CI166" i="5"/>
  <c r="CI806" i="5"/>
  <c r="CI409" i="5"/>
  <c r="CI1017" i="5"/>
  <c r="CI515" i="5"/>
  <c r="CI830" i="5"/>
  <c r="CI564" i="5"/>
  <c r="CI698" i="5"/>
  <c r="CI728" i="5"/>
  <c r="CI978" i="5"/>
  <c r="CI1029" i="5"/>
  <c r="CI668" i="5"/>
  <c r="CI1019" i="5"/>
  <c r="CI1087" i="5"/>
  <c r="CI846" i="5"/>
  <c r="CI992" i="5"/>
  <c r="CI388" i="5"/>
  <c r="CI910" i="5"/>
  <c r="CI259" i="5"/>
  <c r="CI1054" i="5"/>
  <c r="CI225" i="5"/>
  <c r="CI1211" i="5"/>
  <c r="CI1022" i="5"/>
  <c r="CI967" i="5"/>
  <c r="CI805" i="5"/>
  <c r="CI899" i="5"/>
  <c r="CI448" i="5"/>
  <c r="CI511" i="5"/>
  <c r="CI574" i="5"/>
  <c r="CI138" i="5"/>
  <c r="CI673" i="5"/>
  <c r="CI780" i="5"/>
  <c r="CI1060" i="5"/>
  <c r="CI229" i="5"/>
  <c r="CI797" i="5"/>
  <c r="CI105" i="5"/>
  <c r="CI308" i="5"/>
  <c r="CI261" i="5"/>
  <c r="CI520" i="5"/>
  <c r="CI401" i="5"/>
  <c r="CI508" i="5"/>
  <c r="CI485" i="5"/>
  <c r="CI1124" i="5"/>
  <c r="CI599" i="5"/>
  <c r="CI720" i="5"/>
  <c r="CI877" i="5"/>
  <c r="CI296" i="5"/>
  <c r="CI870" i="5"/>
  <c r="CI394" i="5"/>
  <c r="CI607" i="5"/>
  <c r="CI512" i="5"/>
  <c r="CI437" i="5"/>
  <c r="CI11" i="5"/>
  <c r="CI29" i="5"/>
  <c r="CI8" i="5"/>
  <c r="CI26" i="5"/>
  <c r="CI506" i="5"/>
  <c r="CI216" i="5"/>
  <c r="CI443" i="5"/>
  <c r="CI433" i="5"/>
  <c r="CI170" i="5"/>
  <c r="CI71" i="5"/>
  <c r="CI718" i="5"/>
  <c r="CI1192" i="5"/>
  <c r="CI1184" i="5"/>
  <c r="CI1013" i="5"/>
  <c r="CI657" i="5"/>
  <c r="CI677" i="5"/>
  <c r="CI301" i="5"/>
  <c r="CI997" i="5"/>
  <c r="CI434" i="5"/>
  <c r="CI223" i="5"/>
  <c r="CI67" i="5"/>
  <c r="CI1136" i="5"/>
  <c r="CI963" i="5"/>
  <c r="CI566" i="5"/>
  <c r="CI525" i="5"/>
  <c r="CI847" i="5"/>
  <c r="CI204" i="5"/>
  <c r="CI582" i="5"/>
  <c r="CI323" i="5"/>
  <c r="CI107" i="5"/>
  <c r="CI1177" i="5"/>
  <c r="CI711" i="5"/>
  <c r="CI636" i="5"/>
  <c r="CI580" i="5"/>
  <c r="CI645" i="5"/>
  <c r="CI781" i="5"/>
  <c r="CI999" i="5"/>
  <c r="CI1155" i="5"/>
  <c r="CI1200" i="5"/>
  <c r="CI72" i="5"/>
  <c r="CI809" i="5"/>
  <c r="CI1006" i="5"/>
  <c r="CI1002" i="5"/>
  <c r="CI771" i="5"/>
  <c r="CI1020" i="5"/>
  <c r="CI908" i="5"/>
  <c r="CI612" i="5"/>
  <c r="CI531" i="5"/>
  <c r="CI882" i="5"/>
  <c r="CI819" i="5"/>
  <c r="CI392" i="5"/>
  <c r="CI316" i="5"/>
  <c r="CI37" i="5"/>
  <c r="CI234" i="5"/>
  <c r="CI335" i="5"/>
  <c r="CI465" i="5"/>
  <c r="CI233" i="5"/>
  <c r="CI374" i="5"/>
  <c r="CI378" i="5"/>
  <c r="CI93" i="5"/>
  <c r="CI169" i="5"/>
  <c r="CI993" i="5"/>
  <c r="CI334" i="5"/>
  <c r="CI779" i="5"/>
  <c r="CI651" i="5"/>
  <c r="CI811" i="5"/>
  <c r="CI307" i="5"/>
  <c r="CI792" i="5"/>
  <c r="CI1066" i="5"/>
  <c r="CI1178" i="5"/>
  <c r="CI1190" i="5"/>
  <c r="CI751" i="5"/>
  <c r="CI632" i="5"/>
  <c r="CI1106" i="5"/>
  <c r="CI755" i="5"/>
  <c r="CI282" i="5"/>
  <c r="CI389" i="5"/>
  <c r="CI1135" i="5"/>
  <c r="CI563" i="5"/>
  <c r="CI964" i="5"/>
  <c r="CI601" i="5"/>
  <c r="CI966" i="5"/>
  <c r="CI770" i="5"/>
  <c r="CI752" i="5"/>
  <c r="CI817" i="5"/>
  <c r="CI541" i="5"/>
  <c r="CI969" i="5"/>
  <c r="CI1185" i="5"/>
  <c r="CI1125" i="5"/>
  <c r="CI192" i="5"/>
  <c r="CI69" i="5"/>
  <c r="CI46" i="5"/>
  <c r="CI778" i="5"/>
  <c r="CI638" i="5"/>
  <c r="CI1021" i="5"/>
  <c r="CI761" i="5"/>
  <c r="CI1164" i="5"/>
  <c r="CI236" i="5"/>
  <c r="CI664" i="5"/>
  <c r="CI729" i="5"/>
  <c r="CI909" i="5"/>
  <c r="CI656" i="5"/>
  <c r="CI750" i="5"/>
  <c r="CI625" i="5"/>
  <c r="CI60" i="5"/>
  <c r="CI54" i="5"/>
  <c r="CI454" i="5"/>
  <c r="CI1134" i="5"/>
  <c r="CI1156" i="5"/>
  <c r="CI1069" i="5"/>
  <c r="CI495" i="5"/>
  <c r="CI382" i="5"/>
  <c r="CI125" i="5"/>
  <c r="CI51" i="5"/>
  <c r="CI1171" i="5"/>
  <c r="CI208" i="5"/>
  <c r="CI533" i="5"/>
  <c r="CI371" i="5"/>
  <c r="CI84" i="5"/>
  <c r="CI1145" i="5"/>
  <c r="CI708" i="5"/>
  <c r="CI1026" i="5"/>
  <c r="CI983" i="5"/>
  <c r="CI774" i="5"/>
  <c r="CI852" i="5"/>
  <c r="CI289" i="5"/>
  <c r="CI245" i="5"/>
  <c r="CI375" i="5"/>
  <c r="CI133" i="5"/>
  <c r="CI290" i="5"/>
  <c r="CI317" i="5"/>
  <c r="CI1138" i="5"/>
  <c r="CI611" i="5"/>
  <c r="CI996" i="5"/>
  <c r="CI610" i="5"/>
  <c r="CI939" i="5"/>
  <c r="CI1167" i="5"/>
  <c r="CI284" i="5"/>
  <c r="CI709" i="5"/>
  <c r="CI767" i="5"/>
  <c r="CI482" i="5"/>
  <c r="CI887" i="5"/>
  <c r="CI683" i="5"/>
  <c r="CI583" i="5"/>
  <c r="CI937" i="5"/>
  <c r="CI337" i="5"/>
  <c r="CI976" i="5"/>
  <c r="CI395" i="5"/>
  <c r="CI801" i="5"/>
  <c r="CI484" i="5"/>
  <c r="CI813" i="5"/>
  <c r="CI589" i="5"/>
  <c r="CI609" i="5"/>
  <c r="CI764" i="5"/>
  <c r="CI576" i="5"/>
  <c r="CI946" i="5"/>
  <c r="CI773" i="5"/>
  <c r="CI733" i="5"/>
  <c r="CI835" i="5"/>
  <c r="CI707" i="5"/>
  <c r="CI481" i="5"/>
  <c r="CI945" i="5"/>
  <c r="CI1186" i="5"/>
  <c r="CI827" i="5"/>
  <c r="CI621" i="5"/>
  <c r="CI694" i="5"/>
  <c r="CI642" i="5"/>
  <c r="CI359" i="5"/>
  <c r="CI794" i="5"/>
  <c r="CI712" i="5"/>
  <c r="CI475" i="5"/>
  <c r="CI956" i="5"/>
  <c r="CI672" i="5"/>
  <c r="CI1084" i="5"/>
  <c r="CI832" i="5"/>
  <c r="CI450" i="5"/>
  <c r="CI102" i="5"/>
  <c r="CI262" i="5"/>
  <c r="CI120" i="5"/>
  <c r="CI405" i="5"/>
  <c r="CI1109" i="5"/>
  <c r="CI614" i="5"/>
  <c r="CI306" i="5"/>
  <c r="CI787" i="5"/>
  <c r="CI990" i="5"/>
  <c r="CI403" i="5"/>
  <c r="CI111" i="5"/>
  <c r="CI256" i="5"/>
  <c r="CI505" i="5"/>
  <c r="CI220" i="5"/>
  <c r="CI25" i="5"/>
  <c r="CI16" i="5"/>
  <c r="CI23" i="5"/>
  <c r="CI19" i="5"/>
  <c r="CI121" i="5"/>
  <c r="CI285" i="5"/>
  <c r="CI383" i="5"/>
  <c r="CI571" i="5"/>
  <c r="CI131" i="5"/>
  <c r="CI4" i="5"/>
  <c r="CI242" i="5"/>
  <c r="CI365" i="5"/>
  <c r="CI213" i="5"/>
  <c r="CI132" i="5"/>
  <c r="CI55" i="5"/>
  <c r="CI279" i="5"/>
  <c r="CI757" i="5"/>
  <c r="CI1173" i="5"/>
  <c r="CI1170" i="5"/>
  <c r="CI955" i="5"/>
  <c r="CI349" i="5"/>
  <c r="CI188" i="5"/>
  <c r="CI32" i="5"/>
  <c r="CI457" i="5"/>
  <c r="CI881" i="5"/>
  <c r="CI198" i="5"/>
  <c r="CI293" i="5"/>
  <c r="CI82" i="5"/>
  <c r="CI1131" i="5"/>
  <c r="CI89" i="5"/>
  <c r="CI181" i="5"/>
  <c r="CI628" i="5"/>
  <c r="CI494" i="5"/>
  <c r="CI167" i="5"/>
  <c r="CI254" i="5"/>
  <c r="CI175" i="5"/>
  <c r="CI532" i="5"/>
  <c r="CI196" i="5"/>
  <c r="CI161" i="5"/>
  <c r="CI386" i="5"/>
  <c r="CI130" i="5"/>
  <c r="CI1016" i="5"/>
  <c r="CI699" i="5"/>
  <c r="CI126" i="5"/>
  <c r="CI291" i="5"/>
  <c r="CI373" i="5"/>
  <c r="CI354" i="5"/>
  <c r="CI593" i="5"/>
  <c r="CI682" i="5"/>
  <c r="CI795" i="5"/>
  <c r="CI1083" i="5"/>
  <c r="CI1213" i="5"/>
  <c r="CI1174" i="5"/>
  <c r="CI68" i="5"/>
  <c r="CI972" i="5"/>
  <c r="CI1151" i="5"/>
  <c r="CI1036" i="5"/>
  <c r="CI876" i="5"/>
  <c r="CI340" i="5"/>
  <c r="CI685" i="5"/>
  <c r="CI902" i="5"/>
  <c r="CI747" i="5"/>
  <c r="CI793" i="5"/>
  <c r="CI504" i="5"/>
  <c r="CI789" i="5"/>
  <c r="CI560" i="5"/>
  <c r="CI139" i="5"/>
  <c r="CI5" i="5"/>
  <c r="CI575" i="5"/>
  <c r="CI376" i="5"/>
  <c r="CI453" i="5"/>
  <c r="CI197" i="5"/>
  <c r="CI255" i="5"/>
  <c r="CI361" i="5"/>
  <c r="CI211" i="5"/>
  <c r="CI911" i="5"/>
  <c r="CI158" i="5"/>
  <c r="CI265" i="5"/>
  <c r="CI171" i="5"/>
  <c r="CI546" i="5"/>
  <c r="CI352" i="5"/>
  <c r="CI588" i="5"/>
  <c r="CI634" i="5"/>
  <c r="CI746" i="5"/>
  <c r="CI1048" i="5"/>
  <c r="CI1209" i="5"/>
  <c r="CI1165" i="5"/>
  <c r="CI124" i="5"/>
  <c r="CI416" i="5"/>
  <c r="CI598" i="5"/>
  <c r="CI529" i="5"/>
  <c r="CI900" i="5"/>
  <c r="CI1147" i="5"/>
  <c r="CI703" i="5"/>
  <c r="CI675" i="5"/>
  <c r="CI1115" i="5"/>
  <c r="CI802" i="5"/>
  <c r="CI987" i="5"/>
  <c r="CI1093" i="5"/>
  <c r="CI840" i="5"/>
  <c r="CI440" i="5"/>
  <c r="CI901" i="5"/>
  <c r="CI267" i="5"/>
  <c r="CI1180" i="5"/>
  <c r="CI1149" i="5"/>
  <c r="CI550" i="5"/>
  <c r="CI57" i="5"/>
  <c r="CI119" i="5"/>
  <c r="CI419" i="5"/>
  <c r="CI616" i="5"/>
  <c r="CI534" i="5"/>
  <c r="CI423" i="5"/>
  <c r="CI569" i="5"/>
  <c r="CI426" i="5"/>
  <c r="CI452" i="5"/>
  <c r="CI227" i="5"/>
  <c r="CI117" i="5"/>
  <c r="CI590" i="5"/>
  <c r="CI330" i="5"/>
  <c r="CI360" i="5"/>
  <c r="CI134" i="5"/>
  <c r="CI53" i="5"/>
  <c r="CI251" i="5"/>
  <c r="CI756" i="5"/>
  <c r="CI1168" i="5"/>
  <c r="CI1152" i="5"/>
  <c r="CI918" i="5"/>
  <c r="CI199" i="5"/>
  <c r="CI294" i="5"/>
  <c r="CI87" i="5"/>
  <c r="CI1139" i="5"/>
  <c r="CI189" i="5"/>
  <c r="CI155" i="5"/>
  <c r="CI421" i="5"/>
  <c r="CI122" i="5"/>
  <c r="CI1045" i="5"/>
  <c r="CI78" i="5"/>
  <c r="CI912" i="5"/>
  <c r="CI1162" i="5"/>
  <c r="CI1015" i="5"/>
  <c r="CI814" i="5"/>
  <c r="CI604" i="5"/>
  <c r="CI379" i="5"/>
  <c r="CI471" i="5"/>
  <c r="CI219" i="5"/>
  <c r="CI868" i="5"/>
  <c r="CI1158" i="5"/>
  <c r="CI732" i="5"/>
  <c r="CI655" i="5"/>
  <c r="CI1107" i="5"/>
  <c r="CI782" i="5"/>
  <c r="CI446" i="5"/>
  <c r="CI565" i="5"/>
  <c r="CI436" i="5"/>
  <c r="CI432" i="5"/>
  <c r="CI931" i="5"/>
  <c r="CI894" i="5"/>
  <c r="CI749" i="5"/>
  <c r="CI380" i="5"/>
  <c r="CI850" i="5"/>
  <c r="CI579" i="5"/>
  <c r="CI977" i="5"/>
  <c r="CI600" i="5"/>
  <c r="CI350" i="5"/>
  <c r="CI603" i="5"/>
  <c r="CI342" i="5"/>
  <c r="CI195" i="5"/>
  <c r="CI30" i="5"/>
  <c r="CI92" i="5"/>
  <c r="CI187" i="5"/>
  <c r="CI624" i="5"/>
  <c r="CI695" i="5"/>
  <c r="CI326" i="5"/>
  <c r="CI653" i="5"/>
  <c r="CI893" i="5"/>
  <c r="CI766" i="5"/>
  <c r="CI895" i="5"/>
  <c r="CI539" i="5"/>
  <c r="CI857" i="5"/>
  <c r="CI948" i="5"/>
  <c r="CI1064" i="5"/>
  <c r="CI872" i="5"/>
  <c r="CI472" i="5"/>
  <c r="CI874" i="5"/>
  <c r="CI258" i="5"/>
  <c r="CI1182" i="5"/>
  <c r="CI222" i="5"/>
  <c r="CI118" i="5"/>
  <c r="CI561" i="5"/>
  <c r="CI313" i="5"/>
  <c r="CI381" i="5"/>
  <c r="CI842" i="5"/>
  <c r="CI884" i="5"/>
  <c r="CI758" i="5"/>
  <c r="CI385" i="5"/>
  <c r="CI818" i="5"/>
  <c r="CI462" i="5"/>
  <c r="CI660" i="5"/>
  <c r="CI891" i="5"/>
  <c r="CI836" i="5"/>
  <c r="CI458" i="5"/>
  <c r="CI693" i="5"/>
  <c r="CI585" i="5"/>
  <c r="CI631" i="5"/>
  <c r="CI1148" i="5"/>
  <c r="CI480" i="5"/>
  <c r="CI59" i="5"/>
  <c r="CI988" i="5"/>
  <c r="CI422" i="5"/>
  <c r="CI676" i="5"/>
  <c r="CI917" i="5"/>
  <c r="CI860" i="5"/>
  <c r="CI537" i="5"/>
  <c r="CI320" i="5"/>
  <c r="CI578" i="5"/>
  <c r="CI466" i="5"/>
  <c r="CI674" i="5"/>
  <c r="CI568" i="5"/>
  <c r="CI17" i="5"/>
  <c r="CI7" i="5"/>
  <c r="CI18" i="5"/>
  <c r="CI6" i="5"/>
  <c r="CI201" i="5"/>
  <c r="CI331" i="5"/>
  <c r="CI518" i="5"/>
  <c r="CI526" i="5"/>
  <c r="CI48" i="5"/>
  <c r="CI31" i="5"/>
  <c r="CI346" i="5"/>
  <c r="CI243" i="5"/>
  <c r="CI116" i="5"/>
  <c r="CI66" i="5"/>
  <c r="CI283" i="5"/>
  <c r="CI1077" i="5"/>
  <c r="CI1059" i="5"/>
  <c r="CI1073" i="5"/>
  <c r="CI796" i="5"/>
  <c r="CI570" i="5"/>
  <c r="CI985" i="5"/>
  <c r="CI228" i="5"/>
  <c r="CI321" i="5"/>
  <c r="CI202" i="5"/>
  <c r="CI1133" i="5"/>
  <c r="CI137" i="5"/>
  <c r="CI44" i="5"/>
  <c r="CI58" i="5"/>
  <c r="CI741" i="5"/>
  <c r="CI536" i="5"/>
  <c r="CI347" i="5"/>
  <c r="CI123" i="5"/>
  <c r="CI153" i="5"/>
  <c r="CI671" i="5"/>
  <c r="CI464" i="5"/>
  <c r="CI249" i="5"/>
  <c r="CI336" i="5"/>
  <c r="CI149" i="5"/>
  <c r="CI1112" i="5"/>
  <c r="CI635" i="5"/>
  <c r="CI194" i="5"/>
  <c r="CI366" i="5"/>
  <c r="CI503" i="5"/>
  <c r="CI544" i="5"/>
  <c r="CI885" i="5"/>
  <c r="CI724" i="5"/>
  <c r="CI1098" i="5"/>
  <c r="CI1199" i="5"/>
  <c r="CI1154" i="5"/>
  <c r="CI27" i="5"/>
  <c r="CI554" i="5"/>
  <c r="CI1035" i="5"/>
  <c r="CI1163" i="5"/>
  <c r="CI1070" i="5"/>
  <c r="CI878" i="5"/>
  <c r="CI556" i="5"/>
  <c r="CI649" i="5"/>
  <c r="CI1049" i="5"/>
  <c r="CI807" i="5"/>
  <c r="CI942" i="5"/>
  <c r="CI650" i="5"/>
  <c r="CI849" i="5"/>
  <c r="CI547" i="5"/>
  <c r="CI49" i="5"/>
  <c r="CI34" i="5"/>
  <c r="CI168" i="5"/>
  <c r="CI303" i="5"/>
  <c r="CI488" i="5"/>
  <c r="CI179" i="5"/>
  <c r="CI367" i="5"/>
  <c r="CI241" i="5"/>
  <c r="CI108" i="5"/>
  <c r="CI961" i="5"/>
  <c r="CI393" i="5"/>
  <c r="CI145" i="5"/>
  <c r="CI140" i="5"/>
  <c r="CI644" i="5"/>
  <c r="CI498" i="5"/>
  <c r="CI915" i="5"/>
  <c r="CI722" i="5"/>
  <c r="CI1052" i="5"/>
  <c r="CI1204" i="5"/>
  <c r="CI1194" i="5"/>
  <c r="CI502" i="5"/>
  <c r="CI150" i="5"/>
  <c r="CI329" i="5"/>
  <c r="CI803" i="5"/>
  <c r="CI659" i="5"/>
  <c r="CI960" i="5"/>
  <c r="CI1161" i="5"/>
  <c r="CI934" i="5"/>
  <c r="CI665" i="5"/>
  <c r="CI765" i="5"/>
  <c r="CI914" i="5"/>
  <c r="CI930" i="5"/>
  <c r="CI1150" i="5"/>
  <c r="CI980" i="5"/>
  <c r="CI478" i="5"/>
  <c r="CI862" i="5"/>
  <c r="CI1188" i="5"/>
  <c r="CI1132" i="5"/>
  <c r="CI617" i="5"/>
  <c r="CI191" i="5"/>
  <c r="CI28" i="5"/>
  <c r="CI487" i="5"/>
  <c r="CI157" i="5"/>
  <c r="CI343" i="5"/>
  <c r="CI772" i="5"/>
  <c r="CI701" i="5"/>
  <c r="CI496" i="5"/>
  <c r="CI986" i="5"/>
  <c r="CI697" i="5"/>
  <c r="CI627" i="5"/>
  <c r="CI681" i="5"/>
  <c r="CI210" i="5"/>
  <c r="CI408" i="5"/>
  <c r="CI447" i="5"/>
  <c r="CI351" i="5"/>
  <c r="CI74" i="5"/>
  <c r="CI247" i="5"/>
  <c r="CI1042" i="5"/>
  <c r="CI1030" i="5"/>
  <c r="CI1092" i="5"/>
  <c r="CI744" i="5"/>
  <c r="CI239" i="5"/>
  <c r="CI319" i="5"/>
  <c r="CI209" i="5"/>
  <c r="CI1122" i="5"/>
  <c r="CI522" i="5"/>
  <c r="CI248" i="5"/>
  <c r="CI348" i="5"/>
  <c r="CI129" i="5"/>
  <c r="CI1123" i="5"/>
  <c r="CI553" i="5"/>
  <c r="CI1043" i="5"/>
  <c r="CI1172" i="5"/>
  <c r="CI1091" i="5"/>
  <c r="CI907" i="5"/>
  <c r="CI186" i="5"/>
  <c r="CI315" i="5"/>
  <c r="CI463" i="5"/>
  <c r="CI200" i="5"/>
  <c r="CI998" i="5"/>
  <c r="CI1169" i="5"/>
  <c r="CI919" i="5"/>
  <c r="CI684" i="5"/>
  <c r="CI759" i="5"/>
  <c r="CI890" i="5"/>
  <c r="CI473" i="5"/>
  <c r="CI940" i="5"/>
  <c r="CI692" i="5"/>
  <c r="CI608" i="5"/>
  <c r="CI973" i="5"/>
  <c r="CI863" i="5"/>
  <c r="CI784" i="5"/>
  <c r="CI232" i="5"/>
  <c r="CI1008" i="5"/>
  <c r="CI558" i="5"/>
  <c r="CI927" i="5"/>
  <c r="CI549" i="5"/>
  <c r="CI275" i="5"/>
  <c r="CI491" i="5"/>
  <c r="CI144" i="5"/>
  <c r="CI42" i="5"/>
  <c r="CI64" i="5"/>
  <c r="CI702" i="5"/>
  <c r="CI646" i="5"/>
  <c r="CI567" i="5"/>
  <c r="CI688" i="5"/>
  <c r="CI1082" i="5"/>
  <c r="CI837" i="5"/>
  <c r="CI938" i="5"/>
  <c r="CI704" i="5"/>
  <c r="CI824" i="5"/>
  <c r="CI951" i="5"/>
  <c r="CI1117" i="5"/>
  <c r="CI989" i="5"/>
  <c r="CI492" i="5"/>
  <c r="CI798" i="5"/>
  <c r="CI1198" i="5"/>
  <c r="CI679" i="5"/>
  <c r="CI212" i="5"/>
  <c r="CI411" i="5"/>
  <c r="CI449" i="5"/>
  <c r="CI364" i="5"/>
  <c r="CI944" i="5"/>
  <c r="CI848" i="5"/>
  <c r="CI816" i="5"/>
  <c r="CI230" i="5"/>
  <c r="CI1024" i="5"/>
  <c r="CI455" i="5"/>
  <c r="CI460" i="5"/>
  <c r="CI647" i="5"/>
  <c r="CI595" i="5"/>
  <c r="CI643" i="5"/>
  <c r="CI548" i="5"/>
  <c r="CI70" i="5"/>
  <c r="CI587" i="5"/>
  <c r="CI1128" i="5"/>
  <c r="CI633" i="5"/>
  <c r="CI176" i="5"/>
  <c r="CI873" i="5"/>
  <c r="CI435" i="5"/>
  <c r="CI540" i="5"/>
  <c r="CI594" i="5"/>
  <c r="CI577" i="5"/>
  <c r="CI510" i="5"/>
  <c r="CI260" i="5"/>
  <c r="CI509" i="5"/>
  <c r="CI618" i="5"/>
  <c r="CI507" i="5"/>
  <c r="CI76" i="5"/>
  <c r="CI9" i="5"/>
  <c r="CI22" i="5"/>
  <c r="CI10" i="5"/>
  <c r="CI20" i="5"/>
  <c r="CI272" i="5"/>
  <c r="CI497" i="5"/>
  <c r="CI613" i="5"/>
  <c r="CI451" i="5"/>
  <c r="CI164" i="5"/>
  <c r="CI21" i="5"/>
  <c r="CI178" i="5"/>
  <c r="CI414" i="5"/>
  <c r="CI295" i="5"/>
  <c r="CI109" i="5"/>
  <c r="CI40" i="5"/>
  <c r="CI215" i="5"/>
  <c r="CI1090" i="5"/>
  <c r="CI1076" i="5"/>
  <c r="CI1039" i="5"/>
  <c r="CI833" i="5"/>
  <c r="CI542" i="5"/>
  <c r="CI959" i="5"/>
  <c r="CI94" i="5"/>
  <c r="CI338" i="5"/>
  <c r="CI154" i="5"/>
  <c r="CI1110" i="5"/>
  <c r="CI14" i="5"/>
  <c r="CI185" i="5"/>
  <c r="CI799" i="5"/>
  <c r="CI519" i="5"/>
  <c r="CI274" i="5"/>
  <c r="CI268" i="5"/>
  <c r="CI174" i="5"/>
  <c r="CI543" i="5"/>
  <c r="CI297" i="5"/>
  <c r="CI286" i="5"/>
  <c r="CI418" i="5"/>
  <c r="CI152" i="5"/>
  <c r="CI1063" i="5"/>
  <c r="CI821" i="5"/>
  <c r="CI246" i="5"/>
  <c r="CI476" i="5"/>
  <c r="CI602" i="5"/>
  <c r="CI281" i="5"/>
  <c r="CI769" i="5"/>
  <c r="CI620" i="5"/>
  <c r="CI922" i="5"/>
  <c r="CI1120" i="5"/>
  <c r="CI1097" i="5"/>
  <c r="CI12" i="5"/>
  <c r="CI3" i="5"/>
  <c r="CI439" i="5"/>
  <c r="CI834" i="5"/>
  <c r="CI1089" i="5"/>
  <c r="CI1055" i="5"/>
  <c r="CI886" i="5"/>
  <c r="CI97" i="5"/>
  <c r="CI596" i="5"/>
  <c r="CI970" i="5"/>
  <c r="CI573" i="5"/>
  <c r="CI734" i="5"/>
  <c r="CI486" i="5"/>
  <c r="CI776" i="5"/>
  <c r="CI501" i="5"/>
  <c r="CI159" i="5"/>
  <c r="CI24" i="5"/>
  <c r="CI231" i="5"/>
  <c r="CI136" i="5"/>
  <c r="CI444" i="5"/>
  <c r="CI269" i="5"/>
  <c r="CI173" i="5"/>
  <c r="CI390" i="5"/>
  <c r="CI325" i="5"/>
  <c r="CI947" i="5"/>
  <c r="CI280" i="5"/>
  <c r="CI252" i="5"/>
  <c r="CI148" i="5"/>
  <c r="CI530" i="5"/>
  <c r="CI305" i="5"/>
  <c r="CI786" i="5"/>
  <c r="CI597" i="5"/>
  <c r="CI932" i="5"/>
  <c r="CI1103" i="5"/>
  <c r="CI1126" i="5"/>
  <c r="CI162" i="5"/>
  <c r="CI345" i="5"/>
  <c r="CI735" i="5"/>
  <c r="CI669" i="5"/>
  <c r="CI1143" i="5"/>
  <c r="CI1181" i="5"/>
  <c r="CI889" i="5"/>
  <c r="CI897" i="5"/>
  <c r="CI629" i="5"/>
  <c r="CI1027" i="5"/>
  <c r="CI743" i="5"/>
  <c r="CI1058" i="5"/>
  <c r="CI1116" i="5"/>
  <c r="CI680" i="5"/>
  <c r="CI745" i="5"/>
  <c r="CI1197" i="5"/>
  <c r="CI318" i="5"/>
  <c r="CI1005" i="5"/>
  <c r="CI584" i="5"/>
  <c r="CI400" i="5"/>
  <c r="CI13" i="5"/>
  <c r="CI2" i="5"/>
  <c r="CI172" i="5"/>
  <c r="CI353" i="5"/>
  <c r="CI710" i="5"/>
  <c r="CI706" i="5"/>
  <c r="CI427" i="5"/>
  <c r="CI1041" i="5"/>
  <c r="CI935" i="5"/>
  <c r="CI412" i="5"/>
  <c r="CI333" i="5"/>
  <c r="CI535" i="5"/>
  <c r="CI461" i="5"/>
  <c r="CI384" i="5"/>
  <c r="CI85" i="5"/>
  <c r="CI47" i="5"/>
  <c r="CI218" i="5"/>
  <c r="CI1085" i="5"/>
  <c r="CI1067" i="5"/>
  <c r="CI1078" i="5"/>
  <c r="CI820" i="5"/>
  <c r="CI96" i="5"/>
  <c r="CI341" i="5"/>
  <c r="CI177" i="5"/>
  <c r="CI1101" i="5"/>
  <c r="CI250" i="5"/>
  <c r="CI302" i="5"/>
  <c r="CI391" i="5"/>
  <c r="CI146" i="5"/>
  <c r="CI1071" i="5"/>
  <c r="CI456" i="5"/>
  <c r="CI845" i="5"/>
  <c r="CI1113" i="5"/>
  <c r="CI1003" i="5"/>
  <c r="CI898" i="5"/>
  <c r="CI238" i="5"/>
  <c r="CI135" i="5"/>
  <c r="CI424" i="5"/>
  <c r="CI257" i="5"/>
  <c r="CI1140" i="5"/>
  <c r="CI1179" i="5"/>
  <c r="CI962" i="5"/>
  <c r="CI903" i="5"/>
  <c r="CI670" i="5"/>
  <c r="CI1004" i="5"/>
  <c r="CI413" i="5"/>
  <c r="CI1010" i="5"/>
  <c r="CI892" i="5"/>
  <c r="CI442" i="5"/>
  <c r="CI270" i="5"/>
  <c r="CI775" i="5"/>
  <c r="CI723" i="5"/>
  <c r="CI717" i="5"/>
  <c r="CI843" i="5"/>
  <c r="CI83" i="5"/>
  <c r="CI982" i="5"/>
  <c r="CI517" i="5"/>
  <c r="CI678" i="5"/>
  <c r="CI429" i="5"/>
  <c r="CI15" i="5"/>
  <c r="CI182" i="5"/>
  <c r="CI839" i="5"/>
  <c r="CI804" i="5"/>
  <c r="CI88" i="5"/>
  <c r="CI591" i="5"/>
  <c r="CI923" i="5"/>
  <c r="CI641" i="5"/>
  <c r="CI768" i="5"/>
  <c r="CI562" i="5"/>
  <c r="CI719" i="5"/>
  <c r="CI714" i="5"/>
  <c r="CI1068" i="5"/>
  <c r="CI1102" i="5"/>
  <c r="CI686" i="5"/>
  <c r="CI742" i="5"/>
  <c r="CI1201" i="5"/>
  <c r="CI328" i="5"/>
  <c r="CI470" i="5"/>
  <c r="CI474" i="5"/>
  <c r="CI344" i="5"/>
  <c r="CI244" i="5"/>
  <c r="CI822" i="5"/>
  <c r="CI731" i="5"/>
  <c r="CI696" i="5"/>
  <c r="CI904" i="5"/>
  <c r="CI77" i="5"/>
  <c r="CI979" i="5"/>
  <c r="CI841" i="5"/>
  <c r="CI100" i="5"/>
  <c r="CI516" i="5"/>
  <c r="CI128" i="5"/>
  <c r="CI493" i="5"/>
  <c r="CI309" i="5"/>
  <c r="CI1031" i="5"/>
  <c r="CI555" i="5"/>
  <c r="CI402" i="5"/>
  <c r="CI648" i="5"/>
  <c r="CI858" i="5"/>
  <c r="CI90" i="5"/>
  <c r="CI431" i="5"/>
  <c r="CI528" i="5"/>
  <c r="CI113" i="5"/>
  <c r="CI41" i="5"/>
  <c r="CG38" i="5"/>
  <c r="CG825" i="5"/>
  <c r="CG605" i="5"/>
  <c r="CG855" i="5"/>
  <c r="CG369" i="5"/>
  <c r="CG63" i="5"/>
  <c r="CG190" i="5"/>
  <c r="CG730" i="5"/>
  <c r="CG1216" i="5"/>
  <c r="CG1218" i="5"/>
  <c r="CG1094" i="5"/>
  <c r="CG856" i="5"/>
  <c r="CG278" i="5"/>
  <c r="CG356" i="5"/>
  <c r="CG867" i="5"/>
  <c r="CG115" i="5"/>
  <c r="CG287" i="5"/>
  <c r="CG235" i="5"/>
  <c r="CG86" i="5"/>
  <c r="CG1086" i="5"/>
  <c r="CG557" i="5"/>
  <c r="CG310" i="5"/>
  <c r="CG875" i="5"/>
  <c r="CG79" i="5"/>
  <c r="CG39" i="5"/>
  <c r="CG324" i="5"/>
  <c r="CG221" i="5"/>
  <c r="CG1037" i="5"/>
  <c r="CG736" i="5"/>
  <c r="CG1121" i="5"/>
  <c r="CG1141" i="5"/>
  <c r="CG652" i="5"/>
  <c r="CG1050" i="5"/>
  <c r="CG1166" i="5"/>
  <c r="CG1219" i="5"/>
  <c r="CG1207" i="5"/>
  <c r="CG160" i="5"/>
  <c r="CG206" i="5"/>
  <c r="CG1195" i="5"/>
  <c r="CG1144" i="5"/>
  <c r="CG1081" i="5"/>
  <c r="CG1099" i="5"/>
  <c r="CG958" i="5"/>
  <c r="CG851" i="5"/>
  <c r="CG740" i="5"/>
  <c r="CG1095" i="5"/>
  <c r="CG916" i="5"/>
  <c r="CG417" i="5"/>
  <c r="CG339" i="5"/>
  <c r="CG103" i="5"/>
  <c r="CG626" i="5"/>
  <c r="CG716" i="5"/>
  <c r="CG854" i="5"/>
  <c r="CG98" i="5"/>
  <c r="CG183" i="5"/>
  <c r="CG311" i="5"/>
  <c r="CG127" i="5"/>
  <c r="CG871" i="5"/>
  <c r="CG748" i="5"/>
  <c r="CG926" i="5"/>
  <c r="CG1034" i="5"/>
  <c r="CG658" i="5"/>
  <c r="CG1105" i="5"/>
  <c r="CG1074" i="5"/>
  <c r="CG1208" i="5"/>
  <c r="CG1191" i="5"/>
  <c r="CG869" i="5"/>
  <c r="CG975" i="5"/>
  <c r="CG1104" i="5"/>
  <c r="CG705" i="5"/>
  <c r="CG883" i="5"/>
  <c r="CG1127" i="5"/>
  <c r="CG298" i="5"/>
  <c r="CG957" i="5"/>
  <c r="CG477" i="5"/>
  <c r="CG981" i="5"/>
  <c r="CG1014" i="5"/>
  <c r="CG572" i="5"/>
  <c r="CG661" i="5"/>
  <c r="CG312" i="5"/>
  <c r="CG953" i="5"/>
  <c r="CG1202" i="5"/>
  <c r="CG467" i="5"/>
  <c r="CG1038" i="5"/>
  <c r="CG377" i="5"/>
  <c r="CG226" i="5"/>
  <c r="CG112" i="5"/>
  <c r="CG499" i="5"/>
  <c r="CG163" i="5"/>
  <c r="CG180" i="5"/>
  <c r="CG991" i="5"/>
  <c r="CG984" i="5"/>
  <c r="CG1118" i="5"/>
  <c r="CG1011" i="5"/>
  <c r="CG1153" i="5"/>
  <c r="CG271" i="5"/>
  <c r="CG823" i="5"/>
  <c r="CG853" i="5"/>
  <c r="CG949" i="5"/>
  <c r="CG808" i="5"/>
  <c r="CG762" i="5"/>
  <c r="CG785" i="5"/>
  <c r="CG106" i="5"/>
  <c r="CG104" i="5"/>
  <c r="CG791" i="5"/>
  <c r="CG1057" i="5"/>
  <c r="CG1111" i="5"/>
  <c r="CG727" i="5"/>
  <c r="CG430" i="5"/>
  <c r="CG73" i="5"/>
  <c r="CG240" i="5"/>
  <c r="CG214" i="5"/>
  <c r="CG61" i="5"/>
  <c r="CG1137" i="5"/>
  <c r="CG91" i="5"/>
  <c r="CG45" i="5"/>
  <c r="CG363" i="5"/>
  <c r="CG224" i="5"/>
  <c r="CG995" i="5"/>
  <c r="CG355" i="5"/>
  <c r="CG1175" i="5"/>
  <c r="CG1001" i="5"/>
  <c r="CG933" i="5"/>
  <c r="CG879" i="5"/>
  <c r="CG406" i="5"/>
  <c r="CG368" i="5"/>
  <c r="CG545" i="5"/>
  <c r="CG80" i="5"/>
  <c r="CG739" i="5"/>
  <c r="CG1130" i="5"/>
  <c r="CG721" i="5"/>
  <c r="CG1051" i="5"/>
  <c r="CG538" i="5"/>
  <c r="CG1033" i="5"/>
  <c r="CG1114" i="5"/>
  <c r="CG387" i="5"/>
  <c r="CG662" i="5"/>
  <c r="CG831" i="5"/>
  <c r="CG844" i="5"/>
  <c r="CG800" i="5"/>
  <c r="CG428" i="5"/>
  <c r="CG950" i="5"/>
  <c r="CG101" i="5"/>
  <c r="CG1046" i="5"/>
  <c r="CG362" i="5"/>
  <c r="CG896" i="5"/>
  <c r="CG630" i="5"/>
  <c r="CG263" i="5"/>
  <c r="CG95" i="5"/>
  <c r="CG151" i="5"/>
  <c r="CG691" i="5"/>
  <c r="CG690" i="5"/>
  <c r="CG906" i="5"/>
  <c r="CG905" i="5"/>
  <c r="CG619" i="5"/>
  <c r="CG1072" i="5"/>
  <c r="CG865" i="5"/>
  <c r="CG1047" i="5"/>
  <c r="CG490" i="5"/>
  <c r="CG737" i="5"/>
  <c r="CG469" i="5"/>
  <c r="CG1061" i="5"/>
  <c r="CG1183" i="5"/>
  <c r="CG921" i="5"/>
  <c r="CG810" i="5"/>
  <c r="CG615" i="5"/>
  <c r="CG760" i="5"/>
  <c r="CG700" i="5"/>
  <c r="CG666" i="5"/>
  <c r="CG397" i="5"/>
  <c r="CG866" i="5"/>
  <c r="CG299" i="5"/>
  <c r="CG1088" i="5"/>
  <c r="CG327" i="5"/>
  <c r="CG880" i="5"/>
  <c r="CG489" i="5"/>
  <c r="CG370" i="5"/>
  <c r="CG407" i="5"/>
  <c r="CG581" i="5"/>
  <c r="CG523" i="5"/>
  <c r="CG147" i="5"/>
  <c r="CG637" i="5"/>
  <c r="CG713" i="5"/>
  <c r="CG1129" i="5"/>
  <c r="CG425" i="5"/>
  <c r="CG205" i="5"/>
  <c r="CG75" i="5"/>
  <c r="CG207" i="5"/>
  <c r="CG913" i="5"/>
  <c r="CG415" i="5"/>
  <c r="CG790" i="5"/>
  <c r="CG514" i="5"/>
  <c r="CG277" i="5"/>
  <c r="CG479" i="5"/>
  <c r="CG753" i="5"/>
  <c r="CG687" i="5"/>
  <c r="CG623" i="5"/>
  <c r="CG143" i="5"/>
  <c r="CG36" i="5"/>
  <c r="CG35" i="5"/>
  <c r="CG527" i="5"/>
  <c r="CG399" i="5"/>
  <c r="CG552" i="5"/>
  <c r="CG398" i="5"/>
  <c r="CG165" i="5"/>
  <c r="CG99" i="5"/>
  <c r="CG754" i="5"/>
  <c r="CG1215" i="5"/>
  <c r="CG1214" i="5"/>
  <c r="CG1119" i="5"/>
  <c r="CG925" i="5"/>
  <c r="CG524" i="5"/>
  <c r="CG322" i="5"/>
  <c r="CG640" i="5"/>
  <c r="CG43" i="5"/>
  <c r="CG276" i="5"/>
  <c r="CG203" i="5"/>
  <c r="CG50" i="5"/>
  <c r="CG1176" i="5"/>
  <c r="CG936" i="5"/>
  <c r="CG500" i="5"/>
  <c r="CG1025" i="5"/>
  <c r="CG273" i="5"/>
  <c r="CG521" i="5"/>
  <c r="CG314" i="5"/>
  <c r="CG81" i="5"/>
  <c r="CG1062" i="5"/>
  <c r="CG663" i="5"/>
  <c r="CG1018" i="5"/>
  <c r="CG788" i="5"/>
  <c r="CG726" i="5"/>
  <c r="CG968" i="5"/>
  <c r="CG954" i="5"/>
  <c r="CG1217" i="5"/>
  <c r="CG1210" i="5"/>
  <c r="CG217" i="5"/>
  <c r="CG715" i="5"/>
  <c r="CG1142" i="5"/>
  <c r="CG1146" i="5"/>
  <c r="CG859" i="5"/>
  <c r="CG1053" i="5"/>
  <c r="CG1028" i="5"/>
  <c r="CG828" i="5"/>
  <c r="CG725" i="5"/>
  <c r="CG861" i="5"/>
  <c r="CG920" i="5"/>
  <c r="CG929" i="5"/>
  <c r="CG410" i="5"/>
  <c r="CG357" i="5"/>
  <c r="CG65" i="5"/>
  <c r="CG156" i="5"/>
  <c r="CG372" i="5"/>
  <c r="CG592" i="5"/>
  <c r="CG332" i="5"/>
  <c r="CG304" i="5"/>
  <c r="CG56" i="5"/>
  <c r="CG300" i="5"/>
  <c r="CG763" i="5"/>
  <c r="CG829" i="5"/>
  <c r="CG1007" i="5"/>
  <c r="CG783" i="5"/>
  <c r="CG689" i="5"/>
  <c r="CG1032" i="5"/>
  <c r="CG965" i="5"/>
  <c r="CG1212" i="5"/>
  <c r="CG1187" i="5"/>
  <c r="CG943" i="5"/>
  <c r="CG1000" i="5"/>
  <c r="CG1189" i="5"/>
  <c r="CG838" i="5"/>
  <c r="CG639" i="5"/>
  <c r="CG1108" i="5"/>
  <c r="CG606" i="5"/>
  <c r="CG864" i="5"/>
  <c r="CG404" i="5"/>
  <c r="CG815" i="5"/>
  <c r="CG971" i="5"/>
  <c r="CG396" i="5"/>
  <c r="CG826" i="5"/>
  <c r="CG292" i="5"/>
  <c r="CG1044" i="5"/>
  <c r="CG52" i="5"/>
  <c r="CG1206" i="5"/>
  <c r="CG288" i="5"/>
  <c r="CG1096" i="5"/>
  <c r="CG358" i="5"/>
  <c r="CG459" i="5"/>
  <c r="CG193" i="5"/>
  <c r="CG941" i="5"/>
  <c r="CG994" i="5"/>
  <c r="CG1205" i="5"/>
  <c r="CG1040" i="5"/>
  <c r="CG1193" i="5"/>
  <c r="CG468" i="5"/>
  <c r="CG924" i="5"/>
  <c r="CG738" i="5"/>
  <c r="CG1075" i="5"/>
  <c r="CG974" i="5"/>
  <c r="CG928" i="5"/>
  <c r="CG812" i="5"/>
  <c r="CG114" i="5"/>
  <c r="CG110" i="5"/>
  <c r="CG513" i="5"/>
  <c r="CG1079" i="5"/>
  <c r="CG1157" i="5"/>
  <c r="CG1056" i="5"/>
  <c r="CG420" i="5"/>
  <c r="CG33" i="5"/>
  <c r="CG266" i="5"/>
  <c r="CG142" i="5"/>
  <c r="CG62" i="5"/>
  <c r="CG1196" i="5"/>
  <c r="CG264" i="5"/>
  <c r="CG445" i="5"/>
  <c r="CG438" i="5"/>
  <c r="CG141" i="5"/>
  <c r="CG1009" i="5"/>
  <c r="CG888" i="5"/>
  <c r="CG1160" i="5"/>
  <c r="CG1065" i="5"/>
  <c r="CG777" i="5"/>
  <c r="CG1080" i="5"/>
  <c r="CG253" i="5"/>
  <c r="CG184" i="5"/>
  <c r="CG483" i="5"/>
  <c r="CG237" i="5"/>
  <c r="CG667" i="5"/>
  <c r="CG1159" i="5"/>
  <c r="CG586" i="5"/>
  <c r="CG952" i="5"/>
  <c r="CG551" i="5"/>
  <c r="CG1023" i="5"/>
  <c r="CG1203" i="5"/>
  <c r="CG441" i="5"/>
  <c r="CG1012" i="5"/>
  <c r="CG1100" i="5"/>
  <c r="CG559" i="5"/>
  <c r="CG622" i="5"/>
  <c r="CG654" i="5"/>
  <c r="CG166" i="5"/>
  <c r="CG806" i="5"/>
  <c r="CG409" i="5"/>
  <c r="CG1017" i="5"/>
  <c r="CG515" i="5"/>
  <c r="CG830" i="5"/>
  <c r="CG564" i="5"/>
  <c r="CG698" i="5"/>
  <c r="CG728" i="5"/>
  <c r="CG978" i="5"/>
  <c r="CG1029" i="5"/>
  <c r="CG668" i="5"/>
  <c r="CG1019" i="5"/>
  <c r="CG1087" i="5"/>
  <c r="CG846" i="5"/>
  <c r="CG992" i="5"/>
  <c r="CG388" i="5"/>
  <c r="CG910" i="5"/>
  <c r="CG259" i="5"/>
  <c r="CG1054" i="5"/>
  <c r="CG225" i="5"/>
  <c r="CG1211" i="5"/>
  <c r="CG1022" i="5"/>
  <c r="CG967" i="5"/>
  <c r="CG805" i="5"/>
  <c r="CG899" i="5"/>
  <c r="CG448" i="5"/>
  <c r="CG511" i="5"/>
  <c r="CG574" i="5"/>
  <c r="CG138" i="5"/>
  <c r="CG673" i="5"/>
  <c r="CG780" i="5"/>
  <c r="CG1060" i="5"/>
  <c r="CG229" i="5"/>
  <c r="CG797" i="5"/>
  <c r="CG105" i="5"/>
  <c r="CG308" i="5"/>
  <c r="CG261" i="5"/>
  <c r="CG520" i="5"/>
  <c r="CG401" i="5"/>
  <c r="CG508" i="5"/>
  <c r="CG485" i="5"/>
  <c r="CG1124" i="5"/>
  <c r="CG599" i="5"/>
  <c r="CG720" i="5"/>
  <c r="CG877" i="5"/>
  <c r="CG296" i="5"/>
  <c r="CG870" i="5"/>
  <c r="CG394" i="5"/>
  <c r="CG607" i="5"/>
  <c r="CG512" i="5"/>
  <c r="CG437" i="5"/>
  <c r="CG11" i="5"/>
  <c r="CG29" i="5"/>
  <c r="CG8" i="5"/>
  <c r="CG26" i="5"/>
  <c r="CG506" i="5"/>
  <c r="CG216" i="5"/>
  <c r="CG443" i="5"/>
  <c r="CG433" i="5"/>
  <c r="CG170" i="5"/>
  <c r="CG71" i="5"/>
  <c r="CG718" i="5"/>
  <c r="CG1192" i="5"/>
  <c r="CG1184" i="5"/>
  <c r="CG1013" i="5"/>
  <c r="CG657" i="5"/>
  <c r="CG677" i="5"/>
  <c r="CG301" i="5"/>
  <c r="CG997" i="5"/>
  <c r="CG434" i="5"/>
  <c r="CG223" i="5"/>
  <c r="CG67" i="5"/>
  <c r="CG1136" i="5"/>
  <c r="CG963" i="5"/>
  <c r="CG566" i="5"/>
  <c r="CG525" i="5"/>
  <c r="CG847" i="5"/>
  <c r="CG204" i="5"/>
  <c r="CG582" i="5"/>
  <c r="CG323" i="5"/>
  <c r="CG107" i="5"/>
  <c r="CG1177" i="5"/>
  <c r="CG711" i="5"/>
  <c r="CG636" i="5"/>
  <c r="CG580" i="5"/>
  <c r="CG645" i="5"/>
  <c r="CG781" i="5"/>
  <c r="CG999" i="5"/>
  <c r="CG1155" i="5"/>
  <c r="CG1200" i="5"/>
  <c r="CG72" i="5"/>
  <c r="CG809" i="5"/>
  <c r="CG1006" i="5"/>
  <c r="CG1002" i="5"/>
  <c r="CG771" i="5"/>
  <c r="CG1020" i="5"/>
  <c r="CG908" i="5"/>
  <c r="CG612" i="5"/>
  <c r="CG531" i="5"/>
  <c r="CG882" i="5"/>
  <c r="CG819" i="5"/>
  <c r="CG392" i="5"/>
  <c r="CG316" i="5"/>
  <c r="CG37" i="5"/>
  <c r="CG234" i="5"/>
  <c r="CG335" i="5"/>
  <c r="CG465" i="5"/>
  <c r="CG233" i="5"/>
  <c r="CG374" i="5"/>
  <c r="CG378" i="5"/>
  <c r="CG93" i="5"/>
  <c r="CG169" i="5"/>
  <c r="CG993" i="5"/>
  <c r="CG334" i="5"/>
  <c r="CG779" i="5"/>
  <c r="CG651" i="5"/>
  <c r="CG811" i="5"/>
  <c r="CG307" i="5"/>
  <c r="CG792" i="5"/>
  <c r="CG1066" i="5"/>
  <c r="CG1178" i="5"/>
  <c r="CG1190" i="5"/>
  <c r="CG751" i="5"/>
  <c r="CG632" i="5"/>
  <c r="CG1106" i="5"/>
  <c r="CG755" i="5"/>
  <c r="CG282" i="5"/>
  <c r="CG389" i="5"/>
  <c r="CG1135" i="5"/>
  <c r="CG563" i="5"/>
  <c r="CG964" i="5"/>
  <c r="CG601" i="5"/>
  <c r="CG966" i="5"/>
  <c r="CG770" i="5"/>
  <c r="CG752" i="5"/>
  <c r="CG817" i="5"/>
  <c r="CG541" i="5"/>
  <c r="CG969" i="5"/>
  <c r="CG1185" i="5"/>
  <c r="CG1125" i="5"/>
  <c r="CG192" i="5"/>
  <c r="CG69" i="5"/>
  <c r="CG46" i="5"/>
  <c r="CG778" i="5"/>
  <c r="CG638" i="5"/>
  <c r="CG1021" i="5"/>
  <c r="CG761" i="5"/>
  <c r="CG1164" i="5"/>
  <c r="CG236" i="5"/>
  <c r="CG664" i="5"/>
  <c r="CG729" i="5"/>
  <c r="CG909" i="5"/>
  <c r="CG656" i="5"/>
  <c r="CG750" i="5"/>
  <c r="CG625" i="5"/>
  <c r="CG60" i="5"/>
  <c r="CG54" i="5"/>
  <c r="CG454" i="5"/>
  <c r="CG1134" i="5"/>
  <c r="CG1156" i="5"/>
  <c r="CG1069" i="5"/>
  <c r="CG495" i="5"/>
  <c r="CG382" i="5"/>
  <c r="CG125" i="5"/>
  <c r="CG51" i="5"/>
  <c r="CG1171" i="5"/>
  <c r="CG208" i="5"/>
  <c r="CG533" i="5"/>
  <c r="CG371" i="5"/>
  <c r="CG84" i="5"/>
  <c r="CG1145" i="5"/>
  <c r="CG708" i="5"/>
  <c r="CG1026" i="5"/>
  <c r="CG983" i="5"/>
  <c r="CG774" i="5"/>
  <c r="CG852" i="5"/>
  <c r="CG289" i="5"/>
  <c r="CG245" i="5"/>
  <c r="CG375" i="5"/>
  <c r="CG133" i="5"/>
  <c r="CG290" i="5"/>
  <c r="CG317" i="5"/>
  <c r="CG1138" i="5"/>
  <c r="CG611" i="5"/>
  <c r="CG996" i="5"/>
  <c r="CG610" i="5"/>
  <c r="CG939" i="5"/>
  <c r="CG1167" i="5"/>
  <c r="CG284" i="5"/>
  <c r="CG709" i="5"/>
  <c r="CG767" i="5"/>
  <c r="CG482" i="5"/>
  <c r="CG887" i="5"/>
  <c r="CG683" i="5"/>
  <c r="CG583" i="5"/>
  <c r="CG937" i="5"/>
  <c r="CG337" i="5"/>
  <c r="CG976" i="5"/>
  <c r="CG395" i="5"/>
  <c r="CG801" i="5"/>
  <c r="CG484" i="5"/>
  <c r="CG813" i="5"/>
  <c r="CG589" i="5"/>
  <c r="CG609" i="5"/>
  <c r="CG764" i="5"/>
  <c r="CG576" i="5"/>
  <c r="CG946" i="5"/>
  <c r="CG773" i="5"/>
  <c r="CG733" i="5"/>
  <c r="CG835" i="5"/>
  <c r="CG707" i="5"/>
  <c r="CG481" i="5"/>
  <c r="CG945" i="5"/>
  <c r="CG1186" i="5"/>
  <c r="CG827" i="5"/>
  <c r="CG621" i="5"/>
  <c r="CG694" i="5"/>
  <c r="CG642" i="5"/>
  <c r="CG359" i="5"/>
  <c r="CG794" i="5"/>
  <c r="CG712" i="5"/>
  <c r="CG475" i="5"/>
  <c r="CG956" i="5"/>
  <c r="CG672" i="5"/>
  <c r="CG1084" i="5"/>
  <c r="CG832" i="5"/>
  <c r="CG450" i="5"/>
  <c r="CG102" i="5"/>
  <c r="CG262" i="5"/>
  <c r="CG120" i="5"/>
  <c r="CG405" i="5"/>
  <c r="CG1109" i="5"/>
  <c r="CG614" i="5"/>
  <c r="CG306" i="5"/>
  <c r="CG787" i="5"/>
  <c r="CG990" i="5"/>
  <c r="CG403" i="5"/>
  <c r="CG111" i="5"/>
  <c r="CG256" i="5"/>
  <c r="CG505" i="5"/>
  <c r="CG220" i="5"/>
  <c r="CG25" i="5"/>
  <c r="CG16" i="5"/>
  <c r="CG23" i="5"/>
  <c r="CG19" i="5"/>
  <c r="CG121" i="5"/>
  <c r="CG285" i="5"/>
  <c r="CG383" i="5"/>
  <c r="CG571" i="5"/>
  <c r="CG131" i="5"/>
  <c r="CG4" i="5"/>
  <c r="CG242" i="5"/>
  <c r="CG365" i="5"/>
  <c r="CG213" i="5"/>
  <c r="CG132" i="5"/>
  <c r="CG55" i="5"/>
  <c r="CG279" i="5"/>
  <c r="CG757" i="5"/>
  <c r="CG1173" i="5"/>
  <c r="CG1170" i="5"/>
  <c r="CG955" i="5"/>
  <c r="CG349" i="5"/>
  <c r="CG188" i="5"/>
  <c r="CG32" i="5"/>
  <c r="CG457" i="5"/>
  <c r="CG881" i="5"/>
  <c r="CG198" i="5"/>
  <c r="CG293" i="5"/>
  <c r="CG82" i="5"/>
  <c r="CG1131" i="5"/>
  <c r="CG89" i="5"/>
  <c r="CG181" i="5"/>
  <c r="CG628" i="5"/>
  <c r="CG494" i="5"/>
  <c r="CG167" i="5"/>
  <c r="CG254" i="5"/>
  <c r="CG175" i="5"/>
  <c r="CG532" i="5"/>
  <c r="CG196" i="5"/>
  <c r="CG161" i="5"/>
  <c r="CG386" i="5"/>
  <c r="CG130" i="5"/>
  <c r="CG1016" i="5"/>
  <c r="CG699" i="5"/>
  <c r="CG126" i="5"/>
  <c r="CG291" i="5"/>
  <c r="CG373" i="5"/>
  <c r="CG354" i="5"/>
  <c r="CG593" i="5"/>
  <c r="CG682" i="5"/>
  <c r="CG795" i="5"/>
  <c r="CG1083" i="5"/>
  <c r="CG1213" i="5"/>
  <c r="CG1174" i="5"/>
  <c r="CG68" i="5"/>
  <c r="CG972" i="5"/>
  <c r="CG1151" i="5"/>
  <c r="CG1036" i="5"/>
  <c r="CG876" i="5"/>
  <c r="CG340" i="5"/>
  <c r="CG685" i="5"/>
  <c r="CG902" i="5"/>
  <c r="CG747" i="5"/>
  <c r="CG793" i="5"/>
  <c r="CG504" i="5"/>
  <c r="CG789" i="5"/>
  <c r="CG560" i="5"/>
  <c r="CG139" i="5"/>
  <c r="CG5" i="5"/>
  <c r="CG575" i="5"/>
  <c r="CG376" i="5"/>
  <c r="CG453" i="5"/>
  <c r="CG197" i="5"/>
  <c r="CG255" i="5"/>
  <c r="CG361" i="5"/>
  <c r="CG211" i="5"/>
  <c r="CG911" i="5"/>
  <c r="CG158" i="5"/>
  <c r="CG265" i="5"/>
  <c r="CG171" i="5"/>
  <c r="CG546" i="5"/>
  <c r="CG352" i="5"/>
  <c r="CG588" i="5"/>
  <c r="CG634" i="5"/>
  <c r="CG746" i="5"/>
  <c r="CG1048" i="5"/>
  <c r="CG1209" i="5"/>
  <c r="CG1165" i="5"/>
  <c r="CG124" i="5"/>
  <c r="CG416" i="5"/>
  <c r="CG598" i="5"/>
  <c r="CG529" i="5"/>
  <c r="CG900" i="5"/>
  <c r="CG1147" i="5"/>
  <c r="CG703" i="5"/>
  <c r="CG675" i="5"/>
  <c r="CG1115" i="5"/>
  <c r="CG802" i="5"/>
  <c r="CG987" i="5"/>
  <c r="CG1093" i="5"/>
  <c r="CG840" i="5"/>
  <c r="CG440" i="5"/>
  <c r="CG901" i="5"/>
  <c r="CG267" i="5"/>
  <c r="CG1180" i="5"/>
  <c r="CG1149" i="5"/>
  <c r="CG550" i="5"/>
  <c r="CG57" i="5"/>
  <c r="CG119" i="5"/>
  <c r="CG419" i="5"/>
  <c r="CG616" i="5"/>
  <c r="CG534" i="5"/>
  <c r="CG423" i="5"/>
  <c r="CG569" i="5"/>
  <c r="CG426" i="5"/>
  <c r="CG452" i="5"/>
  <c r="CG227" i="5"/>
  <c r="CG117" i="5"/>
  <c r="CG590" i="5"/>
  <c r="CG330" i="5"/>
  <c r="CG360" i="5"/>
  <c r="CG134" i="5"/>
  <c r="CG53" i="5"/>
  <c r="CG251" i="5"/>
  <c r="CG756" i="5"/>
  <c r="CG1168" i="5"/>
  <c r="CG1152" i="5"/>
  <c r="CG918" i="5"/>
  <c r="CG199" i="5"/>
  <c r="CG294" i="5"/>
  <c r="CG87" i="5"/>
  <c r="CG1139" i="5"/>
  <c r="CG189" i="5"/>
  <c r="CG155" i="5"/>
  <c r="CG421" i="5"/>
  <c r="CG122" i="5"/>
  <c r="CG1045" i="5"/>
  <c r="CG78" i="5"/>
  <c r="CG912" i="5"/>
  <c r="CG1162" i="5"/>
  <c r="CG1015" i="5"/>
  <c r="CG814" i="5"/>
  <c r="CG604" i="5"/>
  <c r="CG379" i="5"/>
  <c r="CG471" i="5"/>
  <c r="CG219" i="5"/>
  <c r="CG868" i="5"/>
  <c r="CG1158" i="5"/>
  <c r="CG732" i="5"/>
  <c r="CG655" i="5"/>
  <c r="CG1107" i="5"/>
  <c r="CG782" i="5"/>
  <c r="CG446" i="5"/>
  <c r="CG565" i="5"/>
  <c r="CG436" i="5"/>
  <c r="CG432" i="5"/>
  <c r="CG931" i="5"/>
  <c r="CG894" i="5"/>
  <c r="CG749" i="5"/>
  <c r="CG380" i="5"/>
  <c r="CG850" i="5"/>
  <c r="CG579" i="5"/>
  <c r="CG977" i="5"/>
  <c r="CG600" i="5"/>
  <c r="CG350" i="5"/>
  <c r="CG603" i="5"/>
  <c r="CG342" i="5"/>
  <c r="CG195" i="5"/>
  <c r="CG30" i="5"/>
  <c r="CG92" i="5"/>
  <c r="CG187" i="5"/>
  <c r="CG624" i="5"/>
  <c r="CG695" i="5"/>
  <c r="CG326" i="5"/>
  <c r="CG653" i="5"/>
  <c r="CG893" i="5"/>
  <c r="CG766" i="5"/>
  <c r="CG895" i="5"/>
  <c r="CG539" i="5"/>
  <c r="CG857" i="5"/>
  <c r="CG948" i="5"/>
  <c r="CG1064" i="5"/>
  <c r="CG872" i="5"/>
  <c r="CG472" i="5"/>
  <c r="CG874" i="5"/>
  <c r="CG258" i="5"/>
  <c r="CG1182" i="5"/>
  <c r="CG222" i="5"/>
  <c r="CG118" i="5"/>
  <c r="CG561" i="5"/>
  <c r="CG313" i="5"/>
  <c r="CG381" i="5"/>
  <c r="CG842" i="5"/>
  <c r="CG884" i="5"/>
  <c r="CG758" i="5"/>
  <c r="CG385" i="5"/>
  <c r="CG818" i="5"/>
  <c r="CG462" i="5"/>
  <c r="CG660" i="5"/>
  <c r="CG891" i="5"/>
  <c r="CG836" i="5"/>
  <c r="CG458" i="5"/>
  <c r="CG693" i="5"/>
  <c r="CG585" i="5"/>
  <c r="CG631" i="5"/>
  <c r="CG1148" i="5"/>
  <c r="CG480" i="5"/>
  <c r="CG59" i="5"/>
  <c r="CG988" i="5"/>
  <c r="CG422" i="5"/>
  <c r="CG676" i="5"/>
  <c r="CG917" i="5"/>
  <c r="CG860" i="5"/>
  <c r="CG537" i="5"/>
  <c r="CG320" i="5"/>
  <c r="CG578" i="5"/>
  <c r="CG466" i="5"/>
  <c r="CG674" i="5"/>
  <c r="CG568" i="5"/>
  <c r="CG17" i="5"/>
  <c r="CG7" i="5"/>
  <c r="CG18" i="5"/>
  <c r="CG6" i="5"/>
  <c r="CG201" i="5"/>
  <c r="CG331" i="5"/>
  <c r="CG518" i="5"/>
  <c r="CG526" i="5"/>
  <c r="CG48" i="5"/>
  <c r="CG31" i="5"/>
  <c r="CG346" i="5"/>
  <c r="CG243" i="5"/>
  <c r="CG116" i="5"/>
  <c r="CG66" i="5"/>
  <c r="CG283" i="5"/>
  <c r="CG1077" i="5"/>
  <c r="CG1059" i="5"/>
  <c r="CG1073" i="5"/>
  <c r="CG796" i="5"/>
  <c r="CG570" i="5"/>
  <c r="CG985" i="5"/>
  <c r="CG228" i="5"/>
  <c r="CG321" i="5"/>
  <c r="CG202" i="5"/>
  <c r="CG1133" i="5"/>
  <c r="CG137" i="5"/>
  <c r="CG44" i="5"/>
  <c r="CG58" i="5"/>
  <c r="CG741" i="5"/>
  <c r="CG536" i="5"/>
  <c r="CG347" i="5"/>
  <c r="CG123" i="5"/>
  <c r="CG153" i="5"/>
  <c r="CG671" i="5"/>
  <c r="CG464" i="5"/>
  <c r="CG249" i="5"/>
  <c r="CG336" i="5"/>
  <c r="CG149" i="5"/>
  <c r="CG1112" i="5"/>
  <c r="CG635" i="5"/>
  <c r="CG194" i="5"/>
  <c r="CG366" i="5"/>
  <c r="CG503" i="5"/>
  <c r="CG544" i="5"/>
  <c r="CG885" i="5"/>
  <c r="CG724" i="5"/>
  <c r="CG1098" i="5"/>
  <c r="CG1199" i="5"/>
  <c r="CG1154" i="5"/>
  <c r="CG27" i="5"/>
  <c r="CG554" i="5"/>
  <c r="CG1035" i="5"/>
  <c r="CG1163" i="5"/>
  <c r="CG1070" i="5"/>
  <c r="CG878" i="5"/>
  <c r="CG556" i="5"/>
  <c r="CG649" i="5"/>
  <c r="CG1049" i="5"/>
  <c r="CG807" i="5"/>
  <c r="CG942" i="5"/>
  <c r="CG650" i="5"/>
  <c r="CG849" i="5"/>
  <c r="CG547" i="5"/>
  <c r="CG49" i="5"/>
  <c r="CG34" i="5"/>
  <c r="CG168" i="5"/>
  <c r="CG303" i="5"/>
  <c r="CG488" i="5"/>
  <c r="CG179" i="5"/>
  <c r="CG367" i="5"/>
  <c r="CG241" i="5"/>
  <c r="CG108" i="5"/>
  <c r="CG961" i="5"/>
  <c r="CG393" i="5"/>
  <c r="CG145" i="5"/>
  <c r="CG140" i="5"/>
  <c r="CG644" i="5"/>
  <c r="CG498" i="5"/>
  <c r="CG915" i="5"/>
  <c r="CG722" i="5"/>
  <c r="CG1052" i="5"/>
  <c r="CG1204" i="5"/>
  <c r="CG1194" i="5"/>
  <c r="CG502" i="5"/>
  <c r="CG150" i="5"/>
  <c r="CG329" i="5"/>
  <c r="CG803" i="5"/>
  <c r="CG659" i="5"/>
  <c r="CG960" i="5"/>
  <c r="CG1161" i="5"/>
  <c r="CG934" i="5"/>
  <c r="CG665" i="5"/>
  <c r="CG765" i="5"/>
  <c r="CG914" i="5"/>
  <c r="CG930" i="5"/>
  <c r="CG1150" i="5"/>
  <c r="CG980" i="5"/>
  <c r="CG478" i="5"/>
  <c r="CG862" i="5"/>
  <c r="CG1188" i="5"/>
  <c r="CG1132" i="5"/>
  <c r="CG617" i="5"/>
  <c r="CG191" i="5"/>
  <c r="CG28" i="5"/>
  <c r="CG487" i="5"/>
  <c r="CG157" i="5"/>
  <c r="CG343" i="5"/>
  <c r="CG772" i="5"/>
  <c r="CG701" i="5"/>
  <c r="CG496" i="5"/>
  <c r="CG986" i="5"/>
  <c r="CG697" i="5"/>
  <c r="CG627" i="5"/>
  <c r="CG681" i="5"/>
  <c r="CG210" i="5"/>
  <c r="CG408" i="5"/>
  <c r="CG447" i="5"/>
  <c r="CG351" i="5"/>
  <c r="CG74" i="5"/>
  <c r="CG247" i="5"/>
  <c r="CG1042" i="5"/>
  <c r="CG1030" i="5"/>
  <c r="CG1092" i="5"/>
  <c r="CG744" i="5"/>
  <c r="CG239" i="5"/>
  <c r="CG319" i="5"/>
  <c r="CG209" i="5"/>
  <c r="CG1122" i="5"/>
  <c r="CG522" i="5"/>
  <c r="CG248" i="5"/>
  <c r="CG348" i="5"/>
  <c r="CG129" i="5"/>
  <c r="CG1123" i="5"/>
  <c r="CG553" i="5"/>
  <c r="CG1043" i="5"/>
  <c r="CG1172" i="5"/>
  <c r="CG1091" i="5"/>
  <c r="CG907" i="5"/>
  <c r="CG186" i="5"/>
  <c r="CG315" i="5"/>
  <c r="CG463" i="5"/>
  <c r="CG200" i="5"/>
  <c r="CG998" i="5"/>
  <c r="CG1169" i="5"/>
  <c r="CG919" i="5"/>
  <c r="CG684" i="5"/>
  <c r="CG759" i="5"/>
  <c r="CG890" i="5"/>
  <c r="CG473" i="5"/>
  <c r="CG940" i="5"/>
  <c r="CG692" i="5"/>
  <c r="CG608" i="5"/>
  <c r="CG973" i="5"/>
  <c r="CG863" i="5"/>
  <c r="CG784" i="5"/>
  <c r="CG232" i="5"/>
  <c r="CG1008" i="5"/>
  <c r="CG558" i="5"/>
  <c r="CG927" i="5"/>
  <c r="CG549" i="5"/>
  <c r="CG275" i="5"/>
  <c r="CG491" i="5"/>
  <c r="CG144" i="5"/>
  <c r="CG42" i="5"/>
  <c r="CG64" i="5"/>
  <c r="CG702" i="5"/>
  <c r="CG646" i="5"/>
  <c r="CG567" i="5"/>
  <c r="CG688" i="5"/>
  <c r="CG1082" i="5"/>
  <c r="CG837" i="5"/>
  <c r="CG938" i="5"/>
  <c r="CG704" i="5"/>
  <c r="CG824" i="5"/>
  <c r="CG951" i="5"/>
  <c r="CG1117" i="5"/>
  <c r="CG989" i="5"/>
  <c r="CG492" i="5"/>
  <c r="CG798" i="5"/>
  <c r="CG1198" i="5"/>
  <c r="CG679" i="5"/>
  <c r="CG212" i="5"/>
  <c r="CG411" i="5"/>
  <c r="CG449" i="5"/>
  <c r="CG364" i="5"/>
  <c r="CG944" i="5"/>
  <c r="CG848" i="5"/>
  <c r="CG816" i="5"/>
  <c r="CG230" i="5"/>
  <c r="CG1024" i="5"/>
  <c r="CG455" i="5"/>
  <c r="CG460" i="5"/>
  <c r="CG647" i="5"/>
  <c r="CG595" i="5"/>
  <c r="CG643" i="5"/>
  <c r="CG548" i="5"/>
  <c r="CG70" i="5"/>
  <c r="CG587" i="5"/>
  <c r="CG1128" i="5"/>
  <c r="CG633" i="5"/>
  <c r="CG176" i="5"/>
  <c r="CG873" i="5"/>
  <c r="CG435" i="5"/>
  <c r="CG540" i="5"/>
  <c r="CG594" i="5"/>
  <c r="CG577" i="5"/>
  <c r="CG510" i="5"/>
  <c r="CG260" i="5"/>
  <c r="CG509" i="5"/>
  <c r="CG618" i="5"/>
  <c r="CG507" i="5"/>
  <c r="CG76" i="5"/>
  <c r="CG9" i="5"/>
  <c r="CG22" i="5"/>
  <c r="CG10" i="5"/>
  <c r="CG20" i="5"/>
  <c r="CG272" i="5"/>
  <c r="CG497" i="5"/>
  <c r="CG613" i="5"/>
  <c r="CG451" i="5"/>
  <c r="CG164" i="5"/>
  <c r="CG21" i="5"/>
  <c r="CG178" i="5"/>
  <c r="CG414" i="5"/>
  <c r="CG295" i="5"/>
  <c r="CG109" i="5"/>
  <c r="CG40" i="5"/>
  <c r="CG215" i="5"/>
  <c r="CG1090" i="5"/>
  <c r="CG1076" i="5"/>
  <c r="CG1039" i="5"/>
  <c r="CG833" i="5"/>
  <c r="CG542" i="5"/>
  <c r="CG959" i="5"/>
  <c r="CG94" i="5"/>
  <c r="CG338" i="5"/>
  <c r="CG154" i="5"/>
  <c r="CG1110" i="5"/>
  <c r="CG14" i="5"/>
  <c r="CG185" i="5"/>
  <c r="CG799" i="5"/>
  <c r="CG519" i="5"/>
  <c r="CG274" i="5"/>
  <c r="CG268" i="5"/>
  <c r="CG174" i="5"/>
  <c r="CG543" i="5"/>
  <c r="CG297" i="5"/>
  <c r="CG286" i="5"/>
  <c r="CG418" i="5"/>
  <c r="CG152" i="5"/>
  <c r="CG1063" i="5"/>
  <c r="CG821" i="5"/>
  <c r="CG246" i="5"/>
  <c r="CG476" i="5"/>
  <c r="CG602" i="5"/>
  <c r="CG281" i="5"/>
  <c r="CG769" i="5"/>
  <c r="CG620" i="5"/>
  <c r="CG922" i="5"/>
  <c r="CG1120" i="5"/>
  <c r="CG1097" i="5"/>
  <c r="CG12" i="5"/>
  <c r="CG3" i="5"/>
  <c r="CG439" i="5"/>
  <c r="CG834" i="5"/>
  <c r="CG1089" i="5"/>
  <c r="CG1055" i="5"/>
  <c r="CG886" i="5"/>
  <c r="CG97" i="5"/>
  <c r="CG596" i="5"/>
  <c r="CG970" i="5"/>
  <c r="CG573" i="5"/>
  <c r="CG734" i="5"/>
  <c r="CG486" i="5"/>
  <c r="CG776" i="5"/>
  <c r="CG501" i="5"/>
  <c r="CG159" i="5"/>
  <c r="CG24" i="5"/>
  <c r="CG231" i="5"/>
  <c r="CG136" i="5"/>
  <c r="CG444" i="5"/>
  <c r="CG269" i="5"/>
  <c r="CG173" i="5"/>
  <c r="CG390" i="5"/>
  <c r="CG325" i="5"/>
  <c r="CG947" i="5"/>
  <c r="CG280" i="5"/>
  <c r="CG252" i="5"/>
  <c r="CG148" i="5"/>
  <c r="CG530" i="5"/>
  <c r="CG305" i="5"/>
  <c r="CG786" i="5"/>
  <c r="CG597" i="5"/>
  <c r="CG932" i="5"/>
  <c r="CG1103" i="5"/>
  <c r="CG1126" i="5"/>
  <c r="CG162" i="5"/>
  <c r="CG345" i="5"/>
  <c r="CG735" i="5"/>
  <c r="CG669" i="5"/>
  <c r="CG1143" i="5"/>
  <c r="CG1181" i="5"/>
  <c r="CG889" i="5"/>
  <c r="CG897" i="5"/>
  <c r="CG629" i="5"/>
  <c r="CG1027" i="5"/>
  <c r="CG743" i="5"/>
  <c r="CG1058" i="5"/>
  <c r="CG1116" i="5"/>
  <c r="CG680" i="5"/>
  <c r="CG745" i="5"/>
  <c r="CG1197" i="5"/>
  <c r="CG318" i="5"/>
  <c r="CG1005" i="5"/>
  <c r="CG584" i="5"/>
  <c r="CG400" i="5"/>
  <c r="CG13" i="5"/>
  <c r="CG2" i="5"/>
  <c r="CG172" i="5"/>
  <c r="CG353" i="5"/>
  <c r="CG710" i="5"/>
  <c r="CG706" i="5"/>
  <c r="CG427" i="5"/>
  <c r="CG1041" i="5"/>
  <c r="CG935" i="5"/>
  <c r="CG412" i="5"/>
  <c r="CG333" i="5"/>
  <c r="CG535" i="5"/>
  <c r="CG461" i="5"/>
  <c r="CG384" i="5"/>
  <c r="CG85" i="5"/>
  <c r="CG47" i="5"/>
  <c r="CG218" i="5"/>
  <c r="CG1085" i="5"/>
  <c r="CG1067" i="5"/>
  <c r="CG1078" i="5"/>
  <c r="CG820" i="5"/>
  <c r="CG96" i="5"/>
  <c r="CG341" i="5"/>
  <c r="CG177" i="5"/>
  <c r="CG1101" i="5"/>
  <c r="CG250" i="5"/>
  <c r="CG302" i="5"/>
  <c r="CG391" i="5"/>
  <c r="CG146" i="5"/>
  <c r="CG1071" i="5"/>
  <c r="CG456" i="5"/>
  <c r="CG845" i="5"/>
  <c r="CG1113" i="5"/>
  <c r="CG1003" i="5"/>
  <c r="CG898" i="5"/>
  <c r="CG238" i="5"/>
  <c r="CG135" i="5"/>
  <c r="CG424" i="5"/>
  <c r="CG257" i="5"/>
  <c r="CG1140" i="5"/>
  <c r="CG1179" i="5"/>
  <c r="CG962" i="5"/>
  <c r="CG903" i="5"/>
  <c r="CG670" i="5"/>
  <c r="CG1004" i="5"/>
  <c r="CG413" i="5"/>
  <c r="CG1010" i="5"/>
  <c r="CG892" i="5"/>
  <c r="CG442" i="5"/>
  <c r="CG270" i="5"/>
  <c r="CG775" i="5"/>
  <c r="CG723" i="5"/>
  <c r="CG717" i="5"/>
  <c r="CG843" i="5"/>
  <c r="CG83" i="5"/>
  <c r="CG982" i="5"/>
  <c r="CG517" i="5"/>
  <c r="CG678" i="5"/>
  <c r="CG429" i="5"/>
  <c r="CG15" i="5"/>
  <c r="CG182" i="5"/>
  <c r="CG839" i="5"/>
  <c r="CG804" i="5"/>
  <c r="CG88" i="5"/>
  <c r="CG591" i="5"/>
  <c r="CG923" i="5"/>
  <c r="CG641" i="5"/>
  <c r="CG768" i="5"/>
  <c r="CG562" i="5"/>
  <c r="CG719" i="5"/>
  <c r="CG714" i="5"/>
  <c r="CG1068" i="5"/>
  <c r="CG1102" i="5"/>
  <c r="CG686" i="5"/>
  <c r="CG742" i="5"/>
  <c r="CG1201" i="5"/>
  <c r="CG328" i="5"/>
  <c r="CG470" i="5"/>
  <c r="CG474" i="5"/>
  <c r="CG344" i="5"/>
  <c r="CG244" i="5"/>
  <c r="CG822" i="5"/>
  <c r="CG731" i="5"/>
  <c r="CG696" i="5"/>
  <c r="CG904" i="5"/>
  <c r="CG77" i="5"/>
  <c r="CG979" i="5"/>
  <c r="CG841" i="5"/>
  <c r="CG100" i="5"/>
  <c r="CG516" i="5"/>
  <c r="CG128" i="5"/>
  <c r="CG493" i="5"/>
  <c r="CG309" i="5"/>
  <c r="CG1031" i="5"/>
  <c r="CG555" i="5"/>
  <c r="CG402" i="5"/>
  <c r="CG648" i="5"/>
  <c r="CG858" i="5"/>
  <c r="CG90" i="5"/>
  <c r="CG431" i="5"/>
  <c r="CG528" i="5"/>
  <c r="CG113" i="5"/>
  <c r="CG41" i="5"/>
  <c r="CF38" i="5"/>
  <c r="CF825" i="5"/>
  <c r="CF605" i="5"/>
  <c r="CF855" i="5"/>
  <c r="CF369" i="5"/>
  <c r="CF63" i="5"/>
  <c r="CF190" i="5"/>
  <c r="CF730" i="5"/>
  <c r="CF1216" i="5"/>
  <c r="CF1218" i="5"/>
  <c r="CF1094" i="5"/>
  <c r="CF856" i="5"/>
  <c r="CF278" i="5"/>
  <c r="CF356" i="5"/>
  <c r="CF867" i="5"/>
  <c r="CF115" i="5"/>
  <c r="CF287" i="5"/>
  <c r="CF235" i="5"/>
  <c r="CF86" i="5"/>
  <c r="CF1086" i="5"/>
  <c r="CF557" i="5"/>
  <c r="CF310" i="5"/>
  <c r="CF875" i="5"/>
  <c r="CF79" i="5"/>
  <c r="CF39" i="5"/>
  <c r="CF324" i="5"/>
  <c r="CF221" i="5"/>
  <c r="CF1037" i="5"/>
  <c r="CF736" i="5"/>
  <c r="CF1121" i="5"/>
  <c r="CF1141" i="5"/>
  <c r="CF652" i="5"/>
  <c r="CF1050" i="5"/>
  <c r="CF1166" i="5"/>
  <c r="CF1219" i="5"/>
  <c r="CF1207" i="5"/>
  <c r="CF160" i="5"/>
  <c r="CF206" i="5"/>
  <c r="CF1195" i="5"/>
  <c r="CF1144" i="5"/>
  <c r="CF1081" i="5"/>
  <c r="CF1099" i="5"/>
  <c r="CF958" i="5"/>
  <c r="CF851" i="5"/>
  <c r="CF740" i="5"/>
  <c r="CF1095" i="5"/>
  <c r="CF916" i="5"/>
  <c r="CF417" i="5"/>
  <c r="CF339" i="5"/>
  <c r="CF103" i="5"/>
  <c r="CF626" i="5"/>
  <c r="CF716" i="5"/>
  <c r="CF854" i="5"/>
  <c r="CF98" i="5"/>
  <c r="CF183" i="5"/>
  <c r="CF311" i="5"/>
  <c r="CF127" i="5"/>
  <c r="CF871" i="5"/>
  <c r="CF748" i="5"/>
  <c r="CF926" i="5"/>
  <c r="CF1034" i="5"/>
  <c r="CF658" i="5"/>
  <c r="CF1105" i="5"/>
  <c r="CF1074" i="5"/>
  <c r="CF1208" i="5"/>
  <c r="CF1191" i="5"/>
  <c r="CF869" i="5"/>
  <c r="CF975" i="5"/>
  <c r="CF1104" i="5"/>
  <c r="CF705" i="5"/>
  <c r="CF883" i="5"/>
  <c r="CF1127" i="5"/>
  <c r="CF298" i="5"/>
  <c r="CF957" i="5"/>
  <c r="CF477" i="5"/>
  <c r="CF981" i="5"/>
  <c r="CF1014" i="5"/>
  <c r="CF572" i="5"/>
  <c r="CF661" i="5"/>
  <c r="CF312" i="5"/>
  <c r="CF953" i="5"/>
  <c r="CF1202" i="5"/>
  <c r="CF467" i="5"/>
  <c r="CF1038" i="5"/>
  <c r="CF377" i="5"/>
  <c r="CF226" i="5"/>
  <c r="CF112" i="5"/>
  <c r="CF499" i="5"/>
  <c r="CF163" i="5"/>
  <c r="CF180" i="5"/>
  <c r="CF991" i="5"/>
  <c r="CF984" i="5"/>
  <c r="CF1118" i="5"/>
  <c r="CF1011" i="5"/>
  <c r="CF1153" i="5"/>
  <c r="CF271" i="5"/>
  <c r="CF823" i="5"/>
  <c r="CF853" i="5"/>
  <c r="CF949" i="5"/>
  <c r="CF808" i="5"/>
  <c r="CF762" i="5"/>
  <c r="CF785" i="5"/>
  <c r="CF106" i="5"/>
  <c r="CF104" i="5"/>
  <c r="CF791" i="5"/>
  <c r="CF1057" i="5"/>
  <c r="CF1111" i="5"/>
  <c r="CF727" i="5"/>
  <c r="CF430" i="5"/>
  <c r="CF73" i="5"/>
  <c r="CF240" i="5"/>
  <c r="CF214" i="5"/>
  <c r="CF61" i="5"/>
  <c r="CF1137" i="5"/>
  <c r="CF91" i="5"/>
  <c r="CF45" i="5"/>
  <c r="CF363" i="5"/>
  <c r="CF224" i="5"/>
  <c r="CF995" i="5"/>
  <c r="CF355" i="5"/>
  <c r="CF1175" i="5"/>
  <c r="CF1001" i="5"/>
  <c r="CF933" i="5"/>
  <c r="CF879" i="5"/>
  <c r="CF406" i="5"/>
  <c r="CF368" i="5"/>
  <c r="CF545" i="5"/>
  <c r="CF80" i="5"/>
  <c r="CF739" i="5"/>
  <c r="CF1130" i="5"/>
  <c r="CF721" i="5"/>
  <c r="CF1051" i="5"/>
  <c r="CF538" i="5"/>
  <c r="CF1033" i="5"/>
  <c r="CF1114" i="5"/>
  <c r="CF387" i="5"/>
  <c r="CF662" i="5"/>
  <c r="CF831" i="5"/>
  <c r="CF844" i="5"/>
  <c r="CF800" i="5"/>
  <c r="CF428" i="5"/>
  <c r="CF950" i="5"/>
  <c r="CF101" i="5"/>
  <c r="CF1046" i="5"/>
  <c r="CF362" i="5"/>
  <c r="CF896" i="5"/>
  <c r="CF630" i="5"/>
  <c r="CF263" i="5"/>
  <c r="CF95" i="5"/>
  <c r="CF151" i="5"/>
  <c r="CF691" i="5"/>
  <c r="CF690" i="5"/>
  <c r="CF906" i="5"/>
  <c r="CF905" i="5"/>
  <c r="CF619" i="5"/>
  <c r="CF1072" i="5"/>
  <c r="CF865" i="5"/>
  <c r="CF1047" i="5"/>
  <c r="CF490" i="5"/>
  <c r="CF737" i="5"/>
  <c r="CF469" i="5"/>
  <c r="CF1061" i="5"/>
  <c r="CF1183" i="5"/>
  <c r="CF921" i="5"/>
  <c r="CF810" i="5"/>
  <c r="CF615" i="5"/>
  <c r="CF760" i="5"/>
  <c r="CF700" i="5"/>
  <c r="CF666" i="5"/>
  <c r="CF397" i="5"/>
  <c r="CF866" i="5"/>
  <c r="CF299" i="5"/>
  <c r="CF1088" i="5"/>
  <c r="CF327" i="5"/>
  <c r="CF880" i="5"/>
  <c r="CF489" i="5"/>
  <c r="CF370" i="5"/>
  <c r="CF407" i="5"/>
  <c r="CF581" i="5"/>
  <c r="CF523" i="5"/>
  <c r="CF147" i="5"/>
  <c r="CF637" i="5"/>
  <c r="CF713" i="5"/>
  <c r="CF1129" i="5"/>
  <c r="CF425" i="5"/>
  <c r="CF205" i="5"/>
  <c r="CF75" i="5"/>
  <c r="CF207" i="5"/>
  <c r="CF913" i="5"/>
  <c r="CF415" i="5"/>
  <c r="CF790" i="5"/>
  <c r="CF514" i="5"/>
  <c r="CF277" i="5"/>
  <c r="CF479" i="5"/>
  <c r="CF753" i="5"/>
  <c r="CF687" i="5"/>
  <c r="CF623" i="5"/>
  <c r="CF143" i="5"/>
  <c r="CF36" i="5"/>
  <c r="CF35" i="5"/>
  <c r="CF527" i="5"/>
  <c r="CF399" i="5"/>
  <c r="CF552" i="5"/>
  <c r="CF398" i="5"/>
  <c r="CF165" i="5"/>
  <c r="CF99" i="5"/>
  <c r="CF754" i="5"/>
  <c r="CF1215" i="5"/>
  <c r="CF1214" i="5"/>
  <c r="CF1119" i="5"/>
  <c r="CF925" i="5"/>
  <c r="CF524" i="5"/>
  <c r="CF322" i="5"/>
  <c r="CF640" i="5"/>
  <c r="CF43" i="5"/>
  <c r="CF276" i="5"/>
  <c r="CF203" i="5"/>
  <c r="CF50" i="5"/>
  <c r="CF1176" i="5"/>
  <c r="CF936" i="5"/>
  <c r="CF500" i="5"/>
  <c r="CF1025" i="5"/>
  <c r="CF273" i="5"/>
  <c r="CF521" i="5"/>
  <c r="CF314" i="5"/>
  <c r="CF81" i="5"/>
  <c r="CF1062" i="5"/>
  <c r="CF663" i="5"/>
  <c r="CF1018" i="5"/>
  <c r="CF788" i="5"/>
  <c r="CF726" i="5"/>
  <c r="CF968" i="5"/>
  <c r="CF954" i="5"/>
  <c r="CF1217" i="5"/>
  <c r="CF1210" i="5"/>
  <c r="CF217" i="5"/>
  <c r="CF715" i="5"/>
  <c r="CF1142" i="5"/>
  <c r="CF1146" i="5"/>
  <c r="CF859" i="5"/>
  <c r="CF1053" i="5"/>
  <c r="CF1028" i="5"/>
  <c r="CF828" i="5"/>
  <c r="CF725" i="5"/>
  <c r="CF861" i="5"/>
  <c r="CF920" i="5"/>
  <c r="CF929" i="5"/>
  <c r="CF410" i="5"/>
  <c r="CF357" i="5"/>
  <c r="CF65" i="5"/>
  <c r="CF156" i="5"/>
  <c r="CF372" i="5"/>
  <c r="CF592" i="5"/>
  <c r="CF332" i="5"/>
  <c r="CF304" i="5"/>
  <c r="CF56" i="5"/>
  <c r="CF300" i="5"/>
  <c r="CF763" i="5"/>
  <c r="CF829" i="5"/>
  <c r="CF1007" i="5"/>
  <c r="CF783" i="5"/>
  <c r="CF689" i="5"/>
  <c r="CF1032" i="5"/>
  <c r="CF965" i="5"/>
  <c r="CF1212" i="5"/>
  <c r="CF1187" i="5"/>
  <c r="CF943" i="5"/>
  <c r="CF1000" i="5"/>
  <c r="CF1189" i="5"/>
  <c r="CF838" i="5"/>
  <c r="CF639" i="5"/>
  <c r="CF1108" i="5"/>
  <c r="CF606" i="5"/>
  <c r="CF864" i="5"/>
  <c r="CF404" i="5"/>
  <c r="CF815" i="5"/>
  <c r="CF971" i="5"/>
  <c r="CF396" i="5"/>
  <c r="CF826" i="5"/>
  <c r="CF292" i="5"/>
  <c r="CF1044" i="5"/>
  <c r="CF52" i="5"/>
  <c r="CF1206" i="5"/>
  <c r="CF288" i="5"/>
  <c r="CF1096" i="5"/>
  <c r="CF358" i="5"/>
  <c r="CF459" i="5"/>
  <c r="CF193" i="5"/>
  <c r="CF941" i="5"/>
  <c r="CF994" i="5"/>
  <c r="CF1205" i="5"/>
  <c r="CF1040" i="5"/>
  <c r="CF1193" i="5"/>
  <c r="CF468" i="5"/>
  <c r="CF924" i="5"/>
  <c r="CF738" i="5"/>
  <c r="CF1075" i="5"/>
  <c r="CF974" i="5"/>
  <c r="CF928" i="5"/>
  <c r="CF812" i="5"/>
  <c r="CF114" i="5"/>
  <c r="CF110" i="5"/>
  <c r="CF513" i="5"/>
  <c r="CF1079" i="5"/>
  <c r="CF1157" i="5"/>
  <c r="CF1056" i="5"/>
  <c r="CF420" i="5"/>
  <c r="CF33" i="5"/>
  <c r="CF266" i="5"/>
  <c r="CF142" i="5"/>
  <c r="CF62" i="5"/>
  <c r="CF1196" i="5"/>
  <c r="CF264" i="5"/>
  <c r="CF445" i="5"/>
  <c r="CF438" i="5"/>
  <c r="CF141" i="5"/>
  <c r="CF1009" i="5"/>
  <c r="CF888" i="5"/>
  <c r="CF1160" i="5"/>
  <c r="CF1065" i="5"/>
  <c r="CF777" i="5"/>
  <c r="CF1080" i="5"/>
  <c r="CF253" i="5"/>
  <c r="CF184" i="5"/>
  <c r="CF483" i="5"/>
  <c r="CF237" i="5"/>
  <c r="CF667" i="5"/>
  <c r="CF1159" i="5"/>
  <c r="CF586" i="5"/>
  <c r="CF952" i="5"/>
  <c r="CF551" i="5"/>
  <c r="CF1023" i="5"/>
  <c r="CF1203" i="5"/>
  <c r="CF441" i="5"/>
  <c r="CF1012" i="5"/>
  <c r="CF1100" i="5"/>
  <c r="CF559" i="5"/>
  <c r="CF622" i="5"/>
  <c r="CF654" i="5"/>
  <c r="CF166" i="5"/>
  <c r="CF806" i="5"/>
  <c r="CF409" i="5"/>
  <c r="CF1017" i="5"/>
  <c r="CF515" i="5"/>
  <c r="CF830" i="5"/>
  <c r="CF564" i="5"/>
  <c r="CF698" i="5"/>
  <c r="CF728" i="5"/>
  <c r="CF978" i="5"/>
  <c r="CF1029" i="5"/>
  <c r="CF668" i="5"/>
  <c r="CF1019" i="5"/>
  <c r="CF1087" i="5"/>
  <c r="CF846" i="5"/>
  <c r="CF992" i="5"/>
  <c r="CF388" i="5"/>
  <c r="CF910" i="5"/>
  <c r="CF259" i="5"/>
  <c r="CF1054" i="5"/>
  <c r="CF225" i="5"/>
  <c r="CF1211" i="5"/>
  <c r="CF1022" i="5"/>
  <c r="CF967" i="5"/>
  <c r="CF805" i="5"/>
  <c r="CF899" i="5"/>
  <c r="CF448" i="5"/>
  <c r="CF511" i="5"/>
  <c r="CF574" i="5"/>
  <c r="CF138" i="5"/>
  <c r="CF673" i="5"/>
  <c r="CF780" i="5"/>
  <c r="CF1060" i="5"/>
  <c r="CF229" i="5"/>
  <c r="CF797" i="5"/>
  <c r="CF105" i="5"/>
  <c r="CF308" i="5"/>
  <c r="CF261" i="5"/>
  <c r="CF520" i="5"/>
  <c r="CF401" i="5"/>
  <c r="CF508" i="5"/>
  <c r="CF485" i="5"/>
  <c r="CF1124" i="5"/>
  <c r="CF599" i="5"/>
  <c r="CF720" i="5"/>
  <c r="CF877" i="5"/>
  <c r="CF296" i="5"/>
  <c r="CF870" i="5"/>
  <c r="CF394" i="5"/>
  <c r="CF607" i="5"/>
  <c r="CF512" i="5"/>
  <c r="CF437" i="5"/>
  <c r="CF11" i="5"/>
  <c r="CF29" i="5"/>
  <c r="CF8" i="5"/>
  <c r="CF26" i="5"/>
  <c r="CF506" i="5"/>
  <c r="CF216" i="5"/>
  <c r="CF443" i="5"/>
  <c r="CF433" i="5"/>
  <c r="CF170" i="5"/>
  <c r="CF71" i="5"/>
  <c r="CF718" i="5"/>
  <c r="CF1192" i="5"/>
  <c r="CF1184" i="5"/>
  <c r="CF1013" i="5"/>
  <c r="CF657" i="5"/>
  <c r="CF677" i="5"/>
  <c r="CF301" i="5"/>
  <c r="CF997" i="5"/>
  <c r="CF434" i="5"/>
  <c r="CF223" i="5"/>
  <c r="CF67" i="5"/>
  <c r="CF1136" i="5"/>
  <c r="CF963" i="5"/>
  <c r="CF566" i="5"/>
  <c r="CF525" i="5"/>
  <c r="CF847" i="5"/>
  <c r="CF204" i="5"/>
  <c r="CF582" i="5"/>
  <c r="CF323" i="5"/>
  <c r="CF107" i="5"/>
  <c r="CF1177" i="5"/>
  <c r="CF711" i="5"/>
  <c r="CF636" i="5"/>
  <c r="CF580" i="5"/>
  <c r="CF645" i="5"/>
  <c r="CF781" i="5"/>
  <c r="CF999" i="5"/>
  <c r="CF1155" i="5"/>
  <c r="CF1200" i="5"/>
  <c r="CF72" i="5"/>
  <c r="CF809" i="5"/>
  <c r="CF1006" i="5"/>
  <c r="CF1002" i="5"/>
  <c r="CF771" i="5"/>
  <c r="CF1020" i="5"/>
  <c r="CF908" i="5"/>
  <c r="CF612" i="5"/>
  <c r="CF531" i="5"/>
  <c r="CF882" i="5"/>
  <c r="CF819" i="5"/>
  <c r="CF392" i="5"/>
  <c r="CF316" i="5"/>
  <c r="CF37" i="5"/>
  <c r="CF234" i="5"/>
  <c r="CF335" i="5"/>
  <c r="CF465" i="5"/>
  <c r="CF233" i="5"/>
  <c r="CF374" i="5"/>
  <c r="CF378" i="5"/>
  <c r="CF93" i="5"/>
  <c r="CF169" i="5"/>
  <c r="CF993" i="5"/>
  <c r="CF334" i="5"/>
  <c r="CF779" i="5"/>
  <c r="CF651" i="5"/>
  <c r="CF811" i="5"/>
  <c r="CF307" i="5"/>
  <c r="CF792" i="5"/>
  <c r="CF1066" i="5"/>
  <c r="CF1178" i="5"/>
  <c r="CF1190" i="5"/>
  <c r="CF751" i="5"/>
  <c r="CF632" i="5"/>
  <c r="CF1106" i="5"/>
  <c r="CF755" i="5"/>
  <c r="CF282" i="5"/>
  <c r="CF389" i="5"/>
  <c r="CF1135" i="5"/>
  <c r="CF563" i="5"/>
  <c r="CF964" i="5"/>
  <c r="CF601" i="5"/>
  <c r="CF966" i="5"/>
  <c r="CF770" i="5"/>
  <c r="CF752" i="5"/>
  <c r="CF817" i="5"/>
  <c r="CF541" i="5"/>
  <c r="CF969" i="5"/>
  <c r="CF1185" i="5"/>
  <c r="CF1125" i="5"/>
  <c r="CF192" i="5"/>
  <c r="CF69" i="5"/>
  <c r="CF46" i="5"/>
  <c r="CF778" i="5"/>
  <c r="CF638" i="5"/>
  <c r="CF1021" i="5"/>
  <c r="CF761" i="5"/>
  <c r="CF1164" i="5"/>
  <c r="CF236" i="5"/>
  <c r="CF664" i="5"/>
  <c r="CF729" i="5"/>
  <c r="CF909" i="5"/>
  <c r="CF656" i="5"/>
  <c r="CF750" i="5"/>
  <c r="CF625" i="5"/>
  <c r="CF60" i="5"/>
  <c r="CF54" i="5"/>
  <c r="CF454" i="5"/>
  <c r="CF1134" i="5"/>
  <c r="CF1156" i="5"/>
  <c r="CF1069" i="5"/>
  <c r="CF495" i="5"/>
  <c r="CF382" i="5"/>
  <c r="CF125" i="5"/>
  <c r="CF51" i="5"/>
  <c r="CF1171" i="5"/>
  <c r="CF208" i="5"/>
  <c r="CF533" i="5"/>
  <c r="CF371" i="5"/>
  <c r="CF84" i="5"/>
  <c r="CF1145" i="5"/>
  <c r="CF708" i="5"/>
  <c r="CF1026" i="5"/>
  <c r="CF983" i="5"/>
  <c r="CF774" i="5"/>
  <c r="CF852" i="5"/>
  <c r="CF289" i="5"/>
  <c r="CF245" i="5"/>
  <c r="CF375" i="5"/>
  <c r="CF133" i="5"/>
  <c r="CF290" i="5"/>
  <c r="CF317" i="5"/>
  <c r="CF1138" i="5"/>
  <c r="CF611" i="5"/>
  <c r="CF996" i="5"/>
  <c r="CF610" i="5"/>
  <c r="CF939" i="5"/>
  <c r="CF1167" i="5"/>
  <c r="CF284" i="5"/>
  <c r="CF709" i="5"/>
  <c r="CF767" i="5"/>
  <c r="CF482" i="5"/>
  <c r="CF887" i="5"/>
  <c r="CF683" i="5"/>
  <c r="CF583" i="5"/>
  <c r="CF937" i="5"/>
  <c r="CF337" i="5"/>
  <c r="CF976" i="5"/>
  <c r="CF395" i="5"/>
  <c r="CF801" i="5"/>
  <c r="CF484" i="5"/>
  <c r="CF813" i="5"/>
  <c r="CF589" i="5"/>
  <c r="CF609" i="5"/>
  <c r="CF764" i="5"/>
  <c r="CF576" i="5"/>
  <c r="CF946" i="5"/>
  <c r="CF773" i="5"/>
  <c r="CF733" i="5"/>
  <c r="CF835" i="5"/>
  <c r="CF707" i="5"/>
  <c r="CF481" i="5"/>
  <c r="CF945" i="5"/>
  <c r="CF1186" i="5"/>
  <c r="CF827" i="5"/>
  <c r="CF621" i="5"/>
  <c r="CF694" i="5"/>
  <c r="CF642" i="5"/>
  <c r="CF359" i="5"/>
  <c r="CF794" i="5"/>
  <c r="CF712" i="5"/>
  <c r="CF475" i="5"/>
  <c r="CF956" i="5"/>
  <c r="CF672" i="5"/>
  <c r="CF1084" i="5"/>
  <c r="CF832" i="5"/>
  <c r="CF450" i="5"/>
  <c r="CF102" i="5"/>
  <c r="CF262" i="5"/>
  <c r="CF120" i="5"/>
  <c r="CF405" i="5"/>
  <c r="CF1109" i="5"/>
  <c r="CF614" i="5"/>
  <c r="CF306" i="5"/>
  <c r="CF787" i="5"/>
  <c r="CF990" i="5"/>
  <c r="CF403" i="5"/>
  <c r="CF111" i="5"/>
  <c r="CF256" i="5"/>
  <c r="CF505" i="5"/>
  <c r="CF220" i="5"/>
  <c r="CF25" i="5"/>
  <c r="CF16" i="5"/>
  <c r="CF23" i="5"/>
  <c r="CF19" i="5"/>
  <c r="CF121" i="5"/>
  <c r="CF285" i="5"/>
  <c r="CF383" i="5"/>
  <c r="CF571" i="5"/>
  <c r="CF131" i="5"/>
  <c r="CF4" i="5"/>
  <c r="CF242" i="5"/>
  <c r="CF365" i="5"/>
  <c r="CF213" i="5"/>
  <c r="CF132" i="5"/>
  <c r="CF55" i="5"/>
  <c r="CF279" i="5"/>
  <c r="CF757" i="5"/>
  <c r="CF1173" i="5"/>
  <c r="CF1170" i="5"/>
  <c r="CF955" i="5"/>
  <c r="CF349" i="5"/>
  <c r="CF188" i="5"/>
  <c r="CF32" i="5"/>
  <c r="CF457" i="5"/>
  <c r="CF881" i="5"/>
  <c r="CF198" i="5"/>
  <c r="CF293" i="5"/>
  <c r="CF82" i="5"/>
  <c r="CF1131" i="5"/>
  <c r="CF89" i="5"/>
  <c r="CF181" i="5"/>
  <c r="CF628" i="5"/>
  <c r="CF494" i="5"/>
  <c r="CF167" i="5"/>
  <c r="CF254" i="5"/>
  <c r="CF175" i="5"/>
  <c r="CF532" i="5"/>
  <c r="CF196" i="5"/>
  <c r="CF161" i="5"/>
  <c r="CF386" i="5"/>
  <c r="CF130" i="5"/>
  <c r="CF1016" i="5"/>
  <c r="CF699" i="5"/>
  <c r="CF126" i="5"/>
  <c r="CF291" i="5"/>
  <c r="CF373" i="5"/>
  <c r="CF354" i="5"/>
  <c r="CF593" i="5"/>
  <c r="CF682" i="5"/>
  <c r="CF795" i="5"/>
  <c r="CF1083" i="5"/>
  <c r="CF1213" i="5"/>
  <c r="CF1174" i="5"/>
  <c r="CF68" i="5"/>
  <c r="CF972" i="5"/>
  <c r="CF1151" i="5"/>
  <c r="CF1036" i="5"/>
  <c r="CF876" i="5"/>
  <c r="CF340" i="5"/>
  <c r="CF685" i="5"/>
  <c r="CF902" i="5"/>
  <c r="CF747" i="5"/>
  <c r="CF793" i="5"/>
  <c r="CF504" i="5"/>
  <c r="CF789" i="5"/>
  <c r="CF560" i="5"/>
  <c r="CF139" i="5"/>
  <c r="CF5" i="5"/>
  <c r="CF575" i="5"/>
  <c r="CF376" i="5"/>
  <c r="CF453" i="5"/>
  <c r="CF197" i="5"/>
  <c r="CF255" i="5"/>
  <c r="CF361" i="5"/>
  <c r="CF211" i="5"/>
  <c r="CF911" i="5"/>
  <c r="CF158" i="5"/>
  <c r="CF265" i="5"/>
  <c r="CF171" i="5"/>
  <c r="CF546" i="5"/>
  <c r="CF352" i="5"/>
  <c r="CF588" i="5"/>
  <c r="CF634" i="5"/>
  <c r="CF746" i="5"/>
  <c r="CF1048" i="5"/>
  <c r="CF1209" i="5"/>
  <c r="CF1165" i="5"/>
  <c r="CF124" i="5"/>
  <c r="CF416" i="5"/>
  <c r="CF598" i="5"/>
  <c r="CF529" i="5"/>
  <c r="CF900" i="5"/>
  <c r="CF1147" i="5"/>
  <c r="CF703" i="5"/>
  <c r="CF675" i="5"/>
  <c r="CF1115" i="5"/>
  <c r="CF802" i="5"/>
  <c r="CF987" i="5"/>
  <c r="CF1093" i="5"/>
  <c r="CF840" i="5"/>
  <c r="CF440" i="5"/>
  <c r="CF901" i="5"/>
  <c r="CF267" i="5"/>
  <c r="CF1180" i="5"/>
  <c r="CF1149" i="5"/>
  <c r="CF550" i="5"/>
  <c r="CF57" i="5"/>
  <c r="CF119" i="5"/>
  <c r="CF419" i="5"/>
  <c r="CF616" i="5"/>
  <c r="CF534" i="5"/>
  <c r="CF423" i="5"/>
  <c r="CF569" i="5"/>
  <c r="CF426" i="5"/>
  <c r="CF452" i="5"/>
  <c r="CF227" i="5"/>
  <c r="CF117" i="5"/>
  <c r="CF590" i="5"/>
  <c r="CF330" i="5"/>
  <c r="CF360" i="5"/>
  <c r="CF134" i="5"/>
  <c r="CF53" i="5"/>
  <c r="CF251" i="5"/>
  <c r="CF756" i="5"/>
  <c r="CF1168" i="5"/>
  <c r="CF1152" i="5"/>
  <c r="CF918" i="5"/>
  <c r="CF199" i="5"/>
  <c r="CF294" i="5"/>
  <c r="CF87" i="5"/>
  <c r="CF1139" i="5"/>
  <c r="CF189" i="5"/>
  <c r="CF155" i="5"/>
  <c r="CF421" i="5"/>
  <c r="CF122" i="5"/>
  <c r="CF1045" i="5"/>
  <c r="CF78" i="5"/>
  <c r="CF912" i="5"/>
  <c r="CF1162" i="5"/>
  <c r="CF1015" i="5"/>
  <c r="CF814" i="5"/>
  <c r="CF604" i="5"/>
  <c r="CF379" i="5"/>
  <c r="CF471" i="5"/>
  <c r="CF219" i="5"/>
  <c r="CF868" i="5"/>
  <c r="CF1158" i="5"/>
  <c r="CF732" i="5"/>
  <c r="CF655" i="5"/>
  <c r="CF1107" i="5"/>
  <c r="CF782" i="5"/>
  <c r="CF446" i="5"/>
  <c r="CF565" i="5"/>
  <c r="CF436" i="5"/>
  <c r="CF432" i="5"/>
  <c r="CF931" i="5"/>
  <c r="CF894" i="5"/>
  <c r="CF749" i="5"/>
  <c r="CF380" i="5"/>
  <c r="CF850" i="5"/>
  <c r="CF579" i="5"/>
  <c r="CF977" i="5"/>
  <c r="CF600" i="5"/>
  <c r="CF350" i="5"/>
  <c r="CF603" i="5"/>
  <c r="CF342" i="5"/>
  <c r="CF195" i="5"/>
  <c r="CF30" i="5"/>
  <c r="CF92" i="5"/>
  <c r="CF187" i="5"/>
  <c r="CF624" i="5"/>
  <c r="CF695" i="5"/>
  <c r="CF326" i="5"/>
  <c r="CF653" i="5"/>
  <c r="CF893" i="5"/>
  <c r="CF766" i="5"/>
  <c r="CF895" i="5"/>
  <c r="CF539" i="5"/>
  <c r="CF857" i="5"/>
  <c r="CF948" i="5"/>
  <c r="CF1064" i="5"/>
  <c r="CF872" i="5"/>
  <c r="CF472" i="5"/>
  <c r="CF874" i="5"/>
  <c r="CF258" i="5"/>
  <c r="CF1182" i="5"/>
  <c r="CF222" i="5"/>
  <c r="CF118" i="5"/>
  <c r="CF561" i="5"/>
  <c r="CF313" i="5"/>
  <c r="CF381" i="5"/>
  <c r="CF842" i="5"/>
  <c r="CF884" i="5"/>
  <c r="CF758" i="5"/>
  <c r="CF385" i="5"/>
  <c r="CF818" i="5"/>
  <c r="CF462" i="5"/>
  <c r="CF660" i="5"/>
  <c r="CF891" i="5"/>
  <c r="CF836" i="5"/>
  <c r="CF458" i="5"/>
  <c r="CF693" i="5"/>
  <c r="CF585" i="5"/>
  <c r="CF631" i="5"/>
  <c r="CF1148" i="5"/>
  <c r="CF480" i="5"/>
  <c r="CF59" i="5"/>
  <c r="CF988" i="5"/>
  <c r="CF422" i="5"/>
  <c r="CF676" i="5"/>
  <c r="CF917" i="5"/>
  <c r="CF860" i="5"/>
  <c r="CF537" i="5"/>
  <c r="CF320" i="5"/>
  <c r="CF578" i="5"/>
  <c r="CF466" i="5"/>
  <c r="CF674" i="5"/>
  <c r="CF568" i="5"/>
  <c r="CF17" i="5"/>
  <c r="CF7" i="5"/>
  <c r="CF18" i="5"/>
  <c r="CF6" i="5"/>
  <c r="CF201" i="5"/>
  <c r="CF331" i="5"/>
  <c r="CF518" i="5"/>
  <c r="CF526" i="5"/>
  <c r="CF48" i="5"/>
  <c r="CF31" i="5"/>
  <c r="CF346" i="5"/>
  <c r="CF243" i="5"/>
  <c r="CF116" i="5"/>
  <c r="CF66" i="5"/>
  <c r="CF283" i="5"/>
  <c r="CF1077" i="5"/>
  <c r="CF1059" i="5"/>
  <c r="CF1073" i="5"/>
  <c r="CF796" i="5"/>
  <c r="CF570" i="5"/>
  <c r="CF985" i="5"/>
  <c r="CF228" i="5"/>
  <c r="CF321" i="5"/>
  <c r="CF202" i="5"/>
  <c r="CF1133" i="5"/>
  <c r="CF137" i="5"/>
  <c r="CF44" i="5"/>
  <c r="CF58" i="5"/>
  <c r="CF741" i="5"/>
  <c r="CF536" i="5"/>
  <c r="CF347" i="5"/>
  <c r="CF123" i="5"/>
  <c r="CF153" i="5"/>
  <c r="CF671" i="5"/>
  <c r="CF464" i="5"/>
  <c r="CF249" i="5"/>
  <c r="CF336" i="5"/>
  <c r="CF149" i="5"/>
  <c r="CF1112" i="5"/>
  <c r="CF635" i="5"/>
  <c r="CF194" i="5"/>
  <c r="CF366" i="5"/>
  <c r="CF503" i="5"/>
  <c r="CF544" i="5"/>
  <c r="CF885" i="5"/>
  <c r="CF724" i="5"/>
  <c r="CF1098" i="5"/>
  <c r="CF1199" i="5"/>
  <c r="CF1154" i="5"/>
  <c r="CF27" i="5"/>
  <c r="CF554" i="5"/>
  <c r="CF1035" i="5"/>
  <c r="CF1163" i="5"/>
  <c r="CF1070" i="5"/>
  <c r="CF878" i="5"/>
  <c r="CF556" i="5"/>
  <c r="CF649" i="5"/>
  <c r="CF1049" i="5"/>
  <c r="CF807" i="5"/>
  <c r="CF942" i="5"/>
  <c r="CF650" i="5"/>
  <c r="CF849" i="5"/>
  <c r="CF547" i="5"/>
  <c r="CF49" i="5"/>
  <c r="CF34" i="5"/>
  <c r="CF168" i="5"/>
  <c r="CF303" i="5"/>
  <c r="CF488" i="5"/>
  <c r="CF179" i="5"/>
  <c r="CF367" i="5"/>
  <c r="CF241" i="5"/>
  <c r="CF108" i="5"/>
  <c r="CF961" i="5"/>
  <c r="CF393" i="5"/>
  <c r="CF145" i="5"/>
  <c r="CF140" i="5"/>
  <c r="CF644" i="5"/>
  <c r="CF498" i="5"/>
  <c r="CF915" i="5"/>
  <c r="CF722" i="5"/>
  <c r="CF1052" i="5"/>
  <c r="CF1204" i="5"/>
  <c r="CF1194" i="5"/>
  <c r="CF502" i="5"/>
  <c r="CF150" i="5"/>
  <c r="CF329" i="5"/>
  <c r="CF803" i="5"/>
  <c r="CF659" i="5"/>
  <c r="CF960" i="5"/>
  <c r="CF1161" i="5"/>
  <c r="CF934" i="5"/>
  <c r="CF665" i="5"/>
  <c r="CF765" i="5"/>
  <c r="CF914" i="5"/>
  <c r="CF930" i="5"/>
  <c r="CF1150" i="5"/>
  <c r="CF980" i="5"/>
  <c r="CF478" i="5"/>
  <c r="CF862" i="5"/>
  <c r="CF1188" i="5"/>
  <c r="CF1132" i="5"/>
  <c r="CF617" i="5"/>
  <c r="CF191" i="5"/>
  <c r="CF28" i="5"/>
  <c r="CF487" i="5"/>
  <c r="CF157" i="5"/>
  <c r="CF343" i="5"/>
  <c r="CF772" i="5"/>
  <c r="CF701" i="5"/>
  <c r="CF496" i="5"/>
  <c r="CF986" i="5"/>
  <c r="CF697" i="5"/>
  <c r="CF627" i="5"/>
  <c r="CF681" i="5"/>
  <c r="CF210" i="5"/>
  <c r="CF408" i="5"/>
  <c r="CF447" i="5"/>
  <c r="CF351" i="5"/>
  <c r="CF74" i="5"/>
  <c r="CF247" i="5"/>
  <c r="CF1042" i="5"/>
  <c r="CF1030" i="5"/>
  <c r="CF1092" i="5"/>
  <c r="CF744" i="5"/>
  <c r="CF239" i="5"/>
  <c r="CF319" i="5"/>
  <c r="CF209" i="5"/>
  <c r="CF1122" i="5"/>
  <c r="CF522" i="5"/>
  <c r="CF248" i="5"/>
  <c r="CF348" i="5"/>
  <c r="CF129" i="5"/>
  <c r="CF1123" i="5"/>
  <c r="CF553" i="5"/>
  <c r="CF1043" i="5"/>
  <c r="CF1172" i="5"/>
  <c r="CF1091" i="5"/>
  <c r="CF907" i="5"/>
  <c r="CF186" i="5"/>
  <c r="CF315" i="5"/>
  <c r="CF463" i="5"/>
  <c r="CF200" i="5"/>
  <c r="CF998" i="5"/>
  <c r="CF1169" i="5"/>
  <c r="CF919" i="5"/>
  <c r="CF684" i="5"/>
  <c r="CF759" i="5"/>
  <c r="CF890" i="5"/>
  <c r="CF473" i="5"/>
  <c r="CF940" i="5"/>
  <c r="CF692" i="5"/>
  <c r="CF608" i="5"/>
  <c r="CF973" i="5"/>
  <c r="CF863" i="5"/>
  <c r="CF784" i="5"/>
  <c r="CF232" i="5"/>
  <c r="CF1008" i="5"/>
  <c r="CF558" i="5"/>
  <c r="CF927" i="5"/>
  <c r="CF549" i="5"/>
  <c r="CF275" i="5"/>
  <c r="CF491" i="5"/>
  <c r="CF144" i="5"/>
  <c r="CF42" i="5"/>
  <c r="CF64" i="5"/>
  <c r="CF702" i="5"/>
  <c r="CF646" i="5"/>
  <c r="CF567" i="5"/>
  <c r="CF688" i="5"/>
  <c r="CF1082" i="5"/>
  <c r="CF837" i="5"/>
  <c r="CF938" i="5"/>
  <c r="CF704" i="5"/>
  <c r="CF824" i="5"/>
  <c r="CF951" i="5"/>
  <c r="CF1117" i="5"/>
  <c r="CF989" i="5"/>
  <c r="CF492" i="5"/>
  <c r="CF798" i="5"/>
  <c r="CF1198" i="5"/>
  <c r="CF679" i="5"/>
  <c r="CF212" i="5"/>
  <c r="CF411" i="5"/>
  <c r="CF449" i="5"/>
  <c r="CF364" i="5"/>
  <c r="CF944" i="5"/>
  <c r="CF848" i="5"/>
  <c r="CF816" i="5"/>
  <c r="CF230" i="5"/>
  <c r="CF1024" i="5"/>
  <c r="CF455" i="5"/>
  <c r="CF460" i="5"/>
  <c r="CF647" i="5"/>
  <c r="CF595" i="5"/>
  <c r="CF643" i="5"/>
  <c r="CF548" i="5"/>
  <c r="CF70" i="5"/>
  <c r="CF587" i="5"/>
  <c r="CF1128" i="5"/>
  <c r="CF633" i="5"/>
  <c r="CF176" i="5"/>
  <c r="CF873" i="5"/>
  <c r="CF435" i="5"/>
  <c r="CF540" i="5"/>
  <c r="CF594" i="5"/>
  <c r="CF577" i="5"/>
  <c r="CF510" i="5"/>
  <c r="CF260" i="5"/>
  <c r="CF509" i="5"/>
  <c r="CF618" i="5"/>
  <c r="CF507" i="5"/>
  <c r="CF76" i="5"/>
  <c r="CF9" i="5"/>
  <c r="CF22" i="5"/>
  <c r="CF10" i="5"/>
  <c r="CF20" i="5"/>
  <c r="CF272" i="5"/>
  <c r="CF497" i="5"/>
  <c r="CF613" i="5"/>
  <c r="CF451" i="5"/>
  <c r="CF164" i="5"/>
  <c r="CF21" i="5"/>
  <c r="CF178" i="5"/>
  <c r="CF414" i="5"/>
  <c r="CF295" i="5"/>
  <c r="CF109" i="5"/>
  <c r="CF40" i="5"/>
  <c r="CF215" i="5"/>
  <c r="CF1090" i="5"/>
  <c r="CF1076" i="5"/>
  <c r="CF1039" i="5"/>
  <c r="CF833" i="5"/>
  <c r="CF542" i="5"/>
  <c r="CF959" i="5"/>
  <c r="CF94" i="5"/>
  <c r="CF338" i="5"/>
  <c r="CF154" i="5"/>
  <c r="CF1110" i="5"/>
  <c r="CF14" i="5"/>
  <c r="CF185" i="5"/>
  <c r="CF799" i="5"/>
  <c r="CF519" i="5"/>
  <c r="CF274" i="5"/>
  <c r="CF268" i="5"/>
  <c r="CF174" i="5"/>
  <c r="CF543" i="5"/>
  <c r="CF297" i="5"/>
  <c r="CF286" i="5"/>
  <c r="CF418" i="5"/>
  <c r="CF152" i="5"/>
  <c r="CF1063" i="5"/>
  <c r="CF821" i="5"/>
  <c r="CF246" i="5"/>
  <c r="CF476" i="5"/>
  <c r="CF602" i="5"/>
  <c r="CF281" i="5"/>
  <c r="CF769" i="5"/>
  <c r="CF620" i="5"/>
  <c r="CF922" i="5"/>
  <c r="CF1120" i="5"/>
  <c r="CF1097" i="5"/>
  <c r="CF12" i="5"/>
  <c r="CF3" i="5"/>
  <c r="CF439" i="5"/>
  <c r="CF834" i="5"/>
  <c r="CF1089" i="5"/>
  <c r="CF1055" i="5"/>
  <c r="CF886" i="5"/>
  <c r="CF97" i="5"/>
  <c r="CF596" i="5"/>
  <c r="CF970" i="5"/>
  <c r="CF573" i="5"/>
  <c r="CF734" i="5"/>
  <c r="CF486" i="5"/>
  <c r="CF776" i="5"/>
  <c r="CF501" i="5"/>
  <c r="CF159" i="5"/>
  <c r="CF24" i="5"/>
  <c r="CF231" i="5"/>
  <c r="CF136" i="5"/>
  <c r="CF444" i="5"/>
  <c r="CF269" i="5"/>
  <c r="CF173" i="5"/>
  <c r="CF390" i="5"/>
  <c r="CF325" i="5"/>
  <c r="CF947" i="5"/>
  <c r="CF280" i="5"/>
  <c r="CF252" i="5"/>
  <c r="CF148" i="5"/>
  <c r="CF530" i="5"/>
  <c r="CF305" i="5"/>
  <c r="CF786" i="5"/>
  <c r="CF597" i="5"/>
  <c r="CF932" i="5"/>
  <c r="CF1103" i="5"/>
  <c r="CF1126" i="5"/>
  <c r="CF162" i="5"/>
  <c r="CF345" i="5"/>
  <c r="CF735" i="5"/>
  <c r="CF669" i="5"/>
  <c r="CF1143" i="5"/>
  <c r="CF1181" i="5"/>
  <c r="CF889" i="5"/>
  <c r="CF897" i="5"/>
  <c r="CF629" i="5"/>
  <c r="CF1027" i="5"/>
  <c r="CF743" i="5"/>
  <c r="CF1058" i="5"/>
  <c r="CF1116" i="5"/>
  <c r="CF680" i="5"/>
  <c r="CF745" i="5"/>
  <c r="CF1197" i="5"/>
  <c r="CF318" i="5"/>
  <c r="CF1005" i="5"/>
  <c r="CF584" i="5"/>
  <c r="CF400" i="5"/>
  <c r="CF13" i="5"/>
  <c r="CF2" i="5"/>
  <c r="CF172" i="5"/>
  <c r="CF353" i="5"/>
  <c r="CF710" i="5"/>
  <c r="CF706" i="5"/>
  <c r="CF427" i="5"/>
  <c r="CF1041" i="5"/>
  <c r="CF935" i="5"/>
  <c r="CF412" i="5"/>
  <c r="CF333" i="5"/>
  <c r="CF535" i="5"/>
  <c r="CF461" i="5"/>
  <c r="CF384" i="5"/>
  <c r="CF85" i="5"/>
  <c r="CF47" i="5"/>
  <c r="CF218" i="5"/>
  <c r="CF1085" i="5"/>
  <c r="CF1067" i="5"/>
  <c r="CF1078" i="5"/>
  <c r="CF820" i="5"/>
  <c r="CF96" i="5"/>
  <c r="CF341" i="5"/>
  <c r="CF177" i="5"/>
  <c r="CF1101" i="5"/>
  <c r="CF250" i="5"/>
  <c r="CF302" i="5"/>
  <c r="CF391" i="5"/>
  <c r="CF146" i="5"/>
  <c r="CF1071" i="5"/>
  <c r="CF456" i="5"/>
  <c r="CF845" i="5"/>
  <c r="CF1113" i="5"/>
  <c r="CF1003" i="5"/>
  <c r="CF898" i="5"/>
  <c r="CF238" i="5"/>
  <c r="CF135" i="5"/>
  <c r="CF424" i="5"/>
  <c r="CF257" i="5"/>
  <c r="CF1140" i="5"/>
  <c r="CF1179" i="5"/>
  <c r="CF962" i="5"/>
  <c r="CF903" i="5"/>
  <c r="CF670" i="5"/>
  <c r="CF1004" i="5"/>
  <c r="CF413" i="5"/>
  <c r="CF1010" i="5"/>
  <c r="CF892" i="5"/>
  <c r="CF442" i="5"/>
  <c r="CF270" i="5"/>
  <c r="CF775" i="5"/>
  <c r="CF723" i="5"/>
  <c r="CF717" i="5"/>
  <c r="CF843" i="5"/>
  <c r="CF83" i="5"/>
  <c r="CF982" i="5"/>
  <c r="CF517" i="5"/>
  <c r="CF678" i="5"/>
  <c r="CF429" i="5"/>
  <c r="CF15" i="5"/>
  <c r="CF182" i="5"/>
  <c r="CF839" i="5"/>
  <c r="CF804" i="5"/>
  <c r="CF88" i="5"/>
  <c r="CF591" i="5"/>
  <c r="CF923" i="5"/>
  <c r="CF641" i="5"/>
  <c r="CF768" i="5"/>
  <c r="CF562" i="5"/>
  <c r="CF719" i="5"/>
  <c r="CF714" i="5"/>
  <c r="CF1068" i="5"/>
  <c r="CF1102" i="5"/>
  <c r="CF686" i="5"/>
  <c r="CF742" i="5"/>
  <c r="CF1201" i="5"/>
  <c r="CF328" i="5"/>
  <c r="CF470" i="5"/>
  <c r="CF474" i="5"/>
  <c r="CF344" i="5"/>
  <c r="CF244" i="5"/>
  <c r="CF822" i="5"/>
  <c r="CF731" i="5"/>
  <c r="CF696" i="5"/>
  <c r="CF904" i="5"/>
  <c r="CF77" i="5"/>
  <c r="CF979" i="5"/>
  <c r="CF841" i="5"/>
  <c r="CF100" i="5"/>
  <c r="CF516" i="5"/>
  <c r="CF128" i="5"/>
  <c r="CF493" i="5"/>
  <c r="CF309" i="5"/>
  <c r="CF1031" i="5"/>
  <c r="CF555" i="5"/>
  <c r="CF402" i="5"/>
  <c r="CF648" i="5"/>
  <c r="CF858" i="5"/>
  <c r="CF90" i="5"/>
  <c r="CF431" i="5"/>
  <c r="CF528" i="5"/>
  <c r="CF113" i="5"/>
  <c r="CF41" i="5"/>
  <c r="CE38" i="5"/>
  <c r="CE825" i="5"/>
  <c r="CE605" i="5"/>
  <c r="CE855" i="5"/>
  <c r="CE369" i="5"/>
  <c r="CE63" i="5"/>
  <c r="CE190" i="5"/>
  <c r="CE730" i="5"/>
  <c r="CE1216" i="5"/>
  <c r="CE1218" i="5"/>
  <c r="CE1094" i="5"/>
  <c r="CE856" i="5"/>
  <c r="CE278" i="5"/>
  <c r="CE356" i="5"/>
  <c r="CE867" i="5"/>
  <c r="CE115" i="5"/>
  <c r="CE287" i="5"/>
  <c r="CE235" i="5"/>
  <c r="CE86" i="5"/>
  <c r="CE1086" i="5"/>
  <c r="CE557" i="5"/>
  <c r="CE310" i="5"/>
  <c r="CE875" i="5"/>
  <c r="CE79" i="5"/>
  <c r="CE39" i="5"/>
  <c r="CE324" i="5"/>
  <c r="CE221" i="5"/>
  <c r="CE1037" i="5"/>
  <c r="CE736" i="5"/>
  <c r="CE1121" i="5"/>
  <c r="CE1141" i="5"/>
  <c r="CE652" i="5"/>
  <c r="CE1050" i="5"/>
  <c r="CE1166" i="5"/>
  <c r="CE1219" i="5"/>
  <c r="CE1207" i="5"/>
  <c r="CE160" i="5"/>
  <c r="CE206" i="5"/>
  <c r="CE1195" i="5"/>
  <c r="CE1144" i="5"/>
  <c r="CE1081" i="5"/>
  <c r="CE1099" i="5"/>
  <c r="CE958" i="5"/>
  <c r="CE851" i="5"/>
  <c r="CE740" i="5"/>
  <c r="CE1095" i="5"/>
  <c r="CE916" i="5"/>
  <c r="CE417" i="5"/>
  <c r="CE339" i="5"/>
  <c r="CE103" i="5"/>
  <c r="CE626" i="5"/>
  <c r="CE716" i="5"/>
  <c r="CE854" i="5"/>
  <c r="CE98" i="5"/>
  <c r="CE183" i="5"/>
  <c r="CE311" i="5"/>
  <c r="CE127" i="5"/>
  <c r="CE871" i="5"/>
  <c r="CE748" i="5"/>
  <c r="CE926" i="5"/>
  <c r="CE1034" i="5"/>
  <c r="CE658" i="5"/>
  <c r="CE1105" i="5"/>
  <c r="CE1074" i="5"/>
  <c r="CE1208" i="5"/>
  <c r="CE1191" i="5"/>
  <c r="CE869" i="5"/>
  <c r="CE975" i="5"/>
  <c r="CE1104" i="5"/>
  <c r="CE705" i="5"/>
  <c r="CE883" i="5"/>
  <c r="CE1127" i="5"/>
  <c r="CE298" i="5"/>
  <c r="CE957" i="5"/>
  <c r="CE477" i="5"/>
  <c r="CE981" i="5"/>
  <c r="CE1014" i="5"/>
  <c r="CE572" i="5"/>
  <c r="CE661" i="5"/>
  <c r="CE312" i="5"/>
  <c r="CE953" i="5"/>
  <c r="CE1202" i="5"/>
  <c r="CE467" i="5"/>
  <c r="CE1038" i="5"/>
  <c r="CE377" i="5"/>
  <c r="CE226" i="5"/>
  <c r="CE112" i="5"/>
  <c r="CE499" i="5"/>
  <c r="CE163" i="5"/>
  <c r="CE180" i="5"/>
  <c r="CE991" i="5"/>
  <c r="CE984" i="5"/>
  <c r="CE1118" i="5"/>
  <c r="CE1011" i="5"/>
  <c r="CE1153" i="5"/>
  <c r="CE271" i="5"/>
  <c r="CE823" i="5"/>
  <c r="CE853" i="5"/>
  <c r="CE949" i="5"/>
  <c r="CE808" i="5"/>
  <c r="CE762" i="5"/>
  <c r="CE785" i="5"/>
  <c r="CE106" i="5"/>
  <c r="CE104" i="5"/>
  <c r="CE791" i="5"/>
  <c r="CE1057" i="5"/>
  <c r="CE1111" i="5"/>
  <c r="CE727" i="5"/>
  <c r="CE430" i="5"/>
  <c r="CE73" i="5"/>
  <c r="CE240" i="5"/>
  <c r="CE214" i="5"/>
  <c r="CE61" i="5"/>
  <c r="CE1137" i="5"/>
  <c r="CE91" i="5"/>
  <c r="CE45" i="5"/>
  <c r="CE363" i="5"/>
  <c r="CE224" i="5"/>
  <c r="CE995" i="5"/>
  <c r="CE355" i="5"/>
  <c r="CE1175" i="5"/>
  <c r="CE1001" i="5"/>
  <c r="CE933" i="5"/>
  <c r="CE879" i="5"/>
  <c r="CE406" i="5"/>
  <c r="CE368" i="5"/>
  <c r="CE545" i="5"/>
  <c r="CE80" i="5"/>
  <c r="CE739" i="5"/>
  <c r="CE1130" i="5"/>
  <c r="CE721" i="5"/>
  <c r="CE1051" i="5"/>
  <c r="CE538" i="5"/>
  <c r="CE1033" i="5"/>
  <c r="CE1114" i="5"/>
  <c r="CE387" i="5"/>
  <c r="CE662" i="5"/>
  <c r="CE831" i="5"/>
  <c r="CE844" i="5"/>
  <c r="CE800" i="5"/>
  <c r="CE428" i="5"/>
  <c r="CE950" i="5"/>
  <c r="CE101" i="5"/>
  <c r="CE1046" i="5"/>
  <c r="CE362" i="5"/>
  <c r="CE896" i="5"/>
  <c r="CE630" i="5"/>
  <c r="CE263" i="5"/>
  <c r="CE95" i="5"/>
  <c r="CE151" i="5"/>
  <c r="CE691" i="5"/>
  <c r="CE690" i="5"/>
  <c r="CE906" i="5"/>
  <c r="CE905" i="5"/>
  <c r="CE619" i="5"/>
  <c r="CE1072" i="5"/>
  <c r="CE865" i="5"/>
  <c r="CE1047" i="5"/>
  <c r="CE490" i="5"/>
  <c r="CE737" i="5"/>
  <c r="CE469" i="5"/>
  <c r="CE1061" i="5"/>
  <c r="CE1183" i="5"/>
  <c r="CE921" i="5"/>
  <c r="CE810" i="5"/>
  <c r="CE615" i="5"/>
  <c r="CE760" i="5"/>
  <c r="CE700" i="5"/>
  <c r="CE666" i="5"/>
  <c r="CE397" i="5"/>
  <c r="CE866" i="5"/>
  <c r="CE299" i="5"/>
  <c r="CE1088" i="5"/>
  <c r="CE327" i="5"/>
  <c r="CE880" i="5"/>
  <c r="CE489" i="5"/>
  <c r="CE370" i="5"/>
  <c r="CE407" i="5"/>
  <c r="CE581" i="5"/>
  <c r="CE523" i="5"/>
  <c r="CE147" i="5"/>
  <c r="CE637" i="5"/>
  <c r="CE713" i="5"/>
  <c r="CE1129" i="5"/>
  <c r="CE425" i="5"/>
  <c r="CE205" i="5"/>
  <c r="CE75" i="5"/>
  <c r="CE207" i="5"/>
  <c r="CE913" i="5"/>
  <c r="CE415" i="5"/>
  <c r="CE790" i="5"/>
  <c r="CE514" i="5"/>
  <c r="CE277" i="5"/>
  <c r="CE479" i="5"/>
  <c r="CE753" i="5"/>
  <c r="CE687" i="5"/>
  <c r="CE623" i="5"/>
  <c r="CE143" i="5"/>
  <c r="CE36" i="5"/>
  <c r="CE35" i="5"/>
  <c r="CE527" i="5"/>
  <c r="CE399" i="5"/>
  <c r="CE552" i="5"/>
  <c r="CE398" i="5"/>
  <c r="CE165" i="5"/>
  <c r="CE99" i="5"/>
  <c r="CE754" i="5"/>
  <c r="CE1215" i="5"/>
  <c r="CE1214" i="5"/>
  <c r="CE1119" i="5"/>
  <c r="CE925" i="5"/>
  <c r="CE524" i="5"/>
  <c r="CE322" i="5"/>
  <c r="CE640" i="5"/>
  <c r="CE43" i="5"/>
  <c r="CE276" i="5"/>
  <c r="CE203" i="5"/>
  <c r="CE50" i="5"/>
  <c r="CE1176" i="5"/>
  <c r="CE936" i="5"/>
  <c r="CE500" i="5"/>
  <c r="CE1025" i="5"/>
  <c r="CE273" i="5"/>
  <c r="CE521" i="5"/>
  <c r="CE314" i="5"/>
  <c r="CE81" i="5"/>
  <c r="CE1062" i="5"/>
  <c r="CE663" i="5"/>
  <c r="CE1018" i="5"/>
  <c r="CE788" i="5"/>
  <c r="CE726" i="5"/>
  <c r="CE968" i="5"/>
  <c r="CE954" i="5"/>
  <c r="CE1217" i="5"/>
  <c r="CE1210" i="5"/>
  <c r="CE217" i="5"/>
  <c r="CE715" i="5"/>
  <c r="CE1142" i="5"/>
  <c r="CE1146" i="5"/>
  <c r="CE859" i="5"/>
  <c r="CE1053" i="5"/>
  <c r="CE1028" i="5"/>
  <c r="CE828" i="5"/>
  <c r="CE725" i="5"/>
  <c r="CE861" i="5"/>
  <c r="CE920" i="5"/>
  <c r="CE929" i="5"/>
  <c r="CE410" i="5"/>
  <c r="CE357" i="5"/>
  <c r="CE65" i="5"/>
  <c r="CE156" i="5"/>
  <c r="CE372" i="5"/>
  <c r="CE592" i="5"/>
  <c r="CE332" i="5"/>
  <c r="CE304" i="5"/>
  <c r="CE56" i="5"/>
  <c r="CE300" i="5"/>
  <c r="CE763" i="5"/>
  <c r="CE829" i="5"/>
  <c r="CE1007" i="5"/>
  <c r="CE783" i="5"/>
  <c r="CE689" i="5"/>
  <c r="CE1032" i="5"/>
  <c r="CE965" i="5"/>
  <c r="CE1212" i="5"/>
  <c r="CE1187" i="5"/>
  <c r="CE943" i="5"/>
  <c r="CE1000" i="5"/>
  <c r="CE1189" i="5"/>
  <c r="CE838" i="5"/>
  <c r="CE639" i="5"/>
  <c r="CE1108" i="5"/>
  <c r="CE606" i="5"/>
  <c r="CE864" i="5"/>
  <c r="CE404" i="5"/>
  <c r="CE815" i="5"/>
  <c r="CE971" i="5"/>
  <c r="CE396" i="5"/>
  <c r="CE826" i="5"/>
  <c r="CE292" i="5"/>
  <c r="CE1044" i="5"/>
  <c r="CE52" i="5"/>
  <c r="CE1206" i="5"/>
  <c r="CE288" i="5"/>
  <c r="CE1096" i="5"/>
  <c r="CE358" i="5"/>
  <c r="CE459" i="5"/>
  <c r="CE193" i="5"/>
  <c r="CE941" i="5"/>
  <c r="CE994" i="5"/>
  <c r="CE1205" i="5"/>
  <c r="CE1040" i="5"/>
  <c r="CE1193" i="5"/>
  <c r="CE468" i="5"/>
  <c r="CE924" i="5"/>
  <c r="CE738" i="5"/>
  <c r="CE1075" i="5"/>
  <c r="CE974" i="5"/>
  <c r="CE928" i="5"/>
  <c r="CE812" i="5"/>
  <c r="CE114" i="5"/>
  <c r="CE110" i="5"/>
  <c r="CE513" i="5"/>
  <c r="CE1079" i="5"/>
  <c r="CE1157" i="5"/>
  <c r="CE1056" i="5"/>
  <c r="CE420" i="5"/>
  <c r="CE33" i="5"/>
  <c r="CE266" i="5"/>
  <c r="CE142" i="5"/>
  <c r="CE62" i="5"/>
  <c r="CE1196" i="5"/>
  <c r="CE264" i="5"/>
  <c r="CE445" i="5"/>
  <c r="CE438" i="5"/>
  <c r="CE141" i="5"/>
  <c r="CE1009" i="5"/>
  <c r="CE888" i="5"/>
  <c r="CE1160" i="5"/>
  <c r="CE1065" i="5"/>
  <c r="CE777" i="5"/>
  <c r="CE1080" i="5"/>
  <c r="CE253" i="5"/>
  <c r="CE184" i="5"/>
  <c r="CE483" i="5"/>
  <c r="CE237" i="5"/>
  <c r="CE667" i="5"/>
  <c r="CE1159" i="5"/>
  <c r="CE586" i="5"/>
  <c r="CE952" i="5"/>
  <c r="CE551" i="5"/>
  <c r="CE1023" i="5"/>
  <c r="CE1203" i="5"/>
  <c r="CE441" i="5"/>
  <c r="CE1012" i="5"/>
  <c r="CE1100" i="5"/>
  <c r="CE559" i="5"/>
  <c r="CE622" i="5"/>
  <c r="CE654" i="5"/>
  <c r="CE166" i="5"/>
  <c r="CE806" i="5"/>
  <c r="CE409" i="5"/>
  <c r="CE1017" i="5"/>
  <c r="CE515" i="5"/>
  <c r="CE830" i="5"/>
  <c r="CE564" i="5"/>
  <c r="CE698" i="5"/>
  <c r="CE728" i="5"/>
  <c r="CE978" i="5"/>
  <c r="CE1029" i="5"/>
  <c r="CE668" i="5"/>
  <c r="CE1019" i="5"/>
  <c r="CE1087" i="5"/>
  <c r="CE846" i="5"/>
  <c r="CE992" i="5"/>
  <c r="CE388" i="5"/>
  <c r="CE910" i="5"/>
  <c r="CE259" i="5"/>
  <c r="CE1054" i="5"/>
  <c r="CE225" i="5"/>
  <c r="CE1211" i="5"/>
  <c r="CE1022" i="5"/>
  <c r="CE967" i="5"/>
  <c r="CE805" i="5"/>
  <c r="CE899" i="5"/>
  <c r="CE448" i="5"/>
  <c r="CE511" i="5"/>
  <c r="CE574" i="5"/>
  <c r="CE138" i="5"/>
  <c r="CE673" i="5"/>
  <c r="CE780" i="5"/>
  <c r="CE1060" i="5"/>
  <c r="CE229" i="5"/>
  <c r="CE797" i="5"/>
  <c r="CE105" i="5"/>
  <c r="CE308" i="5"/>
  <c r="CE261" i="5"/>
  <c r="CE520" i="5"/>
  <c r="CE401" i="5"/>
  <c r="CE508" i="5"/>
  <c r="CE485" i="5"/>
  <c r="CE1124" i="5"/>
  <c r="CE599" i="5"/>
  <c r="CE720" i="5"/>
  <c r="CE877" i="5"/>
  <c r="CE296" i="5"/>
  <c r="CE870" i="5"/>
  <c r="CE394" i="5"/>
  <c r="CE607" i="5"/>
  <c r="CE512" i="5"/>
  <c r="CE437" i="5"/>
  <c r="CE11" i="5"/>
  <c r="CE29" i="5"/>
  <c r="CE8" i="5"/>
  <c r="CE26" i="5"/>
  <c r="CE506" i="5"/>
  <c r="CE216" i="5"/>
  <c r="CE443" i="5"/>
  <c r="CE433" i="5"/>
  <c r="CE170" i="5"/>
  <c r="CE71" i="5"/>
  <c r="CE718" i="5"/>
  <c r="CE1192" i="5"/>
  <c r="CE1184" i="5"/>
  <c r="CE1013" i="5"/>
  <c r="CE657" i="5"/>
  <c r="CE677" i="5"/>
  <c r="CE301" i="5"/>
  <c r="CE997" i="5"/>
  <c r="CE434" i="5"/>
  <c r="CE223" i="5"/>
  <c r="CE67" i="5"/>
  <c r="CE1136" i="5"/>
  <c r="CE963" i="5"/>
  <c r="CE566" i="5"/>
  <c r="CE525" i="5"/>
  <c r="CE847" i="5"/>
  <c r="CE204" i="5"/>
  <c r="CE582" i="5"/>
  <c r="CE323" i="5"/>
  <c r="CE107" i="5"/>
  <c r="CE1177" i="5"/>
  <c r="CE711" i="5"/>
  <c r="CE636" i="5"/>
  <c r="CE580" i="5"/>
  <c r="CE645" i="5"/>
  <c r="CE781" i="5"/>
  <c r="CE999" i="5"/>
  <c r="CE1155" i="5"/>
  <c r="CE1200" i="5"/>
  <c r="CE72" i="5"/>
  <c r="CE809" i="5"/>
  <c r="CE1006" i="5"/>
  <c r="CE1002" i="5"/>
  <c r="CE771" i="5"/>
  <c r="CE1020" i="5"/>
  <c r="CE908" i="5"/>
  <c r="CE612" i="5"/>
  <c r="CE531" i="5"/>
  <c r="CE882" i="5"/>
  <c r="CE819" i="5"/>
  <c r="CE392" i="5"/>
  <c r="CE316" i="5"/>
  <c r="CE37" i="5"/>
  <c r="CE234" i="5"/>
  <c r="CE335" i="5"/>
  <c r="CE465" i="5"/>
  <c r="CE233" i="5"/>
  <c r="CE374" i="5"/>
  <c r="CE378" i="5"/>
  <c r="CE93" i="5"/>
  <c r="CE169" i="5"/>
  <c r="CE993" i="5"/>
  <c r="CE334" i="5"/>
  <c r="CE779" i="5"/>
  <c r="CE651" i="5"/>
  <c r="CE811" i="5"/>
  <c r="CE307" i="5"/>
  <c r="CE792" i="5"/>
  <c r="CE1066" i="5"/>
  <c r="CE1178" i="5"/>
  <c r="CE1190" i="5"/>
  <c r="CE751" i="5"/>
  <c r="CE632" i="5"/>
  <c r="CE1106" i="5"/>
  <c r="CE755" i="5"/>
  <c r="CE282" i="5"/>
  <c r="CE389" i="5"/>
  <c r="CE1135" i="5"/>
  <c r="CE563" i="5"/>
  <c r="CE964" i="5"/>
  <c r="CE601" i="5"/>
  <c r="CE966" i="5"/>
  <c r="CE770" i="5"/>
  <c r="CE752" i="5"/>
  <c r="CE817" i="5"/>
  <c r="CE541" i="5"/>
  <c r="CE969" i="5"/>
  <c r="CE1185" i="5"/>
  <c r="CE1125" i="5"/>
  <c r="CE192" i="5"/>
  <c r="CE69" i="5"/>
  <c r="CE46" i="5"/>
  <c r="CE778" i="5"/>
  <c r="CE638" i="5"/>
  <c r="CE1021" i="5"/>
  <c r="CE761" i="5"/>
  <c r="CE1164" i="5"/>
  <c r="CE236" i="5"/>
  <c r="CE664" i="5"/>
  <c r="CE729" i="5"/>
  <c r="CE909" i="5"/>
  <c r="CE656" i="5"/>
  <c r="CE750" i="5"/>
  <c r="CE625" i="5"/>
  <c r="CE60" i="5"/>
  <c r="CE54" i="5"/>
  <c r="CE454" i="5"/>
  <c r="CE1134" i="5"/>
  <c r="CE1156" i="5"/>
  <c r="CE1069" i="5"/>
  <c r="CE495" i="5"/>
  <c r="CE382" i="5"/>
  <c r="CE125" i="5"/>
  <c r="CE51" i="5"/>
  <c r="CE1171" i="5"/>
  <c r="CE208" i="5"/>
  <c r="CE533" i="5"/>
  <c r="CE371" i="5"/>
  <c r="CE84" i="5"/>
  <c r="CE1145" i="5"/>
  <c r="CE708" i="5"/>
  <c r="CE1026" i="5"/>
  <c r="CE983" i="5"/>
  <c r="CE774" i="5"/>
  <c r="CE852" i="5"/>
  <c r="CE289" i="5"/>
  <c r="CE245" i="5"/>
  <c r="CE375" i="5"/>
  <c r="CE133" i="5"/>
  <c r="CE290" i="5"/>
  <c r="CE317" i="5"/>
  <c r="CE1138" i="5"/>
  <c r="CE611" i="5"/>
  <c r="CE996" i="5"/>
  <c r="CE610" i="5"/>
  <c r="CE939" i="5"/>
  <c r="CE1167" i="5"/>
  <c r="CE284" i="5"/>
  <c r="CE709" i="5"/>
  <c r="CE767" i="5"/>
  <c r="CE482" i="5"/>
  <c r="CE887" i="5"/>
  <c r="CE683" i="5"/>
  <c r="CE583" i="5"/>
  <c r="CE937" i="5"/>
  <c r="CE337" i="5"/>
  <c r="CE976" i="5"/>
  <c r="CE395" i="5"/>
  <c r="CE801" i="5"/>
  <c r="CE484" i="5"/>
  <c r="CE813" i="5"/>
  <c r="CE589" i="5"/>
  <c r="CE609" i="5"/>
  <c r="CE764" i="5"/>
  <c r="CE576" i="5"/>
  <c r="CE946" i="5"/>
  <c r="CE773" i="5"/>
  <c r="CE733" i="5"/>
  <c r="CE835" i="5"/>
  <c r="CE707" i="5"/>
  <c r="CE481" i="5"/>
  <c r="CE945" i="5"/>
  <c r="CE1186" i="5"/>
  <c r="CE827" i="5"/>
  <c r="CE621" i="5"/>
  <c r="CE694" i="5"/>
  <c r="CE642" i="5"/>
  <c r="CE359" i="5"/>
  <c r="CE794" i="5"/>
  <c r="CE712" i="5"/>
  <c r="CE475" i="5"/>
  <c r="CE956" i="5"/>
  <c r="CE672" i="5"/>
  <c r="CE1084" i="5"/>
  <c r="CE832" i="5"/>
  <c r="CE450" i="5"/>
  <c r="CE102" i="5"/>
  <c r="CE262" i="5"/>
  <c r="CE120" i="5"/>
  <c r="CE405" i="5"/>
  <c r="CE1109" i="5"/>
  <c r="CE614" i="5"/>
  <c r="CE306" i="5"/>
  <c r="CE787" i="5"/>
  <c r="CE990" i="5"/>
  <c r="CE403" i="5"/>
  <c r="CE111" i="5"/>
  <c r="CE256" i="5"/>
  <c r="CE505" i="5"/>
  <c r="CE220" i="5"/>
  <c r="CE25" i="5"/>
  <c r="CE16" i="5"/>
  <c r="CE23" i="5"/>
  <c r="CE19" i="5"/>
  <c r="CE121" i="5"/>
  <c r="CE285" i="5"/>
  <c r="CE383" i="5"/>
  <c r="CE571" i="5"/>
  <c r="CE131" i="5"/>
  <c r="CE4" i="5"/>
  <c r="CE242" i="5"/>
  <c r="CE365" i="5"/>
  <c r="CE213" i="5"/>
  <c r="CE132" i="5"/>
  <c r="CE55" i="5"/>
  <c r="CE279" i="5"/>
  <c r="CE757" i="5"/>
  <c r="CE1173" i="5"/>
  <c r="CE1170" i="5"/>
  <c r="CE955" i="5"/>
  <c r="CE349" i="5"/>
  <c r="CE188" i="5"/>
  <c r="CE32" i="5"/>
  <c r="CE457" i="5"/>
  <c r="CE881" i="5"/>
  <c r="CE198" i="5"/>
  <c r="CE293" i="5"/>
  <c r="CE82" i="5"/>
  <c r="CE1131" i="5"/>
  <c r="CE89" i="5"/>
  <c r="CE181" i="5"/>
  <c r="CE628" i="5"/>
  <c r="CE494" i="5"/>
  <c r="CE167" i="5"/>
  <c r="CE254" i="5"/>
  <c r="CE175" i="5"/>
  <c r="CE532" i="5"/>
  <c r="CE196" i="5"/>
  <c r="CE161" i="5"/>
  <c r="CE386" i="5"/>
  <c r="CE130" i="5"/>
  <c r="CE1016" i="5"/>
  <c r="CE699" i="5"/>
  <c r="CE126" i="5"/>
  <c r="CE291" i="5"/>
  <c r="CE373" i="5"/>
  <c r="CE354" i="5"/>
  <c r="CE593" i="5"/>
  <c r="CE682" i="5"/>
  <c r="CE795" i="5"/>
  <c r="CE1083" i="5"/>
  <c r="CE1213" i="5"/>
  <c r="CE1174" i="5"/>
  <c r="CE68" i="5"/>
  <c r="CE972" i="5"/>
  <c r="CE1151" i="5"/>
  <c r="CE1036" i="5"/>
  <c r="CE876" i="5"/>
  <c r="CE340" i="5"/>
  <c r="CE685" i="5"/>
  <c r="CE902" i="5"/>
  <c r="CE747" i="5"/>
  <c r="CE793" i="5"/>
  <c r="CE504" i="5"/>
  <c r="CE789" i="5"/>
  <c r="CE560" i="5"/>
  <c r="CE139" i="5"/>
  <c r="CE5" i="5"/>
  <c r="CE575" i="5"/>
  <c r="CE376" i="5"/>
  <c r="CE453" i="5"/>
  <c r="CE197" i="5"/>
  <c r="CE255" i="5"/>
  <c r="CE361" i="5"/>
  <c r="CE211" i="5"/>
  <c r="CE911" i="5"/>
  <c r="CE158" i="5"/>
  <c r="CE265" i="5"/>
  <c r="CE171" i="5"/>
  <c r="CE546" i="5"/>
  <c r="CE352" i="5"/>
  <c r="CE588" i="5"/>
  <c r="CE634" i="5"/>
  <c r="CE746" i="5"/>
  <c r="CE1048" i="5"/>
  <c r="CE1209" i="5"/>
  <c r="CE1165" i="5"/>
  <c r="CE124" i="5"/>
  <c r="CE416" i="5"/>
  <c r="CE598" i="5"/>
  <c r="CE529" i="5"/>
  <c r="CE900" i="5"/>
  <c r="CE1147" i="5"/>
  <c r="CE703" i="5"/>
  <c r="CE675" i="5"/>
  <c r="CE1115" i="5"/>
  <c r="CE802" i="5"/>
  <c r="CE987" i="5"/>
  <c r="CE1093" i="5"/>
  <c r="CE840" i="5"/>
  <c r="CE440" i="5"/>
  <c r="CE901" i="5"/>
  <c r="CE267" i="5"/>
  <c r="CE1180" i="5"/>
  <c r="CE1149" i="5"/>
  <c r="CE550" i="5"/>
  <c r="CE57" i="5"/>
  <c r="CE119" i="5"/>
  <c r="CE419" i="5"/>
  <c r="CE616" i="5"/>
  <c r="CE534" i="5"/>
  <c r="CE423" i="5"/>
  <c r="CE569" i="5"/>
  <c r="CE426" i="5"/>
  <c r="CE452" i="5"/>
  <c r="CE227" i="5"/>
  <c r="CE117" i="5"/>
  <c r="CE590" i="5"/>
  <c r="CE330" i="5"/>
  <c r="CE360" i="5"/>
  <c r="CE134" i="5"/>
  <c r="CE53" i="5"/>
  <c r="CE251" i="5"/>
  <c r="CE756" i="5"/>
  <c r="CE1168" i="5"/>
  <c r="CE1152" i="5"/>
  <c r="CE918" i="5"/>
  <c r="CE199" i="5"/>
  <c r="CE294" i="5"/>
  <c r="CE87" i="5"/>
  <c r="CE1139" i="5"/>
  <c r="CE189" i="5"/>
  <c r="CE155" i="5"/>
  <c r="CE421" i="5"/>
  <c r="CE122" i="5"/>
  <c r="CE1045" i="5"/>
  <c r="CE78" i="5"/>
  <c r="CE912" i="5"/>
  <c r="CE1162" i="5"/>
  <c r="CE1015" i="5"/>
  <c r="CE814" i="5"/>
  <c r="CE604" i="5"/>
  <c r="CE379" i="5"/>
  <c r="CE471" i="5"/>
  <c r="CE219" i="5"/>
  <c r="CE868" i="5"/>
  <c r="CE1158" i="5"/>
  <c r="CE732" i="5"/>
  <c r="CE655" i="5"/>
  <c r="CE1107" i="5"/>
  <c r="CE782" i="5"/>
  <c r="CE446" i="5"/>
  <c r="CE565" i="5"/>
  <c r="CE436" i="5"/>
  <c r="CE432" i="5"/>
  <c r="CE931" i="5"/>
  <c r="CE894" i="5"/>
  <c r="CE749" i="5"/>
  <c r="CE380" i="5"/>
  <c r="CE850" i="5"/>
  <c r="CE579" i="5"/>
  <c r="CE977" i="5"/>
  <c r="CE600" i="5"/>
  <c r="CE350" i="5"/>
  <c r="CE603" i="5"/>
  <c r="CE342" i="5"/>
  <c r="CE195" i="5"/>
  <c r="CE30" i="5"/>
  <c r="CE92" i="5"/>
  <c r="CE187" i="5"/>
  <c r="CE624" i="5"/>
  <c r="CE695" i="5"/>
  <c r="CE326" i="5"/>
  <c r="CE653" i="5"/>
  <c r="CE893" i="5"/>
  <c r="CE766" i="5"/>
  <c r="CE895" i="5"/>
  <c r="CE539" i="5"/>
  <c r="CE857" i="5"/>
  <c r="CE948" i="5"/>
  <c r="CE1064" i="5"/>
  <c r="CE872" i="5"/>
  <c r="CE472" i="5"/>
  <c r="CE874" i="5"/>
  <c r="CE258" i="5"/>
  <c r="CE1182" i="5"/>
  <c r="CE222" i="5"/>
  <c r="CE118" i="5"/>
  <c r="CE561" i="5"/>
  <c r="CE313" i="5"/>
  <c r="CE381" i="5"/>
  <c r="CE842" i="5"/>
  <c r="CE884" i="5"/>
  <c r="CE758" i="5"/>
  <c r="CE385" i="5"/>
  <c r="CE818" i="5"/>
  <c r="CE462" i="5"/>
  <c r="CE660" i="5"/>
  <c r="CE891" i="5"/>
  <c r="CE836" i="5"/>
  <c r="CE458" i="5"/>
  <c r="CE693" i="5"/>
  <c r="CE585" i="5"/>
  <c r="CE631" i="5"/>
  <c r="CE1148" i="5"/>
  <c r="CE480" i="5"/>
  <c r="CE59" i="5"/>
  <c r="CE988" i="5"/>
  <c r="CE422" i="5"/>
  <c r="CE676" i="5"/>
  <c r="CE917" i="5"/>
  <c r="CE860" i="5"/>
  <c r="CE537" i="5"/>
  <c r="CE320" i="5"/>
  <c r="CE578" i="5"/>
  <c r="CE466" i="5"/>
  <c r="CE674" i="5"/>
  <c r="CE568" i="5"/>
  <c r="CE17" i="5"/>
  <c r="CE7" i="5"/>
  <c r="CE18" i="5"/>
  <c r="CE6" i="5"/>
  <c r="CE201" i="5"/>
  <c r="CE331" i="5"/>
  <c r="CE518" i="5"/>
  <c r="CE526" i="5"/>
  <c r="CE48" i="5"/>
  <c r="CE31" i="5"/>
  <c r="CE346" i="5"/>
  <c r="CE243" i="5"/>
  <c r="CE116" i="5"/>
  <c r="CE66" i="5"/>
  <c r="CE283" i="5"/>
  <c r="CE1077" i="5"/>
  <c r="CE1059" i="5"/>
  <c r="CE1073" i="5"/>
  <c r="CE796" i="5"/>
  <c r="CE570" i="5"/>
  <c r="CE985" i="5"/>
  <c r="CE228" i="5"/>
  <c r="CE321" i="5"/>
  <c r="CE202" i="5"/>
  <c r="CE1133" i="5"/>
  <c r="CE137" i="5"/>
  <c r="CE44" i="5"/>
  <c r="CE58" i="5"/>
  <c r="CE741" i="5"/>
  <c r="CE536" i="5"/>
  <c r="CE347" i="5"/>
  <c r="CE123" i="5"/>
  <c r="CE153" i="5"/>
  <c r="CE671" i="5"/>
  <c r="CE464" i="5"/>
  <c r="CE249" i="5"/>
  <c r="CE336" i="5"/>
  <c r="CE149" i="5"/>
  <c r="CE1112" i="5"/>
  <c r="CE635" i="5"/>
  <c r="CE194" i="5"/>
  <c r="CE366" i="5"/>
  <c r="CE503" i="5"/>
  <c r="CE544" i="5"/>
  <c r="CE885" i="5"/>
  <c r="CE724" i="5"/>
  <c r="CE1098" i="5"/>
  <c r="CE1199" i="5"/>
  <c r="CE1154" i="5"/>
  <c r="CE27" i="5"/>
  <c r="CE554" i="5"/>
  <c r="CE1035" i="5"/>
  <c r="CE1163" i="5"/>
  <c r="CE1070" i="5"/>
  <c r="CE878" i="5"/>
  <c r="CE556" i="5"/>
  <c r="CE649" i="5"/>
  <c r="CE1049" i="5"/>
  <c r="CE807" i="5"/>
  <c r="CE942" i="5"/>
  <c r="CE650" i="5"/>
  <c r="CE849" i="5"/>
  <c r="CE547" i="5"/>
  <c r="CE49" i="5"/>
  <c r="CE34" i="5"/>
  <c r="CE168" i="5"/>
  <c r="CE303" i="5"/>
  <c r="CE488" i="5"/>
  <c r="CE179" i="5"/>
  <c r="CE367" i="5"/>
  <c r="CE241" i="5"/>
  <c r="CE108" i="5"/>
  <c r="CE961" i="5"/>
  <c r="CE393" i="5"/>
  <c r="CE145" i="5"/>
  <c r="CE140" i="5"/>
  <c r="CE644" i="5"/>
  <c r="CE498" i="5"/>
  <c r="CE915" i="5"/>
  <c r="CE722" i="5"/>
  <c r="CE1052" i="5"/>
  <c r="CE1204" i="5"/>
  <c r="CE1194" i="5"/>
  <c r="CE502" i="5"/>
  <c r="CE150" i="5"/>
  <c r="CE329" i="5"/>
  <c r="CE803" i="5"/>
  <c r="CE659" i="5"/>
  <c r="CE960" i="5"/>
  <c r="CE1161" i="5"/>
  <c r="CE934" i="5"/>
  <c r="CE665" i="5"/>
  <c r="CE765" i="5"/>
  <c r="CE914" i="5"/>
  <c r="CE930" i="5"/>
  <c r="CE1150" i="5"/>
  <c r="CE980" i="5"/>
  <c r="CE478" i="5"/>
  <c r="CE862" i="5"/>
  <c r="CE1188" i="5"/>
  <c r="CE1132" i="5"/>
  <c r="CE617" i="5"/>
  <c r="CE191" i="5"/>
  <c r="CE28" i="5"/>
  <c r="CE487" i="5"/>
  <c r="CE157" i="5"/>
  <c r="CE343" i="5"/>
  <c r="CE772" i="5"/>
  <c r="CE701" i="5"/>
  <c r="CE496" i="5"/>
  <c r="CE986" i="5"/>
  <c r="CE697" i="5"/>
  <c r="CE627" i="5"/>
  <c r="CE681" i="5"/>
  <c r="CE210" i="5"/>
  <c r="CE408" i="5"/>
  <c r="CE447" i="5"/>
  <c r="CE351" i="5"/>
  <c r="CE74" i="5"/>
  <c r="CE247" i="5"/>
  <c r="CE1042" i="5"/>
  <c r="CE1030" i="5"/>
  <c r="CE1092" i="5"/>
  <c r="CE744" i="5"/>
  <c r="CE239" i="5"/>
  <c r="CE319" i="5"/>
  <c r="CE209" i="5"/>
  <c r="CE1122" i="5"/>
  <c r="CE522" i="5"/>
  <c r="CE248" i="5"/>
  <c r="CE348" i="5"/>
  <c r="CE129" i="5"/>
  <c r="CE1123" i="5"/>
  <c r="CE553" i="5"/>
  <c r="CE1043" i="5"/>
  <c r="CE1172" i="5"/>
  <c r="CE1091" i="5"/>
  <c r="CE907" i="5"/>
  <c r="CE186" i="5"/>
  <c r="CE315" i="5"/>
  <c r="CE463" i="5"/>
  <c r="CE200" i="5"/>
  <c r="CE998" i="5"/>
  <c r="CE1169" i="5"/>
  <c r="CE919" i="5"/>
  <c r="CE684" i="5"/>
  <c r="CE759" i="5"/>
  <c r="CE890" i="5"/>
  <c r="CE473" i="5"/>
  <c r="CE940" i="5"/>
  <c r="CE692" i="5"/>
  <c r="CE608" i="5"/>
  <c r="CE973" i="5"/>
  <c r="CE863" i="5"/>
  <c r="CE784" i="5"/>
  <c r="CE232" i="5"/>
  <c r="CE1008" i="5"/>
  <c r="CE558" i="5"/>
  <c r="CE927" i="5"/>
  <c r="CE549" i="5"/>
  <c r="CE275" i="5"/>
  <c r="CE491" i="5"/>
  <c r="CE144" i="5"/>
  <c r="CE42" i="5"/>
  <c r="CE64" i="5"/>
  <c r="CE702" i="5"/>
  <c r="CE646" i="5"/>
  <c r="CE567" i="5"/>
  <c r="CE688" i="5"/>
  <c r="CE1082" i="5"/>
  <c r="CE837" i="5"/>
  <c r="CE938" i="5"/>
  <c r="CE704" i="5"/>
  <c r="CE824" i="5"/>
  <c r="CE951" i="5"/>
  <c r="CE1117" i="5"/>
  <c r="CE989" i="5"/>
  <c r="CE492" i="5"/>
  <c r="CE798" i="5"/>
  <c r="CE1198" i="5"/>
  <c r="CE679" i="5"/>
  <c r="CE212" i="5"/>
  <c r="CE411" i="5"/>
  <c r="CE449" i="5"/>
  <c r="CE364" i="5"/>
  <c r="CE944" i="5"/>
  <c r="CE848" i="5"/>
  <c r="CE816" i="5"/>
  <c r="CE230" i="5"/>
  <c r="CE1024" i="5"/>
  <c r="CE455" i="5"/>
  <c r="CE460" i="5"/>
  <c r="CE647" i="5"/>
  <c r="CE595" i="5"/>
  <c r="CE643" i="5"/>
  <c r="CE548" i="5"/>
  <c r="CE70" i="5"/>
  <c r="CE587" i="5"/>
  <c r="CE1128" i="5"/>
  <c r="CE633" i="5"/>
  <c r="CE176" i="5"/>
  <c r="CE873" i="5"/>
  <c r="CE435" i="5"/>
  <c r="CE540" i="5"/>
  <c r="CE594" i="5"/>
  <c r="CE577" i="5"/>
  <c r="CE510" i="5"/>
  <c r="CE260" i="5"/>
  <c r="CE509" i="5"/>
  <c r="CE618" i="5"/>
  <c r="CE507" i="5"/>
  <c r="CE76" i="5"/>
  <c r="CE9" i="5"/>
  <c r="CE22" i="5"/>
  <c r="CE10" i="5"/>
  <c r="CE20" i="5"/>
  <c r="CE272" i="5"/>
  <c r="CE497" i="5"/>
  <c r="CE613" i="5"/>
  <c r="CE451" i="5"/>
  <c r="CE164" i="5"/>
  <c r="CE21" i="5"/>
  <c r="CE178" i="5"/>
  <c r="CE414" i="5"/>
  <c r="CE295" i="5"/>
  <c r="CE109" i="5"/>
  <c r="CE40" i="5"/>
  <c r="CE215" i="5"/>
  <c r="CE1090" i="5"/>
  <c r="CE1076" i="5"/>
  <c r="CE1039" i="5"/>
  <c r="CE833" i="5"/>
  <c r="CE542" i="5"/>
  <c r="CE959" i="5"/>
  <c r="CE94" i="5"/>
  <c r="CE338" i="5"/>
  <c r="CE154" i="5"/>
  <c r="CE1110" i="5"/>
  <c r="CE14" i="5"/>
  <c r="CE185" i="5"/>
  <c r="CE799" i="5"/>
  <c r="CE519" i="5"/>
  <c r="CE274" i="5"/>
  <c r="CE268" i="5"/>
  <c r="CE174" i="5"/>
  <c r="CE543" i="5"/>
  <c r="CE297" i="5"/>
  <c r="CE286" i="5"/>
  <c r="CE418" i="5"/>
  <c r="CE152" i="5"/>
  <c r="CE1063" i="5"/>
  <c r="CE821" i="5"/>
  <c r="CE246" i="5"/>
  <c r="CE476" i="5"/>
  <c r="CE602" i="5"/>
  <c r="CE281" i="5"/>
  <c r="CE769" i="5"/>
  <c r="CE620" i="5"/>
  <c r="CE922" i="5"/>
  <c r="CE1120" i="5"/>
  <c r="CE1097" i="5"/>
  <c r="CE12" i="5"/>
  <c r="CE3" i="5"/>
  <c r="CE439" i="5"/>
  <c r="CE834" i="5"/>
  <c r="CE1089" i="5"/>
  <c r="CE1055" i="5"/>
  <c r="CE886" i="5"/>
  <c r="CE97" i="5"/>
  <c r="CE596" i="5"/>
  <c r="CE970" i="5"/>
  <c r="CE573" i="5"/>
  <c r="CE734" i="5"/>
  <c r="CE486" i="5"/>
  <c r="CE776" i="5"/>
  <c r="CE501" i="5"/>
  <c r="CE159" i="5"/>
  <c r="CE24" i="5"/>
  <c r="CE231" i="5"/>
  <c r="CE136" i="5"/>
  <c r="CE444" i="5"/>
  <c r="CE269" i="5"/>
  <c r="CE173" i="5"/>
  <c r="CE390" i="5"/>
  <c r="CE325" i="5"/>
  <c r="CE947" i="5"/>
  <c r="CE280" i="5"/>
  <c r="CE252" i="5"/>
  <c r="CE148" i="5"/>
  <c r="CE530" i="5"/>
  <c r="CE305" i="5"/>
  <c r="CE786" i="5"/>
  <c r="CE597" i="5"/>
  <c r="CE932" i="5"/>
  <c r="CE1103" i="5"/>
  <c r="CE1126" i="5"/>
  <c r="CE162" i="5"/>
  <c r="CE345" i="5"/>
  <c r="CE735" i="5"/>
  <c r="CE669" i="5"/>
  <c r="CE1143" i="5"/>
  <c r="CE1181" i="5"/>
  <c r="CE889" i="5"/>
  <c r="CE897" i="5"/>
  <c r="CE629" i="5"/>
  <c r="CE1027" i="5"/>
  <c r="CE743" i="5"/>
  <c r="CE1058" i="5"/>
  <c r="CE1116" i="5"/>
  <c r="CE680" i="5"/>
  <c r="CE745" i="5"/>
  <c r="CE1197" i="5"/>
  <c r="CE318" i="5"/>
  <c r="CE1005" i="5"/>
  <c r="CE584" i="5"/>
  <c r="CE400" i="5"/>
  <c r="CE13" i="5"/>
  <c r="CE2" i="5"/>
  <c r="CE172" i="5"/>
  <c r="CE353" i="5"/>
  <c r="CE710" i="5"/>
  <c r="CE706" i="5"/>
  <c r="CE427" i="5"/>
  <c r="CE1041" i="5"/>
  <c r="CE935" i="5"/>
  <c r="CE412" i="5"/>
  <c r="CE333" i="5"/>
  <c r="CE535" i="5"/>
  <c r="CE461" i="5"/>
  <c r="CE384" i="5"/>
  <c r="CE85" i="5"/>
  <c r="CE47" i="5"/>
  <c r="CE218" i="5"/>
  <c r="CE1085" i="5"/>
  <c r="CE1067" i="5"/>
  <c r="CE1078" i="5"/>
  <c r="CE820" i="5"/>
  <c r="CE96" i="5"/>
  <c r="CE341" i="5"/>
  <c r="CE177" i="5"/>
  <c r="CE1101" i="5"/>
  <c r="CE250" i="5"/>
  <c r="CE302" i="5"/>
  <c r="CE391" i="5"/>
  <c r="CE146" i="5"/>
  <c r="CE1071" i="5"/>
  <c r="CE456" i="5"/>
  <c r="CE845" i="5"/>
  <c r="CE1113" i="5"/>
  <c r="CE1003" i="5"/>
  <c r="CE898" i="5"/>
  <c r="CE238" i="5"/>
  <c r="CE135" i="5"/>
  <c r="CE424" i="5"/>
  <c r="CE257" i="5"/>
  <c r="CE1140" i="5"/>
  <c r="CE1179" i="5"/>
  <c r="CE962" i="5"/>
  <c r="CE903" i="5"/>
  <c r="CE670" i="5"/>
  <c r="CE1004" i="5"/>
  <c r="CE413" i="5"/>
  <c r="CE1010" i="5"/>
  <c r="CE892" i="5"/>
  <c r="CE442" i="5"/>
  <c r="CE270" i="5"/>
  <c r="CE775" i="5"/>
  <c r="CE723" i="5"/>
  <c r="CE717" i="5"/>
  <c r="CE843" i="5"/>
  <c r="CE83" i="5"/>
  <c r="CE982" i="5"/>
  <c r="CE517" i="5"/>
  <c r="CE678" i="5"/>
  <c r="CE429" i="5"/>
  <c r="CE15" i="5"/>
  <c r="CE182" i="5"/>
  <c r="CE839" i="5"/>
  <c r="CE804" i="5"/>
  <c r="CE88" i="5"/>
  <c r="CE591" i="5"/>
  <c r="CE923" i="5"/>
  <c r="CE641" i="5"/>
  <c r="CE768" i="5"/>
  <c r="CE562" i="5"/>
  <c r="CE719" i="5"/>
  <c r="CE714" i="5"/>
  <c r="CE1068" i="5"/>
  <c r="CE1102" i="5"/>
  <c r="CE686" i="5"/>
  <c r="CE742" i="5"/>
  <c r="CE1201" i="5"/>
  <c r="CE328" i="5"/>
  <c r="CE470" i="5"/>
  <c r="CE474" i="5"/>
  <c r="CE344" i="5"/>
  <c r="CE244" i="5"/>
  <c r="CE822" i="5"/>
  <c r="CE731" i="5"/>
  <c r="CE696" i="5"/>
  <c r="CE904" i="5"/>
  <c r="CE77" i="5"/>
  <c r="CE979" i="5"/>
  <c r="CE841" i="5"/>
  <c r="CE100" i="5"/>
  <c r="CE516" i="5"/>
  <c r="CE128" i="5"/>
  <c r="CE493" i="5"/>
  <c r="CE309" i="5"/>
  <c r="CE1031" i="5"/>
  <c r="CE555" i="5"/>
  <c r="CE402" i="5"/>
  <c r="CE648" i="5"/>
  <c r="CE858" i="5"/>
  <c r="CE90" i="5"/>
  <c r="CE431" i="5"/>
  <c r="CE528" i="5"/>
  <c r="CE113" i="5"/>
  <c r="CE41" i="5"/>
  <c r="CD38" i="5"/>
  <c r="CD825" i="5"/>
  <c r="CD605" i="5"/>
  <c r="CD855" i="5"/>
  <c r="CD369" i="5"/>
  <c r="CD63" i="5"/>
  <c r="CD190" i="5"/>
  <c r="CD730" i="5"/>
  <c r="CD1216" i="5"/>
  <c r="CD1218" i="5"/>
  <c r="CD1094" i="5"/>
  <c r="CD856" i="5"/>
  <c r="CD278" i="5"/>
  <c r="CD356" i="5"/>
  <c r="CD867" i="5"/>
  <c r="CD115" i="5"/>
  <c r="CD287" i="5"/>
  <c r="CD235" i="5"/>
  <c r="CD86" i="5"/>
  <c r="CD1086" i="5"/>
  <c r="CD557" i="5"/>
  <c r="CD310" i="5"/>
  <c r="CD875" i="5"/>
  <c r="CD79" i="5"/>
  <c r="CD39" i="5"/>
  <c r="CD324" i="5"/>
  <c r="CD221" i="5"/>
  <c r="CD1037" i="5"/>
  <c r="CD736" i="5"/>
  <c r="CD1121" i="5"/>
  <c r="CD1141" i="5"/>
  <c r="CD652" i="5"/>
  <c r="CD1050" i="5"/>
  <c r="CD1166" i="5"/>
  <c r="CD1219" i="5"/>
  <c r="CD1207" i="5"/>
  <c r="CD160" i="5"/>
  <c r="CD206" i="5"/>
  <c r="CD1195" i="5"/>
  <c r="CD1144" i="5"/>
  <c r="CD1081" i="5"/>
  <c r="CD1099" i="5"/>
  <c r="CD958" i="5"/>
  <c r="CD851" i="5"/>
  <c r="CD740" i="5"/>
  <c r="CD1095" i="5"/>
  <c r="CD916" i="5"/>
  <c r="CD417" i="5"/>
  <c r="CD339" i="5"/>
  <c r="CD103" i="5"/>
  <c r="CD626" i="5"/>
  <c r="CD716" i="5"/>
  <c r="CD854" i="5"/>
  <c r="CD98" i="5"/>
  <c r="CD183" i="5"/>
  <c r="CD311" i="5"/>
  <c r="CD127" i="5"/>
  <c r="CD871" i="5"/>
  <c r="CD748" i="5"/>
  <c r="CD926" i="5"/>
  <c r="CD1034" i="5"/>
  <c r="CD658" i="5"/>
  <c r="CD1105" i="5"/>
  <c r="CD1074" i="5"/>
  <c r="CD1208" i="5"/>
  <c r="CD1191" i="5"/>
  <c r="CD869" i="5"/>
  <c r="CD975" i="5"/>
  <c r="CD1104" i="5"/>
  <c r="CD705" i="5"/>
  <c r="CD883" i="5"/>
  <c r="CD1127" i="5"/>
  <c r="CD298" i="5"/>
  <c r="CD957" i="5"/>
  <c r="CD477" i="5"/>
  <c r="CD981" i="5"/>
  <c r="CD1014" i="5"/>
  <c r="CD572" i="5"/>
  <c r="CD661" i="5"/>
  <c r="CD312" i="5"/>
  <c r="CD953" i="5"/>
  <c r="CD1202" i="5"/>
  <c r="CD467" i="5"/>
  <c r="CD1038" i="5"/>
  <c r="CD377" i="5"/>
  <c r="CD226" i="5"/>
  <c r="CD112" i="5"/>
  <c r="CD499" i="5"/>
  <c r="CD163" i="5"/>
  <c r="CD180" i="5"/>
  <c r="CD991" i="5"/>
  <c r="CD984" i="5"/>
  <c r="CD1118" i="5"/>
  <c r="CD1011" i="5"/>
  <c r="CD1153" i="5"/>
  <c r="CD271" i="5"/>
  <c r="CD823" i="5"/>
  <c r="CD853" i="5"/>
  <c r="CD949" i="5"/>
  <c r="CD808" i="5"/>
  <c r="CD762" i="5"/>
  <c r="CD785" i="5"/>
  <c r="CD106" i="5"/>
  <c r="CD104" i="5"/>
  <c r="CD791" i="5"/>
  <c r="CD1057" i="5"/>
  <c r="CD1111" i="5"/>
  <c r="CD727" i="5"/>
  <c r="CD430" i="5"/>
  <c r="CD73" i="5"/>
  <c r="CD240" i="5"/>
  <c r="CD214" i="5"/>
  <c r="CD61" i="5"/>
  <c r="CD1137" i="5"/>
  <c r="CD91" i="5"/>
  <c r="CD45" i="5"/>
  <c r="CD363" i="5"/>
  <c r="CD224" i="5"/>
  <c r="CD995" i="5"/>
  <c r="CD355" i="5"/>
  <c r="CD1175" i="5"/>
  <c r="CD1001" i="5"/>
  <c r="CD933" i="5"/>
  <c r="CD879" i="5"/>
  <c r="CD406" i="5"/>
  <c r="CD368" i="5"/>
  <c r="CD545" i="5"/>
  <c r="CD80" i="5"/>
  <c r="CD739" i="5"/>
  <c r="CD1130" i="5"/>
  <c r="CD721" i="5"/>
  <c r="CD1051" i="5"/>
  <c r="CD538" i="5"/>
  <c r="CD1033" i="5"/>
  <c r="CD1114" i="5"/>
  <c r="CD387" i="5"/>
  <c r="CD662" i="5"/>
  <c r="CD831" i="5"/>
  <c r="CD844" i="5"/>
  <c r="CD800" i="5"/>
  <c r="CD428" i="5"/>
  <c r="CD950" i="5"/>
  <c r="CD101" i="5"/>
  <c r="CD1046" i="5"/>
  <c r="CD362" i="5"/>
  <c r="CD896" i="5"/>
  <c r="CD630" i="5"/>
  <c r="CD263" i="5"/>
  <c r="CD95" i="5"/>
  <c r="CD151" i="5"/>
  <c r="CD691" i="5"/>
  <c r="CD690" i="5"/>
  <c r="CD906" i="5"/>
  <c r="CD905" i="5"/>
  <c r="CD619" i="5"/>
  <c r="CD1072" i="5"/>
  <c r="CD865" i="5"/>
  <c r="CD1047" i="5"/>
  <c r="CD490" i="5"/>
  <c r="CD737" i="5"/>
  <c r="CD469" i="5"/>
  <c r="CD1061" i="5"/>
  <c r="CD1183" i="5"/>
  <c r="CD921" i="5"/>
  <c r="CD810" i="5"/>
  <c r="CD615" i="5"/>
  <c r="CD760" i="5"/>
  <c r="CD700" i="5"/>
  <c r="CD666" i="5"/>
  <c r="CD397" i="5"/>
  <c r="CD866" i="5"/>
  <c r="CD299" i="5"/>
  <c r="CD1088" i="5"/>
  <c r="CD327" i="5"/>
  <c r="CD880" i="5"/>
  <c r="CD489" i="5"/>
  <c r="CD370" i="5"/>
  <c r="CD407" i="5"/>
  <c r="CD581" i="5"/>
  <c r="CD523" i="5"/>
  <c r="CD147" i="5"/>
  <c r="CD637" i="5"/>
  <c r="CD713" i="5"/>
  <c r="CD1129" i="5"/>
  <c r="CD425" i="5"/>
  <c r="CD205" i="5"/>
  <c r="CD75" i="5"/>
  <c r="CD207" i="5"/>
  <c r="CD913" i="5"/>
  <c r="CD415" i="5"/>
  <c r="CD790" i="5"/>
  <c r="CD514" i="5"/>
  <c r="CD277" i="5"/>
  <c r="CD479" i="5"/>
  <c r="CD753" i="5"/>
  <c r="CD687" i="5"/>
  <c r="CD623" i="5"/>
  <c r="CD143" i="5"/>
  <c r="CD36" i="5"/>
  <c r="CD35" i="5"/>
  <c r="CD527" i="5"/>
  <c r="CD399" i="5"/>
  <c r="CD552" i="5"/>
  <c r="CD398" i="5"/>
  <c r="CD165" i="5"/>
  <c r="CD99" i="5"/>
  <c r="CD754" i="5"/>
  <c r="CD1215" i="5"/>
  <c r="CD1214" i="5"/>
  <c r="CD1119" i="5"/>
  <c r="CD925" i="5"/>
  <c r="CD524" i="5"/>
  <c r="CD322" i="5"/>
  <c r="CD640" i="5"/>
  <c r="CD43" i="5"/>
  <c r="CD276" i="5"/>
  <c r="CD203" i="5"/>
  <c r="CD50" i="5"/>
  <c r="CD1176" i="5"/>
  <c r="CD936" i="5"/>
  <c r="CD500" i="5"/>
  <c r="CD1025" i="5"/>
  <c r="CD273" i="5"/>
  <c r="CD521" i="5"/>
  <c r="CD314" i="5"/>
  <c r="CD81" i="5"/>
  <c r="CD1062" i="5"/>
  <c r="CD663" i="5"/>
  <c r="CD1018" i="5"/>
  <c r="CD788" i="5"/>
  <c r="CD726" i="5"/>
  <c r="CD968" i="5"/>
  <c r="CD954" i="5"/>
  <c r="CD1217" i="5"/>
  <c r="CD1210" i="5"/>
  <c r="CD217" i="5"/>
  <c r="CD715" i="5"/>
  <c r="CD1142" i="5"/>
  <c r="CD1146" i="5"/>
  <c r="CD859" i="5"/>
  <c r="CD1053" i="5"/>
  <c r="CD1028" i="5"/>
  <c r="CD828" i="5"/>
  <c r="CD725" i="5"/>
  <c r="CD861" i="5"/>
  <c r="CD920" i="5"/>
  <c r="CD929" i="5"/>
  <c r="CD410" i="5"/>
  <c r="CD357" i="5"/>
  <c r="CD65" i="5"/>
  <c r="CD156" i="5"/>
  <c r="CD372" i="5"/>
  <c r="CD592" i="5"/>
  <c r="CD332" i="5"/>
  <c r="CD304" i="5"/>
  <c r="CD56" i="5"/>
  <c r="CD300" i="5"/>
  <c r="CD763" i="5"/>
  <c r="CD829" i="5"/>
  <c r="CD1007" i="5"/>
  <c r="CD783" i="5"/>
  <c r="CD689" i="5"/>
  <c r="CD1032" i="5"/>
  <c r="CD965" i="5"/>
  <c r="CD1212" i="5"/>
  <c r="CD1187" i="5"/>
  <c r="CD943" i="5"/>
  <c r="CD1000" i="5"/>
  <c r="CD1189" i="5"/>
  <c r="CD838" i="5"/>
  <c r="CD639" i="5"/>
  <c r="CD1108" i="5"/>
  <c r="CD606" i="5"/>
  <c r="CD864" i="5"/>
  <c r="CD404" i="5"/>
  <c r="CD815" i="5"/>
  <c r="CD971" i="5"/>
  <c r="CD396" i="5"/>
  <c r="CD826" i="5"/>
  <c r="CD292" i="5"/>
  <c r="CD1044" i="5"/>
  <c r="CD52" i="5"/>
  <c r="CD1206" i="5"/>
  <c r="CD288" i="5"/>
  <c r="CD1096" i="5"/>
  <c r="CD358" i="5"/>
  <c r="CD459" i="5"/>
  <c r="CD193" i="5"/>
  <c r="CD941" i="5"/>
  <c r="CD994" i="5"/>
  <c r="CD1205" i="5"/>
  <c r="CD1040" i="5"/>
  <c r="CD1193" i="5"/>
  <c r="CD468" i="5"/>
  <c r="CD924" i="5"/>
  <c r="CD738" i="5"/>
  <c r="CD1075" i="5"/>
  <c r="CD974" i="5"/>
  <c r="CD928" i="5"/>
  <c r="CD812" i="5"/>
  <c r="CD114" i="5"/>
  <c r="CD110" i="5"/>
  <c r="CD513" i="5"/>
  <c r="CD1079" i="5"/>
  <c r="CD1157" i="5"/>
  <c r="CD1056" i="5"/>
  <c r="CD420" i="5"/>
  <c r="CD33" i="5"/>
  <c r="CD266" i="5"/>
  <c r="CD142" i="5"/>
  <c r="CD62" i="5"/>
  <c r="CD1196" i="5"/>
  <c r="CD264" i="5"/>
  <c r="CD445" i="5"/>
  <c r="CD438" i="5"/>
  <c r="CD141" i="5"/>
  <c r="CD1009" i="5"/>
  <c r="CD888" i="5"/>
  <c r="CD1160" i="5"/>
  <c r="CD1065" i="5"/>
  <c r="CD777" i="5"/>
  <c r="CD1080" i="5"/>
  <c r="CD253" i="5"/>
  <c r="CD184" i="5"/>
  <c r="CD483" i="5"/>
  <c r="CD237" i="5"/>
  <c r="CD667" i="5"/>
  <c r="CD1159" i="5"/>
  <c r="CD586" i="5"/>
  <c r="CD952" i="5"/>
  <c r="CD551" i="5"/>
  <c r="CD1023" i="5"/>
  <c r="CD1203" i="5"/>
  <c r="CD441" i="5"/>
  <c r="CD1012" i="5"/>
  <c r="CD1100" i="5"/>
  <c r="CD559" i="5"/>
  <c r="CD622" i="5"/>
  <c r="CD654" i="5"/>
  <c r="CD166" i="5"/>
  <c r="CD806" i="5"/>
  <c r="CD409" i="5"/>
  <c r="CD1017" i="5"/>
  <c r="CD515" i="5"/>
  <c r="CD830" i="5"/>
  <c r="CD564" i="5"/>
  <c r="CD698" i="5"/>
  <c r="CD728" i="5"/>
  <c r="CD978" i="5"/>
  <c r="CD1029" i="5"/>
  <c r="CD668" i="5"/>
  <c r="CD1019" i="5"/>
  <c r="CD1087" i="5"/>
  <c r="CD846" i="5"/>
  <c r="CD992" i="5"/>
  <c r="CD388" i="5"/>
  <c r="CD910" i="5"/>
  <c r="CD259" i="5"/>
  <c r="CD1054" i="5"/>
  <c r="CD225" i="5"/>
  <c r="CD1211" i="5"/>
  <c r="CD1022" i="5"/>
  <c r="CD967" i="5"/>
  <c r="CD805" i="5"/>
  <c r="CD899" i="5"/>
  <c r="CD448" i="5"/>
  <c r="CD511" i="5"/>
  <c r="CD574" i="5"/>
  <c r="CD138" i="5"/>
  <c r="CD673" i="5"/>
  <c r="CD780" i="5"/>
  <c r="CD1060" i="5"/>
  <c r="CD229" i="5"/>
  <c r="CD797" i="5"/>
  <c r="CD105" i="5"/>
  <c r="CD308" i="5"/>
  <c r="CD261" i="5"/>
  <c r="CD520" i="5"/>
  <c r="CD401" i="5"/>
  <c r="CD508" i="5"/>
  <c r="CD485" i="5"/>
  <c r="CD1124" i="5"/>
  <c r="CD599" i="5"/>
  <c r="CD720" i="5"/>
  <c r="CD877" i="5"/>
  <c r="CD296" i="5"/>
  <c r="CD870" i="5"/>
  <c r="CD394" i="5"/>
  <c r="CD607" i="5"/>
  <c r="CD512" i="5"/>
  <c r="CD437" i="5"/>
  <c r="CD11" i="5"/>
  <c r="CD29" i="5"/>
  <c r="CD8" i="5"/>
  <c r="CD26" i="5"/>
  <c r="CD506" i="5"/>
  <c r="CD216" i="5"/>
  <c r="CD443" i="5"/>
  <c r="CD433" i="5"/>
  <c r="CD170" i="5"/>
  <c r="CD71" i="5"/>
  <c r="CD718" i="5"/>
  <c r="CD1192" i="5"/>
  <c r="CD1184" i="5"/>
  <c r="CD1013" i="5"/>
  <c r="CD657" i="5"/>
  <c r="CD677" i="5"/>
  <c r="CD301" i="5"/>
  <c r="CD997" i="5"/>
  <c r="CD434" i="5"/>
  <c r="CD223" i="5"/>
  <c r="CD67" i="5"/>
  <c r="CD1136" i="5"/>
  <c r="CD963" i="5"/>
  <c r="CD566" i="5"/>
  <c r="CD525" i="5"/>
  <c r="CD847" i="5"/>
  <c r="CD204" i="5"/>
  <c r="CD582" i="5"/>
  <c r="CD323" i="5"/>
  <c r="CD107" i="5"/>
  <c r="CD1177" i="5"/>
  <c r="CD711" i="5"/>
  <c r="CD636" i="5"/>
  <c r="CD580" i="5"/>
  <c r="CD645" i="5"/>
  <c r="CD781" i="5"/>
  <c r="CD999" i="5"/>
  <c r="CD1155" i="5"/>
  <c r="CD1200" i="5"/>
  <c r="CD72" i="5"/>
  <c r="CD809" i="5"/>
  <c r="CD1006" i="5"/>
  <c r="CD1002" i="5"/>
  <c r="CD771" i="5"/>
  <c r="CD1020" i="5"/>
  <c r="CD908" i="5"/>
  <c r="CD612" i="5"/>
  <c r="CD531" i="5"/>
  <c r="CD882" i="5"/>
  <c r="CD819" i="5"/>
  <c r="CD392" i="5"/>
  <c r="CD316" i="5"/>
  <c r="CD37" i="5"/>
  <c r="CD234" i="5"/>
  <c r="CD335" i="5"/>
  <c r="CD465" i="5"/>
  <c r="CD233" i="5"/>
  <c r="CD374" i="5"/>
  <c r="CD378" i="5"/>
  <c r="CD93" i="5"/>
  <c r="CD169" i="5"/>
  <c r="CD993" i="5"/>
  <c r="CD334" i="5"/>
  <c r="CD779" i="5"/>
  <c r="CD651" i="5"/>
  <c r="CD811" i="5"/>
  <c r="CD307" i="5"/>
  <c r="CD792" i="5"/>
  <c r="CD1066" i="5"/>
  <c r="CD1178" i="5"/>
  <c r="CD1190" i="5"/>
  <c r="CD751" i="5"/>
  <c r="CD632" i="5"/>
  <c r="CD1106" i="5"/>
  <c r="CD755" i="5"/>
  <c r="CD282" i="5"/>
  <c r="CD389" i="5"/>
  <c r="CD1135" i="5"/>
  <c r="CD563" i="5"/>
  <c r="CD964" i="5"/>
  <c r="CD601" i="5"/>
  <c r="CD966" i="5"/>
  <c r="CD770" i="5"/>
  <c r="CD752" i="5"/>
  <c r="CD817" i="5"/>
  <c r="CD541" i="5"/>
  <c r="CD969" i="5"/>
  <c r="CD1185" i="5"/>
  <c r="CD1125" i="5"/>
  <c r="CD192" i="5"/>
  <c r="CD69" i="5"/>
  <c r="CD46" i="5"/>
  <c r="CD778" i="5"/>
  <c r="CD638" i="5"/>
  <c r="CD1021" i="5"/>
  <c r="CD761" i="5"/>
  <c r="CD1164" i="5"/>
  <c r="CD236" i="5"/>
  <c r="CD664" i="5"/>
  <c r="CD729" i="5"/>
  <c r="CD909" i="5"/>
  <c r="CD656" i="5"/>
  <c r="CD750" i="5"/>
  <c r="CD625" i="5"/>
  <c r="CD60" i="5"/>
  <c r="CD54" i="5"/>
  <c r="CD454" i="5"/>
  <c r="CD1134" i="5"/>
  <c r="CD1156" i="5"/>
  <c r="CD1069" i="5"/>
  <c r="CD495" i="5"/>
  <c r="CD382" i="5"/>
  <c r="CD125" i="5"/>
  <c r="CD51" i="5"/>
  <c r="CD1171" i="5"/>
  <c r="CD208" i="5"/>
  <c r="CD533" i="5"/>
  <c r="CD371" i="5"/>
  <c r="CD84" i="5"/>
  <c r="CD1145" i="5"/>
  <c r="CD708" i="5"/>
  <c r="CD1026" i="5"/>
  <c r="CD983" i="5"/>
  <c r="CD774" i="5"/>
  <c r="CD852" i="5"/>
  <c r="CD289" i="5"/>
  <c r="CD245" i="5"/>
  <c r="CD375" i="5"/>
  <c r="CD133" i="5"/>
  <c r="CD290" i="5"/>
  <c r="CD317" i="5"/>
  <c r="CD1138" i="5"/>
  <c r="CD611" i="5"/>
  <c r="CD996" i="5"/>
  <c r="CD610" i="5"/>
  <c r="CD939" i="5"/>
  <c r="CD1167" i="5"/>
  <c r="CD284" i="5"/>
  <c r="CD709" i="5"/>
  <c r="CD767" i="5"/>
  <c r="CD482" i="5"/>
  <c r="CD887" i="5"/>
  <c r="CD683" i="5"/>
  <c r="CD583" i="5"/>
  <c r="CD937" i="5"/>
  <c r="CD337" i="5"/>
  <c r="CD976" i="5"/>
  <c r="CD395" i="5"/>
  <c r="CD801" i="5"/>
  <c r="CD484" i="5"/>
  <c r="CD813" i="5"/>
  <c r="CD589" i="5"/>
  <c r="CD609" i="5"/>
  <c r="CD764" i="5"/>
  <c r="CD576" i="5"/>
  <c r="CD946" i="5"/>
  <c r="CD773" i="5"/>
  <c r="CD733" i="5"/>
  <c r="CD835" i="5"/>
  <c r="CD707" i="5"/>
  <c r="CD481" i="5"/>
  <c r="CD945" i="5"/>
  <c r="CD1186" i="5"/>
  <c r="CD827" i="5"/>
  <c r="CD621" i="5"/>
  <c r="CD694" i="5"/>
  <c r="CD642" i="5"/>
  <c r="CD359" i="5"/>
  <c r="CD794" i="5"/>
  <c r="CD712" i="5"/>
  <c r="CD475" i="5"/>
  <c r="CD956" i="5"/>
  <c r="CD672" i="5"/>
  <c r="CD1084" i="5"/>
  <c r="CD832" i="5"/>
  <c r="CD450" i="5"/>
  <c r="CD102" i="5"/>
  <c r="CD262" i="5"/>
  <c r="CD120" i="5"/>
  <c r="CD405" i="5"/>
  <c r="CD1109" i="5"/>
  <c r="CD614" i="5"/>
  <c r="CD306" i="5"/>
  <c r="CD787" i="5"/>
  <c r="CD990" i="5"/>
  <c r="CD403" i="5"/>
  <c r="CD111" i="5"/>
  <c r="CD256" i="5"/>
  <c r="CD505" i="5"/>
  <c r="CD220" i="5"/>
  <c r="CD25" i="5"/>
  <c r="CD16" i="5"/>
  <c r="CD23" i="5"/>
  <c r="CD19" i="5"/>
  <c r="CD121" i="5"/>
  <c r="CD285" i="5"/>
  <c r="CD383" i="5"/>
  <c r="CD571" i="5"/>
  <c r="CD131" i="5"/>
  <c r="CD4" i="5"/>
  <c r="CD242" i="5"/>
  <c r="CD365" i="5"/>
  <c r="CD213" i="5"/>
  <c r="CD132" i="5"/>
  <c r="CD55" i="5"/>
  <c r="CD279" i="5"/>
  <c r="CD757" i="5"/>
  <c r="CD1173" i="5"/>
  <c r="CD1170" i="5"/>
  <c r="CD955" i="5"/>
  <c r="CD349" i="5"/>
  <c r="CD188" i="5"/>
  <c r="CD32" i="5"/>
  <c r="CD457" i="5"/>
  <c r="CD881" i="5"/>
  <c r="CD198" i="5"/>
  <c r="CD293" i="5"/>
  <c r="CD82" i="5"/>
  <c r="CD1131" i="5"/>
  <c r="CD89" i="5"/>
  <c r="CD181" i="5"/>
  <c r="CD628" i="5"/>
  <c r="CD494" i="5"/>
  <c r="CD167" i="5"/>
  <c r="CD254" i="5"/>
  <c r="CD175" i="5"/>
  <c r="CD532" i="5"/>
  <c r="CD196" i="5"/>
  <c r="CD161" i="5"/>
  <c r="CD386" i="5"/>
  <c r="CD130" i="5"/>
  <c r="CD1016" i="5"/>
  <c r="CD699" i="5"/>
  <c r="CD126" i="5"/>
  <c r="CD291" i="5"/>
  <c r="CD373" i="5"/>
  <c r="CD354" i="5"/>
  <c r="CD593" i="5"/>
  <c r="CD682" i="5"/>
  <c r="CD795" i="5"/>
  <c r="CD1083" i="5"/>
  <c r="CD1213" i="5"/>
  <c r="CD1174" i="5"/>
  <c r="CD68" i="5"/>
  <c r="CD972" i="5"/>
  <c r="CD1151" i="5"/>
  <c r="CD1036" i="5"/>
  <c r="CD876" i="5"/>
  <c r="CD340" i="5"/>
  <c r="CD685" i="5"/>
  <c r="CD902" i="5"/>
  <c r="CD747" i="5"/>
  <c r="CD793" i="5"/>
  <c r="CD504" i="5"/>
  <c r="CD789" i="5"/>
  <c r="CD560" i="5"/>
  <c r="CD139" i="5"/>
  <c r="CD5" i="5"/>
  <c r="CD575" i="5"/>
  <c r="CD376" i="5"/>
  <c r="CD453" i="5"/>
  <c r="CD197" i="5"/>
  <c r="CD255" i="5"/>
  <c r="CD361" i="5"/>
  <c r="CD211" i="5"/>
  <c r="CD911" i="5"/>
  <c r="CD158" i="5"/>
  <c r="CD265" i="5"/>
  <c r="CD171" i="5"/>
  <c r="CD546" i="5"/>
  <c r="CD352" i="5"/>
  <c r="CD588" i="5"/>
  <c r="CD634" i="5"/>
  <c r="CD746" i="5"/>
  <c r="CD1048" i="5"/>
  <c r="CD1209" i="5"/>
  <c r="CD1165" i="5"/>
  <c r="CD124" i="5"/>
  <c r="CD416" i="5"/>
  <c r="CD598" i="5"/>
  <c r="CD529" i="5"/>
  <c r="CD900" i="5"/>
  <c r="CD1147" i="5"/>
  <c r="CD703" i="5"/>
  <c r="CD675" i="5"/>
  <c r="CD1115" i="5"/>
  <c r="CD802" i="5"/>
  <c r="CD987" i="5"/>
  <c r="CD1093" i="5"/>
  <c r="CD840" i="5"/>
  <c r="CD440" i="5"/>
  <c r="CD901" i="5"/>
  <c r="CD267" i="5"/>
  <c r="CD1180" i="5"/>
  <c r="CD1149" i="5"/>
  <c r="CD550" i="5"/>
  <c r="CD57" i="5"/>
  <c r="CD119" i="5"/>
  <c r="CD419" i="5"/>
  <c r="CD616" i="5"/>
  <c r="CD534" i="5"/>
  <c r="CD423" i="5"/>
  <c r="CD569" i="5"/>
  <c r="CD426" i="5"/>
  <c r="CD452" i="5"/>
  <c r="CD227" i="5"/>
  <c r="CD117" i="5"/>
  <c r="CD590" i="5"/>
  <c r="CD330" i="5"/>
  <c r="CD360" i="5"/>
  <c r="CD134" i="5"/>
  <c r="CD53" i="5"/>
  <c r="CD251" i="5"/>
  <c r="CD756" i="5"/>
  <c r="CD1168" i="5"/>
  <c r="CD1152" i="5"/>
  <c r="CD918" i="5"/>
  <c r="CD199" i="5"/>
  <c r="CD294" i="5"/>
  <c r="CD87" i="5"/>
  <c r="CD1139" i="5"/>
  <c r="CD189" i="5"/>
  <c r="CD155" i="5"/>
  <c r="CD421" i="5"/>
  <c r="CD122" i="5"/>
  <c r="CD1045" i="5"/>
  <c r="CD78" i="5"/>
  <c r="CD912" i="5"/>
  <c r="CD1162" i="5"/>
  <c r="CD1015" i="5"/>
  <c r="CD814" i="5"/>
  <c r="CD604" i="5"/>
  <c r="CD379" i="5"/>
  <c r="CD471" i="5"/>
  <c r="CD219" i="5"/>
  <c r="CD868" i="5"/>
  <c r="CD1158" i="5"/>
  <c r="CD732" i="5"/>
  <c r="CD655" i="5"/>
  <c r="CD1107" i="5"/>
  <c r="CD782" i="5"/>
  <c r="CD446" i="5"/>
  <c r="CD565" i="5"/>
  <c r="CD436" i="5"/>
  <c r="CD432" i="5"/>
  <c r="CD931" i="5"/>
  <c r="CD894" i="5"/>
  <c r="CD749" i="5"/>
  <c r="CD380" i="5"/>
  <c r="CD850" i="5"/>
  <c r="CD579" i="5"/>
  <c r="CD977" i="5"/>
  <c r="CD600" i="5"/>
  <c r="CD350" i="5"/>
  <c r="CD603" i="5"/>
  <c r="CD342" i="5"/>
  <c r="CD195" i="5"/>
  <c r="CD30" i="5"/>
  <c r="CD92" i="5"/>
  <c r="CD187" i="5"/>
  <c r="CD624" i="5"/>
  <c r="CD695" i="5"/>
  <c r="CD326" i="5"/>
  <c r="CD653" i="5"/>
  <c r="CD893" i="5"/>
  <c r="CD766" i="5"/>
  <c r="CD895" i="5"/>
  <c r="CD539" i="5"/>
  <c r="CD857" i="5"/>
  <c r="CD948" i="5"/>
  <c r="CD1064" i="5"/>
  <c r="CD872" i="5"/>
  <c r="CD472" i="5"/>
  <c r="CD874" i="5"/>
  <c r="CD258" i="5"/>
  <c r="CD1182" i="5"/>
  <c r="CD222" i="5"/>
  <c r="CD118" i="5"/>
  <c r="CD561" i="5"/>
  <c r="CD313" i="5"/>
  <c r="CD381" i="5"/>
  <c r="CD842" i="5"/>
  <c r="CD884" i="5"/>
  <c r="CD758" i="5"/>
  <c r="CD385" i="5"/>
  <c r="CD818" i="5"/>
  <c r="CD462" i="5"/>
  <c r="CD660" i="5"/>
  <c r="CD891" i="5"/>
  <c r="CD836" i="5"/>
  <c r="CD458" i="5"/>
  <c r="CD693" i="5"/>
  <c r="CD585" i="5"/>
  <c r="CD631" i="5"/>
  <c r="CD1148" i="5"/>
  <c r="CD480" i="5"/>
  <c r="CD59" i="5"/>
  <c r="CD988" i="5"/>
  <c r="CD422" i="5"/>
  <c r="CD676" i="5"/>
  <c r="CD917" i="5"/>
  <c r="CD860" i="5"/>
  <c r="CD537" i="5"/>
  <c r="CD320" i="5"/>
  <c r="CD578" i="5"/>
  <c r="CD466" i="5"/>
  <c r="CD674" i="5"/>
  <c r="CD568" i="5"/>
  <c r="CD17" i="5"/>
  <c r="CD7" i="5"/>
  <c r="CD18" i="5"/>
  <c r="CD6" i="5"/>
  <c r="CD201" i="5"/>
  <c r="CD331" i="5"/>
  <c r="CD518" i="5"/>
  <c r="CD526" i="5"/>
  <c r="CD48" i="5"/>
  <c r="CD31" i="5"/>
  <c r="CD346" i="5"/>
  <c r="CD243" i="5"/>
  <c r="CD116" i="5"/>
  <c r="CD66" i="5"/>
  <c r="CD283" i="5"/>
  <c r="CD1077" i="5"/>
  <c r="CD1059" i="5"/>
  <c r="CD1073" i="5"/>
  <c r="CD796" i="5"/>
  <c r="CD570" i="5"/>
  <c r="CD985" i="5"/>
  <c r="CD228" i="5"/>
  <c r="CD321" i="5"/>
  <c r="CD202" i="5"/>
  <c r="CD1133" i="5"/>
  <c r="CD137" i="5"/>
  <c r="CD44" i="5"/>
  <c r="CD58" i="5"/>
  <c r="CD741" i="5"/>
  <c r="CD536" i="5"/>
  <c r="CD347" i="5"/>
  <c r="CD123" i="5"/>
  <c r="CD153" i="5"/>
  <c r="CD671" i="5"/>
  <c r="CD464" i="5"/>
  <c r="CD249" i="5"/>
  <c r="CD336" i="5"/>
  <c r="CD149" i="5"/>
  <c r="CD1112" i="5"/>
  <c r="CD635" i="5"/>
  <c r="CD194" i="5"/>
  <c r="CD366" i="5"/>
  <c r="CD503" i="5"/>
  <c r="CD544" i="5"/>
  <c r="CD885" i="5"/>
  <c r="CD724" i="5"/>
  <c r="CD1098" i="5"/>
  <c r="CD1199" i="5"/>
  <c r="CD1154" i="5"/>
  <c r="CD27" i="5"/>
  <c r="CD554" i="5"/>
  <c r="CD1035" i="5"/>
  <c r="CD1163" i="5"/>
  <c r="CD1070" i="5"/>
  <c r="CD878" i="5"/>
  <c r="CD556" i="5"/>
  <c r="CD649" i="5"/>
  <c r="CD1049" i="5"/>
  <c r="CD807" i="5"/>
  <c r="CD942" i="5"/>
  <c r="CD650" i="5"/>
  <c r="CD849" i="5"/>
  <c r="CD547" i="5"/>
  <c r="CD49" i="5"/>
  <c r="CD34" i="5"/>
  <c r="CD168" i="5"/>
  <c r="CD303" i="5"/>
  <c r="CD488" i="5"/>
  <c r="CD179" i="5"/>
  <c r="CD367" i="5"/>
  <c r="CD241" i="5"/>
  <c r="CD108" i="5"/>
  <c r="CD961" i="5"/>
  <c r="CD393" i="5"/>
  <c r="CD145" i="5"/>
  <c r="CD140" i="5"/>
  <c r="CD644" i="5"/>
  <c r="CD498" i="5"/>
  <c r="CD915" i="5"/>
  <c r="CD722" i="5"/>
  <c r="CD1052" i="5"/>
  <c r="CD1204" i="5"/>
  <c r="CD1194" i="5"/>
  <c r="CD502" i="5"/>
  <c r="CD150" i="5"/>
  <c r="CD329" i="5"/>
  <c r="CD803" i="5"/>
  <c r="CD659" i="5"/>
  <c r="CD960" i="5"/>
  <c r="CD1161" i="5"/>
  <c r="CD934" i="5"/>
  <c r="CD665" i="5"/>
  <c r="CD765" i="5"/>
  <c r="CD914" i="5"/>
  <c r="CD930" i="5"/>
  <c r="CD1150" i="5"/>
  <c r="CD980" i="5"/>
  <c r="CD478" i="5"/>
  <c r="CD862" i="5"/>
  <c r="CD1188" i="5"/>
  <c r="CD1132" i="5"/>
  <c r="CD617" i="5"/>
  <c r="CD191" i="5"/>
  <c r="CD28" i="5"/>
  <c r="CD487" i="5"/>
  <c r="CD157" i="5"/>
  <c r="CD343" i="5"/>
  <c r="CD772" i="5"/>
  <c r="CD701" i="5"/>
  <c r="CD496" i="5"/>
  <c r="CD986" i="5"/>
  <c r="CD697" i="5"/>
  <c r="CD627" i="5"/>
  <c r="CD681" i="5"/>
  <c r="CD210" i="5"/>
  <c r="CD408" i="5"/>
  <c r="CD447" i="5"/>
  <c r="CD351" i="5"/>
  <c r="CD74" i="5"/>
  <c r="CD247" i="5"/>
  <c r="CD1042" i="5"/>
  <c r="CD1030" i="5"/>
  <c r="CD1092" i="5"/>
  <c r="CD744" i="5"/>
  <c r="CD239" i="5"/>
  <c r="CD319" i="5"/>
  <c r="CD209" i="5"/>
  <c r="CD1122" i="5"/>
  <c r="CD522" i="5"/>
  <c r="CD248" i="5"/>
  <c r="CD348" i="5"/>
  <c r="CD129" i="5"/>
  <c r="CD1123" i="5"/>
  <c r="CD553" i="5"/>
  <c r="CD1043" i="5"/>
  <c r="CD1172" i="5"/>
  <c r="CD1091" i="5"/>
  <c r="CD907" i="5"/>
  <c r="CD186" i="5"/>
  <c r="CD315" i="5"/>
  <c r="CD463" i="5"/>
  <c r="CD200" i="5"/>
  <c r="CD998" i="5"/>
  <c r="CD1169" i="5"/>
  <c r="CD919" i="5"/>
  <c r="CD684" i="5"/>
  <c r="CD759" i="5"/>
  <c r="CD890" i="5"/>
  <c r="CD473" i="5"/>
  <c r="CD940" i="5"/>
  <c r="CD692" i="5"/>
  <c r="CD608" i="5"/>
  <c r="CD973" i="5"/>
  <c r="CD863" i="5"/>
  <c r="CD784" i="5"/>
  <c r="CD232" i="5"/>
  <c r="CD1008" i="5"/>
  <c r="CD558" i="5"/>
  <c r="CD927" i="5"/>
  <c r="CD549" i="5"/>
  <c r="CD275" i="5"/>
  <c r="CD491" i="5"/>
  <c r="CD144" i="5"/>
  <c r="CD42" i="5"/>
  <c r="CD64" i="5"/>
  <c r="CD702" i="5"/>
  <c r="CD646" i="5"/>
  <c r="CD567" i="5"/>
  <c r="CD688" i="5"/>
  <c r="CD1082" i="5"/>
  <c r="CD837" i="5"/>
  <c r="CD938" i="5"/>
  <c r="CD704" i="5"/>
  <c r="CD824" i="5"/>
  <c r="CD951" i="5"/>
  <c r="CD1117" i="5"/>
  <c r="CD989" i="5"/>
  <c r="CD492" i="5"/>
  <c r="CD798" i="5"/>
  <c r="CD1198" i="5"/>
  <c r="CD679" i="5"/>
  <c r="CD212" i="5"/>
  <c r="CD411" i="5"/>
  <c r="CD449" i="5"/>
  <c r="CD364" i="5"/>
  <c r="CD944" i="5"/>
  <c r="CD848" i="5"/>
  <c r="CD816" i="5"/>
  <c r="CD230" i="5"/>
  <c r="CD1024" i="5"/>
  <c r="CD455" i="5"/>
  <c r="CD460" i="5"/>
  <c r="CD647" i="5"/>
  <c r="CD595" i="5"/>
  <c r="CD643" i="5"/>
  <c r="CD548" i="5"/>
  <c r="CD70" i="5"/>
  <c r="CD587" i="5"/>
  <c r="CD1128" i="5"/>
  <c r="CD633" i="5"/>
  <c r="CD176" i="5"/>
  <c r="CD873" i="5"/>
  <c r="CD435" i="5"/>
  <c r="CD540" i="5"/>
  <c r="CD594" i="5"/>
  <c r="CD577" i="5"/>
  <c r="CD510" i="5"/>
  <c r="CD260" i="5"/>
  <c r="CD509" i="5"/>
  <c r="CD618" i="5"/>
  <c r="CD507" i="5"/>
  <c r="CD76" i="5"/>
  <c r="CD9" i="5"/>
  <c r="CD22" i="5"/>
  <c r="CD10" i="5"/>
  <c r="CD20" i="5"/>
  <c r="CD272" i="5"/>
  <c r="CD497" i="5"/>
  <c r="CD613" i="5"/>
  <c r="CD451" i="5"/>
  <c r="CD164" i="5"/>
  <c r="CD21" i="5"/>
  <c r="CD178" i="5"/>
  <c r="CD414" i="5"/>
  <c r="CD295" i="5"/>
  <c r="CD109" i="5"/>
  <c r="CD40" i="5"/>
  <c r="CD215" i="5"/>
  <c r="CD1090" i="5"/>
  <c r="CD1076" i="5"/>
  <c r="CD1039" i="5"/>
  <c r="CD833" i="5"/>
  <c r="CD542" i="5"/>
  <c r="CD959" i="5"/>
  <c r="CD94" i="5"/>
  <c r="CD338" i="5"/>
  <c r="CD154" i="5"/>
  <c r="CD1110" i="5"/>
  <c r="CD14" i="5"/>
  <c r="CD185" i="5"/>
  <c r="CD799" i="5"/>
  <c r="CD519" i="5"/>
  <c r="CD274" i="5"/>
  <c r="CD268" i="5"/>
  <c r="CD174" i="5"/>
  <c r="CD543" i="5"/>
  <c r="CD297" i="5"/>
  <c r="CD286" i="5"/>
  <c r="CD418" i="5"/>
  <c r="CD152" i="5"/>
  <c r="CD1063" i="5"/>
  <c r="CD821" i="5"/>
  <c r="CD246" i="5"/>
  <c r="CD476" i="5"/>
  <c r="CD602" i="5"/>
  <c r="CD281" i="5"/>
  <c r="CD769" i="5"/>
  <c r="CD620" i="5"/>
  <c r="CD922" i="5"/>
  <c r="CD1120" i="5"/>
  <c r="CD1097" i="5"/>
  <c r="CD12" i="5"/>
  <c r="CD3" i="5"/>
  <c r="CD439" i="5"/>
  <c r="CD834" i="5"/>
  <c r="CD1089" i="5"/>
  <c r="CD1055" i="5"/>
  <c r="CD886" i="5"/>
  <c r="CD97" i="5"/>
  <c r="CD596" i="5"/>
  <c r="CD970" i="5"/>
  <c r="CD573" i="5"/>
  <c r="CD734" i="5"/>
  <c r="CD486" i="5"/>
  <c r="CD776" i="5"/>
  <c r="CD501" i="5"/>
  <c r="CD159" i="5"/>
  <c r="CD24" i="5"/>
  <c r="CD231" i="5"/>
  <c r="CD136" i="5"/>
  <c r="CD444" i="5"/>
  <c r="CD269" i="5"/>
  <c r="CD173" i="5"/>
  <c r="CD390" i="5"/>
  <c r="CD325" i="5"/>
  <c r="CD947" i="5"/>
  <c r="CD280" i="5"/>
  <c r="CD252" i="5"/>
  <c r="CD148" i="5"/>
  <c r="CD530" i="5"/>
  <c r="CD305" i="5"/>
  <c r="CD786" i="5"/>
  <c r="CD597" i="5"/>
  <c r="CD932" i="5"/>
  <c r="CD1103" i="5"/>
  <c r="CD1126" i="5"/>
  <c r="CD162" i="5"/>
  <c r="CD345" i="5"/>
  <c r="CD735" i="5"/>
  <c r="CD669" i="5"/>
  <c r="CD1143" i="5"/>
  <c r="CD1181" i="5"/>
  <c r="CD889" i="5"/>
  <c r="CD897" i="5"/>
  <c r="CD629" i="5"/>
  <c r="CD1027" i="5"/>
  <c r="CD743" i="5"/>
  <c r="CD1058" i="5"/>
  <c r="CD1116" i="5"/>
  <c r="CD680" i="5"/>
  <c r="CD745" i="5"/>
  <c r="CD1197" i="5"/>
  <c r="CD318" i="5"/>
  <c r="CD1005" i="5"/>
  <c r="CD584" i="5"/>
  <c r="CD400" i="5"/>
  <c r="CD13" i="5"/>
  <c r="CD2" i="5"/>
  <c r="CD172" i="5"/>
  <c r="CD353" i="5"/>
  <c r="CD710" i="5"/>
  <c r="CD706" i="5"/>
  <c r="CD427" i="5"/>
  <c r="CD1041" i="5"/>
  <c r="CD935" i="5"/>
  <c r="CD412" i="5"/>
  <c r="CD333" i="5"/>
  <c r="CD535" i="5"/>
  <c r="CD461" i="5"/>
  <c r="CD384" i="5"/>
  <c r="CD85" i="5"/>
  <c r="CD47" i="5"/>
  <c r="CD218" i="5"/>
  <c r="CD1085" i="5"/>
  <c r="CD1067" i="5"/>
  <c r="CD1078" i="5"/>
  <c r="CD820" i="5"/>
  <c r="CD96" i="5"/>
  <c r="CD341" i="5"/>
  <c r="CD177" i="5"/>
  <c r="CD1101" i="5"/>
  <c r="CD250" i="5"/>
  <c r="CD302" i="5"/>
  <c r="CD391" i="5"/>
  <c r="CD146" i="5"/>
  <c r="CD1071" i="5"/>
  <c r="CD456" i="5"/>
  <c r="CD845" i="5"/>
  <c r="CD1113" i="5"/>
  <c r="CD1003" i="5"/>
  <c r="CD898" i="5"/>
  <c r="CD238" i="5"/>
  <c r="CD135" i="5"/>
  <c r="CD424" i="5"/>
  <c r="CD257" i="5"/>
  <c r="CD1140" i="5"/>
  <c r="CD1179" i="5"/>
  <c r="CD962" i="5"/>
  <c r="CD903" i="5"/>
  <c r="CD670" i="5"/>
  <c r="CD1004" i="5"/>
  <c r="CD413" i="5"/>
  <c r="CD1010" i="5"/>
  <c r="CD892" i="5"/>
  <c r="CD442" i="5"/>
  <c r="CD270" i="5"/>
  <c r="CD775" i="5"/>
  <c r="CD723" i="5"/>
  <c r="CD717" i="5"/>
  <c r="CD843" i="5"/>
  <c r="CD83" i="5"/>
  <c r="CD982" i="5"/>
  <c r="CD517" i="5"/>
  <c r="CD678" i="5"/>
  <c r="CD429" i="5"/>
  <c r="CD15" i="5"/>
  <c r="CD182" i="5"/>
  <c r="CD839" i="5"/>
  <c r="CD804" i="5"/>
  <c r="CD88" i="5"/>
  <c r="CD591" i="5"/>
  <c r="CD923" i="5"/>
  <c r="CD641" i="5"/>
  <c r="CD768" i="5"/>
  <c r="CD562" i="5"/>
  <c r="CD719" i="5"/>
  <c r="CD714" i="5"/>
  <c r="CD1068" i="5"/>
  <c r="CD1102" i="5"/>
  <c r="CD686" i="5"/>
  <c r="CD742" i="5"/>
  <c r="CD1201" i="5"/>
  <c r="CD328" i="5"/>
  <c r="CD470" i="5"/>
  <c r="CD474" i="5"/>
  <c r="CD344" i="5"/>
  <c r="CD244" i="5"/>
  <c r="CD822" i="5"/>
  <c r="CD731" i="5"/>
  <c r="CD696" i="5"/>
  <c r="CD904" i="5"/>
  <c r="CD77" i="5"/>
  <c r="CD979" i="5"/>
  <c r="CD841" i="5"/>
  <c r="CD100" i="5"/>
  <c r="CD516" i="5"/>
  <c r="CD128" i="5"/>
  <c r="CD493" i="5"/>
  <c r="CD309" i="5"/>
  <c r="CD1031" i="5"/>
  <c r="CD555" i="5"/>
  <c r="CD402" i="5"/>
  <c r="CD648" i="5"/>
  <c r="CD858" i="5"/>
  <c r="CD90" i="5"/>
  <c r="CD431" i="5"/>
  <c r="CD528" i="5"/>
  <c r="CD113" i="5"/>
  <c r="CD41" i="5"/>
  <c r="BE38" i="5"/>
  <c r="BE825" i="5"/>
  <c r="BE605" i="5"/>
  <c r="BE855" i="5"/>
  <c r="BE369" i="5"/>
  <c r="BE63" i="5"/>
  <c r="BE190" i="5"/>
  <c r="BE730" i="5"/>
  <c r="BE1216" i="5"/>
  <c r="BE1218" i="5"/>
  <c r="BE1094" i="5"/>
  <c r="BE856" i="5"/>
  <c r="BE278" i="5"/>
  <c r="BE356" i="5"/>
  <c r="BE867" i="5"/>
  <c r="BE115" i="5"/>
  <c r="BE287" i="5"/>
  <c r="BE235" i="5"/>
  <c r="BE86" i="5"/>
  <c r="BE1086" i="5"/>
  <c r="BE557" i="5"/>
  <c r="BE310" i="5"/>
  <c r="BE875" i="5"/>
  <c r="BE79" i="5"/>
  <c r="BE39" i="5"/>
  <c r="BE324" i="5"/>
  <c r="BE221" i="5"/>
  <c r="BE1037" i="5"/>
  <c r="BE736" i="5"/>
  <c r="BE1121" i="5"/>
  <c r="BE1141" i="5"/>
  <c r="BE652" i="5"/>
  <c r="BE1050" i="5"/>
  <c r="BE1166" i="5"/>
  <c r="BE1219" i="5"/>
  <c r="BE1207" i="5"/>
  <c r="BE160" i="5"/>
  <c r="BE206" i="5"/>
  <c r="BE1195" i="5"/>
  <c r="BE1144" i="5"/>
  <c r="BE1081" i="5"/>
  <c r="BE1099" i="5"/>
  <c r="BE958" i="5"/>
  <c r="BE851" i="5"/>
  <c r="BE740" i="5"/>
  <c r="BE1095" i="5"/>
  <c r="BE916" i="5"/>
  <c r="BE417" i="5"/>
  <c r="BE339" i="5"/>
  <c r="BE103" i="5"/>
  <c r="BE626" i="5"/>
  <c r="BE716" i="5"/>
  <c r="BE854" i="5"/>
  <c r="BE98" i="5"/>
  <c r="BE183" i="5"/>
  <c r="BE311" i="5"/>
  <c r="BE127" i="5"/>
  <c r="BE871" i="5"/>
  <c r="BE748" i="5"/>
  <c r="BE926" i="5"/>
  <c r="BE1034" i="5"/>
  <c r="BE658" i="5"/>
  <c r="BE1105" i="5"/>
  <c r="BE1074" i="5"/>
  <c r="BE1208" i="5"/>
  <c r="BE1191" i="5"/>
  <c r="BE869" i="5"/>
  <c r="BE975" i="5"/>
  <c r="BE1104" i="5"/>
  <c r="BE705" i="5"/>
  <c r="BE883" i="5"/>
  <c r="BE1127" i="5"/>
  <c r="BE298" i="5"/>
  <c r="BE957" i="5"/>
  <c r="BE477" i="5"/>
  <c r="BE981" i="5"/>
  <c r="BE1014" i="5"/>
  <c r="BE572" i="5"/>
  <c r="BE661" i="5"/>
  <c r="BE312" i="5"/>
  <c r="BE953" i="5"/>
  <c r="BE1202" i="5"/>
  <c r="BE467" i="5"/>
  <c r="BE1038" i="5"/>
  <c r="BE377" i="5"/>
  <c r="BE226" i="5"/>
  <c r="BE112" i="5"/>
  <c r="BE499" i="5"/>
  <c r="BE163" i="5"/>
  <c r="BE180" i="5"/>
  <c r="BE991" i="5"/>
  <c r="BE984" i="5"/>
  <c r="BE1118" i="5"/>
  <c r="BE1011" i="5"/>
  <c r="BE1153" i="5"/>
  <c r="BE271" i="5"/>
  <c r="BE823" i="5"/>
  <c r="BE853" i="5"/>
  <c r="BE949" i="5"/>
  <c r="BE808" i="5"/>
  <c r="BE762" i="5"/>
  <c r="BE785" i="5"/>
  <c r="BE106" i="5"/>
  <c r="BE104" i="5"/>
  <c r="BE791" i="5"/>
  <c r="BE1057" i="5"/>
  <c r="BE1111" i="5"/>
  <c r="BE727" i="5"/>
  <c r="BE430" i="5"/>
  <c r="BE73" i="5"/>
  <c r="BE240" i="5"/>
  <c r="BE214" i="5"/>
  <c r="BE61" i="5"/>
  <c r="BE1137" i="5"/>
  <c r="BE91" i="5"/>
  <c r="BE45" i="5"/>
  <c r="BE363" i="5"/>
  <c r="BE224" i="5"/>
  <c r="BE995" i="5"/>
  <c r="BE355" i="5"/>
  <c r="BE1175" i="5"/>
  <c r="BE1001" i="5"/>
  <c r="BE933" i="5"/>
  <c r="BE879" i="5"/>
  <c r="BE406" i="5"/>
  <c r="BE368" i="5"/>
  <c r="BE545" i="5"/>
  <c r="BE80" i="5"/>
  <c r="BE739" i="5"/>
  <c r="BE1130" i="5"/>
  <c r="BE721" i="5"/>
  <c r="BE1051" i="5"/>
  <c r="BE538" i="5"/>
  <c r="BE1033" i="5"/>
  <c r="BE1114" i="5"/>
  <c r="BE387" i="5"/>
  <c r="BE662" i="5"/>
  <c r="BE831" i="5"/>
  <c r="BE844" i="5"/>
  <c r="BE800" i="5"/>
  <c r="BE428" i="5"/>
  <c r="BE950" i="5"/>
  <c r="BE101" i="5"/>
  <c r="BE1046" i="5"/>
  <c r="BE362" i="5"/>
  <c r="BE896" i="5"/>
  <c r="BE630" i="5"/>
  <c r="BE263" i="5"/>
  <c r="BE95" i="5"/>
  <c r="BE151" i="5"/>
  <c r="BE691" i="5"/>
  <c r="BE690" i="5"/>
  <c r="BE906" i="5"/>
  <c r="BE905" i="5"/>
  <c r="BE619" i="5"/>
  <c r="BE1072" i="5"/>
  <c r="BE865" i="5"/>
  <c r="BE1047" i="5"/>
  <c r="BE490" i="5"/>
  <c r="BE737" i="5"/>
  <c r="BE469" i="5"/>
  <c r="BE1061" i="5"/>
  <c r="BE1183" i="5"/>
  <c r="BE921" i="5"/>
  <c r="BE810" i="5"/>
  <c r="BE615" i="5"/>
  <c r="BE760" i="5"/>
  <c r="BE700" i="5"/>
  <c r="BE666" i="5"/>
  <c r="BE397" i="5"/>
  <c r="BE866" i="5"/>
  <c r="BE299" i="5"/>
  <c r="BE1088" i="5"/>
  <c r="BE327" i="5"/>
  <c r="BE880" i="5"/>
  <c r="BE489" i="5"/>
  <c r="BE370" i="5"/>
  <c r="BE407" i="5"/>
  <c r="BE581" i="5"/>
  <c r="BE523" i="5"/>
  <c r="BE147" i="5"/>
  <c r="BE637" i="5"/>
  <c r="BE713" i="5"/>
  <c r="BE1129" i="5"/>
  <c r="BE425" i="5"/>
  <c r="BE205" i="5"/>
  <c r="BE75" i="5"/>
  <c r="BE207" i="5"/>
  <c r="BE913" i="5"/>
  <c r="BE415" i="5"/>
  <c r="BE790" i="5"/>
  <c r="BE514" i="5"/>
  <c r="BE277" i="5"/>
  <c r="BE479" i="5"/>
  <c r="BE753" i="5"/>
  <c r="BE687" i="5"/>
  <c r="BE623" i="5"/>
  <c r="BE143" i="5"/>
  <c r="BE36" i="5"/>
  <c r="BE35" i="5"/>
  <c r="BE527" i="5"/>
  <c r="BE399" i="5"/>
  <c r="BE552" i="5"/>
  <c r="BE398" i="5"/>
  <c r="BE165" i="5"/>
  <c r="BE99" i="5"/>
  <c r="BE754" i="5"/>
  <c r="BE1215" i="5"/>
  <c r="BE1214" i="5"/>
  <c r="BE1119" i="5"/>
  <c r="BE925" i="5"/>
  <c r="BE524" i="5"/>
  <c r="BE322" i="5"/>
  <c r="BE640" i="5"/>
  <c r="BE43" i="5"/>
  <c r="BE276" i="5"/>
  <c r="BE203" i="5"/>
  <c r="BE50" i="5"/>
  <c r="BE1176" i="5"/>
  <c r="BE936" i="5"/>
  <c r="BE500" i="5"/>
  <c r="BE1025" i="5"/>
  <c r="BE273" i="5"/>
  <c r="BE521" i="5"/>
  <c r="BE314" i="5"/>
  <c r="BE81" i="5"/>
  <c r="BE1062" i="5"/>
  <c r="BE663" i="5"/>
  <c r="BE1018" i="5"/>
  <c r="BE788" i="5"/>
  <c r="BE726" i="5"/>
  <c r="BE968" i="5"/>
  <c r="BE954" i="5"/>
  <c r="BE1217" i="5"/>
  <c r="BE1210" i="5"/>
  <c r="BE217" i="5"/>
  <c r="BE715" i="5"/>
  <c r="BE1142" i="5"/>
  <c r="BE1146" i="5"/>
  <c r="BE859" i="5"/>
  <c r="BE1053" i="5"/>
  <c r="BE1028" i="5"/>
  <c r="BE828" i="5"/>
  <c r="BE725" i="5"/>
  <c r="BE861" i="5"/>
  <c r="BE920" i="5"/>
  <c r="BE929" i="5"/>
  <c r="BE410" i="5"/>
  <c r="BE357" i="5"/>
  <c r="BE65" i="5"/>
  <c r="BE156" i="5"/>
  <c r="BE372" i="5"/>
  <c r="BE592" i="5"/>
  <c r="BE332" i="5"/>
  <c r="BE304" i="5"/>
  <c r="BE56" i="5"/>
  <c r="BE300" i="5"/>
  <c r="BE763" i="5"/>
  <c r="BE829" i="5"/>
  <c r="BE1007" i="5"/>
  <c r="BE783" i="5"/>
  <c r="BE689" i="5"/>
  <c r="BE1032" i="5"/>
  <c r="BE965" i="5"/>
  <c r="BE1212" i="5"/>
  <c r="BE1187" i="5"/>
  <c r="BE943" i="5"/>
  <c r="BE1000" i="5"/>
  <c r="BE1189" i="5"/>
  <c r="BE838" i="5"/>
  <c r="BE639" i="5"/>
  <c r="BE1108" i="5"/>
  <c r="BE606" i="5"/>
  <c r="BE864" i="5"/>
  <c r="BE404" i="5"/>
  <c r="BE815" i="5"/>
  <c r="BE971" i="5"/>
  <c r="BE396" i="5"/>
  <c r="BE826" i="5"/>
  <c r="BE292" i="5"/>
  <c r="BE1044" i="5"/>
  <c r="BE52" i="5"/>
  <c r="BE1206" i="5"/>
  <c r="BE288" i="5"/>
  <c r="BE1096" i="5"/>
  <c r="BE358" i="5"/>
  <c r="BE459" i="5"/>
  <c r="BE193" i="5"/>
  <c r="BE941" i="5"/>
  <c r="BE994" i="5"/>
  <c r="BE1205" i="5"/>
  <c r="BE1040" i="5"/>
  <c r="BE1193" i="5"/>
  <c r="BE468" i="5"/>
  <c r="BE924" i="5"/>
  <c r="BE738" i="5"/>
  <c r="BE1075" i="5"/>
  <c r="BE974" i="5"/>
  <c r="BE928" i="5"/>
  <c r="BE812" i="5"/>
  <c r="BE114" i="5"/>
  <c r="BE110" i="5"/>
  <c r="BE513" i="5"/>
  <c r="BE1079" i="5"/>
  <c r="BE1157" i="5"/>
  <c r="BE1056" i="5"/>
  <c r="BE420" i="5"/>
  <c r="BE33" i="5"/>
  <c r="BE266" i="5"/>
  <c r="BE142" i="5"/>
  <c r="BE62" i="5"/>
  <c r="BE1196" i="5"/>
  <c r="BE264" i="5"/>
  <c r="BE445" i="5"/>
  <c r="BE438" i="5"/>
  <c r="BE141" i="5"/>
  <c r="BE1009" i="5"/>
  <c r="BE888" i="5"/>
  <c r="BE1160" i="5"/>
  <c r="BE1065" i="5"/>
  <c r="BE777" i="5"/>
  <c r="BE1080" i="5"/>
  <c r="BE253" i="5"/>
  <c r="BE184" i="5"/>
  <c r="BE483" i="5"/>
  <c r="BE237" i="5"/>
  <c r="BE667" i="5"/>
  <c r="BE1159" i="5"/>
  <c r="BE586" i="5"/>
  <c r="BE952" i="5"/>
  <c r="BE551" i="5"/>
  <c r="BE1023" i="5"/>
  <c r="BE1203" i="5"/>
  <c r="BE441" i="5"/>
  <c r="BE1012" i="5"/>
  <c r="BE1100" i="5"/>
  <c r="BE559" i="5"/>
  <c r="BE622" i="5"/>
  <c r="BE654" i="5"/>
  <c r="BE166" i="5"/>
  <c r="BE806" i="5"/>
  <c r="BE409" i="5"/>
  <c r="BE1017" i="5"/>
  <c r="BE515" i="5"/>
  <c r="BE830" i="5"/>
  <c r="BE564" i="5"/>
  <c r="BE698" i="5"/>
  <c r="BE728" i="5"/>
  <c r="BE978" i="5"/>
  <c r="BE1029" i="5"/>
  <c r="BE668" i="5"/>
  <c r="BE1019" i="5"/>
  <c r="BE1087" i="5"/>
  <c r="BE846" i="5"/>
  <c r="BE992" i="5"/>
  <c r="BE388" i="5"/>
  <c r="BE910" i="5"/>
  <c r="BE259" i="5"/>
  <c r="BE1054" i="5"/>
  <c r="BE225" i="5"/>
  <c r="BE1211" i="5"/>
  <c r="BE1022" i="5"/>
  <c r="BE967" i="5"/>
  <c r="BE805" i="5"/>
  <c r="BE899" i="5"/>
  <c r="BE448" i="5"/>
  <c r="BE511" i="5"/>
  <c r="BE574" i="5"/>
  <c r="BE138" i="5"/>
  <c r="BE673" i="5"/>
  <c r="BE780" i="5"/>
  <c r="BE1060" i="5"/>
  <c r="BE229" i="5"/>
  <c r="BE797" i="5"/>
  <c r="BE105" i="5"/>
  <c r="BE308" i="5"/>
  <c r="BE261" i="5"/>
  <c r="BE520" i="5"/>
  <c r="BE401" i="5"/>
  <c r="BE508" i="5"/>
  <c r="BE485" i="5"/>
  <c r="BE1124" i="5"/>
  <c r="BE599" i="5"/>
  <c r="BE720" i="5"/>
  <c r="BE877" i="5"/>
  <c r="BE296" i="5"/>
  <c r="BE870" i="5"/>
  <c r="BE394" i="5"/>
  <c r="BE607" i="5"/>
  <c r="BE512" i="5"/>
  <c r="BE437" i="5"/>
  <c r="BE11" i="5"/>
  <c r="BE29" i="5"/>
  <c r="BE8" i="5"/>
  <c r="BE26" i="5"/>
  <c r="BE506" i="5"/>
  <c r="BE216" i="5"/>
  <c r="BE443" i="5"/>
  <c r="BE433" i="5"/>
  <c r="BE170" i="5"/>
  <c r="BE71" i="5"/>
  <c r="BE718" i="5"/>
  <c r="BE1192" i="5"/>
  <c r="BE1184" i="5"/>
  <c r="BE1013" i="5"/>
  <c r="BE657" i="5"/>
  <c r="BE677" i="5"/>
  <c r="BE301" i="5"/>
  <c r="BE997" i="5"/>
  <c r="BE434" i="5"/>
  <c r="BE223" i="5"/>
  <c r="BE67" i="5"/>
  <c r="BE1136" i="5"/>
  <c r="BE963" i="5"/>
  <c r="BE566" i="5"/>
  <c r="BE525" i="5"/>
  <c r="BE847" i="5"/>
  <c r="BE204" i="5"/>
  <c r="BE582" i="5"/>
  <c r="BE323" i="5"/>
  <c r="BE107" i="5"/>
  <c r="BE1177" i="5"/>
  <c r="BE711" i="5"/>
  <c r="BE636" i="5"/>
  <c r="BE580" i="5"/>
  <c r="BE645" i="5"/>
  <c r="BE781" i="5"/>
  <c r="BE999" i="5"/>
  <c r="BE1155" i="5"/>
  <c r="BE1200" i="5"/>
  <c r="BE72" i="5"/>
  <c r="BE809" i="5"/>
  <c r="BE1006" i="5"/>
  <c r="BE1002" i="5"/>
  <c r="BE771" i="5"/>
  <c r="BE1020" i="5"/>
  <c r="BE908" i="5"/>
  <c r="BE612" i="5"/>
  <c r="BE531" i="5"/>
  <c r="BE882" i="5"/>
  <c r="BE819" i="5"/>
  <c r="BE392" i="5"/>
  <c r="BE316" i="5"/>
  <c r="BE37" i="5"/>
  <c r="BE234" i="5"/>
  <c r="BE335" i="5"/>
  <c r="BE465" i="5"/>
  <c r="BE233" i="5"/>
  <c r="BE374" i="5"/>
  <c r="BE378" i="5"/>
  <c r="BE93" i="5"/>
  <c r="BE169" i="5"/>
  <c r="BE993" i="5"/>
  <c r="BE334" i="5"/>
  <c r="BE779" i="5"/>
  <c r="BE651" i="5"/>
  <c r="BE811" i="5"/>
  <c r="BE307" i="5"/>
  <c r="BE792" i="5"/>
  <c r="BE1066" i="5"/>
  <c r="BE1178" i="5"/>
  <c r="BE1190" i="5"/>
  <c r="BE751" i="5"/>
  <c r="BE632" i="5"/>
  <c r="BE1106" i="5"/>
  <c r="BE755" i="5"/>
  <c r="BE282" i="5"/>
  <c r="BE389" i="5"/>
  <c r="BE1135" i="5"/>
  <c r="BE563" i="5"/>
  <c r="BE964" i="5"/>
  <c r="BE601" i="5"/>
  <c r="BE966" i="5"/>
  <c r="BE770" i="5"/>
  <c r="BE752" i="5"/>
  <c r="BE817" i="5"/>
  <c r="BE541" i="5"/>
  <c r="BE969" i="5"/>
  <c r="BE1185" i="5"/>
  <c r="BE1125" i="5"/>
  <c r="BE192" i="5"/>
  <c r="BE69" i="5"/>
  <c r="BE46" i="5"/>
  <c r="BE778" i="5"/>
  <c r="BE638" i="5"/>
  <c r="BE1021" i="5"/>
  <c r="BE761" i="5"/>
  <c r="BE1164" i="5"/>
  <c r="BE236" i="5"/>
  <c r="BE664" i="5"/>
  <c r="BE729" i="5"/>
  <c r="BE909" i="5"/>
  <c r="BE656" i="5"/>
  <c r="BE750" i="5"/>
  <c r="BE625" i="5"/>
  <c r="BE60" i="5"/>
  <c r="BE54" i="5"/>
  <c r="BE454" i="5"/>
  <c r="BE1134" i="5"/>
  <c r="BE1156" i="5"/>
  <c r="BE1069" i="5"/>
  <c r="BE495" i="5"/>
  <c r="BE382" i="5"/>
  <c r="BE125" i="5"/>
  <c r="BE51" i="5"/>
  <c r="BE1171" i="5"/>
  <c r="BE208" i="5"/>
  <c r="BE533" i="5"/>
  <c r="BE371" i="5"/>
  <c r="BE84" i="5"/>
  <c r="BE1145" i="5"/>
  <c r="BE708" i="5"/>
  <c r="BE1026" i="5"/>
  <c r="BE983" i="5"/>
  <c r="BE774" i="5"/>
  <c r="BE852" i="5"/>
  <c r="BE289" i="5"/>
  <c r="BE245" i="5"/>
  <c r="BE375" i="5"/>
  <c r="BE133" i="5"/>
  <c r="BE290" i="5"/>
  <c r="BE317" i="5"/>
  <c r="BE1138" i="5"/>
  <c r="BE611" i="5"/>
  <c r="BE996" i="5"/>
  <c r="BE610" i="5"/>
  <c r="BE939" i="5"/>
  <c r="BE1167" i="5"/>
  <c r="BE284" i="5"/>
  <c r="BE709" i="5"/>
  <c r="BE767" i="5"/>
  <c r="BE482" i="5"/>
  <c r="BE887" i="5"/>
  <c r="BE683" i="5"/>
  <c r="BE583" i="5"/>
  <c r="BE937" i="5"/>
  <c r="BE337" i="5"/>
  <c r="BE976" i="5"/>
  <c r="BE395" i="5"/>
  <c r="BE801" i="5"/>
  <c r="BE484" i="5"/>
  <c r="BE813" i="5"/>
  <c r="BE589" i="5"/>
  <c r="BE609" i="5"/>
  <c r="BE764" i="5"/>
  <c r="BE576" i="5"/>
  <c r="BE946" i="5"/>
  <c r="BE773" i="5"/>
  <c r="BE733" i="5"/>
  <c r="BE835" i="5"/>
  <c r="BE707" i="5"/>
  <c r="BE481" i="5"/>
  <c r="BE945" i="5"/>
  <c r="BE1186" i="5"/>
  <c r="BE827" i="5"/>
  <c r="BE621" i="5"/>
  <c r="BE694" i="5"/>
  <c r="BE642" i="5"/>
  <c r="BE359" i="5"/>
  <c r="BE794" i="5"/>
  <c r="BE712" i="5"/>
  <c r="BE475" i="5"/>
  <c r="BE956" i="5"/>
  <c r="BE672" i="5"/>
  <c r="BE1084" i="5"/>
  <c r="BE832" i="5"/>
  <c r="BE450" i="5"/>
  <c r="BE102" i="5"/>
  <c r="BE262" i="5"/>
  <c r="BE120" i="5"/>
  <c r="BE405" i="5"/>
  <c r="BE1109" i="5"/>
  <c r="BE614" i="5"/>
  <c r="BE306" i="5"/>
  <c r="BE787" i="5"/>
  <c r="BE990" i="5"/>
  <c r="BE403" i="5"/>
  <c r="BE111" i="5"/>
  <c r="BE256" i="5"/>
  <c r="BE505" i="5"/>
  <c r="BE220" i="5"/>
  <c r="BE25" i="5"/>
  <c r="BE16" i="5"/>
  <c r="BE23" i="5"/>
  <c r="BE19" i="5"/>
  <c r="BE121" i="5"/>
  <c r="BE285" i="5"/>
  <c r="BE383" i="5"/>
  <c r="BE571" i="5"/>
  <c r="BE131" i="5"/>
  <c r="BE4" i="5"/>
  <c r="BE242" i="5"/>
  <c r="BE365" i="5"/>
  <c r="BE213" i="5"/>
  <c r="BE132" i="5"/>
  <c r="BE55" i="5"/>
  <c r="BE279" i="5"/>
  <c r="BE757" i="5"/>
  <c r="BE1173" i="5"/>
  <c r="BE1170" i="5"/>
  <c r="BE955" i="5"/>
  <c r="BE349" i="5"/>
  <c r="BE188" i="5"/>
  <c r="BE32" i="5"/>
  <c r="BE457" i="5"/>
  <c r="BE881" i="5"/>
  <c r="BE198" i="5"/>
  <c r="BE293" i="5"/>
  <c r="BE82" i="5"/>
  <c r="BE1131" i="5"/>
  <c r="BE89" i="5"/>
  <c r="BE181" i="5"/>
  <c r="BE628" i="5"/>
  <c r="BE494" i="5"/>
  <c r="BE167" i="5"/>
  <c r="BE254" i="5"/>
  <c r="BE175" i="5"/>
  <c r="BE532" i="5"/>
  <c r="BE196" i="5"/>
  <c r="BE161" i="5"/>
  <c r="BE386" i="5"/>
  <c r="BE130" i="5"/>
  <c r="BE1016" i="5"/>
  <c r="BE699" i="5"/>
  <c r="BE126" i="5"/>
  <c r="BE291" i="5"/>
  <c r="BE373" i="5"/>
  <c r="BE354" i="5"/>
  <c r="BE593" i="5"/>
  <c r="BE682" i="5"/>
  <c r="BE795" i="5"/>
  <c r="BE1083" i="5"/>
  <c r="BE1213" i="5"/>
  <c r="BE1174" i="5"/>
  <c r="BE68" i="5"/>
  <c r="BE972" i="5"/>
  <c r="BE1151" i="5"/>
  <c r="BE1036" i="5"/>
  <c r="BE876" i="5"/>
  <c r="BE340" i="5"/>
  <c r="BE685" i="5"/>
  <c r="BE902" i="5"/>
  <c r="BE747" i="5"/>
  <c r="BE793" i="5"/>
  <c r="BE504" i="5"/>
  <c r="BE789" i="5"/>
  <c r="BE560" i="5"/>
  <c r="BE139" i="5"/>
  <c r="BE5" i="5"/>
  <c r="BE575" i="5"/>
  <c r="BE376" i="5"/>
  <c r="BE453" i="5"/>
  <c r="BE197" i="5"/>
  <c r="BE255" i="5"/>
  <c r="BE361" i="5"/>
  <c r="BE211" i="5"/>
  <c r="BE911" i="5"/>
  <c r="BE158" i="5"/>
  <c r="BE265" i="5"/>
  <c r="BE171" i="5"/>
  <c r="BE546" i="5"/>
  <c r="BE352" i="5"/>
  <c r="BE588" i="5"/>
  <c r="BE634" i="5"/>
  <c r="BE746" i="5"/>
  <c r="BE1048" i="5"/>
  <c r="BE1209" i="5"/>
  <c r="BE1165" i="5"/>
  <c r="BE124" i="5"/>
  <c r="BE416" i="5"/>
  <c r="BE598" i="5"/>
  <c r="BE529" i="5"/>
  <c r="BE900" i="5"/>
  <c r="BE1147" i="5"/>
  <c r="BE703" i="5"/>
  <c r="BE675" i="5"/>
  <c r="BE1115" i="5"/>
  <c r="BE802" i="5"/>
  <c r="BE987" i="5"/>
  <c r="BE1093" i="5"/>
  <c r="BE840" i="5"/>
  <c r="BE440" i="5"/>
  <c r="BE901" i="5"/>
  <c r="BE267" i="5"/>
  <c r="BE1180" i="5"/>
  <c r="BE1149" i="5"/>
  <c r="BE550" i="5"/>
  <c r="BE57" i="5"/>
  <c r="BE119" i="5"/>
  <c r="BE419" i="5"/>
  <c r="BE616" i="5"/>
  <c r="BE534" i="5"/>
  <c r="BE423" i="5"/>
  <c r="BE569" i="5"/>
  <c r="BE426" i="5"/>
  <c r="BE452" i="5"/>
  <c r="BE227" i="5"/>
  <c r="BE117" i="5"/>
  <c r="BE590" i="5"/>
  <c r="BE330" i="5"/>
  <c r="BE360" i="5"/>
  <c r="BE134" i="5"/>
  <c r="BE53" i="5"/>
  <c r="BE251" i="5"/>
  <c r="BE756" i="5"/>
  <c r="BE1168" i="5"/>
  <c r="BE1152" i="5"/>
  <c r="BE918" i="5"/>
  <c r="BE199" i="5"/>
  <c r="BE294" i="5"/>
  <c r="BE87" i="5"/>
  <c r="BE1139" i="5"/>
  <c r="BE189" i="5"/>
  <c r="BE155" i="5"/>
  <c r="BE421" i="5"/>
  <c r="BE122" i="5"/>
  <c r="BE1045" i="5"/>
  <c r="BE78" i="5"/>
  <c r="BE912" i="5"/>
  <c r="BE1162" i="5"/>
  <c r="BE1015" i="5"/>
  <c r="BE814" i="5"/>
  <c r="BE604" i="5"/>
  <c r="BE379" i="5"/>
  <c r="BE471" i="5"/>
  <c r="BE219" i="5"/>
  <c r="BE868" i="5"/>
  <c r="BE1158" i="5"/>
  <c r="BE732" i="5"/>
  <c r="BE655" i="5"/>
  <c r="BE1107" i="5"/>
  <c r="BE782" i="5"/>
  <c r="BE446" i="5"/>
  <c r="BE565" i="5"/>
  <c r="BE436" i="5"/>
  <c r="BE432" i="5"/>
  <c r="BE931" i="5"/>
  <c r="BE894" i="5"/>
  <c r="BE749" i="5"/>
  <c r="BE380" i="5"/>
  <c r="BE850" i="5"/>
  <c r="BE579" i="5"/>
  <c r="BE977" i="5"/>
  <c r="BE600" i="5"/>
  <c r="BE350" i="5"/>
  <c r="BE603" i="5"/>
  <c r="BE342" i="5"/>
  <c r="BE195" i="5"/>
  <c r="BE30" i="5"/>
  <c r="BE92" i="5"/>
  <c r="BE187" i="5"/>
  <c r="BE624" i="5"/>
  <c r="BE695" i="5"/>
  <c r="BE326" i="5"/>
  <c r="BE653" i="5"/>
  <c r="BE893" i="5"/>
  <c r="BE766" i="5"/>
  <c r="BE895" i="5"/>
  <c r="BE539" i="5"/>
  <c r="BE857" i="5"/>
  <c r="BE948" i="5"/>
  <c r="BE1064" i="5"/>
  <c r="BE872" i="5"/>
  <c r="BE472" i="5"/>
  <c r="BE874" i="5"/>
  <c r="BE258" i="5"/>
  <c r="BE1182" i="5"/>
  <c r="BE222" i="5"/>
  <c r="BE118" i="5"/>
  <c r="BE561" i="5"/>
  <c r="BE313" i="5"/>
  <c r="BE381" i="5"/>
  <c r="BE842" i="5"/>
  <c r="BE884" i="5"/>
  <c r="BE758" i="5"/>
  <c r="BE385" i="5"/>
  <c r="BE818" i="5"/>
  <c r="BE462" i="5"/>
  <c r="BE660" i="5"/>
  <c r="BE891" i="5"/>
  <c r="BE836" i="5"/>
  <c r="BE458" i="5"/>
  <c r="BE693" i="5"/>
  <c r="BE585" i="5"/>
  <c r="BE631" i="5"/>
  <c r="BE1148" i="5"/>
  <c r="BE480" i="5"/>
  <c r="BE59" i="5"/>
  <c r="BE988" i="5"/>
  <c r="BE422" i="5"/>
  <c r="BE676" i="5"/>
  <c r="BE917" i="5"/>
  <c r="BE860" i="5"/>
  <c r="BE537" i="5"/>
  <c r="BE320" i="5"/>
  <c r="BE578" i="5"/>
  <c r="BE466" i="5"/>
  <c r="BE674" i="5"/>
  <c r="BE568" i="5"/>
  <c r="BE17" i="5"/>
  <c r="BE7" i="5"/>
  <c r="BE18" i="5"/>
  <c r="BE6" i="5"/>
  <c r="BE201" i="5"/>
  <c r="BE331" i="5"/>
  <c r="BE518" i="5"/>
  <c r="BE526" i="5"/>
  <c r="BE48" i="5"/>
  <c r="BE31" i="5"/>
  <c r="BE346" i="5"/>
  <c r="BE243" i="5"/>
  <c r="BE116" i="5"/>
  <c r="BE66" i="5"/>
  <c r="BE283" i="5"/>
  <c r="BE1077" i="5"/>
  <c r="BE1059" i="5"/>
  <c r="BE1073" i="5"/>
  <c r="BE796" i="5"/>
  <c r="BE570" i="5"/>
  <c r="BE985" i="5"/>
  <c r="BE228" i="5"/>
  <c r="BE321" i="5"/>
  <c r="BE202" i="5"/>
  <c r="BE1133" i="5"/>
  <c r="BE137" i="5"/>
  <c r="BE44" i="5"/>
  <c r="BE58" i="5"/>
  <c r="BE741" i="5"/>
  <c r="BE536" i="5"/>
  <c r="BE347" i="5"/>
  <c r="BE123" i="5"/>
  <c r="BE153" i="5"/>
  <c r="BE671" i="5"/>
  <c r="BE464" i="5"/>
  <c r="BE249" i="5"/>
  <c r="BE336" i="5"/>
  <c r="BE149" i="5"/>
  <c r="BE1112" i="5"/>
  <c r="BE635" i="5"/>
  <c r="BE194" i="5"/>
  <c r="BE366" i="5"/>
  <c r="BE503" i="5"/>
  <c r="BE544" i="5"/>
  <c r="BE885" i="5"/>
  <c r="BE724" i="5"/>
  <c r="BE1098" i="5"/>
  <c r="BE1199" i="5"/>
  <c r="BE1154" i="5"/>
  <c r="BE27" i="5"/>
  <c r="BE554" i="5"/>
  <c r="BE1035" i="5"/>
  <c r="BE1163" i="5"/>
  <c r="BE1070" i="5"/>
  <c r="BE878" i="5"/>
  <c r="BE556" i="5"/>
  <c r="BE649" i="5"/>
  <c r="BE1049" i="5"/>
  <c r="BE807" i="5"/>
  <c r="BE942" i="5"/>
  <c r="BE650" i="5"/>
  <c r="BE849" i="5"/>
  <c r="BE547" i="5"/>
  <c r="BE49" i="5"/>
  <c r="BE34" i="5"/>
  <c r="BE168" i="5"/>
  <c r="BE303" i="5"/>
  <c r="BE488" i="5"/>
  <c r="BE179" i="5"/>
  <c r="BE367" i="5"/>
  <c r="BE241" i="5"/>
  <c r="BE108" i="5"/>
  <c r="BE961" i="5"/>
  <c r="BE393" i="5"/>
  <c r="BE145" i="5"/>
  <c r="BE140" i="5"/>
  <c r="BE644" i="5"/>
  <c r="BE498" i="5"/>
  <c r="BE915" i="5"/>
  <c r="BE722" i="5"/>
  <c r="BE1052" i="5"/>
  <c r="BE1204" i="5"/>
  <c r="BE1194" i="5"/>
  <c r="BE502" i="5"/>
  <c r="BE150" i="5"/>
  <c r="BE329" i="5"/>
  <c r="BE803" i="5"/>
  <c r="BE659" i="5"/>
  <c r="BE960" i="5"/>
  <c r="BE1161" i="5"/>
  <c r="BE934" i="5"/>
  <c r="BE665" i="5"/>
  <c r="BE765" i="5"/>
  <c r="BE914" i="5"/>
  <c r="BE930" i="5"/>
  <c r="BE1150" i="5"/>
  <c r="BE980" i="5"/>
  <c r="BE478" i="5"/>
  <c r="BE862" i="5"/>
  <c r="BE1188" i="5"/>
  <c r="BE1132" i="5"/>
  <c r="BE617" i="5"/>
  <c r="BE191" i="5"/>
  <c r="BE28" i="5"/>
  <c r="BE487" i="5"/>
  <c r="BE157" i="5"/>
  <c r="BE343" i="5"/>
  <c r="BE772" i="5"/>
  <c r="BE701" i="5"/>
  <c r="BE496" i="5"/>
  <c r="BE986" i="5"/>
  <c r="BE697" i="5"/>
  <c r="BE627" i="5"/>
  <c r="BE681" i="5"/>
  <c r="BE210" i="5"/>
  <c r="BE408" i="5"/>
  <c r="BE447" i="5"/>
  <c r="BE351" i="5"/>
  <c r="BE74" i="5"/>
  <c r="BE247" i="5"/>
  <c r="BE1042" i="5"/>
  <c r="BE1030" i="5"/>
  <c r="BE1092" i="5"/>
  <c r="BE744" i="5"/>
  <c r="BE239" i="5"/>
  <c r="BE319" i="5"/>
  <c r="BE209" i="5"/>
  <c r="BE1122" i="5"/>
  <c r="BE522" i="5"/>
  <c r="BE248" i="5"/>
  <c r="BE348" i="5"/>
  <c r="BE129" i="5"/>
  <c r="BE1123" i="5"/>
  <c r="BE553" i="5"/>
  <c r="BE1043" i="5"/>
  <c r="BE1172" i="5"/>
  <c r="BE1091" i="5"/>
  <c r="BE907" i="5"/>
  <c r="BE186" i="5"/>
  <c r="BE315" i="5"/>
  <c r="BE463" i="5"/>
  <c r="BE200" i="5"/>
  <c r="BE998" i="5"/>
  <c r="BE1169" i="5"/>
  <c r="BE919" i="5"/>
  <c r="BE684" i="5"/>
  <c r="BE759" i="5"/>
  <c r="BE890" i="5"/>
  <c r="BE473" i="5"/>
  <c r="BE940" i="5"/>
  <c r="BE692" i="5"/>
  <c r="BE608" i="5"/>
  <c r="BE973" i="5"/>
  <c r="BE863" i="5"/>
  <c r="BE784" i="5"/>
  <c r="BE232" i="5"/>
  <c r="BE1008" i="5"/>
  <c r="BE558" i="5"/>
  <c r="BE927" i="5"/>
  <c r="BE549" i="5"/>
  <c r="BE275" i="5"/>
  <c r="BE491" i="5"/>
  <c r="BE144" i="5"/>
  <c r="BE42" i="5"/>
  <c r="BE64" i="5"/>
  <c r="BE702" i="5"/>
  <c r="BE646" i="5"/>
  <c r="BE567" i="5"/>
  <c r="BE688" i="5"/>
  <c r="BE1082" i="5"/>
  <c r="BE837" i="5"/>
  <c r="BE938" i="5"/>
  <c r="BE704" i="5"/>
  <c r="BE824" i="5"/>
  <c r="BE951" i="5"/>
  <c r="BE1117" i="5"/>
  <c r="BE989" i="5"/>
  <c r="BE492" i="5"/>
  <c r="BE798" i="5"/>
  <c r="BE1198" i="5"/>
  <c r="BE679" i="5"/>
  <c r="BE212" i="5"/>
  <c r="BE411" i="5"/>
  <c r="BE449" i="5"/>
  <c r="BE364" i="5"/>
  <c r="BE944" i="5"/>
  <c r="BE848" i="5"/>
  <c r="BE816" i="5"/>
  <c r="BE230" i="5"/>
  <c r="BE1024" i="5"/>
  <c r="BE455" i="5"/>
  <c r="BE460" i="5"/>
  <c r="BE647" i="5"/>
  <c r="BE595" i="5"/>
  <c r="BE643" i="5"/>
  <c r="BE548" i="5"/>
  <c r="BE70" i="5"/>
  <c r="BE587" i="5"/>
  <c r="BE1128" i="5"/>
  <c r="BE633" i="5"/>
  <c r="BE176" i="5"/>
  <c r="BE873" i="5"/>
  <c r="BE435" i="5"/>
  <c r="BE540" i="5"/>
  <c r="BE594" i="5"/>
  <c r="BE577" i="5"/>
  <c r="BE510" i="5"/>
  <c r="BE260" i="5"/>
  <c r="BE509" i="5"/>
  <c r="BE618" i="5"/>
  <c r="BE507" i="5"/>
  <c r="BE76" i="5"/>
  <c r="BE9" i="5"/>
  <c r="BE22" i="5"/>
  <c r="BE10" i="5"/>
  <c r="BE20" i="5"/>
  <c r="BE272" i="5"/>
  <c r="BE497" i="5"/>
  <c r="BE613" i="5"/>
  <c r="BE451" i="5"/>
  <c r="BE164" i="5"/>
  <c r="BE21" i="5"/>
  <c r="BE178" i="5"/>
  <c r="BE414" i="5"/>
  <c r="BE295" i="5"/>
  <c r="BE109" i="5"/>
  <c r="BE40" i="5"/>
  <c r="BE215" i="5"/>
  <c r="BE1090" i="5"/>
  <c r="BE1076" i="5"/>
  <c r="BE1039" i="5"/>
  <c r="BE833" i="5"/>
  <c r="BE542" i="5"/>
  <c r="BE959" i="5"/>
  <c r="BE94" i="5"/>
  <c r="BE338" i="5"/>
  <c r="BE154" i="5"/>
  <c r="BE1110" i="5"/>
  <c r="BE14" i="5"/>
  <c r="BE185" i="5"/>
  <c r="BE799" i="5"/>
  <c r="BE519" i="5"/>
  <c r="BE274" i="5"/>
  <c r="BE268" i="5"/>
  <c r="BE174" i="5"/>
  <c r="BE543" i="5"/>
  <c r="BE297" i="5"/>
  <c r="BE286" i="5"/>
  <c r="BE418" i="5"/>
  <c r="BE152" i="5"/>
  <c r="BE1063" i="5"/>
  <c r="BE821" i="5"/>
  <c r="BE246" i="5"/>
  <c r="BE476" i="5"/>
  <c r="BE602" i="5"/>
  <c r="BE281" i="5"/>
  <c r="BE769" i="5"/>
  <c r="BE620" i="5"/>
  <c r="BE922" i="5"/>
  <c r="BE1120" i="5"/>
  <c r="BE1097" i="5"/>
  <c r="BE12" i="5"/>
  <c r="BE3" i="5"/>
  <c r="BE439" i="5"/>
  <c r="BE834" i="5"/>
  <c r="BE1089" i="5"/>
  <c r="BE1055" i="5"/>
  <c r="BE886" i="5"/>
  <c r="BE97" i="5"/>
  <c r="BE596" i="5"/>
  <c r="BE970" i="5"/>
  <c r="BE573" i="5"/>
  <c r="BE734" i="5"/>
  <c r="BE486" i="5"/>
  <c r="BE776" i="5"/>
  <c r="BE501" i="5"/>
  <c r="BE159" i="5"/>
  <c r="BE24" i="5"/>
  <c r="BE231" i="5"/>
  <c r="BE136" i="5"/>
  <c r="BE444" i="5"/>
  <c r="BE269" i="5"/>
  <c r="BE173" i="5"/>
  <c r="BE390" i="5"/>
  <c r="BE325" i="5"/>
  <c r="BE947" i="5"/>
  <c r="BE280" i="5"/>
  <c r="BE252" i="5"/>
  <c r="BE148" i="5"/>
  <c r="BE530" i="5"/>
  <c r="BE305" i="5"/>
  <c r="BE786" i="5"/>
  <c r="BE597" i="5"/>
  <c r="BE932" i="5"/>
  <c r="BE1103" i="5"/>
  <c r="BE1126" i="5"/>
  <c r="BE162" i="5"/>
  <c r="BE345" i="5"/>
  <c r="BE735" i="5"/>
  <c r="BE669" i="5"/>
  <c r="BE1143" i="5"/>
  <c r="BE1181" i="5"/>
  <c r="BE889" i="5"/>
  <c r="BE897" i="5"/>
  <c r="BE629" i="5"/>
  <c r="BE1027" i="5"/>
  <c r="BE743" i="5"/>
  <c r="BE1058" i="5"/>
  <c r="BE1116" i="5"/>
  <c r="BE680" i="5"/>
  <c r="BE745" i="5"/>
  <c r="BE1197" i="5"/>
  <c r="BE318" i="5"/>
  <c r="BE1005" i="5"/>
  <c r="BE584" i="5"/>
  <c r="BE400" i="5"/>
  <c r="BE13" i="5"/>
  <c r="BE2" i="5"/>
  <c r="BE172" i="5"/>
  <c r="BE353" i="5"/>
  <c r="BE710" i="5"/>
  <c r="BE706" i="5"/>
  <c r="BE427" i="5"/>
  <c r="BE1041" i="5"/>
  <c r="BE935" i="5"/>
  <c r="BE412" i="5"/>
  <c r="BE333" i="5"/>
  <c r="BE535" i="5"/>
  <c r="BE461" i="5"/>
  <c r="BE384" i="5"/>
  <c r="BE85" i="5"/>
  <c r="BE47" i="5"/>
  <c r="BE218" i="5"/>
  <c r="BE1085" i="5"/>
  <c r="BE1067" i="5"/>
  <c r="BE1078" i="5"/>
  <c r="BE820" i="5"/>
  <c r="BE96" i="5"/>
  <c r="BE341" i="5"/>
  <c r="BE177" i="5"/>
  <c r="BE1101" i="5"/>
  <c r="BE250" i="5"/>
  <c r="BE302" i="5"/>
  <c r="BE391" i="5"/>
  <c r="BE146" i="5"/>
  <c r="BE1071" i="5"/>
  <c r="BE456" i="5"/>
  <c r="BE845" i="5"/>
  <c r="BE1113" i="5"/>
  <c r="BE1003" i="5"/>
  <c r="BE898" i="5"/>
  <c r="BE238" i="5"/>
  <c r="BE135" i="5"/>
  <c r="BE424" i="5"/>
  <c r="BE257" i="5"/>
  <c r="BE1140" i="5"/>
  <c r="BE1179" i="5"/>
  <c r="BE962" i="5"/>
  <c r="BE903" i="5"/>
  <c r="BE670" i="5"/>
  <c r="BE1004" i="5"/>
  <c r="BE413" i="5"/>
  <c r="BE1010" i="5"/>
  <c r="BE892" i="5"/>
  <c r="BE442" i="5"/>
  <c r="BE270" i="5"/>
  <c r="BE775" i="5"/>
  <c r="BE723" i="5"/>
  <c r="BE717" i="5"/>
  <c r="BE843" i="5"/>
  <c r="BE83" i="5"/>
  <c r="BE982" i="5"/>
  <c r="BE517" i="5"/>
  <c r="BE678" i="5"/>
  <c r="BE429" i="5"/>
  <c r="BE15" i="5"/>
  <c r="BE182" i="5"/>
  <c r="BE839" i="5"/>
  <c r="BE804" i="5"/>
  <c r="BE88" i="5"/>
  <c r="BE591" i="5"/>
  <c r="BE923" i="5"/>
  <c r="BE641" i="5"/>
  <c r="BE768" i="5"/>
  <c r="BE562" i="5"/>
  <c r="BE719" i="5"/>
  <c r="BE714" i="5"/>
  <c r="BE1068" i="5"/>
  <c r="BE1102" i="5"/>
  <c r="BE686" i="5"/>
  <c r="BE742" i="5"/>
  <c r="BE1201" i="5"/>
  <c r="BE328" i="5"/>
  <c r="BE470" i="5"/>
  <c r="BE474" i="5"/>
  <c r="BE344" i="5"/>
  <c r="BE244" i="5"/>
  <c r="BE822" i="5"/>
  <c r="BE731" i="5"/>
  <c r="BE696" i="5"/>
  <c r="BE904" i="5"/>
  <c r="BE77" i="5"/>
  <c r="BE979" i="5"/>
  <c r="BE841" i="5"/>
  <c r="BE100" i="5"/>
  <c r="BE516" i="5"/>
  <c r="BE128" i="5"/>
  <c r="BE493" i="5"/>
  <c r="BE309" i="5"/>
  <c r="BE1031" i="5"/>
  <c r="BE555" i="5"/>
  <c r="BE402" i="5"/>
  <c r="BE648" i="5"/>
  <c r="BE858" i="5"/>
  <c r="BE90" i="5"/>
  <c r="BE431" i="5"/>
  <c r="BE528" i="5"/>
  <c r="BE113" i="5"/>
  <c r="BE41" i="5"/>
  <c r="BX38" i="5"/>
  <c r="BY38" i="5" s="1"/>
  <c r="BX825" i="5"/>
  <c r="BY825" i="5" s="1"/>
  <c r="BX605" i="5"/>
  <c r="BY605" i="5" s="1"/>
  <c r="BX855" i="5"/>
  <c r="BY855" i="5" s="1"/>
  <c r="BX369" i="5"/>
  <c r="BY369" i="5" s="1"/>
  <c r="BX63" i="5"/>
  <c r="BY63" i="5" s="1"/>
  <c r="BX190" i="5"/>
  <c r="BY190" i="5" s="1"/>
  <c r="BX730" i="5"/>
  <c r="BY730" i="5" s="1"/>
  <c r="BX1216" i="5"/>
  <c r="BY1216" i="5" s="1"/>
  <c r="BX1218" i="5"/>
  <c r="BY1218" i="5" s="1"/>
  <c r="BX1094" i="5"/>
  <c r="BY1094" i="5" s="1"/>
  <c r="BX856" i="5"/>
  <c r="BY856" i="5" s="1"/>
  <c r="BX278" i="5"/>
  <c r="BY278" i="5" s="1"/>
  <c r="BX356" i="5"/>
  <c r="BY356" i="5" s="1"/>
  <c r="BX867" i="5"/>
  <c r="BY867" i="5" s="1"/>
  <c r="BX115" i="5"/>
  <c r="BY115" i="5" s="1"/>
  <c r="BX287" i="5"/>
  <c r="BY287" i="5" s="1"/>
  <c r="BX235" i="5"/>
  <c r="BY235" i="5" s="1"/>
  <c r="BX86" i="5"/>
  <c r="BY86" i="5" s="1"/>
  <c r="BX1086" i="5"/>
  <c r="BY1086" i="5" s="1"/>
  <c r="BX557" i="5"/>
  <c r="BY557" i="5" s="1"/>
  <c r="BX310" i="5"/>
  <c r="BY310" i="5" s="1"/>
  <c r="BX875" i="5"/>
  <c r="BY875" i="5" s="1"/>
  <c r="BX79" i="5"/>
  <c r="BY79" i="5" s="1"/>
  <c r="BX39" i="5"/>
  <c r="BY39" i="5" s="1"/>
  <c r="BX324" i="5"/>
  <c r="BY324" i="5" s="1"/>
  <c r="BX221" i="5"/>
  <c r="BY221" i="5" s="1"/>
  <c r="BX1037" i="5"/>
  <c r="BY1037" i="5" s="1"/>
  <c r="BX736" i="5"/>
  <c r="BY736" i="5" s="1"/>
  <c r="BX1121" i="5"/>
  <c r="BY1121" i="5" s="1"/>
  <c r="BX1141" i="5"/>
  <c r="BY1141" i="5" s="1"/>
  <c r="BX652" i="5"/>
  <c r="BY652" i="5" s="1"/>
  <c r="BX1050" i="5"/>
  <c r="BY1050" i="5" s="1"/>
  <c r="BX1166" i="5"/>
  <c r="BY1166" i="5" s="1"/>
  <c r="BX1219" i="5"/>
  <c r="BY1219" i="5" s="1"/>
  <c r="BX1207" i="5"/>
  <c r="BY1207" i="5" s="1"/>
  <c r="BX160" i="5"/>
  <c r="BY160" i="5" s="1"/>
  <c r="BX206" i="5"/>
  <c r="BY206" i="5" s="1"/>
  <c r="BX1195" i="5"/>
  <c r="BY1195" i="5" s="1"/>
  <c r="BX1144" i="5"/>
  <c r="BY1144" i="5" s="1"/>
  <c r="BX1081" i="5"/>
  <c r="BY1081" i="5" s="1"/>
  <c r="BX1099" i="5"/>
  <c r="BY1099" i="5" s="1"/>
  <c r="BX958" i="5"/>
  <c r="BY958" i="5" s="1"/>
  <c r="BX851" i="5"/>
  <c r="BY851" i="5" s="1"/>
  <c r="BX740" i="5"/>
  <c r="BY740" i="5" s="1"/>
  <c r="BX1095" i="5"/>
  <c r="BY1095" i="5" s="1"/>
  <c r="BX916" i="5"/>
  <c r="BY916" i="5" s="1"/>
  <c r="BX417" i="5"/>
  <c r="BY417" i="5" s="1"/>
  <c r="BX339" i="5"/>
  <c r="BY339" i="5" s="1"/>
  <c r="BX103" i="5"/>
  <c r="BY103" i="5" s="1"/>
  <c r="BX626" i="5"/>
  <c r="BY626" i="5" s="1"/>
  <c r="BX716" i="5"/>
  <c r="BY716" i="5" s="1"/>
  <c r="BX854" i="5"/>
  <c r="BY854" i="5" s="1"/>
  <c r="BX98" i="5"/>
  <c r="BY98" i="5" s="1"/>
  <c r="BX183" i="5"/>
  <c r="BY183" i="5" s="1"/>
  <c r="BX311" i="5"/>
  <c r="BY311" i="5" s="1"/>
  <c r="BX127" i="5"/>
  <c r="BY127" i="5" s="1"/>
  <c r="BX871" i="5"/>
  <c r="BY871" i="5" s="1"/>
  <c r="BX748" i="5"/>
  <c r="BY748" i="5" s="1"/>
  <c r="BX926" i="5"/>
  <c r="BY926" i="5" s="1"/>
  <c r="BX1034" i="5"/>
  <c r="BY1034" i="5" s="1"/>
  <c r="BX658" i="5"/>
  <c r="BY658" i="5" s="1"/>
  <c r="BX1105" i="5"/>
  <c r="BY1105" i="5" s="1"/>
  <c r="BX1074" i="5"/>
  <c r="BY1074" i="5" s="1"/>
  <c r="BX1208" i="5"/>
  <c r="BY1208" i="5" s="1"/>
  <c r="BX1191" i="5"/>
  <c r="BY1191" i="5" s="1"/>
  <c r="BX869" i="5"/>
  <c r="BY869" i="5" s="1"/>
  <c r="BX975" i="5"/>
  <c r="BY975" i="5" s="1"/>
  <c r="BX1104" i="5"/>
  <c r="BY1104" i="5" s="1"/>
  <c r="BX705" i="5"/>
  <c r="BY705" i="5" s="1"/>
  <c r="BX883" i="5"/>
  <c r="BY883" i="5" s="1"/>
  <c r="BX1127" i="5"/>
  <c r="BY1127" i="5" s="1"/>
  <c r="BX298" i="5"/>
  <c r="BY298" i="5" s="1"/>
  <c r="BX957" i="5"/>
  <c r="BY957" i="5" s="1"/>
  <c r="BX477" i="5"/>
  <c r="BY477" i="5" s="1"/>
  <c r="BX981" i="5"/>
  <c r="BY981" i="5" s="1"/>
  <c r="BX1014" i="5"/>
  <c r="BY1014" i="5" s="1"/>
  <c r="BX572" i="5"/>
  <c r="BY572" i="5" s="1"/>
  <c r="BX661" i="5"/>
  <c r="BY661" i="5" s="1"/>
  <c r="BX312" i="5"/>
  <c r="BY312" i="5" s="1"/>
  <c r="BX953" i="5"/>
  <c r="BY953" i="5" s="1"/>
  <c r="BX1202" i="5"/>
  <c r="BY1202" i="5" s="1"/>
  <c r="BX467" i="5"/>
  <c r="BY467" i="5" s="1"/>
  <c r="BX1038" i="5"/>
  <c r="BY1038" i="5" s="1"/>
  <c r="BX377" i="5"/>
  <c r="BY377" i="5" s="1"/>
  <c r="BX226" i="5"/>
  <c r="BY226" i="5" s="1"/>
  <c r="BX112" i="5"/>
  <c r="BY112" i="5" s="1"/>
  <c r="BX499" i="5"/>
  <c r="BY499" i="5" s="1"/>
  <c r="BX163" i="5"/>
  <c r="BY163" i="5" s="1"/>
  <c r="BX180" i="5"/>
  <c r="BY180" i="5" s="1"/>
  <c r="BX991" i="5"/>
  <c r="BY991" i="5" s="1"/>
  <c r="BX984" i="5"/>
  <c r="BY984" i="5" s="1"/>
  <c r="BX1118" i="5"/>
  <c r="BY1118" i="5" s="1"/>
  <c r="BX1011" i="5"/>
  <c r="BY1011" i="5" s="1"/>
  <c r="BX1153" i="5"/>
  <c r="BY1153" i="5" s="1"/>
  <c r="BX271" i="5"/>
  <c r="BY271" i="5" s="1"/>
  <c r="BX823" i="5"/>
  <c r="BY823" i="5" s="1"/>
  <c r="BX853" i="5"/>
  <c r="BY853" i="5" s="1"/>
  <c r="BX949" i="5"/>
  <c r="BY949" i="5" s="1"/>
  <c r="BX808" i="5"/>
  <c r="BY808" i="5" s="1"/>
  <c r="BX762" i="5"/>
  <c r="BY762" i="5" s="1"/>
  <c r="BX785" i="5"/>
  <c r="BY785" i="5" s="1"/>
  <c r="BX106" i="5"/>
  <c r="BY106" i="5" s="1"/>
  <c r="BX104" i="5"/>
  <c r="BY104" i="5" s="1"/>
  <c r="BX791" i="5"/>
  <c r="BY791" i="5" s="1"/>
  <c r="BX1057" i="5"/>
  <c r="BY1057" i="5" s="1"/>
  <c r="BX1111" i="5"/>
  <c r="BY1111" i="5" s="1"/>
  <c r="BX727" i="5"/>
  <c r="BY727" i="5" s="1"/>
  <c r="BX430" i="5"/>
  <c r="BY430" i="5" s="1"/>
  <c r="BX73" i="5"/>
  <c r="BY73" i="5" s="1"/>
  <c r="BX240" i="5"/>
  <c r="BY240" i="5" s="1"/>
  <c r="BX214" i="5"/>
  <c r="BY214" i="5" s="1"/>
  <c r="BX61" i="5"/>
  <c r="BY61" i="5" s="1"/>
  <c r="BX1137" i="5"/>
  <c r="BY1137" i="5" s="1"/>
  <c r="BX91" i="5"/>
  <c r="BY91" i="5" s="1"/>
  <c r="BX45" i="5"/>
  <c r="BY45" i="5" s="1"/>
  <c r="BX363" i="5"/>
  <c r="BY363" i="5" s="1"/>
  <c r="BX224" i="5"/>
  <c r="BY224" i="5" s="1"/>
  <c r="BX995" i="5"/>
  <c r="BY995" i="5" s="1"/>
  <c r="BX355" i="5"/>
  <c r="BY355" i="5" s="1"/>
  <c r="BX1175" i="5"/>
  <c r="BY1175" i="5" s="1"/>
  <c r="BX1001" i="5"/>
  <c r="BY1001" i="5" s="1"/>
  <c r="BX933" i="5"/>
  <c r="BY933" i="5" s="1"/>
  <c r="BX879" i="5"/>
  <c r="BY879" i="5" s="1"/>
  <c r="BX406" i="5"/>
  <c r="BY406" i="5" s="1"/>
  <c r="BX368" i="5"/>
  <c r="BY368" i="5" s="1"/>
  <c r="BX545" i="5"/>
  <c r="BY545" i="5" s="1"/>
  <c r="BX80" i="5"/>
  <c r="BY80" i="5" s="1"/>
  <c r="BX739" i="5"/>
  <c r="BY739" i="5" s="1"/>
  <c r="BX1130" i="5"/>
  <c r="BY1130" i="5" s="1"/>
  <c r="BX721" i="5"/>
  <c r="BY721" i="5" s="1"/>
  <c r="BX1051" i="5"/>
  <c r="BY1051" i="5" s="1"/>
  <c r="BX538" i="5"/>
  <c r="BY538" i="5" s="1"/>
  <c r="BX1033" i="5"/>
  <c r="BY1033" i="5" s="1"/>
  <c r="BX1114" i="5"/>
  <c r="BY1114" i="5" s="1"/>
  <c r="BX387" i="5"/>
  <c r="BY387" i="5" s="1"/>
  <c r="BX662" i="5"/>
  <c r="BY662" i="5" s="1"/>
  <c r="BX831" i="5"/>
  <c r="BY831" i="5" s="1"/>
  <c r="BX844" i="5"/>
  <c r="BY844" i="5" s="1"/>
  <c r="BX800" i="5"/>
  <c r="BY800" i="5" s="1"/>
  <c r="BX428" i="5"/>
  <c r="BY428" i="5" s="1"/>
  <c r="BX950" i="5"/>
  <c r="BY950" i="5" s="1"/>
  <c r="BX101" i="5"/>
  <c r="BY101" i="5" s="1"/>
  <c r="BX1046" i="5"/>
  <c r="BY1046" i="5" s="1"/>
  <c r="BX362" i="5"/>
  <c r="BY362" i="5" s="1"/>
  <c r="BX896" i="5"/>
  <c r="BY896" i="5" s="1"/>
  <c r="BX630" i="5"/>
  <c r="BY630" i="5" s="1"/>
  <c r="BX263" i="5"/>
  <c r="BY263" i="5" s="1"/>
  <c r="BX95" i="5"/>
  <c r="BY95" i="5" s="1"/>
  <c r="BX151" i="5"/>
  <c r="BY151" i="5" s="1"/>
  <c r="BX691" i="5"/>
  <c r="BY691" i="5" s="1"/>
  <c r="BX690" i="5"/>
  <c r="BY690" i="5" s="1"/>
  <c r="BX906" i="5"/>
  <c r="BY906" i="5" s="1"/>
  <c r="BX905" i="5"/>
  <c r="BY905" i="5" s="1"/>
  <c r="BX619" i="5"/>
  <c r="BY619" i="5" s="1"/>
  <c r="BX1072" i="5"/>
  <c r="BY1072" i="5" s="1"/>
  <c r="BX865" i="5"/>
  <c r="BY865" i="5" s="1"/>
  <c r="BX1047" i="5"/>
  <c r="BY1047" i="5" s="1"/>
  <c r="BX490" i="5"/>
  <c r="BY490" i="5" s="1"/>
  <c r="BX737" i="5"/>
  <c r="BY737" i="5" s="1"/>
  <c r="BX469" i="5"/>
  <c r="BY469" i="5" s="1"/>
  <c r="BX1061" i="5"/>
  <c r="BY1061" i="5" s="1"/>
  <c r="BX1183" i="5"/>
  <c r="BY1183" i="5" s="1"/>
  <c r="BX921" i="5"/>
  <c r="BY921" i="5" s="1"/>
  <c r="BX810" i="5"/>
  <c r="BY810" i="5" s="1"/>
  <c r="BX615" i="5"/>
  <c r="BY615" i="5" s="1"/>
  <c r="BX760" i="5"/>
  <c r="BY760" i="5" s="1"/>
  <c r="BX700" i="5"/>
  <c r="BY700" i="5" s="1"/>
  <c r="BX666" i="5"/>
  <c r="BY666" i="5" s="1"/>
  <c r="BX397" i="5"/>
  <c r="BY397" i="5" s="1"/>
  <c r="BX866" i="5"/>
  <c r="BY866" i="5" s="1"/>
  <c r="BX299" i="5"/>
  <c r="BY299" i="5" s="1"/>
  <c r="BX1088" i="5"/>
  <c r="BY1088" i="5" s="1"/>
  <c r="BX327" i="5"/>
  <c r="BY327" i="5" s="1"/>
  <c r="BX880" i="5"/>
  <c r="BY880" i="5" s="1"/>
  <c r="BX489" i="5"/>
  <c r="BY489" i="5" s="1"/>
  <c r="BX370" i="5"/>
  <c r="BY370" i="5" s="1"/>
  <c r="BX407" i="5"/>
  <c r="BY407" i="5" s="1"/>
  <c r="BX581" i="5"/>
  <c r="BY581" i="5" s="1"/>
  <c r="BX523" i="5"/>
  <c r="BY523" i="5" s="1"/>
  <c r="BX147" i="5"/>
  <c r="BY147" i="5" s="1"/>
  <c r="BX637" i="5"/>
  <c r="BY637" i="5" s="1"/>
  <c r="BX713" i="5"/>
  <c r="BY713" i="5" s="1"/>
  <c r="BX1129" i="5"/>
  <c r="BY1129" i="5" s="1"/>
  <c r="BX425" i="5"/>
  <c r="BY425" i="5" s="1"/>
  <c r="BX205" i="5"/>
  <c r="BY205" i="5" s="1"/>
  <c r="BX75" i="5"/>
  <c r="BY75" i="5" s="1"/>
  <c r="BX207" i="5"/>
  <c r="BY207" i="5" s="1"/>
  <c r="BX913" i="5"/>
  <c r="BY913" i="5" s="1"/>
  <c r="BX415" i="5"/>
  <c r="BY415" i="5" s="1"/>
  <c r="BX790" i="5"/>
  <c r="BY790" i="5" s="1"/>
  <c r="BX514" i="5"/>
  <c r="BY514" i="5" s="1"/>
  <c r="BX277" i="5"/>
  <c r="BY277" i="5" s="1"/>
  <c r="BX479" i="5"/>
  <c r="BY479" i="5" s="1"/>
  <c r="BX753" i="5"/>
  <c r="BY753" i="5" s="1"/>
  <c r="BX687" i="5"/>
  <c r="BY687" i="5" s="1"/>
  <c r="BX623" i="5"/>
  <c r="BY623" i="5" s="1"/>
  <c r="BX143" i="5"/>
  <c r="BY143" i="5" s="1"/>
  <c r="BX36" i="5"/>
  <c r="BY36" i="5" s="1"/>
  <c r="BX35" i="5"/>
  <c r="BY35" i="5" s="1"/>
  <c r="BX527" i="5"/>
  <c r="BY527" i="5" s="1"/>
  <c r="BX399" i="5"/>
  <c r="BY399" i="5" s="1"/>
  <c r="BX552" i="5"/>
  <c r="BY552" i="5" s="1"/>
  <c r="BX398" i="5"/>
  <c r="BY398" i="5" s="1"/>
  <c r="BX165" i="5"/>
  <c r="BY165" i="5" s="1"/>
  <c r="BX99" i="5"/>
  <c r="BY99" i="5" s="1"/>
  <c r="BX754" i="5"/>
  <c r="BY754" i="5" s="1"/>
  <c r="BX1215" i="5"/>
  <c r="BY1215" i="5" s="1"/>
  <c r="BX1214" i="5"/>
  <c r="BY1214" i="5" s="1"/>
  <c r="BX1119" i="5"/>
  <c r="BY1119" i="5" s="1"/>
  <c r="BX925" i="5"/>
  <c r="BY925" i="5" s="1"/>
  <c r="BX524" i="5"/>
  <c r="BY524" i="5" s="1"/>
  <c r="BX322" i="5"/>
  <c r="BY322" i="5" s="1"/>
  <c r="BX640" i="5"/>
  <c r="BY640" i="5" s="1"/>
  <c r="BX43" i="5"/>
  <c r="BY43" i="5" s="1"/>
  <c r="BX276" i="5"/>
  <c r="BY276" i="5" s="1"/>
  <c r="BX203" i="5"/>
  <c r="BY203" i="5" s="1"/>
  <c r="BX50" i="5"/>
  <c r="BY50" i="5" s="1"/>
  <c r="BX1176" i="5"/>
  <c r="BY1176" i="5" s="1"/>
  <c r="BX936" i="5"/>
  <c r="BY936" i="5" s="1"/>
  <c r="BX500" i="5"/>
  <c r="BY500" i="5" s="1"/>
  <c r="BX1025" i="5"/>
  <c r="BY1025" i="5" s="1"/>
  <c r="BX273" i="5"/>
  <c r="BY273" i="5" s="1"/>
  <c r="BX521" i="5"/>
  <c r="BY521" i="5" s="1"/>
  <c r="BX314" i="5"/>
  <c r="BY314" i="5" s="1"/>
  <c r="BX81" i="5"/>
  <c r="BY81" i="5" s="1"/>
  <c r="BX1062" i="5"/>
  <c r="BY1062" i="5" s="1"/>
  <c r="BX663" i="5"/>
  <c r="BY663" i="5" s="1"/>
  <c r="BX1018" i="5"/>
  <c r="BY1018" i="5" s="1"/>
  <c r="BX788" i="5"/>
  <c r="BY788" i="5" s="1"/>
  <c r="BX726" i="5"/>
  <c r="BY726" i="5" s="1"/>
  <c r="BX968" i="5"/>
  <c r="BY968" i="5" s="1"/>
  <c r="BX954" i="5"/>
  <c r="BY954" i="5" s="1"/>
  <c r="BX1217" i="5"/>
  <c r="BY1217" i="5" s="1"/>
  <c r="BX1210" i="5"/>
  <c r="BY1210" i="5" s="1"/>
  <c r="BX217" i="5"/>
  <c r="BY217" i="5" s="1"/>
  <c r="BX715" i="5"/>
  <c r="BY715" i="5" s="1"/>
  <c r="BX1142" i="5"/>
  <c r="BY1142" i="5" s="1"/>
  <c r="BX1146" i="5"/>
  <c r="BY1146" i="5" s="1"/>
  <c r="BX859" i="5"/>
  <c r="BY859" i="5" s="1"/>
  <c r="BX1053" i="5"/>
  <c r="BY1053" i="5" s="1"/>
  <c r="BX1028" i="5"/>
  <c r="BY1028" i="5" s="1"/>
  <c r="BX828" i="5"/>
  <c r="BY828" i="5" s="1"/>
  <c r="BX725" i="5"/>
  <c r="BY725" i="5" s="1"/>
  <c r="BX861" i="5"/>
  <c r="BY861" i="5" s="1"/>
  <c r="BX920" i="5"/>
  <c r="BY920" i="5" s="1"/>
  <c r="BX929" i="5"/>
  <c r="BY929" i="5" s="1"/>
  <c r="BX410" i="5"/>
  <c r="BY410" i="5" s="1"/>
  <c r="BX357" i="5"/>
  <c r="BY357" i="5" s="1"/>
  <c r="BX65" i="5"/>
  <c r="BY65" i="5" s="1"/>
  <c r="BX156" i="5"/>
  <c r="BY156" i="5" s="1"/>
  <c r="BX372" i="5"/>
  <c r="BY372" i="5" s="1"/>
  <c r="BX592" i="5"/>
  <c r="BY592" i="5" s="1"/>
  <c r="BX332" i="5"/>
  <c r="BY332" i="5" s="1"/>
  <c r="BX304" i="5"/>
  <c r="BY304" i="5" s="1"/>
  <c r="BX56" i="5"/>
  <c r="BY56" i="5" s="1"/>
  <c r="BX300" i="5"/>
  <c r="BY300" i="5" s="1"/>
  <c r="BX763" i="5"/>
  <c r="BY763" i="5" s="1"/>
  <c r="BX829" i="5"/>
  <c r="BY829" i="5" s="1"/>
  <c r="BX1007" i="5"/>
  <c r="BY1007" i="5" s="1"/>
  <c r="BX783" i="5"/>
  <c r="BY783" i="5" s="1"/>
  <c r="BX689" i="5"/>
  <c r="BY689" i="5" s="1"/>
  <c r="BX1032" i="5"/>
  <c r="BY1032" i="5" s="1"/>
  <c r="BX965" i="5"/>
  <c r="BY965" i="5" s="1"/>
  <c r="BX1212" i="5"/>
  <c r="BY1212" i="5" s="1"/>
  <c r="BX1187" i="5"/>
  <c r="BY1187" i="5" s="1"/>
  <c r="BX943" i="5"/>
  <c r="BY943" i="5" s="1"/>
  <c r="BX1000" i="5"/>
  <c r="BY1000" i="5" s="1"/>
  <c r="BX1189" i="5"/>
  <c r="BY1189" i="5" s="1"/>
  <c r="BX838" i="5"/>
  <c r="BY838" i="5" s="1"/>
  <c r="BX639" i="5"/>
  <c r="BY639" i="5" s="1"/>
  <c r="BX1108" i="5"/>
  <c r="BY1108" i="5" s="1"/>
  <c r="BX606" i="5"/>
  <c r="BY606" i="5" s="1"/>
  <c r="BX864" i="5"/>
  <c r="BY864" i="5" s="1"/>
  <c r="BX404" i="5"/>
  <c r="BY404" i="5" s="1"/>
  <c r="BX815" i="5"/>
  <c r="BY815" i="5" s="1"/>
  <c r="BX971" i="5"/>
  <c r="BY971" i="5" s="1"/>
  <c r="BX396" i="5"/>
  <c r="BY396" i="5" s="1"/>
  <c r="BX826" i="5"/>
  <c r="BY826" i="5" s="1"/>
  <c r="BX292" i="5"/>
  <c r="BY292" i="5" s="1"/>
  <c r="BX1044" i="5"/>
  <c r="BY1044" i="5" s="1"/>
  <c r="BX52" i="5"/>
  <c r="BY52" i="5" s="1"/>
  <c r="BX1206" i="5"/>
  <c r="BY1206" i="5" s="1"/>
  <c r="BX288" i="5"/>
  <c r="BY288" i="5" s="1"/>
  <c r="BX1096" i="5"/>
  <c r="BY1096" i="5" s="1"/>
  <c r="BX358" i="5"/>
  <c r="BY358" i="5" s="1"/>
  <c r="BX459" i="5"/>
  <c r="BY459" i="5" s="1"/>
  <c r="BX193" i="5"/>
  <c r="BY193" i="5" s="1"/>
  <c r="BX941" i="5"/>
  <c r="BY941" i="5" s="1"/>
  <c r="BX994" i="5"/>
  <c r="BY994" i="5" s="1"/>
  <c r="BX1205" i="5"/>
  <c r="BY1205" i="5" s="1"/>
  <c r="BX1040" i="5"/>
  <c r="BY1040" i="5" s="1"/>
  <c r="BX1193" i="5"/>
  <c r="BY1193" i="5" s="1"/>
  <c r="BX468" i="5"/>
  <c r="BY468" i="5" s="1"/>
  <c r="BX924" i="5"/>
  <c r="BY924" i="5" s="1"/>
  <c r="BX738" i="5"/>
  <c r="BY738" i="5" s="1"/>
  <c r="BX1075" i="5"/>
  <c r="BY1075" i="5" s="1"/>
  <c r="BX974" i="5"/>
  <c r="BY974" i="5" s="1"/>
  <c r="BX928" i="5"/>
  <c r="BY928" i="5" s="1"/>
  <c r="BX812" i="5"/>
  <c r="BY812" i="5" s="1"/>
  <c r="BX114" i="5"/>
  <c r="BY114" i="5" s="1"/>
  <c r="BX110" i="5"/>
  <c r="BY110" i="5" s="1"/>
  <c r="BX513" i="5"/>
  <c r="BY513" i="5" s="1"/>
  <c r="BX1079" i="5"/>
  <c r="BY1079" i="5" s="1"/>
  <c r="BX1157" i="5"/>
  <c r="BY1157" i="5" s="1"/>
  <c r="BX1056" i="5"/>
  <c r="BY1056" i="5" s="1"/>
  <c r="BX420" i="5"/>
  <c r="BY420" i="5" s="1"/>
  <c r="BX33" i="5"/>
  <c r="BY33" i="5" s="1"/>
  <c r="BX266" i="5"/>
  <c r="BY266" i="5" s="1"/>
  <c r="BX142" i="5"/>
  <c r="BY142" i="5" s="1"/>
  <c r="BX62" i="5"/>
  <c r="BY62" i="5" s="1"/>
  <c r="BX1196" i="5"/>
  <c r="BY1196" i="5" s="1"/>
  <c r="BX264" i="5"/>
  <c r="BY264" i="5" s="1"/>
  <c r="BX445" i="5"/>
  <c r="BY445" i="5" s="1"/>
  <c r="BX438" i="5"/>
  <c r="BY438" i="5" s="1"/>
  <c r="BX141" i="5"/>
  <c r="BY141" i="5" s="1"/>
  <c r="BX1009" i="5"/>
  <c r="BY1009" i="5" s="1"/>
  <c r="BX888" i="5"/>
  <c r="BY888" i="5" s="1"/>
  <c r="BX1160" i="5"/>
  <c r="BY1160" i="5" s="1"/>
  <c r="BX1065" i="5"/>
  <c r="BY1065" i="5" s="1"/>
  <c r="BX777" i="5"/>
  <c r="BY777" i="5" s="1"/>
  <c r="BX1080" i="5"/>
  <c r="BY1080" i="5" s="1"/>
  <c r="BX253" i="5"/>
  <c r="BY253" i="5" s="1"/>
  <c r="BX184" i="5"/>
  <c r="BY184" i="5" s="1"/>
  <c r="BX483" i="5"/>
  <c r="BY483" i="5" s="1"/>
  <c r="BX237" i="5"/>
  <c r="BY237" i="5" s="1"/>
  <c r="BX667" i="5"/>
  <c r="BY667" i="5" s="1"/>
  <c r="BX1159" i="5"/>
  <c r="BY1159" i="5" s="1"/>
  <c r="BX586" i="5"/>
  <c r="BY586" i="5" s="1"/>
  <c r="BX952" i="5"/>
  <c r="BY952" i="5" s="1"/>
  <c r="BX551" i="5"/>
  <c r="BY551" i="5" s="1"/>
  <c r="BX1023" i="5"/>
  <c r="BY1023" i="5" s="1"/>
  <c r="BX1203" i="5"/>
  <c r="BY1203" i="5" s="1"/>
  <c r="BX441" i="5"/>
  <c r="BY441" i="5" s="1"/>
  <c r="BX1012" i="5"/>
  <c r="BY1012" i="5" s="1"/>
  <c r="BX1100" i="5"/>
  <c r="BY1100" i="5" s="1"/>
  <c r="BX559" i="5"/>
  <c r="BY559" i="5" s="1"/>
  <c r="BX622" i="5"/>
  <c r="BY622" i="5" s="1"/>
  <c r="BX654" i="5"/>
  <c r="BY654" i="5" s="1"/>
  <c r="BX166" i="5"/>
  <c r="BY166" i="5" s="1"/>
  <c r="BX806" i="5"/>
  <c r="BY806" i="5" s="1"/>
  <c r="BX409" i="5"/>
  <c r="BY409" i="5" s="1"/>
  <c r="BX1017" i="5"/>
  <c r="BY1017" i="5" s="1"/>
  <c r="BX515" i="5"/>
  <c r="BY515" i="5" s="1"/>
  <c r="BX830" i="5"/>
  <c r="BY830" i="5" s="1"/>
  <c r="BX564" i="5"/>
  <c r="BY564" i="5" s="1"/>
  <c r="BX698" i="5"/>
  <c r="BY698" i="5" s="1"/>
  <c r="BX728" i="5"/>
  <c r="BY728" i="5" s="1"/>
  <c r="BX978" i="5"/>
  <c r="BY978" i="5" s="1"/>
  <c r="BX1029" i="5"/>
  <c r="BY1029" i="5" s="1"/>
  <c r="BX668" i="5"/>
  <c r="BY668" i="5" s="1"/>
  <c r="BX1019" i="5"/>
  <c r="BY1019" i="5" s="1"/>
  <c r="BX1087" i="5"/>
  <c r="BY1087" i="5" s="1"/>
  <c r="BX846" i="5"/>
  <c r="BY846" i="5" s="1"/>
  <c r="BX992" i="5"/>
  <c r="BY992" i="5" s="1"/>
  <c r="BX388" i="5"/>
  <c r="BY388" i="5" s="1"/>
  <c r="BX910" i="5"/>
  <c r="BY910" i="5" s="1"/>
  <c r="BX259" i="5"/>
  <c r="BY259" i="5" s="1"/>
  <c r="BX1054" i="5"/>
  <c r="BY1054" i="5" s="1"/>
  <c r="BX225" i="5"/>
  <c r="BY225" i="5" s="1"/>
  <c r="BX1211" i="5"/>
  <c r="BY1211" i="5" s="1"/>
  <c r="BX1022" i="5"/>
  <c r="BY1022" i="5" s="1"/>
  <c r="BX967" i="5"/>
  <c r="BY967" i="5" s="1"/>
  <c r="BX805" i="5"/>
  <c r="BY805" i="5" s="1"/>
  <c r="BX899" i="5"/>
  <c r="BY899" i="5" s="1"/>
  <c r="BX448" i="5"/>
  <c r="BY448" i="5" s="1"/>
  <c r="BX511" i="5"/>
  <c r="BY511" i="5" s="1"/>
  <c r="BX574" i="5"/>
  <c r="BY574" i="5" s="1"/>
  <c r="BX138" i="5"/>
  <c r="BY138" i="5" s="1"/>
  <c r="BX673" i="5"/>
  <c r="BY673" i="5" s="1"/>
  <c r="BX780" i="5"/>
  <c r="BY780" i="5" s="1"/>
  <c r="BX1060" i="5"/>
  <c r="BY1060" i="5" s="1"/>
  <c r="BX229" i="5"/>
  <c r="BY229" i="5" s="1"/>
  <c r="BX797" i="5"/>
  <c r="BY797" i="5" s="1"/>
  <c r="BX105" i="5"/>
  <c r="BY105" i="5" s="1"/>
  <c r="BX308" i="5"/>
  <c r="BY308" i="5" s="1"/>
  <c r="BX261" i="5"/>
  <c r="BY261" i="5" s="1"/>
  <c r="BX520" i="5"/>
  <c r="BY520" i="5" s="1"/>
  <c r="BX401" i="5"/>
  <c r="BY401" i="5" s="1"/>
  <c r="BX508" i="5"/>
  <c r="BY508" i="5" s="1"/>
  <c r="BX485" i="5"/>
  <c r="BY485" i="5" s="1"/>
  <c r="BX1124" i="5"/>
  <c r="BY1124" i="5" s="1"/>
  <c r="BX599" i="5"/>
  <c r="BY599" i="5" s="1"/>
  <c r="BX720" i="5"/>
  <c r="BY720" i="5" s="1"/>
  <c r="BX877" i="5"/>
  <c r="BY877" i="5" s="1"/>
  <c r="BX296" i="5"/>
  <c r="BY296" i="5" s="1"/>
  <c r="BX870" i="5"/>
  <c r="BY870" i="5" s="1"/>
  <c r="BX394" i="5"/>
  <c r="BY394" i="5" s="1"/>
  <c r="BX607" i="5"/>
  <c r="BY607" i="5" s="1"/>
  <c r="BX512" i="5"/>
  <c r="BY512" i="5" s="1"/>
  <c r="BX437" i="5"/>
  <c r="BY437" i="5" s="1"/>
  <c r="BX11" i="5"/>
  <c r="BY11" i="5" s="1"/>
  <c r="BX29" i="5"/>
  <c r="BY29" i="5" s="1"/>
  <c r="BX8" i="5"/>
  <c r="BY8" i="5" s="1"/>
  <c r="BX26" i="5"/>
  <c r="BY26" i="5" s="1"/>
  <c r="BX506" i="5"/>
  <c r="BY506" i="5" s="1"/>
  <c r="BX216" i="5"/>
  <c r="BY216" i="5" s="1"/>
  <c r="BX443" i="5"/>
  <c r="BY443" i="5" s="1"/>
  <c r="BX433" i="5"/>
  <c r="BY433" i="5" s="1"/>
  <c r="BX170" i="5"/>
  <c r="BY170" i="5" s="1"/>
  <c r="BX71" i="5"/>
  <c r="BY71" i="5" s="1"/>
  <c r="BX718" i="5"/>
  <c r="BY718" i="5" s="1"/>
  <c r="BX1192" i="5"/>
  <c r="BY1192" i="5" s="1"/>
  <c r="BX1184" i="5"/>
  <c r="BY1184" i="5" s="1"/>
  <c r="BX1013" i="5"/>
  <c r="BY1013" i="5" s="1"/>
  <c r="BX657" i="5"/>
  <c r="BY657" i="5" s="1"/>
  <c r="BX677" i="5"/>
  <c r="BY677" i="5" s="1"/>
  <c r="BX301" i="5"/>
  <c r="BY301" i="5" s="1"/>
  <c r="BX997" i="5"/>
  <c r="BY997" i="5" s="1"/>
  <c r="BX434" i="5"/>
  <c r="BY434" i="5" s="1"/>
  <c r="BX223" i="5"/>
  <c r="BY223" i="5" s="1"/>
  <c r="BX67" i="5"/>
  <c r="BY67" i="5" s="1"/>
  <c r="BX1136" i="5"/>
  <c r="BY1136" i="5" s="1"/>
  <c r="BX963" i="5"/>
  <c r="BY963" i="5" s="1"/>
  <c r="BX566" i="5"/>
  <c r="BY566" i="5" s="1"/>
  <c r="BX525" i="5"/>
  <c r="BY525" i="5" s="1"/>
  <c r="BX847" i="5"/>
  <c r="BY847" i="5" s="1"/>
  <c r="BX204" i="5"/>
  <c r="BY204" i="5" s="1"/>
  <c r="BX582" i="5"/>
  <c r="BY582" i="5" s="1"/>
  <c r="BX323" i="5"/>
  <c r="BY323" i="5" s="1"/>
  <c r="BX107" i="5"/>
  <c r="BY107" i="5" s="1"/>
  <c r="BX1177" i="5"/>
  <c r="BY1177" i="5" s="1"/>
  <c r="BX711" i="5"/>
  <c r="BY711" i="5" s="1"/>
  <c r="BX636" i="5"/>
  <c r="BY636" i="5" s="1"/>
  <c r="BX580" i="5"/>
  <c r="BY580" i="5" s="1"/>
  <c r="BX645" i="5"/>
  <c r="BY645" i="5" s="1"/>
  <c r="BX781" i="5"/>
  <c r="BY781" i="5" s="1"/>
  <c r="BX999" i="5"/>
  <c r="BY999" i="5" s="1"/>
  <c r="BX1155" i="5"/>
  <c r="BY1155" i="5" s="1"/>
  <c r="BX1200" i="5"/>
  <c r="BY1200" i="5" s="1"/>
  <c r="BX72" i="5"/>
  <c r="BY72" i="5" s="1"/>
  <c r="BX809" i="5"/>
  <c r="BY809" i="5" s="1"/>
  <c r="BX1006" i="5"/>
  <c r="BY1006" i="5" s="1"/>
  <c r="BX1002" i="5"/>
  <c r="BY1002" i="5" s="1"/>
  <c r="BX771" i="5"/>
  <c r="BY771" i="5" s="1"/>
  <c r="BX1020" i="5"/>
  <c r="BY1020" i="5" s="1"/>
  <c r="BX908" i="5"/>
  <c r="BY908" i="5" s="1"/>
  <c r="BX612" i="5"/>
  <c r="BY612" i="5" s="1"/>
  <c r="BX531" i="5"/>
  <c r="BY531" i="5" s="1"/>
  <c r="BX882" i="5"/>
  <c r="BY882" i="5" s="1"/>
  <c r="BX819" i="5"/>
  <c r="BY819" i="5" s="1"/>
  <c r="BX392" i="5"/>
  <c r="BY392" i="5" s="1"/>
  <c r="BX316" i="5"/>
  <c r="BY316" i="5" s="1"/>
  <c r="BX37" i="5"/>
  <c r="BY37" i="5" s="1"/>
  <c r="BX234" i="5"/>
  <c r="BY234" i="5" s="1"/>
  <c r="BX335" i="5"/>
  <c r="BY335" i="5" s="1"/>
  <c r="BX465" i="5"/>
  <c r="BY465" i="5" s="1"/>
  <c r="BX233" i="5"/>
  <c r="BY233" i="5" s="1"/>
  <c r="BX374" i="5"/>
  <c r="BY374" i="5" s="1"/>
  <c r="BX378" i="5"/>
  <c r="BY378" i="5" s="1"/>
  <c r="BX93" i="5"/>
  <c r="BY93" i="5" s="1"/>
  <c r="BX169" i="5"/>
  <c r="BY169" i="5" s="1"/>
  <c r="BX993" i="5"/>
  <c r="BY993" i="5" s="1"/>
  <c r="BX334" i="5"/>
  <c r="BY334" i="5" s="1"/>
  <c r="BX779" i="5"/>
  <c r="BY779" i="5" s="1"/>
  <c r="BX651" i="5"/>
  <c r="BY651" i="5" s="1"/>
  <c r="BX811" i="5"/>
  <c r="BY811" i="5" s="1"/>
  <c r="BX307" i="5"/>
  <c r="BY307" i="5" s="1"/>
  <c r="BX792" i="5"/>
  <c r="BY792" i="5" s="1"/>
  <c r="BX1066" i="5"/>
  <c r="BY1066" i="5" s="1"/>
  <c r="BX1178" i="5"/>
  <c r="BY1178" i="5" s="1"/>
  <c r="BX1190" i="5"/>
  <c r="BY1190" i="5" s="1"/>
  <c r="BX751" i="5"/>
  <c r="BY751" i="5" s="1"/>
  <c r="BX632" i="5"/>
  <c r="BY632" i="5" s="1"/>
  <c r="BX1106" i="5"/>
  <c r="BY1106" i="5" s="1"/>
  <c r="BX755" i="5"/>
  <c r="BY755" i="5" s="1"/>
  <c r="BX282" i="5"/>
  <c r="BY282" i="5" s="1"/>
  <c r="BX389" i="5"/>
  <c r="BY389" i="5" s="1"/>
  <c r="BX1135" i="5"/>
  <c r="BY1135" i="5" s="1"/>
  <c r="BX563" i="5"/>
  <c r="BY563" i="5" s="1"/>
  <c r="BX964" i="5"/>
  <c r="BY964" i="5" s="1"/>
  <c r="BX601" i="5"/>
  <c r="BY601" i="5" s="1"/>
  <c r="BX966" i="5"/>
  <c r="BY966" i="5" s="1"/>
  <c r="BX770" i="5"/>
  <c r="BY770" i="5" s="1"/>
  <c r="BX752" i="5"/>
  <c r="BY752" i="5" s="1"/>
  <c r="BX817" i="5"/>
  <c r="BY817" i="5" s="1"/>
  <c r="BX541" i="5"/>
  <c r="BY541" i="5" s="1"/>
  <c r="BX969" i="5"/>
  <c r="BY969" i="5" s="1"/>
  <c r="BX1185" i="5"/>
  <c r="BY1185" i="5" s="1"/>
  <c r="BX1125" i="5"/>
  <c r="BY1125" i="5" s="1"/>
  <c r="BX192" i="5"/>
  <c r="BY192" i="5" s="1"/>
  <c r="BX69" i="5"/>
  <c r="BY69" i="5" s="1"/>
  <c r="BX46" i="5"/>
  <c r="BY46" i="5" s="1"/>
  <c r="BX778" i="5"/>
  <c r="BY778" i="5" s="1"/>
  <c r="BX638" i="5"/>
  <c r="BY638" i="5" s="1"/>
  <c r="BX1021" i="5"/>
  <c r="BY1021" i="5" s="1"/>
  <c r="BX761" i="5"/>
  <c r="BY761" i="5" s="1"/>
  <c r="BX1164" i="5"/>
  <c r="BY1164" i="5" s="1"/>
  <c r="BX236" i="5"/>
  <c r="BY236" i="5" s="1"/>
  <c r="BX664" i="5"/>
  <c r="BY664" i="5" s="1"/>
  <c r="BX729" i="5"/>
  <c r="BY729" i="5" s="1"/>
  <c r="BX909" i="5"/>
  <c r="BY909" i="5" s="1"/>
  <c r="BX656" i="5"/>
  <c r="BY656" i="5" s="1"/>
  <c r="BX750" i="5"/>
  <c r="BY750" i="5" s="1"/>
  <c r="BX625" i="5"/>
  <c r="BY625" i="5" s="1"/>
  <c r="BX60" i="5"/>
  <c r="BY60" i="5" s="1"/>
  <c r="BX54" i="5"/>
  <c r="BY54" i="5" s="1"/>
  <c r="BX454" i="5"/>
  <c r="BY454" i="5" s="1"/>
  <c r="BX1134" i="5"/>
  <c r="BY1134" i="5" s="1"/>
  <c r="BX1156" i="5"/>
  <c r="BY1156" i="5" s="1"/>
  <c r="BX1069" i="5"/>
  <c r="BY1069" i="5" s="1"/>
  <c r="BX495" i="5"/>
  <c r="BY495" i="5" s="1"/>
  <c r="BX382" i="5"/>
  <c r="BY382" i="5" s="1"/>
  <c r="BX125" i="5"/>
  <c r="BY125" i="5" s="1"/>
  <c r="BX51" i="5"/>
  <c r="BY51" i="5" s="1"/>
  <c r="BX1171" i="5"/>
  <c r="BY1171" i="5" s="1"/>
  <c r="BX208" i="5"/>
  <c r="BY208" i="5" s="1"/>
  <c r="BX533" i="5"/>
  <c r="BY533" i="5" s="1"/>
  <c r="BX371" i="5"/>
  <c r="BY371" i="5" s="1"/>
  <c r="BX84" i="5"/>
  <c r="BY84" i="5" s="1"/>
  <c r="BX1145" i="5"/>
  <c r="BY1145" i="5" s="1"/>
  <c r="BX708" i="5"/>
  <c r="BY708" i="5" s="1"/>
  <c r="BX1026" i="5"/>
  <c r="BY1026" i="5" s="1"/>
  <c r="BX983" i="5"/>
  <c r="BY983" i="5" s="1"/>
  <c r="BX774" i="5"/>
  <c r="BY774" i="5" s="1"/>
  <c r="BX852" i="5"/>
  <c r="BY852" i="5" s="1"/>
  <c r="BX289" i="5"/>
  <c r="BY289" i="5" s="1"/>
  <c r="BX245" i="5"/>
  <c r="BY245" i="5" s="1"/>
  <c r="BX375" i="5"/>
  <c r="BY375" i="5" s="1"/>
  <c r="BX133" i="5"/>
  <c r="BY133" i="5" s="1"/>
  <c r="BX290" i="5"/>
  <c r="BY290" i="5" s="1"/>
  <c r="BX317" i="5"/>
  <c r="BY317" i="5" s="1"/>
  <c r="BX1138" i="5"/>
  <c r="BY1138" i="5" s="1"/>
  <c r="BX611" i="5"/>
  <c r="BY611" i="5" s="1"/>
  <c r="BX996" i="5"/>
  <c r="BY996" i="5" s="1"/>
  <c r="BX610" i="5"/>
  <c r="BY610" i="5" s="1"/>
  <c r="BX939" i="5"/>
  <c r="BY939" i="5" s="1"/>
  <c r="BX1167" i="5"/>
  <c r="BY1167" i="5" s="1"/>
  <c r="BX284" i="5"/>
  <c r="BY284" i="5" s="1"/>
  <c r="BX709" i="5"/>
  <c r="BY709" i="5" s="1"/>
  <c r="BX767" i="5"/>
  <c r="BY767" i="5" s="1"/>
  <c r="BX482" i="5"/>
  <c r="BY482" i="5" s="1"/>
  <c r="BX887" i="5"/>
  <c r="BY887" i="5" s="1"/>
  <c r="BX683" i="5"/>
  <c r="BY683" i="5" s="1"/>
  <c r="BX583" i="5"/>
  <c r="BY583" i="5" s="1"/>
  <c r="BX937" i="5"/>
  <c r="BY937" i="5" s="1"/>
  <c r="BX337" i="5"/>
  <c r="BY337" i="5" s="1"/>
  <c r="BX976" i="5"/>
  <c r="BY976" i="5" s="1"/>
  <c r="BX395" i="5"/>
  <c r="BY395" i="5" s="1"/>
  <c r="BX801" i="5"/>
  <c r="BY801" i="5" s="1"/>
  <c r="BX484" i="5"/>
  <c r="BY484" i="5" s="1"/>
  <c r="BX813" i="5"/>
  <c r="BY813" i="5" s="1"/>
  <c r="BX589" i="5"/>
  <c r="BY589" i="5" s="1"/>
  <c r="BX609" i="5"/>
  <c r="BY609" i="5" s="1"/>
  <c r="BX764" i="5"/>
  <c r="BY764" i="5" s="1"/>
  <c r="BX576" i="5"/>
  <c r="BY576" i="5" s="1"/>
  <c r="BX946" i="5"/>
  <c r="BY946" i="5" s="1"/>
  <c r="BX773" i="5"/>
  <c r="BY773" i="5" s="1"/>
  <c r="BX733" i="5"/>
  <c r="BY733" i="5" s="1"/>
  <c r="BX835" i="5"/>
  <c r="BY835" i="5" s="1"/>
  <c r="BX707" i="5"/>
  <c r="BY707" i="5" s="1"/>
  <c r="BX481" i="5"/>
  <c r="BY481" i="5" s="1"/>
  <c r="BX945" i="5"/>
  <c r="BY945" i="5" s="1"/>
  <c r="BX1186" i="5"/>
  <c r="BY1186" i="5" s="1"/>
  <c r="BX827" i="5"/>
  <c r="BY827" i="5" s="1"/>
  <c r="BX621" i="5"/>
  <c r="BY621" i="5" s="1"/>
  <c r="BX694" i="5"/>
  <c r="BY694" i="5" s="1"/>
  <c r="BX642" i="5"/>
  <c r="BY642" i="5" s="1"/>
  <c r="BX359" i="5"/>
  <c r="BY359" i="5" s="1"/>
  <c r="BX794" i="5"/>
  <c r="BY794" i="5" s="1"/>
  <c r="BX712" i="5"/>
  <c r="BY712" i="5" s="1"/>
  <c r="BX475" i="5"/>
  <c r="BY475" i="5" s="1"/>
  <c r="BX956" i="5"/>
  <c r="BY956" i="5" s="1"/>
  <c r="BX672" i="5"/>
  <c r="BY672" i="5" s="1"/>
  <c r="BX1084" i="5"/>
  <c r="BY1084" i="5" s="1"/>
  <c r="BX832" i="5"/>
  <c r="BY832" i="5" s="1"/>
  <c r="BX450" i="5"/>
  <c r="BY450" i="5" s="1"/>
  <c r="BX102" i="5"/>
  <c r="BY102" i="5" s="1"/>
  <c r="BX262" i="5"/>
  <c r="BY262" i="5" s="1"/>
  <c r="BX120" i="5"/>
  <c r="BY120" i="5" s="1"/>
  <c r="BX405" i="5"/>
  <c r="BY405" i="5" s="1"/>
  <c r="BX1109" i="5"/>
  <c r="BY1109" i="5" s="1"/>
  <c r="BX614" i="5"/>
  <c r="BY614" i="5" s="1"/>
  <c r="BX306" i="5"/>
  <c r="BY306" i="5" s="1"/>
  <c r="BX787" i="5"/>
  <c r="BY787" i="5" s="1"/>
  <c r="BX990" i="5"/>
  <c r="BY990" i="5" s="1"/>
  <c r="BX403" i="5"/>
  <c r="BY403" i="5" s="1"/>
  <c r="BX111" i="5"/>
  <c r="BY111" i="5" s="1"/>
  <c r="BX256" i="5"/>
  <c r="BY256" i="5" s="1"/>
  <c r="BX505" i="5"/>
  <c r="BY505" i="5" s="1"/>
  <c r="BX220" i="5"/>
  <c r="BY220" i="5" s="1"/>
  <c r="BX25" i="5"/>
  <c r="BY25" i="5" s="1"/>
  <c r="BX16" i="5"/>
  <c r="BY16" i="5" s="1"/>
  <c r="BX23" i="5"/>
  <c r="BY23" i="5" s="1"/>
  <c r="BX19" i="5"/>
  <c r="BY19" i="5" s="1"/>
  <c r="BX121" i="5"/>
  <c r="BY121" i="5" s="1"/>
  <c r="BX285" i="5"/>
  <c r="BY285" i="5" s="1"/>
  <c r="BX383" i="5"/>
  <c r="BY383" i="5" s="1"/>
  <c r="BX571" i="5"/>
  <c r="BY571" i="5" s="1"/>
  <c r="BX131" i="5"/>
  <c r="BY131" i="5" s="1"/>
  <c r="BX4" i="5"/>
  <c r="BY4" i="5" s="1"/>
  <c r="BX242" i="5"/>
  <c r="BY242" i="5" s="1"/>
  <c r="BX365" i="5"/>
  <c r="BY365" i="5" s="1"/>
  <c r="BX213" i="5"/>
  <c r="BY213" i="5" s="1"/>
  <c r="BX132" i="5"/>
  <c r="BY132" i="5" s="1"/>
  <c r="BX55" i="5"/>
  <c r="BY55" i="5" s="1"/>
  <c r="BX279" i="5"/>
  <c r="BY279" i="5" s="1"/>
  <c r="BX757" i="5"/>
  <c r="BY757" i="5" s="1"/>
  <c r="BX1173" i="5"/>
  <c r="BY1173" i="5" s="1"/>
  <c r="BX1170" i="5"/>
  <c r="BY1170" i="5" s="1"/>
  <c r="BX955" i="5"/>
  <c r="BY955" i="5" s="1"/>
  <c r="BX349" i="5"/>
  <c r="BY349" i="5" s="1"/>
  <c r="BX188" i="5"/>
  <c r="BY188" i="5" s="1"/>
  <c r="BX32" i="5"/>
  <c r="BY32" i="5" s="1"/>
  <c r="BX457" i="5"/>
  <c r="BY457" i="5" s="1"/>
  <c r="BX881" i="5"/>
  <c r="BY881" i="5" s="1"/>
  <c r="BX198" i="5"/>
  <c r="BY198" i="5" s="1"/>
  <c r="BX293" i="5"/>
  <c r="BY293" i="5" s="1"/>
  <c r="BX82" i="5"/>
  <c r="BY82" i="5" s="1"/>
  <c r="BX1131" i="5"/>
  <c r="BY1131" i="5" s="1"/>
  <c r="BX89" i="5"/>
  <c r="BY89" i="5" s="1"/>
  <c r="BX181" i="5"/>
  <c r="BY181" i="5" s="1"/>
  <c r="BX628" i="5"/>
  <c r="BY628" i="5" s="1"/>
  <c r="BX494" i="5"/>
  <c r="BY494" i="5" s="1"/>
  <c r="BX167" i="5"/>
  <c r="BY167" i="5" s="1"/>
  <c r="BX254" i="5"/>
  <c r="BY254" i="5" s="1"/>
  <c r="BX175" i="5"/>
  <c r="BY175" i="5" s="1"/>
  <c r="BX532" i="5"/>
  <c r="BY532" i="5" s="1"/>
  <c r="BX196" i="5"/>
  <c r="BY196" i="5" s="1"/>
  <c r="BX161" i="5"/>
  <c r="BY161" i="5" s="1"/>
  <c r="BX386" i="5"/>
  <c r="BY386" i="5" s="1"/>
  <c r="BX130" i="5"/>
  <c r="BY130" i="5" s="1"/>
  <c r="BX1016" i="5"/>
  <c r="BY1016" i="5" s="1"/>
  <c r="BX699" i="5"/>
  <c r="BY699" i="5" s="1"/>
  <c r="BX126" i="5"/>
  <c r="BY126" i="5" s="1"/>
  <c r="BX291" i="5"/>
  <c r="BY291" i="5" s="1"/>
  <c r="BX373" i="5"/>
  <c r="BY373" i="5" s="1"/>
  <c r="BX354" i="5"/>
  <c r="BY354" i="5" s="1"/>
  <c r="BX593" i="5"/>
  <c r="BY593" i="5" s="1"/>
  <c r="BX682" i="5"/>
  <c r="BY682" i="5" s="1"/>
  <c r="BX795" i="5"/>
  <c r="BY795" i="5" s="1"/>
  <c r="BX1083" i="5"/>
  <c r="BY1083" i="5" s="1"/>
  <c r="BX1213" i="5"/>
  <c r="BY1213" i="5" s="1"/>
  <c r="BX1174" i="5"/>
  <c r="BY1174" i="5" s="1"/>
  <c r="BX68" i="5"/>
  <c r="BY68" i="5" s="1"/>
  <c r="BX972" i="5"/>
  <c r="BY972" i="5" s="1"/>
  <c r="BX1151" i="5"/>
  <c r="BY1151" i="5" s="1"/>
  <c r="BX1036" i="5"/>
  <c r="BY1036" i="5" s="1"/>
  <c r="BX876" i="5"/>
  <c r="BY876" i="5" s="1"/>
  <c r="BX340" i="5"/>
  <c r="BY340" i="5" s="1"/>
  <c r="BX685" i="5"/>
  <c r="BY685" i="5" s="1"/>
  <c r="BX902" i="5"/>
  <c r="BY902" i="5" s="1"/>
  <c r="BX747" i="5"/>
  <c r="BY747" i="5" s="1"/>
  <c r="BX793" i="5"/>
  <c r="BY793" i="5" s="1"/>
  <c r="BX504" i="5"/>
  <c r="BY504" i="5" s="1"/>
  <c r="BX789" i="5"/>
  <c r="BY789" i="5" s="1"/>
  <c r="BX560" i="5"/>
  <c r="BY560" i="5" s="1"/>
  <c r="BX139" i="5"/>
  <c r="BY139" i="5" s="1"/>
  <c r="BX5" i="5"/>
  <c r="BY5" i="5" s="1"/>
  <c r="BX575" i="5"/>
  <c r="BY575" i="5" s="1"/>
  <c r="BX376" i="5"/>
  <c r="BY376" i="5" s="1"/>
  <c r="BX453" i="5"/>
  <c r="BY453" i="5" s="1"/>
  <c r="BX197" i="5"/>
  <c r="BY197" i="5" s="1"/>
  <c r="BX255" i="5"/>
  <c r="BY255" i="5" s="1"/>
  <c r="BX361" i="5"/>
  <c r="BY361" i="5" s="1"/>
  <c r="BX211" i="5"/>
  <c r="BY211" i="5" s="1"/>
  <c r="BX911" i="5"/>
  <c r="BY911" i="5" s="1"/>
  <c r="BX158" i="5"/>
  <c r="BY158" i="5" s="1"/>
  <c r="BX265" i="5"/>
  <c r="BY265" i="5" s="1"/>
  <c r="BX171" i="5"/>
  <c r="BY171" i="5" s="1"/>
  <c r="BX546" i="5"/>
  <c r="BY546" i="5" s="1"/>
  <c r="BX352" i="5"/>
  <c r="BY352" i="5" s="1"/>
  <c r="BX588" i="5"/>
  <c r="BY588" i="5" s="1"/>
  <c r="BX634" i="5"/>
  <c r="BY634" i="5" s="1"/>
  <c r="BX746" i="5"/>
  <c r="BY746" i="5" s="1"/>
  <c r="BX1048" i="5"/>
  <c r="BY1048" i="5" s="1"/>
  <c r="BX1209" i="5"/>
  <c r="BY1209" i="5" s="1"/>
  <c r="BX1165" i="5"/>
  <c r="BY1165" i="5" s="1"/>
  <c r="BX124" i="5"/>
  <c r="BY124" i="5" s="1"/>
  <c r="BX416" i="5"/>
  <c r="BY416" i="5" s="1"/>
  <c r="BX598" i="5"/>
  <c r="BY598" i="5" s="1"/>
  <c r="BX529" i="5"/>
  <c r="BY529" i="5" s="1"/>
  <c r="BX900" i="5"/>
  <c r="BY900" i="5" s="1"/>
  <c r="BX1147" i="5"/>
  <c r="BY1147" i="5" s="1"/>
  <c r="BX703" i="5"/>
  <c r="BY703" i="5" s="1"/>
  <c r="BX675" i="5"/>
  <c r="BY675" i="5" s="1"/>
  <c r="BX1115" i="5"/>
  <c r="BY1115" i="5" s="1"/>
  <c r="BX802" i="5"/>
  <c r="BY802" i="5" s="1"/>
  <c r="BX987" i="5"/>
  <c r="BY987" i="5" s="1"/>
  <c r="BX1093" i="5"/>
  <c r="BY1093" i="5" s="1"/>
  <c r="BX840" i="5"/>
  <c r="BY840" i="5" s="1"/>
  <c r="BX440" i="5"/>
  <c r="BY440" i="5" s="1"/>
  <c r="BX901" i="5"/>
  <c r="BY901" i="5" s="1"/>
  <c r="BX267" i="5"/>
  <c r="BY267" i="5" s="1"/>
  <c r="BX1180" i="5"/>
  <c r="BY1180" i="5" s="1"/>
  <c r="BX1149" i="5"/>
  <c r="BY1149" i="5" s="1"/>
  <c r="BX550" i="5"/>
  <c r="BY550" i="5" s="1"/>
  <c r="BX57" i="5"/>
  <c r="BY57" i="5" s="1"/>
  <c r="BX119" i="5"/>
  <c r="BY119" i="5" s="1"/>
  <c r="BX419" i="5"/>
  <c r="BY419" i="5" s="1"/>
  <c r="BX616" i="5"/>
  <c r="BY616" i="5" s="1"/>
  <c r="BX534" i="5"/>
  <c r="BY534" i="5" s="1"/>
  <c r="BX423" i="5"/>
  <c r="BY423" i="5" s="1"/>
  <c r="BX569" i="5"/>
  <c r="BY569" i="5" s="1"/>
  <c r="BX426" i="5"/>
  <c r="BY426" i="5" s="1"/>
  <c r="BX452" i="5"/>
  <c r="BY452" i="5" s="1"/>
  <c r="BX227" i="5"/>
  <c r="BY227" i="5" s="1"/>
  <c r="BX117" i="5"/>
  <c r="BY117" i="5" s="1"/>
  <c r="BX590" i="5"/>
  <c r="BY590" i="5" s="1"/>
  <c r="BX330" i="5"/>
  <c r="BY330" i="5" s="1"/>
  <c r="BX360" i="5"/>
  <c r="BY360" i="5" s="1"/>
  <c r="BX134" i="5"/>
  <c r="BY134" i="5" s="1"/>
  <c r="BX53" i="5"/>
  <c r="BY53" i="5" s="1"/>
  <c r="BX251" i="5"/>
  <c r="BY251" i="5" s="1"/>
  <c r="BX756" i="5"/>
  <c r="BY756" i="5" s="1"/>
  <c r="BX1168" i="5"/>
  <c r="BY1168" i="5" s="1"/>
  <c r="BX1152" i="5"/>
  <c r="BY1152" i="5" s="1"/>
  <c r="BX918" i="5"/>
  <c r="BY918" i="5" s="1"/>
  <c r="BX199" i="5"/>
  <c r="BY199" i="5" s="1"/>
  <c r="BX294" i="5"/>
  <c r="BY294" i="5" s="1"/>
  <c r="BX87" i="5"/>
  <c r="BY87" i="5" s="1"/>
  <c r="BX1139" i="5"/>
  <c r="BY1139" i="5" s="1"/>
  <c r="BX189" i="5"/>
  <c r="BY189" i="5" s="1"/>
  <c r="BX155" i="5"/>
  <c r="BY155" i="5" s="1"/>
  <c r="BX421" i="5"/>
  <c r="BY421" i="5" s="1"/>
  <c r="BX122" i="5"/>
  <c r="BY122" i="5" s="1"/>
  <c r="BX1045" i="5"/>
  <c r="BY1045" i="5" s="1"/>
  <c r="BX78" i="5"/>
  <c r="BY78" i="5" s="1"/>
  <c r="BX912" i="5"/>
  <c r="BY912" i="5" s="1"/>
  <c r="BX1162" i="5"/>
  <c r="BY1162" i="5" s="1"/>
  <c r="BX1015" i="5"/>
  <c r="BY1015" i="5" s="1"/>
  <c r="BX814" i="5"/>
  <c r="BY814" i="5" s="1"/>
  <c r="BX604" i="5"/>
  <c r="BY604" i="5" s="1"/>
  <c r="BX379" i="5"/>
  <c r="BY379" i="5" s="1"/>
  <c r="BX471" i="5"/>
  <c r="BY471" i="5" s="1"/>
  <c r="BX219" i="5"/>
  <c r="BY219" i="5" s="1"/>
  <c r="BX868" i="5"/>
  <c r="BY868" i="5" s="1"/>
  <c r="BX1158" i="5"/>
  <c r="BY1158" i="5" s="1"/>
  <c r="BX732" i="5"/>
  <c r="BY732" i="5" s="1"/>
  <c r="BX655" i="5"/>
  <c r="BY655" i="5" s="1"/>
  <c r="BX1107" i="5"/>
  <c r="BY1107" i="5" s="1"/>
  <c r="BX782" i="5"/>
  <c r="BY782" i="5" s="1"/>
  <c r="BX446" i="5"/>
  <c r="BY446" i="5" s="1"/>
  <c r="BX565" i="5"/>
  <c r="BY565" i="5" s="1"/>
  <c r="BX436" i="5"/>
  <c r="BY436" i="5" s="1"/>
  <c r="BX432" i="5"/>
  <c r="BY432" i="5" s="1"/>
  <c r="BX931" i="5"/>
  <c r="BY931" i="5" s="1"/>
  <c r="BX894" i="5"/>
  <c r="BY894" i="5" s="1"/>
  <c r="BX749" i="5"/>
  <c r="BY749" i="5" s="1"/>
  <c r="BX380" i="5"/>
  <c r="BY380" i="5" s="1"/>
  <c r="BX850" i="5"/>
  <c r="BY850" i="5" s="1"/>
  <c r="BX579" i="5"/>
  <c r="BY579" i="5" s="1"/>
  <c r="BX977" i="5"/>
  <c r="BY977" i="5" s="1"/>
  <c r="BX600" i="5"/>
  <c r="BY600" i="5" s="1"/>
  <c r="BX350" i="5"/>
  <c r="BY350" i="5" s="1"/>
  <c r="BX603" i="5"/>
  <c r="BY603" i="5" s="1"/>
  <c r="BX342" i="5"/>
  <c r="BY342" i="5" s="1"/>
  <c r="BX195" i="5"/>
  <c r="BY195" i="5" s="1"/>
  <c r="BX30" i="5"/>
  <c r="BY30" i="5" s="1"/>
  <c r="BX92" i="5"/>
  <c r="BY92" i="5" s="1"/>
  <c r="BX187" i="5"/>
  <c r="BY187" i="5" s="1"/>
  <c r="BX624" i="5"/>
  <c r="BY624" i="5" s="1"/>
  <c r="BX695" i="5"/>
  <c r="BY695" i="5" s="1"/>
  <c r="BX326" i="5"/>
  <c r="BY326" i="5" s="1"/>
  <c r="BX653" i="5"/>
  <c r="BY653" i="5" s="1"/>
  <c r="BX893" i="5"/>
  <c r="BY893" i="5" s="1"/>
  <c r="BX766" i="5"/>
  <c r="BY766" i="5" s="1"/>
  <c r="BX895" i="5"/>
  <c r="BY895" i="5" s="1"/>
  <c r="BX539" i="5"/>
  <c r="BY539" i="5" s="1"/>
  <c r="BX857" i="5"/>
  <c r="BY857" i="5" s="1"/>
  <c r="BX948" i="5"/>
  <c r="BY948" i="5" s="1"/>
  <c r="BX1064" i="5"/>
  <c r="BY1064" i="5" s="1"/>
  <c r="BX872" i="5"/>
  <c r="BY872" i="5" s="1"/>
  <c r="BX472" i="5"/>
  <c r="BY472" i="5" s="1"/>
  <c r="BX874" i="5"/>
  <c r="BY874" i="5" s="1"/>
  <c r="BX258" i="5"/>
  <c r="BY258" i="5" s="1"/>
  <c r="BX1182" i="5"/>
  <c r="BY1182" i="5" s="1"/>
  <c r="BX222" i="5"/>
  <c r="BY222" i="5" s="1"/>
  <c r="BX118" i="5"/>
  <c r="BY118" i="5" s="1"/>
  <c r="BX561" i="5"/>
  <c r="BY561" i="5" s="1"/>
  <c r="BX313" i="5"/>
  <c r="BY313" i="5" s="1"/>
  <c r="BX381" i="5"/>
  <c r="BY381" i="5" s="1"/>
  <c r="BX842" i="5"/>
  <c r="BY842" i="5" s="1"/>
  <c r="BX884" i="5"/>
  <c r="BY884" i="5" s="1"/>
  <c r="BX758" i="5"/>
  <c r="BY758" i="5" s="1"/>
  <c r="BX385" i="5"/>
  <c r="BY385" i="5" s="1"/>
  <c r="BX818" i="5"/>
  <c r="BY818" i="5" s="1"/>
  <c r="BX462" i="5"/>
  <c r="BY462" i="5" s="1"/>
  <c r="BX660" i="5"/>
  <c r="BY660" i="5" s="1"/>
  <c r="BX891" i="5"/>
  <c r="BY891" i="5" s="1"/>
  <c r="BX836" i="5"/>
  <c r="BY836" i="5" s="1"/>
  <c r="BX458" i="5"/>
  <c r="BY458" i="5" s="1"/>
  <c r="BX693" i="5"/>
  <c r="BY693" i="5" s="1"/>
  <c r="BX585" i="5"/>
  <c r="BY585" i="5" s="1"/>
  <c r="BX631" i="5"/>
  <c r="BY631" i="5" s="1"/>
  <c r="BX1148" i="5"/>
  <c r="BY1148" i="5" s="1"/>
  <c r="BX480" i="5"/>
  <c r="BY480" i="5" s="1"/>
  <c r="BX59" i="5"/>
  <c r="BY59" i="5" s="1"/>
  <c r="BX988" i="5"/>
  <c r="BY988" i="5" s="1"/>
  <c r="BX422" i="5"/>
  <c r="BY422" i="5" s="1"/>
  <c r="BX676" i="5"/>
  <c r="BY676" i="5" s="1"/>
  <c r="BX917" i="5"/>
  <c r="BY917" i="5" s="1"/>
  <c r="BX860" i="5"/>
  <c r="BY860" i="5" s="1"/>
  <c r="BX537" i="5"/>
  <c r="BY537" i="5" s="1"/>
  <c r="BX320" i="5"/>
  <c r="BY320" i="5" s="1"/>
  <c r="BX578" i="5"/>
  <c r="BY578" i="5" s="1"/>
  <c r="BX466" i="5"/>
  <c r="BY466" i="5" s="1"/>
  <c r="BX674" i="5"/>
  <c r="BY674" i="5" s="1"/>
  <c r="BX568" i="5"/>
  <c r="BY568" i="5" s="1"/>
  <c r="BX17" i="5"/>
  <c r="BY17" i="5" s="1"/>
  <c r="BX7" i="5"/>
  <c r="BY7" i="5" s="1"/>
  <c r="BX18" i="5"/>
  <c r="BY18" i="5" s="1"/>
  <c r="BX6" i="5"/>
  <c r="BY6" i="5" s="1"/>
  <c r="BX201" i="5"/>
  <c r="BY201" i="5" s="1"/>
  <c r="BX331" i="5"/>
  <c r="BY331" i="5" s="1"/>
  <c r="BX518" i="5"/>
  <c r="BY518" i="5" s="1"/>
  <c r="BX526" i="5"/>
  <c r="BY526" i="5" s="1"/>
  <c r="BX48" i="5"/>
  <c r="BY48" i="5" s="1"/>
  <c r="BX31" i="5"/>
  <c r="BY31" i="5" s="1"/>
  <c r="BX346" i="5"/>
  <c r="BY346" i="5" s="1"/>
  <c r="BX243" i="5"/>
  <c r="BY243" i="5" s="1"/>
  <c r="BX116" i="5"/>
  <c r="BY116" i="5" s="1"/>
  <c r="BX66" i="5"/>
  <c r="BY66" i="5" s="1"/>
  <c r="BX283" i="5"/>
  <c r="BY283" i="5" s="1"/>
  <c r="BX1077" i="5"/>
  <c r="BY1077" i="5" s="1"/>
  <c r="BX1059" i="5"/>
  <c r="BY1059" i="5" s="1"/>
  <c r="BX1073" i="5"/>
  <c r="BY1073" i="5" s="1"/>
  <c r="BX796" i="5"/>
  <c r="BY796" i="5" s="1"/>
  <c r="BX570" i="5"/>
  <c r="BY570" i="5" s="1"/>
  <c r="BX985" i="5"/>
  <c r="BY985" i="5" s="1"/>
  <c r="BX228" i="5"/>
  <c r="BY228" i="5" s="1"/>
  <c r="BX321" i="5"/>
  <c r="BY321" i="5" s="1"/>
  <c r="BX202" i="5"/>
  <c r="BY202" i="5" s="1"/>
  <c r="BX1133" i="5"/>
  <c r="BY1133" i="5" s="1"/>
  <c r="BX137" i="5"/>
  <c r="BY137" i="5" s="1"/>
  <c r="BX44" i="5"/>
  <c r="BY44" i="5" s="1"/>
  <c r="BX58" i="5"/>
  <c r="BY58" i="5" s="1"/>
  <c r="BX741" i="5"/>
  <c r="BY741" i="5" s="1"/>
  <c r="BX536" i="5"/>
  <c r="BY536" i="5" s="1"/>
  <c r="BX347" i="5"/>
  <c r="BY347" i="5" s="1"/>
  <c r="BX123" i="5"/>
  <c r="BY123" i="5" s="1"/>
  <c r="BX153" i="5"/>
  <c r="BY153" i="5" s="1"/>
  <c r="BX671" i="5"/>
  <c r="BY671" i="5" s="1"/>
  <c r="BX464" i="5"/>
  <c r="BY464" i="5" s="1"/>
  <c r="BX249" i="5"/>
  <c r="BY249" i="5" s="1"/>
  <c r="BX336" i="5"/>
  <c r="BY336" i="5" s="1"/>
  <c r="BX149" i="5"/>
  <c r="BY149" i="5" s="1"/>
  <c r="BX1112" i="5"/>
  <c r="BY1112" i="5" s="1"/>
  <c r="BX635" i="5"/>
  <c r="BY635" i="5" s="1"/>
  <c r="BX194" i="5"/>
  <c r="BY194" i="5" s="1"/>
  <c r="BX366" i="5"/>
  <c r="BY366" i="5" s="1"/>
  <c r="BX503" i="5"/>
  <c r="BY503" i="5" s="1"/>
  <c r="BX544" i="5"/>
  <c r="BY544" i="5" s="1"/>
  <c r="BX885" i="5"/>
  <c r="BY885" i="5" s="1"/>
  <c r="BX724" i="5"/>
  <c r="BY724" i="5" s="1"/>
  <c r="BX1098" i="5"/>
  <c r="BY1098" i="5" s="1"/>
  <c r="BX1199" i="5"/>
  <c r="BY1199" i="5" s="1"/>
  <c r="BX1154" i="5"/>
  <c r="BY1154" i="5" s="1"/>
  <c r="BX27" i="5"/>
  <c r="BY27" i="5" s="1"/>
  <c r="BX554" i="5"/>
  <c r="BY554" i="5" s="1"/>
  <c r="BX1035" i="5"/>
  <c r="BY1035" i="5" s="1"/>
  <c r="BX1163" i="5"/>
  <c r="BY1163" i="5" s="1"/>
  <c r="BX1070" i="5"/>
  <c r="BY1070" i="5" s="1"/>
  <c r="BX878" i="5"/>
  <c r="BY878" i="5" s="1"/>
  <c r="BX556" i="5"/>
  <c r="BY556" i="5" s="1"/>
  <c r="BX649" i="5"/>
  <c r="BY649" i="5" s="1"/>
  <c r="BX1049" i="5"/>
  <c r="BY1049" i="5" s="1"/>
  <c r="BX807" i="5"/>
  <c r="BY807" i="5" s="1"/>
  <c r="BX942" i="5"/>
  <c r="BY942" i="5" s="1"/>
  <c r="BX650" i="5"/>
  <c r="BY650" i="5" s="1"/>
  <c r="BX849" i="5"/>
  <c r="BY849" i="5" s="1"/>
  <c r="BX547" i="5"/>
  <c r="BY547" i="5" s="1"/>
  <c r="BX49" i="5"/>
  <c r="BY49" i="5" s="1"/>
  <c r="BX34" i="5"/>
  <c r="BY34" i="5" s="1"/>
  <c r="BX168" i="5"/>
  <c r="BY168" i="5" s="1"/>
  <c r="BX303" i="5"/>
  <c r="BY303" i="5" s="1"/>
  <c r="BX488" i="5"/>
  <c r="BY488" i="5" s="1"/>
  <c r="BX179" i="5"/>
  <c r="BY179" i="5" s="1"/>
  <c r="BX367" i="5"/>
  <c r="BY367" i="5" s="1"/>
  <c r="BX241" i="5"/>
  <c r="BY241" i="5" s="1"/>
  <c r="BX108" i="5"/>
  <c r="BY108" i="5" s="1"/>
  <c r="BX961" i="5"/>
  <c r="BY961" i="5" s="1"/>
  <c r="BX393" i="5"/>
  <c r="BY393" i="5" s="1"/>
  <c r="BX145" i="5"/>
  <c r="BY145" i="5" s="1"/>
  <c r="BX140" i="5"/>
  <c r="BY140" i="5" s="1"/>
  <c r="BX644" i="5"/>
  <c r="BY644" i="5" s="1"/>
  <c r="BX498" i="5"/>
  <c r="BY498" i="5" s="1"/>
  <c r="BX915" i="5"/>
  <c r="BY915" i="5" s="1"/>
  <c r="BX722" i="5"/>
  <c r="BY722" i="5" s="1"/>
  <c r="BX1052" i="5"/>
  <c r="BY1052" i="5" s="1"/>
  <c r="BX1204" i="5"/>
  <c r="BY1204" i="5" s="1"/>
  <c r="BX1194" i="5"/>
  <c r="BY1194" i="5" s="1"/>
  <c r="BX502" i="5"/>
  <c r="BY502" i="5" s="1"/>
  <c r="BX150" i="5"/>
  <c r="BY150" i="5" s="1"/>
  <c r="BX329" i="5"/>
  <c r="BY329" i="5" s="1"/>
  <c r="BX803" i="5"/>
  <c r="BY803" i="5" s="1"/>
  <c r="BX659" i="5"/>
  <c r="BY659" i="5" s="1"/>
  <c r="BX960" i="5"/>
  <c r="BY960" i="5" s="1"/>
  <c r="BX1161" i="5"/>
  <c r="BY1161" i="5" s="1"/>
  <c r="BX934" i="5"/>
  <c r="BY934" i="5" s="1"/>
  <c r="BX665" i="5"/>
  <c r="BY665" i="5" s="1"/>
  <c r="BX765" i="5"/>
  <c r="BY765" i="5" s="1"/>
  <c r="BX914" i="5"/>
  <c r="BY914" i="5" s="1"/>
  <c r="BX930" i="5"/>
  <c r="BY930" i="5" s="1"/>
  <c r="BX1150" i="5"/>
  <c r="BY1150" i="5" s="1"/>
  <c r="BX980" i="5"/>
  <c r="BY980" i="5" s="1"/>
  <c r="BX478" i="5"/>
  <c r="BY478" i="5" s="1"/>
  <c r="BX862" i="5"/>
  <c r="BY862" i="5" s="1"/>
  <c r="BX1188" i="5"/>
  <c r="BY1188" i="5" s="1"/>
  <c r="BX1132" i="5"/>
  <c r="BY1132" i="5" s="1"/>
  <c r="BX617" i="5"/>
  <c r="BY617" i="5" s="1"/>
  <c r="BX191" i="5"/>
  <c r="BY191" i="5" s="1"/>
  <c r="BX28" i="5"/>
  <c r="BY28" i="5" s="1"/>
  <c r="BX487" i="5"/>
  <c r="BY487" i="5" s="1"/>
  <c r="BX157" i="5"/>
  <c r="BY157" i="5" s="1"/>
  <c r="BX343" i="5"/>
  <c r="BY343" i="5" s="1"/>
  <c r="BX772" i="5"/>
  <c r="BY772" i="5" s="1"/>
  <c r="BX701" i="5"/>
  <c r="BY701" i="5" s="1"/>
  <c r="BX496" i="5"/>
  <c r="BY496" i="5" s="1"/>
  <c r="BX986" i="5"/>
  <c r="BY986" i="5" s="1"/>
  <c r="BX697" i="5"/>
  <c r="BY697" i="5" s="1"/>
  <c r="BX627" i="5"/>
  <c r="BY627" i="5" s="1"/>
  <c r="BX681" i="5"/>
  <c r="BY681" i="5" s="1"/>
  <c r="BX210" i="5"/>
  <c r="BY210" i="5" s="1"/>
  <c r="BX408" i="5"/>
  <c r="BY408" i="5" s="1"/>
  <c r="BX447" i="5"/>
  <c r="BY447" i="5" s="1"/>
  <c r="BX351" i="5"/>
  <c r="BY351" i="5" s="1"/>
  <c r="BX74" i="5"/>
  <c r="BY74" i="5" s="1"/>
  <c r="BX247" i="5"/>
  <c r="BY247" i="5" s="1"/>
  <c r="BX1042" i="5"/>
  <c r="BY1042" i="5" s="1"/>
  <c r="BX1030" i="5"/>
  <c r="BY1030" i="5" s="1"/>
  <c r="BX1092" i="5"/>
  <c r="BY1092" i="5" s="1"/>
  <c r="BX744" i="5"/>
  <c r="BY744" i="5" s="1"/>
  <c r="BX239" i="5"/>
  <c r="BY239" i="5" s="1"/>
  <c r="BX319" i="5"/>
  <c r="BY319" i="5" s="1"/>
  <c r="BX209" i="5"/>
  <c r="BY209" i="5" s="1"/>
  <c r="BX1122" i="5"/>
  <c r="BY1122" i="5" s="1"/>
  <c r="BX522" i="5"/>
  <c r="BY522" i="5" s="1"/>
  <c r="BX248" i="5"/>
  <c r="BY248" i="5" s="1"/>
  <c r="BX348" i="5"/>
  <c r="BY348" i="5" s="1"/>
  <c r="BX129" i="5"/>
  <c r="BY129" i="5" s="1"/>
  <c r="BX1123" i="5"/>
  <c r="BY1123" i="5" s="1"/>
  <c r="BX553" i="5"/>
  <c r="BY553" i="5" s="1"/>
  <c r="BX1043" i="5"/>
  <c r="BY1043" i="5" s="1"/>
  <c r="BX1172" i="5"/>
  <c r="BY1172" i="5" s="1"/>
  <c r="BX1091" i="5"/>
  <c r="BY1091" i="5" s="1"/>
  <c r="BX907" i="5"/>
  <c r="BY907" i="5" s="1"/>
  <c r="BX186" i="5"/>
  <c r="BY186" i="5" s="1"/>
  <c r="BX315" i="5"/>
  <c r="BY315" i="5" s="1"/>
  <c r="BX463" i="5"/>
  <c r="BY463" i="5" s="1"/>
  <c r="BX200" i="5"/>
  <c r="BY200" i="5" s="1"/>
  <c r="BX998" i="5"/>
  <c r="BY998" i="5" s="1"/>
  <c r="BX1169" i="5"/>
  <c r="BY1169" i="5" s="1"/>
  <c r="BX919" i="5"/>
  <c r="BY919" i="5" s="1"/>
  <c r="BX684" i="5"/>
  <c r="BY684" i="5" s="1"/>
  <c r="BX759" i="5"/>
  <c r="BY759" i="5" s="1"/>
  <c r="BX890" i="5"/>
  <c r="BY890" i="5" s="1"/>
  <c r="BX473" i="5"/>
  <c r="BY473" i="5" s="1"/>
  <c r="BX940" i="5"/>
  <c r="BY940" i="5" s="1"/>
  <c r="BX692" i="5"/>
  <c r="BY692" i="5" s="1"/>
  <c r="BX608" i="5"/>
  <c r="BY608" i="5" s="1"/>
  <c r="BX973" i="5"/>
  <c r="BY973" i="5" s="1"/>
  <c r="BX863" i="5"/>
  <c r="BY863" i="5" s="1"/>
  <c r="BX784" i="5"/>
  <c r="BY784" i="5" s="1"/>
  <c r="BX232" i="5"/>
  <c r="BY232" i="5" s="1"/>
  <c r="BX1008" i="5"/>
  <c r="BY1008" i="5" s="1"/>
  <c r="BX558" i="5"/>
  <c r="BY558" i="5" s="1"/>
  <c r="BX927" i="5"/>
  <c r="BY927" i="5" s="1"/>
  <c r="BX549" i="5"/>
  <c r="BY549" i="5" s="1"/>
  <c r="BX275" i="5"/>
  <c r="BY275" i="5" s="1"/>
  <c r="BX491" i="5"/>
  <c r="BY491" i="5" s="1"/>
  <c r="BX144" i="5"/>
  <c r="BY144" i="5" s="1"/>
  <c r="BX42" i="5"/>
  <c r="BY42" i="5" s="1"/>
  <c r="BX64" i="5"/>
  <c r="BY64" i="5" s="1"/>
  <c r="BX702" i="5"/>
  <c r="BY702" i="5" s="1"/>
  <c r="BX646" i="5"/>
  <c r="BY646" i="5" s="1"/>
  <c r="BX567" i="5"/>
  <c r="BY567" i="5" s="1"/>
  <c r="BX688" i="5"/>
  <c r="BY688" i="5" s="1"/>
  <c r="BX1082" i="5"/>
  <c r="BY1082" i="5" s="1"/>
  <c r="BX837" i="5"/>
  <c r="BY837" i="5" s="1"/>
  <c r="BX938" i="5"/>
  <c r="BY938" i="5" s="1"/>
  <c r="BX704" i="5"/>
  <c r="BY704" i="5" s="1"/>
  <c r="BX824" i="5"/>
  <c r="BY824" i="5" s="1"/>
  <c r="BX951" i="5"/>
  <c r="BY951" i="5" s="1"/>
  <c r="BX1117" i="5"/>
  <c r="BY1117" i="5" s="1"/>
  <c r="BX989" i="5"/>
  <c r="BY989" i="5" s="1"/>
  <c r="BX492" i="5"/>
  <c r="BY492" i="5" s="1"/>
  <c r="BX798" i="5"/>
  <c r="BY798" i="5" s="1"/>
  <c r="BX1198" i="5"/>
  <c r="BY1198" i="5" s="1"/>
  <c r="BX679" i="5"/>
  <c r="BY679" i="5" s="1"/>
  <c r="BX212" i="5"/>
  <c r="BY212" i="5" s="1"/>
  <c r="BX411" i="5"/>
  <c r="BY411" i="5" s="1"/>
  <c r="BX449" i="5"/>
  <c r="BY449" i="5" s="1"/>
  <c r="BX364" i="5"/>
  <c r="BY364" i="5" s="1"/>
  <c r="BX944" i="5"/>
  <c r="BY944" i="5" s="1"/>
  <c r="BX848" i="5"/>
  <c r="BY848" i="5" s="1"/>
  <c r="BX816" i="5"/>
  <c r="BY816" i="5" s="1"/>
  <c r="BX230" i="5"/>
  <c r="BY230" i="5" s="1"/>
  <c r="BX1024" i="5"/>
  <c r="BY1024" i="5" s="1"/>
  <c r="BX455" i="5"/>
  <c r="BY455" i="5" s="1"/>
  <c r="BX460" i="5"/>
  <c r="BY460" i="5" s="1"/>
  <c r="BX647" i="5"/>
  <c r="BY647" i="5" s="1"/>
  <c r="BX595" i="5"/>
  <c r="BY595" i="5" s="1"/>
  <c r="BX643" i="5"/>
  <c r="BY643" i="5" s="1"/>
  <c r="BX548" i="5"/>
  <c r="BY548" i="5" s="1"/>
  <c r="BX70" i="5"/>
  <c r="BY70" i="5" s="1"/>
  <c r="BX587" i="5"/>
  <c r="BY587" i="5" s="1"/>
  <c r="BX1128" i="5"/>
  <c r="BY1128" i="5" s="1"/>
  <c r="BX633" i="5"/>
  <c r="BY633" i="5" s="1"/>
  <c r="BX176" i="5"/>
  <c r="BY176" i="5" s="1"/>
  <c r="BX873" i="5"/>
  <c r="BY873" i="5" s="1"/>
  <c r="BX435" i="5"/>
  <c r="BY435" i="5" s="1"/>
  <c r="BX540" i="5"/>
  <c r="BY540" i="5" s="1"/>
  <c r="BX594" i="5"/>
  <c r="BY594" i="5" s="1"/>
  <c r="BX577" i="5"/>
  <c r="BY577" i="5" s="1"/>
  <c r="BX510" i="5"/>
  <c r="BY510" i="5" s="1"/>
  <c r="BX260" i="5"/>
  <c r="BY260" i="5" s="1"/>
  <c r="BX509" i="5"/>
  <c r="BY509" i="5" s="1"/>
  <c r="BX618" i="5"/>
  <c r="BY618" i="5" s="1"/>
  <c r="BX507" i="5"/>
  <c r="BY507" i="5" s="1"/>
  <c r="BX76" i="5"/>
  <c r="BY76" i="5" s="1"/>
  <c r="BX9" i="5"/>
  <c r="BY9" i="5" s="1"/>
  <c r="BX22" i="5"/>
  <c r="BY22" i="5" s="1"/>
  <c r="BX10" i="5"/>
  <c r="BY10" i="5" s="1"/>
  <c r="BX20" i="5"/>
  <c r="BY20" i="5" s="1"/>
  <c r="BX272" i="5"/>
  <c r="BY272" i="5" s="1"/>
  <c r="BX497" i="5"/>
  <c r="BY497" i="5" s="1"/>
  <c r="BX613" i="5"/>
  <c r="BY613" i="5" s="1"/>
  <c r="BX451" i="5"/>
  <c r="BY451" i="5" s="1"/>
  <c r="BX164" i="5"/>
  <c r="BY164" i="5" s="1"/>
  <c r="BX21" i="5"/>
  <c r="BY21" i="5" s="1"/>
  <c r="BX178" i="5"/>
  <c r="BY178" i="5" s="1"/>
  <c r="BX414" i="5"/>
  <c r="BY414" i="5" s="1"/>
  <c r="BX295" i="5"/>
  <c r="BY295" i="5" s="1"/>
  <c r="BX109" i="5"/>
  <c r="BY109" i="5" s="1"/>
  <c r="BX40" i="5"/>
  <c r="BY40" i="5" s="1"/>
  <c r="BX215" i="5"/>
  <c r="BY215" i="5" s="1"/>
  <c r="BX1090" i="5"/>
  <c r="BY1090" i="5" s="1"/>
  <c r="BX1076" i="5"/>
  <c r="BY1076" i="5" s="1"/>
  <c r="BX1039" i="5"/>
  <c r="BY1039" i="5" s="1"/>
  <c r="BX833" i="5"/>
  <c r="BY833" i="5" s="1"/>
  <c r="BX542" i="5"/>
  <c r="BY542" i="5" s="1"/>
  <c r="BX959" i="5"/>
  <c r="BY959" i="5" s="1"/>
  <c r="BX94" i="5"/>
  <c r="BY94" i="5" s="1"/>
  <c r="BX338" i="5"/>
  <c r="BY338" i="5" s="1"/>
  <c r="BX154" i="5"/>
  <c r="BY154" i="5" s="1"/>
  <c r="BX1110" i="5"/>
  <c r="BY1110" i="5" s="1"/>
  <c r="BX14" i="5"/>
  <c r="BY14" i="5" s="1"/>
  <c r="BX185" i="5"/>
  <c r="BY185" i="5" s="1"/>
  <c r="BX799" i="5"/>
  <c r="BY799" i="5" s="1"/>
  <c r="BX519" i="5"/>
  <c r="BY519" i="5" s="1"/>
  <c r="BX274" i="5"/>
  <c r="BY274" i="5" s="1"/>
  <c r="BX268" i="5"/>
  <c r="BY268" i="5" s="1"/>
  <c r="BX174" i="5"/>
  <c r="BY174" i="5" s="1"/>
  <c r="BX543" i="5"/>
  <c r="BY543" i="5" s="1"/>
  <c r="BX297" i="5"/>
  <c r="BY297" i="5" s="1"/>
  <c r="BX286" i="5"/>
  <c r="BY286" i="5" s="1"/>
  <c r="BX418" i="5"/>
  <c r="BY418" i="5" s="1"/>
  <c r="BX152" i="5"/>
  <c r="BY152" i="5" s="1"/>
  <c r="BX1063" i="5"/>
  <c r="BY1063" i="5" s="1"/>
  <c r="BX821" i="5"/>
  <c r="BY821" i="5" s="1"/>
  <c r="BX246" i="5"/>
  <c r="BY246" i="5" s="1"/>
  <c r="BX476" i="5"/>
  <c r="BY476" i="5" s="1"/>
  <c r="BX602" i="5"/>
  <c r="BY602" i="5" s="1"/>
  <c r="BX281" i="5"/>
  <c r="BY281" i="5" s="1"/>
  <c r="BX769" i="5"/>
  <c r="BY769" i="5" s="1"/>
  <c r="BX620" i="5"/>
  <c r="BY620" i="5" s="1"/>
  <c r="BX922" i="5"/>
  <c r="BY922" i="5" s="1"/>
  <c r="BX1120" i="5"/>
  <c r="BY1120" i="5" s="1"/>
  <c r="BX1097" i="5"/>
  <c r="BY1097" i="5" s="1"/>
  <c r="BX12" i="5"/>
  <c r="BY12" i="5" s="1"/>
  <c r="BX3" i="5"/>
  <c r="BY3" i="5" s="1"/>
  <c r="BX439" i="5"/>
  <c r="BY439" i="5" s="1"/>
  <c r="BX834" i="5"/>
  <c r="BY834" i="5" s="1"/>
  <c r="BX1089" i="5"/>
  <c r="BY1089" i="5" s="1"/>
  <c r="BX1055" i="5"/>
  <c r="BY1055" i="5" s="1"/>
  <c r="BX886" i="5"/>
  <c r="BY886" i="5" s="1"/>
  <c r="BX97" i="5"/>
  <c r="BY97" i="5" s="1"/>
  <c r="BX596" i="5"/>
  <c r="BY596" i="5" s="1"/>
  <c r="BX970" i="5"/>
  <c r="BY970" i="5" s="1"/>
  <c r="BX573" i="5"/>
  <c r="BY573" i="5" s="1"/>
  <c r="BX734" i="5"/>
  <c r="BY734" i="5" s="1"/>
  <c r="BX486" i="5"/>
  <c r="BY486" i="5" s="1"/>
  <c r="BX776" i="5"/>
  <c r="BY776" i="5" s="1"/>
  <c r="BX501" i="5"/>
  <c r="BY501" i="5" s="1"/>
  <c r="BX159" i="5"/>
  <c r="BY159" i="5" s="1"/>
  <c r="BX24" i="5"/>
  <c r="BY24" i="5" s="1"/>
  <c r="BX231" i="5"/>
  <c r="BY231" i="5" s="1"/>
  <c r="BX136" i="5"/>
  <c r="BY136" i="5" s="1"/>
  <c r="BX444" i="5"/>
  <c r="BY444" i="5" s="1"/>
  <c r="BX269" i="5"/>
  <c r="BY269" i="5" s="1"/>
  <c r="BX173" i="5"/>
  <c r="BY173" i="5" s="1"/>
  <c r="BX390" i="5"/>
  <c r="BY390" i="5" s="1"/>
  <c r="BX325" i="5"/>
  <c r="BY325" i="5" s="1"/>
  <c r="BX947" i="5"/>
  <c r="BY947" i="5" s="1"/>
  <c r="BX280" i="5"/>
  <c r="BY280" i="5" s="1"/>
  <c r="BX252" i="5"/>
  <c r="BY252" i="5" s="1"/>
  <c r="BX148" i="5"/>
  <c r="BY148" i="5" s="1"/>
  <c r="BX530" i="5"/>
  <c r="BY530" i="5" s="1"/>
  <c r="BX305" i="5"/>
  <c r="BY305" i="5" s="1"/>
  <c r="BX786" i="5"/>
  <c r="BY786" i="5" s="1"/>
  <c r="BX597" i="5"/>
  <c r="BY597" i="5" s="1"/>
  <c r="BX932" i="5"/>
  <c r="BY932" i="5" s="1"/>
  <c r="BX1103" i="5"/>
  <c r="BY1103" i="5" s="1"/>
  <c r="BX1126" i="5"/>
  <c r="BY1126" i="5" s="1"/>
  <c r="BX162" i="5"/>
  <c r="BY162" i="5" s="1"/>
  <c r="BX345" i="5"/>
  <c r="BY345" i="5" s="1"/>
  <c r="BX735" i="5"/>
  <c r="BY735" i="5" s="1"/>
  <c r="BX669" i="5"/>
  <c r="BY669" i="5" s="1"/>
  <c r="BX1143" i="5"/>
  <c r="BY1143" i="5" s="1"/>
  <c r="BX1181" i="5"/>
  <c r="BY1181" i="5" s="1"/>
  <c r="BX889" i="5"/>
  <c r="BY889" i="5" s="1"/>
  <c r="BX897" i="5"/>
  <c r="BY897" i="5" s="1"/>
  <c r="BX629" i="5"/>
  <c r="BY629" i="5" s="1"/>
  <c r="BX1027" i="5"/>
  <c r="BY1027" i="5" s="1"/>
  <c r="BX743" i="5"/>
  <c r="BY743" i="5" s="1"/>
  <c r="BX1058" i="5"/>
  <c r="BY1058" i="5" s="1"/>
  <c r="BX1116" i="5"/>
  <c r="BY1116" i="5" s="1"/>
  <c r="BX680" i="5"/>
  <c r="BY680" i="5" s="1"/>
  <c r="BX745" i="5"/>
  <c r="BY745" i="5" s="1"/>
  <c r="BX1197" i="5"/>
  <c r="BY1197" i="5" s="1"/>
  <c r="BX318" i="5"/>
  <c r="BY318" i="5" s="1"/>
  <c r="BX1005" i="5"/>
  <c r="BY1005" i="5" s="1"/>
  <c r="BX584" i="5"/>
  <c r="BY584" i="5" s="1"/>
  <c r="BX400" i="5"/>
  <c r="BY400" i="5" s="1"/>
  <c r="BX13" i="5"/>
  <c r="BY13" i="5" s="1"/>
  <c r="BX2" i="5"/>
  <c r="BY2" i="5" s="1"/>
  <c r="BX172" i="5"/>
  <c r="BY172" i="5" s="1"/>
  <c r="BX353" i="5"/>
  <c r="BY353" i="5" s="1"/>
  <c r="BX710" i="5"/>
  <c r="BY710" i="5" s="1"/>
  <c r="BX706" i="5"/>
  <c r="BY706" i="5" s="1"/>
  <c r="BX427" i="5"/>
  <c r="BY427" i="5" s="1"/>
  <c r="BX1041" i="5"/>
  <c r="BY1041" i="5" s="1"/>
  <c r="BX935" i="5"/>
  <c r="BY935" i="5" s="1"/>
  <c r="BX412" i="5"/>
  <c r="BY412" i="5" s="1"/>
  <c r="BX333" i="5"/>
  <c r="BY333" i="5" s="1"/>
  <c r="BX535" i="5"/>
  <c r="BY535" i="5" s="1"/>
  <c r="BX461" i="5"/>
  <c r="BY461" i="5" s="1"/>
  <c r="BX384" i="5"/>
  <c r="BY384" i="5" s="1"/>
  <c r="BX85" i="5"/>
  <c r="BY85" i="5" s="1"/>
  <c r="BX47" i="5"/>
  <c r="BY47" i="5" s="1"/>
  <c r="BX218" i="5"/>
  <c r="BY218" i="5" s="1"/>
  <c r="BX1085" i="5"/>
  <c r="BY1085" i="5" s="1"/>
  <c r="BX1067" i="5"/>
  <c r="BY1067" i="5" s="1"/>
  <c r="BX1078" i="5"/>
  <c r="BY1078" i="5" s="1"/>
  <c r="BX820" i="5"/>
  <c r="BY820" i="5" s="1"/>
  <c r="BX96" i="5"/>
  <c r="BY96" i="5" s="1"/>
  <c r="BX341" i="5"/>
  <c r="BY341" i="5" s="1"/>
  <c r="BX177" i="5"/>
  <c r="BY177" i="5" s="1"/>
  <c r="BX1101" i="5"/>
  <c r="BY1101" i="5" s="1"/>
  <c r="BX250" i="5"/>
  <c r="BY250" i="5" s="1"/>
  <c r="BX302" i="5"/>
  <c r="BY302" i="5" s="1"/>
  <c r="BX391" i="5"/>
  <c r="BY391" i="5" s="1"/>
  <c r="BX146" i="5"/>
  <c r="BY146" i="5" s="1"/>
  <c r="BX1071" i="5"/>
  <c r="BY1071" i="5" s="1"/>
  <c r="BX456" i="5"/>
  <c r="BY456" i="5" s="1"/>
  <c r="BX845" i="5"/>
  <c r="BY845" i="5" s="1"/>
  <c r="BX1113" i="5"/>
  <c r="BY1113" i="5" s="1"/>
  <c r="BX1003" i="5"/>
  <c r="BY1003" i="5" s="1"/>
  <c r="BX898" i="5"/>
  <c r="BY898" i="5" s="1"/>
  <c r="BX238" i="5"/>
  <c r="BY238" i="5" s="1"/>
  <c r="BX135" i="5"/>
  <c r="BY135" i="5" s="1"/>
  <c r="BX424" i="5"/>
  <c r="BY424" i="5" s="1"/>
  <c r="BX257" i="5"/>
  <c r="BY257" i="5" s="1"/>
  <c r="BX1140" i="5"/>
  <c r="BY1140" i="5" s="1"/>
  <c r="BX1179" i="5"/>
  <c r="BY1179" i="5" s="1"/>
  <c r="BX962" i="5"/>
  <c r="BY962" i="5" s="1"/>
  <c r="BX903" i="5"/>
  <c r="BY903" i="5" s="1"/>
  <c r="BX670" i="5"/>
  <c r="BY670" i="5" s="1"/>
  <c r="BX1004" i="5"/>
  <c r="BY1004" i="5" s="1"/>
  <c r="BX413" i="5"/>
  <c r="BY413" i="5" s="1"/>
  <c r="BX1010" i="5"/>
  <c r="BY1010" i="5" s="1"/>
  <c r="BX892" i="5"/>
  <c r="BY892" i="5" s="1"/>
  <c r="BX442" i="5"/>
  <c r="BY442" i="5" s="1"/>
  <c r="BX270" i="5"/>
  <c r="BY270" i="5" s="1"/>
  <c r="BX775" i="5"/>
  <c r="BY775" i="5" s="1"/>
  <c r="BX723" i="5"/>
  <c r="BY723" i="5" s="1"/>
  <c r="BX717" i="5"/>
  <c r="BY717" i="5" s="1"/>
  <c r="BX843" i="5"/>
  <c r="BY843" i="5" s="1"/>
  <c r="BX83" i="5"/>
  <c r="BY83" i="5" s="1"/>
  <c r="BX982" i="5"/>
  <c r="BY982" i="5" s="1"/>
  <c r="BX517" i="5"/>
  <c r="BY517" i="5" s="1"/>
  <c r="BX678" i="5"/>
  <c r="BY678" i="5" s="1"/>
  <c r="BX429" i="5"/>
  <c r="BY429" i="5" s="1"/>
  <c r="BX15" i="5"/>
  <c r="BY15" i="5" s="1"/>
  <c r="BX182" i="5"/>
  <c r="BY182" i="5" s="1"/>
  <c r="BX839" i="5"/>
  <c r="BY839" i="5" s="1"/>
  <c r="BX804" i="5"/>
  <c r="BY804" i="5" s="1"/>
  <c r="BX88" i="5"/>
  <c r="BY88" i="5" s="1"/>
  <c r="BX591" i="5"/>
  <c r="BY591" i="5" s="1"/>
  <c r="BX923" i="5"/>
  <c r="BY923" i="5" s="1"/>
  <c r="BX641" i="5"/>
  <c r="BY641" i="5" s="1"/>
  <c r="BX768" i="5"/>
  <c r="BY768" i="5" s="1"/>
  <c r="BX562" i="5"/>
  <c r="BY562" i="5" s="1"/>
  <c r="BX719" i="5"/>
  <c r="BY719" i="5" s="1"/>
  <c r="BX714" i="5"/>
  <c r="BY714" i="5" s="1"/>
  <c r="BX1068" i="5"/>
  <c r="BY1068" i="5" s="1"/>
  <c r="BX1102" i="5"/>
  <c r="BY1102" i="5" s="1"/>
  <c r="BX686" i="5"/>
  <c r="BY686" i="5" s="1"/>
  <c r="BX742" i="5"/>
  <c r="BY742" i="5" s="1"/>
  <c r="BX1201" i="5"/>
  <c r="BY1201" i="5" s="1"/>
  <c r="BX328" i="5"/>
  <c r="BY328" i="5" s="1"/>
  <c r="BX470" i="5"/>
  <c r="BY470" i="5" s="1"/>
  <c r="BX474" i="5"/>
  <c r="BY474" i="5" s="1"/>
  <c r="BX344" i="5"/>
  <c r="BY344" i="5" s="1"/>
  <c r="BX244" i="5"/>
  <c r="BY244" i="5" s="1"/>
  <c r="BX822" i="5"/>
  <c r="BY822" i="5" s="1"/>
  <c r="BX731" i="5"/>
  <c r="BY731" i="5" s="1"/>
  <c r="BX696" i="5"/>
  <c r="BY696" i="5" s="1"/>
  <c r="BX904" i="5"/>
  <c r="BY904" i="5" s="1"/>
  <c r="BX77" i="5"/>
  <c r="BY77" i="5" s="1"/>
  <c r="BX979" i="5"/>
  <c r="BY979" i="5" s="1"/>
  <c r="BX841" i="5"/>
  <c r="BY841" i="5" s="1"/>
  <c r="BX100" i="5"/>
  <c r="BY100" i="5" s="1"/>
  <c r="BX516" i="5"/>
  <c r="BY516" i="5" s="1"/>
  <c r="BX128" i="5"/>
  <c r="BY128" i="5" s="1"/>
  <c r="BX493" i="5"/>
  <c r="BY493" i="5" s="1"/>
  <c r="BX309" i="5"/>
  <c r="BY309" i="5" s="1"/>
  <c r="BX1031" i="5"/>
  <c r="BY1031" i="5" s="1"/>
  <c r="BX555" i="5"/>
  <c r="BY555" i="5" s="1"/>
  <c r="BX402" i="5"/>
  <c r="BY402" i="5" s="1"/>
  <c r="BX648" i="5"/>
  <c r="BY648" i="5" s="1"/>
  <c r="BX858" i="5"/>
  <c r="BY858" i="5" s="1"/>
  <c r="BX90" i="5"/>
  <c r="BY90" i="5" s="1"/>
  <c r="BX431" i="5"/>
  <c r="BY431" i="5" s="1"/>
  <c r="BX528" i="5"/>
  <c r="BY528" i="5" s="1"/>
  <c r="BX113" i="5"/>
  <c r="BY113" i="5" s="1"/>
  <c r="BX41" i="5"/>
  <c r="BY41" i="5" s="1"/>
  <c r="BG38" i="5"/>
  <c r="BH38" i="5" s="1"/>
  <c r="BG825" i="5"/>
  <c r="BH825" i="5" s="1"/>
  <c r="BG605" i="5"/>
  <c r="BH605" i="5" s="1"/>
  <c r="BG855" i="5"/>
  <c r="BH855" i="5" s="1"/>
  <c r="BG369" i="5"/>
  <c r="BH369" i="5" s="1"/>
  <c r="BG63" i="5"/>
  <c r="BH63" i="5" s="1"/>
  <c r="BG190" i="5"/>
  <c r="BH190" i="5" s="1"/>
  <c r="BG730" i="5"/>
  <c r="BH730" i="5" s="1"/>
  <c r="BG1216" i="5"/>
  <c r="BH1216" i="5" s="1"/>
  <c r="BG1218" i="5"/>
  <c r="BH1218" i="5" s="1"/>
  <c r="BG1094" i="5"/>
  <c r="BH1094" i="5" s="1"/>
  <c r="BG856" i="5"/>
  <c r="BH856" i="5" s="1"/>
  <c r="BG278" i="5"/>
  <c r="BH278" i="5" s="1"/>
  <c r="BG356" i="5"/>
  <c r="BH356" i="5" s="1"/>
  <c r="BG867" i="5"/>
  <c r="BH867" i="5" s="1"/>
  <c r="BG115" i="5"/>
  <c r="BH115" i="5" s="1"/>
  <c r="BG287" i="5"/>
  <c r="BH287" i="5" s="1"/>
  <c r="BG235" i="5"/>
  <c r="BH235" i="5" s="1"/>
  <c r="BG86" i="5"/>
  <c r="BH86" i="5" s="1"/>
  <c r="BG1086" i="5"/>
  <c r="BH1086" i="5" s="1"/>
  <c r="BG557" i="5"/>
  <c r="BH557" i="5" s="1"/>
  <c r="BG310" i="5"/>
  <c r="BH310" i="5" s="1"/>
  <c r="BG875" i="5"/>
  <c r="BH875" i="5" s="1"/>
  <c r="BG79" i="5"/>
  <c r="BH79" i="5" s="1"/>
  <c r="BG39" i="5"/>
  <c r="BH39" i="5" s="1"/>
  <c r="BG324" i="5"/>
  <c r="BH324" i="5" s="1"/>
  <c r="BG221" i="5"/>
  <c r="BH221" i="5" s="1"/>
  <c r="BG1037" i="5"/>
  <c r="BH1037" i="5" s="1"/>
  <c r="BG736" i="5"/>
  <c r="BH736" i="5" s="1"/>
  <c r="BG1121" i="5"/>
  <c r="BH1121" i="5" s="1"/>
  <c r="BG1141" i="5"/>
  <c r="BH1141" i="5" s="1"/>
  <c r="BG652" i="5"/>
  <c r="BH652" i="5" s="1"/>
  <c r="BG1050" i="5"/>
  <c r="BH1050" i="5" s="1"/>
  <c r="BG1166" i="5"/>
  <c r="BH1166" i="5" s="1"/>
  <c r="BG1219" i="5"/>
  <c r="BH1219" i="5" s="1"/>
  <c r="BG1207" i="5"/>
  <c r="BH1207" i="5" s="1"/>
  <c r="BG160" i="5"/>
  <c r="BH160" i="5" s="1"/>
  <c r="BG206" i="5"/>
  <c r="BH206" i="5" s="1"/>
  <c r="BG1195" i="5"/>
  <c r="BH1195" i="5" s="1"/>
  <c r="BG1144" i="5"/>
  <c r="BH1144" i="5" s="1"/>
  <c r="BG1081" i="5"/>
  <c r="BH1081" i="5" s="1"/>
  <c r="BG1099" i="5"/>
  <c r="BH1099" i="5" s="1"/>
  <c r="BG958" i="5"/>
  <c r="BH958" i="5" s="1"/>
  <c r="BG851" i="5"/>
  <c r="BH851" i="5" s="1"/>
  <c r="BG740" i="5"/>
  <c r="BH740" i="5" s="1"/>
  <c r="BG1095" i="5"/>
  <c r="BH1095" i="5" s="1"/>
  <c r="BG916" i="5"/>
  <c r="BH916" i="5" s="1"/>
  <c r="BG417" i="5"/>
  <c r="BH417" i="5" s="1"/>
  <c r="BG339" i="5"/>
  <c r="BH339" i="5" s="1"/>
  <c r="BG103" i="5"/>
  <c r="BH103" i="5" s="1"/>
  <c r="BG626" i="5"/>
  <c r="BH626" i="5" s="1"/>
  <c r="BG716" i="5"/>
  <c r="BH716" i="5" s="1"/>
  <c r="BG854" i="5"/>
  <c r="BH854" i="5" s="1"/>
  <c r="BG98" i="5"/>
  <c r="BH98" i="5" s="1"/>
  <c r="BG183" i="5"/>
  <c r="BH183" i="5" s="1"/>
  <c r="BG311" i="5"/>
  <c r="BH311" i="5" s="1"/>
  <c r="BG127" i="5"/>
  <c r="BH127" i="5" s="1"/>
  <c r="BG871" i="5"/>
  <c r="BH871" i="5" s="1"/>
  <c r="BG748" i="5"/>
  <c r="BH748" i="5" s="1"/>
  <c r="BG926" i="5"/>
  <c r="BH926" i="5" s="1"/>
  <c r="BG1034" i="5"/>
  <c r="BH1034" i="5" s="1"/>
  <c r="BG658" i="5"/>
  <c r="BH658" i="5" s="1"/>
  <c r="BG1105" i="5"/>
  <c r="BH1105" i="5" s="1"/>
  <c r="BG1074" i="5"/>
  <c r="BH1074" i="5" s="1"/>
  <c r="BG1208" i="5"/>
  <c r="BH1208" i="5" s="1"/>
  <c r="BG1191" i="5"/>
  <c r="BH1191" i="5" s="1"/>
  <c r="BG869" i="5"/>
  <c r="BH869" i="5" s="1"/>
  <c r="BG975" i="5"/>
  <c r="BH975" i="5" s="1"/>
  <c r="BG1104" i="5"/>
  <c r="BH1104" i="5" s="1"/>
  <c r="BG705" i="5"/>
  <c r="BH705" i="5" s="1"/>
  <c r="BG883" i="5"/>
  <c r="BH883" i="5" s="1"/>
  <c r="BG1127" i="5"/>
  <c r="BH1127" i="5" s="1"/>
  <c r="BG298" i="5"/>
  <c r="BH298" i="5" s="1"/>
  <c r="BG957" i="5"/>
  <c r="BH957" i="5" s="1"/>
  <c r="BG477" i="5"/>
  <c r="BH477" i="5" s="1"/>
  <c r="BG981" i="5"/>
  <c r="BH981" i="5" s="1"/>
  <c r="BG1014" i="5"/>
  <c r="BH1014" i="5" s="1"/>
  <c r="BG572" i="5"/>
  <c r="BH572" i="5" s="1"/>
  <c r="BG661" i="5"/>
  <c r="BH661" i="5" s="1"/>
  <c r="BG312" i="5"/>
  <c r="BH312" i="5" s="1"/>
  <c r="BG953" i="5"/>
  <c r="BH953" i="5" s="1"/>
  <c r="BG1202" i="5"/>
  <c r="BH1202" i="5" s="1"/>
  <c r="BG467" i="5"/>
  <c r="BH467" i="5" s="1"/>
  <c r="BG1038" i="5"/>
  <c r="BH1038" i="5" s="1"/>
  <c r="BG377" i="5"/>
  <c r="BH377" i="5" s="1"/>
  <c r="BG226" i="5"/>
  <c r="BH226" i="5" s="1"/>
  <c r="BG112" i="5"/>
  <c r="BH112" i="5" s="1"/>
  <c r="BG499" i="5"/>
  <c r="BH499" i="5" s="1"/>
  <c r="BG163" i="5"/>
  <c r="BH163" i="5" s="1"/>
  <c r="BG180" i="5"/>
  <c r="BH180" i="5" s="1"/>
  <c r="BG991" i="5"/>
  <c r="BH991" i="5" s="1"/>
  <c r="BG984" i="5"/>
  <c r="BH984" i="5" s="1"/>
  <c r="BG1118" i="5"/>
  <c r="BH1118" i="5" s="1"/>
  <c r="BG1011" i="5"/>
  <c r="BH1011" i="5" s="1"/>
  <c r="BG1153" i="5"/>
  <c r="BH1153" i="5" s="1"/>
  <c r="BG271" i="5"/>
  <c r="BH271" i="5" s="1"/>
  <c r="BG823" i="5"/>
  <c r="BH823" i="5" s="1"/>
  <c r="BG853" i="5"/>
  <c r="BH853" i="5" s="1"/>
  <c r="BG949" i="5"/>
  <c r="BH949" i="5" s="1"/>
  <c r="BG808" i="5"/>
  <c r="BH808" i="5" s="1"/>
  <c r="BG762" i="5"/>
  <c r="BH762" i="5" s="1"/>
  <c r="BG785" i="5"/>
  <c r="BH785" i="5" s="1"/>
  <c r="BG106" i="5"/>
  <c r="BH106" i="5" s="1"/>
  <c r="BG104" i="5"/>
  <c r="BH104" i="5" s="1"/>
  <c r="BG791" i="5"/>
  <c r="BH791" i="5" s="1"/>
  <c r="BG1057" i="5"/>
  <c r="BH1057" i="5" s="1"/>
  <c r="BG1111" i="5"/>
  <c r="BH1111" i="5" s="1"/>
  <c r="BG727" i="5"/>
  <c r="BH727" i="5" s="1"/>
  <c r="BG430" i="5"/>
  <c r="BH430" i="5" s="1"/>
  <c r="BG73" i="5"/>
  <c r="BH73" i="5" s="1"/>
  <c r="BG240" i="5"/>
  <c r="BH240" i="5" s="1"/>
  <c r="BG214" i="5"/>
  <c r="BH214" i="5" s="1"/>
  <c r="BG61" i="5"/>
  <c r="BH61" i="5" s="1"/>
  <c r="BG1137" i="5"/>
  <c r="BH1137" i="5" s="1"/>
  <c r="BG91" i="5"/>
  <c r="BH91" i="5" s="1"/>
  <c r="BG45" i="5"/>
  <c r="BH45" i="5" s="1"/>
  <c r="BG363" i="5"/>
  <c r="BH363" i="5" s="1"/>
  <c r="BG224" i="5"/>
  <c r="BH224" i="5" s="1"/>
  <c r="BG995" i="5"/>
  <c r="BH995" i="5" s="1"/>
  <c r="BG355" i="5"/>
  <c r="BH355" i="5" s="1"/>
  <c r="BG1175" i="5"/>
  <c r="BH1175" i="5" s="1"/>
  <c r="BG1001" i="5"/>
  <c r="BH1001" i="5" s="1"/>
  <c r="BG933" i="5"/>
  <c r="BH933" i="5" s="1"/>
  <c r="BG879" i="5"/>
  <c r="BH879" i="5" s="1"/>
  <c r="BG406" i="5"/>
  <c r="BH406" i="5" s="1"/>
  <c r="BG368" i="5"/>
  <c r="BH368" i="5" s="1"/>
  <c r="BG545" i="5"/>
  <c r="BH545" i="5" s="1"/>
  <c r="BG80" i="5"/>
  <c r="BH80" i="5" s="1"/>
  <c r="BG739" i="5"/>
  <c r="BH739" i="5" s="1"/>
  <c r="BG1130" i="5"/>
  <c r="BH1130" i="5" s="1"/>
  <c r="BG721" i="5"/>
  <c r="BH721" i="5" s="1"/>
  <c r="BG1051" i="5"/>
  <c r="BH1051" i="5" s="1"/>
  <c r="BG538" i="5"/>
  <c r="BH538" i="5" s="1"/>
  <c r="BG1033" i="5"/>
  <c r="BH1033" i="5" s="1"/>
  <c r="BG1114" i="5"/>
  <c r="BH1114" i="5" s="1"/>
  <c r="BG387" i="5"/>
  <c r="BH387" i="5" s="1"/>
  <c r="BG662" i="5"/>
  <c r="BH662" i="5" s="1"/>
  <c r="BG831" i="5"/>
  <c r="BH831" i="5" s="1"/>
  <c r="BG844" i="5"/>
  <c r="BH844" i="5" s="1"/>
  <c r="BG800" i="5"/>
  <c r="BH800" i="5" s="1"/>
  <c r="BG428" i="5"/>
  <c r="BH428" i="5" s="1"/>
  <c r="BG950" i="5"/>
  <c r="BH950" i="5" s="1"/>
  <c r="BG101" i="5"/>
  <c r="BH101" i="5" s="1"/>
  <c r="BG1046" i="5"/>
  <c r="BH1046" i="5" s="1"/>
  <c r="BG362" i="5"/>
  <c r="BH362" i="5" s="1"/>
  <c r="BG896" i="5"/>
  <c r="BH896" i="5" s="1"/>
  <c r="BG630" i="5"/>
  <c r="BH630" i="5" s="1"/>
  <c r="BG263" i="5"/>
  <c r="BH263" i="5" s="1"/>
  <c r="BG95" i="5"/>
  <c r="BH95" i="5" s="1"/>
  <c r="BG151" i="5"/>
  <c r="BH151" i="5" s="1"/>
  <c r="BG691" i="5"/>
  <c r="BH691" i="5" s="1"/>
  <c r="BG690" i="5"/>
  <c r="BH690" i="5" s="1"/>
  <c r="BG906" i="5"/>
  <c r="BH906" i="5" s="1"/>
  <c r="BG905" i="5"/>
  <c r="BH905" i="5" s="1"/>
  <c r="BG619" i="5"/>
  <c r="BH619" i="5" s="1"/>
  <c r="BG1072" i="5"/>
  <c r="BH1072" i="5" s="1"/>
  <c r="BG865" i="5"/>
  <c r="BH865" i="5" s="1"/>
  <c r="BG1047" i="5"/>
  <c r="BH1047" i="5" s="1"/>
  <c r="BG490" i="5"/>
  <c r="BH490" i="5" s="1"/>
  <c r="BG737" i="5"/>
  <c r="BH737" i="5" s="1"/>
  <c r="BG469" i="5"/>
  <c r="BH469" i="5" s="1"/>
  <c r="BG1061" i="5"/>
  <c r="BH1061" i="5" s="1"/>
  <c r="BG1183" i="5"/>
  <c r="BH1183" i="5" s="1"/>
  <c r="BG921" i="5"/>
  <c r="BH921" i="5" s="1"/>
  <c r="BG810" i="5"/>
  <c r="BH810" i="5" s="1"/>
  <c r="BG615" i="5"/>
  <c r="BH615" i="5" s="1"/>
  <c r="BG760" i="5"/>
  <c r="BH760" i="5" s="1"/>
  <c r="BG700" i="5"/>
  <c r="BH700" i="5" s="1"/>
  <c r="BG666" i="5"/>
  <c r="BH666" i="5" s="1"/>
  <c r="BG397" i="5"/>
  <c r="BH397" i="5" s="1"/>
  <c r="BG866" i="5"/>
  <c r="BH866" i="5" s="1"/>
  <c r="BG299" i="5"/>
  <c r="BH299" i="5" s="1"/>
  <c r="BG1088" i="5"/>
  <c r="BH1088" i="5" s="1"/>
  <c r="BG327" i="5"/>
  <c r="BH327" i="5" s="1"/>
  <c r="BG880" i="5"/>
  <c r="BH880" i="5" s="1"/>
  <c r="BG489" i="5"/>
  <c r="BH489" i="5" s="1"/>
  <c r="BG370" i="5"/>
  <c r="BH370" i="5" s="1"/>
  <c r="BG407" i="5"/>
  <c r="BH407" i="5" s="1"/>
  <c r="BG581" i="5"/>
  <c r="BH581" i="5" s="1"/>
  <c r="BG523" i="5"/>
  <c r="BH523" i="5" s="1"/>
  <c r="BG147" i="5"/>
  <c r="BH147" i="5" s="1"/>
  <c r="BG637" i="5"/>
  <c r="BH637" i="5" s="1"/>
  <c r="BG713" i="5"/>
  <c r="BH713" i="5" s="1"/>
  <c r="BG1129" i="5"/>
  <c r="BH1129" i="5" s="1"/>
  <c r="BG425" i="5"/>
  <c r="BH425" i="5" s="1"/>
  <c r="BG205" i="5"/>
  <c r="BH205" i="5" s="1"/>
  <c r="BG75" i="5"/>
  <c r="BH75" i="5" s="1"/>
  <c r="BG207" i="5"/>
  <c r="BH207" i="5" s="1"/>
  <c r="BG913" i="5"/>
  <c r="BH913" i="5" s="1"/>
  <c r="BG415" i="5"/>
  <c r="BH415" i="5" s="1"/>
  <c r="BG790" i="5"/>
  <c r="BH790" i="5" s="1"/>
  <c r="BG514" i="5"/>
  <c r="BH514" i="5" s="1"/>
  <c r="BG277" i="5"/>
  <c r="BH277" i="5" s="1"/>
  <c r="BG479" i="5"/>
  <c r="BH479" i="5" s="1"/>
  <c r="BG753" i="5"/>
  <c r="BH753" i="5" s="1"/>
  <c r="BG687" i="5"/>
  <c r="BH687" i="5" s="1"/>
  <c r="BG623" i="5"/>
  <c r="BH623" i="5" s="1"/>
  <c r="BG143" i="5"/>
  <c r="BH143" i="5" s="1"/>
  <c r="BG36" i="5"/>
  <c r="BH36" i="5" s="1"/>
  <c r="BG35" i="5"/>
  <c r="BH35" i="5" s="1"/>
  <c r="BG527" i="5"/>
  <c r="BH527" i="5" s="1"/>
  <c r="BG399" i="5"/>
  <c r="BH399" i="5" s="1"/>
  <c r="BG552" i="5"/>
  <c r="BH552" i="5" s="1"/>
  <c r="BG398" i="5"/>
  <c r="BH398" i="5" s="1"/>
  <c r="BG165" i="5"/>
  <c r="BH165" i="5" s="1"/>
  <c r="BG99" i="5"/>
  <c r="BH99" i="5" s="1"/>
  <c r="BG754" i="5"/>
  <c r="BH754" i="5" s="1"/>
  <c r="BG1215" i="5"/>
  <c r="BH1215" i="5" s="1"/>
  <c r="BG1214" i="5"/>
  <c r="BH1214" i="5" s="1"/>
  <c r="BG1119" i="5"/>
  <c r="BH1119" i="5" s="1"/>
  <c r="BG925" i="5"/>
  <c r="BH925" i="5" s="1"/>
  <c r="BG524" i="5"/>
  <c r="BH524" i="5" s="1"/>
  <c r="BG322" i="5"/>
  <c r="BH322" i="5" s="1"/>
  <c r="BG640" i="5"/>
  <c r="BH640" i="5" s="1"/>
  <c r="BG43" i="5"/>
  <c r="BH43" i="5" s="1"/>
  <c r="BG276" i="5"/>
  <c r="BH276" i="5" s="1"/>
  <c r="BG203" i="5"/>
  <c r="BH203" i="5" s="1"/>
  <c r="BG50" i="5"/>
  <c r="BH50" i="5" s="1"/>
  <c r="BG1176" i="5"/>
  <c r="BH1176" i="5" s="1"/>
  <c r="BG936" i="5"/>
  <c r="BH936" i="5" s="1"/>
  <c r="BG500" i="5"/>
  <c r="BH500" i="5" s="1"/>
  <c r="BG1025" i="5"/>
  <c r="BH1025" i="5" s="1"/>
  <c r="BG273" i="5"/>
  <c r="BH273" i="5" s="1"/>
  <c r="BG521" i="5"/>
  <c r="BH521" i="5" s="1"/>
  <c r="BG314" i="5"/>
  <c r="BH314" i="5" s="1"/>
  <c r="BG81" i="5"/>
  <c r="BH81" i="5" s="1"/>
  <c r="BG1062" i="5"/>
  <c r="BH1062" i="5" s="1"/>
  <c r="BG663" i="5"/>
  <c r="BH663" i="5" s="1"/>
  <c r="BG1018" i="5"/>
  <c r="BH1018" i="5" s="1"/>
  <c r="BG788" i="5"/>
  <c r="BH788" i="5" s="1"/>
  <c r="BG726" i="5"/>
  <c r="BH726" i="5" s="1"/>
  <c r="BG968" i="5"/>
  <c r="BH968" i="5" s="1"/>
  <c r="BG954" i="5"/>
  <c r="BH954" i="5" s="1"/>
  <c r="BG1217" i="5"/>
  <c r="BH1217" i="5" s="1"/>
  <c r="BG1210" i="5"/>
  <c r="BH1210" i="5" s="1"/>
  <c r="BG217" i="5"/>
  <c r="BH217" i="5" s="1"/>
  <c r="BG715" i="5"/>
  <c r="BH715" i="5" s="1"/>
  <c r="BG1142" i="5"/>
  <c r="BH1142" i="5" s="1"/>
  <c r="BG1146" i="5"/>
  <c r="BH1146" i="5" s="1"/>
  <c r="BG859" i="5"/>
  <c r="BH859" i="5" s="1"/>
  <c r="BG1053" i="5"/>
  <c r="BH1053" i="5" s="1"/>
  <c r="BG1028" i="5"/>
  <c r="BH1028" i="5" s="1"/>
  <c r="BG828" i="5"/>
  <c r="BH828" i="5" s="1"/>
  <c r="BG725" i="5"/>
  <c r="BH725" i="5" s="1"/>
  <c r="BG861" i="5"/>
  <c r="BH861" i="5" s="1"/>
  <c r="BG920" i="5"/>
  <c r="BH920" i="5" s="1"/>
  <c r="BG929" i="5"/>
  <c r="BH929" i="5" s="1"/>
  <c r="BG410" i="5"/>
  <c r="BH410" i="5" s="1"/>
  <c r="BG357" i="5"/>
  <c r="BH357" i="5" s="1"/>
  <c r="BG65" i="5"/>
  <c r="BH65" i="5" s="1"/>
  <c r="BG156" i="5"/>
  <c r="BH156" i="5" s="1"/>
  <c r="BG372" i="5"/>
  <c r="BH372" i="5" s="1"/>
  <c r="BG592" i="5"/>
  <c r="BH592" i="5" s="1"/>
  <c r="BG332" i="5"/>
  <c r="BH332" i="5" s="1"/>
  <c r="BG304" i="5"/>
  <c r="BH304" i="5" s="1"/>
  <c r="BG56" i="5"/>
  <c r="BH56" i="5" s="1"/>
  <c r="BG300" i="5"/>
  <c r="BH300" i="5" s="1"/>
  <c r="BG763" i="5"/>
  <c r="BH763" i="5" s="1"/>
  <c r="BG829" i="5"/>
  <c r="BH829" i="5" s="1"/>
  <c r="BG1007" i="5"/>
  <c r="BH1007" i="5" s="1"/>
  <c r="BG783" i="5"/>
  <c r="BH783" i="5" s="1"/>
  <c r="BG689" i="5"/>
  <c r="BH689" i="5" s="1"/>
  <c r="BG1032" i="5"/>
  <c r="BH1032" i="5" s="1"/>
  <c r="BG965" i="5"/>
  <c r="BH965" i="5" s="1"/>
  <c r="BG1212" i="5"/>
  <c r="BH1212" i="5" s="1"/>
  <c r="BG1187" i="5"/>
  <c r="BH1187" i="5" s="1"/>
  <c r="BG943" i="5"/>
  <c r="BH943" i="5" s="1"/>
  <c r="BG1000" i="5"/>
  <c r="BH1000" i="5" s="1"/>
  <c r="BG1189" i="5"/>
  <c r="BH1189" i="5" s="1"/>
  <c r="BG838" i="5"/>
  <c r="BH838" i="5" s="1"/>
  <c r="BG639" i="5"/>
  <c r="BH639" i="5" s="1"/>
  <c r="BG1108" i="5"/>
  <c r="BH1108" i="5" s="1"/>
  <c r="BG606" i="5"/>
  <c r="BH606" i="5" s="1"/>
  <c r="BG864" i="5"/>
  <c r="BH864" i="5" s="1"/>
  <c r="BG404" i="5"/>
  <c r="BH404" i="5" s="1"/>
  <c r="BG815" i="5"/>
  <c r="BH815" i="5" s="1"/>
  <c r="BG971" i="5"/>
  <c r="BH971" i="5" s="1"/>
  <c r="BG396" i="5"/>
  <c r="BH396" i="5" s="1"/>
  <c r="BG826" i="5"/>
  <c r="BH826" i="5" s="1"/>
  <c r="BG292" i="5"/>
  <c r="BH292" i="5" s="1"/>
  <c r="BG1044" i="5"/>
  <c r="BH1044" i="5" s="1"/>
  <c r="BG52" i="5"/>
  <c r="BH52" i="5" s="1"/>
  <c r="BG1206" i="5"/>
  <c r="BH1206" i="5" s="1"/>
  <c r="BG288" i="5"/>
  <c r="BH288" i="5" s="1"/>
  <c r="BG1096" i="5"/>
  <c r="BH1096" i="5" s="1"/>
  <c r="BG358" i="5"/>
  <c r="BH358" i="5" s="1"/>
  <c r="BG459" i="5"/>
  <c r="BH459" i="5" s="1"/>
  <c r="BG193" i="5"/>
  <c r="BH193" i="5" s="1"/>
  <c r="BG941" i="5"/>
  <c r="BH941" i="5" s="1"/>
  <c r="BG994" i="5"/>
  <c r="BH994" i="5" s="1"/>
  <c r="BG1205" i="5"/>
  <c r="BH1205" i="5" s="1"/>
  <c r="BG1040" i="5"/>
  <c r="BH1040" i="5" s="1"/>
  <c r="BG1193" i="5"/>
  <c r="BH1193" i="5" s="1"/>
  <c r="BG468" i="5"/>
  <c r="BH468" i="5" s="1"/>
  <c r="BG924" i="5"/>
  <c r="BH924" i="5" s="1"/>
  <c r="BG738" i="5"/>
  <c r="BH738" i="5" s="1"/>
  <c r="BG1075" i="5"/>
  <c r="BH1075" i="5" s="1"/>
  <c r="BG974" i="5"/>
  <c r="BH974" i="5" s="1"/>
  <c r="BG928" i="5"/>
  <c r="BH928" i="5" s="1"/>
  <c r="BG812" i="5"/>
  <c r="BH812" i="5" s="1"/>
  <c r="BG114" i="5"/>
  <c r="BH114" i="5" s="1"/>
  <c r="BG110" i="5"/>
  <c r="BH110" i="5" s="1"/>
  <c r="BG513" i="5"/>
  <c r="BH513" i="5" s="1"/>
  <c r="BG1079" i="5"/>
  <c r="BH1079" i="5" s="1"/>
  <c r="BG1157" i="5"/>
  <c r="BH1157" i="5" s="1"/>
  <c r="BG1056" i="5"/>
  <c r="BH1056" i="5" s="1"/>
  <c r="BG420" i="5"/>
  <c r="BH420" i="5" s="1"/>
  <c r="BG33" i="5"/>
  <c r="BH33" i="5" s="1"/>
  <c r="BG266" i="5"/>
  <c r="BH266" i="5" s="1"/>
  <c r="BG142" i="5"/>
  <c r="BH142" i="5" s="1"/>
  <c r="BG62" i="5"/>
  <c r="BH62" i="5" s="1"/>
  <c r="BG1196" i="5"/>
  <c r="BH1196" i="5" s="1"/>
  <c r="BG264" i="5"/>
  <c r="BH264" i="5" s="1"/>
  <c r="BG445" i="5"/>
  <c r="BH445" i="5" s="1"/>
  <c r="BG438" i="5"/>
  <c r="BH438" i="5" s="1"/>
  <c r="BG141" i="5"/>
  <c r="BH141" i="5" s="1"/>
  <c r="BG1009" i="5"/>
  <c r="BH1009" i="5" s="1"/>
  <c r="BG888" i="5"/>
  <c r="BH888" i="5" s="1"/>
  <c r="BG1160" i="5"/>
  <c r="BH1160" i="5" s="1"/>
  <c r="BG1065" i="5"/>
  <c r="BH1065" i="5" s="1"/>
  <c r="BG777" i="5"/>
  <c r="BH777" i="5" s="1"/>
  <c r="BG1080" i="5"/>
  <c r="BH1080" i="5" s="1"/>
  <c r="BG253" i="5"/>
  <c r="BH253" i="5" s="1"/>
  <c r="BG184" i="5"/>
  <c r="BH184" i="5" s="1"/>
  <c r="BG483" i="5"/>
  <c r="BH483" i="5" s="1"/>
  <c r="BG237" i="5"/>
  <c r="BH237" i="5" s="1"/>
  <c r="BG667" i="5"/>
  <c r="BH667" i="5" s="1"/>
  <c r="BG1159" i="5"/>
  <c r="BH1159" i="5" s="1"/>
  <c r="BG586" i="5"/>
  <c r="BH586" i="5" s="1"/>
  <c r="BG952" i="5"/>
  <c r="BH952" i="5" s="1"/>
  <c r="BG551" i="5"/>
  <c r="BH551" i="5" s="1"/>
  <c r="BG1023" i="5"/>
  <c r="BH1023" i="5" s="1"/>
  <c r="BG1203" i="5"/>
  <c r="BH1203" i="5" s="1"/>
  <c r="BG441" i="5"/>
  <c r="BH441" i="5" s="1"/>
  <c r="BG1012" i="5"/>
  <c r="BH1012" i="5" s="1"/>
  <c r="BG1100" i="5"/>
  <c r="BH1100" i="5" s="1"/>
  <c r="BG559" i="5"/>
  <c r="BH559" i="5" s="1"/>
  <c r="BG622" i="5"/>
  <c r="BH622" i="5" s="1"/>
  <c r="BG654" i="5"/>
  <c r="BH654" i="5" s="1"/>
  <c r="BG166" i="5"/>
  <c r="BH166" i="5" s="1"/>
  <c r="BG806" i="5"/>
  <c r="BH806" i="5" s="1"/>
  <c r="BG409" i="5"/>
  <c r="BH409" i="5" s="1"/>
  <c r="BG1017" i="5"/>
  <c r="BH1017" i="5" s="1"/>
  <c r="BG515" i="5"/>
  <c r="BH515" i="5" s="1"/>
  <c r="BG830" i="5"/>
  <c r="BH830" i="5" s="1"/>
  <c r="BG564" i="5"/>
  <c r="BH564" i="5" s="1"/>
  <c r="BG698" i="5"/>
  <c r="BH698" i="5" s="1"/>
  <c r="BG728" i="5"/>
  <c r="BH728" i="5" s="1"/>
  <c r="BG978" i="5"/>
  <c r="BH978" i="5" s="1"/>
  <c r="BG1029" i="5"/>
  <c r="BH1029" i="5" s="1"/>
  <c r="BG668" i="5"/>
  <c r="BH668" i="5" s="1"/>
  <c r="BG1019" i="5"/>
  <c r="BH1019" i="5" s="1"/>
  <c r="BG1087" i="5"/>
  <c r="BH1087" i="5" s="1"/>
  <c r="BG846" i="5"/>
  <c r="BH846" i="5" s="1"/>
  <c r="BG992" i="5"/>
  <c r="BH992" i="5" s="1"/>
  <c r="BG388" i="5"/>
  <c r="BH388" i="5" s="1"/>
  <c r="BG910" i="5"/>
  <c r="BH910" i="5" s="1"/>
  <c r="BG259" i="5"/>
  <c r="BH259" i="5" s="1"/>
  <c r="BG1054" i="5"/>
  <c r="BH1054" i="5" s="1"/>
  <c r="BG225" i="5"/>
  <c r="BH225" i="5" s="1"/>
  <c r="BG1211" i="5"/>
  <c r="BH1211" i="5" s="1"/>
  <c r="BG1022" i="5"/>
  <c r="BH1022" i="5" s="1"/>
  <c r="BG967" i="5"/>
  <c r="BH967" i="5" s="1"/>
  <c r="BG805" i="5"/>
  <c r="BH805" i="5" s="1"/>
  <c r="BG899" i="5"/>
  <c r="BH899" i="5" s="1"/>
  <c r="BG448" i="5"/>
  <c r="BH448" i="5" s="1"/>
  <c r="BG511" i="5"/>
  <c r="BH511" i="5" s="1"/>
  <c r="BG574" i="5"/>
  <c r="BH574" i="5" s="1"/>
  <c r="BG138" i="5"/>
  <c r="BH138" i="5" s="1"/>
  <c r="BG673" i="5"/>
  <c r="BH673" i="5" s="1"/>
  <c r="BG780" i="5"/>
  <c r="BH780" i="5" s="1"/>
  <c r="BG1060" i="5"/>
  <c r="BH1060" i="5" s="1"/>
  <c r="BG229" i="5"/>
  <c r="BH229" i="5" s="1"/>
  <c r="BG797" i="5"/>
  <c r="BH797" i="5" s="1"/>
  <c r="BG105" i="5"/>
  <c r="BH105" i="5" s="1"/>
  <c r="BG308" i="5"/>
  <c r="BH308" i="5" s="1"/>
  <c r="BG261" i="5"/>
  <c r="BH261" i="5" s="1"/>
  <c r="BG520" i="5"/>
  <c r="BH520" i="5" s="1"/>
  <c r="BG401" i="5"/>
  <c r="BH401" i="5" s="1"/>
  <c r="BG508" i="5"/>
  <c r="BH508" i="5" s="1"/>
  <c r="BG485" i="5"/>
  <c r="BH485" i="5" s="1"/>
  <c r="BG1124" i="5"/>
  <c r="BH1124" i="5" s="1"/>
  <c r="BG599" i="5"/>
  <c r="BH599" i="5" s="1"/>
  <c r="BG720" i="5"/>
  <c r="BH720" i="5" s="1"/>
  <c r="BG877" i="5"/>
  <c r="BH877" i="5" s="1"/>
  <c r="BG296" i="5"/>
  <c r="BH296" i="5" s="1"/>
  <c r="BG870" i="5"/>
  <c r="BH870" i="5" s="1"/>
  <c r="BG394" i="5"/>
  <c r="BH394" i="5" s="1"/>
  <c r="BG607" i="5"/>
  <c r="BH607" i="5" s="1"/>
  <c r="BG512" i="5"/>
  <c r="BH512" i="5" s="1"/>
  <c r="BG437" i="5"/>
  <c r="BH437" i="5" s="1"/>
  <c r="BG11" i="5"/>
  <c r="BH11" i="5" s="1"/>
  <c r="BG29" i="5"/>
  <c r="BH29" i="5" s="1"/>
  <c r="BG8" i="5"/>
  <c r="BH8" i="5" s="1"/>
  <c r="BG26" i="5"/>
  <c r="BH26" i="5" s="1"/>
  <c r="BG506" i="5"/>
  <c r="BH506" i="5" s="1"/>
  <c r="BG216" i="5"/>
  <c r="BH216" i="5" s="1"/>
  <c r="BG443" i="5"/>
  <c r="BH443" i="5" s="1"/>
  <c r="BG433" i="5"/>
  <c r="BH433" i="5" s="1"/>
  <c r="BG170" i="5"/>
  <c r="BH170" i="5" s="1"/>
  <c r="BG71" i="5"/>
  <c r="BH71" i="5" s="1"/>
  <c r="BG718" i="5"/>
  <c r="BH718" i="5" s="1"/>
  <c r="BG1192" i="5"/>
  <c r="BH1192" i="5" s="1"/>
  <c r="BG1184" i="5"/>
  <c r="BH1184" i="5" s="1"/>
  <c r="BG1013" i="5"/>
  <c r="BH1013" i="5" s="1"/>
  <c r="BG657" i="5"/>
  <c r="BH657" i="5" s="1"/>
  <c r="BG677" i="5"/>
  <c r="BH677" i="5" s="1"/>
  <c r="BG301" i="5"/>
  <c r="BH301" i="5" s="1"/>
  <c r="BG997" i="5"/>
  <c r="BH997" i="5" s="1"/>
  <c r="BG434" i="5"/>
  <c r="BH434" i="5" s="1"/>
  <c r="BG223" i="5"/>
  <c r="BH223" i="5" s="1"/>
  <c r="BG67" i="5"/>
  <c r="BH67" i="5" s="1"/>
  <c r="BG1136" i="5"/>
  <c r="BH1136" i="5" s="1"/>
  <c r="BG963" i="5"/>
  <c r="BH963" i="5" s="1"/>
  <c r="BG566" i="5"/>
  <c r="BH566" i="5" s="1"/>
  <c r="BG525" i="5"/>
  <c r="BH525" i="5" s="1"/>
  <c r="BG847" i="5"/>
  <c r="BH847" i="5" s="1"/>
  <c r="BG204" i="5"/>
  <c r="BH204" i="5" s="1"/>
  <c r="BG582" i="5"/>
  <c r="BH582" i="5" s="1"/>
  <c r="BG323" i="5"/>
  <c r="BH323" i="5" s="1"/>
  <c r="BG107" i="5"/>
  <c r="BH107" i="5" s="1"/>
  <c r="BG1177" i="5"/>
  <c r="BH1177" i="5" s="1"/>
  <c r="BG711" i="5"/>
  <c r="BH711" i="5" s="1"/>
  <c r="BG636" i="5"/>
  <c r="BH636" i="5" s="1"/>
  <c r="BG580" i="5"/>
  <c r="BH580" i="5" s="1"/>
  <c r="BG645" i="5"/>
  <c r="BH645" i="5" s="1"/>
  <c r="BG781" i="5"/>
  <c r="BH781" i="5" s="1"/>
  <c r="BG999" i="5"/>
  <c r="BH999" i="5" s="1"/>
  <c r="BG1155" i="5"/>
  <c r="BH1155" i="5" s="1"/>
  <c r="BG1200" i="5"/>
  <c r="BH1200" i="5" s="1"/>
  <c r="BG72" i="5"/>
  <c r="BH72" i="5" s="1"/>
  <c r="BG809" i="5"/>
  <c r="BH809" i="5" s="1"/>
  <c r="BG1006" i="5"/>
  <c r="BH1006" i="5" s="1"/>
  <c r="BG1002" i="5"/>
  <c r="BH1002" i="5" s="1"/>
  <c r="BG771" i="5"/>
  <c r="BH771" i="5" s="1"/>
  <c r="BG1020" i="5"/>
  <c r="BH1020" i="5" s="1"/>
  <c r="BG908" i="5"/>
  <c r="BH908" i="5" s="1"/>
  <c r="BG612" i="5"/>
  <c r="BH612" i="5" s="1"/>
  <c r="BG531" i="5"/>
  <c r="BH531" i="5" s="1"/>
  <c r="BG882" i="5"/>
  <c r="BH882" i="5" s="1"/>
  <c r="BG819" i="5"/>
  <c r="BH819" i="5" s="1"/>
  <c r="BG392" i="5"/>
  <c r="BH392" i="5" s="1"/>
  <c r="BG316" i="5"/>
  <c r="BH316" i="5" s="1"/>
  <c r="BG37" i="5"/>
  <c r="BH37" i="5" s="1"/>
  <c r="BG234" i="5"/>
  <c r="BH234" i="5" s="1"/>
  <c r="BG335" i="5"/>
  <c r="BH335" i="5" s="1"/>
  <c r="BG465" i="5"/>
  <c r="BH465" i="5" s="1"/>
  <c r="BG233" i="5"/>
  <c r="BH233" i="5" s="1"/>
  <c r="BG374" i="5"/>
  <c r="BH374" i="5" s="1"/>
  <c r="BG378" i="5"/>
  <c r="BH378" i="5" s="1"/>
  <c r="BG93" i="5"/>
  <c r="BH93" i="5" s="1"/>
  <c r="BG169" i="5"/>
  <c r="BH169" i="5" s="1"/>
  <c r="BG993" i="5"/>
  <c r="BH993" i="5" s="1"/>
  <c r="BG334" i="5"/>
  <c r="BH334" i="5" s="1"/>
  <c r="BG779" i="5"/>
  <c r="BH779" i="5" s="1"/>
  <c r="BG651" i="5"/>
  <c r="BH651" i="5" s="1"/>
  <c r="BG811" i="5"/>
  <c r="BH811" i="5" s="1"/>
  <c r="BG307" i="5"/>
  <c r="BH307" i="5" s="1"/>
  <c r="BG792" i="5"/>
  <c r="BH792" i="5" s="1"/>
  <c r="BG1066" i="5"/>
  <c r="BH1066" i="5" s="1"/>
  <c r="BG1178" i="5"/>
  <c r="BH1178" i="5" s="1"/>
  <c r="BG1190" i="5"/>
  <c r="BH1190" i="5" s="1"/>
  <c r="BG751" i="5"/>
  <c r="BH751" i="5" s="1"/>
  <c r="BG632" i="5"/>
  <c r="BH632" i="5" s="1"/>
  <c r="BG1106" i="5"/>
  <c r="BH1106" i="5" s="1"/>
  <c r="BG755" i="5"/>
  <c r="BH755" i="5" s="1"/>
  <c r="BG282" i="5"/>
  <c r="BH282" i="5" s="1"/>
  <c r="BG389" i="5"/>
  <c r="BH389" i="5" s="1"/>
  <c r="BG1135" i="5"/>
  <c r="BH1135" i="5" s="1"/>
  <c r="BG563" i="5"/>
  <c r="BH563" i="5" s="1"/>
  <c r="BG964" i="5"/>
  <c r="BH964" i="5" s="1"/>
  <c r="BG601" i="5"/>
  <c r="BH601" i="5" s="1"/>
  <c r="BG966" i="5"/>
  <c r="BH966" i="5" s="1"/>
  <c r="BG770" i="5"/>
  <c r="BH770" i="5" s="1"/>
  <c r="BG752" i="5"/>
  <c r="BH752" i="5" s="1"/>
  <c r="BG817" i="5"/>
  <c r="BH817" i="5" s="1"/>
  <c r="BG541" i="5"/>
  <c r="BH541" i="5" s="1"/>
  <c r="BG969" i="5"/>
  <c r="BH969" i="5" s="1"/>
  <c r="BG1185" i="5"/>
  <c r="BH1185" i="5" s="1"/>
  <c r="BG1125" i="5"/>
  <c r="BH1125" i="5" s="1"/>
  <c r="BG192" i="5"/>
  <c r="BH192" i="5" s="1"/>
  <c r="BG69" i="5"/>
  <c r="BH69" i="5" s="1"/>
  <c r="BG46" i="5"/>
  <c r="BH46" i="5" s="1"/>
  <c r="BG778" i="5"/>
  <c r="BH778" i="5" s="1"/>
  <c r="BG638" i="5"/>
  <c r="BH638" i="5" s="1"/>
  <c r="BG1021" i="5"/>
  <c r="BH1021" i="5" s="1"/>
  <c r="BG761" i="5"/>
  <c r="BH761" i="5" s="1"/>
  <c r="BG1164" i="5"/>
  <c r="BH1164" i="5" s="1"/>
  <c r="BG236" i="5"/>
  <c r="BH236" i="5" s="1"/>
  <c r="BG664" i="5"/>
  <c r="BH664" i="5" s="1"/>
  <c r="BG729" i="5"/>
  <c r="BH729" i="5" s="1"/>
  <c r="BG909" i="5"/>
  <c r="BH909" i="5" s="1"/>
  <c r="BG656" i="5"/>
  <c r="BH656" i="5" s="1"/>
  <c r="BG750" i="5"/>
  <c r="BH750" i="5" s="1"/>
  <c r="BG625" i="5"/>
  <c r="BH625" i="5" s="1"/>
  <c r="BG60" i="5"/>
  <c r="BH60" i="5" s="1"/>
  <c r="BG54" i="5"/>
  <c r="BH54" i="5" s="1"/>
  <c r="BG454" i="5"/>
  <c r="BH454" i="5" s="1"/>
  <c r="BG1134" i="5"/>
  <c r="BH1134" i="5" s="1"/>
  <c r="BG1156" i="5"/>
  <c r="BH1156" i="5" s="1"/>
  <c r="BG1069" i="5"/>
  <c r="BH1069" i="5" s="1"/>
  <c r="BG495" i="5"/>
  <c r="BH495" i="5" s="1"/>
  <c r="BG382" i="5"/>
  <c r="BH382" i="5" s="1"/>
  <c r="BG125" i="5"/>
  <c r="BH125" i="5" s="1"/>
  <c r="BG51" i="5"/>
  <c r="BH51" i="5" s="1"/>
  <c r="BG1171" i="5"/>
  <c r="BH1171" i="5" s="1"/>
  <c r="BG208" i="5"/>
  <c r="BH208" i="5" s="1"/>
  <c r="BG533" i="5"/>
  <c r="BH533" i="5" s="1"/>
  <c r="BG371" i="5"/>
  <c r="BH371" i="5" s="1"/>
  <c r="BG84" i="5"/>
  <c r="BH84" i="5" s="1"/>
  <c r="BG1145" i="5"/>
  <c r="BH1145" i="5" s="1"/>
  <c r="BG708" i="5"/>
  <c r="BH708" i="5" s="1"/>
  <c r="BG1026" i="5"/>
  <c r="BH1026" i="5" s="1"/>
  <c r="BG983" i="5"/>
  <c r="BH983" i="5" s="1"/>
  <c r="BG774" i="5"/>
  <c r="BH774" i="5" s="1"/>
  <c r="BG852" i="5"/>
  <c r="BH852" i="5" s="1"/>
  <c r="BG289" i="5"/>
  <c r="BH289" i="5" s="1"/>
  <c r="BG245" i="5"/>
  <c r="BH245" i="5" s="1"/>
  <c r="BG375" i="5"/>
  <c r="BH375" i="5" s="1"/>
  <c r="BG133" i="5"/>
  <c r="BH133" i="5" s="1"/>
  <c r="BG290" i="5"/>
  <c r="BH290" i="5" s="1"/>
  <c r="BG317" i="5"/>
  <c r="BH317" i="5" s="1"/>
  <c r="BG1138" i="5"/>
  <c r="BH1138" i="5" s="1"/>
  <c r="BG611" i="5"/>
  <c r="BH611" i="5" s="1"/>
  <c r="BG996" i="5"/>
  <c r="BH996" i="5" s="1"/>
  <c r="BG610" i="5"/>
  <c r="BH610" i="5" s="1"/>
  <c r="BG939" i="5"/>
  <c r="BH939" i="5" s="1"/>
  <c r="BG1167" i="5"/>
  <c r="BH1167" i="5" s="1"/>
  <c r="BG284" i="5"/>
  <c r="BH284" i="5" s="1"/>
  <c r="BG709" i="5"/>
  <c r="BH709" i="5" s="1"/>
  <c r="BG767" i="5"/>
  <c r="BH767" i="5" s="1"/>
  <c r="BG482" i="5"/>
  <c r="BH482" i="5" s="1"/>
  <c r="BG887" i="5"/>
  <c r="BH887" i="5" s="1"/>
  <c r="BG683" i="5"/>
  <c r="BH683" i="5" s="1"/>
  <c r="BG583" i="5"/>
  <c r="BH583" i="5" s="1"/>
  <c r="BG937" i="5"/>
  <c r="BH937" i="5" s="1"/>
  <c r="BG337" i="5"/>
  <c r="BH337" i="5" s="1"/>
  <c r="BG976" i="5"/>
  <c r="BH976" i="5" s="1"/>
  <c r="BG395" i="5"/>
  <c r="BH395" i="5" s="1"/>
  <c r="BG801" i="5"/>
  <c r="BH801" i="5" s="1"/>
  <c r="BG484" i="5"/>
  <c r="BH484" i="5" s="1"/>
  <c r="BG813" i="5"/>
  <c r="BH813" i="5" s="1"/>
  <c r="BG589" i="5"/>
  <c r="BH589" i="5" s="1"/>
  <c r="BG609" i="5"/>
  <c r="BH609" i="5" s="1"/>
  <c r="BG764" i="5"/>
  <c r="BH764" i="5" s="1"/>
  <c r="BG576" i="5"/>
  <c r="BH576" i="5" s="1"/>
  <c r="BG946" i="5"/>
  <c r="BH946" i="5" s="1"/>
  <c r="BG773" i="5"/>
  <c r="BH773" i="5" s="1"/>
  <c r="BG733" i="5"/>
  <c r="BH733" i="5" s="1"/>
  <c r="BG835" i="5"/>
  <c r="BH835" i="5" s="1"/>
  <c r="BG707" i="5"/>
  <c r="BH707" i="5" s="1"/>
  <c r="BG481" i="5"/>
  <c r="BH481" i="5" s="1"/>
  <c r="BG945" i="5"/>
  <c r="BH945" i="5" s="1"/>
  <c r="BG1186" i="5"/>
  <c r="BH1186" i="5" s="1"/>
  <c r="BG827" i="5"/>
  <c r="BH827" i="5" s="1"/>
  <c r="BG621" i="5"/>
  <c r="BH621" i="5" s="1"/>
  <c r="BG694" i="5"/>
  <c r="BH694" i="5" s="1"/>
  <c r="BG642" i="5"/>
  <c r="BH642" i="5" s="1"/>
  <c r="BG359" i="5"/>
  <c r="BH359" i="5" s="1"/>
  <c r="BG794" i="5"/>
  <c r="BH794" i="5" s="1"/>
  <c r="BG712" i="5"/>
  <c r="BH712" i="5" s="1"/>
  <c r="BG475" i="5"/>
  <c r="BH475" i="5" s="1"/>
  <c r="BG956" i="5"/>
  <c r="BH956" i="5" s="1"/>
  <c r="BG672" i="5"/>
  <c r="BH672" i="5" s="1"/>
  <c r="BG1084" i="5"/>
  <c r="BH1084" i="5" s="1"/>
  <c r="BG832" i="5"/>
  <c r="BH832" i="5" s="1"/>
  <c r="BG450" i="5"/>
  <c r="BH450" i="5" s="1"/>
  <c r="BG102" i="5"/>
  <c r="BH102" i="5" s="1"/>
  <c r="BG262" i="5"/>
  <c r="BH262" i="5" s="1"/>
  <c r="BG120" i="5"/>
  <c r="BH120" i="5" s="1"/>
  <c r="BG405" i="5"/>
  <c r="BH405" i="5" s="1"/>
  <c r="BG1109" i="5"/>
  <c r="BH1109" i="5" s="1"/>
  <c r="BG614" i="5"/>
  <c r="BH614" i="5" s="1"/>
  <c r="BG306" i="5"/>
  <c r="BH306" i="5" s="1"/>
  <c r="BG787" i="5"/>
  <c r="BH787" i="5" s="1"/>
  <c r="BG990" i="5"/>
  <c r="BH990" i="5" s="1"/>
  <c r="BG403" i="5"/>
  <c r="BH403" i="5" s="1"/>
  <c r="BG111" i="5"/>
  <c r="BH111" i="5" s="1"/>
  <c r="BG256" i="5"/>
  <c r="BH256" i="5" s="1"/>
  <c r="BG505" i="5"/>
  <c r="BH505" i="5" s="1"/>
  <c r="BG220" i="5"/>
  <c r="BH220" i="5" s="1"/>
  <c r="BG25" i="5"/>
  <c r="BH25" i="5" s="1"/>
  <c r="BG16" i="5"/>
  <c r="BH16" i="5" s="1"/>
  <c r="BG23" i="5"/>
  <c r="BH23" i="5" s="1"/>
  <c r="BG19" i="5"/>
  <c r="BH19" i="5" s="1"/>
  <c r="BG121" i="5"/>
  <c r="BH121" i="5" s="1"/>
  <c r="BG285" i="5"/>
  <c r="BH285" i="5" s="1"/>
  <c r="BG383" i="5"/>
  <c r="BH383" i="5" s="1"/>
  <c r="BG571" i="5"/>
  <c r="BH571" i="5" s="1"/>
  <c r="BG131" i="5"/>
  <c r="BH131" i="5" s="1"/>
  <c r="BG4" i="5"/>
  <c r="BH4" i="5" s="1"/>
  <c r="BG242" i="5"/>
  <c r="BH242" i="5" s="1"/>
  <c r="BG365" i="5"/>
  <c r="BH365" i="5" s="1"/>
  <c r="BG213" i="5"/>
  <c r="BH213" i="5" s="1"/>
  <c r="BG132" i="5"/>
  <c r="BH132" i="5" s="1"/>
  <c r="BG55" i="5"/>
  <c r="BH55" i="5" s="1"/>
  <c r="BG279" i="5"/>
  <c r="BH279" i="5" s="1"/>
  <c r="BG757" i="5"/>
  <c r="BH757" i="5" s="1"/>
  <c r="BG1173" i="5"/>
  <c r="BH1173" i="5" s="1"/>
  <c r="BG1170" i="5"/>
  <c r="BH1170" i="5" s="1"/>
  <c r="BG955" i="5"/>
  <c r="BH955" i="5" s="1"/>
  <c r="BG349" i="5"/>
  <c r="BH349" i="5" s="1"/>
  <c r="BG188" i="5"/>
  <c r="BH188" i="5" s="1"/>
  <c r="BG32" i="5"/>
  <c r="BH32" i="5" s="1"/>
  <c r="BG457" i="5"/>
  <c r="BH457" i="5" s="1"/>
  <c r="BG881" i="5"/>
  <c r="BH881" i="5" s="1"/>
  <c r="BG198" i="5"/>
  <c r="BH198" i="5" s="1"/>
  <c r="BG293" i="5"/>
  <c r="BH293" i="5" s="1"/>
  <c r="BG82" i="5"/>
  <c r="BH82" i="5" s="1"/>
  <c r="BG1131" i="5"/>
  <c r="BH1131" i="5" s="1"/>
  <c r="BG89" i="5"/>
  <c r="BH89" i="5" s="1"/>
  <c r="BG181" i="5"/>
  <c r="BH181" i="5" s="1"/>
  <c r="BG628" i="5"/>
  <c r="BH628" i="5" s="1"/>
  <c r="BG494" i="5"/>
  <c r="BH494" i="5" s="1"/>
  <c r="BG167" i="5"/>
  <c r="BH167" i="5" s="1"/>
  <c r="BG254" i="5"/>
  <c r="BH254" i="5" s="1"/>
  <c r="BG175" i="5"/>
  <c r="BH175" i="5" s="1"/>
  <c r="BG532" i="5"/>
  <c r="BH532" i="5" s="1"/>
  <c r="BG196" i="5"/>
  <c r="BH196" i="5" s="1"/>
  <c r="BG161" i="5"/>
  <c r="BH161" i="5" s="1"/>
  <c r="BG386" i="5"/>
  <c r="BH386" i="5" s="1"/>
  <c r="BG130" i="5"/>
  <c r="BH130" i="5" s="1"/>
  <c r="BG1016" i="5"/>
  <c r="BH1016" i="5" s="1"/>
  <c r="BG699" i="5"/>
  <c r="BH699" i="5" s="1"/>
  <c r="BG126" i="5"/>
  <c r="BH126" i="5" s="1"/>
  <c r="BG291" i="5"/>
  <c r="BH291" i="5" s="1"/>
  <c r="BG373" i="5"/>
  <c r="BH373" i="5" s="1"/>
  <c r="BG354" i="5"/>
  <c r="BH354" i="5" s="1"/>
  <c r="BG593" i="5"/>
  <c r="BH593" i="5" s="1"/>
  <c r="BG682" i="5"/>
  <c r="BH682" i="5" s="1"/>
  <c r="BG795" i="5"/>
  <c r="BH795" i="5" s="1"/>
  <c r="BG1083" i="5"/>
  <c r="BH1083" i="5" s="1"/>
  <c r="BG1213" i="5"/>
  <c r="BH1213" i="5" s="1"/>
  <c r="BG1174" i="5"/>
  <c r="BH1174" i="5" s="1"/>
  <c r="BG68" i="5"/>
  <c r="BH68" i="5" s="1"/>
  <c r="BG972" i="5"/>
  <c r="BH972" i="5" s="1"/>
  <c r="BG1151" i="5"/>
  <c r="BH1151" i="5" s="1"/>
  <c r="BG1036" i="5"/>
  <c r="BH1036" i="5" s="1"/>
  <c r="BG876" i="5"/>
  <c r="BH876" i="5" s="1"/>
  <c r="BG340" i="5"/>
  <c r="BH340" i="5" s="1"/>
  <c r="BG685" i="5"/>
  <c r="BH685" i="5" s="1"/>
  <c r="BG902" i="5"/>
  <c r="BH902" i="5" s="1"/>
  <c r="BG747" i="5"/>
  <c r="BH747" i="5" s="1"/>
  <c r="BG793" i="5"/>
  <c r="BH793" i="5" s="1"/>
  <c r="BG504" i="5"/>
  <c r="BH504" i="5" s="1"/>
  <c r="BG789" i="5"/>
  <c r="BH789" i="5" s="1"/>
  <c r="BG560" i="5"/>
  <c r="BH560" i="5" s="1"/>
  <c r="BG139" i="5"/>
  <c r="BH139" i="5" s="1"/>
  <c r="BG5" i="5"/>
  <c r="BH5" i="5" s="1"/>
  <c r="BG575" i="5"/>
  <c r="BH575" i="5" s="1"/>
  <c r="BG376" i="5"/>
  <c r="BH376" i="5" s="1"/>
  <c r="BG453" i="5"/>
  <c r="BH453" i="5" s="1"/>
  <c r="BG197" i="5"/>
  <c r="BH197" i="5" s="1"/>
  <c r="BG255" i="5"/>
  <c r="BH255" i="5" s="1"/>
  <c r="BG361" i="5"/>
  <c r="BH361" i="5" s="1"/>
  <c r="BG211" i="5"/>
  <c r="BH211" i="5" s="1"/>
  <c r="BG911" i="5"/>
  <c r="BH911" i="5" s="1"/>
  <c r="BG158" i="5"/>
  <c r="BH158" i="5" s="1"/>
  <c r="BG265" i="5"/>
  <c r="BH265" i="5" s="1"/>
  <c r="BG171" i="5"/>
  <c r="BH171" i="5" s="1"/>
  <c r="BG546" i="5"/>
  <c r="BH546" i="5" s="1"/>
  <c r="BG352" i="5"/>
  <c r="BH352" i="5" s="1"/>
  <c r="BG588" i="5"/>
  <c r="BH588" i="5" s="1"/>
  <c r="BG634" i="5"/>
  <c r="BH634" i="5" s="1"/>
  <c r="BG746" i="5"/>
  <c r="BH746" i="5" s="1"/>
  <c r="BG1048" i="5"/>
  <c r="BH1048" i="5" s="1"/>
  <c r="BG1209" i="5"/>
  <c r="BH1209" i="5" s="1"/>
  <c r="BG1165" i="5"/>
  <c r="BH1165" i="5" s="1"/>
  <c r="BG124" i="5"/>
  <c r="BH124" i="5" s="1"/>
  <c r="BG416" i="5"/>
  <c r="BH416" i="5" s="1"/>
  <c r="BG598" i="5"/>
  <c r="BH598" i="5" s="1"/>
  <c r="BG529" i="5"/>
  <c r="BH529" i="5" s="1"/>
  <c r="BG900" i="5"/>
  <c r="BH900" i="5" s="1"/>
  <c r="BG1147" i="5"/>
  <c r="BH1147" i="5" s="1"/>
  <c r="BG703" i="5"/>
  <c r="BH703" i="5" s="1"/>
  <c r="BG675" i="5"/>
  <c r="BH675" i="5" s="1"/>
  <c r="BG1115" i="5"/>
  <c r="BH1115" i="5" s="1"/>
  <c r="BG802" i="5"/>
  <c r="BH802" i="5" s="1"/>
  <c r="BG987" i="5"/>
  <c r="BH987" i="5" s="1"/>
  <c r="BG1093" i="5"/>
  <c r="BH1093" i="5" s="1"/>
  <c r="BG840" i="5"/>
  <c r="BH840" i="5" s="1"/>
  <c r="BG440" i="5"/>
  <c r="BH440" i="5" s="1"/>
  <c r="BG901" i="5"/>
  <c r="BH901" i="5" s="1"/>
  <c r="BG267" i="5"/>
  <c r="BH267" i="5" s="1"/>
  <c r="BG1180" i="5"/>
  <c r="BH1180" i="5" s="1"/>
  <c r="BG1149" i="5"/>
  <c r="BH1149" i="5" s="1"/>
  <c r="BG550" i="5"/>
  <c r="BH550" i="5" s="1"/>
  <c r="BG57" i="5"/>
  <c r="BH57" i="5" s="1"/>
  <c r="BG119" i="5"/>
  <c r="BH119" i="5" s="1"/>
  <c r="BG419" i="5"/>
  <c r="BH419" i="5" s="1"/>
  <c r="BG616" i="5"/>
  <c r="BH616" i="5" s="1"/>
  <c r="BG534" i="5"/>
  <c r="BH534" i="5" s="1"/>
  <c r="BG423" i="5"/>
  <c r="BH423" i="5" s="1"/>
  <c r="BG569" i="5"/>
  <c r="BH569" i="5" s="1"/>
  <c r="BG426" i="5"/>
  <c r="BH426" i="5" s="1"/>
  <c r="BG452" i="5"/>
  <c r="BH452" i="5" s="1"/>
  <c r="BG227" i="5"/>
  <c r="BH227" i="5" s="1"/>
  <c r="BG117" i="5"/>
  <c r="BH117" i="5" s="1"/>
  <c r="BG590" i="5"/>
  <c r="BH590" i="5" s="1"/>
  <c r="BG330" i="5"/>
  <c r="BH330" i="5" s="1"/>
  <c r="BG360" i="5"/>
  <c r="BH360" i="5" s="1"/>
  <c r="BG134" i="5"/>
  <c r="BH134" i="5" s="1"/>
  <c r="BG53" i="5"/>
  <c r="BH53" i="5" s="1"/>
  <c r="BG251" i="5"/>
  <c r="BH251" i="5" s="1"/>
  <c r="BG756" i="5"/>
  <c r="BH756" i="5" s="1"/>
  <c r="BG1168" i="5"/>
  <c r="BH1168" i="5" s="1"/>
  <c r="BG1152" i="5"/>
  <c r="BH1152" i="5" s="1"/>
  <c r="BG918" i="5"/>
  <c r="BH918" i="5" s="1"/>
  <c r="BG199" i="5"/>
  <c r="BH199" i="5" s="1"/>
  <c r="BG294" i="5"/>
  <c r="BH294" i="5" s="1"/>
  <c r="BG87" i="5"/>
  <c r="BH87" i="5" s="1"/>
  <c r="BG1139" i="5"/>
  <c r="BH1139" i="5" s="1"/>
  <c r="BG189" i="5"/>
  <c r="BH189" i="5" s="1"/>
  <c r="BG155" i="5"/>
  <c r="BH155" i="5" s="1"/>
  <c r="BG421" i="5"/>
  <c r="BH421" i="5" s="1"/>
  <c r="BG122" i="5"/>
  <c r="BH122" i="5" s="1"/>
  <c r="BG1045" i="5"/>
  <c r="BH1045" i="5" s="1"/>
  <c r="BG78" i="5"/>
  <c r="BH78" i="5" s="1"/>
  <c r="BG912" i="5"/>
  <c r="BH912" i="5" s="1"/>
  <c r="BG1162" i="5"/>
  <c r="BH1162" i="5" s="1"/>
  <c r="BG1015" i="5"/>
  <c r="BH1015" i="5" s="1"/>
  <c r="BG814" i="5"/>
  <c r="BH814" i="5" s="1"/>
  <c r="BG604" i="5"/>
  <c r="BH604" i="5" s="1"/>
  <c r="BG379" i="5"/>
  <c r="BH379" i="5" s="1"/>
  <c r="BG471" i="5"/>
  <c r="BH471" i="5" s="1"/>
  <c r="BG219" i="5"/>
  <c r="BH219" i="5" s="1"/>
  <c r="BG868" i="5"/>
  <c r="BH868" i="5" s="1"/>
  <c r="BG1158" i="5"/>
  <c r="BH1158" i="5" s="1"/>
  <c r="BG732" i="5"/>
  <c r="BH732" i="5" s="1"/>
  <c r="BG655" i="5"/>
  <c r="BH655" i="5" s="1"/>
  <c r="BG1107" i="5"/>
  <c r="BH1107" i="5" s="1"/>
  <c r="BG782" i="5"/>
  <c r="BH782" i="5" s="1"/>
  <c r="BG446" i="5"/>
  <c r="BH446" i="5" s="1"/>
  <c r="BG565" i="5"/>
  <c r="BH565" i="5" s="1"/>
  <c r="BG436" i="5"/>
  <c r="BH436" i="5" s="1"/>
  <c r="BG432" i="5"/>
  <c r="BH432" i="5" s="1"/>
  <c r="BG931" i="5"/>
  <c r="BH931" i="5" s="1"/>
  <c r="BG894" i="5"/>
  <c r="BH894" i="5" s="1"/>
  <c r="BG749" i="5"/>
  <c r="BH749" i="5" s="1"/>
  <c r="BG380" i="5"/>
  <c r="BH380" i="5" s="1"/>
  <c r="BG850" i="5"/>
  <c r="BH850" i="5" s="1"/>
  <c r="BG579" i="5"/>
  <c r="BH579" i="5" s="1"/>
  <c r="BG977" i="5"/>
  <c r="BH977" i="5" s="1"/>
  <c r="BG600" i="5"/>
  <c r="BH600" i="5" s="1"/>
  <c r="BG350" i="5"/>
  <c r="BH350" i="5" s="1"/>
  <c r="BG603" i="5"/>
  <c r="BH603" i="5" s="1"/>
  <c r="BG342" i="5"/>
  <c r="BH342" i="5" s="1"/>
  <c r="BG195" i="5"/>
  <c r="BH195" i="5" s="1"/>
  <c r="BG30" i="5"/>
  <c r="BH30" i="5" s="1"/>
  <c r="BG92" i="5"/>
  <c r="BH92" i="5" s="1"/>
  <c r="BG187" i="5"/>
  <c r="BH187" i="5" s="1"/>
  <c r="BG624" i="5"/>
  <c r="BH624" i="5" s="1"/>
  <c r="BG695" i="5"/>
  <c r="BH695" i="5" s="1"/>
  <c r="BG326" i="5"/>
  <c r="BH326" i="5" s="1"/>
  <c r="BG653" i="5"/>
  <c r="BH653" i="5" s="1"/>
  <c r="BG893" i="5"/>
  <c r="BH893" i="5" s="1"/>
  <c r="BG766" i="5"/>
  <c r="BH766" i="5" s="1"/>
  <c r="BG895" i="5"/>
  <c r="BH895" i="5" s="1"/>
  <c r="BG539" i="5"/>
  <c r="BH539" i="5" s="1"/>
  <c r="BG857" i="5"/>
  <c r="BH857" i="5" s="1"/>
  <c r="BG948" i="5"/>
  <c r="BH948" i="5" s="1"/>
  <c r="BG1064" i="5"/>
  <c r="BH1064" i="5" s="1"/>
  <c r="BG872" i="5"/>
  <c r="BH872" i="5" s="1"/>
  <c r="BG472" i="5"/>
  <c r="BH472" i="5" s="1"/>
  <c r="BG874" i="5"/>
  <c r="BH874" i="5" s="1"/>
  <c r="BG258" i="5"/>
  <c r="BH258" i="5" s="1"/>
  <c r="BG1182" i="5"/>
  <c r="BH1182" i="5" s="1"/>
  <c r="BG222" i="5"/>
  <c r="BH222" i="5" s="1"/>
  <c r="BG118" i="5"/>
  <c r="BH118" i="5" s="1"/>
  <c r="BG561" i="5"/>
  <c r="BH561" i="5" s="1"/>
  <c r="BG313" i="5"/>
  <c r="BH313" i="5" s="1"/>
  <c r="BG381" i="5"/>
  <c r="BH381" i="5" s="1"/>
  <c r="BG842" i="5"/>
  <c r="BH842" i="5" s="1"/>
  <c r="BG884" i="5"/>
  <c r="BH884" i="5" s="1"/>
  <c r="BG758" i="5"/>
  <c r="BH758" i="5" s="1"/>
  <c r="BG385" i="5"/>
  <c r="BH385" i="5" s="1"/>
  <c r="BG818" i="5"/>
  <c r="BH818" i="5" s="1"/>
  <c r="BG462" i="5"/>
  <c r="BH462" i="5" s="1"/>
  <c r="BG660" i="5"/>
  <c r="BH660" i="5" s="1"/>
  <c r="BG891" i="5"/>
  <c r="BH891" i="5" s="1"/>
  <c r="BG836" i="5"/>
  <c r="BH836" i="5" s="1"/>
  <c r="BG458" i="5"/>
  <c r="BH458" i="5" s="1"/>
  <c r="BG693" i="5"/>
  <c r="BH693" i="5" s="1"/>
  <c r="BG585" i="5"/>
  <c r="BH585" i="5" s="1"/>
  <c r="BG631" i="5"/>
  <c r="BH631" i="5" s="1"/>
  <c r="BG1148" i="5"/>
  <c r="BH1148" i="5" s="1"/>
  <c r="BG480" i="5"/>
  <c r="BH480" i="5" s="1"/>
  <c r="BG59" i="5"/>
  <c r="BH59" i="5" s="1"/>
  <c r="BG988" i="5"/>
  <c r="BH988" i="5" s="1"/>
  <c r="BG422" i="5"/>
  <c r="BH422" i="5" s="1"/>
  <c r="BG676" i="5"/>
  <c r="BH676" i="5" s="1"/>
  <c r="BG917" i="5"/>
  <c r="BH917" i="5" s="1"/>
  <c r="BG860" i="5"/>
  <c r="BH860" i="5" s="1"/>
  <c r="BG537" i="5"/>
  <c r="BH537" i="5" s="1"/>
  <c r="BG320" i="5"/>
  <c r="BH320" i="5" s="1"/>
  <c r="BG578" i="5"/>
  <c r="BH578" i="5" s="1"/>
  <c r="BG466" i="5"/>
  <c r="BH466" i="5" s="1"/>
  <c r="BG674" i="5"/>
  <c r="BH674" i="5" s="1"/>
  <c r="BG568" i="5"/>
  <c r="BH568" i="5" s="1"/>
  <c r="BG17" i="5"/>
  <c r="BH17" i="5" s="1"/>
  <c r="BG7" i="5"/>
  <c r="BH7" i="5" s="1"/>
  <c r="BG18" i="5"/>
  <c r="BH18" i="5" s="1"/>
  <c r="BG6" i="5"/>
  <c r="BH6" i="5" s="1"/>
  <c r="BG201" i="5"/>
  <c r="BH201" i="5" s="1"/>
  <c r="BG331" i="5"/>
  <c r="BH331" i="5" s="1"/>
  <c r="BG518" i="5"/>
  <c r="BH518" i="5" s="1"/>
  <c r="BG526" i="5"/>
  <c r="BH526" i="5" s="1"/>
  <c r="BG48" i="5"/>
  <c r="BH48" i="5" s="1"/>
  <c r="BG31" i="5"/>
  <c r="BH31" i="5" s="1"/>
  <c r="BG346" i="5"/>
  <c r="BH346" i="5" s="1"/>
  <c r="BG243" i="5"/>
  <c r="BH243" i="5" s="1"/>
  <c r="BG116" i="5"/>
  <c r="BH116" i="5" s="1"/>
  <c r="BG66" i="5"/>
  <c r="BH66" i="5" s="1"/>
  <c r="BG283" i="5"/>
  <c r="BH283" i="5" s="1"/>
  <c r="BG1077" i="5"/>
  <c r="BH1077" i="5" s="1"/>
  <c r="BG1059" i="5"/>
  <c r="BH1059" i="5" s="1"/>
  <c r="BG1073" i="5"/>
  <c r="BH1073" i="5" s="1"/>
  <c r="BG796" i="5"/>
  <c r="BH796" i="5" s="1"/>
  <c r="BG570" i="5"/>
  <c r="BH570" i="5" s="1"/>
  <c r="BG985" i="5"/>
  <c r="BH985" i="5" s="1"/>
  <c r="BG228" i="5"/>
  <c r="BH228" i="5" s="1"/>
  <c r="BG321" i="5"/>
  <c r="BH321" i="5" s="1"/>
  <c r="BG202" i="5"/>
  <c r="BH202" i="5" s="1"/>
  <c r="BG1133" i="5"/>
  <c r="BH1133" i="5" s="1"/>
  <c r="BG137" i="5"/>
  <c r="BH137" i="5" s="1"/>
  <c r="BG44" i="5"/>
  <c r="BH44" i="5" s="1"/>
  <c r="BG58" i="5"/>
  <c r="BH58" i="5" s="1"/>
  <c r="BG741" i="5"/>
  <c r="BH741" i="5" s="1"/>
  <c r="BG536" i="5"/>
  <c r="BH536" i="5" s="1"/>
  <c r="BG347" i="5"/>
  <c r="BH347" i="5" s="1"/>
  <c r="BG123" i="5"/>
  <c r="BH123" i="5" s="1"/>
  <c r="BG153" i="5"/>
  <c r="BH153" i="5" s="1"/>
  <c r="BG671" i="5"/>
  <c r="BH671" i="5" s="1"/>
  <c r="BG464" i="5"/>
  <c r="BH464" i="5" s="1"/>
  <c r="BG249" i="5"/>
  <c r="BH249" i="5" s="1"/>
  <c r="BG336" i="5"/>
  <c r="BH336" i="5" s="1"/>
  <c r="BG149" i="5"/>
  <c r="BH149" i="5" s="1"/>
  <c r="BG1112" i="5"/>
  <c r="BH1112" i="5" s="1"/>
  <c r="BG635" i="5"/>
  <c r="BH635" i="5" s="1"/>
  <c r="BG194" i="5"/>
  <c r="BH194" i="5" s="1"/>
  <c r="BG366" i="5"/>
  <c r="BH366" i="5" s="1"/>
  <c r="BG503" i="5"/>
  <c r="BH503" i="5" s="1"/>
  <c r="BG544" i="5"/>
  <c r="BH544" i="5" s="1"/>
  <c r="BG885" i="5"/>
  <c r="BH885" i="5" s="1"/>
  <c r="BG724" i="5"/>
  <c r="BH724" i="5" s="1"/>
  <c r="BG1098" i="5"/>
  <c r="BH1098" i="5" s="1"/>
  <c r="BG1199" i="5"/>
  <c r="BH1199" i="5" s="1"/>
  <c r="BG1154" i="5"/>
  <c r="BH1154" i="5" s="1"/>
  <c r="BG27" i="5"/>
  <c r="BH27" i="5" s="1"/>
  <c r="BG554" i="5"/>
  <c r="BH554" i="5" s="1"/>
  <c r="BG1035" i="5"/>
  <c r="BH1035" i="5" s="1"/>
  <c r="BG1163" i="5"/>
  <c r="BH1163" i="5" s="1"/>
  <c r="BG1070" i="5"/>
  <c r="BH1070" i="5" s="1"/>
  <c r="BG878" i="5"/>
  <c r="BH878" i="5" s="1"/>
  <c r="BG556" i="5"/>
  <c r="BH556" i="5" s="1"/>
  <c r="BG649" i="5"/>
  <c r="BH649" i="5" s="1"/>
  <c r="BG1049" i="5"/>
  <c r="BH1049" i="5" s="1"/>
  <c r="BG807" i="5"/>
  <c r="BH807" i="5" s="1"/>
  <c r="BG942" i="5"/>
  <c r="BH942" i="5" s="1"/>
  <c r="BG650" i="5"/>
  <c r="BH650" i="5" s="1"/>
  <c r="BG849" i="5"/>
  <c r="BH849" i="5" s="1"/>
  <c r="BG547" i="5"/>
  <c r="BH547" i="5" s="1"/>
  <c r="BG49" i="5"/>
  <c r="BH49" i="5" s="1"/>
  <c r="BG34" i="5"/>
  <c r="BH34" i="5" s="1"/>
  <c r="BG168" i="5"/>
  <c r="BH168" i="5" s="1"/>
  <c r="BG303" i="5"/>
  <c r="BH303" i="5" s="1"/>
  <c r="BG488" i="5"/>
  <c r="BH488" i="5" s="1"/>
  <c r="BG179" i="5"/>
  <c r="BH179" i="5" s="1"/>
  <c r="BG367" i="5"/>
  <c r="BH367" i="5" s="1"/>
  <c r="BG241" i="5"/>
  <c r="BH241" i="5" s="1"/>
  <c r="BG108" i="5"/>
  <c r="BH108" i="5" s="1"/>
  <c r="BG961" i="5"/>
  <c r="BH961" i="5" s="1"/>
  <c r="BG393" i="5"/>
  <c r="BH393" i="5" s="1"/>
  <c r="BG145" i="5"/>
  <c r="BH145" i="5" s="1"/>
  <c r="BG140" i="5"/>
  <c r="BH140" i="5" s="1"/>
  <c r="BG644" i="5"/>
  <c r="BH644" i="5" s="1"/>
  <c r="BG498" i="5"/>
  <c r="BH498" i="5" s="1"/>
  <c r="BG915" i="5"/>
  <c r="BH915" i="5" s="1"/>
  <c r="BG722" i="5"/>
  <c r="BH722" i="5" s="1"/>
  <c r="BG1052" i="5"/>
  <c r="BH1052" i="5" s="1"/>
  <c r="BG1204" i="5"/>
  <c r="BH1204" i="5" s="1"/>
  <c r="BG1194" i="5"/>
  <c r="BH1194" i="5" s="1"/>
  <c r="BG502" i="5"/>
  <c r="BH502" i="5" s="1"/>
  <c r="BG150" i="5"/>
  <c r="BH150" i="5" s="1"/>
  <c r="BG329" i="5"/>
  <c r="BH329" i="5" s="1"/>
  <c r="BG803" i="5"/>
  <c r="BH803" i="5" s="1"/>
  <c r="BG659" i="5"/>
  <c r="BH659" i="5" s="1"/>
  <c r="BG960" i="5"/>
  <c r="BH960" i="5" s="1"/>
  <c r="BG1161" i="5"/>
  <c r="BH1161" i="5" s="1"/>
  <c r="BG934" i="5"/>
  <c r="BH934" i="5" s="1"/>
  <c r="BG665" i="5"/>
  <c r="BH665" i="5" s="1"/>
  <c r="BG765" i="5"/>
  <c r="BH765" i="5" s="1"/>
  <c r="BG914" i="5"/>
  <c r="BH914" i="5" s="1"/>
  <c r="BG930" i="5"/>
  <c r="BH930" i="5" s="1"/>
  <c r="BG1150" i="5"/>
  <c r="BH1150" i="5" s="1"/>
  <c r="BG980" i="5"/>
  <c r="BH980" i="5" s="1"/>
  <c r="BG478" i="5"/>
  <c r="BH478" i="5" s="1"/>
  <c r="BG862" i="5"/>
  <c r="BH862" i="5" s="1"/>
  <c r="BG1188" i="5"/>
  <c r="BH1188" i="5" s="1"/>
  <c r="BG1132" i="5"/>
  <c r="BH1132" i="5" s="1"/>
  <c r="BG617" i="5"/>
  <c r="BH617" i="5" s="1"/>
  <c r="BG191" i="5"/>
  <c r="BH191" i="5" s="1"/>
  <c r="BG28" i="5"/>
  <c r="BH28" i="5" s="1"/>
  <c r="BG487" i="5"/>
  <c r="BH487" i="5" s="1"/>
  <c r="BG157" i="5"/>
  <c r="BH157" i="5" s="1"/>
  <c r="BG343" i="5"/>
  <c r="BH343" i="5" s="1"/>
  <c r="BG772" i="5"/>
  <c r="BH772" i="5" s="1"/>
  <c r="BG701" i="5"/>
  <c r="BH701" i="5" s="1"/>
  <c r="BG496" i="5"/>
  <c r="BH496" i="5" s="1"/>
  <c r="BG986" i="5"/>
  <c r="BH986" i="5" s="1"/>
  <c r="BG697" i="5"/>
  <c r="BH697" i="5" s="1"/>
  <c r="BG627" i="5"/>
  <c r="BH627" i="5" s="1"/>
  <c r="BG681" i="5"/>
  <c r="BH681" i="5" s="1"/>
  <c r="BG210" i="5"/>
  <c r="BH210" i="5" s="1"/>
  <c r="BG408" i="5"/>
  <c r="BH408" i="5" s="1"/>
  <c r="BG447" i="5"/>
  <c r="BH447" i="5" s="1"/>
  <c r="BG351" i="5"/>
  <c r="BH351" i="5" s="1"/>
  <c r="BG74" i="5"/>
  <c r="BH74" i="5" s="1"/>
  <c r="BG247" i="5"/>
  <c r="BH247" i="5" s="1"/>
  <c r="BG1042" i="5"/>
  <c r="BH1042" i="5" s="1"/>
  <c r="BG1030" i="5"/>
  <c r="BH1030" i="5" s="1"/>
  <c r="BG1092" i="5"/>
  <c r="BH1092" i="5" s="1"/>
  <c r="BG744" i="5"/>
  <c r="BH744" i="5" s="1"/>
  <c r="BG239" i="5"/>
  <c r="BH239" i="5" s="1"/>
  <c r="BG319" i="5"/>
  <c r="BH319" i="5" s="1"/>
  <c r="BG209" i="5"/>
  <c r="BH209" i="5" s="1"/>
  <c r="BG1122" i="5"/>
  <c r="BH1122" i="5" s="1"/>
  <c r="BG522" i="5"/>
  <c r="BH522" i="5" s="1"/>
  <c r="BG248" i="5"/>
  <c r="BH248" i="5" s="1"/>
  <c r="BG348" i="5"/>
  <c r="BH348" i="5" s="1"/>
  <c r="BG129" i="5"/>
  <c r="BH129" i="5" s="1"/>
  <c r="BG1123" i="5"/>
  <c r="BH1123" i="5" s="1"/>
  <c r="BG553" i="5"/>
  <c r="BH553" i="5" s="1"/>
  <c r="BG1043" i="5"/>
  <c r="BH1043" i="5" s="1"/>
  <c r="BG1172" i="5"/>
  <c r="BH1172" i="5" s="1"/>
  <c r="BG1091" i="5"/>
  <c r="BH1091" i="5" s="1"/>
  <c r="BG907" i="5"/>
  <c r="BH907" i="5" s="1"/>
  <c r="BG186" i="5"/>
  <c r="BH186" i="5" s="1"/>
  <c r="BG315" i="5"/>
  <c r="BH315" i="5" s="1"/>
  <c r="BG463" i="5"/>
  <c r="BH463" i="5" s="1"/>
  <c r="BG200" i="5"/>
  <c r="BH200" i="5" s="1"/>
  <c r="BG998" i="5"/>
  <c r="BH998" i="5" s="1"/>
  <c r="BG1169" i="5"/>
  <c r="BH1169" i="5" s="1"/>
  <c r="BG919" i="5"/>
  <c r="BH919" i="5" s="1"/>
  <c r="BG684" i="5"/>
  <c r="BH684" i="5" s="1"/>
  <c r="BG759" i="5"/>
  <c r="BH759" i="5" s="1"/>
  <c r="BG890" i="5"/>
  <c r="BH890" i="5" s="1"/>
  <c r="BG473" i="5"/>
  <c r="BH473" i="5" s="1"/>
  <c r="BG940" i="5"/>
  <c r="BH940" i="5" s="1"/>
  <c r="BG692" i="5"/>
  <c r="BH692" i="5" s="1"/>
  <c r="BG608" i="5"/>
  <c r="BH608" i="5" s="1"/>
  <c r="BG973" i="5"/>
  <c r="BH973" i="5" s="1"/>
  <c r="BG863" i="5"/>
  <c r="BH863" i="5" s="1"/>
  <c r="BG784" i="5"/>
  <c r="BH784" i="5" s="1"/>
  <c r="BG232" i="5"/>
  <c r="BH232" i="5" s="1"/>
  <c r="BG1008" i="5"/>
  <c r="BH1008" i="5" s="1"/>
  <c r="BG558" i="5"/>
  <c r="BH558" i="5" s="1"/>
  <c r="BG927" i="5"/>
  <c r="BH927" i="5" s="1"/>
  <c r="BG549" i="5"/>
  <c r="BH549" i="5" s="1"/>
  <c r="BG275" i="5"/>
  <c r="BH275" i="5" s="1"/>
  <c r="BG491" i="5"/>
  <c r="BH491" i="5" s="1"/>
  <c r="BG144" i="5"/>
  <c r="BH144" i="5" s="1"/>
  <c r="BG42" i="5"/>
  <c r="BH42" i="5" s="1"/>
  <c r="BG64" i="5"/>
  <c r="BH64" i="5" s="1"/>
  <c r="BG702" i="5"/>
  <c r="BH702" i="5" s="1"/>
  <c r="BG646" i="5"/>
  <c r="BH646" i="5" s="1"/>
  <c r="BG567" i="5"/>
  <c r="BH567" i="5" s="1"/>
  <c r="BG688" i="5"/>
  <c r="BH688" i="5" s="1"/>
  <c r="BG1082" i="5"/>
  <c r="BH1082" i="5" s="1"/>
  <c r="BG837" i="5"/>
  <c r="BH837" i="5" s="1"/>
  <c r="BG938" i="5"/>
  <c r="BH938" i="5" s="1"/>
  <c r="BG704" i="5"/>
  <c r="BH704" i="5" s="1"/>
  <c r="BG824" i="5"/>
  <c r="BH824" i="5" s="1"/>
  <c r="BG951" i="5"/>
  <c r="BH951" i="5" s="1"/>
  <c r="BG1117" i="5"/>
  <c r="BH1117" i="5" s="1"/>
  <c r="BG989" i="5"/>
  <c r="BH989" i="5" s="1"/>
  <c r="BG492" i="5"/>
  <c r="BH492" i="5" s="1"/>
  <c r="BG798" i="5"/>
  <c r="BH798" i="5" s="1"/>
  <c r="BG1198" i="5"/>
  <c r="BH1198" i="5" s="1"/>
  <c r="BG679" i="5"/>
  <c r="BH679" i="5" s="1"/>
  <c r="BG212" i="5"/>
  <c r="BH212" i="5" s="1"/>
  <c r="BG411" i="5"/>
  <c r="BH411" i="5" s="1"/>
  <c r="BG449" i="5"/>
  <c r="BH449" i="5" s="1"/>
  <c r="BG364" i="5"/>
  <c r="BH364" i="5" s="1"/>
  <c r="BG944" i="5"/>
  <c r="BH944" i="5" s="1"/>
  <c r="BG848" i="5"/>
  <c r="BH848" i="5" s="1"/>
  <c r="BG816" i="5"/>
  <c r="BH816" i="5" s="1"/>
  <c r="BG230" i="5"/>
  <c r="BH230" i="5" s="1"/>
  <c r="BG1024" i="5"/>
  <c r="BH1024" i="5" s="1"/>
  <c r="BG455" i="5"/>
  <c r="BH455" i="5" s="1"/>
  <c r="BG460" i="5"/>
  <c r="BH460" i="5" s="1"/>
  <c r="BG647" i="5"/>
  <c r="BH647" i="5" s="1"/>
  <c r="BG595" i="5"/>
  <c r="BH595" i="5" s="1"/>
  <c r="BG643" i="5"/>
  <c r="BH643" i="5" s="1"/>
  <c r="BG548" i="5"/>
  <c r="BH548" i="5" s="1"/>
  <c r="BG70" i="5"/>
  <c r="BH70" i="5" s="1"/>
  <c r="BG587" i="5"/>
  <c r="BH587" i="5" s="1"/>
  <c r="BG1128" i="5"/>
  <c r="BH1128" i="5" s="1"/>
  <c r="BG633" i="5"/>
  <c r="BH633" i="5" s="1"/>
  <c r="BG176" i="5"/>
  <c r="BH176" i="5" s="1"/>
  <c r="BG873" i="5"/>
  <c r="BH873" i="5" s="1"/>
  <c r="BG435" i="5"/>
  <c r="BH435" i="5" s="1"/>
  <c r="BG540" i="5"/>
  <c r="BH540" i="5" s="1"/>
  <c r="BG594" i="5"/>
  <c r="BH594" i="5" s="1"/>
  <c r="BG577" i="5"/>
  <c r="BH577" i="5" s="1"/>
  <c r="BG510" i="5"/>
  <c r="BH510" i="5" s="1"/>
  <c r="BG260" i="5"/>
  <c r="BH260" i="5" s="1"/>
  <c r="BG509" i="5"/>
  <c r="BH509" i="5" s="1"/>
  <c r="BG618" i="5"/>
  <c r="BH618" i="5" s="1"/>
  <c r="BG507" i="5"/>
  <c r="BH507" i="5" s="1"/>
  <c r="BG76" i="5"/>
  <c r="BH76" i="5" s="1"/>
  <c r="BG9" i="5"/>
  <c r="BH9" i="5" s="1"/>
  <c r="BG22" i="5"/>
  <c r="BH22" i="5" s="1"/>
  <c r="BG10" i="5"/>
  <c r="BH10" i="5" s="1"/>
  <c r="BG20" i="5"/>
  <c r="BH20" i="5" s="1"/>
  <c r="BG272" i="5"/>
  <c r="BH272" i="5" s="1"/>
  <c r="BG497" i="5"/>
  <c r="BH497" i="5" s="1"/>
  <c r="BG613" i="5"/>
  <c r="BH613" i="5" s="1"/>
  <c r="BG451" i="5"/>
  <c r="BH451" i="5" s="1"/>
  <c r="BG164" i="5"/>
  <c r="BH164" i="5" s="1"/>
  <c r="BG21" i="5"/>
  <c r="BH21" i="5" s="1"/>
  <c r="BG178" i="5"/>
  <c r="BH178" i="5" s="1"/>
  <c r="BG414" i="5"/>
  <c r="BH414" i="5" s="1"/>
  <c r="BG295" i="5"/>
  <c r="BH295" i="5" s="1"/>
  <c r="BG109" i="5"/>
  <c r="BH109" i="5" s="1"/>
  <c r="BG40" i="5"/>
  <c r="BH40" i="5" s="1"/>
  <c r="BG215" i="5"/>
  <c r="BH215" i="5" s="1"/>
  <c r="BG1090" i="5"/>
  <c r="BH1090" i="5" s="1"/>
  <c r="BG1076" i="5"/>
  <c r="BH1076" i="5" s="1"/>
  <c r="BG1039" i="5"/>
  <c r="BH1039" i="5" s="1"/>
  <c r="BG833" i="5"/>
  <c r="BH833" i="5" s="1"/>
  <c r="BG542" i="5"/>
  <c r="BH542" i="5" s="1"/>
  <c r="BG959" i="5"/>
  <c r="BH959" i="5" s="1"/>
  <c r="BG94" i="5"/>
  <c r="BH94" i="5" s="1"/>
  <c r="BG338" i="5"/>
  <c r="BH338" i="5" s="1"/>
  <c r="BG154" i="5"/>
  <c r="BH154" i="5" s="1"/>
  <c r="BG1110" i="5"/>
  <c r="BH1110" i="5" s="1"/>
  <c r="BG14" i="5"/>
  <c r="BH14" i="5" s="1"/>
  <c r="BG185" i="5"/>
  <c r="BH185" i="5" s="1"/>
  <c r="BG799" i="5"/>
  <c r="BH799" i="5" s="1"/>
  <c r="BG519" i="5"/>
  <c r="BH519" i="5" s="1"/>
  <c r="BG274" i="5"/>
  <c r="BH274" i="5" s="1"/>
  <c r="BG268" i="5"/>
  <c r="BH268" i="5" s="1"/>
  <c r="BG174" i="5"/>
  <c r="BH174" i="5" s="1"/>
  <c r="BG543" i="5"/>
  <c r="BH543" i="5" s="1"/>
  <c r="BG297" i="5"/>
  <c r="BH297" i="5" s="1"/>
  <c r="BG286" i="5"/>
  <c r="BH286" i="5" s="1"/>
  <c r="BG418" i="5"/>
  <c r="BH418" i="5" s="1"/>
  <c r="BG152" i="5"/>
  <c r="BH152" i="5" s="1"/>
  <c r="BG1063" i="5"/>
  <c r="BH1063" i="5" s="1"/>
  <c r="BG821" i="5"/>
  <c r="BH821" i="5" s="1"/>
  <c r="BG246" i="5"/>
  <c r="BH246" i="5" s="1"/>
  <c r="BG476" i="5"/>
  <c r="BH476" i="5" s="1"/>
  <c r="BG602" i="5"/>
  <c r="BH602" i="5" s="1"/>
  <c r="BG281" i="5"/>
  <c r="BH281" i="5" s="1"/>
  <c r="BG769" i="5"/>
  <c r="BH769" i="5" s="1"/>
  <c r="BG620" i="5"/>
  <c r="BH620" i="5" s="1"/>
  <c r="BG922" i="5"/>
  <c r="BH922" i="5" s="1"/>
  <c r="BG1120" i="5"/>
  <c r="BH1120" i="5" s="1"/>
  <c r="BG1097" i="5"/>
  <c r="BH1097" i="5" s="1"/>
  <c r="BG12" i="5"/>
  <c r="BH12" i="5" s="1"/>
  <c r="BG3" i="5"/>
  <c r="BH3" i="5" s="1"/>
  <c r="BG439" i="5"/>
  <c r="BH439" i="5" s="1"/>
  <c r="BG834" i="5"/>
  <c r="BH834" i="5" s="1"/>
  <c r="BG1089" i="5"/>
  <c r="BH1089" i="5" s="1"/>
  <c r="BG1055" i="5"/>
  <c r="BH1055" i="5" s="1"/>
  <c r="BG886" i="5"/>
  <c r="BH886" i="5" s="1"/>
  <c r="BG97" i="5"/>
  <c r="BH97" i="5" s="1"/>
  <c r="BG596" i="5"/>
  <c r="BH596" i="5" s="1"/>
  <c r="BG970" i="5"/>
  <c r="BH970" i="5" s="1"/>
  <c r="BG573" i="5"/>
  <c r="BH573" i="5" s="1"/>
  <c r="BG734" i="5"/>
  <c r="BH734" i="5" s="1"/>
  <c r="BG486" i="5"/>
  <c r="BH486" i="5" s="1"/>
  <c r="BG776" i="5"/>
  <c r="BH776" i="5" s="1"/>
  <c r="BG501" i="5"/>
  <c r="BH501" i="5" s="1"/>
  <c r="BG159" i="5"/>
  <c r="BH159" i="5" s="1"/>
  <c r="BG24" i="5"/>
  <c r="BH24" i="5" s="1"/>
  <c r="BG231" i="5"/>
  <c r="BH231" i="5" s="1"/>
  <c r="BG136" i="5"/>
  <c r="BH136" i="5" s="1"/>
  <c r="BG444" i="5"/>
  <c r="BH444" i="5" s="1"/>
  <c r="BG269" i="5"/>
  <c r="BH269" i="5" s="1"/>
  <c r="BG173" i="5"/>
  <c r="BH173" i="5" s="1"/>
  <c r="BG390" i="5"/>
  <c r="BH390" i="5" s="1"/>
  <c r="BG325" i="5"/>
  <c r="BH325" i="5" s="1"/>
  <c r="BG947" i="5"/>
  <c r="BH947" i="5" s="1"/>
  <c r="BG280" i="5"/>
  <c r="BH280" i="5" s="1"/>
  <c r="BG252" i="5"/>
  <c r="BH252" i="5" s="1"/>
  <c r="BG148" i="5"/>
  <c r="BH148" i="5" s="1"/>
  <c r="BG530" i="5"/>
  <c r="BH530" i="5" s="1"/>
  <c r="BG305" i="5"/>
  <c r="BH305" i="5" s="1"/>
  <c r="BG786" i="5"/>
  <c r="BH786" i="5" s="1"/>
  <c r="BG597" i="5"/>
  <c r="BH597" i="5" s="1"/>
  <c r="BG932" i="5"/>
  <c r="BH932" i="5" s="1"/>
  <c r="BG1103" i="5"/>
  <c r="BH1103" i="5" s="1"/>
  <c r="BG1126" i="5"/>
  <c r="BH1126" i="5" s="1"/>
  <c r="BG162" i="5"/>
  <c r="BH162" i="5" s="1"/>
  <c r="BG345" i="5"/>
  <c r="BH345" i="5" s="1"/>
  <c r="BG735" i="5"/>
  <c r="BH735" i="5" s="1"/>
  <c r="BG669" i="5"/>
  <c r="BH669" i="5" s="1"/>
  <c r="BG1143" i="5"/>
  <c r="BH1143" i="5" s="1"/>
  <c r="BG1181" i="5"/>
  <c r="BH1181" i="5" s="1"/>
  <c r="BG889" i="5"/>
  <c r="BH889" i="5" s="1"/>
  <c r="BG897" i="5"/>
  <c r="BH897" i="5" s="1"/>
  <c r="BG629" i="5"/>
  <c r="BH629" i="5" s="1"/>
  <c r="BG1027" i="5"/>
  <c r="BH1027" i="5" s="1"/>
  <c r="BG743" i="5"/>
  <c r="BH743" i="5" s="1"/>
  <c r="BG1058" i="5"/>
  <c r="BH1058" i="5" s="1"/>
  <c r="BG1116" i="5"/>
  <c r="BH1116" i="5" s="1"/>
  <c r="BG680" i="5"/>
  <c r="BH680" i="5" s="1"/>
  <c r="BG745" i="5"/>
  <c r="BH745" i="5" s="1"/>
  <c r="BG1197" i="5"/>
  <c r="BH1197" i="5" s="1"/>
  <c r="BG318" i="5"/>
  <c r="BH318" i="5" s="1"/>
  <c r="BG1005" i="5"/>
  <c r="BH1005" i="5" s="1"/>
  <c r="BG584" i="5"/>
  <c r="BH584" i="5" s="1"/>
  <c r="BG400" i="5"/>
  <c r="BH400" i="5" s="1"/>
  <c r="BG13" i="5"/>
  <c r="BH13" i="5" s="1"/>
  <c r="BG2" i="5"/>
  <c r="BH2" i="5" s="1"/>
  <c r="BG172" i="5"/>
  <c r="BH172" i="5" s="1"/>
  <c r="BG353" i="5"/>
  <c r="BH353" i="5" s="1"/>
  <c r="BG710" i="5"/>
  <c r="BH710" i="5" s="1"/>
  <c r="BG706" i="5"/>
  <c r="BH706" i="5" s="1"/>
  <c r="BG427" i="5"/>
  <c r="BH427" i="5" s="1"/>
  <c r="BG1041" i="5"/>
  <c r="BH1041" i="5" s="1"/>
  <c r="BG935" i="5"/>
  <c r="BH935" i="5" s="1"/>
  <c r="BG412" i="5"/>
  <c r="BH412" i="5" s="1"/>
  <c r="BG333" i="5"/>
  <c r="BH333" i="5" s="1"/>
  <c r="BG535" i="5"/>
  <c r="BH535" i="5" s="1"/>
  <c r="BG461" i="5"/>
  <c r="BH461" i="5" s="1"/>
  <c r="BG384" i="5"/>
  <c r="BH384" i="5" s="1"/>
  <c r="BG85" i="5"/>
  <c r="BH85" i="5" s="1"/>
  <c r="BG47" i="5"/>
  <c r="BH47" i="5" s="1"/>
  <c r="BG218" i="5"/>
  <c r="BH218" i="5" s="1"/>
  <c r="BG1085" i="5"/>
  <c r="BH1085" i="5" s="1"/>
  <c r="BG1067" i="5"/>
  <c r="BH1067" i="5" s="1"/>
  <c r="BG1078" i="5"/>
  <c r="BH1078" i="5" s="1"/>
  <c r="BG820" i="5"/>
  <c r="BH820" i="5" s="1"/>
  <c r="BG96" i="5"/>
  <c r="BH96" i="5" s="1"/>
  <c r="BG341" i="5"/>
  <c r="BH341" i="5" s="1"/>
  <c r="BG177" i="5"/>
  <c r="BH177" i="5" s="1"/>
  <c r="BG1101" i="5"/>
  <c r="BH1101" i="5" s="1"/>
  <c r="BG250" i="5"/>
  <c r="BH250" i="5" s="1"/>
  <c r="BG302" i="5"/>
  <c r="BH302" i="5" s="1"/>
  <c r="BG391" i="5"/>
  <c r="BH391" i="5" s="1"/>
  <c r="BG146" i="5"/>
  <c r="BH146" i="5" s="1"/>
  <c r="BG1071" i="5"/>
  <c r="BH1071" i="5" s="1"/>
  <c r="BG456" i="5"/>
  <c r="BH456" i="5" s="1"/>
  <c r="BG845" i="5"/>
  <c r="BH845" i="5" s="1"/>
  <c r="BG1113" i="5"/>
  <c r="BH1113" i="5" s="1"/>
  <c r="BG1003" i="5"/>
  <c r="BH1003" i="5" s="1"/>
  <c r="BG898" i="5"/>
  <c r="BH898" i="5" s="1"/>
  <c r="BG238" i="5"/>
  <c r="BH238" i="5" s="1"/>
  <c r="BG135" i="5"/>
  <c r="BH135" i="5" s="1"/>
  <c r="BG424" i="5"/>
  <c r="BH424" i="5" s="1"/>
  <c r="BG257" i="5"/>
  <c r="BH257" i="5" s="1"/>
  <c r="BG1140" i="5"/>
  <c r="BH1140" i="5" s="1"/>
  <c r="BG1179" i="5"/>
  <c r="BH1179" i="5" s="1"/>
  <c r="BG962" i="5"/>
  <c r="BH962" i="5" s="1"/>
  <c r="BG903" i="5"/>
  <c r="BH903" i="5" s="1"/>
  <c r="BG670" i="5"/>
  <c r="BH670" i="5" s="1"/>
  <c r="BG1004" i="5"/>
  <c r="BH1004" i="5" s="1"/>
  <c r="BG413" i="5"/>
  <c r="BH413" i="5" s="1"/>
  <c r="BG1010" i="5"/>
  <c r="BH1010" i="5" s="1"/>
  <c r="BG892" i="5"/>
  <c r="BH892" i="5" s="1"/>
  <c r="BG442" i="5"/>
  <c r="BH442" i="5" s="1"/>
  <c r="BG270" i="5"/>
  <c r="BH270" i="5" s="1"/>
  <c r="BG775" i="5"/>
  <c r="BH775" i="5" s="1"/>
  <c r="BG723" i="5"/>
  <c r="BH723" i="5" s="1"/>
  <c r="BG717" i="5"/>
  <c r="BH717" i="5" s="1"/>
  <c r="BG843" i="5"/>
  <c r="BH843" i="5" s="1"/>
  <c r="BG83" i="5"/>
  <c r="BH83" i="5" s="1"/>
  <c r="BG982" i="5"/>
  <c r="BH982" i="5" s="1"/>
  <c r="BG517" i="5"/>
  <c r="BH517" i="5" s="1"/>
  <c r="BG678" i="5"/>
  <c r="BH678" i="5" s="1"/>
  <c r="BG429" i="5"/>
  <c r="BH429" i="5" s="1"/>
  <c r="BG15" i="5"/>
  <c r="BH15" i="5" s="1"/>
  <c r="BG182" i="5"/>
  <c r="BH182" i="5" s="1"/>
  <c r="BG839" i="5"/>
  <c r="BH839" i="5" s="1"/>
  <c r="BG804" i="5"/>
  <c r="BH804" i="5" s="1"/>
  <c r="BG88" i="5"/>
  <c r="BH88" i="5" s="1"/>
  <c r="BG591" i="5"/>
  <c r="BH591" i="5" s="1"/>
  <c r="BG923" i="5"/>
  <c r="BH923" i="5" s="1"/>
  <c r="BG641" i="5"/>
  <c r="BH641" i="5" s="1"/>
  <c r="BG768" i="5"/>
  <c r="BH768" i="5" s="1"/>
  <c r="BG562" i="5"/>
  <c r="BH562" i="5" s="1"/>
  <c r="BG719" i="5"/>
  <c r="BH719" i="5" s="1"/>
  <c r="BG714" i="5"/>
  <c r="BH714" i="5" s="1"/>
  <c r="BG1068" i="5"/>
  <c r="BH1068" i="5" s="1"/>
  <c r="BG1102" i="5"/>
  <c r="BH1102" i="5" s="1"/>
  <c r="BG686" i="5"/>
  <c r="BH686" i="5" s="1"/>
  <c r="BG742" i="5"/>
  <c r="BH742" i="5" s="1"/>
  <c r="BG1201" i="5"/>
  <c r="BH1201" i="5" s="1"/>
  <c r="BG328" i="5"/>
  <c r="BH328" i="5" s="1"/>
  <c r="BG470" i="5"/>
  <c r="BH470" i="5" s="1"/>
  <c r="BG474" i="5"/>
  <c r="BH474" i="5" s="1"/>
  <c r="BG344" i="5"/>
  <c r="BH344" i="5" s="1"/>
  <c r="BG244" i="5"/>
  <c r="BH244" i="5" s="1"/>
  <c r="BG822" i="5"/>
  <c r="BH822" i="5" s="1"/>
  <c r="BG731" i="5"/>
  <c r="BH731" i="5" s="1"/>
  <c r="BG696" i="5"/>
  <c r="BH696" i="5" s="1"/>
  <c r="BG904" i="5"/>
  <c r="BH904" i="5" s="1"/>
  <c r="BG77" i="5"/>
  <c r="BH77" i="5" s="1"/>
  <c r="BG979" i="5"/>
  <c r="BH979" i="5" s="1"/>
  <c r="BG841" i="5"/>
  <c r="BH841" i="5" s="1"/>
  <c r="BG100" i="5"/>
  <c r="BH100" i="5" s="1"/>
  <c r="BG516" i="5"/>
  <c r="BH516" i="5" s="1"/>
  <c r="BG128" i="5"/>
  <c r="BH128" i="5" s="1"/>
  <c r="BG493" i="5"/>
  <c r="BH493" i="5" s="1"/>
  <c r="BG309" i="5"/>
  <c r="BH309" i="5" s="1"/>
  <c r="BG1031" i="5"/>
  <c r="BH1031" i="5" s="1"/>
  <c r="BG555" i="5"/>
  <c r="BH555" i="5" s="1"/>
  <c r="BG402" i="5"/>
  <c r="BH402" i="5" s="1"/>
  <c r="BG648" i="5"/>
  <c r="BH648" i="5" s="1"/>
  <c r="BG858" i="5"/>
  <c r="BH858" i="5" s="1"/>
  <c r="BG90" i="5"/>
  <c r="BH90" i="5" s="1"/>
  <c r="BG431" i="5"/>
  <c r="BH431" i="5" s="1"/>
  <c r="BG528" i="5"/>
  <c r="BH528" i="5" s="1"/>
  <c r="BG113" i="5"/>
  <c r="BH113" i="5" s="1"/>
  <c r="BG41" i="5"/>
  <c r="BH41" i="5" s="1"/>
  <c r="BC38" i="5"/>
  <c r="BC825" i="5"/>
  <c r="BC605" i="5"/>
  <c r="BC855" i="5"/>
  <c r="BC369" i="5"/>
  <c r="BC63" i="5"/>
  <c r="BC190" i="5"/>
  <c r="BC730" i="5"/>
  <c r="BC1216" i="5"/>
  <c r="BC1218" i="5"/>
  <c r="BC1094" i="5"/>
  <c r="BC856" i="5"/>
  <c r="BC278" i="5"/>
  <c r="BC356" i="5"/>
  <c r="BC867" i="5"/>
  <c r="BC115" i="5"/>
  <c r="BC287" i="5"/>
  <c r="BC235" i="5"/>
  <c r="BC86" i="5"/>
  <c r="BC1086" i="5"/>
  <c r="BC557" i="5"/>
  <c r="BC310" i="5"/>
  <c r="BC875" i="5"/>
  <c r="BC79" i="5"/>
  <c r="BC39" i="5"/>
  <c r="BC324" i="5"/>
  <c r="BC221" i="5"/>
  <c r="BC1037" i="5"/>
  <c r="BC736" i="5"/>
  <c r="BC1121" i="5"/>
  <c r="BC1141" i="5"/>
  <c r="BC652" i="5"/>
  <c r="BC1050" i="5"/>
  <c r="BC1166" i="5"/>
  <c r="BC1219" i="5"/>
  <c r="BC1207" i="5"/>
  <c r="BC160" i="5"/>
  <c r="BC206" i="5"/>
  <c r="BC1195" i="5"/>
  <c r="BC1144" i="5"/>
  <c r="BC1081" i="5"/>
  <c r="BC1099" i="5"/>
  <c r="BC958" i="5"/>
  <c r="BC851" i="5"/>
  <c r="BC740" i="5"/>
  <c r="BC1095" i="5"/>
  <c r="BC916" i="5"/>
  <c r="BC417" i="5"/>
  <c r="BC339" i="5"/>
  <c r="BC103" i="5"/>
  <c r="BC626" i="5"/>
  <c r="BC716" i="5"/>
  <c r="BC854" i="5"/>
  <c r="BC98" i="5"/>
  <c r="BC183" i="5"/>
  <c r="BC311" i="5"/>
  <c r="BC127" i="5"/>
  <c r="BC871" i="5"/>
  <c r="BC748" i="5"/>
  <c r="BC926" i="5"/>
  <c r="BC1034" i="5"/>
  <c r="BC658" i="5"/>
  <c r="BC1105" i="5"/>
  <c r="BC1074" i="5"/>
  <c r="BC1208" i="5"/>
  <c r="BC1191" i="5"/>
  <c r="BC869" i="5"/>
  <c r="BC975" i="5"/>
  <c r="BC1104" i="5"/>
  <c r="BC705" i="5"/>
  <c r="BC883" i="5"/>
  <c r="BC1127" i="5"/>
  <c r="BC298" i="5"/>
  <c r="BC957" i="5"/>
  <c r="BC477" i="5"/>
  <c r="BC981" i="5"/>
  <c r="BC1014" i="5"/>
  <c r="BC572" i="5"/>
  <c r="BC661" i="5"/>
  <c r="BC312" i="5"/>
  <c r="BC953" i="5"/>
  <c r="BC1202" i="5"/>
  <c r="BC467" i="5"/>
  <c r="BC1038" i="5"/>
  <c r="BC377" i="5"/>
  <c r="BC226" i="5"/>
  <c r="BC112" i="5"/>
  <c r="BC499" i="5"/>
  <c r="BC163" i="5"/>
  <c r="BC180" i="5"/>
  <c r="BC991" i="5"/>
  <c r="BC984" i="5"/>
  <c r="BC1118" i="5"/>
  <c r="BC1011" i="5"/>
  <c r="BC1153" i="5"/>
  <c r="BC271" i="5"/>
  <c r="BC823" i="5"/>
  <c r="BC853" i="5"/>
  <c r="BC949" i="5"/>
  <c r="BC808" i="5"/>
  <c r="BC762" i="5"/>
  <c r="BC785" i="5"/>
  <c r="BC106" i="5"/>
  <c r="BC104" i="5"/>
  <c r="BC791" i="5"/>
  <c r="BC1057" i="5"/>
  <c r="BC1111" i="5"/>
  <c r="BC727" i="5"/>
  <c r="BC430" i="5"/>
  <c r="BC73" i="5"/>
  <c r="BC240" i="5"/>
  <c r="BC214" i="5"/>
  <c r="BC61" i="5"/>
  <c r="BC1137" i="5"/>
  <c r="BC91" i="5"/>
  <c r="BC45" i="5"/>
  <c r="BC363" i="5"/>
  <c r="BC224" i="5"/>
  <c r="BC995" i="5"/>
  <c r="BC355" i="5"/>
  <c r="BC1175" i="5"/>
  <c r="BC1001" i="5"/>
  <c r="BC933" i="5"/>
  <c r="BC879" i="5"/>
  <c r="BC406" i="5"/>
  <c r="BC368" i="5"/>
  <c r="BC545" i="5"/>
  <c r="BC80" i="5"/>
  <c r="BC739" i="5"/>
  <c r="BC1130" i="5"/>
  <c r="BC721" i="5"/>
  <c r="BC1051" i="5"/>
  <c r="BC538" i="5"/>
  <c r="BC1033" i="5"/>
  <c r="BC1114" i="5"/>
  <c r="BC387" i="5"/>
  <c r="BC662" i="5"/>
  <c r="BC831" i="5"/>
  <c r="BC844" i="5"/>
  <c r="BC800" i="5"/>
  <c r="BC428" i="5"/>
  <c r="BC950" i="5"/>
  <c r="BC101" i="5"/>
  <c r="BC1046" i="5"/>
  <c r="BC362" i="5"/>
  <c r="BC896" i="5"/>
  <c r="BC630" i="5"/>
  <c r="BC263" i="5"/>
  <c r="BC95" i="5"/>
  <c r="BC151" i="5"/>
  <c r="BC691" i="5"/>
  <c r="BC690" i="5"/>
  <c r="BC906" i="5"/>
  <c r="BC905" i="5"/>
  <c r="BC619" i="5"/>
  <c r="BC1072" i="5"/>
  <c r="BC865" i="5"/>
  <c r="BC1047" i="5"/>
  <c r="BC490" i="5"/>
  <c r="BC737" i="5"/>
  <c r="BC469" i="5"/>
  <c r="BC1061" i="5"/>
  <c r="BC1183" i="5"/>
  <c r="BC921" i="5"/>
  <c r="BC810" i="5"/>
  <c r="BC615" i="5"/>
  <c r="BC760" i="5"/>
  <c r="BC700" i="5"/>
  <c r="BC666" i="5"/>
  <c r="BC397" i="5"/>
  <c r="BC866" i="5"/>
  <c r="BC299" i="5"/>
  <c r="BC1088" i="5"/>
  <c r="BC327" i="5"/>
  <c r="BC880" i="5"/>
  <c r="BC489" i="5"/>
  <c r="BC370" i="5"/>
  <c r="BC407" i="5"/>
  <c r="BC581" i="5"/>
  <c r="BC523" i="5"/>
  <c r="BC147" i="5"/>
  <c r="BC637" i="5"/>
  <c r="BC713" i="5"/>
  <c r="BC1129" i="5"/>
  <c r="BC425" i="5"/>
  <c r="BC205" i="5"/>
  <c r="BC75" i="5"/>
  <c r="BC207" i="5"/>
  <c r="BC913" i="5"/>
  <c r="BC415" i="5"/>
  <c r="BC790" i="5"/>
  <c r="BC514" i="5"/>
  <c r="BC277" i="5"/>
  <c r="BC479" i="5"/>
  <c r="BC753" i="5"/>
  <c r="BC687" i="5"/>
  <c r="BC623" i="5"/>
  <c r="BC143" i="5"/>
  <c r="BC36" i="5"/>
  <c r="BC35" i="5"/>
  <c r="BC527" i="5"/>
  <c r="BC399" i="5"/>
  <c r="BC552" i="5"/>
  <c r="BC398" i="5"/>
  <c r="BC165" i="5"/>
  <c r="BC99" i="5"/>
  <c r="BC754" i="5"/>
  <c r="BC1215" i="5"/>
  <c r="BC1214" i="5"/>
  <c r="BC1119" i="5"/>
  <c r="BC925" i="5"/>
  <c r="BC524" i="5"/>
  <c r="BC322" i="5"/>
  <c r="BC640" i="5"/>
  <c r="BC43" i="5"/>
  <c r="BC276" i="5"/>
  <c r="BC203" i="5"/>
  <c r="BC50" i="5"/>
  <c r="BC1176" i="5"/>
  <c r="BC936" i="5"/>
  <c r="BC500" i="5"/>
  <c r="BC1025" i="5"/>
  <c r="BC273" i="5"/>
  <c r="BC521" i="5"/>
  <c r="BC314" i="5"/>
  <c r="BC81" i="5"/>
  <c r="BC1062" i="5"/>
  <c r="BC663" i="5"/>
  <c r="BC1018" i="5"/>
  <c r="BC788" i="5"/>
  <c r="BC726" i="5"/>
  <c r="BC968" i="5"/>
  <c r="BC954" i="5"/>
  <c r="BC1217" i="5"/>
  <c r="BC1210" i="5"/>
  <c r="BC217" i="5"/>
  <c r="BC715" i="5"/>
  <c r="BC1142" i="5"/>
  <c r="BC1146" i="5"/>
  <c r="BC859" i="5"/>
  <c r="BC1053" i="5"/>
  <c r="BC1028" i="5"/>
  <c r="BC828" i="5"/>
  <c r="BC725" i="5"/>
  <c r="BC861" i="5"/>
  <c r="BC920" i="5"/>
  <c r="BC929" i="5"/>
  <c r="BC410" i="5"/>
  <c r="BC357" i="5"/>
  <c r="BC65" i="5"/>
  <c r="BC156" i="5"/>
  <c r="BC372" i="5"/>
  <c r="BC592" i="5"/>
  <c r="BC332" i="5"/>
  <c r="BC304" i="5"/>
  <c r="BC56" i="5"/>
  <c r="BC300" i="5"/>
  <c r="BC763" i="5"/>
  <c r="BC829" i="5"/>
  <c r="BC1007" i="5"/>
  <c r="BC783" i="5"/>
  <c r="BC689" i="5"/>
  <c r="BC1032" i="5"/>
  <c r="BC965" i="5"/>
  <c r="BC1212" i="5"/>
  <c r="BC1187" i="5"/>
  <c r="BC943" i="5"/>
  <c r="BC1000" i="5"/>
  <c r="BC1189" i="5"/>
  <c r="BC838" i="5"/>
  <c r="BC639" i="5"/>
  <c r="BC1108" i="5"/>
  <c r="BC606" i="5"/>
  <c r="BC864" i="5"/>
  <c r="BC404" i="5"/>
  <c r="BC815" i="5"/>
  <c r="BC971" i="5"/>
  <c r="BC396" i="5"/>
  <c r="BC826" i="5"/>
  <c r="BC292" i="5"/>
  <c r="BC1044" i="5"/>
  <c r="BC52" i="5"/>
  <c r="BC1206" i="5"/>
  <c r="BC288" i="5"/>
  <c r="BC1096" i="5"/>
  <c r="BC358" i="5"/>
  <c r="BC459" i="5"/>
  <c r="BC193" i="5"/>
  <c r="BC941" i="5"/>
  <c r="BC994" i="5"/>
  <c r="BC1205" i="5"/>
  <c r="BC1040" i="5"/>
  <c r="BC1193" i="5"/>
  <c r="BC468" i="5"/>
  <c r="BC924" i="5"/>
  <c r="BC738" i="5"/>
  <c r="BC1075" i="5"/>
  <c r="BC974" i="5"/>
  <c r="BC928" i="5"/>
  <c r="BC812" i="5"/>
  <c r="BC114" i="5"/>
  <c r="BC110" i="5"/>
  <c r="BC513" i="5"/>
  <c r="BC1079" i="5"/>
  <c r="BC1157" i="5"/>
  <c r="BC1056" i="5"/>
  <c r="BC420" i="5"/>
  <c r="BC33" i="5"/>
  <c r="BC266" i="5"/>
  <c r="BC142" i="5"/>
  <c r="BC62" i="5"/>
  <c r="BC1196" i="5"/>
  <c r="BC264" i="5"/>
  <c r="BC445" i="5"/>
  <c r="BC438" i="5"/>
  <c r="BC141" i="5"/>
  <c r="BC1009" i="5"/>
  <c r="BC888" i="5"/>
  <c r="BC1160" i="5"/>
  <c r="BC1065" i="5"/>
  <c r="BC777" i="5"/>
  <c r="BC1080" i="5"/>
  <c r="BC253" i="5"/>
  <c r="BC184" i="5"/>
  <c r="BC483" i="5"/>
  <c r="BC237" i="5"/>
  <c r="BC667" i="5"/>
  <c r="BC1159" i="5"/>
  <c r="BC586" i="5"/>
  <c r="BC952" i="5"/>
  <c r="BC551" i="5"/>
  <c r="BC1023" i="5"/>
  <c r="BC1203" i="5"/>
  <c r="BC441" i="5"/>
  <c r="BC1012" i="5"/>
  <c r="BC1100" i="5"/>
  <c r="BC559" i="5"/>
  <c r="BC622" i="5"/>
  <c r="BC654" i="5"/>
  <c r="BC166" i="5"/>
  <c r="BC806" i="5"/>
  <c r="BC409" i="5"/>
  <c r="BC1017" i="5"/>
  <c r="BC515" i="5"/>
  <c r="BC830" i="5"/>
  <c r="BC564" i="5"/>
  <c r="BC698" i="5"/>
  <c r="BC728" i="5"/>
  <c r="BC978" i="5"/>
  <c r="BC1029" i="5"/>
  <c r="BC668" i="5"/>
  <c r="BC1019" i="5"/>
  <c r="BC1087" i="5"/>
  <c r="BC846" i="5"/>
  <c r="BC992" i="5"/>
  <c r="BC388" i="5"/>
  <c r="BC910" i="5"/>
  <c r="BC259" i="5"/>
  <c r="BC1054" i="5"/>
  <c r="BC225" i="5"/>
  <c r="BC1211" i="5"/>
  <c r="BC1022" i="5"/>
  <c r="BC967" i="5"/>
  <c r="BC805" i="5"/>
  <c r="BC899" i="5"/>
  <c r="BC448" i="5"/>
  <c r="BC511" i="5"/>
  <c r="BC574" i="5"/>
  <c r="BC138" i="5"/>
  <c r="BC673" i="5"/>
  <c r="BC780" i="5"/>
  <c r="BC1060" i="5"/>
  <c r="BC229" i="5"/>
  <c r="BC797" i="5"/>
  <c r="BC105" i="5"/>
  <c r="BC308" i="5"/>
  <c r="BC261" i="5"/>
  <c r="BC520" i="5"/>
  <c r="BC401" i="5"/>
  <c r="BC508" i="5"/>
  <c r="BC485" i="5"/>
  <c r="BC1124" i="5"/>
  <c r="BC599" i="5"/>
  <c r="BC720" i="5"/>
  <c r="BC877" i="5"/>
  <c r="BC296" i="5"/>
  <c r="BC870" i="5"/>
  <c r="BC394" i="5"/>
  <c r="BC607" i="5"/>
  <c r="BC512" i="5"/>
  <c r="BC437" i="5"/>
  <c r="BC11" i="5"/>
  <c r="BC29" i="5"/>
  <c r="BC8" i="5"/>
  <c r="BC26" i="5"/>
  <c r="BC506" i="5"/>
  <c r="BC216" i="5"/>
  <c r="BC443" i="5"/>
  <c r="BC433" i="5"/>
  <c r="BC170" i="5"/>
  <c r="BC71" i="5"/>
  <c r="BC718" i="5"/>
  <c r="BC1192" i="5"/>
  <c r="BC1184" i="5"/>
  <c r="BC1013" i="5"/>
  <c r="BC657" i="5"/>
  <c r="BC677" i="5"/>
  <c r="BC301" i="5"/>
  <c r="BC997" i="5"/>
  <c r="BC434" i="5"/>
  <c r="BC223" i="5"/>
  <c r="BC67" i="5"/>
  <c r="BC1136" i="5"/>
  <c r="BC963" i="5"/>
  <c r="BC566" i="5"/>
  <c r="BC525" i="5"/>
  <c r="BC847" i="5"/>
  <c r="BC204" i="5"/>
  <c r="BC582" i="5"/>
  <c r="BC323" i="5"/>
  <c r="BC107" i="5"/>
  <c r="BC1177" i="5"/>
  <c r="BC711" i="5"/>
  <c r="BC636" i="5"/>
  <c r="BC580" i="5"/>
  <c r="BC645" i="5"/>
  <c r="BC781" i="5"/>
  <c r="BC999" i="5"/>
  <c r="BC1155" i="5"/>
  <c r="BC1200" i="5"/>
  <c r="BC72" i="5"/>
  <c r="BC809" i="5"/>
  <c r="BC1006" i="5"/>
  <c r="BC1002" i="5"/>
  <c r="BC771" i="5"/>
  <c r="BC1020" i="5"/>
  <c r="BC908" i="5"/>
  <c r="BC612" i="5"/>
  <c r="BC531" i="5"/>
  <c r="BC882" i="5"/>
  <c r="BC819" i="5"/>
  <c r="BC392" i="5"/>
  <c r="BC316" i="5"/>
  <c r="BC37" i="5"/>
  <c r="BC234" i="5"/>
  <c r="BC335" i="5"/>
  <c r="BC465" i="5"/>
  <c r="BC233" i="5"/>
  <c r="BC374" i="5"/>
  <c r="BC378" i="5"/>
  <c r="BC93" i="5"/>
  <c r="BC169" i="5"/>
  <c r="BC993" i="5"/>
  <c r="BC334" i="5"/>
  <c r="BC779" i="5"/>
  <c r="BC651" i="5"/>
  <c r="BC811" i="5"/>
  <c r="BC307" i="5"/>
  <c r="BC792" i="5"/>
  <c r="BC1066" i="5"/>
  <c r="BC1178" i="5"/>
  <c r="BC1190" i="5"/>
  <c r="BC751" i="5"/>
  <c r="BC632" i="5"/>
  <c r="BC1106" i="5"/>
  <c r="BC755" i="5"/>
  <c r="BC282" i="5"/>
  <c r="BC389" i="5"/>
  <c r="BC1135" i="5"/>
  <c r="BC563" i="5"/>
  <c r="BC964" i="5"/>
  <c r="BC601" i="5"/>
  <c r="BC966" i="5"/>
  <c r="BC770" i="5"/>
  <c r="BC752" i="5"/>
  <c r="BC817" i="5"/>
  <c r="BC541" i="5"/>
  <c r="BC969" i="5"/>
  <c r="BC1185" i="5"/>
  <c r="BC1125" i="5"/>
  <c r="BC192" i="5"/>
  <c r="BC69" i="5"/>
  <c r="BC46" i="5"/>
  <c r="BC778" i="5"/>
  <c r="BC638" i="5"/>
  <c r="BC1021" i="5"/>
  <c r="BC761" i="5"/>
  <c r="BC1164" i="5"/>
  <c r="BC236" i="5"/>
  <c r="BC664" i="5"/>
  <c r="BC729" i="5"/>
  <c r="BC909" i="5"/>
  <c r="BC656" i="5"/>
  <c r="BC750" i="5"/>
  <c r="BC625" i="5"/>
  <c r="BC60" i="5"/>
  <c r="BC54" i="5"/>
  <c r="BC454" i="5"/>
  <c r="BC1134" i="5"/>
  <c r="BC1156" i="5"/>
  <c r="BC1069" i="5"/>
  <c r="BC495" i="5"/>
  <c r="BC382" i="5"/>
  <c r="BC125" i="5"/>
  <c r="BC51" i="5"/>
  <c r="BC1171" i="5"/>
  <c r="BC208" i="5"/>
  <c r="BC533" i="5"/>
  <c r="BC371" i="5"/>
  <c r="BC84" i="5"/>
  <c r="BC1145" i="5"/>
  <c r="BC708" i="5"/>
  <c r="BC1026" i="5"/>
  <c r="BC983" i="5"/>
  <c r="BC774" i="5"/>
  <c r="BC852" i="5"/>
  <c r="BC289" i="5"/>
  <c r="BC245" i="5"/>
  <c r="BC375" i="5"/>
  <c r="BC133" i="5"/>
  <c r="BC290" i="5"/>
  <c r="BC317" i="5"/>
  <c r="BC1138" i="5"/>
  <c r="BC611" i="5"/>
  <c r="BC996" i="5"/>
  <c r="BC610" i="5"/>
  <c r="BC939" i="5"/>
  <c r="BC1167" i="5"/>
  <c r="BC284" i="5"/>
  <c r="BC709" i="5"/>
  <c r="BC767" i="5"/>
  <c r="BC482" i="5"/>
  <c r="BC887" i="5"/>
  <c r="BC683" i="5"/>
  <c r="BC583" i="5"/>
  <c r="BC937" i="5"/>
  <c r="BC337" i="5"/>
  <c r="BC976" i="5"/>
  <c r="BC395" i="5"/>
  <c r="BC801" i="5"/>
  <c r="BC484" i="5"/>
  <c r="BC813" i="5"/>
  <c r="BC589" i="5"/>
  <c r="BC609" i="5"/>
  <c r="BC764" i="5"/>
  <c r="BC576" i="5"/>
  <c r="BC946" i="5"/>
  <c r="BC773" i="5"/>
  <c r="BC733" i="5"/>
  <c r="BC835" i="5"/>
  <c r="BC707" i="5"/>
  <c r="BC481" i="5"/>
  <c r="BC945" i="5"/>
  <c r="BC1186" i="5"/>
  <c r="BC827" i="5"/>
  <c r="BC621" i="5"/>
  <c r="BC694" i="5"/>
  <c r="BC642" i="5"/>
  <c r="BC359" i="5"/>
  <c r="BC794" i="5"/>
  <c r="BC712" i="5"/>
  <c r="BC475" i="5"/>
  <c r="BC956" i="5"/>
  <c r="BC672" i="5"/>
  <c r="BC1084" i="5"/>
  <c r="BC832" i="5"/>
  <c r="BC450" i="5"/>
  <c r="BC102" i="5"/>
  <c r="BC262" i="5"/>
  <c r="BC120" i="5"/>
  <c r="BC405" i="5"/>
  <c r="BC1109" i="5"/>
  <c r="BC614" i="5"/>
  <c r="BC306" i="5"/>
  <c r="BC787" i="5"/>
  <c r="BC990" i="5"/>
  <c r="BC403" i="5"/>
  <c r="BC111" i="5"/>
  <c r="BC256" i="5"/>
  <c r="BC505" i="5"/>
  <c r="BC220" i="5"/>
  <c r="BC25" i="5"/>
  <c r="BC16" i="5"/>
  <c r="BC23" i="5"/>
  <c r="BC19" i="5"/>
  <c r="BC121" i="5"/>
  <c r="BC285" i="5"/>
  <c r="BC383" i="5"/>
  <c r="BC571" i="5"/>
  <c r="BC131" i="5"/>
  <c r="BC4" i="5"/>
  <c r="BC242" i="5"/>
  <c r="BC365" i="5"/>
  <c r="BC213" i="5"/>
  <c r="BC132" i="5"/>
  <c r="BC55" i="5"/>
  <c r="BC279" i="5"/>
  <c r="BC757" i="5"/>
  <c r="BC1173" i="5"/>
  <c r="BC1170" i="5"/>
  <c r="BC955" i="5"/>
  <c r="BC349" i="5"/>
  <c r="BC188" i="5"/>
  <c r="BC32" i="5"/>
  <c r="BC457" i="5"/>
  <c r="BC881" i="5"/>
  <c r="BC198" i="5"/>
  <c r="BC293" i="5"/>
  <c r="BC82" i="5"/>
  <c r="BC1131" i="5"/>
  <c r="BC89" i="5"/>
  <c r="BC181" i="5"/>
  <c r="BC628" i="5"/>
  <c r="BC494" i="5"/>
  <c r="BC167" i="5"/>
  <c r="BC254" i="5"/>
  <c r="BC175" i="5"/>
  <c r="BC532" i="5"/>
  <c r="BC196" i="5"/>
  <c r="BC161" i="5"/>
  <c r="BC386" i="5"/>
  <c r="BC130" i="5"/>
  <c r="BC1016" i="5"/>
  <c r="BC699" i="5"/>
  <c r="BC126" i="5"/>
  <c r="BC291" i="5"/>
  <c r="BC373" i="5"/>
  <c r="BC354" i="5"/>
  <c r="BC593" i="5"/>
  <c r="BC682" i="5"/>
  <c r="BC795" i="5"/>
  <c r="BC1083" i="5"/>
  <c r="BC1213" i="5"/>
  <c r="BC1174" i="5"/>
  <c r="BC68" i="5"/>
  <c r="BC972" i="5"/>
  <c r="BC1151" i="5"/>
  <c r="BC1036" i="5"/>
  <c r="BC876" i="5"/>
  <c r="BC340" i="5"/>
  <c r="BC685" i="5"/>
  <c r="BC902" i="5"/>
  <c r="BC747" i="5"/>
  <c r="BC793" i="5"/>
  <c r="BC504" i="5"/>
  <c r="BC789" i="5"/>
  <c r="BC560" i="5"/>
  <c r="BC139" i="5"/>
  <c r="BC5" i="5"/>
  <c r="BC575" i="5"/>
  <c r="BC376" i="5"/>
  <c r="BC453" i="5"/>
  <c r="BC197" i="5"/>
  <c r="BC255" i="5"/>
  <c r="BC361" i="5"/>
  <c r="BC211" i="5"/>
  <c r="BC911" i="5"/>
  <c r="BC158" i="5"/>
  <c r="BC265" i="5"/>
  <c r="BC171" i="5"/>
  <c r="BC546" i="5"/>
  <c r="BC352" i="5"/>
  <c r="BC588" i="5"/>
  <c r="BC634" i="5"/>
  <c r="BC746" i="5"/>
  <c r="BC1048" i="5"/>
  <c r="BC1209" i="5"/>
  <c r="BC1165" i="5"/>
  <c r="BC124" i="5"/>
  <c r="BC416" i="5"/>
  <c r="BC598" i="5"/>
  <c r="BC529" i="5"/>
  <c r="BC900" i="5"/>
  <c r="BC1147" i="5"/>
  <c r="BC703" i="5"/>
  <c r="BC675" i="5"/>
  <c r="BC1115" i="5"/>
  <c r="BC802" i="5"/>
  <c r="BC987" i="5"/>
  <c r="BC1093" i="5"/>
  <c r="BC840" i="5"/>
  <c r="BC440" i="5"/>
  <c r="BC901" i="5"/>
  <c r="BC267" i="5"/>
  <c r="BC1180" i="5"/>
  <c r="BC1149" i="5"/>
  <c r="BC550" i="5"/>
  <c r="BC57" i="5"/>
  <c r="BC119" i="5"/>
  <c r="BC419" i="5"/>
  <c r="BC616" i="5"/>
  <c r="BC534" i="5"/>
  <c r="BC423" i="5"/>
  <c r="BC569" i="5"/>
  <c r="BC426" i="5"/>
  <c r="BC452" i="5"/>
  <c r="BC227" i="5"/>
  <c r="BC117" i="5"/>
  <c r="BC590" i="5"/>
  <c r="BC330" i="5"/>
  <c r="BC360" i="5"/>
  <c r="BC134" i="5"/>
  <c r="BC53" i="5"/>
  <c r="BC251" i="5"/>
  <c r="BC756" i="5"/>
  <c r="BC1168" i="5"/>
  <c r="BC1152" i="5"/>
  <c r="BC918" i="5"/>
  <c r="BC199" i="5"/>
  <c r="BC294" i="5"/>
  <c r="BC87" i="5"/>
  <c r="BC1139" i="5"/>
  <c r="BC189" i="5"/>
  <c r="BC155" i="5"/>
  <c r="BC421" i="5"/>
  <c r="BC122" i="5"/>
  <c r="BC1045" i="5"/>
  <c r="BC78" i="5"/>
  <c r="BC912" i="5"/>
  <c r="BC1162" i="5"/>
  <c r="BC1015" i="5"/>
  <c r="BC814" i="5"/>
  <c r="BC604" i="5"/>
  <c r="BC379" i="5"/>
  <c r="BC471" i="5"/>
  <c r="BC219" i="5"/>
  <c r="BC868" i="5"/>
  <c r="BC1158" i="5"/>
  <c r="BC732" i="5"/>
  <c r="BC655" i="5"/>
  <c r="BC1107" i="5"/>
  <c r="BC782" i="5"/>
  <c r="BC446" i="5"/>
  <c r="BC565" i="5"/>
  <c r="BC436" i="5"/>
  <c r="BC432" i="5"/>
  <c r="BC931" i="5"/>
  <c r="BC894" i="5"/>
  <c r="BC749" i="5"/>
  <c r="BC380" i="5"/>
  <c r="BC850" i="5"/>
  <c r="BC579" i="5"/>
  <c r="BC977" i="5"/>
  <c r="BC600" i="5"/>
  <c r="BC350" i="5"/>
  <c r="BC603" i="5"/>
  <c r="BC342" i="5"/>
  <c r="BC195" i="5"/>
  <c r="BC30" i="5"/>
  <c r="BC92" i="5"/>
  <c r="BC187" i="5"/>
  <c r="BC624" i="5"/>
  <c r="BC695" i="5"/>
  <c r="BC326" i="5"/>
  <c r="BC653" i="5"/>
  <c r="BC893" i="5"/>
  <c r="BC766" i="5"/>
  <c r="BC895" i="5"/>
  <c r="BC539" i="5"/>
  <c r="BC857" i="5"/>
  <c r="BC948" i="5"/>
  <c r="BC1064" i="5"/>
  <c r="BC872" i="5"/>
  <c r="BC472" i="5"/>
  <c r="BC874" i="5"/>
  <c r="BC258" i="5"/>
  <c r="BC1182" i="5"/>
  <c r="BC222" i="5"/>
  <c r="BC118" i="5"/>
  <c r="BC561" i="5"/>
  <c r="BC313" i="5"/>
  <c r="BC381" i="5"/>
  <c r="BC842" i="5"/>
  <c r="BC884" i="5"/>
  <c r="BC758" i="5"/>
  <c r="BC385" i="5"/>
  <c r="BC818" i="5"/>
  <c r="BC462" i="5"/>
  <c r="BC660" i="5"/>
  <c r="BC891" i="5"/>
  <c r="BC836" i="5"/>
  <c r="BC458" i="5"/>
  <c r="BC693" i="5"/>
  <c r="BC585" i="5"/>
  <c r="BC631" i="5"/>
  <c r="BC1148" i="5"/>
  <c r="BC480" i="5"/>
  <c r="BC59" i="5"/>
  <c r="BC988" i="5"/>
  <c r="BC422" i="5"/>
  <c r="BC676" i="5"/>
  <c r="BC917" i="5"/>
  <c r="BC860" i="5"/>
  <c r="BC537" i="5"/>
  <c r="BC320" i="5"/>
  <c r="BC578" i="5"/>
  <c r="BC466" i="5"/>
  <c r="BC674" i="5"/>
  <c r="BC568" i="5"/>
  <c r="BC17" i="5"/>
  <c r="BC7" i="5"/>
  <c r="BC18" i="5"/>
  <c r="BC6" i="5"/>
  <c r="BC201" i="5"/>
  <c r="BC331" i="5"/>
  <c r="BC518" i="5"/>
  <c r="BC526" i="5"/>
  <c r="BC48" i="5"/>
  <c r="BC31" i="5"/>
  <c r="BC346" i="5"/>
  <c r="BC243" i="5"/>
  <c r="BC116" i="5"/>
  <c r="BC66" i="5"/>
  <c r="BC283" i="5"/>
  <c r="BC1077" i="5"/>
  <c r="BC1059" i="5"/>
  <c r="BC1073" i="5"/>
  <c r="BC796" i="5"/>
  <c r="BC570" i="5"/>
  <c r="BC985" i="5"/>
  <c r="BC228" i="5"/>
  <c r="BC321" i="5"/>
  <c r="BC202" i="5"/>
  <c r="BC1133" i="5"/>
  <c r="BC137" i="5"/>
  <c r="BC44" i="5"/>
  <c r="BC58" i="5"/>
  <c r="BC741" i="5"/>
  <c r="BC536" i="5"/>
  <c r="BC347" i="5"/>
  <c r="BC123" i="5"/>
  <c r="BC153" i="5"/>
  <c r="BC671" i="5"/>
  <c r="BC464" i="5"/>
  <c r="BC249" i="5"/>
  <c r="BC336" i="5"/>
  <c r="BC149" i="5"/>
  <c r="BC1112" i="5"/>
  <c r="BC635" i="5"/>
  <c r="BC194" i="5"/>
  <c r="BC366" i="5"/>
  <c r="BC503" i="5"/>
  <c r="BC544" i="5"/>
  <c r="BC885" i="5"/>
  <c r="BC724" i="5"/>
  <c r="BC1098" i="5"/>
  <c r="BC1199" i="5"/>
  <c r="BC1154" i="5"/>
  <c r="BC27" i="5"/>
  <c r="BC554" i="5"/>
  <c r="BC1035" i="5"/>
  <c r="BC1163" i="5"/>
  <c r="BC1070" i="5"/>
  <c r="BC878" i="5"/>
  <c r="BC556" i="5"/>
  <c r="BC649" i="5"/>
  <c r="BC1049" i="5"/>
  <c r="BC807" i="5"/>
  <c r="BC942" i="5"/>
  <c r="BC650" i="5"/>
  <c r="BC849" i="5"/>
  <c r="BC547" i="5"/>
  <c r="BC49" i="5"/>
  <c r="BC34" i="5"/>
  <c r="BC168" i="5"/>
  <c r="BC303" i="5"/>
  <c r="BC488" i="5"/>
  <c r="BC179" i="5"/>
  <c r="BC367" i="5"/>
  <c r="BC241" i="5"/>
  <c r="BC108" i="5"/>
  <c r="BC961" i="5"/>
  <c r="BC393" i="5"/>
  <c r="BC145" i="5"/>
  <c r="BC140" i="5"/>
  <c r="BC644" i="5"/>
  <c r="BC498" i="5"/>
  <c r="BC915" i="5"/>
  <c r="BC722" i="5"/>
  <c r="BC1052" i="5"/>
  <c r="BC1204" i="5"/>
  <c r="BC1194" i="5"/>
  <c r="BC502" i="5"/>
  <c r="BC150" i="5"/>
  <c r="BC329" i="5"/>
  <c r="BC803" i="5"/>
  <c r="BC659" i="5"/>
  <c r="BC960" i="5"/>
  <c r="BC1161" i="5"/>
  <c r="BC934" i="5"/>
  <c r="BC665" i="5"/>
  <c r="BC765" i="5"/>
  <c r="BC914" i="5"/>
  <c r="BC930" i="5"/>
  <c r="BC1150" i="5"/>
  <c r="BC980" i="5"/>
  <c r="BC478" i="5"/>
  <c r="BC862" i="5"/>
  <c r="BC1188" i="5"/>
  <c r="BC1132" i="5"/>
  <c r="BC617" i="5"/>
  <c r="BC191" i="5"/>
  <c r="BC28" i="5"/>
  <c r="BC487" i="5"/>
  <c r="BC157" i="5"/>
  <c r="BC343" i="5"/>
  <c r="BC772" i="5"/>
  <c r="BC701" i="5"/>
  <c r="BC496" i="5"/>
  <c r="BC986" i="5"/>
  <c r="BC697" i="5"/>
  <c r="BC627" i="5"/>
  <c r="BC681" i="5"/>
  <c r="BC210" i="5"/>
  <c r="BC408" i="5"/>
  <c r="BC447" i="5"/>
  <c r="BC351" i="5"/>
  <c r="BC74" i="5"/>
  <c r="BC247" i="5"/>
  <c r="BC1042" i="5"/>
  <c r="BC1030" i="5"/>
  <c r="BC1092" i="5"/>
  <c r="BC744" i="5"/>
  <c r="BC239" i="5"/>
  <c r="BC319" i="5"/>
  <c r="BC209" i="5"/>
  <c r="BC1122" i="5"/>
  <c r="BC522" i="5"/>
  <c r="BC248" i="5"/>
  <c r="BC348" i="5"/>
  <c r="BC129" i="5"/>
  <c r="BC1123" i="5"/>
  <c r="BC553" i="5"/>
  <c r="BC1043" i="5"/>
  <c r="BC1172" i="5"/>
  <c r="BC1091" i="5"/>
  <c r="BC907" i="5"/>
  <c r="BC186" i="5"/>
  <c r="BC315" i="5"/>
  <c r="BC463" i="5"/>
  <c r="BC200" i="5"/>
  <c r="BC998" i="5"/>
  <c r="BC1169" i="5"/>
  <c r="BC919" i="5"/>
  <c r="BC684" i="5"/>
  <c r="BC759" i="5"/>
  <c r="BC890" i="5"/>
  <c r="BC473" i="5"/>
  <c r="BC940" i="5"/>
  <c r="BC692" i="5"/>
  <c r="BC608" i="5"/>
  <c r="BC973" i="5"/>
  <c r="BC863" i="5"/>
  <c r="BC784" i="5"/>
  <c r="BC232" i="5"/>
  <c r="BC1008" i="5"/>
  <c r="BC558" i="5"/>
  <c r="BC927" i="5"/>
  <c r="BC549" i="5"/>
  <c r="BC275" i="5"/>
  <c r="BC491" i="5"/>
  <c r="BC144" i="5"/>
  <c r="BC42" i="5"/>
  <c r="BC64" i="5"/>
  <c r="BC702" i="5"/>
  <c r="BC646" i="5"/>
  <c r="BC567" i="5"/>
  <c r="BC688" i="5"/>
  <c r="BC1082" i="5"/>
  <c r="BC837" i="5"/>
  <c r="BC938" i="5"/>
  <c r="BC704" i="5"/>
  <c r="BC824" i="5"/>
  <c r="BC951" i="5"/>
  <c r="BC1117" i="5"/>
  <c r="BC989" i="5"/>
  <c r="BC492" i="5"/>
  <c r="BC798" i="5"/>
  <c r="BC1198" i="5"/>
  <c r="BC679" i="5"/>
  <c r="BC212" i="5"/>
  <c r="BC411" i="5"/>
  <c r="BC449" i="5"/>
  <c r="BC364" i="5"/>
  <c r="BC944" i="5"/>
  <c r="BC848" i="5"/>
  <c r="BC816" i="5"/>
  <c r="BC230" i="5"/>
  <c r="BC1024" i="5"/>
  <c r="BC455" i="5"/>
  <c r="BC460" i="5"/>
  <c r="BC647" i="5"/>
  <c r="BC595" i="5"/>
  <c r="BC643" i="5"/>
  <c r="BC548" i="5"/>
  <c r="BC70" i="5"/>
  <c r="BC587" i="5"/>
  <c r="BC1128" i="5"/>
  <c r="BC633" i="5"/>
  <c r="BC176" i="5"/>
  <c r="BC873" i="5"/>
  <c r="BC435" i="5"/>
  <c r="BC540" i="5"/>
  <c r="BC594" i="5"/>
  <c r="BC577" i="5"/>
  <c r="BC510" i="5"/>
  <c r="BC260" i="5"/>
  <c r="BC509" i="5"/>
  <c r="BC618" i="5"/>
  <c r="BC507" i="5"/>
  <c r="BC76" i="5"/>
  <c r="BC9" i="5"/>
  <c r="BC22" i="5"/>
  <c r="BC10" i="5"/>
  <c r="BC20" i="5"/>
  <c r="BC272" i="5"/>
  <c r="BC497" i="5"/>
  <c r="BC613" i="5"/>
  <c r="BC451" i="5"/>
  <c r="BC164" i="5"/>
  <c r="BC21" i="5"/>
  <c r="BC178" i="5"/>
  <c r="BC414" i="5"/>
  <c r="BC295" i="5"/>
  <c r="BC109" i="5"/>
  <c r="BC40" i="5"/>
  <c r="BC215" i="5"/>
  <c r="BC1090" i="5"/>
  <c r="BC1076" i="5"/>
  <c r="BC1039" i="5"/>
  <c r="BC833" i="5"/>
  <c r="BC542" i="5"/>
  <c r="BC959" i="5"/>
  <c r="BC94" i="5"/>
  <c r="BC338" i="5"/>
  <c r="BC154" i="5"/>
  <c r="BC1110" i="5"/>
  <c r="BC14" i="5"/>
  <c r="BC185" i="5"/>
  <c r="BC799" i="5"/>
  <c r="BC519" i="5"/>
  <c r="BC274" i="5"/>
  <c r="BC268" i="5"/>
  <c r="BC174" i="5"/>
  <c r="BC543" i="5"/>
  <c r="BC297" i="5"/>
  <c r="BC286" i="5"/>
  <c r="BC418" i="5"/>
  <c r="BC152" i="5"/>
  <c r="BC1063" i="5"/>
  <c r="BC821" i="5"/>
  <c r="BC246" i="5"/>
  <c r="BC476" i="5"/>
  <c r="BC602" i="5"/>
  <c r="BC281" i="5"/>
  <c r="BC769" i="5"/>
  <c r="BC620" i="5"/>
  <c r="BC922" i="5"/>
  <c r="BC1120" i="5"/>
  <c r="BC1097" i="5"/>
  <c r="BC12" i="5"/>
  <c r="BC3" i="5"/>
  <c r="BC439" i="5"/>
  <c r="BC834" i="5"/>
  <c r="BC1089" i="5"/>
  <c r="BC1055" i="5"/>
  <c r="BC886" i="5"/>
  <c r="BC97" i="5"/>
  <c r="BC596" i="5"/>
  <c r="BC970" i="5"/>
  <c r="BC573" i="5"/>
  <c r="BC734" i="5"/>
  <c r="BC486" i="5"/>
  <c r="BC776" i="5"/>
  <c r="BC501" i="5"/>
  <c r="BC159" i="5"/>
  <c r="BC24" i="5"/>
  <c r="BC231" i="5"/>
  <c r="BC136" i="5"/>
  <c r="BC444" i="5"/>
  <c r="BC269" i="5"/>
  <c r="BC173" i="5"/>
  <c r="BC390" i="5"/>
  <c r="BC325" i="5"/>
  <c r="BC947" i="5"/>
  <c r="BC280" i="5"/>
  <c r="BC252" i="5"/>
  <c r="BC148" i="5"/>
  <c r="BC530" i="5"/>
  <c r="BC305" i="5"/>
  <c r="BC786" i="5"/>
  <c r="BC597" i="5"/>
  <c r="BC932" i="5"/>
  <c r="BC1103" i="5"/>
  <c r="BC1126" i="5"/>
  <c r="BC162" i="5"/>
  <c r="BC345" i="5"/>
  <c r="BC735" i="5"/>
  <c r="BC669" i="5"/>
  <c r="BC1143" i="5"/>
  <c r="BC1181" i="5"/>
  <c r="BC889" i="5"/>
  <c r="BC897" i="5"/>
  <c r="BC629" i="5"/>
  <c r="BC1027" i="5"/>
  <c r="BC743" i="5"/>
  <c r="BC1058" i="5"/>
  <c r="BC1116" i="5"/>
  <c r="BC680" i="5"/>
  <c r="BC745" i="5"/>
  <c r="BC1197" i="5"/>
  <c r="BC318" i="5"/>
  <c r="BC1005" i="5"/>
  <c r="BC584" i="5"/>
  <c r="BC400" i="5"/>
  <c r="BC13" i="5"/>
  <c r="BC2" i="5"/>
  <c r="BC172" i="5"/>
  <c r="BC353" i="5"/>
  <c r="BC710" i="5"/>
  <c r="BC706" i="5"/>
  <c r="BC427" i="5"/>
  <c r="BC1041" i="5"/>
  <c r="BC935" i="5"/>
  <c r="BC412" i="5"/>
  <c r="BC333" i="5"/>
  <c r="BC535" i="5"/>
  <c r="BC461" i="5"/>
  <c r="BC384" i="5"/>
  <c r="BC85" i="5"/>
  <c r="BC47" i="5"/>
  <c r="BC218" i="5"/>
  <c r="BC1085" i="5"/>
  <c r="BC1067" i="5"/>
  <c r="BC1078" i="5"/>
  <c r="BC820" i="5"/>
  <c r="BC96" i="5"/>
  <c r="BC341" i="5"/>
  <c r="BC177" i="5"/>
  <c r="BC1101" i="5"/>
  <c r="BC250" i="5"/>
  <c r="BC302" i="5"/>
  <c r="BC391" i="5"/>
  <c r="BC146" i="5"/>
  <c r="BC1071" i="5"/>
  <c r="BC456" i="5"/>
  <c r="BC845" i="5"/>
  <c r="BC1113" i="5"/>
  <c r="BC1003" i="5"/>
  <c r="BC898" i="5"/>
  <c r="BC238" i="5"/>
  <c r="BC135" i="5"/>
  <c r="BC424" i="5"/>
  <c r="BC257" i="5"/>
  <c r="BC1140" i="5"/>
  <c r="BC1179" i="5"/>
  <c r="BC962" i="5"/>
  <c r="BC903" i="5"/>
  <c r="BC670" i="5"/>
  <c r="BC1004" i="5"/>
  <c r="BC413" i="5"/>
  <c r="BC1010" i="5"/>
  <c r="BC892" i="5"/>
  <c r="BC442" i="5"/>
  <c r="BC270" i="5"/>
  <c r="BC775" i="5"/>
  <c r="BC723" i="5"/>
  <c r="BC717" i="5"/>
  <c r="BC843" i="5"/>
  <c r="BC83" i="5"/>
  <c r="BC982" i="5"/>
  <c r="BC517" i="5"/>
  <c r="BC678" i="5"/>
  <c r="BC429" i="5"/>
  <c r="BC15" i="5"/>
  <c r="BC182" i="5"/>
  <c r="BC839" i="5"/>
  <c r="BC804" i="5"/>
  <c r="BC88" i="5"/>
  <c r="BC591" i="5"/>
  <c r="BC923" i="5"/>
  <c r="BC641" i="5"/>
  <c r="BC768" i="5"/>
  <c r="BC562" i="5"/>
  <c r="BC719" i="5"/>
  <c r="BC714" i="5"/>
  <c r="BC1068" i="5"/>
  <c r="BC1102" i="5"/>
  <c r="BC686" i="5"/>
  <c r="BC742" i="5"/>
  <c r="BC1201" i="5"/>
  <c r="BC328" i="5"/>
  <c r="BC470" i="5"/>
  <c r="BC474" i="5"/>
  <c r="BC344" i="5"/>
  <c r="BC244" i="5"/>
  <c r="BC822" i="5"/>
  <c r="BC731" i="5"/>
  <c r="BC696" i="5"/>
  <c r="BC904" i="5"/>
  <c r="BC77" i="5"/>
  <c r="BC979" i="5"/>
  <c r="BC841" i="5"/>
  <c r="BC100" i="5"/>
  <c r="BC516" i="5"/>
  <c r="BC128" i="5"/>
  <c r="BC493" i="5"/>
  <c r="BC309" i="5"/>
  <c r="BC1031" i="5"/>
  <c r="BC555" i="5"/>
  <c r="BC402" i="5"/>
  <c r="BC648" i="5"/>
  <c r="BC858" i="5"/>
  <c r="BC90" i="5"/>
  <c r="BC431" i="5"/>
  <c r="BC528" i="5"/>
  <c r="BC113" i="5"/>
  <c r="BC41" i="5"/>
  <c r="BA38" i="5"/>
  <c r="BA825" i="5"/>
  <c r="BA605" i="5"/>
  <c r="BA855" i="5"/>
  <c r="BA369" i="5"/>
  <c r="BA63" i="5"/>
  <c r="BA190" i="5"/>
  <c r="BA730" i="5"/>
  <c r="BA1216" i="5"/>
  <c r="BA1218" i="5"/>
  <c r="BA1094" i="5"/>
  <c r="BA856" i="5"/>
  <c r="BA278" i="5"/>
  <c r="BA356" i="5"/>
  <c r="BA867" i="5"/>
  <c r="BA115" i="5"/>
  <c r="BA287" i="5"/>
  <c r="BA235" i="5"/>
  <c r="BA86" i="5"/>
  <c r="BA1086" i="5"/>
  <c r="BA557" i="5"/>
  <c r="BA310" i="5"/>
  <c r="BA875" i="5"/>
  <c r="BA79" i="5"/>
  <c r="BA39" i="5"/>
  <c r="BA324" i="5"/>
  <c r="BA221" i="5"/>
  <c r="BA1037" i="5"/>
  <c r="BA736" i="5"/>
  <c r="BA1121" i="5"/>
  <c r="BA1141" i="5"/>
  <c r="BA652" i="5"/>
  <c r="BA1050" i="5"/>
  <c r="BA1166" i="5"/>
  <c r="BA1219" i="5"/>
  <c r="BA1207" i="5"/>
  <c r="BA160" i="5"/>
  <c r="BA206" i="5"/>
  <c r="BA1195" i="5"/>
  <c r="BA1144" i="5"/>
  <c r="BA1081" i="5"/>
  <c r="BA1099" i="5"/>
  <c r="BA958" i="5"/>
  <c r="BA851" i="5"/>
  <c r="BA740" i="5"/>
  <c r="BA1095" i="5"/>
  <c r="BA916" i="5"/>
  <c r="BA417" i="5"/>
  <c r="BA339" i="5"/>
  <c r="BA103" i="5"/>
  <c r="BA626" i="5"/>
  <c r="BA716" i="5"/>
  <c r="BA854" i="5"/>
  <c r="BA98" i="5"/>
  <c r="BA183" i="5"/>
  <c r="BA311" i="5"/>
  <c r="BA127" i="5"/>
  <c r="BA871" i="5"/>
  <c r="BA748" i="5"/>
  <c r="BA926" i="5"/>
  <c r="BA1034" i="5"/>
  <c r="BA658" i="5"/>
  <c r="BA1105" i="5"/>
  <c r="BA1074" i="5"/>
  <c r="BA1208" i="5"/>
  <c r="BA1191" i="5"/>
  <c r="BA869" i="5"/>
  <c r="BA975" i="5"/>
  <c r="BA1104" i="5"/>
  <c r="BA705" i="5"/>
  <c r="BA883" i="5"/>
  <c r="BA1127" i="5"/>
  <c r="BA298" i="5"/>
  <c r="BA957" i="5"/>
  <c r="BA477" i="5"/>
  <c r="BA981" i="5"/>
  <c r="BA1014" i="5"/>
  <c r="BA572" i="5"/>
  <c r="BA661" i="5"/>
  <c r="BA312" i="5"/>
  <c r="BA953" i="5"/>
  <c r="BA1202" i="5"/>
  <c r="BA467" i="5"/>
  <c r="BA1038" i="5"/>
  <c r="BA377" i="5"/>
  <c r="BA226" i="5"/>
  <c r="BA112" i="5"/>
  <c r="BA499" i="5"/>
  <c r="BA163" i="5"/>
  <c r="BA180" i="5"/>
  <c r="BA991" i="5"/>
  <c r="BA984" i="5"/>
  <c r="BA1118" i="5"/>
  <c r="BA1011" i="5"/>
  <c r="BA1153" i="5"/>
  <c r="BA271" i="5"/>
  <c r="BA823" i="5"/>
  <c r="BA853" i="5"/>
  <c r="BA949" i="5"/>
  <c r="BA808" i="5"/>
  <c r="BA762" i="5"/>
  <c r="BA785" i="5"/>
  <c r="BA106" i="5"/>
  <c r="BA104" i="5"/>
  <c r="BA791" i="5"/>
  <c r="BA1057" i="5"/>
  <c r="BA1111" i="5"/>
  <c r="BA727" i="5"/>
  <c r="BA430" i="5"/>
  <c r="BA73" i="5"/>
  <c r="BA240" i="5"/>
  <c r="BA214" i="5"/>
  <c r="BA61" i="5"/>
  <c r="BA1137" i="5"/>
  <c r="BA91" i="5"/>
  <c r="BA45" i="5"/>
  <c r="BA363" i="5"/>
  <c r="BA224" i="5"/>
  <c r="BA995" i="5"/>
  <c r="BA355" i="5"/>
  <c r="BA1175" i="5"/>
  <c r="BA1001" i="5"/>
  <c r="BA933" i="5"/>
  <c r="BA879" i="5"/>
  <c r="BA406" i="5"/>
  <c r="BA368" i="5"/>
  <c r="BA545" i="5"/>
  <c r="BA80" i="5"/>
  <c r="BA739" i="5"/>
  <c r="BA1130" i="5"/>
  <c r="BA721" i="5"/>
  <c r="BA1051" i="5"/>
  <c r="BA538" i="5"/>
  <c r="BA1033" i="5"/>
  <c r="BA1114" i="5"/>
  <c r="BA387" i="5"/>
  <c r="BA662" i="5"/>
  <c r="BA831" i="5"/>
  <c r="BA844" i="5"/>
  <c r="BA800" i="5"/>
  <c r="BA428" i="5"/>
  <c r="BA950" i="5"/>
  <c r="BA101" i="5"/>
  <c r="BA1046" i="5"/>
  <c r="BA362" i="5"/>
  <c r="BA896" i="5"/>
  <c r="BA630" i="5"/>
  <c r="BA263" i="5"/>
  <c r="BA95" i="5"/>
  <c r="BA151" i="5"/>
  <c r="BA691" i="5"/>
  <c r="BA690" i="5"/>
  <c r="BA906" i="5"/>
  <c r="BA905" i="5"/>
  <c r="BA619" i="5"/>
  <c r="BA1072" i="5"/>
  <c r="BA865" i="5"/>
  <c r="BA1047" i="5"/>
  <c r="BA490" i="5"/>
  <c r="BA737" i="5"/>
  <c r="BA469" i="5"/>
  <c r="BA1061" i="5"/>
  <c r="BA1183" i="5"/>
  <c r="BA921" i="5"/>
  <c r="BA810" i="5"/>
  <c r="BA615" i="5"/>
  <c r="BA760" i="5"/>
  <c r="BA700" i="5"/>
  <c r="BA666" i="5"/>
  <c r="BA397" i="5"/>
  <c r="BA866" i="5"/>
  <c r="BA299" i="5"/>
  <c r="BA1088" i="5"/>
  <c r="BA327" i="5"/>
  <c r="BA880" i="5"/>
  <c r="BA489" i="5"/>
  <c r="BA370" i="5"/>
  <c r="BA407" i="5"/>
  <c r="BA581" i="5"/>
  <c r="BA523" i="5"/>
  <c r="BA147" i="5"/>
  <c r="BA637" i="5"/>
  <c r="BA713" i="5"/>
  <c r="BA1129" i="5"/>
  <c r="BA425" i="5"/>
  <c r="BA205" i="5"/>
  <c r="BA75" i="5"/>
  <c r="BA207" i="5"/>
  <c r="BA913" i="5"/>
  <c r="BA415" i="5"/>
  <c r="BA790" i="5"/>
  <c r="BA514" i="5"/>
  <c r="BA277" i="5"/>
  <c r="BA479" i="5"/>
  <c r="BA753" i="5"/>
  <c r="BA687" i="5"/>
  <c r="BA623" i="5"/>
  <c r="BA143" i="5"/>
  <c r="BA36" i="5"/>
  <c r="BA35" i="5"/>
  <c r="BA527" i="5"/>
  <c r="BA399" i="5"/>
  <c r="BA552" i="5"/>
  <c r="BA398" i="5"/>
  <c r="BA165" i="5"/>
  <c r="BA99" i="5"/>
  <c r="BA754" i="5"/>
  <c r="BA1215" i="5"/>
  <c r="BA1214" i="5"/>
  <c r="BA1119" i="5"/>
  <c r="BA925" i="5"/>
  <c r="BA524" i="5"/>
  <c r="BA322" i="5"/>
  <c r="BA640" i="5"/>
  <c r="BA43" i="5"/>
  <c r="BA276" i="5"/>
  <c r="BA203" i="5"/>
  <c r="BA50" i="5"/>
  <c r="BA1176" i="5"/>
  <c r="BA936" i="5"/>
  <c r="BA500" i="5"/>
  <c r="BA1025" i="5"/>
  <c r="BA273" i="5"/>
  <c r="BA521" i="5"/>
  <c r="BA314" i="5"/>
  <c r="BA81" i="5"/>
  <c r="BA1062" i="5"/>
  <c r="BA663" i="5"/>
  <c r="BA1018" i="5"/>
  <c r="BA788" i="5"/>
  <c r="BA726" i="5"/>
  <c r="BA968" i="5"/>
  <c r="BA954" i="5"/>
  <c r="BA1217" i="5"/>
  <c r="BA1210" i="5"/>
  <c r="BA217" i="5"/>
  <c r="BA715" i="5"/>
  <c r="BA1142" i="5"/>
  <c r="BA1146" i="5"/>
  <c r="BA859" i="5"/>
  <c r="BA1053" i="5"/>
  <c r="BA1028" i="5"/>
  <c r="BA828" i="5"/>
  <c r="BA725" i="5"/>
  <c r="BA861" i="5"/>
  <c r="BA920" i="5"/>
  <c r="BA929" i="5"/>
  <c r="BA410" i="5"/>
  <c r="BA357" i="5"/>
  <c r="BA65" i="5"/>
  <c r="BA156" i="5"/>
  <c r="BA372" i="5"/>
  <c r="BA592" i="5"/>
  <c r="BA332" i="5"/>
  <c r="BA304" i="5"/>
  <c r="BA56" i="5"/>
  <c r="BA300" i="5"/>
  <c r="BA763" i="5"/>
  <c r="BA829" i="5"/>
  <c r="BA1007" i="5"/>
  <c r="BA783" i="5"/>
  <c r="BA689" i="5"/>
  <c r="BA1032" i="5"/>
  <c r="BA965" i="5"/>
  <c r="BA1212" i="5"/>
  <c r="BA1187" i="5"/>
  <c r="BA943" i="5"/>
  <c r="BA1000" i="5"/>
  <c r="BA1189" i="5"/>
  <c r="BA838" i="5"/>
  <c r="BA639" i="5"/>
  <c r="BA1108" i="5"/>
  <c r="BA606" i="5"/>
  <c r="BA864" i="5"/>
  <c r="BA404" i="5"/>
  <c r="BA815" i="5"/>
  <c r="BA971" i="5"/>
  <c r="BA396" i="5"/>
  <c r="BA826" i="5"/>
  <c r="BA292" i="5"/>
  <c r="BA1044" i="5"/>
  <c r="BA52" i="5"/>
  <c r="BA1206" i="5"/>
  <c r="BA288" i="5"/>
  <c r="BA1096" i="5"/>
  <c r="BA358" i="5"/>
  <c r="BA459" i="5"/>
  <c r="BA193" i="5"/>
  <c r="BA941" i="5"/>
  <c r="BA994" i="5"/>
  <c r="BA1205" i="5"/>
  <c r="BA1040" i="5"/>
  <c r="BA1193" i="5"/>
  <c r="BA468" i="5"/>
  <c r="BA924" i="5"/>
  <c r="BA738" i="5"/>
  <c r="BA1075" i="5"/>
  <c r="BA974" i="5"/>
  <c r="BA928" i="5"/>
  <c r="BA812" i="5"/>
  <c r="BA114" i="5"/>
  <c r="BA110" i="5"/>
  <c r="BA513" i="5"/>
  <c r="BA1079" i="5"/>
  <c r="BA1157" i="5"/>
  <c r="BA1056" i="5"/>
  <c r="BA420" i="5"/>
  <c r="BA33" i="5"/>
  <c r="BA266" i="5"/>
  <c r="BA142" i="5"/>
  <c r="BA62" i="5"/>
  <c r="BA1196" i="5"/>
  <c r="BA264" i="5"/>
  <c r="BA445" i="5"/>
  <c r="BA438" i="5"/>
  <c r="BA141" i="5"/>
  <c r="BA1009" i="5"/>
  <c r="BA888" i="5"/>
  <c r="BA1160" i="5"/>
  <c r="BA1065" i="5"/>
  <c r="BA777" i="5"/>
  <c r="BA1080" i="5"/>
  <c r="BA253" i="5"/>
  <c r="BA184" i="5"/>
  <c r="BA483" i="5"/>
  <c r="BA237" i="5"/>
  <c r="BA667" i="5"/>
  <c r="BA1159" i="5"/>
  <c r="BA586" i="5"/>
  <c r="BA952" i="5"/>
  <c r="BA551" i="5"/>
  <c r="BA1023" i="5"/>
  <c r="BA1203" i="5"/>
  <c r="BA441" i="5"/>
  <c r="BA1012" i="5"/>
  <c r="BA1100" i="5"/>
  <c r="BA559" i="5"/>
  <c r="BA622" i="5"/>
  <c r="BA654" i="5"/>
  <c r="BA166" i="5"/>
  <c r="BA806" i="5"/>
  <c r="BA409" i="5"/>
  <c r="BA1017" i="5"/>
  <c r="BA515" i="5"/>
  <c r="BA830" i="5"/>
  <c r="BA564" i="5"/>
  <c r="BA698" i="5"/>
  <c r="BA728" i="5"/>
  <c r="BA978" i="5"/>
  <c r="BA1029" i="5"/>
  <c r="BA668" i="5"/>
  <c r="BA1019" i="5"/>
  <c r="BA1087" i="5"/>
  <c r="BA846" i="5"/>
  <c r="BA992" i="5"/>
  <c r="BA388" i="5"/>
  <c r="BA910" i="5"/>
  <c r="BA259" i="5"/>
  <c r="BA1054" i="5"/>
  <c r="BA225" i="5"/>
  <c r="BA1211" i="5"/>
  <c r="BA1022" i="5"/>
  <c r="BA967" i="5"/>
  <c r="BA805" i="5"/>
  <c r="BA899" i="5"/>
  <c r="BA448" i="5"/>
  <c r="BA511" i="5"/>
  <c r="BA574" i="5"/>
  <c r="BA138" i="5"/>
  <c r="BA673" i="5"/>
  <c r="BA780" i="5"/>
  <c r="BA1060" i="5"/>
  <c r="BA229" i="5"/>
  <c r="BA797" i="5"/>
  <c r="BA105" i="5"/>
  <c r="BA308" i="5"/>
  <c r="BA261" i="5"/>
  <c r="BA520" i="5"/>
  <c r="BA401" i="5"/>
  <c r="BA508" i="5"/>
  <c r="BA485" i="5"/>
  <c r="BA1124" i="5"/>
  <c r="BA599" i="5"/>
  <c r="BA720" i="5"/>
  <c r="BA877" i="5"/>
  <c r="BA296" i="5"/>
  <c r="BA870" i="5"/>
  <c r="BA394" i="5"/>
  <c r="BA607" i="5"/>
  <c r="BA512" i="5"/>
  <c r="BA437" i="5"/>
  <c r="BA11" i="5"/>
  <c r="BA29" i="5"/>
  <c r="BA8" i="5"/>
  <c r="BA26" i="5"/>
  <c r="BA506" i="5"/>
  <c r="BA216" i="5"/>
  <c r="BA443" i="5"/>
  <c r="BA433" i="5"/>
  <c r="BA170" i="5"/>
  <c r="BA71" i="5"/>
  <c r="BA718" i="5"/>
  <c r="BA1192" i="5"/>
  <c r="BA1184" i="5"/>
  <c r="BA1013" i="5"/>
  <c r="BA657" i="5"/>
  <c r="BA677" i="5"/>
  <c r="BA301" i="5"/>
  <c r="BA997" i="5"/>
  <c r="BA434" i="5"/>
  <c r="BA223" i="5"/>
  <c r="BA67" i="5"/>
  <c r="BA1136" i="5"/>
  <c r="BA963" i="5"/>
  <c r="BA566" i="5"/>
  <c r="BA525" i="5"/>
  <c r="BA847" i="5"/>
  <c r="BA204" i="5"/>
  <c r="BA582" i="5"/>
  <c r="BA323" i="5"/>
  <c r="BA107" i="5"/>
  <c r="BA1177" i="5"/>
  <c r="BA711" i="5"/>
  <c r="BA636" i="5"/>
  <c r="BA580" i="5"/>
  <c r="BA645" i="5"/>
  <c r="BA781" i="5"/>
  <c r="BA999" i="5"/>
  <c r="BA1155" i="5"/>
  <c r="BA1200" i="5"/>
  <c r="BA72" i="5"/>
  <c r="BA809" i="5"/>
  <c r="BA1006" i="5"/>
  <c r="BA1002" i="5"/>
  <c r="BA771" i="5"/>
  <c r="BA1020" i="5"/>
  <c r="BA908" i="5"/>
  <c r="BA612" i="5"/>
  <c r="BA531" i="5"/>
  <c r="BA882" i="5"/>
  <c r="BA819" i="5"/>
  <c r="BA392" i="5"/>
  <c r="BA316" i="5"/>
  <c r="BA37" i="5"/>
  <c r="BA234" i="5"/>
  <c r="BA335" i="5"/>
  <c r="BA465" i="5"/>
  <c r="BA233" i="5"/>
  <c r="BA374" i="5"/>
  <c r="BA378" i="5"/>
  <c r="BA93" i="5"/>
  <c r="BA169" i="5"/>
  <c r="BA993" i="5"/>
  <c r="BA334" i="5"/>
  <c r="BA779" i="5"/>
  <c r="BA651" i="5"/>
  <c r="BA811" i="5"/>
  <c r="BA307" i="5"/>
  <c r="BA792" i="5"/>
  <c r="BA1066" i="5"/>
  <c r="BA1178" i="5"/>
  <c r="BA1190" i="5"/>
  <c r="BA751" i="5"/>
  <c r="BA632" i="5"/>
  <c r="BA1106" i="5"/>
  <c r="BA755" i="5"/>
  <c r="BA282" i="5"/>
  <c r="BA389" i="5"/>
  <c r="BA1135" i="5"/>
  <c r="BA563" i="5"/>
  <c r="BA964" i="5"/>
  <c r="BA601" i="5"/>
  <c r="BA966" i="5"/>
  <c r="BA770" i="5"/>
  <c r="BA752" i="5"/>
  <c r="BA817" i="5"/>
  <c r="BA541" i="5"/>
  <c r="BA969" i="5"/>
  <c r="BA1185" i="5"/>
  <c r="BA1125" i="5"/>
  <c r="BA192" i="5"/>
  <c r="BA69" i="5"/>
  <c r="BA46" i="5"/>
  <c r="BA778" i="5"/>
  <c r="BA638" i="5"/>
  <c r="BA1021" i="5"/>
  <c r="BA761" i="5"/>
  <c r="BA1164" i="5"/>
  <c r="BA236" i="5"/>
  <c r="BA664" i="5"/>
  <c r="BA729" i="5"/>
  <c r="BA909" i="5"/>
  <c r="BA656" i="5"/>
  <c r="BA750" i="5"/>
  <c r="BA625" i="5"/>
  <c r="BA60" i="5"/>
  <c r="BA54" i="5"/>
  <c r="BA454" i="5"/>
  <c r="BA1134" i="5"/>
  <c r="BA1156" i="5"/>
  <c r="BA1069" i="5"/>
  <c r="BA495" i="5"/>
  <c r="BA382" i="5"/>
  <c r="BA125" i="5"/>
  <c r="BA51" i="5"/>
  <c r="BA1171" i="5"/>
  <c r="BA208" i="5"/>
  <c r="BA533" i="5"/>
  <c r="BA371" i="5"/>
  <c r="BA84" i="5"/>
  <c r="BA1145" i="5"/>
  <c r="BA708" i="5"/>
  <c r="BA1026" i="5"/>
  <c r="BA983" i="5"/>
  <c r="BA774" i="5"/>
  <c r="BA852" i="5"/>
  <c r="BA289" i="5"/>
  <c r="BA245" i="5"/>
  <c r="BA375" i="5"/>
  <c r="BA133" i="5"/>
  <c r="BA290" i="5"/>
  <c r="BA317" i="5"/>
  <c r="BA1138" i="5"/>
  <c r="BA611" i="5"/>
  <c r="BA996" i="5"/>
  <c r="BA610" i="5"/>
  <c r="BA939" i="5"/>
  <c r="BA1167" i="5"/>
  <c r="BA284" i="5"/>
  <c r="BA709" i="5"/>
  <c r="BA767" i="5"/>
  <c r="BA482" i="5"/>
  <c r="BA887" i="5"/>
  <c r="BA683" i="5"/>
  <c r="BA583" i="5"/>
  <c r="BA937" i="5"/>
  <c r="BA337" i="5"/>
  <c r="BA976" i="5"/>
  <c r="BA395" i="5"/>
  <c r="BA801" i="5"/>
  <c r="BA484" i="5"/>
  <c r="BA813" i="5"/>
  <c r="BA589" i="5"/>
  <c r="BA609" i="5"/>
  <c r="BA764" i="5"/>
  <c r="BA576" i="5"/>
  <c r="BA946" i="5"/>
  <c r="BA773" i="5"/>
  <c r="BA733" i="5"/>
  <c r="BA835" i="5"/>
  <c r="BA707" i="5"/>
  <c r="BA481" i="5"/>
  <c r="BA945" i="5"/>
  <c r="BA1186" i="5"/>
  <c r="BA827" i="5"/>
  <c r="BA621" i="5"/>
  <c r="BA694" i="5"/>
  <c r="BA642" i="5"/>
  <c r="BA359" i="5"/>
  <c r="BA794" i="5"/>
  <c r="BA712" i="5"/>
  <c r="BA475" i="5"/>
  <c r="BA956" i="5"/>
  <c r="BA672" i="5"/>
  <c r="BA1084" i="5"/>
  <c r="BA832" i="5"/>
  <c r="BA450" i="5"/>
  <c r="BA102" i="5"/>
  <c r="BA262" i="5"/>
  <c r="BA120" i="5"/>
  <c r="BA405" i="5"/>
  <c r="BA1109" i="5"/>
  <c r="BA614" i="5"/>
  <c r="BA306" i="5"/>
  <c r="BA787" i="5"/>
  <c r="BA990" i="5"/>
  <c r="BA403" i="5"/>
  <c r="BA111" i="5"/>
  <c r="BA256" i="5"/>
  <c r="BA505" i="5"/>
  <c r="BA220" i="5"/>
  <c r="BA25" i="5"/>
  <c r="BA16" i="5"/>
  <c r="BA23" i="5"/>
  <c r="BA19" i="5"/>
  <c r="BA121" i="5"/>
  <c r="BA285" i="5"/>
  <c r="BA383" i="5"/>
  <c r="BA571" i="5"/>
  <c r="BA131" i="5"/>
  <c r="BA4" i="5"/>
  <c r="BA242" i="5"/>
  <c r="BA365" i="5"/>
  <c r="BA213" i="5"/>
  <c r="BA132" i="5"/>
  <c r="BA55" i="5"/>
  <c r="BA279" i="5"/>
  <c r="BA757" i="5"/>
  <c r="BA1173" i="5"/>
  <c r="BA1170" i="5"/>
  <c r="BA955" i="5"/>
  <c r="BA349" i="5"/>
  <c r="BA188" i="5"/>
  <c r="BA32" i="5"/>
  <c r="BA457" i="5"/>
  <c r="BA881" i="5"/>
  <c r="BA198" i="5"/>
  <c r="BA293" i="5"/>
  <c r="BA82" i="5"/>
  <c r="BA1131" i="5"/>
  <c r="BA89" i="5"/>
  <c r="BA181" i="5"/>
  <c r="BA628" i="5"/>
  <c r="BA494" i="5"/>
  <c r="BA167" i="5"/>
  <c r="BA254" i="5"/>
  <c r="BA175" i="5"/>
  <c r="BA532" i="5"/>
  <c r="BA196" i="5"/>
  <c r="BA161" i="5"/>
  <c r="BA386" i="5"/>
  <c r="BA130" i="5"/>
  <c r="BA1016" i="5"/>
  <c r="BA699" i="5"/>
  <c r="BA126" i="5"/>
  <c r="BA291" i="5"/>
  <c r="BA373" i="5"/>
  <c r="BA354" i="5"/>
  <c r="BA593" i="5"/>
  <c r="BA682" i="5"/>
  <c r="BA795" i="5"/>
  <c r="BA1083" i="5"/>
  <c r="BA1213" i="5"/>
  <c r="BA1174" i="5"/>
  <c r="BA68" i="5"/>
  <c r="BA972" i="5"/>
  <c r="BA1151" i="5"/>
  <c r="BA1036" i="5"/>
  <c r="BA876" i="5"/>
  <c r="BA340" i="5"/>
  <c r="BA685" i="5"/>
  <c r="BA902" i="5"/>
  <c r="BA747" i="5"/>
  <c r="BA793" i="5"/>
  <c r="BA504" i="5"/>
  <c r="BA789" i="5"/>
  <c r="BA560" i="5"/>
  <c r="BA139" i="5"/>
  <c r="BA5" i="5"/>
  <c r="BA575" i="5"/>
  <c r="BA376" i="5"/>
  <c r="BA453" i="5"/>
  <c r="BA197" i="5"/>
  <c r="BA255" i="5"/>
  <c r="BA361" i="5"/>
  <c r="BA211" i="5"/>
  <c r="BA911" i="5"/>
  <c r="BA158" i="5"/>
  <c r="BA265" i="5"/>
  <c r="BA171" i="5"/>
  <c r="BA546" i="5"/>
  <c r="BA352" i="5"/>
  <c r="BA588" i="5"/>
  <c r="BA634" i="5"/>
  <c r="BA746" i="5"/>
  <c r="BA1048" i="5"/>
  <c r="BA1209" i="5"/>
  <c r="BA1165" i="5"/>
  <c r="BA124" i="5"/>
  <c r="BA416" i="5"/>
  <c r="BA598" i="5"/>
  <c r="BA529" i="5"/>
  <c r="BA900" i="5"/>
  <c r="BA1147" i="5"/>
  <c r="BA703" i="5"/>
  <c r="BA675" i="5"/>
  <c r="BA1115" i="5"/>
  <c r="BA802" i="5"/>
  <c r="BA987" i="5"/>
  <c r="BA1093" i="5"/>
  <c r="BA840" i="5"/>
  <c r="BA440" i="5"/>
  <c r="BA901" i="5"/>
  <c r="BA267" i="5"/>
  <c r="BA1180" i="5"/>
  <c r="BA1149" i="5"/>
  <c r="BA550" i="5"/>
  <c r="BA57" i="5"/>
  <c r="BA119" i="5"/>
  <c r="BA419" i="5"/>
  <c r="BA616" i="5"/>
  <c r="BA534" i="5"/>
  <c r="BA423" i="5"/>
  <c r="BA569" i="5"/>
  <c r="BA426" i="5"/>
  <c r="BA452" i="5"/>
  <c r="BA227" i="5"/>
  <c r="BA117" i="5"/>
  <c r="BA590" i="5"/>
  <c r="BA330" i="5"/>
  <c r="BA360" i="5"/>
  <c r="BA134" i="5"/>
  <c r="BA53" i="5"/>
  <c r="BA251" i="5"/>
  <c r="BA756" i="5"/>
  <c r="BA1168" i="5"/>
  <c r="BA1152" i="5"/>
  <c r="BA918" i="5"/>
  <c r="BA199" i="5"/>
  <c r="BA294" i="5"/>
  <c r="BA87" i="5"/>
  <c r="BA1139" i="5"/>
  <c r="BA189" i="5"/>
  <c r="BA155" i="5"/>
  <c r="BA421" i="5"/>
  <c r="BA122" i="5"/>
  <c r="BA1045" i="5"/>
  <c r="BA78" i="5"/>
  <c r="BA912" i="5"/>
  <c r="BA1162" i="5"/>
  <c r="BA1015" i="5"/>
  <c r="BA814" i="5"/>
  <c r="BA604" i="5"/>
  <c r="BA379" i="5"/>
  <c r="BA471" i="5"/>
  <c r="BA219" i="5"/>
  <c r="BA868" i="5"/>
  <c r="BA1158" i="5"/>
  <c r="BA732" i="5"/>
  <c r="BA655" i="5"/>
  <c r="BA1107" i="5"/>
  <c r="BA782" i="5"/>
  <c r="BA446" i="5"/>
  <c r="BA565" i="5"/>
  <c r="BA436" i="5"/>
  <c r="BA432" i="5"/>
  <c r="BA931" i="5"/>
  <c r="BA894" i="5"/>
  <c r="BA749" i="5"/>
  <c r="BA380" i="5"/>
  <c r="BA850" i="5"/>
  <c r="BA579" i="5"/>
  <c r="BA977" i="5"/>
  <c r="BA600" i="5"/>
  <c r="BA350" i="5"/>
  <c r="BA603" i="5"/>
  <c r="BA342" i="5"/>
  <c r="BA195" i="5"/>
  <c r="BA30" i="5"/>
  <c r="BA92" i="5"/>
  <c r="BA187" i="5"/>
  <c r="BA624" i="5"/>
  <c r="BA695" i="5"/>
  <c r="BA326" i="5"/>
  <c r="BA653" i="5"/>
  <c r="BA893" i="5"/>
  <c r="BA766" i="5"/>
  <c r="BA895" i="5"/>
  <c r="BA539" i="5"/>
  <c r="BA857" i="5"/>
  <c r="BA948" i="5"/>
  <c r="BA1064" i="5"/>
  <c r="BA872" i="5"/>
  <c r="BA472" i="5"/>
  <c r="BA874" i="5"/>
  <c r="BA258" i="5"/>
  <c r="BA1182" i="5"/>
  <c r="BA222" i="5"/>
  <c r="BA118" i="5"/>
  <c r="BA561" i="5"/>
  <c r="BA313" i="5"/>
  <c r="BA381" i="5"/>
  <c r="BA842" i="5"/>
  <c r="BA884" i="5"/>
  <c r="BA758" i="5"/>
  <c r="BA385" i="5"/>
  <c r="BA818" i="5"/>
  <c r="BA462" i="5"/>
  <c r="BA660" i="5"/>
  <c r="BA891" i="5"/>
  <c r="BA836" i="5"/>
  <c r="BA458" i="5"/>
  <c r="BA693" i="5"/>
  <c r="BA585" i="5"/>
  <c r="BA631" i="5"/>
  <c r="BA1148" i="5"/>
  <c r="BA480" i="5"/>
  <c r="BA59" i="5"/>
  <c r="BA988" i="5"/>
  <c r="BA422" i="5"/>
  <c r="BA676" i="5"/>
  <c r="BA917" i="5"/>
  <c r="BA860" i="5"/>
  <c r="BA537" i="5"/>
  <c r="BA320" i="5"/>
  <c r="BA578" i="5"/>
  <c r="BA466" i="5"/>
  <c r="BA674" i="5"/>
  <c r="BA568" i="5"/>
  <c r="BA17" i="5"/>
  <c r="BA7" i="5"/>
  <c r="BA18" i="5"/>
  <c r="BA6" i="5"/>
  <c r="BA201" i="5"/>
  <c r="BA331" i="5"/>
  <c r="BA518" i="5"/>
  <c r="BA526" i="5"/>
  <c r="BA48" i="5"/>
  <c r="BA31" i="5"/>
  <c r="BA346" i="5"/>
  <c r="BA243" i="5"/>
  <c r="BA116" i="5"/>
  <c r="BA66" i="5"/>
  <c r="BA283" i="5"/>
  <c r="BA1077" i="5"/>
  <c r="BA1059" i="5"/>
  <c r="BA1073" i="5"/>
  <c r="BA796" i="5"/>
  <c r="BA570" i="5"/>
  <c r="BA985" i="5"/>
  <c r="BA228" i="5"/>
  <c r="BA321" i="5"/>
  <c r="BA202" i="5"/>
  <c r="BA1133" i="5"/>
  <c r="BA137" i="5"/>
  <c r="BA44" i="5"/>
  <c r="BA58" i="5"/>
  <c r="BA741" i="5"/>
  <c r="BA536" i="5"/>
  <c r="BA347" i="5"/>
  <c r="BA123" i="5"/>
  <c r="BA153" i="5"/>
  <c r="BA671" i="5"/>
  <c r="BA464" i="5"/>
  <c r="BA249" i="5"/>
  <c r="BA336" i="5"/>
  <c r="BA149" i="5"/>
  <c r="BA1112" i="5"/>
  <c r="BA635" i="5"/>
  <c r="BA194" i="5"/>
  <c r="BA366" i="5"/>
  <c r="BA503" i="5"/>
  <c r="BA544" i="5"/>
  <c r="BA885" i="5"/>
  <c r="BA724" i="5"/>
  <c r="BA1098" i="5"/>
  <c r="BA1199" i="5"/>
  <c r="BA1154" i="5"/>
  <c r="BA27" i="5"/>
  <c r="BA554" i="5"/>
  <c r="BA1035" i="5"/>
  <c r="BA1163" i="5"/>
  <c r="BA1070" i="5"/>
  <c r="BA878" i="5"/>
  <c r="BA556" i="5"/>
  <c r="BA649" i="5"/>
  <c r="BA1049" i="5"/>
  <c r="BA807" i="5"/>
  <c r="BA942" i="5"/>
  <c r="BA650" i="5"/>
  <c r="BA849" i="5"/>
  <c r="BA547" i="5"/>
  <c r="BA49" i="5"/>
  <c r="BA34" i="5"/>
  <c r="BA168" i="5"/>
  <c r="BA303" i="5"/>
  <c r="BA488" i="5"/>
  <c r="BA179" i="5"/>
  <c r="BA367" i="5"/>
  <c r="BA241" i="5"/>
  <c r="BA108" i="5"/>
  <c r="BA961" i="5"/>
  <c r="BA393" i="5"/>
  <c r="BA145" i="5"/>
  <c r="BA140" i="5"/>
  <c r="BA644" i="5"/>
  <c r="BA498" i="5"/>
  <c r="BA915" i="5"/>
  <c r="BA722" i="5"/>
  <c r="BA1052" i="5"/>
  <c r="BA1204" i="5"/>
  <c r="BA1194" i="5"/>
  <c r="BA502" i="5"/>
  <c r="BA150" i="5"/>
  <c r="BA329" i="5"/>
  <c r="BA803" i="5"/>
  <c r="BA659" i="5"/>
  <c r="BA960" i="5"/>
  <c r="BA1161" i="5"/>
  <c r="BA934" i="5"/>
  <c r="BA665" i="5"/>
  <c r="BA765" i="5"/>
  <c r="BA914" i="5"/>
  <c r="BA930" i="5"/>
  <c r="BA1150" i="5"/>
  <c r="BA980" i="5"/>
  <c r="BA478" i="5"/>
  <c r="BA862" i="5"/>
  <c r="BA1188" i="5"/>
  <c r="BA1132" i="5"/>
  <c r="BA617" i="5"/>
  <c r="BA191" i="5"/>
  <c r="BA28" i="5"/>
  <c r="BA487" i="5"/>
  <c r="BA157" i="5"/>
  <c r="BA343" i="5"/>
  <c r="BA772" i="5"/>
  <c r="BA701" i="5"/>
  <c r="BA496" i="5"/>
  <c r="BA986" i="5"/>
  <c r="BA697" i="5"/>
  <c r="BA627" i="5"/>
  <c r="BA681" i="5"/>
  <c r="BA210" i="5"/>
  <c r="BA408" i="5"/>
  <c r="BA447" i="5"/>
  <c r="BA351" i="5"/>
  <c r="BA74" i="5"/>
  <c r="BA247" i="5"/>
  <c r="BA1042" i="5"/>
  <c r="BA1030" i="5"/>
  <c r="BA1092" i="5"/>
  <c r="BA744" i="5"/>
  <c r="BA239" i="5"/>
  <c r="BA319" i="5"/>
  <c r="BA209" i="5"/>
  <c r="BA1122" i="5"/>
  <c r="BA522" i="5"/>
  <c r="BA248" i="5"/>
  <c r="BA348" i="5"/>
  <c r="BA129" i="5"/>
  <c r="BA1123" i="5"/>
  <c r="BA553" i="5"/>
  <c r="BA1043" i="5"/>
  <c r="BA1172" i="5"/>
  <c r="BA1091" i="5"/>
  <c r="BA907" i="5"/>
  <c r="BA186" i="5"/>
  <c r="BA315" i="5"/>
  <c r="BA463" i="5"/>
  <c r="BA200" i="5"/>
  <c r="BA998" i="5"/>
  <c r="BA1169" i="5"/>
  <c r="BA919" i="5"/>
  <c r="BA684" i="5"/>
  <c r="BA759" i="5"/>
  <c r="BA890" i="5"/>
  <c r="BA473" i="5"/>
  <c r="BA940" i="5"/>
  <c r="BA692" i="5"/>
  <c r="BA608" i="5"/>
  <c r="BA973" i="5"/>
  <c r="BA863" i="5"/>
  <c r="BA784" i="5"/>
  <c r="BA232" i="5"/>
  <c r="BA1008" i="5"/>
  <c r="BA558" i="5"/>
  <c r="BA927" i="5"/>
  <c r="BA549" i="5"/>
  <c r="BA275" i="5"/>
  <c r="BA491" i="5"/>
  <c r="BA144" i="5"/>
  <c r="BA42" i="5"/>
  <c r="BA64" i="5"/>
  <c r="BA702" i="5"/>
  <c r="BA646" i="5"/>
  <c r="BA567" i="5"/>
  <c r="BA688" i="5"/>
  <c r="BA1082" i="5"/>
  <c r="BA837" i="5"/>
  <c r="BA938" i="5"/>
  <c r="BA704" i="5"/>
  <c r="BA824" i="5"/>
  <c r="BA951" i="5"/>
  <c r="BA1117" i="5"/>
  <c r="BA989" i="5"/>
  <c r="BA492" i="5"/>
  <c r="BA798" i="5"/>
  <c r="BA1198" i="5"/>
  <c r="BA679" i="5"/>
  <c r="BA212" i="5"/>
  <c r="BA411" i="5"/>
  <c r="BA449" i="5"/>
  <c r="BA364" i="5"/>
  <c r="BA944" i="5"/>
  <c r="BA848" i="5"/>
  <c r="BA816" i="5"/>
  <c r="BA230" i="5"/>
  <c r="BA1024" i="5"/>
  <c r="BA455" i="5"/>
  <c r="BA460" i="5"/>
  <c r="BA647" i="5"/>
  <c r="BA595" i="5"/>
  <c r="BA643" i="5"/>
  <c r="BA548" i="5"/>
  <c r="BA70" i="5"/>
  <c r="BA587" i="5"/>
  <c r="BA1128" i="5"/>
  <c r="BA633" i="5"/>
  <c r="BA176" i="5"/>
  <c r="BA873" i="5"/>
  <c r="BA435" i="5"/>
  <c r="BA540" i="5"/>
  <c r="BA594" i="5"/>
  <c r="BA577" i="5"/>
  <c r="BA510" i="5"/>
  <c r="BA260" i="5"/>
  <c r="BA509" i="5"/>
  <c r="BA618" i="5"/>
  <c r="BA507" i="5"/>
  <c r="BA76" i="5"/>
  <c r="BA9" i="5"/>
  <c r="BA22" i="5"/>
  <c r="BA10" i="5"/>
  <c r="BA20" i="5"/>
  <c r="BA272" i="5"/>
  <c r="BA497" i="5"/>
  <c r="BA613" i="5"/>
  <c r="BA451" i="5"/>
  <c r="BA164" i="5"/>
  <c r="BA21" i="5"/>
  <c r="BA178" i="5"/>
  <c r="BA414" i="5"/>
  <c r="BA295" i="5"/>
  <c r="BA109" i="5"/>
  <c r="BA40" i="5"/>
  <c r="BA215" i="5"/>
  <c r="BA1090" i="5"/>
  <c r="BA1076" i="5"/>
  <c r="BA1039" i="5"/>
  <c r="BA833" i="5"/>
  <c r="BA542" i="5"/>
  <c r="BA959" i="5"/>
  <c r="BA94" i="5"/>
  <c r="BA338" i="5"/>
  <c r="BA154" i="5"/>
  <c r="BA1110" i="5"/>
  <c r="BA14" i="5"/>
  <c r="BA185" i="5"/>
  <c r="BA799" i="5"/>
  <c r="BA519" i="5"/>
  <c r="BA274" i="5"/>
  <c r="BA268" i="5"/>
  <c r="BA174" i="5"/>
  <c r="BA543" i="5"/>
  <c r="BA297" i="5"/>
  <c r="BA286" i="5"/>
  <c r="BA418" i="5"/>
  <c r="BA152" i="5"/>
  <c r="BA1063" i="5"/>
  <c r="BA821" i="5"/>
  <c r="BA246" i="5"/>
  <c r="BA476" i="5"/>
  <c r="BA602" i="5"/>
  <c r="BA281" i="5"/>
  <c r="BA769" i="5"/>
  <c r="BA620" i="5"/>
  <c r="BA922" i="5"/>
  <c r="BA1120" i="5"/>
  <c r="BA1097" i="5"/>
  <c r="BA12" i="5"/>
  <c r="BA3" i="5"/>
  <c r="BA439" i="5"/>
  <c r="BA834" i="5"/>
  <c r="BA1089" i="5"/>
  <c r="BA1055" i="5"/>
  <c r="BA886" i="5"/>
  <c r="BA97" i="5"/>
  <c r="BA596" i="5"/>
  <c r="BA970" i="5"/>
  <c r="BA573" i="5"/>
  <c r="BA734" i="5"/>
  <c r="BA486" i="5"/>
  <c r="BA776" i="5"/>
  <c r="BA501" i="5"/>
  <c r="BA159" i="5"/>
  <c r="BA24" i="5"/>
  <c r="BA231" i="5"/>
  <c r="BA136" i="5"/>
  <c r="BA444" i="5"/>
  <c r="BA269" i="5"/>
  <c r="BA173" i="5"/>
  <c r="BA390" i="5"/>
  <c r="BA325" i="5"/>
  <c r="BA947" i="5"/>
  <c r="BA280" i="5"/>
  <c r="BA252" i="5"/>
  <c r="BA148" i="5"/>
  <c r="BA530" i="5"/>
  <c r="BA305" i="5"/>
  <c r="BA786" i="5"/>
  <c r="BA597" i="5"/>
  <c r="BA932" i="5"/>
  <c r="BA1103" i="5"/>
  <c r="BA1126" i="5"/>
  <c r="BA162" i="5"/>
  <c r="BA345" i="5"/>
  <c r="BA735" i="5"/>
  <c r="BA669" i="5"/>
  <c r="BA1143" i="5"/>
  <c r="BA1181" i="5"/>
  <c r="BA889" i="5"/>
  <c r="BA897" i="5"/>
  <c r="BA629" i="5"/>
  <c r="BA1027" i="5"/>
  <c r="BA743" i="5"/>
  <c r="BA1058" i="5"/>
  <c r="BA1116" i="5"/>
  <c r="BA680" i="5"/>
  <c r="BA745" i="5"/>
  <c r="BA1197" i="5"/>
  <c r="BA318" i="5"/>
  <c r="BA1005" i="5"/>
  <c r="BA584" i="5"/>
  <c r="BA400" i="5"/>
  <c r="BA13" i="5"/>
  <c r="BA2" i="5"/>
  <c r="BA172" i="5"/>
  <c r="BA353" i="5"/>
  <c r="BA710" i="5"/>
  <c r="BA706" i="5"/>
  <c r="BA427" i="5"/>
  <c r="BA1041" i="5"/>
  <c r="BA935" i="5"/>
  <c r="BA412" i="5"/>
  <c r="BA333" i="5"/>
  <c r="BA535" i="5"/>
  <c r="BA461" i="5"/>
  <c r="BA384" i="5"/>
  <c r="BA85" i="5"/>
  <c r="BA47" i="5"/>
  <c r="BA218" i="5"/>
  <c r="BA1085" i="5"/>
  <c r="BA1067" i="5"/>
  <c r="BA1078" i="5"/>
  <c r="BA820" i="5"/>
  <c r="BA96" i="5"/>
  <c r="BA341" i="5"/>
  <c r="BA177" i="5"/>
  <c r="BA1101" i="5"/>
  <c r="BA250" i="5"/>
  <c r="BA302" i="5"/>
  <c r="BA391" i="5"/>
  <c r="BA146" i="5"/>
  <c r="BA1071" i="5"/>
  <c r="BA456" i="5"/>
  <c r="BA845" i="5"/>
  <c r="BA1113" i="5"/>
  <c r="BA1003" i="5"/>
  <c r="BA898" i="5"/>
  <c r="BA238" i="5"/>
  <c r="BA135" i="5"/>
  <c r="BA424" i="5"/>
  <c r="BA257" i="5"/>
  <c r="BA1140" i="5"/>
  <c r="BA1179" i="5"/>
  <c r="BA962" i="5"/>
  <c r="BA903" i="5"/>
  <c r="BA670" i="5"/>
  <c r="BA1004" i="5"/>
  <c r="BA413" i="5"/>
  <c r="BA1010" i="5"/>
  <c r="BA892" i="5"/>
  <c r="BA442" i="5"/>
  <c r="BA270" i="5"/>
  <c r="BA775" i="5"/>
  <c r="BA723" i="5"/>
  <c r="BA717" i="5"/>
  <c r="BA843" i="5"/>
  <c r="BA83" i="5"/>
  <c r="BA982" i="5"/>
  <c r="BA517" i="5"/>
  <c r="BA678" i="5"/>
  <c r="BA429" i="5"/>
  <c r="BA15" i="5"/>
  <c r="BA182" i="5"/>
  <c r="BA839" i="5"/>
  <c r="BA804" i="5"/>
  <c r="BA88" i="5"/>
  <c r="BA591" i="5"/>
  <c r="BA923" i="5"/>
  <c r="BA641" i="5"/>
  <c r="BA768" i="5"/>
  <c r="BA562" i="5"/>
  <c r="BA719" i="5"/>
  <c r="BA714" i="5"/>
  <c r="BA1068" i="5"/>
  <c r="BA1102" i="5"/>
  <c r="BA686" i="5"/>
  <c r="BA742" i="5"/>
  <c r="BA1201" i="5"/>
  <c r="BA328" i="5"/>
  <c r="BA470" i="5"/>
  <c r="BA474" i="5"/>
  <c r="BA344" i="5"/>
  <c r="BA244" i="5"/>
  <c r="BA822" i="5"/>
  <c r="BA731" i="5"/>
  <c r="BA696" i="5"/>
  <c r="BA904" i="5"/>
  <c r="BA77" i="5"/>
  <c r="BA979" i="5"/>
  <c r="BA841" i="5"/>
  <c r="BA100" i="5"/>
  <c r="BA516" i="5"/>
  <c r="BA128" i="5"/>
  <c r="BA493" i="5"/>
  <c r="BA309" i="5"/>
  <c r="BA1031" i="5"/>
  <c r="BA555" i="5"/>
  <c r="BA402" i="5"/>
  <c r="BA648" i="5"/>
  <c r="BA858" i="5"/>
  <c r="BA90" i="5"/>
  <c r="BA431" i="5"/>
  <c r="BA528" i="5"/>
  <c r="BA113" i="5"/>
  <c r="BA41" i="5"/>
  <c r="AX38" i="5"/>
  <c r="AX825" i="5"/>
  <c r="AX605" i="5"/>
  <c r="AX855" i="5"/>
  <c r="AX369" i="5"/>
  <c r="AX63" i="5"/>
  <c r="AX190" i="5"/>
  <c r="AX730" i="5"/>
  <c r="AX1216" i="5"/>
  <c r="AX1218" i="5"/>
  <c r="AX1094" i="5"/>
  <c r="AX856" i="5"/>
  <c r="AX278" i="5"/>
  <c r="AX356" i="5"/>
  <c r="AX867" i="5"/>
  <c r="AX115" i="5"/>
  <c r="AX287" i="5"/>
  <c r="AX235" i="5"/>
  <c r="AX86" i="5"/>
  <c r="AX1086" i="5"/>
  <c r="AX557" i="5"/>
  <c r="AX310" i="5"/>
  <c r="AX875" i="5"/>
  <c r="AX79" i="5"/>
  <c r="AX39" i="5"/>
  <c r="AX324" i="5"/>
  <c r="AX221" i="5"/>
  <c r="AX1037" i="5"/>
  <c r="AX736" i="5"/>
  <c r="AX1121" i="5"/>
  <c r="AX1141" i="5"/>
  <c r="AX652" i="5"/>
  <c r="AX1050" i="5"/>
  <c r="AX1166" i="5"/>
  <c r="AX1219" i="5"/>
  <c r="AX1207" i="5"/>
  <c r="AX160" i="5"/>
  <c r="AX206" i="5"/>
  <c r="AX1195" i="5"/>
  <c r="AX1144" i="5"/>
  <c r="AX1081" i="5"/>
  <c r="AX1099" i="5"/>
  <c r="AX958" i="5"/>
  <c r="AX851" i="5"/>
  <c r="AX740" i="5"/>
  <c r="AX1095" i="5"/>
  <c r="AX916" i="5"/>
  <c r="AX417" i="5"/>
  <c r="AX339" i="5"/>
  <c r="AX103" i="5"/>
  <c r="AX626" i="5"/>
  <c r="AX716" i="5"/>
  <c r="AX854" i="5"/>
  <c r="AX98" i="5"/>
  <c r="AX183" i="5"/>
  <c r="AX311" i="5"/>
  <c r="AX127" i="5"/>
  <c r="AX871" i="5"/>
  <c r="AX748" i="5"/>
  <c r="AX926" i="5"/>
  <c r="AX1034" i="5"/>
  <c r="AX658" i="5"/>
  <c r="AX1105" i="5"/>
  <c r="AX1074" i="5"/>
  <c r="AX1208" i="5"/>
  <c r="AX1191" i="5"/>
  <c r="AX869" i="5"/>
  <c r="AX975" i="5"/>
  <c r="AX1104" i="5"/>
  <c r="AX705" i="5"/>
  <c r="AX883" i="5"/>
  <c r="AX1127" i="5"/>
  <c r="AX298" i="5"/>
  <c r="AX957" i="5"/>
  <c r="AX477" i="5"/>
  <c r="AX981" i="5"/>
  <c r="AX1014" i="5"/>
  <c r="AX572" i="5"/>
  <c r="AX661" i="5"/>
  <c r="AX312" i="5"/>
  <c r="AX953" i="5"/>
  <c r="AX1202" i="5"/>
  <c r="AX467" i="5"/>
  <c r="AX1038" i="5"/>
  <c r="AX377" i="5"/>
  <c r="AX226" i="5"/>
  <c r="AX112" i="5"/>
  <c r="AX499" i="5"/>
  <c r="AX163" i="5"/>
  <c r="AX180" i="5"/>
  <c r="AX991" i="5"/>
  <c r="AX984" i="5"/>
  <c r="AX1118" i="5"/>
  <c r="AX1011" i="5"/>
  <c r="AX1153" i="5"/>
  <c r="AX271" i="5"/>
  <c r="AX823" i="5"/>
  <c r="AX853" i="5"/>
  <c r="AX949" i="5"/>
  <c r="AX808" i="5"/>
  <c r="AX762" i="5"/>
  <c r="AX785" i="5"/>
  <c r="AX106" i="5"/>
  <c r="AX104" i="5"/>
  <c r="AX791" i="5"/>
  <c r="AX1057" i="5"/>
  <c r="AX1111" i="5"/>
  <c r="AX727" i="5"/>
  <c r="AX430" i="5"/>
  <c r="AX73" i="5"/>
  <c r="AX240" i="5"/>
  <c r="AX214" i="5"/>
  <c r="AX61" i="5"/>
  <c r="AX1137" i="5"/>
  <c r="AX91" i="5"/>
  <c r="AX45" i="5"/>
  <c r="AX363" i="5"/>
  <c r="AX224" i="5"/>
  <c r="AX995" i="5"/>
  <c r="AX355" i="5"/>
  <c r="AX1175" i="5"/>
  <c r="AX1001" i="5"/>
  <c r="AX933" i="5"/>
  <c r="AX879" i="5"/>
  <c r="AX406" i="5"/>
  <c r="AX368" i="5"/>
  <c r="AX545" i="5"/>
  <c r="AX80" i="5"/>
  <c r="AX739" i="5"/>
  <c r="AX1130" i="5"/>
  <c r="AX721" i="5"/>
  <c r="AX1051" i="5"/>
  <c r="AX538" i="5"/>
  <c r="AX1033" i="5"/>
  <c r="AX1114" i="5"/>
  <c r="AX387" i="5"/>
  <c r="AX662" i="5"/>
  <c r="AX831" i="5"/>
  <c r="AX844" i="5"/>
  <c r="AX800" i="5"/>
  <c r="AX428" i="5"/>
  <c r="AX950" i="5"/>
  <c r="AX101" i="5"/>
  <c r="AX1046" i="5"/>
  <c r="AX362" i="5"/>
  <c r="AX896" i="5"/>
  <c r="AX630" i="5"/>
  <c r="AX263" i="5"/>
  <c r="AX95" i="5"/>
  <c r="AX151" i="5"/>
  <c r="AX691" i="5"/>
  <c r="AX690" i="5"/>
  <c r="AX906" i="5"/>
  <c r="AX905" i="5"/>
  <c r="AX619" i="5"/>
  <c r="AX1072" i="5"/>
  <c r="AX865" i="5"/>
  <c r="AX1047" i="5"/>
  <c r="AX490" i="5"/>
  <c r="AX737" i="5"/>
  <c r="AX469" i="5"/>
  <c r="AX1061" i="5"/>
  <c r="AX1183" i="5"/>
  <c r="AX921" i="5"/>
  <c r="AX810" i="5"/>
  <c r="AX615" i="5"/>
  <c r="AX760" i="5"/>
  <c r="AX700" i="5"/>
  <c r="AX666" i="5"/>
  <c r="AX397" i="5"/>
  <c r="AX866" i="5"/>
  <c r="AX299" i="5"/>
  <c r="AX1088" i="5"/>
  <c r="AX327" i="5"/>
  <c r="AX880" i="5"/>
  <c r="AX489" i="5"/>
  <c r="AX370" i="5"/>
  <c r="AX407" i="5"/>
  <c r="AX581" i="5"/>
  <c r="AX523" i="5"/>
  <c r="AX147" i="5"/>
  <c r="AX637" i="5"/>
  <c r="AX713" i="5"/>
  <c r="AX1129" i="5"/>
  <c r="AX425" i="5"/>
  <c r="AX205" i="5"/>
  <c r="AX75" i="5"/>
  <c r="AX207" i="5"/>
  <c r="AX913" i="5"/>
  <c r="AX415" i="5"/>
  <c r="AX790" i="5"/>
  <c r="AX514" i="5"/>
  <c r="AX277" i="5"/>
  <c r="AX479" i="5"/>
  <c r="AX753" i="5"/>
  <c r="AX687" i="5"/>
  <c r="AX623" i="5"/>
  <c r="AX143" i="5"/>
  <c r="AX36" i="5"/>
  <c r="AX35" i="5"/>
  <c r="AX527" i="5"/>
  <c r="AX399" i="5"/>
  <c r="AX552" i="5"/>
  <c r="AX398" i="5"/>
  <c r="AX165" i="5"/>
  <c r="AX99" i="5"/>
  <c r="AX754" i="5"/>
  <c r="AX1215" i="5"/>
  <c r="AX1214" i="5"/>
  <c r="AX1119" i="5"/>
  <c r="AX925" i="5"/>
  <c r="AX524" i="5"/>
  <c r="AX322" i="5"/>
  <c r="AX640" i="5"/>
  <c r="AX43" i="5"/>
  <c r="AX276" i="5"/>
  <c r="AX203" i="5"/>
  <c r="AX50" i="5"/>
  <c r="AX1176" i="5"/>
  <c r="AX936" i="5"/>
  <c r="AX500" i="5"/>
  <c r="AX1025" i="5"/>
  <c r="AX273" i="5"/>
  <c r="AX521" i="5"/>
  <c r="AX314" i="5"/>
  <c r="AX81" i="5"/>
  <c r="AX1062" i="5"/>
  <c r="AX663" i="5"/>
  <c r="AX1018" i="5"/>
  <c r="AX788" i="5"/>
  <c r="AX726" i="5"/>
  <c r="AX968" i="5"/>
  <c r="AX954" i="5"/>
  <c r="AX1217" i="5"/>
  <c r="AX1210" i="5"/>
  <c r="AX217" i="5"/>
  <c r="AX715" i="5"/>
  <c r="AX1142" i="5"/>
  <c r="AX1146" i="5"/>
  <c r="AX859" i="5"/>
  <c r="AX1053" i="5"/>
  <c r="AX1028" i="5"/>
  <c r="AX828" i="5"/>
  <c r="AX725" i="5"/>
  <c r="AX861" i="5"/>
  <c r="AX920" i="5"/>
  <c r="AX929" i="5"/>
  <c r="AX410" i="5"/>
  <c r="AX357" i="5"/>
  <c r="AX65" i="5"/>
  <c r="AX156" i="5"/>
  <c r="AX372" i="5"/>
  <c r="AX592" i="5"/>
  <c r="AX332" i="5"/>
  <c r="AX304" i="5"/>
  <c r="AX56" i="5"/>
  <c r="AX300" i="5"/>
  <c r="AX763" i="5"/>
  <c r="AX829" i="5"/>
  <c r="AX1007" i="5"/>
  <c r="AX783" i="5"/>
  <c r="AX689" i="5"/>
  <c r="AX1032" i="5"/>
  <c r="AX965" i="5"/>
  <c r="AX1212" i="5"/>
  <c r="AX1187" i="5"/>
  <c r="AX943" i="5"/>
  <c r="AX1000" i="5"/>
  <c r="AX1189" i="5"/>
  <c r="AX838" i="5"/>
  <c r="AX639" i="5"/>
  <c r="AX1108" i="5"/>
  <c r="AX606" i="5"/>
  <c r="AX864" i="5"/>
  <c r="AX404" i="5"/>
  <c r="AX815" i="5"/>
  <c r="AX971" i="5"/>
  <c r="AX396" i="5"/>
  <c r="AX826" i="5"/>
  <c r="AX292" i="5"/>
  <c r="AX1044" i="5"/>
  <c r="AX52" i="5"/>
  <c r="AX1206" i="5"/>
  <c r="AX288" i="5"/>
  <c r="AX1096" i="5"/>
  <c r="AX358" i="5"/>
  <c r="AX459" i="5"/>
  <c r="AX193" i="5"/>
  <c r="AX941" i="5"/>
  <c r="AX994" i="5"/>
  <c r="AX1205" i="5"/>
  <c r="AX1040" i="5"/>
  <c r="AX1193" i="5"/>
  <c r="AX468" i="5"/>
  <c r="AX924" i="5"/>
  <c r="AX738" i="5"/>
  <c r="AX1075" i="5"/>
  <c r="AX974" i="5"/>
  <c r="AX928" i="5"/>
  <c r="AX812" i="5"/>
  <c r="AX114" i="5"/>
  <c r="AX110" i="5"/>
  <c r="AX513" i="5"/>
  <c r="AX1079" i="5"/>
  <c r="AX1157" i="5"/>
  <c r="AX1056" i="5"/>
  <c r="AX420" i="5"/>
  <c r="AX33" i="5"/>
  <c r="AX266" i="5"/>
  <c r="AX142" i="5"/>
  <c r="AX62" i="5"/>
  <c r="AX1196" i="5"/>
  <c r="AX264" i="5"/>
  <c r="AX445" i="5"/>
  <c r="AX438" i="5"/>
  <c r="AX141" i="5"/>
  <c r="AX1009" i="5"/>
  <c r="AX888" i="5"/>
  <c r="AX1160" i="5"/>
  <c r="AX1065" i="5"/>
  <c r="AX777" i="5"/>
  <c r="AX1080" i="5"/>
  <c r="AX253" i="5"/>
  <c r="AX184" i="5"/>
  <c r="AX483" i="5"/>
  <c r="AX237" i="5"/>
  <c r="AX667" i="5"/>
  <c r="AX1159" i="5"/>
  <c r="AX586" i="5"/>
  <c r="AX952" i="5"/>
  <c r="AX551" i="5"/>
  <c r="AX1023" i="5"/>
  <c r="AX1203" i="5"/>
  <c r="AX441" i="5"/>
  <c r="AX1012" i="5"/>
  <c r="AX1100" i="5"/>
  <c r="AX559" i="5"/>
  <c r="AX622" i="5"/>
  <c r="AX654" i="5"/>
  <c r="AX166" i="5"/>
  <c r="AX806" i="5"/>
  <c r="AX409" i="5"/>
  <c r="AX1017" i="5"/>
  <c r="AX515" i="5"/>
  <c r="AX830" i="5"/>
  <c r="AX564" i="5"/>
  <c r="AX698" i="5"/>
  <c r="AX728" i="5"/>
  <c r="AX978" i="5"/>
  <c r="AX1029" i="5"/>
  <c r="AX668" i="5"/>
  <c r="AX1019" i="5"/>
  <c r="AX1087" i="5"/>
  <c r="AX846" i="5"/>
  <c r="AX992" i="5"/>
  <c r="AX388" i="5"/>
  <c r="AX910" i="5"/>
  <c r="AX259" i="5"/>
  <c r="AX1054" i="5"/>
  <c r="AX225" i="5"/>
  <c r="AX1211" i="5"/>
  <c r="AX1022" i="5"/>
  <c r="AX967" i="5"/>
  <c r="AX805" i="5"/>
  <c r="AX899" i="5"/>
  <c r="AX448" i="5"/>
  <c r="AX511" i="5"/>
  <c r="AX574" i="5"/>
  <c r="AX138" i="5"/>
  <c r="AX673" i="5"/>
  <c r="AX780" i="5"/>
  <c r="AX1060" i="5"/>
  <c r="AX229" i="5"/>
  <c r="AX797" i="5"/>
  <c r="AX105" i="5"/>
  <c r="AX308" i="5"/>
  <c r="AX261" i="5"/>
  <c r="AX520" i="5"/>
  <c r="AX401" i="5"/>
  <c r="AX508" i="5"/>
  <c r="AX485" i="5"/>
  <c r="AX1124" i="5"/>
  <c r="AX599" i="5"/>
  <c r="AX720" i="5"/>
  <c r="AX877" i="5"/>
  <c r="AX296" i="5"/>
  <c r="AX870" i="5"/>
  <c r="AX394" i="5"/>
  <c r="AX607" i="5"/>
  <c r="AX512" i="5"/>
  <c r="AX437" i="5"/>
  <c r="AX11" i="5"/>
  <c r="AX29" i="5"/>
  <c r="AX8" i="5"/>
  <c r="AX26" i="5"/>
  <c r="AX506" i="5"/>
  <c r="AX216" i="5"/>
  <c r="AX443" i="5"/>
  <c r="AX433" i="5"/>
  <c r="AX170" i="5"/>
  <c r="AX71" i="5"/>
  <c r="AX718" i="5"/>
  <c r="AX1192" i="5"/>
  <c r="AX1184" i="5"/>
  <c r="AX1013" i="5"/>
  <c r="AX657" i="5"/>
  <c r="AX677" i="5"/>
  <c r="AX301" i="5"/>
  <c r="AX997" i="5"/>
  <c r="AX434" i="5"/>
  <c r="AX223" i="5"/>
  <c r="AX67" i="5"/>
  <c r="AX1136" i="5"/>
  <c r="AX963" i="5"/>
  <c r="AX566" i="5"/>
  <c r="AX525" i="5"/>
  <c r="AX847" i="5"/>
  <c r="AX204" i="5"/>
  <c r="AX582" i="5"/>
  <c r="AX323" i="5"/>
  <c r="AX107" i="5"/>
  <c r="AX1177" i="5"/>
  <c r="AX711" i="5"/>
  <c r="AX636" i="5"/>
  <c r="AX580" i="5"/>
  <c r="AX645" i="5"/>
  <c r="AX781" i="5"/>
  <c r="AX999" i="5"/>
  <c r="AX1155" i="5"/>
  <c r="AX1200" i="5"/>
  <c r="AX72" i="5"/>
  <c r="AX809" i="5"/>
  <c r="AX1006" i="5"/>
  <c r="AX1002" i="5"/>
  <c r="AX771" i="5"/>
  <c r="AX1020" i="5"/>
  <c r="AX908" i="5"/>
  <c r="AX612" i="5"/>
  <c r="AX531" i="5"/>
  <c r="AX882" i="5"/>
  <c r="AX819" i="5"/>
  <c r="AX392" i="5"/>
  <c r="AX316" i="5"/>
  <c r="AX37" i="5"/>
  <c r="AX234" i="5"/>
  <c r="AX335" i="5"/>
  <c r="AX465" i="5"/>
  <c r="AX233" i="5"/>
  <c r="AX374" i="5"/>
  <c r="AX378" i="5"/>
  <c r="AX93" i="5"/>
  <c r="AX169" i="5"/>
  <c r="AX993" i="5"/>
  <c r="AX334" i="5"/>
  <c r="AX779" i="5"/>
  <c r="AX651" i="5"/>
  <c r="AX811" i="5"/>
  <c r="AX307" i="5"/>
  <c r="AX792" i="5"/>
  <c r="AX1066" i="5"/>
  <c r="AX1178" i="5"/>
  <c r="AX1190" i="5"/>
  <c r="AX751" i="5"/>
  <c r="AX632" i="5"/>
  <c r="AX1106" i="5"/>
  <c r="AX755" i="5"/>
  <c r="AX282" i="5"/>
  <c r="AX389" i="5"/>
  <c r="AX1135" i="5"/>
  <c r="AX563" i="5"/>
  <c r="AX964" i="5"/>
  <c r="AX601" i="5"/>
  <c r="AX966" i="5"/>
  <c r="AX770" i="5"/>
  <c r="AX752" i="5"/>
  <c r="AX817" i="5"/>
  <c r="AX541" i="5"/>
  <c r="AX969" i="5"/>
  <c r="AX1185" i="5"/>
  <c r="AX1125" i="5"/>
  <c r="AX192" i="5"/>
  <c r="AX69" i="5"/>
  <c r="AX46" i="5"/>
  <c r="AX778" i="5"/>
  <c r="AX638" i="5"/>
  <c r="AX1021" i="5"/>
  <c r="AX761" i="5"/>
  <c r="AX1164" i="5"/>
  <c r="AX236" i="5"/>
  <c r="AX664" i="5"/>
  <c r="AX729" i="5"/>
  <c r="AX909" i="5"/>
  <c r="AX656" i="5"/>
  <c r="AX750" i="5"/>
  <c r="AX625" i="5"/>
  <c r="AX60" i="5"/>
  <c r="AX54" i="5"/>
  <c r="AX454" i="5"/>
  <c r="AX1134" i="5"/>
  <c r="AX1156" i="5"/>
  <c r="AX1069" i="5"/>
  <c r="AX495" i="5"/>
  <c r="AX382" i="5"/>
  <c r="AX125" i="5"/>
  <c r="AX51" i="5"/>
  <c r="AX1171" i="5"/>
  <c r="AX208" i="5"/>
  <c r="AX533" i="5"/>
  <c r="AX371" i="5"/>
  <c r="AX84" i="5"/>
  <c r="AX1145" i="5"/>
  <c r="AX708" i="5"/>
  <c r="AX1026" i="5"/>
  <c r="AX983" i="5"/>
  <c r="AX774" i="5"/>
  <c r="AX852" i="5"/>
  <c r="AX289" i="5"/>
  <c r="AX245" i="5"/>
  <c r="AX375" i="5"/>
  <c r="AX133" i="5"/>
  <c r="AX290" i="5"/>
  <c r="AX317" i="5"/>
  <c r="AX1138" i="5"/>
  <c r="AX611" i="5"/>
  <c r="AX996" i="5"/>
  <c r="AX610" i="5"/>
  <c r="AX939" i="5"/>
  <c r="AX1167" i="5"/>
  <c r="AX284" i="5"/>
  <c r="AX709" i="5"/>
  <c r="AX767" i="5"/>
  <c r="AX482" i="5"/>
  <c r="AX887" i="5"/>
  <c r="AX683" i="5"/>
  <c r="AX583" i="5"/>
  <c r="AX937" i="5"/>
  <c r="AX337" i="5"/>
  <c r="AX976" i="5"/>
  <c r="AX395" i="5"/>
  <c r="AX801" i="5"/>
  <c r="AX484" i="5"/>
  <c r="AX813" i="5"/>
  <c r="AX589" i="5"/>
  <c r="AX609" i="5"/>
  <c r="AX764" i="5"/>
  <c r="AX576" i="5"/>
  <c r="AX946" i="5"/>
  <c r="AX773" i="5"/>
  <c r="AX733" i="5"/>
  <c r="AX835" i="5"/>
  <c r="AX707" i="5"/>
  <c r="AX481" i="5"/>
  <c r="AX945" i="5"/>
  <c r="AX1186" i="5"/>
  <c r="AX827" i="5"/>
  <c r="AX621" i="5"/>
  <c r="AX694" i="5"/>
  <c r="AX642" i="5"/>
  <c r="AX359" i="5"/>
  <c r="AX794" i="5"/>
  <c r="AX712" i="5"/>
  <c r="AX475" i="5"/>
  <c r="AX956" i="5"/>
  <c r="AX672" i="5"/>
  <c r="AX1084" i="5"/>
  <c r="AX832" i="5"/>
  <c r="AX450" i="5"/>
  <c r="AX102" i="5"/>
  <c r="AX262" i="5"/>
  <c r="AX120" i="5"/>
  <c r="AX405" i="5"/>
  <c r="AX1109" i="5"/>
  <c r="AX614" i="5"/>
  <c r="AX306" i="5"/>
  <c r="AX787" i="5"/>
  <c r="AX990" i="5"/>
  <c r="AX403" i="5"/>
  <c r="AX111" i="5"/>
  <c r="AX256" i="5"/>
  <c r="AX505" i="5"/>
  <c r="AX220" i="5"/>
  <c r="AX25" i="5"/>
  <c r="AX16" i="5"/>
  <c r="AX23" i="5"/>
  <c r="AX19" i="5"/>
  <c r="AX121" i="5"/>
  <c r="AX285" i="5"/>
  <c r="AX383" i="5"/>
  <c r="AX571" i="5"/>
  <c r="AX131" i="5"/>
  <c r="AX4" i="5"/>
  <c r="AX242" i="5"/>
  <c r="AX365" i="5"/>
  <c r="AX213" i="5"/>
  <c r="AX132" i="5"/>
  <c r="AX55" i="5"/>
  <c r="AX279" i="5"/>
  <c r="AX757" i="5"/>
  <c r="AX1173" i="5"/>
  <c r="AX1170" i="5"/>
  <c r="AX955" i="5"/>
  <c r="AX349" i="5"/>
  <c r="AX188" i="5"/>
  <c r="AX32" i="5"/>
  <c r="AX457" i="5"/>
  <c r="AX881" i="5"/>
  <c r="AX198" i="5"/>
  <c r="AX293" i="5"/>
  <c r="AX82" i="5"/>
  <c r="AX1131" i="5"/>
  <c r="AX89" i="5"/>
  <c r="AX181" i="5"/>
  <c r="AX628" i="5"/>
  <c r="AX494" i="5"/>
  <c r="AX167" i="5"/>
  <c r="AX254" i="5"/>
  <c r="AX175" i="5"/>
  <c r="AX532" i="5"/>
  <c r="AX196" i="5"/>
  <c r="AX161" i="5"/>
  <c r="AX386" i="5"/>
  <c r="AX130" i="5"/>
  <c r="AX1016" i="5"/>
  <c r="AX699" i="5"/>
  <c r="AX126" i="5"/>
  <c r="AX291" i="5"/>
  <c r="AX373" i="5"/>
  <c r="AX354" i="5"/>
  <c r="AX593" i="5"/>
  <c r="AX682" i="5"/>
  <c r="AX795" i="5"/>
  <c r="AX1083" i="5"/>
  <c r="AX1213" i="5"/>
  <c r="AX1174" i="5"/>
  <c r="AX68" i="5"/>
  <c r="AX972" i="5"/>
  <c r="AX1151" i="5"/>
  <c r="AX1036" i="5"/>
  <c r="AX876" i="5"/>
  <c r="AX340" i="5"/>
  <c r="AX685" i="5"/>
  <c r="AX902" i="5"/>
  <c r="AX747" i="5"/>
  <c r="AX793" i="5"/>
  <c r="AX504" i="5"/>
  <c r="AX789" i="5"/>
  <c r="AX560" i="5"/>
  <c r="AX139" i="5"/>
  <c r="AX5" i="5"/>
  <c r="AX575" i="5"/>
  <c r="AX376" i="5"/>
  <c r="AX453" i="5"/>
  <c r="AX197" i="5"/>
  <c r="AX255" i="5"/>
  <c r="AX361" i="5"/>
  <c r="AX211" i="5"/>
  <c r="AX911" i="5"/>
  <c r="AX158" i="5"/>
  <c r="AX265" i="5"/>
  <c r="AX171" i="5"/>
  <c r="AX546" i="5"/>
  <c r="AX352" i="5"/>
  <c r="AX588" i="5"/>
  <c r="AX634" i="5"/>
  <c r="AX746" i="5"/>
  <c r="AX1048" i="5"/>
  <c r="AX1209" i="5"/>
  <c r="AX1165" i="5"/>
  <c r="AX124" i="5"/>
  <c r="AX416" i="5"/>
  <c r="AX598" i="5"/>
  <c r="AX529" i="5"/>
  <c r="AX900" i="5"/>
  <c r="AX1147" i="5"/>
  <c r="AX703" i="5"/>
  <c r="AX675" i="5"/>
  <c r="AX1115" i="5"/>
  <c r="AX802" i="5"/>
  <c r="AX987" i="5"/>
  <c r="AX1093" i="5"/>
  <c r="AX840" i="5"/>
  <c r="AX440" i="5"/>
  <c r="AX901" i="5"/>
  <c r="AX267" i="5"/>
  <c r="AX1180" i="5"/>
  <c r="AX1149" i="5"/>
  <c r="AX550" i="5"/>
  <c r="AX57" i="5"/>
  <c r="AX119" i="5"/>
  <c r="AX419" i="5"/>
  <c r="AX616" i="5"/>
  <c r="AX534" i="5"/>
  <c r="AX423" i="5"/>
  <c r="AX569" i="5"/>
  <c r="AX426" i="5"/>
  <c r="AX452" i="5"/>
  <c r="AX227" i="5"/>
  <c r="AX117" i="5"/>
  <c r="AX590" i="5"/>
  <c r="AX330" i="5"/>
  <c r="AX360" i="5"/>
  <c r="AX134" i="5"/>
  <c r="AX53" i="5"/>
  <c r="AX251" i="5"/>
  <c r="AX756" i="5"/>
  <c r="AX1168" i="5"/>
  <c r="AX1152" i="5"/>
  <c r="AX918" i="5"/>
  <c r="AX199" i="5"/>
  <c r="AX294" i="5"/>
  <c r="AX87" i="5"/>
  <c r="AX1139" i="5"/>
  <c r="AX189" i="5"/>
  <c r="AX155" i="5"/>
  <c r="AX421" i="5"/>
  <c r="AX122" i="5"/>
  <c r="AX1045" i="5"/>
  <c r="AX78" i="5"/>
  <c r="AX912" i="5"/>
  <c r="AX1162" i="5"/>
  <c r="AX1015" i="5"/>
  <c r="AX814" i="5"/>
  <c r="AX604" i="5"/>
  <c r="AX379" i="5"/>
  <c r="AX471" i="5"/>
  <c r="AX219" i="5"/>
  <c r="AX868" i="5"/>
  <c r="AX1158" i="5"/>
  <c r="AX732" i="5"/>
  <c r="AX655" i="5"/>
  <c r="AX1107" i="5"/>
  <c r="AX782" i="5"/>
  <c r="AX446" i="5"/>
  <c r="AX565" i="5"/>
  <c r="AX436" i="5"/>
  <c r="AX432" i="5"/>
  <c r="AX931" i="5"/>
  <c r="AX894" i="5"/>
  <c r="AX749" i="5"/>
  <c r="AX380" i="5"/>
  <c r="AX850" i="5"/>
  <c r="AX579" i="5"/>
  <c r="AX977" i="5"/>
  <c r="AX600" i="5"/>
  <c r="AX350" i="5"/>
  <c r="AX603" i="5"/>
  <c r="AX342" i="5"/>
  <c r="AX195" i="5"/>
  <c r="AX30" i="5"/>
  <c r="AX92" i="5"/>
  <c r="AX187" i="5"/>
  <c r="AX624" i="5"/>
  <c r="AX695" i="5"/>
  <c r="AX326" i="5"/>
  <c r="AX653" i="5"/>
  <c r="AX893" i="5"/>
  <c r="AX766" i="5"/>
  <c r="AX895" i="5"/>
  <c r="AX539" i="5"/>
  <c r="AX857" i="5"/>
  <c r="AX948" i="5"/>
  <c r="AX1064" i="5"/>
  <c r="AX872" i="5"/>
  <c r="AX472" i="5"/>
  <c r="AX874" i="5"/>
  <c r="AX258" i="5"/>
  <c r="AX1182" i="5"/>
  <c r="AX222" i="5"/>
  <c r="AX118" i="5"/>
  <c r="AX561" i="5"/>
  <c r="AX313" i="5"/>
  <c r="AX381" i="5"/>
  <c r="AX842" i="5"/>
  <c r="AX884" i="5"/>
  <c r="AX758" i="5"/>
  <c r="AX385" i="5"/>
  <c r="AX818" i="5"/>
  <c r="AX462" i="5"/>
  <c r="AX660" i="5"/>
  <c r="AX891" i="5"/>
  <c r="AX836" i="5"/>
  <c r="AX458" i="5"/>
  <c r="AX693" i="5"/>
  <c r="AX585" i="5"/>
  <c r="AX631" i="5"/>
  <c r="AX1148" i="5"/>
  <c r="AX480" i="5"/>
  <c r="AX59" i="5"/>
  <c r="AX988" i="5"/>
  <c r="AX422" i="5"/>
  <c r="AX676" i="5"/>
  <c r="AX917" i="5"/>
  <c r="AX860" i="5"/>
  <c r="AX537" i="5"/>
  <c r="AX320" i="5"/>
  <c r="AX578" i="5"/>
  <c r="AX466" i="5"/>
  <c r="AX674" i="5"/>
  <c r="AX568" i="5"/>
  <c r="AX17" i="5"/>
  <c r="AX7" i="5"/>
  <c r="AX18" i="5"/>
  <c r="AX6" i="5"/>
  <c r="AX201" i="5"/>
  <c r="AX331" i="5"/>
  <c r="AX518" i="5"/>
  <c r="AX526" i="5"/>
  <c r="AX48" i="5"/>
  <c r="AX31" i="5"/>
  <c r="AX346" i="5"/>
  <c r="AX243" i="5"/>
  <c r="AX116" i="5"/>
  <c r="AX66" i="5"/>
  <c r="AX283" i="5"/>
  <c r="AX1077" i="5"/>
  <c r="AX1059" i="5"/>
  <c r="AX1073" i="5"/>
  <c r="AX796" i="5"/>
  <c r="AX570" i="5"/>
  <c r="AX985" i="5"/>
  <c r="AX228" i="5"/>
  <c r="AX321" i="5"/>
  <c r="AX202" i="5"/>
  <c r="AX1133" i="5"/>
  <c r="AX137" i="5"/>
  <c r="AX44" i="5"/>
  <c r="AX58" i="5"/>
  <c r="AX741" i="5"/>
  <c r="AX536" i="5"/>
  <c r="AX347" i="5"/>
  <c r="AX123" i="5"/>
  <c r="AX153" i="5"/>
  <c r="AX671" i="5"/>
  <c r="AX464" i="5"/>
  <c r="AX249" i="5"/>
  <c r="AX336" i="5"/>
  <c r="AX149" i="5"/>
  <c r="AX1112" i="5"/>
  <c r="AX635" i="5"/>
  <c r="AX194" i="5"/>
  <c r="AX366" i="5"/>
  <c r="AX503" i="5"/>
  <c r="AX544" i="5"/>
  <c r="AX885" i="5"/>
  <c r="AX724" i="5"/>
  <c r="AX1098" i="5"/>
  <c r="AX1199" i="5"/>
  <c r="AX1154" i="5"/>
  <c r="AX27" i="5"/>
  <c r="AX554" i="5"/>
  <c r="AX1035" i="5"/>
  <c r="AX1163" i="5"/>
  <c r="AX1070" i="5"/>
  <c r="AX878" i="5"/>
  <c r="AX556" i="5"/>
  <c r="AX649" i="5"/>
  <c r="AX1049" i="5"/>
  <c r="AX807" i="5"/>
  <c r="AX942" i="5"/>
  <c r="AX650" i="5"/>
  <c r="AX849" i="5"/>
  <c r="AX547" i="5"/>
  <c r="AX49" i="5"/>
  <c r="AX34" i="5"/>
  <c r="AX168" i="5"/>
  <c r="AX303" i="5"/>
  <c r="AX488" i="5"/>
  <c r="AX179" i="5"/>
  <c r="AX367" i="5"/>
  <c r="AX241" i="5"/>
  <c r="AX108" i="5"/>
  <c r="AX961" i="5"/>
  <c r="AX393" i="5"/>
  <c r="AX145" i="5"/>
  <c r="AX140" i="5"/>
  <c r="AX644" i="5"/>
  <c r="AX498" i="5"/>
  <c r="AX915" i="5"/>
  <c r="AX722" i="5"/>
  <c r="AX1052" i="5"/>
  <c r="AX1204" i="5"/>
  <c r="AX1194" i="5"/>
  <c r="AX502" i="5"/>
  <c r="AX150" i="5"/>
  <c r="AX329" i="5"/>
  <c r="AX803" i="5"/>
  <c r="AX659" i="5"/>
  <c r="AX960" i="5"/>
  <c r="AX1161" i="5"/>
  <c r="AX934" i="5"/>
  <c r="AX665" i="5"/>
  <c r="AX765" i="5"/>
  <c r="AX914" i="5"/>
  <c r="AX930" i="5"/>
  <c r="AX1150" i="5"/>
  <c r="AX980" i="5"/>
  <c r="AX478" i="5"/>
  <c r="AX862" i="5"/>
  <c r="AX1188" i="5"/>
  <c r="AX1132" i="5"/>
  <c r="AX617" i="5"/>
  <c r="AX191" i="5"/>
  <c r="AX28" i="5"/>
  <c r="AX487" i="5"/>
  <c r="AX157" i="5"/>
  <c r="AX343" i="5"/>
  <c r="AX772" i="5"/>
  <c r="AX701" i="5"/>
  <c r="AX496" i="5"/>
  <c r="AX986" i="5"/>
  <c r="AX697" i="5"/>
  <c r="AX627" i="5"/>
  <c r="AX681" i="5"/>
  <c r="AX210" i="5"/>
  <c r="AX408" i="5"/>
  <c r="AX447" i="5"/>
  <c r="AX351" i="5"/>
  <c r="AX74" i="5"/>
  <c r="AX247" i="5"/>
  <c r="AX1042" i="5"/>
  <c r="AX1030" i="5"/>
  <c r="AX1092" i="5"/>
  <c r="AX744" i="5"/>
  <c r="AX239" i="5"/>
  <c r="AX319" i="5"/>
  <c r="AX209" i="5"/>
  <c r="AX1122" i="5"/>
  <c r="AX522" i="5"/>
  <c r="AX248" i="5"/>
  <c r="AX348" i="5"/>
  <c r="AX129" i="5"/>
  <c r="AX1123" i="5"/>
  <c r="AX553" i="5"/>
  <c r="AX1043" i="5"/>
  <c r="AX1172" i="5"/>
  <c r="AX1091" i="5"/>
  <c r="AX907" i="5"/>
  <c r="AX186" i="5"/>
  <c r="AX315" i="5"/>
  <c r="AX463" i="5"/>
  <c r="AX200" i="5"/>
  <c r="AX998" i="5"/>
  <c r="AX1169" i="5"/>
  <c r="AX919" i="5"/>
  <c r="AX684" i="5"/>
  <c r="AX759" i="5"/>
  <c r="AX890" i="5"/>
  <c r="AX473" i="5"/>
  <c r="AX940" i="5"/>
  <c r="AX692" i="5"/>
  <c r="AX608" i="5"/>
  <c r="AX973" i="5"/>
  <c r="AX863" i="5"/>
  <c r="AX784" i="5"/>
  <c r="AX232" i="5"/>
  <c r="AX1008" i="5"/>
  <c r="AX558" i="5"/>
  <c r="AX927" i="5"/>
  <c r="AX549" i="5"/>
  <c r="AX275" i="5"/>
  <c r="AX491" i="5"/>
  <c r="AX144" i="5"/>
  <c r="AX42" i="5"/>
  <c r="AX64" i="5"/>
  <c r="AX702" i="5"/>
  <c r="AX646" i="5"/>
  <c r="AX567" i="5"/>
  <c r="AX688" i="5"/>
  <c r="AX1082" i="5"/>
  <c r="AX837" i="5"/>
  <c r="AX938" i="5"/>
  <c r="AX704" i="5"/>
  <c r="AX824" i="5"/>
  <c r="AX951" i="5"/>
  <c r="AX1117" i="5"/>
  <c r="AX989" i="5"/>
  <c r="AX492" i="5"/>
  <c r="AX798" i="5"/>
  <c r="AX1198" i="5"/>
  <c r="AX679" i="5"/>
  <c r="AX212" i="5"/>
  <c r="AX411" i="5"/>
  <c r="AX449" i="5"/>
  <c r="AX364" i="5"/>
  <c r="AX944" i="5"/>
  <c r="AX848" i="5"/>
  <c r="AX816" i="5"/>
  <c r="AX230" i="5"/>
  <c r="AX1024" i="5"/>
  <c r="AX455" i="5"/>
  <c r="AX460" i="5"/>
  <c r="AX647" i="5"/>
  <c r="AX595" i="5"/>
  <c r="AX643" i="5"/>
  <c r="AX548" i="5"/>
  <c r="AX70" i="5"/>
  <c r="AX587" i="5"/>
  <c r="AX1128" i="5"/>
  <c r="AX633" i="5"/>
  <c r="AX176" i="5"/>
  <c r="AX873" i="5"/>
  <c r="AX435" i="5"/>
  <c r="AX540" i="5"/>
  <c r="AX594" i="5"/>
  <c r="AX577" i="5"/>
  <c r="AX510" i="5"/>
  <c r="AX260" i="5"/>
  <c r="AX509" i="5"/>
  <c r="AX618" i="5"/>
  <c r="AX507" i="5"/>
  <c r="AX76" i="5"/>
  <c r="AX9" i="5"/>
  <c r="AX22" i="5"/>
  <c r="AX10" i="5"/>
  <c r="AX20" i="5"/>
  <c r="AX272" i="5"/>
  <c r="AX497" i="5"/>
  <c r="AX613" i="5"/>
  <c r="AX451" i="5"/>
  <c r="AX164" i="5"/>
  <c r="AX21" i="5"/>
  <c r="AX178" i="5"/>
  <c r="AX414" i="5"/>
  <c r="AX295" i="5"/>
  <c r="AX109" i="5"/>
  <c r="AX40" i="5"/>
  <c r="AX215" i="5"/>
  <c r="AX1090" i="5"/>
  <c r="AX1076" i="5"/>
  <c r="AX1039" i="5"/>
  <c r="AX833" i="5"/>
  <c r="AX542" i="5"/>
  <c r="AX959" i="5"/>
  <c r="AX94" i="5"/>
  <c r="AX338" i="5"/>
  <c r="AX154" i="5"/>
  <c r="AX1110" i="5"/>
  <c r="AX14" i="5"/>
  <c r="AX185" i="5"/>
  <c r="AX799" i="5"/>
  <c r="AX519" i="5"/>
  <c r="AX274" i="5"/>
  <c r="AX268" i="5"/>
  <c r="AX174" i="5"/>
  <c r="AX543" i="5"/>
  <c r="AX297" i="5"/>
  <c r="AX286" i="5"/>
  <c r="AX418" i="5"/>
  <c r="AX152" i="5"/>
  <c r="AX1063" i="5"/>
  <c r="AX821" i="5"/>
  <c r="AX246" i="5"/>
  <c r="AX476" i="5"/>
  <c r="AX602" i="5"/>
  <c r="AX281" i="5"/>
  <c r="AX769" i="5"/>
  <c r="AX620" i="5"/>
  <c r="AX922" i="5"/>
  <c r="AX1120" i="5"/>
  <c r="AX1097" i="5"/>
  <c r="AX12" i="5"/>
  <c r="AX3" i="5"/>
  <c r="AX439" i="5"/>
  <c r="AX834" i="5"/>
  <c r="AX1089" i="5"/>
  <c r="AX1055" i="5"/>
  <c r="AX886" i="5"/>
  <c r="AX97" i="5"/>
  <c r="AX596" i="5"/>
  <c r="AX970" i="5"/>
  <c r="AX573" i="5"/>
  <c r="AX734" i="5"/>
  <c r="AX486" i="5"/>
  <c r="AX776" i="5"/>
  <c r="AX501" i="5"/>
  <c r="AX159" i="5"/>
  <c r="AX24" i="5"/>
  <c r="AX231" i="5"/>
  <c r="AX136" i="5"/>
  <c r="AX444" i="5"/>
  <c r="AX269" i="5"/>
  <c r="AX173" i="5"/>
  <c r="AX390" i="5"/>
  <c r="AX325" i="5"/>
  <c r="AX947" i="5"/>
  <c r="AX280" i="5"/>
  <c r="AX252" i="5"/>
  <c r="AX148" i="5"/>
  <c r="AX530" i="5"/>
  <c r="AX305" i="5"/>
  <c r="AX786" i="5"/>
  <c r="AX597" i="5"/>
  <c r="AX932" i="5"/>
  <c r="AX1103" i="5"/>
  <c r="AX1126" i="5"/>
  <c r="AX162" i="5"/>
  <c r="AX345" i="5"/>
  <c r="AX735" i="5"/>
  <c r="AX669" i="5"/>
  <c r="AX1143" i="5"/>
  <c r="AX1181" i="5"/>
  <c r="AX889" i="5"/>
  <c r="AX897" i="5"/>
  <c r="AX629" i="5"/>
  <c r="AX1027" i="5"/>
  <c r="AX743" i="5"/>
  <c r="AX1058" i="5"/>
  <c r="AX1116" i="5"/>
  <c r="AX680" i="5"/>
  <c r="AX745" i="5"/>
  <c r="AX1197" i="5"/>
  <c r="AX318" i="5"/>
  <c r="AX1005" i="5"/>
  <c r="AX584" i="5"/>
  <c r="AX400" i="5"/>
  <c r="AX13" i="5"/>
  <c r="AX2" i="5"/>
  <c r="AX172" i="5"/>
  <c r="AX353" i="5"/>
  <c r="AX710" i="5"/>
  <c r="AX706" i="5"/>
  <c r="AX427" i="5"/>
  <c r="AX1041" i="5"/>
  <c r="AX935" i="5"/>
  <c r="AX412" i="5"/>
  <c r="AX333" i="5"/>
  <c r="AX535" i="5"/>
  <c r="AX461" i="5"/>
  <c r="AX384" i="5"/>
  <c r="AX85" i="5"/>
  <c r="AX47" i="5"/>
  <c r="AX218" i="5"/>
  <c r="AX1085" i="5"/>
  <c r="AX1067" i="5"/>
  <c r="AX1078" i="5"/>
  <c r="AX820" i="5"/>
  <c r="AX96" i="5"/>
  <c r="AX341" i="5"/>
  <c r="AX177" i="5"/>
  <c r="AX1101" i="5"/>
  <c r="AX250" i="5"/>
  <c r="AX302" i="5"/>
  <c r="AX391" i="5"/>
  <c r="AX146" i="5"/>
  <c r="AX1071" i="5"/>
  <c r="AX456" i="5"/>
  <c r="AX845" i="5"/>
  <c r="AX1113" i="5"/>
  <c r="AX1003" i="5"/>
  <c r="AX898" i="5"/>
  <c r="AX238" i="5"/>
  <c r="AX135" i="5"/>
  <c r="AX424" i="5"/>
  <c r="AX257" i="5"/>
  <c r="AX1140" i="5"/>
  <c r="AX1179" i="5"/>
  <c r="AX962" i="5"/>
  <c r="AX903" i="5"/>
  <c r="AX670" i="5"/>
  <c r="AX1004" i="5"/>
  <c r="AX413" i="5"/>
  <c r="AX1010" i="5"/>
  <c r="AX892" i="5"/>
  <c r="AX442" i="5"/>
  <c r="AX270" i="5"/>
  <c r="AX775" i="5"/>
  <c r="AX723" i="5"/>
  <c r="AX717" i="5"/>
  <c r="AX843" i="5"/>
  <c r="AX83" i="5"/>
  <c r="AX982" i="5"/>
  <c r="AX517" i="5"/>
  <c r="AX678" i="5"/>
  <c r="AX429" i="5"/>
  <c r="AX15" i="5"/>
  <c r="AX182" i="5"/>
  <c r="AX839" i="5"/>
  <c r="AX804" i="5"/>
  <c r="AX88" i="5"/>
  <c r="AX591" i="5"/>
  <c r="AX923" i="5"/>
  <c r="AX641" i="5"/>
  <c r="AX768" i="5"/>
  <c r="AX562" i="5"/>
  <c r="AX719" i="5"/>
  <c r="AX714" i="5"/>
  <c r="AX1068" i="5"/>
  <c r="AX1102" i="5"/>
  <c r="AX686" i="5"/>
  <c r="AX742" i="5"/>
  <c r="AX1201" i="5"/>
  <c r="AX328" i="5"/>
  <c r="AX470" i="5"/>
  <c r="AX474" i="5"/>
  <c r="AX344" i="5"/>
  <c r="AX244" i="5"/>
  <c r="AX822" i="5"/>
  <c r="AX731" i="5"/>
  <c r="AX696" i="5"/>
  <c r="AX904" i="5"/>
  <c r="AX77" i="5"/>
  <c r="AX979" i="5"/>
  <c r="AX841" i="5"/>
  <c r="AX100" i="5"/>
  <c r="AX516" i="5"/>
  <c r="AX128" i="5"/>
  <c r="AX493" i="5"/>
  <c r="AX309" i="5"/>
  <c r="AX1031" i="5"/>
  <c r="AX555" i="5"/>
  <c r="AX402" i="5"/>
  <c r="AX648" i="5"/>
  <c r="AX858" i="5"/>
  <c r="AX90" i="5"/>
  <c r="AX431" i="5"/>
  <c r="AX528" i="5"/>
  <c r="AX113" i="5"/>
  <c r="AX41" i="5"/>
  <c r="AU38" i="5"/>
  <c r="AU825" i="5"/>
  <c r="AU605" i="5"/>
  <c r="AU855" i="5"/>
  <c r="AU369" i="5"/>
  <c r="AU63" i="5"/>
  <c r="AU190" i="5"/>
  <c r="AU730" i="5"/>
  <c r="AU1216" i="5"/>
  <c r="AU1218" i="5"/>
  <c r="AU1094" i="5"/>
  <c r="AU856" i="5"/>
  <c r="AU278" i="5"/>
  <c r="AU356" i="5"/>
  <c r="AU867" i="5"/>
  <c r="AU115" i="5"/>
  <c r="AU287" i="5"/>
  <c r="AU235" i="5"/>
  <c r="AU86" i="5"/>
  <c r="AU1086" i="5"/>
  <c r="AU557" i="5"/>
  <c r="AU310" i="5"/>
  <c r="AU875" i="5"/>
  <c r="AU79" i="5"/>
  <c r="AU39" i="5"/>
  <c r="AU324" i="5"/>
  <c r="AU221" i="5"/>
  <c r="AU1037" i="5"/>
  <c r="AU736" i="5"/>
  <c r="AU1121" i="5"/>
  <c r="AU1141" i="5"/>
  <c r="AU652" i="5"/>
  <c r="AU1050" i="5"/>
  <c r="AU1166" i="5"/>
  <c r="AU1219" i="5"/>
  <c r="AU1207" i="5"/>
  <c r="AU160" i="5"/>
  <c r="AU206" i="5"/>
  <c r="AU1195" i="5"/>
  <c r="AU1144" i="5"/>
  <c r="AU1081" i="5"/>
  <c r="AU1099" i="5"/>
  <c r="AU958" i="5"/>
  <c r="AU851" i="5"/>
  <c r="AU740" i="5"/>
  <c r="AU1095" i="5"/>
  <c r="AU916" i="5"/>
  <c r="AU417" i="5"/>
  <c r="AU339" i="5"/>
  <c r="AU103" i="5"/>
  <c r="AU626" i="5"/>
  <c r="AU716" i="5"/>
  <c r="AU854" i="5"/>
  <c r="AU98" i="5"/>
  <c r="AU183" i="5"/>
  <c r="AU311" i="5"/>
  <c r="AU127" i="5"/>
  <c r="AU871" i="5"/>
  <c r="AU748" i="5"/>
  <c r="AU926" i="5"/>
  <c r="AU1034" i="5"/>
  <c r="AU658" i="5"/>
  <c r="AU1105" i="5"/>
  <c r="AU1074" i="5"/>
  <c r="AU1208" i="5"/>
  <c r="AU1191" i="5"/>
  <c r="AU869" i="5"/>
  <c r="AU975" i="5"/>
  <c r="AU1104" i="5"/>
  <c r="AU705" i="5"/>
  <c r="AU883" i="5"/>
  <c r="AU1127" i="5"/>
  <c r="AU298" i="5"/>
  <c r="AU957" i="5"/>
  <c r="AU477" i="5"/>
  <c r="AU981" i="5"/>
  <c r="AU1014" i="5"/>
  <c r="AU572" i="5"/>
  <c r="AU661" i="5"/>
  <c r="AU312" i="5"/>
  <c r="AU953" i="5"/>
  <c r="AU1202" i="5"/>
  <c r="AU467" i="5"/>
  <c r="AU1038" i="5"/>
  <c r="AU377" i="5"/>
  <c r="AU226" i="5"/>
  <c r="AU112" i="5"/>
  <c r="AU499" i="5"/>
  <c r="AU163" i="5"/>
  <c r="AU180" i="5"/>
  <c r="AU991" i="5"/>
  <c r="AU984" i="5"/>
  <c r="AU1118" i="5"/>
  <c r="AU1011" i="5"/>
  <c r="AU1153" i="5"/>
  <c r="AU271" i="5"/>
  <c r="AU823" i="5"/>
  <c r="AU853" i="5"/>
  <c r="AU949" i="5"/>
  <c r="AU808" i="5"/>
  <c r="AU762" i="5"/>
  <c r="AU785" i="5"/>
  <c r="AU106" i="5"/>
  <c r="AU104" i="5"/>
  <c r="AU791" i="5"/>
  <c r="AU1057" i="5"/>
  <c r="AU1111" i="5"/>
  <c r="AU727" i="5"/>
  <c r="AU430" i="5"/>
  <c r="AU73" i="5"/>
  <c r="AU240" i="5"/>
  <c r="AU214" i="5"/>
  <c r="AU61" i="5"/>
  <c r="AU1137" i="5"/>
  <c r="AU91" i="5"/>
  <c r="AU45" i="5"/>
  <c r="AU363" i="5"/>
  <c r="AU224" i="5"/>
  <c r="AU995" i="5"/>
  <c r="AU355" i="5"/>
  <c r="AU1175" i="5"/>
  <c r="AU1001" i="5"/>
  <c r="AU933" i="5"/>
  <c r="AU879" i="5"/>
  <c r="AU406" i="5"/>
  <c r="AU368" i="5"/>
  <c r="AU545" i="5"/>
  <c r="AU80" i="5"/>
  <c r="AU739" i="5"/>
  <c r="AU1130" i="5"/>
  <c r="AU721" i="5"/>
  <c r="AU1051" i="5"/>
  <c r="AU538" i="5"/>
  <c r="AU1033" i="5"/>
  <c r="AU1114" i="5"/>
  <c r="AU387" i="5"/>
  <c r="AU662" i="5"/>
  <c r="AU831" i="5"/>
  <c r="AU844" i="5"/>
  <c r="AU800" i="5"/>
  <c r="AU428" i="5"/>
  <c r="AU950" i="5"/>
  <c r="AU101" i="5"/>
  <c r="AU1046" i="5"/>
  <c r="AU362" i="5"/>
  <c r="AU896" i="5"/>
  <c r="AU630" i="5"/>
  <c r="AU263" i="5"/>
  <c r="AU95" i="5"/>
  <c r="AU151" i="5"/>
  <c r="AU691" i="5"/>
  <c r="AU690" i="5"/>
  <c r="AU906" i="5"/>
  <c r="AU905" i="5"/>
  <c r="AU619" i="5"/>
  <c r="AU1072" i="5"/>
  <c r="AU865" i="5"/>
  <c r="AU1047" i="5"/>
  <c r="AU490" i="5"/>
  <c r="AU737" i="5"/>
  <c r="AU469" i="5"/>
  <c r="AU1061" i="5"/>
  <c r="AU1183" i="5"/>
  <c r="AU921" i="5"/>
  <c r="AU810" i="5"/>
  <c r="AU615" i="5"/>
  <c r="AU760" i="5"/>
  <c r="AU700" i="5"/>
  <c r="AU666" i="5"/>
  <c r="AU397" i="5"/>
  <c r="AU866" i="5"/>
  <c r="AU299" i="5"/>
  <c r="AU1088" i="5"/>
  <c r="AU327" i="5"/>
  <c r="AU880" i="5"/>
  <c r="AU489" i="5"/>
  <c r="AU370" i="5"/>
  <c r="AU407" i="5"/>
  <c r="AU581" i="5"/>
  <c r="AU523" i="5"/>
  <c r="AU147" i="5"/>
  <c r="AU637" i="5"/>
  <c r="AU713" i="5"/>
  <c r="AU1129" i="5"/>
  <c r="AU425" i="5"/>
  <c r="AU205" i="5"/>
  <c r="AU75" i="5"/>
  <c r="AU207" i="5"/>
  <c r="AU913" i="5"/>
  <c r="AU415" i="5"/>
  <c r="AU790" i="5"/>
  <c r="AU514" i="5"/>
  <c r="AU277" i="5"/>
  <c r="AU479" i="5"/>
  <c r="AU753" i="5"/>
  <c r="AU687" i="5"/>
  <c r="AU623" i="5"/>
  <c r="AU143" i="5"/>
  <c r="AU36" i="5"/>
  <c r="AU35" i="5"/>
  <c r="AU527" i="5"/>
  <c r="AU399" i="5"/>
  <c r="AU552" i="5"/>
  <c r="AU398" i="5"/>
  <c r="AU165" i="5"/>
  <c r="AU99" i="5"/>
  <c r="AU754" i="5"/>
  <c r="AU1215" i="5"/>
  <c r="AU1214" i="5"/>
  <c r="AU1119" i="5"/>
  <c r="AU925" i="5"/>
  <c r="AU524" i="5"/>
  <c r="AU322" i="5"/>
  <c r="AU640" i="5"/>
  <c r="AU43" i="5"/>
  <c r="AU276" i="5"/>
  <c r="AU203" i="5"/>
  <c r="AU50" i="5"/>
  <c r="AU1176" i="5"/>
  <c r="AU936" i="5"/>
  <c r="AU500" i="5"/>
  <c r="AU1025" i="5"/>
  <c r="AU273" i="5"/>
  <c r="AU521" i="5"/>
  <c r="AU314" i="5"/>
  <c r="AU81" i="5"/>
  <c r="AU1062" i="5"/>
  <c r="AU663" i="5"/>
  <c r="AU1018" i="5"/>
  <c r="AU788" i="5"/>
  <c r="AU726" i="5"/>
  <c r="AU968" i="5"/>
  <c r="AU954" i="5"/>
  <c r="AU1217" i="5"/>
  <c r="AU1210" i="5"/>
  <c r="AU217" i="5"/>
  <c r="AU715" i="5"/>
  <c r="AU1142" i="5"/>
  <c r="AU1146" i="5"/>
  <c r="AU859" i="5"/>
  <c r="AU1053" i="5"/>
  <c r="AU1028" i="5"/>
  <c r="AU828" i="5"/>
  <c r="AU725" i="5"/>
  <c r="AU861" i="5"/>
  <c r="AU920" i="5"/>
  <c r="AU929" i="5"/>
  <c r="AU410" i="5"/>
  <c r="AU357" i="5"/>
  <c r="AU65" i="5"/>
  <c r="AU156" i="5"/>
  <c r="AU372" i="5"/>
  <c r="AU592" i="5"/>
  <c r="AU332" i="5"/>
  <c r="AU304" i="5"/>
  <c r="AU56" i="5"/>
  <c r="AU300" i="5"/>
  <c r="AU763" i="5"/>
  <c r="AU829" i="5"/>
  <c r="AU1007" i="5"/>
  <c r="AU783" i="5"/>
  <c r="AU689" i="5"/>
  <c r="AU1032" i="5"/>
  <c r="AU965" i="5"/>
  <c r="AU1212" i="5"/>
  <c r="AU1187" i="5"/>
  <c r="AU943" i="5"/>
  <c r="AU1000" i="5"/>
  <c r="AU1189" i="5"/>
  <c r="AU838" i="5"/>
  <c r="AU639" i="5"/>
  <c r="AU1108" i="5"/>
  <c r="AU606" i="5"/>
  <c r="AU864" i="5"/>
  <c r="AU404" i="5"/>
  <c r="AU815" i="5"/>
  <c r="AU971" i="5"/>
  <c r="AU396" i="5"/>
  <c r="AU826" i="5"/>
  <c r="AU292" i="5"/>
  <c r="AU1044" i="5"/>
  <c r="AU52" i="5"/>
  <c r="AU1206" i="5"/>
  <c r="AU288" i="5"/>
  <c r="AU1096" i="5"/>
  <c r="AU358" i="5"/>
  <c r="AU459" i="5"/>
  <c r="AU193" i="5"/>
  <c r="AU941" i="5"/>
  <c r="AU994" i="5"/>
  <c r="AU1205" i="5"/>
  <c r="AU1040" i="5"/>
  <c r="AU1193" i="5"/>
  <c r="AU468" i="5"/>
  <c r="AU924" i="5"/>
  <c r="AU738" i="5"/>
  <c r="AU1075" i="5"/>
  <c r="AU974" i="5"/>
  <c r="AU928" i="5"/>
  <c r="AU812" i="5"/>
  <c r="AU114" i="5"/>
  <c r="AU110" i="5"/>
  <c r="AU513" i="5"/>
  <c r="AU1079" i="5"/>
  <c r="AU1157" i="5"/>
  <c r="AU1056" i="5"/>
  <c r="AU420" i="5"/>
  <c r="AU33" i="5"/>
  <c r="AU266" i="5"/>
  <c r="AU142" i="5"/>
  <c r="AU62" i="5"/>
  <c r="AU1196" i="5"/>
  <c r="AU264" i="5"/>
  <c r="AU445" i="5"/>
  <c r="AU438" i="5"/>
  <c r="AU141" i="5"/>
  <c r="AU1009" i="5"/>
  <c r="AU888" i="5"/>
  <c r="AU1160" i="5"/>
  <c r="AU1065" i="5"/>
  <c r="AU777" i="5"/>
  <c r="AU1080" i="5"/>
  <c r="AU253" i="5"/>
  <c r="AU184" i="5"/>
  <c r="AU483" i="5"/>
  <c r="AU237" i="5"/>
  <c r="AU667" i="5"/>
  <c r="AU1159" i="5"/>
  <c r="AU586" i="5"/>
  <c r="AU952" i="5"/>
  <c r="AU551" i="5"/>
  <c r="AU1023" i="5"/>
  <c r="AU1203" i="5"/>
  <c r="AU441" i="5"/>
  <c r="AU1012" i="5"/>
  <c r="AU1100" i="5"/>
  <c r="AU559" i="5"/>
  <c r="AU622" i="5"/>
  <c r="AU654" i="5"/>
  <c r="AU166" i="5"/>
  <c r="AU806" i="5"/>
  <c r="AU409" i="5"/>
  <c r="AU1017" i="5"/>
  <c r="AU515" i="5"/>
  <c r="AU830" i="5"/>
  <c r="AU564" i="5"/>
  <c r="AU698" i="5"/>
  <c r="AU728" i="5"/>
  <c r="AU978" i="5"/>
  <c r="AU1029" i="5"/>
  <c r="AU668" i="5"/>
  <c r="AU1019" i="5"/>
  <c r="AU1087" i="5"/>
  <c r="AU846" i="5"/>
  <c r="AU992" i="5"/>
  <c r="AU388" i="5"/>
  <c r="AU910" i="5"/>
  <c r="AU259" i="5"/>
  <c r="AU1054" i="5"/>
  <c r="AU225" i="5"/>
  <c r="AU1211" i="5"/>
  <c r="AU1022" i="5"/>
  <c r="AU967" i="5"/>
  <c r="AU805" i="5"/>
  <c r="AU899" i="5"/>
  <c r="AU448" i="5"/>
  <c r="AU511" i="5"/>
  <c r="AU574" i="5"/>
  <c r="AU138" i="5"/>
  <c r="AU673" i="5"/>
  <c r="AU780" i="5"/>
  <c r="AU1060" i="5"/>
  <c r="AU229" i="5"/>
  <c r="AU797" i="5"/>
  <c r="AU105" i="5"/>
  <c r="AU308" i="5"/>
  <c r="AU261" i="5"/>
  <c r="AU520" i="5"/>
  <c r="AU401" i="5"/>
  <c r="AU508" i="5"/>
  <c r="AU485" i="5"/>
  <c r="AU1124" i="5"/>
  <c r="AU599" i="5"/>
  <c r="AU720" i="5"/>
  <c r="AU877" i="5"/>
  <c r="AU296" i="5"/>
  <c r="AU870" i="5"/>
  <c r="AU394" i="5"/>
  <c r="AU607" i="5"/>
  <c r="AU512" i="5"/>
  <c r="AU437" i="5"/>
  <c r="AU11" i="5"/>
  <c r="AU29" i="5"/>
  <c r="AU8" i="5"/>
  <c r="AU26" i="5"/>
  <c r="AU506" i="5"/>
  <c r="AU216" i="5"/>
  <c r="AU443" i="5"/>
  <c r="AU433" i="5"/>
  <c r="AU170" i="5"/>
  <c r="AU71" i="5"/>
  <c r="AU718" i="5"/>
  <c r="AU1192" i="5"/>
  <c r="AU1184" i="5"/>
  <c r="AU1013" i="5"/>
  <c r="AU657" i="5"/>
  <c r="AU677" i="5"/>
  <c r="AU301" i="5"/>
  <c r="AU997" i="5"/>
  <c r="AU434" i="5"/>
  <c r="AU223" i="5"/>
  <c r="AU67" i="5"/>
  <c r="AU1136" i="5"/>
  <c r="AU963" i="5"/>
  <c r="AU566" i="5"/>
  <c r="AU525" i="5"/>
  <c r="AU847" i="5"/>
  <c r="AU204" i="5"/>
  <c r="AU582" i="5"/>
  <c r="AU323" i="5"/>
  <c r="AU107" i="5"/>
  <c r="AU1177" i="5"/>
  <c r="AU711" i="5"/>
  <c r="AU636" i="5"/>
  <c r="AU580" i="5"/>
  <c r="AU645" i="5"/>
  <c r="AU781" i="5"/>
  <c r="AU999" i="5"/>
  <c r="AU1155" i="5"/>
  <c r="AU1200" i="5"/>
  <c r="AU72" i="5"/>
  <c r="AU809" i="5"/>
  <c r="AU1006" i="5"/>
  <c r="AU1002" i="5"/>
  <c r="AU771" i="5"/>
  <c r="AU1020" i="5"/>
  <c r="AU908" i="5"/>
  <c r="AU612" i="5"/>
  <c r="AU531" i="5"/>
  <c r="AU882" i="5"/>
  <c r="AU819" i="5"/>
  <c r="AU392" i="5"/>
  <c r="AU316" i="5"/>
  <c r="AU37" i="5"/>
  <c r="AU234" i="5"/>
  <c r="AU335" i="5"/>
  <c r="AU465" i="5"/>
  <c r="AU233" i="5"/>
  <c r="AU374" i="5"/>
  <c r="AU378" i="5"/>
  <c r="AU93" i="5"/>
  <c r="AU169" i="5"/>
  <c r="AU993" i="5"/>
  <c r="AU334" i="5"/>
  <c r="AU779" i="5"/>
  <c r="AU651" i="5"/>
  <c r="AU811" i="5"/>
  <c r="AU307" i="5"/>
  <c r="AU792" i="5"/>
  <c r="AU1066" i="5"/>
  <c r="AU1178" i="5"/>
  <c r="AU1190" i="5"/>
  <c r="AU751" i="5"/>
  <c r="AU632" i="5"/>
  <c r="AU1106" i="5"/>
  <c r="AU755" i="5"/>
  <c r="AU282" i="5"/>
  <c r="AU389" i="5"/>
  <c r="AU1135" i="5"/>
  <c r="AU563" i="5"/>
  <c r="AU964" i="5"/>
  <c r="AU601" i="5"/>
  <c r="AU966" i="5"/>
  <c r="AU770" i="5"/>
  <c r="AU752" i="5"/>
  <c r="AU817" i="5"/>
  <c r="AU541" i="5"/>
  <c r="AU969" i="5"/>
  <c r="AU1185" i="5"/>
  <c r="AU1125" i="5"/>
  <c r="AU192" i="5"/>
  <c r="AU69" i="5"/>
  <c r="AU46" i="5"/>
  <c r="AU778" i="5"/>
  <c r="AU638" i="5"/>
  <c r="AU1021" i="5"/>
  <c r="AU761" i="5"/>
  <c r="AU1164" i="5"/>
  <c r="AU236" i="5"/>
  <c r="AU664" i="5"/>
  <c r="AU729" i="5"/>
  <c r="AU909" i="5"/>
  <c r="AU656" i="5"/>
  <c r="AU750" i="5"/>
  <c r="AU625" i="5"/>
  <c r="AU60" i="5"/>
  <c r="AU54" i="5"/>
  <c r="AU454" i="5"/>
  <c r="AU1134" i="5"/>
  <c r="AU1156" i="5"/>
  <c r="AU1069" i="5"/>
  <c r="AU495" i="5"/>
  <c r="AU382" i="5"/>
  <c r="AU125" i="5"/>
  <c r="AU51" i="5"/>
  <c r="AU1171" i="5"/>
  <c r="AU208" i="5"/>
  <c r="AU533" i="5"/>
  <c r="AU371" i="5"/>
  <c r="AU84" i="5"/>
  <c r="AU1145" i="5"/>
  <c r="AU708" i="5"/>
  <c r="AU1026" i="5"/>
  <c r="AU983" i="5"/>
  <c r="AU774" i="5"/>
  <c r="AU852" i="5"/>
  <c r="AU289" i="5"/>
  <c r="AU245" i="5"/>
  <c r="AU375" i="5"/>
  <c r="AU133" i="5"/>
  <c r="AU290" i="5"/>
  <c r="AU317" i="5"/>
  <c r="AU1138" i="5"/>
  <c r="AU611" i="5"/>
  <c r="AU996" i="5"/>
  <c r="AU610" i="5"/>
  <c r="AU939" i="5"/>
  <c r="AU1167" i="5"/>
  <c r="AU284" i="5"/>
  <c r="AU709" i="5"/>
  <c r="AU767" i="5"/>
  <c r="AU482" i="5"/>
  <c r="AU887" i="5"/>
  <c r="AU683" i="5"/>
  <c r="AU583" i="5"/>
  <c r="AU937" i="5"/>
  <c r="AU337" i="5"/>
  <c r="AU976" i="5"/>
  <c r="AU395" i="5"/>
  <c r="AU801" i="5"/>
  <c r="AU484" i="5"/>
  <c r="AU813" i="5"/>
  <c r="AU589" i="5"/>
  <c r="AU609" i="5"/>
  <c r="AU764" i="5"/>
  <c r="AU576" i="5"/>
  <c r="AU946" i="5"/>
  <c r="AU773" i="5"/>
  <c r="AU733" i="5"/>
  <c r="AU835" i="5"/>
  <c r="AU707" i="5"/>
  <c r="AU481" i="5"/>
  <c r="AU945" i="5"/>
  <c r="AU1186" i="5"/>
  <c r="AU827" i="5"/>
  <c r="AU621" i="5"/>
  <c r="AU694" i="5"/>
  <c r="AU642" i="5"/>
  <c r="AU359" i="5"/>
  <c r="AU794" i="5"/>
  <c r="AU712" i="5"/>
  <c r="AU475" i="5"/>
  <c r="AU956" i="5"/>
  <c r="AU672" i="5"/>
  <c r="AU1084" i="5"/>
  <c r="AU832" i="5"/>
  <c r="AU450" i="5"/>
  <c r="AU102" i="5"/>
  <c r="AU262" i="5"/>
  <c r="AU120" i="5"/>
  <c r="AU405" i="5"/>
  <c r="AU1109" i="5"/>
  <c r="AU614" i="5"/>
  <c r="AU306" i="5"/>
  <c r="AU787" i="5"/>
  <c r="AU990" i="5"/>
  <c r="AU403" i="5"/>
  <c r="AU111" i="5"/>
  <c r="AU256" i="5"/>
  <c r="AU505" i="5"/>
  <c r="AU220" i="5"/>
  <c r="AU25" i="5"/>
  <c r="AU16" i="5"/>
  <c r="AU23" i="5"/>
  <c r="AU19" i="5"/>
  <c r="AU121" i="5"/>
  <c r="AU285" i="5"/>
  <c r="AU383" i="5"/>
  <c r="AU571" i="5"/>
  <c r="AU131" i="5"/>
  <c r="AU4" i="5"/>
  <c r="AU242" i="5"/>
  <c r="AU365" i="5"/>
  <c r="AU213" i="5"/>
  <c r="AU132" i="5"/>
  <c r="AU55" i="5"/>
  <c r="AU279" i="5"/>
  <c r="AU757" i="5"/>
  <c r="AU1173" i="5"/>
  <c r="AU1170" i="5"/>
  <c r="AU955" i="5"/>
  <c r="AU349" i="5"/>
  <c r="AU188" i="5"/>
  <c r="AU32" i="5"/>
  <c r="AU457" i="5"/>
  <c r="AU881" i="5"/>
  <c r="AU198" i="5"/>
  <c r="AU293" i="5"/>
  <c r="AU82" i="5"/>
  <c r="AU1131" i="5"/>
  <c r="AU89" i="5"/>
  <c r="AU181" i="5"/>
  <c r="AU628" i="5"/>
  <c r="AU494" i="5"/>
  <c r="AU167" i="5"/>
  <c r="AU254" i="5"/>
  <c r="AU175" i="5"/>
  <c r="AU532" i="5"/>
  <c r="AU196" i="5"/>
  <c r="AU161" i="5"/>
  <c r="AU386" i="5"/>
  <c r="AU130" i="5"/>
  <c r="AU1016" i="5"/>
  <c r="AU699" i="5"/>
  <c r="AU126" i="5"/>
  <c r="AU291" i="5"/>
  <c r="AU373" i="5"/>
  <c r="AU354" i="5"/>
  <c r="AU593" i="5"/>
  <c r="AU682" i="5"/>
  <c r="AU795" i="5"/>
  <c r="AU1083" i="5"/>
  <c r="AU1213" i="5"/>
  <c r="AU1174" i="5"/>
  <c r="AU68" i="5"/>
  <c r="AU972" i="5"/>
  <c r="AU1151" i="5"/>
  <c r="AU1036" i="5"/>
  <c r="AU876" i="5"/>
  <c r="AU340" i="5"/>
  <c r="AU685" i="5"/>
  <c r="AU902" i="5"/>
  <c r="AU747" i="5"/>
  <c r="AU793" i="5"/>
  <c r="AU504" i="5"/>
  <c r="AU789" i="5"/>
  <c r="AU560" i="5"/>
  <c r="AU139" i="5"/>
  <c r="AU5" i="5"/>
  <c r="AU575" i="5"/>
  <c r="AU376" i="5"/>
  <c r="AU453" i="5"/>
  <c r="AU197" i="5"/>
  <c r="AU255" i="5"/>
  <c r="AU361" i="5"/>
  <c r="AU211" i="5"/>
  <c r="AU911" i="5"/>
  <c r="AU158" i="5"/>
  <c r="AU265" i="5"/>
  <c r="AU171" i="5"/>
  <c r="AU546" i="5"/>
  <c r="AU352" i="5"/>
  <c r="AU588" i="5"/>
  <c r="AU634" i="5"/>
  <c r="AU746" i="5"/>
  <c r="AU1048" i="5"/>
  <c r="AU1209" i="5"/>
  <c r="AU1165" i="5"/>
  <c r="AU124" i="5"/>
  <c r="AU416" i="5"/>
  <c r="AU598" i="5"/>
  <c r="AU529" i="5"/>
  <c r="AU900" i="5"/>
  <c r="AU1147" i="5"/>
  <c r="AU703" i="5"/>
  <c r="AU675" i="5"/>
  <c r="AU1115" i="5"/>
  <c r="AU802" i="5"/>
  <c r="AU987" i="5"/>
  <c r="AU1093" i="5"/>
  <c r="AU840" i="5"/>
  <c r="AU440" i="5"/>
  <c r="AU901" i="5"/>
  <c r="AU267" i="5"/>
  <c r="AU1180" i="5"/>
  <c r="AU1149" i="5"/>
  <c r="AU550" i="5"/>
  <c r="AU57" i="5"/>
  <c r="AU119" i="5"/>
  <c r="AU419" i="5"/>
  <c r="AU616" i="5"/>
  <c r="AU534" i="5"/>
  <c r="AU423" i="5"/>
  <c r="AU569" i="5"/>
  <c r="AU426" i="5"/>
  <c r="AU452" i="5"/>
  <c r="AU227" i="5"/>
  <c r="AU117" i="5"/>
  <c r="AU590" i="5"/>
  <c r="AU330" i="5"/>
  <c r="AU360" i="5"/>
  <c r="AU134" i="5"/>
  <c r="AU53" i="5"/>
  <c r="AU251" i="5"/>
  <c r="AU756" i="5"/>
  <c r="AU1168" i="5"/>
  <c r="AU1152" i="5"/>
  <c r="AU918" i="5"/>
  <c r="AU199" i="5"/>
  <c r="AU294" i="5"/>
  <c r="AU87" i="5"/>
  <c r="AU1139" i="5"/>
  <c r="AU189" i="5"/>
  <c r="AU155" i="5"/>
  <c r="AU421" i="5"/>
  <c r="AU122" i="5"/>
  <c r="AU1045" i="5"/>
  <c r="AU78" i="5"/>
  <c r="AU912" i="5"/>
  <c r="AU1162" i="5"/>
  <c r="AU1015" i="5"/>
  <c r="AU814" i="5"/>
  <c r="AU604" i="5"/>
  <c r="AU379" i="5"/>
  <c r="AU471" i="5"/>
  <c r="AU219" i="5"/>
  <c r="AU868" i="5"/>
  <c r="AU1158" i="5"/>
  <c r="AU732" i="5"/>
  <c r="AU655" i="5"/>
  <c r="AU1107" i="5"/>
  <c r="AU782" i="5"/>
  <c r="AU446" i="5"/>
  <c r="AU565" i="5"/>
  <c r="AU436" i="5"/>
  <c r="AU432" i="5"/>
  <c r="AU931" i="5"/>
  <c r="AU894" i="5"/>
  <c r="AU749" i="5"/>
  <c r="AU380" i="5"/>
  <c r="AU850" i="5"/>
  <c r="AU579" i="5"/>
  <c r="AU977" i="5"/>
  <c r="AU600" i="5"/>
  <c r="AU350" i="5"/>
  <c r="AU603" i="5"/>
  <c r="AU342" i="5"/>
  <c r="AU195" i="5"/>
  <c r="AU30" i="5"/>
  <c r="AU92" i="5"/>
  <c r="AU187" i="5"/>
  <c r="AU624" i="5"/>
  <c r="AU695" i="5"/>
  <c r="AU326" i="5"/>
  <c r="AU653" i="5"/>
  <c r="AU893" i="5"/>
  <c r="AU766" i="5"/>
  <c r="AU895" i="5"/>
  <c r="AU539" i="5"/>
  <c r="AU857" i="5"/>
  <c r="AU948" i="5"/>
  <c r="AU1064" i="5"/>
  <c r="AU872" i="5"/>
  <c r="AU472" i="5"/>
  <c r="AU874" i="5"/>
  <c r="AU258" i="5"/>
  <c r="AU1182" i="5"/>
  <c r="AU222" i="5"/>
  <c r="AU118" i="5"/>
  <c r="AU561" i="5"/>
  <c r="AU313" i="5"/>
  <c r="AU381" i="5"/>
  <c r="AU842" i="5"/>
  <c r="AU884" i="5"/>
  <c r="AU758" i="5"/>
  <c r="AU385" i="5"/>
  <c r="AU818" i="5"/>
  <c r="AU462" i="5"/>
  <c r="AU660" i="5"/>
  <c r="AU891" i="5"/>
  <c r="AU836" i="5"/>
  <c r="AU458" i="5"/>
  <c r="AU693" i="5"/>
  <c r="AU585" i="5"/>
  <c r="AU631" i="5"/>
  <c r="AU1148" i="5"/>
  <c r="AU480" i="5"/>
  <c r="AU59" i="5"/>
  <c r="AU988" i="5"/>
  <c r="AU422" i="5"/>
  <c r="AU676" i="5"/>
  <c r="AU917" i="5"/>
  <c r="AU860" i="5"/>
  <c r="AU537" i="5"/>
  <c r="AU320" i="5"/>
  <c r="AU578" i="5"/>
  <c r="AU466" i="5"/>
  <c r="AU674" i="5"/>
  <c r="AU568" i="5"/>
  <c r="AU17" i="5"/>
  <c r="AU7" i="5"/>
  <c r="AU18" i="5"/>
  <c r="AU6" i="5"/>
  <c r="AU201" i="5"/>
  <c r="AU331" i="5"/>
  <c r="AU518" i="5"/>
  <c r="AU526" i="5"/>
  <c r="AU48" i="5"/>
  <c r="AU31" i="5"/>
  <c r="AU346" i="5"/>
  <c r="AU243" i="5"/>
  <c r="AU116" i="5"/>
  <c r="AU66" i="5"/>
  <c r="AU283" i="5"/>
  <c r="AU1077" i="5"/>
  <c r="AU1059" i="5"/>
  <c r="AU1073" i="5"/>
  <c r="AU796" i="5"/>
  <c r="AU570" i="5"/>
  <c r="AU985" i="5"/>
  <c r="AU228" i="5"/>
  <c r="AU321" i="5"/>
  <c r="AU202" i="5"/>
  <c r="AU1133" i="5"/>
  <c r="AU137" i="5"/>
  <c r="AU44" i="5"/>
  <c r="AU58" i="5"/>
  <c r="AU741" i="5"/>
  <c r="AU536" i="5"/>
  <c r="AU347" i="5"/>
  <c r="AU123" i="5"/>
  <c r="AU153" i="5"/>
  <c r="AU671" i="5"/>
  <c r="AU464" i="5"/>
  <c r="AU249" i="5"/>
  <c r="AU336" i="5"/>
  <c r="AU149" i="5"/>
  <c r="AU1112" i="5"/>
  <c r="AU635" i="5"/>
  <c r="AU194" i="5"/>
  <c r="AU366" i="5"/>
  <c r="AU503" i="5"/>
  <c r="AU544" i="5"/>
  <c r="AU885" i="5"/>
  <c r="AU724" i="5"/>
  <c r="AU1098" i="5"/>
  <c r="AU1199" i="5"/>
  <c r="AU1154" i="5"/>
  <c r="AU27" i="5"/>
  <c r="AU554" i="5"/>
  <c r="AU1035" i="5"/>
  <c r="AU1163" i="5"/>
  <c r="AU1070" i="5"/>
  <c r="AU878" i="5"/>
  <c r="AU556" i="5"/>
  <c r="AU649" i="5"/>
  <c r="AU1049" i="5"/>
  <c r="AU807" i="5"/>
  <c r="AU942" i="5"/>
  <c r="AU650" i="5"/>
  <c r="AU849" i="5"/>
  <c r="AU547" i="5"/>
  <c r="AU49" i="5"/>
  <c r="AU34" i="5"/>
  <c r="AU168" i="5"/>
  <c r="AU303" i="5"/>
  <c r="AU488" i="5"/>
  <c r="AU179" i="5"/>
  <c r="AU367" i="5"/>
  <c r="AU241" i="5"/>
  <c r="AU108" i="5"/>
  <c r="AU961" i="5"/>
  <c r="AU393" i="5"/>
  <c r="AU145" i="5"/>
  <c r="AU140" i="5"/>
  <c r="AU644" i="5"/>
  <c r="AU498" i="5"/>
  <c r="AU915" i="5"/>
  <c r="AU722" i="5"/>
  <c r="AU1052" i="5"/>
  <c r="AU1204" i="5"/>
  <c r="AU1194" i="5"/>
  <c r="AU502" i="5"/>
  <c r="AU150" i="5"/>
  <c r="AU329" i="5"/>
  <c r="AU803" i="5"/>
  <c r="AU659" i="5"/>
  <c r="AU960" i="5"/>
  <c r="AU1161" i="5"/>
  <c r="AU934" i="5"/>
  <c r="AU665" i="5"/>
  <c r="AU765" i="5"/>
  <c r="AU914" i="5"/>
  <c r="AU930" i="5"/>
  <c r="AU1150" i="5"/>
  <c r="AU980" i="5"/>
  <c r="AU478" i="5"/>
  <c r="AU862" i="5"/>
  <c r="AU1188" i="5"/>
  <c r="AU1132" i="5"/>
  <c r="AU617" i="5"/>
  <c r="AU191" i="5"/>
  <c r="AU28" i="5"/>
  <c r="AU487" i="5"/>
  <c r="AU157" i="5"/>
  <c r="AU343" i="5"/>
  <c r="AU772" i="5"/>
  <c r="AU701" i="5"/>
  <c r="AU496" i="5"/>
  <c r="AU986" i="5"/>
  <c r="AU697" i="5"/>
  <c r="AU627" i="5"/>
  <c r="AU681" i="5"/>
  <c r="AU210" i="5"/>
  <c r="AU408" i="5"/>
  <c r="AU447" i="5"/>
  <c r="AU351" i="5"/>
  <c r="AU74" i="5"/>
  <c r="AU247" i="5"/>
  <c r="AU1042" i="5"/>
  <c r="AU1030" i="5"/>
  <c r="AU1092" i="5"/>
  <c r="AU744" i="5"/>
  <c r="AU239" i="5"/>
  <c r="AU319" i="5"/>
  <c r="AU209" i="5"/>
  <c r="AU1122" i="5"/>
  <c r="AU522" i="5"/>
  <c r="AU248" i="5"/>
  <c r="AU348" i="5"/>
  <c r="AU129" i="5"/>
  <c r="AU1123" i="5"/>
  <c r="AU553" i="5"/>
  <c r="AU1043" i="5"/>
  <c r="AU1172" i="5"/>
  <c r="AU1091" i="5"/>
  <c r="AU907" i="5"/>
  <c r="AU186" i="5"/>
  <c r="AU315" i="5"/>
  <c r="AU463" i="5"/>
  <c r="AU200" i="5"/>
  <c r="AU998" i="5"/>
  <c r="AU1169" i="5"/>
  <c r="AU919" i="5"/>
  <c r="AU684" i="5"/>
  <c r="AU759" i="5"/>
  <c r="AU890" i="5"/>
  <c r="AU473" i="5"/>
  <c r="AU940" i="5"/>
  <c r="AU692" i="5"/>
  <c r="AU608" i="5"/>
  <c r="AU973" i="5"/>
  <c r="AU863" i="5"/>
  <c r="AU784" i="5"/>
  <c r="AU232" i="5"/>
  <c r="AU1008" i="5"/>
  <c r="AU558" i="5"/>
  <c r="AU927" i="5"/>
  <c r="AU549" i="5"/>
  <c r="AU275" i="5"/>
  <c r="AU491" i="5"/>
  <c r="AU144" i="5"/>
  <c r="AU42" i="5"/>
  <c r="AU64" i="5"/>
  <c r="AU702" i="5"/>
  <c r="AU646" i="5"/>
  <c r="AU567" i="5"/>
  <c r="AU688" i="5"/>
  <c r="AU1082" i="5"/>
  <c r="AU837" i="5"/>
  <c r="AU938" i="5"/>
  <c r="AU704" i="5"/>
  <c r="AU824" i="5"/>
  <c r="AU951" i="5"/>
  <c r="AU1117" i="5"/>
  <c r="AU989" i="5"/>
  <c r="AU492" i="5"/>
  <c r="AU798" i="5"/>
  <c r="AU1198" i="5"/>
  <c r="AU679" i="5"/>
  <c r="AU212" i="5"/>
  <c r="AU411" i="5"/>
  <c r="AU449" i="5"/>
  <c r="AU364" i="5"/>
  <c r="AU944" i="5"/>
  <c r="AU848" i="5"/>
  <c r="AU816" i="5"/>
  <c r="AU230" i="5"/>
  <c r="AU1024" i="5"/>
  <c r="AU455" i="5"/>
  <c r="AU460" i="5"/>
  <c r="AU647" i="5"/>
  <c r="AU595" i="5"/>
  <c r="AU643" i="5"/>
  <c r="AU548" i="5"/>
  <c r="AU70" i="5"/>
  <c r="AU587" i="5"/>
  <c r="AU1128" i="5"/>
  <c r="AU633" i="5"/>
  <c r="AU176" i="5"/>
  <c r="AU873" i="5"/>
  <c r="AU435" i="5"/>
  <c r="AU540" i="5"/>
  <c r="AU594" i="5"/>
  <c r="AU577" i="5"/>
  <c r="AU510" i="5"/>
  <c r="AU260" i="5"/>
  <c r="AU509" i="5"/>
  <c r="AU618" i="5"/>
  <c r="AU507" i="5"/>
  <c r="AU76" i="5"/>
  <c r="AU9" i="5"/>
  <c r="AU22" i="5"/>
  <c r="AU10" i="5"/>
  <c r="AU20" i="5"/>
  <c r="AU272" i="5"/>
  <c r="AU497" i="5"/>
  <c r="AU613" i="5"/>
  <c r="AU451" i="5"/>
  <c r="AU164" i="5"/>
  <c r="AU21" i="5"/>
  <c r="AU178" i="5"/>
  <c r="AU414" i="5"/>
  <c r="AU295" i="5"/>
  <c r="AU109" i="5"/>
  <c r="AU40" i="5"/>
  <c r="AU215" i="5"/>
  <c r="AU1090" i="5"/>
  <c r="AU1076" i="5"/>
  <c r="AU1039" i="5"/>
  <c r="AU833" i="5"/>
  <c r="AU542" i="5"/>
  <c r="AU959" i="5"/>
  <c r="AU94" i="5"/>
  <c r="AU338" i="5"/>
  <c r="AU154" i="5"/>
  <c r="AU1110" i="5"/>
  <c r="AU14" i="5"/>
  <c r="AU185" i="5"/>
  <c r="AU799" i="5"/>
  <c r="AU519" i="5"/>
  <c r="AU274" i="5"/>
  <c r="AU268" i="5"/>
  <c r="AU174" i="5"/>
  <c r="AU543" i="5"/>
  <c r="AU297" i="5"/>
  <c r="AU286" i="5"/>
  <c r="AU418" i="5"/>
  <c r="AU152" i="5"/>
  <c r="AU1063" i="5"/>
  <c r="AU821" i="5"/>
  <c r="AU246" i="5"/>
  <c r="AU476" i="5"/>
  <c r="AU602" i="5"/>
  <c r="AU281" i="5"/>
  <c r="AU769" i="5"/>
  <c r="AU620" i="5"/>
  <c r="AU922" i="5"/>
  <c r="AU1120" i="5"/>
  <c r="AU1097" i="5"/>
  <c r="AU12" i="5"/>
  <c r="AU3" i="5"/>
  <c r="AU439" i="5"/>
  <c r="AU834" i="5"/>
  <c r="AU1089" i="5"/>
  <c r="AU1055" i="5"/>
  <c r="AU886" i="5"/>
  <c r="AU97" i="5"/>
  <c r="AU596" i="5"/>
  <c r="AU970" i="5"/>
  <c r="AU573" i="5"/>
  <c r="AU734" i="5"/>
  <c r="AU486" i="5"/>
  <c r="AU776" i="5"/>
  <c r="AU501" i="5"/>
  <c r="AU159" i="5"/>
  <c r="AU24" i="5"/>
  <c r="AU231" i="5"/>
  <c r="AU136" i="5"/>
  <c r="AU444" i="5"/>
  <c r="AU269" i="5"/>
  <c r="AU173" i="5"/>
  <c r="AU390" i="5"/>
  <c r="AU325" i="5"/>
  <c r="AU947" i="5"/>
  <c r="AU280" i="5"/>
  <c r="AU252" i="5"/>
  <c r="AU148" i="5"/>
  <c r="AU530" i="5"/>
  <c r="AU305" i="5"/>
  <c r="AU786" i="5"/>
  <c r="AU597" i="5"/>
  <c r="AU932" i="5"/>
  <c r="AU1103" i="5"/>
  <c r="AU1126" i="5"/>
  <c r="AU162" i="5"/>
  <c r="AU345" i="5"/>
  <c r="AU735" i="5"/>
  <c r="AU669" i="5"/>
  <c r="AU1143" i="5"/>
  <c r="AU1181" i="5"/>
  <c r="AU889" i="5"/>
  <c r="AU897" i="5"/>
  <c r="AU629" i="5"/>
  <c r="AU1027" i="5"/>
  <c r="AU743" i="5"/>
  <c r="AU1058" i="5"/>
  <c r="AU1116" i="5"/>
  <c r="AU680" i="5"/>
  <c r="AU745" i="5"/>
  <c r="AU1197" i="5"/>
  <c r="AU318" i="5"/>
  <c r="AU1005" i="5"/>
  <c r="AU584" i="5"/>
  <c r="AU400" i="5"/>
  <c r="AU13" i="5"/>
  <c r="AU2" i="5"/>
  <c r="AU172" i="5"/>
  <c r="AU353" i="5"/>
  <c r="AU710" i="5"/>
  <c r="AU706" i="5"/>
  <c r="AU427" i="5"/>
  <c r="AU1041" i="5"/>
  <c r="AU935" i="5"/>
  <c r="AU412" i="5"/>
  <c r="AU333" i="5"/>
  <c r="AU535" i="5"/>
  <c r="AU461" i="5"/>
  <c r="AU384" i="5"/>
  <c r="AU85" i="5"/>
  <c r="AU47" i="5"/>
  <c r="AU218" i="5"/>
  <c r="AU1085" i="5"/>
  <c r="AU1067" i="5"/>
  <c r="AU1078" i="5"/>
  <c r="AU820" i="5"/>
  <c r="AU96" i="5"/>
  <c r="AU341" i="5"/>
  <c r="AU177" i="5"/>
  <c r="AU1101" i="5"/>
  <c r="AU250" i="5"/>
  <c r="AU302" i="5"/>
  <c r="AU391" i="5"/>
  <c r="AU146" i="5"/>
  <c r="AU1071" i="5"/>
  <c r="AU456" i="5"/>
  <c r="AU845" i="5"/>
  <c r="AU1113" i="5"/>
  <c r="AU1003" i="5"/>
  <c r="AU898" i="5"/>
  <c r="AU238" i="5"/>
  <c r="AU135" i="5"/>
  <c r="AU424" i="5"/>
  <c r="AU257" i="5"/>
  <c r="AU1140" i="5"/>
  <c r="AU1179" i="5"/>
  <c r="AU962" i="5"/>
  <c r="AU903" i="5"/>
  <c r="AU670" i="5"/>
  <c r="AU1004" i="5"/>
  <c r="AU413" i="5"/>
  <c r="AU1010" i="5"/>
  <c r="AU892" i="5"/>
  <c r="AU442" i="5"/>
  <c r="AU270" i="5"/>
  <c r="AU775" i="5"/>
  <c r="AU723" i="5"/>
  <c r="AU717" i="5"/>
  <c r="AU843" i="5"/>
  <c r="AU83" i="5"/>
  <c r="AU982" i="5"/>
  <c r="AU517" i="5"/>
  <c r="AU678" i="5"/>
  <c r="AU429" i="5"/>
  <c r="AU15" i="5"/>
  <c r="AU182" i="5"/>
  <c r="AU839" i="5"/>
  <c r="AU804" i="5"/>
  <c r="AU88" i="5"/>
  <c r="AU591" i="5"/>
  <c r="AU923" i="5"/>
  <c r="AU641" i="5"/>
  <c r="AU768" i="5"/>
  <c r="AU562" i="5"/>
  <c r="AU719" i="5"/>
  <c r="AU714" i="5"/>
  <c r="AU1068" i="5"/>
  <c r="AU1102" i="5"/>
  <c r="AU686" i="5"/>
  <c r="AU742" i="5"/>
  <c r="AU1201" i="5"/>
  <c r="AU328" i="5"/>
  <c r="AU470" i="5"/>
  <c r="AU474" i="5"/>
  <c r="AU344" i="5"/>
  <c r="AU244" i="5"/>
  <c r="AU822" i="5"/>
  <c r="AU731" i="5"/>
  <c r="AU696" i="5"/>
  <c r="AU904" i="5"/>
  <c r="AU77" i="5"/>
  <c r="AU979" i="5"/>
  <c r="AU841" i="5"/>
  <c r="AU100" i="5"/>
  <c r="AU516" i="5"/>
  <c r="AU128" i="5"/>
  <c r="AU493" i="5"/>
  <c r="AU309" i="5"/>
  <c r="AU1031" i="5"/>
  <c r="AU555" i="5"/>
  <c r="AU402" i="5"/>
  <c r="AU648" i="5"/>
  <c r="AU858" i="5"/>
  <c r="AU90" i="5"/>
  <c r="AU431" i="5"/>
  <c r="AU528" i="5"/>
  <c r="AU113" i="5"/>
  <c r="AU41" i="5"/>
  <c r="AO38" i="5"/>
  <c r="AO825" i="5"/>
  <c r="AO605" i="5"/>
  <c r="AO855" i="5"/>
  <c r="AO369" i="5"/>
  <c r="AO63" i="5"/>
  <c r="AO190" i="5"/>
  <c r="AO730" i="5"/>
  <c r="AO1216" i="5"/>
  <c r="AO1218" i="5"/>
  <c r="AO1094" i="5"/>
  <c r="AO856" i="5"/>
  <c r="AO278" i="5"/>
  <c r="AO356" i="5"/>
  <c r="AO867" i="5"/>
  <c r="AO115" i="5"/>
  <c r="AO287" i="5"/>
  <c r="AO235" i="5"/>
  <c r="AO86" i="5"/>
  <c r="AO1086" i="5"/>
  <c r="AO557" i="5"/>
  <c r="AO310" i="5"/>
  <c r="AO875" i="5"/>
  <c r="AO79" i="5"/>
  <c r="AO39" i="5"/>
  <c r="AO324" i="5"/>
  <c r="AO221" i="5"/>
  <c r="AO1037" i="5"/>
  <c r="AO736" i="5"/>
  <c r="AO1121" i="5"/>
  <c r="AO1141" i="5"/>
  <c r="AO652" i="5"/>
  <c r="AO1050" i="5"/>
  <c r="AO1166" i="5"/>
  <c r="AO1219" i="5"/>
  <c r="AO1207" i="5"/>
  <c r="AO160" i="5"/>
  <c r="AO206" i="5"/>
  <c r="AO1195" i="5"/>
  <c r="AO1144" i="5"/>
  <c r="AO1081" i="5"/>
  <c r="AO1099" i="5"/>
  <c r="AO958" i="5"/>
  <c r="AO851" i="5"/>
  <c r="AO740" i="5"/>
  <c r="AO1095" i="5"/>
  <c r="AO916" i="5"/>
  <c r="AO417" i="5"/>
  <c r="AO339" i="5"/>
  <c r="AO103" i="5"/>
  <c r="AO626" i="5"/>
  <c r="AO716" i="5"/>
  <c r="AO854" i="5"/>
  <c r="AO98" i="5"/>
  <c r="AO183" i="5"/>
  <c r="AO311" i="5"/>
  <c r="AO127" i="5"/>
  <c r="AO871" i="5"/>
  <c r="AO748" i="5"/>
  <c r="AO926" i="5"/>
  <c r="AO1034" i="5"/>
  <c r="AO658" i="5"/>
  <c r="AO1105" i="5"/>
  <c r="AO1074" i="5"/>
  <c r="AO1208" i="5"/>
  <c r="AO1191" i="5"/>
  <c r="AO869" i="5"/>
  <c r="AO975" i="5"/>
  <c r="AO1104" i="5"/>
  <c r="AO705" i="5"/>
  <c r="AO883" i="5"/>
  <c r="AO1127" i="5"/>
  <c r="AO298" i="5"/>
  <c r="AO957" i="5"/>
  <c r="AO477" i="5"/>
  <c r="AO981" i="5"/>
  <c r="AO1014" i="5"/>
  <c r="AO572" i="5"/>
  <c r="AO661" i="5"/>
  <c r="AO312" i="5"/>
  <c r="AO953" i="5"/>
  <c r="AO1202" i="5"/>
  <c r="AO467" i="5"/>
  <c r="AO1038" i="5"/>
  <c r="AO377" i="5"/>
  <c r="AO226" i="5"/>
  <c r="AO112" i="5"/>
  <c r="AO499" i="5"/>
  <c r="AO163" i="5"/>
  <c r="AO180" i="5"/>
  <c r="AO991" i="5"/>
  <c r="AO984" i="5"/>
  <c r="AO1118" i="5"/>
  <c r="AO1011" i="5"/>
  <c r="AO1153" i="5"/>
  <c r="AO271" i="5"/>
  <c r="AO823" i="5"/>
  <c r="AO853" i="5"/>
  <c r="AO949" i="5"/>
  <c r="AO808" i="5"/>
  <c r="AO762" i="5"/>
  <c r="AO785" i="5"/>
  <c r="AO106" i="5"/>
  <c r="AO104" i="5"/>
  <c r="AO791" i="5"/>
  <c r="AO1057" i="5"/>
  <c r="AO1111" i="5"/>
  <c r="AO727" i="5"/>
  <c r="AO430" i="5"/>
  <c r="AO73" i="5"/>
  <c r="AO240" i="5"/>
  <c r="AO214" i="5"/>
  <c r="AO61" i="5"/>
  <c r="AO1137" i="5"/>
  <c r="AO91" i="5"/>
  <c r="AO45" i="5"/>
  <c r="AO363" i="5"/>
  <c r="AO224" i="5"/>
  <c r="AO995" i="5"/>
  <c r="AO355" i="5"/>
  <c r="AO1175" i="5"/>
  <c r="AO1001" i="5"/>
  <c r="AO933" i="5"/>
  <c r="AO879" i="5"/>
  <c r="AO406" i="5"/>
  <c r="AO368" i="5"/>
  <c r="AO545" i="5"/>
  <c r="AO80" i="5"/>
  <c r="AO739" i="5"/>
  <c r="AO1130" i="5"/>
  <c r="AO721" i="5"/>
  <c r="AO1051" i="5"/>
  <c r="AO538" i="5"/>
  <c r="AO1033" i="5"/>
  <c r="AO1114" i="5"/>
  <c r="AO387" i="5"/>
  <c r="AO662" i="5"/>
  <c r="AO831" i="5"/>
  <c r="AO844" i="5"/>
  <c r="AO800" i="5"/>
  <c r="AO428" i="5"/>
  <c r="AO950" i="5"/>
  <c r="AO101" i="5"/>
  <c r="AO1046" i="5"/>
  <c r="AO362" i="5"/>
  <c r="AO896" i="5"/>
  <c r="AO630" i="5"/>
  <c r="AO263" i="5"/>
  <c r="AO95" i="5"/>
  <c r="AO151" i="5"/>
  <c r="AO691" i="5"/>
  <c r="AO690" i="5"/>
  <c r="AO906" i="5"/>
  <c r="AO905" i="5"/>
  <c r="AO619" i="5"/>
  <c r="AO1072" i="5"/>
  <c r="AO865" i="5"/>
  <c r="AO1047" i="5"/>
  <c r="AO490" i="5"/>
  <c r="AO737" i="5"/>
  <c r="AO469" i="5"/>
  <c r="AO1061" i="5"/>
  <c r="AO1183" i="5"/>
  <c r="AO921" i="5"/>
  <c r="AO810" i="5"/>
  <c r="AO615" i="5"/>
  <c r="AO760" i="5"/>
  <c r="AO700" i="5"/>
  <c r="AO666" i="5"/>
  <c r="AO397" i="5"/>
  <c r="AO866" i="5"/>
  <c r="AO299" i="5"/>
  <c r="AO1088" i="5"/>
  <c r="AO327" i="5"/>
  <c r="AO880" i="5"/>
  <c r="AO489" i="5"/>
  <c r="AO370" i="5"/>
  <c r="AO407" i="5"/>
  <c r="AO581" i="5"/>
  <c r="AO523" i="5"/>
  <c r="AO147" i="5"/>
  <c r="AO637" i="5"/>
  <c r="AO713" i="5"/>
  <c r="AO1129" i="5"/>
  <c r="AO425" i="5"/>
  <c r="AO205" i="5"/>
  <c r="AO75" i="5"/>
  <c r="AO207" i="5"/>
  <c r="AO913" i="5"/>
  <c r="AO415" i="5"/>
  <c r="AO790" i="5"/>
  <c r="AO514" i="5"/>
  <c r="AO277" i="5"/>
  <c r="AO479" i="5"/>
  <c r="AO753" i="5"/>
  <c r="AO687" i="5"/>
  <c r="AO623" i="5"/>
  <c r="AO143" i="5"/>
  <c r="AO36" i="5"/>
  <c r="AO35" i="5"/>
  <c r="AO527" i="5"/>
  <c r="AO399" i="5"/>
  <c r="AO552" i="5"/>
  <c r="AO398" i="5"/>
  <c r="AO165" i="5"/>
  <c r="AO99" i="5"/>
  <c r="AO754" i="5"/>
  <c r="AO1215" i="5"/>
  <c r="AO1214" i="5"/>
  <c r="AO1119" i="5"/>
  <c r="AO925" i="5"/>
  <c r="AO524" i="5"/>
  <c r="AO322" i="5"/>
  <c r="AO640" i="5"/>
  <c r="AO43" i="5"/>
  <c r="AO276" i="5"/>
  <c r="AO203" i="5"/>
  <c r="AO50" i="5"/>
  <c r="AO1176" i="5"/>
  <c r="AO936" i="5"/>
  <c r="AO500" i="5"/>
  <c r="AO1025" i="5"/>
  <c r="AO273" i="5"/>
  <c r="AO521" i="5"/>
  <c r="AO314" i="5"/>
  <c r="AO81" i="5"/>
  <c r="AO1062" i="5"/>
  <c r="AO663" i="5"/>
  <c r="AO1018" i="5"/>
  <c r="AO788" i="5"/>
  <c r="AO726" i="5"/>
  <c r="AO968" i="5"/>
  <c r="AO954" i="5"/>
  <c r="AO1217" i="5"/>
  <c r="AO1210" i="5"/>
  <c r="AO217" i="5"/>
  <c r="AO715" i="5"/>
  <c r="AO1142" i="5"/>
  <c r="AO1146" i="5"/>
  <c r="AO859" i="5"/>
  <c r="AO1053" i="5"/>
  <c r="AO1028" i="5"/>
  <c r="AO828" i="5"/>
  <c r="AO725" i="5"/>
  <c r="AO861" i="5"/>
  <c r="AO920" i="5"/>
  <c r="AO929" i="5"/>
  <c r="AO410" i="5"/>
  <c r="AO357" i="5"/>
  <c r="AO65" i="5"/>
  <c r="AO156" i="5"/>
  <c r="AO372" i="5"/>
  <c r="AO592" i="5"/>
  <c r="AO332" i="5"/>
  <c r="AO304" i="5"/>
  <c r="AO56" i="5"/>
  <c r="AO300" i="5"/>
  <c r="AO763" i="5"/>
  <c r="AO829" i="5"/>
  <c r="AO1007" i="5"/>
  <c r="AO783" i="5"/>
  <c r="AO689" i="5"/>
  <c r="AO1032" i="5"/>
  <c r="AO965" i="5"/>
  <c r="AO1212" i="5"/>
  <c r="AO1187" i="5"/>
  <c r="AO943" i="5"/>
  <c r="AO1000" i="5"/>
  <c r="AO1189" i="5"/>
  <c r="AO838" i="5"/>
  <c r="AO639" i="5"/>
  <c r="AO1108" i="5"/>
  <c r="AO606" i="5"/>
  <c r="AO864" i="5"/>
  <c r="AO404" i="5"/>
  <c r="AO815" i="5"/>
  <c r="AO971" i="5"/>
  <c r="AO396" i="5"/>
  <c r="AO826" i="5"/>
  <c r="AO292" i="5"/>
  <c r="AO1044" i="5"/>
  <c r="AO52" i="5"/>
  <c r="AO1206" i="5"/>
  <c r="AO288" i="5"/>
  <c r="AO1096" i="5"/>
  <c r="AO358" i="5"/>
  <c r="AO459" i="5"/>
  <c r="AO193" i="5"/>
  <c r="AO941" i="5"/>
  <c r="AO994" i="5"/>
  <c r="AO1205" i="5"/>
  <c r="AO1040" i="5"/>
  <c r="AO1193" i="5"/>
  <c r="AO468" i="5"/>
  <c r="AO924" i="5"/>
  <c r="AO738" i="5"/>
  <c r="AO1075" i="5"/>
  <c r="AO974" i="5"/>
  <c r="AO928" i="5"/>
  <c r="AO812" i="5"/>
  <c r="AO114" i="5"/>
  <c r="AO110" i="5"/>
  <c r="AO513" i="5"/>
  <c r="AO1079" i="5"/>
  <c r="AO1157" i="5"/>
  <c r="AO1056" i="5"/>
  <c r="AO420" i="5"/>
  <c r="AO33" i="5"/>
  <c r="AO266" i="5"/>
  <c r="AO142" i="5"/>
  <c r="AO62" i="5"/>
  <c r="AO1196" i="5"/>
  <c r="AO264" i="5"/>
  <c r="AO445" i="5"/>
  <c r="AO438" i="5"/>
  <c r="AO141" i="5"/>
  <c r="AO1009" i="5"/>
  <c r="AO888" i="5"/>
  <c r="AO1160" i="5"/>
  <c r="AO1065" i="5"/>
  <c r="AO777" i="5"/>
  <c r="AO1080" i="5"/>
  <c r="AO253" i="5"/>
  <c r="AO184" i="5"/>
  <c r="AO483" i="5"/>
  <c r="AO237" i="5"/>
  <c r="AO667" i="5"/>
  <c r="AO1159" i="5"/>
  <c r="AO586" i="5"/>
  <c r="AO952" i="5"/>
  <c r="AO551" i="5"/>
  <c r="AO1023" i="5"/>
  <c r="AO1203" i="5"/>
  <c r="AO441" i="5"/>
  <c r="AO1012" i="5"/>
  <c r="AO1100" i="5"/>
  <c r="AO559" i="5"/>
  <c r="AO622" i="5"/>
  <c r="AO654" i="5"/>
  <c r="AO166" i="5"/>
  <c r="AO806" i="5"/>
  <c r="AO409" i="5"/>
  <c r="AO1017" i="5"/>
  <c r="AO515" i="5"/>
  <c r="AO830" i="5"/>
  <c r="AO564" i="5"/>
  <c r="AO698" i="5"/>
  <c r="AO728" i="5"/>
  <c r="AO978" i="5"/>
  <c r="AO1029" i="5"/>
  <c r="AO668" i="5"/>
  <c r="AO1019" i="5"/>
  <c r="AO1087" i="5"/>
  <c r="AO846" i="5"/>
  <c r="AO992" i="5"/>
  <c r="AO388" i="5"/>
  <c r="AO910" i="5"/>
  <c r="AO259" i="5"/>
  <c r="AO1054" i="5"/>
  <c r="AO225" i="5"/>
  <c r="AO1211" i="5"/>
  <c r="AO1022" i="5"/>
  <c r="AO967" i="5"/>
  <c r="AO805" i="5"/>
  <c r="AO899" i="5"/>
  <c r="AO448" i="5"/>
  <c r="AO511" i="5"/>
  <c r="AO574" i="5"/>
  <c r="AO138" i="5"/>
  <c r="AO673" i="5"/>
  <c r="AO780" i="5"/>
  <c r="AO1060" i="5"/>
  <c r="AO229" i="5"/>
  <c r="AO797" i="5"/>
  <c r="AO105" i="5"/>
  <c r="AO308" i="5"/>
  <c r="AO261" i="5"/>
  <c r="AO520" i="5"/>
  <c r="AO401" i="5"/>
  <c r="AO508" i="5"/>
  <c r="AO485" i="5"/>
  <c r="AO1124" i="5"/>
  <c r="AO599" i="5"/>
  <c r="AO720" i="5"/>
  <c r="AO877" i="5"/>
  <c r="AO296" i="5"/>
  <c r="AO870" i="5"/>
  <c r="AO394" i="5"/>
  <c r="AO607" i="5"/>
  <c r="AO512" i="5"/>
  <c r="AO437" i="5"/>
  <c r="AO11" i="5"/>
  <c r="AO29" i="5"/>
  <c r="AO8" i="5"/>
  <c r="AO26" i="5"/>
  <c r="AO506" i="5"/>
  <c r="AO216" i="5"/>
  <c r="AO443" i="5"/>
  <c r="AO433" i="5"/>
  <c r="AO170" i="5"/>
  <c r="AO71" i="5"/>
  <c r="AO718" i="5"/>
  <c r="AO1192" i="5"/>
  <c r="AO1184" i="5"/>
  <c r="AO1013" i="5"/>
  <c r="AO657" i="5"/>
  <c r="AO677" i="5"/>
  <c r="AO301" i="5"/>
  <c r="AO997" i="5"/>
  <c r="AO434" i="5"/>
  <c r="AO223" i="5"/>
  <c r="AO67" i="5"/>
  <c r="AO1136" i="5"/>
  <c r="AO963" i="5"/>
  <c r="AO566" i="5"/>
  <c r="AO525" i="5"/>
  <c r="AO847" i="5"/>
  <c r="AO204" i="5"/>
  <c r="AO582" i="5"/>
  <c r="AO323" i="5"/>
  <c r="AO107" i="5"/>
  <c r="AO1177" i="5"/>
  <c r="AO711" i="5"/>
  <c r="AO636" i="5"/>
  <c r="AO580" i="5"/>
  <c r="AO645" i="5"/>
  <c r="AO781" i="5"/>
  <c r="AO999" i="5"/>
  <c r="AO1155" i="5"/>
  <c r="AO1200" i="5"/>
  <c r="AO72" i="5"/>
  <c r="AO809" i="5"/>
  <c r="AO1006" i="5"/>
  <c r="AO1002" i="5"/>
  <c r="AO771" i="5"/>
  <c r="AO1020" i="5"/>
  <c r="AO908" i="5"/>
  <c r="AO612" i="5"/>
  <c r="AO531" i="5"/>
  <c r="AO882" i="5"/>
  <c r="AO819" i="5"/>
  <c r="AO392" i="5"/>
  <c r="AO316" i="5"/>
  <c r="AO37" i="5"/>
  <c r="AO234" i="5"/>
  <c r="AO335" i="5"/>
  <c r="AO465" i="5"/>
  <c r="AO233" i="5"/>
  <c r="AO374" i="5"/>
  <c r="AO378" i="5"/>
  <c r="AO93" i="5"/>
  <c r="AO169" i="5"/>
  <c r="AO993" i="5"/>
  <c r="AO334" i="5"/>
  <c r="AO779" i="5"/>
  <c r="AO651" i="5"/>
  <c r="AO811" i="5"/>
  <c r="AO307" i="5"/>
  <c r="AO792" i="5"/>
  <c r="AO1066" i="5"/>
  <c r="AO1178" i="5"/>
  <c r="AO1190" i="5"/>
  <c r="AO751" i="5"/>
  <c r="AO632" i="5"/>
  <c r="AO1106" i="5"/>
  <c r="AO755" i="5"/>
  <c r="AO282" i="5"/>
  <c r="AO389" i="5"/>
  <c r="AO1135" i="5"/>
  <c r="AO563" i="5"/>
  <c r="AO964" i="5"/>
  <c r="AO601" i="5"/>
  <c r="AO966" i="5"/>
  <c r="AO770" i="5"/>
  <c r="AO752" i="5"/>
  <c r="AO817" i="5"/>
  <c r="AO541" i="5"/>
  <c r="AO969" i="5"/>
  <c r="AO1185" i="5"/>
  <c r="AO1125" i="5"/>
  <c r="AO192" i="5"/>
  <c r="AO69" i="5"/>
  <c r="AO46" i="5"/>
  <c r="AO778" i="5"/>
  <c r="AO638" i="5"/>
  <c r="AO1021" i="5"/>
  <c r="AO761" i="5"/>
  <c r="AO1164" i="5"/>
  <c r="AO236" i="5"/>
  <c r="AO664" i="5"/>
  <c r="AO729" i="5"/>
  <c r="AO909" i="5"/>
  <c r="AO656" i="5"/>
  <c r="AO750" i="5"/>
  <c r="AO625" i="5"/>
  <c r="AO60" i="5"/>
  <c r="AO54" i="5"/>
  <c r="AO454" i="5"/>
  <c r="AO1134" i="5"/>
  <c r="AO1156" i="5"/>
  <c r="AO1069" i="5"/>
  <c r="AO495" i="5"/>
  <c r="AO382" i="5"/>
  <c r="AO125" i="5"/>
  <c r="AO51" i="5"/>
  <c r="AO1171" i="5"/>
  <c r="AO208" i="5"/>
  <c r="AO533" i="5"/>
  <c r="AO371" i="5"/>
  <c r="AO84" i="5"/>
  <c r="AO1145" i="5"/>
  <c r="AO708" i="5"/>
  <c r="AO1026" i="5"/>
  <c r="AO983" i="5"/>
  <c r="AO774" i="5"/>
  <c r="AO852" i="5"/>
  <c r="AO289" i="5"/>
  <c r="AO245" i="5"/>
  <c r="AO375" i="5"/>
  <c r="AO133" i="5"/>
  <c r="AO290" i="5"/>
  <c r="AO317" i="5"/>
  <c r="AO1138" i="5"/>
  <c r="AO611" i="5"/>
  <c r="AO996" i="5"/>
  <c r="AO610" i="5"/>
  <c r="AO939" i="5"/>
  <c r="AO1167" i="5"/>
  <c r="AO284" i="5"/>
  <c r="AO709" i="5"/>
  <c r="AO767" i="5"/>
  <c r="AO482" i="5"/>
  <c r="AO887" i="5"/>
  <c r="AO683" i="5"/>
  <c r="AO583" i="5"/>
  <c r="AO937" i="5"/>
  <c r="AO337" i="5"/>
  <c r="AO976" i="5"/>
  <c r="AO395" i="5"/>
  <c r="AO801" i="5"/>
  <c r="AO484" i="5"/>
  <c r="AO813" i="5"/>
  <c r="AO589" i="5"/>
  <c r="AO609" i="5"/>
  <c r="AO764" i="5"/>
  <c r="AO576" i="5"/>
  <c r="AO946" i="5"/>
  <c r="AO773" i="5"/>
  <c r="AO733" i="5"/>
  <c r="AO835" i="5"/>
  <c r="AO707" i="5"/>
  <c r="AO481" i="5"/>
  <c r="AO945" i="5"/>
  <c r="AO1186" i="5"/>
  <c r="AO827" i="5"/>
  <c r="AO621" i="5"/>
  <c r="AO694" i="5"/>
  <c r="AO642" i="5"/>
  <c r="AO359" i="5"/>
  <c r="AO794" i="5"/>
  <c r="AO712" i="5"/>
  <c r="AO475" i="5"/>
  <c r="AO956" i="5"/>
  <c r="AO672" i="5"/>
  <c r="AO1084" i="5"/>
  <c r="AO832" i="5"/>
  <c r="AO450" i="5"/>
  <c r="AO102" i="5"/>
  <c r="AO262" i="5"/>
  <c r="AO120" i="5"/>
  <c r="AO405" i="5"/>
  <c r="AO1109" i="5"/>
  <c r="AO614" i="5"/>
  <c r="AO306" i="5"/>
  <c r="AO787" i="5"/>
  <c r="AO990" i="5"/>
  <c r="AO403" i="5"/>
  <c r="AO111" i="5"/>
  <c r="AO256" i="5"/>
  <c r="AO505" i="5"/>
  <c r="AO220" i="5"/>
  <c r="AO25" i="5"/>
  <c r="AO16" i="5"/>
  <c r="AO23" i="5"/>
  <c r="AO19" i="5"/>
  <c r="AO121" i="5"/>
  <c r="AO285" i="5"/>
  <c r="AO383" i="5"/>
  <c r="AO571" i="5"/>
  <c r="AO131" i="5"/>
  <c r="AO4" i="5"/>
  <c r="AO242" i="5"/>
  <c r="AO365" i="5"/>
  <c r="AO213" i="5"/>
  <c r="AO132" i="5"/>
  <c r="AO55" i="5"/>
  <c r="AO279" i="5"/>
  <c r="AO757" i="5"/>
  <c r="AO1173" i="5"/>
  <c r="AO1170" i="5"/>
  <c r="AO955" i="5"/>
  <c r="AO349" i="5"/>
  <c r="AO188" i="5"/>
  <c r="AO32" i="5"/>
  <c r="AO457" i="5"/>
  <c r="AO881" i="5"/>
  <c r="AO198" i="5"/>
  <c r="AO293" i="5"/>
  <c r="AO82" i="5"/>
  <c r="AO1131" i="5"/>
  <c r="AO89" i="5"/>
  <c r="AO181" i="5"/>
  <c r="AO628" i="5"/>
  <c r="AO494" i="5"/>
  <c r="AO167" i="5"/>
  <c r="AO254" i="5"/>
  <c r="AO175" i="5"/>
  <c r="AO532" i="5"/>
  <c r="AO196" i="5"/>
  <c r="AO161" i="5"/>
  <c r="AO386" i="5"/>
  <c r="AO130" i="5"/>
  <c r="AO1016" i="5"/>
  <c r="AO699" i="5"/>
  <c r="AO126" i="5"/>
  <c r="AO291" i="5"/>
  <c r="AO373" i="5"/>
  <c r="AO354" i="5"/>
  <c r="AO593" i="5"/>
  <c r="AO682" i="5"/>
  <c r="AO795" i="5"/>
  <c r="AO1083" i="5"/>
  <c r="AO1213" i="5"/>
  <c r="AO1174" i="5"/>
  <c r="AO68" i="5"/>
  <c r="AO972" i="5"/>
  <c r="AO1151" i="5"/>
  <c r="AO1036" i="5"/>
  <c r="AO876" i="5"/>
  <c r="AO340" i="5"/>
  <c r="AO685" i="5"/>
  <c r="AO902" i="5"/>
  <c r="AO747" i="5"/>
  <c r="AO793" i="5"/>
  <c r="AO504" i="5"/>
  <c r="AO789" i="5"/>
  <c r="AO560" i="5"/>
  <c r="AO139" i="5"/>
  <c r="AO5" i="5"/>
  <c r="AO575" i="5"/>
  <c r="AO376" i="5"/>
  <c r="AO453" i="5"/>
  <c r="AO197" i="5"/>
  <c r="AO255" i="5"/>
  <c r="AO361" i="5"/>
  <c r="AO211" i="5"/>
  <c r="AO911" i="5"/>
  <c r="AO158" i="5"/>
  <c r="AO265" i="5"/>
  <c r="AO171" i="5"/>
  <c r="AO546" i="5"/>
  <c r="AO352" i="5"/>
  <c r="AO588" i="5"/>
  <c r="AO634" i="5"/>
  <c r="AO746" i="5"/>
  <c r="AO1048" i="5"/>
  <c r="AO1209" i="5"/>
  <c r="AO1165" i="5"/>
  <c r="AO124" i="5"/>
  <c r="AO416" i="5"/>
  <c r="AO598" i="5"/>
  <c r="AO529" i="5"/>
  <c r="AO900" i="5"/>
  <c r="AO1147" i="5"/>
  <c r="AO703" i="5"/>
  <c r="AO675" i="5"/>
  <c r="AO1115" i="5"/>
  <c r="AO802" i="5"/>
  <c r="AO987" i="5"/>
  <c r="AO1093" i="5"/>
  <c r="AO840" i="5"/>
  <c r="AO440" i="5"/>
  <c r="AO901" i="5"/>
  <c r="AO267" i="5"/>
  <c r="AO1180" i="5"/>
  <c r="AO1149" i="5"/>
  <c r="AO550" i="5"/>
  <c r="AO57" i="5"/>
  <c r="AO119" i="5"/>
  <c r="AO419" i="5"/>
  <c r="AO616" i="5"/>
  <c r="AO534" i="5"/>
  <c r="AO423" i="5"/>
  <c r="AO569" i="5"/>
  <c r="AO426" i="5"/>
  <c r="AO452" i="5"/>
  <c r="AO227" i="5"/>
  <c r="AO117" i="5"/>
  <c r="AO590" i="5"/>
  <c r="AO330" i="5"/>
  <c r="AO360" i="5"/>
  <c r="AO134" i="5"/>
  <c r="AO53" i="5"/>
  <c r="AO251" i="5"/>
  <c r="AO756" i="5"/>
  <c r="AO1168" i="5"/>
  <c r="AO1152" i="5"/>
  <c r="AO918" i="5"/>
  <c r="AO199" i="5"/>
  <c r="AO294" i="5"/>
  <c r="AO87" i="5"/>
  <c r="AO1139" i="5"/>
  <c r="AO189" i="5"/>
  <c r="AO155" i="5"/>
  <c r="AO421" i="5"/>
  <c r="AO122" i="5"/>
  <c r="AO1045" i="5"/>
  <c r="AO78" i="5"/>
  <c r="AO912" i="5"/>
  <c r="AO1162" i="5"/>
  <c r="AO1015" i="5"/>
  <c r="AO814" i="5"/>
  <c r="AO604" i="5"/>
  <c r="AO379" i="5"/>
  <c r="AO471" i="5"/>
  <c r="AO219" i="5"/>
  <c r="AO868" i="5"/>
  <c r="AO1158" i="5"/>
  <c r="AO732" i="5"/>
  <c r="AO655" i="5"/>
  <c r="AO1107" i="5"/>
  <c r="AO782" i="5"/>
  <c r="AO446" i="5"/>
  <c r="AO565" i="5"/>
  <c r="AO436" i="5"/>
  <c r="AO432" i="5"/>
  <c r="AO931" i="5"/>
  <c r="AO894" i="5"/>
  <c r="AO749" i="5"/>
  <c r="AO380" i="5"/>
  <c r="AO850" i="5"/>
  <c r="AO579" i="5"/>
  <c r="AO977" i="5"/>
  <c r="AO600" i="5"/>
  <c r="AO350" i="5"/>
  <c r="AO603" i="5"/>
  <c r="AO342" i="5"/>
  <c r="AO195" i="5"/>
  <c r="AO30" i="5"/>
  <c r="AO92" i="5"/>
  <c r="AO187" i="5"/>
  <c r="AO624" i="5"/>
  <c r="AO695" i="5"/>
  <c r="AO326" i="5"/>
  <c r="AO653" i="5"/>
  <c r="AO893" i="5"/>
  <c r="AO766" i="5"/>
  <c r="AO895" i="5"/>
  <c r="AO539" i="5"/>
  <c r="AO857" i="5"/>
  <c r="AO948" i="5"/>
  <c r="AO1064" i="5"/>
  <c r="AO872" i="5"/>
  <c r="AO472" i="5"/>
  <c r="AO874" i="5"/>
  <c r="AO258" i="5"/>
  <c r="AO1182" i="5"/>
  <c r="AO222" i="5"/>
  <c r="AO118" i="5"/>
  <c r="AO561" i="5"/>
  <c r="AO313" i="5"/>
  <c r="AO381" i="5"/>
  <c r="AO842" i="5"/>
  <c r="AO884" i="5"/>
  <c r="AO758" i="5"/>
  <c r="AO385" i="5"/>
  <c r="AO818" i="5"/>
  <c r="AO462" i="5"/>
  <c r="AO660" i="5"/>
  <c r="AO891" i="5"/>
  <c r="AO836" i="5"/>
  <c r="AO458" i="5"/>
  <c r="AO693" i="5"/>
  <c r="AO585" i="5"/>
  <c r="AO631" i="5"/>
  <c r="AO1148" i="5"/>
  <c r="AO480" i="5"/>
  <c r="AO59" i="5"/>
  <c r="AO988" i="5"/>
  <c r="AO422" i="5"/>
  <c r="AO676" i="5"/>
  <c r="AO917" i="5"/>
  <c r="AO860" i="5"/>
  <c r="AO537" i="5"/>
  <c r="AO320" i="5"/>
  <c r="AO578" i="5"/>
  <c r="AO466" i="5"/>
  <c r="AO674" i="5"/>
  <c r="AO568" i="5"/>
  <c r="AO17" i="5"/>
  <c r="AO7" i="5"/>
  <c r="AO18" i="5"/>
  <c r="AO6" i="5"/>
  <c r="AO201" i="5"/>
  <c r="AO331" i="5"/>
  <c r="AO518" i="5"/>
  <c r="AO526" i="5"/>
  <c r="AO48" i="5"/>
  <c r="AO31" i="5"/>
  <c r="AO346" i="5"/>
  <c r="AO243" i="5"/>
  <c r="AO116" i="5"/>
  <c r="AO66" i="5"/>
  <c r="AO283" i="5"/>
  <c r="AO1077" i="5"/>
  <c r="AO1059" i="5"/>
  <c r="AO1073" i="5"/>
  <c r="AO796" i="5"/>
  <c r="AO570" i="5"/>
  <c r="AO985" i="5"/>
  <c r="AO228" i="5"/>
  <c r="AO321" i="5"/>
  <c r="AO202" i="5"/>
  <c r="AO1133" i="5"/>
  <c r="AO137" i="5"/>
  <c r="AO44" i="5"/>
  <c r="AO58" i="5"/>
  <c r="AO741" i="5"/>
  <c r="AO536" i="5"/>
  <c r="AO347" i="5"/>
  <c r="AO123" i="5"/>
  <c r="AO153" i="5"/>
  <c r="AO671" i="5"/>
  <c r="AO464" i="5"/>
  <c r="AO249" i="5"/>
  <c r="AO336" i="5"/>
  <c r="AO149" i="5"/>
  <c r="AO1112" i="5"/>
  <c r="AO635" i="5"/>
  <c r="AO194" i="5"/>
  <c r="AO366" i="5"/>
  <c r="AO503" i="5"/>
  <c r="AO544" i="5"/>
  <c r="AO885" i="5"/>
  <c r="AO724" i="5"/>
  <c r="AO1098" i="5"/>
  <c r="AO1199" i="5"/>
  <c r="AO1154" i="5"/>
  <c r="AO27" i="5"/>
  <c r="AO554" i="5"/>
  <c r="AO1035" i="5"/>
  <c r="AO1163" i="5"/>
  <c r="AO1070" i="5"/>
  <c r="AO878" i="5"/>
  <c r="AO556" i="5"/>
  <c r="AO649" i="5"/>
  <c r="AO1049" i="5"/>
  <c r="AO807" i="5"/>
  <c r="AO942" i="5"/>
  <c r="AO650" i="5"/>
  <c r="AO849" i="5"/>
  <c r="AO547" i="5"/>
  <c r="AO49" i="5"/>
  <c r="AO34" i="5"/>
  <c r="AO168" i="5"/>
  <c r="AO303" i="5"/>
  <c r="AO488" i="5"/>
  <c r="AO179" i="5"/>
  <c r="AO367" i="5"/>
  <c r="AO241" i="5"/>
  <c r="AO108" i="5"/>
  <c r="AO961" i="5"/>
  <c r="AO393" i="5"/>
  <c r="AO145" i="5"/>
  <c r="AO140" i="5"/>
  <c r="AO644" i="5"/>
  <c r="AO498" i="5"/>
  <c r="AO915" i="5"/>
  <c r="AO722" i="5"/>
  <c r="AO1052" i="5"/>
  <c r="AO1204" i="5"/>
  <c r="AO1194" i="5"/>
  <c r="AO502" i="5"/>
  <c r="AO150" i="5"/>
  <c r="AO329" i="5"/>
  <c r="AO803" i="5"/>
  <c r="AO659" i="5"/>
  <c r="AO960" i="5"/>
  <c r="AO1161" i="5"/>
  <c r="AO934" i="5"/>
  <c r="AO665" i="5"/>
  <c r="AO765" i="5"/>
  <c r="AO914" i="5"/>
  <c r="AO930" i="5"/>
  <c r="AO1150" i="5"/>
  <c r="AO980" i="5"/>
  <c r="AO478" i="5"/>
  <c r="AO862" i="5"/>
  <c r="AO1188" i="5"/>
  <c r="AO1132" i="5"/>
  <c r="AO617" i="5"/>
  <c r="AO191" i="5"/>
  <c r="AO28" i="5"/>
  <c r="AO487" i="5"/>
  <c r="AO157" i="5"/>
  <c r="AO343" i="5"/>
  <c r="AO772" i="5"/>
  <c r="AO701" i="5"/>
  <c r="AO496" i="5"/>
  <c r="AO986" i="5"/>
  <c r="AO697" i="5"/>
  <c r="AO627" i="5"/>
  <c r="AO681" i="5"/>
  <c r="AO210" i="5"/>
  <c r="AO408" i="5"/>
  <c r="AO447" i="5"/>
  <c r="AO351" i="5"/>
  <c r="AO74" i="5"/>
  <c r="AO247" i="5"/>
  <c r="AO1042" i="5"/>
  <c r="AO1030" i="5"/>
  <c r="AO1092" i="5"/>
  <c r="AO744" i="5"/>
  <c r="AO239" i="5"/>
  <c r="AO319" i="5"/>
  <c r="AO209" i="5"/>
  <c r="AO1122" i="5"/>
  <c r="AO522" i="5"/>
  <c r="AO248" i="5"/>
  <c r="AO348" i="5"/>
  <c r="AO129" i="5"/>
  <c r="AO1123" i="5"/>
  <c r="AO553" i="5"/>
  <c r="AO1043" i="5"/>
  <c r="AO1172" i="5"/>
  <c r="AO1091" i="5"/>
  <c r="AO907" i="5"/>
  <c r="AO186" i="5"/>
  <c r="AO315" i="5"/>
  <c r="AO463" i="5"/>
  <c r="AO200" i="5"/>
  <c r="AO998" i="5"/>
  <c r="AO1169" i="5"/>
  <c r="AO919" i="5"/>
  <c r="AO684" i="5"/>
  <c r="AO759" i="5"/>
  <c r="AO890" i="5"/>
  <c r="AO473" i="5"/>
  <c r="AO940" i="5"/>
  <c r="AO692" i="5"/>
  <c r="AO608" i="5"/>
  <c r="AO973" i="5"/>
  <c r="AO863" i="5"/>
  <c r="AO784" i="5"/>
  <c r="AO232" i="5"/>
  <c r="AO1008" i="5"/>
  <c r="AO558" i="5"/>
  <c r="AO927" i="5"/>
  <c r="AO549" i="5"/>
  <c r="AO275" i="5"/>
  <c r="AO491" i="5"/>
  <c r="AO144" i="5"/>
  <c r="AO42" i="5"/>
  <c r="AO64" i="5"/>
  <c r="AO702" i="5"/>
  <c r="AO646" i="5"/>
  <c r="AO567" i="5"/>
  <c r="AO688" i="5"/>
  <c r="AO1082" i="5"/>
  <c r="AO837" i="5"/>
  <c r="AO938" i="5"/>
  <c r="AO704" i="5"/>
  <c r="AO824" i="5"/>
  <c r="AO951" i="5"/>
  <c r="AO1117" i="5"/>
  <c r="AO989" i="5"/>
  <c r="AO492" i="5"/>
  <c r="AO798" i="5"/>
  <c r="AO1198" i="5"/>
  <c r="AO679" i="5"/>
  <c r="AO212" i="5"/>
  <c r="AO411" i="5"/>
  <c r="AO449" i="5"/>
  <c r="AO364" i="5"/>
  <c r="AO944" i="5"/>
  <c r="AO848" i="5"/>
  <c r="AO816" i="5"/>
  <c r="AO230" i="5"/>
  <c r="AO1024" i="5"/>
  <c r="AO455" i="5"/>
  <c r="AO460" i="5"/>
  <c r="AO647" i="5"/>
  <c r="AO595" i="5"/>
  <c r="AO643" i="5"/>
  <c r="AO548" i="5"/>
  <c r="AO70" i="5"/>
  <c r="AO587" i="5"/>
  <c r="AO1128" i="5"/>
  <c r="AO633" i="5"/>
  <c r="AO176" i="5"/>
  <c r="AO873" i="5"/>
  <c r="AO435" i="5"/>
  <c r="AO540" i="5"/>
  <c r="AO594" i="5"/>
  <c r="AO577" i="5"/>
  <c r="AO510" i="5"/>
  <c r="AO260" i="5"/>
  <c r="AO509" i="5"/>
  <c r="AO618" i="5"/>
  <c r="AO507" i="5"/>
  <c r="AO76" i="5"/>
  <c r="AO9" i="5"/>
  <c r="AO22" i="5"/>
  <c r="AO10" i="5"/>
  <c r="AO20" i="5"/>
  <c r="AO272" i="5"/>
  <c r="AO497" i="5"/>
  <c r="AO613" i="5"/>
  <c r="AO451" i="5"/>
  <c r="AO164" i="5"/>
  <c r="AO21" i="5"/>
  <c r="AO178" i="5"/>
  <c r="AO414" i="5"/>
  <c r="AO295" i="5"/>
  <c r="AO109" i="5"/>
  <c r="AO40" i="5"/>
  <c r="AO215" i="5"/>
  <c r="AO1090" i="5"/>
  <c r="AO1076" i="5"/>
  <c r="AO1039" i="5"/>
  <c r="AO833" i="5"/>
  <c r="AO542" i="5"/>
  <c r="AO959" i="5"/>
  <c r="AO94" i="5"/>
  <c r="AO338" i="5"/>
  <c r="AO154" i="5"/>
  <c r="AO1110" i="5"/>
  <c r="AO14" i="5"/>
  <c r="AO185" i="5"/>
  <c r="AO799" i="5"/>
  <c r="AO519" i="5"/>
  <c r="AO274" i="5"/>
  <c r="AO268" i="5"/>
  <c r="AO174" i="5"/>
  <c r="AO543" i="5"/>
  <c r="AO297" i="5"/>
  <c r="AO286" i="5"/>
  <c r="AO418" i="5"/>
  <c r="AO152" i="5"/>
  <c r="AO1063" i="5"/>
  <c r="AO821" i="5"/>
  <c r="AO246" i="5"/>
  <c r="AO476" i="5"/>
  <c r="AO602" i="5"/>
  <c r="AO281" i="5"/>
  <c r="AO769" i="5"/>
  <c r="AO620" i="5"/>
  <c r="AO922" i="5"/>
  <c r="AO1120" i="5"/>
  <c r="AO1097" i="5"/>
  <c r="AO12" i="5"/>
  <c r="AO3" i="5"/>
  <c r="AO439" i="5"/>
  <c r="AO834" i="5"/>
  <c r="AO1089" i="5"/>
  <c r="AO1055" i="5"/>
  <c r="AO886" i="5"/>
  <c r="AO97" i="5"/>
  <c r="AO596" i="5"/>
  <c r="AO970" i="5"/>
  <c r="AO573" i="5"/>
  <c r="AO734" i="5"/>
  <c r="AO486" i="5"/>
  <c r="AO776" i="5"/>
  <c r="AO501" i="5"/>
  <c r="AO159" i="5"/>
  <c r="AO24" i="5"/>
  <c r="AO231" i="5"/>
  <c r="AO136" i="5"/>
  <c r="AO444" i="5"/>
  <c r="AO269" i="5"/>
  <c r="AO173" i="5"/>
  <c r="AO390" i="5"/>
  <c r="AO325" i="5"/>
  <c r="AO947" i="5"/>
  <c r="AO280" i="5"/>
  <c r="AO252" i="5"/>
  <c r="AO148" i="5"/>
  <c r="AO530" i="5"/>
  <c r="AO305" i="5"/>
  <c r="AO786" i="5"/>
  <c r="AO597" i="5"/>
  <c r="AO932" i="5"/>
  <c r="AO1103" i="5"/>
  <c r="AO1126" i="5"/>
  <c r="AO162" i="5"/>
  <c r="AO345" i="5"/>
  <c r="AO735" i="5"/>
  <c r="AO669" i="5"/>
  <c r="AO1143" i="5"/>
  <c r="AO1181" i="5"/>
  <c r="AO889" i="5"/>
  <c r="AO897" i="5"/>
  <c r="AO629" i="5"/>
  <c r="AO1027" i="5"/>
  <c r="AO743" i="5"/>
  <c r="AO1058" i="5"/>
  <c r="AO1116" i="5"/>
  <c r="AO680" i="5"/>
  <c r="AO745" i="5"/>
  <c r="AO1197" i="5"/>
  <c r="AO318" i="5"/>
  <c r="AO1005" i="5"/>
  <c r="AO584" i="5"/>
  <c r="AO400" i="5"/>
  <c r="AO13" i="5"/>
  <c r="AO2" i="5"/>
  <c r="AO172" i="5"/>
  <c r="AO353" i="5"/>
  <c r="AO710" i="5"/>
  <c r="AO706" i="5"/>
  <c r="AO427" i="5"/>
  <c r="AO1041" i="5"/>
  <c r="AO935" i="5"/>
  <c r="AO412" i="5"/>
  <c r="AO333" i="5"/>
  <c r="AO535" i="5"/>
  <c r="AO461" i="5"/>
  <c r="AO384" i="5"/>
  <c r="AO85" i="5"/>
  <c r="AO47" i="5"/>
  <c r="AO218" i="5"/>
  <c r="AO1085" i="5"/>
  <c r="AO1067" i="5"/>
  <c r="AO1078" i="5"/>
  <c r="AO820" i="5"/>
  <c r="AO96" i="5"/>
  <c r="AO341" i="5"/>
  <c r="AO177" i="5"/>
  <c r="AO1101" i="5"/>
  <c r="AO250" i="5"/>
  <c r="AO302" i="5"/>
  <c r="AO391" i="5"/>
  <c r="AO146" i="5"/>
  <c r="AO1071" i="5"/>
  <c r="AO456" i="5"/>
  <c r="AO845" i="5"/>
  <c r="AO1113" i="5"/>
  <c r="AO1003" i="5"/>
  <c r="AO898" i="5"/>
  <c r="AO238" i="5"/>
  <c r="AO135" i="5"/>
  <c r="AO424" i="5"/>
  <c r="AO257" i="5"/>
  <c r="AO1140" i="5"/>
  <c r="AO1179" i="5"/>
  <c r="AO962" i="5"/>
  <c r="AO903" i="5"/>
  <c r="AO670" i="5"/>
  <c r="AO1004" i="5"/>
  <c r="AO413" i="5"/>
  <c r="AO1010" i="5"/>
  <c r="AO892" i="5"/>
  <c r="AO442" i="5"/>
  <c r="AO270" i="5"/>
  <c r="AO775" i="5"/>
  <c r="AO723" i="5"/>
  <c r="AO717" i="5"/>
  <c r="AO843" i="5"/>
  <c r="AO83" i="5"/>
  <c r="AO982" i="5"/>
  <c r="AO517" i="5"/>
  <c r="AO678" i="5"/>
  <c r="AO429" i="5"/>
  <c r="AO15" i="5"/>
  <c r="AO182" i="5"/>
  <c r="AO839" i="5"/>
  <c r="AO804" i="5"/>
  <c r="AO88" i="5"/>
  <c r="AO591" i="5"/>
  <c r="AO923" i="5"/>
  <c r="AO641" i="5"/>
  <c r="AO768" i="5"/>
  <c r="AO562" i="5"/>
  <c r="AO719" i="5"/>
  <c r="AO714" i="5"/>
  <c r="AO1068" i="5"/>
  <c r="AO1102" i="5"/>
  <c r="AO686" i="5"/>
  <c r="AO742" i="5"/>
  <c r="AO1201" i="5"/>
  <c r="AO328" i="5"/>
  <c r="AO470" i="5"/>
  <c r="AO474" i="5"/>
  <c r="AO344" i="5"/>
  <c r="AO244" i="5"/>
  <c r="AO822" i="5"/>
  <c r="AO731" i="5"/>
  <c r="AO696" i="5"/>
  <c r="AO904" i="5"/>
  <c r="AO77" i="5"/>
  <c r="AO979" i="5"/>
  <c r="AO841" i="5"/>
  <c r="AO100" i="5"/>
  <c r="AO516" i="5"/>
  <c r="AO128" i="5"/>
  <c r="AO493" i="5"/>
  <c r="AO309" i="5"/>
  <c r="AO1031" i="5"/>
  <c r="AO555" i="5"/>
  <c r="AO402" i="5"/>
  <c r="AO648" i="5"/>
  <c r="AO858" i="5"/>
  <c r="AO90" i="5"/>
  <c r="AO431" i="5"/>
  <c r="AO528" i="5"/>
  <c r="AO113" i="5"/>
  <c r="AO41" i="5"/>
  <c r="AM38" i="5"/>
  <c r="AM825" i="5"/>
  <c r="AM605" i="5"/>
  <c r="AM855" i="5"/>
  <c r="AM369" i="5"/>
  <c r="AM63" i="5"/>
  <c r="AM190" i="5"/>
  <c r="AM730" i="5"/>
  <c r="AM1216" i="5"/>
  <c r="AM1218" i="5"/>
  <c r="AM1094" i="5"/>
  <c r="AM856" i="5"/>
  <c r="AM278" i="5"/>
  <c r="AM356" i="5"/>
  <c r="AM867" i="5"/>
  <c r="AM115" i="5"/>
  <c r="AM287" i="5"/>
  <c r="AM235" i="5"/>
  <c r="AM86" i="5"/>
  <c r="AM1086" i="5"/>
  <c r="AM557" i="5"/>
  <c r="AM310" i="5"/>
  <c r="AM875" i="5"/>
  <c r="AM79" i="5"/>
  <c r="AM39" i="5"/>
  <c r="AM324" i="5"/>
  <c r="AM221" i="5"/>
  <c r="AM1037" i="5"/>
  <c r="AM736" i="5"/>
  <c r="AM1121" i="5"/>
  <c r="AM1141" i="5"/>
  <c r="AM652" i="5"/>
  <c r="AM1050" i="5"/>
  <c r="AM1166" i="5"/>
  <c r="AM1219" i="5"/>
  <c r="AM1207" i="5"/>
  <c r="AM160" i="5"/>
  <c r="AM206" i="5"/>
  <c r="AM1195" i="5"/>
  <c r="AM1144" i="5"/>
  <c r="AM1081" i="5"/>
  <c r="AM1099" i="5"/>
  <c r="AM958" i="5"/>
  <c r="AM851" i="5"/>
  <c r="AM740" i="5"/>
  <c r="AM1095" i="5"/>
  <c r="AM916" i="5"/>
  <c r="AM417" i="5"/>
  <c r="AM339" i="5"/>
  <c r="AM103" i="5"/>
  <c r="AM626" i="5"/>
  <c r="AM716" i="5"/>
  <c r="AM854" i="5"/>
  <c r="AM98" i="5"/>
  <c r="AM183" i="5"/>
  <c r="AM311" i="5"/>
  <c r="AM127" i="5"/>
  <c r="AM871" i="5"/>
  <c r="AM748" i="5"/>
  <c r="AM926" i="5"/>
  <c r="AM1034" i="5"/>
  <c r="AM658" i="5"/>
  <c r="AM1105" i="5"/>
  <c r="AM1074" i="5"/>
  <c r="AM1208" i="5"/>
  <c r="AM1191" i="5"/>
  <c r="AM869" i="5"/>
  <c r="AM975" i="5"/>
  <c r="AM1104" i="5"/>
  <c r="AM705" i="5"/>
  <c r="AM883" i="5"/>
  <c r="AM1127" i="5"/>
  <c r="AM298" i="5"/>
  <c r="AM957" i="5"/>
  <c r="AM477" i="5"/>
  <c r="AM981" i="5"/>
  <c r="AM1014" i="5"/>
  <c r="AM572" i="5"/>
  <c r="AM661" i="5"/>
  <c r="AM312" i="5"/>
  <c r="AM953" i="5"/>
  <c r="AM1202" i="5"/>
  <c r="AM467" i="5"/>
  <c r="AM1038" i="5"/>
  <c r="AM377" i="5"/>
  <c r="AM226" i="5"/>
  <c r="AM112" i="5"/>
  <c r="AM499" i="5"/>
  <c r="AM163" i="5"/>
  <c r="AM180" i="5"/>
  <c r="AM991" i="5"/>
  <c r="AM984" i="5"/>
  <c r="AM1118" i="5"/>
  <c r="AM1011" i="5"/>
  <c r="AM1153" i="5"/>
  <c r="AM271" i="5"/>
  <c r="AM823" i="5"/>
  <c r="AM853" i="5"/>
  <c r="AM949" i="5"/>
  <c r="AM808" i="5"/>
  <c r="AM762" i="5"/>
  <c r="AM785" i="5"/>
  <c r="AM106" i="5"/>
  <c r="AM104" i="5"/>
  <c r="AM791" i="5"/>
  <c r="AM1057" i="5"/>
  <c r="AM1111" i="5"/>
  <c r="AM727" i="5"/>
  <c r="AM430" i="5"/>
  <c r="AM73" i="5"/>
  <c r="AM240" i="5"/>
  <c r="AM214" i="5"/>
  <c r="AM61" i="5"/>
  <c r="AM1137" i="5"/>
  <c r="AM91" i="5"/>
  <c r="AM45" i="5"/>
  <c r="AM363" i="5"/>
  <c r="AM224" i="5"/>
  <c r="AM995" i="5"/>
  <c r="AM355" i="5"/>
  <c r="AM1175" i="5"/>
  <c r="AM1001" i="5"/>
  <c r="AM933" i="5"/>
  <c r="AM879" i="5"/>
  <c r="AM406" i="5"/>
  <c r="AM368" i="5"/>
  <c r="AM545" i="5"/>
  <c r="AM80" i="5"/>
  <c r="AM739" i="5"/>
  <c r="AM1130" i="5"/>
  <c r="AM721" i="5"/>
  <c r="AM1051" i="5"/>
  <c r="AM538" i="5"/>
  <c r="AM1033" i="5"/>
  <c r="AM1114" i="5"/>
  <c r="AM387" i="5"/>
  <c r="AM662" i="5"/>
  <c r="AM831" i="5"/>
  <c r="AM844" i="5"/>
  <c r="AM800" i="5"/>
  <c r="AM428" i="5"/>
  <c r="AM950" i="5"/>
  <c r="AM101" i="5"/>
  <c r="AM1046" i="5"/>
  <c r="AM362" i="5"/>
  <c r="AM896" i="5"/>
  <c r="AM630" i="5"/>
  <c r="AM263" i="5"/>
  <c r="AM95" i="5"/>
  <c r="AM151" i="5"/>
  <c r="AM691" i="5"/>
  <c r="AM690" i="5"/>
  <c r="AM906" i="5"/>
  <c r="AM905" i="5"/>
  <c r="AM619" i="5"/>
  <c r="AM1072" i="5"/>
  <c r="AM865" i="5"/>
  <c r="AM1047" i="5"/>
  <c r="AM490" i="5"/>
  <c r="AM737" i="5"/>
  <c r="AM469" i="5"/>
  <c r="AM1061" i="5"/>
  <c r="AM1183" i="5"/>
  <c r="AM921" i="5"/>
  <c r="AM810" i="5"/>
  <c r="AM615" i="5"/>
  <c r="AM760" i="5"/>
  <c r="AM700" i="5"/>
  <c r="AM666" i="5"/>
  <c r="AM397" i="5"/>
  <c r="AM866" i="5"/>
  <c r="AM299" i="5"/>
  <c r="AM1088" i="5"/>
  <c r="AM327" i="5"/>
  <c r="AM880" i="5"/>
  <c r="AM489" i="5"/>
  <c r="AM370" i="5"/>
  <c r="AM407" i="5"/>
  <c r="AM581" i="5"/>
  <c r="AM523" i="5"/>
  <c r="AM147" i="5"/>
  <c r="AM637" i="5"/>
  <c r="AM713" i="5"/>
  <c r="AM1129" i="5"/>
  <c r="AM425" i="5"/>
  <c r="AM205" i="5"/>
  <c r="AM75" i="5"/>
  <c r="AM207" i="5"/>
  <c r="AM913" i="5"/>
  <c r="AM415" i="5"/>
  <c r="AM790" i="5"/>
  <c r="AM514" i="5"/>
  <c r="AM277" i="5"/>
  <c r="AM479" i="5"/>
  <c r="AM753" i="5"/>
  <c r="AM687" i="5"/>
  <c r="AM623" i="5"/>
  <c r="AM143" i="5"/>
  <c r="AM36" i="5"/>
  <c r="AM35" i="5"/>
  <c r="AM527" i="5"/>
  <c r="AM399" i="5"/>
  <c r="AM552" i="5"/>
  <c r="AM398" i="5"/>
  <c r="AM165" i="5"/>
  <c r="AM99" i="5"/>
  <c r="AM754" i="5"/>
  <c r="AM1215" i="5"/>
  <c r="AM1214" i="5"/>
  <c r="AM1119" i="5"/>
  <c r="AM925" i="5"/>
  <c r="AM524" i="5"/>
  <c r="AM322" i="5"/>
  <c r="AM640" i="5"/>
  <c r="AM43" i="5"/>
  <c r="AM276" i="5"/>
  <c r="AM203" i="5"/>
  <c r="AM50" i="5"/>
  <c r="AM1176" i="5"/>
  <c r="AM936" i="5"/>
  <c r="AM500" i="5"/>
  <c r="AM1025" i="5"/>
  <c r="AM273" i="5"/>
  <c r="AM521" i="5"/>
  <c r="AM314" i="5"/>
  <c r="AM81" i="5"/>
  <c r="AM1062" i="5"/>
  <c r="AM663" i="5"/>
  <c r="AM1018" i="5"/>
  <c r="AM788" i="5"/>
  <c r="AM726" i="5"/>
  <c r="AM968" i="5"/>
  <c r="AM954" i="5"/>
  <c r="AM1217" i="5"/>
  <c r="AM1210" i="5"/>
  <c r="AM217" i="5"/>
  <c r="AM715" i="5"/>
  <c r="AM1142" i="5"/>
  <c r="AM1146" i="5"/>
  <c r="AM859" i="5"/>
  <c r="AM1053" i="5"/>
  <c r="AM1028" i="5"/>
  <c r="AM828" i="5"/>
  <c r="AM725" i="5"/>
  <c r="AM861" i="5"/>
  <c r="AM920" i="5"/>
  <c r="AM929" i="5"/>
  <c r="AM410" i="5"/>
  <c r="AM357" i="5"/>
  <c r="AM65" i="5"/>
  <c r="AM156" i="5"/>
  <c r="AM372" i="5"/>
  <c r="AM592" i="5"/>
  <c r="AM332" i="5"/>
  <c r="AM304" i="5"/>
  <c r="AM56" i="5"/>
  <c r="AM300" i="5"/>
  <c r="AM763" i="5"/>
  <c r="AM829" i="5"/>
  <c r="AM1007" i="5"/>
  <c r="AM783" i="5"/>
  <c r="AM689" i="5"/>
  <c r="AM1032" i="5"/>
  <c r="AM965" i="5"/>
  <c r="AM1212" i="5"/>
  <c r="AM1187" i="5"/>
  <c r="AM943" i="5"/>
  <c r="AM1000" i="5"/>
  <c r="AM1189" i="5"/>
  <c r="AM838" i="5"/>
  <c r="AM639" i="5"/>
  <c r="AM1108" i="5"/>
  <c r="AM606" i="5"/>
  <c r="AM864" i="5"/>
  <c r="AM404" i="5"/>
  <c r="AM815" i="5"/>
  <c r="AM971" i="5"/>
  <c r="AM396" i="5"/>
  <c r="AM826" i="5"/>
  <c r="AM292" i="5"/>
  <c r="AM1044" i="5"/>
  <c r="AM52" i="5"/>
  <c r="AM1206" i="5"/>
  <c r="AM288" i="5"/>
  <c r="AM1096" i="5"/>
  <c r="AM358" i="5"/>
  <c r="AM459" i="5"/>
  <c r="AM193" i="5"/>
  <c r="AM941" i="5"/>
  <c r="AM994" i="5"/>
  <c r="AM1205" i="5"/>
  <c r="AM1040" i="5"/>
  <c r="AM1193" i="5"/>
  <c r="AM468" i="5"/>
  <c r="AM924" i="5"/>
  <c r="AM738" i="5"/>
  <c r="AM1075" i="5"/>
  <c r="AM974" i="5"/>
  <c r="AM928" i="5"/>
  <c r="AM812" i="5"/>
  <c r="AM114" i="5"/>
  <c r="AM110" i="5"/>
  <c r="AM513" i="5"/>
  <c r="AM1079" i="5"/>
  <c r="AM1157" i="5"/>
  <c r="AM1056" i="5"/>
  <c r="AM420" i="5"/>
  <c r="AM33" i="5"/>
  <c r="AM266" i="5"/>
  <c r="AM142" i="5"/>
  <c r="AM62" i="5"/>
  <c r="AM1196" i="5"/>
  <c r="AM264" i="5"/>
  <c r="AM445" i="5"/>
  <c r="AM438" i="5"/>
  <c r="AM141" i="5"/>
  <c r="AM1009" i="5"/>
  <c r="AM888" i="5"/>
  <c r="AM1160" i="5"/>
  <c r="AM1065" i="5"/>
  <c r="AM777" i="5"/>
  <c r="AM1080" i="5"/>
  <c r="AM253" i="5"/>
  <c r="AM184" i="5"/>
  <c r="AM483" i="5"/>
  <c r="AM237" i="5"/>
  <c r="AM667" i="5"/>
  <c r="AM1159" i="5"/>
  <c r="AM586" i="5"/>
  <c r="AM952" i="5"/>
  <c r="AM551" i="5"/>
  <c r="AM1023" i="5"/>
  <c r="AM1203" i="5"/>
  <c r="AM441" i="5"/>
  <c r="AM1012" i="5"/>
  <c r="AM1100" i="5"/>
  <c r="AM559" i="5"/>
  <c r="AM622" i="5"/>
  <c r="AM654" i="5"/>
  <c r="AM166" i="5"/>
  <c r="AM806" i="5"/>
  <c r="AM409" i="5"/>
  <c r="AM1017" i="5"/>
  <c r="AM515" i="5"/>
  <c r="AM830" i="5"/>
  <c r="AM564" i="5"/>
  <c r="AM698" i="5"/>
  <c r="AM728" i="5"/>
  <c r="AM978" i="5"/>
  <c r="AM1029" i="5"/>
  <c r="AM668" i="5"/>
  <c r="AM1019" i="5"/>
  <c r="AM1087" i="5"/>
  <c r="AM846" i="5"/>
  <c r="AM992" i="5"/>
  <c r="AM388" i="5"/>
  <c r="AM910" i="5"/>
  <c r="AM259" i="5"/>
  <c r="AM1054" i="5"/>
  <c r="AM225" i="5"/>
  <c r="AM1211" i="5"/>
  <c r="AM1022" i="5"/>
  <c r="AM967" i="5"/>
  <c r="AM805" i="5"/>
  <c r="AM899" i="5"/>
  <c r="AM448" i="5"/>
  <c r="AM511" i="5"/>
  <c r="AM574" i="5"/>
  <c r="AM138" i="5"/>
  <c r="AM673" i="5"/>
  <c r="AM780" i="5"/>
  <c r="AM1060" i="5"/>
  <c r="AM229" i="5"/>
  <c r="AM797" i="5"/>
  <c r="AM105" i="5"/>
  <c r="AM308" i="5"/>
  <c r="AM261" i="5"/>
  <c r="AM520" i="5"/>
  <c r="AM401" i="5"/>
  <c r="AM508" i="5"/>
  <c r="AM485" i="5"/>
  <c r="AM1124" i="5"/>
  <c r="AM599" i="5"/>
  <c r="AM720" i="5"/>
  <c r="AM877" i="5"/>
  <c r="AM296" i="5"/>
  <c r="AM870" i="5"/>
  <c r="AM394" i="5"/>
  <c r="AM607" i="5"/>
  <c r="AM512" i="5"/>
  <c r="AM437" i="5"/>
  <c r="AM11" i="5"/>
  <c r="AM29" i="5"/>
  <c r="AM8" i="5"/>
  <c r="AM26" i="5"/>
  <c r="AM506" i="5"/>
  <c r="AM216" i="5"/>
  <c r="AM443" i="5"/>
  <c r="AM433" i="5"/>
  <c r="AM170" i="5"/>
  <c r="AM71" i="5"/>
  <c r="AM718" i="5"/>
  <c r="AM1192" i="5"/>
  <c r="AM1184" i="5"/>
  <c r="AM1013" i="5"/>
  <c r="AM657" i="5"/>
  <c r="AM677" i="5"/>
  <c r="AM301" i="5"/>
  <c r="AM997" i="5"/>
  <c r="AM434" i="5"/>
  <c r="AM223" i="5"/>
  <c r="AM67" i="5"/>
  <c r="AM1136" i="5"/>
  <c r="AM963" i="5"/>
  <c r="AM566" i="5"/>
  <c r="AM525" i="5"/>
  <c r="AM847" i="5"/>
  <c r="AM204" i="5"/>
  <c r="AM582" i="5"/>
  <c r="AM323" i="5"/>
  <c r="AM107" i="5"/>
  <c r="AM1177" i="5"/>
  <c r="AM711" i="5"/>
  <c r="AM636" i="5"/>
  <c r="AM580" i="5"/>
  <c r="AM645" i="5"/>
  <c r="AM781" i="5"/>
  <c r="AM999" i="5"/>
  <c r="AM1155" i="5"/>
  <c r="AM1200" i="5"/>
  <c r="AM72" i="5"/>
  <c r="AM809" i="5"/>
  <c r="AM1006" i="5"/>
  <c r="AM1002" i="5"/>
  <c r="AM771" i="5"/>
  <c r="AM1020" i="5"/>
  <c r="AM908" i="5"/>
  <c r="AM612" i="5"/>
  <c r="AM531" i="5"/>
  <c r="AM882" i="5"/>
  <c r="AM819" i="5"/>
  <c r="AM392" i="5"/>
  <c r="AM316" i="5"/>
  <c r="AM37" i="5"/>
  <c r="AM234" i="5"/>
  <c r="AM335" i="5"/>
  <c r="AM465" i="5"/>
  <c r="AM233" i="5"/>
  <c r="AM374" i="5"/>
  <c r="AM378" i="5"/>
  <c r="AM93" i="5"/>
  <c r="AM169" i="5"/>
  <c r="AM993" i="5"/>
  <c r="AM334" i="5"/>
  <c r="AM779" i="5"/>
  <c r="AM651" i="5"/>
  <c r="AM811" i="5"/>
  <c r="AM307" i="5"/>
  <c r="AM792" i="5"/>
  <c r="AM1066" i="5"/>
  <c r="AM1178" i="5"/>
  <c r="AM1190" i="5"/>
  <c r="AM751" i="5"/>
  <c r="AM632" i="5"/>
  <c r="AM1106" i="5"/>
  <c r="AM755" i="5"/>
  <c r="AM282" i="5"/>
  <c r="AM389" i="5"/>
  <c r="AM1135" i="5"/>
  <c r="AM563" i="5"/>
  <c r="AM964" i="5"/>
  <c r="AM601" i="5"/>
  <c r="AM966" i="5"/>
  <c r="AM770" i="5"/>
  <c r="AM752" i="5"/>
  <c r="AM817" i="5"/>
  <c r="AM541" i="5"/>
  <c r="AM969" i="5"/>
  <c r="AM1185" i="5"/>
  <c r="AM1125" i="5"/>
  <c r="AM192" i="5"/>
  <c r="AM69" i="5"/>
  <c r="AM46" i="5"/>
  <c r="AM778" i="5"/>
  <c r="AM638" i="5"/>
  <c r="AM1021" i="5"/>
  <c r="AM761" i="5"/>
  <c r="AM1164" i="5"/>
  <c r="AM236" i="5"/>
  <c r="AM664" i="5"/>
  <c r="AM729" i="5"/>
  <c r="AM909" i="5"/>
  <c r="AM656" i="5"/>
  <c r="AM750" i="5"/>
  <c r="AM625" i="5"/>
  <c r="AM60" i="5"/>
  <c r="AM54" i="5"/>
  <c r="AM454" i="5"/>
  <c r="AM1134" i="5"/>
  <c r="AM1156" i="5"/>
  <c r="AM1069" i="5"/>
  <c r="AM495" i="5"/>
  <c r="AM382" i="5"/>
  <c r="AM125" i="5"/>
  <c r="AM51" i="5"/>
  <c r="AM1171" i="5"/>
  <c r="AM208" i="5"/>
  <c r="AM533" i="5"/>
  <c r="AM371" i="5"/>
  <c r="AM84" i="5"/>
  <c r="AM1145" i="5"/>
  <c r="AM708" i="5"/>
  <c r="AM1026" i="5"/>
  <c r="AM983" i="5"/>
  <c r="AM774" i="5"/>
  <c r="AM852" i="5"/>
  <c r="AM289" i="5"/>
  <c r="AM245" i="5"/>
  <c r="AM375" i="5"/>
  <c r="AM133" i="5"/>
  <c r="AM290" i="5"/>
  <c r="AM317" i="5"/>
  <c r="AM1138" i="5"/>
  <c r="AM611" i="5"/>
  <c r="AM996" i="5"/>
  <c r="AM610" i="5"/>
  <c r="AM939" i="5"/>
  <c r="AM1167" i="5"/>
  <c r="AM284" i="5"/>
  <c r="AM709" i="5"/>
  <c r="AM767" i="5"/>
  <c r="AM482" i="5"/>
  <c r="AM887" i="5"/>
  <c r="AM683" i="5"/>
  <c r="AM583" i="5"/>
  <c r="AM937" i="5"/>
  <c r="AM337" i="5"/>
  <c r="AM976" i="5"/>
  <c r="AM395" i="5"/>
  <c r="AM801" i="5"/>
  <c r="AM484" i="5"/>
  <c r="AM813" i="5"/>
  <c r="AM589" i="5"/>
  <c r="AM609" i="5"/>
  <c r="AM764" i="5"/>
  <c r="AM576" i="5"/>
  <c r="AM946" i="5"/>
  <c r="AM773" i="5"/>
  <c r="AM733" i="5"/>
  <c r="AM835" i="5"/>
  <c r="AM707" i="5"/>
  <c r="AM481" i="5"/>
  <c r="AM945" i="5"/>
  <c r="AM1186" i="5"/>
  <c r="AM827" i="5"/>
  <c r="AM621" i="5"/>
  <c r="AM694" i="5"/>
  <c r="AM642" i="5"/>
  <c r="AM359" i="5"/>
  <c r="AM794" i="5"/>
  <c r="AM712" i="5"/>
  <c r="AM475" i="5"/>
  <c r="AM956" i="5"/>
  <c r="AM672" i="5"/>
  <c r="AM1084" i="5"/>
  <c r="AM832" i="5"/>
  <c r="AM450" i="5"/>
  <c r="AM102" i="5"/>
  <c r="AM262" i="5"/>
  <c r="AM120" i="5"/>
  <c r="AM405" i="5"/>
  <c r="AM1109" i="5"/>
  <c r="AM614" i="5"/>
  <c r="AM306" i="5"/>
  <c r="AM787" i="5"/>
  <c r="AM990" i="5"/>
  <c r="AM403" i="5"/>
  <c r="AM111" i="5"/>
  <c r="AM256" i="5"/>
  <c r="AM505" i="5"/>
  <c r="AM220" i="5"/>
  <c r="AM25" i="5"/>
  <c r="AM16" i="5"/>
  <c r="AM23" i="5"/>
  <c r="AM19" i="5"/>
  <c r="AM121" i="5"/>
  <c r="AM285" i="5"/>
  <c r="AM383" i="5"/>
  <c r="AM571" i="5"/>
  <c r="AM131" i="5"/>
  <c r="AM4" i="5"/>
  <c r="AM242" i="5"/>
  <c r="AM365" i="5"/>
  <c r="AM213" i="5"/>
  <c r="AM132" i="5"/>
  <c r="AM55" i="5"/>
  <c r="AM279" i="5"/>
  <c r="AM757" i="5"/>
  <c r="AM1173" i="5"/>
  <c r="AM1170" i="5"/>
  <c r="AM955" i="5"/>
  <c r="AM349" i="5"/>
  <c r="AM188" i="5"/>
  <c r="AM32" i="5"/>
  <c r="AM457" i="5"/>
  <c r="AM881" i="5"/>
  <c r="AM198" i="5"/>
  <c r="AM293" i="5"/>
  <c r="AM82" i="5"/>
  <c r="AM1131" i="5"/>
  <c r="AM89" i="5"/>
  <c r="AM181" i="5"/>
  <c r="AM628" i="5"/>
  <c r="AM494" i="5"/>
  <c r="AM167" i="5"/>
  <c r="AM254" i="5"/>
  <c r="AM175" i="5"/>
  <c r="AM532" i="5"/>
  <c r="AM196" i="5"/>
  <c r="AM161" i="5"/>
  <c r="AM386" i="5"/>
  <c r="AM130" i="5"/>
  <c r="AM1016" i="5"/>
  <c r="AM699" i="5"/>
  <c r="AM126" i="5"/>
  <c r="AM291" i="5"/>
  <c r="AM373" i="5"/>
  <c r="AM354" i="5"/>
  <c r="AM593" i="5"/>
  <c r="AM682" i="5"/>
  <c r="AM795" i="5"/>
  <c r="AM1083" i="5"/>
  <c r="AM1213" i="5"/>
  <c r="AM1174" i="5"/>
  <c r="AM68" i="5"/>
  <c r="AM972" i="5"/>
  <c r="AM1151" i="5"/>
  <c r="AM1036" i="5"/>
  <c r="AM876" i="5"/>
  <c r="AM340" i="5"/>
  <c r="AM685" i="5"/>
  <c r="AM902" i="5"/>
  <c r="AM747" i="5"/>
  <c r="AM793" i="5"/>
  <c r="AM504" i="5"/>
  <c r="AM789" i="5"/>
  <c r="AM560" i="5"/>
  <c r="AM139" i="5"/>
  <c r="AM5" i="5"/>
  <c r="AM575" i="5"/>
  <c r="AM376" i="5"/>
  <c r="AM453" i="5"/>
  <c r="AM197" i="5"/>
  <c r="AM255" i="5"/>
  <c r="AM361" i="5"/>
  <c r="AM211" i="5"/>
  <c r="AM911" i="5"/>
  <c r="AM158" i="5"/>
  <c r="AM265" i="5"/>
  <c r="AM171" i="5"/>
  <c r="AM546" i="5"/>
  <c r="AM352" i="5"/>
  <c r="AM588" i="5"/>
  <c r="AM634" i="5"/>
  <c r="AM746" i="5"/>
  <c r="AM1048" i="5"/>
  <c r="AM1209" i="5"/>
  <c r="AM1165" i="5"/>
  <c r="AM124" i="5"/>
  <c r="AM416" i="5"/>
  <c r="AM598" i="5"/>
  <c r="AM529" i="5"/>
  <c r="AM900" i="5"/>
  <c r="AM1147" i="5"/>
  <c r="AM703" i="5"/>
  <c r="AM675" i="5"/>
  <c r="AM1115" i="5"/>
  <c r="AM802" i="5"/>
  <c r="AM987" i="5"/>
  <c r="AM1093" i="5"/>
  <c r="AM840" i="5"/>
  <c r="AM440" i="5"/>
  <c r="AM901" i="5"/>
  <c r="AM267" i="5"/>
  <c r="AM1180" i="5"/>
  <c r="AM1149" i="5"/>
  <c r="AM550" i="5"/>
  <c r="AM57" i="5"/>
  <c r="AM119" i="5"/>
  <c r="AM419" i="5"/>
  <c r="AM616" i="5"/>
  <c r="AM534" i="5"/>
  <c r="AM423" i="5"/>
  <c r="AM569" i="5"/>
  <c r="AM426" i="5"/>
  <c r="AM452" i="5"/>
  <c r="AM227" i="5"/>
  <c r="AM117" i="5"/>
  <c r="AM590" i="5"/>
  <c r="AM330" i="5"/>
  <c r="AM360" i="5"/>
  <c r="AM134" i="5"/>
  <c r="AM53" i="5"/>
  <c r="AM251" i="5"/>
  <c r="AM756" i="5"/>
  <c r="AM1168" i="5"/>
  <c r="AM1152" i="5"/>
  <c r="AM918" i="5"/>
  <c r="AM199" i="5"/>
  <c r="AM294" i="5"/>
  <c r="AM87" i="5"/>
  <c r="AM1139" i="5"/>
  <c r="AM189" i="5"/>
  <c r="AM155" i="5"/>
  <c r="AM421" i="5"/>
  <c r="AM122" i="5"/>
  <c r="AM1045" i="5"/>
  <c r="AM78" i="5"/>
  <c r="AM912" i="5"/>
  <c r="AM1162" i="5"/>
  <c r="AM1015" i="5"/>
  <c r="AM814" i="5"/>
  <c r="AM604" i="5"/>
  <c r="AM379" i="5"/>
  <c r="AM471" i="5"/>
  <c r="AM219" i="5"/>
  <c r="AM868" i="5"/>
  <c r="AM1158" i="5"/>
  <c r="AM732" i="5"/>
  <c r="AM655" i="5"/>
  <c r="AM1107" i="5"/>
  <c r="AM782" i="5"/>
  <c r="AM446" i="5"/>
  <c r="AM565" i="5"/>
  <c r="AM436" i="5"/>
  <c r="AM432" i="5"/>
  <c r="AM931" i="5"/>
  <c r="AM894" i="5"/>
  <c r="AM749" i="5"/>
  <c r="AM380" i="5"/>
  <c r="AM850" i="5"/>
  <c r="AM579" i="5"/>
  <c r="AM977" i="5"/>
  <c r="AM600" i="5"/>
  <c r="AM350" i="5"/>
  <c r="AM603" i="5"/>
  <c r="AM342" i="5"/>
  <c r="AM195" i="5"/>
  <c r="AM30" i="5"/>
  <c r="AM92" i="5"/>
  <c r="AM187" i="5"/>
  <c r="AM624" i="5"/>
  <c r="AM695" i="5"/>
  <c r="AM326" i="5"/>
  <c r="AM653" i="5"/>
  <c r="AM893" i="5"/>
  <c r="AM766" i="5"/>
  <c r="AM895" i="5"/>
  <c r="AM539" i="5"/>
  <c r="AM857" i="5"/>
  <c r="AM948" i="5"/>
  <c r="AM1064" i="5"/>
  <c r="AM872" i="5"/>
  <c r="AM472" i="5"/>
  <c r="AM874" i="5"/>
  <c r="AM258" i="5"/>
  <c r="AM1182" i="5"/>
  <c r="AM222" i="5"/>
  <c r="AM118" i="5"/>
  <c r="AM561" i="5"/>
  <c r="AM313" i="5"/>
  <c r="AM381" i="5"/>
  <c r="AM842" i="5"/>
  <c r="AM884" i="5"/>
  <c r="AM758" i="5"/>
  <c r="AM385" i="5"/>
  <c r="AM818" i="5"/>
  <c r="AM462" i="5"/>
  <c r="AM660" i="5"/>
  <c r="AM891" i="5"/>
  <c r="AM836" i="5"/>
  <c r="AM458" i="5"/>
  <c r="AM693" i="5"/>
  <c r="AM585" i="5"/>
  <c r="AM631" i="5"/>
  <c r="AM1148" i="5"/>
  <c r="AM480" i="5"/>
  <c r="AM59" i="5"/>
  <c r="AM988" i="5"/>
  <c r="AM422" i="5"/>
  <c r="AM676" i="5"/>
  <c r="AM917" i="5"/>
  <c r="AM860" i="5"/>
  <c r="AM537" i="5"/>
  <c r="AM320" i="5"/>
  <c r="AM578" i="5"/>
  <c r="AM466" i="5"/>
  <c r="AM674" i="5"/>
  <c r="AM568" i="5"/>
  <c r="AM17" i="5"/>
  <c r="AM7" i="5"/>
  <c r="AM18" i="5"/>
  <c r="AM6" i="5"/>
  <c r="AM201" i="5"/>
  <c r="AM331" i="5"/>
  <c r="AM518" i="5"/>
  <c r="AM526" i="5"/>
  <c r="AM48" i="5"/>
  <c r="AM31" i="5"/>
  <c r="AM346" i="5"/>
  <c r="AM243" i="5"/>
  <c r="AM116" i="5"/>
  <c r="AM66" i="5"/>
  <c r="AM283" i="5"/>
  <c r="AM1077" i="5"/>
  <c r="AM1059" i="5"/>
  <c r="AM1073" i="5"/>
  <c r="AM796" i="5"/>
  <c r="AM570" i="5"/>
  <c r="AM985" i="5"/>
  <c r="AM228" i="5"/>
  <c r="AM321" i="5"/>
  <c r="AM202" i="5"/>
  <c r="AM1133" i="5"/>
  <c r="AM137" i="5"/>
  <c r="AM44" i="5"/>
  <c r="AM58" i="5"/>
  <c r="AM741" i="5"/>
  <c r="AM536" i="5"/>
  <c r="AM347" i="5"/>
  <c r="AM123" i="5"/>
  <c r="AM153" i="5"/>
  <c r="AM671" i="5"/>
  <c r="AM464" i="5"/>
  <c r="AM249" i="5"/>
  <c r="AM336" i="5"/>
  <c r="AM149" i="5"/>
  <c r="AM1112" i="5"/>
  <c r="AM635" i="5"/>
  <c r="AM194" i="5"/>
  <c r="AM366" i="5"/>
  <c r="AM503" i="5"/>
  <c r="AM544" i="5"/>
  <c r="AM885" i="5"/>
  <c r="AM724" i="5"/>
  <c r="AM1098" i="5"/>
  <c r="AM1199" i="5"/>
  <c r="AM1154" i="5"/>
  <c r="AM27" i="5"/>
  <c r="AM554" i="5"/>
  <c r="AM1035" i="5"/>
  <c r="AM1163" i="5"/>
  <c r="AM1070" i="5"/>
  <c r="AM878" i="5"/>
  <c r="AM556" i="5"/>
  <c r="AM649" i="5"/>
  <c r="AM1049" i="5"/>
  <c r="AM807" i="5"/>
  <c r="AM942" i="5"/>
  <c r="AM650" i="5"/>
  <c r="AM849" i="5"/>
  <c r="AM547" i="5"/>
  <c r="AM49" i="5"/>
  <c r="AM34" i="5"/>
  <c r="AM168" i="5"/>
  <c r="AM303" i="5"/>
  <c r="AM488" i="5"/>
  <c r="AM179" i="5"/>
  <c r="AM367" i="5"/>
  <c r="AM241" i="5"/>
  <c r="AM108" i="5"/>
  <c r="AM961" i="5"/>
  <c r="AM393" i="5"/>
  <c r="AM145" i="5"/>
  <c r="AM140" i="5"/>
  <c r="AM644" i="5"/>
  <c r="AM498" i="5"/>
  <c r="AM915" i="5"/>
  <c r="AM722" i="5"/>
  <c r="AM1052" i="5"/>
  <c r="AM1204" i="5"/>
  <c r="AM1194" i="5"/>
  <c r="AM502" i="5"/>
  <c r="AM150" i="5"/>
  <c r="AM329" i="5"/>
  <c r="AM803" i="5"/>
  <c r="AM659" i="5"/>
  <c r="AM960" i="5"/>
  <c r="AM1161" i="5"/>
  <c r="AM934" i="5"/>
  <c r="AM665" i="5"/>
  <c r="AM765" i="5"/>
  <c r="AM914" i="5"/>
  <c r="AM930" i="5"/>
  <c r="AM1150" i="5"/>
  <c r="AM980" i="5"/>
  <c r="AM478" i="5"/>
  <c r="AM862" i="5"/>
  <c r="AM1188" i="5"/>
  <c r="AM1132" i="5"/>
  <c r="AM617" i="5"/>
  <c r="AM191" i="5"/>
  <c r="AM28" i="5"/>
  <c r="AM487" i="5"/>
  <c r="AM157" i="5"/>
  <c r="AM343" i="5"/>
  <c r="AM772" i="5"/>
  <c r="AM701" i="5"/>
  <c r="AM496" i="5"/>
  <c r="AM986" i="5"/>
  <c r="AM697" i="5"/>
  <c r="AM627" i="5"/>
  <c r="AM681" i="5"/>
  <c r="AM210" i="5"/>
  <c r="AM408" i="5"/>
  <c r="AM447" i="5"/>
  <c r="AM351" i="5"/>
  <c r="AM74" i="5"/>
  <c r="AM247" i="5"/>
  <c r="AM1042" i="5"/>
  <c r="AM1030" i="5"/>
  <c r="AM1092" i="5"/>
  <c r="AM744" i="5"/>
  <c r="AM239" i="5"/>
  <c r="AM319" i="5"/>
  <c r="AM209" i="5"/>
  <c r="AM1122" i="5"/>
  <c r="AM522" i="5"/>
  <c r="AM248" i="5"/>
  <c r="AM348" i="5"/>
  <c r="AM129" i="5"/>
  <c r="AM1123" i="5"/>
  <c r="AM553" i="5"/>
  <c r="AM1043" i="5"/>
  <c r="AM1172" i="5"/>
  <c r="AM1091" i="5"/>
  <c r="AM907" i="5"/>
  <c r="AM186" i="5"/>
  <c r="AM315" i="5"/>
  <c r="AM463" i="5"/>
  <c r="AM200" i="5"/>
  <c r="AM998" i="5"/>
  <c r="AM1169" i="5"/>
  <c r="AM919" i="5"/>
  <c r="AM684" i="5"/>
  <c r="AM759" i="5"/>
  <c r="AM890" i="5"/>
  <c r="AM473" i="5"/>
  <c r="AM940" i="5"/>
  <c r="AM692" i="5"/>
  <c r="AM608" i="5"/>
  <c r="AM973" i="5"/>
  <c r="AM863" i="5"/>
  <c r="AM784" i="5"/>
  <c r="AM232" i="5"/>
  <c r="AM1008" i="5"/>
  <c r="AM558" i="5"/>
  <c r="AM927" i="5"/>
  <c r="AM549" i="5"/>
  <c r="AM275" i="5"/>
  <c r="AM491" i="5"/>
  <c r="AM144" i="5"/>
  <c r="AM42" i="5"/>
  <c r="AM64" i="5"/>
  <c r="AM702" i="5"/>
  <c r="AM646" i="5"/>
  <c r="AM567" i="5"/>
  <c r="AM688" i="5"/>
  <c r="AM1082" i="5"/>
  <c r="AM837" i="5"/>
  <c r="AM938" i="5"/>
  <c r="AM704" i="5"/>
  <c r="AM824" i="5"/>
  <c r="AM951" i="5"/>
  <c r="AM1117" i="5"/>
  <c r="AM989" i="5"/>
  <c r="AM492" i="5"/>
  <c r="AM798" i="5"/>
  <c r="AM1198" i="5"/>
  <c r="AM679" i="5"/>
  <c r="AM212" i="5"/>
  <c r="AM411" i="5"/>
  <c r="AM449" i="5"/>
  <c r="AM364" i="5"/>
  <c r="AM944" i="5"/>
  <c r="AM848" i="5"/>
  <c r="AM816" i="5"/>
  <c r="AM230" i="5"/>
  <c r="AM1024" i="5"/>
  <c r="AM455" i="5"/>
  <c r="AM460" i="5"/>
  <c r="AM647" i="5"/>
  <c r="AM595" i="5"/>
  <c r="AM643" i="5"/>
  <c r="AM548" i="5"/>
  <c r="AM70" i="5"/>
  <c r="AM587" i="5"/>
  <c r="AM1128" i="5"/>
  <c r="AM633" i="5"/>
  <c r="AM176" i="5"/>
  <c r="AM873" i="5"/>
  <c r="AM435" i="5"/>
  <c r="AM540" i="5"/>
  <c r="AM594" i="5"/>
  <c r="AM577" i="5"/>
  <c r="AM510" i="5"/>
  <c r="AM260" i="5"/>
  <c r="AM509" i="5"/>
  <c r="AM618" i="5"/>
  <c r="AM507" i="5"/>
  <c r="AM76" i="5"/>
  <c r="AM9" i="5"/>
  <c r="AM22" i="5"/>
  <c r="AM10" i="5"/>
  <c r="AM20" i="5"/>
  <c r="AM272" i="5"/>
  <c r="AM497" i="5"/>
  <c r="AM613" i="5"/>
  <c r="AM451" i="5"/>
  <c r="AM164" i="5"/>
  <c r="AM21" i="5"/>
  <c r="AM178" i="5"/>
  <c r="AM414" i="5"/>
  <c r="AM295" i="5"/>
  <c r="AM109" i="5"/>
  <c r="AM40" i="5"/>
  <c r="AM215" i="5"/>
  <c r="AM1090" i="5"/>
  <c r="AM1076" i="5"/>
  <c r="AM1039" i="5"/>
  <c r="AM833" i="5"/>
  <c r="AM542" i="5"/>
  <c r="AM959" i="5"/>
  <c r="AM94" i="5"/>
  <c r="AM338" i="5"/>
  <c r="AM154" i="5"/>
  <c r="AM1110" i="5"/>
  <c r="AM14" i="5"/>
  <c r="AM185" i="5"/>
  <c r="AM799" i="5"/>
  <c r="AM519" i="5"/>
  <c r="AM274" i="5"/>
  <c r="AM268" i="5"/>
  <c r="AM174" i="5"/>
  <c r="AM543" i="5"/>
  <c r="AM297" i="5"/>
  <c r="AM286" i="5"/>
  <c r="AM418" i="5"/>
  <c r="AM152" i="5"/>
  <c r="AM1063" i="5"/>
  <c r="AM821" i="5"/>
  <c r="AM246" i="5"/>
  <c r="AM476" i="5"/>
  <c r="AM602" i="5"/>
  <c r="AM281" i="5"/>
  <c r="AM769" i="5"/>
  <c r="AM620" i="5"/>
  <c r="AM922" i="5"/>
  <c r="AM1120" i="5"/>
  <c r="AM1097" i="5"/>
  <c r="AM12" i="5"/>
  <c r="AM3" i="5"/>
  <c r="AM439" i="5"/>
  <c r="AM834" i="5"/>
  <c r="AM1089" i="5"/>
  <c r="AM1055" i="5"/>
  <c r="AM886" i="5"/>
  <c r="AM97" i="5"/>
  <c r="AM596" i="5"/>
  <c r="AM970" i="5"/>
  <c r="AM573" i="5"/>
  <c r="AM734" i="5"/>
  <c r="AM486" i="5"/>
  <c r="AM776" i="5"/>
  <c r="AM501" i="5"/>
  <c r="AM159" i="5"/>
  <c r="AM24" i="5"/>
  <c r="AM231" i="5"/>
  <c r="AM136" i="5"/>
  <c r="AM444" i="5"/>
  <c r="AM269" i="5"/>
  <c r="AM173" i="5"/>
  <c r="AM390" i="5"/>
  <c r="AM325" i="5"/>
  <c r="AM947" i="5"/>
  <c r="AM280" i="5"/>
  <c r="AM252" i="5"/>
  <c r="AM148" i="5"/>
  <c r="AM530" i="5"/>
  <c r="AM305" i="5"/>
  <c r="AM786" i="5"/>
  <c r="AM597" i="5"/>
  <c r="AM932" i="5"/>
  <c r="AM1103" i="5"/>
  <c r="AM1126" i="5"/>
  <c r="AM162" i="5"/>
  <c r="AM345" i="5"/>
  <c r="AM735" i="5"/>
  <c r="AM669" i="5"/>
  <c r="AM1143" i="5"/>
  <c r="AM1181" i="5"/>
  <c r="AM889" i="5"/>
  <c r="AM897" i="5"/>
  <c r="AM629" i="5"/>
  <c r="AM1027" i="5"/>
  <c r="AM743" i="5"/>
  <c r="AM1058" i="5"/>
  <c r="AM1116" i="5"/>
  <c r="AM680" i="5"/>
  <c r="AM745" i="5"/>
  <c r="AM1197" i="5"/>
  <c r="AM318" i="5"/>
  <c r="AM1005" i="5"/>
  <c r="AM584" i="5"/>
  <c r="AM400" i="5"/>
  <c r="AM13" i="5"/>
  <c r="AM2" i="5"/>
  <c r="AM172" i="5"/>
  <c r="AM353" i="5"/>
  <c r="AM710" i="5"/>
  <c r="AM706" i="5"/>
  <c r="AM427" i="5"/>
  <c r="AM1041" i="5"/>
  <c r="AM935" i="5"/>
  <c r="AM412" i="5"/>
  <c r="AM333" i="5"/>
  <c r="AM535" i="5"/>
  <c r="AM461" i="5"/>
  <c r="AM384" i="5"/>
  <c r="AM85" i="5"/>
  <c r="AM47" i="5"/>
  <c r="AM218" i="5"/>
  <c r="AM1085" i="5"/>
  <c r="AM1067" i="5"/>
  <c r="AM1078" i="5"/>
  <c r="AM820" i="5"/>
  <c r="AM96" i="5"/>
  <c r="AM341" i="5"/>
  <c r="AM177" i="5"/>
  <c r="AM1101" i="5"/>
  <c r="AM250" i="5"/>
  <c r="AM302" i="5"/>
  <c r="AM391" i="5"/>
  <c r="AM146" i="5"/>
  <c r="AM1071" i="5"/>
  <c r="AM456" i="5"/>
  <c r="AM845" i="5"/>
  <c r="AM1113" i="5"/>
  <c r="AM1003" i="5"/>
  <c r="AM898" i="5"/>
  <c r="AM238" i="5"/>
  <c r="AM135" i="5"/>
  <c r="AM424" i="5"/>
  <c r="AM257" i="5"/>
  <c r="AM1140" i="5"/>
  <c r="AM1179" i="5"/>
  <c r="AM962" i="5"/>
  <c r="AM903" i="5"/>
  <c r="AM670" i="5"/>
  <c r="AM1004" i="5"/>
  <c r="AM413" i="5"/>
  <c r="AM1010" i="5"/>
  <c r="AM892" i="5"/>
  <c r="AM442" i="5"/>
  <c r="AM270" i="5"/>
  <c r="AM775" i="5"/>
  <c r="AM723" i="5"/>
  <c r="AM717" i="5"/>
  <c r="AM843" i="5"/>
  <c r="AM83" i="5"/>
  <c r="AM982" i="5"/>
  <c r="AM517" i="5"/>
  <c r="AM678" i="5"/>
  <c r="AM429" i="5"/>
  <c r="AM15" i="5"/>
  <c r="AM182" i="5"/>
  <c r="AM839" i="5"/>
  <c r="AM804" i="5"/>
  <c r="AM88" i="5"/>
  <c r="AM591" i="5"/>
  <c r="AM923" i="5"/>
  <c r="AM641" i="5"/>
  <c r="AM768" i="5"/>
  <c r="AM562" i="5"/>
  <c r="AM719" i="5"/>
  <c r="AM714" i="5"/>
  <c r="AM1068" i="5"/>
  <c r="AM1102" i="5"/>
  <c r="AM686" i="5"/>
  <c r="AM742" i="5"/>
  <c r="AM1201" i="5"/>
  <c r="AM328" i="5"/>
  <c r="AM470" i="5"/>
  <c r="AM474" i="5"/>
  <c r="AM344" i="5"/>
  <c r="AM244" i="5"/>
  <c r="AM822" i="5"/>
  <c r="AM731" i="5"/>
  <c r="AM696" i="5"/>
  <c r="AM904" i="5"/>
  <c r="AM77" i="5"/>
  <c r="AM979" i="5"/>
  <c r="AM841" i="5"/>
  <c r="AM100" i="5"/>
  <c r="AM516" i="5"/>
  <c r="AM128" i="5"/>
  <c r="AM493" i="5"/>
  <c r="AM309" i="5"/>
  <c r="AM1031" i="5"/>
  <c r="AM555" i="5"/>
  <c r="AM402" i="5"/>
  <c r="AM648" i="5"/>
  <c r="AM858" i="5"/>
  <c r="AM90" i="5"/>
  <c r="AM431" i="5"/>
  <c r="AM528" i="5"/>
  <c r="AM113" i="5"/>
  <c r="AM41" i="5"/>
  <c r="AK38" i="5"/>
  <c r="AK825" i="5"/>
  <c r="AK605" i="5"/>
  <c r="AK855" i="5"/>
  <c r="AK369" i="5"/>
  <c r="AK63" i="5"/>
  <c r="AK190" i="5"/>
  <c r="AK730" i="5"/>
  <c r="AK1216" i="5"/>
  <c r="AK1218" i="5"/>
  <c r="AK1094" i="5"/>
  <c r="AK856" i="5"/>
  <c r="AK278" i="5"/>
  <c r="AK356" i="5"/>
  <c r="AK867" i="5"/>
  <c r="AK115" i="5"/>
  <c r="AK287" i="5"/>
  <c r="AK235" i="5"/>
  <c r="AK86" i="5"/>
  <c r="AK1086" i="5"/>
  <c r="AK557" i="5"/>
  <c r="AK310" i="5"/>
  <c r="AK875" i="5"/>
  <c r="AK79" i="5"/>
  <c r="AK39" i="5"/>
  <c r="AK324" i="5"/>
  <c r="AK221" i="5"/>
  <c r="AK1037" i="5"/>
  <c r="AK736" i="5"/>
  <c r="AK1121" i="5"/>
  <c r="AK1141" i="5"/>
  <c r="AK652" i="5"/>
  <c r="AK1050" i="5"/>
  <c r="AK1166" i="5"/>
  <c r="AK1219" i="5"/>
  <c r="AK1207" i="5"/>
  <c r="AK160" i="5"/>
  <c r="AK206" i="5"/>
  <c r="AK1195" i="5"/>
  <c r="AK1144" i="5"/>
  <c r="AK1081" i="5"/>
  <c r="AK1099" i="5"/>
  <c r="AK958" i="5"/>
  <c r="AK851" i="5"/>
  <c r="AK740" i="5"/>
  <c r="AK1095" i="5"/>
  <c r="AK916" i="5"/>
  <c r="AK417" i="5"/>
  <c r="AK339" i="5"/>
  <c r="AK103" i="5"/>
  <c r="AK626" i="5"/>
  <c r="AK716" i="5"/>
  <c r="AK854" i="5"/>
  <c r="AK98" i="5"/>
  <c r="AK183" i="5"/>
  <c r="AK311" i="5"/>
  <c r="AK127" i="5"/>
  <c r="AK871" i="5"/>
  <c r="AK748" i="5"/>
  <c r="AK926" i="5"/>
  <c r="AK1034" i="5"/>
  <c r="AK658" i="5"/>
  <c r="AK1105" i="5"/>
  <c r="AK1074" i="5"/>
  <c r="AK1208" i="5"/>
  <c r="AK1191" i="5"/>
  <c r="AK869" i="5"/>
  <c r="AK975" i="5"/>
  <c r="AK1104" i="5"/>
  <c r="AK705" i="5"/>
  <c r="AK883" i="5"/>
  <c r="AK1127" i="5"/>
  <c r="AK298" i="5"/>
  <c r="AK957" i="5"/>
  <c r="AK477" i="5"/>
  <c r="AK981" i="5"/>
  <c r="AK1014" i="5"/>
  <c r="AK572" i="5"/>
  <c r="AK661" i="5"/>
  <c r="AK312" i="5"/>
  <c r="AK953" i="5"/>
  <c r="AK1202" i="5"/>
  <c r="AK467" i="5"/>
  <c r="AK1038" i="5"/>
  <c r="AK377" i="5"/>
  <c r="AK226" i="5"/>
  <c r="AK112" i="5"/>
  <c r="AK499" i="5"/>
  <c r="AK163" i="5"/>
  <c r="AK180" i="5"/>
  <c r="AK991" i="5"/>
  <c r="AK984" i="5"/>
  <c r="AK1118" i="5"/>
  <c r="AK1011" i="5"/>
  <c r="AK1153" i="5"/>
  <c r="AK271" i="5"/>
  <c r="AK823" i="5"/>
  <c r="AK853" i="5"/>
  <c r="AK949" i="5"/>
  <c r="AK808" i="5"/>
  <c r="AK762" i="5"/>
  <c r="AK785" i="5"/>
  <c r="AK106" i="5"/>
  <c r="AK104" i="5"/>
  <c r="AK791" i="5"/>
  <c r="AK1057" i="5"/>
  <c r="AK1111" i="5"/>
  <c r="AK727" i="5"/>
  <c r="AK430" i="5"/>
  <c r="AK73" i="5"/>
  <c r="AK240" i="5"/>
  <c r="AK214" i="5"/>
  <c r="AK61" i="5"/>
  <c r="AK1137" i="5"/>
  <c r="AK91" i="5"/>
  <c r="AK45" i="5"/>
  <c r="AK363" i="5"/>
  <c r="AK224" i="5"/>
  <c r="AK995" i="5"/>
  <c r="AK355" i="5"/>
  <c r="AK1175" i="5"/>
  <c r="AK1001" i="5"/>
  <c r="AK933" i="5"/>
  <c r="AK879" i="5"/>
  <c r="AK406" i="5"/>
  <c r="AK368" i="5"/>
  <c r="AK545" i="5"/>
  <c r="AK80" i="5"/>
  <c r="AK739" i="5"/>
  <c r="AK1130" i="5"/>
  <c r="AK721" i="5"/>
  <c r="AK1051" i="5"/>
  <c r="AK538" i="5"/>
  <c r="AK1033" i="5"/>
  <c r="AK1114" i="5"/>
  <c r="AK387" i="5"/>
  <c r="AK662" i="5"/>
  <c r="AK831" i="5"/>
  <c r="AK844" i="5"/>
  <c r="AK800" i="5"/>
  <c r="AK428" i="5"/>
  <c r="AK950" i="5"/>
  <c r="AK101" i="5"/>
  <c r="AK1046" i="5"/>
  <c r="AK362" i="5"/>
  <c r="AK896" i="5"/>
  <c r="AK630" i="5"/>
  <c r="AK263" i="5"/>
  <c r="AK95" i="5"/>
  <c r="AK151" i="5"/>
  <c r="AK691" i="5"/>
  <c r="AK690" i="5"/>
  <c r="AK906" i="5"/>
  <c r="AK905" i="5"/>
  <c r="AK619" i="5"/>
  <c r="AK1072" i="5"/>
  <c r="AK865" i="5"/>
  <c r="AK1047" i="5"/>
  <c r="AK490" i="5"/>
  <c r="AK737" i="5"/>
  <c r="AK469" i="5"/>
  <c r="AK1061" i="5"/>
  <c r="AK1183" i="5"/>
  <c r="AK921" i="5"/>
  <c r="AK810" i="5"/>
  <c r="AK615" i="5"/>
  <c r="AK760" i="5"/>
  <c r="AK700" i="5"/>
  <c r="AK666" i="5"/>
  <c r="AK397" i="5"/>
  <c r="AK866" i="5"/>
  <c r="AK299" i="5"/>
  <c r="AK1088" i="5"/>
  <c r="AK327" i="5"/>
  <c r="AK880" i="5"/>
  <c r="AK489" i="5"/>
  <c r="AK370" i="5"/>
  <c r="AK407" i="5"/>
  <c r="AK581" i="5"/>
  <c r="AK523" i="5"/>
  <c r="AK147" i="5"/>
  <c r="AK637" i="5"/>
  <c r="AK713" i="5"/>
  <c r="AK1129" i="5"/>
  <c r="AK425" i="5"/>
  <c r="AK205" i="5"/>
  <c r="AK75" i="5"/>
  <c r="AK207" i="5"/>
  <c r="AK913" i="5"/>
  <c r="AK415" i="5"/>
  <c r="AK790" i="5"/>
  <c r="AK514" i="5"/>
  <c r="AK277" i="5"/>
  <c r="AK479" i="5"/>
  <c r="AK753" i="5"/>
  <c r="AK687" i="5"/>
  <c r="AK623" i="5"/>
  <c r="AK143" i="5"/>
  <c r="AK36" i="5"/>
  <c r="AK35" i="5"/>
  <c r="AK527" i="5"/>
  <c r="AK399" i="5"/>
  <c r="AK552" i="5"/>
  <c r="AK398" i="5"/>
  <c r="AK165" i="5"/>
  <c r="AK99" i="5"/>
  <c r="AK754" i="5"/>
  <c r="AK1215" i="5"/>
  <c r="AK1214" i="5"/>
  <c r="AK1119" i="5"/>
  <c r="AK925" i="5"/>
  <c r="AK524" i="5"/>
  <c r="AK322" i="5"/>
  <c r="AK640" i="5"/>
  <c r="AK43" i="5"/>
  <c r="AK276" i="5"/>
  <c r="AK203" i="5"/>
  <c r="AK50" i="5"/>
  <c r="AK1176" i="5"/>
  <c r="AK936" i="5"/>
  <c r="AK500" i="5"/>
  <c r="AK1025" i="5"/>
  <c r="AK273" i="5"/>
  <c r="AK521" i="5"/>
  <c r="AK314" i="5"/>
  <c r="AK81" i="5"/>
  <c r="AK1062" i="5"/>
  <c r="AK663" i="5"/>
  <c r="AK1018" i="5"/>
  <c r="AK788" i="5"/>
  <c r="AK726" i="5"/>
  <c r="AK968" i="5"/>
  <c r="AK954" i="5"/>
  <c r="AK1217" i="5"/>
  <c r="AK1210" i="5"/>
  <c r="AK217" i="5"/>
  <c r="AK715" i="5"/>
  <c r="AK1142" i="5"/>
  <c r="AK1146" i="5"/>
  <c r="AK859" i="5"/>
  <c r="AK1053" i="5"/>
  <c r="AK1028" i="5"/>
  <c r="AK828" i="5"/>
  <c r="AK725" i="5"/>
  <c r="AK861" i="5"/>
  <c r="AK920" i="5"/>
  <c r="AK929" i="5"/>
  <c r="AK410" i="5"/>
  <c r="AK357" i="5"/>
  <c r="AK65" i="5"/>
  <c r="AK156" i="5"/>
  <c r="AK372" i="5"/>
  <c r="AK592" i="5"/>
  <c r="AK332" i="5"/>
  <c r="AK304" i="5"/>
  <c r="AK56" i="5"/>
  <c r="AK300" i="5"/>
  <c r="AK763" i="5"/>
  <c r="AK829" i="5"/>
  <c r="AK1007" i="5"/>
  <c r="AK783" i="5"/>
  <c r="AK689" i="5"/>
  <c r="AK1032" i="5"/>
  <c r="AK965" i="5"/>
  <c r="AK1212" i="5"/>
  <c r="AK1187" i="5"/>
  <c r="AK943" i="5"/>
  <c r="AK1000" i="5"/>
  <c r="AK1189" i="5"/>
  <c r="AK838" i="5"/>
  <c r="AK639" i="5"/>
  <c r="AK1108" i="5"/>
  <c r="AK606" i="5"/>
  <c r="AK864" i="5"/>
  <c r="AK404" i="5"/>
  <c r="AK815" i="5"/>
  <c r="AK971" i="5"/>
  <c r="AK396" i="5"/>
  <c r="AK826" i="5"/>
  <c r="AK292" i="5"/>
  <c r="AK1044" i="5"/>
  <c r="AK52" i="5"/>
  <c r="AK1206" i="5"/>
  <c r="AK288" i="5"/>
  <c r="AK1096" i="5"/>
  <c r="AK358" i="5"/>
  <c r="AK459" i="5"/>
  <c r="AK193" i="5"/>
  <c r="AK941" i="5"/>
  <c r="AK994" i="5"/>
  <c r="AK1205" i="5"/>
  <c r="AK1040" i="5"/>
  <c r="AK1193" i="5"/>
  <c r="AK468" i="5"/>
  <c r="AK924" i="5"/>
  <c r="AK738" i="5"/>
  <c r="AK1075" i="5"/>
  <c r="AK974" i="5"/>
  <c r="AK928" i="5"/>
  <c r="AK812" i="5"/>
  <c r="AK114" i="5"/>
  <c r="AK110" i="5"/>
  <c r="AK513" i="5"/>
  <c r="AK1079" i="5"/>
  <c r="AK1157" i="5"/>
  <c r="AK1056" i="5"/>
  <c r="AK420" i="5"/>
  <c r="AK33" i="5"/>
  <c r="AK266" i="5"/>
  <c r="AK142" i="5"/>
  <c r="AK62" i="5"/>
  <c r="AK1196" i="5"/>
  <c r="AK264" i="5"/>
  <c r="AK445" i="5"/>
  <c r="AK438" i="5"/>
  <c r="AK141" i="5"/>
  <c r="AK1009" i="5"/>
  <c r="AK888" i="5"/>
  <c r="AK1160" i="5"/>
  <c r="AK1065" i="5"/>
  <c r="AK777" i="5"/>
  <c r="AK1080" i="5"/>
  <c r="AK253" i="5"/>
  <c r="AK184" i="5"/>
  <c r="AK483" i="5"/>
  <c r="AK237" i="5"/>
  <c r="AK667" i="5"/>
  <c r="AK1159" i="5"/>
  <c r="AK586" i="5"/>
  <c r="AK952" i="5"/>
  <c r="AK551" i="5"/>
  <c r="AK1023" i="5"/>
  <c r="AK1203" i="5"/>
  <c r="AK441" i="5"/>
  <c r="AK1012" i="5"/>
  <c r="AK1100" i="5"/>
  <c r="AK559" i="5"/>
  <c r="AK622" i="5"/>
  <c r="AK654" i="5"/>
  <c r="AK166" i="5"/>
  <c r="AK806" i="5"/>
  <c r="AK409" i="5"/>
  <c r="AK1017" i="5"/>
  <c r="AK515" i="5"/>
  <c r="AK830" i="5"/>
  <c r="AK564" i="5"/>
  <c r="AK698" i="5"/>
  <c r="AK728" i="5"/>
  <c r="AK978" i="5"/>
  <c r="AK1029" i="5"/>
  <c r="AK668" i="5"/>
  <c r="AK1019" i="5"/>
  <c r="AK1087" i="5"/>
  <c r="AK846" i="5"/>
  <c r="AK992" i="5"/>
  <c r="AK388" i="5"/>
  <c r="AK910" i="5"/>
  <c r="AK259" i="5"/>
  <c r="AK1054" i="5"/>
  <c r="AK225" i="5"/>
  <c r="AK1211" i="5"/>
  <c r="AK1022" i="5"/>
  <c r="AK967" i="5"/>
  <c r="AK805" i="5"/>
  <c r="AK899" i="5"/>
  <c r="AK448" i="5"/>
  <c r="AK511" i="5"/>
  <c r="AK574" i="5"/>
  <c r="AK138" i="5"/>
  <c r="AK673" i="5"/>
  <c r="AK780" i="5"/>
  <c r="AK1060" i="5"/>
  <c r="AK229" i="5"/>
  <c r="AK797" i="5"/>
  <c r="AK105" i="5"/>
  <c r="AK308" i="5"/>
  <c r="AK261" i="5"/>
  <c r="AK520" i="5"/>
  <c r="AK401" i="5"/>
  <c r="AK508" i="5"/>
  <c r="AK485" i="5"/>
  <c r="AK1124" i="5"/>
  <c r="AK599" i="5"/>
  <c r="AK720" i="5"/>
  <c r="AK877" i="5"/>
  <c r="AK296" i="5"/>
  <c r="AK870" i="5"/>
  <c r="AK394" i="5"/>
  <c r="AK607" i="5"/>
  <c r="AK512" i="5"/>
  <c r="AK437" i="5"/>
  <c r="AK11" i="5"/>
  <c r="AK29" i="5"/>
  <c r="AK8" i="5"/>
  <c r="AK26" i="5"/>
  <c r="AK506" i="5"/>
  <c r="AK216" i="5"/>
  <c r="AK443" i="5"/>
  <c r="AK433" i="5"/>
  <c r="AK170" i="5"/>
  <c r="AK71" i="5"/>
  <c r="AK718" i="5"/>
  <c r="AK1192" i="5"/>
  <c r="AK1184" i="5"/>
  <c r="AK1013" i="5"/>
  <c r="AK657" i="5"/>
  <c r="AK677" i="5"/>
  <c r="AK301" i="5"/>
  <c r="AK997" i="5"/>
  <c r="AK434" i="5"/>
  <c r="AK223" i="5"/>
  <c r="AK67" i="5"/>
  <c r="AK1136" i="5"/>
  <c r="AK963" i="5"/>
  <c r="AK566" i="5"/>
  <c r="AK525" i="5"/>
  <c r="AK847" i="5"/>
  <c r="AK204" i="5"/>
  <c r="AK582" i="5"/>
  <c r="AK323" i="5"/>
  <c r="AK107" i="5"/>
  <c r="AK1177" i="5"/>
  <c r="AK711" i="5"/>
  <c r="AK636" i="5"/>
  <c r="AK580" i="5"/>
  <c r="AK645" i="5"/>
  <c r="AK781" i="5"/>
  <c r="AK999" i="5"/>
  <c r="AK1155" i="5"/>
  <c r="AK1200" i="5"/>
  <c r="AK72" i="5"/>
  <c r="AK809" i="5"/>
  <c r="AK1006" i="5"/>
  <c r="AK1002" i="5"/>
  <c r="AK771" i="5"/>
  <c r="AK1020" i="5"/>
  <c r="AK908" i="5"/>
  <c r="AK612" i="5"/>
  <c r="AK531" i="5"/>
  <c r="AK882" i="5"/>
  <c r="AK819" i="5"/>
  <c r="AK392" i="5"/>
  <c r="AK316" i="5"/>
  <c r="AK37" i="5"/>
  <c r="AK234" i="5"/>
  <c r="AK335" i="5"/>
  <c r="AK465" i="5"/>
  <c r="AK233" i="5"/>
  <c r="AK374" i="5"/>
  <c r="AK378" i="5"/>
  <c r="AK93" i="5"/>
  <c r="AK169" i="5"/>
  <c r="AK993" i="5"/>
  <c r="AK334" i="5"/>
  <c r="AK779" i="5"/>
  <c r="AK651" i="5"/>
  <c r="AK811" i="5"/>
  <c r="AK307" i="5"/>
  <c r="AK792" i="5"/>
  <c r="AK1066" i="5"/>
  <c r="AK1178" i="5"/>
  <c r="AK1190" i="5"/>
  <c r="AK751" i="5"/>
  <c r="AK632" i="5"/>
  <c r="AK1106" i="5"/>
  <c r="AK755" i="5"/>
  <c r="AK282" i="5"/>
  <c r="AK389" i="5"/>
  <c r="AK1135" i="5"/>
  <c r="AK563" i="5"/>
  <c r="AK964" i="5"/>
  <c r="AK601" i="5"/>
  <c r="AK966" i="5"/>
  <c r="AK770" i="5"/>
  <c r="AK752" i="5"/>
  <c r="AK817" i="5"/>
  <c r="AK541" i="5"/>
  <c r="AK969" i="5"/>
  <c r="AK1185" i="5"/>
  <c r="AK1125" i="5"/>
  <c r="AK192" i="5"/>
  <c r="AK69" i="5"/>
  <c r="AK46" i="5"/>
  <c r="AK778" i="5"/>
  <c r="AK638" i="5"/>
  <c r="AK1021" i="5"/>
  <c r="AK761" i="5"/>
  <c r="AK1164" i="5"/>
  <c r="AK236" i="5"/>
  <c r="AK664" i="5"/>
  <c r="AK729" i="5"/>
  <c r="AK909" i="5"/>
  <c r="AK656" i="5"/>
  <c r="AK750" i="5"/>
  <c r="AK625" i="5"/>
  <c r="AK60" i="5"/>
  <c r="AK54" i="5"/>
  <c r="AK454" i="5"/>
  <c r="AK1134" i="5"/>
  <c r="AK1156" i="5"/>
  <c r="AK1069" i="5"/>
  <c r="AK495" i="5"/>
  <c r="AK382" i="5"/>
  <c r="AK125" i="5"/>
  <c r="AK51" i="5"/>
  <c r="AK1171" i="5"/>
  <c r="AK208" i="5"/>
  <c r="AK533" i="5"/>
  <c r="AK371" i="5"/>
  <c r="AK84" i="5"/>
  <c r="AK1145" i="5"/>
  <c r="AK708" i="5"/>
  <c r="AK1026" i="5"/>
  <c r="AK983" i="5"/>
  <c r="AK774" i="5"/>
  <c r="AK852" i="5"/>
  <c r="AK289" i="5"/>
  <c r="AK245" i="5"/>
  <c r="AK375" i="5"/>
  <c r="AK133" i="5"/>
  <c r="AK290" i="5"/>
  <c r="AK317" i="5"/>
  <c r="AK1138" i="5"/>
  <c r="AK611" i="5"/>
  <c r="AK996" i="5"/>
  <c r="AK610" i="5"/>
  <c r="AK939" i="5"/>
  <c r="AK1167" i="5"/>
  <c r="AK284" i="5"/>
  <c r="AK709" i="5"/>
  <c r="AK767" i="5"/>
  <c r="AK482" i="5"/>
  <c r="AK887" i="5"/>
  <c r="AK683" i="5"/>
  <c r="AK583" i="5"/>
  <c r="AK937" i="5"/>
  <c r="AK337" i="5"/>
  <c r="AK976" i="5"/>
  <c r="AK395" i="5"/>
  <c r="AK801" i="5"/>
  <c r="AK484" i="5"/>
  <c r="AK813" i="5"/>
  <c r="AK589" i="5"/>
  <c r="AK609" i="5"/>
  <c r="AK764" i="5"/>
  <c r="AK576" i="5"/>
  <c r="AK946" i="5"/>
  <c r="AK773" i="5"/>
  <c r="AK733" i="5"/>
  <c r="AK835" i="5"/>
  <c r="AK707" i="5"/>
  <c r="AK481" i="5"/>
  <c r="AK945" i="5"/>
  <c r="AK1186" i="5"/>
  <c r="AK827" i="5"/>
  <c r="AK621" i="5"/>
  <c r="AK694" i="5"/>
  <c r="AK642" i="5"/>
  <c r="AK359" i="5"/>
  <c r="AK794" i="5"/>
  <c r="AK712" i="5"/>
  <c r="AK475" i="5"/>
  <c r="AK956" i="5"/>
  <c r="AK672" i="5"/>
  <c r="AK1084" i="5"/>
  <c r="AK832" i="5"/>
  <c r="AK450" i="5"/>
  <c r="AK102" i="5"/>
  <c r="AK262" i="5"/>
  <c r="AK120" i="5"/>
  <c r="AK405" i="5"/>
  <c r="AK1109" i="5"/>
  <c r="AK614" i="5"/>
  <c r="AK306" i="5"/>
  <c r="AK787" i="5"/>
  <c r="AK990" i="5"/>
  <c r="AK403" i="5"/>
  <c r="AK111" i="5"/>
  <c r="AK256" i="5"/>
  <c r="AK505" i="5"/>
  <c r="AK220" i="5"/>
  <c r="AK25" i="5"/>
  <c r="AK16" i="5"/>
  <c r="AK23" i="5"/>
  <c r="AK19" i="5"/>
  <c r="AK121" i="5"/>
  <c r="AK285" i="5"/>
  <c r="AK383" i="5"/>
  <c r="AK571" i="5"/>
  <c r="AK131" i="5"/>
  <c r="AK4" i="5"/>
  <c r="AK242" i="5"/>
  <c r="AK365" i="5"/>
  <c r="AK213" i="5"/>
  <c r="AK132" i="5"/>
  <c r="AK55" i="5"/>
  <c r="AK279" i="5"/>
  <c r="AK757" i="5"/>
  <c r="AK1173" i="5"/>
  <c r="AK1170" i="5"/>
  <c r="AK955" i="5"/>
  <c r="AK349" i="5"/>
  <c r="AK188" i="5"/>
  <c r="AK32" i="5"/>
  <c r="AK457" i="5"/>
  <c r="AK881" i="5"/>
  <c r="AK198" i="5"/>
  <c r="AK293" i="5"/>
  <c r="AK82" i="5"/>
  <c r="AK1131" i="5"/>
  <c r="AK89" i="5"/>
  <c r="AK181" i="5"/>
  <c r="AK628" i="5"/>
  <c r="AK494" i="5"/>
  <c r="AK167" i="5"/>
  <c r="AK254" i="5"/>
  <c r="AK175" i="5"/>
  <c r="AK532" i="5"/>
  <c r="AK196" i="5"/>
  <c r="AK161" i="5"/>
  <c r="AK386" i="5"/>
  <c r="AK130" i="5"/>
  <c r="AK1016" i="5"/>
  <c r="AK699" i="5"/>
  <c r="AK126" i="5"/>
  <c r="AK291" i="5"/>
  <c r="AK373" i="5"/>
  <c r="AK354" i="5"/>
  <c r="AK593" i="5"/>
  <c r="AK682" i="5"/>
  <c r="AK795" i="5"/>
  <c r="AK1083" i="5"/>
  <c r="AK1213" i="5"/>
  <c r="AK1174" i="5"/>
  <c r="AK68" i="5"/>
  <c r="AK972" i="5"/>
  <c r="AK1151" i="5"/>
  <c r="AK1036" i="5"/>
  <c r="AK876" i="5"/>
  <c r="AK340" i="5"/>
  <c r="AK685" i="5"/>
  <c r="AK902" i="5"/>
  <c r="AK747" i="5"/>
  <c r="AK793" i="5"/>
  <c r="AK504" i="5"/>
  <c r="AK789" i="5"/>
  <c r="AK560" i="5"/>
  <c r="AK139" i="5"/>
  <c r="AK5" i="5"/>
  <c r="AK575" i="5"/>
  <c r="AK376" i="5"/>
  <c r="AK453" i="5"/>
  <c r="AK197" i="5"/>
  <c r="AK255" i="5"/>
  <c r="AK361" i="5"/>
  <c r="AK211" i="5"/>
  <c r="AK911" i="5"/>
  <c r="AK158" i="5"/>
  <c r="AK265" i="5"/>
  <c r="AK171" i="5"/>
  <c r="AK546" i="5"/>
  <c r="AK352" i="5"/>
  <c r="AK588" i="5"/>
  <c r="AK634" i="5"/>
  <c r="AK746" i="5"/>
  <c r="AK1048" i="5"/>
  <c r="AK1209" i="5"/>
  <c r="AK1165" i="5"/>
  <c r="AK124" i="5"/>
  <c r="AK416" i="5"/>
  <c r="AK598" i="5"/>
  <c r="AK529" i="5"/>
  <c r="AK900" i="5"/>
  <c r="AK1147" i="5"/>
  <c r="AK703" i="5"/>
  <c r="AK675" i="5"/>
  <c r="AK1115" i="5"/>
  <c r="AK802" i="5"/>
  <c r="AK987" i="5"/>
  <c r="AK1093" i="5"/>
  <c r="AK840" i="5"/>
  <c r="AK440" i="5"/>
  <c r="AK901" i="5"/>
  <c r="AK267" i="5"/>
  <c r="AK1180" i="5"/>
  <c r="AK1149" i="5"/>
  <c r="AK550" i="5"/>
  <c r="AK57" i="5"/>
  <c r="AK119" i="5"/>
  <c r="AK419" i="5"/>
  <c r="AK616" i="5"/>
  <c r="AK534" i="5"/>
  <c r="AK423" i="5"/>
  <c r="AK569" i="5"/>
  <c r="AK426" i="5"/>
  <c r="AK452" i="5"/>
  <c r="AK227" i="5"/>
  <c r="AK117" i="5"/>
  <c r="AK590" i="5"/>
  <c r="AK330" i="5"/>
  <c r="AK360" i="5"/>
  <c r="AK134" i="5"/>
  <c r="AK53" i="5"/>
  <c r="AK251" i="5"/>
  <c r="AK756" i="5"/>
  <c r="AK1168" i="5"/>
  <c r="AK1152" i="5"/>
  <c r="AK918" i="5"/>
  <c r="AK199" i="5"/>
  <c r="AK294" i="5"/>
  <c r="AK87" i="5"/>
  <c r="AK1139" i="5"/>
  <c r="AK189" i="5"/>
  <c r="AK155" i="5"/>
  <c r="AK421" i="5"/>
  <c r="AK122" i="5"/>
  <c r="AK1045" i="5"/>
  <c r="AK78" i="5"/>
  <c r="AK912" i="5"/>
  <c r="AK1162" i="5"/>
  <c r="AK1015" i="5"/>
  <c r="AK814" i="5"/>
  <c r="AK604" i="5"/>
  <c r="AK379" i="5"/>
  <c r="AK471" i="5"/>
  <c r="AK219" i="5"/>
  <c r="AK868" i="5"/>
  <c r="AK1158" i="5"/>
  <c r="AK732" i="5"/>
  <c r="AK655" i="5"/>
  <c r="AK1107" i="5"/>
  <c r="AK782" i="5"/>
  <c r="AK446" i="5"/>
  <c r="AK565" i="5"/>
  <c r="AK436" i="5"/>
  <c r="AK432" i="5"/>
  <c r="AK931" i="5"/>
  <c r="AK894" i="5"/>
  <c r="AK749" i="5"/>
  <c r="AK380" i="5"/>
  <c r="AK850" i="5"/>
  <c r="AK579" i="5"/>
  <c r="AK977" i="5"/>
  <c r="AK600" i="5"/>
  <c r="AK350" i="5"/>
  <c r="AK603" i="5"/>
  <c r="AK342" i="5"/>
  <c r="AK195" i="5"/>
  <c r="AK30" i="5"/>
  <c r="AK92" i="5"/>
  <c r="AK187" i="5"/>
  <c r="AK624" i="5"/>
  <c r="AK695" i="5"/>
  <c r="AK326" i="5"/>
  <c r="AK653" i="5"/>
  <c r="AK893" i="5"/>
  <c r="AK766" i="5"/>
  <c r="AK895" i="5"/>
  <c r="AK539" i="5"/>
  <c r="AK857" i="5"/>
  <c r="AK948" i="5"/>
  <c r="AK1064" i="5"/>
  <c r="AK872" i="5"/>
  <c r="AK472" i="5"/>
  <c r="AK874" i="5"/>
  <c r="AK258" i="5"/>
  <c r="AK1182" i="5"/>
  <c r="AK222" i="5"/>
  <c r="AK118" i="5"/>
  <c r="AK561" i="5"/>
  <c r="AK313" i="5"/>
  <c r="AK381" i="5"/>
  <c r="AK842" i="5"/>
  <c r="AK884" i="5"/>
  <c r="AK758" i="5"/>
  <c r="AK385" i="5"/>
  <c r="AK818" i="5"/>
  <c r="AK462" i="5"/>
  <c r="AK660" i="5"/>
  <c r="AK891" i="5"/>
  <c r="AK836" i="5"/>
  <c r="AK458" i="5"/>
  <c r="AK693" i="5"/>
  <c r="AK585" i="5"/>
  <c r="AK631" i="5"/>
  <c r="AK1148" i="5"/>
  <c r="AK480" i="5"/>
  <c r="AK59" i="5"/>
  <c r="AK988" i="5"/>
  <c r="AK422" i="5"/>
  <c r="AK676" i="5"/>
  <c r="AK917" i="5"/>
  <c r="AK860" i="5"/>
  <c r="AK537" i="5"/>
  <c r="AK320" i="5"/>
  <c r="AK578" i="5"/>
  <c r="AK466" i="5"/>
  <c r="AK674" i="5"/>
  <c r="AK568" i="5"/>
  <c r="AK17" i="5"/>
  <c r="AK7" i="5"/>
  <c r="AK18" i="5"/>
  <c r="AK6" i="5"/>
  <c r="AK201" i="5"/>
  <c r="AK331" i="5"/>
  <c r="AK518" i="5"/>
  <c r="AK526" i="5"/>
  <c r="AK48" i="5"/>
  <c r="AK31" i="5"/>
  <c r="AK346" i="5"/>
  <c r="AK243" i="5"/>
  <c r="AK116" i="5"/>
  <c r="AK66" i="5"/>
  <c r="AK283" i="5"/>
  <c r="AK1077" i="5"/>
  <c r="AK1059" i="5"/>
  <c r="AK1073" i="5"/>
  <c r="AK796" i="5"/>
  <c r="AK570" i="5"/>
  <c r="AK985" i="5"/>
  <c r="AK228" i="5"/>
  <c r="AK321" i="5"/>
  <c r="AK202" i="5"/>
  <c r="AK1133" i="5"/>
  <c r="AK137" i="5"/>
  <c r="AK44" i="5"/>
  <c r="AK58" i="5"/>
  <c r="AK741" i="5"/>
  <c r="AK536" i="5"/>
  <c r="AK347" i="5"/>
  <c r="AK123" i="5"/>
  <c r="AK153" i="5"/>
  <c r="AK671" i="5"/>
  <c r="AK464" i="5"/>
  <c r="AK249" i="5"/>
  <c r="AK336" i="5"/>
  <c r="AK149" i="5"/>
  <c r="AK1112" i="5"/>
  <c r="AK635" i="5"/>
  <c r="AK194" i="5"/>
  <c r="AK366" i="5"/>
  <c r="AK503" i="5"/>
  <c r="AK544" i="5"/>
  <c r="AK885" i="5"/>
  <c r="AK724" i="5"/>
  <c r="AK1098" i="5"/>
  <c r="AK1199" i="5"/>
  <c r="AK1154" i="5"/>
  <c r="AK27" i="5"/>
  <c r="AK554" i="5"/>
  <c r="AK1035" i="5"/>
  <c r="AK1163" i="5"/>
  <c r="AK1070" i="5"/>
  <c r="AK878" i="5"/>
  <c r="AK556" i="5"/>
  <c r="AK649" i="5"/>
  <c r="AK1049" i="5"/>
  <c r="AK807" i="5"/>
  <c r="AK942" i="5"/>
  <c r="AK650" i="5"/>
  <c r="AK849" i="5"/>
  <c r="AK547" i="5"/>
  <c r="AK49" i="5"/>
  <c r="AK34" i="5"/>
  <c r="AK168" i="5"/>
  <c r="AK303" i="5"/>
  <c r="AK488" i="5"/>
  <c r="AK179" i="5"/>
  <c r="AK367" i="5"/>
  <c r="AK241" i="5"/>
  <c r="AK108" i="5"/>
  <c r="AK961" i="5"/>
  <c r="AK393" i="5"/>
  <c r="AK145" i="5"/>
  <c r="AK140" i="5"/>
  <c r="AK644" i="5"/>
  <c r="AK498" i="5"/>
  <c r="AK915" i="5"/>
  <c r="AK722" i="5"/>
  <c r="AK1052" i="5"/>
  <c r="AK1204" i="5"/>
  <c r="AK1194" i="5"/>
  <c r="AK502" i="5"/>
  <c r="AK150" i="5"/>
  <c r="AK329" i="5"/>
  <c r="AK803" i="5"/>
  <c r="AK659" i="5"/>
  <c r="AK960" i="5"/>
  <c r="AK1161" i="5"/>
  <c r="AK934" i="5"/>
  <c r="AK665" i="5"/>
  <c r="AK765" i="5"/>
  <c r="AK914" i="5"/>
  <c r="AK930" i="5"/>
  <c r="AK1150" i="5"/>
  <c r="AK980" i="5"/>
  <c r="AK478" i="5"/>
  <c r="AK862" i="5"/>
  <c r="AK1188" i="5"/>
  <c r="AK1132" i="5"/>
  <c r="AK617" i="5"/>
  <c r="AK191" i="5"/>
  <c r="AK28" i="5"/>
  <c r="AK487" i="5"/>
  <c r="AK157" i="5"/>
  <c r="AK343" i="5"/>
  <c r="AK772" i="5"/>
  <c r="AK701" i="5"/>
  <c r="AK496" i="5"/>
  <c r="AK986" i="5"/>
  <c r="AK697" i="5"/>
  <c r="AK627" i="5"/>
  <c r="AK681" i="5"/>
  <c r="AK210" i="5"/>
  <c r="AK408" i="5"/>
  <c r="AK447" i="5"/>
  <c r="AK351" i="5"/>
  <c r="AK74" i="5"/>
  <c r="AK247" i="5"/>
  <c r="AK1042" i="5"/>
  <c r="AK1030" i="5"/>
  <c r="AK1092" i="5"/>
  <c r="AK744" i="5"/>
  <c r="AK239" i="5"/>
  <c r="AK319" i="5"/>
  <c r="AK209" i="5"/>
  <c r="AK1122" i="5"/>
  <c r="AK522" i="5"/>
  <c r="AK248" i="5"/>
  <c r="AK348" i="5"/>
  <c r="AK129" i="5"/>
  <c r="AK1123" i="5"/>
  <c r="AK553" i="5"/>
  <c r="AK1043" i="5"/>
  <c r="AK1172" i="5"/>
  <c r="AK1091" i="5"/>
  <c r="AK907" i="5"/>
  <c r="AK186" i="5"/>
  <c r="AK315" i="5"/>
  <c r="AK463" i="5"/>
  <c r="AK200" i="5"/>
  <c r="AK998" i="5"/>
  <c r="AK1169" i="5"/>
  <c r="AK919" i="5"/>
  <c r="AK684" i="5"/>
  <c r="AK759" i="5"/>
  <c r="AK890" i="5"/>
  <c r="AK473" i="5"/>
  <c r="AK940" i="5"/>
  <c r="AK692" i="5"/>
  <c r="AK608" i="5"/>
  <c r="AK973" i="5"/>
  <c r="AK863" i="5"/>
  <c r="AK784" i="5"/>
  <c r="AK232" i="5"/>
  <c r="AK1008" i="5"/>
  <c r="AK558" i="5"/>
  <c r="AK927" i="5"/>
  <c r="AK549" i="5"/>
  <c r="AK275" i="5"/>
  <c r="AK491" i="5"/>
  <c r="AK144" i="5"/>
  <c r="AK42" i="5"/>
  <c r="AK64" i="5"/>
  <c r="AK702" i="5"/>
  <c r="AK646" i="5"/>
  <c r="AK567" i="5"/>
  <c r="AK688" i="5"/>
  <c r="AK1082" i="5"/>
  <c r="AK837" i="5"/>
  <c r="AK938" i="5"/>
  <c r="AK704" i="5"/>
  <c r="AK824" i="5"/>
  <c r="AK951" i="5"/>
  <c r="AK1117" i="5"/>
  <c r="AK989" i="5"/>
  <c r="AK492" i="5"/>
  <c r="AK798" i="5"/>
  <c r="AK1198" i="5"/>
  <c r="AK679" i="5"/>
  <c r="AK212" i="5"/>
  <c r="AK411" i="5"/>
  <c r="AK449" i="5"/>
  <c r="AK364" i="5"/>
  <c r="AK944" i="5"/>
  <c r="AK848" i="5"/>
  <c r="AK816" i="5"/>
  <c r="AK230" i="5"/>
  <c r="AK1024" i="5"/>
  <c r="AK455" i="5"/>
  <c r="AK460" i="5"/>
  <c r="AK647" i="5"/>
  <c r="AK595" i="5"/>
  <c r="AK643" i="5"/>
  <c r="AK548" i="5"/>
  <c r="AK70" i="5"/>
  <c r="AK587" i="5"/>
  <c r="AK1128" i="5"/>
  <c r="AK633" i="5"/>
  <c r="AK176" i="5"/>
  <c r="AK873" i="5"/>
  <c r="AK435" i="5"/>
  <c r="AK540" i="5"/>
  <c r="AK594" i="5"/>
  <c r="AK577" i="5"/>
  <c r="AK510" i="5"/>
  <c r="AK260" i="5"/>
  <c r="AK509" i="5"/>
  <c r="AK618" i="5"/>
  <c r="AK507" i="5"/>
  <c r="AK76" i="5"/>
  <c r="AK9" i="5"/>
  <c r="AK22" i="5"/>
  <c r="AK10" i="5"/>
  <c r="AK20" i="5"/>
  <c r="AK272" i="5"/>
  <c r="AK497" i="5"/>
  <c r="AK613" i="5"/>
  <c r="AK451" i="5"/>
  <c r="AK164" i="5"/>
  <c r="AK21" i="5"/>
  <c r="AK178" i="5"/>
  <c r="AK414" i="5"/>
  <c r="AK295" i="5"/>
  <c r="AK109" i="5"/>
  <c r="AK40" i="5"/>
  <c r="AK215" i="5"/>
  <c r="AK1090" i="5"/>
  <c r="AK1076" i="5"/>
  <c r="AK1039" i="5"/>
  <c r="AK833" i="5"/>
  <c r="AK542" i="5"/>
  <c r="AK959" i="5"/>
  <c r="AK94" i="5"/>
  <c r="AK338" i="5"/>
  <c r="AK154" i="5"/>
  <c r="AK1110" i="5"/>
  <c r="AK14" i="5"/>
  <c r="AK185" i="5"/>
  <c r="AK799" i="5"/>
  <c r="AK519" i="5"/>
  <c r="AK274" i="5"/>
  <c r="AK268" i="5"/>
  <c r="AK174" i="5"/>
  <c r="AK543" i="5"/>
  <c r="AK297" i="5"/>
  <c r="AK286" i="5"/>
  <c r="AK418" i="5"/>
  <c r="AK152" i="5"/>
  <c r="AK1063" i="5"/>
  <c r="AK821" i="5"/>
  <c r="AK246" i="5"/>
  <c r="AK476" i="5"/>
  <c r="AK602" i="5"/>
  <c r="AK281" i="5"/>
  <c r="AK769" i="5"/>
  <c r="AK620" i="5"/>
  <c r="AK922" i="5"/>
  <c r="AK1120" i="5"/>
  <c r="AK1097" i="5"/>
  <c r="AK12" i="5"/>
  <c r="AK3" i="5"/>
  <c r="AK439" i="5"/>
  <c r="AK834" i="5"/>
  <c r="AK1089" i="5"/>
  <c r="AK1055" i="5"/>
  <c r="AK886" i="5"/>
  <c r="AK97" i="5"/>
  <c r="AK596" i="5"/>
  <c r="AK970" i="5"/>
  <c r="AK573" i="5"/>
  <c r="AK734" i="5"/>
  <c r="AK486" i="5"/>
  <c r="AK776" i="5"/>
  <c r="AK501" i="5"/>
  <c r="AK159" i="5"/>
  <c r="AK24" i="5"/>
  <c r="AK231" i="5"/>
  <c r="AK136" i="5"/>
  <c r="AK444" i="5"/>
  <c r="AK269" i="5"/>
  <c r="AK173" i="5"/>
  <c r="AK390" i="5"/>
  <c r="AK325" i="5"/>
  <c r="AK947" i="5"/>
  <c r="AK280" i="5"/>
  <c r="AK252" i="5"/>
  <c r="AK148" i="5"/>
  <c r="AK530" i="5"/>
  <c r="AK305" i="5"/>
  <c r="AK786" i="5"/>
  <c r="AK597" i="5"/>
  <c r="AK932" i="5"/>
  <c r="AK1103" i="5"/>
  <c r="AK1126" i="5"/>
  <c r="AK162" i="5"/>
  <c r="AK345" i="5"/>
  <c r="AK735" i="5"/>
  <c r="AK669" i="5"/>
  <c r="AK1143" i="5"/>
  <c r="AK1181" i="5"/>
  <c r="AK889" i="5"/>
  <c r="AK897" i="5"/>
  <c r="AK629" i="5"/>
  <c r="AK1027" i="5"/>
  <c r="AK743" i="5"/>
  <c r="AK1058" i="5"/>
  <c r="AK1116" i="5"/>
  <c r="AK680" i="5"/>
  <c r="AK745" i="5"/>
  <c r="AK1197" i="5"/>
  <c r="AK318" i="5"/>
  <c r="AK1005" i="5"/>
  <c r="AK584" i="5"/>
  <c r="AK400" i="5"/>
  <c r="AK13" i="5"/>
  <c r="AK2" i="5"/>
  <c r="AK172" i="5"/>
  <c r="AK353" i="5"/>
  <c r="AK710" i="5"/>
  <c r="AK706" i="5"/>
  <c r="AK427" i="5"/>
  <c r="AK1041" i="5"/>
  <c r="AK935" i="5"/>
  <c r="AK412" i="5"/>
  <c r="AK333" i="5"/>
  <c r="AK535" i="5"/>
  <c r="AK461" i="5"/>
  <c r="AK384" i="5"/>
  <c r="AK85" i="5"/>
  <c r="AK47" i="5"/>
  <c r="AK218" i="5"/>
  <c r="AK1085" i="5"/>
  <c r="AK1067" i="5"/>
  <c r="AK1078" i="5"/>
  <c r="AK820" i="5"/>
  <c r="AK96" i="5"/>
  <c r="AK341" i="5"/>
  <c r="AK177" i="5"/>
  <c r="AK1101" i="5"/>
  <c r="AK250" i="5"/>
  <c r="AK302" i="5"/>
  <c r="AK391" i="5"/>
  <c r="AK146" i="5"/>
  <c r="AK1071" i="5"/>
  <c r="AK456" i="5"/>
  <c r="AK845" i="5"/>
  <c r="AK1113" i="5"/>
  <c r="AK1003" i="5"/>
  <c r="AK898" i="5"/>
  <c r="AK238" i="5"/>
  <c r="AK135" i="5"/>
  <c r="AK424" i="5"/>
  <c r="AK257" i="5"/>
  <c r="AK1140" i="5"/>
  <c r="AK1179" i="5"/>
  <c r="AK962" i="5"/>
  <c r="AK903" i="5"/>
  <c r="AK670" i="5"/>
  <c r="AK1004" i="5"/>
  <c r="AK413" i="5"/>
  <c r="AK1010" i="5"/>
  <c r="AK892" i="5"/>
  <c r="AK442" i="5"/>
  <c r="AK270" i="5"/>
  <c r="AK775" i="5"/>
  <c r="AK723" i="5"/>
  <c r="AK717" i="5"/>
  <c r="AK843" i="5"/>
  <c r="AK83" i="5"/>
  <c r="AK982" i="5"/>
  <c r="AK517" i="5"/>
  <c r="AK678" i="5"/>
  <c r="AK429" i="5"/>
  <c r="AK15" i="5"/>
  <c r="AK182" i="5"/>
  <c r="AK839" i="5"/>
  <c r="AK804" i="5"/>
  <c r="AK88" i="5"/>
  <c r="AK591" i="5"/>
  <c r="AK923" i="5"/>
  <c r="AK641" i="5"/>
  <c r="AK768" i="5"/>
  <c r="AK562" i="5"/>
  <c r="AK719" i="5"/>
  <c r="AK714" i="5"/>
  <c r="AK1068" i="5"/>
  <c r="AK1102" i="5"/>
  <c r="AK686" i="5"/>
  <c r="AK742" i="5"/>
  <c r="AK1201" i="5"/>
  <c r="AK328" i="5"/>
  <c r="AK470" i="5"/>
  <c r="AK474" i="5"/>
  <c r="AK344" i="5"/>
  <c r="AK244" i="5"/>
  <c r="AK822" i="5"/>
  <c r="AK731" i="5"/>
  <c r="AK696" i="5"/>
  <c r="AK904" i="5"/>
  <c r="AK77" i="5"/>
  <c r="AK979" i="5"/>
  <c r="AK841" i="5"/>
  <c r="AK100" i="5"/>
  <c r="AK516" i="5"/>
  <c r="AK128" i="5"/>
  <c r="AK493" i="5"/>
  <c r="AK309" i="5"/>
  <c r="AK1031" i="5"/>
  <c r="AK555" i="5"/>
  <c r="AK402" i="5"/>
  <c r="AK648" i="5"/>
  <c r="AK858" i="5"/>
  <c r="AK90" i="5"/>
  <c r="AK431" i="5"/>
  <c r="AK528" i="5"/>
  <c r="AK113" i="5"/>
  <c r="AK41" i="5"/>
  <c r="AI38" i="5"/>
  <c r="AI825" i="5"/>
  <c r="AI605" i="5"/>
  <c r="AI855" i="5"/>
  <c r="AI369" i="5"/>
  <c r="AI63" i="5"/>
  <c r="AI190" i="5"/>
  <c r="AI730" i="5"/>
  <c r="AI1216" i="5"/>
  <c r="AI1218" i="5"/>
  <c r="AI1094" i="5"/>
  <c r="AI856" i="5"/>
  <c r="AI278" i="5"/>
  <c r="AI356" i="5"/>
  <c r="AI867" i="5"/>
  <c r="AI115" i="5"/>
  <c r="AI287" i="5"/>
  <c r="AI235" i="5"/>
  <c r="AI86" i="5"/>
  <c r="AI1086" i="5"/>
  <c r="AI557" i="5"/>
  <c r="AI310" i="5"/>
  <c r="AI875" i="5"/>
  <c r="AI79" i="5"/>
  <c r="AI39" i="5"/>
  <c r="AI324" i="5"/>
  <c r="AI221" i="5"/>
  <c r="AI1037" i="5"/>
  <c r="AI736" i="5"/>
  <c r="AI1121" i="5"/>
  <c r="AI1141" i="5"/>
  <c r="AI652" i="5"/>
  <c r="AI1050" i="5"/>
  <c r="AI1166" i="5"/>
  <c r="AI1219" i="5"/>
  <c r="AI1207" i="5"/>
  <c r="AI160" i="5"/>
  <c r="AI206" i="5"/>
  <c r="AI1195" i="5"/>
  <c r="AI1144" i="5"/>
  <c r="AI1081" i="5"/>
  <c r="AI1099" i="5"/>
  <c r="AI958" i="5"/>
  <c r="AI851" i="5"/>
  <c r="AI740" i="5"/>
  <c r="AI1095" i="5"/>
  <c r="AI916" i="5"/>
  <c r="AI417" i="5"/>
  <c r="AI339" i="5"/>
  <c r="AI103" i="5"/>
  <c r="AI626" i="5"/>
  <c r="AI716" i="5"/>
  <c r="AI854" i="5"/>
  <c r="AI98" i="5"/>
  <c r="AI183" i="5"/>
  <c r="AI311" i="5"/>
  <c r="AI127" i="5"/>
  <c r="AI871" i="5"/>
  <c r="AI748" i="5"/>
  <c r="AI926" i="5"/>
  <c r="AI1034" i="5"/>
  <c r="AI658" i="5"/>
  <c r="AI1105" i="5"/>
  <c r="AI1074" i="5"/>
  <c r="AI1208" i="5"/>
  <c r="AI1191" i="5"/>
  <c r="AI869" i="5"/>
  <c r="AI975" i="5"/>
  <c r="AI1104" i="5"/>
  <c r="AI705" i="5"/>
  <c r="AI883" i="5"/>
  <c r="AI1127" i="5"/>
  <c r="AI298" i="5"/>
  <c r="AI957" i="5"/>
  <c r="AI477" i="5"/>
  <c r="AI981" i="5"/>
  <c r="AI1014" i="5"/>
  <c r="AI572" i="5"/>
  <c r="AI661" i="5"/>
  <c r="AI312" i="5"/>
  <c r="AI953" i="5"/>
  <c r="AI1202" i="5"/>
  <c r="AI467" i="5"/>
  <c r="AI1038" i="5"/>
  <c r="AI377" i="5"/>
  <c r="AI226" i="5"/>
  <c r="AI112" i="5"/>
  <c r="AI499" i="5"/>
  <c r="AI163" i="5"/>
  <c r="AI180" i="5"/>
  <c r="AI991" i="5"/>
  <c r="AI984" i="5"/>
  <c r="AI1118" i="5"/>
  <c r="AI1011" i="5"/>
  <c r="AI1153" i="5"/>
  <c r="AI271" i="5"/>
  <c r="AI823" i="5"/>
  <c r="AI853" i="5"/>
  <c r="AI949" i="5"/>
  <c r="AI808" i="5"/>
  <c r="AI762" i="5"/>
  <c r="AI785" i="5"/>
  <c r="AI106" i="5"/>
  <c r="AI104" i="5"/>
  <c r="AI791" i="5"/>
  <c r="AI1057" i="5"/>
  <c r="AI1111" i="5"/>
  <c r="AI727" i="5"/>
  <c r="AI430" i="5"/>
  <c r="AI73" i="5"/>
  <c r="AI240" i="5"/>
  <c r="AI214" i="5"/>
  <c r="AI61" i="5"/>
  <c r="AI1137" i="5"/>
  <c r="AI91" i="5"/>
  <c r="AI45" i="5"/>
  <c r="AI363" i="5"/>
  <c r="AI224" i="5"/>
  <c r="AI995" i="5"/>
  <c r="AI355" i="5"/>
  <c r="AI1175" i="5"/>
  <c r="AI1001" i="5"/>
  <c r="AI933" i="5"/>
  <c r="AI879" i="5"/>
  <c r="AI406" i="5"/>
  <c r="AI368" i="5"/>
  <c r="AI545" i="5"/>
  <c r="AI80" i="5"/>
  <c r="AI739" i="5"/>
  <c r="AI1130" i="5"/>
  <c r="AI721" i="5"/>
  <c r="AI1051" i="5"/>
  <c r="AI538" i="5"/>
  <c r="AI1033" i="5"/>
  <c r="AI1114" i="5"/>
  <c r="AI387" i="5"/>
  <c r="AI662" i="5"/>
  <c r="AI831" i="5"/>
  <c r="AI844" i="5"/>
  <c r="AI800" i="5"/>
  <c r="AI428" i="5"/>
  <c r="AI950" i="5"/>
  <c r="AI101" i="5"/>
  <c r="AI1046" i="5"/>
  <c r="AI362" i="5"/>
  <c r="AI896" i="5"/>
  <c r="AI630" i="5"/>
  <c r="AI263" i="5"/>
  <c r="AI95" i="5"/>
  <c r="AI151" i="5"/>
  <c r="AI691" i="5"/>
  <c r="AI690" i="5"/>
  <c r="AI906" i="5"/>
  <c r="AI905" i="5"/>
  <c r="AI619" i="5"/>
  <c r="AI1072" i="5"/>
  <c r="AI865" i="5"/>
  <c r="AI1047" i="5"/>
  <c r="AI490" i="5"/>
  <c r="AI737" i="5"/>
  <c r="AI469" i="5"/>
  <c r="AI1061" i="5"/>
  <c r="AI1183" i="5"/>
  <c r="AI921" i="5"/>
  <c r="AI810" i="5"/>
  <c r="AI615" i="5"/>
  <c r="AI760" i="5"/>
  <c r="AI700" i="5"/>
  <c r="AI666" i="5"/>
  <c r="AI397" i="5"/>
  <c r="AI866" i="5"/>
  <c r="AI299" i="5"/>
  <c r="AI1088" i="5"/>
  <c r="AI327" i="5"/>
  <c r="AI880" i="5"/>
  <c r="AI489" i="5"/>
  <c r="AI370" i="5"/>
  <c r="AI407" i="5"/>
  <c r="AI581" i="5"/>
  <c r="AI523" i="5"/>
  <c r="AI147" i="5"/>
  <c r="AI637" i="5"/>
  <c r="AI713" i="5"/>
  <c r="AI1129" i="5"/>
  <c r="AI425" i="5"/>
  <c r="AI205" i="5"/>
  <c r="AI75" i="5"/>
  <c r="AI207" i="5"/>
  <c r="AI913" i="5"/>
  <c r="AI415" i="5"/>
  <c r="AI790" i="5"/>
  <c r="AI514" i="5"/>
  <c r="AI277" i="5"/>
  <c r="AI479" i="5"/>
  <c r="AI753" i="5"/>
  <c r="AI687" i="5"/>
  <c r="AI623" i="5"/>
  <c r="AI143" i="5"/>
  <c r="AI36" i="5"/>
  <c r="AI35" i="5"/>
  <c r="AI527" i="5"/>
  <c r="AI399" i="5"/>
  <c r="AI552" i="5"/>
  <c r="AI398" i="5"/>
  <c r="AI165" i="5"/>
  <c r="AI99" i="5"/>
  <c r="AI754" i="5"/>
  <c r="AI1215" i="5"/>
  <c r="AI1214" i="5"/>
  <c r="AI1119" i="5"/>
  <c r="AI925" i="5"/>
  <c r="AI524" i="5"/>
  <c r="AI322" i="5"/>
  <c r="AI640" i="5"/>
  <c r="AI43" i="5"/>
  <c r="AI276" i="5"/>
  <c r="AI203" i="5"/>
  <c r="AI50" i="5"/>
  <c r="AI1176" i="5"/>
  <c r="AI936" i="5"/>
  <c r="AI500" i="5"/>
  <c r="AI1025" i="5"/>
  <c r="AI273" i="5"/>
  <c r="AI521" i="5"/>
  <c r="AI314" i="5"/>
  <c r="AI81" i="5"/>
  <c r="AI1062" i="5"/>
  <c r="AI663" i="5"/>
  <c r="AI1018" i="5"/>
  <c r="AI788" i="5"/>
  <c r="AI726" i="5"/>
  <c r="AI968" i="5"/>
  <c r="AI954" i="5"/>
  <c r="AI1217" i="5"/>
  <c r="AI1210" i="5"/>
  <c r="AI217" i="5"/>
  <c r="AI715" i="5"/>
  <c r="AI1142" i="5"/>
  <c r="AI1146" i="5"/>
  <c r="AI859" i="5"/>
  <c r="AI1053" i="5"/>
  <c r="AI1028" i="5"/>
  <c r="AI828" i="5"/>
  <c r="AI725" i="5"/>
  <c r="AI861" i="5"/>
  <c r="AI920" i="5"/>
  <c r="AI929" i="5"/>
  <c r="AI410" i="5"/>
  <c r="AI357" i="5"/>
  <c r="AI65" i="5"/>
  <c r="AI156" i="5"/>
  <c r="AI372" i="5"/>
  <c r="AI592" i="5"/>
  <c r="AI332" i="5"/>
  <c r="AI304" i="5"/>
  <c r="AI56" i="5"/>
  <c r="AI300" i="5"/>
  <c r="AI763" i="5"/>
  <c r="AI829" i="5"/>
  <c r="AI1007" i="5"/>
  <c r="AI783" i="5"/>
  <c r="AI689" i="5"/>
  <c r="AI1032" i="5"/>
  <c r="AI965" i="5"/>
  <c r="AI1212" i="5"/>
  <c r="AI1187" i="5"/>
  <c r="AI943" i="5"/>
  <c r="AI1000" i="5"/>
  <c r="AI1189" i="5"/>
  <c r="AI838" i="5"/>
  <c r="AI639" i="5"/>
  <c r="AI1108" i="5"/>
  <c r="AI606" i="5"/>
  <c r="AI864" i="5"/>
  <c r="AI404" i="5"/>
  <c r="AI815" i="5"/>
  <c r="AI971" i="5"/>
  <c r="AI396" i="5"/>
  <c r="AI826" i="5"/>
  <c r="AI292" i="5"/>
  <c r="AI1044" i="5"/>
  <c r="AI52" i="5"/>
  <c r="AI1206" i="5"/>
  <c r="AI288" i="5"/>
  <c r="AI1096" i="5"/>
  <c r="AI358" i="5"/>
  <c r="AI459" i="5"/>
  <c r="AI193" i="5"/>
  <c r="AI941" i="5"/>
  <c r="AI994" i="5"/>
  <c r="AI1205" i="5"/>
  <c r="AI1040" i="5"/>
  <c r="AI1193" i="5"/>
  <c r="AI468" i="5"/>
  <c r="AI924" i="5"/>
  <c r="AI738" i="5"/>
  <c r="AI1075" i="5"/>
  <c r="AI974" i="5"/>
  <c r="AI928" i="5"/>
  <c r="AI812" i="5"/>
  <c r="AI114" i="5"/>
  <c r="AI110" i="5"/>
  <c r="AI513" i="5"/>
  <c r="AI1079" i="5"/>
  <c r="AI1157" i="5"/>
  <c r="AI1056" i="5"/>
  <c r="AI420" i="5"/>
  <c r="AI33" i="5"/>
  <c r="AI266" i="5"/>
  <c r="AI142" i="5"/>
  <c r="AI62" i="5"/>
  <c r="AI1196" i="5"/>
  <c r="AI264" i="5"/>
  <c r="AI445" i="5"/>
  <c r="AI438" i="5"/>
  <c r="AI141" i="5"/>
  <c r="AI1009" i="5"/>
  <c r="AI888" i="5"/>
  <c r="AI1160" i="5"/>
  <c r="AI1065" i="5"/>
  <c r="AI777" i="5"/>
  <c r="AI1080" i="5"/>
  <c r="AI253" i="5"/>
  <c r="AI184" i="5"/>
  <c r="AI483" i="5"/>
  <c r="AI237" i="5"/>
  <c r="AI667" i="5"/>
  <c r="AI1159" i="5"/>
  <c r="AI586" i="5"/>
  <c r="AI952" i="5"/>
  <c r="AI551" i="5"/>
  <c r="AI1023" i="5"/>
  <c r="AI1203" i="5"/>
  <c r="AI441" i="5"/>
  <c r="AI1012" i="5"/>
  <c r="AI1100" i="5"/>
  <c r="AI559" i="5"/>
  <c r="AI622" i="5"/>
  <c r="AI654" i="5"/>
  <c r="AI166" i="5"/>
  <c r="AI806" i="5"/>
  <c r="AI409" i="5"/>
  <c r="AI1017" i="5"/>
  <c r="AI515" i="5"/>
  <c r="AI830" i="5"/>
  <c r="AI564" i="5"/>
  <c r="AI698" i="5"/>
  <c r="AI728" i="5"/>
  <c r="AI978" i="5"/>
  <c r="AI1029" i="5"/>
  <c r="AI668" i="5"/>
  <c r="AI1019" i="5"/>
  <c r="AI1087" i="5"/>
  <c r="AI846" i="5"/>
  <c r="AI992" i="5"/>
  <c r="AI388" i="5"/>
  <c r="AI910" i="5"/>
  <c r="AI259" i="5"/>
  <c r="AI1054" i="5"/>
  <c r="AI225" i="5"/>
  <c r="AI1211" i="5"/>
  <c r="AI1022" i="5"/>
  <c r="AI967" i="5"/>
  <c r="AI805" i="5"/>
  <c r="AI899" i="5"/>
  <c r="AI448" i="5"/>
  <c r="AI511" i="5"/>
  <c r="AI574" i="5"/>
  <c r="AI138" i="5"/>
  <c r="AI673" i="5"/>
  <c r="AI780" i="5"/>
  <c r="AI1060" i="5"/>
  <c r="AI229" i="5"/>
  <c r="AI797" i="5"/>
  <c r="AI105" i="5"/>
  <c r="AI308" i="5"/>
  <c r="AI261" i="5"/>
  <c r="AI520" i="5"/>
  <c r="AI401" i="5"/>
  <c r="AI508" i="5"/>
  <c r="AI485" i="5"/>
  <c r="AI1124" i="5"/>
  <c r="AI599" i="5"/>
  <c r="AI720" i="5"/>
  <c r="AI877" i="5"/>
  <c r="AI296" i="5"/>
  <c r="AI870" i="5"/>
  <c r="AI394" i="5"/>
  <c r="AI607" i="5"/>
  <c r="AI512" i="5"/>
  <c r="AI437" i="5"/>
  <c r="AI11" i="5"/>
  <c r="AI29" i="5"/>
  <c r="AI8" i="5"/>
  <c r="AI26" i="5"/>
  <c r="AI506" i="5"/>
  <c r="AI216" i="5"/>
  <c r="AI443" i="5"/>
  <c r="AI433" i="5"/>
  <c r="AI170" i="5"/>
  <c r="AI71" i="5"/>
  <c r="AI718" i="5"/>
  <c r="AI1192" i="5"/>
  <c r="AI1184" i="5"/>
  <c r="AI1013" i="5"/>
  <c r="AI657" i="5"/>
  <c r="AI677" i="5"/>
  <c r="AI301" i="5"/>
  <c r="AI997" i="5"/>
  <c r="AI434" i="5"/>
  <c r="AI223" i="5"/>
  <c r="AI67" i="5"/>
  <c r="AI1136" i="5"/>
  <c r="AI963" i="5"/>
  <c r="AI566" i="5"/>
  <c r="AI525" i="5"/>
  <c r="AI847" i="5"/>
  <c r="AI204" i="5"/>
  <c r="AI582" i="5"/>
  <c r="AI323" i="5"/>
  <c r="AI107" i="5"/>
  <c r="AI1177" i="5"/>
  <c r="AI711" i="5"/>
  <c r="AI636" i="5"/>
  <c r="AI580" i="5"/>
  <c r="AI645" i="5"/>
  <c r="AI781" i="5"/>
  <c r="AI999" i="5"/>
  <c r="AI1155" i="5"/>
  <c r="AI1200" i="5"/>
  <c r="AI72" i="5"/>
  <c r="AI809" i="5"/>
  <c r="AI1006" i="5"/>
  <c r="AI1002" i="5"/>
  <c r="AI771" i="5"/>
  <c r="AI1020" i="5"/>
  <c r="AI908" i="5"/>
  <c r="AI612" i="5"/>
  <c r="AI531" i="5"/>
  <c r="AI882" i="5"/>
  <c r="AI819" i="5"/>
  <c r="AI392" i="5"/>
  <c r="AI316" i="5"/>
  <c r="AI37" i="5"/>
  <c r="AI234" i="5"/>
  <c r="AI335" i="5"/>
  <c r="AI465" i="5"/>
  <c r="AI233" i="5"/>
  <c r="AI374" i="5"/>
  <c r="AI378" i="5"/>
  <c r="AI93" i="5"/>
  <c r="AI169" i="5"/>
  <c r="AI993" i="5"/>
  <c r="AI334" i="5"/>
  <c r="AI779" i="5"/>
  <c r="AI651" i="5"/>
  <c r="AI811" i="5"/>
  <c r="AI307" i="5"/>
  <c r="AI792" i="5"/>
  <c r="AI1066" i="5"/>
  <c r="AI1178" i="5"/>
  <c r="AI1190" i="5"/>
  <c r="AI751" i="5"/>
  <c r="AI632" i="5"/>
  <c r="AI1106" i="5"/>
  <c r="AI755" i="5"/>
  <c r="AI282" i="5"/>
  <c r="AI389" i="5"/>
  <c r="AI1135" i="5"/>
  <c r="AI563" i="5"/>
  <c r="AI964" i="5"/>
  <c r="AI601" i="5"/>
  <c r="AI966" i="5"/>
  <c r="AI770" i="5"/>
  <c r="AI752" i="5"/>
  <c r="AI817" i="5"/>
  <c r="AI541" i="5"/>
  <c r="AI969" i="5"/>
  <c r="AI1185" i="5"/>
  <c r="AI1125" i="5"/>
  <c r="AI192" i="5"/>
  <c r="AI69" i="5"/>
  <c r="AI46" i="5"/>
  <c r="AI778" i="5"/>
  <c r="AI638" i="5"/>
  <c r="AI1021" i="5"/>
  <c r="AI761" i="5"/>
  <c r="AI1164" i="5"/>
  <c r="AI236" i="5"/>
  <c r="AI664" i="5"/>
  <c r="AI729" i="5"/>
  <c r="AI909" i="5"/>
  <c r="AI656" i="5"/>
  <c r="AI750" i="5"/>
  <c r="AI625" i="5"/>
  <c r="AI60" i="5"/>
  <c r="AI54" i="5"/>
  <c r="AI454" i="5"/>
  <c r="AI1134" i="5"/>
  <c r="AI1156" i="5"/>
  <c r="AI1069" i="5"/>
  <c r="AI495" i="5"/>
  <c r="AI382" i="5"/>
  <c r="AI125" i="5"/>
  <c r="AI51" i="5"/>
  <c r="AI1171" i="5"/>
  <c r="AI208" i="5"/>
  <c r="AI533" i="5"/>
  <c r="AI371" i="5"/>
  <c r="AI84" i="5"/>
  <c r="AI1145" i="5"/>
  <c r="AI708" i="5"/>
  <c r="AI1026" i="5"/>
  <c r="AI983" i="5"/>
  <c r="AI774" i="5"/>
  <c r="AI852" i="5"/>
  <c r="AI289" i="5"/>
  <c r="AI245" i="5"/>
  <c r="AI375" i="5"/>
  <c r="AI133" i="5"/>
  <c r="AI290" i="5"/>
  <c r="AI317" i="5"/>
  <c r="AI1138" i="5"/>
  <c r="AI611" i="5"/>
  <c r="AI996" i="5"/>
  <c r="AI610" i="5"/>
  <c r="AI939" i="5"/>
  <c r="AI1167" i="5"/>
  <c r="AI284" i="5"/>
  <c r="AI709" i="5"/>
  <c r="AI767" i="5"/>
  <c r="AI482" i="5"/>
  <c r="AI887" i="5"/>
  <c r="AI683" i="5"/>
  <c r="AI583" i="5"/>
  <c r="AI937" i="5"/>
  <c r="AI337" i="5"/>
  <c r="AI976" i="5"/>
  <c r="AI395" i="5"/>
  <c r="AI801" i="5"/>
  <c r="AI484" i="5"/>
  <c r="AI813" i="5"/>
  <c r="AI589" i="5"/>
  <c r="AI609" i="5"/>
  <c r="AI764" i="5"/>
  <c r="AI576" i="5"/>
  <c r="AI946" i="5"/>
  <c r="AI773" i="5"/>
  <c r="AI733" i="5"/>
  <c r="AI835" i="5"/>
  <c r="AI707" i="5"/>
  <c r="AI481" i="5"/>
  <c r="AI945" i="5"/>
  <c r="AI1186" i="5"/>
  <c r="AI827" i="5"/>
  <c r="AI621" i="5"/>
  <c r="AI694" i="5"/>
  <c r="AI642" i="5"/>
  <c r="AI359" i="5"/>
  <c r="AI794" i="5"/>
  <c r="AI712" i="5"/>
  <c r="AI475" i="5"/>
  <c r="AI956" i="5"/>
  <c r="AI672" i="5"/>
  <c r="AI1084" i="5"/>
  <c r="AI832" i="5"/>
  <c r="AI450" i="5"/>
  <c r="AI102" i="5"/>
  <c r="AI262" i="5"/>
  <c r="AI120" i="5"/>
  <c r="AI405" i="5"/>
  <c r="AI1109" i="5"/>
  <c r="AI614" i="5"/>
  <c r="AI306" i="5"/>
  <c r="AI787" i="5"/>
  <c r="AI990" i="5"/>
  <c r="AI403" i="5"/>
  <c r="AI111" i="5"/>
  <c r="AI256" i="5"/>
  <c r="AI505" i="5"/>
  <c r="AI220" i="5"/>
  <c r="AI25" i="5"/>
  <c r="AI16" i="5"/>
  <c r="AI23" i="5"/>
  <c r="AI19" i="5"/>
  <c r="AI121" i="5"/>
  <c r="AI285" i="5"/>
  <c r="AI383" i="5"/>
  <c r="AI571" i="5"/>
  <c r="AI131" i="5"/>
  <c r="AI4" i="5"/>
  <c r="AI242" i="5"/>
  <c r="AI365" i="5"/>
  <c r="AI213" i="5"/>
  <c r="AI132" i="5"/>
  <c r="AI55" i="5"/>
  <c r="AI279" i="5"/>
  <c r="AI757" i="5"/>
  <c r="AI1173" i="5"/>
  <c r="AI1170" i="5"/>
  <c r="AI955" i="5"/>
  <c r="AI349" i="5"/>
  <c r="AI188" i="5"/>
  <c r="AI32" i="5"/>
  <c r="AI457" i="5"/>
  <c r="AI881" i="5"/>
  <c r="AI198" i="5"/>
  <c r="AI293" i="5"/>
  <c r="AI82" i="5"/>
  <c r="AI1131" i="5"/>
  <c r="AI89" i="5"/>
  <c r="AI181" i="5"/>
  <c r="AI628" i="5"/>
  <c r="AI494" i="5"/>
  <c r="AI167" i="5"/>
  <c r="AI254" i="5"/>
  <c r="AI175" i="5"/>
  <c r="AI532" i="5"/>
  <c r="AI196" i="5"/>
  <c r="AI161" i="5"/>
  <c r="AI386" i="5"/>
  <c r="AI130" i="5"/>
  <c r="AI1016" i="5"/>
  <c r="AI699" i="5"/>
  <c r="AI126" i="5"/>
  <c r="AI291" i="5"/>
  <c r="AI373" i="5"/>
  <c r="AI354" i="5"/>
  <c r="AI593" i="5"/>
  <c r="AI682" i="5"/>
  <c r="AI795" i="5"/>
  <c r="AI1083" i="5"/>
  <c r="AI1213" i="5"/>
  <c r="AI1174" i="5"/>
  <c r="AI68" i="5"/>
  <c r="AI972" i="5"/>
  <c r="AI1151" i="5"/>
  <c r="AI1036" i="5"/>
  <c r="AI876" i="5"/>
  <c r="AI340" i="5"/>
  <c r="AI685" i="5"/>
  <c r="AI902" i="5"/>
  <c r="AI747" i="5"/>
  <c r="AI793" i="5"/>
  <c r="AI504" i="5"/>
  <c r="AI789" i="5"/>
  <c r="AI560" i="5"/>
  <c r="AI139" i="5"/>
  <c r="AI5" i="5"/>
  <c r="AI575" i="5"/>
  <c r="AI376" i="5"/>
  <c r="AI453" i="5"/>
  <c r="AI197" i="5"/>
  <c r="AI255" i="5"/>
  <c r="AI361" i="5"/>
  <c r="AI211" i="5"/>
  <c r="AI911" i="5"/>
  <c r="AI158" i="5"/>
  <c r="AI265" i="5"/>
  <c r="AI171" i="5"/>
  <c r="AI546" i="5"/>
  <c r="AI352" i="5"/>
  <c r="AI588" i="5"/>
  <c r="AI634" i="5"/>
  <c r="AI746" i="5"/>
  <c r="AI1048" i="5"/>
  <c r="AI1209" i="5"/>
  <c r="AI1165" i="5"/>
  <c r="AI124" i="5"/>
  <c r="AI416" i="5"/>
  <c r="AI598" i="5"/>
  <c r="AI529" i="5"/>
  <c r="AI900" i="5"/>
  <c r="AI1147" i="5"/>
  <c r="AI703" i="5"/>
  <c r="AI675" i="5"/>
  <c r="AI1115" i="5"/>
  <c r="AI802" i="5"/>
  <c r="AI987" i="5"/>
  <c r="AI1093" i="5"/>
  <c r="AI840" i="5"/>
  <c r="AI440" i="5"/>
  <c r="AI901" i="5"/>
  <c r="AI267" i="5"/>
  <c r="AI1180" i="5"/>
  <c r="AI1149" i="5"/>
  <c r="AI550" i="5"/>
  <c r="AI57" i="5"/>
  <c r="AI119" i="5"/>
  <c r="AI419" i="5"/>
  <c r="AI616" i="5"/>
  <c r="AI534" i="5"/>
  <c r="AI423" i="5"/>
  <c r="AI569" i="5"/>
  <c r="AI426" i="5"/>
  <c r="AI452" i="5"/>
  <c r="AI227" i="5"/>
  <c r="AI117" i="5"/>
  <c r="AI590" i="5"/>
  <c r="AI330" i="5"/>
  <c r="AI360" i="5"/>
  <c r="AI134" i="5"/>
  <c r="AI53" i="5"/>
  <c r="AI251" i="5"/>
  <c r="AI756" i="5"/>
  <c r="AI1168" i="5"/>
  <c r="AI1152" i="5"/>
  <c r="AI918" i="5"/>
  <c r="AI199" i="5"/>
  <c r="AI294" i="5"/>
  <c r="AI87" i="5"/>
  <c r="AI1139" i="5"/>
  <c r="AI189" i="5"/>
  <c r="AI155" i="5"/>
  <c r="AI421" i="5"/>
  <c r="AI122" i="5"/>
  <c r="AI1045" i="5"/>
  <c r="AI78" i="5"/>
  <c r="AI912" i="5"/>
  <c r="AI1162" i="5"/>
  <c r="AI1015" i="5"/>
  <c r="AI814" i="5"/>
  <c r="AI604" i="5"/>
  <c r="AI379" i="5"/>
  <c r="AI471" i="5"/>
  <c r="AI219" i="5"/>
  <c r="AI868" i="5"/>
  <c r="AI1158" i="5"/>
  <c r="AI732" i="5"/>
  <c r="AI655" i="5"/>
  <c r="AI1107" i="5"/>
  <c r="AI782" i="5"/>
  <c r="AI446" i="5"/>
  <c r="AI565" i="5"/>
  <c r="AI436" i="5"/>
  <c r="AI432" i="5"/>
  <c r="AI931" i="5"/>
  <c r="AI894" i="5"/>
  <c r="AI749" i="5"/>
  <c r="AI380" i="5"/>
  <c r="AI850" i="5"/>
  <c r="AI579" i="5"/>
  <c r="AI977" i="5"/>
  <c r="AI600" i="5"/>
  <c r="AI350" i="5"/>
  <c r="AI603" i="5"/>
  <c r="AI342" i="5"/>
  <c r="AI195" i="5"/>
  <c r="AI30" i="5"/>
  <c r="AI92" i="5"/>
  <c r="AI187" i="5"/>
  <c r="AI624" i="5"/>
  <c r="AI695" i="5"/>
  <c r="AI326" i="5"/>
  <c r="AI653" i="5"/>
  <c r="AI893" i="5"/>
  <c r="AI766" i="5"/>
  <c r="AI895" i="5"/>
  <c r="AI539" i="5"/>
  <c r="AI857" i="5"/>
  <c r="AI948" i="5"/>
  <c r="AI1064" i="5"/>
  <c r="AI872" i="5"/>
  <c r="AI472" i="5"/>
  <c r="AI874" i="5"/>
  <c r="AI258" i="5"/>
  <c r="AI1182" i="5"/>
  <c r="AI222" i="5"/>
  <c r="AI118" i="5"/>
  <c r="AI561" i="5"/>
  <c r="AI313" i="5"/>
  <c r="AI381" i="5"/>
  <c r="AI842" i="5"/>
  <c r="AI884" i="5"/>
  <c r="AI758" i="5"/>
  <c r="AI385" i="5"/>
  <c r="AI818" i="5"/>
  <c r="AI462" i="5"/>
  <c r="AI660" i="5"/>
  <c r="AI891" i="5"/>
  <c r="AI836" i="5"/>
  <c r="AI458" i="5"/>
  <c r="AI693" i="5"/>
  <c r="AI585" i="5"/>
  <c r="AI631" i="5"/>
  <c r="AI1148" i="5"/>
  <c r="AI480" i="5"/>
  <c r="AI59" i="5"/>
  <c r="AI988" i="5"/>
  <c r="AI422" i="5"/>
  <c r="AI676" i="5"/>
  <c r="AI917" i="5"/>
  <c r="AI860" i="5"/>
  <c r="AI537" i="5"/>
  <c r="AI320" i="5"/>
  <c r="AI578" i="5"/>
  <c r="AI466" i="5"/>
  <c r="AI674" i="5"/>
  <c r="AI568" i="5"/>
  <c r="AI17" i="5"/>
  <c r="AI7" i="5"/>
  <c r="AI18" i="5"/>
  <c r="AI6" i="5"/>
  <c r="AI201" i="5"/>
  <c r="AI331" i="5"/>
  <c r="AI518" i="5"/>
  <c r="AI526" i="5"/>
  <c r="AI48" i="5"/>
  <c r="AI31" i="5"/>
  <c r="AI346" i="5"/>
  <c r="AI243" i="5"/>
  <c r="AI116" i="5"/>
  <c r="AI66" i="5"/>
  <c r="AI283" i="5"/>
  <c r="AI1077" i="5"/>
  <c r="AI1059" i="5"/>
  <c r="AI1073" i="5"/>
  <c r="AI796" i="5"/>
  <c r="AI570" i="5"/>
  <c r="AI985" i="5"/>
  <c r="AI228" i="5"/>
  <c r="AI321" i="5"/>
  <c r="AI202" i="5"/>
  <c r="AI1133" i="5"/>
  <c r="AI137" i="5"/>
  <c r="AI44" i="5"/>
  <c r="AI58" i="5"/>
  <c r="AI741" i="5"/>
  <c r="AI536" i="5"/>
  <c r="AI347" i="5"/>
  <c r="AI123" i="5"/>
  <c r="AI153" i="5"/>
  <c r="AI671" i="5"/>
  <c r="AI464" i="5"/>
  <c r="AI249" i="5"/>
  <c r="AI336" i="5"/>
  <c r="AI149" i="5"/>
  <c r="AI1112" i="5"/>
  <c r="AI635" i="5"/>
  <c r="AI194" i="5"/>
  <c r="AI366" i="5"/>
  <c r="AI503" i="5"/>
  <c r="AI544" i="5"/>
  <c r="AI885" i="5"/>
  <c r="AI724" i="5"/>
  <c r="AI1098" i="5"/>
  <c r="AI1199" i="5"/>
  <c r="AI1154" i="5"/>
  <c r="AI27" i="5"/>
  <c r="AI554" i="5"/>
  <c r="AI1035" i="5"/>
  <c r="AI1163" i="5"/>
  <c r="AI1070" i="5"/>
  <c r="AI878" i="5"/>
  <c r="AI556" i="5"/>
  <c r="AI649" i="5"/>
  <c r="AI1049" i="5"/>
  <c r="AI807" i="5"/>
  <c r="AI942" i="5"/>
  <c r="AI650" i="5"/>
  <c r="AI849" i="5"/>
  <c r="AI547" i="5"/>
  <c r="AI49" i="5"/>
  <c r="AI34" i="5"/>
  <c r="AI168" i="5"/>
  <c r="AI303" i="5"/>
  <c r="AI488" i="5"/>
  <c r="AI179" i="5"/>
  <c r="AI367" i="5"/>
  <c r="AI241" i="5"/>
  <c r="AI108" i="5"/>
  <c r="AI961" i="5"/>
  <c r="AI393" i="5"/>
  <c r="AI145" i="5"/>
  <c r="AI140" i="5"/>
  <c r="AI644" i="5"/>
  <c r="AI498" i="5"/>
  <c r="AI915" i="5"/>
  <c r="AI722" i="5"/>
  <c r="AI1052" i="5"/>
  <c r="AI1204" i="5"/>
  <c r="AI1194" i="5"/>
  <c r="AI502" i="5"/>
  <c r="AI150" i="5"/>
  <c r="AI329" i="5"/>
  <c r="AI803" i="5"/>
  <c r="AI659" i="5"/>
  <c r="AI960" i="5"/>
  <c r="AI1161" i="5"/>
  <c r="AI934" i="5"/>
  <c r="AI665" i="5"/>
  <c r="AI765" i="5"/>
  <c r="AI914" i="5"/>
  <c r="AI930" i="5"/>
  <c r="AI1150" i="5"/>
  <c r="AI980" i="5"/>
  <c r="AI478" i="5"/>
  <c r="AI862" i="5"/>
  <c r="AI1188" i="5"/>
  <c r="AI1132" i="5"/>
  <c r="AI617" i="5"/>
  <c r="AI191" i="5"/>
  <c r="AI28" i="5"/>
  <c r="AI487" i="5"/>
  <c r="AI157" i="5"/>
  <c r="AI343" i="5"/>
  <c r="AI772" i="5"/>
  <c r="AI701" i="5"/>
  <c r="AI496" i="5"/>
  <c r="AI986" i="5"/>
  <c r="AI697" i="5"/>
  <c r="AI627" i="5"/>
  <c r="AI681" i="5"/>
  <c r="AI210" i="5"/>
  <c r="AI408" i="5"/>
  <c r="AI447" i="5"/>
  <c r="AI351" i="5"/>
  <c r="AI74" i="5"/>
  <c r="AI247" i="5"/>
  <c r="AI1042" i="5"/>
  <c r="AI1030" i="5"/>
  <c r="AI1092" i="5"/>
  <c r="AI744" i="5"/>
  <c r="AI239" i="5"/>
  <c r="AI319" i="5"/>
  <c r="AI209" i="5"/>
  <c r="AI1122" i="5"/>
  <c r="AI522" i="5"/>
  <c r="AI248" i="5"/>
  <c r="AI348" i="5"/>
  <c r="AI129" i="5"/>
  <c r="AI1123" i="5"/>
  <c r="AI553" i="5"/>
  <c r="AI1043" i="5"/>
  <c r="AI1172" i="5"/>
  <c r="AI1091" i="5"/>
  <c r="AI907" i="5"/>
  <c r="AI186" i="5"/>
  <c r="AI315" i="5"/>
  <c r="AI463" i="5"/>
  <c r="AI200" i="5"/>
  <c r="AI998" i="5"/>
  <c r="AI1169" i="5"/>
  <c r="AI919" i="5"/>
  <c r="AI684" i="5"/>
  <c r="AI759" i="5"/>
  <c r="AI890" i="5"/>
  <c r="AI473" i="5"/>
  <c r="AI940" i="5"/>
  <c r="AI692" i="5"/>
  <c r="AI608" i="5"/>
  <c r="AI973" i="5"/>
  <c r="AI863" i="5"/>
  <c r="AI784" i="5"/>
  <c r="AI232" i="5"/>
  <c r="AI1008" i="5"/>
  <c r="AI558" i="5"/>
  <c r="AI927" i="5"/>
  <c r="AI549" i="5"/>
  <c r="AI275" i="5"/>
  <c r="AI491" i="5"/>
  <c r="AI144" i="5"/>
  <c r="AI42" i="5"/>
  <c r="AI64" i="5"/>
  <c r="AI702" i="5"/>
  <c r="AI646" i="5"/>
  <c r="AI567" i="5"/>
  <c r="AI688" i="5"/>
  <c r="AI1082" i="5"/>
  <c r="AI837" i="5"/>
  <c r="AI938" i="5"/>
  <c r="AI704" i="5"/>
  <c r="AI824" i="5"/>
  <c r="AI951" i="5"/>
  <c r="AI1117" i="5"/>
  <c r="AI989" i="5"/>
  <c r="AI492" i="5"/>
  <c r="AI798" i="5"/>
  <c r="AI1198" i="5"/>
  <c r="AI679" i="5"/>
  <c r="AI212" i="5"/>
  <c r="AI411" i="5"/>
  <c r="AI449" i="5"/>
  <c r="AI364" i="5"/>
  <c r="AI944" i="5"/>
  <c r="AI848" i="5"/>
  <c r="AI816" i="5"/>
  <c r="AI230" i="5"/>
  <c r="AI1024" i="5"/>
  <c r="AI455" i="5"/>
  <c r="AI460" i="5"/>
  <c r="AI647" i="5"/>
  <c r="AI595" i="5"/>
  <c r="AI643" i="5"/>
  <c r="AI548" i="5"/>
  <c r="AI70" i="5"/>
  <c r="AI587" i="5"/>
  <c r="AI1128" i="5"/>
  <c r="AI633" i="5"/>
  <c r="AI176" i="5"/>
  <c r="AI873" i="5"/>
  <c r="AI435" i="5"/>
  <c r="AI540" i="5"/>
  <c r="AI594" i="5"/>
  <c r="AI577" i="5"/>
  <c r="AI510" i="5"/>
  <c r="AI260" i="5"/>
  <c r="AI509" i="5"/>
  <c r="AI618" i="5"/>
  <c r="AI507" i="5"/>
  <c r="AI76" i="5"/>
  <c r="AI9" i="5"/>
  <c r="AI22" i="5"/>
  <c r="AI10" i="5"/>
  <c r="AI20" i="5"/>
  <c r="AI272" i="5"/>
  <c r="AI497" i="5"/>
  <c r="AI613" i="5"/>
  <c r="AI451" i="5"/>
  <c r="AI164" i="5"/>
  <c r="AI21" i="5"/>
  <c r="AI178" i="5"/>
  <c r="AI414" i="5"/>
  <c r="AI295" i="5"/>
  <c r="AI109" i="5"/>
  <c r="AI40" i="5"/>
  <c r="AI215" i="5"/>
  <c r="AI1090" i="5"/>
  <c r="AI1076" i="5"/>
  <c r="AI1039" i="5"/>
  <c r="AI833" i="5"/>
  <c r="AI542" i="5"/>
  <c r="AI959" i="5"/>
  <c r="AI94" i="5"/>
  <c r="AI338" i="5"/>
  <c r="AI154" i="5"/>
  <c r="AI1110" i="5"/>
  <c r="AI14" i="5"/>
  <c r="AI185" i="5"/>
  <c r="AI799" i="5"/>
  <c r="AI519" i="5"/>
  <c r="AI274" i="5"/>
  <c r="AI268" i="5"/>
  <c r="AI174" i="5"/>
  <c r="AI543" i="5"/>
  <c r="AI297" i="5"/>
  <c r="AI286" i="5"/>
  <c r="AI418" i="5"/>
  <c r="AI152" i="5"/>
  <c r="AI1063" i="5"/>
  <c r="AI821" i="5"/>
  <c r="AI246" i="5"/>
  <c r="AI476" i="5"/>
  <c r="AI602" i="5"/>
  <c r="AI281" i="5"/>
  <c r="AI769" i="5"/>
  <c r="AI620" i="5"/>
  <c r="AI922" i="5"/>
  <c r="AI1120" i="5"/>
  <c r="AI1097" i="5"/>
  <c r="AI12" i="5"/>
  <c r="AI3" i="5"/>
  <c r="AI439" i="5"/>
  <c r="AI834" i="5"/>
  <c r="AI1089" i="5"/>
  <c r="AI1055" i="5"/>
  <c r="AI886" i="5"/>
  <c r="AI97" i="5"/>
  <c r="AI596" i="5"/>
  <c r="AI970" i="5"/>
  <c r="AI573" i="5"/>
  <c r="AI734" i="5"/>
  <c r="AI486" i="5"/>
  <c r="AI776" i="5"/>
  <c r="AI501" i="5"/>
  <c r="AI159" i="5"/>
  <c r="AI24" i="5"/>
  <c r="AI231" i="5"/>
  <c r="AI136" i="5"/>
  <c r="AI444" i="5"/>
  <c r="AI269" i="5"/>
  <c r="AI173" i="5"/>
  <c r="AI390" i="5"/>
  <c r="AI325" i="5"/>
  <c r="AI947" i="5"/>
  <c r="AI280" i="5"/>
  <c r="AI252" i="5"/>
  <c r="AI148" i="5"/>
  <c r="AI530" i="5"/>
  <c r="AI305" i="5"/>
  <c r="AI786" i="5"/>
  <c r="AI597" i="5"/>
  <c r="AI932" i="5"/>
  <c r="AI1103" i="5"/>
  <c r="AI1126" i="5"/>
  <c r="AI162" i="5"/>
  <c r="AI345" i="5"/>
  <c r="AI735" i="5"/>
  <c r="AI669" i="5"/>
  <c r="AI1143" i="5"/>
  <c r="AI1181" i="5"/>
  <c r="AI889" i="5"/>
  <c r="AI897" i="5"/>
  <c r="AI629" i="5"/>
  <c r="AI1027" i="5"/>
  <c r="AI743" i="5"/>
  <c r="AI1058" i="5"/>
  <c r="AI1116" i="5"/>
  <c r="AI680" i="5"/>
  <c r="AI745" i="5"/>
  <c r="AI1197" i="5"/>
  <c r="AI318" i="5"/>
  <c r="AI1005" i="5"/>
  <c r="AI584" i="5"/>
  <c r="AI400" i="5"/>
  <c r="AI13" i="5"/>
  <c r="AI2" i="5"/>
  <c r="AI172" i="5"/>
  <c r="AI353" i="5"/>
  <c r="AI710" i="5"/>
  <c r="AI706" i="5"/>
  <c r="AI427" i="5"/>
  <c r="AI1041" i="5"/>
  <c r="AI935" i="5"/>
  <c r="AI412" i="5"/>
  <c r="AI333" i="5"/>
  <c r="AI535" i="5"/>
  <c r="AI461" i="5"/>
  <c r="AI384" i="5"/>
  <c r="AI85" i="5"/>
  <c r="AI47" i="5"/>
  <c r="AI218" i="5"/>
  <c r="AI1085" i="5"/>
  <c r="AI1067" i="5"/>
  <c r="AI1078" i="5"/>
  <c r="AI820" i="5"/>
  <c r="AI96" i="5"/>
  <c r="AI341" i="5"/>
  <c r="AI177" i="5"/>
  <c r="AI1101" i="5"/>
  <c r="AI250" i="5"/>
  <c r="AI302" i="5"/>
  <c r="AI391" i="5"/>
  <c r="AI146" i="5"/>
  <c r="AI1071" i="5"/>
  <c r="AI456" i="5"/>
  <c r="AI845" i="5"/>
  <c r="AI1113" i="5"/>
  <c r="AI1003" i="5"/>
  <c r="AI898" i="5"/>
  <c r="AI238" i="5"/>
  <c r="AI135" i="5"/>
  <c r="AI424" i="5"/>
  <c r="AI257" i="5"/>
  <c r="AI1140" i="5"/>
  <c r="AI1179" i="5"/>
  <c r="AI962" i="5"/>
  <c r="AI903" i="5"/>
  <c r="AI670" i="5"/>
  <c r="AI1004" i="5"/>
  <c r="AI413" i="5"/>
  <c r="AI1010" i="5"/>
  <c r="AI892" i="5"/>
  <c r="AI442" i="5"/>
  <c r="AI270" i="5"/>
  <c r="AI775" i="5"/>
  <c r="AI723" i="5"/>
  <c r="AI717" i="5"/>
  <c r="AI843" i="5"/>
  <c r="AI83" i="5"/>
  <c r="AI982" i="5"/>
  <c r="AI517" i="5"/>
  <c r="AI678" i="5"/>
  <c r="AI429" i="5"/>
  <c r="AI15" i="5"/>
  <c r="AI182" i="5"/>
  <c r="AI839" i="5"/>
  <c r="AI804" i="5"/>
  <c r="AI88" i="5"/>
  <c r="AI591" i="5"/>
  <c r="AI923" i="5"/>
  <c r="AI641" i="5"/>
  <c r="AI768" i="5"/>
  <c r="AI562" i="5"/>
  <c r="AI719" i="5"/>
  <c r="AI714" i="5"/>
  <c r="AI1068" i="5"/>
  <c r="AI1102" i="5"/>
  <c r="AI686" i="5"/>
  <c r="AI742" i="5"/>
  <c r="AI1201" i="5"/>
  <c r="AI328" i="5"/>
  <c r="AI470" i="5"/>
  <c r="AI474" i="5"/>
  <c r="AI344" i="5"/>
  <c r="AI244" i="5"/>
  <c r="AI822" i="5"/>
  <c r="AI731" i="5"/>
  <c r="AI696" i="5"/>
  <c r="AI904" i="5"/>
  <c r="AI77" i="5"/>
  <c r="AI979" i="5"/>
  <c r="AI841" i="5"/>
  <c r="AI100" i="5"/>
  <c r="AI516" i="5"/>
  <c r="AI128" i="5"/>
  <c r="AI493" i="5"/>
  <c r="AI309" i="5"/>
  <c r="AI1031" i="5"/>
  <c r="AI555" i="5"/>
  <c r="AI402" i="5"/>
  <c r="AI648" i="5"/>
  <c r="AI858" i="5"/>
  <c r="AI90" i="5"/>
  <c r="AI431" i="5"/>
  <c r="AI528" i="5"/>
  <c r="AI113" i="5"/>
  <c r="AI41" i="5"/>
  <c r="AG38" i="5"/>
  <c r="AG825" i="5"/>
  <c r="AG605" i="5"/>
  <c r="AG855" i="5"/>
  <c r="AG369" i="5"/>
  <c r="AG63" i="5"/>
  <c r="AG190" i="5"/>
  <c r="AG730" i="5"/>
  <c r="AG1216" i="5"/>
  <c r="AG1218" i="5"/>
  <c r="AG1094" i="5"/>
  <c r="AG856" i="5"/>
  <c r="AG278" i="5"/>
  <c r="AG356" i="5"/>
  <c r="AG867" i="5"/>
  <c r="AG115" i="5"/>
  <c r="AG287" i="5"/>
  <c r="AG235" i="5"/>
  <c r="AG86" i="5"/>
  <c r="AG1086" i="5"/>
  <c r="AG557" i="5"/>
  <c r="AG310" i="5"/>
  <c r="AG875" i="5"/>
  <c r="AG79" i="5"/>
  <c r="AG39" i="5"/>
  <c r="AG324" i="5"/>
  <c r="AG221" i="5"/>
  <c r="AG1037" i="5"/>
  <c r="AG736" i="5"/>
  <c r="AG1121" i="5"/>
  <c r="AG1141" i="5"/>
  <c r="AG652" i="5"/>
  <c r="AG1050" i="5"/>
  <c r="AG1166" i="5"/>
  <c r="AG1219" i="5"/>
  <c r="AG1207" i="5"/>
  <c r="AG160" i="5"/>
  <c r="AG206" i="5"/>
  <c r="AG1195" i="5"/>
  <c r="AG1144" i="5"/>
  <c r="AG1081" i="5"/>
  <c r="AG1099" i="5"/>
  <c r="AG958" i="5"/>
  <c r="AG851" i="5"/>
  <c r="AG740" i="5"/>
  <c r="AG1095" i="5"/>
  <c r="AG916" i="5"/>
  <c r="AG417" i="5"/>
  <c r="AG339" i="5"/>
  <c r="AG103" i="5"/>
  <c r="AG626" i="5"/>
  <c r="AG716" i="5"/>
  <c r="AG854" i="5"/>
  <c r="AG98" i="5"/>
  <c r="AG183" i="5"/>
  <c r="AG311" i="5"/>
  <c r="AG127" i="5"/>
  <c r="AG871" i="5"/>
  <c r="AG748" i="5"/>
  <c r="AG926" i="5"/>
  <c r="AG1034" i="5"/>
  <c r="AG658" i="5"/>
  <c r="AG1105" i="5"/>
  <c r="AG1074" i="5"/>
  <c r="AG1208" i="5"/>
  <c r="AG1191" i="5"/>
  <c r="AG869" i="5"/>
  <c r="AG975" i="5"/>
  <c r="AG1104" i="5"/>
  <c r="AG705" i="5"/>
  <c r="AG883" i="5"/>
  <c r="AG1127" i="5"/>
  <c r="AG298" i="5"/>
  <c r="AG957" i="5"/>
  <c r="AG477" i="5"/>
  <c r="AG981" i="5"/>
  <c r="AG1014" i="5"/>
  <c r="AG572" i="5"/>
  <c r="AG661" i="5"/>
  <c r="AG312" i="5"/>
  <c r="AG953" i="5"/>
  <c r="AG1202" i="5"/>
  <c r="AG467" i="5"/>
  <c r="AG1038" i="5"/>
  <c r="AG377" i="5"/>
  <c r="AG226" i="5"/>
  <c r="AG112" i="5"/>
  <c r="AG499" i="5"/>
  <c r="AG163" i="5"/>
  <c r="AG180" i="5"/>
  <c r="AG991" i="5"/>
  <c r="AG984" i="5"/>
  <c r="AG1118" i="5"/>
  <c r="AG1011" i="5"/>
  <c r="AG1153" i="5"/>
  <c r="AG271" i="5"/>
  <c r="AG823" i="5"/>
  <c r="AG853" i="5"/>
  <c r="AG949" i="5"/>
  <c r="AG808" i="5"/>
  <c r="AG762" i="5"/>
  <c r="AG785" i="5"/>
  <c r="AG106" i="5"/>
  <c r="AG104" i="5"/>
  <c r="AG791" i="5"/>
  <c r="AG1057" i="5"/>
  <c r="AG1111" i="5"/>
  <c r="AG727" i="5"/>
  <c r="AG430" i="5"/>
  <c r="AG73" i="5"/>
  <c r="AG240" i="5"/>
  <c r="AG214" i="5"/>
  <c r="AG61" i="5"/>
  <c r="AG1137" i="5"/>
  <c r="AG91" i="5"/>
  <c r="AG45" i="5"/>
  <c r="AG363" i="5"/>
  <c r="AG224" i="5"/>
  <c r="AG995" i="5"/>
  <c r="AG355" i="5"/>
  <c r="AG1175" i="5"/>
  <c r="AG1001" i="5"/>
  <c r="AG933" i="5"/>
  <c r="AG879" i="5"/>
  <c r="AG406" i="5"/>
  <c r="AG368" i="5"/>
  <c r="AG545" i="5"/>
  <c r="AG80" i="5"/>
  <c r="AG739" i="5"/>
  <c r="AG1130" i="5"/>
  <c r="AG721" i="5"/>
  <c r="AG1051" i="5"/>
  <c r="AG538" i="5"/>
  <c r="AG1033" i="5"/>
  <c r="AG1114" i="5"/>
  <c r="AG387" i="5"/>
  <c r="AG662" i="5"/>
  <c r="AG831" i="5"/>
  <c r="AG844" i="5"/>
  <c r="AG800" i="5"/>
  <c r="AG428" i="5"/>
  <c r="AG950" i="5"/>
  <c r="AG101" i="5"/>
  <c r="AG1046" i="5"/>
  <c r="AG362" i="5"/>
  <c r="AG896" i="5"/>
  <c r="AG630" i="5"/>
  <c r="AG263" i="5"/>
  <c r="AG95" i="5"/>
  <c r="AG151" i="5"/>
  <c r="AG691" i="5"/>
  <c r="AG690" i="5"/>
  <c r="AG906" i="5"/>
  <c r="AG905" i="5"/>
  <c r="AG619" i="5"/>
  <c r="AG1072" i="5"/>
  <c r="AG865" i="5"/>
  <c r="AG1047" i="5"/>
  <c r="AG490" i="5"/>
  <c r="AG737" i="5"/>
  <c r="AG469" i="5"/>
  <c r="AG1061" i="5"/>
  <c r="AG1183" i="5"/>
  <c r="AG921" i="5"/>
  <c r="AG810" i="5"/>
  <c r="AG615" i="5"/>
  <c r="AG760" i="5"/>
  <c r="AG700" i="5"/>
  <c r="AG666" i="5"/>
  <c r="AG397" i="5"/>
  <c r="AG866" i="5"/>
  <c r="AG299" i="5"/>
  <c r="AG1088" i="5"/>
  <c r="AG327" i="5"/>
  <c r="AG880" i="5"/>
  <c r="AG489" i="5"/>
  <c r="AG370" i="5"/>
  <c r="AG407" i="5"/>
  <c r="AG581" i="5"/>
  <c r="AG523" i="5"/>
  <c r="AG147" i="5"/>
  <c r="AG637" i="5"/>
  <c r="AG713" i="5"/>
  <c r="AG1129" i="5"/>
  <c r="AG425" i="5"/>
  <c r="AG205" i="5"/>
  <c r="AG75" i="5"/>
  <c r="AG207" i="5"/>
  <c r="AG913" i="5"/>
  <c r="AG415" i="5"/>
  <c r="AG790" i="5"/>
  <c r="AG514" i="5"/>
  <c r="AG277" i="5"/>
  <c r="AG479" i="5"/>
  <c r="AG753" i="5"/>
  <c r="AG687" i="5"/>
  <c r="AG623" i="5"/>
  <c r="AG143" i="5"/>
  <c r="AG36" i="5"/>
  <c r="AG35" i="5"/>
  <c r="AG527" i="5"/>
  <c r="AG399" i="5"/>
  <c r="AG552" i="5"/>
  <c r="AG398" i="5"/>
  <c r="AG165" i="5"/>
  <c r="AG99" i="5"/>
  <c r="AG754" i="5"/>
  <c r="AG1215" i="5"/>
  <c r="AG1214" i="5"/>
  <c r="AG1119" i="5"/>
  <c r="AG925" i="5"/>
  <c r="AG524" i="5"/>
  <c r="AG322" i="5"/>
  <c r="AG640" i="5"/>
  <c r="AG43" i="5"/>
  <c r="AG276" i="5"/>
  <c r="AG203" i="5"/>
  <c r="AG50" i="5"/>
  <c r="AG1176" i="5"/>
  <c r="AG936" i="5"/>
  <c r="AG500" i="5"/>
  <c r="AG1025" i="5"/>
  <c r="AG273" i="5"/>
  <c r="AG521" i="5"/>
  <c r="AG314" i="5"/>
  <c r="AG81" i="5"/>
  <c r="AG1062" i="5"/>
  <c r="AG663" i="5"/>
  <c r="AG1018" i="5"/>
  <c r="AG788" i="5"/>
  <c r="AG726" i="5"/>
  <c r="AG968" i="5"/>
  <c r="AG954" i="5"/>
  <c r="AG1217" i="5"/>
  <c r="AG1210" i="5"/>
  <c r="AG217" i="5"/>
  <c r="AG715" i="5"/>
  <c r="AG1142" i="5"/>
  <c r="AG1146" i="5"/>
  <c r="AG859" i="5"/>
  <c r="AG1053" i="5"/>
  <c r="AG1028" i="5"/>
  <c r="AG828" i="5"/>
  <c r="AG725" i="5"/>
  <c r="AG861" i="5"/>
  <c r="AG920" i="5"/>
  <c r="AG929" i="5"/>
  <c r="AG410" i="5"/>
  <c r="AG357" i="5"/>
  <c r="AG65" i="5"/>
  <c r="AG156" i="5"/>
  <c r="AG372" i="5"/>
  <c r="AG592" i="5"/>
  <c r="AG332" i="5"/>
  <c r="AG304" i="5"/>
  <c r="AG56" i="5"/>
  <c r="AG300" i="5"/>
  <c r="AG763" i="5"/>
  <c r="AG829" i="5"/>
  <c r="AG1007" i="5"/>
  <c r="AG783" i="5"/>
  <c r="AG689" i="5"/>
  <c r="AG1032" i="5"/>
  <c r="AG965" i="5"/>
  <c r="AG1212" i="5"/>
  <c r="AG1187" i="5"/>
  <c r="AG943" i="5"/>
  <c r="AG1000" i="5"/>
  <c r="AG1189" i="5"/>
  <c r="AG838" i="5"/>
  <c r="AG639" i="5"/>
  <c r="AG1108" i="5"/>
  <c r="AG606" i="5"/>
  <c r="AG864" i="5"/>
  <c r="AG404" i="5"/>
  <c r="AG815" i="5"/>
  <c r="AG971" i="5"/>
  <c r="AG396" i="5"/>
  <c r="AG826" i="5"/>
  <c r="AG292" i="5"/>
  <c r="AG1044" i="5"/>
  <c r="AG52" i="5"/>
  <c r="AG1206" i="5"/>
  <c r="AG288" i="5"/>
  <c r="AG1096" i="5"/>
  <c r="AG358" i="5"/>
  <c r="AG459" i="5"/>
  <c r="AG193" i="5"/>
  <c r="AG941" i="5"/>
  <c r="AG994" i="5"/>
  <c r="AG1205" i="5"/>
  <c r="AG1040" i="5"/>
  <c r="AG1193" i="5"/>
  <c r="AG468" i="5"/>
  <c r="AG924" i="5"/>
  <c r="AG738" i="5"/>
  <c r="AG1075" i="5"/>
  <c r="AG974" i="5"/>
  <c r="AG928" i="5"/>
  <c r="AG812" i="5"/>
  <c r="AG114" i="5"/>
  <c r="AG110" i="5"/>
  <c r="AG513" i="5"/>
  <c r="AG1079" i="5"/>
  <c r="AG1157" i="5"/>
  <c r="AG1056" i="5"/>
  <c r="AG420" i="5"/>
  <c r="AG33" i="5"/>
  <c r="AG266" i="5"/>
  <c r="AG142" i="5"/>
  <c r="AG62" i="5"/>
  <c r="AG1196" i="5"/>
  <c r="AG264" i="5"/>
  <c r="AG445" i="5"/>
  <c r="AG438" i="5"/>
  <c r="AG141" i="5"/>
  <c r="AG1009" i="5"/>
  <c r="AG888" i="5"/>
  <c r="AG1160" i="5"/>
  <c r="AG1065" i="5"/>
  <c r="AG777" i="5"/>
  <c r="AG1080" i="5"/>
  <c r="AG253" i="5"/>
  <c r="AG184" i="5"/>
  <c r="AG483" i="5"/>
  <c r="AG237" i="5"/>
  <c r="AG667" i="5"/>
  <c r="AG1159" i="5"/>
  <c r="AG586" i="5"/>
  <c r="AG952" i="5"/>
  <c r="AG551" i="5"/>
  <c r="AG1023" i="5"/>
  <c r="AG1203" i="5"/>
  <c r="AG441" i="5"/>
  <c r="AG1012" i="5"/>
  <c r="AG1100" i="5"/>
  <c r="AG559" i="5"/>
  <c r="AG622" i="5"/>
  <c r="AG654" i="5"/>
  <c r="AG166" i="5"/>
  <c r="AG806" i="5"/>
  <c r="AG409" i="5"/>
  <c r="AG1017" i="5"/>
  <c r="AG515" i="5"/>
  <c r="AG830" i="5"/>
  <c r="AG564" i="5"/>
  <c r="AG698" i="5"/>
  <c r="AG728" i="5"/>
  <c r="AG978" i="5"/>
  <c r="AG1029" i="5"/>
  <c r="AG668" i="5"/>
  <c r="AG1019" i="5"/>
  <c r="AG1087" i="5"/>
  <c r="AG846" i="5"/>
  <c r="AG992" i="5"/>
  <c r="AG388" i="5"/>
  <c r="AG910" i="5"/>
  <c r="AG259" i="5"/>
  <c r="AG1054" i="5"/>
  <c r="AG225" i="5"/>
  <c r="AG1211" i="5"/>
  <c r="AG1022" i="5"/>
  <c r="AG967" i="5"/>
  <c r="AG805" i="5"/>
  <c r="AG899" i="5"/>
  <c r="AG448" i="5"/>
  <c r="AG511" i="5"/>
  <c r="AG574" i="5"/>
  <c r="AG138" i="5"/>
  <c r="AG673" i="5"/>
  <c r="AG780" i="5"/>
  <c r="AG1060" i="5"/>
  <c r="AG229" i="5"/>
  <c r="AG797" i="5"/>
  <c r="AG105" i="5"/>
  <c r="AG308" i="5"/>
  <c r="AG261" i="5"/>
  <c r="AG520" i="5"/>
  <c r="AG401" i="5"/>
  <c r="AG508" i="5"/>
  <c r="AG485" i="5"/>
  <c r="AG1124" i="5"/>
  <c r="AG599" i="5"/>
  <c r="AG720" i="5"/>
  <c r="AG877" i="5"/>
  <c r="AG296" i="5"/>
  <c r="AG870" i="5"/>
  <c r="AG394" i="5"/>
  <c r="AG607" i="5"/>
  <c r="AG512" i="5"/>
  <c r="AG437" i="5"/>
  <c r="AG11" i="5"/>
  <c r="AG29" i="5"/>
  <c r="AG8" i="5"/>
  <c r="AG26" i="5"/>
  <c r="AG506" i="5"/>
  <c r="AG216" i="5"/>
  <c r="AG443" i="5"/>
  <c r="AG433" i="5"/>
  <c r="AG170" i="5"/>
  <c r="AG71" i="5"/>
  <c r="AG718" i="5"/>
  <c r="AG1192" i="5"/>
  <c r="AG1184" i="5"/>
  <c r="AG1013" i="5"/>
  <c r="AG657" i="5"/>
  <c r="AG677" i="5"/>
  <c r="AG301" i="5"/>
  <c r="AG997" i="5"/>
  <c r="AG434" i="5"/>
  <c r="AG223" i="5"/>
  <c r="AG67" i="5"/>
  <c r="AG1136" i="5"/>
  <c r="AG963" i="5"/>
  <c r="AG566" i="5"/>
  <c r="AG525" i="5"/>
  <c r="AG847" i="5"/>
  <c r="AG204" i="5"/>
  <c r="AG582" i="5"/>
  <c r="AG323" i="5"/>
  <c r="AG107" i="5"/>
  <c r="AG1177" i="5"/>
  <c r="AG711" i="5"/>
  <c r="AG636" i="5"/>
  <c r="AG580" i="5"/>
  <c r="AG645" i="5"/>
  <c r="AG781" i="5"/>
  <c r="AG999" i="5"/>
  <c r="AG1155" i="5"/>
  <c r="AG1200" i="5"/>
  <c r="AG72" i="5"/>
  <c r="AG809" i="5"/>
  <c r="AG1006" i="5"/>
  <c r="AG1002" i="5"/>
  <c r="AG771" i="5"/>
  <c r="AG1020" i="5"/>
  <c r="AG908" i="5"/>
  <c r="AG612" i="5"/>
  <c r="AG531" i="5"/>
  <c r="AG882" i="5"/>
  <c r="AG819" i="5"/>
  <c r="AG392" i="5"/>
  <c r="AG316" i="5"/>
  <c r="AG37" i="5"/>
  <c r="AG234" i="5"/>
  <c r="AG335" i="5"/>
  <c r="AG465" i="5"/>
  <c r="AG233" i="5"/>
  <c r="AG374" i="5"/>
  <c r="AG378" i="5"/>
  <c r="AG93" i="5"/>
  <c r="AG169" i="5"/>
  <c r="AG993" i="5"/>
  <c r="AG334" i="5"/>
  <c r="AG779" i="5"/>
  <c r="AG651" i="5"/>
  <c r="AG811" i="5"/>
  <c r="AG307" i="5"/>
  <c r="AG792" i="5"/>
  <c r="AG1066" i="5"/>
  <c r="AG1178" i="5"/>
  <c r="AG1190" i="5"/>
  <c r="AG751" i="5"/>
  <c r="AG632" i="5"/>
  <c r="AG1106" i="5"/>
  <c r="AG755" i="5"/>
  <c r="AG282" i="5"/>
  <c r="AG389" i="5"/>
  <c r="AG1135" i="5"/>
  <c r="AG563" i="5"/>
  <c r="AG964" i="5"/>
  <c r="AG601" i="5"/>
  <c r="AG966" i="5"/>
  <c r="AG770" i="5"/>
  <c r="AG752" i="5"/>
  <c r="AG817" i="5"/>
  <c r="AG541" i="5"/>
  <c r="AG969" i="5"/>
  <c r="AG1185" i="5"/>
  <c r="AG1125" i="5"/>
  <c r="AG192" i="5"/>
  <c r="AG69" i="5"/>
  <c r="AG46" i="5"/>
  <c r="AG778" i="5"/>
  <c r="AG638" i="5"/>
  <c r="AG1021" i="5"/>
  <c r="AG761" i="5"/>
  <c r="AG1164" i="5"/>
  <c r="AG236" i="5"/>
  <c r="AG664" i="5"/>
  <c r="AG729" i="5"/>
  <c r="AG909" i="5"/>
  <c r="AG656" i="5"/>
  <c r="AG750" i="5"/>
  <c r="AG625" i="5"/>
  <c r="AG60" i="5"/>
  <c r="AG54" i="5"/>
  <c r="AG454" i="5"/>
  <c r="AG1134" i="5"/>
  <c r="AG1156" i="5"/>
  <c r="AG1069" i="5"/>
  <c r="AG495" i="5"/>
  <c r="AG382" i="5"/>
  <c r="AG125" i="5"/>
  <c r="AG51" i="5"/>
  <c r="AG1171" i="5"/>
  <c r="AG208" i="5"/>
  <c r="AG533" i="5"/>
  <c r="AG371" i="5"/>
  <c r="AG84" i="5"/>
  <c r="AG1145" i="5"/>
  <c r="AG708" i="5"/>
  <c r="AG1026" i="5"/>
  <c r="AG983" i="5"/>
  <c r="AG774" i="5"/>
  <c r="AG852" i="5"/>
  <c r="AG289" i="5"/>
  <c r="AG245" i="5"/>
  <c r="AG375" i="5"/>
  <c r="AG133" i="5"/>
  <c r="AG290" i="5"/>
  <c r="AG317" i="5"/>
  <c r="AG1138" i="5"/>
  <c r="AG611" i="5"/>
  <c r="AG996" i="5"/>
  <c r="AG610" i="5"/>
  <c r="AG939" i="5"/>
  <c r="AG1167" i="5"/>
  <c r="AG284" i="5"/>
  <c r="AG709" i="5"/>
  <c r="AG767" i="5"/>
  <c r="AG482" i="5"/>
  <c r="AG887" i="5"/>
  <c r="AG683" i="5"/>
  <c r="AG583" i="5"/>
  <c r="AG937" i="5"/>
  <c r="AG337" i="5"/>
  <c r="AG976" i="5"/>
  <c r="AG395" i="5"/>
  <c r="AG801" i="5"/>
  <c r="AG484" i="5"/>
  <c r="AG813" i="5"/>
  <c r="AG589" i="5"/>
  <c r="AG609" i="5"/>
  <c r="AG764" i="5"/>
  <c r="AG576" i="5"/>
  <c r="AG946" i="5"/>
  <c r="AG773" i="5"/>
  <c r="AG733" i="5"/>
  <c r="AG835" i="5"/>
  <c r="AG707" i="5"/>
  <c r="AG481" i="5"/>
  <c r="AG945" i="5"/>
  <c r="AG1186" i="5"/>
  <c r="AG827" i="5"/>
  <c r="AG621" i="5"/>
  <c r="AG694" i="5"/>
  <c r="AG642" i="5"/>
  <c r="AG359" i="5"/>
  <c r="AG794" i="5"/>
  <c r="AG712" i="5"/>
  <c r="AG475" i="5"/>
  <c r="AG956" i="5"/>
  <c r="AG672" i="5"/>
  <c r="AG1084" i="5"/>
  <c r="AG832" i="5"/>
  <c r="AG450" i="5"/>
  <c r="AG102" i="5"/>
  <c r="AG262" i="5"/>
  <c r="AG120" i="5"/>
  <c r="AG405" i="5"/>
  <c r="AG1109" i="5"/>
  <c r="AG614" i="5"/>
  <c r="AG306" i="5"/>
  <c r="AG787" i="5"/>
  <c r="AG990" i="5"/>
  <c r="AG403" i="5"/>
  <c r="AG111" i="5"/>
  <c r="AG256" i="5"/>
  <c r="AG505" i="5"/>
  <c r="AG220" i="5"/>
  <c r="AG25" i="5"/>
  <c r="AG16" i="5"/>
  <c r="AG23" i="5"/>
  <c r="AG19" i="5"/>
  <c r="AG121" i="5"/>
  <c r="AG285" i="5"/>
  <c r="AG383" i="5"/>
  <c r="AG571" i="5"/>
  <c r="AG131" i="5"/>
  <c r="AG4" i="5"/>
  <c r="AG242" i="5"/>
  <c r="AG365" i="5"/>
  <c r="AG213" i="5"/>
  <c r="AG132" i="5"/>
  <c r="AG55" i="5"/>
  <c r="AG279" i="5"/>
  <c r="AG757" i="5"/>
  <c r="AG1173" i="5"/>
  <c r="AG1170" i="5"/>
  <c r="AG955" i="5"/>
  <c r="AG349" i="5"/>
  <c r="AG188" i="5"/>
  <c r="AG32" i="5"/>
  <c r="AG457" i="5"/>
  <c r="AG881" i="5"/>
  <c r="AG198" i="5"/>
  <c r="AG293" i="5"/>
  <c r="AG82" i="5"/>
  <c r="AG1131" i="5"/>
  <c r="AG89" i="5"/>
  <c r="AG181" i="5"/>
  <c r="AG628" i="5"/>
  <c r="AG494" i="5"/>
  <c r="AG167" i="5"/>
  <c r="AG254" i="5"/>
  <c r="AG175" i="5"/>
  <c r="AG532" i="5"/>
  <c r="AG196" i="5"/>
  <c r="AG161" i="5"/>
  <c r="AG386" i="5"/>
  <c r="AG130" i="5"/>
  <c r="AG1016" i="5"/>
  <c r="AG699" i="5"/>
  <c r="AG126" i="5"/>
  <c r="AG291" i="5"/>
  <c r="AG373" i="5"/>
  <c r="AG354" i="5"/>
  <c r="AG593" i="5"/>
  <c r="AG682" i="5"/>
  <c r="AG795" i="5"/>
  <c r="AG1083" i="5"/>
  <c r="AG1213" i="5"/>
  <c r="AG1174" i="5"/>
  <c r="AG68" i="5"/>
  <c r="AG972" i="5"/>
  <c r="AG1151" i="5"/>
  <c r="AG1036" i="5"/>
  <c r="AG876" i="5"/>
  <c r="AG340" i="5"/>
  <c r="AG685" i="5"/>
  <c r="AG902" i="5"/>
  <c r="AG747" i="5"/>
  <c r="AG793" i="5"/>
  <c r="AG504" i="5"/>
  <c r="AG789" i="5"/>
  <c r="AG560" i="5"/>
  <c r="AG139" i="5"/>
  <c r="AG5" i="5"/>
  <c r="AG575" i="5"/>
  <c r="AG376" i="5"/>
  <c r="AG453" i="5"/>
  <c r="AG197" i="5"/>
  <c r="AG255" i="5"/>
  <c r="AG361" i="5"/>
  <c r="AG211" i="5"/>
  <c r="AG911" i="5"/>
  <c r="AG158" i="5"/>
  <c r="AG265" i="5"/>
  <c r="AG171" i="5"/>
  <c r="AG546" i="5"/>
  <c r="AG352" i="5"/>
  <c r="AG588" i="5"/>
  <c r="AG634" i="5"/>
  <c r="AG746" i="5"/>
  <c r="AG1048" i="5"/>
  <c r="AG1209" i="5"/>
  <c r="AG1165" i="5"/>
  <c r="AG124" i="5"/>
  <c r="AG416" i="5"/>
  <c r="AG598" i="5"/>
  <c r="AG529" i="5"/>
  <c r="AG900" i="5"/>
  <c r="AG1147" i="5"/>
  <c r="AG703" i="5"/>
  <c r="AG675" i="5"/>
  <c r="AG1115" i="5"/>
  <c r="AG802" i="5"/>
  <c r="AG987" i="5"/>
  <c r="AG1093" i="5"/>
  <c r="AG840" i="5"/>
  <c r="AG440" i="5"/>
  <c r="AG901" i="5"/>
  <c r="AG267" i="5"/>
  <c r="AG1180" i="5"/>
  <c r="AG1149" i="5"/>
  <c r="AG550" i="5"/>
  <c r="AG57" i="5"/>
  <c r="AG119" i="5"/>
  <c r="AG419" i="5"/>
  <c r="AG616" i="5"/>
  <c r="AG534" i="5"/>
  <c r="AG423" i="5"/>
  <c r="AG569" i="5"/>
  <c r="AG426" i="5"/>
  <c r="AG452" i="5"/>
  <c r="AG227" i="5"/>
  <c r="AG117" i="5"/>
  <c r="AG590" i="5"/>
  <c r="AG330" i="5"/>
  <c r="AG360" i="5"/>
  <c r="AG134" i="5"/>
  <c r="AG53" i="5"/>
  <c r="AG251" i="5"/>
  <c r="AG756" i="5"/>
  <c r="AG1168" i="5"/>
  <c r="AG1152" i="5"/>
  <c r="AG918" i="5"/>
  <c r="AG199" i="5"/>
  <c r="AG294" i="5"/>
  <c r="AG87" i="5"/>
  <c r="AG1139" i="5"/>
  <c r="AG189" i="5"/>
  <c r="AG155" i="5"/>
  <c r="AG421" i="5"/>
  <c r="AG122" i="5"/>
  <c r="AG1045" i="5"/>
  <c r="AG78" i="5"/>
  <c r="AG912" i="5"/>
  <c r="AG1162" i="5"/>
  <c r="AG1015" i="5"/>
  <c r="AG814" i="5"/>
  <c r="AG604" i="5"/>
  <c r="AG379" i="5"/>
  <c r="AG471" i="5"/>
  <c r="AG219" i="5"/>
  <c r="AG868" i="5"/>
  <c r="AG1158" i="5"/>
  <c r="AG732" i="5"/>
  <c r="AG655" i="5"/>
  <c r="AG1107" i="5"/>
  <c r="AG782" i="5"/>
  <c r="AG446" i="5"/>
  <c r="AG565" i="5"/>
  <c r="AG436" i="5"/>
  <c r="AG432" i="5"/>
  <c r="AG931" i="5"/>
  <c r="AG894" i="5"/>
  <c r="AG749" i="5"/>
  <c r="AG380" i="5"/>
  <c r="AG850" i="5"/>
  <c r="AG579" i="5"/>
  <c r="AG977" i="5"/>
  <c r="AG600" i="5"/>
  <c r="AG350" i="5"/>
  <c r="AG603" i="5"/>
  <c r="AG342" i="5"/>
  <c r="AG195" i="5"/>
  <c r="AG30" i="5"/>
  <c r="AG92" i="5"/>
  <c r="AG187" i="5"/>
  <c r="AG624" i="5"/>
  <c r="AG695" i="5"/>
  <c r="AG326" i="5"/>
  <c r="AG653" i="5"/>
  <c r="AG893" i="5"/>
  <c r="AG766" i="5"/>
  <c r="AG895" i="5"/>
  <c r="AG539" i="5"/>
  <c r="AG857" i="5"/>
  <c r="AG948" i="5"/>
  <c r="AG1064" i="5"/>
  <c r="AG872" i="5"/>
  <c r="AG472" i="5"/>
  <c r="AG874" i="5"/>
  <c r="AG258" i="5"/>
  <c r="AG1182" i="5"/>
  <c r="AG222" i="5"/>
  <c r="AG118" i="5"/>
  <c r="AG561" i="5"/>
  <c r="AG313" i="5"/>
  <c r="AG381" i="5"/>
  <c r="AG842" i="5"/>
  <c r="AG884" i="5"/>
  <c r="AG758" i="5"/>
  <c r="AG385" i="5"/>
  <c r="AG818" i="5"/>
  <c r="AG462" i="5"/>
  <c r="AG660" i="5"/>
  <c r="AG891" i="5"/>
  <c r="AG836" i="5"/>
  <c r="AG458" i="5"/>
  <c r="AG693" i="5"/>
  <c r="AG585" i="5"/>
  <c r="AG631" i="5"/>
  <c r="AG1148" i="5"/>
  <c r="AG480" i="5"/>
  <c r="AG59" i="5"/>
  <c r="AG988" i="5"/>
  <c r="AG422" i="5"/>
  <c r="AG676" i="5"/>
  <c r="AG917" i="5"/>
  <c r="AG860" i="5"/>
  <c r="AG537" i="5"/>
  <c r="AG320" i="5"/>
  <c r="AG578" i="5"/>
  <c r="AG466" i="5"/>
  <c r="AG674" i="5"/>
  <c r="AG568" i="5"/>
  <c r="AG17" i="5"/>
  <c r="AG7" i="5"/>
  <c r="AG18" i="5"/>
  <c r="AG6" i="5"/>
  <c r="AG201" i="5"/>
  <c r="AG331" i="5"/>
  <c r="AG518" i="5"/>
  <c r="AG526" i="5"/>
  <c r="AG48" i="5"/>
  <c r="AG31" i="5"/>
  <c r="AG346" i="5"/>
  <c r="AG243" i="5"/>
  <c r="AG116" i="5"/>
  <c r="AG66" i="5"/>
  <c r="AG283" i="5"/>
  <c r="AG1077" i="5"/>
  <c r="AG1059" i="5"/>
  <c r="AG1073" i="5"/>
  <c r="AG796" i="5"/>
  <c r="AG570" i="5"/>
  <c r="AG985" i="5"/>
  <c r="AG228" i="5"/>
  <c r="AG321" i="5"/>
  <c r="AG202" i="5"/>
  <c r="AG1133" i="5"/>
  <c r="AG137" i="5"/>
  <c r="AG44" i="5"/>
  <c r="AG58" i="5"/>
  <c r="AG741" i="5"/>
  <c r="AG536" i="5"/>
  <c r="AG347" i="5"/>
  <c r="AG123" i="5"/>
  <c r="AG153" i="5"/>
  <c r="AG671" i="5"/>
  <c r="AG464" i="5"/>
  <c r="AG249" i="5"/>
  <c r="AG336" i="5"/>
  <c r="AG149" i="5"/>
  <c r="AG1112" i="5"/>
  <c r="AG635" i="5"/>
  <c r="AG194" i="5"/>
  <c r="AG366" i="5"/>
  <c r="AG503" i="5"/>
  <c r="AG544" i="5"/>
  <c r="AG885" i="5"/>
  <c r="AG724" i="5"/>
  <c r="AG1098" i="5"/>
  <c r="AG1199" i="5"/>
  <c r="AG1154" i="5"/>
  <c r="AG27" i="5"/>
  <c r="AG554" i="5"/>
  <c r="AG1035" i="5"/>
  <c r="AG1163" i="5"/>
  <c r="AG1070" i="5"/>
  <c r="AG878" i="5"/>
  <c r="AG556" i="5"/>
  <c r="AG649" i="5"/>
  <c r="AG1049" i="5"/>
  <c r="AG807" i="5"/>
  <c r="AG942" i="5"/>
  <c r="AG650" i="5"/>
  <c r="AG849" i="5"/>
  <c r="AG547" i="5"/>
  <c r="AG49" i="5"/>
  <c r="AG34" i="5"/>
  <c r="AG168" i="5"/>
  <c r="AG303" i="5"/>
  <c r="AG488" i="5"/>
  <c r="AG179" i="5"/>
  <c r="AG367" i="5"/>
  <c r="AG241" i="5"/>
  <c r="AG108" i="5"/>
  <c r="AG961" i="5"/>
  <c r="AG393" i="5"/>
  <c r="AG145" i="5"/>
  <c r="AG140" i="5"/>
  <c r="AG644" i="5"/>
  <c r="AG498" i="5"/>
  <c r="AG915" i="5"/>
  <c r="AG722" i="5"/>
  <c r="AG1052" i="5"/>
  <c r="AG1204" i="5"/>
  <c r="AG1194" i="5"/>
  <c r="AG502" i="5"/>
  <c r="AG150" i="5"/>
  <c r="AG329" i="5"/>
  <c r="AG803" i="5"/>
  <c r="AG659" i="5"/>
  <c r="AG960" i="5"/>
  <c r="AG1161" i="5"/>
  <c r="AG934" i="5"/>
  <c r="AG665" i="5"/>
  <c r="AG765" i="5"/>
  <c r="AG914" i="5"/>
  <c r="AG930" i="5"/>
  <c r="AG1150" i="5"/>
  <c r="AG980" i="5"/>
  <c r="AG478" i="5"/>
  <c r="AG862" i="5"/>
  <c r="AG1188" i="5"/>
  <c r="AG1132" i="5"/>
  <c r="AG617" i="5"/>
  <c r="AG191" i="5"/>
  <c r="AG28" i="5"/>
  <c r="AG487" i="5"/>
  <c r="AG157" i="5"/>
  <c r="AG343" i="5"/>
  <c r="AG772" i="5"/>
  <c r="AG701" i="5"/>
  <c r="AG496" i="5"/>
  <c r="AG986" i="5"/>
  <c r="AG697" i="5"/>
  <c r="AG627" i="5"/>
  <c r="AG681" i="5"/>
  <c r="AG210" i="5"/>
  <c r="AG408" i="5"/>
  <c r="AG447" i="5"/>
  <c r="AG351" i="5"/>
  <c r="AG74" i="5"/>
  <c r="AG247" i="5"/>
  <c r="AG1042" i="5"/>
  <c r="AG1030" i="5"/>
  <c r="AG1092" i="5"/>
  <c r="AG744" i="5"/>
  <c r="AG239" i="5"/>
  <c r="AG319" i="5"/>
  <c r="AG209" i="5"/>
  <c r="AG1122" i="5"/>
  <c r="AG522" i="5"/>
  <c r="AG248" i="5"/>
  <c r="AG348" i="5"/>
  <c r="AG129" i="5"/>
  <c r="AG1123" i="5"/>
  <c r="AG553" i="5"/>
  <c r="AG1043" i="5"/>
  <c r="AG1172" i="5"/>
  <c r="AG1091" i="5"/>
  <c r="AG907" i="5"/>
  <c r="AG186" i="5"/>
  <c r="AG315" i="5"/>
  <c r="AG463" i="5"/>
  <c r="AG200" i="5"/>
  <c r="AG998" i="5"/>
  <c r="AG1169" i="5"/>
  <c r="AG919" i="5"/>
  <c r="AG684" i="5"/>
  <c r="AG759" i="5"/>
  <c r="AG890" i="5"/>
  <c r="AG473" i="5"/>
  <c r="AG940" i="5"/>
  <c r="AG692" i="5"/>
  <c r="AG608" i="5"/>
  <c r="AG973" i="5"/>
  <c r="AG863" i="5"/>
  <c r="AG784" i="5"/>
  <c r="AG232" i="5"/>
  <c r="AG1008" i="5"/>
  <c r="AG558" i="5"/>
  <c r="AG927" i="5"/>
  <c r="AG549" i="5"/>
  <c r="AG275" i="5"/>
  <c r="AG491" i="5"/>
  <c r="AG144" i="5"/>
  <c r="AG42" i="5"/>
  <c r="AG64" i="5"/>
  <c r="AG702" i="5"/>
  <c r="AG646" i="5"/>
  <c r="AG567" i="5"/>
  <c r="AG688" i="5"/>
  <c r="AG1082" i="5"/>
  <c r="AG837" i="5"/>
  <c r="AG938" i="5"/>
  <c r="AG704" i="5"/>
  <c r="AG824" i="5"/>
  <c r="AG951" i="5"/>
  <c r="AG1117" i="5"/>
  <c r="AG989" i="5"/>
  <c r="AG492" i="5"/>
  <c r="AG798" i="5"/>
  <c r="AG1198" i="5"/>
  <c r="AG679" i="5"/>
  <c r="AG212" i="5"/>
  <c r="AG411" i="5"/>
  <c r="AG449" i="5"/>
  <c r="AG364" i="5"/>
  <c r="AG944" i="5"/>
  <c r="AG848" i="5"/>
  <c r="AG816" i="5"/>
  <c r="AG230" i="5"/>
  <c r="AG1024" i="5"/>
  <c r="AG455" i="5"/>
  <c r="AG460" i="5"/>
  <c r="AG647" i="5"/>
  <c r="AG595" i="5"/>
  <c r="AG643" i="5"/>
  <c r="AG548" i="5"/>
  <c r="AG70" i="5"/>
  <c r="AG587" i="5"/>
  <c r="AG1128" i="5"/>
  <c r="AG633" i="5"/>
  <c r="AG176" i="5"/>
  <c r="AG873" i="5"/>
  <c r="AG435" i="5"/>
  <c r="AG540" i="5"/>
  <c r="AG594" i="5"/>
  <c r="AG577" i="5"/>
  <c r="AG510" i="5"/>
  <c r="AG260" i="5"/>
  <c r="AG509" i="5"/>
  <c r="AG618" i="5"/>
  <c r="AG507" i="5"/>
  <c r="AG76" i="5"/>
  <c r="AG9" i="5"/>
  <c r="AG22" i="5"/>
  <c r="AG10" i="5"/>
  <c r="AG20" i="5"/>
  <c r="AG272" i="5"/>
  <c r="AG497" i="5"/>
  <c r="AG613" i="5"/>
  <c r="AG451" i="5"/>
  <c r="AG164" i="5"/>
  <c r="AG21" i="5"/>
  <c r="AG178" i="5"/>
  <c r="AG414" i="5"/>
  <c r="AG295" i="5"/>
  <c r="AG109" i="5"/>
  <c r="AG40" i="5"/>
  <c r="AG215" i="5"/>
  <c r="AG1090" i="5"/>
  <c r="AG1076" i="5"/>
  <c r="AG1039" i="5"/>
  <c r="AG833" i="5"/>
  <c r="AG542" i="5"/>
  <c r="AG959" i="5"/>
  <c r="AG94" i="5"/>
  <c r="AG338" i="5"/>
  <c r="AG154" i="5"/>
  <c r="AG1110" i="5"/>
  <c r="AG14" i="5"/>
  <c r="AG185" i="5"/>
  <c r="AG799" i="5"/>
  <c r="AG519" i="5"/>
  <c r="AG274" i="5"/>
  <c r="AG268" i="5"/>
  <c r="AG174" i="5"/>
  <c r="AG543" i="5"/>
  <c r="AG297" i="5"/>
  <c r="AG286" i="5"/>
  <c r="AG418" i="5"/>
  <c r="AG152" i="5"/>
  <c r="AG1063" i="5"/>
  <c r="AG821" i="5"/>
  <c r="AG246" i="5"/>
  <c r="AG476" i="5"/>
  <c r="AG602" i="5"/>
  <c r="AG281" i="5"/>
  <c r="AG769" i="5"/>
  <c r="AG620" i="5"/>
  <c r="AG922" i="5"/>
  <c r="AG1120" i="5"/>
  <c r="AG1097" i="5"/>
  <c r="AG12" i="5"/>
  <c r="AG3" i="5"/>
  <c r="AG439" i="5"/>
  <c r="AG834" i="5"/>
  <c r="AG1089" i="5"/>
  <c r="AG1055" i="5"/>
  <c r="AG886" i="5"/>
  <c r="AG97" i="5"/>
  <c r="AG596" i="5"/>
  <c r="AG970" i="5"/>
  <c r="AG573" i="5"/>
  <c r="AG734" i="5"/>
  <c r="AG486" i="5"/>
  <c r="AG776" i="5"/>
  <c r="AG501" i="5"/>
  <c r="AG159" i="5"/>
  <c r="AG24" i="5"/>
  <c r="AG231" i="5"/>
  <c r="AG136" i="5"/>
  <c r="AG444" i="5"/>
  <c r="AG269" i="5"/>
  <c r="AG173" i="5"/>
  <c r="AG390" i="5"/>
  <c r="AG325" i="5"/>
  <c r="AG947" i="5"/>
  <c r="AG280" i="5"/>
  <c r="AG252" i="5"/>
  <c r="AG148" i="5"/>
  <c r="AG530" i="5"/>
  <c r="AG305" i="5"/>
  <c r="AG786" i="5"/>
  <c r="AG597" i="5"/>
  <c r="AG932" i="5"/>
  <c r="AG1103" i="5"/>
  <c r="AG1126" i="5"/>
  <c r="AG162" i="5"/>
  <c r="AG345" i="5"/>
  <c r="AG735" i="5"/>
  <c r="AG669" i="5"/>
  <c r="AG1143" i="5"/>
  <c r="AG1181" i="5"/>
  <c r="AG889" i="5"/>
  <c r="AG897" i="5"/>
  <c r="AG629" i="5"/>
  <c r="AG1027" i="5"/>
  <c r="AG743" i="5"/>
  <c r="AG1058" i="5"/>
  <c r="AG1116" i="5"/>
  <c r="AG680" i="5"/>
  <c r="AG745" i="5"/>
  <c r="AG1197" i="5"/>
  <c r="AG318" i="5"/>
  <c r="AG1005" i="5"/>
  <c r="AG584" i="5"/>
  <c r="AG400" i="5"/>
  <c r="AG13" i="5"/>
  <c r="AG2" i="5"/>
  <c r="AG172" i="5"/>
  <c r="AG353" i="5"/>
  <c r="AG710" i="5"/>
  <c r="AG706" i="5"/>
  <c r="AG427" i="5"/>
  <c r="AG1041" i="5"/>
  <c r="AG935" i="5"/>
  <c r="AG412" i="5"/>
  <c r="AG333" i="5"/>
  <c r="AG535" i="5"/>
  <c r="AG461" i="5"/>
  <c r="AG384" i="5"/>
  <c r="AG85" i="5"/>
  <c r="AG47" i="5"/>
  <c r="AG218" i="5"/>
  <c r="AG1085" i="5"/>
  <c r="AG1067" i="5"/>
  <c r="AG1078" i="5"/>
  <c r="AG820" i="5"/>
  <c r="AG96" i="5"/>
  <c r="AG341" i="5"/>
  <c r="AG177" i="5"/>
  <c r="AG1101" i="5"/>
  <c r="AG250" i="5"/>
  <c r="AG302" i="5"/>
  <c r="AG391" i="5"/>
  <c r="AG146" i="5"/>
  <c r="AG1071" i="5"/>
  <c r="AG456" i="5"/>
  <c r="AG845" i="5"/>
  <c r="AG1113" i="5"/>
  <c r="AG1003" i="5"/>
  <c r="AG898" i="5"/>
  <c r="AG238" i="5"/>
  <c r="AG135" i="5"/>
  <c r="AG424" i="5"/>
  <c r="AG257" i="5"/>
  <c r="AG1140" i="5"/>
  <c r="AG1179" i="5"/>
  <c r="AG962" i="5"/>
  <c r="AG903" i="5"/>
  <c r="AG670" i="5"/>
  <c r="AG1004" i="5"/>
  <c r="AG413" i="5"/>
  <c r="AG1010" i="5"/>
  <c r="AG892" i="5"/>
  <c r="AG442" i="5"/>
  <c r="AG270" i="5"/>
  <c r="AG775" i="5"/>
  <c r="AG723" i="5"/>
  <c r="AG717" i="5"/>
  <c r="AG843" i="5"/>
  <c r="AG83" i="5"/>
  <c r="AG982" i="5"/>
  <c r="AG517" i="5"/>
  <c r="AG678" i="5"/>
  <c r="AG429" i="5"/>
  <c r="AG15" i="5"/>
  <c r="AG182" i="5"/>
  <c r="AG839" i="5"/>
  <c r="AG804" i="5"/>
  <c r="AG88" i="5"/>
  <c r="AG591" i="5"/>
  <c r="AG923" i="5"/>
  <c r="AG641" i="5"/>
  <c r="AG768" i="5"/>
  <c r="AG562" i="5"/>
  <c r="AG719" i="5"/>
  <c r="AG714" i="5"/>
  <c r="AG1068" i="5"/>
  <c r="AG1102" i="5"/>
  <c r="AG686" i="5"/>
  <c r="AG742" i="5"/>
  <c r="AG1201" i="5"/>
  <c r="AG328" i="5"/>
  <c r="AG470" i="5"/>
  <c r="AG474" i="5"/>
  <c r="AG344" i="5"/>
  <c r="AG244" i="5"/>
  <c r="AG822" i="5"/>
  <c r="AG731" i="5"/>
  <c r="AG696" i="5"/>
  <c r="AG904" i="5"/>
  <c r="AG77" i="5"/>
  <c r="AG979" i="5"/>
  <c r="AG841" i="5"/>
  <c r="AG100" i="5"/>
  <c r="AG516" i="5"/>
  <c r="AG128" i="5"/>
  <c r="AG493" i="5"/>
  <c r="AG309" i="5"/>
  <c r="AG1031" i="5"/>
  <c r="AG555" i="5"/>
  <c r="AG402" i="5"/>
  <c r="AG648" i="5"/>
  <c r="AG858" i="5"/>
  <c r="AG90" i="5"/>
  <c r="AG431" i="5"/>
  <c r="AG528" i="5"/>
  <c r="AG113" i="5"/>
  <c r="AG41" i="5"/>
  <c r="AE38" i="5"/>
  <c r="AE825" i="5"/>
  <c r="AE605" i="5"/>
  <c r="AE855" i="5"/>
  <c r="AE369" i="5"/>
  <c r="AE63" i="5"/>
  <c r="AE190" i="5"/>
  <c r="AE730" i="5"/>
  <c r="AE1216" i="5"/>
  <c r="AE1218" i="5"/>
  <c r="AE1094" i="5"/>
  <c r="AE856" i="5"/>
  <c r="AE278" i="5"/>
  <c r="AE356" i="5"/>
  <c r="AE867" i="5"/>
  <c r="AE115" i="5"/>
  <c r="AE287" i="5"/>
  <c r="AE235" i="5"/>
  <c r="AE86" i="5"/>
  <c r="AE1086" i="5"/>
  <c r="AE557" i="5"/>
  <c r="AE310" i="5"/>
  <c r="AE875" i="5"/>
  <c r="AE79" i="5"/>
  <c r="AE39" i="5"/>
  <c r="AE324" i="5"/>
  <c r="AE221" i="5"/>
  <c r="AE1037" i="5"/>
  <c r="AE736" i="5"/>
  <c r="AE1121" i="5"/>
  <c r="AE1141" i="5"/>
  <c r="AE652" i="5"/>
  <c r="AE1050" i="5"/>
  <c r="AE1166" i="5"/>
  <c r="AE1219" i="5"/>
  <c r="AE1207" i="5"/>
  <c r="AE160" i="5"/>
  <c r="AE206" i="5"/>
  <c r="AE1195" i="5"/>
  <c r="AE1144" i="5"/>
  <c r="AE1081" i="5"/>
  <c r="AE1099" i="5"/>
  <c r="AE958" i="5"/>
  <c r="AE851" i="5"/>
  <c r="AE740" i="5"/>
  <c r="AE1095" i="5"/>
  <c r="AE916" i="5"/>
  <c r="AE417" i="5"/>
  <c r="AE339" i="5"/>
  <c r="AE103" i="5"/>
  <c r="AE626" i="5"/>
  <c r="AE716" i="5"/>
  <c r="AE854" i="5"/>
  <c r="AE98" i="5"/>
  <c r="AE183" i="5"/>
  <c r="AE311" i="5"/>
  <c r="AE127" i="5"/>
  <c r="AE871" i="5"/>
  <c r="AE748" i="5"/>
  <c r="AE926" i="5"/>
  <c r="AE1034" i="5"/>
  <c r="AE658" i="5"/>
  <c r="AE1105" i="5"/>
  <c r="AE1074" i="5"/>
  <c r="AE1208" i="5"/>
  <c r="AE1191" i="5"/>
  <c r="AE869" i="5"/>
  <c r="AE975" i="5"/>
  <c r="AE1104" i="5"/>
  <c r="AE705" i="5"/>
  <c r="AE883" i="5"/>
  <c r="AE1127" i="5"/>
  <c r="AE298" i="5"/>
  <c r="AE957" i="5"/>
  <c r="AE477" i="5"/>
  <c r="AE981" i="5"/>
  <c r="AE1014" i="5"/>
  <c r="AE572" i="5"/>
  <c r="AE661" i="5"/>
  <c r="AE312" i="5"/>
  <c r="AE953" i="5"/>
  <c r="AE1202" i="5"/>
  <c r="AE467" i="5"/>
  <c r="AE1038" i="5"/>
  <c r="AE377" i="5"/>
  <c r="AE226" i="5"/>
  <c r="AE112" i="5"/>
  <c r="AE499" i="5"/>
  <c r="AE163" i="5"/>
  <c r="AE180" i="5"/>
  <c r="AE991" i="5"/>
  <c r="AE984" i="5"/>
  <c r="AE1118" i="5"/>
  <c r="AE1011" i="5"/>
  <c r="AE1153" i="5"/>
  <c r="AE271" i="5"/>
  <c r="AE823" i="5"/>
  <c r="AE853" i="5"/>
  <c r="AE949" i="5"/>
  <c r="AE808" i="5"/>
  <c r="AE762" i="5"/>
  <c r="AE785" i="5"/>
  <c r="AE106" i="5"/>
  <c r="AE104" i="5"/>
  <c r="AE791" i="5"/>
  <c r="AE1057" i="5"/>
  <c r="AE1111" i="5"/>
  <c r="AE727" i="5"/>
  <c r="AE430" i="5"/>
  <c r="AE73" i="5"/>
  <c r="AE240" i="5"/>
  <c r="AE214" i="5"/>
  <c r="AE61" i="5"/>
  <c r="AE1137" i="5"/>
  <c r="AE91" i="5"/>
  <c r="AE45" i="5"/>
  <c r="AE363" i="5"/>
  <c r="AE224" i="5"/>
  <c r="AE995" i="5"/>
  <c r="AE355" i="5"/>
  <c r="AE1175" i="5"/>
  <c r="AE1001" i="5"/>
  <c r="AE933" i="5"/>
  <c r="AE879" i="5"/>
  <c r="AE406" i="5"/>
  <c r="AE368" i="5"/>
  <c r="AE545" i="5"/>
  <c r="AE80" i="5"/>
  <c r="AE739" i="5"/>
  <c r="AE1130" i="5"/>
  <c r="AE721" i="5"/>
  <c r="AE1051" i="5"/>
  <c r="AE538" i="5"/>
  <c r="AE1033" i="5"/>
  <c r="AE1114" i="5"/>
  <c r="AE387" i="5"/>
  <c r="AE662" i="5"/>
  <c r="AE831" i="5"/>
  <c r="AE844" i="5"/>
  <c r="AE800" i="5"/>
  <c r="AE428" i="5"/>
  <c r="AE950" i="5"/>
  <c r="AE101" i="5"/>
  <c r="AE1046" i="5"/>
  <c r="AE362" i="5"/>
  <c r="AE896" i="5"/>
  <c r="AE630" i="5"/>
  <c r="AE263" i="5"/>
  <c r="AE95" i="5"/>
  <c r="AE151" i="5"/>
  <c r="AE691" i="5"/>
  <c r="AE690" i="5"/>
  <c r="AE906" i="5"/>
  <c r="AE905" i="5"/>
  <c r="AE619" i="5"/>
  <c r="AE1072" i="5"/>
  <c r="AE865" i="5"/>
  <c r="AE1047" i="5"/>
  <c r="AE490" i="5"/>
  <c r="AE737" i="5"/>
  <c r="AE469" i="5"/>
  <c r="AE1061" i="5"/>
  <c r="AE1183" i="5"/>
  <c r="AE921" i="5"/>
  <c r="AE810" i="5"/>
  <c r="AE615" i="5"/>
  <c r="AE760" i="5"/>
  <c r="AE700" i="5"/>
  <c r="AE666" i="5"/>
  <c r="AE397" i="5"/>
  <c r="AE866" i="5"/>
  <c r="AE299" i="5"/>
  <c r="AE1088" i="5"/>
  <c r="AE327" i="5"/>
  <c r="AE880" i="5"/>
  <c r="AE489" i="5"/>
  <c r="AE370" i="5"/>
  <c r="AE407" i="5"/>
  <c r="AE581" i="5"/>
  <c r="AE523" i="5"/>
  <c r="AE147" i="5"/>
  <c r="AE637" i="5"/>
  <c r="AE713" i="5"/>
  <c r="AE1129" i="5"/>
  <c r="AE425" i="5"/>
  <c r="AE205" i="5"/>
  <c r="AE75" i="5"/>
  <c r="AE207" i="5"/>
  <c r="AE913" i="5"/>
  <c r="AE415" i="5"/>
  <c r="AE790" i="5"/>
  <c r="AE514" i="5"/>
  <c r="AE277" i="5"/>
  <c r="AE479" i="5"/>
  <c r="AE753" i="5"/>
  <c r="AE687" i="5"/>
  <c r="AE623" i="5"/>
  <c r="AE143" i="5"/>
  <c r="AE36" i="5"/>
  <c r="AE35" i="5"/>
  <c r="AE527" i="5"/>
  <c r="AE399" i="5"/>
  <c r="AE552" i="5"/>
  <c r="AE398" i="5"/>
  <c r="AE165" i="5"/>
  <c r="AE99" i="5"/>
  <c r="AE754" i="5"/>
  <c r="AE1215" i="5"/>
  <c r="AE1214" i="5"/>
  <c r="AE1119" i="5"/>
  <c r="AE925" i="5"/>
  <c r="AE524" i="5"/>
  <c r="AE322" i="5"/>
  <c r="AE640" i="5"/>
  <c r="AE43" i="5"/>
  <c r="AE276" i="5"/>
  <c r="AE203" i="5"/>
  <c r="AE50" i="5"/>
  <c r="AE1176" i="5"/>
  <c r="AE936" i="5"/>
  <c r="AE500" i="5"/>
  <c r="AE1025" i="5"/>
  <c r="AE273" i="5"/>
  <c r="AE521" i="5"/>
  <c r="AE314" i="5"/>
  <c r="AE81" i="5"/>
  <c r="AE1062" i="5"/>
  <c r="AE663" i="5"/>
  <c r="AE1018" i="5"/>
  <c r="AE788" i="5"/>
  <c r="AE726" i="5"/>
  <c r="AE968" i="5"/>
  <c r="AE954" i="5"/>
  <c r="AE1217" i="5"/>
  <c r="AE1210" i="5"/>
  <c r="AE217" i="5"/>
  <c r="AE715" i="5"/>
  <c r="AE1142" i="5"/>
  <c r="AE1146" i="5"/>
  <c r="AE859" i="5"/>
  <c r="AE1053" i="5"/>
  <c r="AE1028" i="5"/>
  <c r="AE828" i="5"/>
  <c r="AE725" i="5"/>
  <c r="AE861" i="5"/>
  <c r="AE920" i="5"/>
  <c r="AE929" i="5"/>
  <c r="AE410" i="5"/>
  <c r="AE357" i="5"/>
  <c r="AE65" i="5"/>
  <c r="AE156" i="5"/>
  <c r="AE372" i="5"/>
  <c r="AE592" i="5"/>
  <c r="AE332" i="5"/>
  <c r="AE304" i="5"/>
  <c r="AE56" i="5"/>
  <c r="AE300" i="5"/>
  <c r="AE763" i="5"/>
  <c r="AE829" i="5"/>
  <c r="AE1007" i="5"/>
  <c r="AE783" i="5"/>
  <c r="AE689" i="5"/>
  <c r="AE1032" i="5"/>
  <c r="AE965" i="5"/>
  <c r="AE1212" i="5"/>
  <c r="AE1187" i="5"/>
  <c r="AE943" i="5"/>
  <c r="AE1000" i="5"/>
  <c r="AE1189" i="5"/>
  <c r="AE838" i="5"/>
  <c r="AE639" i="5"/>
  <c r="AE1108" i="5"/>
  <c r="AE606" i="5"/>
  <c r="AE864" i="5"/>
  <c r="AE404" i="5"/>
  <c r="AE815" i="5"/>
  <c r="AE971" i="5"/>
  <c r="AE396" i="5"/>
  <c r="AE826" i="5"/>
  <c r="AE292" i="5"/>
  <c r="AE1044" i="5"/>
  <c r="AE52" i="5"/>
  <c r="AE1206" i="5"/>
  <c r="AE288" i="5"/>
  <c r="AE1096" i="5"/>
  <c r="AE358" i="5"/>
  <c r="AE459" i="5"/>
  <c r="AE193" i="5"/>
  <c r="AE941" i="5"/>
  <c r="AE994" i="5"/>
  <c r="AE1205" i="5"/>
  <c r="AE1040" i="5"/>
  <c r="AE1193" i="5"/>
  <c r="AE468" i="5"/>
  <c r="AE924" i="5"/>
  <c r="AE738" i="5"/>
  <c r="AE1075" i="5"/>
  <c r="AE974" i="5"/>
  <c r="AE928" i="5"/>
  <c r="AE812" i="5"/>
  <c r="AE114" i="5"/>
  <c r="AE110" i="5"/>
  <c r="AE513" i="5"/>
  <c r="AE1079" i="5"/>
  <c r="AE1157" i="5"/>
  <c r="AE1056" i="5"/>
  <c r="AE420" i="5"/>
  <c r="AE33" i="5"/>
  <c r="AE266" i="5"/>
  <c r="AE142" i="5"/>
  <c r="AE62" i="5"/>
  <c r="AE1196" i="5"/>
  <c r="AE264" i="5"/>
  <c r="AE445" i="5"/>
  <c r="AE438" i="5"/>
  <c r="AE141" i="5"/>
  <c r="AE1009" i="5"/>
  <c r="AE888" i="5"/>
  <c r="AE1160" i="5"/>
  <c r="AE1065" i="5"/>
  <c r="AE777" i="5"/>
  <c r="AE1080" i="5"/>
  <c r="AE253" i="5"/>
  <c r="AE184" i="5"/>
  <c r="AE483" i="5"/>
  <c r="AE237" i="5"/>
  <c r="AE667" i="5"/>
  <c r="AE1159" i="5"/>
  <c r="AE586" i="5"/>
  <c r="AE952" i="5"/>
  <c r="AE551" i="5"/>
  <c r="AE1023" i="5"/>
  <c r="AE1203" i="5"/>
  <c r="AE441" i="5"/>
  <c r="AE1012" i="5"/>
  <c r="AE1100" i="5"/>
  <c r="AE559" i="5"/>
  <c r="AE622" i="5"/>
  <c r="AE654" i="5"/>
  <c r="AE166" i="5"/>
  <c r="AE806" i="5"/>
  <c r="AE409" i="5"/>
  <c r="AE1017" i="5"/>
  <c r="AE515" i="5"/>
  <c r="AE830" i="5"/>
  <c r="AE564" i="5"/>
  <c r="AE698" i="5"/>
  <c r="AE728" i="5"/>
  <c r="AE978" i="5"/>
  <c r="AE1029" i="5"/>
  <c r="AE668" i="5"/>
  <c r="AE1019" i="5"/>
  <c r="AE1087" i="5"/>
  <c r="AE846" i="5"/>
  <c r="AE992" i="5"/>
  <c r="AE388" i="5"/>
  <c r="AE910" i="5"/>
  <c r="AE259" i="5"/>
  <c r="AE1054" i="5"/>
  <c r="AE225" i="5"/>
  <c r="AE1211" i="5"/>
  <c r="AE1022" i="5"/>
  <c r="AE967" i="5"/>
  <c r="AE805" i="5"/>
  <c r="AE899" i="5"/>
  <c r="AE448" i="5"/>
  <c r="AE511" i="5"/>
  <c r="AE574" i="5"/>
  <c r="AE138" i="5"/>
  <c r="AE673" i="5"/>
  <c r="AE780" i="5"/>
  <c r="AE1060" i="5"/>
  <c r="AE229" i="5"/>
  <c r="AE797" i="5"/>
  <c r="AE105" i="5"/>
  <c r="AE308" i="5"/>
  <c r="AE261" i="5"/>
  <c r="AE520" i="5"/>
  <c r="AE401" i="5"/>
  <c r="AE508" i="5"/>
  <c r="AE485" i="5"/>
  <c r="AE1124" i="5"/>
  <c r="AE599" i="5"/>
  <c r="AE720" i="5"/>
  <c r="AE877" i="5"/>
  <c r="AE296" i="5"/>
  <c r="AE870" i="5"/>
  <c r="AE394" i="5"/>
  <c r="AE607" i="5"/>
  <c r="AE512" i="5"/>
  <c r="AE437" i="5"/>
  <c r="AE11" i="5"/>
  <c r="AE29" i="5"/>
  <c r="AE8" i="5"/>
  <c r="AE26" i="5"/>
  <c r="AE506" i="5"/>
  <c r="AE216" i="5"/>
  <c r="AE443" i="5"/>
  <c r="AE433" i="5"/>
  <c r="AE170" i="5"/>
  <c r="AE71" i="5"/>
  <c r="AE718" i="5"/>
  <c r="AE1192" i="5"/>
  <c r="AE1184" i="5"/>
  <c r="AE1013" i="5"/>
  <c r="AE657" i="5"/>
  <c r="AE677" i="5"/>
  <c r="AE301" i="5"/>
  <c r="AE997" i="5"/>
  <c r="AE434" i="5"/>
  <c r="AE223" i="5"/>
  <c r="AE67" i="5"/>
  <c r="AE1136" i="5"/>
  <c r="AE963" i="5"/>
  <c r="AE566" i="5"/>
  <c r="AE525" i="5"/>
  <c r="AE847" i="5"/>
  <c r="AE204" i="5"/>
  <c r="AE582" i="5"/>
  <c r="AE323" i="5"/>
  <c r="AE107" i="5"/>
  <c r="AE1177" i="5"/>
  <c r="AE711" i="5"/>
  <c r="AE636" i="5"/>
  <c r="AE580" i="5"/>
  <c r="AE645" i="5"/>
  <c r="AE781" i="5"/>
  <c r="AE999" i="5"/>
  <c r="AE1155" i="5"/>
  <c r="AE1200" i="5"/>
  <c r="AE72" i="5"/>
  <c r="AE809" i="5"/>
  <c r="AE1006" i="5"/>
  <c r="AE1002" i="5"/>
  <c r="AE771" i="5"/>
  <c r="AE1020" i="5"/>
  <c r="AE908" i="5"/>
  <c r="AE612" i="5"/>
  <c r="AE531" i="5"/>
  <c r="AE882" i="5"/>
  <c r="AE819" i="5"/>
  <c r="AE392" i="5"/>
  <c r="AE316" i="5"/>
  <c r="AE37" i="5"/>
  <c r="AE234" i="5"/>
  <c r="AE335" i="5"/>
  <c r="AE465" i="5"/>
  <c r="AE233" i="5"/>
  <c r="AE374" i="5"/>
  <c r="AE378" i="5"/>
  <c r="AE93" i="5"/>
  <c r="AE169" i="5"/>
  <c r="AE993" i="5"/>
  <c r="AE334" i="5"/>
  <c r="AE779" i="5"/>
  <c r="AE651" i="5"/>
  <c r="AE811" i="5"/>
  <c r="AE307" i="5"/>
  <c r="AE792" i="5"/>
  <c r="AE1066" i="5"/>
  <c r="AE1178" i="5"/>
  <c r="AE1190" i="5"/>
  <c r="AE751" i="5"/>
  <c r="AE632" i="5"/>
  <c r="AE1106" i="5"/>
  <c r="AE755" i="5"/>
  <c r="AE282" i="5"/>
  <c r="AE389" i="5"/>
  <c r="AE1135" i="5"/>
  <c r="AE563" i="5"/>
  <c r="AE964" i="5"/>
  <c r="AE601" i="5"/>
  <c r="AE966" i="5"/>
  <c r="AE770" i="5"/>
  <c r="AE752" i="5"/>
  <c r="AE817" i="5"/>
  <c r="AE541" i="5"/>
  <c r="AE969" i="5"/>
  <c r="AE1185" i="5"/>
  <c r="AE1125" i="5"/>
  <c r="AE192" i="5"/>
  <c r="AE69" i="5"/>
  <c r="AE46" i="5"/>
  <c r="AE778" i="5"/>
  <c r="AE638" i="5"/>
  <c r="AE1021" i="5"/>
  <c r="AE761" i="5"/>
  <c r="AE1164" i="5"/>
  <c r="AE236" i="5"/>
  <c r="AE664" i="5"/>
  <c r="AE729" i="5"/>
  <c r="AE909" i="5"/>
  <c r="AE656" i="5"/>
  <c r="AE750" i="5"/>
  <c r="AE625" i="5"/>
  <c r="AE60" i="5"/>
  <c r="AE54" i="5"/>
  <c r="AE454" i="5"/>
  <c r="AE1134" i="5"/>
  <c r="AE1156" i="5"/>
  <c r="AE1069" i="5"/>
  <c r="AE495" i="5"/>
  <c r="AE382" i="5"/>
  <c r="AE125" i="5"/>
  <c r="AE51" i="5"/>
  <c r="AE1171" i="5"/>
  <c r="AE208" i="5"/>
  <c r="AE533" i="5"/>
  <c r="AE371" i="5"/>
  <c r="AE84" i="5"/>
  <c r="AE1145" i="5"/>
  <c r="AE708" i="5"/>
  <c r="AE1026" i="5"/>
  <c r="AE983" i="5"/>
  <c r="AE774" i="5"/>
  <c r="AE852" i="5"/>
  <c r="AE289" i="5"/>
  <c r="AE245" i="5"/>
  <c r="AE375" i="5"/>
  <c r="AE133" i="5"/>
  <c r="AE290" i="5"/>
  <c r="AE317" i="5"/>
  <c r="AE1138" i="5"/>
  <c r="AE611" i="5"/>
  <c r="AE996" i="5"/>
  <c r="AE610" i="5"/>
  <c r="AE939" i="5"/>
  <c r="AE1167" i="5"/>
  <c r="AE284" i="5"/>
  <c r="AE709" i="5"/>
  <c r="AE767" i="5"/>
  <c r="AE482" i="5"/>
  <c r="AE887" i="5"/>
  <c r="AE683" i="5"/>
  <c r="AE583" i="5"/>
  <c r="AE937" i="5"/>
  <c r="AE337" i="5"/>
  <c r="AE976" i="5"/>
  <c r="AE395" i="5"/>
  <c r="AE801" i="5"/>
  <c r="AE484" i="5"/>
  <c r="AE813" i="5"/>
  <c r="AE589" i="5"/>
  <c r="AE609" i="5"/>
  <c r="AE764" i="5"/>
  <c r="AE576" i="5"/>
  <c r="AE946" i="5"/>
  <c r="AE773" i="5"/>
  <c r="AE733" i="5"/>
  <c r="AE835" i="5"/>
  <c r="AE707" i="5"/>
  <c r="AE481" i="5"/>
  <c r="AE945" i="5"/>
  <c r="AE1186" i="5"/>
  <c r="AE827" i="5"/>
  <c r="AE621" i="5"/>
  <c r="AE694" i="5"/>
  <c r="AE642" i="5"/>
  <c r="AE359" i="5"/>
  <c r="AE794" i="5"/>
  <c r="AE712" i="5"/>
  <c r="AE475" i="5"/>
  <c r="AE956" i="5"/>
  <c r="AE672" i="5"/>
  <c r="AE1084" i="5"/>
  <c r="AE832" i="5"/>
  <c r="AE450" i="5"/>
  <c r="AE102" i="5"/>
  <c r="AE262" i="5"/>
  <c r="AE120" i="5"/>
  <c r="AE405" i="5"/>
  <c r="AE1109" i="5"/>
  <c r="AE614" i="5"/>
  <c r="AE306" i="5"/>
  <c r="AE787" i="5"/>
  <c r="AE990" i="5"/>
  <c r="AE403" i="5"/>
  <c r="AE111" i="5"/>
  <c r="AE256" i="5"/>
  <c r="AE505" i="5"/>
  <c r="AE220" i="5"/>
  <c r="AE25" i="5"/>
  <c r="AE16" i="5"/>
  <c r="AE23" i="5"/>
  <c r="AE19" i="5"/>
  <c r="AE121" i="5"/>
  <c r="AE285" i="5"/>
  <c r="AE383" i="5"/>
  <c r="AE571" i="5"/>
  <c r="AE131" i="5"/>
  <c r="AE4" i="5"/>
  <c r="AE242" i="5"/>
  <c r="AE365" i="5"/>
  <c r="AE213" i="5"/>
  <c r="AE132" i="5"/>
  <c r="AE55" i="5"/>
  <c r="AE279" i="5"/>
  <c r="AE757" i="5"/>
  <c r="AE1173" i="5"/>
  <c r="AE1170" i="5"/>
  <c r="AE955" i="5"/>
  <c r="AE349" i="5"/>
  <c r="AE188" i="5"/>
  <c r="AE32" i="5"/>
  <c r="AE457" i="5"/>
  <c r="AE881" i="5"/>
  <c r="AE198" i="5"/>
  <c r="AE293" i="5"/>
  <c r="AE82" i="5"/>
  <c r="AE1131" i="5"/>
  <c r="AE89" i="5"/>
  <c r="AE181" i="5"/>
  <c r="AE628" i="5"/>
  <c r="AE494" i="5"/>
  <c r="AE167" i="5"/>
  <c r="AE254" i="5"/>
  <c r="AE175" i="5"/>
  <c r="AE532" i="5"/>
  <c r="AE196" i="5"/>
  <c r="AE161" i="5"/>
  <c r="AE386" i="5"/>
  <c r="AE130" i="5"/>
  <c r="AE1016" i="5"/>
  <c r="AE699" i="5"/>
  <c r="AE126" i="5"/>
  <c r="AE291" i="5"/>
  <c r="AE373" i="5"/>
  <c r="AE354" i="5"/>
  <c r="AE593" i="5"/>
  <c r="AE682" i="5"/>
  <c r="AE795" i="5"/>
  <c r="AE1083" i="5"/>
  <c r="AE1213" i="5"/>
  <c r="AE1174" i="5"/>
  <c r="AE68" i="5"/>
  <c r="AE972" i="5"/>
  <c r="AE1151" i="5"/>
  <c r="AE1036" i="5"/>
  <c r="AE876" i="5"/>
  <c r="AE340" i="5"/>
  <c r="AE685" i="5"/>
  <c r="AE902" i="5"/>
  <c r="AE747" i="5"/>
  <c r="AE793" i="5"/>
  <c r="AE504" i="5"/>
  <c r="AE789" i="5"/>
  <c r="AE560" i="5"/>
  <c r="AE139" i="5"/>
  <c r="AE5" i="5"/>
  <c r="AE575" i="5"/>
  <c r="AE376" i="5"/>
  <c r="AE453" i="5"/>
  <c r="AE197" i="5"/>
  <c r="AE255" i="5"/>
  <c r="AE361" i="5"/>
  <c r="AE211" i="5"/>
  <c r="AE911" i="5"/>
  <c r="AE158" i="5"/>
  <c r="AE265" i="5"/>
  <c r="AE171" i="5"/>
  <c r="AE546" i="5"/>
  <c r="AE352" i="5"/>
  <c r="AE588" i="5"/>
  <c r="AE634" i="5"/>
  <c r="AE746" i="5"/>
  <c r="AE1048" i="5"/>
  <c r="AE1209" i="5"/>
  <c r="AE1165" i="5"/>
  <c r="AE124" i="5"/>
  <c r="AE416" i="5"/>
  <c r="AE598" i="5"/>
  <c r="AE529" i="5"/>
  <c r="AE900" i="5"/>
  <c r="AE1147" i="5"/>
  <c r="AE703" i="5"/>
  <c r="AE675" i="5"/>
  <c r="AE1115" i="5"/>
  <c r="AE802" i="5"/>
  <c r="AE987" i="5"/>
  <c r="AE1093" i="5"/>
  <c r="AE840" i="5"/>
  <c r="AE440" i="5"/>
  <c r="AE901" i="5"/>
  <c r="AE267" i="5"/>
  <c r="AE1180" i="5"/>
  <c r="AE1149" i="5"/>
  <c r="AE550" i="5"/>
  <c r="AE57" i="5"/>
  <c r="AE119" i="5"/>
  <c r="AE419" i="5"/>
  <c r="AE616" i="5"/>
  <c r="AE534" i="5"/>
  <c r="AE423" i="5"/>
  <c r="AE569" i="5"/>
  <c r="AE426" i="5"/>
  <c r="AE452" i="5"/>
  <c r="AE227" i="5"/>
  <c r="AE117" i="5"/>
  <c r="AE590" i="5"/>
  <c r="AE330" i="5"/>
  <c r="AE360" i="5"/>
  <c r="AE134" i="5"/>
  <c r="AE53" i="5"/>
  <c r="AE251" i="5"/>
  <c r="AE756" i="5"/>
  <c r="AE1168" i="5"/>
  <c r="AE1152" i="5"/>
  <c r="AE918" i="5"/>
  <c r="AE199" i="5"/>
  <c r="AE294" i="5"/>
  <c r="AE87" i="5"/>
  <c r="AE1139" i="5"/>
  <c r="AE189" i="5"/>
  <c r="AE155" i="5"/>
  <c r="AE421" i="5"/>
  <c r="AE122" i="5"/>
  <c r="AE1045" i="5"/>
  <c r="AE78" i="5"/>
  <c r="AE912" i="5"/>
  <c r="AE1162" i="5"/>
  <c r="AE1015" i="5"/>
  <c r="AE814" i="5"/>
  <c r="AE604" i="5"/>
  <c r="AE379" i="5"/>
  <c r="AE471" i="5"/>
  <c r="AE219" i="5"/>
  <c r="AE868" i="5"/>
  <c r="AE1158" i="5"/>
  <c r="AE732" i="5"/>
  <c r="AE655" i="5"/>
  <c r="AE1107" i="5"/>
  <c r="AE782" i="5"/>
  <c r="AE446" i="5"/>
  <c r="AE565" i="5"/>
  <c r="AE436" i="5"/>
  <c r="AE432" i="5"/>
  <c r="AE931" i="5"/>
  <c r="AE894" i="5"/>
  <c r="AE749" i="5"/>
  <c r="AE380" i="5"/>
  <c r="AE850" i="5"/>
  <c r="AE579" i="5"/>
  <c r="AE977" i="5"/>
  <c r="AE600" i="5"/>
  <c r="AE350" i="5"/>
  <c r="AE603" i="5"/>
  <c r="AE342" i="5"/>
  <c r="AE195" i="5"/>
  <c r="AE30" i="5"/>
  <c r="AE92" i="5"/>
  <c r="AE187" i="5"/>
  <c r="AE624" i="5"/>
  <c r="AE695" i="5"/>
  <c r="AE326" i="5"/>
  <c r="AE653" i="5"/>
  <c r="AE893" i="5"/>
  <c r="AE766" i="5"/>
  <c r="AE895" i="5"/>
  <c r="AE539" i="5"/>
  <c r="AE857" i="5"/>
  <c r="AE948" i="5"/>
  <c r="AE1064" i="5"/>
  <c r="AE872" i="5"/>
  <c r="AE472" i="5"/>
  <c r="AE874" i="5"/>
  <c r="AE258" i="5"/>
  <c r="AE1182" i="5"/>
  <c r="AE222" i="5"/>
  <c r="AE118" i="5"/>
  <c r="AE561" i="5"/>
  <c r="AE313" i="5"/>
  <c r="AE381" i="5"/>
  <c r="AE842" i="5"/>
  <c r="AE884" i="5"/>
  <c r="AE758" i="5"/>
  <c r="AE385" i="5"/>
  <c r="AE818" i="5"/>
  <c r="AE462" i="5"/>
  <c r="AE660" i="5"/>
  <c r="AE891" i="5"/>
  <c r="AE836" i="5"/>
  <c r="AE458" i="5"/>
  <c r="AE693" i="5"/>
  <c r="AE585" i="5"/>
  <c r="AE631" i="5"/>
  <c r="AE1148" i="5"/>
  <c r="AE480" i="5"/>
  <c r="AE59" i="5"/>
  <c r="AE988" i="5"/>
  <c r="AE422" i="5"/>
  <c r="AE676" i="5"/>
  <c r="AE917" i="5"/>
  <c r="AE860" i="5"/>
  <c r="AE537" i="5"/>
  <c r="AE320" i="5"/>
  <c r="AE578" i="5"/>
  <c r="AE466" i="5"/>
  <c r="AE674" i="5"/>
  <c r="AE568" i="5"/>
  <c r="AE17" i="5"/>
  <c r="AE7" i="5"/>
  <c r="AE18" i="5"/>
  <c r="AE6" i="5"/>
  <c r="AE201" i="5"/>
  <c r="AE331" i="5"/>
  <c r="AE518" i="5"/>
  <c r="AE526" i="5"/>
  <c r="AE48" i="5"/>
  <c r="AE31" i="5"/>
  <c r="AE346" i="5"/>
  <c r="AE243" i="5"/>
  <c r="AE116" i="5"/>
  <c r="AE66" i="5"/>
  <c r="AE283" i="5"/>
  <c r="AE1077" i="5"/>
  <c r="AE1059" i="5"/>
  <c r="AE1073" i="5"/>
  <c r="AE796" i="5"/>
  <c r="AE570" i="5"/>
  <c r="AE985" i="5"/>
  <c r="AE228" i="5"/>
  <c r="AE321" i="5"/>
  <c r="AE202" i="5"/>
  <c r="AE1133" i="5"/>
  <c r="AE137" i="5"/>
  <c r="AE44" i="5"/>
  <c r="AE58" i="5"/>
  <c r="AE741" i="5"/>
  <c r="AE536" i="5"/>
  <c r="AE347" i="5"/>
  <c r="AE123" i="5"/>
  <c r="AE153" i="5"/>
  <c r="AE671" i="5"/>
  <c r="AE464" i="5"/>
  <c r="AE249" i="5"/>
  <c r="AE336" i="5"/>
  <c r="AE149" i="5"/>
  <c r="AE1112" i="5"/>
  <c r="AE635" i="5"/>
  <c r="AE194" i="5"/>
  <c r="AE366" i="5"/>
  <c r="AE503" i="5"/>
  <c r="AE544" i="5"/>
  <c r="AE885" i="5"/>
  <c r="AE724" i="5"/>
  <c r="AE1098" i="5"/>
  <c r="AE1199" i="5"/>
  <c r="AE1154" i="5"/>
  <c r="AE27" i="5"/>
  <c r="AE554" i="5"/>
  <c r="AE1035" i="5"/>
  <c r="AE1163" i="5"/>
  <c r="AE1070" i="5"/>
  <c r="AE878" i="5"/>
  <c r="AE556" i="5"/>
  <c r="AE649" i="5"/>
  <c r="AE1049" i="5"/>
  <c r="AE807" i="5"/>
  <c r="AE942" i="5"/>
  <c r="AE650" i="5"/>
  <c r="AE849" i="5"/>
  <c r="AE547" i="5"/>
  <c r="AE49" i="5"/>
  <c r="AE34" i="5"/>
  <c r="AE168" i="5"/>
  <c r="AE303" i="5"/>
  <c r="AE488" i="5"/>
  <c r="AE179" i="5"/>
  <c r="AE367" i="5"/>
  <c r="AE241" i="5"/>
  <c r="AE108" i="5"/>
  <c r="AE961" i="5"/>
  <c r="AE393" i="5"/>
  <c r="AE145" i="5"/>
  <c r="AE140" i="5"/>
  <c r="AE644" i="5"/>
  <c r="AE498" i="5"/>
  <c r="AE915" i="5"/>
  <c r="AE722" i="5"/>
  <c r="AE1052" i="5"/>
  <c r="AE1204" i="5"/>
  <c r="AE1194" i="5"/>
  <c r="AE502" i="5"/>
  <c r="AE150" i="5"/>
  <c r="AE329" i="5"/>
  <c r="AE803" i="5"/>
  <c r="AE659" i="5"/>
  <c r="AE960" i="5"/>
  <c r="AE1161" i="5"/>
  <c r="AE934" i="5"/>
  <c r="AE665" i="5"/>
  <c r="AE765" i="5"/>
  <c r="AE914" i="5"/>
  <c r="AE930" i="5"/>
  <c r="AE1150" i="5"/>
  <c r="AE980" i="5"/>
  <c r="AE478" i="5"/>
  <c r="AE862" i="5"/>
  <c r="AE1188" i="5"/>
  <c r="AE1132" i="5"/>
  <c r="AE617" i="5"/>
  <c r="AE191" i="5"/>
  <c r="AE28" i="5"/>
  <c r="AE487" i="5"/>
  <c r="AE157" i="5"/>
  <c r="AE343" i="5"/>
  <c r="AE772" i="5"/>
  <c r="AE701" i="5"/>
  <c r="AE496" i="5"/>
  <c r="AE986" i="5"/>
  <c r="AE697" i="5"/>
  <c r="AE627" i="5"/>
  <c r="AE681" i="5"/>
  <c r="AE210" i="5"/>
  <c r="AE408" i="5"/>
  <c r="AE447" i="5"/>
  <c r="AE351" i="5"/>
  <c r="AE74" i="5"/>
  <c r="AE247" i="5"/>
  <c r="AE1042" i="5"/>
  <c r="AE1030" i="5"/>
  <c r="AE1092" i="5"/>
  <c r="AE744" i="5"/>
  <c r="AE239" i="5"/>
  <c r="AE319" i="5"/>
  <c r="AE209" i="5"/>
  <c r="AE1122" i="5"/>
  <c r="AE522" i="5"/>
  <c r="AE248" i="5"/>
  <c r="AE348" i="5"/>
  <c r="AE129" i="5"/>
  <c r="AE1123" i="5"/>
  <c r="AE553" i="5"/>
  <c r="AE1043" i="5"/>
  <c r="AE1172" i="5"/>
  <c r="AE1091" i="5"/>
  <c r="AE907" i="5"/>
  <c r="AE186" i="5"/>
  <c r="AE315" i="5"/>
  <c r="AE463" i="5"/>
  <c r="AE200" i="5"/>
  <c r="AE998" i="5"/>
  <c r="AE1169" i="5"/>
  <c r="AE919" i="5"/>
  <c r="AE684" i="5"/>
  <c r="AE759" i="5"/>
  <c r="AE890" i="5"/>
  <c r="AE473" i="5"/>
  <c r="AE940" i="5"/>
  <c r="AE692" i="5"/>
  <c r="AE608" i="5"/>
  <c r="AE973" i="5"/>
  <c r="AE863" i="5"/>
  <c r="AE784" i="5"/>
  <c r="AE232" i="5"/>
  <c r="AE1008" i="5"/>
  <c r="AE558" i="5"/>
  <c r="AE927" i="5"/>
  <c r="AE549" i="5"/>
  <c r="AE275" i="5"/>
  <c r="AE491" i="5"/>
  <c r="AE144" i="5"/>
  <c r="AE42" i="5"/>
  <c r="AE64" i="5"/>
  <c r="AE702" i="5"/>
  <c r="AE646" i="5"/>
  <c r="AE567" i="5"/>
  <c r="AE688" i="5"/>
  <c r="AE1082" i="5"/>
  <c r="AE837" i="5"/>
  <c r="AE938" i="5"/>
  <c r="AE704" i="5"/>
  <c r="AE824" i="5"/>
  <c r="AE951" i="5"/>
  <c r="AE1117" i="5"/>
  <c r="AE989" i="5"/>
  <c r="AE492" i="5"/>
  <c r="AE798" i="5"/>
  <c r="AE1198" i="5"/>
  <c r="AE679" i="5"/>
  <c r="AE212" i="5"/>
  <c r="AE411" i="5"/>
  <c r="AE449" i="5"/>
  <c r="AE364" i="5"/>
  <c r="AE944" i="5"/>
  <c r="AE848" i="5"/>
  <c r="AE816" i="5"/>
  <c r="AE230" i="5"/>
  <c r="AE1024" i="5"/>
  <c r="AE455" i="5"/>
  <c r="AE460" i="5"/>
  <c r="AE647" i="5"/>
  <c r="AE595" i="5"/>
  <c r="AE643" i="5"/>
  <c r="AE548" i="5"/>
  <c r="AE70" i="5"/>
  <c r="AE587" i="5"/>
  <c r="AE1128" i="5"/>
  <c r="AE633" i="5"/>
  <c r="AE176" i="5"/>
  <c r="AE873" i="5"/>
  <c r="AE435" i="5"/>
  <c r="AE540" i="5"/>
  <c r="AE594" i="5"/>
  <c r="AE577" i="5"/>
  <c r="AE510" i="5"/>
  <c r="AE260" i="5"/>
  <c r="AE509" i="5"/>
  <c r="AE618" i="5"/>
  <c r="AE507" i="5"/>
  <c r="AE76" i="5"/>
  <c r="AE9" i="5"/>
  <c r="AE22" i="5"/>
  <c r="AE10" i="5"/>
  <c r="AE20" i="5"/>
  <c r="AE272" i="5"/>
  <c r="AE497" i="5"/>
  <c r="AE613" i="5"/>
  <c r="AE451" i="5"/>
  <c r="AE164" i="5"/>
  <c r="AE21" i="5"/>
  <c r="AE178" i="5"/>
  <c r="AE414" i="5"/>
  <c r="AE295" i="5"/>
  <c r="AE109" i="5"/>
  <c r="AE40" i="5"/>
  <c r="AE215" i="5"/>
  <c r="AE1090" i="5"/>
  <c r="AE1076" i="5"/>
  <c r="AE1039" i="5"/>
  <c r="AE833" i="5"/>
  <c r="AE542" i="5"/>
  <c r="AE959" i="5"/>
  <c r="AE94" i="5"/>
  <c r="AE338" i="5"/>
  <c r="AE154" i="5"/>
  <c r="AE1110" i="5"/>
  <c r="AE14" i="5"/>
  <c r="AE185" i="5"/>
  <c r="AE799" i="5"/>
  <c r="AE519" i="5"/>
  <c r="AE274" i="5"/>
  <c r="AE268" i="5"/>
  <c r="AE174" i="5"/>
  <c r="AE543" i="5"/>
  <c r="AE297" i="5"/>
  <c r="AE286" i="5"/>
  <c r="AE418" i="5"/>
  <c r="AE152" i="5"/>
  <c r="AE1063" i="5"/>
  <c r="AE821" i="5"/>
  <c r="AE246" i="5"/>
  <c r="AE476" i="5"/>
  <c r="AE602" i="5"/>
  <c r="AE281" i="5"/>
  <c r="AE769" i="5"/>
  <c r="AE620" i="5"/>
  <c r="AE922" i="5"/>
  <c r="AE1120" i="5"/>
  <c r="AE1097" i="5"/>
  <c r="AE12" i="5"/>
  <c r="AE3" i="5"/>
  <c r="AE439" i="5"/>
  <c r="AE834" i="5"/>
  <c r="AE1089" i="5"/>
  <c r="AE1055" i="5"/>
  <c r="AE886" i="5"/>
  <c r="AE97" i="5"/>
  <c r="AE596" i="5"/>
  <c r="AE970" i="5"/>
  <c r="AE573" i="5"/>
  <c r="AE734" i="5"/>
  <c r="AE486" i="5"/>
  <c r="AE776" i="5"/>
  <c r="AE501" i="5"/>
  <c r="AE159" i="5"/>
  <c r="AE24" i="5"/>
  <c r="AE231" i="5"/>
  <c r="AE136" i="5"/>
  <c r="AE444" i="5"/>
  <c r="AE269" i="5"/>
  <c r="AE173" i="5"/>
  <c r="AE390" i="5"/>
  <c r="AE325" i="5"/>
  <c r="AE947" i="5"/>
  <c r="AE280" i="5"/>
  <c r="AE252" i="5"/>
  <c r="AE148" i="5"/>
  <c r="AE530" i="5"/>
  <c r="AE305" i="5"/>
  <c r="AE786" i="5"/>
  <c r="AE597" i="5"/>
  <c r="AE932" i="5"/>
  <c r="AE1103" i="5"/>
  <c r="AE1126" i="5"/>
  <c r="AE162" i="5"/>
  <c r="AE345" i="5"/>
  <c r="AE735" i="5"/>
  <c r="AE669" i="5"/>
  <c r="AE1143" i="5"/>
  <c r="AE1181" i="5"/>
  <c r="AE889" i="5"/>
  <c r="AE897" i="5"/>
  <c r="AE629" i="5"/>
  <c r="AE1027" i="5"/>
  <c r="AE743" i="5"/>
  <c r="AE1058" i="5"/>
  <c r="AE1116" i="5"/>
  <c r="AE680" i="5"/>
  <c r="AE745" i="5"/>
  <c r="AE1197" i="5"/>
  <c r="AE318" i="5"/>
  <c r="AE1005" i="5"/>
  <c r="AE584" i="5"/>
  <c r="AE400" i="5"/>
  <c r="AE13" i="5"/>
  <c r="AE2" i="5"/>
  <c r="AE172" i="5"/>
  <c r="AE353" i="5"/>
  <c r="AE710" i="5"/>
  <c r="AE706" i="5"/>
  <c r="AE427" i="5"/>
  <c r="AE1041" i="5"/>
  <c r="AE935" i="5"/>
  <c r="AE412" i="5"/>
  <c r="AE333" i="5"/>
  <c r="AE535" i="5"/>
  <c r="AE461" i="5"/>
  <c r="AE384" i="5"/>
  <c r="AE85" i="5"/>
  <c r="AE47" i="5"/>
  <c r="AE218" i="5"/>
  <c r="AE1085" i="5"/>
  <c r="AE1067" i="5"/>
  <c r="AE1078" i="5"/>
  <c r="AE820" i="5"/>
  <c r="AE96" i="5"/>
  <c r="AE341" i="5"/>
  <c r="AE177" i="5"/>
  <c r="AE1101" i="5"/>
  <c r="AE250" i="5"/>
  <c r="AE302" i="5"/>
  <c r="AE391" i="5"/>
  <c r="AE146" i="5"/>
  <c r="AE1071" i="5"/>
  <c r="AE456" i="5"/>
  <c r="AE845" i="5"/>
  <c r="AE1113" i="5"/>
  <c r="AE1003" i="5"/>
  <c r="AE898" i="5"/>
  <c r="AE238" i="5"/>
  <c r="AE135" i="5"/>
  <c r="AE424" i="5"/>
  <c r="AE257" i="5"/>
  <c r="AE1140" i="5"/>
  <c r="AE1179" i="5"/>
  <c r="AE962" i="5"/>
  <c r="AE903" i="5"/>
  <c r="AE670" i="5"/>
  <c r="AE1004" i="5"/>
  <c r="AE413" i="5"/>
  <c r="AE1010" i="5"/>
  <c r="AE892" i="5"/>
  <c r="AE442" i="5"/>
  <c r="AE270" i="5"/>
  <c r="AE775" i="5"/>
  <c r="AE723" i="5"/>
  <c r="AE717" i="5"/>
  <c r="AE843" i="5"/>
  <c r="AE83" i="5"/>
  <c r="AE982" i="5"/>
  <c r="AE517" i="5"/>
  <c r="AE678" i="5"/>
  <c r="AE429" i="5"/>
  <c r="AE15" i="5"/>
  <c r="AE182" i="5"/>
  <c r="AE839" i="5"/>
  <c r="AE804" i="5"/>
  <c r="AE88" i="5"/>
  <c r="AE591" i="5"/>
  <c r="AE923" i="5"/>
  <c r="AE641" i="5"/>
  <c r="AE768" i="5"/>
  <c r="AE562" i="5"/>
  <c r="AE719" i="5"/>
  <c r="AE714" i="5"/>
  <c r="AE1068" i="5"/>
  <c r="AE1102" i="5"/>
  <c r="AE686" i="5"/>
  <c r="AE742" i="5"/>
  <c r="AE1201" i="5"/>
  <c r="AE328" i="5"/>
  <c r="AE470" i="5"/>
  <c r="AE474" i="5"/>
  <c r="AE344" i="5"/>
  <c r="AE244" i="5"/>
  <c r="AE822" i="5"/>
  <c r="AE731" i="5"/>
  <c r="AE696" i="5"/>
  <c r="AE904" i="5"/>
  <c r="AE77" i="5"/>
  <c r="AE979" i="5"/>
  <c r="AE841" i="5"/>
  <c r="AE100" i="5"/>
  <c r="AE516" i="5"/>
  <c r="AE128" i="5"/>
  <c r="AE493" i="5"/>
  <c r="AE309" i="5"/>
  <c r="AE1031" i="5"/>
  <c r="AE555" i="5"/>
  <c r="AE402" i="5"/>
  <c r="AE648" i="5"/>
  <c r="AE858" i="5"/>
  <c r="AE90" i="5"/>
  <c r="AE431" i="5"/>
  <c r="AE528" i="5"/>
  <c r="AE113" i="5"/>
  <c r="AE41" i="5"/>
  <c r="AA38" i="5"/>
  <c r="AA825" i="5"/>
  <c r="AA605" i="5"/>
  <c r="AA855" i="5"/>
  <c r="AA369" i="5"/>
  <c r="AA63" i="5"/>
  <c r="AA190" i="5"/>
  <c r="AA730" i="5"/>
  <c r="AA1216" i="5"/>
  <c r="AA1218" i="5"/>
  <c r="AA1094" i="5"/>
  <c r="AA856" i="5"/>
  <c r="AA278" i="5"/>
  <c r="AA356" i="5"/>
  <c r="AA867" i="5"/>
  <c r="AA115" i="5"/>
  <c r="AA287" i="5"/>
  <c r="AA235" i="5"/>
  <c r="AA86" i="5"/>
  <c r="AA1086" i="5"/>
  <c r="AA557" i="5"/>
  <c r="AA310" i="5"/>
  <c r="AA875" i="5"/>
  <c r="AA79" i="5"/>
  <c r="AA39" i="5"/>
  <c r="AA324" i="5"/>
  <c r="AA221" i="5"/>
  <c r="AA1037" i="5"/>
  <c r="AA736" i="5"/>
  <c r="AA1121" i="5"/>
  <c r="AA1141" i="5"/>
  <c r="AA652" i="5"/>
  <c r="AA1050" i="5"/>
  <c r="AA1166" i="5"/>
  <c r="AA1219" i="5"/>
  <c r="AA1207" i="5"/>
  <c r="AA160" i="5"/>
  <c r="AA206" i="5"/>
  <c r="AA1195" i="5"/>
  <c r="AA1144" i="5"/>
  <c r="AA1081" i="5"/>
  <c r="AA1099" i="5"/>
  <c r="AA958" i="5"/>
  <c r="AA851" i="5"/>
  <c r="AA740" i="5"/>
  <c r="AA1095" i="5"/>
  <c r="AA916" i="5"/>
  <c r="AA417" i="5"/>
  <c r="AA339" i="5"/>
  <c r="AA103" i="5"/>
  <c r="AA626" i="5"/>
  <c r="AA716" i="5"/>
  <c r="AA854" i="5"/>
  <c r="AA98" i="5"/>
  <c r="AA183" i="5"/>
  <c r="AA311" i="5"/>
  <c r="AA127" i="5"/>
  <c r="AA871" i="5"/>
  <c r="AA748" i="5"/>
  <c r="AA926" i="5"/>
  <c r="AA1034" i="5"/>
  <c r="AA658" i="5"/>
  <c r="AA1105" i="5"/>
  <c r="AA1074" i="5"/>
  <c r="AA1208" i="5"/>
  <c r="AA1191" i="5"/>
  <c r="AA869" i="5"/>
  <c r="AA975" i="5"/>
  <c r="AA1104" i="5"/>
  <c r="AA705" i="5"/>
  <c r="AA883" i="5"/>
  <c r="AA1127" i="5"/>
  <c r="AA298" i="5"/>
  <c r="AA957" i="5"/>
  <c r="AA477" i="5"/>
  <c r="AA981" i="5"/>
  <c r="AA1014" i="5"/>
  <c r="AA572" i="5"/>
  <c r="AA661" i="5"/>
  <c r="AA312" i="5"/>
  <c r="AA953" i="5"/>
  <c r="AA1202" i="5"/>
  <c r="AA467" i="5"/>
  <c r="AA1038" i="5"/>
  <c r="AA377" i="5"/>
  <c r="AA226" i="5"/>
  <c r="AA112" i="5"/>
  <c r="AA499" i="5"/>
  <c r="AA163" i="5"/>
  <c r="AA180" i="5"/>
  <c r="AA991" i="5"/>
  <c r="AA984" i="5"/>
  <c r="AA1118" i="5"/>
  <c r="AA1011" i="5"/>
  <c r="AA1153" i="5"/>
  <c r="AA271" i="5"/>
  <c r="AA823" i="5"/>
  <c r="AA853" i="5"/>
  <c r="AA949" i="5"/>
  <c r="AA808" i="5"/>
  <c r="AA762" i="5"/>
  <c r="AA785" i="5"/>
  <c r="AA106" i="5"/>
  <c r="AA104" i="5"/>
  <c r="AA791" i="5"/>
  <c r="AA1057" i="5"/>
  <c r="AA1111" i="5"/>
  <c r="AA727" i="5"/>
  <c r="AA430" i="5"/>
  <c r="AA73" i="5"/>
  <c r="AA240" i="5"/>
  <c r="AA214" i="5"/>
  <c r="AA61" i="5"/>
  <c r="AA1137" i="5"/>
  <c r="AA91" i="5"/>
  <c r="AA45" i="5"/>
  <c r="AA363" i="5"/>
  <c r="AA224" i="5"/>
  <c r="AA995" i="5"/>
  <c r="AA355" i="5"/>
  <c r="AA1175" i="5"/>
  <c r="AA1001" i="5"/>
  <c r="AA933" i="5"/>
  <c r="AA879" i="5"/>
  <c r="AA406" i="5"/>
  <c r="AA368" i="5"/>
  <c r="AA545" i="5"/>
  <c r="AA80" i="5"/>
  <c r="AA739" i="5"/>
  <c r="AA1130" i="5"/>
  <c r="AA721" i="5"/>
  <c r="AA1051" i="5"/>
  <c r="AA538" i="5"/>
  <c r="AA1033" i="5"/>
  <c r="AA1114" i="5"/>
  <c r="AA387" i="5"/>
  <c r="AA662" i="5"/>
  <c r="AA831" i="5"/>
  <c r="AA844" i="5"/>
  <c r="AA800" i="5"/>
  <c r="AA428" i="5"/>
  <c r="AA950" i="5"/>
  <c r="AA101" i="5"/>
  <c r="AA1046" i="5"/>
  <c r="AA362" i="5"/>
  <c r="AA896" i="5"/>
  <c r="AA630" i="5"/>
  <c r="AA263" i="5"/>
  <c r="AA95" i="5"/>
  <c r="AA151" i="5"/>
  <c r="AA691" i="5"/>
  <c r="AA690" i="5"/>
  <c r="AA906" i="5"/>
  <c r="AA905" i="5"/>
  <c r="AA619" i="5"/>
  <c r="AA1072" i="5"/>
  <c r="AA865" i="5"/>
  <c r="AA1047" i="5"/>
  <c r="AA490" i="5"/>
  <c r="AA737" i="5"/>
  <c r="AA469" i="5"/>
  <c r="AA1061" i="5"/>
  <c r="AA1183" i="5"/>
  <c r="AA921" i="5"/>
  <c r="AA810" i="5"/>
  <c r="AA615" i="5"/>
  <c r="AA760" i="5"/>
  <c r="AA700" i="5"/>
  <c r="AA666" i="5"/>
  <c r="AA397" i="5"/>
  <c r="AA866" i="5"/>
  <c r="AA299" i="5"/>
  <c r="AA1088" i="5"/>
  <c r="AA327" i="5"/>
  <c r="AA880" i="5"/>
  <c r="AA489" i="5"/>
  <c r="AA370" i="5"/>
  <c r="AA407" i="5"/>
  <c r="AA581" i="5"/>
  <c r="AA523" i="5"/>
  <c r="AA147" i="5"/>
  <c r="AA637" i="5"/>
  <c r="AA713" i="5"/>
  <c r="AA1129" i="5"/>
  <c r="AA425" i="5"/>
  <c r="AA205" i="5"/>
  <c r="AA75" i="5"/>
  <c r="AA207" i="5"/>
  <c r="AA913" i="5"/>
  <c r="AA415" i="5"/>
  <c r="AA790" i="5"/>
  <c r="AA514" i="5"/>
  <c r="AA277" i="5"/>
  <c r="AA479" i="5"/>
  <c r="AA753" i="5"/>
  <c r="AA687" i="5"/>
  <c r="AA623" i="5"/>
  <c r="AA143" i="5"/>
  <c r="AA36" i="5"/>
  <c r="AA35" i="5"/>
  <c r="AA527" i="5"/>
  <c r="AA399" i="5"/>
  <c r="AA552" i="5"/>
  <c r="AA398" i="5"/>
  <c r="AA165" i="5"/>
  <c r="AA99" i="5"/>
  <c r="AA754" i="5"/>
  <c r="AA1215" i="5"/>
  <c r="AA1214" i="5"/>
  <c r="AA1119" i="5"/>
  <c r="AA925" i="5"/>
  <c r="AA524" i="5"/>
  <c r="AA322" i="5"/>
  <c r="AA640" i="5"/>
  <c r="AA43" i="5"/>
  <c r="AA276" i="5"/>
  <c r="AA203" i="5"/>
  <c r="AA50" i="5"/>
  <c r="AA1176" i="5"/>
  <c r="AA936" i="5"/>
  <c r="AA500" i="5"/>
  <c r="AA1025" i="5"/>
  <c r="AA273" i="5"/>
  <c r="AA521" i="5"/>
  <c r="AA314" i="5"/>
  <c r="AA81" i="5"/>
  <c r="AA1062" i="5"/>
  <c r="AA663" i="5"/>
  <c r="AA1018" i="5"/>
  <c r="AA788" i="5"/>
  <c r="AA726" i="5"/>
  <c r="AA968" i="5"/>
  <c r="AA954" i="5"/>
  <c r="AA1217" i="5"/>
  <c r="AA1210" i="5"/>
  <c r="AA217" i="5"/>
  <c r="AA715" i="5"/>
  <c r="AA1142" i="5"/>
  <c r="AA1146" i="5"/>
  <c r="AA859" i="5"/>
  <c r="AA1053" i="5"/>
  <c r="AA1028" i="5"/>
  <c r="AA828" i="5"/>
  <c r="AA725" i="5"/>
  <c r="AA861" i="5"/>
  <c r="AA920" i="5"/>
  <c r="AA929" i="5"/>
  <c r="AA410" i="5"/>
  <c r="AA357" i="5"/>
  <c r="AA65" i="5"/>
  <c r="AA156" i="5"/>
  <c r="AA372" i="5"/>
  <c r="AA592" i="5"/>
  <c r="AA332" i="5"/>
  <c r="AA304" i="5"/>
  <c r="AA56" i="5"/>
  <c r="AA300" i="5"/>
  <c r="AA763" i="5"/>
  <c r="AA829" i="5"/>
  <c r="AA1007" i="5"/>
  <c r="AA783" i="5"/>
  <c r="AA689" i="5"/>
  <c r="AA1032" i="5"/>
  <c r="AA965" i="5"/>
  <c r="AA1212" i="5"/>
  <c r="AA1187" i="5"/>
  <c r="AA943" i="5"/>
  <c r="AA1000" i="5"/>
  <c r="AA1189" i="5"/>
  <c r="AA838" i="5"/>
  <c r="AA639" i="5"/>
  <c r="AA1108" i="5"/>
  <c r="AA606" i="5"/>
  <c r="AA864" i="5"/>
  <c r="AA404" i="5"/>
  <c r="AA815" i="5"/>
  <c r="AA971" i="5"/>
  <c r="AA396" i="5"/>
  <c r="AA826" i="5"/>
  <c r="AA292" i="5"/>
  <c r="AA1044" i="5"/>
  <c r="AA52" i="5"/>
  <c r="AA1206" i="5"/>
  <c r="AA288" i="5"/>
  <c r="AA1096" i="5"/>
  <c r="AA358" i="5"/>
  <c r="AA459" i="5"/>
  <c r="AA193" i="5"/>
  <c r="AA941" i="5"/>
  <c r="AA994" i="5"/>
  <c r="AA1205" i="5"/>
  <c r="AA1040" i="5"/>
  <c r="AA1193" i="5"/>
  <c r="AA468" i="5"/>
  <c r="AA924" i="5"/>
  <c r="AA738" i="5"/>
  <c r="AA1075" i="5"/>
  <c r="AA974" i="5"/>
  <c r="AA928" i="5"/>
  <c r="AA812" i="5"/>
  <c r="AA114" i="5"/>
  <c r="AA110" i="5"/>
  <c r="AA513" i="5"/>
  <c r="AA1079" i="5"/>
  <c r="AA1157" i="5"/>
  <c r="AA1056" i="5"/>
  <c r="AA420" i="5"/>
  <c r="AA33" i="5"/>
  <c r="AA266" i="5"/>
  <c r="AA142" i="5"/>
  <c r="AA62" i="5"/>
  <c r="AA1196" i="5"/>
  <c r="AA264" i="5"/>
  <c r="AA445" i="5"/>
  <c r="AA438" i="5"/>
  <c r="AA141" i="5"/>
  <c r="AA1009" i="5"/>
  <c r="AA888" i="5"/>
  <c r="AA1160" i="5"/>
  <c r="AA1065" i="5"/>
  <c r="AA777" i="5"/>
  <c r="AA1080" i="5"/>
  <c r="AA253" i="5"/>
  <c r="AA184" i="5"/>
  <c r="AA483" i="5"/>
  <c r="AA237" i="5"/>
  <c r="AA667" i="5"/>
  <c r="AA1159" i="5"/>
  <c r="AA586" i="5"/>
  <c r="AA952" i="5"/>
  <c r="AA551" i="5"/>
  <c r="AA1023" i="5"/>
  <c r="AA1203" i="5"/>
  <c r="AA441" i="5"/>
  <c r="AA1012" i="5"/>
  <c r="AA1100" i="5"/>
  <c r="AA559" i="5"/>
  <c r="AA622" i="5"/>
  <c r="AA654" i="5"/>
  <c r="AA166" i="5"/>
  <c r="AA806" i="5"/>
  <c r="AA409" i="5"/>
  <c r="AA1017" i="5"/>
  <c r="AA515" i="5"/>
  <c r="AA830" i="5"/>
  <c r="AA564" i="5"/>
  <c r="AA698" i="5"/>
  <c r="AA728" i="5"/>
  <c r="AA978" i="5"/>
  <c r="AA1029" i="5"/>
  <c r="AA668" i="5"/>
  <c r="AA1019" i="5"/>
  <c r="AA1087" i="5"/>
  <c r="AA846" i="5"/>
  <c r="AA992" i="5"/>
  <c r="AA388" i="5"/>
  <c r="AA910" i="5"/>
  <c r="AA259" i="5"/>
  <c r="AA1054" i="5"/>
  <c r="AA225" i="5"/>
  <c r="AA1211" i="5"/>
  <c r="AA1022" i="5"/>
  <c r="AA967" i="5"/>
  <c r="AA805" i="5"/>
  <c r="AA899" i="5"/>
  <c r="AA448" i="5"/>
  <c r="AA511" i="5"/>
  <c r="AA574" i="5"/>
  <c r="AA138" i="5"/>
  <c r="AA673" i="5"/>
  <c r="AA780" i="5"/>
  <c r="AA1060" i="5"/>
  <c r="AA229" i="5"/>
  <c r="AA797" i="5"/>
  <c r="AA105" i="5"/>
  <c r="AA308" i="5"/>
  <c r="AA261" i="5"/>
  <c r="AA520" i="5"/>
  <c r="AA401" i="5"/>
  <c r="AA508" i="5"/>
  <c r="AA485" i="5"/>
  <c r="AA1124" i="5"/>
  <c r="AA599" i="5"/>
  <c r="AA720" i="5"/>
  <c r="AA877" i="5"/>
  <c r="AA296" i="5"/>
  <c r="AA870" i="5"/>
  <c r="AA394" i="5"/>
  <c r="AA607" i="5"/>
  <c r="AA512" i="5"/>
  <c r="AA437" i="5"/>
  <c r="AA11" i="5"/>
  <c r="AA29" i="5"/>
  <c r="AA8" i="5"/>
  <c r="AA26" i="5"/>
  <c r="AA506" i="5"/>
  <c r="AA216" i="5"/>
  <c r="AA443" i="5"/>
  <c r="AA433" i="5"/>
  <c r="AA170" i="5"/>
  <c r="AA71" i="5"/>
  <c r="AA718" i="5"/>
  <c r="AA1192" i="5"/>
  <c r="AA1184" i="5"/>
  <c r="AA1013" i="5"/>
  <c r="AA657" i="5"/>
  <c r="AA677" i="5"/>
  <c r="AA301" i="5"/>
  <c r="AA997" i="5"/>
  <c r="AA434" i="5"/>
  <c r="AA223" i="5"/>
  <c r="AA67" i="5"/>
  <c r="AA1136" i="5"/>
  <c r="AA963" i="5"/>
  <c r="AA566" i="5"/>
  <c r="AA525" i="5"/>
  <c r="AA847" i="5"/>
  <c r="AA204" i="5"/>
  <c r="AA582" i="5"/>
  <c r="AA323" i="5"/>
  <c r="AA107" i="5"/>
  <c r="AA1177" i="5"/>
  <c r="AA711" i="5"/>
  <c r="AA636" i="5"/>
  <c r="AA580" i="5"/>
  <c r="AA645" i="5"/>
  <c r="AA781" i="5"/>
  <c r="AA999" i="5"/>
  <c r="AA1155" i="5"/>
  <c r="AA1200" i="5"/>
  <c r="AA72" i="5"/>
  <c r="AA809" i="5"/>
  <c r="AA1006" i="5"/>
  <c r="AA1002" i="5"/>
  <c r="AA771" i="5"/>
  <c r="AA1020" i="5"/>
  <c r="AA908" i="5"/>
  <c r="AA612" i="5"/>
  <c r="AA531" i="5"/>
  <c r="AA882" i="5"/>
  <c r="AA819" i="5"/>
  <c r="AA392" i="5"/>
  <c r="AA316" i="5"/>
  <c r="AA37" i="5"/>
  <c r="AA234" i="5"/>
  <c r="AA335" i="5"/>
  <c r="AA465" i="5"/>
  <c r="AA233" i="5"/>
  <c r="AA374" i="5"/>
  <c r="AA378" i="5"/>
  <c r="AA93" i="5"/>
  <c r="AA169" i="5"/>
  <c r="AA993" i="5"/>
  <c r="AA334" i="5"/>
  <c r="AA779" i="5"/>
  <c r="AA651" i="5"/>
  <c r="AA811" i="5"/>
  <c r="AA307" i="5"/>
  <c r="AA792" i="5"/>
  <c r="AA1066" i="5"/>
  <c r="AA1178" i="5"/>
  <c r="AA1190" i="5"/>
  <c r="AA751" i="5"/>
  <c r="AA632" i="5"/>
  <c r="AA1106" i="5"/>
  <c r="AA755" i="5"/>
  <c r="AA282" i="5"/>
  <c r="AA389" i="5"/>
  <c r="AA1135" i="5"/>
  <c r="AA563" i="5"/>
  <c r="AA964" i="5"/>
  <c r="AA601" i="5"/>
  <c r="AA966" i="5"/>
  <c r="AA770" i="5"/>
  <c r="AA752" i="5"/>
  <c r="AA817" i="5"/>
  <c r="AA541" i="5"/>
  <c r="AA969" i="5"/>
  <c r="AA1185" i="5"/>
  <c r="AA1125" i="5"/>
  <c r="AA192" i="5"/>
  <c r="AA69" i="5"/>
  <c r="AA46" i="5"/>
  <c r="AA778" i="5"/>
  <c r="AA638" i="5"/>
  <c r="AA1021" i="5"/>
  <c r="AA761" i="5"/>
  <c r="AA1164" i="5"/>
  <c r="AA236" i="5"/>
  <c r="AA664" i="5"/>
  <c r="AA729" i="5"/>
  <c r="AA909" i="5"/>
  <c r="AA656" i="5"/>
  <c r="AA750" i="5"/>
  <c r="AA625" i="5"/>
  <c r="AA60" i="5"/>
  <c r="AA54" i="5"/>
  <c r="AA454" i="5"/>
  <c r="AA1134" i="5"/>
  <c r="AA1156" i="5"/>
  <c r="AA1069" i="5"/>
  <c r="AA495" i="5"/>
  <c r="AA382" i="5"/>
  <c r="AA125" i="5"/>
  <c r="AA51" i="5"/>
  <c r="AA1171" i="5"/>
  <c r="AA208" i="5"/>
  <c r="AA533" i="5"/>
  <c r="AA371" i="5"/>
  <c r="AA84" i="5"/>
  <c r="AA1145" i="5"/>
  <c r="AA708" i="5"/>
  <c r="AA1026" i="5"/>
  <c r="AA983" i="5"/>
  <c r="AA774" i="5"/>
  <c r="AA852" i="5"/>
  <c r="AA289" i="5"/>
  <c r="AA245" i="5"/>
  <c r="AA375" i="5"/>
  <c r="AA133" i="5"/>
  <c r="AA290" i="5"/>
  <c r="AA317" i="5"/>
  <c r="AA1138" i="5"/>
  <c r="AA611" i="5"/>
  <c r="AA996" i="5"/>
  <c r="AA610" i="5"/>
  <c r="AA939" i="5"/>
  <c r="AA1167" i="5"/>
  <c r="AA284" i="5"/>
  <c r="AA709" i="5"/>
  <c r="AA767" i="5"/>
  <c r="AA482" i="5"/>
  <c r="AA887" i="5"/>
  <c r="AA683" i="5"/>
  <c r="AA583" i="5"/>
  <c r="AA937" i="5"/>
  <c r="AA337" i="5"/>
  <c r="AA976" i="5"/>
  <c r="AA395" i="5"/>
  <c r="AA801" i="5"/>
  <c r="AA484" i="5"/>
  <c r="AA813" i="5"/>
  <c r="AA589" i="5"/>
  <c r="AA609" i="5"/>
  <c r="AA764" i="5"/>
  <c r="AA576" i="5"/>
  <c r="AA946" i="5"/>
  <c r="AA773" i="5"/>
  <c r="AA733" i="5"/>
  <c r="AA835" i="5"/>
  <c r="AA707" i="5"/>
  <c r="AA481" i="5"/>
  <c r="AA945" i="5"/>
  <c r="AA1186" i="5"/>
  <c r="AA827" i="5"/>
  <c r="AA621" i="5"/>
  <c r="AA694" i="5"/>
  <c r="AA642" i="5"/>
  <c r="AA359" i="5"/>
  <c r="AA794" i="5"/>
  <c r="AA712" i="5"/>
  <c r="AA475" i="5"/>
  <c r="AA956" i="5"/>
  <c r="AA672" i="5"/>
  <c r="AA1084" i="5"/>
  <c r="AA832" i="5"/>
  <c r="AA450" i="5"/>
  <c r="AA102" i="5"/>
  <c r="AA262" i="5"/>
  <c r="AA120" i="5"/>
  <c r="AA405" i="5"/>
  <c r="AA1109" i="5"/>
  <c r="AA614" i="5"/>
  <c r="AA306" i="5"/>
  <c r="AA787" i="5"/>
  <c r="AA990" i="5"/>
  <c r="AA403" i="5"/>
  <c r="AA111" i="5"/>
  <c r="AA256" i="5"/>
  <c r="AA505" i="5"/>
  <c r="AA220" i="5"/>
  <c r="AA25" i="5"/>
  <c r="AA16" i="5"/>
  <c r="AA23" i="5"/>
  <c r="AA19" i="5"/>
  <c r="AA121" i="5"/>
  <c r="AA285" i="5"/>
  <c r="AA383" i="5"/>
  <c r="AA571" i="5"/>
  <c r="AA131" i="5"/>
  <c r="AA4" i="5"/>
  <c r="AA242" i="5"/>
  <c r="AA365" i="5"/>
  <c r="AA213" i="5"/>
  <c r="AA132" i="5"/>
  <c r="AA55" i="5"/>
  <c r="AA279" i="5"/>
  <c r="AA757" i="5"/>
  <c r="AA1173" i="5"/>
  <c r="AA1170" i="5"/>
  <c r="AA955" i="5"/>
  <c r="AA349" i="5"/>
  <c r="AA188" i="5"/>
  <c r="AA32" i="5"/>
  <c r="AA457" i="5"/>
  <c r="AA881" i="5"/>
  <c r="BK881" i="5" s="1"/>
  <c r="AA198" i="5"/>
  <c r="AA293" i="5"/>
  <c r="AA82" i="5"/>
  <c r="AA1131" i="5"/>
  <c r="AA89" i="5"/>
  <c r="AA181" i="5"/>
  <c r="AA628" i="5"/>
  <c r="AA494" i="5"/>
  <c r="AA167" i="5"/>
  <c r="AA254" i="5"/>
  <c r="AA175" i="5"/>
  <c r="AA532" i="5"/>
  <c r="AA196" i="5"/>
  <c r="AA161" i="5"/>
  <c r="AA386" i="5"/>
  <c r="AA130" i="5"/>
  <c r="AA1016" i="5"/>
  <c r="AA699" i="5"/>
  <c r="AA126" i="5"/>
  <c r="AA291" i="5"/>
  <c r="AA373" i="5"/>
  <c r="AA354" i="5"/>
  <c r="AA593" i="5"/>
  <c r="AA682" i="5"/>
  <c r="AA795" i="5"/>
  <c r="AA1083" i="5"/>
  <c r="AA1213" i="5"/>
  <c r="AA1174" i="5"/>
  <c r="AA68" i="5"/>
  <c r="AA972" i="5"/>
  <c r="AA1151" i="5"/>
  <c r="AA1036" i="5"/>
  <c r="AA876" i="5"/>
  <c r="AA340" i="5"/>
  <c r="AA685" i="5"/>
  <c r="AA902" i="5"/>
  <c r="AA747" i="5"/>
  <c r="AA793" i="5"/>
  <c r="AA504" i="5"/>
  <c r="AA789" i="5"/>
  <c r="AA560" i="5"/>
  <c r="AA139" i="5"/>
  <c r="AA5" i="5"/>
  <c r="AA575" i="5"/>
  <c r="AA376" i="5"/>
  <c r="AA453" i="5"/>
  <c r="AA197" i="5"/>
  <c r="AA255" i="5"/>
  <c r="AA361" i="5"/>
  <c r="AA211" i="5"/>
  <c r="AA911" i="5"/>
  <c r="AA158" i="5"/>
  <c r="AA265" i="5"/>
  <c r="AA171" i="5"/>
  <c r="AA546" i="5"/>
  <c r="AA352" i="5"/>
  <c r="AA588" i="5"/>
  <c r="AA634" i="5"/>
  <c r="AA746" i="5"/>
  <c r="AA1048" i="5"/>
  <c r="AA1209" i="5"/>
  <c r="AA1165" i="5"/>
  <c r="AA124" i="5"/>
  <c r="AA416" i="5"/>
  <c r="AA598" i="5"/>
  <c r="AA529" i="5"/>
  <c r="AA900" i="5"/>
  <c r="AA1147" i="5"/>
  <c r="AA703" i="5"/>
  <c r="AA675" i="5"/>
  <c r="AA1115" i="5"/>
  <c r="AA802" i="5"/>
  <c r="AA987" i="5"/>
  <c r="AA1093" i="5"/>
  <c r="AA840" i="5"/>
  <c r="AA440" i="5"/>
  <c r="AA901" i="5"/>
  <c r="AA267" i="5"/>
  <c r="AA1180" i="5"/>
  <c r="AA1149" i="5"/>
  <c r="AA550" i="5"/>
  <c r="AA57" i="5"/>
  <c r="AA119" i="5"/>
  <c r="AA419" i="5"/>
  <c r="AA616" i="5"/>
  <c r="AA534" i="5"/>
  <c r="AA423" i="5"/>
  <c r="AA569" i="5"/>
  <c r="AA426" i="5"/>
  <c r="AA452" i="5"/>
  <c r="AA227" i="5"/>
  <c r="AA117" i="5"/>
  <c r="AA590" i="5"/>
  <c r="AA330" i="5"/>
  <c r="AA360" i="5"/>
  <c r="AA134" i="5"/>
  <c r="AA53" i="5"/>
  <c r="AA251" i="5"/>
  <c r="AA756" i="5"/>
  <c r="AA1168" i="5"/>
  <c r="AA1152" i="5"/>
  <c r="AA918" i="5"/>
  <c r="AA199" i="5"/>
  <c r="AA294" i="5"/>
  <c r="AA87" i="5"/>
  <c r="AA1139" i="5"/>
  <c r="AA189" i="5"/>
  <c r="AA155" i="5"/>
  <c r="AA421" i="5"/>
  <c r="AA122" i="5"/>
  <c r="AA1045" i="5"/>
  <c r="AA78" i="5"/>
  <c r="AA912" i="5"/>
  <c r="AA1162" i="5"/>
  <c r="AA1015" i="5"/>
  <c r="AA814" i="5"/>
  <c r="AA604" i="5"/>
  <c r="AA379" i="5"/>
  <c r="AA471" i="5"/>
  <c r="AA219" i="5"/>
  <c r="AA868" i="5"/>
  <c r="AA1158" i="5"/>
  <c r="AA732" i="5"/>
  <c r="AA655" i="5"/>
  <c r="AA1107" i="5"/>
  <c r="AA782" i="5"/>
  <c r="AA446" i="5"/>
  <c r="AA565" i="5"/>
  <c r="AA436" i="5"/>
  <c r="AA432" i="5"/>
  <c r="AA931" i="5"/>
  <c r="AA894" i="5"/>
  <c r="AA749" i="5"/>
  <c r="AA380" i="5"/>
  <c r="AA850" i="5"/>
  <c r="AA579" i="5"/>
  <c r="AA977" i="5"/>
  <c r="AA600" i="5"/>
  <c r="AA350" i="5"/>
  <c r="AA603" i="5"/>
  <c r="AA342" i="5"/>
  <c r="AA195" i="5"/>
  <c r="AA30" i="5"/>
  <c r="AA92" i="5"/>
  <c r="AA187" i="5"/>
  <c r="AA624" i="5"/>
  <c r="AA695" i="5"/>
  <c r="AA326" i="5"/>
  <c r="BK326" i="5" s="1"/>
  <c r="AA653" i="5"/>
  <c r="AA893" i="5"/>
  <c r="AA766" i="5"/>
  <c r="AA895" i="5"/>
  <c r="AA539" i="5"/>
  <c r="AA857" i="5"/>
  <c r="AA948" i="5"/>
  <c r="AA1064" i="5"/>
  <c r="AA872" i="5"/>
  <c r="AA472" i="5"/>
  <c r="AA874" i="5"/>
  <c r="AA258" i="5"/>
  <c r="AA1182" i="5"/>
  <c r="AA222" i="5"/>
  <c r="AA118" i="5"/>
  <c r="AA561" i="5"/>
  <c r="AA313" i="5"/>
  <c r="AA381" i="5"/>
  <c r="AA842" i="5"/>
  <c r="AA884" i="5"/>
  <c r="AA758" i="5"/>
  <c r="AA385" i="5"/>
  <c r="AA818" i="5"/>
  <c r="AA462" i="5"/>
  <c r="AA660" i="5"/>
  <c r="AA891" i="5"/>
  <c r="AA836" i="5"/>
  <c r="AA458" i="5"/>
  <c r="AA693" i="5"/>
  <c r="AA585" i="5"/>
  <c r="AA631" i="5"/>
  <c r="AA1148" i="5"/>
  <c r="AA480" i="5"/>
  <c r="AA59" i="5"/>
  <c r="AA988" i="5"/>
  <c r="AA422" i="5"/>
  <c r="AA676" i="5"/>
  <c r="AA917" i="5"/>
  <c r="AA860" i="5"/>
  <c r="AA537" i="5"/>
  <c r="AA320" i="5"/>
  <c r="AA578" i="5"/>
  <c r="AA466" i="5"/>
  <c r="AA674" i="5"/>
  <c r="AA568" i="5"/>
  <c r="AA17" i="5"/>
  <c r="AA7" i="5"/>
  <c r="AA18" i="5"/>
  <c r="AA6" i="5"/>
  <c r="AA201" i="5"/>
  <c r="AA331" i="5"/>
  <c r="AA518" i="5"/>
  <c r="BO518" i="5" s="1"/>
  <c r="AA526" i="5"/>
  <c r="AA48" i="5"/>
  <c r="AA31" i="5"/>
  <c r="AA346" i="5"/>
  <c r="AA243" i="5"/>
  <c r="AA116" i="5"/>
  <c r="AA66" i="5"/>
  <c r="AA283" i="5"/>
  <c r="AA1077" i="5"/>
  <c r="AA1059" i="5"/>
  <c r="AA1073" i="5"/>
  <c r="AA796" i="5"/>
  <c r="AA570" i="5"/>
  <c r="AA985" i="5"/>
  <c r="BK985" i="5" s="1"/>
  <c r="AA228" i="5"/>
  <c r="AA321" i="5"/>
  <c r="AA202" i="5"/>
  <c r="AA1133" i="5"/>
  <c r="AA137" i="5"/>
  <c r="AA44" i="5"/>
  <c r="AA58" i="5"/>
  <c r="AA741" i="5"/>
  <c r="AA536" i="5"/>
  <c r="AA347" i="5"/>
  <c r="AA123" i="5"/>
  <c r="AA153" i="5"/>
  <c r="BK153" i="5" s="1"/>
  <c r="AA671" i="5"/>
  <c r="AA464" i="5"/>
  <c r="AA249" i="5"/>
  <c r="AA336" i="5"/>
  <c r="AA149" i="5"/>
  <c r="AA1112" i="5"/>
  <c r="AA635" i="5"/>
  <c r="AA194" i="5"/>
  <c r="AA366" i="5"/>
  <c r="AA503" i="5"/>
  <c r="AA544" i="5"/>
  <c r="AA885" i="5"/>
  <c r="AA724" i="5"/>
  <c r="AA1098" i="5"/>
  <c r="AA1199" i="5"/>
  <c r="AA1154" i="5"/>
  <c r="AA27" i="5"/>
  <c r="AA554" i="5"/>
  <c r="AA1035" i="5"/>
  <c r="AA1163" i="5"/>
  <c r="AA1070" i="5"/>
  <c r="AA878" i="5"/>
  <c r="AA556" i="5"/>
  <c r="AA649" i="5"/>
  <c r="AA1049" i="5"/>
  <c r="AA807" i="5"/>
  <c r="AA942" i="5"/>
  <c r="AA650" i="5"/>
  <c r="AA849" i="5"/>
  <c r="AA547" i="5"/>
  <c r="AA49" i="5"/>
  <c r="AA34" i="5"/>
  <c r="AA168" i="5"/>
  <c r="BO168" i="5" s="1"/>
  <c r="AA303" i="5"/>
  <c r="AA488" i="5"/>
  <c r="AA179" i="5"/>
  <c r="AA367" i="5"/>
  <c r="AA241" i="5"/>
  <c r="AA108" i="5"/>
  <c r="AA961" i="5"/>
  <c r="AA393" i="5"/>
  <c r="AA145" i="5"/>
  <c r="AA140" i="5"/>
  <c r="AA644" i="5"/>
  <c r="AA498" i="5"/>
  <c r="AA915" i="5"/>
  <c r="AA722" i="5"/>
  <c r="AA1052" i="5"/>
  <c r="AA1204" i="5"/>
  <c r="AA1194" i="5"/>
  <c r="AA502" i="5"/>
  <c r="AA150" i="5"/>
  <c r="AA329" i="5"/>
  <c r="AA803" i="5"/>
  <c r="AA659" i="5"/>
  <c r="AA960" i="5"/>
  <c r="AA1161" i="5"/>
  <c r="AA934" i="5"/>
  <c r="AA665" i="5"/>
  <c r="AA765" i="5"/>
  <c r="AA914" i="5"/>
  <c r="AA930" i="5"/>
  <c r="AA1150" i="5"/>
  <c r="AA980" i="5"/>
  <c r="AA478" i="5"/>
  <c r="AA862" i="5"/>
  <c r="BO862" i="5" s="1"/>
  <c r="AA1188" i="5"/>
  <c r="AA1132" i="5"/>
  <c r="AA617" i="5"/>
  <c r="AA191" i="5"/>
  <c r="AA28" i="5"/>
  <c r="AA487" i="5"/>
  <c r="BO487" i="5" s="1"/>
  <c r="AA157" i="5"/>
  <c r="AA343" i="5"/>
  <c r="AA772" i="5"/>
  <c r="AA701" i="5"/>
  <c r="AA496" i="5"/>
  <c r="AA986" i="5"/>
  <c r="AA697" i="5"/>
  <c r="AA627" i="5"/>
  <c r="AA681" i="5"/>
  <c r="AA210" i="5"/>
  <c r="AA408" i="5"/>
  <c r="AA447" i="5"/>
  <c r="AA351" i="5"/>
  <c r="AA74" i="5"/>
  <c r="AA247" i="5"/>
  <c r="AA1042" i="5"/>
  <c r="AA1030" i="5"/>
  <c r="AA1092" i="5"/>
  <c r="AA744" i="5"/>
  <c r="AA239" i="5"/>
  <c r="AA319" i="5"/>
  <c r="BK319" i="5" s="1"/>
  <c r="AA209" i="5"/>
  <c r="AA1122" i="5"/>
  <c r="AA522" i="5"/>
  <c r="AA248" i="5"/>
  <c r="AA348" i="5"/>
  <c r="AA129" i="5"/>
  <c r="AA1123" i="5"/>
  <c r="AA553" i="5"/>
  <c r="AA1043" i="5"/>
  <c r="AA1172" i="5"/>
  <c r="AA1091" i="5"/>
  <c r="AA907" i="5"/>
  <c r="AA186" i="5"/>
  <c r="AA315" i="5"/>
  <c r="AA463" i="5"/>
  <c r="AA200" i="5"/>
  <c r="AA998" i="5"/>
  <c r="AA1169" i="5"/>
  <c r="BO1169" i="5" s="1"/>
  <c r="AA919" i="5"/>
  <c r="AA684" i="5"/>
  <c r="AA759" i="5"/>
  <c r="AA890" i="5"/>
  <c r="AA473" i="5"/>
  <c r="AA940" i="5"/>
  <c r="AA692" i="5"/>
  <c r="AA608" i="5"/>
  <c r="AA973" i="5"/>
  <c r="AA863" i="5"/>
  <c r="BO863" i="5" s="1"/>
  <c r="AA784" i="5"/>
  <c r="AA232" i="5"/>
  <c r="AA1008" i="5"/>
  <c r="AA558" i="5"/>
  <c r="AA927" i="5"/>
  <c r="AA549" i="5"/>
  <c r="BK549" i="5" s="1"/>
  <c r="AA275" i="5"/>
  <c r="AA491" i="5"/>
  <c r="AA144" i="5"/>
  <c r="AA42" i="5"/>
  <c r="AA64" i="5"/>
  <c r="AA702" i="5"/>
  <c r="AA646" i="5"/>
  <c r="AA567" i="5"/>
  <c r="AA688" i="5"/>
  <c r="AA1082" i="5"/>
  <c r="AA837" i="5"/>
  <c r="AA938" i="5"/>
  <c r="AA704" i="5"/>
  <c r="AA824" i="5"/>
  <c r="AA951" i="5"/>
  <c r="AA1117" i="5"/>
  <c r="AA989" i="5"/>
  <c r="AA492" i="5"/>
  <c r="AA798" i="5"/>
  <c r="AA1198" i="5"/>
  <c r="AA679" i="5"/>
  <c r="AA212" i="5"/>
  <c r="AA411" i="5"/>
  <c r="AA449" i="5"/>
  <c r="AA364" i="5"/>
  <c r="AA944" i="5"/>
  <c r="AA848" i="5"/>
  <c r="AA816" i="5"/>
  <c r="AA230" i="5"/>
  <c r="AA1024" i="5"/>
  <c r="AA455" i="5"/>
  <c r="AA460" i="5"/>
  <c r="AA647" i="5"/>
  <c r="AA595" i="5"/>
  <c r="AA643" i="5"/>
  <c r="AA548" i="5"/>
  <c r="AA70" i="5"/>
  <c r="AA587" i="5"/>
  <c r="AA1128" i="5"/>
  <c r="BO1128" i="5" s="1"/>
  <c r="AA633" i="5"/>
  <c r="AA176" i="5"/>
  <c r="AA873" i="5"/>
  <c r="AA435" i="5"/>
  <c r="BK435" i="5" s="1"/>
  <c r="AA540" i="5"/>
  <c r="AA594" i="5"/>
  <c r="AA577" i="5"/>
  <c r="AA510" i="5"/>
  <c r="AA260" i="5"/>
  <c r="AA509" i="5"/>
  <c r="AA618" i="5"/>
  <c r="AA507" i="5"/>
  <c r="AA76" i="5"/>
  <c r="AA9" i="5"/>
  <c r="AA22" i="5"/>
  <c r="AA10" i="5"/>
  <c r="AA20" i="5"/>
  <c r="AA272" i="5"/>
  <c r="AA497" i="5"/>
  <c r="AA613" i="5"/>
  <c r="AA451" i="5"/>
  <c r="AA164" i="5"/>
  <c r="AA21" i="5"/>
  <c r="AA178" i="5"/>
  <c r="AA414" i="5"/>
  <c r="AA295" i="5"/>
  <c r="AA109" i="5"/>
  <c r="AA40" i="5"/>
  <c r="AA215" i="5"/>
  <c r="AA1090" i="5"/>
  <c r="AA1076" i="5"/>
  <c r="AA1039" i="5"/>
  <c r="AA833" i="5"/>
  <c r="AA542" i="5"/>
  <c r="AA959" i="5"/>
  <c r="AA94" i="5"/>
  <c r="AA338" i="5"/>
  <c r="AA154" i="5"/>
  <c r="AA1110" i="5"/>
  <c r="AA14" i="5"/>
  <c r="AA185" i="5"/>
  <c r="AA799" i="5"/>
  <c r="AA519" i="5"/>
  <c r="AA274" i="5"/>
  <c r="AA268" i="5"/>
  <c r="AA174" i="5"/>
  <c r="BO174" i="5" s="1"/>
  <c r="AA543" i="5"/>
  <c r="AA297" i="5"/>
  <c r="AA286" i="5"/>
  <c r="BO286" i="5" s="1"/>
  <c r="AA418" i="5"/>
  <c r="AA152" i="5"/>
  <c r="AA1063" i="5"/>
  <c r="AA821" i="5"/>
  <c r="AA246" i="5"/>
  <c r="BK246" i="5" s="1"/>
  <c r="AA476" i="5"/>
  <c r="AA602" i="5"/>
  <c r="AA281" i="5"/>
  <c r="BO281" i="5" s="1"/>
  <c r="AA769" i="5"/>
  <c r="AA620" i="5"/>
  <c r="BK620" i="5" s="1"/>
  <c r="AA922" i="5"/>
  <c r="AA1120" i="5"/>
  <c r="AA1097" i="5"/>
  <c r="AA12" i="5"/>
  <c r="AA3" i="5"/>
  <c r="AA439" i="5"/>
  <c r="BK439" i="5" s="1"/>
  <c r="AA834" i="5"/>
  <c r="AA1089" i="5"/>
  <c r="AA1055" i="5"/>
  <c r="BK1055" i="5" s="1"/>
  <c r="AA886" i="5"/>
  <c r="AA97" i="5"/>
  <c r="AA596" i="5"/>
  <c r="AA970" i="5"/>
  <c r="AA573" i="5"/>
  <c r="AA734" i="5"/>
  <c r="AA486" i="5"/>
  <c r="AA776" i="5"/>
  <c r="AA501" i="5"/>
  <c r="AA159" i="5"/>
  <c r="AA24" i="5"/>
  <c r="BK24" i="5" s="1"/>
  <c r="AA231" i="5"/>
  <c r="AA136" i="5"/>
  <c r="AA444" i="5"/>
  <c r="BO444" i="5" s="1"/>
  <c r="AA269" i="5"/>
  <c r="AA173" i="5"/>
  <c r="AA390" i="5"/>
  <c r="AA325" i="5"/>
  <c r="AA947" i="5"/>
  <c r="AA280" i="5"/>
  <c r="AA252" i="5"/>
  <c r="AA148" i="5"/>
  <c r="AA530" i="5"/>
  <c r="AA305" i="5"/>
  <c r="AA786" i="5"/>
  <c r="AA597" i="5"/>
  <c r="AA932" i="5"/>
  <c r="BO932" i="5" s="1"/>
  <c r="AA1103" i="5"/>
  <c r="AA1126" i="5"/>
  <c r="BK1126" i="5" s="1"/>
  <c r="AA162" i="5"/>
  <c r="AA345" i="5"/>
  <c r="AA735" i="5"/>
  <c r="BK735" i="5" s="1"/>
  <c r="AA669" i="5"/>
  <c r="AA1143" i="5"/>
  <c r="AA1181" i="5"/>
  <c r="BO1181" i="5" s="1"/>
  <c r="AA889" i="5"/>
  <c r="AA897" i="5"/>
  <c r="AA629" i="5"/>
  <c r="BK629" i="5" s="1"/>
  <c r="AA1027" i="5"/>
  <c r="AA743" i="5"/>
  <c r="AA1058" i="5"/>
  <c r="BO1058" i="5" s="1"/>
  <c r="AA1116" i="5"/>
  <c r="AA680" i="5"/>
  <c r="BK680" i="5" s="1"/>
  <c r="AA745" i="5"/>
  <c r="AA1197" i="5"/>
  <c r="AA318" i="5"/>
  <c r="AA1005" i="5"/>
  <c r="AA584" i="5"/>
  <c r="AA400" i="5"/>
  <c r="AA13" i="5"/>
  <c r="AA2" i="5"/>
  <c r="BO2" i="5" s="1"/>
  <c r="AA172" i="5"/>
  <c r="AA353" i="5"/>
  <c r="BO353" i="5" s="1"/>
  <c r="AA710" i="5"/>
  <c r="AA706" i="5"/>
  <c r="AA427" i="5"/>
  <c r="AA1041" i="5"/>
  <c r="BK1041" i="5" s="1"/>
  <c r="AA935" i="5"/>
  <c r="AA412" i="5"/>
  <c r="AA333" i="5"/>
  <c r="AA535" i="5"/>
  <c r="AA461" i="5"/>
  <c r="AA384" i="5"/>
  <c r="AA85" i="5"/>
  <c r="AA47" i="5"/>
  <c r="AA218" i="5"/>
  <c r="AA1085" i="5"/>
  <c r="AA1067" i="5"/>
  <c r="BO1067" i="5" s="1"/>
  <c r="AA1078" i="5"/>
  <c r="AA820" i="5"/>
  <c r="AA96" i="5"/>
  <c r="BO96" i="5" s="1"/>
  <c r="AA341" i="5"/>
  <c r="AA177" i="5"/>
  <c r="AA1101" i="5"/>
  <c r="AA250" i="5"/>
  <c r="BO250" i="5" s="1"/>
  <c r="AA302" i="5"/>
  <c r="AA391" i="5"/>
  <c r="BO391" i="5" s="1"/>
  <c r="AA146" i="5"/>
  <c r="AA1071" i="5"/>
  <c r="BK1071" i="5" s="1"/>
  <c r="AA456" i="5"/>
  <c r="AA845" i="5"/>
  <c r="BK845" i="5" s="1"/>
  <c r="AA1113" i="5"/>
  <c r="BK1113" i="5" s="1"/>
  <c r="AA1003" i="5"/>
  <c r="AA898" i="5"/>
  <c r="BK898" i="5" s="1"/>
  <c r="AA238" i="5"/>
  <c r="AA135" i="5"/>
  <c r="BK135" i="5" s="1"/>
  <c r="AA424" i="5"/>
  <c r="AA257" i="5"/>
  <c r="AA1140" i="5"/>
  <c r="BO1140" i="5" s="1"/>
  <c r="AA1179" i="5"/>
  <c r="BK1179" i="5" s="1"/>
  <c r="AA962" i="5"/>
  <c r="AA903" i="5"/>
  <c r="AA670" i="5"/>
  <c r="BO670" i="5" s="1"/>
  <c r="AA1004" i="5"/>
  <c r="AA413" i="5"/>
  <c r="BO413" i="5" s="1"/>
  <c r="AA1010" i="5"/>
  <c r="AA892" i="5"/>
  <c r="AA442" i="5"/>
  <c r="BO442" i="5" s="1"/>
  <c r="AA270" i="5"/>
  <c r="AA775" i="5"/>
  <c r="BO775" i="5" s="1"/>
  <c r="AA723" i="5"/>
  <c r="AA717" i="5"/>
  <c r="BK717" i="5" s="1"/>
  <c r="AA843" i="5"/>
  <c r="AA83" i="5"/>
  <c r="BO83" i="5" s="1"/>
  <c r="AA982" i="5"/>
  <c r="BO982" i="5" s="1"/>
  <c r="AA517" i="5"/>
  <c r="BO517" i="5" s="1"/>
  <c r="AA678" i="5"/>
  <c r="AA429" i="5"/>
  <c r="AA15" i="5"/>
  <c r="BO15" i="5" s="1"/>
  <c r="AA182" i="5"/>
  <c r="AA839" i="5"/>
  <c r="BK839" i="5" s="1"/>
  <c r="AA804" i="5"/>
  <c r="AA88" i="5"/>
  <c r="BK88" i="5" s="1"/>
  <c r="AA591" i="5"/>
  <c r="AA923" i="5"/>
  <c r="BO923" i="5" s="1"/>
  <c r="AA641" i="5"/>
  <c r="BO641" i="5" s="1"/>
  <c r="AA768" i="5"/>
  <c r="BK768" i="5" s="1"/>
  <c r="AA562" i="5"/>
  <c r="BO562" i="5" s="1"/>
  <c r="AA719" i="5"/>
  <c r="AA714" i="5"/>
  <c r="AA1068" i="5"/>
  <c r="AA1102" i="5"/>
  <c r="BK1102" i="5" s="1"/>
  <c r="AA686" i="5"/>
  <c r="AA742" i="5"/>
  <c r="BK742" i="5" s="1"/>
  <c r="AA1201" i="5"/>
  <c r="AA328" i="5"/>
  <c r="BK328" i="5" s="1"/>
  <c r="AA470" i="5"/>
  <c r="BO470" i="5" s="1"/>
  <c r="AA474" i="5"/>
  <c r="BK474" i="5" s="1"/>
  <c r="AA344" i="5"/>
  <c r="AA244" i="5"/>
  <c r="BK244" i="5" s="1"/>
  <c r="AA822" i="5"/>
  <c r="AA731" i="5"/>
  <c r="BK731" i="5" s="1"/>
  <c r="AA696" i="5"/>
  <c r="BO696" i="5" s="1"/>
  <c r="AA904" i="5"/>
  <c r="BK904" i="5" s="1"/>
  <c r="AA77" i="5"/>
  <c r="BO77" i="5" s="1"/>
  <c r="AA979" i="5"/>
  <c r="AA841" i="5"/>
  <c r="BK841" i="5" s="1"/>
  <c r="AA100" i="5"/>
  <c r="AA516" i="5"/>
  <c r="BO516" i="5" s="1"/>
  <c r="AA128" i="5"/>
  <c r="AA493" i="5"/>
  <c r="BO493" i="5" s="1"/>
  <c r="AA309" i="5"/>
  <c r="AA1031" i="5"/>
  <c r="BK1031" i="5" s="1"/>
  <c r="AA555" i="5"/>
  <c r="AA402" i="5"/>
  <c r="BK402" i="5" s="1"/>
  <c r="AA648" i="5"/>
  <c r="AA858" i="5"/>
  <c r="BO858" i="5" s="1"/>
  <c r="AA90" i="5"/>
  <c r="AA431" i="5"/>
  <c r="BK431" i="5" s="1"/>
  <c r="AA528" i="5"/>
  <c r="AA113" i="5"/>
  <c r="BK113" i="5" s="1"/>
  <c r="AA41" i="5"/>
  <c r="BO41" i="5" s="1"/>
  <c r="Y38" i="5"/>
  <c r="Y825" i="5"/>
  <c r="Y605" i="5"/>
  <c r="Y855" i="5"/>
  <c r="Y369" i="5"/>
  <c r="Y63" i="5"/>
  <c r="Y190" i="5"/>
  <c r="Y730" i="5"/>
  <c r="Y1216" i="5"/>
  <c r="Y1218" i="5"/>
  <c r="Y1094" i="5"/>
  <c r="Y856" i="5"/>
  <c r="Y278" i="5"/>
  <c r="Y356" i="5"/>
  <c r="Y867" i="5"/>
  <c r="Y115" i="5"/>
  <c r="Y287" i="5"/>
  <c r="Y235" i="5"/>
  <c r="Y86" i="5"/>
  <c r="Y1086" i="5"/>
  <c r="Y557" i="5"/>
  <c r="Y310" i="5"/>
  <c r="Y875" i="5"/>
  <c r="Y79" i="5"/>
  <c r="Y39" i="5"/>
  <c r="Y324" i="5"/>
  <c r="Y221" i="5"/>
  <c r="Y1037" i="5"/>
  <c r="Y736" i="5"/>
  <c r="Y1121" i="5"/>
  <c r="Y1141" i="5"/>
  <c r="Y652" i="5"/>
  <c r="Y1050" i="5"/>
  <c r="Y1166" i="5"/>
  <c r="Y1219" i="5"/>
  <c r="Y1207" i="5"/>
  <c r="Y160" i="5"/>
  <c r="Y206" i="5"/>
  <c r="Y1195" i="5"/>
  <c r="Y1144" i="5"/>
  <c r="Y1081" i="5"/>
  <c r="Y1099" i="5"/>
  <c r="Y958" i="5"/>
  <c r="Y851" i="5"/>
  <c r="Y740" i="5"/>
  <c r="Y1095" i="5"/>
  <c r="Y916" i="5"/>
  <c r="Y417" i="5"/>
  <c r="Y339" i="5"/>
  <c r="Y103" i="5"/>
  <c r="Y626" i="5"/>
  <c r="Y716" i="5"/>
  <c r="Y854" i="5"/>
  <c r="Y98" i="5"/>
  <c r="Y183" i="5"/>
  <c r="Y311" i="5"/>
  <c r="Y127" i="5"/>
  <c r="Y871" i="5"/>
  <c r="Y748" i="5"/>
  <c r="Y926" i="5"/>
  <c r="Y1034" i="5"/>
  <c r="Y658" i="5"/>
  <c r="Y1105" i="5"/>
  <c r="Y1074" i="5"/>
  <c r="Y1208" i="5"/>
  <c r="Y1191" i="5"/>
  <c r="Y869" i="5"/>
  <c r="Y975" i="5"/>
  <c r="Y1104" i="5"/>
  <c r="Y705" i="5"/>
  <c r="Y883" i="5"/>
  <c r="Y1127" i="5"/>
  <c r="Y298" i="5"/>
  <c r="Y957" i="5"/>
  <c r="Y477" i="5"/>
  <c r="Y981" i="5"/>
  <c r="Y1014" i="5"/>
  <c r="Y572" i="5"/>
  <c r="Y661" i="5"/>
  <c r="Y312" i="5"/>
  <c r="Y953" i="5"/>
  <c r="Y1202" i="5"/>
  <c r="Y467" i="5"/>
  <c r="Y1038" i="5"/>
  <c r="Y377" i="5"/>
  <c r="Y226" i="5"/>
  <c r="Y112" i="5"/>
  <c r="Y499" i="5"/>
  <c r="Y163" i="5"/>
  <c r="Y180" i="5"/>
  <c r="Y991" i="5"/>
  <c r="Y984" i="5"/>
  <c r="Y1118" i="5"/>
  <c r="Y1011" i="5"/>
  <c r="Y1153" i="5"/>
  <c r="Y271" i="5"/>
  <c r="Y823" i="5"/>
  <c r="Y853" i="5"/>
  <c r="Y949" i="5"/>
  <c r="Y808" i="5"/>
  <c r="Y762" i="5"/>
  <c r="Y785" i="5"/>
  <c r="Y106" i="5"/>
  <c r="Y104" i="5"/>
  <c r="Y791" i="5"/>
  <c r="Y1057" i="5"/>
  <c r="Y1111" i="5"/>
  <c r="Y727" i="5"/>
  <c r="Y430" i="5"/>
  <c r="Y73" i="5"/>
  <c r="Y240" i="5"/>
  <c r="Y214" i="5"/>
  <c r="Y61" i="5"/>
  <c r="Y1137" i="5"/>
  <c r="Y91" i="5"/>
  <c r="Y45" i="5"/>
  <c r="Y363" i="5"/>
  <c r="Y224" i="5"/>
  <c r="Y995" i="5"/>
  <c r="Y355" i="5"/>
  <c r="Y1175" i="5"/>
  <c r="Y1001" i="5"/>
  <c r="Y933" i="5"/>
  <c r="Y879" i="5"/>
  <c r="Y406" i="5"/>
  <c r="Y368" i="5"/>
  <c r="Y545" i="5"/>
  <c r="Y80" i="5"/>
  <c r="Y739" i="5"/>
  <c r="Y1130" i="5"/>
  <c r="Y721" i="5"/>
  <c r="Y1051" i="5"/>
  <c r="Y538" i="5"/>
  <c r="Y1033" i="5"/>
  <c r="Y1114" i="5"/>
  <c r="Y387" i="5"/>
  <c r="Y662" i="5"/>
  <c r="Y831" i="5"/>
  <c r="Y844" i="5"/>
  <c r="Y800" i="5"/>
  <c r="Y428" i="5"/>
  <c r="Y950" i="5"/>
  <c r="Y101" i="5"/>
  <c r="Y1046" i="5"/>
  <c r="Y362" i="5"/>
  <c r="Y896" i="5"/>
  <c r="Y630" i="5"/>
  <c r="Y263" i="5"/>
  <c r="Y95" i="5"/>
  <c r="Y151" i="5"/>
  <c r="Y691" i="5"/>
  <c r="Y690" i="5"/>
  <c r="Y906" i="5"/>
  <c r="Y905" i="5"/>
  <c r="Y619" i="5"/>
  <c r="Y1072" i="5"/>
  <c r="Y865" i="5"/>
  <c r="Y1047" i="5"/>
  <c r="Y490" i="5"/>
  <c r="Y737" i="5"/>
  <c r="Y469" i="5"/>
  <c r="Y1061" i="5"/>
  <c r="Y1183" i="5"/>
  <c r="Y921" i="5"/>
  <c r="Y810" i="5"/>
  <c r="Y615" i="5"/>
  <c r="Y760" i="5"/>
  <c r="Y700" i="5"/>
  <c r="Y666" i="5"/>
  <c r="Y397" i="5"/>
  <c r="Y866" i="5"/>
  <c r="Y299" i="5"/>
  <c r="Y1088" i="5"/>
  <c r="Y327" i="5"/>
  <c r="Y880" i="5"/>
  <c r="Y489" i="5"/>
  <c r="Y370" i="5"/>
  <c r="Y407" i="5"/>
  <c r="Y581" i="5"/>
  <c r="Y523" i="5"/>
  <c r="Y147" i="5"/>
  <c r="Y637" i="5"/>
  <c r="Y713" i="5"/>
  <c r="Y1129" i="5"/>
  <c r="Y425" i="5"/>
  <c r="Y205" i="5"/>
  <c r="Y75" i="5"/>
  <c r="Y207" i="5"/>
  <c r="Y913" i="5"/>
  <c r="Y415" i="5"/>
  <c r="Y790" i="5"/>
  <c r="Y514" i="5"/>
  <c r="Y277" i="5"/>
  <c r="Y479" i="5"/>
  <c r="Y753" i="5"/>
  <c r="Y687" i="5"/>
  <c r="Y623" i="5"/>
  <c r="Y143" i="5"/>
  <c r="Y36" i="5"/>
  <c r="Y35" i="5"/>
  <c r="Y527" i="5"/>
  <c r="Y399" i="5"/>
  <c r="Y552" i="5"/>
  <c r="Y398" i="5"/>
  <c r="Y165" i="5"/>
  <c r="Y99" i="5"/>
  <c r="Y754" i="5"/>
  <c r="Y1215" i="5"/>
  <c r="Y1214" i="5"/>
  <c r="Y1119" i="5"/>
  <c r="Y925" i="5"/>
  <c r="Y524" i="5"/>
  <c r="Y322" i="5"/>
  <c r="Y640" i="5"/>
  <c r="Y43" i="5"/>
  <c r="Y276" i="5"/>
  <c r="Y203" i="5"/>
  <c r="Y50" i="5"/>
  <c r="Y1176" i="5"/>
  <c r="Y936" i="5"/>
  <c r="Y500" i="5"/>
  <c r="Y1025" i="5"/>
  <c r="Y273" i="5"/>
  <c r="Y521" i="5"/>
  <c r="Y314" i="5"/>
  <c r="Y81" i="5"/>
  <c r="Y1062" i="5"/>
  <c r="Y663" i="5"/>
  <c r="Y1018" i="5"/>
  <c r="Y788" i="5"/>
  <c r="Y726" i="5"/>
  <c r="Y968" i="5"/>
  <c r="Y954" i="5"/>
  <c r="Y1217" i="5"/>
  <c r="Y1210" i="5"/>
  <c r="Y217" i="5"/>
  <c r="Y715" i="5"/>
  <c r="Y1142" i="5"/>
  <c r="Y1146" i="5"/>
  <c r="Y859" i="5"/>
  <c r="Y1053" i="5"/>
  <c r="Y1028" i="5"/>
  <c r="Y828" i="5"/>
  <c r="Y725" i="5"/>
  <c r="Y861" i="5"/>
  <c r="Y920" i="5"/>
  <c r="Y929" i="5"/>
  <c r="Y410" i="5"/>
  <c r="Y357" i="5"/>
  <c r="Y65" i="5"/>
  <c r="Y156" i="5"/>
  <c r="Y372" i="5"/>
  <c r="Y592" i="5"/>
  <c r="Y332" i="5"/>
  <c r="Y304" i="5"/>
  <c r="Y56" i="5"/>
  <c r="Y300" i="5"/>
  <c r="Y763" i="5"/>
  <c r="Y829" i="5"/>
  <c r="Y1007" i="5"/>
  <c r="Y783" i="5"/>
  <c r="Y689" i="5"/>
  <c r="Y1032" i="5"/>
  <c r="Y965" i="5"/>
  <c r="Y1212" i="5"/>
  <c r="Y1187" i="5"/>
  <c r="Y943" i="5"/>
  <c r="Y1000" i="5"/>
  <c r="Y1189" i="5"/>
  <c r="Y838" i="5"/>
  <c r="Y639" i="5"/>
  <c r="Y1108" i="5"/>
  <c r="Y606" i="5"/>
  <c r="Y864" i="5"/>
  <c r="Y404" i="5"/>
  <c r="Y815" i="5"/>
  <c r="Y971" i="5"/>
  <c r="Y396" i="5"/>
  <c r="Y826" i="5"/>
  <c r="Y292" i="5"/>
  <c r="Y1044" i="5"/>
  <c r="Y52" i="5"/>
  <c r="Y1206" i="5"/>
  <c r="Y288" i="5"/>
  <c r="Y1096" i="5"/>
  <c r="Y358" i="5"/>
  <c r="Y459" i="5"/>
  <c r="Y193" i="5"/>
  <c r="Y941" i="5"/>
  <c r="Y994" i="5"/>
  <c r="Y1205" i="5"/>
  <c r="Y1040" i="5"/>
  <c r="Y1193" i="5"/>
  <c r="Y468" i="5"/>
  <c r="Y924" i="5"/>
  <c r="Y738" i="5"/>
  <c r="Y1075" i="5"/>
  <c r="Y974" i="5"/>
  <c r="Y928" i="5"/>
  <c r="Y812" i="5"/>
  <c r="Y114" i="5"/>
  <c r="Y110" i="5"/>
  <c r="Y513" i="5"/>
  <c r="Y1079" i="5"/>
  <c r="Y1157" i="5"/>
  <c r="Y1056" i="5"/>
  <c r="Y420" i="5"/>
  <c r="Y33" i="5"/>
  <c r="Y266" i="5"/>
  <c r="Y142" i="5"/>
  <c r="Y62" i="5"/>
  <c r="Y1196" i="5"/>
  <c r="Y264" i="5"/>
  <c r="Y445" i="5"/>
  <c r="Y438" i="5"/>
  <c r="Y141" i="5"/>
  <c r="Y1009" i="5"/>
  <c r="Y888" i="5"/>
  <c r="Y1160" i="5"/>
  <c r="Y1065" i="5"/>
  <c r="Y777" i="5"/>
  <c r="Y1080" i="5"/>
  <c r="Y253" i="5"/>
  <c r="Y184" i="5"/>
  <c r="Y483" i="5"/>
  <c r="Y237" i="5"/>
  <c r="Y667" i="5"/>
  <c r="Y1159" i="5"/>
  <c r="Y586" i="5"/>
  <c r="Y952" i="5"/>
  <c r="Y551" i="5"/>
  <c r="Y1023" i="5"/>
  <c r="Y1203" i="5"/>
  <c r="Y441" i="5"/>
  <c r="Y1012" i="5"/>
  <c r="Y1100" i="5"/>
  <c r="Y559" i="5"/>
  <c r="Y622" i="5"/>
  <c r="Y654" i="5"/>
  <c r="Y166" i="5"/>
  <c r="Y806" i="5"/>
  <c r="Y409" i="5"/>
  <c r="Y1017" i="5"/>
  <c r="Y515" i="5"/>
  <c r="Y830" i="5"/>
  <c r="Y564" i="5"/>
  <c r="Y698" i="5"/>
  <c r="Y728" i="5"/>
  <c r="Y978" i="5"/>
  <c r="Y1029" i="5"/>
  <c r="Y668" i="5"/>
  <c r="Y1019" i="5"/>
  <c r="Y1087" i="5"/>
  <c r="Y846" i="5"/>
  <c r="Y992" i="5"/>
  <c r="Y388" i="5"/>
  <c r="Y910" i="5"/>
  <c r="Y259" i="5"/>
  <c r="Y1054" i="5"/>
  <c r="Y225" i="5"/>
  <c r="Y1211" i="5"/>
  <c r="Y1022" i="5"/>
  <c r="Y967" i="5"/>
  <c r="Y805" i="5"/>
  <c r="Y899" i="5"/>
  <c r="Y448" i="5"/>
  <c r="Y511" i="5"/>
  <c r="Y574" i="5"/>
  <c r="Y138" i="5"/>
  <c r="Y673" i="5"/>
  <c r="Y780" i="5"/>
  <c r="Y1060" i="5"/>
  <c r="Y229" i="5"/>
  <c r="Y797" i="5"/>
  <c r="Y105" i="5"/>
  <c r="Y308" i="5"/>
  <c r="Y261" i="5"/>
  <c r="Y520" i="5"/>
  <c r="Y401" i="5"/>
  <c r="Y508" i="5"/>
  <c r="Y485" i="5"/>
  <c r="Y1124" i="5"/>
  <c r="Y599" i="5"/>
  <c r="Y720" i="5"/>
  <c r="Y877" i="5"/>
  <c r="Y296" i="5"/>
  <c r="Y870" i="5"/>
  <c r="Y394" i="5"/>
  <c r="Y607" i="5"/>
  <c r="Y512" i="5"/>
  <c r="Y437" i="5"/>
  <c r="Y11" i="5"/>
  <c r="Y29" i="5"/>
  <c r="Y8" i="5"/>
  <c r="Y26" i="5"/>
  <c r="Y506" i="5"/>
  <c r="Y216" i="5"/>
  <c r="Y443" i="5"/>
  <c r="Y433" i="5"/>
  <c r="Y170" i="5"/>
  <c r="Y71" i="5"/>
  <c r="Y718" i="5"/>
  <c r="Y1192" i="5"/>
  <c r="Y1184" i="5"/>
  <c r="Y1013" i="5"/>
  <c r="Y657" i="5"/>
  <c r="Y677" i="5"/>
  <c r="Y301" i="5"/>
  <c r="Y997" i="5"/>
  <c r="Y434" i="5"/>
  <c r="Y223" i="5"/>
  <c r="Y67" i="5"/>
  <c r="Y1136" i="5"/>
  <c r="Y963" i="5"/>
  <c r="Y566" i="5"/>
  <c r="Y525" i="5"/>
  <c r="Y847" i="5"/>
  <c r="Y204" i="5"/>
  <c r="Y582" i="5"/>
  <c r="Y323" i="5"/>
  <c r="Y107" i="5"/>
  <c r="Y1177" i="5"/>
  <c r="Y711" i="5"/>
  <c r="Y636" i="5"/>
  <c r="Y580" i="5"/>
  <c r="Y645" i="5"/>
  <c r="Y781" i="5"/>
  <c r="Y999" i="5"/>
  <c r="Y1155" i="5"/>
  <c r="Y1200" i="5"/>
  <c r="Y72" i="5"/>
  <c r="Y809" i="5"/>
  <c r="Y1006" i="5"/>
  <c r="Y1002" i="5"/>
  <c r="Y771" i="5"/>
  <c r="Y1020" i="5"/>
  <c r="Y908" i="5"/>
  <c r="Y612" i="5"/>
  <c r="Y531" i="5"/>
  <c r="Y882" i="5"/>
  <c r="Y819" i="5"/>
  <c r="Y392" i="5"/>
  <c r="Y316" i="5"/>
  <c r="Y37" i="5"/>
  <c r="Y234" i="5"/>
  <c r="Y335" i="5"/>
  <c r="Y465" i="5"/>
  <c r="Y233" i="5"/>
  <c r="Y374" i="5"/>
  <c r="Y378" i="5"/>
  <c r="Y93" i="5"/>
  <c r="Y169" i="5"/>
  <c r="Y993" i="5"/>
  <c r="Y334" i="5"/>
  <c r="Y779" i="5"/>
  <c r="Y651" i="5"/>
  <c r="Y811" i="5"/>
  <c r="Y307" i="5"/>
  <c r="Y792" i="5"/>
  <c r="Y1066" i="5"/>
  <c r="Y1178" i="5"/>
  <c r="Y1190" i="5"/>
  <c r="Y751" i="5"/>
  <c r="Y632" i="5"/>
  <c r="Y1106" i="5"/>
  <c r="Y755" i="5"/>
  <c r="Y282" i="5"/>
  <c r="Y389" i="5"/>
  <c r="Y1135" i="5"/>
  <c r="Y563" i="5"/>
  <c r="Y964" i="5"/>
  <c r="Y601" i="5"/>
  <c r="Y966" i="5"/>
  <c r="Y770" i="5"/>
  <c r="Y752" i="5"/>
  <c r="Y817" i="5"/>
  <c r="Y541" i="5"/>
  <c r="Y969" i="5"/>
  <c r="Y1185" i="5"/>
  <c r="Y1125" i="5"/>
  <c r="Y192" i="5"/>
  <c r="Y69" i="5"/>
  <c r="Y46" i="5"/>
  <c r="Y778" i="5"/>
  <c r="Y638" i="5"/>
  <c r="Y1021" i="5"/>
  <c r="Y761" i="5"/>
  <c r="Y1164" i="5"/>
  <c r="Y236" i="5"/>
  <c r="Y664" i="5"/>
  <c r="Y729" i="5"/>
  <c r="Y909" i="5"/>
  <c r="Y656" i="5"/>
  <c r="Y750" i="5"/>
  <c r="Y625" i="5"/>
  <c r="Y60" i="5"/>
  <c r="Y54" i="5"/>
  <c r="Y454" i="5"/>
  <c r="Y1134" i="5"/>
  <c r="Y1156" i="5"/>
  <c r="Y1069" i="5"/>
  <c r="Y495" i="5"/>
  <c r="Y382" i="5"/>
  <c r="Y125" i="5"/>
  <c r="Y51" i="5"/>
  <c r="Y1171" i="5"/>
  <c r="Y208" i="5"/>
  <c r="Y533" i="5"/>
  <c r="Y371" i="5"/>
  <c r="Y84" i="5"/>
  <c r="Y1145" i="5"/>
  <c r="Y708" i="5"/>
  <c r="Y1026" i="5"/>
  <c r="Y983" i="5"/>
  <c r="Y774" i="5"/>
  <c r="Y852" i="5"/>
  <c r="Y289" i="5"/>
  <c r="Y245" i="5"/>
  <c r="Y375" i="5"/>
  <c r="Y133" i="5"/>
  <c r="Y290" i="5"/>
  <c r="Y317" i="5"/>
  <c r="Y1138" i="5"/>
  <c r="Y611" i="5"/>
  <c r="Y996" i="5"/>
  <c r="Y610" i="5"/>
  <c r="Y939" i="5"/>
  <c r="Y1167" i="5"/>
  <c r="Y284" i="5"/>
  <c r="Y709" i="5"/>
  <c r="Y767" i="5"/>
  <c r="Y482" i="5"/>
  <c r="Y887" i="5"/>
  <c r="Y683" i="5"/>
  <c r="Y583" i="5"/>
  <c r="Y937" i="5"/>
  <c r="Y337" i="5"/>
  <c r="Y976" i="5"/>
  <c r="Y395" i="5"/>
  <c r="Y801" i="5"/>
  <c r="Y484" i="5"/>
  <c r="Y813" i="5"/>
  <c r="Y589" i="5"/>
  <c r="Y609" i="5"/>
  <c r="Y764" i="5"/>
  <c r="Y576" i="5"/>
  <c r="Y946" i="5"/>
  <c r="Y773" i="5"/>
  <c r="Y733" i="5"/>
  <c r="Y835" i="5"/>
  <c r="Y707" i="5"/>
  <c r="Y481" i="5"/>
  <c r="Y945" i="5"/>
  <c r="Y1186" i="5"/>
  <c r="Y827" i="5"/>
  <c r="Y621" i="5"/>
  <c r="Y694" i="5"/>
  <c r="Y642" i="5"/>
  <c r="Y359" i="5"/>
  <c r="Y794" i="5"/>
  <c r="Y712" i="5"/>
  <c r="Y475" i="5"/>
  <c r="Y956" i="5"/>
  <c r="Y672" i="5"/>
  <c r="Y1084" i="5"/>
  <c r="Y832" i="5"/>
  <c r="Y450" i="5"/>
  <c r="Y102" i="5"/>
  <c r="Y262" i="5"/>
  <c r="Y120" i="5"/>
  <c r="Y405" i="5"/>
  <c r="Y1109" i="5"/>
  <c r="Y614" i="5"/>
  <c r="Y306" i="5"/>
  <c r="Y787" i="5"/>
  <c r="Y990" i="5"/>
  <c r="Y403" i="5"/>
  <c r="Y111" i="5"/>
  <c r="Y256" i="5"/>
  <c r="Y505" i="5"/>
  <c r="Y220" i="5"/>
  <c r="Y25" i="5"/>
  <c r="Y16" i="5"/>
  <c r="Y23" i="5"/>
  <c r="Y19" i="5"/>
  <c r="Y121" i="5"/>
  <c r="Y285" i="5"/>
  <c r="Y383" i="5"/>
  <c r="Y571" i="5"/>
  <c r="Y131" i="5"/>
  <c r="Y4" i="5"/>
  <c r="Y242" i="5"/>
  <c r="Y365" i="5"/>
  <c r="Y213" i="5"/>
  <c r="Y132" i="5"/>
  <c r="Y55" i="5"/>
  <c r="Y279" i="5"/>
  <c r="Y757" i="5"/>
  <c r="Y1173" i="5"/>
  <c r="Y1170" i="5"/>
  <c r="Y955" i="5"/>
  <c r="Y349" i="5"/>
  <c r="Y188" i="5"/>
  <c r="Y32" i="5"/>
  <c r="Y457" i="5"/>
  <c r="Y881" i="5"/>
  <c r="Y198" i="5"/>
  <c r="Y293" i="5"/>
  <c r="Y82" i="5"/>
  <c r="Y1131" i="5"/>
  <c r="Y89" i="5"/>
  <c r="Y181" i="5"/>
  <c r="Y628" i="5"/>
  <c r="Y494" i="5"/>
  <c r="Y167" i="5"/>
  <c r="Y254" i="5"/>
  <c r="Y175" i="5"/>
  <c r="Y532" i="5"/>
  <c r="Y196" i="5"/>
  <c r="Y161" i="5"/>
  <c r="Y386" i="5"/>
  <c r="Y130" i="5"/>
  <c r="Y1016" i="5"/>
  <c r="Y699" i="5"/>
  <c r="Y126" i="5"/>
  <c r="Y291" i="5"/>
  <c r="Y373" i="5"/>
  <c r="Y354" i="5"/>
  <c r="Y593" i="5"/>
  <c r="Y682" i="5"/>
  <c r="Y795" i="5"/>
  <c r="Y1083" i="5"/>
  <c r="Y1213" i="5"/>
  <c r="Y1174" i="5"/>
  <c r="Y68" i="5"/>
  <c r="Y972" i="5"/>
  <c r="Y1151" i="5"/>
  <c r="Y1036" i="5"/>
  <c r="Y876" i="5"/>
  <c r="Y340" i="5"/>
  <c r="Y685" i="5"/>
  <c r="Y902" i="5"/>
  <c r="Y747" i="5"/>
  <c r="Y793" i="5"/>
  <c r="Y504" i="5"/>
  <c r="Y789" i="5"/>
  <c r="Y560" i="5"/>
  <c r="Y139" i="5"/>
  <c r="Y5" i="5"/>
  <c r="Y575" i="5"/>
  <c r="Y376" i="5"/>
  <c r="Y453" i="5"/>
  <c r="Y197" i="5"/>
  <c r="Y255" i="5"/>
  <c r="Y361" i="5"/>
  <c r="Y211" i="5"/>
  <c r="Y911" i="5"/>
  <c r="Y158" i="5"/>
  <c r="Y265" i="5"/>
  <c r="Y171" i="5"/>
  <c r="Y546" i="5"/>
  <c r="Y352" i="5"/>
  <c r="Y588" i="5"/>
  <c r="Y634" i="5"/>
  <c r="Y746" i="5"/>
  <c r="Y1048" i="5"/>
  <c r="Y1209" i="5"/>
  <c r="Y1165" i="5"/>
  <c r="Y124" i="5"/>
  <c r="Y416" i="5"/>
  <c r="Y598" i="5"/>
  <c r="Y529" i="5"/>
  <c r="Y900" i="5"/>
  <c r="Y1147" i="5"/>
  <c r="Y703" i="5"/>
  <c r="Y675" i="5"/>
  <c r="Y1115" i="5"/>
  <c r="Y802" i="5"/>
  <c r="Y987" i="5"/>
  <c r="Y1093" i="5"/>
  <c r="Y840" i="5"/>
  <c r="Y440" i="5"/>
  <c r="Y901" i="5"/>
  <c r="Y267" i="5"/>
  <c r="Y1180" i="5"/>
  <c r="Y1149" i="5"/>
  <c r="Y550" i="5"/>
  <c r="Y57" i="5"/>
  <c r="Y119" i="5"/>
  <c r="Y419" i="5"/>
  <c r="Y616" i="5"/>
  <c r="Y534" i="5"/>
  <c r="Y423" i="5"/>
  <c r="Y569" i="5"/>
  <c r="Y426" i="5"/>
  <c r="Y452" i="5"/>
  <c r="Y227" i="5"/>
  <c r="Y117" i="5"/>
  <c r="Y590" i="5"/>
  <c r="Y330" i="5"/>
  <c r="Y360" i="5"/>
  <c r="Y134" i="5"/>
  <c r="Y53" i="5"/>
  <c r="Y251" i="5"/>
  <c r="Y756" i="5"/>
  <c r="Y1168" i="5"/>
  <c r="Y1152" i="5"/>
  <c r="Y918" i="5"/>
  <c r="Y199" i="5"/>
  <c r="Y294" i="5"/>
  <c r="Y87" i="5"/>
  <c r="Y1139" i="5"/>
  <c r="Y189" i="5"/>
  <c r="Y155" i="5"/>
  <c r="Y421" i="5"/>
  <c r="Y122" i="5"/>
  <c r="Y1045" i="5"/>
  <c r="Y78" i="5"/>
  <c r="Y912" i="5"/>
  <c r="Y1162" i="5"/>
  <c r="Y1015" i="5"/>
  <c r="Y814" i="5"/>
  <c r="Y604" i="5"/>
  <c r="Y379" i="5"/>
  <c r="Y471" i="5"/>
  <c r="Y219" i="5"/>
  <c r="Y868" i="5"/>
  <c r="Y1158" i="5"/>
  <c r="Y732" i="5"/>
  <c r="Y655" i="5"/>
  <c r="BJ655" i="5" s="1"/>
  <c r="Y1107" i="5"/>
  <c r="Y782" i="5"/>
  <c r="Y446" i="5"/>
  <c r="Y565" i="5"/>
  <c r="Y436" i="5"/>
  <c r="Y432" i="5"/>
  <c r="Y931" i="5"/>
  <c r="Y894" i="5"/>
  <c r="Y749" i="5"/>
  <c r="Y380" i="5"/>
  <c r="Y850" i="5"/>
  <c r="Y579" i="5"/>
  <c r="Y977" i="5"/>
  <c r="Y600" i="5"/>
  <c r="Y350" i="5"/>
  <c r="Y603" i="5"/>
  <c r="Y342" i="5"/>
  <c r="Y195" i="5"/>
  <c r="Y30" i="5"/>
  <c r="Y92" i="5"/>
  <c r="Y187" i="5"/>
  <c r="Y624" i="5"/>
  <c r="Y695" i="5"/>
  <c r="Y326" i="5"/>
  <c r="Y653" i="5"/>
  <c r="Y893" i="5"/>
  <c r="Y766" i="5"/>
  <c r="Y895" i="5"/>
  <c r="Y539" i="5"/>
  <c r="Y857" i="5"/>
  <c r="Y948" i="5"/>
  <c r="Y1064" i="5"/>
  <c r="Y872" i="5"/>
  <c r="Y472" i="5"/>
  <c r="Y874" i="5"/>
  <c r="Y258" i="5"/>
  <c r="Y1182" i="5"/>
  <c r="Y222" i="5"/>
  <c r="Y118" i="5"/>
  <c r="Y561" i="5"/>
  <c r="Y313" i="5"/>
  <c r="Y381" i="5"/>
  <c r="Y842" i="5"/>
  <c r="Y884" i="5"/>
  <c r="Y758" i="5"/>
  <c r="Y385" i="5"/>
  <c r="Y818" i="5"/>
  <c r="Y462" i="5"/>
  <c r="BN462" i="5" s="1"/>
  <c r="Y660" i="5"/>
  <c r="Y891" i="5"/>
  <c r="Y836" i="5"/>
  <c r="Y458" i="5"/>
  <c r="Y693" i="5"/>
  <c r="Y585" i="5"/>
  <c r="Y631" i="5"/>
  <c r="Y1148" i="5"/>
  <c r="Y480" i="5"/>
  <c r="Y59" i="5"/>
  <c r="Y988" i="5"/>
  <c r="Y422" i="5"/>
  <c r="Y676" i="5"/>
  <c r="Y917" i="5"/>
  <c r="Y860" i="5"/>
  <c r="Y537" i="5"/>
  <c r="Y320" i="5"/>
  <c r="Y578" i="5"/>
  <c r="Y466" i="5"/>
  <c r="Y674" i="5"/>
  <c r="Y568" i="5"/>
  <c r="Y17" i="5"/>
  <c r="Y7" i="5"/>
  <c r="Y18" i="5"/>
  <c r="Y6" i="5"/>
  <c r="Y201" i="5"/>
  <c r="Y331" i="5"/>
  <c r="Y518" i="5"/>
  <c r="Y526" i="5"/>
  <c r="Y48" i="5"/>
  <c r="Y31" i="5"/>
  <c r="Y346" i="5"/>
  <c r="Y243" i="5"/>
  <c r="Y116" i="5"/>
  <c r="Y66" i="5"/>
  <c r="Y283" i="5"/>
  <c r="Y1077" i="5"/>
  <c r="Y1059" i="5"/>
  <c r="Y1073" i="5"/>
  <c r="Y796" i="5"/>
  <c r="Y570" i="5"/>
  <c r="Y985" i="5"/>
  <c r="Y228" i="5"/>
  <c r="Y321" i="5"/>
  <c r="Y202" i="5"/>
  <c r="Y1133" i="5"/>
  <c r="Y137" i="5"/>
  <c r="Y44" i="5"/>
  <c r="Y58" i="5"/>
  <c r="Y741" i="5"/>
  <c r="Y536" i="5"/>
  <c r="Y347" i="5"/>
  <c r="Y123" i="5"/>
  <c r="Y153" i="5"/>
  <c r="Y671" i="5"/>
  <c r="Y464" i="5"/>
  <c r="Y249" i="5"/>
  <c r="Y336" i="5"/>
  <c r="Y149" i="5"/>
  <c r="Y1112" i="5"/>
  <c r="Y635" i="5"/>
  <c r="Y194" i="5"/>
  <c r="Y366" i="5"/>
  <c r="Y503" i="5"/>
  <c r="Y544" i="5"/>
  <c r="BJ544" i="5" s="1"/>
  <c r="Y885" i="5"/>
  <c r="Y724" i="5"/>
  <c r="Y1098" i="5"/>
  <c r="Y1199" i="5"/>
  <c r="Y1154" i="5"/>
  <c r="Y27" i="5"/>
  <c r="Y554" i="5"/>
  <c r="Y1035" i="5"/>
  <c r="Y1163" i="5"/>
  <c r="Y1070" i="5"/>
  <c r="Y878" i="5"/>
  <c r="Y556" i="5"/>
  <c r="Y649" i="5"/>
  <c r="Y1049" i="5"/>
  <c r="Y807" i="5"/>
  <c r="Y942" i="5"/>
  <c r="Y650" i="5"/>
  <c r="Y849" i="5"/>
  <c r="Y547" i="5"/>
  <c r="Y49" i="5"/>
  <c r="Y34" i="5"/>
  <c r="Y168" i="5"/>
  <c r="Y303" i="5"/>
  <c r="Y488" i="5"/>
  <c r="Y179" i="5"/>
  <c r="Y367" i="5"/>
  <c r="Y241" i="5"/>
  <c r="Y108" i="5"/>
  <c r="Y961" i="5"/>
  <c r="Y393" i="5"/>
  <c r="Y145" i="5"/>
  <c r="Y140" i="5"/>
  <c r="Y644" i="5"/>
  <c r="Y498" i="5"/>
  <c r="Y915" i="5"/>
  <c r="Y722" i="5"/>
  <c r="Y1052" i="5"/>
  <c r="Y1204" i="5"/>
  <c r="Y1194" i="5"/>
  <c r="Y502" i="5"/>
  <c r="Y150" i="5"/>
  <c r="Y329" i="5"/>
  <c r="Y803" i="5"/>
  <c r="Y659" i="5"/>
  <c r="Y960" i="5"/>
  <c r="Y1161" i="5"/>
  <c r="Y934" i="5"/>
  <c r="Y665" i="5"/>
  <c r="Y765" i="5"/>
  <c r="Y914" i="5"/>
  <c r="Y930" i="5"/>
  <c r="Y1150" i="5"/>
  <c r="Y980" i="5"/>
  <c r="Y478" i="5"/>
  <c r="Y862" i="5"/>
  <c r="Y1188" i="5"/>
  <c r="Y1132" i="5"/>
  <c r="Y617" i="5"/>
  <c r="Y191" i="5"/>
  <c r="Y28" i="5"/>
  <c r="Y487" i="5"/>
  <c r="Y157" i="5"/>
  <c r="Y343" i="5"/>
  <c r="Y772" i="5"/>
  <c r="Y701" i="5"/>
  <c r="Y496" i="5"/>
  <c r="Y986" i="5"/>
  <c r="Y697" i="5"/>
  <c r="Y627" i="5"/>
  <c r="Y681" i="5"/>
  <c r="Y210" i="5"/>
  <c r="Y408" i="5"/>
  <c r="BJ408" i="5" s="1"/>
  <c r="Y447" i="5"/>
  <c r="Y351" i="5"/>
  <c r="Y74" i="5"/>
  <c r="Y247" i="5"/>
  <c r="Y1042" i="5"/>
  <c r="BJ1042" i="5" s="1"/>
  <c r="Y1030" i="5"/>
  <c r="Y1092" i="5"/>
  <c r="Y744" i="5"/>
  <c r="Y239" i="5"/>
  <c r="Y319" i="5"/>
  <c r="Y209" i="5"/>
  <c r="Y1122" i="5"/>
  <c r="Y522" i="5"/>
  <c r="Y248" i="5"/>
  <c r="Y348" i="5"/>
  <c r="Y129" i="5"/>
  <c r="Y1123" i="5"/>
  <c r="Y553" i="5"/>
  <c r="Y1043" i="5"/>
  <c r="Y1172" i="5"/>
  <c r="Y1091" i="5"/>
  <c r="Y907" i="5"/>
  <c r="BN907" i="5" s="1"/>
  <c r="Y186" i="5"/>
  <c r="Y315" i="5"/>
  <c r="Y463" i="5"/>
  <c r="Y200" i="5"/>
  <c r="Y998" i="5"/>
  <c r="Y1169" i="5"/>
  <c r="Y919" i="5"/>
  <c r="Y684" i="5"/>
  <c r="Y759" i="5"/>
  <c r="Y890" i="5"/>
  <c r="Y473" i="5"/>
  <c r="Y940" i="5"/>
  <c r="Y692" i="5"/>
  <c r="Y608" i="5"/>
  <c r="Y973" i="5"/>
  <c r="Y863" i="5"/>
  <c r="Y784" i="5"/>
  <c r="Y232" i="5"/>
  <c r="Y1008" i="5"/>
  <c r="Y558" i="5"/>
  <c r="Y927" i="5"/>
  <c r="Y549" i="5"/>
  <c r="Y275" i="5"/>
  <c r="Y491" i="5"/>
  <c r="Y144" i="5"/>
  <c r="Y42" i="5"/>
  <c r="Y64" i="5"/>
  <c r="BJ64" i="5" s="1"/>
  <c r="Y702" i="5"/>
  <c r="Y646" i="5"/>
  <c r="Y567" i="5"/>
  <c r="Y688" i="5"/>
  <c r="Y1082" i="5"/>
  <c r="Y837" i="5"/>
  <c r="Y938" i="5"/>
  <c r="Y704" i="5"/>
  <c r="Y824" i="5"/>
  <c r="Y951" i="5"/>
  <c r="Y1117" i="5"/>
  <c r="BJ1117" i="5" s="1"/>
  <c r="Y989" i="5"/>
  <c r="Y492" i="5"/>
  <c r="Y798" i="5"/>
  <c r="Y1198" i="5"/>
  <c r="Y679" i="5"/>
  <c r="BN679" i="5" s="1"/>
  <c r="Y212" i="5"/>
  <c r="Y411" i="5"/>
  <c r="Y449" i="5"/>
  <c r="Y364" i="5"/>
  <c r="BJ364" i="5" s="1"/>
  <c r="Y944" i="5"/>
  <c r="Y848" i="5"/>
  <c r="Y816" i="5"/>
  <c r="Y230" i="5"/>
  <c r="Y1024" i="5"/>
  <c r="Y455" i="5"/>
  <c r="Y460" i="5"/>
  <c r="Y647" i="5"/>
  <c r="Y595" i="5"/>
  <c r="Y643" i="5"/>
  <c r="Y548" i="5"/>
  <c r="Y70" i="5"/>
  <c r="Y587" i="5"/>
  <c r="Y1128" i="5"/>
  <c r="Y633" i="5"/>
  <c r="Y176" i="5"/>
  <c r="Y873" i="5"/>
  <c r="Y435" i="5"/>
  <c r="Y540" i="5"/>
  <c r="Y594" i="5"/>
  <c r="Y577" i="5"/>
  <c r="Y510" i="5"/>
  <c r="Y260" i="5"/>
  <c r="Y509" i="5"/>
  <c r="Y618" i="5"/>
  <c r="Y507" i="5"/>
  <c r="Y76" i="5"/>
  <c r="BJ76" i="5" s="1"/>
  <c r="Y9" i="5"/>
  <c r="Y22" i="5"/>
  <c r="Y10" i="5"/>
  <c r="BJ10" i="5" s="1"/>
  <c r="Y20" i="5"/>
  <c r="Y272" i="5"/>
  <c r="Y497" i="5"/>
  <c r="Y613" i="5"/>
  <c r="Y451" i="5"/>
  <c r="Y164" i="5"/>
  <c r="Y21" i="5"/>
  <c r="Y178" i="5"/>
  <c r="Y414" i="5"/>
  <c r="BN414" i="5" s="1"/>
  <c r="Y295" i="5"/>
  <c r="Y109" i="5"/>
  <c r="BJ109" i="5" s="1"/>
  <c r="Y40" i="5"/>
  <c r="Y215" i="5"/>
  <c r="Y1090" i="5"/>
  <c r="Y1076" i="5"/>
  <c r="Y1039" i="5"/>
  <c r="Y833" i="5"/>
  <c r="Y542" i="5"/>
  <c r="Y959" i="5"/>
  <c r="Y94" i="5"/>
  <c r="BN94" i="5" s="1"/>
  <c r="Y338" i="5"/>
  <c r="Y154" i="5"/>
  <c r="BJ154" i="5" s="1"/>
  <c r="Y1110" i="5"/>
  <c r="Y14" i="5"/>
  <c r="Y185" i="5"/>
  <c r="Y799" i="5"/>
  <c r="Y519" i="5"/>
  <c r="Y274" i="5"/>
  <c r="Y268" i="5"/>
  <c r="Y174" i="5"/>
  <c r="Y543" i="5"/>
  <c r="Y297" i="5"/>
  <c r="Y286" i="5"/>
  <c r="Y418" i="5"/>
  <c r="Y152" i="5"/>
  <c r="Y1063" i="5"/>
  <c r="Y821" i="5"/>
  <c r="Y246" i="5"/>
  <c r="Y476" i="5"/>
  <c r="Y602" i="5"/>
  <c r="Y281" i="5"/>
  <c r="Y769" i="5"/>
  <c r="Y620" i="5"/>
  <c r="Y922" i="5"/>
  <c r="Y1120" i="5"/>
  <c r="Y1097" i="5"/>
  <c r="Y12" i="5"/>
  <c r="BN12" i="5" s="1"/>
  <c r="Y3" i="5"/>
  <c r="Y439" i="5"/>
  <c r="Y834" i="5"/>
  <c r="Y1089" i="5"/>
  <c r="Y1055" i="5"/>
  <c r="Y886" i="5"/>
  <c r="Y97" i="5"/>
  <c r="Y596" i="5"/>
  <c r="Y970" i="5"/>
  <c r="Y573" i="5"/>
  <c r="Y734" i="5"/>
  <c r="BN734" i="5" s="1"/>
  <c r="Y486" i="5"/>
  <c r="Y776" i="5"/>
  <c r="Y501" i="5"/>
  <c r="Y159" i="5"/>
  <c r="Y24" i="5"/>
  <c r="Y231" i="5"/>
  <c r="Y136" i="5"/>
  <c r="Y444" i="5"/>
  <c r="Y269" i="5"/>
  <c r="Y173" i="5"/>
  <c r="Y390" i="5"/>
  <c r="Y325" i="5"/>
  <c r="Y947" i="5"/>
  <c r="BN947" i="5" s="1"/>
  <c r="Y280" i="5"/>
  <c r="Y252" i="5"/>
  <c r="Y148" i="5"/>
  <c r="BN148" i="5" s="1"/>
  <c r="Y530" i="5"/>
  <c r="Y305" i="5"/>
  <c r="BJ305" i="5" s="1"/>
  <c r="Y786" i="5"/>
  <c r="Y597" i="5"/>
  <c r="Y932" i="5"/>
  <c r="Y1103" i="5"/>
  <c r="Y1126" i="5"/>
  <c r="Y162" i="5"/>
  <c r="Y345" i="5"/>
  <c r="Y735" i="5"/>
  <c r="Y669" i="5"/>
  <c r="Y1143" i="5"/>
  <c r="Y1181" i="5"/>
  <c r="Y889" i="5"/>
  <c r="BN889" i="5" s="1"/>
  <c r="Y897" i="5"/>
  <c r="Y629" i="5"/>
  <c r="Y1027" i="5"/>
  <c r="Y743" i="5"/>
  <c r="Y1058" i="5"/>
  <c r="Y1116" i="5"/>
  <c r="Y680" i="5"/>
  <c r="Y745" i="5"/>
  <c r="BN745" i="5" s="1"/>
  <c r="Y1197" i="5"/>
  <c r="Y318" i="5"/>
  <c r="Y1005" i="5"/>
  <c r="Y584" i="5"/>
  <c r="Y400" i="5"/>
  <c r="BN400" i="5" s="1"/>
  <c r="Y13" i="5"/>
  <c r="Y2" i="5"/>
  <c r="BN2" i="5" s="1"/>
  <c r="Y172" i="5"/>
  <c r="Y353" i="5"/>
  <c r="Y710" i="5"/>
  <c r="Y706" i="5"/>
  <c r="BJ706" i="5" s="1"/>
  <c r="Y427" i="5"/>
  <c r="Y1041" i="5"/>
  <c r="Y935" i="5"/>
  <c r="Y412" i="5"/>
  <c r="Y333" i="5"/>
  <c r="BN333" i="5" s="1"/>
  <c r="Y535" i="5"/>
  <c r="Y461" i="5"/>
  <c r="BN461" i="5" s="1"/>
  <c r="Y384" i="5"/>
  <c r="Y85" i="5"/>
  <c r="BN85" i="5" s="1"/>
  <c r="Y47" i="5"/>
  <c r="Y218" i="5"/>
  <c r="BN218" i="5" s="1"/>
  <c r="Y1085" i="5"/>
  <c r="Y1067" i="5"/>
  <c r="BJ1067" i="5" s="1"/>
  <c r="Y1078" i="5"/>
  <c r="Y820" i="5"/>
  <c r="BJ820" i="5" s="1"/>
  <c r="Y96" i="5"/>
  <c r="Y341" i="5"/>
  <c r="BJ341" i="5" s="1"/>
  <c r="Y177" i="5"/>
  <c r="BN177" i="5" s="1"/>
  <c r="Y1101" i="5"/>
  <c r="BJ1101" i="5" s="1"/>
  <c r="Y250" i="5"/>
  <c r="BJ250" i="5" s="1"/>
  <c r="Y302" i="5"/>
  <c r="Y391" i="5"/>
  <c r="BN391" i="5" s="1"/>
  <c r="Y146" i="5"/>
  <c r="Y1071" i="5"/>
  <c r="BJ1071" i="5" s="1"/>
  <c r="Y456" i="5"/>
  <c r="BN456" i="5" s="1"/>
  <c r="Y845" i="5"/>
  <c r="Y1113" i="5"/>
  <c r="BN1113" i="5" s="1"/>
  <c r="Y1003" i="5"/>
  <c r="Y898" i="5"/>
  <c r="BN898" i="5" s="1"/>
  <c r="Y238" i="5"/>
  <c r="Y135" i="5"/>
  <c r="BJ135" i="5" s="1"/>
  <c r="Y424" i="5"/>
  <c r="BN424" i="5" s="1"/>
  <c r="Y257" i="5"/>
  <c r="BJ257" i="5" s="1"/>
  <c r="Y1140" i="5"/>
  <c r="Y1179" i="5"/>
  <c r="BJ1179" i="5" s="1"/>
  <c r="Y962" i="5"/>
  <c r="BN962" i="5" s="1"/>
  <c r="Y903" i="5"/>
  <c r="Y670" i="5"/>
  <c r="Y1004" i="5"/>
  <c r="Y413" i="5"/>
  <c r="Y1010" i="5"/>
  <c r="BN1010" i="5" s="1"/>
  <c r="Y892" i="5"/>
  <c r="Y442" i="5"/>
  <c r="BJ442" i="5" s="1"/>
  <c r="Y270" i="5"/>
  <c r="Y775" i="5"/>
  <c r="Y723" i="5"/>
  <c r="Y717" i="5"/>
  <c r="BN717" i="5" s="1"/>
  <c r="Y843" i="5"/>
  <c r="Y83" i="5"/>
  <c r="Y982" i="5"/>
  <c r="Y517" i="5"/>
  <c r="BJ517" i="5" s="1"/>
  <c r="Y678" i="5"/>
  <c r="Y429" i="5"/>
  <c r="Y15" i="5"/>
  <c r="BJ15" i="5" s="1"/>
  <c r="Y182" i="5"/>
  <c r="Y839" i="5"/>
  <c r="Y804" i="5"/>
  <c r="Y88" i="5"/>
  <c r="BN88" i="5" s="1"/>
  <c r="Y591" i="5"/>
  <c r="Y923" i="5"/>
  <c r="BJ923" i="5" s="1"/>
  <c r="Y641" i="5"/>
  <c r="Y768" i="5"/>
  <c r="Y562" i="5"/>
  <c r="BJ562" i="5" s="1"/>
  <c r="Y719" i="5"/>
  <c r="Y714" i="5"/>
  <c r="BN714" i="5" s="1"/>
  <c r="Y1068" i="5"/>
  <c r="Y1102" i="5"/>
  <c r="BJ1102" i="5" s="1"/>
  <c r="Y686" i="5"/>
  <c r="BN686" i="5" s="1"/>
  <c r="Y742" i="5"/>
  <c r="BJ742" i="5" s="1"/>
  <c r="Y1201" i="5"/>
  <c r="BN1201" i="5" s="1"/>
  <c r="Y328" i="5"/>
  <c r="Y470" i="5"/>
  <c r="Y474" i="5"/>
  <c r="BJ474" i="5" s="1"/>
  <c r="Y344" i="5"/>
  <c r="Y244" i="5"/>
  <c r="Y822" i="5"/>
  <c r="Y731" i="5"/>
  <c r="BJ731" i="5" s="1"/>
  <c r="Y696" i="5"/>
  <c r="BJ696" i="5" s="1"/>
  <c r="Y904" i="5"/>
  <c r="Y77" i="5"/>
  <c r="BJ77" i="5" s="1"/>
  <c r="Y979" i="5"/>
  <c r="Y841" i="5"/>
  <c r="BN841" i="5" s="1"/>
  <c r="Y100" i="5"/>
  <c r="Y516" i="5"/>
  <c r="BJ516" i="5" s="1"/>
  <c r="Y128" i="5"/>
  <c r="Y493" i="5"/>
  <c r="Y309" i="5"/>
  <c r="BN309" i="5" s="1"/>
  <c r="Y1031" i="5"/>
  <c r="Y555" i="5"/>
  <c r="BN555" i="5" s="1"/>
  <c r="Y402" i="5"/>
  <c r="BJ402" i="5" s="1"/>
  <c r="Y648" i="5"/>
  <c r="Y858" i="5"/>
  <c r="BJ858" i="5" s="1"/>
  <c r="Y90" i="5"/>
  <c r="Y431" i="5"/>
  <c r="BJ431" i="5" s="1"/>
  <c r="Y528" i="5"/>
  <c r="BN528" i="5" s="1"/>
  <c r="Y113" i="5"/>
  <c r="BJ113" i="5" s="1"/>
  <c r="Y41" i="5"/>
  <c r="W473" i="5"/>
  <c r="W38" i="5"/>
  <c r="W825" i="5"/>
  <c r="W605" i="5"/>
  <c r="W855" i="5"/>
  <c r="W369" i="5"/>
  <c r="W63" i="5"/>
  <c r="W190" i="5"/>
  <c r="W730" i="5"/>
  <c r="W1216" i="5"/>
  <c r="W1218" i="5"/>
  <c r="W1094" i="5"/>
  <c r="W856" i="5"/>
  <c r="W278" i="5"/>
  <c r="W356" i="5"/>
  <c r="W867" i="5"/>
  <c r="W115" i="5"/>
  <c r="W287" i="5"/>
  <c r="W235" i="5"/>
  <c r="W86" i="5"/>
  <c r="W1086" i="5"/>
  <c r="W557" i="5"/>
  <c r="W310" i="5"/>
  <c r="W875" i="5"/>
  <c r="W79" i="5"/>
  <c r="W39" i="5"/>
  <c r="W324" i="5"/>
  <c r="W221" i="5"/>
  <c r="W1037" i="5"/>
  <c r="W736" i="5"/>
  <c r="W1121" i="5"/>
  <c r="W1141" i="5"/>
  <c r="W652" i="5"/>
  <c r="W1050" i="5"/>
  <c r="W1166" i="5"/>
  <c r="W1219" i="5"/>
  <c r="W1207" i="5"/>
  <c r="W160" i="5"/>
  <c r="W206" i="5"/>
  <c r="W1195" i="5"/>
  <c r="W1144" i="5"/>
  <c r="W1081" i="5"/>
  <c r="W1099" i="5"/>
  <c r="W958" i="5"/>
  <c r="W851" i="5"/>
  <c r="W740" i="5"/>
  <c r="W1095" i="5"/>
  <c r="W916" i="5"/>
  <c r="W417" i="5"/>
  <c r="W339" i="5"/>
  <c r="W103" i="5"/>
  <c r="W626" i="5"/>
  <c r="W716" i="5"/>
  <c r="W854" i="5"/>
  <c r="W98" i="5"/>
  <c r="W183" i="5"/>
  <c r="W311" i="5"/>
  <c r="W127" i="5"/>
  <c r="W871" i="5"/>
  <c r="W748" i="5"/>
  <c r="W926" i="5"/>
  <c r="W1034" i="5"/>
  <c r="W658" i="5"/>
  <c r="W1105" i="5"/>
  <c r="W1074" i="5"/>
  <c r="W1208" i="5"/>
  <c r="W1191" i="5"/>
  <c r="W869" i="5"/>
  <c r="W975" i="5"/>
  <c r="W1104" i="5"/>
  <c r="W705" i="5"/>
  <c r="W883" i="5"/>
  <c r="W1127" i="5"/>
  <c r="W298" i="5"/>
  <c r="W957" i="5"/>
  <c r="W477" i="5"/>
  <c r="W981" i="5"/>
  <c r="W1014" i="5"/>
  <c r="W572" i="5"/>
  <c r="W661" i="5"/>
  <c r="W312" i="5"/>
  <c r="W953" i="5"/>
  <c r="W1202" i="5"/>
  <c r="W467" i="5"/>
  <c r="W1038" i="5"/>
  <c r="W377" i="5"/>
  <c r="W226" i="5"/>
  <c r="W112" i="5"/>
  <c r="W499" i="5"/>
  <c r="W163" i="5"/>
  <c r="W180" i="5"/>
  <c r="W991" i="5"/>
  <c r="W984" i="5"/>
  <c r="W1118" i="5"/>
  <c r="W1011" i="5"/>
  <c r="W1153" i="5"/>
  <c r="W271" i="5"/>
  <c r="W823" i="5"/>
  <c r="W853" i="5"/>
  <c r="W949" i="5"/>
  <c r="W808" i="5"/>
  <c r="W762" i="5"/>
  <c r="W785" i="5"/>
  <c r="W106" i="5"/>
  <c r="W104" i="5"/>
  <c r="W791" i="5"/>
  <c r="W1057" i="5"/>
  <c r="W1111" i="5"/>
  <c r="W727" i="5"/>
  <c r="W430" i="5"/>
  <c r="W73" i="5"/>
  <c r="W240" i="5"/>
  <c r="W214" i="5"/>
  <c r="W61" i="5"/>
  <c r="W1137" i="5"/>
  <c r="W91" i="5"/>
  <c r="W45" i="5"/>
  <c r="W363" i="5"/>
  <c r="W224" i="5"/>
  <c r="W995" i="5"/>
  <c r="W355" i="5"/>
  <c r="W1175" i="5"/>
  <c r="W1001" i="5"/>
  <c r="W933" i="5"/>
  <c r="W879" i="5"/>
  <c r="W406" i="5"/>
  <c r="W368" i="5"/>
  <c r="W545" i="5"/>
  <c r="W80" i="5"/>
  <c r="W739" i="5"/>
  <c r="W1130" i="5"/>
  <c r="W721" i="5"/>
  <c r="W1051" i="5"/>
  <c r="W538" i="5"/>
  <c r="W1033" i="5"/>
  <c r="W1114" i="5"/>
  <c r="W387" i="5"/>
  <c r="W662" i="5"/>
  <c r="W831" i="5"/>
  <c r="W844" i="5"/>
  <c r="W800" i="5"/>
  <c r="W428" i="5"/>
  <c r="W950" i="5"/>
  <c r="W101" i="5"/>
  <c r="W1046" i="5"/>
  <c r="W362" i="5"/>
  <c r="W896" i="5"/>
  <c r="W630" i="5"/>
  <c r="W263" i="5"/>
  <c r="W95" i="5"/>
  <c r="W151" i="5"/>
  <c r="W691" i="5"/>
  <c r="W690" i="5"/>
  <c r="W906" i="5"/>
  <c r="W905" i="5"/>
  <c r="W619" i="5"/>
  <c r="W1072" i="5"/>
  <c r="W865" i="5"/>
  <c r="W1047" i="5"/>
  <c r="W490" i="5"/>
  <c r="W737" i="5"/>
  <c r="W469" i="5"/>
  <c r="W1061" i="5"/>
  <c r="W1183" i="5"/>
  <c r="W921" i="5"/>
  <c r="W810" i="5"/>
  <c r="W615" i="5"/>
  <c r="W760" i="5"/>
  <c r="W700" i="5"/>
  <c r="W666" i="5"/>
  <c r="W397" i="5"/>
  <c r="W866" i="5"/>
  <c r="W299" i="5"/>
  <c r="W1088" i="5"/>
  <c r="W327" i="5"/>
  <c r="W880" i="5"/>
  <c r="W489" i="5"/>
  <c r="W370" i="5"/>
  <c r="W407" i="5"/>
  <c r="W581" i="5"/>
  <c r="W523" i="5"/>
  <c r="W147" i="5"/>
  <c r="W637" i="5"/>
  <c r="W713" i="5"/>
  <c r="W1129" i="5"/>
  <c r="W425" i="5"/>
  <c r="W205" i="5"/>
  <c r="W75" i="5"/>
  <c r="W207" i="5"/>
  <c r="W913" i="5"/>
  <c r="W415" i="5"/>
  <c r="W790" i="5"/>
  <c r="W514" i="5"/>
  <c r="W277" i="5"/>
  <c r="W479" i="5"/>
  <c r="W753" i="5"/>
  <c r="W687" i="5"/>
  <c r="W623" i="5"/>
  <c r="W143" i="5"/>
  <c r="W36" i="5"/>
  <c r="W35" i="5"/>
  <c r="W527" i="5"/>
  <c r="W399" i="5"/>
  <c r="W552" i="5"/>
  <c r="W398" i="5"/>
  <c r="W165" i="5"/>
  <c r="W99" i="5"/>
  <c r="W754" i="5"/>
  <c r="W1215" i="5"/>
  <c r="W1214" i="5"/>
  <c r="W1119" i="5"/>
  <c r="W925" i="5"/>
  <c r="W524" i="5"/>
  <c r="W322" i="5"/>
  <c r="W640" i="5"/>
  <c r="W43" i="5"/>
  <c r="W276" i="5"/>
  <c r="W203" i="5"/>
  <c r="W50" i="5"/>
  <c r="W1176" i="5"/>
  <c r="W936" i="5"/>
  <c r="W500" i="5"/>
  <c r="W1025" i="5"/>
  <c r="W273" i="5"/>
  <c r="W521" i="5"/>
  <c r="W314" i="5"/>
  <c r="W81" i="5"/>
  <c r="W1062" i="5"/>
  <c r="W663" i="5"/>
  <c r="W1018" i="5"/>
  <c r="W788" i="5"/>
  <c r="W726" i="5"/>
  <c r="W968" i="5"/>
  <c r="W954" i="5"/>
  <c r="W1217" i="5"/>
  <c r="W1210" i="5"/>
  <c r="W217" i="5"/>
  <c r="W715" i="5"/>
  <c r="W1142" i="5"/>
  <c r="W1146" i="5"/>
  <c r="W859" i="5"/>
  <c r="W1053" i="5"/>
  <c r="W1028" i="5"/>
  <c r="W828" i="5"/>
  <c r="W725" i="5"/>
  <c r="W861" i="5"/>
  <c r="W920" i="5"/>
  <c r="W929" i="5"/>
  <c r="W410" i="5"/>
  <c r="W357" i="5"/>
  <c r="W65" i="5"/>
  <c r="W156" i="5"/>
  <c r="W372" i="5"/>
  <c r="W592" i="5"/>
  <c r="W332" i="5"/>
  <c r="W304" i="5"/>
  <c r="W56" i="5"/>
  <c r="W300" i="5"/>
  <c r="W763" i="5"/>
  <c r="W829" i="5"/>
  <c r="W1007" i="5"/>
  <c r="W783" i="5"/>
  <c r="W689" i="5"/>
  <c r="W1032" i="5"/>
  <c r="W965" i="5"/>
  <c r="W1212" i="5"/>
  <c r="W1187" i="5"/>
  <c r="W943" i="5"/>
  <c r="W1000" i="5"/>
  <c r="W1189" i="5"/>
  <c r="W838" i="5"/>
  <c r="W639" i="5"/>
  <c r="W1108" i="5"/>
  <c r="W606" i="5"/>
  <c r="W864" i="5"/>
  <c r="W404" i="5"/>
  <c r="W815" i="5"/>
  <c r="W971" i="5"/>
  <c r="W396" i="5"/>
  <c r="W826" i="5"/>
  <c r="W292" i="5"/>
  <c r="W1044" i="5"/>
  <c r="W52" i="5"/>
  <c r="W1206" i="5"/>
  <c r="W288" i="5"/>
  <c r="W1096" i="5"/>
  <c r="W358" i="5"/>
  <c r="W459" i="5"/>
  <c r="W193" i="5"/>
  <c r="W941" i="5"/>
  <c r="W994" i="5"/>
  <c r="W1205" i="5"/>
  <c r="W1040" i="5"/>
  <c r="W1193" i="5"/>
  <c r="W468" i="5"/>
  <c r="W924" i="5"/>
  <c r="W738" i="5"/>
  <c r="W1075" i="5"/>
  <c r="W974" i="5"/>
  <c r="W928" i="5"/>
  <c r="W812" i="5"/>
  <c r="W114" i="5"/>
  <c r="W110" i="5"/>
  <c r="W513" i="5"/>
  <c r="W1079" i="5"/>
  <c r="W1157" i="5"/>
  <c r="W1056" i="5"/>
  <c r="W420" i="5"/>
  <c r="W33" i="5"/>
  <c r="W266" i="5"/>
  <c r="W142" i="5"/>
  <c r="W62" i="5"/>
  <c r="W1196" i="5"/>
  <c r="W264" i="5"/>
  <c r="W445" i="5"/>
  <c r="W438" i="5"/>
  <c r="W141" i="5"/>
  <c r="W1009" i="5"/>
  <c r="W888" i="5"/>
  <c r="W1160" i="5"/>
  <c r="W1065" i="5"/>
  <c r="W777" i="5"/>
  <c r="W1080" i="5"/>
  <c r="W253" i="5"/>
  <c r="W184" i="5"/>
  <c r="W483" i="5"/>
  <c r="W237" i="5"/>
  <c r="W667" i="5"/>
  <c r="W1159" i="5"/>
  <c r="W586" i="5"/>
  <c r="W952" i="5"/>
  <c r="W551" i="5"/>
  <c r="W1023" i="5"/>
  <c r="W1203" i="5"/>
  <c r="W441" i="5"/>
  <c r="W1012" i="5"/>
  <c r="W1100" i="5"/>
  <c r="W559" i="5"/>
  <c r="W622" i="5"/>
  <c r="W654" i="5"/>
  <c r="W166" i="5"/>
  <c r="W806" i="5"/>
  <c r="W409" i="5"/>
  <c r="W1017" i="5"/>
  <c r="W515" i="5"/>
  <c r="W830" i="5"/>
  <c r="W564" i="5"/>
  <c r="W698" i="5"/>
  <c r="W728" i="5"/>
  <c r="W978" i="5"/>
  <c r="W1029" i="5"/>
  <c r="W668" i="5"/>
  <c r="W1019" i="5"/>
  <c r="W1087" i="5"/>
  <c r="W846" i="5"/>
  <c r="W992" i="5"/>
  <c r="W388" i="5"/>
  <c r="W910" i="5"/>
  <c r="W259" i="5"/>
  <c r="W1054" i="5"/>
  <c r="W225" i="5"/>
  <c r="W1211" i="5"/>
  <c r="W1022" i="5"/>
  <c r="W967" i="5"/>
  <c r="W805" i="5"/>
  <c r="W899" i="5"/>
  <c r="W448" i="5"/>
  <c r="W511" i="5"/>
  <c r="W574" i="5"/>
  <c r="W138" i="5"/>
  <c r="W673" i="5"/>
  <c r="W780" i="5"/>
  <c r="W1060" i="5"/>
  <c r="W229" i="5"/>
  <c r="W797" i="5"/>
  <c r="W105" i="5"/>
  <c r="W308" i="5"/>
  <c r="W261" i="5"/>
  <c r="W520" i="5"/>
  <c r="W401" i="5"/>
  <c r="W508" i="5"/>
  <c r="W485" i="5"/>
  <c r="W1124" i="5"/>
  <c r="W599" i="5"/>
  <c r="W720" i="5"/>
  <c r="W877" i="5"/>
  <c r="W296" i="5"/>
  <c r="W870" i="5"/>
  <c r="W394" i="5"/>
  <c r="W607" i="5"/>
  <c r="W512" i="5"/>
  <c r="W437" i="5"/>
  <c r="W11" i="5"/>
  <c r="W29" i="5"/>
  <c r="W8" i="5"/>
  <c r="W26" i="5"/>
  <c r="W506" i="5"/>
  <c r="W216" i="5"/>
  <c r="W443" i="5"/>
  <c r="W433" i="5"/>
  <c r="W170" i="5"/>
  <c r="W71" i="5"/>
  <c r="W718" i="5"/>
  <c r="W1192" i="5"/>
  <c r="W1184" i="5"/>
  <c r="W1013" i="5"/>
  <c r="W657" i="5"/>
  <c r="W677" i="5"/>
  <c r="W301" i="5"/>
  <c r="W997" i="5"/>
  <c r="W434" i="5"/>
  <c r="W223" i="5"/>
  <c r="W67" i="5"/>
  <c r="W1136" i="5"/>
  <c r="W963" i="5"/>
  <c r="W566" i="5"/>
  <c r="W525" i="5"/>
  <c r="W847" i="5"/>
  <c r="W204" i="5"/>
  <c r="W582" i="5"/>
  <c r="W323" i="5"/>
  <c r="W107" i="5"/>
  <c r="W1177" i="5"/>
  <c r="W711" i="5"/>
  <c r="W636" i="5"/>
  <c r="W580" i="5"/>
  <c r="W645" i="5"/>
  <c r="W781" i="5"/>
  <c r="W999" i="5"/>
  <c r="W1155" i="5"/>
  <c r="W1200" i="5"/>
  <c r="W72" i="5"/>
  <c r="W809" i="5"/>
  <c r="W1006" i="5"/>
  <c r="W1002" i="5"/>
  <c r="W771" i="5"/>
  <c r="W1020" i="5"/>
  <c r="W908" i="5"/>
  <c r="W612" i="5"/>
  <c r="W531" i="5"/>
  <c r="W882" i="5"/>
  <c r="W819" i="5"/>
  <c r="W392" i="5"/>
  <c r="W316" i="5"/>
  <c r="W37" i="5"/>
  <c r="W234" i="5"/>
  <c r="W335" i="5"/>
  <c r="W465" i="5"/>
  <c r="W233" i="5"/>
  <c r="W374" i="5"/>
  <c r="W378" i="5"/>
  <c r="W93" i="5"/>
  <c r="W169" i="5"/>
  <c r="W993" i="5"/>
  <c r="W334" i="5"/>
  <c r="W779" i="5"/>
  <c r="W651" i="5"/>
  <c r="W811" i="5"/>
  <c r="W307" i="5"/>
  <c r="W792" i="5"/>
  <c r="W1066" i="5"/>
  <c r="W1178" i="5"/>
  <c r="W1190" i="5"/>
  <c r="W751" i="5"/>
  <c r="W632" i="5"/>
  <c r="W1106" i="5"/>
  <c r="W755" i="5"/>
  <c r="W282" i="5"/>
  <c r="W389" i="5"/>
  <c r="W1135" i="5"/>
  <c r="W563" i="5"/>
  <c r="W964" i="5"/>
  <c r="W601" i="5"/>
  <c r="W966" i="5"/>
  <c r="W770" i="5"/>
  <c r="W752" i="5"/>
  <c r="W817" i="5"/>
  <c r="W541" i="5"/>
  <c r="W969" i="5"/>
  <c r="W1185" i="5"/>
  <c r="W1125" i="5"/>
  <c r="W192" i="5"/>
  <c r="W69" i="5"/>
  <c r="W46" i="5"/>
  <c r="W778" i="5"/>
  <c r="W638" i="5"/>
  <c r="W1021" i="5"/>
  <c r="W761" i="5"/>
  <c r="W1164" i="5"/>
  <c r="W236" i="5"/>
  <c r="W664" i="5"/>
  <c r="W729" i="5"/>
  <c r="W909" i="5"/>
  <c r="W656" i="5"/>
  <c r="W750" i="5"/>
  <c r="W625" i="5"/>
  <c r="W60" i="5"/>
  <c r="W54" i="5"/>
  <c r="W454" i="5"/>
  <c r="W1134" i="5"/>
  <c r="W1156" i="5"/>
  <c r="W1069" i="5"/>
  <c r="W495" i="5"/>
  <c r="W382" i="5"/>
  <c r="W125" i="5"/>
  <c r="W51" i="5"/>
  <c r="W1171" i="5"/>
  <c r="W208" i="5"/>
  <c r="W533" i="5"/>
  <c r="W371" i="5"/>
  <c r="W84" i="5"/>
  <c r="W1145" i="5"/>
  <c r="W708" i="5"/>
  <c r="W1026" i="5"/>
  <c r="W983" i="5"/>
  <c r="W774" i="5"/>
  <c r="W852" i="5"/>
  <c r="W289" i="5"/>
  <c r="W245" i="5"/>
  <c r="W375" i="5"/>
  <c r="W133" i="5"/>
  <c r="W290" i="5"/>
  <c r="W317" i="5"/>
  <c r="W1138" i="5"/>
  <c r="W611" i="5"/>
  <c r="W996" i="5"/>
  <c r="W610" i="5"/>
  <c r="W939" i="5"/>
  <c r="W1167" i="5"/>
  <c r="W284" i="5"/>
  <c r="W709" i="5"/>
  <c r="W767" i="5"/>
  <c r="W482" i="5"/>
  <c r="W887" i="5"/>
  <c r="W683" i="5"/>
  <c r="W583" i="5"/>
  <c r="W937" i="5"/>
  <c r="W337" i="5"/>
  <c r="W976" i="5"/>
  <c r="W395" i="5"/>
  <c r="W801" i="5"/>
  <c r="W484" i="5"/>
  <c r="W813" i="5"/>
  <c r="W589" i="5"/>
  <c r="W609" i="5"/>
  <c r="W764" i="5"/>
  <c r="W576" i="5"/>
  <c r="W946" i="5"/>
  <c r="W773" i="5"/>
  <c r="W733" i="5"/>
  <c r="W835" i="5"/>
  <c r="W707" i="5"/>
  <c r="W481" i="5"/>
  <c r="W945" i="5"/>
  <c r="W1186" i="5"/>
  <c r="W827" i="5"/>
  <c r="W621" i="5"/>
  <c r="W694" i="5"/>
  <c r="W642" i="5"/>
  <c r="W359" i="5"/>
  <c r="W794" i="5"/>
  <c r="W712" i="5"/>
  <c r="W475" i="5"/>
  <c r="W956" i="5"/>
  <c r="W672" i="5"/>
  <c r="W1084" i="5"/>
  <c r="W832" i="5"/>
  <c r="W450" i="5"/>
  <c r="W102" i="5"/>
  <c r="W262" i="5"/>
  <c r="W120" i="5"/>
  <c r="W405" i="5"/>
  <c r="W1109" i="5"/>
  <c r="W614" i="5"/>
  <c r="W306" i="5"/>
  <c r="W787" i="5"/>
  <c r="W990" i="5"/>
  <c r="W403" i="5"/>
  <c r="W111" i="5"/>
  <c r="W256" i="5"/>
  <c r="W505" i="5"/>
  <c r="W220" i="5"/>
  <c r="W25" i="5"/>
  <c r="W16" i="5"/>
  <c r="W23" i="5"/>
  <c r="W19" i="5"/>
  <c r="W121" i="5"/>
  <c r="W285" i="5"/>
  <c r="W383" i="5"/>
  <c r="W571" i="5"/>
  <c r="W131" i="5"/>
  <c r="W4" i="5"/>
  <c r="W242" i="5"/>
  <c r="W365" i="5"/>
  <c r="W213" i="5"/>
  <c r="W132" i="5"/>
  <c r="W55" i="5"/>
  <c r="W279" i="5"/>
  <c r="W757" i="5"/>
  <c r="W1173" i="5"/>
  <c r="W1170" i="5"/>
  <c r="W955" i="5"/>
  <c r="W349" i="5"/>
  <c r="W188" i="5"/>
  <c r="W32" i="5"/>
  <c r="W457" i="5"/>
  <c r="W881" i="5"/>
  <c r="W198" i="5"/>
  <c r="W293" i="5"/>
  <c r="W82" i="5"/>
  <c r="W1131" i="5"/>
  <c r="W89" i="5"/>
  <c r="W181" i="5"/>
  <c r="W628" i="5"/>
  <c r="W494" i="5"/>
  <c r="W167" i="5"/>
  <c r="W254" i="5"/>
  <c r="W175" i="5"/>
  <c r="W532" i="5"/>
  <c r="W196" i="5"/>
  <c r="W161" i="5"/>
  <c r="W386" i="5"/>
  <c r="W130" i="5"/>
  <c r="W1016" i="5"/>
  <c r="W699" i="5"/>
  <c r="W126" i="5"/>
  <c r="W291" i="5"/>
  <c r="W373" i="5"/>
  <c r="W354" i="5"/>
  <c r="W593" i="5"/>
  <c r="W682" i="5"/>
  <c r="W795" i="5"/>
  <c r="W1083" i="5"/>
  <c r="W1213" i="5"/>
  <c r="W1174" i="5"/>
  <c r="W68" i="5"/>
  <c r="W972" i="5"/>
  <c r="W1151" i="5"/>
  <c r="W1036" i="5"/>
  <c r="W876" i="5"/>
  <c r="W340" i="5"/>
  <c r="W685" i="5"/>
  <c r="W902" i="5"/>
  <c r="W747" i="5"/>
  <c r="W793" i="5"/>
  <c r="W504" i="5"/>
  <c r="W789" i="5"/>
  <c r="W560" i="5"/>
  <c r="W139" i="5"/>
  <c r="W5" i="5"/>
  <c r="W575" i="5"/>
  <c r="W376" i="5"/>
  <c r="W453" i="5"/>
  <c r="W197" i="5"/>
  <c r="W255" i="5"/>
  <c r="W361" i="5"/>
  <c r="W211" i="5"/>
  <c r="W911" i="5"/>
  <c r="W158" i="5"/>
  <c r="W265" i="5"/>
  <c r="W171" i="5"/>
  <c r="W546" i="5"/>
  <c r="W352" i="5"/>
  <c r="W588" i="5"/>
  <c r="W634" i="5"/>
  <c r="W746" i="5"/>
  <c r="W1048" i="5"/>
  <c r="W1209" i="5"/>
  <c r="W1165" i="5"/>
  <c r="W124" i="5"/>
  <c r="W416" i="5"/>
  <c r="W598" i="5"/>
  <c r="W529" i="5"/>
  <c r="W900" i="5"/>
  <c r="W1147" i="5"/>
  <c r="W703" i="5"/>
  <c r="BI703" i="5" s="1"/>
  <c r="W675" i="5"/>
  <c r="W1115" i="5"/>
  <c r="W802" i="5"/>
  <c r="W987" i="5"/>
  <c r="W1093" i="5"/>
  <c r="W840" i="5"/>
  <c r="W440" i="5"/>
  <c r="W901" i="5"/>
  <c r="W267" i="5"/>
  <c r="W1180" i="5"/>
  <c r="W1149" i="5"/>
  <c r="W550" i="5"/>
  <c r="W57" i="5"/>
  <c r="W119" i="5"/>
  <c r="W419" i="5"/>
  <c r="W616" i="5"/>
  <c r="W534" i="5"/>
  <c r="W423" i="5"/>
  <c r="W569" i="5"/>
  <c r="W426" i="5"/>
  <c r="W452" i="5"/>
  <c r="W227" i="5"/>
  <c r="W117" i="5"/>
  <c r="W590" i="5"/>
  <c r="W330" i="5"/>
  <c r="W360" i="5"/>
  <c r="W134" i="5"/>
  <c r="W53" i="5"/>
  <c r="W251" i="5"/>
  <c r="W756" i="5"/>
  <c r="W1168" i="5"/>
  <c r="W1152" i="5"/>
  <c r="W918" i="5"/>
  <c r="W199" i="5"/>
  <c r="W294" i="5"/>
  <c r="W87" i="5"/>
  <c r="W1139" i="5"/>
  <c r="W189" i="5"/>
  <c r="W155" i="5"/>
  <c r="W421" i="5"/>
  <c r="W122" i="5"/>
  <c r="W1045" i="5"/>
  <c r="W78" i="5"/>
  <c r="W912" i="5"/>
  <c r="W1162" i="5"/>
  <c r="W1015" i="5"/>
  <c r="W814" i="5"/>
  <c r="W604" i="5"/>
  <c r="W379" i="5"/>
  <c r="W471" i="5"/>
  <c r="W219" i="5"/>
  <c r="W868" i="5"/>
  <c r="W1158" i="5"/>
  <c r="W732" i="5"/>
  <c r="W655" i="5"/>
  <c r="W1107" i="5"/>
  <c r="W782" i="5"/>
  <c r="W446" i="5"/>
  <c r="W565" i="5"/>
  <c r="W436" i="5"/>
  <c r="W432" i="5"/>
  <c r="W931" i="5"/>
  <c r="W894" i="5"/>
  <c r="W749" i="5"/>
  <c r="W380" i="5"/>
  <c r="W850" i="5"/>
  <c r="W579" i="5"/>
  <c r="W977" i="5"/>
  <c r="W600" i="5"/>
  <c r="W350" i="5"/>
  <c r="W603" i="5"/>
  <c r="W342" i="5"/>
  <c r="W195" i="5"/>
  <c r="W30" i="5"/>
  <c r="W92" i="5"/>
  <c r="W187" i="5"/>
  <c r="W624" i="5"/>
  <c r="W695" i="5"/>
  <c r="W326" i="5"/>
  <c r="W653" i="5"/>
  <c r="W893" i="5"/>
  <c r="W766" i="5"/>
  <c r="W895" i="5"/>
  <c r="W539" i="5"/>
  <c r="W857" i="5"/>
  <c r="W948" i="5"/>
  <c r="W1064" i="5"/>
  <c r="W872" i="5"/>
  <c r="W472" i="5"/>
  <c r="W874" i="5"/>
  <c r="W258" i="5"/>
  <c r="W1182" i="5"/>
  <c r="W222" i="5"/>
  <c r="W118" i="5"/>
  <c r="W561" i="5"/>
  <c r="W313" i="5"/>
  <c r="W381" i="5"/>
  <c r="W842" i="5"/>
  <c r="W884" i="5"/>
  <c r="W758" i="5"/>
  <c r="W385" i="5"/>
  <c r="W818" i="5"/>
  <c r="W462" i="5"/>
  <c r="W660" i="5"/>
  <c r="W891" i="5"/>
  <c r="W836" i="5"/>
  <c r="W458" i="5"/>
  <c r="W693" i="5"/>
  <c r="W585" i="5"/>
  <c r="W631" i="5"/>
  <c r="W1148" i="5"/>
  <c r="W480" i="5"/>
  <c r="W59" i="5"/>
  <c r="W988" i="5"/>
  <c r="W422" i="5"/>
  <c r="W676" i="5"/>
  <c r="W917" i="5"/>
  <c r="W860" i="5"/>
  <c r="W537" i="5"/>
  <c r="W320" i="5"/>
  <c r="W578" i="5"/>
  <c r="W466" i="5"/>
  <c r="W674" i="5"/>
  <c r="W568" i="5"/>
  <c r="W17" i="5"/>
  <c r="W7" i="5"/>
  <c r="W18" i="5"/>
  <c r="W6" i="5"/>
  <c r="W201" i="5"/>
  <c r="W331" i="5"/>
  <c r="W518" i="5"/>
  <c r="W526" i="5"/>
  <c r="W48" i="5"/>
  <c r="W31" i="5"/>
  <c r="W346" i="5"/>
  <c r="W243" i="5"/>
  <c r="W116" i="5"/>
  <c r="W66" i="5"/>
  <c r="W283" i="5"/>
  <c r="W1077" i="5"/>
  <c r="W1059" i="5"/>
  <c r="W1073" i="5"/>
  <c r="W796" i="5"/>
  <c r="W570" i="5"/>
  <c r="W985" i="5"/>
  <c r="W228" i="5"/>
  <c r="W321" i="5"/>
  <c r="W202" i="5"/>
  <c r="W1133" i="5"/>
  <c r="W137" i="5"/>
  <c r="W44" i="5"/>
  <c r="W58" i="5"/>
  <c r="W741" i="5"/>
  <c r="W536" i="5"/>
  <c r="W347" i="5"/>
  <c r="W123" i="5"/>
  <c r="W153" i="5"/>
  <c r="W671" i="5"/>
  <c r="W464" i="5"/>
  <c r="W249" i="5"/>
  <c r="W336" i="5"/>
  <c r="W149" i="5"/>
  <c r="W1112" i="5"/>
  <c r="W635" i="5"/>
  <c r="W194" i="5"/>
  <c r="W366" i="5"/>
  <c r="W503" i="5"/>
  <c r="W544" i="5"/>
  <c r="W885" i="5"/>
  <c r="W724" i="5"/>
  <c r="W1098" i="5"/>
  <c r="W1199" i="5"/>
  <c r="W1154" i="5"/>
  <c r="W27" i="5"/>
  <c r="W554" i="5"/>
  <c r="W1035" i="5"/>
  <c r="W1163" i="5"/>
  <c r="W1070" i="5"/>
  <c r="BI1070" i="5" s="1"/>
  <c r="W878" i="5"/>
  <c r="W556" i="5"/>
  <c r="W649" i="5"/>
  <c r="W1049" i="5"/>
  <c r="W807" i="5"/>
  <c r="W942" i="5"/>
  <c r="W650" i="5"/>
  <c r="W849" i="5"/>
  <c r="W547" i="5"/>
  <c r="W49" i="5"/>
  <c r="W34" i="5"/>
  <c r="W168" i="5"/>
  <c r="W303" i="5"/>
  <c r="W488" i="5"/>
  <c r="W179" i="5"/>
  <c r="W367" i="5"/>
  <c r="W241" i="5"/>
  <c r="W108" i="5"/>
  <c r="W961" i="5"/>
  <c r="W393" i="5"/>
  <c r="W145" i="5"/>
  <c r="W140" i="5"/>
  <c r="W644" i="5"/>
  <c r="W498" i="5"/>
  <c r="W915" i="5"/>
  <c r="W722" i="5"/>
  <c r="W1052" i="5"/>
  <c r="W1204" i="5"/>
  <c r="W1194" i="5"/>
  <c r="W502" i="5"/>
  <c r="W150" i="5"/>
  <c r="W329" i="5"/>
  <c r="BM329" i="5" s="1"/>
  <c r="W803" i="5"/>
  <c r="W659" i="5"/>
  <c r="W960" i="5"/>
  <c r="W1161" i="5"/>
  <c r="W934" i="5"/>
  <c r="W665" i="5"/>
  <c r="W765" i="5"/>
  <c r="BI765" i="5" s="1"/>
  <c r="W914" i="5"/>
  <c r="W930" i="5"/>
  <c r="W1150" i="5"/>
  <c r="W980" i="5"/>
  <c r="W478" i="5"/>
  <c r="W862" i="5"/>
  <c r="W1188" i="5"/>
  <c r="W1132" i="5"/>
  <c r="W617" i="5"/>
  <c r="W191" i="5"/>
  <c r="W28" i="5"/>
  <c r="W487" i="5"/>
  <c r="W157" i="5"/>
  <c r="W343" i="5"/>
  <c r="W772" i="5"/>
  <c r="W701" i="5"/>
  <c r="W496" i="5"/>
  <c r="W986" i="5"/>
  <c r="W697" i="5"/>
  <c r="W627" i="5"/>
  <c r="W681" i="5"/>
  <c r="W210" i="5"/>
  <c r="W408" i="5"/>
  <c r="W447" i="5"/>
  <c r="W351" i="5"/>
  <c r="W74" i="5"/>
  <c r="W247" i="5"/>
  <c r="W1042" i="5"/>
  <c r="W1030" i="5"/>
  <c r="W1092" i="5"/>
  <c r="W744" i="5"/>
  <c r="W239" i="5"/>
  <c r="W319" i="5"/>
  <c r="W209" i="5"/>
  <c r="W1122" i="5"/>
  <c r="W522" i="5"/>
  <c r="W248" i="5"/>
  <c r="W348" i="5"/>
  <c r="W129" i="5"/>
  <c r="W1123" i="5"/>
  <c r="BM1123" i="5" s="1"/>
  <c r="W553" i="5"/>
  <c r="W1043" i="5"/>
  <c r="W1172" i="5"/>
  <c r="W1091" i="5"/>
  <c r="W907" i="5"/>
  <c r="W186" i="5"/>
  <c r="W315" i="5"/>
  <c r="W463" i="5"/>
  <c r="W200" i="5"/>
  <c r="W998" i="5"/>
  <c r="W1169" i="5"/>
  <c r="W919" i="5"/>
  <c r="W684" i="5"/>
  <c r="W759" i="5"/>
  <c r="W890" i="5"/>
  <c r="W940" i="5"/>
  <c r="W692" i="5"/>
  <c r="W608" i="5"/>
  <c r="W973" i="5"/>
  <c r="W863" i="5"/>
  <c r="W784" i="5"/>
  <c r="W232" i="5"/>
  <c r="W1008" i="5"/>
  <c r="W558" i="5"/>
  <c r="W927" i="5"/>
  <c r="W549" i="5"/>
  <c r="W275" i="5"/>
  <c r="W491" i="5"/>
  <c r="W144" i="5"/>
  <c r="W42" i="5"/>
  <c r="W64" i="5"/>
  <c r="W702" i="5"/>
  <c r="W646" i="5"/>
  <c r="W567" i="5"/>
  <c r="W688" i="5"/>
  <c r="W1082" i="5"/>
  <c r="W837" i="5"/>
  <c r="W938" i="5"/>
  <c r="BM938" i="5" s="1"/>
  <c r="W704" i="5"/>
  <c r="W824" i="5"/>
  <c r="W951" i="5"/>
  <c r="W1117" i="5"/>
  <c r="W989" i="5"/>
  <c r="W492" i="5"/>
  <c r="W798" i="5"/>
  <c r="W1198" i="5"/>
  <c r="W679" i="5"/>
  <c r="W212" i="5"/>
  <c r="W411" i="5"/>
  <c r="W449" i="5"/>
  <c r="W364" i="5"/>
  <c r="W944" i="5"/>
  <c r="W848" i="5"/>
  <c r="W816" i="5"/>
  <c r="W230" i="5"/>
  <c r="W1024" i="5"/>
  <c r="BM1024" i="5" s="1"/>
  <c r="W455" i="5"/>
  <c r="W460" i="5"/>
  <c r="W647" i="5"/>
  <c r="W595" i="5"/>
  <c r="BI595" i="5" s="1"/>
  <c r="W643" i="5"/>
  <c r="W548" i="5"/>
  <c r="W70" i="5"/>
  <c r="W587" i="5"/>
  <c r="W1128" i="5"/>
  <c r="W633" i="5"/>
  <c r="W176" i="5"/>
  <c r="W873" i="5"/>
  <c r="W435" i="5"/>
  <c r="W540" i="5"/>
  <c r="W594" i="5"/>
  <c r="W577" i="5"/>
  <c r="W510" i="5"/>
  <c r="W260" i="5"/>
  <c r="W509" i="5"/>
  <c r="W618" i="5"/>
  <c r="W507" i="5"/>
  <c r="W76" i="5"/>
  <c r="W9" i="5"/>
  <c r="W22" i="5"/>
  <c r="W10" i="5"/>
  <c r="W20" i="5"/>
  <c r="W272" i="5"/>
  <c r="W497" i="5"/>
  <c r="BI497" i="5" s="1"/>
  <c r="W613" i="5"/>
  <c r="W451" i="5"/>
  <c r="W164" i="5"/>
  <c r="BI164" i="5" s="1"/>
  <c r="W21" i="5"/>
  <c r="W178" i="5"/>
  <c r="W414" i="5"/>
  <c r="W295" i="5"/>
  <c r="W109" i="5"/>
  <c r="W40" i="5"/>
  <c r="W215" i="5"/>
  <c r="W1090" i="5"/>
  <c r="BI1090" i="5" s="1"/>
  <c r="W1076" i="5"/>
  <c r="W1039" i="5"/>
  <c r="W833" i="5"/>
  <c r="BM833" i="5" s="1"/>
  <c r="W542" i="5"/>
  <c r="W959" i="5"/>
  <c r="W94" i="5"/>
  <c r="W338" i="5"/>
  <c r="W154" i="5"/>
  <c r="W1110" i="5"/>
  <c r="W14" i="5"/>
  <c r="W185" i="5"/>
  <c r="W799" i="5"/>
  <c r="W519" i="5"/>
  <c r="W274" i="5"/>
  <c r="W268" i="5"/>
  <c r="W174" i="5"/>
  <c r="W543" i="5"/>
  <c r="W297" i="5"/>
  <c r="W286" i="5"/>
  <c r="W418" i="5"/>
  <c r="W152" i="5"/>
  <c r="W1063" i="5"/>
  <c r="BM1063" i="5" s="1"/>
  <c r="W821" i="5"/>
  <c r="W246" i="5"/>
  <c r="W476" i="5"/>
  <c r="W602" i="5"/>
  <c r="W281" i="5"/>
  <c r="W769" i="5"/>
  <c r="W620" i="5"/>
  <c r="W922" i="5"/>
  <c r="W1120" i="5"/>
  <c r="W1097" i="5"/>
  <c r="W12" i="5"/>
  <c r="W3" i="5"/>
  <c r="W439" i="5"/>
  <c r="W834" i="5"/>
  <c r="W1089" i="5"/>
  <c r="W1055" i="5"/>
  <c r="W886" i="5"/>
  <c r="W97" i="5"/>
  <c r="W596" i="5"/>
  <c r="W970" i="5"/>
  <c r="W573" i="5"/>
  <c r="W734" i="5"/>
  <c r="W486" i="5"/>
  <c r="W776" i="5"/>
  <c r="W501" i="5"/>
  <c r="W159" i="5"/>
  <c r="W24" i="5"/>
  <c r="W231" i="5"/>
  <c r="W136" i="5"/>
  <c r="W444" i="5"/>
  <c r="W269" i="5"/>
  <c r="W173" i="5"/>
  <c r="BI173" i="5" s="1"/>
  <c r="W390" i="5"/>
  <c r="W325" i="5"/>
  <c r="W947" i="5"/>
  <c r="W280" i="5"/>
  <c r="W252" i="5"/>
  <c r="BI252" i="5" s="1"/>
  <c r="W148" i="5"/>
  <c r="W530" i="5"/>
  <c r="W305" i="5"/>
  <c r="W786" i="5"/>
  <c r="BM786" i="5" s="1"/>
  <c r="W597" i="5"/>
  <c r="W932" i="5"/>
  <c r="W1103" i="5"/>
  <c r="W1126" i="5"/>
  <c r="W162" i="5"/>
  <c r="BI162" i="5" s="1"/>
  <c r="W345" i="5"/>
  <c r="W735" i="5"/>
  <c r="W669" i="5"/>
  <c r="W1143" i="5"/>
  <c r="W1181" i="5"/>
  <c r="W889" i="5"/>
  <c r="W897" i="5"/>
  <c r="W629" i="5"/>
  <c r="BI629" i="5" s="1"/>
  <c r="W1027" i="5"/>
  <c r="W743" i="5"/>
  <c r="W1058" i="5"/>
  <c r="W1116" i="5"/>
  <c r="W680" i="5"/>
  <c r="W745" i="5"/>
  <c r="W1197" i="5"/>
  <c r="W318" i="5"/>
  <c r="BI318" i="5" s="1"/>
  <c r="W1005" i="5"/>
  <c r="W584" i="5"/>
  <c r="BI584" i="5" s="1"/>
  <c r="W400" i="5"/>
  <c r="W13" i="5"/>
  <c r="W2" i="5"/>
  <c r="W172" i="5"/>
  <c r="W353" i="5"/>
  <c r="W710" i="5"/>
  <c r="W706" i="5"/>
  <c r="W427" i="5"/>
  <c r="W1041" i="5"/>
  <c r="BI1041" i="5" s="1"/>
  <c r="W935" i="5"/>
  <c r="W412" i="5"/>
  <c r="W333" i="5"/>
  <c r="W535" i="5"/>
  <c r="W461" i="5"/>
  <c r="W384" i="5"/>
  <c r="W85" i="5"/>
  <c r="W47" i="5"/>
  <c r="W218" i="5"/>
  <c r="BI218" i="5" s="1"/>
  <c r="W1085" i="5"/>
  <c r="W1067" i="5"/>
  <c r="W1078" i="5"/>
  <c r="W820" i="5"/>
  <c r="W96" i="5"/>
  <c r="W341" i="5"/>
  <c r="W177" i="5"/>
  <c r="BI177" i="5" s="1"/>
  <c r="W1101" i="5"/>
  <c r="W250" i="5"/>
  <c r="W302" i="5"/>
  <c r="W391" i="5"/>
  <c r="W146" i="5"/>
  <c r="W1071" i="5"/>
  <c r="BI1071" i="5" s="1"/>
  <c r="W456" i="5"/>
  <c r="W845" i="5"/>
  <c r="W1113" i="5"/>
  <c r="BM1113" i="5" s="1"/>
  <c r="W1003" i="5"/>
  <c r="W898" i="5"/>
  <c r="BI898" i="5" s="1"/>
  <c r="W238" i="5"/>
  <c r="W135" i="5"/>
  <c r="BI135" i="5" s="1"/>
  <c r="W424" i="5"/>
  <c r="W257" i="5"/>
  <c r="BI257" i="5" s="1"/>
  <c r="W1140" i="5"/>
  <c r="W1179" i="5"/>
  <c r="W962" i="5"/>
  <c r="BI962" i="5" s="1"/>
  <c r="W903" i="5"/>
  <c r="W670" i="5"/>
  <c r="BI670" i="5" s="1"/>
  <c r="W1004" i="5"/>
  <c r="W413" i="5"/>
  <c r="BI413" i="5" s="1"/>
  <c r="W1010" i="5"/>
  <c r="W892" i="5"/>
  <c r="BI892" i="5" s="1"/>
  <c r="W442" i="5"/>
  <c r="BM442" i="5" s="1"/>
  <c r="W270" i="5"/>
  <c r="W775" i="5"/>
  <c r="BM775" i="5" s="1"/>
  <c r="W723" i="5"/>
  <c r="W717" i="5"/>
  <c r="BI717" i="5" s="1"/>
  <c r="W843" i="5"/>
  <c r="W83" i="5"/>
  <c r="BI83" i="5" s="1"/>
  <c r="W982" i="5"/>
  <c r="W517" i="5"/>
  <c r="BI517" i="5" s="1"/>
  <c r="W678" i="5"/>
  <c r="BI678" i="5" s="1"/>
  <c r="W429" i="5"/>
  <c r="BI429" i="5" s="1"/>
  <c r="W15" i="5"/>
  <c r="BM15" i="5" s="1"/>
  <c r="W182" i="5"/>
  <c r="W839" i="5"/>
  <c r="W804" i="5"/>
  <c r="W88" i="5"/>
  <c r="W591" i="5"/>
  <c r="W923" i="5"/>
  <c r="W641" i="5"/>
  <c r="W768" i="5"/>
  <c r="BI768" i="5" s="1"/>
  <c r="W562" i="5"/>
  <c r="W719" i="5"/>
  <c r="W714" i="5"/>
  <c r="BI714" i="5" s="1"/>
  <c r="W1068" i="5"/>
  <c r="W1102" i="5"/>
  <c r="BI1102" i="5" s="1"/>
  <c r="W686" i="5"/>
  <c r="W742" i="5"/>
  <c r="BI742" i="5" s="1"/>
  <c r="W1201" i="5"/>
  <c r="W328" i="5"/>
  <c r="BI328" i="5" s="1"/>
  <c r="W470" i="5"/>
  <c r="BM470" i="5" s="1"/>
  <c r="W474" i="5"/>
  <c r="W344" i="5"/>
  <c r="BM344" i="5" s="1"/>
  <c r="W244" i="5"/>
  <c r="W822" i="5"/>
  <c r="BM822" i="5" s="1"/>
  <c r="W731" i="5"/>
  <c r="W696" i="5"/>
  <c r="BM696" i="5" s="1"/>
  <c r="W904" i="5"/>
  <c r="W77" i="5"/>
  <c r="W979" i="5"/>
  <c r="W841" i="5"/>
  <c r="W100" i="5"/>
  <c r="W516" i="5"/>
  <c r="BI516" i="5" s="1"/>
  <c r="W128" i="5"/>
  <c r="BM128" i="5" s="1"/>
  <c r="W493" i="5"/>
  <c r="BI493" i="5" s="1"/>
  <c r="W309" i="5"/>
  <c r="W1031" i="5"/>
  <c r="BI1031" i="5" s="1"/>
  <c r="W555" i="5"/>
  <c r="W402" i="5"/>
  <c r="BI402" i="5" s="1"/>
  <c r="W648" i="5"/>
  <c r="W858" i="5"/>
  <c r="W90" i="5"/>
  <c r="BM90" i="5" s="1"/>
  <c r="W431" i="5"/>
  <c r="W528" i="5"/>
  <c r="W113" i="5"/>
  <c r="BI113" i="5" s="1"/>
  <c r="W41" i="5"/>
  <c r="T38" i="5"/>
  <c r="T825" i="5"/>
  <c r="T605" i="5"/>
  <c r="T855" i="5"/>
  <c r="T369" i="5"/>
  <c r="T63" i="5"/>
  <c r="T190" i="5"/>
  <c r="T730" i="5"/>
  <c r="T1216" i="5"/>
  <c r="T1218" i="5"/>
  <c r="T1094" i="5"/>
  <c r="T856" i="5"/>
  <c r="T278" i="5"/>
  <c r="T356" i="5"/>
  <c r="T867" i="5"/>
  <c r="T115" i="5"/>
  <c r="T287" i="5"/>
  <c r="T235" i="5"/>
  <c r="T86" i="5"/>
  <c r="T1086" i="5"/>
  <c r="T557" i="5"/>
  <c r="T310" i="5"/>
  <c r="T875" i="5"/>
  <c r="T79" i="5"/>
  <c r="T39" i="5"/>
  <c r="T324" i="5"/>
  <c r="T221" i="5"/>
  <c r="T1037" i="5"/>
  <c r="T736" i="5"/>
  <c r="T1121" i="5"/>
  <c r="T1141" i="5"/>
  <c r="T652" i="5"/>
  <c r="T1050" i="5"/>
  <c r="T1166" i="5"/>
  <c r="T1219" i="5"/>
  <c r="T1207" i="5"/>
  <c r="T160" i="5"/>
  <c r="T206" i="5"/>
  <c r="T1195" i="5"/>
  <c r="T1144" i="5"/>
  <c r="T1081" i="5"/>
  <c r="T1099" i="5"/>
  <c r="T958" i="5"/>
  <c r="T851" i="5"/>
  <c r="T740" i="5"/>
  <c r="T1095" i="5"/>
  <c r="T916" i="5"/>
  <c r="T417" i="5"/>
  <c r="T339" i="5"/>
  <c r="T103" i="5"/>
  <c r="T626" i="5"/>
  <c r="T716" i="5"/>
  <c r="T854" i="5"/>
  <c r="T98" i="5"/>
  <c r="T183" i="5"/>
  <c r="T311" i="5"/>
  <c r="T127" i="5"/>
  <c r="T871" i="5"/>
  <c r="T748" i="5"/>
  <c r="T926" i="5"/>
  <c r="T1034" i="5"/>
  <c r="T658" i="5"/>
  <c r="T1105" i="5"/>
  <c r="T1074" i="5"/>
  <c r="T1208" i="5"/>
  <c r="T1191" i="5"/>
  <c r="T869" i="5"/>
  <c r="T975" i="5"/>
  <c r="T1104" i="5"/>
  <c r="T705" i="5"/>
  <c r="T883" i="5"/>
  <c r="T1127" i="5"/>
  <c r="T298" i="5"/>
  <c r="T957" i="5"/>
  <c r="T477" i="5"/>
  <c r="T981" i="5"/>
  <c r="T1014" i="5"/>
  <c r="T572" i="5"/>
  <c r="T661" i="5"/>
  <c r="T312" i="5"/>
  <c r="T953" i="5"/>
  <c r="T1202" i="5"/>
  <c r="T467" i="5"/>
  <c r="T1038" i="5"/>
  <c r="T377" i="5"/>
  <c r="T226" i="5"/>
  <c r="T112" i="5"/>
  <c r="T499" i="5"/>
  <c r="T163" i="5"/>
  <c r="T180" i="5"/>
  <c r="T991" i="5"/>
  <c r="T984" i="5"/>
  <c r="T1118" i="5"/>
  <c r="T1011" i="5"/>
  <c r="T1153" i="5"/>
  <c r="T271" i="5"/>
  <c r="T823" i="5"/>
  <c r="T853" i="5"/>
  <c r="T949" i="5"/>
  <c r="T808" i="5"/>
  <c r="T762" i="5"/>
  <c r="T785" i="5"/>
  <c r="T106" i="5"/>
  <c r="T104" i="5"/>
  <c r="T791" i="5"/>
  <c r="T1057" i="5"/>
  <c r="T1111" i="5"/>
  <c r="T727" i="5"/>
  <c r="T430" i="5"/>
  <c r="T73" i="5"/>
  <c r="T240" i="5"/>
  <c r="T214" i="5"/>
  <c r="T61" i="5"/>
  <c r="T1137" i="5"/>
  <c r="T91" i="5"/>
  <c r="T45" i="5"/>
  <c r="T363" i="5"/>
  <c r="T224" i="5"/>
  <c r="T995" i="5"/>
  <c r="T355" i="5"/>
  <c r="T1175" i="5"/>
  <c r="T1001" i="5"/>
  <c r="T933" i="5"/>
  <c r="T879" i="5"/>
  <c r="T406" i="5"/>
  <c r="T368" i="5"/>
  <c r="T545" i="5"/>
  <c r="T80" i="5"/>
  <c r="T739" i="5"/>
  <c r="T1130" i="5"/>
  <c r="T721" i="5"/>
  <c r="T1051" i="5"/>
  <c r="T538" i="5"/>
  <c r="T1033" i="5"/>
  <c r="T1114" i="5"/>
  <c r="T387" i="5"/>
  <c r="T662" i="5"/>
  <c r="T831" i="5"/>
  <c r="T844" i="5"/>
  <c r="T800" i="5"/>
  <c r="T428" i="5"/>
  <c r="T950" i="5"/>
  <c r="T101" i="5"/>
  <c r="T1046" i="5"/>
  <c r="T362" i="5"/>
  <c r="T896" i="5"/>
  <c r="T630" i="5"/>
  <c r="T263" i="5"/>
  <c r="T95" i="5"/>
  <c r="T151" i="5"/>
  <c r="T691" i="5"/>
  <c r="T690" i="5"/>
  <c r="T906" i="5"/>
  <c r="T905" i="5"/>
  <c r="T619" i="5"/>
  <c r="T1072" i="5"/>
  <c r="T865" i="5"/>
  <c r="T1047" i="5"/>
  <c r="T490" i="5"/>
  <c r="T737" i="5"/>
  <c r="T469" i="5"/>
  <c r="T1061" i="5"/>
  <c r="T1183" i="5"/>
  <c r="T921" i="5"/>
  <c r="T810" i="5"/>
  <c r="T615" i="5"/>
  <c r="T760" i="5"/>
  <c r="T700" i="5"/>
  <c r="T666" i="5"/>
  <c r="T397" i="5"/>
  <c r="T866" i="5"/>
  <c r="T299" i="5"/>
  <c r="T1088" i="5"/>
  <c r="T327" i="5"/>
  <c r="T880" i="5"/>
  <c r="T489" i="5"/>
  <c r="T370" i="5"/>
  <c r="T407" i="5"/>
  <c r="T581" i="5"/>
  <c r="T523" i="5"/>
  <c r="T147" i="5"/>
  <c r="T637" i="5"/>
  <c r="T713" i="5"/>
  <c r="T1129" i="5"/>
  <c r="T425" i="5"/>
  <c r="T205" i="5"/>
  <c r="T75" i="5"/>
  <c r="T207" i="5"/>
  <c r="T913" i="5"/>
  <c r="T415" i="5"/>
  <c r="T790" i="5"/>
  <c r="T514" i="5"/>
  <c r="T277" i="5"/>
  <c r="T479" i="5"/>
  <c r="T753" i="5"/>
  <c r="T687" i="5"/>
  <c r="T623" i="5"/>
  <c r="T143" i="5"/>
  <c r="T36" i="5"/>
  <c r="T35" i="5"/>
  <c r="T527" i="5"/>
  <c r="T399" i="5"/>
  <c r="T552" i="5"/>
  <c r="T398" i="5"/>
  <c r="T165" i="5"/>
  <c r="T99" i="5"/>
  <c r="T754" i="5"/>
  <c r="T1215" i="5"/>
  <c r="T1214" i="5"/>
  <c r="T1119" i="5"/>
  <c r="T925" i="5"/>
  <c r="T524" i="5"/>
  <c r="T322" i="5"/>
  <c r="T640" i="5"/>
  <c r="T43" i="5"/>
  <c r="T276" i="5"/>
  <c r="T203" i="5"/>
  <c r="T50" i="5"/>
  <c r="T1176" i="5"/>
  <c r="T936" i="5"/>
  <c r="T500" i="5"/>
  <c r="T1025" i="5"/>
  <c r="T273" i="5"/>
  <c r="T521" i="5"/>
  <c r="T314" i="5"/>
  <c r="T81" i="5"/>
  <c r="T1062" i="5"/>
  <c r="T663" i="5"/>
  <c r="T1018" i="5"/>
  <c r="T788" i="5"/>
  <c r="T726" i="5"/>
  <c r="T968" i="5"/>
  <c r="T954" i="5"/>
  <c r="T1217" i="5"/>
  <c r="T1210" i="5"/>
  <c r="T217" i="5"/>
  <c r="T715" i="5"/>
  <c r="T1142" i="5"/>
  <c r="T1146" i="5"/>
  <c r="T859" i="5"/>
  <c r="T1053" i="5"/>
  <c r="T1028" i="5"/>
  <c r="T828" i="5"/>
  <c r="T725" i="5"/>
  <c r="T861" i="5"/>
  <c r="T920" i="5"/>
  <c r="T929" i="5"/>
  <c r="T410" i="5"/>
  <c r="T357" i="5"/>
  <c r="T65" i="5"/>
  <c r="T156" i="5"/>
  <c r="T372" i="5"/>
  <c r="T592" i="5"/>
  <c r="T332" i="5"/>
  <c r="T304" i="5"/>
  <c r="T56" i="5"/>
  <c r="T300" i="5"/>
  <c r="T763" i="5"/>
  <c r="T829" i="5"/>
  <c r="T1007" i="5"/>
  <c r="T783" i="5"/>
  <c r="T689" i="5"/>
  <c r="T1032" i="5"/>
  <c r="T965" i="5"/>
  <c r="T1212" i="5"/>
  <c r="T1187" i="5"/>
  <c r="T943" i="5"/>
  <c r="T1000" i="5"/>
  <c r="T1189" i="5"/>
  <c r="T838" i="5"/>
  <c r="T639" i="5"/>
  <c r="T1108" i="5"/>
  <c r="T606" i="5"/>
  <c r="T864" i="5"/>
  <c r="T404" i="5"/>
  <c r="T815" i="5"/>
  <c r="T971" i="5"/>
  <c r="T396" i="5"/>
  <c r="T826" i="5"/>
  <c r="T292" i="5"/>
  <c r="T1044" i="5"/>
  <c r="T52" i="5"/>
  <c r="T1206" i="5"/>
  <c r="T288" i="5"/>
  <c r="T1096" i="5"/>
  <c r="T358" i="5"/>
  <c r="T459" i="5"/>
  <c r="T193" i="5"/>
  <c r="T941" i="5"/>
  <c r="T994" i="5"/>
  <c r="T1205" i="5"/>
  <c r="T1040" i="5"/>
  <c r="T1193" i="5"/>
  <c r="T468" i="5"/>
  <c r="T924" i="5"/>
  <c r="T738" i="5"/>
  <c r="T1075" i="5"/>
  <c r="T974" i="5"/>
  <c r="T928" i="5"/>
  <c r="T812" i="5"/>
  <c r="T114" i="5"/>
  <c r="T110" i="5"/>
  <c r="T513" i="5"/>
  <c r="T1079" i="5"/>
  <c r="T1157" i="5"/>
  <c r="T1056" i="5"/>
  <c r="T420" i="5"/>
  <c r="T33" i="5"/>
  <c r="T266" i="5"/>
  <c r="T142" i="5"/>
  <c r="T62" i="5"/>
  <c r="T1196" i="5"/>
  <c r="T264" i="5"/>
  <c r="T445" i="5"/>
  <c r="T438" i="5"/>
  <c r="T141" i="5"/>
  <c r="T1009" i="5"/>
  <c r="T888" i="5"/>
  <c r="T1160" i="5"/>
  <c r="T1065" i="5"/>
  <c r="T777" i="5"/>
  <c r="T1080" i="5"/>
  <c r="T253" i="5"/>
  <c r="T184" i="5"/>
  <c r="T483" i="5"/>
  <c r="T237" i="5"/>
  <c r="T667" i="5"/>
  <c r="T1159" i="5"/>
  <c r="T586" i="5"/>
  <c r="T952" i="5"/>
  <c r="T551" i="5"/>
  <c r="T1023" i="5"/>
  <c r="T1203" i="5"/>
  <c r="T441" i="5"/>
  <c r="T1012" i="5"/>
  <c r="T1100" i="5"/>
  <c r="T559" i="5"/>
  <c r="T622" i="5"/>
  <c r="T654" i="5"/>
  <c r="T166" i="5"/>
  <c r="T806" i="5"/>
  <c r="T409" i="5"/>
  <c r="T1017" i="5"/>
  <c r="T515" i="5"/>
  <c r="T830" i="5"/>
  <c r="T564" i="5"/>
  <c r="T698" i="5"/>
  <c r="T728" i="5"/>
  <c r="T978" i="5"/>
  <c r="T1029" i="5"/>
  <c r="T668" i="5"/>
  <c r="T1019" i="5"/>
  <c r="T1087" i="5"/>
  <c r="T846" i="5"/>
  <c r="T992" i="5"/>
  <c r="T388" i="5"/>
  <c r="T910" i="5"/>
  <c r="T259" i="5"/>
  <c r="T1054" i="5"/>
  <c r="T225" i="5"/>
  <c r="T1211" i="5"/>
  <c r="T1022" i="5"/>
  <c r="T967" i="5"/>
  <c r="T805" i="5"/>
  <c r="T899" i="5"/>
  <c r="T448" i="5"/>
  <c r="T511" i="5"/>
  <c r="T574" i="5"/>
  <c r="T138" i="5"/>
  <c r="T673" i="5"/>
  <c r="T780" i="5"/>
  <c r="T1060" i="5"/>
  <c r="T229" i="5"/>
  <c r="T797" i="5"/>
  <c r="T105" i="5"/>
  <c r="T308" i="5"/>
  <c r="T261" i="5"/>
  <c r="T520" i="5"/>
  <c r="T401" i="5"/>
  <c r="T508" i="5"/>
  <c r="T485" i="5"/>
  <c r="T1124" i="5"/>
  <c r="T599" i="5"/>
  <c r="T720" i="5"/>
  <c r="T877" i="5"/>
  <c r="T296" i="5"/>
  <c r="T870" i="5"/>
  <c r="T394" i="5"/>
  <c r="T607" i="5"/>
  <c r="T512" i="5"/>
  <c r="T437" i="5"/>
  <c r="T11" i="5"/>
  <c r="T29" i="5"/>
  <c r="T8" i="5"/>
  <c r="T26" i="5"/>
  <c r="T506" i="5"/>
  <c r="T216" i="5"/>
  <c r="T443" i="5"/>
  <c r="T433" i="5"/>
  <c r="T170" i="5"/>
  <c r="T71" i="5"/>
  <c r="T718" i="5"/>
  <c r="T1192" i="5"/>
  <c r="T1184" i="5"/>
  <c r="T1013" i="5"/>
  <c r="T657" i="5"/>
  <c r="T677" i="5"/>
  <c r="T301" i="5"/>
  <c r="T997" i="5"/>
  <c r="T434" i="5"/>
  <c r="T223" i="5"/>
  <c r="T67" i="5"/>
  <c r="T1136" i="5"/>
  <c r="T963" i="5"/>
  <c r="T566" i="5"/>
  <c r="T525" i="5"/>
  <c r="T847" i="5"/>
  <c r="T204" i="5"/>
  <c r="T582" i="5"/>
  <c r="T323" i="5"/>
  <c r="T107" i="5"/>
  <c r="T1177" i="5"/>
  <c r="T711" i="5"/>
  <c r="T636" i="5"/>
  <c r="T580" i="5"/>
  <c r="T645" i="5"/>
  <c r="T781" i="5"/>
  <c r="T999" i="5"/>
  <c r="T1155" i="5"/>
  <c r="T1200" i="5"/>
  <c r="T72" i="5"/>
  <c r="T809" i="5"/>
  <c r="T1006" i="5"/>
  <c r="T1002" i="5"/>
  <c r="T771" i="5"/>
  <c r="T1020" i="5"/>
  <c r="T908" i="5"/>
  <c r="T612" i="5"/>
  <c r="T531" i="5"/>
  <c r="T882" i="5"/>
  <c r="T819" i="5"/>
  <c r="T392" i="5"/>
  <c r="T316" i="5"/>
  <c r="T37" i="5"/>
  <c r="T234" i="5"/>
  <c r="T335" i="5"/>
  <c r="T465" i="5"/>
  <c r="T233" i="5"/>
  <c r="T374" i="5"/>
  <c r="T378" i="5"/>
  <c r="T93" i="5"/>
  <c r="T169" i="5"/>
  <c r="T993" i="5"/>
  <c r="T334" i="5"/>
  <c r="T779" i="5"/>
  <c r="T651" i="5"/>
  <c r="T811" i="5"/>
  <c r="T307" i="5"/>
  <c r="T792" i="5"/>
  <c r="T1066" i="5"/>
  <c r="T1178" i="5"/>
  <c r="T1190" i="5"/>
  <c r="T751" i="5"/>
  <c r="T632" i="5"/>
  <c r="T1106" i="5"/>
  <c r="T755" i="5"/>
  <c r="T282" i="5"/>
  <c r="T389" i="5"/>
  <c r="T1135" i="5"/>
  <c r="T563" i="5"/>
  <c r="T964" i="5"/>
  <c r="T601" i="5"/>
  <c r="T966" i="5"/>
  <c r="T770" i="5"/>
  <c r="T752" i="5"/>
  <c r="T817" i="5"/>
  <c r="T541" i="5"/>
  <c r="T969" i="5"/>
  <c r="T1185" i="5"/>
  <c r="T1125" i="5"/>
  <c r="T192" i="5"/>
  <c r="T69" i="5"/>
  <c r="T46" i="5"/>
  <c r="T778" i="5"/>
  <c r="T638" i="5"/>
  <c r="T1021" i="5"/>
  <c r="T761" i="5"/>
  <c r="T1164" i="5"/>
  <c r="T236" i="5"/>
  <c r="T664" i="5"/>
  <c r="T729" i="5"/>
  <c r="T909" i="5"/>
  <c r="T656" i="5"/>
  <c r="T750" i="5"/>
  <c r="T625" i="5"/>
  <c r="T60" i="5"/>
  <c r="T54" i="5"/>
  <c r="T454" i="5"/>
  <c r="T1134" i="5"/>
  <c r="T1156" i="5"/>
  <c r="T1069" i="5"/>
  <c r="T495" i="5"/>
  <c r="T382" i="5"/>
  <c r="T125" i="5"/>
  <c r="T51" i="5"/>
  <c r="T1171" i="5"/>
  <c r="T208" i="5"/>
  <c r="T533" i="5"/>
  <c r="T371" i="5"/>
  <c r="T84" i="5"/>
  <c r="T1145" i="5"/>
  <c r="T708" i="5"/>
  <c r="T1026" i="5"/>
  <c r="T983" i="5"/>
  <c r="T774" i="5"/>
  <c r="T852" i="5"/>
  <c r="T289" i="5"/>
  <c r="T245" i="5"/>
  <c r="T375" i="5"/>
  <c r="T133" i="5"/>
  <c r="T290" i="5"/>
  <c r="T317" i="5"/>
  <c r="T1138" i="5"/>
  <c r="T611" i="5"/>
  <c r="T996" i="5"/>
  <c r="T610" i="5"/>
  <c r="T939" i="5"/>
  <c r="T1167" i="5"/>
  <c r="T284" i="5"/>
  <c r="T709" i="5"/>
  <c r="T767" i="5"/>
  <c r="T482" i="5"/>
  <c r="T887" i="5"/>
  <c r="T683" i="5"/>
  <c r="T583" i="5"/>
  <c r="T937" i="5"/>
  <c r="T337" i="5"/>
  <c r="T976" i="5"/>
  <c r="T395" i="5"/>
  <c r="T801" i="5"/>
  <c r="T484" i="5"/>
  <c r="T813" i="5"/>
  <c r="T589" i="5"/>
  <c r="T609" i="5"/>
  <c r="T764" i="5"/>
  <c r="T576" i="5"/>
  <c r="T946" i="5"/>
  <c r="T773" i="5"/>
  <c r="T733" i="5"/>
  <c r="T835" i="5"/>
  <c r="T707" i="5"/>
  <c r="T481" i="5"/>
  <c r="T945" i="5"/>
  <c r="T1186" i="5"/>
  <c r="T827" i="5"/>
  <c r="T621" i="5"/>
  <c r="T694" i="5"/>
  <c r="T642" i="5"/>
  <c r="T359" i="5"/>
  <c r="T794" i="5"/>
  <c r="T712" i="5"/>
  <c r="T475" i="5"/>
  <c r="T956" i="5"/>
  <c r="T672" i="5"/>
  <c r="T1084" i="5"/>
  <c r="T832" i="5"/>
  <c r="T450" i="5"/>
  <c r="T102" i="5"/>
  <c r="T262" i="5"/>
  <c r="T120" i="5"/>
  <c r="T405" i="5"/>
  <c r="T1109" i="5"/>
  <c r="T614" i="5"/>
  <c r="T306" i="5"/>
  <c r="T787" i="5"/>
  <c r="T990" i="5"/>
  <c r="T403" i="5"/>
  <c r="T111" i="5"/>
  <c r="T256" i="5"/>
  <c r="T505" i="5"/>
  <c r="T220" i="5"/>
  <c r="T25" i="5"/>
  <c r="T16" i="5"/>
  <c r="T23" i="5"/>
  <c r="T19" i="5"/>
  <c r="T121" i="5"/>
  <c r="T285" i="5"/>
  <c r="T383" i="5"/>
  <c r="T571" i="5"/>
  <c r="T131" i="5"/>
  <c r="T4" i="5"/>
  <c r="T242" i="5"/>
  <c r="T365" i="5"/>
  <c r="T213" i="5"/>
  <c r="T132" i="5"/>
  <c r="T55" i="5"/>
  <c r="T279" i="5"/>
  <c r="T757" i="5"/>
  <c r="T1173" i="5"/>
  <c r="T1170" i="5"/>
  <c r="T955" i="5"/>
  <c r="T349" i="5"/>
  <c r="T188" i="5"/>
  <c r="T32" i="5"/>
  <c r="T457" i="5"/>
  <c r="T881" i="5"/>
  <c r="T198" i="5"/>
  <c r="T293" i="5"/>
  <c r="T82" i="5"/>
  <c r="T1131" i="5"/>
  <c r="T89" i="5"/>
  <c r="T181" i="5"/>
  <c r="T628" i="5"/>
  <c r="T494" i="5"/>
  <c r="T167" i="5"/>
  <c r="T254" i="5"/>
  <c r="T175" i="5"/>
  <c r="T532" i="5"/>
  <c r="T196" i="5"/>
  <c r="T161" i="5"/>
  <c r="T386" i="5"/>
  <c r="T130" i="5"/>
  <c r="T1016" i="5"/>
  <c r="T699" i="5"/>
  <c r="T126" i="5"/>
  <c r="T291" i="5"/>
  <c r="T373" i="5"/>
  <c r="T354" i="5"/>
  <c r="T593" i="5"/>
  <c r="T682" i="5"/>
  <c r="T795" i="5"/>
  <c r="T1083" i="5"/>
  <c r="T1213" i="5"/>
  <c r="T1174" i="5"/>
  <c r="T68" i="5"/>
  <c r="T972" i="5"/>
  <c r="T1151" i="5"/>
  <c r="T1036" i="5"/>
  <c r="T876" i="5"/>
  <c r="T340" i="5"/>
  <c r="T685" i="5"/>
  <c r="T902" i="5"/>
  <c r="T747" i="5"/>
  <c r="T793" i="5"/>
  <c r="T504" i="5"/>
  <c r="T789" i="5"/>
  <c r="T560" i="5"/>
  <c r="T139" i="5"/>
  <c r="T5" i="5"/>
  <c r="T575" i="5"/>
  <c r="T376" i="5"/>
  <c r="T453" i="5"/>
  <c r="T197" i="5"/>
  <c r="T255" i="5"/>
  <c r="T361" i="5"/>
  <c r="T211" i="5"/>
  <c r="T911" i="5"/>
  <c r="T158" i="5"/>
  <c r="T265" i="5"/>
  <c r="T171" i="5"/>
  <c r="T546" i="5"/>
  <c r="T352" i="5"/>
  <c r="T588" i="5"/>
  <c r="T634" i="5"/>
  <c r="T746" i="5"/>
  <c r="T1048" i="5"/>
  <c r="T1209" i="5"/>
  <c r="T1165" i="5"/>
  <c r="T124" i="5"/>
  <c r="T416" i="5"/>
  <c r="T598" i="5"/>
  <c r="T529" i="5"/>
  <c r="T900" i="5"/>
  <c r="T1147" i="5"/>
  <c r="T703" i="5"/>
  <c r="T675" i="5"/>
  <c r="T1115" i="5"/>
  <c r="T802" i="5"/>
  <c r="T987" i="5"/>
  <c r="T1093" i="5"/>
  <c r="T840" i="5"/>
  <c r="T440" i="5"/>
  <c r="T901" i="5"/>
  <c r="T267" i="5"/>
  <c r="T1180" i="5"/>
  <c r="T1149" i="5"/>
  <c r="T550" i="5"/>
  <c r="T57" i="5"/>
  <c r="T119" i="5"/>
  <c r="T419" i="5"/>
  <c r="T616" i="5"/>
  <c r="T534" i="5"/>
  <c r="T423" i="5"/>
  <c r="T569" i="5"/>
  <c r="T426" i="5"/>
  <c r="T452" i="5"/>
  <c r="T227" i="5"/>
  <c r="T117" i="5"/>
  <c r="T590" i="5"/>
  <c r="T330" i="5"/>
  <c r="T360" i="5"/>
  <c r="T134" i="5"/>
  <c r="T53" i="5"/>
  <c r="T251" i="5"/>
  <c r="T756" i="5"/>
  <c r="T1168" i="5"/>
  <c r="T1152" i="5"/>
  <c r="T918" i="5"/>
  <c r="T199" i="5"/>
  <c r="T294" i="5"/>
  <c r="T87" i="5"/>
  <c r="T1139" i="5"/>
  <c r="T189" i="5"/>
  <c r="T155" i="5"/>
  <c r="T421" i="5"/>
  <c r="T122" i="5"/>
  <c r="T1045" i="5"/>
  <c r="T78" i="5"/>
  <c r="T912" i="5"/>
  <c r="T1162" i="5"/>
  <c r="T1015" i="5"/>
  <c r="T814" i="5"/>
  <c r="T604" i="5"/>
  <c r="T379" i="5"/>
  <c r="T471" i="5"/>
  <c r="T219" i="5"/>
  <c r="T868" i="5"/>
  <c r="T1158" i="5"/>
  <c r="T732" i="5"/>
  <c r="T655" i="5"/>
  <c r="T1107" i="5"/>
  <c r="T782" i="5"/>
  <c r="T446" i="5"/>
  <c r="T565" i="5"/>
  <c r="T436" i="5"/>
  <c r="T432" i="5"/>
  <c r="T931" i="5"/>
  <c r="T894" i="5"/>
  <c r="T749" i="5"/>
  <c r="T380" i="5"/>
  <c r="T850" i="5"/>
  <c r="T579" i="5"/>
  <c r="T977" i="5"/>
  <c r="T600" i="5"/>
  <c r="T350" i="5"/>
  <c r="T603" i="5"/>
  <c r="T342" i="5"/>
  <c r="T195" i="5"/>
  <c r="T30" i="5"/>
  <c r="T92" i="5"/>
  <c r="T187" i="5"/>
  <c r="T624" i="5"/>
  <c r="T695" i="5"/>
  <c r="T326" i="5"/>
  <c r="T653" i="5"/>
  <c r="T893" i="5"/>
  <c r="T766" i="5"/>
  <c r="T895" i="5"/>
  <c r="T539" i="5"/>
  <c r="T857" i="5"/>
  <c r="T948" i="5"/>
  <c r="T1064" i="5"/>
  <c r="T872" i="5"/>
  <c r="T472" i="5"/>
  <c r="T874" i="5"/>
  <c r="T258" i="5"/>
  <c r="T1182" i="5"/>
  <c r="T222" i="5"/>
  <c r="T118" i="5"/>
  <c r="T561" i="5"/>
  <c r="T313" i="5"/>
  <c r="T381" i="5"/>
  <c r="T842" i="5"/>
  <c r="T884" i="5"/>
  <c r="T758" i="5"/>
  <c r="T385" i="5"/>
  <c r="T818" i="5"/>
  <c r="T462" i="5"/>
  <c r="T660" i="5"/>
  <c r="T891" i="5"/>
  <c r="T836" i="5"/>
  <c r="T458" i="5"/>
  <c r="T693" i="5"/>
  <c r="T585" i="5"/>
  <c r="T631" i="5"/>
  <c r="T1148" i="5"/>
  <c r="T480" i="5"/>
  <c r="T59" i="5"/>
  <c r="T988" i="5"/>
  <c r="T422" i="5"/>
  <c r="T676" i="5"/>
  <c r="T917" i="5"/>
  <c r="T860" i="5"/>
  <c r="T537" i="5"/>
  <c r="T320" i="5"/>
  <c r="T578" i="5"/>
  <c r="T466" i="5"/>
  <c r="T674" i="5"/>
  <c r="T568" i="5"/>
  <c r="T17" i="5"/>
  <c r="T7" i="5"/>
  <c r="T18" i="5"/>
  <c r="T6" i="5"/>
  <c r="T201" i="5"/>
  <c r="T331" i="5"/>
  <c r="T518" i="5"/>
  <c r="T526" i="5"/>
  <c r="T48" i="5"/>
  <c r="T31" i="5"/>
  <c r="T346" i="5"/>
  <c r="T243" i="5"/>
  <c r="T116" i="5"/>
  <c r="T66" i="5"/>
  <c r="T283" i="5"/>
  <c r="T1077" i="5"/>
  <c r="T1059" i="5"/>
  <c r="T1073" i="5"/>
  <c r="T796" i="5"/>
  <c r="T570" i="5"/>
  <c r="T985" i="5"/>
  <c r="T228" i="5"/>
  <c r="T321" i="5"/>
  <c r="T202" i="5"/>
  <c r="T1133" i="5"/>
  <c r="T137" i="5"/>
  <c r="T44" i="5"/>
  <c r="T58" i="5"/>
  <c r="T741" i="5"/>
  <c r="T536" i="5"/>
  <c r="T347" i="5"/>
  <c r="T123" i="5"/>
  <c r="T153" i="5"/>
  <c r="T671" i="5"/>
  <c r="T464" i="5"/>
  <c r="T249" i="5"/>
  <c r="T336" i="5"/>
  <c r="T149" i="5"/>
  <c r="T1112" i="5"/>
  <c r="T635" i="5"/>
  <c r="T194" i="5"/>
  <c r="T366" i="5"/>
  <c r="T503" i="5"/>
  <c r="T544" i="5"/>
  <c r="T885" i="5"/>
  <c r="T724" i="5"/>
  <c r="T1098" i="5"/>
  <c r="T1199" i="5"/>
  <c r="T1154" i="5"/>
  <c r="T27" i="5"/>
  <c r="T554" i="5"/>
  <c r="T1035" i="5"/>
  <c r="T1163" i="5"/>
  <c r="T1070" i="5"/>
  <c r="T878" i="5"/>
  <c r="T556" i="5"/>
  <c r="T649" i="5"/>
  <c r="T1049" i="5"/>
  <c r="T807" i="5"/>
  <c r="T942" i="5"/>
  <c r="T650" i="5"/>
  <c r="T849" i="5"/>
  <c r="T547" i="5"/>
  <c r="T49" i="5"/>
  <c r="T34" i="5"/>
  <c r="T168" i="5"/>
  <c r="T303" i="5"/>
  <c r="T488" i="5"/>
  <c r="T179" i="5"/>
  <c r="T367" i="5"/>
  <c r="T241" i="5"/>
  <c r="T108" i="5"/>
  <c r="T961" i="5"/>
  <c r="T393" i="5"/>
  <c r="T145" i="5"/>
  <c r="T140" i="5"/>
  <c r="T644" i="5"/>
  <c r="T498" i="5"/>
  <c r="T915" i="5"/>
  <c r="T722" i="5"/>
  <c r="T1052" i="5"/>
  <c r="T1204" i="5"/>
  <c r="T1194" i="5"/>
  <c r="T502" i="5"/>
  <c r="T150" i="5"/>
  <c r="T329" i="5"/>
  <c r="T803" i="5"/>
  <c r="T659" i="5"/>
  <c r="T960" i="5"/>
  <c r="T1161" i="5"/>
  <c r="T934" i="5"/>
  <c r="T665" i="5"/>
  <c r="T765" i="5"/>
  <c r="T914" i="5"/>
  <c r="T930" i="5"/>
  <c r="T1150" i="5"/>
  <c r="T980" i="5"/>
  <c r="T478" i="5"/>
  <c r="T862" i="5"/>
  <c r="T1188" i="5"/>
  <c r="T1132" i="5"/>
  <c r="T617" i="5"/>
  <c r="T191" i="5"/>
  <c r="T28" i="5"/>
  <c r="T487" i="5"/>
  <c r="T157" i="5"/>
  <c r="T343" i="5"/>
  <c r="T772" i="5"/>
  <c r="T701" i="5"/>
  <c r="T496" i="5"/>
  <c r="T986" i="5"/>
  <c r="T697" i="5"/>
  <c r="T627" i="5"/>
  <c r="T681" i="5"/>
  <c r="T210" i="5"/>
  <c r="T408" i="5"/>
  <c r="T447" i="5"/>
  <c r="T351" i="5"/>
  <c r="T74" i="5"/>
  <c r="T247" i="5"/>
  <c r="T1042" i="5"/>
  <c r="T1030" i="5"/>
  <c r="T1092" i="5"/>
  <c r="T744" i="5"/>
  <c r="T239" i="5"/>
  <c r="T319" i="5"/>
  <c r="T209" i="5"/>
  <c r="T1122" i="5"/>
  <c r="T522" i="5"/>
  <c r="T248" i="5"/>
  <c r="T348" i="5"/>
  <c r="T129" i="5"/>
  <c r="T1123" i="5"/>
  <c r="T553" i="5"/>
  <c r="T1043" i="5"/>
  <c r="T1172" i="5"/>
  <c r="T1091" i="5"/>
  <c r="T907" i="5"/>
  <c r="T186" i="5"/>
  <c r="T315" i="5"/>
  <c r="T463" i="5"/>
  <c r="T200" i="5"/>
  <c r="T998" i="5"/>
  <c r="T1169" i="5"/>
  <c r="T919" i="5"/>
  <c r="T684" i="5"/>
  <c r="T759" i="5"/>
  <c r="T890" i="5"/>
  <c r="T473" i="5"/>
  <c r="T940" i="5"/>
  <c r="T692" i="5"/>
  <c r="T608" i="5"/>
  <c r="T973" i="5"/>
  <c r="T863" i="5"/>
  <c r="T784" i="5"/>
  <c r="T232" i="5"/>
  <c r="T1008" i="5"/>
  <c r="T558" i="5"/>
  <c r="T927" i="5"/>
  <c r="T549" i="5"/>
  <c r="T275" i="5"/>
  <c r="T491" i="5"/>
  <c r="T144" i="5"/>
  <c r="T42" i="5"/>
  <c r="T64" i="5"/>
  <c r="T702" i="5"/>
  <c r="T646" i="5"/>
  <c r="T567" i="5"/>
  <c r="T688" i="5"/>
  <c r="T1082" i="5"/>
  <c r="T837" i="5"/>
  <c r="T938" i="5"/>
  <c r="T704" i="5"/>
  <c r="T824" i="5"/>
  <c r="T951" i="5"/>
  <c r="T1117" i="5"/>
  <c r="T989" i="5"/>
  <c r="T492" i="5"/>
  <c r="T798" i="5"/>
  <c r="T1198" i="5"/>
  <c r="T679" i="5"/>
  <c r="T212" i="5"/>
  <c r="T411" i="5"/>
  <c r="T449" i="5"/>
  <c r="T364" i="5"/>
  <c r="T944" i="5"/>
  <c r="T848" i="5"/>
  <c r="T816" i="5"/>
  <c r="T230" i="5"/>
  <c r="T1024" i="5"/>
  <c r="T455" i="5"/>
  <c r="T460" i="5"/>
  <c r="T647" i="5"/>
  <c r="T595" i="5"/>
  <c r="T643" i="5"/>
  <c r="T548" i="5"/>
  <c r="T70" i="5"/>
  <c r="T587" i="5"/>
  <c r="T1128" i="5"/>
  <c r="T633" i="5"/>
  <c r="T176" i="5"/>
  <c r="T873" i="5"/>
  <c r="T435" i="5"/>
  <c r="T540" i="5"/>
  <c r="T594" i="5"/>
  <c r="T577" i="5"/>
  <c r="T510" i="5"/>
  <c r="T260" i="5"/>
  <c r="T509" i="5"/>
  <c r="T618" i="5"/>
  <c r="T507" i="5"/>
  <c r="T76" i="5"/>
  <c r="T9" i="5"/>
  <c r="T22" i="5"/>
  <c r="T10" i="5"/>
  <c r="T20" i="5"/>
  <c r="T272" i="5"/>
  <c r="T497" i="5"/>
  <c r="T613" i="5"/>
  <c r="T451" i="5"/>
  <c r="T164" i="5"/>
  <c r="T21" i="5"/>
  <c r="T178" i="5"/>
  <c r="T414" i="5"/>
  <c r="T295" i="5"/>
  <c r="T109" i="5"/>
  <c r="T40" i="5"/>
  <c r="T215" i="5"/>
  <c r="T1090" i="5"/>
  <c r="T1076" i="5"/>
  <c r="T1039" i="5"/>
  <c r="T833" i="5"/>
  <c r="T542" i="5"/>
  <c r="T959" i="5"/>
  <c r="T94" i="5"/>
  <c r="T338" i="5"/>
  <c r="T154" i="5"/>
  <c r="T1110" i="5"/>
  <c r="T14" i="5"/>
  <c r="T185" i="5"/>
  <c r="T799" i="5"/>
  <c r="T519" i="5"/>
  <c r="T274" i="5"/>
  <c r="T268" i="5"/>
  <c r="T174" i="5"/>
  <c r="T543" i="5"/>
  <c r="T297" i="5"/>
  <c r="T286" i="5"/>
  <c r="T418" i="5"/>
  <c r="T152" i="5"/>
  <c r="T1063" i="5"/>
  <c r="T821" i="5"/>
  <c r="T246" i="5"/>
  <c r="T476" i="5"/>
  <c r="T602" i="5"/>
  <c r="T281" i="5"/>
  <c r="T769" i="5"/>
  <c r="T620" i="5"/>
  <c r="T922" i="5"/>
  <c r="T1120" i="5"/>
  <c r="T1097" i="5"/>
  <c r="T12" i="5"/>
  <c r="T3" i="5"/>
  <c r="T439" i="5"/>
  <c r="T834" i="5"/>
  <c r="T1089" i="5"/>
  <c r="T1055" i="5"/>
  <c r="T886" i="5"/>
  <c r="T97" i="5"/>
  <c r="T596" i="5"/>
  <c r="T970" i="5"/>
  <c r="T573" i="5"/>
  <c r="T734" i="5"/>
  <c r="T486" i="5"/>
  <c r="T776" i="5"/>
  <c r="T501" i="5"/>
  <c r="T159" i="5"/>
  <c r="T24" i="5"/>
  <c r="T231" i="5"/>
  <c r="T136" i="5"/>
  <c r="T444" i="5"/>
  <c r="T269" i="5"/>
  <c r="T173" i="5"/>
  <c r="T390" i="5"/>
  <c r="T325" i="5"/>
  <c r="T947" i="5"/>
  <c r="T280" i="5"/>
  <c r="T252" i="5"/>
  <c r="T148" i="5"/>
  <c r="T530" i="5"/>
  <c r="T305" i="5"/>
  <c r="T786" i="5"/>
  <c r="T597" i="5"/>
  <c r="T932" i="5"/>
  <c r="T1103" i="5"/>
  <c r="T1126" i="5"/>
  <c r="T162" i="5"/>
  <c r="T345" i="5"/>
  <c r="T735" i="5"/>
  <c r="T669" i="5"/>
  <c r="T1143" i="5"/>
  <c r="T1181" i="5"/>
  <c r="T889" i="5"/>
  <c r="T897" i="5"/>
  <c r="T629" i="5"/>
  <c r="T1027" i="5"/>
  <c r="T743" i="5"/>
  <c r="T1058" i="5"/>
  <c r="T1116" i="5"/>
  <c r="T680" i="5"/>
  <c r="T745" i="5"/>
  <c r="T1197" i="5"/>
  <c r="T318" i="5"/>
  <c r="T1005" i="5"/>
  <c r="T584" i="5"/>
  <c r="T400" i="5"/>
  <c r="T13" i="5"/>
  <c r="T2" i="5"/>
  <c r="T172" i="5"/>
  <c r="T353" i="5"/>
  <c r="T710" i="5"/>
  <c r="T706" i="5"/>
  <c r="T427" i="5"/>
  <c r="T1041" i="5"/>
  <c r="T935" i="5"/>
  <c r="T412" i="5"/>
  <c r="T333" i="5"/>
  <c r="T535" i="5"/>
  <c r="T461" i="5"/>
  <c r="T384" i="5"/>
  <c r="T85" i="5"/>
  <c r="T47" i="5"/>
  <c r="T218" i="5"/>
  <c r="T1085" i="5"/>
  <c r="T1067" i="5"/>
  <c r="T1078" i="5"/>
  <c r="T820" i="5"/>
  <c r="T96" i="5"/>
  <c r="T341" i="5"/>
  <c r="T177" i="5"/>
  <c r="T1101" i="5"/>
  <c r="T250" i="5"/>
  <c r="T302" i="5"/>
  <c r="T391" i="5"/>
  <c r="T146" i="5"/>
  <c r="T1071" i="5"/>
  <c r="T456" i="5"/>
  <c r="T845" i="5"/>
  <c r="T1113" i="5"/>
  <c r="T1003" i="5"/>
  <c r="T898" i="5"/>
  <c r="T238" i="5"/>
  <c r="T135" i="5"/>
  <c r="T424" i="5"/>
  <c r="T257" i="5"/>
  <c r="T1140" i="5"/>
  <c r="T1179" i="5"/>
  <c r="T962" i="5"/>
  <c r="T903" i="5"/>
  <c r="T670" i="5"/>
  <c r="T1004" i="5"/>
  <c r="T413" i="5"/>
  <c r="T1010" i="5"/>
  <c r="T892" i="5"/>
  <c r="T442" i="5"/>
  <c r="T270" i="5"/>
  <c r="T775" i="5"/>
  <c r="T723" i="5"/>
  <c r="T717" i="5"/>
  <c r="T843" i="5"/>
  <c r="T83" i="5"/>
  <c r="T982" i="5"/>
  <c r="T517" i="5"/>
  <c r="T678" i="5"/>
  <c r="T429" i="5"/>
  <c r="T15" i="5"/>
  <c r="T182" i="5"/>
  <c r="T839" i="5"/>
  <c r="T804" i="5"/>
  <c r="T88" i="5"/>
  <c r="T591" i="5"/>
  <c r="T923" i="5"/>
  <c r="T641" i="5"/>
  <c r="T768" i="5"/>
  <c r="T562" i="5"/>
  <c r="T719" i="5"/>
  <c r="T714" i="5"/>
  <c r="T1068" i="5"/>
  <c r="T1102" i="5"/>
  <c r="T686" i="5"/>
  <c r="T742" i="5"/>
  <c r="T1201" i="5"/>
  <c r="T328" i="5"/>
  <c r="T470" i="5"/>
  <c r="T474" i="5"/>
  <c r="T344" i="5"/>
  <c r="T244" i="5"/>
  <c r="T822" i="5"/>
  <c r="T731" i="5"/>
  <c r="T696" i="5"/>
  <c r="T904" i="5"/>
  <c r="T77" i="5"/>
  <c r="T979" i="5"/>
  <c r="T841" i="5"/>
  <c r="T100" i="5"/>
  <c r="T516" i="5"/>
  <c r="T128" i="5"/>
  <c r="T493" i="5"/>
  <c r="T309" i="5"/>
  <c r="T1031" i="5"/>
  <c r="T555" i="5"/>
  <c r="T402" i="5"/>
  <c r="T648" i="5"/>
  <c r="T858" i="5"/>
  <c r="T90" i="5"/>
  <c r="T431" i="5"/>
  <c r="T528" i="5"/>
  <c r="T113" i="5"/>
  <c r="T41" i="5"/>
  <c r="O38" i="5"/>
  <c r="O825" i="5"/>
  <c r="O605" i="5"/>
  <c r="O855" i="5"/>
  <c r="O369" i="5"/>
  <c r="O63" i="5"/>
  <c r="O190" i="5"/>
  <c r="O730" i="5"/>
  <c r="O1216" i="5"/>
  <c r="O1218" i="5"/>
  <c r="O1094" i="5"/>
  <c r="O856" i="5"/>
  <c r="O278" i="5"/>
  <c r="O356" i="5"/>
  <c r="O867" i="5"/>
  <c r="O115" i="5"/>
  <c r="O287" i="5"/>
  <c r="O235" i="5"/>
  <c r="O86" i="5"/>
  <c r="O1086" i="5"/>
  <c r="O557" i="5"/>
  <c r="O310" i="5"/>
  <c r="O875" i="5"/>
  <c r="O79" i="5"/>
  <c r="O39" i="5"/>
  <c r="O324" i="5"/>
  <c r="O221" i="5"/>
  <c r="O1037" i="5"/>
  <c r="O736" i="5"/>
  <c r="O1121" i="5"/>
  <c r="O1141" i="5"/>
  <c r="O652" i="5"/>
  <c r="O1050" i="5"/>
  <c r="O1166" i="5"/>
  <c r="O1219" i="5"/>
  <c r="O1207" i="5"/>
  <c r="O160" i="5"/>
  <c r="O206" i="5"/>
  <c r="O1195" i="5"/>
  <c r="O1144" i="5"/>
  <c r="O1081" i="5"/>
  <c r="O1099" i="5"/>
  <c r="O958" i="5"/>
  <c r="O851" i="5"/>
  <c r="O740" i="5"/>
  <c r="O1095" i="5"/>
  <c r="O916" i="5"/>
  <c r="O417" i="5"/>
  <c r="O339" i="5"/>
  <c r="O103" i="5"/>
  <c r="O626" i="5"/>
  <c r="O716" i="5"/>
  <c r="O854" i="5"/>
  <c r="O98" i="5"/>
  <c r="O183" i="5"/>
  <c r="O311" i="5"/>
  <c r="O127" i="5"/>
  <c r="O871" i="5"/>
  <c r="O748" i="5"/>
  <c r="O926" i="5"/>
  <c r="O1034" i="5"/>
  <c r="O658" i="5"/>
  <c r="O1105" i="5"/>
  <c r="O1074" i="5"/>
  <c r="O1208" i="5"/>
  <c r="O1191" i="5"/>
  <c r="O869" i="5"/>
  <c r="O975" i="5"/>
  <c r="O1104" i="5"/>
  <c r="O705" i="5"/>
  <c r="O883" i="5"/>
  <c r="O1127" i="5"/>
  <c r="O298" i="5"/>
  <c r="O957" i="5"/>
  <c r="O477" i="5"/>
  <c r="O981" i="5"/>
  <c r="O1014" i="5"/>
  <c r="O572" i="5"/>
  <c r="O661" i="5"/>
  <c r="O312" i="5"/>
  <c r="O953" i="5"/>
  <c r="O1202" i="5"/>
  <c r="O467" i="5"/>
  <c r="O1038" i="5"/>
  <c r="O377" i="5"/>
  <c r="O226" i="5"/>
  <c r="O112" i="5"/>
  <c r="O499" i="5"/>
  <c r="O163" i="5"/>
  <c r="O180" i="5"/>
  <c r="O991" i="5"/>
  <c r="O984" i="5"/>
  <c r="O1118" i="5"/>
  <c r="O1011" i="5"/>
  <c r="O1153" i="5"/>
  <c r="O271" i="5"/>
  <c r="O823" i="5"/>
  <c r="O853" i="5"/>
  <c r="O949" i="5"/>
  <c r="O808" i="5"/>
  <c r="O762" i="5"/>
  <c r="O785" i="5"/>
  <c r="O106" i="5"/>
  <c r="O104" i="5"/>
  <c r="O791" i="5"/>
  <c r="O1057" i="5"/>
  <c r="O1111" i="5"/>
  <c r="O727" i="5"/>
  <c r="O430" i="5"/>
  <c r="O73" i="5"/>
  <c r="O240" i="5"/>
  <c r="O214" i="5"/>
  <c r="O61" i="5"/>
  <c r="O1137" i="5"/>
  <c r="O91" i="5"/>
  <c r="O45" i="5"/>
  <c r="O363" i="5"/>
  <c r="O224" i="5"/>
  <c r="O995" i="5"/>
  <c r="O355" i="5"/>
  <c r="O1175" i="5"/>
  <c r="O1001" i="5"/>
  <c r="O933" i="5"/>
  <c r="O879" i="5"/>
  <c r="O406" i="5"/>
  <c r="O368" i="5"/>
  <c r="O545" i="5"/>
  <c r="O80" i="5"/>
  <c r="O739" i="5"/>
  <c r="O1130" i="5"/>
  <c r="O721" i="5"/>
  <c r="O1051" i="5"/>
  <c r="O538" i="5"/>
  <c r="O1033" i="5"/>
  <c r="O1114" i="5"/>
  <c r="O387" i="5"/>
  <c r="O662" i="5"/>
  <c r="O831" i="5"/>
  <c r="O844" i="5"/>
  <c r="O800" i="5"/>
  <c r="O428" i="5"/>
  <c r="O950" i="5"/>
  <c r="O101" i="5"/>
  <c r="O1046" i="5"/>
  <c r="O362" i="5"/>
  <c r="O896" i="5"/>
  <c r="O630" i="5"/>
  <c r="O263" i="5"/>
  <c r="O95" i="5"/>
  <c r="O151" i="5"/>
  <c r="O691" i="5"/>
  <c r="O690" i="5"/>
  <c r="O906" i="5"/>
  <c r="O905" i="5"/>
  <c r="O619" i="5"/>
  <c r="O1072" i="5"/>
  <c r="O865" i="5"/>
  <c r="O1047" i="5"/>
  <c r="O490" i="5"/>
  <c r="O737" i="5"/>
  <c r="O469" i="5"/>
  <c r="O1061" i="5"/>
  <c r="O1183" i="5"/>
  <c r="O921" i="5"/>
  <c r="O810" i="5"/>
  <c r="O615" i="5"/>
  <c r="O760" i="5"/>
  <c r="O700" i="5"/>
  <c r="O666" i="5"/>
  <c r="O397" i="5"/>
  <c r="O866" i="5"/>
  <c r="O299" i="5"/>
  <c r="O1088" i="5"/>
  <c r="O327" i="5"/>
  <c r="O880" i="5"/>
  <c r="O489" i="5"/>
  <c r="O370" i="5"/>
  <c r="O407" i="5"/>
  <c r="O581" i="5"/>
  <c r="O523" i="5"/>
  <c r="O147" i="5"/>
  <c r="O637" i="5"/>
  <c r="O713" i="5"/>
  <c r="O1129" i="5"/>
  <c r="O425" i="5"/>
  <c r="O205" i="5"/>
  <c r="O75" i="5"/>
  <c r="O207" i="5"/>
  <c r="O913" i="5"/>
  <c r="O415" i="5"/>
  <c r="O790" i="5"/>
  <c r="O514" i="5"/>
  <c r="O277" i="5"/>
  <c r="O479" i="5"/>
  <c r="O753" i="5"/>
  <c r="O687" i="5"/>
  <c r="O623" i="5"/>
  <c r="O143" i="5"/>
  <c r="O36" i="5"/>
  <c r="O35" i="5"/>
  <c r="O527" i="5"/>
  <c r="O399" i="5"/>
  <c r="O552" i="5"/>
  <c r="O398" i="5"/>
  <c r="O165" i="5"/>
  <c r="O99" i="5"/>
  <c r="O754" i="5"/>
  <c r="O1215" i="5"/>
  <c r="O1214" i="5"/>
  <c r="O1119" i="5"/>
  <c r="O925" i="5"/>
  <c r="O524" i="5"/>
  <c r="O322" i="5"/>
  <c r="O640" i="5"/>
  <c r="O43" i="5"/>
  <c r="O276" i="5"/>
  <c r="O203" i="5"/>
  <c r="O50" i="5"/>
  <c r="O1176" i="5"/>
  <c r="O936" i="5"/>
  <c r="O500" i="5"/>
  <c r="O1025" i="5"/>
  <c r="O273" i="5"/>
  <c r="O521" i="5"/>
  <c r="O314" i="5"/>
  <c r="O81" i="5"/>
  <c r="O1062" i="5"/>
  <c r="O663" i="5"/>
  <c r="O1018" i="5"/>
  <c r="O788" i="5"/>
  <c r="O726" i="5"/>
  <c r="O968" i="5"/>
  <c r="O954" i="5"/>
  <c r="O1217" i="5"/>
  <c r="O1210" i="5"/>
  <c r="O217" i="5"/>
  <c r="O715" i="5"/>
  <c r="O1142" i="5"/>
  <c r="O1146" i="5"/>
  <c r="O859" i="5"/>
  <c r="O1053" i="5"/>
  <c r="O1028" i="5"/>
  <c r="O828" i="5"/>
  <c r="O725" i="5"/>
  <c r="O861" i="5"/>
  <c r="O920" i="5"/>
  <c r="O929" i="5"/>
  <c r="O410" i="5"/>
  <c r="O357" i="5"/>
  <c r="O65" i="5"/>
  <c r="O156" i="5"/>
  <c r="O372" i="5"/>
  <c r="O592" i="5"/>
  <c r="O332" i="5"/>
  <c r="O304" i="5"/>
  <c r="O56" i="5"/>
  <c r="O300" i="5"/>
  <c r="O763" i="5"/>
  <c r="O829" i="5"/>
  <c r="O1007" i="5"/>
  <c r="O783" i="5"/>
  <c r="O689" i="5"/>
  <c r="O1032" i="5"/>
  <c r="O965" i="5"/>
  <c r="O1212" i="5"/>
  <c r="O1187" i="5"/>
  <c r="O943" i="5"/>
  <c r="O1000" i="5"/>
  <c r="O1189" i="5"/>
  <c r="O838" i="5"/>
  <c r="O639" i="5"/>
  <c r="O1108" i="5"/>
  <c r="O606" i="5"/>
  <c r="O864" i="5"/>
  <c r="O404" i="5"/>
  <c r="O815" i="5"/>
  <c r="O971" i="5"/>
  <c r="O396" i="5"/>
  <c r="O826" i="5"/>
  <c r="O292" i="5"/>
  <c r="O1044" i="5"/>
  <c r="O52" i="5"/>
  <c r="O1206" i="5"/>
  <c r="O288" i="5"/>
  <c r="O1096" i="5"/>
  <c r="O358" i="5"/>
  <c r="O459" i="5"/>
  <c r="O193" i="5"/>
  <c r="O941" i="5"/>
  <c r="O994" i="5"/>
  <c r="O1205" i="5"/>
  <c r="O1040" i="5"/>
  <c r="O1193" i="5"/>
  <c r="O468" i="5"/>
  <c r="O924" i="5"/>
  <c r="O738" i="5"/>
  <c r="O1075" i="5"/>
  <c r="O974" i="5"/>
  <c r="O928" i="5"/>
  <c r="O812" i="5"/>
  <c r="O114" i="5"/>
  <c r="O110" i="5"/>
  <c r="O513" i="5"/>
  <c r="O1079" i="5"/>
  <c r="O1157" i="5"/>
  <c r="O1056" i="5"/>
  <c r="O420" i="5"/>
  <c r="O33" i="5"/>
  <c r="O266" i="5"/>
  <c r="O142" i="5"/>
  <c r="O62" i="5"/>
  <c r="O1196" i="5"/>
  <c r="O264" i="5"/>
  <c r="O445" i="5"/>
  <c r="O438" i="5"/>
  <c r="O141" i="5"/>
  <c r="O1009" i="5"/>
  <c r="O888" i="5"/>
  <c r="O1160" i="5"/>
  <c r="O1065" i="5"/>
  <c r="O777" i="5"/>
  <c r="O1080" i="5"/>
  <c r="O253" i="5"/>
  <c r="O184" i="5"/>
  <c r="O483" i="5"/>
  <c r="O237" i="5"/>
  <c r="O667" i="5"/>
  <c r="O1159" i="5"/>
  <c r="O586" i="5"/>
  <c r="O952" i="5"/>
  <c r="O551" i="5"/>
  <c r="O1023" i="5"/>
  <c r="O1203" i="5"/>
  <c r="O441" i="5"/>
  <c r="O1012" i="5"/>
  <c r="O1100" i="5"/>
  <c r="O559" i="5"/>
  <c r="O622" i="5"/>
  <c r="O654" i="5"/>
  <c r="O166" i="5"/>
  <c r="O806" i="5"/>
  <c r="O409" i="5"/>
  <c r="O1017" i="5"/>
  <c r="O515" i="5"/>
  <c r="O830" i="5"/>
  <c r="O564" i="5"/>
  <c r="O698" i="5"/>
  <c r="O728" i="5"/>
  <c r="O978" i="5"/>
  <c r="O1029" i="5"/>
  <c r="O668" i="5"/>
  <c r="O1019" i="5"/>
  <c r="O1087" i="5"/>
  <c r="O846" i="5"/>
  <c r="O992" i="5"/>
  <c r="O388" i="5"/>
  <c r="O910" i="5"/>
  <c r="O259" i="5"/>
  <c r="O1054" i="5"/>
  <c r="O225" i="5"/>
  <c r="O1211" i="5"/>
  <c r="O1022" i="5"/>
  <c r="O967" i="5"/>
  <c r="O805" i="5"/>
  <c r="O899" i="5"/>
  <c r="O448" i="5"/>
  <c r="O511" i="5"/>
  <c r="O574" i="5"/>
  <c r="O138" i="5"/>
  <c r="O673" i="5"/>
  <c r="O780" i="5"/>
  <c r="O1060" i="5"/>
  <c r="O229" i="5"/>
  <c r="O797" i="5"/>
  <c r="O105" i="5"/>
  <c r="O308" i="5"/>
  <c r="O261" i="5"/>
  <c r="O520" i="5"/>
  <c r="O401" i="5"/>
  <c r="O508" i="5"/>
  <c r="O485" i="5"/>
  <c r="O1124" i="5"/>
  <c r="O599" i="5"/>
  <c r="O720" i="5"/>
  <c r="O877" i="5"/>
  <c r="O296" i="5"/>
  <c r="O870" i="5"/>
  <c r="O394" i="5"/>
  <c r="O607" i="5"/>
  <c r="O512" i="5"/>
  <c r="O437" i="5"/>
  <c r="O11" i="5"/>
  <c r="O29" i="5"/>
  <c r="O8" i="5"/>
  <c r="O26" i="5"/>
  <c r="O506" i="5"/>
  <c r="O216" i="5"/>
  <c r="O443" i="5"/>
  <c r="O433" i="5"/>
  <c r="O170" i="5"/>
  <c r="O71" i="5"/>
  <c r="O718" i="5"/>
  <c r="O1192" i="5"/>
  <c r="O1184" i="5"/>
  <c r="O1013" i="5"/>
  <c r="O657" i="5"/>
  <c r="O677" i="5"/>
  <c r="O301" i="5"/>
  <c r="O997" i="5"/>
  <c r="O434" i="5"/>
  <c r="O223" i="5"/>
  <c r="O67" i="5"/>
  <c r="O1136" i="5"/>
  <c r="O963" i="5"/>
  <c r="O566" i="5"/>
  <c r="O525" i="5"/>
  <c r="O847" i="5"/>
  <c r="O204" i="5"/>
  <c r="O582" i="5"/>
  <c r="O323" i="5"/>
  <c r="O107" i="5"/>
  <c r="O1177" i="5"/>
  <c r="O711" i="5"/>
  <c r="O636" i="5"/>
  <c r="O580" i="5"/>
  <c r="O645" i="5"/>
  <c r="O781" i="5"/>
  <c r="O999" i="5"/>
  <c r="O1155" i="5"/>
  <c r="O1200" i="5"/>
  <c r="O72" i="5"/>
  <c r="O809" i="5"/>
  <c r="O1006" i="5"/>
  <c r="O1002" i="5"/>
  <c r="O771" i="5"/>
  <c r="O1020" i="5"/>
  <c r="O908" i="5"/>
  <c r="O612" i="5"/>
  <c r="O531" i="5"/>
  <c r="O882" i="5"/>
  <c r="O819" i="5"/>
  <c r="O392" i="5"/>
  <c r="O316" i="5"/>
  <c r="O37" i="5"/>
  <c r="O234" i="5"/>
  <c r="O335" i="5"/>
  <c r="O465" i="5"/>
  <c r="O233" i="5"/>
  <c r="O374" i="5"/>
  <c r="O378" i="5"/>
  <c r="O93" i="5"/>
  <c r="O169" i="5"/>
  <c r="O993" i="5"/>
  <c r="O334" i="5"/>
  <c r="O779" i="5"/>
  <c r="O651" i="5"/>
  <c r="O811" i="5"/>
  <c r="O307" i="5"/>
  <c r="O792" i="5"/>
  <c r="O1066" i="5"/>
  <c r="O1178" i="5"/>
  <c r="O1190" i="5"/>
  <c r="O751" i="5"/>
  <c r="O632" i="5"/>
  <c r="O1106" i="5"/>
  <c r="O755" i="5"/>
  <c r="O282" i="5"/>
  <c r="O389" i="5"/>
  <c r="O1135" i="5"/>
  <c r="O563" i="5"/>
  <c r="O964" i="5"/>
  <c r="O601" i="5"/>
  <c r="O966" i="5"/>
  <c r="O770" i="5"/>
  <c r="O752" i="5"/>
  <c r="O817" i="5"/>
  <c r="O541" i="5"/>
  <c r="O969" i="5"/>
  <c r="O1185" i="5"/>
  <c r="O1125" i="5"/>
  <c r="O192" i="5"/>
  <c r="O69" i="5"/>
  <c r="O46" i="5"/>
  <c r="O778" i="5"/>
  <c r="O638" i="5"/>
  <c r="O1021" i="5"/>
  <c r="O761" i="5"/>
  <c r="O1164" i="5"/>
  <c r="O236" i="5"/>
  <c r="O664" i="5"/>
  <c r="O729" i="5"/>
  <c r="O909" i="5"/>
  <c r="O656" i="5"/>
  <c r="O750" i="5"/>
  <c r="O625" i="5"/>
  <c r="O60" i="5"/>
  <c r="O54" i="5"/>
  <c r="O454" i="5"/>
  <c r="O1134" i="5"/>
  <c r="O1156" i="5"/>
  <c r="O1069" i="5"/>
  <c r="O495" i="5"/>
  <c r="O382" i="5"/>
  <c r="O125" i="5"/>
  <c r="O51" i="5"/>
  <c r="O1171" i="5"/>
  <c r="O208" i="5"/>
  <c r="O533" i="5"/>
  <c r="O371" i="5"/>
  <c r="O84" i="5"/>
  <c r="O1145" i="5"/>
  <c r="O708" i="5"/>
  <c r="O1026" i="5"/>
  <c r="O983" i="5"/>
  <c r="O774" i="5"/>
  <c r="O852" i="5"/>
  <c r="O289" i="5"/>
  <c r="O245" i="5"/>
  <c r="O375" i="5"/>
  <c r="O133" i="5"/>
  <c r="O290" i="5"/>
  <c r="O317" i="5"/>
  <c r="O1138" i="5"/>
  <c r="O611" i="5"/>
  <c r="O996" i="5"/>
  <c r="O610" i="5"/>
  <c r="O939" i="5"/>
  <c r="O1167" i="5"/>
  <c r="O284" i="5"/>
  <c r="O709" i="5"/>
  <c r="O767" i="5"/>
  <c r="O482" i="5"/>
  <c r="O887" i="5"/>
  <c r="O683" i="5"/>
  <c r="O583" i="5"/>
  <c r="O937" i="5"/>
  <c r="O337" i="5"/>
  <c r="O976" i="5"/>
  <c r="O395" i="5"/>
  <c r="O801" i="5"/>
  <c r="O484" i="5"/>
  <c r="O813" i="5"/>
  <c r="O589" i="5"/>
  <c r="O609" i="5"/>
  <c r="O764" i="5"/>
  <c r="O576" i="5"/>
  <c r="O946" i="5"/>
  <c r="O773" i="5"/>
  <c r="O733" i="5"/>
  <c r="O835" i="5"/>
  <c r="O707" i="5"/>
  <c r="O481" i="5"/>
  <c r="O945" i="5"/>
  <c r="O1186" i="5"/>
  <c r="O827" i="5"/>
  <c r="O621" i="5"/>
  <c r="O694" i="5"/>
  <c r="O642" i="5"/>
  <c r="O359" i="5"/>
  <c r="O794" i="5"/>
  <c r="O712" i="5"/>
  <c r="O475" i="5"/>
  <c r="O956" i="5"/>
  <c r="O672" i="5"/>
  <c r="O1084" i="5"/>
  <c r="O832" i="5"/>
  <c r="O450" i="5"/>
  <c r="O102" i="5"/>
  <c r="O262" i="5"/>
  <c r="O120" i="5"/>
  <c r="O405" i="5"/>
  <c r="O1109" i="5"/>
  <c r="O614" i="5"/>
  <c r="O306" i="5"/>
  <c r="O787" i="5"/>
  <c r="O990" i="5"/>
  <c r="O403" i="5"/>
  <c r="O111" i="5"/>
  <c r="O256" i="5"/>
  <c r="O505" i="5"/>
  <c r="O220" i="5"/>
  <c r="O25" i="5"/>
  <c r="O16" i="5"/>
  <c r="O23" i="5"/>
  <c r="O19" i="5"/>
  <c r="O121" i="5"/>
  <c r="O285" i="5"/>
  <c r="O383" i="5"/>
  <c r="O571" i="5"/>
  <c r="O131" i="5"/>
  <c r="O4" i="5"/>
  <c r="O242" i="5"/>
  <c r="O365" i="5"/>
  <c r="O213" i="5"/>
  <c r="O132" i="5"/>
  <c r="O55" i="5"/>
  <c r="O279" i="5"/>
  <c r="O757" i="5"/>
  <c r="O1173" i="5"/>
  <c r="O1170" i="5"/>
  <c r="O955" i="5"/>
  <c r="O349" i="5"/>
  <c r="O188" i="5"/>
  <c r="O32" i="5"/>
  <c r="O457" i="5"/>
  <c r="O881" i="5"/>
  <c r="O198" i="5"/>
  <c r="O293" i="5"/>
  <c r="O82" i="5"/>
  <c r="O1131" i="5"/>
  <c r="O89" i="5"/>
  <c r="O181" i="5"/>
  <c r="O628" i="5"/>
  <c r="O494" i="5"/>
  <c r="O167" i="5"/>
  <c r="O254" i="5"/>
  <c r="O175" i="5"/>
  <c r="O532" i="5"/>
  <c r="O196" i="5"/>
  <c r="O161" i="5"/>
  <c r="O386" i="5"/>
  <c r="O130" i="5"/>
  <c r="O1016" i="5"/>
  <c r="O699" i="5"/>
  <c r="O126" i="5"/>
  <c r="O291" i="5"/>
  <c r="O373" i="5"/>
  <c r="O354" i="5"/>
  <c r="O593" i="5"/>
  <c r="O682" i="5"/>
  <c r="O795" i="5"/>
  <c r="O1083" i="5"/>
  <c r="O1213" i="5"/>
  <c r="O1174" i="5"/>
  <c r="O68" i="5"/>
  <c r="O972" i="5"/>
  <c r="O1151" i="5"/>
  <c r="O1036" i="5"/>
  <c r="O876" i="5"/>
  <c r="O340" i="5"/>
  <c r="O685" i="5"/>
  <c r="O902" i="5"/>
  <c r="O747" i="5"/>
  <c r="O793" i="5"/>
  <c r="O504" i="5"/>
  <c r="O789" i="5"/>
  <c r="O560" i="5"/>
  <c r="O139" i="5"/>
  <c r="O5" i="5"/>
  <c r="O575" i="5"/>
  <c r="O376" i="5"/>
  <c r="O453" i="5"/>
  <c r="O197" i="5"/>
  <c r="O255" i="5"/>
  <c r="O361" i="5"/>
  <c r="O211" i="5"/>
  <c r="O911" i="5"/>
  <c r="O158" i="5"/>
  <c r="O265" i="5"/>
  <c r="O171" i="5"/>
  <c r="O546" i="5"/>
  <c r="O352" i="5"/>
  <c r="O588" i="5"/>
  <c r="O634" i="5"/>
  <c r="O746" i="5"/>
  <c r="O1048" i="5"/>
  <c r="O1209" i="5"/>
  <c r="O1165" i="5"/>
  <c r="O124" i="5"/>
  <c r="O416" i="5"/>
  <c r="O598" i="5"/>
  <c r="O529" i="5"/>
  <c r="O900" i="5"/>
  <c r="O1147" i="5"/>
  <c r="O703" i="5"/>
  <c r="O675" i="5"/>
  <c r="O1115" i="5"/>
  <c r="O802" i="5"/>
  <c r="O987" i="5"/>
  <c r="O1093" i="5"/>
  <c r="O840" i="5"/>
  <c r="O440" i="5"/>
  <c r="O901" i="5"/>
  <c r="O267" i="5"/>
  <c r="O1180" i="5"/>
  <c r="O1149" i="5"/>
  <c r="O550" i="5"/>
  <c r="O57" i="5"/>
  <c r="O119" i="5"/>
  <c r="O419" i="5"/>
  <c r="O616" i="5"/>
  <c r="O534" i="5"/>
  <c r="O423" i="5"/>
  <c r="O569" i="5"/>
  <c r="O426" i="5"/>
  <c r="O452" i="5"/>
  <c r="O227" i="5"/>
  <c r="O117" i="5"/>
  <c r="O590" i="5"/>
  <c r="O330" i="5"/>
  <c r="O360" i="5"/>
  <c r="O134" i="5"/>
  <c r="O53" i="5"/>
  <c r="O251" i="5"/>
  <c r="O756" i="5"/>
  <c r="O1168" i="5"/>
  <c r="O1152" i="5"/>
  <c r="O918" i="5"/>
  <c r="O199" i="5"/>
  <c r="O294" i="5"/>
  <c r="O87" i="5"/>
  <c r="O1139" i="5"/>
  <c r="O189" i="5"/>
  <c r="O155" i="5"/>
  <c r="O421" i="5"/>
  <c r="O122" i="5"/>
  <c r="O1045" i="5"/>
  <c r="O78" i="5"/>
  <c r="O912" i="5"/>
  <c r="O1162" i="5"/>
  <c r="O1015" i="5"/>
  <c r="O814" i="5"/>
  <c r="O604" i="5"/>
  <c r="O379" i="5"/>
  <c r="O471" i="5"/>
  <c r="O219" i="5"/>
  <c r="O868" i="5"/>
  <c r="O1158" i="5"/>
  <c r="O732" i="5"/>
  <c r="O655" i="5"/>
  <c r="O1107" i="5"/>
  <c r="O782" i="5"/>
  <c r="O446" i="5"/>
  <c r="O565" i="5"/>
  <c r="O436" i="5"/>
  <c r="O432" i="5"/>
  <c r="O931" i="5"/>
  <c r="O894" i="5"/>
  <c r="O749" i="5"/>
  <c r="O380" i="5"/>
  <c r="O850" i="5"/>
  <c r="O579" i="5"/>
  <c r="O977" i="5"/>
  <c r="O600" i="5"/>
  <c r="O350" i="5"/>
  <c r="O603" i="5"/>
  <c r="O342" i="5"/>
  <c r="O195" i="5"/>
  <c r="O30" i="5"/>
  <c r="O92" i="5"/>
  <c r="O187" i="5"/>
  <c r="O624" i="5"/>
  <c r="O695" i="5"/>
  <c r="O326" i="5"/>
  <c r="O653" i="5"/>
  <c r="O893" i="5"/>
  <c r="O766" i="5"/>
  <c r="O895" i="5"/>
  <c r="O539" i="5"/>
  <c r="O857" i="5"/>
  <c r="O948" i="5"/>
  <c r="O1064" i="5"/>
  <c r="O872" i="5"/>
  <c r="O472" i="5"/>
  <c r="O874" i="5"/>
  <c r="O258" i="5"/>
  <c r="O1182" i="5"/>
  <c r="O222" i="5"/>
  <c r="O118" i="5"/>
  <c r="O561" i="5"/>
  <c r="O313" i="5"/>
  <c r="O381" i="5"/>
  <c r="O842" i="5"/>
  <c r="O884" i="5"/>
  <c r="O758" i="5"/>
  <c r="O385" i="5"/>
  <c r="O818" i="5"/>
  <c r="O462" i="5"/>
  <c r="O660" i="5"/>
  <c r="O891" i="5"/>
  <c r="O836" i="5"/>
  <c r="O458" i="5"/>
  <c r="O693" i="5"/>
  <c r="O585" i="5"/>
  <c r="O631" i="5"/>
  <c r="O1148" i="5"/>
  <c r="O480" i="5"/>
  <c r="O59" i="5"/>
  <c r="O988" i="5"/>
  <c r="O422" i="5"/>
  <c r="O676" i="5"/>
  <c r="O917" i="5"/>
  <c r="O860" i="5"/>
  <c r="O537" i="5"/>
  <c r="O320" i="5"/>
  <c r="O578" i="5"/>
  <c r="O466" i="5"/>
  <c r="O674" i="5"/>
  <c r="O568" i="5"/>
  <c r="O17" i="5"/>
  <c r="O7" i="5"/>
  <c r="O18" i="5"/>
  <c r="O6" i="5"/>
  <c r="O201" i="5"/>
  <c r="O331" i="5"/>
  <c r="O518" i="5"/>
  <c r="O526" i="5"/>
  <c r="O48" i="5"/>
  <c r="O31" i="5"/>
  <c r="O346" i="5"/>
  <c r="O243" i="5"/>
  <c r="O116" i="5"/>
  <c r="O66" i="5"/>
  <c r="O283" i="5"/>
  <c r="O1077" i="5"/>
  <c r="O1059" i="5"/>
  <c r="O1073" i="5"/>
  <c r="O796" i="5"/>
  <c r="O570" i="5"/>
  <c r="O985" i="5"/>
  <c r="O228" i="5"/>
  <c r="O321" i="5"/>
  <c r="O202" i="5"/>
  <c r="O1133" i="5"/>
  <c r="O137" i="5"/>
  <c r="O44" i="5"/>
  <c r="O58" i="5"/>
  <c r="O741" i="5"/>
  <c r="O536" i="5"/>
  <c r="O347" i="5"/>
  <c r="O123" i="5"/>
  <c r="O153" i="5"/>
  <c r="O671" i="5"/>
  <c r="O464" i="5"/>
  <c r="O249" i="5"/>
  <c r="O336" i="5"/>
  <c r="O149" i="5"/>
  <c r="O1112" i="5"/>
  <c r="O635" i="5"/>
  <c r="O194" i="5"/>
  <c r="O366" i="5"/>
  <c r="O503" i="5"/>
  <c r="O544" i="5"/>
  <c r="O885" i="5"/>
  <c r="O724" i="5"/>
  <c r="O1098" i="5"/>
  <c r="O1199" i="5"/>
  <c r="O1154" i="5"/>
  <c r="O27" i="5"/>
  <c r="O554" i="5"/>
  <c r="O1035" i="5"/>
  <c r="O1163" i="5"/>
  <c r="O1070" i="5"/>
  <c r="O878" i="5"/>
  <c r="O556" i="5"/>
  <c r="O649" i="5"/>
  <c r="O1049" i="5"/>
  <c r="O807" i="5"/>
  <c r="O942" i="5"/>
  <c r="O650" i="5"/>
  <c r="O849" i="5"/>
  <c r="O547" i="5"/>
  <c r="O49" i="5"/>
  <c r="O34" i="5"/>
  <c r="O168" i="5"/>
  <c r="O303" i="5"/>
  <c r="O488" i="5"/>
  <c r="O179" i="5"/>
  <c r="O367" i="5"/>
  <c r="O241" i="5"/>
  <c r="O108" i="5"/>
  <c r="O961" i="5"/>
  <c r="O393" i="5"/>
  <c r="O145" i="5"/>
  <c r="O140" i="5"/>
  <c r="O644" i="5"/>
  <c r="O498" i="5"/>
  <c r="O915" i="5"/>
  <c r="O722" i="5"/>
  <c r="O1052" i="5"/>
  <c r="O1204" i="5"/>
  <c r="O1194" i="5"/>
  <c r="O502" i="5"/>
  <c r="O150" i="5"/>
  <c r="O329" i="5"/>
  <c r="O803" i="5"/>
  <c r="O659" i="5"/>
  <c r="O960" i="5"/>
  <c r="O1161" i="5"/>
  <c r="O934" i="5"/>
  <c r="O665" i="5"/>
  <c r="O765" i="5"/>
  <c r="O914" i="5"/>
  <c r="O930" i="5"/>
  <c r="O1150" i="5"/>
  <c r="O980" i="5"/>
  <c r="O478" i="5"/>
  <c r="O862" i="5"/>
  <c r="O1188" i="5"/>
  <c r="O1132" i="5"/>
  <c r="O617" i="5"/>
  <c r="O191" i="5"/>
  <c r="O28" i="5"/>
  <c r="O487" i="5"/>
  <c r="O157" i="5"/>
  <c r="O343" i="5"/>
  <c r="O772" i="5"/>
  <c r="O701" i="5"/>
  <c r="O496" i="5"/>
  <c r="O986" i="5"/>
  <c r="O697" i="5"/>
  <c r="O627" i="5"/>
  <c r="O681" i="5"/>
  <c r="O210" i="5"/>
  <c r="O408" i="5"/>
  <c r="O447" i="5"/>
  <c r="O351" i="5"/>
  <c r="O74" i="5"/>
  <c r="O247" i="5"/>
  <c r="O1042" i="5"/>
  <c r="O1030" i="5"/>
  <c r="O1092" i="5"/>
  <c r="O744" i="5"/>
  <c r="O239" i="5"/>
  <c r="O319" i="5"/>
  <c r="O209" i="5"/>
  <c r="O1122" i="5"/>
  <c r="O522" i="5"/>
  <c r="O248" i="5"/>
  <c r="O348" i="5"/>
  <c r="O129" i="5"/>
  <c r="O1123" i="5"/>
  <c r="O553" i="5"/>
  <c r="O1043" i="5"/>
  <c r="O1172" i="5"/>
  <c r="O1091" i="5"/>
  <c r="O907" i="5"/>
  <c r="O186" i="5"/>
  <c r="O315" i="5"/>
  <c r="O463" i="5"/>
  <c r="O200" i="5"/>
  <c r="O998" i="5"/>
  <c r="O1169" i="5"/>
  <c r="O919" i="5"/>
  <c r="O684" i="5"/>
  <c r="O759" i="5"/>
  <c r="O890" i="5"/>
  <c r="O473" i="5"/>
  <c r="O940" i="5"/>
  <c r="O692" i="5"/>
  <c r="O608" i="5"/>
  <c r="O973" i="5"/>
  <c r="O863" i="5"/>
  <c r="O784" i="5"/>
  <c r="O232" i="5"/>
  <c r="O1008" i="5"/>
  <c r="O558" i="5"/>
  <c r="O927" i="5"/>
  <c r="O549" i="5"/>
  <c r="O275" i="5"/>
  <c r="O491" i="5"/>
  <c r="O144" i="5"/>
  <c r="O42" i="5"/>
  <c r="O64" i="5"/>
  <c r="O702" i="5"/>
  <c r="O646" i="5"/>
  <c r="O567" i="5"/>
  <c r="O688" i="5"/>
  <c r="O1082" i="5"/>
  <c r="O837" i="5"/>
  <c r="O938" i="5"/>
  <c r="O704" i="5"/>
  <c r="O824" i="5"/>
  <c r="O951" i="5"/>
  <c r="O1117" i="5"/>
  <c r="O989" i="5"/>
  <c r="O492" i="5"/>
  <c r="O798" i="5"/>
  <c r="O1198" i="5"/>
  <c r="O679" i="5"/>
  <c r="O212" i="5"/>
  <c r="O411" i="5"/>
  <c r="O449" i="5"/>
  <c r="O364" i="5"/>
  <c r="O944" i="5"/>
  <c r="O848" i="5"/>
  <c r="O816" i="5"/>
  <c r="O230" i="5"/>
  <c r="O1024" i="5"/>
  <c r="O455" i="5"/>
  <c r="O460" i="5"/>
  <c r="O647" i="5"/>
  <c r="O595" i="5"/>
  <c r="O643" i="5"/>
  <c r="O548" i="5"/>
  <c r="O70" i="5"/>
  <c r="O587" i="5"/>
  <c r="O1128" i="5"/>
  <c r="O633" i="5"/>
  <c r="O176" i="5"/>
  <c r="O873" i="5"/>
  <c r="O435" i="5"/>
  <c r="O540" i="5"/>
  <c r="O594" i="5"/>
  <c r="O577" i="5"/>
  <c r="O510" i="5"/>
  <c r="O260" i="5"/>
  <c r="O509" i="5"/>
  <c r="O618" i="5"/>
  <c r="O507" i="5"/>
  <c r="O76" i="5"/>
  <c r="O9" i="5"/>
  <c r="O22" i="5"/>
  <c r="O10" i="5"/>
  <c r="O20" i="5"/>
  <c r="O272" i="5"/>
  <c r="O497" i="5"/>
  <c r="O613" i="5"/>
  <c r="O451" i="5"/>
  <c r="O164" i="5"/>
  <c r="O21" i="5"/>
  <c r="O178" i="5"/>
  <c r="O414" i="5"/>
  <c r="O295" i="5"/>
  <c r="O109" i="5"/>
  <c r="O40" i="5"/>
  <c r="O215" i="5"/>
  <c r="O1090" i="5"/>
  <c r="O1076" i="5"/>
  <c r="O1039" i="5"/>
  <c r="O833" i="5"/>
  <c r="O542" i="5"/>
  <c r="O959" i="5"/>
  <c r="O94" i="5"/>
  <c r="O338" i="5"/>
  <c r="O154" i="5"/>
  <c r="O1110" i="5"/>
  <c r="O14" i="5"/>
  <c r="O185" i="5"/>
  <c r="O799" i="5"/>
  <c r="O519" i="5"/>
  <c r="O274" i="5"/>
  <c r="O268" i="5"/>
  <c r="O174" i="5"/>
  <c r="O543" i="5"/>
  <c r="O297" i="5"/>
  <c r="O286" i="5"/>
  <c r="O418" i="5"/>
  <c r="O152" i="5"/>
  <c r="O1063" i="5"/>
  <c r="O821" i="5"/>
  <c r="O246" i="5"/>
  <c r="O476" i="5"/>
  <c r="O602" i="5"/>
  <c r="O281" i="5"/>
  <c r="O769" i="5"/>
  <c r="O620" i="5"/>
  <c r="O922" i="5"/>
  <c r="O1120" i="5"/>
  <c r="O1097" i="5"/>
  <c r="O12" i="5"/>
  <c r="O3" i="5"/>
  <c r="O439" i="5"/>
  <c r="O834" i="5"/>
  <c r="O1089" i="5"/>
  <c r="O1055" i="5"/>
  <c r="O886" i="5"/>
  <c r="O97" i="5"/>
  <c r="O596" i="5"/>
  <c r="O970" i="5"/>
  <c r="O573" i="5"/>
  <c r="O734" i="5"/>
  <c r="O486" i="5"/>
  <c r="O776" i="5"/>
  <c r="O501" i="5"/>
  <c r="O159" i="5"/>
  <c r="O24" i="5"/>
  <c r="O231" i="5"/>
  <c r="O136" i="5"/>
  <c r="O444" i="5"/>
  <c r="O269" i="5"/>
  <c r="O173" i="5"/>
  <c r="O390" i="5"/>
  <c r="O325" i="5"/>
  <c r="O947" i="5"/>
  <c r="O280" i="5"/>
  <c r="O252" i="5"/>
  <c r="O148" i="5"/>
  <c r="O530" i="5"/>
  <c r="O305" i="5"/>
  <c r="O786" i="5"/>
  <c r="O597" i="5"/>
  <c r="O932" i="5"/>
  <c r="O1103" i="5"/>
  <c r="O1126" i="5"/>
  <c r="O162" i="5"/>
  <c r="O345" i="5"/>
  <c r="O735" i="5"/>
  <c r="O669" i="5"/>
  <c r="O1143" i="5"/>
  <c r="O1181" i="5"/>
  <c r="O889" i="5"/>
  <c r="O897" i="5"/>
  <c r="O629" i="5"/>
  <c r="O1027" i="5"/>
  <c r="O743" i="5"/>
  <c r="O1058" i="5"/>
  <c r="O1116" i="5"/>
  <c r="O680" i="5"/>
  <c r="O745" i="5"/>
  <c r="O1197" i="5"/>
  <c r="O318" i="5"/>
  <c r="O1005" i="5"/>
  <c r="O584" i="5"/>
  <c r="O400" i="5"/>
  <c r="O13" i="5"/>
  <c r="O2" i="5"/>
  <c r="O172" i="5"/>
  <c r="O353" i="5"/>
  <c r="O710" i="5"/>
  <c r="O706" i="5"/>
  <c r="O427" i="5"/>
  <c r="O1041" i="5"/>
  <c r="O935" i="5"/>
  <c r="O412" i="5"/>
  <c r="O333" i="5"/>
  <c r="O535" i="5"/>
  <c r="O461" i="5"/>
  <c r="O384" i="5"/>
  <c r="O85" i="5"/>
  <c r="O47" i="5"/>
  <c r="O218" i="5"/>
  <c r="O1085" i="5"/>
  <c r="O1067" i="5"/>
  <c r="O1078" i="5"/>
  <c r="O820" i="5"/>
  <c r="O96" i="5"/>
  <c r="O341" i="5"/>
  <c r="O177" i="5"/>
  <c r="O1101" i="5"/>
  <c r="O250" i="5"/>
  <c r="O302" i="5"/>
  <c r="O391" i="5"/>
  <c r="O146" i="5"/>
  <c r="O1071" i="5"/>
  <c r="O456" i="5"/>
  <c r="O845" i="5"/>
  <c r="O1113" i="5"/>
  <c r="O1003" i="5"/>
  <c r="O898" i="5"/>
  <c r="O238" i="5"/>
  <c r="O135" i="5"/>
  <c r="O424" i="5"/>
  <c r="O257" i="5"/>
  <c r="O1140" i="5"/>
  <c r="O1179" i="5"/>
  <c r="O962" i="5"/>
  <c r="O903" i="5"/>
  <c r="O670" i="5"/>
  <c r="O1004" i="5"/>
  <c r="O413" i="5"/>
  <c r="O1010" i="5"/>
  <c r="O892" i="5"/>
  <c r="O442" i="5"/>
  <c r="O270" i="5"/>
  <c r="O775" i="5"/>
  <c r="O723" i="5"/>
  <c r="O717" i="5"/>
  <c r="O843" i="5"/>
  <c r="O83" i="5"/>
  <c r="O982" i="5"/>
  <c r="O517" i="5"/>
  <c r="O678" i="5"/>
  <c r="O429" i="5"/>
  <c r="O15" i="5"/>
  <c r="O182" i="5"/>
  <c r="O839" i="5"/>
  <c r="O804" i="5"/>
  <c r="O88" i="5"/>
  <c r="O591" i="5"/>
  <c r="O923" i="5"/>
  <c r="O641" i="5"/>
  <c r="O768" i="5"/>
  <c r="O562" i="5"/>
  <c r="O719" i="5"/>
  <c r="O714" i="5"/>
  <c r="O1068" i="5"/>
  <c r="O1102" i="5"/>
  <c r="O686" i="5"/>
  <c r="O742" i="5"/>
  <c r="O1201" i="5"/>
  <c r="O328" i="5"/>
  <c r="O470" i="5"/>
  <c r="O474" i="5"/>
  <c r="O344" i="5"/>
  <c r="O244" i="5"/>
  <c r="O822" i="5"/>
  <c r="O731" i="5"/>
  <c r="O696" i="5"/>
  <c r="O904" i="5"/>
  <c r="O77" i="5"/>
  <c r="O979" i="5"/>
  <c r="O841" i="5"/>
  <c r="O100" i="5"/>
  <c r="O516" i="5"/>
  <c r="O128" i="5"/>
  <c r="O493" i="5"/>
  <c r="O309" i="5"/>
  <c r="O1031" i="5"/>
  <c r="O555" i="5"/>
  <c r="O402" i="5"/>
  <c r="O648" i="5"/>
  <c r="O858" i="5"/>
  <c r="O90" i="5"/>
  <c r="O431" i="5"/>
  <c r="O528" i="5"/>
  <c r="O113" i="5"/>
  <c r="O41" i="5"/>
  <c r="L38" i="5"/>
  <c r="L825" i="5"/>
  <c r="L605" i="5"/>
  <c r="L855" i="5"/>
  <c r="L369" i="5"/>
  <c r="L63" i="5"/>
  <c r="L190" i="5"/>
  <c r="L730" i="5"/>
  <c r="L1216" i="5"/>
  <c r="L1218" i="5"/>
  <c r="L1094" i="5"/>
  <c r="L856" i="5"/>
  <c r="L278" i="5"/>
  <c r="L356" i="5"/>
  <c r="L867" i="5"/>
  <c r="L115" i="5"/>
  <c r="L287" i="5"/>
  <c r="L235" i="5"/>
  <c r="L86" i="5"/>
  <c r="L1086" i="5"/>
  <c r="L557" i="5"/>
  <c r="L310" i="5"/>
  <c r="L875" i="5"/>
  <c r="L79" i="5"/>
  <c r="L39" i="5"/>
  <c r="L324" i="5"/>
  <c r="L221" i="5"/>
  <c r="L1037" i="5"/>
  <c r="L736" i="5"/>
  <c r="L1121" i="5"/>
  <c r="L1141" i="5"/>
  <c r="L652" i="5"/>
  <c r="L1050" i="5"/>
  <c r="L1166" i="5"/>
  <c r="L1219" i="5"/>
  <c r="L1207" i="5"/>
  <c r="L160" i="5"/>
  <c r="L206" i="5"/>
  <c r="L1195" i="5"/>
  <c r="L1144" i="5"/>
  <c r="L1081" i="5"/>
  <c r="L1099" i="5"/>
  <c r="L958" i="5"/>
  <c r="L851" i="5"/>
  <c r="L740" i="5"/>
  <c r="L1095" i="5"/>
  <c r="L916" i="5"/>
  <c r="L417" i="5"/>
  <c r="L339" i="5"/>
  <c r="L103" i="5"/>
  <c r="L626" i="5"/>
  <c r="L716" i="5"/>
  <c r="L854" i="5"/>
  <c r="L98" i="5"/>
  <c r="L183" i="5"/>
  <c r="L311" i="5"/>
  <c r="L127" i="5"/>
  <c r="L871" i="5"/>
  <c r="L748" i="5"/>
  <c r="L926" i="5"/>
  <c r="L1034" i="5"/>
  <c r="L658" i="5"/>
  <c r="L1105" i="5"/>
  <c r="L1074" i="5"/>
  <c r="L1208" i="5"/>
  <c r="L1191" i="5"/>
  <c r="L869" i="5"/>
  <c r="L975" i="5"/>
  <c r="L1104" i="5"/>
  <c r="L705" i="5"/>
  <c r="L883" i="5"/>
  <c r="L1127" i="5"/>
  <c r="L298" i="5"/>
  <c r="L957" i="5"/>
  <c r="L477" i="5"/>
  <c r="L981" i="5"/>
  <c r="L1014" i="5"/>
  <c r="L572" i="5"/>
  <c r="L661" i="5"/>
  <c r="L312" i="5"/>
  <c r="L953" i="5"/>
  <c r="L1202" i="5"/>
  <c r="L467" i="5"/>
  <c r="L1038" i="5"/>
  <c r="L377" i="5"/>
  <c r="L226" i="5"/>
  <c r="L112" i="5"/>
  <c r="L499" i="5"/>
  <c r="L163" i="5"/>
  <c r="L180" i="5"/>
  <c r="L991" i="5"/>
  <c r="L984" i="5"/>
  <c r="L1118" i="5"/>
  <c r="L1011" i="5"/>
  <c r="L1153" i="5"/>
  <c r="L271" i="5"/>
  <c r="L823" i="5"/>
  <c r="L853" i="5"/>
  <c r="L949" i="5"/>
  <c r="L808" i="5"/>
  <c r="L762" i="5"/>
  <c r="L785" i="5"/>
  <c r="L106" i="5"/>
  <c r="L104" i="5"/>
  <c r="L791" i="5"/>
  <c r="L1057" i="5"/>
  <c r="L1111" i="5"/>
  <c r="L727" i="5"/>
  <c r="L430" i="5"/>
  <c r="L73" i="5"/>
  <c r="L240" i="5"/>
  <c r="L214" i="5"/>
  <c r="L61" i="5"/>
  <c r="L1137" i="5"/>
  <c r="L91" i="5"/>
  <c r="L45" i="5"/>
  <c r="L363" i="5"/>
  <c r="L224" i="5"/>
  <c r="L995" i="5"/>
  <c r="L355" i="5"/>
  <c r="L1175" i="5"/>
  <c r="L1001" i="5"/>
  <c r="L933" i="5"/>
  <c r="L879" i="5"/>
  <c r="L406" i="5"/>
  <c r="L368" i="5"/>
  <c r="L545" i="5"/>
  <c r="L80" i="5"/>
  <c r="L739" i="5"/>
  <c r="L1130" i="5"/>
  <c r="L721" i="5"/>
  <c r="L1051" i="5"/>
  <c r="L538" i="5"/>
  <c r="L1033" i="5"/>
  <c r="L1114" i="5"/>
  <c r="L387" i="5"/>
  <c r="L662" i="5"/>
  <c r="L831" i="5"/>
  <c r="L844" i="5"/>
  <c r="L800" i="5"/>
  <c r="L428" i="5"/>
  <c r="L950" i="5"/>
  <c r="L101" i="5"/>
  <c r="L1046" i="5"/>
  <c r="L362" i="5"/>
  <c r="L896" i="5"/>
  <c r="L630" i="5"/>
  <c r="L263" i="5"/>
  <c r="L95" i="5"/>
  <c r="L151" i="5"/>
  <c r="L691" i="5"/>
  <c r="L690" i="5"/>
  <c r="L906" i="5"/>
  <c r="L905" i="5"/>
  <c r="L619" i="5"/>
  <c r="L1072" i="5"/>
  <c r="L865" i="5"/>
  <c r="L1047" i="5"/>
  <c r="L490" i="5"/>
  <c r="L737" i="5"/>
  <c r="L469" i="5"/>
  <c r="L1061" i="5"/>
  <c r="L1183" i="5"/>
  <c r="L921" i="5"/>
  <c r="L810" i="5"/>
  <c r="L615" i="5"/>
  <c r="L760" i="5"/>
  <c r="L700" i="5"/>
  <c r="L666" i="5"/>
  <c r="L397" i="5"/>
  <c r="L866" i="5"/>
  <c r="L299" i="5"/>
  <c r="L1088" i="5"/>
  <c r="L327" i="5"/>
  <c r="L880" i="5"/>
  <c r="L489" i="5"/>
  <c r="L370" i="5"/>
  <c r="L407" i="5"/>
  <c r="L581" i="5"/>
  <c r="L523" i="5"/>
  <c r="L147" i="5"/>
  <c r="L637" i="5"/>
  <c r="L713" i="5"/>
  <c r="L1129" i="5"/>
  <c r="L425" i="5"/>
  <c r="L205" i="5"/>
  <c r="L75" i="5"/>
  <c r="L207" i="5"/>
  <c r="L913" i="5"/>
  <c r="L415" i="5"/>
  <c r="L790" i="5"/>
  <c r="L514" i="5"/>
  <c r="L277" i="5"/>
  <c r="L479" i="5"/>
  <c r="L753" i="5"/>
  <c r="L687" i="5"/>
  <c r="L623" i="5"/>
  <c r="L143" i="5"/>
  <c r="L36" i="5"/>
  <c r="L35" i="5"/>
  <c r="L527" i="5"/>
  <c r="L399" i="5"/>
  <c r="L552" i="5"/>
  <c r="L398" i="5"/>
  <c r="L165" i="5"/>
  <c r="L99" i="5"/>
  <c r="L754" i="5"/>
  <c r="L1215" i="5"/>
  <c r="L1214" i="5"/>
  <c r="L1119" i="5"/>
  <c r="L925" i="5"/>
  <c r="L524" i="5"/>
  <c r="L322" i="5"/>
  <c r="L640" i="5"/>
  <c r="L43" i="5"/>
  <c r="L276" i="5"/>
  <c r="L203" i="5"/>
  <c r="L50" i="5"/>
  <c r="L1176" i="5"/>
  <c r="L936" i="5"/>
  <c r="L500" i="5"/>
  <c r="L1025" i="5"/>
  <c r="L273" i="5"/>
  <c r="L521" i="5"/>
  <c r="L314" i="5"/>
  <c r="L81" i="5"/>
  <c r="L1062" i="5"/>
  <c r="L663" i="5"/>
  <c r="L1018" i="5"/>
  <c r="L788" i="5"/>
  <c r="L726" i="5"/>
  <c r="L968" i="5"/>
  <c r="L954" i="5"/>
  <c r="L1217" i="5"/>
  <c r="L1210" i="5"/>
  <c r="L217" i="5"/>
  <c r="L715" i="5"/>
  <c r="L1142" i="5"/>
  <c r="L1146" i="5"/>
  <c r="L859" i="5"/>
  <c r="L1053" i="5"/>
  <c r="L1028" i="5"/>
  <c r="L828" i="5"/>
  <c r="L725" i="5"/>
  <c r="L861" i="5"/>
  <c r="L920" i="5"/>
  <c r="L929" i="5"/>
  <c r="L410" i="5"/>
  <c r="L357" i="5"/>
  <c r="L65" i="5"/>
  <c r="L156" i="5"/>
  <c r="L372" i="5"/>
  <c r="L592" i="5"/>
  <c r="L332" i="5"/>
  <c r="L304" i="5"/>
  <c r="L56" i="5"/>
  <c r="L300" i="5"/>
  <c r="L763" i="5"/>
  <c r="L829" i="5"/>
  <c r="L1007" i="5"/>
  <c r="L783" i="5"/>
  <c r="L689" i="5"/>
  <c r="L1032" i="5"/>
  <c r="L965" i="5"/>
  <c r="L1212" i="5"/>
  <c r="L1187" i="5"/>
  <c r="L943" i="5"/>
  <c r="L1000" i="5"/>
  <c r="L1189" i="5"/>
  <c r="L838" i="5"/>
  <c r="L639" i="5"/>
  <c r="L1108" i="5"/>
  <c r="L606" i="5"/>
  <c r="L864" i="5"/>
  <c r="L404" i="5"/>
  <c r="L815" i="5"/>
  <c r="L971" i="5"/>
  <c r="L396" i="5"/>
  <c r="L826" i="5"/>
  <c r="L292" i="5"/>
  <c r="L1044" i="5"/>
  <c r="L52" i="5"/>
  <c r="L1206" i="5"/>
  <c r="L288" i="5"/>
  <c r="L1096" i="5"/>
  <c r="L358" i="5"/>
  <c r="L459" i="5"/>
  <c r="L193" i="5"/>
  <c r="L941" i="5"/>
  <c r="L994" i="5"/>
  <c r="L1205" i="5"/>
  <c r="L1040" i="5"/>
  <c r="L1193" i="5"/>
  <c r="L468" i="5"/>
  <c r="L924" i="5"/>
  <c r="L738" i="5"/>
  <c r="L1075" i="5"/>
  <c r="L974" i="5"/>
  <c r="L928" i="5"/>
  <c r="L812" i="5"/>
  <c r="L114" i="5"/>
  <c r="L110" i="5"/>
  <c r="L513" i="5"/>
  <c r="L1079" i="5"/>
  <c r="L1157" i="5"/>
  <c r="L1056" i="5"/>
  <c r="L420" i="5"/>
  <c r="L33" i="5"/>
  <c r="L266" i="5"/>
  <c r="L142" i="5"/>
  <c r="L62" i="5"/>
  <c r="L1196" i="5"/>
  <c r="L264" i="5"/>
  <c r="L445" i="5"/>
  <c r="L438" i="5"/>
  <c r="L141" i="5"/>
  <c r="L1009" i="5"/>
  <c r="L888" i="5"/>
  <c r="L1160" i="5"/>
  <c r="L1065" i="5"/>
  <c r="L777" i="5"/>
  <c r="L1080" i="5"/>
  <c r="L253" i="5"/>
  <c r="L184" i="5"/>
  <c r="L483" i="5"/>
  <c r="L237" i="5"/>
  <c r="L667" i="5"/>
  <c r="L1159" i="5"/>
  <c r="L586" i="5"/>
  <c r="L952" i="5"/>
  <c r="L551" i="5"/>
  <c r="L1023" i="5"/>
  <c r="L1203" i="5"/>
  <c r="L441" i="5"/>
  <c r="L1012" i="5"/>
  <c r="L1100" i="5"/>
  <c r="L559" i="5"/>
  <c r="L622" i="5"/>
  <c r="L654" i="5"/>
  <c r="L166" i="5"/>
  <c r="L806" i="5"/>
  <c r="L409" i="5"/>
  <c r="L1017" i="5"/>
  <c r="L515" i="5"/>
  <c r="L830" i="5"/>
  <c r="L564" i="5"/>
  <c r="L698" i="5"/>
  <c r="L728" i="5"/>
  <c r="L978" i="5"/>
  <c r="L1029" i="5"/>
  <c r="L668" i="5"/>
  <c r="L1019" i="5"/>
  <c r="L1087" i="5"/>
  <c r="L846" i="5"/>
  <c r="L992" i="5"/>
  <c r="L388" i="5"/>
  <c r="L910" i="5"/>
  <c r="L259" i="5"/>
  <c r="L1054" i="5"/>
  <c r="L225" i="5"/>
  <c r="L1211" i="5"/>
  <c r="L1022" i="5"/>
  <c r="L967" i="5"/>
  <c r="L805" i="5"/>
  <c r="L899" i="5"/>
  <c r="L448" i="5"/>
  <c r="L511" i="5"/>
  <c r="L574" i="5"/>
  <c r="L138" i="5"/>
  <c r="L673" i="5"/>
  <c r="L780" i="5"/>
  <c r="L1060" i="5"/>
  <c r="L229" i="5"/>
  <c r="L797" i="5"/>
  <c r="L105" i="5"/>
  <c r="L308" i="5"/>
  <c r="L261" i="5"/>
  <c r="L520" i="5"/>
  <c r="L401" i="5"/>
  <c r="L508" i="5"/>
  <c r="L485" i="5"/>
  <c r="L1124" i="5"/>
  <c r="L599" i="5"/>
  <c r="L720" i="5"/>
  <c r="L877" i="5"/>
  <c r="L296" i="5"/>
  <c r="L870" i="5"/>
  <c r="L394" i="5"/>
  <c r="L607" i="5"/>
  <c r="L512" i="5"/>
  <c r="L437" i="5"/>
  <c r="L11" i="5"/>
  <c r="L29" i="5"/>
  <c r="L8" i="5"/>
  <c r="L26" i="5"/>
  <c r="L506" i="5"/>
  <c r="L216" i="5"/>
  <c r="L443" i="5"/>
  <c r="L433" i="5"/>
  <c r="L170" i="5"/>
  <c r="L71" i="5"/>
  <c r="L718" i="5"/>
  <c r="L1192" i="5"/>
  <c r="L1184" i="5"/>
  <c r="L1013" i="5"/>
  <c r="L657" i="5"/>
  <c r="L677" i="5"/>
  <c r="L301" i="5"/>
  <c r="L997" i="5"/>
  <c r="L434" i="5"/>
  <c r="L223" i="5"/>
  <c r="L67" i="5"/>
  <c r="L1136" i="5"/>
  <c r="L963" i="5"/>
  <c r="L566" i="5"/>
  <c r="L525" i="5"/>
  <c r="L847" i="5"/>
  <c r="L204" i="5"/>
  <c r="L582" i="5"/>
  <c r="L323" i="5"/>
  <c r="L107" i="5"/>
  <c r="L1177" i="5"/>
  <c r="L711" i="5"/>
  <c r="L636" i="5"/>
  <c r="L580" i="5"/>
  <c r="L645" i="5"/>
  <c r="L781" i="5"/>
  <c r="L999" i="5"/>
  <c r="L1155" i="5"/>
  <c r="L1200" i="5"/>
  <c r="L72" i="5"/>
  <c r="L809" i="5"/>
  <c r="L1006" i="5"/>
  <c r="L1002" i="5"/>
  <c r="L771" i="5"/>
  <c r="L1020" i="5"/>
  <c r="L908" i="5"/>
  <c r="L612" i="5"/>
  <c r="L531" i="5"/>
  <c r="L882" i="5"/>
  <c r="L819" i="5"/>
  <c r="L392" i="5"/>
  <c r="L316" i="5"/>
  <c r="L37" i="5"/>
  <c r="L234" i="5"/>
  <c r="L335" i="5"/>
  <c r="L465" i="5"/>
  <c r="L233" i="5"/>
  <c r="L374" i="5"/>
  <c r="L378" i="5"/>
  <c r="L93" i="5"/>
  <c r="L169" i="5"/>
  <c r="L993" i="5"/>
  <c r="L334" i="5"/>
  <c r="L779" i="5"/>
  <c r="L651" i="5"/>
  <c r="L811" i="5"/>
  <c r="L307" i="5"/>
  <c r="L792" i="5"/>
  <c r="L1066" i="5"/>
  <c r="L1178" i="5"/>
  <c r="L1190" i="5"/>
  <c r="L751" i="5"/>
  <c r="L632" i="5"/>
  <c r="L1106" i="5"/>
  <c r="L755" i="5"/>
  <c r="L282" i="5"/>
  <c r="L389" i="5"/>
  <c r="L1135" i="5"/>
  <c r="L563" i="5"/>
  <c r="L964" i="5"/>
  <c r="L601" i="5"/>
  <c r="L966" i="5"/>
  <c r="L770" i="5"/>
  <c r="L752" i="5"/>
  <c r="L817" i="5"/>
  <c r="L541" i="5"/>
  <c r="L969" i="5"/>
  <c r="L1185" i="5"/>
  <c r="L1125" i="5"/>
  <c r="L192" i="5"/>
  <c r="L69" i="5"/>
  <c r="L46" i="5"/>
  <c r="L778" i="5"/>
  <c r="L638" i="5"/>
  <c r="L1021" i="5"/>
  <c r="L761" i="5"/>
  <c r="L1164" i="5"/>
  <c r="L236" i="5"/>
  <c r="L664" i="5"/>
  <c r="L729" i="5"/>
  <c r="L909" i="5"/>
  <c r="L656" i="5"/>
  <c r="L750" i="5"/>
  <c r="L625" i="5"/>
  <c r="L60" i="5"/>
  <c r="L54" i="5"/>
  <c r="L454" i="5"/>
  <c r="L1134" i="5"/>
  <c r="L1156" i="5"/>
  <c r="L1069" i="5"/>
  <c r="L495" i="5"/>
  <c r="L382" i="5"/>
  <c r="L125" i="5"/>
  <c r="L51" i="5"/>
  <c r="L1171" i="5"/>
  <c r="L208" i="5"/>
  <c r="L533" i="5"/>
  <c r="L371" i="5"/>
  <c r="L84" i="5"/>
  <c r="L1145" i="5"/>
  <c r="L708" i="5"/>
  <c r="L1026" i="5"/>
  <c r="L983" i="5"/>
  <c r="L774" i="5"/>
  <c r="L852" i="5"/>
  <c r="L289" i="5"/>
  <c r="L245" i="5"/>
  <c r="L375" i="5"/>
  <c r="L133" i="5"/>
  <c r="L290" i="5"/>
  <c r="L317" i="5"/>
  <c r="L1138" i="5"/>
  <c r="L611" i="5"/>
  <c r="L996" i="5"/>
  <c r="L610" i="5"/>
  <c r="L939" i="5"/>
  <c r="L1167" i="5"/>
  <c r="L284" i="5"/>
  <c r="L709" i="5"/>
  <c r="L767" i="5"/>
  <c r="L482" i="5"/>
  <c r="L887" i="5"/>
  <c r="L683" i="5"/>
  <c r="L583" i="5"/>
  <c r="L937" i="5"/>
  <c r="L337" i="5"/>
  <c r="L976" i="5"/>
  <c r="L395" i="5"/>
  <c r="L801" i="5"/>
  <c r="L484" i="5"/>
  <c r="L813" i="5"/>
  <c r="L589" i="5"/>
  <c r="L609" i="5"/>
  <c r="L764" i="5"/>
  <c r="L576" i="5"/>
  <c r="L946" i="5"/>
  <c r="L773" i="5"/>
  <c r="L733" i="5"/>
  <c r="L835" i="5"/>
  <c r="L707" i="5"/>
  <c r="L481" i="5"/>
  <c r="L945" i="5"/>
  <c r="L1186" i="5"/>
  <c r="L827" i="5"/>
  <c r="L621" i="5"/>
  <c r="L694" i="5"/>
  <c r="L642" i="5"/>
  <c r="L359" i="5"/>
  <c r="L794" i="5"/>
  <c r="L712" i="5"/>
  <c r="L475" i="5"/>
  <c r="L956" i="5"/>
  <c r="L672" i="5"/>
  <c r="L1084" i="5"/>
  <c r="L832" i="5"/>
  <c r="L450" i="5"/>
  <c r="L102" i="5"/>
  <c r="L262" i="5"/>
  <c r="L120" i="5"/>
  <c r="L405" i="5"/>
  <c r="L1109" i="5"/>
  <c r="L614" i="5"/>
  <c r="L306" i="5"/>
  <c r="L787" i="5"/>
  <c r="L990" i="5"/>
  <c r="L403" i="5"/>
  <c r="L111" i="5"/>
  <c r="L256" i="5"/>
  <c r="L505" i="5"/>
  <c r="L220" i="5"/>
  <c r="L25" i="5"/>
  <c r="L16" i="5"/>
  <c r="L23" i="5"/>
  <c r="L19" i="5"/>
  <c r="L121" i="5"/>
  <c r="L285" i="5"/>
  <c r="L383" i="5"/>
  <c r="L571" i="5"/>
  <c r="L131" i="5"/>
  <c r="L4" i="5"/>
  <c r="L242" i="5"/>
  <c r="L365" i="5"/>
  <c r="L213" i="5"/>
  <c r="L132" i="5"/>
  <c r="L55" i="5"/>
  <c r="L279" i="5"/>
  <c r="L757" i="5"/>
  <c r="L1173" i="5"/>
  <c r="L1170" i="5"/>
  <c r="L955" i="5"/>
  <c r="L349" i="5"/>
  <c r="L188" i="5"/>
  <c r="L32" i="5"/>
  <c r="L457" i="5"/>
  <c r="L881" i="5"/>
  <c r="L198" i="5"/>
  <c r="L293" i="5"/>
  <c r="L82" i="5"/>
  <c r="L1131" i="5"/>
  <c r="L89" i="5"/>
  <c r="L181" i="5"/>
  <c r="L628" i="5"/>
  <c r="L494" i="5"/>
  <c r="L167" i="5"/>
  <c r="L254" i="5"/>
  <c r="L175" i="5"/>
  <c r="L532" i="5"/>
  <c r="L196" i="5"/>
  <c r="L161" i="5"/>
  <c r="L386" i="5"/>
  <c r="L130" i="5"/>
  <c r="L1016" i="5"/>
  <c r="L699" i="5"/>
  <c r="L126" i="5"/>
  <c r="L291" i="5"/>
  <c r="L373" i="5"/>
  <c r="L354" i="5"/>
  <c r="L593" i="5"/>
  <c r="L682" i="5"/>
  <c r="L795" i="5"/>
  <c r="L1083" i="5"/>
  <c r="L1213" i="5"/>
  <c r="L1174" i="5"/>
  <c r="L68" i="5"/>
  <c r="L972" i="5"/>
  <c r="L1151" i="5"/>
  <c r="L1036" i="5"/>
  <c r="L876" i="5"/>
  <c r="L340" i="5"/>
  <c r="L685" i="5"/>
  <c r="L902" i="5"/>
  <c r="L747" i="5"/>
  <c r="L793" i="5"/>
  <c r="L504" i="5"/>
  <c r="L789" i="5"/>
  <c r="L560" i="5"/>
  <c r="L139" i="5"/>
  <c r="L5" i="5"/>
  <c r="L575" i="5"/>
  <c r="L376" i="5"/>
  <c r="L453" i="5"/>
  <c r="L197" i="5"/>
  <c r="L255" i="5"/>
  <c r="L361" i="5"/>
  <c r="L211" i="5"/>
  <c r="L911" i="5"/>
  <c r="L158" i="5"/>
  <c r="L265" i="5"/>
  <c r="L171" i="5"/>
  <c r="L546" i="5"/>
  <c r="L352" i="5"/>
  <c r="L588" i="5"/>
  <c r="L634" i="5"/>
  <c r="L746" i="5"/>
  <c r="L1048" i="5"/>
  <c r="L1209" i="5"/>
  <c r="L1165" i="5"/>
  <c r="L124" i="5"/>
  <c r="L416" i="5"/>
  <c r="L598" i="5"/>
  <c r="L529" i="5"/>
  <c r="L900" i="5"/>
  <c r="L1147" i="5"/>
  <c r="L703" i="5"/>
  <c r="L675" i="5"/>
  <c r="L1115" i="5"/>
  <c r="L802" i="5"/>
  <c r="L987" i="5"/>
  <c r="L1093" i="5"/>
  <c r="L840" i="5"/>
  <c r="L440" i="5"/>
  <c r="L901" i="5"/>
  <c r="L267" i="5"/>
  <c r="L1180" i="5"/>
  <c r="L1149" i="5"/>
  <c r="L550" i="5"/>
  <c r="L57" i="5"/>
  <c r="L119" i="5"/>
  <c r="L419" i="5"/>
  <c r="L616" i="5"/>
  <c r="L534" i="5"/>
  <c r="L423" i="5"/>
  <c r="L569" i="5"/>
  <c r="L426" i="5"/>
  <c r="L452" i="5"/>
  <c r="L227" i="5"/>
  <c r="L117" i="5"/>
  <c r="L590" i="5"/>
  <c r="L330" i="5"/>
  <c r="L360" i="5"/>
  <c r="L134" i="5"/>
  <c r="L53" i="5"/>
  <c r="L251" i="5"/>
  <c r="L756" i="5"/>
  <c r="L1168" i="5"/>
  <c r="L1152" i="5"/>
  <c r="L918" i="5"/>
  <c r="L199" i="5"/>
  <c r="L294" i="5"/>
  <c r="L87" i="5"/>
  <c r="L1139" i="5"/>
  <c r="L189" i="5"/>
  <c r="L155" i="5"/>
  <c r="L421" i="5"/>
  <c r="L122" i="5"/>
  <c r="L1045" i="5"/>
  <c r="L78" i="5"/>
  <c r="L912" i="5"/>
  <c r="L1162" i="5"/>
  <c r="L1015" i="5"/>
  <c r="L814" i="5"/>
  <c r="L604" i="5"/>
  <c r="L379" i="5"/>
  <c r="L471" i="5"/>
  <c r="L219" i="5"/>
  <c r="L868" i="5"/>
  <c r="L1158" i="5"/>
  <c r="L732" i="5"/>
  <c r="L655" i="5"/>
  <c r="L1107" i="5"/>
  <c r="L782" i="5"/>
  <c r="L446" i="5"/>
  <c r="L565" i="5"/>
  <c r="L436" i="5"/>
  <c r="L432" i="5"/>
  <c r="L931" i="5"/>
  <c r="L894" i="5"/>
  <c r="L749" i="5"/>
  <c r="L380" i="5"/>
  <c r="L850" i="5"/>
  <c r="L579" i="5"/>
  <c r="L977" i="5"/>
  <c r="L600" i="5"/>
  <c r="L350" i="5"/>
  <c r="L603" i="5"/>
  <c r="L342" i="5"/>
  <c r="L195" i="5"/>
  <c r="L30" i="5"/>
  <c r="L92" i="5"/>
  <c r="L187" i="5"/>
  <c r="L624" i="5"/>
  <c r="L695" i="5"/>
  <c r="L326" i="5"/>
  <c r="L653" i="5"/>
  <c r="L893" i="5"/>
  <c r="L766" i="5"/>
  <c r="L895" i="5"/>
  <c r="L539" i="5"/>
  <c r="L857" i="5"/>
  <c r="L948" i="5"/>
  <c r="L1064" i="5"/>
  <c r="L872" i="5"/>
  <c r="L472" i="5"/>
  <c r="L874" i="5"/>
  <c r="L258" i="5"/>
  <c r="L1182" i="5"/>
  <c r="L222" i="5"/>
  <c r="L118" i="5"/>
  <c r="L561" i="5"/>
  <c r="L313" i="5"/>
  <c r="L381" i="5"/>
  <c r="L842" i="5"/>
  <c r="L884" i="5"/>
  <c r="L758" i="5"/>
  <c r="L385" i="5"/>
  <c r="L818" i="5"/>
  <c r="L462" i="5"/>
  <c r="L660" i="5"/>
  <c r="L891" i="5"/>
  <c r="L836" i="5"/>
  <c r="L458" i="5"/>
  <c r="L693" i="5"/>
  <c r="L585" i="5"/>
  <c r="L631" i="5"/>
  <c r="L1148" i="5"/>
  <c r="L480" i="5"/>
  <c r="L59" i="5"/>
  <c r="L988" i="5"/>
  <c r="L422" i="5"/>
  <c r="L676" i="5"/>
  <c r="L917" i="5"/>
  <c r="L860" i="5"/>
  <c r="L537" i="5"/>
  <c r="L320" i="5"/>
  <c r="L578" i="5"/>
  <c r="L466" i="5"/>
  <c r="L674" i="5"/>
  <c r="L568" i="5"/>
  <c r="L17" i="5"/>
  <c r="L7" i="5"/>
  <c r="L18" i="5"/>
  <c r="L6" i="5"/>
  <c r="L201" i="5"/>
  <c r="L331" i="5"/>
  <c r="L518" i="5"/>
  <c r="L526" i="5"/>
  <c r="L48" i="5"/>
  <c r="L31" i="5"/>
  <c r="L346" i="5"/>
  <c r="L243" i="5"/>
  <c r="L116" i="5"/>
  <c r="L66" i="5"/>
  <c r="L283" i="5"/>
  <c r="L1077" i="5"/>
  <c r="L1059" i="5"/>
  <c r="L1073" i="5"/>
  <c r="L796" i="5"/>
  <c r="L570" i="5"/>
  <c r="L985" i="5"/>
  <c r="L228" i="5"/>
  <c r="L321" i="5"/>
  <c r="L202" i="5"/>
  <c r="L1133" i="5"/>
  <c r="L137" i="5"/>
  <c r="L44" i="5"/>
  <c r="L58" i="5"/>
  <c r="L741" i="5"/>
  <c r="L536" i="5"/>
  <c r="L347" i="5"/>
  <c r="L123" i="5"/>
  <c r="L153" i="5"/>
  <c r="L671" i="5"/>
  <c r="L464" i="5"/>
  <c r="L249" i="5"/>
  <c r="L336" i="5"/>
  <c r="L149" i="5"/>
  <c r="L1112" i="5"/>
  <c r="L635" i="5"/>
  <c r="L194" i="5"/>
  <c r="L366" i="5"/>
  <c r="L503" i="5"/>
  <c r="L544" i="5"/>
  <c r="L885" i="5"/>
  <c r="L724" i="5"/>
  <c r="L1098" i="5"/>
  <c r="L1199" i="5"/>
  <c r="L1154" i="5"/>
  <c r="L27" i="5"/>
  <c r="L554" i="5"/>
  <c r="L1035" i="5"/>
  <c r="L1163" i="5"/>
  <c r="L1070" i="5"/>
  <c r="L878" i="5"/>
  <c r="L556" i="5"/>
  <c r="L649" i="5"/>
  <c r="L1049" i="5"/>
  <c r="L807" i="5"/>
  <c r="L942" i="5"/>
  <c r="L650" i="5"/>
  <c r="L849" i="5"/>
  <c r="L547" i="5"/>
  <c r="L49" i="5"/>
  <c r="L34" i="5"/>
  <c r="L168" i="5"/>
  <c r="L303" i="5"/>
  <c r="L488" i="5"/>
  <c r="L179" i="5"/>
  <c r="L367" i="5"/>
  <c r="L241" i="5"/>
  <c r="L108" i="5"/>
  <c r="L961" i="5"/>
  <c r="L393" i="5"/>
  <c r="L145" i="5"/>
  <c r="L140" i="5"/>
  <c r="L644" i="5"/>
  <c r="L498" i="5"/>
  <c r="L915" i="5"/>
  <c r="L722" i="5"/>
  <c r="L1052" i="5"/>
  <c r="L1204" i="5"/>
  <c r="L1194" i="5"/>
  <c r="L502" i="5"/>
  <c r="L150" i="5"/>
  <c r="L329" i="5"/>
  <c r="L803" i="5"/>
  <c r="L659" i="5"/>
  <c r="L960" i="5"/>
  <c r="L1161" i="5"/>
  <c r="L934" i="5"/>
  <c r="L665" i="5"/>
  <c r="L765" i="5"/>
  <c r="L914" i="5"/>
  <c r="L930" i="5"/>
  <c r="L1150" i="5"/>
  <c r="L980" i="5"/>
  <c r="L478" i="5"/>
  <c r="L862" i="5"/>
  <c r="L1188" i="5"/>
  <c r="L1132" i="5"/>
  <c r="L617" i="5"/>
  <c r="L191" i="5"/>
  <c r="L28" i="5"/>
  <c r="L487" i="5"/>
  <c r="L157" i="5"/>
  <c r="L343" i="5"/>
  <c r="L772" i="5"/>
  <c r="L701" i="5"/>
  <c r="L496" i="5"/>
  <c r="L986" i="5"/>
  <c r="L697" i="5"/>
  <c r="L627" i="5"/>
  <c r="L681" i="5"/>
  <c r="L210" i="5"/>
  <c r="L408" i="5"/>
  <c r="L447" i="5"/>
  <c r="L351" i="5"/>
  <c r="L74" i="5"/>
  <c r="L247" i="5"/>
  <c r="L1042" i="5"/>
  <c r="L1030" i="5"/>
  <c r="L1092" i="5"/>
  <c r="L744" i="5"/>
  <c r="L239" i="5"/>
  <c r="L319" i="5"/>
  <c r="L209" i="5"/>
  <c r="L1122" i="5"/>
  <c r="L522" i="5"/>
  <c r="L248" i="5"/>
  <c r="L348" i="5"/>
  <c r="L129" i="5"/>
  <c r="L1123" i="5"/>
  <c r="L553" i="5"/>
  <c r="L1043" i="5"/>
  <c r="L1172" i="5"/>
  <c r="L1091" i="5"/>
  <c r="L907" i="5"/>
  <c r="L186" i="5"/>
  <c r="L315" i="5"/>
  <c r="L463" i="5"/>
  <c r="L200" i="5"/>
  <c r="L998" i="5"/>
  <c r="L1169" i="5"/>
  <c r="L919" i="5"/>
  <c r="L684" i="5"/>
  <c r="L759" i="5"/>
  <c r="L890" i="5"/>
  <c r="L473" i="5"/>
  <c r="L940" i="5"/>
  <c r="L692" i="5"/>
  <c r="L608" i="5"/>
  <c r="L973" i="5"/>
  <c r="L863" i="5"/>
  <c r="L784" i="5"/>
  <c r="L232" i="5"/>
  <c r="L1008" i="5"/>
  <c r="L558" i="5"/>
  <c r="L927" i="5"/>
  <c r="L549" i="5"/>
  <c r="L275" i="5"/>
  <c r="L491" i="5"/>
  <c r="L144" i="5"/>
  <c r="L42" i="5"/>
  <c r="L64" i="5"/>
  <c r="L702" i="5"/>
  <c r="L646" i="5"/>
  <c r="L567" i="5"/>
  <c r="L688" i="5"/>
  <c r="L1082" i="5"/>
  <c r="L837" i="5"/>
  <c r="L938" i="5"/>
  <c r="L704" i="5"/>
  <c r="L824" i="5"/>
  <c r="L951" i="5"/>
  <c r="L1117" i="5"/>
  <c r="L989" i="5"/>
  <c r="L492" i="5"/>
  <c r="L798" i="5"/>
  <c r="L1198" i="5"/>
  <c r="L679" i="5"/>
  <c r="L212" i="5"/>
  <c r="L411" i="5"/>
  <c r="L449" i="5"/>
  <c r="L364" i="5"/>
  <c r="L944" i="5"/>
  <c r="L848" i="5"/>
  <c r="L816" i="5"/>
  <c r="L230" i="5"/>
  <c r="L1024" i="5"/>
  <c r="L455" i="5"/>
  <c r="L460" i="5"/>
  <c r="L647" i="5"/>
  <c r="L595" i="5"/>
  <c r="L643" i="5"/>
  <c r="L548" i="5"/>
  <c r="L70" i="5"/>
  <c r="L587" i="5"/>
  <c r="L1128" i="5"/>
  <c r="L633" i="5"/>
  <c r="L176" i="5"/>
  <c r="L873" i="5"/>
  <c r="L435" i="5"/>
  <c r="L540" i="5"/>
  <c r="L594" i="5"/>
  <c r="L577" i="5"/>
  <c r="L510" i="5"/>
  <c r="L260" i="5"/>
  <c r="L509" i="5"/>
  <c r="L618" i="5"/>
  <c r="L507" i="5"/>
  <c r="L76" i="5"/>
  <c r="L9" i="5"/>
  <c r="L22" i="5"/>
  <c r="L10" i="5"/>
  <c r="L20" i="5"/>
  <c r="L272" i="5"/>
  <c r="L497" i="5"/>
  <c r="L613" i="5"/>
  <c r="L451" i="5"/>
  <c r="L164" i="5"/>
  <c r="L21" i="5"/>
  <c r="L178" i="5"/>
  <c r="L414" i="5"/>
  <c r="L295" i="5"/>
  <c r="L109" i="5"/>
  <c r="L40" i="5"/>
  <c r="L215" i="5"/>
  <c r="L1090" i="5"/>
  <c r="L1076" i="5"/>
  <c r="L1039" i="5"/>
  <c r="L833" i="5"/>
  <c r="L542" i="5"/>
  <c r="L959" i="5"/>
  <c r="L94" i="5"/>
  <c r="L338" i="5"/>
  <c r="L154" i="5"/>
  <c r="L1110" i="5"/>
  <c r="L14" i="5"/>
  <c r="L185" i="5"/>
  <c r="L799" i="5"/>
  <c r="L519" i="5"/>
  <c r="L274" i="5"/>
  <c r="L268" i="5"/>
  <c r="L174" i="5"/>
  <c r="L543" i="5"/>
  <c r="L297" i="5"/>
  <c r="L286" i="5"/>
  <c r="L418" i="5"/>
  <c r="L152" i="5"/>
  <c r="L1063" i="5"/>
  <c r="L821" i="5"/>
  <c r="L246" i="5"/>
  <c r="L476" i="5"/>
  <c r="L602" i="5"/>
  <c r="L281" i="5"/>
  <c r="L769" i="5"/>
  <c r="L620" i="5"/>
  <c r="L922" i="5"/>
  <c r="L1120" i="5"/>
  <c r="L1097" i="5"/>
  <c r="L12" i="5"/>
  <c r="L3" i="5"/>
  <c r="L439" i="5"/>
  <c r="L834" i="5"/>
  <c r="L1089" i="5"/>
  <c r="L1055" i="5"/>
  <c r="L886" i="5"/>
  <c r="L97" i="5"/>
  <c r="L596" i="5"/>
  <c r="L970" i="5"/>
  <c r="L573" i="5"/>
  <c r="L734" i="5"/>
  <c r="L486" i="5"/>
  <c r="L776" i="5"/>
  <c r="L501" i="5"/>
  <c r="L159" i="5"/>
  <c r="L24" i="5"/>
  <c r="L231" i="5"/>
  <c r="L136" i="5"/>
  <c r="L444" i="5"/>
  <c r="L269" i="5"/>
  <c r="L173" i="5"/>
  <c r="L390" i="5"/>
  <c r="L325" i="5"/>
  <c r="L947" i="5"/>
  <c r="L280" i="5"/>
  <c r="L252" i="5"/>
  <c r="L148" i="5"/>
  <c r="L530" i="5"/>
  <c r="L305" i="5"/>
  <c r="L786" i="5"/>
  <c r="L597" i="5"/>
  <c r="L932" i="5"/>
  <c r="L1103" i="5"/>
  <c r="L1126" i="5"/>
  <c r="L162" i="5"/>
  <c r="L345" i="5"/>
  <c r="L735" i="5"/>
  <c r="L669" i="5"/>
  <c r="L1143" i="5"/>
  <c r="L1181" i="5"/>
  <c r="L889" i="5"/>
  <c r="L897" i="5"/>
  <c r="L629" i="5"/>
  <c r="L1027" i="5"/>
  <c r="L743" i="5"/>
  <c r="L1058" i="5"/>
  <c r="L1116" i="5"/>
  <c r="L680" i="5"/>
  <c r="L745" i="5"/>
  <c r="L1197" i="5"/>
  <c r="L318" i="5"/>
  <c r="L1005" i="5"/>
  <c r="L584" i="5"/>
  <c r="L400" i="5"/>
  <c r="L13" i="5"/>
  <c r="L2" i="5"/>
  <c r="L172" i="5"/>
  <c r="L353" i="5"/>
  <c r="L710" i="5"/>
  <c r="L706" i="5"/>
  <c r="L427" i="5"/>
  <c r="L1041" i="5"/>
  <c r="L935" i="5"/>
  <c r="L412" i="5"/>
  <c r="L333" i="5"/>
  <c r="L535" i="5"/>
  <c r="L461" i="5"/>
  <c r="L384" i="5"/>
  <c r="L85" i="5"/>
  <c r="L47" i="5"/>
  <c r="L218" i="5"/>
  <c r="L1085" i="5"/>
  <c r="L1067" i="5"/>
  <c r="L1078" i="5"/>
  <c r="L820" i="5"/>
  <c r="L96" i="5"/>
  <c r="L341" i="5"/>
  <c r="L177" i="5"/>
  <c r="L1101" i="5"/>
  <c r="L250" i="5"/>
  <c r="L302" i="5"/>
  <c r="L391" i="5"/>
  <c r="L146" i="5"/>
  <c r="L1071" i="5"/>
  <c r="L456" i="5"/>
  <c r="L845" i="5"/>
  <c r="L1113" i="5"/>
  <c r="L1003" i="5"/>
  <c r="L898" i="5"/>
  <c r="L238" i="5"/>
  <c r="L135" i="5"/>
  <c r="L424" i="5"/>
  <c r="L257" i="5"/>
  <c r="L1140" i="5"/>
  <c r="L1179" i="5"/>
  <c r="L962" i="5"/>
  <c r="L903" i="5"/>
  <c r="L670" i="5"/>
  <c r="L1004" i="5"/>
  <c r="L413" i="5"/>
  <c r="L1010" i="5"/>
  <c r="L892" i="5"/>
  <c r="L442" i="5"/>
  <c r="L270" i="5"/>
  <c r="L775" i="5"/>
  <c r="L723" i="5"/>
  <c r="L717" i="5"/>
  <c r="L843" i="5"/>
  <c r="L83" i="5"/>
  <c r="L982" i="5"/>
  <c r="L517" i="5"/>
  <c r="L678" i="5"/>
  <c r="L429" i="5"/>
  <c r="L15" i="5"/>
  <c r="L182" i="5"/>
  <c r="L839" i="5"/>
  <c r="L804" i="5"/>
  <c r="L88" i="5"/>
  <c r="L591" i="5"/>
  <c r="L923" i="5"/>
  <c r="L641" i="5"/>
  <c r="L768" i="5"/>
  <c r="L562" i="5"/>
  <c r="L719" i="5"/>
  <c r="L714" i="5"/>
  <c r="L1068" i="5"/>
  <c r="L1102" i="5"/>
  <c r="L686" i="5"/>
  <c r="L742" i="5"/>
  <c r="L1201" i="5"/>
  <c r="L328" i="5"/>
  <c r="L470" i="5"/>
  <c r="L474" i="5"/>
  <c r="L344" i="5"/>
  <c r="L244" i="5"/>
  <c r="L822" i="5"/>
  <c r="L731" i="5"/>
  <c r="L696" i="5"/>
  <c r="L904" i="5"/>
  <c r="L77" i="5"/>
  <c r="L979" i="5"/>
  <c r="L841" i="5"/>
  <c r="L100" i="5"/>
  <c r="L516" i="5"/>
  <c r="L128" i="5"/>
  <c r="L493" i="5"/>
  <c r="L309" i="5"/>
  <c r="L1031" i="5"/>
  <c r="L555" i="5"/>
  <c r="L402" i="5"/>
  <c r="L648" i="5"/>
  <c r="L858" i="5"/>
  <c r="L90" i="5"/>
  <c r="L431" i="5"/>
  <c r="L528" i="5"/>
  <c r="L113" i="5"/>
  <c r="L41" i="5"/>
  <c r="S38" i="5"/>
  <c r="S825" i="5"/>
  <c r="S605" i="5"/>
  <c r="S855" i="5"/>
  <c r="S369" i="5"/>
  <c r="S63" i="5"/>
  <c r="S190" i="5"/>
  <c r="S730" i="5"/>
  <c r="S1216" i="5"/>
  <c r="S1218" i="5"/>
  <c r="S1094" i="5"/>
  <c r="S856" i="5"/>
  <c r="S278" i="5"/>
  <c r="S356" i="5"/>
  <c r="S867" i="5"/>
  <c r="S115" i="5"/>
  <c r="S287" i="5"/>
  <c r="S235" i="5"/>
  <c r="S86" i="5"/>
  <c r="S1086" i="5"/>
  <c r="S557" i="5"/>
  <c r="S310" i="5"/>
  <c r="S875" i="5"/>
  <c r="S79" i="5"/>
  <c r="S39" i="5"/>
  <c r="S324" i="5"/>
  <c r="S221" i="5"/>
  <c r="S1037" i="5"/>
  <c r="S736" i="5"/>
  <c r="S1121" i="5"/>
  <c r="S1141" i="5"/>
  <c r="S652" i="5"/>
  <c r="S1050" i="5"/>
  <c r="S1166" i="5"/>
  <c r="S1219" i="5"/>
  <c r="S1207" i="5"/>
  <c r="S160" i="5"/>
  <c r="S206" i="5"/>
  <c r="S1195" i="5"/>
  <c r="S1144" i="5"/>
  <c r="S1081" i="5"/>
  <c r="S1099" i="5"/>
  <c r="S958" i="5"/>
  <c r="S851" i="5"/>
  <c r="S740" i="5"/>
  <c r="S1095" i="5"/>
  <c r="S916" i="5"/>
  <c r="S417" i="5"/>
  <c r="S339" i="5"/>
  <c r="S103" i="5"/>
  <c r="S626" i="5"/>
  <c r="S716" i="5"/>
  <c r="S854" i="5"/>
  <c r="S98" i="5"/>
  <c r="S183" i="5"/>
  <c r="S311" i="5"/>
  <c r="S127" i="5"/>
  <c r="S871" i="5"/>
  <c r="S748" i="5"/>
  <c r="S926" i="5"/>
  <c r="S1034" i="5"/>
  <c r="S658" i="5"/>
  <c r="S1105" i="5"/>
  <c r="S1074" i="5"/>
  <c r="S1208" i="5"/>
  <c r="S1191" i="5"/>
  <c r="S869" i="5"/>
  <c r="S975" i="5"/>
  <c r="S1104" i="5"/>
  <c r="S705" i="5"/>
  <c r="S883" i="5"/>
  <c r="S1127" i="5"/>
  <c r="S298" i="5"/>
  <c r="S957" i="5"/>
  <c r="S477" i="5"/>
  <c r="S981" i="5"/>
  <c r="S1014" i="5"/>
  <c r="S572" i="5"/>
  <c r="S661" i="5"/>
  <c r="S312" i="5"/>
  <c r="S953" i="5"/>
  <c r="S1202" i="5"/>
  <c r="S467" i="5"/>
  <c r="S1038" i="5"/>
  <c r="S377" i="5"/>
  <c r="S226" i="5"/>
  <c r="S112" i="5"/>
  <c r="S499" i="5"/>
  <c r="S163" i="5"/>
  <c r="S180" i="5"/>
  <c r="S991" i="5"/>
  <c r="S984" i="5"/>
  <c r="S1118" i="5"/>
  <c r="S1011" i="5"/>
  <c r="S1153" i="5"/>
  <c r="S271" i="5"/>
  <c r="S823" i="5"/>
  <c r="S853" i="5"/>
  <c r="S949" i="5"/>
  <c r="S808" i="5"/>
  <c r="S762" i="5"/>
  <c r="S785" i="5"/>
  <c r="S106" i="5"/>
  <c r="S104" i="5"/>
  <c r="S791" i="5"/>
  <c r="S1057" i="5"/>
  <c r="S1111" i="5"/>
  <c r="S727" i="5"/>
  <c r="S430" i="5"/>
  <c r="S73" i="5"/>
  <c r="S240" i="5"/>
  <c r="S214" i="5"/>
  <c r="S61" i="5"/>
  <c r="S1137" i="5"/>
  <c r="S91" i="5"/>
  <c r="S45" i="5"/>
  <c r="S363" i="5"/>
  <c r="S224" i="5"/>
  <c r="S995" i="5"/>
  <c r="S355" i="5"/>
  <c r="S1175" i="5"/>
  <c r="S1001" i="5"/>
  <c r="S933" i="5"/>
  <c r="S879" i="5"/>
  <c r="S406" i="5"/>
  <c r="S368" i="5"/>
  <c r="S545" i="5"/>
  <c r="S80" i="5"/>
  <c r="S739" i="5"/>
  <c r="S1130" i="5"/>
  <c r="S721" i="5"/>
  <c r="S1051" i="5"/>
  <c r="S538" i="5"/>
  <c r="S1033" i="5"/>
  <c r="S1114" i="5"/>
  <c r="S387" i="5"/>
  <c r="S662" i="5"/>
  <c r="S831" i="5"/>
  <c r="S844" i="5"/>
  <c r="S800" i="5"/>
  <c r="S428" i="5"/>
  <c r="S950" i="5"/>
  <c r="S101" i="5"/>
  <c r="S1046" i="5"/>
  <c r="S362" i="5"/>
  <c r="S896" i="5"/>
  <c r="S630" i="5"/>
  <c r="S263" i="5"/>
  <c r="S95" i="5"/>
  <c r="S151" i="5"/>
  <c r="S691" i="5"/>
  <c r="S690" i="5"/>
  <c r="S906" i="5"/>
  <c r="S905" i="5"/>
  <c r="S619" i="5"/>
  <c r="S1072" i="5"/>
  <c r="S865" i="5"/>
  <c r="S1047" i="5"/>
  <c r="S490" i="5"/>
  <c r="S737" i="5"/>
  <c r="S469" i="5"/>
  <c r="S1061" i="5"/>
  <c r="S1183" i="5"/>
  <c r="S921" i="5"/>
  <c r="S810" i="5"/>
  <c r="S615" i="5"/>
  <c r="S760" i="5"/>
  <c r="S700" i="5"/>
  <c r="S666" i="5"/>
  <c r="S397" i="5"/>
  <c r="S866" i="5"/>
  <c r="S299" i="5"/>
  <c r="S1088" i="5"/>
  <c r="S327" i="5"/>
  <c r="S880" i="5"/>
  <c r="S489" i="5"/>
  <c r="S370" i="5"/>
  <c r="S407" i="5"/>
  <c r="S581" i="5"/>
  <c r="S523" i="5"/>
  <c r="S147" i="5"/>
  <c r="S637" i="5"/>
  <c r="S713" i="5"/>
  <c r="S1129" i="5"/>
  <c r="S425" i="5"/>
  <c r="S205" i="5"/>
  <c r="S75" i="5"/>
  <c r="S207" i="5"/>
  <c r="S913" i="5"/>
  <c r="S415" i="5"/>
  <c r="S790" i="5"/>
  <c r="S514" i="5"/>
  <c r="S277" i="5"/>
  <c r="S479" i="5"/>
  <c r="S753" i="5"/>
  <c r="S687" i="5"/>
  <c r="S623" i="5"/>
  <c r="S143" i="5"/>
  <c r="S36" i="5"/>
  <c r="S35" i="5"/>
  <c r="S527" i="5"/>
  <c r="S399" i="5"/>
  <c r="S552" i="5"/>
  <c r="S398" i="5"/>
  <c r="S165" i="5"/>
  <c r="S99" i="5"/>
  <c r="S754" i="5"/>
  <c r="S1215" i="5"/>
  <c r="S1214" i="5"/>
  <c r="S1119" i="5"/>
  <c r="S925" i="5"/>
  <c r="S524" i="5"/>
  <c r="S322" i="5"/>
  <c r="S640" i="5"/>
  <c r="S43" i="5"/>
  <c r="S276" i="5"/>
  <c r="S203" i="5"/>
  <c r="S50" i="5"/>
  <c r="S1176" i="5"/>
  <c r="S936" i="5"/>
  <c r="S500" i="5"/>
  <c r="S1025" i="5"/>
  <c r="S273" i="5"/>
  <c r="S521" i="5"/>
  <c r="S314" i="5"/>
  <c r="S81" i="5"/>
  <c r="S1062" i="5"/>
  <c r="S663" i="5"/>
  <c r="S1018" i="5"/>
  <c r="S788" i="5"/>
  <c r="S726" i="5"/>
  <c r="S968" i="5"/>
  <c r="S954" i="5"/>
  <c r="S1217" i="5"/>
  <c r="S1210" i="5"/>
  <c r="S217" i="5"/>
  <c r="S715" i="5"/>
  <c r="S1142" i="5"/>
  <c r="S1146" i="5"/>
  <c r="S859" i="5"/>
  <c r="S1053" i="5"/>
  <c r="S1028" i="5"/>
  <c r="S828" i="5"/>
  <c r="S725" i="5"/>
  <c r="S861" i="5"/>
  <c r="S920" i="5"/>
  <c r="S929" i="5"/>
  <c r="S410" i="5"/>
  <c r="S357" i="5"/>
  <c r="S65" i="5"/>
  <c r="S156" i="5"/>
  <c r="S372" i="5"/>
  <c r="S592" i="5"/>
  <c r="S332" i="5"/>
  <c r="S304" i="5"/>
  <c r="S56" i="5"/>
  <c r="S300" i="5"/>
  <c r="S763" i="5"/>
  <c r="S829" i="5"/>
  <c r="S1007" i="5"/>
  <c r="S783" i="5"/>
  <c r="S689" i="5"/>
  <c r="S1032" i="5"/>
  <c r="S965" i="5"/>
  <c r="S1212" i="5"/>
  <c r="S1187" i="5"/>
  <c r="S943" i="5"/>
  <c r="S1000" i="5"/>
  <c r="S1189" i="5"/>
  <c r="S838" i="5"/>
  <c r="S639" i="5"/>
  <c r="S1108" i="5"/>
  <c r="S606" i="5"/>
  <c r="S864" i="5"/>
  <c r="S404" i="5"/>
  <c r="S815" i="5"/>
  <c r="S971" i="5"/>
  <c r="S396" i="5"/>
  <c r="S826" i="5"/>
  <c r="S292" i="5"/>
  <c r="S1044" i="5"/>
  <c r="S52" i="5"/>
  <c r="S1206" i="5"/>
  <c r="S288" i="5"/>
  <c r="S1096" i="5"/>
  <c r="S358" i="5"/>
  <c r="S459" i="5"/>
  <c r="S193" i="5"/>
  <c r="S941" i="5"/>
  <c r="S994" i="5"/>
  <c r="S1205" i="5"/>
  <c r="S1040" i="5"/>
  <c r="S1193" i="5"/>
  <c r="S468" i="5"/>
  <c r="S924" i="5"/>
  <c r="S738" i="5"/>
  <c r="S1075" i="5"/>
  <c r="S974" i="5"/>
  <c r="S928" i="5"/>
  <c r="S812" i="5"/>
  <c r="S114" i="5"/>
  <c r="S110" i="5"/>
  <c r="S513" i="5"/>
  <c r="S1079" i="5"/>
  <c r="S1157" i="5"/>
  <c r="S1056" i="5"/>
  <c r="S420" i="5"/>
  <c r="S33" i="5"/>
  <c r="S266" i="5"/>
  <c r="S142" i="5"/>
  <c r="S62" i="5"/>
  <c r="S1196" i="5"/>
  <c r="S264" i="5"/>
  <c r="S445" i="5"/>
  <c r="S438" i="5"/>
  <c r="S141" i="5"/>
  <c r="S1009" i="5"/>
  <c r="S888" i="5"/>
  <c r="S1160" i="5"/>
  <c r="S1065" i="5"/>
  <c r="S777" i="5"/>
  <c r="S1080" i="5"/>
  <c r="S253" i="5"/>
  <c r="S184" i="5"/>
  <c r="S483" i="5"/>
  <c r="S237" i="5"/>
  <c r="S667" i="5"/>
  <c r="S1159" i="5"/>
  <c r="S586" i="5"/>
  <c r="S952" i="5"/>
  <c r="S551" i="5"/>
  <c r="S1023" i="5"/>
  <c r="S1203" i="5"/>
  <c r="S441" i="5"/>
  <c r="S1012" i="5"/>
  <c r="S1100" i="5"/>
  <c r="S559" i="5"/>
  <c r="S622" i="5"/>
  <c r="S654" i="5"/>
  <c r="S166" i="5"/>
  <c r="S806" i="5"/>
  <c r="S409" i="5"/>
  <c r="S1017" i="5"/>
  <c r="S515" i="5"/>
  <c r="S830" i="5"/>
  <c r="S564" i="5"/>
  <c r="S698" i="5"/>
  <c r="S728" i="5"/>
  <c r="S978" i="5"/>
  <c r="S1029" i="5"/>
  <c r="S668" i="5"/>
  <c r="S1019" i="5"/>
  <c r="S1087" i="5"/>
  <c r="S846" i="5"/>
  <c r="S992" i="5"/>
  <c r="S388" i="5"/>
  <c r="S910" i="5"/>
  <c r="S259" i="5"/>
  <c r="S1054" i="5"/>
  <c r="S225" i="5"/>
  <c r="S1211" i="5"/>
  <c r="S1022" i="5"/>
  <c r="S967" i="5"/>
  <c r="S805" i="5"/>
  <c r="S899" i="5"/>
  <c r="S448" i="5"/>
  <c r="S511" i="5"/>
  <c r="S574" i="5"/>
  <c r="S138" i="5"/>
  <c r="S673" i="5"/>
  <c r="S780" i="5"/>
  <c r="S1060" i="5"/>
  <c r="S229" i="5"/>
  <c r="S797" i="5"/>
  <c r="S105" i="5"/>
  <c r="S308" i="5"/>
  <c r="S261" i="5"/>
  <c r="S520" i="5"/>
  <c r="S401" i="5"/>
  <c r="S508" i="5"/>
  <c r="S485" i="5"/>
  <c r="S1124" i="5"/>
  <c r="S599" i="5"/>
  <c r="S720" i="5"/>
  <c r="S877" i="5"/>
  <c r="S296" i="5"/>
  <c r="S870" i="5"/>
  <c r="S394" i="5"/>
  <c r="S607" i="5"/>
  <c r="S512" i="5"/>
  <c r="S437" i="5"/>
  <c r="S11" i="5"/>
  <c r="S29" i="5"/>
  <c r="S8" i="5"/>
  <c r="S26" i="5"/>
  <c r="S506" i="5"/>
  <c r="S216" i="5"/>
  <c r="S443" i="5"/>
  <c r="S433" i="5"/>
  <c r="S170" i="5"/>
  <c r="S71" i="5"/>
  <c r="S718" i="5"/>
  <c r="S1192" i="5"/>
  <c r="S1184" i="5"/>
  <c r="S1013" i="5"/>
  <c r="S657" i="5"/>
  <c r="S677" i="5"/>
  <c r="S301" i="5"/>
  <c r="S997" i="5"/>
  <c r="S434" i="5"/>
  <c r="S223" i="5"/>
  <c r="S67" i="5"/>
  <c r="S1136" i="5"/>
  <c r="S963" i="5"/>
  <c r="S566" i="5"/>
  <c r="S525" i="5"/>
  <c r="S847" i="5"/>
  <c r="S204" i="5"/>
  <c r="S582" i="5"/>
  <c r="S323" i="5"/>
  <c r="S107" i="5"/>
  <c r="S1177" i="5"/>
  <c r="S711" i="5"/>
  <c r="S636" i="5"/>
  <c r="S580" i="5"/>
  <c r="S645" i="5"/>
  <c r="S781" i="5"/>
  <c r="S999" i="5"/>
  <c r="S1155" i="5"/>
  <c r="S1200" i="5"/>
  <c r="S72" i="5"/>
  <c r="S809" i="5"/>
  <c r="S1006" i="5"/>
  <c r="S1002" i="5"/>
  <c r="S771" i="5"/>
  <c r="S1020" i="5"/>
  <c r="S908" i="5"/>
  <c r="S612" i="5"/>
  <c r="S531" i="5"/>
  <c r="S882" i="5"/>
  <c r="S819" i="5"/>
  <c r="S392" i="5"/>
  <c r="S316" i="5"/>
  <c r="S37" i="5"/>
  <c r="S234" i="5"/>
  <c r="S335" i="5"/>
  <c r="S465" i="5"/>
  <c r="S233" i="5"/>
  <c r="S374" i="5"/>
  <c r="S378" i="5"/>
  <c r="S93" i="5"/>
  <c r="S169" i="5"/>
  <c r="S993" i="5"/>
  <c r="S334" i="5"/>
  <c r="S779" i="5"/>
  <c r="S651" i="5"/>
  <c r="S811" i="5"/>
  <c r="S307" i="5"/>
  <c r="S792" i="5"/>
  <c r="S1066" i="5"/>
  <c r="S1178" i="5"/>
  <c r="S1190" i="5"/>
  <c r="S751" i="5"/>
  <c r="S632" i="5"/>
  <c r="S1106" i="5"/>
  <c r="S755" i="5"/>
  <c r="S282" i="5"/>
  <c r="S389" i="5"/>
  <c r="S1135" i="5"/>
  <c r="S563" i="5"/>
  <c r="S964" i="5"/>
  <c r="S601" i="5"/>
  <c r="S966" i="5"/>
  <c r="S770" i="5"/>
  <c r="S752" i="5"/>
  <c r="S817" i="5"/>
  <c r="S541" i="5"/>
  <c r="S969" i="5"/>
  <c r="S1185" i="5"/>
  <c r="S1125" i="5"/>
  <c r="S192" i="5"/>
  <c r="S69" i="5"/>
  <c r="S46" i="5"/>
  <c r="S778" i="5"/>
  <c r="S638" i="5"/>
  <c r="S1021" i="5"/>
  <c r="S761" i="5"/>
  <c r="S1164" i="5"/>
  <c r="S236" i="5"/>
  <c r="S664" i="5"/>
  <c r="S729" i="5"/>
  <c r="S909" i="5"/>
  <c r="S656" i="5"/>
  <c r="S750" i="5"/>
  <c r="S625" i="5"/>
  <c r="S60" i="5"/>
  <c r="S54" i="5"/>
  <c r="S454" i="5"/>
  <c r="S1134" i="5"/>
  <c r="S1156" i="5"/>
  <c r="S1069" i="5"/>
  <c r="S495" i="5"/>
  <c r="S382" i="5"/>
  <c r="S125" i="5"/>
  <c r="S51" i="5"/>
  <c r="S1171" i="5"/>
  <c r="S208" i="5"/>
  <c r="S533" i="5"/>
  <c r="S371" i="5"/>
  <c r="S84" i="5"/>
  <c r="S1145" i="5"/>
  <c r="S708" i="5"/>
  <c r="S1026" i="5"/>
  <c r="S983" i="5"/>
  <c r="S774" i="5"/>
  <c r="S852" i="5"/>
  <c r="S289" i="5"/>
  <c r="S245" i="5"/>
  <c r="S375" i="5"/>
  <c r="S133" i="5"/>
  <c r="S290" i="5"/>
  <c r="S317" i="5"/>
  <c r="S1138" i="5"/>
  <c r="S611" i="5"/>
  <c r="S996" i="5"/>
  <c r="S610" i="5"/>
  <c r="S939" i="5"/>
  <c r="S1167" i="5"/>
  <c r="S284" i="5"/>
  <c r="S709" i="5"/>
  <c r="S767" i="5"/>
  <c r="S482" i="5"/>
  <c r="S887" i="5"/>
  <c r="S683" i="5"/>
  <c r="S583" i="5"/>
  <c r="S937" i="5"/>
  <c r="S337" i="5"/>
  <c r="S976" i="5"/>
  <c r="S395" i="5"/>
  <c r="S801" i="5"/>
  <c r="S484" i="5"/>
  <c r="S813" i="5"/>
  <c r="S589" i="5"/>
  <c r="S609" i="5"/>
  <c r="S764" i="5"/>
  <c r="S576" i="5"/>
  <c r="S946" i="5"/>
  <c r="S773" i="5"/>
  <c r="S733" i="5"/>
  <c r="S835" i="5"/>
  <c r="S707" i="5"/>
  <c r="S481" i="5"/>
  <c r="S945" i="5"/>
  <c r="S1186" i="5"/>
  <c r="S827" i="5"/>
  <c r="S621" i="5"/>
  <c r="S694" i="5"/>
  <c r="S642" i="5"/>
  <c r="S359" i="5"/>
  <c r="S794" i="5"/>
  <c r="S712" i="5"/>
  <c r="S475" i="5"/>
  <c r="S956" i="5"/>
  <c r="S672" i="5"/>
  <c r="S1084" i="5"/>
  <c r="S832" i="5"/>
  <c r="S450" i="5"/>
  <c r="S102" i="5"/>
  <c r="S262" i="5"/>
  <c r="S120" i="5"/>
  <c r="S405" i="5"/>
  <c r="S1109" i="5"/>
  <c r="S614" i="5"/>
  <c r="S306" i="5"/>
  <c r="S787" i="5"/>
  <c r="S990" i="5"/>
  <c r="S403" i="5"/>
  <c r="S111" i="5"/>
  <c r="S256" i="5"/>
  <c r="S505" i="5"/>
  <c r="S220" i="5"/>
  <c r="S25" i="5"/>
  <c r="S16" i="5"/>
  <c r="S23" i="5"/>
  <c r="S19" i="5"/>
  <c r="S121" i="5"/>
  <c r="S285" i="5"/>
  <c r="S383" i="5"/>
  <c r="S571" i="5"/>
  <c r="S131" i="5"/>
  <c r="S4" i="5"/>
  <c r="S242" i="5"/>
  <c r="S365" i="5"/>
  <c r="S213" i="5"/>
  <c r="S132" i="5"/>
  <c r="S55" i="5"/>
  <c r="S279" i="5"/>
  <c r="S757" i="5"/>
  <c r="S1173" i="5"/>
  <c r="S1170" i="5"/>
  <c r="S955" i="5"/>
  <c r="S349" i="5"/>
  <c r="S188" i="5"/>
  <c r="S32" i="5"/>
  <c r="S457" i="5"/>
  <c r="S881" i="5"/>
  <c r="S198" i="5"/>
  <c r="S293" i="5"/>
  <c r="S82" i="5"/>
  <c r="S1131" i="5"/>
  <c r="S89" i="5"/>
  <c r="S181" i="5"/>
  <c r="S628" i="5"/>
  <c r="S494" i="5"/>
  <c r="S167" i="5"/>
  <c r="S254" i="5"/>
  <c r="S175" i="5"/>
  <c r="S532" i="5"/>
  <c r="S196" i="5"/>
  <c r="S161" i="5"/>
  <c r="S386" i="5"/>
  <c r="S130" i="5"/>
  <c r="S1016" i="5"/>
  <c r="S699" i="5"/>
  <c r="S126" i="5"/>
  <c r="S291" i="5"/>
  <c r="S373" i="5"/>
  <c r="S354" i="5"/>
  <c r="S593" i="5"/>
  <c r="S682" i="5"/>
  <c r="S795" i="5"/>
  <c r="S1083" i="5"/>
  <c r="S1213" i="5"/>
  <c r="S1174" i="5"/>
  <c r="S68" i="5"/>
  <c r="S972" i="5"/>
  <c r="S1151" i="5"/>
  <c r="S1036" i="5"/>
  <c r="S876" i="5"/>
  <c r="S340" i="5"/>
  <c r="S685" i="5"/>
  <c r="S902" i="5"/>
  <c r="S747" i="5"/>
  <c r="S793" i="5"/>
  <c r="S504" i="5"/>
  <c r="S789" i="5"/>
  <c r="S560" i="5"/>
  <c r="S139" i="5"/>
  <c r="S5" i="5"/>
  <c r="S575" i="5"/>
  <c r="S376" i="5"/>
  <c r="S453" i="5"/>
  <c r="S197" i="5"/>
  <c r="S255" i="5"/>
  <c r="S361" i="5"/>
  <c r="S211" i="5"/>
  <c r="S911" i="5"/>
  <c r="S158" i="5"/>
  <c r="S265" i="5"/>
  <c r="S171" i="5"/>
  <c r="S546" i="5"/>
  <c r="S352" i="5"/>
  <c r="S588" i="5"/>
  <c r="S634" i="5"/>
  <c r="S746" i="5"/>
  <c r="S1048" i="5"/>
  <c r="S1209" i="5"/>
  <c r="S1165" i="5"/>
  <c r="S124" i="5"/>
  <c r="S416" i="5"/>
  <c r="S598" i="5"/>
  <c r="S529" i="5"/>
  <c r="S900" i="5"/>
  <c r="S1147" i="5"/>
  <c r="S703" i="5"/>
  <c r="S675" i="5"/>
  <c r="S1115" i="5"/>
  <c r="S802" i="5"/>
  <c r="S987" i="5"/>
  <c r="S1093" i="5"/>
  <c r="S840" i="5"/>
  <c r="S440" i="5"/>
  <c r="S901" i="5"/>
  <c r="S267" i="5"/>
  <c r="S1180" i="5"/>
  <c r="S1149" i="5"/>
  <c r="S550" i="5"/>
  <c r="S57" i="5"/>
  <c r="S119" i="5"/>
  <c r="S419" i="5"/>
  <c r="S616" i="5"/>
  <c r="S534" i="5"/>
  <c r="S423" i="5"/>
  <c r="S569" i="5"/>
  <c r="S426" i="5"/>
  <c r="S452" i="5"/>
  <c r="S227" i="5"/>
  <c r="S117" i="5"/>
  <c r="S590" i="5"/>
  <c r="S330" i="5"/>
  <c r="S360" i="5"/>
  <c r="S134" i="5"/>
  <c r="S53" i="5"/>
  <c r="S251" i="5"/>
  <c r="S756" i="5"/>
  <c r="S1168" i="5"/>
  <c r="S1152" i="5"/>
  <c r="S918" i="5"/>
  <c r="S199" i="5"/>
  <c r="S294" i="5"/>
  <c r="S87" i="5"/>
  <c r="S1139" i="5"/>
  <c r="S189" i="5"/>
  <c r="S155" i="5"/>
  <c r="S421" i="5"/>
  <c r="S122" i="5"/>
  <c r="S1045" i="5"/>
  <c r="S78" i="5"/>
  <c r="S912" i="5"/>
  <c r="S1162" i="5"/>
  <c r="S1015" i="5"/>
  <c r="S814" i="5"/>
  <c r="S604" i="5"/>
  <c r="S379" i="5"/>
  <c r="S471" i="5"/>
  <c r="S219" i="5"/>
  <c r="S868" i="5"/>
  <c r="S1158" i="5"/>
  <c r="S732" i="5"/>
  <c r="S655" i="5"/>
  <c r="S1107" i="5"/>
  <c r="S782" i="5"/>
  <c r="S446" i="5"/>
  <c r="S565" i="5"/>
  <c r="S436" i="5"/>
  <c r="S432" i="5"/>
  <c r="S931" i="5"/>
  <c r="S894" i="5"/>
  <c r="S749" i="5"/>
  <c r="S380" i="5"/>
  <c r="S850" i="5"/>
  <c r="S579" i="5"/>
  <c r="S977" i="5"/>
  <c r="S600" i="5"/>
  <c r="S350" i="5"/>
  <c r="S603" i="5"/>
  <c r="S342" i="5"/>
  <c r="S195" i="5"/>
  <c r="S30" i="5"/>
  <c r="S92" i="5"/>
  <c r="S187" i="5"/>
  <c r="S624" i="5"/>
  <c r="S695" i="5"/>
  <c r="S326" i="5"/>
  <c r="S653" i="5"/>
  <c r="S893" i="5"/>
  <c r="S766" i="5"/>
  <c r="S895" i="5"/>
  <c r="S539" i="5"/>
  <c r="S857" i="5"/>
  <c r="S948" i="5"/>
  <c r="S1064" i="5"/>
  <c r="S872" i="5"/>
  <c r="S472" i="5"/>
  <c r="S874" i="5"/>
  <c r="S258" i="5"/>
  <c r="S1182" i="5"/>
  <c r="S222" i="5"/>
  <c r="S118" i="5"/>
  <c r="S561" i="5"/>
  <c r="S313" i="5"/>
  <c r="S381" i="5"/>
  <c r="S842" i="5"/>
  <c r="S884" i="5"/>
  <c r="S758" i="5"/>
  <c r="S385" i="5"/>
  <c r="S818" i="5"/>
  <c r="S462" i="5"/>
  <c r="S660" i="5"/>
  <c r="S891" i="5"/>
  <c r="S836" i="5"/>
  <c r="S458" i="5"/>
  <c r="S693" i="5"/>
  <c r="S585" i="5"/>
  <c r="S631" i="5"/>
  <c r="S1148" i="5"/>
  <c r="S480" i="5"/>
  <c r="S59" i="5"/>
  <c r="S988" i="5"/>
  <c r="S422" i="5"/>
  <c r="S676" i="5"/>
  <c r="S917" i="5"/>
  <c r="S860" i="5"/>
  <c r="S537" i="5"/>
  <c r="S320" i="5"/>
  <c r="S578" i="5"/>
  <c r="S466" i="5"/>
  <c r="S674" i="5"/>
  <c r="S568" i="5"/>
  <c r="S17" i="5"/>
  <c r="S7" i="5"/>
  <c r="S18" i="5"/>
  <c r="S6" i="5"/>
  <c r="S201" i="5"/>
  <c r="S331" i="5"/>
  <c r="S518" i="5"/>
  <c r="S526" i="5"/>
  <c r="S48" i="5"/>
  <c r="S31" i="5"/>
  <c r="S346" i="5"/>
  <c r="S243" i="5"/>
  <c r="S116" i="5"/>
  <c r="S66" i="5"/>
  <c r="S283" i="5"/>
  <c r="S1077" i="5"/>
  <c r="S1059" i="5"/>
  <c r="S1073" i="5"/>
  <c r="S796" i="5"/>
  <c r="S570" i="5"/>
  <c r="S985" i="5"/>
  <c r="S228" i="5"/>
  <c r="S321" i="5"/>
  <c r="S202" i="5"/>
  <c r="S1133" i="5"/>
  <c r="S137" i="5"/>
  <c r="S44" i="5"/>
  <c r="S58" i="5"/>
  <c r="S741" i="5"/>
  <c r="S536" i="5"/>
  <c r="S347" i="5"/>
  <c r="S123" i="5"/>
  <c r="S153" i="5"/>
  <c r="S671" i="5"/>
  <c r="S464" i="5"/>
  <c r="S249" i="5"/>
  <c r="S336" i="5"/>
  <c r="S149" i="5"/>
  <c r="S1112" i="5"/>
  <c r="S635" i="5"/>
  <c r="S194" i="5"/>
  <c r="S366" i="5"/>
  <c r="S503" i="5"/>
  <c r="S544" i="5"/>
  <c r="S885" i="5"/>
  <c r="S724" i="5"/>
  <c r="S1098" i="5"/>
  <c r="S1199" i="5"/>
  <c r="S1154" i="5"/>
  <c r="S27" i="5"/>
  <c r="S554" i="5"/>
  <c r="S1035" i="5"/>
  <c r="S1163" i="5"/>
  <c r="S1070" i="5"/>
  <c r="S878" i="5"/>
  <c r="S556" i="5"/>
  <c r="S649" i="5"/>
  <c r="S1049" i="5"/>
  <c r="S807" i="5"/>
  <c r="S942" i="5"/>
  <c r="S650" i="5"/>
  <c r="S849" i="5"/>
  <c r="S547" i="5"/>
  <c r="S49" i="5"/>
  <c r="S34" i="5"/>
  <c r="S168" i="5"/>
  <c r="S303" i="5"/>
  <c r="S488" i="5"/>
  <c r="S179" i="5"/>
  <c r="S367" i="5"/>
  <c r="S241" i="5"/>
  <c r="S108" i="5"/>
  <c r="S961" i="5"/>
  <c r="S393" i="5"/>
  <c r="S145" i="5"/>
  <c r="S140" i="5"/>
  <c r="S644" i="5"/>
  <c r="S498" i="5"/>
  <c r="S915" i="5"/>
  <c r="S722" i="5"/>
  <c r="S1052" i="5"/>
  <c r="S1204" i="5"/>
  <c r="S1194" i="5"/>
  <c r="S502" i="5"/>
  <c r="S150" i="5"/>
  <c r="S329" i="5"/>
  <c r="S803" i="5"/>
  <c r="S659" i="5"/>
  <c r="S960" i="5"/>
  <c r="S1161" i="5"/>
  <c r="S934" i="5"/>
  <c r="S665" i="5"/>
  <c r="S765" i="5"/>
  <c r="S914" i="5"/>
  <c r="S930" i="5"/>
  <c r="S1150" i="5"/>
  <c r="S980" i="5"/>
  <c r="S478" i="5"/>
  <c r="S862" i="5"/>
  <c r="S1188" i="5"/>
  <c r="S1132" i="5"/>
  <c r="S617" i="5"/>
  <c r="S191" i="5"/>
  <c r="S28" i="5"/>
  <c r="S487" i="5"/>
  <c r="S157" i="5"/>
  <c r="S343" i="5"/>
  <c r="S772" i="5"/>
  <c r="S701" i="5"/>
  <c r="S496" i="5"/>
  <c r="S986" i="5"/>
  <c r="S697" i="5"/>
  <c r="S627" i="5"/>
  <c r="S681" i="5"/>
  <c r="S210" i="5"/>
  <c r="S408" i="5"/>
  <c r="S447" i="5"/>
  <c r="S351" i="5"/>
  <c r="S74" i="5"/>
  <c r="S247" i="5"/>
  <c r="S1042" i="5"/>
  <c r="S1030" i="5"/>
  <c r="S1092" i="5"/>
  <c r="S744" i="5"/>
  <c r="S239" i="5"/>
  <c r="S319" i="5"/>
  <c r="S209" i="5"/>
  <c r="S1122" i="5"/>
  <c r="S522" i="5"/>
  <c r="S248" i="5"/>
  <c r="S348" i="5"/>
  <c r="S129" i="5"/>
  <c r="S1123" i="5"/>
  <c r="S553" i="5"/>
  <c r="S1043" i="5"/>
  <c r="S1172" i="5"/>
  <c r="S1091" i="5"/>
  <c r="S907" i="5"/>
  <c r="S186" i="5"/>
  <c r="S315" i="5"/>
  <c r="S463" i="5"/>
  <c r="S200" i="5"/>
  <c r="S998" i="5"/>
  <c r="S1169" i="5"/>
  <c r="S919" i="5"/>
  <c r="S684" i="5"/>
  <c r="S759" i="5"/>
  <c r="S890" i="5"/>
  <c r="S473" i="5"/>
  <c r="S940" i="5"/>
  <c r="S692" i="5"/>
  <c r="S608" i="5"/>
  <c r="S973" i="5"/>
  <c r="S863" i="5"/>
  <c r="S784" i="5"/>
  <c r="S232" i="5"/>
  <c r="S1008" i="5"/>
  <c r="S558" i="5"/>
  <c r="S927" i="5"/>
  <c r="S549" i="5"/>
  <c r="S275" i="5"/>
  <c r="S491" i="5"/>
  <c r="S144" i="5"/>
  <c r="S42" i="5"/>
  <c r="S64" i="5"/>
  <c r="S702" i="5"/>
  <c r="S646" i="5"/>
  <c r="S567" i="5"/>
  <c r="S688" i="5"/>
  <c r="S1082" i="5"/>
  <c r="S837" i="5"/>
  <c r="S938" i="5"/>
  <c r="S704" i="5"/>
  <c r="S824" i="5"/>
  <c r="S951" i="5"/>
  <c r="S1117" i="5"/>
  <c r="S989" i="5"/>
  <c r="S492" i="5"/>
  <c r="S798" i="5"/>
  <c r="S1198" i="5"/>
  <c r="S679" i="5"/>
  <c r="S212" i="5"/>
  <c r="S411" i="5"/>
  <c r="S449" i="5"/>
  <c r="S364" i="5"/>
  <c r="S944" i="5"/>
  <c r="S848" i="5"/>
  <c r="S816" i="5"/>
  <c r="S230" i="5"/>
  <c r="S1024" i="5"/>
  <c r="S455" i="5"/>
  <c r="S460" i="5"/>
  <c r="S647" i="5"/>
  <c r="S595" i="5"/>
  <c r="S643" i="5"/>
  <c r="S548" i="5"/>
  <c r="S70" i="5"/>
  <c r="S587" i="5"/>
  <c r="S1128" i="5"/>
  <c r="S633" i="5"/>
  <c r="S176" i="5"/>
  <c r="S873" i="5"/>
  <c r="S435" i="5"/>
  <c r="S540" i="5"/>
  <c r="S594" i="5"/>
  <c r="S577" i="5"/>
  <c r="S510" i="5"/>
  <c r="S260" i="5"/>
  <c r="S509" i="5"/>
  <c r="S618" i="5"/>
  <c r="S507" i="5"/>
  <c r="S76" i="5"/>
  <c r="S9" i="5"/>
  <c r="S22" i="5"/>
  <c r="S10" i="5"/>
  <c r="S20" i="5"/>
  <c r="S272" i="5"/>
  <c r="S497" i="5"/>
  <c r="S613" i="5"/>
  <c r="S451" i="5"/>
  <c r="S164" i="5"/>
  <c r="S21" i="5"/>
  <c r="S178" i="5"/>
  <c r="S414" i="5"/>
  <c r="S295" i="5"/>
  <c r="S109" i="5"/>
  <c r="S40" i="5"/>
  <c r="S215" i="5"/>
  <c r="S1090" i="5"/>
  <c r="S1076" i="5"/>
  <c r="S1039" i="5"/>
  <c r="S833" i="5"/>
  <c r="S542" i="5"/>
  <c r="S959" i="5"/>
  <c r="S94" i="5"/>
  <c r="S338" i="5"/>
  <c r="S154" i="5"/>
  <c r="S1110" i="5"/>
  <c r="S14" i="5"/>
  <c r="S185" i="5"/>
  <c r="S799" i="5"/>
  <c r="S519" i="5"/>
  <c r="S274" i="5"/>
  <c r="S268" i="5"/>
  <c r="S174" i="5"/>
  <c r="S543" i="5"/>
  <c r="S297" i="5"/>
  <c r="S286" i="5"/>
  <c r="S418" i="5"/>
  <c r="S152" i="5"/>
  <c r="S1063" i="5"/>
  <c r="S821" i="5"/>
  <c r="S246" i="5"/>
  <c r="S476" i="5"/>
  <c r="S602" i="5"/>
  <c r="S281" i="5"/>
  <c r="S769" i="5"/>
  <c r="S620" i="5"/>
  <c r="S922" i="5"/>
  <c r="S1120" i="5"/>
  <c r="S1097" i="5"/>
  <c r="S12" i="5"/>
  <c r="S3" i="5"/>
  <c r="S439" i="5"/>
  <c r="S834" i="5"/>
  <c r="S1089" i="5"/>
  <c r="S1055" i="5"/>
  <c r="S886" i="5"/>
  <c r="S97" i="5"/>
  <c r="S596" i="5"/>
  <c r="S970" i="5"/>
  <c r="S573" i="5"/>
  <c r="S734" i="5"/>
  <c r="S486" i="5"/>
  <c r="S776" i="5"/>
  <c r="S501" i="5"/>
  <c r="S159" i="5"/>
  <c r="S24" i="5"/>
  <c r="S231" i="5"/>
  <c r="S136" i="5"/>
  <c r="S444" i="5"/>
  <c r="S269" i="5"/>
  <c r="S173" i="5"/>
  <c r="S390" i="5"/>
  <c r="S325" i="5"/>
  <c r="S947" i="5"/>
  <c r="S280" i="5"/>
  <c r="S252" i="5"/>
  <c r="S148" i="5"/>
  <c r="S530" i="5"/>
  <c r="S305" i="5"/>
  <c r="S786" i="5"/>
  <c r="S597" i="5"/>
  <c r="S932" i="5"/>
  <c r="S1103" i="5"/>
  <c r="S1126" i="5"/>
  <c r="S162" i="5"/>
  <c r="S345" i="5"/>
  <c r="S735" i="5"/>
  <c r="S669" i="5"/>
  <c r="S1143" i="5"/>
  <c r="S1181" i="5"/>
  <c r="S889" i="5"/>
  <c r="S897" i="5"/>
  <c r="S629" i="5"/>
  <c r="S1027" i="5"/>
  <c r="S743" i="5"/>
  <c r="S1058" i="5"/>
  <c r="S1116" i="5"/>
  <c r="S680" i="5"/>
  <c r="S745" i="5"/>
  <c r="S1197" i="5"/>
  <c r="S318" i="5"/>
  <c r="S1005" i="5"/>
  <c r="S584" i="5"/>
  <c r="S400" i="5"/>
  <c r="S13" i="5"/>
  <c r="S2" i="5"/>
  <c r="S172" i="5"/>
  <c r="S353" i="5"/>
  <c r="S710" i="5"/>
  <c r="S706" i="5"/>
  <c r="S427" i="5"/>
  <c r="S1041" i="5"/>
  <c r="S935" i="5"/>
  <c r="S412" i="5"/>
  <c r="S333" i="5"/>
  <c r="S535" i="5"/>
  <c r="S461" i="5"/>
  <c r="S384" i="5"/>
  <c r="S85" i="5"/>
  <c r="S47" i="5"/>
  <c r="S218" i="5"/>
  <c r="S1085" i="5"/>
  <c r="S1067" i="5"/>
  <c r="S1078" i="5"/>
  <c r="S820" i="5"/>
  <c r="S96" i="5"/>
  <c r="S341" i="5"/>
  <c r="S177" i="5"/>
  <c r="S1101" i="5"/>
  <c r="S250" i="5"/>
  <c r="S302" i="5"/>
  <c r="S391" i="5"/>
  <c r="S146" i="5"/>
  <c r="S1071" i="5"/>
  <c r="S456" i="5"/>
  <c r="S845" i="5"/>
  <c r="S1113" i="5"/>
  <c r="S1003" i="5"/>
  <c r="S898" i="5"/>
  <c r="S238" i="5"/>
  <c r="S135" i="5"/>
  <c r="S424" i="5"/>
  <c r="S257" i="5"/>
  <c r="S1140" i="5"/>
  <c r="S1179" i="5"/>
  <c r="S962" i="5"/>
  <c r="S903" i="5"/>
  <c r="S670" i="5"/>
  <c r="S1004" i="5"/>
  <c r="S413" i="5"/>
  <c r="S1010" i="5"/>
  <c r="S892" i="5"/>
  <c r="S442" i="5"/>
  <c r="S270" i="5"/>
  <c r="S775" i="5"/>
  <c r="S723" i="5"/>
  <c r="S717" i="5"/>
  <c r="S843" i="5"/>
  <c r="S83" i="5"/>
  <c r="S982" i="5"/>
  <c r="S517" i="5"/>
  <c r="S678" i="5"/>
  <c r="S429" i="5"/>
  <c r="S15" i="5"/>
  <c r="S182" i="5"/>
  <c r="S839" i="5"/>
  <c r="S804" i="5"/>
  <c r="S88" i="5"/>
  <c r="S591" i="5"/>
  <c r="S923" i="5"/>
  <c r="S641" i="5"/>
  <c r="S768" i="5"/>
  <c r="S562" i="5"/>
  <c r="S719" i="5"/>
  <c r="S714" i="5"/>
  <c r="S1068" i="5"/>
  <c r="S1102" i="5"/>
  <c r="S686" i="5"/>
  <c r="S742" i="5"/>
  <c r="S1201" i="5"/>
  <c r="S328" i="5"/>
  <c r="S470" i="5"/>
  <c r="S474" i="5"/>
  <c r="S344" i="5"/>
  <c r="S244" i="5"/>
  <c r="S822" i="5"/>
  <c r="S731" i="5"/>
  <c r="S696" i="5"/>
  <c r="S904" i="5"/>
  <c r="S77" i="5"/>
  <c r="S979" i="5"/>
  <c r="S841" i="5"/>
  <c r="S100" i="5"/>
  <c r="S516" i="5"/>
  <c r="S128" i="5"/>
  <c r="S493" i="5"/>
  <c r="S309" i="5"/>
  <c r="S1031" i="5"/>
  <c r="S555" i="5"/>
  <c r="S402" i="5"/>
  <c r="S648" i="5"/>
  <c r="S858" i="5"/>
  <c r="S90" i="5"/>
  <c r="S431" i="5"/>
  <c r="S528" i="5"/>
  <c r="S113" i="5"/>
  <c r="S41" i="5"/>
  <c r="BP2" i="5" l="1"/>
  <c r="BT591" i="5"/>
  <c r="BW591" i="5"/>
  <c r="BT710" i="5"/>
  <c r="BW710" i="5"/>
  <c r="BT734" i="5"/>
  <c r="BW734" i="5"/>
  <c r="BT295" i="5"/>
  <c r="BU295" i="5" s="1"/>
  <c r="BW295" i="5"/>
  <c r="BT64" i="5"/>
  <c r="BU64" i="5" s="1"/>
  <c r="BW64" i="5"/>
  <c r="BT447" i="5"/>
  <c r="BU447" i="5" s="1"/>
  <c r="BW447" i="5"/>
  <c r="BT885" i="5"/>
  <c r="BW885" i="5"/>
  <c r="BT578" i="5"/>
  <c r="BW578" i="5"/>
  <c r="BT432" i="5"/>
  <c r="BW432" i="5"/>
  <c r="BT634" i="5"/>
  <c r="BU634" i="5" s="1"/>
  <c r="BW634" i="5"/>
  <c r="BT32" i="5"/>
  <c r="BU32" i="5" s="1"/>
  <c r="BW32" i="5"/>
  <c r="BT609" i="5"/>
  <c r="BW609" i="5"/>
  <c r="BT601" i="5"/>
  <c r="BW601" i="5"/>
  <c r="BT67" i="5"/>
  <c r="BW67" i="5"/>
  <c r="BT166" i="5"/>
  <c r="BW166" i="5"/>
  <c r="BT292" i="5"/>
  <c r="BW292" i="5"/>
  <c r="BT936" i="5"/>
  <c r="BU936" i="5" s="1"/>
  <c r="BW936" i="5"/>
  <c r="BT387" i="5"/>
  <c r="BU387" i="5" s="1"/>
  <c r="BW387" i="5"/>
  <c r="BT1074" i="5"/>
  <c r="BW1074" i="5"/>
  <c r="BT47" i="5"/>
  <c r="BW47" i="5"/>
  <c r="BT256" i="5"/>
  <c r="BW256" i="5"/>
  <c r="BT826" i="5"/>
  <c r="BU826" i="5" s="1"/>
  <c r="BW826" i="5"/>
  <c r="BT41" i="5"/>
  <c r="BU41" i="5" s="1"/>
  <c r="BW41" i="5"/>
  <c r="BT128" i="5"/>
  <c r="BU128" i="5" s="1"/>
  <c r="BW128" i="5"/>
  <c r="BT474" i="5"/>
  <c r="BW474" i="5"/>
  <c r="BT641" i="5"/>
  <c r="BW641" i="5"/>
  <c r="BT83" i="5"/>
  <c r="BW83" i="5"/>
  <c r="BT903" i="5"/>
  <c r="BU903" i="5" s="1"/>
  <c r="BW903" i="5"/>
  <c r="BT456" i="5"/>
  <c r="BU456" i="5" s="1"/>
  <c r="BW456" i="5"/>
  <c r="BT1067" i="5"/>
  <c r="BU1067" i="5" s="1"/>
  <c r="BW1067" i="5"/>
  <c r="BT427" i="5"/>
  <c r="BW427" i="5"/>
  <c r="BT745" i="5"/>
  <c r="BW745" i="5"/>
  <c r="BT735" i="5"/>
  <c r="BW735" i="5"/>
  <c r="BT280" i="5"/>
  <c r="BU280" i="5" s="1"/>
  <c r="BW280" i="5"/>
  <c r="BT776" i="5"/>
  <c r="BU776" i="5" s="1"/>
  <c r="BW776" i="5"/>
  <c r="BT3" i="5"/>
  <c r="BU3" i="5" s="1"/>
  <c r="BW3" i="5"/>
  <c r="BT1063" i="5"/>
  <c r="BW1063" i="5"/>
  <c r="BT14" i="5"/>
  <c r="BW14" i="5"/>
  <c r="BT40" i="5"/>
  <c r="BW40" i="5"/>
  <c r="BT10" i="5"/>
  <c r="BW10" i="5"/>
  <c r="BT435" i="5"/>
  <c r="BU435" i="5" s="1"/>
  <c r="BW435" i="5"/>
  <c r="BT455" i="5"/>
  <c r="BU455" i="5" s="1"/>
  <c r="BW455" i="5"/>
  <c r="BT798" i="5"/>
  <c r="BW798" i="5"/>
  <c r="BT646" i="5"/>
  <c r="BW646" i="5"/>
  <c r="BT784" i="5"/>
  <c r="BW784" i="5"/>
  <c r="BT998" i="5"/>
  <c r="BW998" i="5"/>
  <c r="BT348" i="5"/>
  <c r="BU348" i="5" s="1"/>
  <c r="BW348" i="5"/>
  <c r="BT74" i="5"/>
  <c r="BU74" i="5" s="1"/>
  <c r="BW74" i="5"/>
  <c r="BT343" i="5"/>
  <c r="BW343" i="5"/>
  <c r="BT930" i="5"/>
  <c r="BW930" i="5"/>
  <c r="BT1194" i="5"/>
  <c r="BW1194" i="5"/>
  <c r="BT241" i="5"/>
  <c r="BU241" i="5" s="1"/>
  <c r="BW241" i="5"/>
  <c r="BT807" i="5"/>
  <c r="BU807" i="5" s="1"/>
  <c r="BW807" i="5"/>
  <c r="BT1098" i="5"/>
  <c r="BU1098" i="5" s="1"/>
  <c r="BW1098" i="5"/>
  <c r="BT464" i="5"/>
  <c r="BW464" i="5"/>
  <c r="BT321" i="5"/>
  <c r="BW321" i="5"/>
  <c r="BT346" i="5"/>
  <c r="BW346" i="5"/>
  <c r="BT674" i="5"/>
  <c r="BW674" i="5"/>
  <c r="BT1148" i="5"/>
  <c r="BU1148" i="5" s="1"/>
  <c r="BW1148" i="5"/>
  <c r="BT884" i="5"/>
  <c r="BU884" i="5" s="1"/>
  <c r="BW884" i="5"/>
  <c r="BT1064" i="5"/>
  <c r="BW1064" i="5"/>
  <c r="BT92" i="5"/>
  <c r="BW92" i="5"/>
  <c r="BT894" i="5"/>
  <c r="BW894" i="5"/>
  <c r="BT219" i="5"/>
  <c r="BW219" i="5"/>
  <c r="BT155" i="5"/>
  <c r="BU155" i="5" s="1"/>
  <c r="BW155" i="5"/>
  <c r="BT134" i="5"/>
  <c r="BU134" i="5" s="1"/>
  <c r="BW134" i="5"/>
  <c r="BT419" i="5"/>
  <c r="BW419" i="5"/>
  <c r="BT802" i="5"/>
  <c r="BW802" i="5"/>
  <c r="BT1048" i="5"/>
  <c r="BW1048" i="5"/>
  <c r="BT255" i="5"/>
  <c r="BU255" i="5" s="1"/>
  <c r="BW255" i="5"/>
  <c r="BT902" i="5"/>
  <c r="BU902" i="5" s="1"/>
  <c r="BW902" i="5"/>
  <c r="BT682" i="5"/>
  <c r="BU682" i="5" s="1"/>
  <c r="BW682" i="5"/>
  <c r="BT532" i="5"/>
  <c r="BW532" i="5"/>
  <c r="BT881" i="5"/>
  <c r="BW881" i="5"/>
  <c r="BT213" i="5"/>
  <c r="BW213" i="5"/>
  <c r="BT25" i="5"/>
  <c r="BU25" i="5" s="1"/>
  <c r="BW25" i="5"/>
  <c r="BT120" i="5"/>
  <c r="BU120" i="5" s="1"/>
  <c r="BW120" i="5"/>
  <c r="BT642" i="5"/>
  <c r="BU642" i="5" s="1"/>
  <c r="BW642" i="5"/>
  <c r="BT576" i="5"/>
  <c r="BW576" i="5"/>
  <c r="BT683" i="5"/>
  <c r="BW683" i="5"/>
  <c r="BT317" i="5"/>
  <c r="BW317" i="5"/>
  <c r="BT84" i="5"/>
  <c r="BU84" i="5" s="1"/>
  <c r="BW84" i="5"/>
  <c r="BT454" i="5"/>
  <c r="BU454" i="5" s="1"/>
  <c r="BW454" i="5"/>
  <c r="BT1021" i="5"/>
  <c r="BU1021" i="5" s="1"/>
  <c r="BW1021" i="5"/>
  <c r="BT770" i="5"/>
  <c r="BW770" i="5"/>
  <c r="BT1190" i="5"/>
  <c r="BW1190" i="5"/>
  <c r="BT378" i="5"/>
  <c r="BW378" i="5"/>
  <c r="BT612" i="5"/>
  <c r="BW612" i="5"/>
  <c r="BT645" i="5"/>
  <c r="BU645" i="5" s="1"/>
  <c r="BW645" i="5"/>
  <c r="BT963" i="5"/>
  <c r="BU963" i="5" s="1"/>
  <c r="BW963" i="5"/>
  <c r="BT718" i="5"/>
  <c r="BW718" i="5"/>
  <c r="BT512" i="5"/>
  <c r="BW512" i="5"/>
  <c r="BT520" i="5"/>
  <c r="BW520" i="5"/>
  <c r="BT448" i="5"/>
  <c r="BW448" i="5"/>
  <c r="BT846" i="5"/>
  <c r="BU846" i="5" s="1"/>
  <c r="BW846" i="5"/>
  <c r="BT409" i="5"/>
  <c r="BU409" i="5" s="1"/>
  <c r="BW409" i="5"/>
  <c r="BT952" i="5"/>
  <c r="BW952" i="5"/>
  <c r="BT888" i="5"/>
  <c r="BW888" i="5"/>
  <c r="BT1056" i="5"/>
  <c r="BW1056" i="5"/>
  <c r="BT468" i="5"/>
  <c r="BU468" i="5" s="1"/>
  <c r="BW468" i="5"/>
  <c r="BT52" i="5"/>
  <c r="BU52" i="5" s="1"/>
  <c r="BW52" i="5"/>
  <c r="BT838" i="5"/>
  <c r="BU838" i="5" s="1"/>
  <c r="BW838" i="5"/>
  <c r="BT763" i="5"/>
  <c r="BW763" i="5"/>
  <c r="BT920" i="5"/>
  <c r="BW920" i="5"/>
  <c r="BT1217" i="5"/>
  <c r="BW1217" i="5"/>
  <c r="BT1025" i="5"/>
  <c r="BU1025" i="5" s="1"/>
  <c r="BW1025" i="5"/>
  <c r="BT1119" i="5"/>
  <c r="BU1119" i="5" s="1"/>
  <c r="BW1119" i="5"/>
  <c r="BT143" i="5"/>
  <c r="BU143" i="5" s="1"/>
  <c r="BW143" i="5"/>
  <c r="BT205" i="5"/>
  <c r="BW205" i="5"/>
  <c r="BT327" i="5"/>
  <c r="BW327" i="5"/>
  <c r="BT1061" i="5"/>
  <c r="BW1061" i="5"/>
  <c r="BT151" i="5"/>
  <c r="BU151" i="5" s="1"/>
  <c r="BW151" i="5"/>
  <c r="BT831" i="5"/>
  <c r="BU831" i="5" s="1"/>
  <c r="BW831" i="5"/>
  <c r="BT368" i="5"/>
  <c r="BU368" i="5" s="1"/>
  <c r="BW368" i="5"/>
  <c r="BT1137" i="5"/>
  <c r="BW1137" i="5"/>
  <c r="BT785" i="5"/>
  <c r="BW785" i="5"/>
  <c r="BT180" i="5"/>
  <c r="BW180" i="5"/>
  <c r="BT572" i="5"/>
  <c r="BW572" i="5"/>
  <c r="BT1191" i="5"/>
  <c r="BW1191" i="5"/>
  <c r="BT98" i="5"/>
  <c r="BU98" i="5" s="1"/>
  <c r="BW98" i="5"/>
  <c r="BT1099" i="5"/>
  <c r="BW1099" i="5"/>
  <c r="BT1121" i="5"/>
  <c r="BW1121" i="5"/>
  <c r="BT235" i="5"/>
  <c r="BW235" i="5"/>
  <c r="BT63" i="5"/>
  <c r="BW63" i="5"/>
  <c r="BT675" i="5"/>
  <c r="BU675" i="5" s="1"/>
  <c r="BW675" i="5"/>
  <c r="BT1215" i="5"/>
  <c r="BU1215" i="5" s="1"/>
  <c r="BW1215" i="5"/>
  <c r="BT113" i="5"/>
  <c r="BW113" i="5"/>
  <c r="BT516" i="5"/>
  <c r="BW516" i="5"/>
  <c r="BT470" i="5"/>
  <c r="BW470" i="5"/>
  <c r="BT923" i="5"/>
  <c r="BU923" i="5" s="1"/>
  <c r="BW923" i="5"/>
  <c r="BT843" i="5"/>
  <c r="BU843" i="5" s="1"/>
  <c r="BW843" i="5"/>
  <c r="BT962" i="5"/>
  <c r="BU962" i="5" s="1"/>
  <c r="BW962" i="5"/>
  <c r="BT1071" i="5"/>
  <c r="BW1071" i="5"/>
  <c r="BT1085" i="5"/>
  <c r="BW1085" i="5"/>
  <c r="BT706" i="5"/>
  <c r="BW706" i="5"/>
  <c r="BT680" i="5"/>
  <c r="BU680" i="5" s="1"/>
  <c r="BW680" i="5"/>
  <c r="BT345" i="5"/>
  <c r="BU345" i="5" s="1"/>
  <c r="BW345" i="5"/>
  <c r="BT947" i="5"/>
  <c r="BU947" i="5" s="1"/>
  <c r="BW947" i="5"/>
  <c r="BT486" i="5"/>
  <c r="BW486" i="5"/>
  <c r="BT12" i="5"/>
  <c r="BW12" i="5"/>
  <c r="BT152" i="5"/>
  <c r="BW152" i="5"/>
  <c r="BT1110" i="5"/>
  <c r="BU1110" i="5" s="1"/>
  <c r="BW1110" i="5"/>
  <c r="BT109" i="5"/>
  <c r="BU109" i="5" s="1"/>
  <c r="BW109" i="5"/>
  <c r="BT22" i="5"/>
  <c r="BU22" i="5" s="1"/>
  <c r="BW22" i="5"/>
  <c r="BT873" i="5"/>
  <c r="BW873" i="5"/>
  <c r="BT1024" i="5"/>
  <c r="BW1024" i="5"/>
  <c r="BT492" i="5"/>
  <c r="BW492" i="5"/>
  <c r="BT702" i="5"/>
  <c r="BU702" i="5" s="1"/>
  <c r="BW702" i="5"/>
  <c r="BT863" i="5"/>
  <c r="BU863" i="5" s="1"/>
  <c r="BW863" i="5"/>
  <c r="BT200" i="5"/>
  <c r="BU200" i="5" s="1"/>
  <c r="BW200" i="5"/>
  <c r="BT248" i="5"/>
  <c r="BW248" i="5"/>
  <c r="BT351" i="5"/>
  <c r="BW351" i="5"/>
  <c r="BT157" i="5"/>
  <c r="BW157" i="5"/>
  <c r="BT914" i="5"/>
  <c r="BU914" i="5" s="1"/>
  <c r="BW914" i="5"/>
  <c r="BT1204" i="5"/>
  <c r="BU1204" i="5" s="1"/>
  <c r="BW1204" i="5"/>
  <c r="BT367" i="5"/>
  <c r="BU367" i="5" s="1"/>
  <c r="BW367" i="5"/>
  <c r="BT1049" i="5"/>
  <c r="BW1049" i="5"/>
  <c r="BT724" i="5"/>
  <c r="BW724" i="5"/>
  <c r="BT671" i="5"/>
  <c r="BW671" i="5"/>
  <c r="BT228" i="5"/>
  <c r="BU228" i="5" s="1"/>
  <c r="BW228" i="5"/>
  <c r="BT31" i="5"/>
  <c r="BU31" i="5" s="1"/>
  <c r="BW31" i="5"/>
  <c r="BT466" i="5"/>
  <c r="BU466" i="5" s="1"/>
  <c r="BW466" i="5"/>
  <c r="BT631" i="5"/>
  <c r="BW631" i="5"/>
  <c r="BT842" i="5"/>
  <c r="BW842" i="5"/>
  <c r="BT948" i="5"/>
  <c r="BW948" i="5"/>
  <c r="BT30" i="5"/>
  <c r="BU30" i="5" s="1"/>
  <c r="BW30" i="5"/>
  <c r="BT931" i="5"/>
  <c r="BU931" i="5" s="1"/>
  <c r="BW931" i="5"/>
  <c r="BT471" i="5"/>
  <c r="BU471" i="5" s="1"/>
  <c r="BW471" i="5"/>
  <c r="BT189" i="5"/>
  <c r="BW189" i="5"/>
  <c r="BT360" i="5"/>
  <c r="BW360" i="5"/>
  <c r="BT119" i="5"/>
  <c r="BW119" i="5"/>
  <c r="BT1115" i="5"/>
  <c r="BU1115" i="5" s="1"/>
  <c r="BW1115" i="5"/>
  <c r="BT746" i="5"/>
  <c r="BU746" i="5" s="1"/>
  <c r="BW746" i="5"/>
  <c r="BT197" i="5"/>
  <c r="BU197" i="5" s="1"/>
  <c r="BW197" i="5"/>
  <c r="BT685" i="5"/>
  <c r="BW685" i="5"/>
  <c r="BT593" i="5"/>
  <c r="BW593" i="5"/>
  <c r="BT175" i="5"/>
  <c r="BW175" i="5"/>
  <c r="BT457" i="5"/>
  <c r="BU457" i="5" s="1"/>
  <c r="BW457" i="5"/>
  <c r="BT365" i="5"/>
  <c r="BU365" i="5" s="1"/>
  <c r="BW365" i="5"/>
  <c r="BT220" i="5"/>
  <c r="BU220" i="5" s="1"/>
  <c r="BW220" i="5"/>
  <c r="BT262" i="5"/>
  <c r="BW262" i="5"/>
  <c r="BT694" i="5"/>
  <c r="BW694" i="5"/>
  <c r="BT764" i="5"/>
  <c r="BW764" i="5"/>
  <c r="BT887" i="5"/>
  <c r="BU887" i="5" s="1"/>
  <c r="BW887" i="5"/>
  <c r="BT290" i="5"/>
  <c r="BU290" i="5" s="1"/>
  <c r="BW290" i="5"/>
  <c r="BT371" i="5"/>
  <c r="BU371" i="5" s="1"/>
  <c r="BW371" i="5"/>
  <c r="BT54" i="5"/>
  <c r="BW54" i="5"/>
  <c r="BT638" i="5"/>
  <c r="BW638" i="5"/>
  <c r="BT966" i="5"/>
  <c r="BW966" i="5"/>
  <c r="BT1178" i="5"/>
  <c r="BU1178" i="5" s="1"/>
  <c r="BW1178" i="5"/>
  <c r="BT374" i="5"/>
  <c r="BU374" i="5" s="1"/>
  <c r="BW374" i="5"/>
  <c r="BT908" i="5"/>
  <c r="BU908" i="5" s="1"/>
  <c r="BW908" i="5"/>
  <c r="BT580" i="5"/>
  <c r="BW580" i="5"/>
  <c r="BT1136" i="5"/>
  <c r="BW1136" i="5"/>
  <c r="BT71" i="5"/>
  <c r="BW71" i="5"/>
  <c r="BT607" i="5"/>
  <c r="BW607" i="5"/>
  <c r="BT261" i="5"/>
  <c r="BU261" i="5" s="1"/>
  <c r="BW261" i="5"/>
  <c r="BT899" i="5"/>
  <c r="BU899" i="5" s="1"/>
  <c r="BW899" i="5"/>
  <c r="BT1087" i="5"/>
  <c r="BW1087" i="5"/>
  <c r="BT806" i="5"/>
  <c r="BW806" i="5"/>
  <c r="BT586" i="5"/>
  <c r="BW586" i="5"/>
  <c r="BT1009" i="5"/>
  <c r="BU1009" i="5" s="1"/>
  <c r="BW1009" i="5"/>
  <c r="BT1157" i="5"/>
  <c r="BU1157" i="5" s="1"/>
  <c r="BW1157" i="5"/>
  <c r="BT1193" i="5"/>
  <c r="BU1193" i="5" s="1"/>
  <c r="BW1193" i="5"/>
  <c r="BT1044" i="5"/>
  <c r="BW1044" i="5"/>
  <c r="BT1189" i="5"/>
  <c r="BW1189" i="5"/>
  <c r="BT300" i="5"/>
  <c r="BW300" i="5"/>
  <c r="BT861" i="5"/>
  <c r="BU861" i="5" s="1"/>
  <c r="BW861" i="5"/>
  <c r="BT954" i="5"/>
  <c r="BU954" i="5" s="1"/>
  <c r="BW954" i="5"/>
  <c r="BT500" i="5"/>
  <c r="BU500" i="5" s="1"/>
  <c r="BW500" i="5"/>
  <c r="BT1214" i="5"/>
  <c r="BW1214" i="5"/>
  <c r="BT623" i="5"/>
  <c r="BW623" i="5"/>
  <c r="BT425" i="5"/>
  <c r="BW425" i="5"/>
  <c r="BT1088" i="5"/>
  <c r="BU1088" i="5" s="1"/>
  <c r="BW1088" i="5"/>
  <c r="BT469" i="5"/>
  <c r="BU469" i="5" s="1"/>
  <c r="BW469" i="5"/>
  <c r="BT95" i="5"/>
  <c r="BU95" i="5" s="1"/>
  <c r="BW95" i="5"/>
  <c r="BT662" i="5"/>
  <c r="BW662" i="5"/>
  <c r="BT406" i="5"/>
  <c r="BW406" i="5"/>
  <c r="BT61" i="5"/>
  <c r="BW61" i="5"/>
  <c r="BT762" i="5"/>
  <c r="BU762" i="5" s="1"/>
  <c r="BW762" i="5"/>
  <c r="BT163" i="5"/>
  <c r="BU163" i="5" s="1"/>
  <c r="BW163" i="5"/>
  <c r="BT1014" i="5"/>
  <c r="BU1014" i="5" s="1"/>
  <c r="BW1014" i="5"/>
  <c r="BT1208" i="5"/>
  <c r="BW1208" i="5"/>
  <c r="BT854" i="5"/>
  <c r="BW854" i="5"/>
  <c r="BT1081" i="5"/>
  <c r="BW1081" i="5"/>
  <c r="BT736" i="5"/>
  <c r="BU736" i="5" s="1"/>
  <c r="BW736" i="5"/>
  <c r="BT287" i="5"/>
  <c r="BU287" i="5" s="1"/>
  <c r="BW287" i="5"/>
  <c r="BT369" i="5"/>
  <c r="BU369" i="5" s="1"/>
  <c r="BW369" i="5"/>
  <c r="BV402" i="5"/>
  <c r="BV696" i="5"/>
  <c r="BV1068" i="5"/>
  <c r="BV15" i="5"/>
  <c r="BV892" i="5"/>
  <c r="BV238" i="5"/>
  <c r="BV177" i="5"/>
  <c r="BV535" i="5"/>
  <c r="BV400" i="5"/>
  <c r="BV897" i="5"/>
  <c r="BV786" i="5"/>
  <c r="BV136" i="5"/>
  <c r="BV886" i="5"/>
  <c r="BV281" i="5"/>
  <c r="BV268" i="5"/>
  <c r="BV833" i="5"/>
  <c r="BT1052" i="5"/>
  <c r="BW1052" i="5"/>
  <c r="BT805" i="5"/>
  <c r="BU805" i="5" s="1"/>
  <c r="BW805" i="5"/>
  <c r="BT9" i="5"/>
  <c r="BU9" i="5" s="1"/>
  <c r="BW9" i="5"/>
  <c r="BT60" i="5"/>
  <c r="BU60" i="5" s="1"/>
  <c r="BW60" i="5"/>
  <c r="BT1144" i="5"/>
  <c r="BW1144" i="5"/>
  <c r="BT717" i="5"/>
  <c r="BW717" i="5"/>
  <c r="BT242" i="5"/>
  <c r="BW242" i="5"/>
  <c r="BT879" i="5"/>
  <c r="BU879" i="5" s="1"/>
  <c r="BW879" i="5"/>
  <c r="BT100" i="5"/>
  <c r="BU100" i="5" s="1"/>
  <c r="BW100" i="5"/>
  <c r="BT218" i="5"/>
  <c r="BU218" i="5" s="1"/>
  <c r="BW218" i="5"/>
  <c r="BT325" i="5"/>
  <c r="BW325" i="5"/>
  <c r="BT154" i="5"/>
  <c r="BW154" i="5"/>
  <c r="BT989" i="5"/>
  <c r="BW989" i="5"/>
  <c r="BT522" i="5"/>
  <c r="BU522" i="5" s="1"/>
  <c r="BW522" i="5"/>
  <c r="BT179" i="5"/>
  <c r="BU179" i="5" s="1"/>
  <c r="BW179" i="5"/>
  <c r="BT985" i="5"/>
  <c r="BU985" i="5" s="1"/>
  <c r="BW985" i="5"/>
  <c r="BT857" i="5"/>
  <c r="BW857" i="5"/>
  <c r="BT330" i="5"/>
  <c r="BW330" i="5"/>
  <c r="BT254" i="5"/>
  <c r="BW254" i="5"/>
  <c r="BT482" i="5"/>
  <c r="BU482" i="5" s="1"/>
  <c r="BW482" i="5"/>
  <c r="BT1066" i="5"/>
  <c r="BU1066" i="5" s="1"/>
  <c r="BW1066" i="5"/>
  <c r="BT170" i="5"/>
  <c r="BU170" i="5" s="1"/>
  <c r="BW170" i="5"/>
  <c r="BT1159" i="5"/>
  <c r="BW1159" i="5"/>
  <c r="BT1000" i="5"/>
  <c r="BW1000" i="5"/>
  <c r="BT1129" i="5"/>
  <c r="BW1129" i="5"/>
  <c r="BT499" i="5"/>
  <c r="BU499" i="5" s="1"/>
  <c r="BW499" i="5"/>
  <c r="BT115" i="5"/>
  <c r="BU115" i="5" s="1"/>
  <c r="BW115" i="5"/>
  <c r="BT570" i="5"/>
  <c r="BU570" i="5" s="1"/>
  <c r="BW570" i="5"/>
  <c r="BT711" i="5"/>
  <c r="BW711" i="5"/>
  <c r="BT626" i="5"/>
  <c r="BW626" i="5"/>
  <c r="BT839" i="5"/>
  <c r="BW839" i="5"/>
  <c r="BT250" i="5"/>
  <c r="BU250" i="5" s="1"/>
  <c r="BW250" i="5"/>
  <c r="BT384" i="5"/>
  <c r="BW384" i="5"/>
  <c r="BT2" i="5"/>
  <c r="BU2" i="5" s="1"/>
  <c r="BW2" i="5"/>
  <c r="BT1027" i="5"/>
  <c r="BW1027" i="5"/>
  <c r="BT932" i="5"/>
  <c r="BW932" i="5"/>
  <c r="BT269" i="5"/>
  <c r="BW269" i="5"/>
  <c r="BT596" i="5"/>
  <c r="BW596" i="5"/>
  <c r="BT620" i="5"/>
  <c r="BU620" i="5" s="1"/>
  <c r="BW620" i="5"/>
  <c r="BT543" i="5"/>
  <c r="BU543" i="5" s="1"/>
  <c r="BW543" i="5"/>
  <c r="BT959" i="5"/>
  <c r="BW959" i="5"/>
  <c r="BT21" i="5"/>
  <c r="BW21" i="5"/>
  <c r="BT618" i="5"/>
  <c r="BW618" i="5"/>
  <c r="BT587" i="5"/>
  <c r="BU587" i="5" s="1"/>
  <c r="BW587" i="5"/>
  <c r="BT944" i="5"/>
  <c r="BU944" i="5" s="1"/>
  <c r="BW944" i="5"/>
  <c r="BT824" i="5"/>
  <c r="BU824" i="5" s="1"/>
  <c r="BW824" i="5"/>
  <c r="BT491" i="5"/>
  <c r="BW491" i="5"/>
  <c r="BT940" i="5"/>
  <c r="BW940" i="5"/>
  <c r="BT907" i="5"/>
  <c r="BW907" i="5"/>
  <c r="BT319" i="5"/>
  <c r="BW319" i="5"/>
  <c r="BT681" i="5"/>
  <c r="BU681" i="5" s="1"/>
  <c r="BW681" i="5"/>
  <c r="BT617" i="5"/>
  <c r="BU617" i="5" s="1"/>
  <c r="BW617" i="5"/>
  <c r="BT1161" i="5"/>
  <c r="BW1161" i="5"/>
  <c r="BT498" i="5"/>
  <c r="BW498" i="5"/>
  <c r="BT168" i="5"/>
  <c r="BW168" i="5"/>
  <c r="BT1070" i="5"/>
  <c r="BU1070" i="5" s="1"/>
  <c r="BW1070" i="5"/>
  <c r="BT366" i="5"/>
  <c r="BU366" i="5" s="1"/>
  <c r="BW366" i="5"/>
  <c r="BT536" i="5"/>
  <c r="BU536" i="5" s="1"/>
  <c r="BW536" i="5"/>
  <c r="BT1073" i="5"/>
  <c r="BW1073" i="5"/>
  <c r="BT331" i="5"/>
  <c r="BW331" i="5"/>
  <c r="BT860" i="5"/>
  <c r="BW860" i="5"/>
  <c r="BT836" i="5"/>
  <c r="BU836" i="5" s="1"/>
  <c r="BW836" i="5"/>
  <c r="BT118" i="5"/>
  <c r="BU118" i="5" s="1"/>
  <c r="BW118" i="5"/>
  <c r="BT766" i="5"/>
  <c r="BU766" i="5" s="1"/>
  <c r="BW766" i="5"/>
  <c r="BT350" i="5"/>
  <c r="BW350" i="5"/>
  <c r="BT446" i="5"/>
  <c r="BW446" i="5"/>
  <c r="BT1015" i="5"/>
  <c r="BW1015" i="5"/>
  <c r="BT199" i="5"/>
  <c r="BU199" i="5" s="1"/>
  <c r="BW199" i="5"/>
  <c r="BT227" i="5"/>
  <c r="BU227" i="5" s="1"/>
  <c r="BW227" i="5"/>
  <c r="BT1180" i="5"/>
  <c r="BU1180" i="5" s="1"/>
  <c r="BW1180" i="5"/>
  <c r="BT900" i="5"/>
  <c r="BW900" i="5"/>
  <c r="BT546" i="5"/>
  <c r="BW546" i="5"/>
  <c r="BT5" i="5"/>
  <c r="BW5" i="5"/>
  <c r="BT1151" i="5"/>
  <c r="BU1151" i="5" s="1"/>
  <c r="BW1151" i="5"/>
  <c r="BT126" i="5"/>
  <c r="BU126" i="5" s="1"/>
  <c r="BW126" i="5"/>
  <c r="BT628" i="5"/>
  <c r="BU628" i="5" s="1"/>
  <c r="BW628" i="5"/>
  <c r="BT955" i="5"/>
  <c r="BW955" i="5"/>
  <c r="BT571" i="5"/>
  <c r="BW571" i="5"/>
  <c r="BT403" i="5"/>
  <c r="BW403" i="5"/>
  <c r="BT1084" i="5"/>
  <c r="BU1084" i="5" s="1"/>
  <c r="BW1084" i="5"/>
  <c r="BT945" i="5"/>
  <c r="BU945" i="5" s="1"/>
  <c r="BW945" i="5"/>
  <c r="BT484" i="5"/>
  <c r="BU484" i="5" s="1"/>
  <c r="BW484" i="5"/>
  <c r="BT284" i="5"/>
  <c r="BW284" i="5"/>
  <c r="BT289" i="5"/>
  <c r="BW289" i="5"/>
  <c r="BT51" i="5"/>
  <c r="BW51" i="5"/>
  <c r="BT656" i="5"/>
  <c r="BU656" i="5" s="1"/>
  <c r="BW656" i="5"/>
  <c r="BT192" i="5"/>
  <c r="BU192" i="5" s="1"/>
  <c r="BW192" i="5"/>
  <c r="BT1135" i="5"/>
  <c r="BU1135" i="5" s="1"/>
  <c r="BW1135" i="5"/>
  <c r="BT811" i="5"/>
  <c r="BW811" i="5"/>
  <c r="BT234" i="5"/>
  <c r="BW234" i="5"/>
  <c r="BT1006" i="5"/>
  <c r="BW1006" i="5"/>
  <c r="BT107" i="5"/>
  <c r="BU107" i="5" s="1"/>
  <c r="BW107" i="5"/>
  <c r="BT997" i="5"/>
  <c r="BU997" i="5" s="1"/>
  <c r="BW997" i="5"/>
  <c r="BT216" i="5"/>
  <c r="BU216" i="5" s="1"/>
  <c r="BW216" i="5"/>
  <c r="BT877" i="5"/>
  <c r="BW877" i="5"/>
  <c r="BT229" i="5"/>
  <c r="BW229" i="5"/>
  <c r="BT1211" i="5"/>
  <c r="BW1211" i="5"/>
  <c r="BT978" i="5"/>
  <c r="BU978" i="5" s="1"/>
  <c r="BW978" i="5"/>
  <c r="BT559" i="5"/>
  <c r="BU559" i="5" s="1"/>
  <c r="BW559" i="5"/>
  <c r="BT483" i="5"/>
  <c r="BU483" i="5" s="1"/>
  <c r="BW483" i="5"/>
  <c r="BT264" i="5"/>
  <c r="BW264" i="5"/>
  <c r="BT114" i="5"/>
  <c r="BW114" i="5"/>
  <c r="BT941" i="5"/>
  <c r="BW941" i="5"/>
  <c r="BT971" i="5"/>
  <c r="BU971" i="5" s="1"/>
  <c r="BW971" i="5"/>
  <c r="BT1212" i="5"/>
  <c r="BU1212" i="5" s="1"/>
  <c r="BW1212" i="5"/>
  <c r="BT592" i="5"/>
  <c r="BU592" i="5" s="1"/>
  <c r="BW592" i="5"/>
  <c r="BT1053" i="5"/>
  <c r="BW1053" i="5"/>
  <c r="BT1018" i="5"/>
  <c r="BW1018" i="5"/>
  <c r="BT203" i="5"/>
  <c r="BW203" i="5"/>
  <c r="BT165" i="5"/>
  <c r="BU165" i="5" s="1"/>
  <c r="BW165" i="5"/>
  <c r="BT277" i="5"/>
  <c r="BU277" i="5" s="1"/>
  <c r="BW277" i="5"/>
  <c r="BT147" i="5"/>
  <c r="BU147" i="5" s="1"/>
  <c r="BW147" i="5"/>
  <c r="BT666" i="5"/>
  <c r="BW666" i="5"/>
  <c r="BT865" i="5"/>
  <c r="BW865" i="5"/>
  <c r="BT362" i="5"/>
  <c r="BW362" i="5"/>
  <c r="BT538" i="5"/>
  <c r="BU538" i="5" s="1"/>
  <c r="BW538" i="5"/>
  <c r="BT1175" i="5"/>
  <c r="BU1175" i="5" s="1"/>
  <c r="BW1175" i="5"/>
  <c r="BT430" i="5"/>
  <c r="BU430" i="5" s="1"/>
  <c r="BW430" i="5"/>
  <c r="BT823" i="5"/>
  <c r="BW823" i="5"/>
  <c r="BT377" i="5"/>
  <c r="BW377" i="5"/>
  <c r="BT298" i="5"/>
  <c r="BW298" i="5"/>
  <c r="BT1034" i="5"/>
  <c r="BU1034" i="5" s="1"/>
  <c r="BW1034" i="5"/>
  <c r="BT339" i="5"/>
  <c r="BU339" i="5" s="1"/>
  <c r="BW339" i="5"/>
  <c r="BT160" i="5"/>
  <c r="BU160" i="5" s="1"/>
  <c r="BW160" i="5"/>
  <c r="BT39" i="5"/>
  <c r="BW39" i="5"/>
  <c r="BT278" i="5"/>
  <c r="BW278" i="5"/>
  <c r="BT38" i="5"/>
  <c r="BW38" i="5"/>
  <c r="BT528" i="5"/>
  <c r="BU528" i="5" s="1"/>
  <c r="BW528" i="5"/>
  <c r="BT1179" i="5"/>
  <c r="BU1179" i="5" s="1"/>
  <c r="BW1179" i="5"/>
  <c r="BT1116" i="5"/>
  <c r="BU1116" i="5" s="1"/>
  <c r="BW1116" i="5"/>
  <c r="BT418" i="5"/>
  <c r="BW418" i="5"/>
  <c r="BT230" i="5"/>
  <c r="BW230" i="5"/>
  <c r="BT463" i="5"/>
  <c r="BW463" i="5"/>
  <c r="BT765" i="5"/>
  <c r="BU765" i="5" s="1"/>
  <c r="BW765" i="5"/>
  <c r="BT153" i="5"/>
  <c r="BU153" i="5" s="1"/>
  <c r="BW153" i="5"/>
  <c r="BT381" i="5"/>
  <c r="BU381" i="5" s="1"/>
  <c r="BW381" i="5"/>
  <c r="BT1139" i="5"/>
  <c r="BW1139" i="5"/>
  <c r="BT340" i="5"/>
  <c r="BW340" i="5"/>
  <c r="BT102" i="5"/>
  <c r="BW102" i="5"/>
  <c r="BT533" i="5"/>
  <c r="BU533" i="5" s="1"/>
  <c r="BW533" i="5"/>
  <c r="BT1020" i="5"/>
  <c r="BU1020" i="5" s="1"/>
  <c r="BW1020" i="5"/>
  <c r="BT308" i="5"/>
  <c r="BU308" i="5" s="1"/>
  <c r="BW308" i="5"/>
  <c r="BT1079" i="5"/>
  <c r="BW1079" i="5"/>
  <c r="BT725" i="5"/>
  <c r="BW725" i="5"/>
  <c r="BT737" i="5"/>
  <c r="BW737" i="5"/>
  <c r="BT981" i="5"/>
  <c r="BU981" i="5" s="1"/>
  <c r="BW981" i="5"/>
  <c r="BT855" i="5"/>
  <c r="BU855" i="5" s="1"/>
  <c r="BW855" i="5"/>
  <c r="BT841" i="5"/>
  <c r="BU841" i="5" s="1"/>
  <c r="BW841" i="5"/>
  <c r="BT588" i="5"/>
  <c r="BW588" i="5"/>
  <c r="BT668" i="5"/>
  <c r="BW668" i="5"/>
  <c r="BT648" i="5"/>
  <c r="BW648" i="5"/>
  <c r="BT629" i="5"/>
  <c r="BU629" i="5" s="1"/>
  <c r="BW629" i="5"/>
  <c r="BT164" i="5"/>
  <c r="BU164" i="5" s="1"/>
  <c r="BW164" i="5"/>
  <c r="BT473" i="5"/>
  <c r="BU473" i="5" s="1"/>
  <c r="BW473" i="5"/>
  <c r="BT1132" i="5"/>
  <c r="BW1132" i="5"/>
  <c r="BT34" i="5"/>
  <c r="BW34" i="5"/>
  <c r="BT1163" i="5"/>
  <c r="BW1163" i="5"/>
  <c r="BT194" i="5"/>
  <c r="BU194" i="5" s="1"/>
  <c r="BW194" i="5"/>
  <c r="BT741" i="5"/>
  <c r="BU741" i="5" s="1"/>
  <c r="BW741" i="5"/>
  <c r="BT917" i="5"/>
  <c r="BU917" i="5" s="1"/>
  <c r="BW917" i="5"/>
  <c r="BT891" i="5"/>
  <c r="BW891" i="5"/>
  <c r="BT222" i="5"/>
  <c r="BW222" i="5"/>
  <c r="BT893" i="5"/>
  <c r="BW893" i="5"/>
  <c r="BT600" i="5"/>
  <c r="BU600" i="5" s="1"/>
  <c r="BW600" i="5"/>
  <c r="BT782" i="5"/>
  <c r="BU782" i="5" s="1"/>
  <c r="BW782" i="5"/>
  <c r="BT1162" i="5"/>
  <c r="BU1162" i="5" s="1"/>
  <c r="BW1162" i="5"/>
  <c r="BT918" i="5"/>
  <c r="BW918" i="5"/>
  <c r="BT452" i="5"/>
  <c r="BW452" i="5"/>
  <c r="BT267" i="5"/>
  <c r="BW267" i="5"/>
  <c r="BT529" i="5"/>
  <c r="BU529" i="5" s="1"/>
  <c r="BW529" i="5"/>
  <c r="BT171" i="5"/>
  <c r="BU171" i="5" s="1"/>
  <c r="BW171" i="5"/>
  <c r="BT139" i="5"/>
  <c r="BU139" i="5" s="1"/>
  <c r="BW139" i="5"/>
  <c r="BT972" i="5"/>
  <c r="BW972" i="5"/>
  <c r="BT699" i="5"/>
  <c r="BW699" i="5"/>
  <c r="BT181" i="5"/>
  <c r="BW181" i="5"/>
  <c r="BT1170" i="5"/>
  <c r="BU1170" i="5" s="1"/>
  <c r="BW1170" i="5"/>
  <c r="BT383" i="5"/>
  <c r="BU383" i="5" s="1"/>
  <c r="BW383" i="5"/>
  <c r="BT990" i="5"/>
  <c r="BU990" i="5" s="1"/>
  <c r="BW990" i="5"/>
  <c r="BT672" i="5"/>
  <c r="BW672" i="5"/>
  <c r="BT481" i="5"/>
  <c r="BW481" i="5"/>
  <c r="BT801" i="5"/>
  <c r="BW801" i="5"/>
  <c r="BT1167" i="5"/>
  <c r="BU1167" i="5" s="1"/>
  <c r="BW1167" i="5"/>
  <c r="BT852" i="5"/>
  <c r="BU852" i="5" s="1"/>
  <c r="BW852" i="5"/>
  <c r="BT125" i="5"/>
  <c r="BU125" i="5" s="1"/>
  <c r="BW125" i="5"/>
  <c r="BT909" i="5"/>
  <c r="BW909" i="5"/>
  <c r="BT1125" i="5"/>
  <c r="BW1125" i="5"/>
  <c r="BT389" i="5"/>
  <c r="BW389" i="5"/>
  <c r="BT651" i="5"/>
  <c r="BU651" i="5" s="1"/>
  <c r="BW651" i="5"/>
  <c r="BT37" i="5"/>
  <c r="BU37" i="5" s="1"/>
  <c r="BW37" i="5"/>
  <c r="BT809" i="5"/>
  <c r="BU809" i="5" s="1"/>
  <c r="BW809" i="5"/>
  <c r="BT323" i="5"/>
  <c r="BW323" i="5"/>
  <c r="BT301" i="5"/>
  <c r="BW301" i="5"/>
  <c r="BT506" i="5"/>
  <c r="BW506" i="5"/>
  <c r="BT720" i="5"/>
  <c r="BU720" i="5" s="1"/>
  <c r="BW720" i="5"/>
  <c r="BT1060" i="5"/>
  <c r="BU1060" i="5" s="1"/>
  <c r="BW1060" i="5"/>
  <c r="BT225" i="5"/>
  <c r="BU225" i="5" s="1"/>
  <c r="BW225" i="5"/>
  <c r="BT728" i="5"/>
  <c r="BW728" i="5"/>
  <c r="BT1100" i="5"/>
  <c r="BW1100" i="5"/>
  <c r="BT184" i="5"/>
  <c r="BW184" i="5"/>
  <c r="BT1196" i="5"/>
  <c r="BW1196" i="5"/>
  <c r="BT812" i="5"/>
  <c r="BU812" i="5" s="1"/>
  <c r="BW812" i="5"/>
  <c r="BT193" i="5"/>
  <c r="BU193" i="5" s="1"/>
  <c r="BW193" i="5"/>
  <c r="BT815" i="5"/>
  <c r="BW815" i="5"/>
  <c r="BT965" i="5"/>
  <c r="BW965" i="5"/>
  <c r="BT372" i="5"/>
  <c r="BW372" i="5"/>
  <c r="BT859" i="5"/>
  <c r="BU859" i="5" s="1"/>
  <c r="BW859" i="5"/>
  <c r="BT663" i="5"/>
  <c r="BU663" i="5" s="1"/>
  <c r="BW663" i="5"/>
  <c r="BT276" i="5"/>
  <c r="BU276" i="5" s="1"/>
  <c r="BW276" i="5"/>
  <c r="BT398" i="5"/>
  <c r="BW398" i="5"/>
  <c r="BT514" i="5"/>
  <c r="BW514" i="5"/>
  <c r="BT523" i="5"/>
  <c r="BW523" i="5"/>
  <c r="BT700" i="5"/>
  <c r="BU700" i="5" s="1"/>
  <c r="BW700" i="5"/>
  <c r="BT1072" i="5"/>
  <c r="BU1072" i="5" s="1"/>
  <c r="BW1072" i="5"/>
  <c r="BT1046" i="5"/>
  <c r="BU1046" i="5" s="1"/>
  <c r="BW1046" i="5"/>
  <c r="BT1051" i="5"/>
  <c r="BW1051" i="5"/>
  <c r="BT355" i="5"/>
  <c r="BW355" i="5"/>
  <c r="BT727" i="5"/>
  <c r="BW727" i="5"/>
  <c r="BT271" i="5"/>
  <c r="BU271" i="5" s="1"/>
  <c r="BW271" i="5"/>
  <c r="BT1038" i="5"/>
  <c r="BU1038" i="5" s="1"/>
  <c r="BW1038" i="5"/>
  <c r="BT1127" i="5"/>
  <c r="BU1127" i="5" s="1"/>
  <c r="BW1127" i="5"/>
  <c r="BT926" i="5"/>
  <c r="BW926" i="5"/>
  <c r="BT417" i="5"/>
  <c r="BW417" i="5"/>
  <c r="BT1207" i="5"/>
  <c r="BW1207" i="5"/>
  <c r="BT79" i="5"/>
  <c r="BW79" i="5"/>
  <c r="BT856" i="5"/>
  <c r="BU856" i="5" s="1"/>
  <c r="BW856" i="5"/>
  <c r="BT328" i="5"/>
  <c r="BU328" i="5" s="1"/>
  <c r="BW328" i="5"/>
  <c r="BT146" i="5"/>
  <c r="BW146" i="5"/>
  <c r="BT162" i="5"/>
  <c r="BW162" i="5"/>
  <c r="BT1097" i="5"/>
  <c r="BW1097" i="5"/>
  <c r="BT176" i="5"/>
  <c r="BU176" i="5" s="1"/>
  <c r="BW176" i="5"/>
  <c r="BT973" i="5"/>
  <c r="BU973" i="5" s="1"/>
  <c r="BW973" i="5"/>
  <c r="BT487" i="5"/>
  <c r="BU487" i="5" s="1"/>
  <c r="BW487" i="5"/>
  <c r="BT649" i="5"/>
  <c r="BW649" i="5"/>
  <c r="BT48" i="5"/>
  <c r="BW48" i="5"/>
  <c r="BT585" i="5"/>
  <c r="BW585" i="5"/>
  <c r="BT195" i="5"/>
  <c r="BU195" i="5" s="1"/>
  <c r="BW195" i="5"/>
  <c r="BT379" i="5"/>
  <c r="BU379" i="5" s="1"/>
  <c r="BW379" i="5"/>
  <c r="BT57" i="5"/>
  <c r="BW57" i="5"/>
  <c r="BT453" i="5"/>
  <c r="BW453" i="5"/>
  <c r="BT354" i="5"/>
  <c r="BW354" i="5"/>
  <c r="BT505" i="5"/>
  <c r="BW505" i="5"/>
  <c r="BT621" i="5"/>
  <c r="BU621" i="5" s="1"/>
  <c r="BW621" i="5"/>
  <c r="BT133" i="5"/>
  <c r="BU133" i="5" s="1"/>
  <c r="BW133" i="5"/>
  <c r="BT778" i="5"/>
  <c r="BU778" i="5" s="1"/>
  <c r="BW778" i="5"/>
  <c r="BT233" i="5"/>
  <c r="BW233" i="5"/>
  <c r="BT636" i="5"/>
  <c r="BW636" i="5"/>
  <c r="BT394" i="5"/>
  <c r="BW394" i="5"/>
  <c r="BT1019" i="5"/>
  <c r="BU1019" i="5" s="1"/>
  <c r="BW1019" i="5"/>
  <c r="BT141" i="5"/>
  <c r="BU141" i="5" s="1"/>
  <c r="BW141" i="5"/>
  <c r="BT1040" i="5"/>
  <c r="BU1040" i="5" s="1"/>
  <c r="BW1040" i="5"/>
  <c r="BT56" i="5"/>
  <c r="BW56" i="5"/>
  <c r="BT687" i="5"/>
  <c r="BW687" i="5"/>
  <c r="BT263" i="5"/>
  <c r="BW263" i="5"/>
  <c r="BT808" i="5"/>
  <c r="BU808" i="5" s="1"/>
  <c r="BW808" i="5"/>
  <c r="BT716" i="5"/>
  <c r="BU716" i="5" s="1"/>
  <c r="BW716" i="5"/>
  <c r="BT87" i="5"/>
  <c r="BU87" i="5" s="1"/>
  <c r="BW87" i="5"/>
  <c r="BT105" i="5"/>
  <c r="BW105" i="5"/>
  <c r="BT237" i="5"/>
  <c r="BW237" i="5"/>
  <c r="BT858" i="5"/>
  <c r="BW858" i="5"/>
  <c r="BT686" i="5"/>
  <c r="BU686" i="5" s="1"/>
  <c r="BW686" i="5"/>
  <c r="BT424" i="5"/>
  <c r="BU424" i="5" s="1"/>
  <c r="BW424" i="5"/>
  <c r="BT904" i="5"/>
  <c r="BU904" i="5" s="1"/>
  <c r="BW904" i="5"/>
  <c r="BT182" i="5"/>
  <c r="BW182" i="5"/>
  <c r="BT135" i="5"/>
  <c r="BW135" i="5"/>
  <c r="BT13" i="5"/>
  <c r="BW13" i="5"/>
  <c r="BT444" i="5"/>
  <c r="BU444" i="5" s="1"/>
  <c r="BW444" i="5"/>
  <c r="BT174" i="5"/>
  <c r="BU174" i="5" s="1"/>
  <c r="BW174" i="5"/>
  <c r="BT509" i="5"/>
  <c r="BU509" i="5" s="1"/>
  <c r="BW509" i="5"/>
  <c r="BT364" i="5"/>
  <c r="BW364" i="5"/>
  <c r="BT275" i="5"/>
  <c r="BW275" i="5"/>
  <c r="BT239" i="5"/>
  <c r="BW239" i="5"/>
  <c r="BT960" i="5"/>
  <c r="BU960" i="5" s="1"/>
  <c r="BW960" i="5"/>
  <c r="BT1059" i="5"/>
  <c r="BU1059" i="5" s="1"/>
  <c r="BW1059" i="5"/>
  <c r="BT402" i="5"/>
  <c r="BU402" i="5" s="1"/>
  <c r="BW402" i="5"/>
  <c r="BT1068" i="5"/>
  <c r="BW1068" i="5"/>
  <c r="BT892" i="5"/>
  <c r="BW892" i="5"/>
  <c r="BT177" i="5"/>
  <c r="BW177" i="5"/>
  <c r="BT400" i="5"/>
  <c r="BW400" i="5"/>
  <c r="BT136" i="5"/>
  <c r="BU136" i="5" s="1"/>
  <c r="BW136" i="5"/>
  <c r="BT281" i="5"/>
  <c r="BU281" i="5" s="1"/>
  <c r="BW281" i="5"/>
  <c r="BT833" i="5"/>
  <c r="BW833" i="5"/>
  <c r="BT260" i="5"/>
  <c r="BW260" i="5"/>
  <c r="BT449" i="5"/>
  <c r="BW449" i="5"/>
  <c r="BT549" i="5"/>
  <c r="BU549" i="5" s="1"/>
  <c r="BW549" i="5"/>
  <c r="BT1172" i="5"/>
  <c r="BU1172" i="5" s="1"/>
  <c r="BW1172" i="5"/>
  <c r="BT697" i="5"/>
  <c r="BU697" i="5" s="1"/>
  <c r="BW697" i="5"/>
  <c r="BT659" i="5"/>
  <c r="BW659" i="5"/>
  <c r="BT49" i="5"/>
  <c r="BW49" i="5"/>
  <c r="BT635" i="5"/>
  <c r="BW635" i="5"/>
  <c r="BT1077" i="5"/>
  <c r="BU1077" i="5" s="1"/>
  <c r="BW1077" i="5"/>
  <c r="BT676" i="5"/>
  <c r="BU676" i="5" s="1"/>
  <c r="BW676" i="5"/>
  <c r="BT1182" i="5"/>
  <c r="BU1182" i="5" s="1"/>
  <c r="BW1182" i="5"/>
  <c r="BT977" i="5"/>
  <c r="BW977" i="5"/>
  <c r="BT912" i="5"/>
  <c r="BW912" i="5"/>
  <c r="BT426" i="5"/>
  <c r="BW426" i="5"/>
  <c r="BT598" i="5"/>
  <c r="BU598" i="5" s="1"/>
  <c r="BW598" i="5"/>
  <c r="BT560" i="5"/>
  <c r="BU560" i="5" s="1"/>
  <c r="BW560" i="5"/>
  <c r="BT68" i="5"/>
  <c r="BU68" i="5" s="1"/>
  <c r="BW68" i="5"/>
  <c r="BT89" i="5"/>
  <c r="BW89" i="5"/>
  <c r="BT285" i="5"/>
  <c r="BW285" i="5"/>
  <c r="BT787" i="5"/>
  <c r="BW787" i="5"/>
  <c r="BT707" i="5"/>
  <c r="BU707" i="5" s="1"/>
  <c r="BW707" i="5"/>
  <c r="BT939" i="5"/>
  <c r="BU939" i="5" s="1"/>
  <c r="BW939" i="5"/>
  <c r="BT382" i="5"/>
  <c r="BU382" i="5" s="1"/>
  <c r="BW382" i="5"/>
  <c r="BT729" i="5"/>
  <c r="BW729" i="5"/>
  <c r="BT282" i="5"/>
  <c r="BW282" i="5"/>
  <c r="BT316" i="5"/>
  <c r="BW316" i="5"/>
  <c r="BT582" i="5"/>
  <c r="BU582" i="5" s="1"/>
  <c r="BW582" i="5"/>
  <c r="BT26" i="5"/>
  <c r="BU26" i="5" s="1"/>
  <c r="BW26" i="5"/>
  <c r="BT780" i="5"/>
  <c r="BU780" i="5" s="1"/>
  <c r="BW780" i="5"/>
  <c r="BT698" i="5"/>
  <c r="BW698" i="5"/>
  <c r="BT253" i="5"/>
  <c r="BW253" i="5"/>
  <c r="BT928" i="5"/>
  <c r="BW928" i="5"/>
  <c r="BT404" i="5"/>
  <c r="BU404" i="5" s="1"/>
  <c r="BW404" i="5"/>
  <c r="BT156" i="5"/>
  <c r="BU156" i="5" s="1"/>
  <c r="BW156" i="5"/>
  <c r="BT1062" i="5"/>
  <c r="BU1062" i="5" s="1"/>
  <c r="BW1062" i="5"/>
  <c r="BT552" i="5"/>
  <c r="BW552" i="5"/>
  <c r="BT581" i="5"/>
  <c r="BW581" i="5"/>
  <c r="BT760" i="5"/>
  <c r="BW760" i="5"/>
  <c r="BT101" i="5"/>
  <c r="BU101" i="5" s="1"/>
  <c r="BW101" i="5"/>
  <c r="BT995" i="5"/>
  <c r="BU995" i="5" s="1"/>
  <c r="BW995" i="5"/>
  <c r="BT1153" i="5"/>
  <c r="BU1153" i="5" s="1"/>
  <c r="BW1153" i="5"/>
  <c r="BT883" i="5"/>
  <c r="BW883" i="5"/>
  <c r="BT916" i="5"/>
  <c r="BW916" i="5"/>
  <c r="BT875" i="5"/>
  <c r="BU875" i="5" s="1"/>
  <c r="BW875" i="5"/>
  <c r="BT1037" i="5"/>
  <c r="BU1037" i="5" s="1"/>
  <c r="BW1037" i="5"/>
  <c r="BT431" i="5"/>
  <c r="BU431" i="5" s="1"/>
  <c r="BW431" i="5"/>
  <c r="BT1140" i="5"/>
  <c r="BU1140" i="5" s="1"/>
  <c r="BW1140" i="5"/>
  <c r="BT390" i="5"/>
  <c r="BW390" i="5"/>
  <c r="BT414" i="5"/>
  <c r="BW414" i="5"/>
  <c r="BT1117" i="5"/>
  <c r="BW1117" i="5"/>
  <c r="BT28" i="5"/>
  <c r="BU28" i="5" s="1"/>
  <c r="BW28" i="5"/>
  <c r="BT544" i="5"/>
  <c r="BU544" i="5" s="1"/>
  <c r="BW544" i="5"/>
  <c r="BT313" i="5"/>
  <c r="BU313" i="5" s="1"/>
  <c r="BW313" i="5"/>
  <c r="BT604" i="5"/>
  <c r="BW604" i="5"/>
  <c r="BT376" i="5"/>
  <c r="BW376" i="5"/>
  <c r="BT188" i="5"/>
  <c r="BW188" i="5"/>
  <c r="BT589" i="5"/>
  <c r="BU589" i="5" s="1"/>
  <c r="BW589" i="5"/>
  <c r="BT625" i="5"/>
  <c r="BU625" i="5" s="1"/>
  <c r="BW625" i="5"/>
  <c r="BT465" i="5"/>
  <c r="BU465" i="5" s="1"/>
  <c r="BW465" i="5"/>
  <c r="BT870" i="5"/>
  <c r="BW870" i="5"/>
  <c r="BT438" i="5"/>
  <c r="BW438" i="5"/>
  <c r="BT304" i="5"/>
  <c r="BW304" i="5"/>
  <c r="BT754" i="5"/>
  <c r="BU754" i="5" s="1"/>
  <c r="BW754" i="5"/>
  <c r="BT490" i="5"/>
  <c r="BU490" i="5" s="1"/>
  <c r="BW490" i="5"/>
  <c r="BT240" i="5"/>
  <c r="BU240" i="5" s="1"/>
  <c r="BW240" i="5"/>
  <c r="BT1195" i="5"/>
  <c r="BW1195" i="5"/>
  <c r="BT77" i="5"/>
  <c r="BW77" i="5"/>
  <c r="BT270" i="5"/>
  <c r="BW270" i="5"/>
  <c r="BT1102" i="5"/>
  <c r="BU1102" i="5" s="1"/>
  <c r="BW1102" i="5"/>
  <c r="BT442" i="5"/>
  <c r="BU442" i="5" s="1"/>
  <c r="BW442" i="5"/>
  <c r="BT1101" i="5"/>
  <c r="BU1101" i="5" s="1"/>
  <c r="BW1101" i="5"/>
  <c r="BT461" i="5"/>
  <c r="BW461" i="5"/>
  <c r="BT597" i="5"/>
  <c r="BW597" i="5"/>
  <c r="BT97" i="5"/>
  <c r="BW97" i="5"/>
  <c r="BT769" i="5"/>
  <c r="BU769" i="5" s="1"/>
  <c r="BW769" i="5"/>
  <c r="BT542" i="5"/>
  <c r="BU542" i="5" s="1"/>
  <c r="BW542" i="5"/>
  <c r="BT70" i="5"/>
  <c r="BU70" i="5" s="1"/>
  <c r="BW70" i="5"/>
  <c r="BT704" i="5"/>
  <c r="BW704" i="5"/>
  <c r="BT1091" i="5"/>
  <c r="BW1091" i="5"/>
  <c r="BT627" i="5"/>
  <c r="BW627" i="5"/>
  <c r="BT644" i="5"/>
  <c r="BU644" i="5" s="1"/>
  <c r="BW644" i="5"/>
  <c r="BT201" i="5"/>
  <c r="BU201" i="5" s="1"/>
  <c r="BW201" i="5"/>
  <c r="BT696" i="5"/>
  <c r="BU696" i="5" s="1"/>
  <c r="BW696" i="5"/>
  <c r="BT15" i="5"/>
  <c r="BW15" i="5"/>
  <c r="BT238" i="5"/>
  <c r="BW238" i="5"/>
  <c r="BT535" i="5"/>
  <c r="BW535" i="5"/>
  <c r="BT897" i="5"/>
  <c r="BU897" i="5" s="1"/>
  <c r="BW897" i="5"/>
  <c r="BT786" i="5"/>
  <c r="BU786" i="5" s="1"/>
  <c r="BW786" i="5"/>
  <c r="BT886" i="5"/>
  <c r="BU886" i="5" s="1"/>
  <c r="BW886" i="5"/>
  <c r="BT268" i="5"/>
  <c r="BW268" i="5"/>
  <c r="BT451" i="5"/>
  <c r="BW451" i="5"/>
  <c r="BT548" i="5"/>
  <c r="BW548" i="5"/>
  <c r="BT938" i="5"/>
  <c r="BU938" i="5" s="1"/>
  <c r="BW938" i="5"/>
  <c r="BT890" i="5"/>
  <c r="BU890" i="5" s="1"/>
  <c r="BW890" i="5"/>
  <c r="BT744" i="5"/>
  <c r="BU744" i="5" s="1"/>
  <c r="BW744" i="5"/>
  <c r="BT1188" i="5"/>
  <c r="BW1188" i="5"/>
  <c r="BT140" i="5"/>
  <c r="BW140" i="5"/>
  <c r="BT1035" i="5"/>
  <c r="BU1035" i="5" s="1"/>
  <c r="BW1035" i="5"/>
  <c r="BT58" i="5"/>
  <c r="BU58" i="5" s="1"/>
  <c r="BW58" i="5"/>
  <c r="BT6" i="5"/>
  <c r="BU6" i="5" s="1"/>
  <c r="BW6" i="5"/>
  <c r="BT660" i="5"/>
  <c r="BU660" i="5" s="1"/>
  <c r="BW660" i="5"/>
  <c r="BT653" i="5"/>
  <c r="BW653" i="5"/>
  <c r="BT1107" i="5"/>
  <c r="BW1107" i="5"/>
  <c r="BT1152" i="5"/>
  <c r="BU1152" i="5" s="1"/>
  <c r="BW1152" i="5"/>
  <c r="BT901" i="5"/>
  <c r="BU901" i="5" s="1"/>
  <c r="BW901" i="5"/>
  <c r="BT265" i="5"/>
  <c r="BU265" i="5" s="1"/>
  <c r="BW265" i="5"/>
  <c r="BT1016" i="5"/>
  <c r="BU1016" i="5" s="1"/>
  <c r="BW1016" i="5"/>
  <c r="BT1173" i="5"/>
  <c r="BW1173" i="5"/>
  <c r="BT956" i="5"/>
  <c r="BW956" i="5"/>
  <c r="BT395" i="5"/>
  <c r="BW395" i="5"/>
  <c r="BT774" i="5"/>
  <c r="BU774" i="5" s="1"/>
  <c r="BW774" i="5"/>
  <c r="BT1185" i="5"/>
  <c r="BU1185" i="5" s="1"/>
  <c r="BW1185" i="5"/>
  <c r="BT779" i="5"/>
  <c r="BU779" i="5" s="1"/>
  <c r="BW779" i="5"/>
  <c r="BT72" i="5"/>
  <c r="BW72" i="5"/>
  <c r="BT677" i="5"/>
  <c r="BW677" i="5"/>
  <c r="BT599" i="5"/>
  <c r="BW599" i="5"/>
  <c r="BT1054" i="5"/>
  <c r="BU1054" i="5" s="1"/>
  <c r="BW1054" i="5"/>
  <c r="BT1012" i="5"/>
  <c r="BU1012" i="5" s="1"/>
  <c r="BW1012" i="5"/>
  <c r="BT62" i="5"/>
  <c r="BU62" i="5" s="1"/>
  <c r="BW62" i="5"/>
  <c r="BT459" i="5"/>
  <c r="BW459" i="5"/>
  <c r="BT1032" i="5"/>
  <c r="BW1032" i="5"/>
  <c r="BT1146" i="5"/>
  <c r="BU1146" i="5" s="1"/>
  <c r="BW1146" i="5"/>
  <c r="BT43" i="5"/>
  <c r="BU43" i="5" s="1"/>
  <c r="BW43" i="5"/>
  <c r="BT790" i="5"/>
  <c r="BU790" i="5" s="1"/>
  <c r="BW790" i="5"/>
  <c r="BT619" i="5"/>
  <c r="BU619" i="5" s="1"/>
  <c r="BW619" i="5"/>
  <c r="BT721" i="5"/>
  <c r="BW721" i="5"/>
  <c r="BT1111" i="5"/>
  <c r="BW1111" i="5"/>
  <c r="BT467" i="5"/>
  <c r="BW467" i="5"/>
  <c r="BT748" i="5"/>
  <c r="BU748" i="5" s="1"/>
  <c r="BW748" i="5"/>
  <c r="BT1219" i="5"/>
  <c r="BU1219" i="5" s="1"/>
  <c r="BW1219" i="5"/>
  <c r="BT1094" i="5"/>
  <c r="BU1094" i="5" s="1"/>
  <c r="BW1094" i="5"/>
  <c r="BT258" i="5"/>
  <c r="BW258" i="5"/>
  <c r="BT214" i="5"/>
  <c r="BW214" i="5"/>
  <c r="BT723" i="5"/>
  <c r="BW723" i="5"/>
  <c r="BT1058" i="5"/>
  <c r="BU1058" i="5" s="1"/>
  <c r="BW1058" i="5"/>
  <c r="BT1120" i="5"/>
  <c r="BU1120" i="5" s="1"/>
  <c r="BW1120" i="5"/>
  <c r="BT633" i="5"/>
  <c r="BU633" i="5" s="1"/>
  <c r="BW633" i="5"/>
  <c r="BT608" i="5"/>
  <c r="BW608" i="5"/>
  <c r="BT408" i="5"/>
  <c r="BW408" i="5"/>
  <c r="BT722" i="5"/>
  <c r="BW722" i="5"/>
  <c r="BT123" i="5"/>
  <c r="BU123" i="5" s="1"/>
  <c r="BW123" i="5"/>
  <c r="BT693" i="5"/>
  <c r="BU693" i="5" s="1"/>
  <c r="BW693" i="5"/>
  <c r="BT436" i="5"/>
  <c r="BU436" i="5" s="1"/>
  <c r="BW436" i="5"/>
  <c r="BT550" i="5"/>
  <c r="BW550" i="5"/>
  <c r="BT373" i="5"/>
  <c r="BW373" i="5"/>
  <c r="BT450" i="5"/>
  <c r="BW450" i="5"/>
  <c r="BT375" i="5"/>
  <c r="BU375" i="5" s="1"/>
  <c r="BW375" i="5"/>
  <c r="BT964" i="5"/>
  <c r="BU964" i="5" s="1"/>
  <c r="BW964" i="5"/>
  <c r="BT223" i="5"/>
  <c r="BU223" i="5" s="1"/>
  <c r="BW223" i="5"/>
  <c r="BT654" i="5"/>
  <c r="BW654" i="5"/>
  <c r="BT1205" i="5"/>
  <c r="BW1205" i="5"/>
  <c r="BT726" i="5"/>
  <c r="BW726" i="5"/>
  <c r="BT713" i="5"/>
  <c r="BU713" i="5" s="1"/>
  <c r="BW713" i="5"/>
  <c r="BT1114" i="5"/>
  <c r="BU1114" i="5" s="1"/>
  <c r="BW1114" i="5"/>
  <c r="BT949" i="5"/>
  <c r="BU949" i="5" s="1"/>
  <c r="BW949" i="5"/>
  <c r="BT477" i="5"/>
  <c r="BW477" i="5"/>
  <c r="BT221" i="5"/>
  <c r="BW221" i="5"/>
  <c r="BT555" i="5"/>
  <c r="BW555" i="5"/>
  <c r="BT429" i="5"/>
  <c r="BU429" i="5" s="1"/>
  <c r="BW429" i="5"/>
  <c r="BT341" i="5"/>
  <c r="BU341" i="5" s="1"/>
  <c r="BW341" i="5"/>
  <c r="BT889" i="5"/>
  <c r="BU889" i="5" s="1"/>
  <c r="BW889" i="5"/>
  <c r="BT1055" i="5"/>
  <c r="BW1055" i="5"/>
  <c r="BT1039" i="5"/>
  <c r="BW1039" i="5"/>
  <c r="BT643" i="5"/>
  <c r="BW643" i="5"/>
  <c r="BT927" i="5"/>
  <c r="BU927" i="5" s="1"/>
  <c r="BW927" i="5"/>
  <c r="BT1092" i="5"/>
  <c r="BU1092" i="5" s="1"/>
  <c r="BW1092" i="5"/>
  <c r="BT803" i="5"/>
  <c r="BU803" i="5" s="1"/>
  <c r="BW803" i="5"/>
  <c r="BT44" i="5"/>
  <c r="BW44" i="5"/>
  <c r="BT569" i="5"/>
  <c r="BW569" i="5"/>
  <c r="BT983" i="5"/>
  <c r="BW983" i="5"/>
  <c r="BT1124" i="5"/>
  <c r="BU1124" i="5" s="1"/>
  <c r="BW1124" i="5"/>
  <c r="BT864" i="5"/>
  <c r="BU864" i="5" s="1"/>
  <c r="BW864" i="5"/>
  <c r="BT415" i="5"/>
  <c r="BU415" i="5" s="1"/>
  <c r="BW415" i="5"/>
  <c r="BT224" i="5"/>
  <c r="BW224" i="5"/>
  <c r="BT1095" i="5"/>
  <c r="BW1095" i="5"/>
  <c r="BT968" i="5"/>
  <c r="BW968" i="5"/>
  <c r="BT1201" i="5"/>
  <c r="BU1201" i="5" s="1"/>
  <c r="BW1201" i="5"/>
  <c r="BT391" i="5"/>
  <c r="BU391" i="5" s="1"/>
  <c r="BW391" i="5"/>
  <c r="BT1126" i="5"/>
  <c r="BU1126" i="5" s="1"/>
  <c r="BW1126" i="5"/>
  <c r="BT338" i="5"/>
  <c r="BW338" i="5"/>
  <c r="BT816" i="5"/>
  <c r="BW816" i="5"/>
  <c r="BT1122" i="5"/>
  <c r="BW1122" i="5"/>
  <c r="BT488" i="5"/>
  <c r="BU488" i="5" s="1"/>
  <c r="BW488" i="5"/>
  <c r="BT526" i="5"/>
  <c r="BU526" i="5" s="1"/>
  <c r="BW526" i="5"/>
  <c r="BT539" i="5"/>
  <c r="BU539" i="5" s="1"/>
  <c r="BW539" i="5"/>
  <c r="BT703" i="5"/>
  <c r="BW703" i="5"/>
  <c r="BT167" i="5"/>
  <c r="BW167" i="5"/>
  <c r="BT827" i="5"/>
  <c r="BW827" i="5"/>
  <c r="BT208" i="5"/>
  <c r="BU208" i="5" s="1"/>
  <c r="BW208" i="5"/>
  <c r="BT792" i="5"/>
  <c r="BU792" i="5" s="1"/>
  <c r="BW792" i="5"/>
  <c r="BT433" i="5"/>
  <c r="BU433" i="5" s="1"/>
  <c r="BW433" i="5"/>
  <c r="BT667" i="5"/>
  <c r="BW667" i="5"/>
  <c r="BT943" i="5"/>
  <c r="BW943" i="5"/>
  <c r="BT1176" i="5"/>
  <c r="BW1176" i="5"/>
  <c r="BT866" i="5"/>
  <c r="BU866" i="5" s="1"/>
  <c r="BW866" i="5"/>
  <c r="BT933" i="5"/>
  <c r="BU933" i="5" s="1"/>
  <c r="BW933" i="5"/>
  <c r="BT1105" i="5"/>
  <c r="BU1105" i="5" s="1"/>
  <c r="BW1105" i="5"/>
  <c r="BT605" i="5"/>
  <c r="BW605" i="5"/>
  <c r="BT742" i="5"/>
  <c r="BW742" i="5"/>
  <c r="BT302" i="5"/>
  <c r="BW302" i="5"/>
  <c r="BT743" i="5"/>
  <c r="BU743" i="5" s="1"/>
  <c r="BW743" i="5"/>
  <c r="BT970" i="5"/>
  <c r="BU970" i="5" s="1"/>
  <c r="BW970" i="5"/>
  <c r="BT94" i="5"/>
  <c r="BU94" i="5" s="1"/>
  <c r="BW94" i="5"/>
  <c r="BT507" i="5"/>
  <c r="BW507" i="5"/>
  <c r="BT951" i="5"/>
  <c r="BW951" i="5"/>
  <c r="BT186" i="5"/>
  <c r="BW186" i="5"/>
  <c r="BT191" i="5"/>
  <c r="BU191" i="5" s="1"/>
  <c r="BW191" i="5"/>
  <c r="BT915" i="5"/>
  <c r="BU915" i="5" s="1"/>
  <c r="BW915" i="5"/>
  <c r="BT878" i="5"/>
  <c r="BU878" i="5" s="1"/>
  <c r="BW878" i="5"/>
  <c r="BT347" i="5"/>
  <c r="BW347" i="5"/>
  <c r="BT518" i="5"/>
  <c r="BW518" i="5"/>
  <c r="BT458" i="5"/>
  <c r="BW458" i="5"/>
  <c r="BT895" i="5"/>
  <c r="BU895" i="5" s="1"/>
  <c r="BW895" i="5"/>
  <c r="BT565" i="5"/>
  <c r="BU565" i="5" s="1"/>
  <c r="BW565" i="5"/>
  <c r="BT294" i="5"/>
  <c r="BU294" i="5" s="1"/>
  <c r="BW294" i="5"/>
  <c r="BT1149" i="5"/>
  <c r="BW1149" i="5"/>
  <c r="BT352" i="5"/>
  <c r="BW352" i="5"/>
  <c r="BT1036" i="5"/>
  <c r="BW1036" i="5"/>
  <c r="BT494" i="5"/>
  <c r="BU494" i="5" s="1"/>
  <c r="BW494" i="5"/>
  <c r="BT131" i="5"/>
  <c r="BU131" i="5" s="1"/>
  <c r="BW131" i="5"/>
  <c r="BT832" i="5"/>
  <c r="BU832" i="5" s="1"/>
  <c r="BW832" i="5"/>
  <c r="BT813" i="5"/>
  <c r="BW813" i="5"/>
  <c r="BT245" i="5"/>
  <c r="BW245" i="5"/>
  <c r="BT750" i="5"/>
  <c r="BW750" i="5"/>
  <c r="BT563" i="5"/>
  <c r="BU563" i="5" s="1"/>
  <c r="BW563" i="5"/>
  <c r="BT335" i="5"/>
  <c r="BU335" i="5" s="1"/>
  <c r="BW335" i="5"/>
  <c r="BT1177" i="5"/>
  <c r="BU1177" i="5" s="1"/>
  <c r="BW1177" i="5"/>
  <c r="BT443" i="5"/>
  <c r="BW443" i="5"/>
  <c r="BT797" i="5"/>
  <c r="BW797" i="5"/>
  <c r="BT1029" i="5"/>
  <c r="BW1029" i="5"/>
  <c r="BT110" i="5"/>
  <c r="BU110" i="5" s="1"/>
  <c r="BW110" i="5"/>
  <c r="BT332" i="5"/>
  <c r="BU332" i="5" s="1"/>
  <c r="BW332" i="5"/>
  <c r="BT99" i="5"/>
  <c r="BU99" i="5" s="1"/>
  <c r="BW99" i="5"/>
  <c r="BT1047" i="5"/>
  <c r="BW1047" i="5"/>
  <c r="BT73" i="5"/>
  <c r="BW73" i="5"/>
  <c r="BT658" i="5"/>
  <c r="BW658" i="5"/>
  <c r="BT356" i="5"/>
  <c r="BW356" i="5"/>
  <c r="BT731" i="5"/>
  <c r="BU731" i="5" s="1"/>
  <c r="BW731" i="5"/>
  <c r="BT1010" i="5"/>
  <c r="BU1010" i="5" s="1"/>
  <c r="BW1010" i="5"/>
  <c r="BT333" i="5"/>
  <c r="BW333" i="5"/>
  <c r="BT305" i="5"/>
  <c r="BW305" i="5"/>
  <c r="BT602" i="5"/>
  <c r="BU602" i="5" s="1"/>
  <c r="BW602" i="5"/>
  <c r="BT613" i="5"/>
  <c r="BU613" i="5" s="1"/>
  <c r="BW613" i="5"/>
  <c r="BT411" i="5"/>
  <c r="BU411" i="5" s="1"/>
  <c r="BW411" i="5"/>
  <c r="BT759" i="5"/>
  <c r="BU759" i="5" s="1"/>
  <c r="BW759" i="5"/>
  <c r="BT986" i="5"/>
  <c r="BW986" i="5"/>
  <c r="BT145" i="5"/>
  <c r="BW145" i="5"/>
  <c r="BT554" i="5"/>
  <c r="BU554" i="5" s="1"/>
  <c r="BW554" i="5"/>
  <c r="BT283" i="5"/>
  <c r="BU283" i="5" s="1"/>
  <c r="BW283" i="5"/>
  <c r="BT422" i="5"/>
  <c r="BU422" i="5" s="1"/>
  <c r="BW422" i="5"/>
  <c r="BT326" i="5"/>
  <c r="BU326" i="5" s="1"/>
  <c r="BW326" i="5"/>
  <c r="BT416" i="5"/>
  <c r="BW416" i="5"/>
  <c r="BT306" i="5"/>
  <c r="BW306" i="5"/>
  <c r="BT1200" i="5"/>
  <c r="BU1200" i="5" s="1"/>
  <c r="BW1200" i="5"/>
  <c r="BT142" i="5"/>
  <c r="BU142" i="5" s="1"/>
  <c r="BW142" i="5"/>
  <c r="BT640" i="5"/>
  <c r="BU640" i="5" s="1"/>
  <c r="BW640" i="5"/>
  <c r="BT950" i="5"/>
  <c r="BU950" i="5" s="1"/>
  <c r="BW950" i="5"/>
  <c r="BT1202" i="5"/>
  <c r="BW1202" i="5"/>
  <c r="BT1218" i="5"/>
  <c r="BW1218" i="5"/>
  <c r="BT299" i="5"/>
  <c r="BW299" i="5"/>
  <c r="BT88" i="5"/>
  <c r="BU88" i="5" s="1"/>
  <c r="BW88" i="5"/>
  <c r="BT353" i="5"/>
  <c r="BU353" i="5" s="1"/>
  <c r="BW353" i="5"/>
  <c r="BT573" i="5"/>
  <c r="BU573" i="5" s="1"/>
  <c r="BW573" i="5"/>
  <c r="BT286" i="5"/>
  <c r="BW286" i="5"/>
  <c r="BT76" i="5"/>
  <c r="BW76" i="5"/>
  <c r="BT42" i="5"/>
  <c r="BW42" i="5"/>
  <c r="BT315" i="5"/>
  <c r="BU315" i="5" s="1"/>
  <c r="BW315" i="5"/>
  <c r="BT665" i="5"/>
  <c r="BU665" i="5" s="1"/>
  <c r="BW665" i="5"/>
  <c r="BT556" i="5"/>
  <c r="BU556" i="5" s="1"/>
  <c r="BW556" i="5"/>
  <c r="BT320" i="5"/>
  <c r="BW320" i="5"/>
  <c r="BT342" i="5"/>
  <c r="BW342" i="5"/>
  <c r="BT590" i="5"/>
  <c r="BW590" i="5"/>
  <c r="BT876" i="5"/>
  <c r="BU876" i="5" s="1"/>
  <c r="BW876" i="5"/>
  <c r="BT4" i="5"/>
  <c r="BU4" i="5" s="1"/>
  <c r="BW4" i="5"/>
  <c r="BT767" i="5"/>
  <c r="BU767" i="5" s="1"/>
  <c r="BW767" i="5"/>
  <c r="BT46" i="5"/>
  <c r="BW46" i="5"/>
  <c r="BT771" i="5"/>
  <c r="BW771" i="5"/>
  <c r="BT967" i="5"/>
  <c r="BW967" i="5"/>
  <c r="BT513" i="5"/>
  <c r="BU513" i="5" s="1"/>
  <c r="BW513" i="5"/>
  <c r="BT828" i="5"/>
  <c r="BU828" i="5" s="1"/>
  <c r="BW828" i="5"/>
  <c r="BT753" i="5"/>
  <c r="BU753" i="5" s="1"/>
  <c r="BW753" i="5"/>
  <c r="BT630" i="5"/>
  <c r="BW630" i="5"/>
  <c r="BT112" i="5"/>
  <c r="BW112" i="5"/>
  <c r="BT867" i="5"/>
  <c r="BW867" i="5"/>
  <c r="BT90" i="5"/>
  <c r="BU90" i="5" s="1"/>
  <c r="BW90" i="5"/>
  <c r="BT979" i="5"/>
  <c r="BU979" i="5" s="1"/>
  <c r="BW979" i="5"/>
  <c r="BT804" i="5"/>
  <c r="BU804" i="5" s="1"/>
  <c r="BW804" i="5"/>
  <c r="BT775" i="5"/>
  <c r="BW775" i="5"/>
  <c r="BT257" i="5"/>
  <c r="BW257" i="5"/>
  <c r="BT85" i="5"/>
  <c r="BW85" i="5"/>
  <c r="BT172" i="5"/>
  <c r="BU172" i="5" s="1"/>
  <c r="BW172" i="5"/>
  <c r="BT1103" i="5"/>
  <c r="BU1103" i="5" s="1"/>
  <c r="BW1103" i="5"/>
  <c r="BT173" i="5"/>
  <c r="BU173" i="5" s="1"/>
  <c r="BW173" i="5"/>
  <c r="BT922" i="5"/>
  <c r="BW922" i="5"/>
  <c r="BT297" i="5"/>
  <c r="BW297" i="5"/>
  <c r="BT178" i="5"/>
  <c r="BW178" i="5"/>
  <c r="BT1128" i="5"/>
  <c r="BU1128" i="5" s="1"/>
  <c r="BW1128" i="5"/>
  <c r="BT848" i="5"/>
  <c r="BU848" i="5" s="1"/>
  <c r="BW848" i="5"/>
  <c r="BT144" i="5"/>
  <c r="BU144" i="5" s="1"/>
  <c r="BW144" i="5"/>
  <c r="BT692" i="5"/>
  <c r="BW692" i="5"/>
  <c r="BT209" i="5"/>
  <c r="BW209" i="5"/>
  <c r="BT210" i="5"/>
  <c r="BW210" i="5"/>
  <c r="BT934" i="5"/>
  <c r="BU934" i="5" s="1"/>
  <c r="BW934" i="5"/>
  <c r="BT303" i="5"/>
  <c r="BU303" i="5" s="1"/>
  <c r="BW303" i="5"/>
  <c r="BT503" i="5"/>
  <c r="BU503" i="5" s="1"/>
  <c r="BW503" i="5"/>
  <c r="BT796" i="5"/>
  <c r="BW796" i="5"/>
  <c r="BT537" i="5"/>
  <c r="BW537" i="5"/>
  <c r="BT561" i="5"/>
  <c r="BW561" i="5"/>
  <c r="BT603" i="5"/>
  <c r="BU603" i="5" s="1"/>
  <c r="BW603" i="5"/>
  <c r="BT814" i="5"/>
  <c r="BU814" i="5" s="1"/>
  <c r="BW814" i="5"/>
  <c r="BT117" i="5"/>
  <c r="BU117" i="5" s="1"/>
  <c r="BW117" i="5"/>
  <c r="BT1147" i="5"/>
  <c r="BW1147" i="5"/>
  <c r="BT575" i="5"/>
  <c r="BW575" i="5"/>
  <c r="BT291" i="5"/>
  <c r="BW291" i="5"/>
  <c r="BT349" i="5"/>
  <c r="BU349" i="5" s="1"/>
  <c r="BW349" i="5"/>
  <c r="BT111" i="5"/>
  <c r="BU111" i="5" s="1"/>
  <c r="BW111" i="5"/>
  <c r="BT1186" i="5"/>
  <c r="BU1186" i="5" s="1"/>
  <c r="BW1186" i="5"/>
  <c r="BT709" i="5"/>
  <c r="BW709" i="5"/>
  <c r="BT1171" i="5"/>
  <c r="BW1171" i="5"/>
  <c r="BT69" i="5"/>
  <c r="BW69" i="5"/>
  <c r="BT307" i="5"/>
  <c r="BU307" i="5" s="1"/>
  <c r="BW307" i="5"/>
  <c r="BT1002" i="5"/>
  <c r="BU1002" i="5" s="1"/>
  <c r="BW1002" i="5"/>
  <c r="BT434" i="5"/>
  <c r="BU434" i="5" s="1"/>
  <c r="BW434" i="5"/>
  <c r="BT296" i="5"/>
  <c r="BW296" i="5"/>
  <c r="BT1022" i="5"/>
  <c r="BW1022" i="5"/>
  <c r="BT622" i="5"/>
  <c r="BW622" i="5"/>
  <c r="BT445" i="5"/>
  <c r="BU445" i="5" s="1"/>
  <c r="BW445" i="5"/>
  <c r="BT994" i="5"/>
  <c r="BU994" i="5" s="1"/>
  <c r="BW994" i="5"/>
  <c r="BT396" i="5"/>
  <c r="BU396" i="5" s="1"/>
  <c r="BW396" i="5"/>
  <c r="BT1187" i="5"/>
  <c r="BW1187" i="5"/>
  <c r="BT1028" i="5"/>
  <c r="BW1028" i="5"/>
  <c r="BT788" i="5"/>
  <c r="BW788" i="5"/>
  <c r="BT50" i="5"/>
  <c r="BU50" i="5" s="1"/>
  <c r="BW50" i="5"/>
  <c r="BT479" i="5"/>
  <c r="BU479" i="5" s="1"/>
  <c r="BW479" i="5"/>
  <c r="BT637" i="5"/>
  <c r="BU637" i="5" s="1"/>
  <c r="BW637" i="5"/>
  <c r="BT397" i="5"/>
  <c r="BW397" i="5"/>
  <c r="BT896" i="5"/>
  <c r="BW896" i="5"/>
  <c r="BT1033" i="5"/>
  <c r="BW1033" i="5"/>
  <c r="BT1001" i="5"/>
  <c r="BU1001" i="5" s="1"/>
  <c r="BW1001" i="5"/>
  <c r="BT853" i="5"/>
  <c r="BU853" i="5" s="1"/>
  <c r="BW853" i="5"/>
  <c r="BT226" i="5"/>
  <c r="BU226" i="5" s="1"/>
  <c r="BW226" i="5"/>
  <c r="BT957" i="5"/>
  <c r="BW957" i="5"/>
  <c r="BT103" i="5"/>
  <c r="BW103" i="5"/>
  <c r="BT206" i="5"/>
  <c r="BW206" i="5"/>
  <c r="BT324" i="5"/>
  <c r="BU324" i="5" s="1"/>
  <c r="BW324" i="5"/>
  <c r="BT825" i="5"/>
  <c r="BU825" i="5" s="1"/>
  <c r="BW825" i="5"/>
  <c r="BT714" i="5"/>
  <c r="BU714" i="5" s="1"/>
  <c r="BW714" i="5"/>
  <c r="BT898" i="5"/>
  <c r="BW898" i="5"/>
  <c r="BT584" i="5"/>
  <c r="BW584" i="5"/>
  <c r="BT231" i="5"/>
  <c r="BU231" i="5" s="1"/>
  <c r="BW231" i="5"/>
  <c r="BT274" i="5"/>
  <c r="BU274" i="5" s="1"/>
  <c r="BW274" i="5"/>
  <c r="BT510" i="5"/>
  <c r="BU510" i="5" s="1"/>
  <c r="BW510" i="5"/>
  <c r="BT837" i="5"/>
  <c r="BU837" i="5" s="1"/>
  <c r="BW837" i="5"/>
  <c r="BT1043" i="5"/>
  <c r="BW1043" i="5"/>
  <c r="BT862" i="5"/>
  <c r="BW862" i="5"/>
  <c r="BT547" i="5"/>
  <c r="BU547" i="5" s="1"/>
  <c r="BW547" i="5"/>
  <c r="BT1112" i="5"/>
  <c r="BU1112" i="5" s="1"/>
  <c r="BW1112" i="5"/>
  <c r="BT18" i="5"/>
  <c r="BU18" i="5" s="1"/>
  <c r="BW18" i="5"/>
  <c r="BT462" i="5"/>
  <c r="BU462" i="5" s="1"/>
  <c r="BW462" i="5"/>
  <c r="BT579" i="5"/>
  <c r="BW579" i="5"/>
  <c r="BT655" i="5"/>
  <c r="BW655" i="5"/>
  <c r="BT78" i="5"/>
  <c r="BW78" i="5"/>
  <c r="BT1168" i="5"/>
  <c r="BU1168" i="5" s="1"/>
  <c r="BW1168" i="5"/>
  <c r="BT440" i="5"/>
  <c r="BU440" i="5" s="1"/>
  <c r="BW440" i="5"/>
  <c r="BT158" i="5"/>
  <c r="BU158" i="5" s="1"/>
  <c r="BW158" i="5"/>
  <c r="BT789" i="5"/>
  <c r="BW789" i="5"/>
  <c r="BT1174" i="5"/>
  <c r="BW1174" i="5"/>
  <c r="BT130" i="5"/>
  <c r="BW130" i="5"/>
  <c r="BT1131" i="5"/>
  <c r="BU1131" i="5" s="1"/>
  <c r="BW1131" i="5"/>
  <c r="BT757" i="5"/>
  <c r="BU757" i="5" s="1"/>
  <c r="BW757" i="5"/>
  <c r="BT121" i="5"/>
  <c r="BU121" i="5" s="1"/>
  <c r="BW121" i="5"/>
  <c r="BT475" i="5"/>
  <c r="BW475" i="5"/>
  <c r="BT835" i="5"/>
  <c r="BW835" i="5"/>
  <c r="BT976" i="5"/>
  <c r="BU976" i="5" s="1"/>
  <c r="BW976" i="5"/>
  <c r="BT610" i="5"/>
  <c r="BU610" i="5" s="1"/>
  <c r="BW610" i="5"/>
  <c r="BT495" i="5"/>
  <c r="BU495" i="5" s="1"/>
  <c r="BW495" i="5"/>
  <c r="BT664" i="5"/>
  <c r="BU664" i="5" s="1"/>
  <c r="BW664" i="5"/>
  <c r="BT969" i="5"/>
  <c r="BW969" i="5"/>
  <c r="BT755" i="5"/>
  <c r="BW755" i="5"/>
  <c r="BT334" i="5"/>
  <c r="BU334" i="5" s="1"/>
  <c r="BW334" i="5"/>
  <c r="BT392" i="5"/>
  <c r="BU392" i="5" s="1"/>
  <c r="BW392" i="5"/>
  <c r="BT204" i="5"/>
  <c r="BU204" i="5" s="1"/>
  <c r="BW204" i="5"/>
  <c r="BT657" i="5"/>
  <c r="BU657" i="5" s="1"/>
  <c r="BW657" i="5"/>
  <c r="BT8" i="5"/>
  <c r="BW8" i="5"/>
  <c r="BT673" i="5"/>
  <c r="BW673" i="5"/>
  <c r="BT259" i="5"/>
  <c r="BU259" i="5" s="1"/>
  <c r="BW259" i="5"/>
  <c r="BT564" i="5"/>
  <c r="BU564" i="5" s="1"/>
  <c r="BW564" i="5"/>
  <c r="BT441" i="5"/>
  <c r="BU441" i="5" s="1"/>
  <c r="BW441" i="5"/>
  <c r="BT1080" i="5"/>
  <c r="BU1080" i="5" s="1"/>
  <c r="BW1080" i="5"/>
  <c r="BT974" i="5"/>
  <c r="BW974" i="5"/>
  <c r="BT358" i="5"/>
  <c r="BW358" i="5"/>
  <c r="BT689" i="5"/>
  <c r="BU689" i="5" s="1"/>
  <c r="BW689" i="5"/>
  <c r="BT65" i="5"/>
  <c r="BU65" i="5" s="1"/>
  <c r="BW65" i="5"/>
  <c r="BT1142" i="5"/>
  <c r="BU1142" i="5" s="1"/>
  <c r="BW1142" i="5"/>
  <c r="BT81" i="5"/>
  <c r="BU81" i="5" s="1"/>
  <c r="BW81" i="5"/>
  <c r="BT399" i="5"/>
  <c r="BW399" i="5"/>
  <c r="BT407" i="5"/>
  <c r="BW407" i="5"/>
  <c r="BT615" i="5"/>
  <c r="BU615" i="5" s="1"/>
  <c r="BW615" i="5"/>
  <c r="BT905" i="5"/>
  <c r="BU905" i="5" s="1"/>
  <c r="BW905" i="5"/>
  <c r="BT1130" i="5"/>
  <c r="BU1130" i="5" s="1"/>
  <c r="BW1130" i="5"/>
  <c r="BT1057" i="5"/>
  <c r="BU1057" i="5" s="1"/>
  <c r="BW1057" i="5"/>
  <c r="BT1011" i="5"/>
  <c r="BW1011" i="5"/>
  <c r="BT705" i="5"/>
  <c r="BW705" i="5"/>
  <c r="BT871" i="5"/>
  <c r="BW871" i="5"/>
  <c r="BT1166" i="5"/>
  <c r="BU1166" i="5" s="1"/>
  <c r="BW1166" i="5"/>
  <c r="BT310" i="5"/>
  <c r="BU310" i="5" s="1"/>
  <c r="BW310" i="5"/>
  <c r="BV648" i="5"/>
  <c r="BV904" i="5"/>
  <c r="BV1102" i="5"/>
  <c r="BV182" i="5"/>
  <c r="BV442" i="5"/>
  <c r="BV135" i="5"/>
  <c r="BV1101" i="5"/>
  <c r="BV461" i="5"/>
  <c r="BV13" i="5"/>
  <c r="BV629" i="5"/>
  <c r="BV597" i="5"/>
  <c r="BV444" i="5"/>
  <c r="BV97" i="5"/>
  <c r="BV769" i="5"/>
  <c r="BV174" i="5"/>
  <c r="BV542" i="5"/>
  <c r="BV164" i="5"/>
  <c r="BV509" i="5"/>
  <c r="BV70" i="5"/>
  <c r="BV364" i="5"/>
  <c r="BV704" i="5"/>
  <c r="BV275" i="5"/>
  <c r="BV473" i="5"/>
  <c r="BV1091" i="5"/>
  <c r="BV239" i="5"/>
  <c r="BV627" i="5"/>
  <c r="BV1132" i="5"/>
  <c r="BV960" i="5"/>
  <c r="BV644" i="5"/>
  <c r="BV34" i="5"/>
  <c r="BV1163" i="5"/>
  <c r="BV194" i="5"/>
  <c r="BV741" i="5"/>
  <c r="BV1059" i="5"/>
  <c r="BV201" i="5"/>
  <c r="BV917" i="5"/>
  <c r="BV891" i="5"/>
  <c r="BV222" i="5"/>
  <c r="BV893" i="5"/>
  <c r="BV600" i="5"/>
  <c r="BV782" i="5"/>
  <c r="BV1162" i="5"/>
  <c r="BV918" i="5"/>
  <c r="BV452" i="5"/>
  <c r="BV267" i="5"/>
  <c r="BV529" i="5"/>
  <c r="BV171" i="5"/>
  <c r="BV139" i="5"/>
  <c r="BV972" i="5"/>
  <c r="BV699" i="5"/>
  <c r="BV181" i="5"/>
  <c r="BV1170" i="5"/>
  <c r="BV383" i="5"/>
  <c r="BV990" i="5"/>
  <c r="BV672" i="5"/>
  <c r="BV481" i="5"/>
  <c r="BV801" i="5"/>
  <c r="BV1167" i="5"/>
  <c r="BV852" i="5"/>
  <c r="BV125" i="5"/>
  <c r="BV909" i="5"/>
  <c r="BV1125" i="5"/>
  <c r="BV389" i="5"/>
  <c r="BV651" i="5"/>
  <c r="BV37" i="5"/>
  <c r="BV809" i="5"/>
  <c r="BV323" i="5"/>
  <c r="BV301" i="5"/>
  <c r="BV506" i="5"/>
  <c r="BV720" i="5"/>
  <c r="BV1060" i="5"/>
  <c r="BV225" i="5"/>
  <c r="BV728" i="5"/>
  <c r="BV1100" i="5"/>
  <c r="BV184" i="5"/>
  <c r="BV1196" i="5"/>
  <c r="BV812" i="5"/>
  <c r="BV193" i="5"/>
  <c r="BV815" i="5"/>
  <c r="BV965" i="5"/>
  <c r="BV451" i="5"/>
  <c r="BV260" i="5"/>
  <c r="BV548" i="5"/>
  <c r="BV449" i="5"/>
  <c r="BV938" i="5"/>
  <c r="BV549" i="5"/>
  <c r="BV890" i="5"/>
  <c r="BV1172" i="5"/>
  <c r="BV744" i="5"/>
  <c r="BV697" i="5"/>
  <c r="BV1188" i="5"/>
  <c r="BV659" i="5"/>
  <c r="BV140" i="5"/>
  <c r="BV49" i="5"/>
  <c r="BV1035" i="5"/>
  <c r="BV635" i="5"/>
  <c r="BV58" i="5"/>
  <c r="BV1077" i="5"/>
  <c r="BV6" i="5"/>
  <c r="BV676" i="5"/>
  <c r="BV660" i="5"/>
  <c r="BV1182" i="5"/>
  <c r="BV653" i="5"/>
  <c r="BV977" i="5"/>
  <c r="BV1107" i="5"/>
  <c r="BV912" i="5"/>
  <c r="BV1152" i="5"/>
  <c r="BV426" i="5"/>
  <c r="BV901" i="5"/>
  <c r="BV598" i="5"/>
  <c r="BV265" i="5"/>
  <c r="BV560" i="5"/>
  <c r="BV68" i="5"/>
  <c r="BV1016" i="5"/>
  <c r="BV89" i="5"/>
  <c r="BV1173" i="5"/>
  <c r="BV285" i="5"/>
  <c r="BV787" i="5"/>
  <c r="BV956" i="5"/>
  <c r="BV707" i="5"/>
  <c r="BV395" i="5"/>
  <c r="BV939" i="5"/>
  <c r="BV774" i="5"/>
  <c r="BV382" i="5"/>
  <c r="BV729" i="5"/>
  <c r="BV1185" i="5"/>
  <c r="BV282" i="5"/>
  <c r="BV779" i="5"/>
  <c r="BV316" i="5"/>
  <c r="BV72" i="5"/>
  <c r="BV582" i="5"/>
  <c r="BV677" i="5"/>
  <c r="BV26" i="5"/>
  <c r="BV599" i="5"/>
  <c r="BV780" i="5"/>
  <c r="BV1054" i="5"/>
  <c r="BV698" i="5"/>
  <c r="BV1012" i="5"/>
  <c r="BV253" i="5"/>
  <c r="BV62" i="5"/>
  <c r="BV928" i="5"/>
  <c r="BV459" i="5"/>
  <c r="BV404" i="5"/>
  <c r="BV1032" i="5"/>
  <c r="BV156" i="5"/>
  <c r="BV1146" i="5"/>
  <c r="BV1062" i="5"/>
  <c r="BV43" i="5"/>
  <c r="BV552" i="5"/>
  <c r="BV790" i="5"/>
  <c r="BV581" i="5"/>
  <c r="BV760" i="5"/>
  <c r="BV619" i="5"/>
  <c r="BV101" i="5"/>
  <c r="BV721" i="5"/>
  <c r="BV995" i="5"/>
  <c r="BV1111" i="5"/>
  <c r="BV1153" i="5"/>
  <c r="BV467" i="5"/>
  <c r="BV883" i="5"/>
  <c r="BV748" i="5"/>
  <c r="BV916" i="5"/>
  <c r="BV1219" i="5"/>
  <c r="BV875" i="5"/>
  <c r="BV1094" i="5"/>
  <c r="BV555" i="5"/>
  <c r="BV731" i="5"/>
  <c r="BV714" i="5"/>
  <c r="BV429" i="5"/>
  <c r="BV1010" i="5"/>
  <c r="BV898" i="5"/>
  <c r="BV341" i="5"/>
  <c r="BV333" i="5"/>
  <c r="BV584" i="5"/>
  <c r="BV889" i="5"/>
  <c r="BV305" i="5"/>
  <c r="BV231" i="5"/>
  <c r="BV1055" i="5"/>
  <c r="BV602" i="5"/>
  <c r="BV274" i="5"/>
  <c r="BV1039" i="5"/>
  <c r="BV1031" i="5"/>
  <c r="BV822" i="5"/>
  <c r="BV719" i="5"/>
  <c r="BV678" i="5"/>
  <c r="BV413" i="5"/>
  <c r="BV1003" i="5"/>
  <c r="BV96" i="5"/>
  <c r="BV412" i="5"/>
  <c r="BV1005" i="5"/>
  <c r="BV1181" i="5"/>
  <c r="BV530" i="5"/>
  <c r="BV24" i="5"/>
  <c r="BV1089" i="5"/>
  <c r="BV476" i="5"/>
  <c r="BV519" i="5"/>
  <c r="BV1076" i="5"/>
  <c r="BV309" i="5"/>
  <c r="BV244" i="5"/>
  <c r="BV562" i="5"/>
  <c r="BV517" i="5"/>
  <c r="BV1004" i="5"/>
  <c r="BV1113" i="5"/>
  <c r="BV820" i="5"/>
  <c r="BV935" i="5"/>
  <c r="BV318" i="5"/>
  <c r="BV1143" i="5"/>
  <c r="BV148" i="5"/>
  <c r="BV159" i="5"/>
  <c r="BV834" i="5"/>
  <c r="BV246" i="5"/>
  <c r="BV799" i="5"/>
  <c r="BV1090" i="5"/>
  <c r="BT822" i="5"/>
  <c r="BU822" i="5" s="1"/>
  <c r="BW822" i="5"/>
  <c r="BT413" i="5"/>
  <c r="BU413" i="5" s="1"/>
  <c r="BW413" i="5"/>
  <c r="BT1003" i="5"/>
  <c r="BU1003" i="5" s="1"/>
  <c r="BW1003" i="5"/>
  <c r="BT96" i="5"/>
  <c r="BW96" i="5"/>
  <c r="BT412" i="5"/>
  <c r="BU412" i="5" s="1"/>
  <c r="BW412" i="5"/>
  <c r="BT1005" i="5"/>
  <c r="BU1005" i="5" s="1"/>
  <c r="BW1005" i="5"/>
  <c r="BT1181" i="5"/>
  <c r="BU1181" i="5" s="1"/>
  <c r="BW1181" i="5"/>
  <c r="BT530" i="5"/>
  <c r="BU530" i="5" s="1"/>
  <c r="BW530" i="5"/>
  <c r="BT24" i="5"/>
  <c r="BU24" i="5" s="1"/>
  <c r="BW24" i="5"/>
  <c r="BT1089" i="5"/>
  <c r="BW1089" i="5"/>
  <c r="BT476" i="5"/>
  <c r="BU476" i="5" s="1"/>
  <c r="BW476" i="5"/>
  <c r="BT519" i="5"/>
  <c r="BU519" i="5" s="1"/>
  <c r="BW519" i="5"/>
  <c r="BT1076" i="5"/>
  <c r="BU1076" i="5" s="1"/>
  <c r="BW1076" i="5"/>
  <c r="BT497" i="5"/>
  <c r="BU497" i="5" s="1"/>
  <c r="BW497" i="5"/>
  <c r="BT577" i="5"/>
  <c r="BU577" i="5" s="1"/>
  <c r="BW577" i="5"/>
  <c r="BT595" i="5"/>
  <c r="BW595" i="5"/>
  <c r="BT212" i="5"/>
  <c r="BU212" i="5" s="1"/>
  <c r="BW212" i="5"/>
  <c r="BT1082" i="5"/>
  <c r="BU1082" i="5" s="1"/>
  <c r="BW1082" i="5"/>
  <c r="BT558" i="5"/>
  <c r="BU558" i="5" s="1"/>
  <c r="BW558" i="5"/>
  <c r="BT684" i="5"/>
  <c r="BU684" i="5" s="1"/>
  <c r="BW684" i="5"/>
  <c r="BT553" i="5"/>
  <c r="BU553" i="5" s="1"/>
  <c r="BW553" i="5"/>
  <c r="BT1030" i="5"/>
  <c r="BW1030" i="5"/>
  <c r="BT496" i="5"/>
  <c r="BU496" i="5" s="1"/>
  <c r="BW496" i="5"/>
  <c r="BT478" i="5"/>
  <c r="BU478" i="5" s="1"/>
  <c r="BW478" i="5"/>
  <c r="BT329" i="5"/>
  <c r="BU329" i="5" s="1"/>
  <c r="BW329" i="5"/>
  <c r="BT393" i="5"/>
  <c r="BU393" i="5" s="1"/>
  <c r="BW393" i="5"/>
  <c r="BT849" i="5"/>
  <c r="BU849" i="5" s="1"/>
  <c r="BW849" i="5"/>
  <c r="BT27" i="5"/>
  <c r="BW27" i="5"/>
  <c r="BT149" i="5"/>
  <c r="BU149" i="5" s="1"/>
  <c r="BW149" i="5"/>
  <c r="BT137" i="5"/>
  <c r="BU137" i="5" s="1"/>
  <c r="BW137" i="5"/>
  <c r="BT66" i="5"/>
  <c r="BU66" i="5" s="1"/>
  <c r="BW66" i="5"/>
  <c r="BT7" i="5"/>
  <c r="BU7" i="5" s="1"/>
  <c r="BW7" i="5"/>
  <c r="BT988" i="5"/>
  <c r="BU988" i="5" s="1"/>
  <c r="BW988" i="5"/>
  <c r="BT818" i="5"/>
  <c r="BW818" i="5"/>
  <c r="BT874" i="5"/>
  <c r="BU874" i="5" s="1"/>
  <c r="BW874" i="5"/>
  <c r="BT695" i="5"/>
  <c r="BU695" i="5" s="1"/>
  <c r="BW695" i="5"/>
  <c r="BT850" i="5"/>
  <c r="BU850" i="5" s="1"/>
  <c r="BW850" i="5"/>
  <c r="BT732" i="5"/>
  <c r="BU732" i="5" s="1"/>
  <c r="BW732" i="5"/>
  <c r="BT1045" i="5"/>
  <c r="BU1045" i="5" s="1"/>
  <c r="BW1045" i="5"/>
  <c r="BT756" i="5"/>
  <c r="BW756" i="5"/>
  <c r="BT423" i="5"/>
  <c r="BU423" i="5" s="1"/>
  <c r="BW423" i="5"/>
  <c r="BT840" i="5"/>
  <c r="BU840" i="5" s="1"/>
  <c r="BW840" i="5"/>
  <c r="BT124" i="5"/>
  <c r="BU124" i="5" s="1"/>
  <c r="BW124" i="5"/>
  <c r="BT911" i="5"/>
  <c r="BU911" i="5" s="1"/>
  <c r="BW911" i="5"/>
  <c r="BT504" i="5"/>
  <c r="BU504" i="5" s="1"/>
  <c r="BW504" i="5"/>
  <c r="BT1213" i="5"/>
  <c r="BW1213" i="5"/>
  <c r="BT386" i="5"/>
  <c r="BU386" i="5" s="1"/>
  <c r="BW386" i="5"/>
  <c r="BT82" i="5"/>
  <c r="BU82" i="5" s="1"/>
  <c r="BW82" i="5"/>
  <c r="BT279" i="5"/>
  <c r="BU279" i="5" s="1"/>
  <c r="BW279" i="5"/>
  <c r="BT19" i="5"/>
  <c r="BU19" i="5" s="1"/>
  <c r="BW19" i="5"/>
  <c r="BT614" i="5"/>
  <c r="BU614" i="5" s="1"/>
  <c r="BW614" i="5"/>
  <c r="BT712" i="5"/>
  <c r="BW712" i="5"/>
  <c r="BT733" i="5"/>
  <c r="BU733" i="5" s="1"/>
  <c r="BW733" i="5"/>
  <c r="BT337" i="5"/>
  <c r="BU337" i="5" s="1"/>
  <c r="BW337" i="5"/>
  <c r="BT996" i="5"/>
  <c r="BU996" i="5" s="1"/>
  <c r="BW996" i="5"/>
  <c r="BT1026" i="5"/>
  <c r="BU1026" i="5" s="1"/>
  <c r="BW1026" i="5"/>
  <c r="BT1069" i="5"/>
  <c r="BU1069" i="5" s="1"/>
  <c r="BW1069" i="5"/>
  <c r="BT236" i="5"/>
  <c r="BW236" i="5"/>
  <c r="BT541" i="5"/>
  <c r="BU541" i="5" s="1"/>
  <c r="BW541" i="5"/>
  <c r="BT1106" i="5"/>
  <c r="BU1106" i="5" s="1"/>
  <c r="BW1106" i="5"/>
  <c r="BT993" i="5"/>
  <c r="BU993" i="5" s="1"/>
  <c r="BW993" i="5"/>
  <c r="BT819" i="5"/>
  <c r="BU819" i="5" s="1"/>
  <c r="BW819" i="5"/>
  <c r="BT1155" i="5"/>
  <c r="BU1155" i="5" s="1"/>
  <c r="BW1155" i="5"/>
  <c r="BT847" i="5"/>
  <c r="BW847" i="5"/>
  <c r="BT1013" i="5"/>
  <c r="BU1013" i="5" s="1"/>
  <c r="BW1013" i="5"/>
  <c r="BT29" i="5"/>
  <c r="BU29" i="5" s="1"/>
  <c r="BW29" i="5"/>
  <c r="BT485" i="5"/>
  <c r="BU485" i="5" s="1"/>
  <c r="BW485" i="5"/>
  <c r="BT138" i="5"/>
  <c r="BU138" i="5" s="1"/>
  <c r="BW138" i="5"/>
  <c r="BT910" i="5"/>
  <c r="BU910" i="5" s="1"/>
  <c r="BW910" i="5"/>
  <c r="BT830" i="5"/>
  <c r="BW830" i="5"/>
  <c r="BT1203" i="5"/>
  <c r="BU1203" i="5" s="1"/>
  <c r="BW1203" i="5"/>
  <c r="BT777" i="5"/>
  <c r="BU777" i="5" s="1"/>
  <c r="BW777" i="5"/>
  <c r="BT266" i="5"/>
  <c r="BU266" i="5" s="1"/>
  <c r="BW266" i="5"/>
  <c r="BT1075" i="5"/>
  <c r="BU1075" i="5" s="1"/>
  <c r="BW1075" i="5"/>
  <c r="BT1096" i="5"/>
  <c r="BU1096" i="5" s="1"/>
  <c r="BW1096" i="5"/>
  <c r="BT606" i="5"/>
  <c r="BW606" i="5"/>
  <c r="BT783" i="5"/>
  <c r="BU783" i="5" s="1"/>
  <c r="BW783" i="5"/>
  <c r="BT357" i="5"/>
  <c r="BU357" i="5" s="1"/>
  <c r="BW357" i="5"/>
  <c r="BT715" i="5"/>
  <c r="BU715" i="5" s="1"/>
  <c r="BW715" i="5"/>
  <c r="BT314" i="5"/>
  <c r="BU314" i="5" s="1"/>
  <c r="BW314" i="5"/>
  <c r="BT322" i="5"/>
  <c r="BU322" i="5" s="1"/>
  <c r="BW322" i="5"/>
  <c r="BT527" i="5"/>
  <c r="BW527" i="5"/>
  <c r="BT913" i="5"/>
  <c r="BU913" i="5" s="1"/>
  <c r="BW913" i="5"/>
  <c r="BT370" i="5"/>
  <c r="BU370" i="5" s="1"/>
  <c r="BW370" i="5"/>
  <c r="BT810" i="5"/>
  <c r="BU810" i="5" s="1"/>
  <c r="BW810" i="5"/>
  <c r="BT906" i="5"/>
  <c r="BU906" i="5" s="1"/>
  <c r="BW906" i="5"/>
  <c r="BT428" i="5"/>
  <c r="BU428" i="5" s="1"/>
  <c r="BW428" i="5"/>
  <c r="BT739" i="5"/>
  <c r="BW739" i="5"/>
  <c r="BT363" i="5"/>
  <c r="BU363" i="5" s="1"/>
  <c r="BW363" i="5"/>
  <c r="BT791" i="5"/>
  <c r="BU791" i="5" s="1"/>
  <c r="BW791" i="5"/>
  <c r="BT1118" i="5"/>
  <c r="BU1118" i="5" s="1"/>
  <c r="BW1118" i="5"/>
  <c r="BT953" i="5"/>
  <c r="BU953" i="5" s="1"/>
  <c r="BW953" i="5"/>
  <c r="BT1104" i="5"/>
  <c r="BU1104" i="5" s="1"/>
  <c r="BW1104" i="5"/>
  <c r="BT127" i="5"/>
  <c r="BW127" i="5"/>
  <c r="BT740" i="5"/>
  <c r="BU740" i="5" s="1"/>
  <c r="BW740" i="5"/>
  <c r="BT1050" i="5"/>
  <c r="BU1050" i="5" s="1"/>
  <c r="BW1050" i="5"/>
  <c r="BT557" i="5"/>
  <c r="BU557" i="5" s="1"/>
  <c r="BW557" i="5"/>
  <c r="BT1216" i="5"/>
  <c r="BU1216" i="5" s="1"/>
  <c r="BW1216" i="5"/>
  <c r="BT1004" i="5"/>
  <c r="BU1004" i="5" s="1"/>
  <c r="BW1004" i="5"/>
  <c r="BT148" i="5"/>
  <c r="BW148" i="5"/>
  <c r="BT799" i="5"/>
  <c r="BU799" i="5" s="1"/>
  <c r="BW799" i="5"/>
  <c r="BT594" i="5"/>
  <c r="BU594" i="5" s="1"/>
  <c r="BW594" i="5"/>
  <c r="BT688" i="5"/>
  <c r="BU688" i="5" s="1"/>
  <c r="BW688" i="5"/>
  <c r="BT919" i="5"/>
  <c r="BU919" i="5" s="1"/>
  <c r="BW919" i="5"/>
  <c r="BT1123" i="5"/>
  <c r="BU1123" i="5" s="1"/>
  <c r="BW1123" i="5"/>
  <c r="BT701" i="5"/>
  <c r="BW701" i="5"/>
  <c r="BT980" i="5"/>
  <c r="BU980" i="5" s="1"/>
  <c r="BW980" i="5"/>
  <c r="BT150" i="5"/>
  <c r="BU150" i="5" s="1"/>
  <c r="BW150" i="5"/>
  <c r="BT961" i="5"/>
  <c r="BU961" i="5" s="1"/>
  <c r="BW961" i="5"/>
  <c r="BT650" i="5"/>
  <c r="BU650" i="5" s="1"/>
  <c r="BW650" i="5"/>
  <c r="BT1154" i="5"/>
  <c r="BU1154" i="5" s="1"/>
  <c r="BW1154" i="5"/>
  <c r="BT336" i="5"/>
  <c r="BW336" i="5"/>
  <c r="BT1133" i="5"/>
  <c r="BU1133" i="5" s="1"/>
  <c r="BW1133" i="5"/>
  <c r="BT116" i="5"/>
  <c r="BU116" i="5" s="1"/>
  <c r="BW116" i="5"/>
  <c r="BT17" i="5"/>
  <c r="BU17" i="5" s="1"/>
  <c r="BW17" i="5"/>
  <c r="BT59" i="5"/>
  <c r="BU59" i="5" s="1"/>
  <c r="BW59" i="5"/>
  <c r="BT385" i="5"/>
  <c r="BU385" i="5" s="1"/>
  <c r="BW385" i="5"/>
  <c r="BT472" i="5"/>
  <c r="BW472" i="5"/>
  <c r="BT624" i="5"/>
  <c r="BU624" i="5" s="1"/>
  <c r="BW624" i="5"/>
  <c r="BT380" i="5"/>
  <c r="BU380" i="5" s="1"/>
  <c r="BW380" i="5"/>
  <c r="BT1158" i="5"/>
  <c r="BU1158" i="5" s="1"/>
  <c r="BW1158" i="5"/>
  <c r="BT122" i="5"/>
  <c r="BU122" i="5" s="1"/>
  <c r="BW122" i="5"/>
  <c r="BT251" i="5"/>
  <c r="BU251" i="5" s="1"/>
  <c r="BW251" i="5"/>
  <c r="BT534" i="5"/>
  <c r="BW534" i="5"/>
  <c r="BT1093" i="5"/>
  <c r="BU1093" i="5" s="1"/>
  <c r="BW1093" i="5"/>
  <c r="BT1165" i="5"/>
  <c r="BU1165" i="5" s="1"/>
  <c r="BW1165" i="5"/>
  <c r="BT211" i="5"/>
  <c r="BU211" i="5" s="1"/>
  <c r="BW211" i="5"/>
  <c r="BT793" i="5"/>
  <c r="BU793" i="5" s="1"/>
  <c r="BW793" i="5"/>
  <c r="BT1083" i="5"/>
  <c r="BU1083" i="5" s="1"/>
  <c r="BW1083" i="5"/>
  <c r="BT161" i="5"/>
  <c r="BW161" i="5"/>
  <c r="BT293" i="5"/>
  <c r="BU293" i="5" s="1"/>
  <c r="BW293" i="5"/>
  <c r="BT55" i="5"/>
  <c r="BU55" i="5" s="1"/>
  <c r="BW55" i="5"/>
  <c r="BT23" i="5"/>
  <c r="BU23" i="5" s="1"/>
  <c r="BW23" i="5"/>
  <c r="BT1109" i="5"/>
  <c r="BU1109" i="5" s="1"/>
  <c r="BW1109" i="5"/>
  <c r="BT794" i="5"/>
  <c r="BU794" i="5" s="1"/>
  <c r="BW794" i="5"/>
  <c r="BT773" i="5"/>
  <c r="BW773" i="5"/>
  <c r="BT937" i="5"/>
  <c r="BU937" i="5" s="1"/>
  <c r="BW937" i="5"/>
  <c r="BT611" i="5"/>
  <c r="BU611" i="5" s="1"/>
  <c r="BW611" i="5"/>
  <c r="BT708" i="5"/>
  <c r="BU708" i="5" s="1"/>
  <c r="BW708" i="5"/>
  <c r="BT1156" i="5"/>
  <c r="BU1156" i="5" s="1"/>
  <c r="BW1156" i="5"/>
  <c r="BT1164" i="5"/>
  <c r="BU1164" i="5" s="1"/>
  <c r="BW1164" i="5"/>
  <c r="BT817" i="5"/>
  <c r="BW817" i="5"/>
  <c r="BT632" i="5"/>
  <c r="BU632" i="5" s="1"/>
  <c r="BW632" i="5"/>
  <c r="BT169" i="5"/>
  <c r="BU169" i="5" s="1"/>
  <c r="BW169" i="5"/>
  <c r="BT882" i="5"/>
  <c r="BU882" i="5" s="1"/>
  <c r="BW882" i="5"/>
  <c r="BT999" i="5"/>
  <c r="BU999" i="5" s="1"/>
  <c r="BW999" i="5"/>
  <c r="BT525" i="5"/>
  <c r="BU525" i="5" s="1"/>
  <c r="BW525" i="5"/>
  <c r="BT1184" i="5"/>
  <c r="BW1184" i="5"/>
  <c r="BT11" i="5"/>
  <c r="BU11" i="5" s="1"/>
  <c r="BW11" i="5"/>
  <c r="BT508" i="5"/>
  <c r="BU508" i="5" s="1"/>
  <c r="BW508" i="5"/>
  <c r="BT574" i="5"/>
  <c r="BU574" i="5" s="1"/>
  <c r="BW574" i="5"/>
  <c r="BT388" i="5"/>
  <c r="BU388" i="5" s="1"/>
  <c r="BW388" i="5"/>
  <c r="BT515" i="5"/>
  <c r="BU515" i="5" s="1"/>
  <c r="BW515" i="5"/>
  <c r="BT1023" i="5"/>
  <c r="BW1023" i="5"/>
  <c r="BT1065" i="5"/>
  <c r="BU1065" i="5" s="1"/>
  <c r="BW1065" i="5"/>
  <c r="BT33" i="5"/>
  <c r="BU33" i="5" s="1"/>
  <c r="BW33" i="5"/>
  <c r="BT738" i="5"/>
  <c r="BU738" i="5" s="1"/>
  <c r="BW738" i="5"/>
  <c r="BT288" i="5"/>
  <c r="BU288" i="5" s="1"/>
  <c r="BW288" i="5"/>
  <c r="BT1108" i="5"/>
  <c r="BU1108" i="5" s="1"/>
  <c r="BW1108" i="5"/>
  <c r="BT1007" i="5"/>
  <c r="BW1007" i="5"/>
  <c r="BT410" i="5"/>
  <c r="BU410" i="5" s="1"/>
  <c r="BW410" i="5"/>
  <c r="BT217" i="5"/>
  <c r="BU217" i="5" s="1"/>
  <c r="BW217" i="5"/>
  <c r="BT521" i="5"/>
  <c r="BU521" i="5" s="1"/>
  <c r="BW521" i="5"/>
  <c r="BT524" i="5"/>
  <c r="BU524" i="5" s="1"/>
  <c r="BW524" i="5"/>
  <c r="BT35" i="5"/>
  <c r="BU35" i="5" s="1"/>
  <c r="BW35" i="5"/>
  <c r="BT207" i="5"/>
  <c r="BW207" i="5"/>
  <c r="BT489" i="5"/>
  <c r="BU489" i="5" s="1"/>
  <c r="BW489" i="5"/>
  <c r="BT921" i="5"/>
  <c r="BU921" i="5" s="1"/>
  <c r="BW921" i="5"/>
  <c r="BT690" i="5"/>
  <c r="BU690" i="5" s="1"/>
  <c r="BW690" i="5"/>
  <c r="BT800" i="5"/>
  <c r="BU800" i="5" s="1"/>
  <c r="BW800" i="5"/>
  <c r="BT80" i="5"/>
  <c r="BU80" i="5" s="1"/>
  <c r="BW80" i="5"/>
  <c r="BT45" i="5"/>
  <c r="BW45" i="5"/>
  <c r="BT104" i="5"/>
  <c r="BU104" i="5" s="1"/>
  <c r="BW104" i="5"/>
  <c r="BT984" i="5"/>
  <c r="BU984" i="5" s="1"/>
  <c r="BW984" i="5"/>
  <c r="BT312" i="5"/>
  <c r="BU312" i="5" s="1"/>
  <c r="BW312" i="5"/>
  <c r="BT975" i="5"/>
  <c r="BU975" i="5" s="1"/>
  <c r="BW975" i="5"/>
  <c r="BT311" i="5"/>
  <c r="BU311" i="5" s="1"/>
  <c r="BW311" i="5"/>
  <c r="BT851" i="5"/>
  <c r="BW851" i="5"/>
  <c r="BT652" i="5"/>
  <c r="BU652" i="5" s="1"/>
  <c r="BW652" i="5"/>
  <c r="BT1086" i="5"/>
  <c r="BU1086" i="5" s="1"/>
  <c r="BW1086" i="5"/>
  <c r="BT730" i="5"/>
  <c r="BU730" i="5" s="1"/>
  <c r="BW730" i="5"/>
  <c r="BT1031" i="5"/>
  <c r="BU1031" i="5" s="1"/>
  <c r="BW1031" i="5"/>
  <c r="BT719" i="5"/>
  <c r="BU719" i="5" s="1"/>
  <c r="BW719" i="5"/>
  <c r="BT678" i="5"/>
  <c r="BW678" i="5"/>
  <c r="BT309" i="5"/>
  <c r="BU309" i="5" s="1"/>
  <c r="BW309" i="5"/>
  <c r="BT244" i="5"/>
  <c r="BU244" i="5" s="1"/>
  <c r="BW244" i="5"/>
  <c r="BT562" i="5"/>
  <c r="BU562" i="5" s="1"/>
  <c r="BW562" i="5"/>
  <c r="BT517" i="5"/>
  <c r="BU517" i="5" s="1"/>
  <c r="BW517" i="5"/>
  <c r="BT1113" i="5"/>
  <c r="BU1113" i="5" s="1"/>
  <c r="BW1113" i="5"/>
  <c r="BT820" i="5"/>
  <c r="BW820" i="5"/>
  <c r="BT935" i="5"/>
  <c r="BU935" i="5" s="1"/>
  <c r="BW935" i="5"/>
  <c r="BT318" i="5"/>
  <c r="BU318" i="5" s="1"/>
  <c r="BW318" i="5"/>
  <c r="BT1143" i="5"/>
  <c r="BU1143" i="5" s="1"/>
  <c r="BW1143" i="5"/>
  <c r="BT159" i="5"/>
  <c r="BU159" i="5" s="1"/>
  <c r="BW159" i="5"/>
  <c r="BT834" i="5"/>
  <c r="BU834" i="5" s="1"/>
  <c r="BW834" i="5"/>
  <c r="BT246" i="5"/>
  <c r="BW246" i="5"/>
  <c r="BT1090" i="5"/>
  <c r="BU1090" i="5" s="1"/>
  <c r="BW1090" i="5"/>
  <c r="BT272" i="5"/>
  <c r="BU272" i="5" s="1"/>
  <c r="BW272" i="5"/>
  <c r="BT647" i="5"/>
  <c r="BU647" i="5" s="1"/>
  <c r="BW647" i="5"/>
  <c r="BT679" i="5"/>
  <c r="BU679" i="5" s="1"/>
  <c r="BW679" i="5"/>
  <c r="BT1008" i="5"/>
  <c r="BU1008" i="5" s="1"/>
  <c r="BW1008" i="5"/>
  <c r="BT1042" i="5"/>
  <c r="BW1042" i="5"/>
  <c r="BT493" i="5"/>
  <c r="BU493" i="5" s="1"/>
  <c r="BW493" i="5"/>
  <c r="BT344" i="5"/>
  <c r="BU344" i="5" s="1"/>
  <c r="BW344" i="5"/>
  <c r="BT768" i="5"/>
  <c r="BU768" i="5" s="1"/>
  <c r="BW768" i="5"/>
  <c r="BT982" i="5"/>
  <c r="BU982" i="5" s="1"/>
  <c r="BW982" i="5"/>
  <c r="BT670" i="5"/>
  <c r="BU670" i="5" s="1"/>
  <c r="BW670" i="5"/>
  <c r="BT845" i="5"/>
  <c r="BW845" i="5"/>
  <c r="BT1078" i="5"/>
  <c r="BU1078" i="5" s="1"/>
  <c r="BW1078" i="5"/>
  <c r="BT1041" i="5"/>
  <c r="BU1041" i="5" s="1"/>
  <c r="BW1041" i="5"/>
  <c r="BT1197" i="5"/>
  <c r="BU1197" i="5" s="1"/>
  <c r="BW1197" i="5"/>
  <c r="BT669" i="5"/>
  <c r="BU669" i="5" s="1"/>
  <c r="BW669" i="5"/>
  <c r="BT252" i="5"/>
  <c r="BU252" i="5" s="1"/>
  <c r="BW252" i="5"/>
  <c r="BT501" i="5"/>
  <c r="BW501" i="5"/>
  <c r="BT439" i="5"/>
  <c r="BU439" i="5" s="1"/>
  <c r="BW439" i="5"/>
  <c r="BT821" i="5"/>
  <c r="BU821" i="5" s="1"/>
  <c r="BW821" i="5"/>
  <c r="BT185" i="5"/>
  <c r="BU185" i="5" s="1"/>
  <c r="BW185" i="5"/>
  <c r="BT215" i="5"/>
  <c r="BU215" i="5" s="1"/>
  <c r="BW215" i="5"/>
  <c r="BT20" i="5"/>
  <c r="BU20" i="5" s="1"/>
  <c r="BW20" i="5"/>
  <c r="BT540" i="5"/>
  <c r="BW540" i="5"/>
  <c r="BT460" i="5"/>
  <c r="BU460" i="5" s="1"/>
  <c r="BW460" i="5"/>
  <c r="BT1198" i="5"/>
  <c r="BU1198" i="5" s="1"/>
  <c r="BW1198" i="5"/>
  <c r="BT567" i="5"/>
  <c r="BU567" i="5" s="1"/>
  <c r="BW567" i="5"/>
  <c r="BT232" i="5"/>
  <c r="BU232" i="5" s="1"/>
  <c r="BW232" i="5"/>
  <c r="BT1169" i="5"/>
  <c r="BU1169" i="5" s="1"/>
  <c r="BW1169" i="5"/>
  <c r="BT129" i="5"/>
  <c r="BW129" i="5"/>
  <c r="BT247" i="5"/>
  <c r="BU247" i="5" s="1"/>
  <c r="BW247" i="5"/>
  <c r="BT772" i="5"/>
  <c r="BU772" i="5" s="1"/>
  <c r="BW772" i="5"/>
  <c r="BT1150" i="5"/>
  <c r="BU1150" i="5" s="1"/>
  <c r="BW1150" i="5"/>
  <c r="BT502" i="5"/>
  <c r="BU502" i="5" s="1"/>
  <c r="BW502" i="5"/>
  <c r="BT108" i="5"/>
  <c r="BU108" i="5" s="1"/>
  <c r="BW108" i="5"/>
  <c r="BT942" i="5"/>
  <c r="BW942" i="5"/>
  <c r="BT1199" i="5"/>
  <c r="BU1199" i="5" s="1"/>
  <c r="BW1199" i="5"/>
  <c r="BT249" i="5"/>
  <c r="BU249" i="5" s="1"/>
  <c r="BW249" i="5"/>
  <c r="BT202" i="5"/>
  <c r="BU202" i="5" s="1"/>
  <c r="BW202" i="5"/>
  <c r="BT243" i="5"/>
  <c r="BU243" i="5" s="1"/>
  <c r="BW243" i="5"/>
  <c r="BT568" i="5"/>
  <c r="BU568" i="5" s="1"/>
  <c r="BW568" i="5"/>
  <c r="BT480" i="5"/>
  <c r="BW480" i="5"/>
  <c r="BT758" i="5"/>
  <c r="BU758" i="5" s="1"/>
  <c r="BW758" i="5"/>
  <c r="BT872" i="5"/>
  <c r="BU872" i="5" s="1"/>
  <c r="BW872" i="5"/>
  <c r="BT187" i="5"/>
  <c r="BU187" i="5" s="1"/>
  <c r="BW187" i="5"/>
  <c r="BT749" i="5"/>
  <c r="BU749" i="5" s="1"/>
  <c r="BW749" i="5"/>
  <c r="BT868" i="5"/>
  <c r="BU868" i="5" s="1"/>
  <c r="BW868" i="5"/>
  <c r="BT421" i="5"/>
  <c r="BW421" i="5"/>
  <c r="BT53" i="5"/>
  <c r="BU53" i="5" s="1"/>
  <c r="BW53" i="5"/>
  <c r="BT616" i="5"/>
  <c r="BU616" i="5" s="1"/>
  <c r="BW616" i="5"/>
  <c r="BT987" i="5"/>
  <c r="BU987" i="5" s="1"/>
  <c r="BW987" i="5"/>
  <c r="BT1209" i="5"/>
  <c r="BU1209" i="5" s="1"/>
  <c r="BW1209" i="5"/>
  <c r="BT361" i="5"/>
  <c r="BU361" i="5" s="1"/>
  <c r="BW361" i="5"/>
  <c r="BT747" i="5"/>
  <c r="BW747" i="5"/>
  <c r="BT795" i="5"/>
  <c r="BU795" i="5" s="1"/>
  <c r="BW795" i="5"/>
  <c r="BT196" i="5"/>
  <c r="BU196" i="5" s="1"/>
  <c r="BW196" i="5"/>
  <c r="BT198" i="5"/>
  <c r="BU198" i="5" s="1"/>
  <c r="BW198" i="5"/>
  <c r="BT132" i="5"/>
  <c r="BU132" i="5" s="1"/>
  <c r="BW132" i="5"/>
  <c r="BT16" i="5"/>
  <c r="BU16" i="5" s="1"/>
  <c r="BW16" i="5"/>
  <c r="BT405" i="5"/>
  <c r="BW405" i="5"/>
  <c r="BT359" i="5"/>
  <c r="BU359" i="5" s="1"/>
  <c r="BW359" i="5"/>
  <c r="BT946" i="5"/>
  <c r="BU946" i="5" s="1"/>
  <c r="BW946" i="5"/>
  <c r="BT583" i="5"/>
  <c r="BU583" i="5" s="1"/>
  <c r="BW583" i="5"/>
  <c r="BT1138" i="5"/>
  <c r="BU1138" i="5" s="1"/>
  <c r="BW1138" i="5"/>
  <c r="BT1145" i="5"/>
  <c r="BU1145" i="5" s="1"/>
  <c r="BW1145" i="5"/>
  <c r="BT1134" i="5"/>
  <c r="BW1134" i="5"/>
  <c r="BT761" i="5"/>
  <c r="BU761" i="5" s="1"/>
  <c r="BW761" i="5"/>
  <c r="BT752" i="5"/>
  <c r="BU752" i="5" s="1"/>
  <c r="BW752" i="5"/>
  <c r="BT751" i="5"/>
  <c r="BU751" i="5" s="1"/>
  <c r="BW751" i="5"/>
  <c r="BT93" i="5"/>
  <c r="BU93" i="5" s="1"/>
  <c r="BW93" i="5"/>
  <c r="BT531" i="5"/>
  <c r="BU531" i="5" s="1"/>
  <c r="BW531" i="5"/>
  <c r="BT781" i="5"/>
  <c r="BW781" i="5"/>
  <c r="BT566" i="5"/>
  <c r="BU566" i="5" s="1"/>
  <c r="BW566" i="5"/>
  <c r="BT1192" i="5"/>
  <c r="BU1192" i="5" s="1"/>
  <c r="BW1192" i="5"/>
  <c r="BT437" i="5"/>
  <c r="BU437" i="5" s="1"/>
  <c r="BW437" i="5"/>
  <c r="BT401" i="5"/>
  <c r="BU401" i="5" s="1"/>
  <c r="BW401" i="5"/>
  <c r="BT511" i="5"/>
  <c r="BU511" i="5" s="1"/>
  <c r="BW511" i="5"/>
  <c r="BT992" i="5"/>
  <c r="BW992" i="5"/>
  <c r="BT1017" i="5"/>
  <c r="BU1017" i="5" s="1"/>
  <c r="BW1017" i="5"/>
  <c r="BT551" i="5"/>
  <c r="BU551" i="5" s="1"/>
  <c r="BW551" i="5"/>
  <c r="BT1160" i="5"/>
  <c r="BU1160" i="5" s="1"/>
  <c r="BW1160" i="5"/>
  <c r="BT420" i="5"/>
  <c r="BU420" i="5" s="1"/>
  <c r="BW420" i="5"/>
  <c r="BT924" i="5"/>
  <c r="BU924" i="5" s="1"/>
  <c r="BW924" i="5"/>
  <c r="BT1206" i="5"/>
  <c r="BW1206" i="5"/>
  <c r="BT639" i="5"/>
  <c r="BU639" i="5" s="1"/>
  <c r="BW639" i="5"/>
  <c r="BT829" i="5"/>
  <c r="BU829" i="5" s="1"/>
  <c r="BW829" i="5"/>
  <c r="BT929" i="5"/>
  <c r="BU929" i="5" s="1"/>
  <c r="BW929" i="5"/>
  <c r="BT1210" i="5"/>
  <c r="BU1210" i="5" s="1"/>
  <c r="BW1210" i="5"/>
  <c r="BT273" i="5"/>
  <c r="BU273" i="5" s="1"/>
  <c r="BW273" i="5"/>
  <c r="BT925" i="5"/>
  <c r="BW925" i="5"/>
  <c r="BT36" i="5"/>
  <c r="BU36" i="5" s="1"/>
  <c r="BW36" i="5"/>
  <c r="BT75" i="5"/>
  <c r="BU75" i="5" s="1"/>
  <c r="BW75" i="5"/>
  <c r="BT880" i="5"/>
  <c r="BU880" i="5" s="1"/>
  <c r="BW880" i="5"/>
  <c r="BT1183" i="5"/>
  <c r="BU1183" i="5" s="1"/>
  <c r="BW1183" i="5"/>
  <c r="BT691" i="5"/>
  <c r="BU691" i="5" s="1"/>
  <c r="BW691" i="5"/>
  <c r="BT844" i="5"/>
  <c r="BW844" i="5"/>
  <c r="BT545" i="5"/>
  <c r="BU545" i="5" s="1"/>
  <c r="BW545" i="5"/>
  <c r="BT91" i="5"/>
  <c r="BU91" i="5" s="1"/>
  <c r="BW91" i="5"/>
  <c r="BT106" i="5"/>
  <c r="BU106" i="5" s="1"/>
  <c r="BW106" i="5"/>
  <c r="BT991" i="5"/>
  <c r="BU991" i="5" s="1"/>
  <c r="BW991" i="5"/>
  <c r="BT661" i="5"/>
  <c r="BU661" i="5" s="1"/>
  <c r="BW661" i="5"/>
  <c r="BT869" i="5"/>
  <c r="BW869" i="5"/>
  <c r="BT183" i="5"/>
  <c r="BU183" i="5" s="1"/>
  <c r="BW183" i="5"/>
  <c r="BT958" i="5"/>
  <c r="BU958" i="5" s="1"/>
  <c r="BW958" i="5"/>
  <c r="BT1141" i="5"/>
  <c r="BU1141" i="5" s="1"/>
  <c r="BW1141" i="5"/>
  <c r="BT86" i="5"/>
  <c r="BU86" i="5" s="1"/>
  <c r="BW86" i="5"/>
  <c r="BT190" i="5"/>
  <c r="BU190" i="5" s="1"/>
  <c r="BW190" i="5"/>
  <c r="BV372" i="5"/>
  <c r="BV859" i="5"/>
  <c r="BV663" i="5"/>
  <c r="BV276" i="5"/>
  <c r="BV398" i="5"/>
  <c r="BV514" i="5"/>
  <c r="BV523" i="5"/>
  <c r="BV700" i="5"/>
  <c r="BV1072" i="5"/>
  <c r="BV1046" i="5"/>
  <c r="BV1051" i="5"/>
  <c r="BV355" i="5"/>
  <c r="BV727" i="5"/>
  <c r="BV271" i="5"/>
  <c r="BV1038" i="5"/>
  <c r="BV1127" i="5"/>
  <c r="BV926" i="5"/>
  <c r="BV417" i="5"/>
  <c r="BV1207" i="5"/>
  <c r="BV79" i="5"/>
  <c r="BV856" i="5"/>
  <c r="BV613" i="5"/>
  <c r="BV510" i="5"/>
  <c r="BV643" i="5"/>
  <c r="BV411" i="5"/>
  <c r="BV837" i="5"/>
  <c r="BV927" i="5"/>
  <c r="BV759" i="5"/>
  <c r="BV1043" i="5"/>
  <c r="BV1092" i="5"/>
  <c r="BV986" i="5"/>
  <c r="BV862" i="5"/>
  <c r="BV803" i="5"/>
  <c r="BV145" i="5"/>
  <c r="BV547" i="5"/>
  <c r="BV554" i="5"/>
  <c r="BV1112" i="5"/>
  <c r="BV44" i="5"/>
  <c r="BV283" i="5"/>
  <c r="BV18" i="5"/>
  <c r="BV422" i="5"/>
  <c r="BV462" i="5"/>
  <c r="BV258" i="5"/>
  <c r="BV326" i="5"/>
  <c r="BV579" i="5"/>
  <c r="BV655" i="5"/>
  <c r="BV78" i="5"/>
  <c r="BV1168" i="5"/>
  <c r="BV569" i="5"/>
  <c r="BV440" i="5"/>
  <c r="BV416" i="5"/>
  <c r="BV158" i="5"/>
  <c r="BV789" i="5"/>
  <c r="BV1174" i="5"/>
  <c r="BV130" i="5"/>
  <c r="BV1131" i="5"/>
  <c r="BV757" i="5"/>
  <c r="BV121" i="5"/>
  <c r="BV306" i="5"/>
  <c r="BV475" i="5"/>
  <c r="BV835" i="5"/>
  <c r="BV976" i="5"/>
  <c r="BV610" i="5"/>
  <c r="BV983" i="5"/>
  <c r="BV495" i="5"/>
  <c r="BV664" i="5"/>
  <c r="BV969" i="5"/>
  <c r="BV755" i="5"/>
  <c r="BV334" i="5"/>
  <c r="BV392" i="5"/>
  <c r="BV1200" i="5"/>
  <c r="BV204" i="5"/>
  <c r="BV657" i="5"/>
  <c r="BV8" i="5"/>
  <c r="BV1124" i="5"/>
  <c r="BV673" i="5"/>
  <c r="BV259" i="5"/>
  <c r="BV564" i="5"/>
  <c r="BV441" i="5"/>
  <c r="BV1080" i="5"/>
  <c r="BV142" i="5"/>
  <c r="BV974" i="5"/>
  <c r="BV358" i="5"/>
  <c r="BV864" i="5"/>
  <c r="BV689" i="5"/>
  <c r="BV65" i="5"/>
  <c r="BV1142" i="5"/>
  <c r="BV81" i="5"/>
  <c r="BV640" i="5"/>
  <c r="BV399" i="5"/>
  <c r="BV415" i="5"/>
  <c r="BV407" i="5"/>
  <c r="BV615" i="5"/>
  <c r="BV905" i="5"/>
  <c r="BV950" i="5"/>
  <c r="BV1130" i="5"/>
  <c r="BV224" i="5"/>
  <c r="BV1057" i="5"/>
  <c r="BV1011" i="5"/>
  <c r="BV1202" i="5"/>
  <c r="BV705" i="5"/>
  <c r="BV871" i="5"/>
  <c r="BV1095" i="5"/>
  <c r="BV1166" i="5"/>
  <c r="BV310" i="5"/>
  <c r="BV1218" i="5"/>
  <c r="BV497" i="5"/>
  <c r="BV577" i="5"/>
  <c r="BV595" i="5"/>
  <c r="BV212" i="5"/>
  <c r="BV1082" i="5"/>
  <c r="BV558" i="5"/>
  <c r="BV684" i="5"/>
  <c r="BV553" i="5"/>
  <c r="BV1030" i="5"/>
  <c r="BV496" i="5"/>
  <c r="BV478" i="5"/>
  <c r="BV329" i="5"/>
  <c r="BV393" i="5"/>
  <c r="BV849" i="5"/>
  <c r="BV27" i="5"/>
  <c r="BV149" i="5"/>
  <c r="BV137" i="5"/>
  <c r="BV66" i="5"/>
  <c r="BV7" i="5"/>
  <c r="BV988" i="5"/>
  <c r="BV818" i="5"/>
  <c r="BV874" i="5"/>
  <c r="BV695" i="5"/>
  <c r="BV850" i="5"/>
  <c r="BV732" i="5"/>
  <c r="BV1045" i="5"/>
  <c r="BV756" i="5"/>
  <c r="BV423" i="5"/>
  <c r="BV840" i="5"/>
  <c r="BV124" i="5"/>
  <c r="BV911" i="5"/>
  <c r="BV504" i="5"/>
  <c r="BV1213" i="5"/>
  <c r="BV386" i="5"/>
  <c r="BV82" i="5"/>
  <c r="BV279" i="5"/>
  <c r="BV19" i="5"/>
  <c r="BV614" i="5"/>
  <c r="BV712" i="5"/>
  <c r="BV733" i="5"/>
  <c r="BV337" i="5"/>
  <c r="BV996" i="5"/>
  <c r="BV1026" i="5"/>
  <c r="BV1069" i="5"/>
  <c r="BV236" i="5"/>
  <c r="BV541" i="5"/>
  <c r="BV1106" i="5"/>
  <c r="BV993" i="5"/>
  <c r="BV819" i="5"/>
  <c r="BV1155" i="5"/>
  <c r="BV847" i="5"/>
  <c r="BV1013" i="5"/>
  <c r="BV29" i="5"/>
  <c r="BV485" i="5"/>
  <c r="BV138" i="5"/>
  <c r="BV910" i="5"/>
  <c r="BV830" i="5"/>
  <c r="BV1203" i="5"/>
  <c r="BV777" i="5"/>
  <c r="BV266" i="5"/>
  <c r="BV1075" i="5"/>
  <c r="BV1096" i="5"/>
  <c r="BV606" i="5"/>
  <c r="BV783" i="5"/>
  <c r="BV357" i="5"/>
  <c r="BV715" i="5"/>
  <c r="BV314" i="5"/>
  <c r="BV322" i="5"/>
  <c r="BV527" i="5"/>
  <c r="BV913" i="5"/>
  <c r="BV370" i="5"/>
  <c r="BV810" i="5"/>
  <c r="BV906" i="5"/>
  <c r="BV428" i="5"/>
  <c r="BV739" i="5"/>
  <c r="BV363" i="5"/>
  <c r="BV791" i="5"/>
  <c r="BV1118" i="5"/>
  <c r="BV953" i="5"/>
  <c r="BV1104" i="5"/>
  <c r="BV127" i="5"/>
  <c r="BV740" i="5"/>
  <c r="BV1050" i="5"/>
  <c r="BV557" i="5"/>
  <c r="BV1216" i="5"/>
  <c r="BV272" i="5"/>
  <c r="BV594" i="5"/>
  <c r="BV647" i="5"/>
  <c r="BV679" i="5"/>
  <c r="BV688" i="5"/>
  <c r="BV1008" i="5"/>
  <c r="BV919" i="5"/>
  <c r="BV1123" i="5"/>
  <c r="BV1042" i="5"/>
  <c r="BV701" i="5"/>
  <c r="BV980" i="5"/>
  <c r="BV150" i="5"/>
  <c r="BV961" i="5"/>
  <c r="BV650" i="5"/>
  <c r="BV1154" i="5"/>
  <c r="BV336" i="5"/>
  <c r="BV1133" i="5"/>
  <c r="BV116" i="5"/>
  <c r="BV17" i="5"/>
  <c r="BV59" i="5"/>
  <c r="BV385" i="5"/>
  <c r="BV472" i="5"/>
  <c r="BV624" i="5"/>
  <c r="BV380" i="5"/>
  <c r="BV1158" i="5"/>
  <c r="BV122" i="5"/>
  <c r="BV251" i="5"/>
  <c r="BV534" i="5"/>
  <c r="BV1093" i="5"/>
  <c r="BV1165" i="5"/>
  <c r="BV211" i="5"/>
  <c r="BV793" i="5"/>
  <c r="BV1083" i="5"/>
  <c r="BV161" i="5"/>
  <c r="BV293" i="5"/>
  <c r="BV55" i="5"/>
  <c r="BV23" i="5"/>
  <c r="BV1109" i="5"/>
  <c r="BV794" i="5"/>
  <c r="BV773" i="5"/>
  <c r="BV937" i="5"/>
  <c r="BV611" i="5"/>
  <c r="BV708" i="5"/>
  <c r="BV1156" i="5"/>
  <c r="BV1164" i="5"/>
  <c r="BV817" i="5"/>
  <c r="BV632" i="5"/>
  <c r="BV169" i="5"/>
  <c r="BV882" i="5"/>
  <c r="BV999" i="5"/>
  <c r="BV525" i="5"/>
  <c r="BV1184" i="5"/>
  <c r="BV11" i="5"/>
  <c r="BV508" i="5"/>
  <c r="BV574" i="5"/>
  <c r="BV388" i="5"/>
  <c r="BV515" i="5"/>
  <c r="BV1023" i="5"/>
  <c r="BV1065" i="5"/>
  <c r="BV33" i="5"/>
  <c r="BV738" i="5"/>
  <c r="BV288" i="5"/>
  <c r="BV1108" i="5"/>
  <c r="BV1007" i="5"/>
  <c r="BV410" i="5"/>
  <c r="BV217" i="5"/>
  <c r="BV521" i="5"/>
  <c r="BV524" i="5"/>
  <c r="BV35" i="5"/>
  <c r="BV207" i="5"/>
  <c r="BV489" i="5"/>
  <c r="BV921" i="5"/>
  <c r="BV690" i="5"/>
  <c r="BV800" i="5"/>
  <c r="BV80" i="5"/>
  <c r="BV45" i="5"/>
  <c r="BV104" i="5"/>
  <c r="BV984" i="5"/>
  <c r="BV312" i="5"/>
  <c r="BV975" i="5"/>
  <c r="BV311" i="5"/>
  <c r="BV851" i="5"/>
  <c r="BV652" i="5"/>
  <c r="BV1086" i="5"/>
  <c r="BV730" i="5"/>
  <c r="BV493" i="5"/>
  <c r="BV344" i="5"/>
  <c r="BV768" i="5"/>
  <c r="BV982" i="5"/>
  <c r="BV670" i="5"/>
  <c r="BV845" i="5"/>
  <c r="BV1078" i="5"/>
  <c r="BV1041" i="5"/>
  <c r="BV1197" i="5"/>
  <c r="BV669" i="5"/>
  <c r="BV252" i="5"/>
  <c r="BV501" i="5"/>
  <c r="BV439" i="5"/>
  <c r="BV821" i="5"/>
  <c r="BV185" i="5"/>
  <c r="BV215" i="5"/>
  <c r="BV20" i="5"/>
  <c r="BV540" i="5"/>
  <c r="BV460" i="5"/>
  <c r="BV1198" i="5"/>
  <c r="BV567" i="5"/>
  <c r="BV232" i="5"/>
  <c r="BV1169" i="5"/>
  <c r="BV129" i="5"/>
  <c r="BV247" i="5"/>
  <c r="BV772" i="5"/>
  <c r="BV1150" i="5"/>
  <c r="BV502" i="5"/>
  <c r="BV108" i="5"/>
  <c r="BV942" i="5"/>
  <c r="BV1199" i="5"/>
  <c r="BV249" i="5"/>
  <c r="BV202" i="5"/>
  <c r="BV243" i="5"/>
  <c r="BV568" i="5"/>
  <c r="BV480" i="5"/>
  <c r="BV758" i="5"/>
  <c r="BV872" i="5"/>
  <c r="BV187" i="5"/>
  <c r="BV749" i="5"/>
  <c r="BV868" i="5"/>
  <c r="BV421" i="5"/>
  <c r="BV53" i="5"/>
  <c r="BV616" i="5"/>
  <c r="BV987" i="5"/>
  <c r="BV1209" i="5"/>
  <c r="BV361" i="5"/>
  <c r="BV747" i="5"/>
  <c r="BV795" i="5"/>
  <c r="BV196" i="5"/>
  <c r="BV198" i="5"/>
  <c r="BV132" i="5"/>
  <c r="BV16" i="5"/>
  <c r="BV405" i="5"/>
  <c r="BV359" i="5"/>
  <c r="BV946" i="5"/>
  <c r="BV583" i="5"/>
  <c r="BV1138" i="5"/>
  <c r="BV1145" i="5"/>
  <c r="BV1134" i="5"/>
  <c r="BV761" i="5"/>
  <c r="BV752" i="5"/>
  <c r="BV751" i="5"/>
  <c r="BV93" i="5"/>
  <c r="BV531" i="5"/>
  <c r="BV781" i="5"/>
  <c r="BV566" i="5"/>
  <c r="BV1192" i="5"/>
  <c r="BV437" i="5"/>
  <c r="BV401" i="5"/>
  <c r="BV511" i="5"/>
  <c r="BV992" i="5"/>
  <c r="BV1017" i="5"/>
  <c r="BV551" i="5"/>
  <c r="BV1160" i="5"/>
  <c r="BV420" i="5"/>
  <c r="BV924" i="5"/>
  <c r="BV1206" i="5"/>
  <c r="BV639" i="5"/>
  <c r="BV829" i="5"/>
  <c r="BV929" i="5"/>
  <c r="BV1210" i="5"/>
  <c r="BV273" i="5"/>
  <c r="BV925" i="5"/>
  <c r="BV36" i="5"/>
  <c r="BV75" i="5"/>
  <c r="BV880" i="5"/>
  <c r="BV1183" i="5"/>
  <c r="BV691" i="5"/>
  <c r="BV844" i="5"/>
  <c r="BV545" i="5"/>
  <c r="BV91" i="5"/>
  <c r="BV106" i="5"/>
  <c r="BV991" i="5"/>
  <c r="BV661" i="5"/>
  <c r="BV869" i="5"/>
  <c r="BV183" i="5"/>
  <c r="BV958" i="5"/>
  <c r="BV1141" i="5"/>
  <c r="BV86" i="5"/>
  <c r="BV190" i="5"/>
  <c r="BV41" i="5"/>
  <c r="BV128" i="5"/>
  <c r="BV474" i="5"/>
  <c r="BV641" i="5"/>
  <c r="BV83" i="5"/>
  <c r="BV903" i="5"/>
  <c r="BV456" i="5"/>
  <c r="BV1067" i="5"/>
  <c r="BV427" i="5"/>
  <c r="BV745" i="5"/>
  <c r="BV735" i="5"/>
  <c r="BV280" i="5"/>
  <c r="BV776" i="5"/>
  <c r="BV3" i="5"/>
  <c r="BV1063" i="5"/>
  <c r="BV14" i="5"/>
  <c r="BV40" i="5"/>
  <c r="BV10" i="5"/>
  <c r="BV435" i="5"/>
  <c r="BV455" i="5"/>
  <c r="BV798" i="5"/>
  <c r="BV646" i="5"/>
  <c r="BV784" i="5"/>
  <c r="BV998" i="5"/>
  <c r="BV348" i="5"/>
  <c r="BV74" i="5"/>
  <c r="BV343" i="5"/>
  <c r="BV930" i="5"/>
  <c r="BV1194" i="5"/>
  <c r="BV241" i="5"/>
  <c r="BV807" i="5"/>
  <c r="BV1098" i="5"/>
  <c r="BV464" i="5"/>
  <c r="BV321" i="5"/>
  <c r="BV346" i="5"/>
  <c r="BV674" i="5"/>
  <c r="BV1148" i="5"/>
  <c r="BV884" i="5"/>
  <c r="BV1064" i="5"/>
  <c r="BV92" i="5"/>
  <c r="BV894" i="5"/>
  <c r="BV219" i="5"/>
  <c r="BV155" i="5"/>
  <c r="BV134" i="5"/>
  <c r="BV419" i="5"/>
  <c r="BV802" i="5"/>
  <c r="BV1048" i="5"/>
  <c r="BV255" i="5"/>
  <c r="BV902" i="5"/>
  <c r="BV682" i="5"/>
  <c r="BV532" i="5"/>
  <c r="BV881" i="5"/>
  <c r="BV213" i="5"/>
  <c r="BV25" i="5"/>
  <c r="BV120" i="5"/>
  <c r="BV642" i="5"/>
  <c r="BV576" i="5"/>
  <c r="BV683" i="5"/>
  <c r="BV317" i="5"/>
  <c r="BV84" i="5"/>
  <c r="BV454" i="5"/>
  <c r="BV1021" i="5"/>
  <c r="BV770" i="5"/>
  <c r="BV1190" i="5"/>
  <c r="BV378" i="5"/>
  <c r="BV612" i="5"/>
  <c r="BV645" i="5"/>
  <c r="BV963" i="5"/>
  <c r="BV718" i="5"/>
  <c r="BV512" i="5"/>
  <c r="BV520" i="5"/>
  <c r="BV448" i="5"/>
  <c r="BV846" i="5"/>
  <c r="BV409" i="5"/>
  <c r="BV952" i="5"/>
  <c r="BV888" i="5"/>
  <c r="BV1056" i="5"/>
  <c r="BV468" i="5"/>
  <c r="BV52" i="5"/>
  <c r="BV838" i="5"/>
  <c r="BV763" i="5"/>
  <c r="BV920" i="5"/>
  <c r="BV1217" i="5"/>
  <c r="BV1025" i="5"/>
  <c r="BV1119" i="5"/>
  <c r="BV143" i="5"/>
  <c r="BV205" i="5"/>
  <c r="BV327" i="5"/>
  <c r="BV1061" i="5"/>
  <c r="BV151" i="5"/>
  <c r="BV831" i="5"/>
  <c r="BV368" i="5"/>
  <c r="BV1137" i="5"/>
  <c r="BV785" i="5"/>
  <c r="BV180" i="5"/>
  <c r="BV572" i="5"/>
  <c r="BV1191" i="5"/>
  <c r="BV98" i="5"/>
  <c r="BV1099" i="5"/>
  <c r="BV1121" i="5"/>
  <c r="BV235" i="5"/>
  <c r="BV63" i="5"/>
  <c r="BV113" i="5"/>
  <c r="BV516" i="5"/>
  <c r="BV470" i="5"/>
  <c r="BV923" i="5"/>
  <c r="BV843" i="5"/>
  <c r="BV962" i="5"/>
  <c r="BV1071" i="5"/>
  <c r="BV1085" i="5"/>
  <c r="BV706" i="5"/>
  <c r="BV680" i="5"/>
  <c r="BV345" i="5"/>
  <c r="BV947" i="5"/>
  <c r="BV486" i="5"/>
  <c r="BV12" i="5"/>
  <c r="BV152" i="5"/>
  <c r="BV1110" i="5"/>
  <c r="BV109" i="5"/>
  <c r="BV22" i="5"/>
  <c r="BV873" i="5"/>
  <c r="BV1024" i="5"/>
  <c r="BV492" i="5"/>
  <c r="BV702" i="5"/>
  <c r="BV863" i="5"/>
  <c r="BV200" i="5"/>
  <c r="BV248" i="5"/>
  <c r="BV351" i="5"/>
  <c r="BV157" i="5"/>
  <c r="BV914" i="5"/>
  <c r="BV1204" i="5"/>
  <c r="BV367" i="5"/>
  <c r="BV1049" i="5"/>
  <c r="BV724" i="5"/>
  <c r="BV671" i="5"/>
  <c r="BV228" i="5"/>
  <c r="BV31" i="5"/>
  <c r="BV466" i="5"/>
  <c r="BV631" i="5"/>
  <c r="BV842" i="5"/>
  <c r="BV948" i="5"/>
  <c r="BV30" i="5"/>
  <c r="BV931" i="5"/>
  <c r="BV471" i="5"/>
  <c r="BV189" i="5"/>
  <c r="BV360" i="5"/>
  <c r="BV119" i="5"/>
  <c r="BV1115" i="5"/>
  <c r="BV746" i="5"/>
  <c r="BV197" i="5"/>
  <c r="BV685" i="5"/>
  <c r="BV593" i="5"/>
  <c r="BV175" i="5"/>
  <c r="BV457" i="5"/>
  <c r="BV365" i="5"/>
  <c r="BV220" i="5"/>
  <c r="BV262" i="5"/>
  <c r="BV694" i="5"/>
  <c r="BV764" i="5"/>
  <c r="BV887" i="5"/>
  <c r="BV290" i="5"/>
  <c r="BV371" i="5"/>
  <c r="BV54" i="5"/>
  <c r="BV638" i="5"/>
  <c r="BV966" i="5"/>
  <c r="BV1178" i="5"/>
  <c r="BV374" i="5"/>
  <c r="BV908" i="5"/>
  <c r="BV580" i="5"/>
  <c r="BV1136" i="5"/>
  <c r="BV71" i="5"/>
  <c r="BV607" i="5"/>
  <c r="BV261" i="5"/>
  <c r="BV899" i="5"/>
  <c r="BV1087" i="5"/>
  <c r="BV806" i="5"/>
  <c r="BV586" i="5"/>
  <c r="BV1009" i="5"/>
  <c r="BV1157" i="5"/>
  <c r="BV1193" i="5"/>
  <c r="BV1044" i="5"/>
  <c r="BV1189" i="5"/>
  <c r="BV300" i="5"/>
  <c r="BV861" i="5"/>
  <c r="BV954" i="5"/>
  <c r="BV500" i="5"/>
  <c r="BV1214" i="5"/>
  <c r="BV623" i="5"/>
  <c r="BV425" i="5"/>
  <c r="BV1088" i="5"/>
  <c r="BV469" i="5"/>
  <c r="BV95" i="5"/>
  <c r="BV662" i="5"/>
  <c r="BV406" i="5"/>
  <c r="BV61" i="5"/>
  <c r="BV762" i="5"/>
  <c r="BV163" i="5"/>
  <c r="BV1014" i="5"/>
  <c r="BV1208" i="5"/>
  <c r="BV854" i="5"/>
  <c r="BV1081" i="5"/>
  <c r="BV736" i="5"/>
  <c r="BV287" i="5"/>
  <c r="BV369" i="5"/>
  <c r="BV528" i="5"/>
  <c r="BV100" i="5"/>
  <c r="BV328" i="5"/>
  <c r="BV591" i="5"/>
  <c r="BV717" i="5"/>
  <c r="BV1179" i="5"/>
  <c r="BV146" i="5"/>
  <c r="BV218" i="5"/>
  <c r="BV710" i="5"/>
  <c r="BV1116" i="5"/>
  <c r="BV162" i="5"/>
  <c r="BV325" i="5"/>
  <c r="BV734" i="5"/>
  <c r="BV1097" i="5"/>
  <c r="BV418" i="5"/>
  <c r="BV154" i="5"/>
  <c r="BV295" i="5"/>
  <c r="BV9" i="5"/>
  <c r="BV176" i="5"/>
  <c r="BV230" i="5"/>
  <c r="BV989" i="5"/>
  <c r="BV64" i="5"/>
  <c r="BV973" i="5"/>
  <c r="BV463" i="5"/>
  <c r="BV522" i="5"/>
  <c r="BV447" i="5"/>
  <c r="BV487" i="5"/>
  <c r="BV765" i="5"/>
  <c r="BV1052" i="5"/>
  <c r="BV179" i="5"/>
  <c r="BV649" i="5"/>
  <c r="BV885" i="5"/>
  <c r="BV153" i="5"/>
  <c r="BV985" i="5"/>
  <c r="BV48" i="5"/>
  <c r="BV578" i="5"/>
  <c r="BV585" i="5"/>
  <c r="BV381" i="5"/>
  <c r="BV857" i="5"/>
  <c r="BV195" i="5"/>
  <c r="BV432" i="5"/>
  <c r="BV379" i="5"/>
  <c r="BV1139" i="5"/>
  <c r="BV330" i="5"/>
  <c r="BV57" i="5"/>
  <c r="BV675" i="5"/>
  <c r="BV634" i="5"/>
  <c r="BV453" i="5"/>
  <c r="BV340" i="5"/>
  <c r="BV354" i="5"/>
  <c r="BV254" i="5"/>
  <c r="BV32" i="5"/>
  <c r="BV242" i="5"/>
  <c r="BV505" i="5"/>
  <c r="BV102" i="5"/>
  <c r="BV621" i="5"/>
  <c r="BV609" i="5"/>
  <c r="BV482" i="5"/>
  <c r="BV133" i="5"/>
  <c r="BV533" i="5"/>
  <c r="BV60" i="5"/>
  <c r="BV778" i="5"/>
  <c r="BV601" i="5"/>
  <c r="BV1066" i="5"/>
  <c r="BV233" i="5"/>
  <c r="BV1020" i="5"/>
  <c r="BV636" i="5"/>
  <c r="BV67" i="5"/>
  <c r="BV170" i="5"/>
  <c r="BV394" i="5"/>
  <c r="BV308" i="5"/>
  <c r="BV805" i="5"/>
  <c r="BV1019" i="5"/>
  <c r="BV166" i="5"/>
  <c r="BV1159" i="5"/>
  <c r="BV141" i="5"/>
  <c r="BV1079" i="5"/>
  <c r="BV1040" i="5"/>
  <c r="BV292" i="5"/>
  <c r="BV1000" i="5"/>
  <c r="BV56" i="5"/>
  <c r="BV725" i="5"/>
  <c r="BV968" i="5"/>
  <c r="BV936" i="5"/>
  <c r="BV1215" i="5"/>
  <c r="BV687" i="5"/>
  <c r="BV1129" i="5"/>
  <c r="BV299" i="5"/>
  <c r="BV737" i="5"/>
  <c r="BV263" i="5"/>
  <c r="BV387" i="5"/>
  <c r="BV879" i="5"/>
  <c r="BV214" i="5"/>
  <c r="BV808" i="5"/>
  <c r="BV499" i="5"/>
  <c r="BV981" i="5"/>
  <c r="BV1074" i="5"/>
  <c r="BV716" i="5"/>
  <c r="BV1144" i="5"/>
  <c r="BV1037" i="5"/>
  <c r="BV115" i="5"/>
  <c r="BV855" i="5"/>
  <c r="BV431" i="5"/>
  <c r="BV841" i="5"/>
  <c r="BV1201" i="5"/>
  <c r="BV88" i="5"/>
  <c r="BV723" i="5"/>
  <c r="BV1140" i="5"/>
  <c r="BV391" i="5"/>
  <c r="BV47" i="5"/>
  <c r="BV353" i="5"/>
  <c r="BV1058" i="5"/>
  <c r="BV1126" i="5"/>
  <c r="BV390" i="5"/>
  <c r="BV573" i="5"/>
  <c r="BV1120" i="5"/>
  <c r="BV286" i="5"/>
  <c r="BV338" i="5"/>
  <c r="BV414" i="5"/>
  <c r="BV76" i="5"/>
  <c r="BV633" i="5"/>
  <c r="BV816" i="5"/>
  <c r="BV1117" i="5"/>
  <c r="BV42" i="5"/>
  <c r="BV608" i="5"/>
  <c r="BV315" i="5"/>
  <c r="BV1122" i="5"/>
  <c r="BV408" i="5"/>
  <c r="BV28" i="5"/>
  <c r="BV665" i="5"/>
  <c r="BV722" i="5"/>
  <c r="BV488" i="5"/>
  <c r="BV556" i="5"/>
  <c r="BV544" i="5"/>
  <c r="BV123" i="5"/>
  <c r="BV570" i="5"/>
  <c r="BV526" i="5"/>
  <c r="BV320" i="5"/>
  <c r="BV693" i="5"/>
  <c r="BV313" i="5"/>
  <c r="BV539" i="5"/>
  <c r="BV342" i="5"/>
  <c r="BV436" i="5"/>
  <c r="BV604" i="5"/>
  <c r="BV87" i="5"/>
  <c r="BV590" i="5"/>
  <c r="BV550" i="5"/>
  <c r="BV703" i="5"/>
  <c r="BV588" i="5"/>
  <c r="BV376" i="5"/>
  <c r="BV876" i="5"/>
  <c r="BV373" i="5"/>
  <c r="BV167" i="5"/>
  <c r="BV188" i="5"/>
  <c r="BV4" i="5"/>
  <c r="BV256" i="5"/>
  <c r="BV450" i="5"/>
  <c r="BV827" i="5"/>
  <c r="BV589" i="5"/>
  <c r="BV767" i="5"/>
  <c r="BV375" i="5"/>
  <c r="BV208" i="5"/>
  <c r="BV625" i="5"/>
  <c r="BV46" i="5"/>
  <c r="BV964" i="5"/>
  <c r="BV792" i="5"/>
  <c r="BV465" i="5"/>
  <c r="BV771" i="5"/>
  <c r="BV711" i="5"/>
  <c r="BV223" i="5"/>
  <c r="BV433" i="5"/>
  <c r="BV870" i="5"/>
  <c r="BV105" i="5"/>
  <c r="BV967" i="5"/>
  <c r="BV668" i="5"/>
  <c r="BV654" i="5"/>
  <c r="BV667" i="5"/>
  <c r="BV438" i="5"/>
  <c r="BV513" i="5"/>
  <c r="BV1205" i="5"/>
  <c r="BV826" i="5"/>
  <c r="BV943" i="5"/>
  <c r="BV304" i="5"/>
  <c r="BV828" i="5"/>
  <c r="BV726" i="5"/>
  <c r="BV1176" i="5"/>
  <c r="BV754" i="5"/>
  <c r="BV753" i="5"/>
  <c r="BV713" i="5"/>
  <c r="BV866" i="5"/>
  <c r="BV490" i="5"/>
  <c r="BV630" i="5"/>
  <c r="BV1114" i="5"/>
  <c r="BV933" i="5"/>
  <c r="BV240" i="5"/>
  <c r="BV949" i="5"/>
  <c r="BV112" i="5"/>
  <c r="BV477" i="5"/>
  <c r="BV1105" i="5"/>
  <c r="BV626" i="5"/>
  <c r="BV1195" i="5"/>
  <c r="BV221" i="5"/>
  <c r="BV867" i="5"/>
  <c r="BV605" i="5"/>
  <c r="BV90" i="5"/>
  <c r="BV979" i="5"/>
  <c r="BV742" i="5"/>
  <c r="BV804" i="5"/>
  <c r="BV775" i="5"/>
  <c r="BV257" i="5"/>
  <c r="BV302" i="5"/>
  <c r="BV85" i="5"/>
  <c r="BV172" i="5"/>
  <c r="BV743" i="5"/>
  <c r="BV1103" i="5"/>
  <c r="BV173" i="5"/>
  <c r="BV970" i="5"/>
  <c r="BV922" i="5"/>
  <c r="BV297" i="5"/>
  <c r="BV94" i="5"/>
  <c r="BV178" i="5"/>
  <c r="BV507" i="5"/>
  <c r="BV1128" i="5"/>
  <c r="BV848" i="5"/>
  <c r="BV951" i="5"/>
  <c r="BV144" i="5"/>
  <c r="BV692" i="5"/>
  <c r="BV186" i="5"/>
  <c r="BV209" i="5"/>
  <c r="BV210" i="5"/>
  <c r="BV191" i="5"/>
  <c r="BV934" i="5"/>
  <c r="BV915" i="5"/>
  <c r="BV303" i="5"/>
  <c r="BV878" i="5"/>
  <c r="BV503" i="5"/>
  <c r="BV347" i="5"/>
  <c r="BV796" i="5"/>
  <c r="BV518" i="5"/>
  <c r="BV537" i="5"/>
  <c r="BV458" i="5"/>
  <c r="BV561" i="5"/>
  <c r="BV895" i="5"/>
  <c r="BV603" i="5"/>
  <c r="BV565" i="5"/>
  <c r="BV814" i="5"/>
  <c r="BV294" i="5"/>
  <c r="BV117" i="5"/>
  <c r="BV1149" i="5"/>
  <c r="BV1147" i="5"/>
  <c r="BV352" i="5"/>
  <c r="BV575" i="5"/>
  <c r="BV1036" i="5"/>
  <c r="BV291" i="5"/>
  <c r="BV494" i="5"/>
  <c r="BV349" i="5"/>
  <c r="BV131" i="5"/>
  <c r="BV111" i="5"/>
  <c r="BV832" i="5"/>
  <c r="BV1186" i="5"/>
  <c r="BV813" i="5"/>
  <c r="BV709" i="5"/>
  <c r="BV245" i="5"/>
  <c r="BV1171" i="5"/>
  <c r="BV750" i="5"/>
  <c r="BV69" i="5"/>
  <c r="BV563" i="5"/>
  <c r="BV307" i="5"/>
  <c r="BV335" i="5"/>
  <c r="BV1002" i="5"/>
  <c r="BV1177" i="5"/>
  <c r="BV434" i="5"/>
  <c r="BV443" i="5"/>
  <c r="BV296" i="5"/>
  <c r="BV797" i="5"/>
  <c r="BV1022" i="5"/>
  <c r="BV1029" i="5"/>
  <c r="BV622" i="5"/>
  <c r="BV237" i="5"/>
  <c r="BV445" i="5"/>
  <c r="BV110" i="5"/>
  <c r="BV994" i="5"/>
  <c r="BV396" i="5"/>
  <c r="BV1187" i="5"/>
  <c r="BV332" i="5"/>
  <c r="BV1028" i="5"/>
  <c r="BV788" i="5"/>
  <c r="BV50" i="5"/>
  <c r="BV99" i="5"/>
  <c r="BV479" i="5"/>
  <c r="BV637" i="5"/>
  <c r="BV397" i="5"/>
  <c r="BV1047" i="5"/>
  <c r="BV896" i="5"/>
  <c r="BV1033" i="5"/>
  <c r="BV1001" i="5"/>
  <c r="BV73" i="5"/>
  <c r="BV853" i="5"/>
  <c r="BV226" i="5"/>
  <c r="BV957" i="5"/>
  <c r="BV658" i="5"/>
  <c r="BV103" i="5"/>
  <c r="BV206" i="5"/>
  <c r="BV324" i="5"/>
  <c r="BV356" i="5"/>
  <c r="BV825" i="5"/>
  <c r="BV858" i="5"/>
  <c r="BV77" i="5"/>
  <c r="BV686" i="5"/>
  <c r="BV839" i="5"/>
  <c r="BV270" i="5"/>
  <c r="BV424" i="5"/>
  <c r="BV250" i="5"/>
  <c r="BV384" i="5"/>
  <c r="BV2" i="5"/>
  <c r="BV1027" i="5"/>
  <c r="BV932" i="5"/>
  <c r="BV269" i="5"/>
  <c r="BV596" i="5"/>
  <c r="BV620" i="5"/>
  <c r="BV543" i="5"/>
  <c r="BV959" i="5"/>
  <c r="BV21" i="5"/>
  <c r="BV618" i="5"/>
  <c r="BV587" i="5"/>
  <c r="BV944" i="5"/>
  <c r="BV824" i="5"/>
  <c r="BV491" i="5"/>
  <c r="BV940" i="5"/>
  <c r="BV907" i="5"/>
  <c r="BV319" i="5"/>
  <c r="BV681" i="5"/>
  <c r="BV617" i="5"/>
  <c r="BV1161" i="5"/>
  <c r="BV498" i="5"/>
  <c r="BV168" i="5"/>
  <c r="BV1070" i="5"/>
  <c r="BV366" i="5"/>
  <c r="BV536" i="5"/>
  <c r="BV1073" i="5"/>
  <c r="BV331" i="5"/>
  <c r="BV860" i="5"/>
  <c r="BV836" i="5"/>
  <c r="BV118" i="5"/>
  <c r="BV766" i="5"/>
  <c r="BV350" i="5"/>
  <c r="BV446" i="5"/>
  <c r="BV1015" i="5"/>
  <c r="BV199" i="5"/>
  <c r="BV227" i="5"/>
  <c r="BV1180" i="5"/>
  <c r="BV900" i="5"/>
  <c r="BV546" i="5"/>
  <c r="BV5" i="5"/>
  <c r="BV1151" i="5"/>
  <c r="BV126" i="5"/>
  <c r="BV628" i="5"/>
  <c r="BV955" i="5"/>
  <c r="BV571" i="5"/>
  <c r="BV403" i="5"/>
  <c r="BV1084" i="5"/>
  <c r="BV945" i="5"/>
  <c r="BV484" i="5"/>
  <c r="BV284" i="5"/>
  <c r="BV289" i="5"/>
  <c r="BV51" i="5"/>
  <c r="BV656" i="5"/>
  <c r="BV192" i="5"/>
  <c r="BV1135" i="5"/>
  <c r="BV811" i="5"/>
  <c r="BV234" i="5"/>
  <c r="BV1006" i="5"/>
  <c r="BV107" i="5"/>
  <c r="BV997" i="5"/>
  <c r="BV216" i="5"/>
  <c r="BV877" i="5"/>
  <c r="BV229" i="5"/>
  <c r="BV1211" i="5"/>
  <c r="BV978" i="5"/>
  <c r="BV559" i="5"/>
  <c r="BV483" i="5"/>
  <c r="BV264" i="5"/>
  <c r="BV114" i="5"/>
  <c r="BV941" i="5"/>
  <c r="BV971" i="5"/>
  <c r="BV1212" i="5"/>
  <c r="BV592" i="5"/>
  <c r="BV1053" i="5"/>
  <c r="BV1018" i="5"/>
  <c r="BV203" i="5"/>
  <c r="BV165" i="5"/>
  <c r="BV277" i="5"/>
  <c r="BV147" i="5"/>
  <c r="BV666" i="5"/>
  <c r="BV865" i="5"/>
  <c r="BV362" i="5"/>
  <c r="BV538" i="5"/>
  <c r="BV1175" i="5"/>
  <c r="BV430" i="5"/>
  <c r="BV823" i="5"/>
  <c r="BV377" i="5"/>
  <c r="BV298" i="5"/>
  <c r="BV1034" i="5"/>
  <c r="BV339" i="5"/>
  <c r="BV160" i="5"/>
  <c r="BV39" i="5"/>
  <c r="BV278" i="5"/>
  <c r="BV38" i="5"/>
  <c r="BZ402" i="5"/>
  <c r="BZ696" i="5"/>
  <c r="BZ1068" i="5"/>
  <c r="BU1068" i="5"/>
  <c r="BZ15" i="5"/>
  <c r="BU15" i="5"/>
  <c r="BZ892" i="5"/>
  <c r="BU892" i="5"/>
  <c r="BZ238" i="5"/>
  <c r="BU238" i="5"/>
  <c r="BZ177" i="5"/>
  <c r="BU177" i="5"/>
  <c r="BZ535" i="5"/>
  <c r="BU535" i="5"/>
  <c r="BZ400" i="5"/>
  <c r="BU400" i="5"/>
  <c r="BZ897" i="5"/>
  <c r="BZ786" i="5"/>
  <c r="BZ136" i="5"/>
  <c r="BZ886" i="5"/>
  <c r="BZ281" i="5"/>
  <c r="BZ268" i="5"/>
  <c r="BU268" i="5"/>
  <c r="BZ833" i="5"/>
  <c r="BU833" i="5"/>
  <c r="BZ451" i="5"/>
  <c r="BU451" i="5"/>
  <c r="BZ260" i="5"/>
  <c r="BU260" i="5"/>
  <c r="BZ548" i="5"/>
  <c r="BU548" i="5"/>
  <c r="BU449" i="5"/>
  <c r="BZ890" i="5"/>
  <c r="BZ1172" i="5"/>
  <c r="BZ744" i="5"/>
  <c r="BZ697" i="5"/>
  <c r="BU1188" i="5"/>
  <c r="BU659" i="5"/>
  <c r="BZ140" i="5"/>
  <c r="BU140" i="5"/>
  <c r="BZ49" i="5"/>
  <c r="BU49" i="5"/>
  <c r="BZ1035" i="5"/>
  <c r="BZ635" i="5"/>
  <c r="BU635" i="5"/>
  <c r="BZ6" i="5"/>
  <c r="BZ676" i="5"/>
  <c r="BZ660" i="5"/>
  <c r="BZ653" i="5"/>
  <c r="BU653" i="5"/>
  <c r="BZ977" i="5"/>
  <c r="BU977" i="5"/>
  <c r="BZ1107" i="5"/>
  <c r="BU1107" i="5"/>
  <c r="BU912" i="5"/>
  <c r="BZ1152" i="5"/>
  <c r="BZ426" i="5"/>
  <c r="BU426" i="5"/>
  <c r="BZ901" i="5"/>
  <c r="BZ265" i="5"/>
  <c r="BZ560" i="5"/>
  <c r="BZ68" i="5"/>
  <c r="BZ89" i="5"/>
  <c r="BU89" i="5"/>
  <c r="BZ1173" i="5"/>
  <c r="BU1173" i="5"/>
  <c r="BZ285" i="5"/>
  <c r="BU285" i="5"/>
  <c r="BU787" i="5"/>
  <c r="BZ956" i="5"/>
  <c r="BU956" i="5"/>
  <c r="BZ707" i="5"/>
  <c r="BZ395" i="5"/>
  <c r="BU395" i="5"/>
  <c r="BZ939" i="5"/>
  <c r="BZ729" i="5"/>
  <c r="BU729" i="5"/>
  <c r="BZ282" i="5"/>
  <c r="BU282" i="5"/>
  <c r="BZ779" i="5"/>
  <c r="BZ316" i="5"/>
  <c r="BU316" i="5"/>
  <c r="BZ72" i="5"/>
  <c r="BU72" i="5"/>
  <c r="BZ582" i="5"/>
  <c r="BZ677" i="5"/>
  <c r="BU677" i="5"/>
  <c r="BZ26" i="5"/>
  <c r="BZ599" i="5"/>
  <c r="BU599" i="5"/>
  <c r="BZ780" i="5"/>
  <c r="BZ1054" i="5"/>
  <c r="BZ698" i="5"/>
  <c r="BU698" i="5"/>
  <c r="BZ1012" i="5"/>
  <c r="BZ253" i="5"/>
  <c r="BU253" i="5"/>
  <c r="BZ62" i="5"/>
  <c r="BZ928" i="5"/>
  <c r="BU928" i="5"/>
  <c r="BU459" i="5"/>
  <c r="BZ404" i="5"/>
  <c r="BU1032" i="5"/>
  <c r="BZ1146" i="5"/>
  <c r="BZ1062" i="5"/>
  <c r="BZ43" i="5"/>
  <c r="BZ552" i="5"/>
  <c r="BU552" i="5"/>
  <c r="BZ790" i="5"/>
  <c r="BZ581" i="5"/>
  <c r="BU581" i="5"/>
  <c r="BZ760" i="5"/>
  <c r="BU760" i="5"/>
  <c r="BZ101" i="5"/>
  <c r="BZ721" i="5"/>
  <c r="BU721" i="5"/>
  <c r="BZ995" i="5"/>
  <c r="BU1111" i="5"/>
  <c r="BZ467" i="5"/>
  <c r="BU467" i="5"/>
  <c r="BZ883" i="5"/>
  <c r="BU883" i="5"/>
  <c r="BU916" i="5"/>
  <c r="BZ1219" i="5"/>
  <c r="BZ875" i="5"/>
  <c r="BZ1094" i="5"/>
  <c r="BU555" i="5"/>
  <c r="BU898" i="5"/>
  <c r="BU333" i="5"/>
  <c r="BU584" i="5"/>
  <c r="BU305" i="5"/>
  <c r="BU1055" i="5"/>
  <c r="BU1039" i="5"/>
  <c r="BZ643" i="5"/>
  <c r="BU643" i="5"/>
  <c r="BZ411" i="5"/>
  <c r="BZ1043" i="5"/>
  <c r="BU1043" i="5"/>
  <c r="BZ1092" i="5"/>
  <c r="BU986" i="5"/>
  <c r="BZ862" i="5"/>
  <c r="BU862" i="5"/>
  <c r="BU145" i="5"/>
  <c r="BZ547" i="5"/>
  <c r="BZ554" i="5"/>
  <c r="BZ44" i="5"/>
  <c r="BU44" i="5"/>
  <c r="BZ422" i="5"/>
  <c r="BU258" i="5"/>
  <c r="BZ579" i="5"/>
  <c r="BU579" i="5"/>
  <c r="BU655" i="5"/>
  <c r="BU78" i="5"/>
  <c r="BZ569" i="5"/>
  <c r="BU569" i="5"/>
  <c r="BU416" i="5"/>
  <c r="BZ789" i="5"/>
  <c r="BU789" i="5"/>
  <c r="BU1174" i="5"/>
  <c r="BU130" i="5"/>
  <c r="BZ757" i="5"/>
  <c r="BU306" i="5"/>
  <c r="BU475" i="5"/>
  <c r="BZ835" i="5"/>
  <c r="BU835" i="5"/>
  <c r="BZ976" i="5"/>
  <c r="BZ983" i="5"/>
  <c r="BU983" i="5"/>
  <c r="BZ664" i="5"/>
  <c r="BZ969" i="5"/>
  <c r="BU969" i="5"/>
  <c r="BZ755" i="5"/>
  <c r="BU755" i="5"/>
  <c r="BZ334" i="5"/>
  <c r="BZ392" i="5"/>
  <c r="BZ1200" i="5"/>
  <c r="BZ204" i="5"/>
  <c r="BZ657" i="5"/>
  <c r="BZ8" i="5"/>
  <c r="BU8" i="5"/>
  <c r="BZ1124" i="5"/>
  <c r="BZ673" i="5"/>
  <c r="BU673" i="5"/>
  <c r="BZ259" i="5"/>
  <c r="BZ564" i="5"/>
  <c r="BZ441" i="5"/>
  <c r="BZ1080" i="5"/>
  <c r="BZ142" i="5"/>
  <c r="BZ974" i="5"/>
  <c r="BU974" i="5"/>
  <c r="BZ358" i="5"/>
  <c r="BU358" i="5"/>
  <c r="BZ864" i="5"/>
  <c r="BZ65" i="5"/>
  <c r="BZ81" i="5"/>
  <c r="BZ640" i="5"/>
  <c r="BZ399" i="5"/>
  <c r="BU399" i="5"/>
  <c r="BZ415" i="5"/>
  <c r="BZ407" i="5"/>
  <c r="BU407" i="5"/>
  <c r="BZ615" i="5"/>
  <c r="BZ950" i="5"/>
  <c r="BZ1130" i="5"/>
  <c r="BZ224" i="5"/>
  <c r="BU224" i="5"/>
  <c r="BZ1011" i="5"/>
  <c r="BU1011" i="5"/>
  <c r="BZ1202" i="5"/>
  <c r="BU1202" i="5"/>
  <c r="BZ705" i="5"/>
  <c r="BU705" i="5"/>
  <c r="BZ871" i="5"/>
  <c r="BU871" i="5"/>
  <c r="BZ1095" i="5"/>
  <c r="BU1095" i="5"/>
  <c r="BZ1166" i="5"/>
  <c r="BZ310" i="5"/>
  <c r="BZ1218" i="5"/>
  <c r="BU1218" i="5"/>
  <c r="BZ822" i="5"/>
  <c r="BZ719" i="5"/>
  <c r="BZ678" i="5"/>
  <c r="BU678" i="5"/>
  <c r="BZ413" i="5"/>
  <c r="BZ1003" i="5"/>
  <c r="BZ96" i="5"/>
  <c r="BU96" i="5"/>
  <c r="BZ412" i="5"/>
  <c r="BZ1005" i="5"/>
  <c r="BZ1181" i="5"/>
  <c r="BZ530" i="5"/>
  <c r="BZ24" i="5"/>
  <c r="BZ1089" i="5"/>
  <c r="BU1089" i="5"/>
  <c r="BZ476" i="5"/>
  <c r="BZ519" i="5"/>
  <c r="BZ1076" i="5"/>
  <c r="BZ497" i="5"/>
  <c r="BZ577" i="5"/>
  <c r="BU595" i="5"/>
  <c r="BZ212" i="5"/>
  <c r="BZ1082" i="5"/>
  <c r="BZ553" i="5"/>
  <c r="BZ1030" i="5"/>
  <c r="BU1030" i="5"/>
  <c r="BZ496" i="5"/>
  <c r="BZ478" i="5"/>
  <c r="BZ849" i="5"/>
  <c r="BZ27" i="5"/>
  <c r="BU27" i="5"/>
  <c r="BZ149" i="5"/>
  <c r="BZ137" i="5"/>
  <c r="BZ988" i="5"/>
  <c r="BZ818" i="5"/>
  <c r="BU818" i="5"/>
  <c r="BZ874" i="5"/>
  <c r="BZ850" i="5"/>
  <c r="BZ732" i="5"/>
  <c r="BZ1045" i="5"/>
  <c r="BU756" i="5"/>
  <c r="BZ423" i="5"/>
  <c r="BZ840" i="5"/>
  <c r="BZ124" i="5"/>
  <c r="BZ504" i="5"/>
  <c r="BZ1213" i="5"/>
  <c r="BU1213" i="5"/>
  <c r="BZ386" i="5"/>
  <c r="BZ279" i="5"/>
  <c r="BZ19" i="5"/>
  <c r="BZ614" i="5"/>
  <c r="BU712" i="5"/>
  <c r="BZ733" i="5"/>
  <c r="BZ337" i="5"/>
  <c r="BZ996" i="5"/>
  <c r="BZ1026" i="5"/>
  <c r="BZ1069" i="5"/>
  <c r="BZ236" i="5"/>
  <c r="BU236" i="5"/>
  <c r="BZ541" i="5"/>
  <c r="BZ1106" i="5"/>
  <c r="BZ993" i="5"/>
  <c r="BZ819" i="5"/>
  <c r="BZ1155" i="5"/>
  <c r="BZ847" i="5"/>
  <c r="BU847" i="5"/>
  <c r="BZ1013" i="5"/>
  <c r="BZ29" i="5"/>
  <c r="BZ485" i="5"/>
  <c r="BZ138" i="5"/>
  <c r="BZ910" i="5"/>
  <c r="BZ830" i="5"/>
  <c r="BU830" i="5"/>
  <c r="BZ1203" i="5"/>
  <c r="BZ777" i="5"/>
  <c r="BZ266" i="5"/>
  <c r="BZ1075" i="5"/>
  <c r="BZ1096" i="5"/>
  <c r="BZ606" i="5"/>
  <c r="BU606" i="5"/>
  <c r="BZ357" i="5"/>
  <c r="BZ322" i="5"/>
  <c r="BZ527" i="5"/>
  <c r="BU527" i="5"/>
  <c r="BZ913" i="5"/>
  <c r="BZ370" i="5"/>
  <c r="BZ810" i="5"/>
  <c r="BZ739" i="5"/>
  <c r="BU739" i="5"/>
  <c r="BZ363" i="5"/>
  <c r="BZ791" i="5"/>
  <c r="BZ1118" i="5"/>
  <c r="BZ953" i="5"/>
  <c r="BZ1104" i="5"/>
  <c r="BZ127" i="5"/>
  <c r="BU127" i="5"/>
  <c r="BZ1050" i="5"/>
  <c r="BZ557" i="5"/>
  <c r="BZ1216" i="5"/>
  <c r="BZ309" i="5"/>
  <c r="BZ244" i="5"/>
  <c r="BZ562" i="5"/>
  <c r="BZ517" i="5"/>
  <c r="BZ1004" i="5"/>
  <c r="BZ1113" i="5"/>
  <c r="BZ820" i="5"/>
  <c r="BU820" i="5"/>
  <c r="BZ935" i="5"/>
  <c r="BZ318" i="5"/>
  <c r="BZ1143" i="5"/>
  <c r="BZ148" i="5"/>
  <c r="BU148" i="5"/>
  <c r="BZ159" i="5"/>
  <c r="BZ834" i="5"/>
  <c r="BZ246" i="5"/>
  <c r="BU246" i="5"/>
  <c r="BZ799" i="5"/>
  <c r="BZ1090" i="5"/>
  <c r="BZ272" i="5"/>
  <c r="BZ594" i="5"/>
  <c r="BZ647" i="5"/>
  <c r="BZ688" i="5"/>
  <c r="BZ1008" i="5"/>
  <c r="BZ1042" i="5"/>
  <c r="BU1042" i="5"/>
  <c r="BZ701" i="5"/>
  <c r="BU701" i="5"/>
  <c r="BZ150" i="5"/>
  <c r="BZ1154" i="5"/>
  <c r="BZ336" i="5"/>
  <c r="BU336" i="5"/>
  <c r="BZ116" i="5"/>
  <c r="BZ59" i="5"/>
  <c r="BZ385" i="5"/>
  <c r="BZ472" i="5"/>
  <c r="BU472" i="5"/>
  <c r="BZ380" i="5"/>
  <c r="BZ1158" i="5"/>
  <c r="BZ122" i="5"/>
  <c r="BZ534" i="5"/>
  <c r="BU534" i="5"/>
  <c r="BZ1093" i="5"/>
  <c r="BZ1165" i="5"/>
  <c r="BZ793" i="5"/>
  <c r="BZ1083" i="5"/>
  <c r="BZ161" i="5"/>
  <c r="BU161" i="5"/>
  <c r="BZ55" i="5"/>
  <c r="BZ23" i="5"/>
  <c r="BZ1109" i="5"/>
  <c r="BZ773" i="5"/>
  <c r="BU773" i="5"/>
  <c r="BZ937" i="5"/>
  <c r="BZ611" i="5"/>
  <c r="BZ708" i="5"/>
  <c r="BZ1156" i="5"/>
  <c r="BZ1164" i="5"/>
  <c r="BZ817" i="5"/>
  <c r="BU817" i="5"/>
  <c r="BZ632" i="5"/>
  <c r="BZ169" i="5"/>
  <c r="BZ882" i="5"/>
  <c r="BZ999" i="5"/>
  <c r="BZ525" i="5"/>
  <c r="BZ1184" i="5"/>
  <c r="BU1184" i="5"/>
  <c r="BZ11" i="5"/>
  <c r="BZ508" i="5"/>
  <c r="BZ574" i="5"/>
  <c r="BZ388" i="5"/>
  <c r="BZ515" i="5"/>
  <c r="BZ1023" i="5"/>
  <c r="BU1023" i="5"/>
  <c r="BZ1065" i="5"/>
  <c r="BZ33" i="5"/>
  <c r="BZ738" i="5"/>
  <c r="BZ288" i="5"/>
  <c r="BZ1108" i="5"/>
  <c r="BZ1007" i="5"/>
  <c r="BU1007" i="5"/>
  <c r="BZ410" i="5"/>
  <c r="BZ521" i="5"/>
  <c r="BZ35" i="5"/>
  <c r="BZ207" i="5"/>
  <c r="BU207" i="5"/>
  <c r="BZ489" i="5"/>
  <c r="BZ921" i="5"/>
  <c r="BZ690" i="5"/>
  <c r="BZ800" i="5"/>
  <c r="BZ80" i="5"/>
  <c r="BZ45" i="5"/>
  <c r="BU45" i="5"/>
  <c r="BZ104" i="5"/>
  <c r="BZ984" i="5"/>
  <c r="BZ975" i="5"/>
  <c r="BZ311" i="5"/>
  <c r="BU851" i="5"/>
  <c r="BZ652" i="5"/>
  <c r="BZ1086" i="5"/>
  <c r="BZ730" i="5"/>
  <c r="BZ493" i="5"/>
  <c r="BZ344" i="5"/>
  <c r="BZ768" i="5"/>
  <c r="BZ982" i="5"/>
  <c r="BZ670" i="5"/>
  <c r="BZ845" i="5"/>
  <c r="BU845" i="5"/>
  <c r="BZ1078" i="5"/>
  <c r="BZ1041" i="5"/>
  <c r="BZ1197" i="5"/>
  <c r="BZ669" i="5"/>
  <c r="BZ252" i="5"/>
  <c r="BZ501" i="5"/>
  <c r="BU501" i="5"/>
  <c r="BZ439" i="5"/>
  <c r="BZ821" i="5"/>
  <c r="BZ185" i="5"/>
  <c r="BZ215" i="5"/>
  <c r="BZ20" i="5"/>
  <c r="BZ540" i="5"/>
  <c r="BU540" i="5"/>
  <c r="BZ460" i="5"/>
  <c r="BZ1198" i="5"/>
  <c r="BZ232" i="5"/>
  <c r="BU129" i="5"/>
  <c r="BZ247" i="5"/>
  <c r="BZ772" i="5"/>
  <c r="BZ1150" i="5"/>
  <c r="BZ502" i="5"/>
  <c r="BU942" i="5"/>
  <c r="BZ1199" i="5"/>
  <c r="BZ249" i="5"/>
  <c r="BZ202" i="5"/>
  <c r="BZ243" i="5"/>
  <c r="BU480" i="5"/>
  <c r="BZ758" i="5"/>
  <c r="BZ868" i="5"/>
  <c r="BU421" i="5"/>
  <c r="BZ987" i="5"/>
  <c r="BU747" i="5"/>
  <c r="BZ795" i="5"/>
  <c r="BZ16" i="5"/>
  <c r="BU405" i="5"/>
  <c r="BZ946" i="5"/>
  <c r="BZ1145" i="5"/>
  <c r="BU1134" i="5"/>
  <c r="BZ761" i="5"/>
  <c r="BZ752" i="5"/>
  <c r="BZ751" i="5"/>
  <c r="BZ93" i="5"/>
  <c r="BZ531" i="5"/>
  <c r="BZ781" i="5"/>
  <c r="BU781" i="5"/>
  <c r="BZ566" i="5"/>
  <c r="BZ1192" i="5"/>
  <c r="BZ437" i="5"/>
  <c r="BZ401" i="5"/>
  <c r="BZ511" i="5"/>
  <c r="BZ992" i="5"/>
  <c r="BU992" i="5"/>
  <c r="BZ1017" i="5"/>
  <c r="BZ551" i="5"/>
  <c r="BZ1160" i="5"/>
  <c r="BZ420" i="5"/>
  <c r="BZ924" i="5"/>
  <c r="BZ1206" i="5"/>
  <c r="BU1206" i="5"/>
  <c r="BZ639" i="5"/>
  <c r="BZ829" i="5"/>
  <c r="BZ929" i="5"/>
  <c r="BZ273" i="5"/>
  <c r="BU925" i="5"/>
  <c r="BZ75" i="5"/>
  <c r="BZ880" i="5"/>
  <c r="BZ1183" i="5"/>
  <c r="BZ691" i="5"/>
  <c r="BZ844" i="5"/>
  <c r="BU844" i="5"/>
  <c r="BZ545" i="5"/>
  <c r="BZ91" i="5"/>
  <c r="BZ106" i="5"/>
  <c r="BZ991" i="5"/>
  <c r="BZ869" i="5"/>
  <c r="BU869" i="5"/>
  <c r="BZ183" i="5"/>
  <c r="BZ1141" i="5"/>
  <c r="BZ86" i="5"/>
  <c r="BZ190" i="5"/>
  <c r="BZ41" i="5"/>
  <c r="BZ128" i="5"/>
  <c r="BZ474" i="5"/>
  <c r="BU474" i="5"/>
  <c r="BZ641" i="5"/>
  <c r="BU641" i="5"/>
  <c r="BZ83" i="5"/>
  <c r="BU83" i="5"/>
  <c r="BZ903" i="5"/>
  <c r="BZ456" i="5"/>
  <c r="BZ1067" i="5"/>
  <c r="BZ427" i="5"/>
  <c r="BU427" i="5"/>
  <c r="BZ745" i="5"/>
  <c r="BU745" i="5"/>
  <c r="BZ735" i="5"/>
  <c r="BU735" i="5"/>
  <c r="BZ280" i="5"/>
  <c r="BZ776" i="5"/>
  <c r="BZ3" i="5"/>
  <c r="BZ1063" i="5"/>
  <c r="BU1063" i="5"/>
  <c r="BZ14" i="5"/>
  <c r="BU14" i="5"/>
  <c r="BZ40" i="5"/>
  <c r="BU40" i="5"/>
  <c r="BZ10" i="5"/>
  <c r="BU10" i="5"/>
  <c r="BZ435" i="5"/>
  <c r="BZ455" i="5"/>
  <c r="BZ798" i="5"/>
  <c r="BU798" i="5"/>
  <c r="BZ646" i="5"/>
  <c r="BU646" i="5"/>
  <c r="BU784" i="5"/>
  <c r="BZ998" i="5"/>
  <c r="BU998" i="5"/>
  <c r="BZ343" i="5"/>
  <c r="BU343" i="5"/>
  <c r="BZ930" i="5"/>
  <c r="BU930" i="5"/>
  <c r="BU1194" i="5"/>
  <c r="BZ241" i="5"/>
  <c r="BZ464" i="5"/>
  <c r="BU464" i="5"/>
  <c r="BZ321" i="5"/>
  <c r="BU321" i="5"/>
  <c r="BU346" i="5"/>
  <c r="BZ674" i="5"/>
  <c r="BU674" i="5"/>
  <c r="BZ1148" i="5"/>
  <c r="BZ884" i="5"/>
  <c r="BZ1064" i="5"/>
  <c r="BU1064" i="5"/>
  <c r="BZ92" i="5"/>
  <c r="BU92" i="5"/>
  <c r="BZ894" i="5"/>
  <c r="BU894" i="5"/>
  <c r="BZ219" i="5"/>
  <c r="BU219" i="5"/>
  <c r="BZ155" i="5"/>
  <c r="BZ134" i="5"/>
  <c r="BZ419" i="5"/>
  <c r="BU419" i="5"/>
  <c r="BZ802" i="5"/>
  <c r="BU802" i="5"/>
  <c r="BZ1048" i="5"/>
  <c r="BU1048" i="5"/>
  <c r="BZ255" i="5"/>
  <c r="BZ902" i="5"/>
  <c r="BZ682" i="5"/>
  <c r="BZ532" i="5"/>
  <c r="BU532" i="5"/>
  <c r="BZ881" i="5"/>
  <c r="BU881" i="5"/>
  <c r="BZ213" i="5"/>
  <c r="BU213" i="5"/>
  <c r="BZ25" i="5"/>
  <c r="BZ120" i="5"/>
  <c r="BZ642" i="5"/>
  <c r="BZ576" i="5"/>
  <c r="BU576" i="5"/>
  <c r="BZ683" i="5"/>
  <c r="BU683" i="5"/>
  <c r="BZ317" i="5"/>
  <c r="BU317" i="5"/>
  <c r="BZ84" i="5"/>
  <c r="BZ454" i="5"/>
  <c r="BZ1021" i="5"/>
  <c r="BZ770" i="5"/>
  <c r="BU770" i="5"/>
  <c r="BZ1190" i="5"/>
  <c r="BU1190" i="5"/>
  <c r="BZ378" i="5"/>
  <c r="BU378" i="5"/>
  <c r="BZ612" i="5"/>
  <c r="BU612" i="5"/>
  <c r="BZ645" i="5"/>
  <c r="BZ963" i="5"/>
  <c r="BZ718" i="5"/>
  <c r="BU718" i="5"/>
  <c r="BZ512" i="5"/>
  <c r="BU512" i="5"/>
  <c r="BZ520" i="5"/>
  <c r="BU520" i="5"/>
  <c r="BZ448" i="5"/>
  <c r="BU448" i="5"/>
  <c r="BZ846" i="5"/>
  <c r="BZ409" i="5"/>
  <c r="BZ952" i="5"/>
  <c r="BU952" i="5"/>
  <c r="BZ888" i="5"/>
  <c r="BU888" i="5"/>
  <c r="BZ1056" i="5"/>
  <c r="BU1056" i="5"/>
  <c r="BZ468" i="5"/>
  <c r="BZ52" i="5"/>
  <c r="BZ838" i="5"/>
  <c r="BZ763" i="5"/>
  <c r="BU763" i="5"/>
  <c r="BZ920" i="5"/>
  <c r="BU920" i="5"/>
  <c r="BZ1217" i="5"/>
  <c r="BU1217" i="5"/>
  <c r="BZ1025" i="5"/>
  <c r="BZ143" i="5"/>
  <c r="BU205" i="5"/>
  <c r="BZ327" i="5"/>
  <c r="BU327" i="5"/>
  <c r="BZ1061" i="5"/>
  <c r="BU1061" i="5"/>
  <c r="BZ151" i="5"/>
  <c r="BZ831" i="5"/>
  <c r="BZ368" i="5"/>
  <c r="BZ1137" i="5"/>
  <c r="BU1137" i="5"/>
  <c r="BZ785" i="5"/>
  <c r="BU785" i="5"/>
  <c r="BZ180" i="5"/>
  <c r="BU180" i="5"/>
  <c r="BU572" i="5"/>
  <c r="BZ1191" i="5"/>
  <c r="BU1191" i="5"/>
  <c r="BZ98" i="5"/>
  <c r="BZ1099" i="5"/>
  <c r="BU1099" i="5"/>
  <c r="BU1121" i="5"/>
  <c r="BZ235" i="5"/>
  <c r="BU235" i="5"/>
  <c r="BZ63" i="5"/>
  <c r="BU63" i="5"/>
  <c r="BZ113" i="5"/>
  <c r="BU113" i="5"/>
  <c r="BZ516" i="5"/>
  <c r="BU516" i="5"/>
  <c r="BZ470" i="5"/>
  <c r="BU470" i="5"/>
  <c r="BZ923" i="5"/>
  <c r="BZ843" i="5"/>
  <c r="BZ962" i="5"/>
  <c r="BZ1071" i="5"/>
  <c r="BU1071" i="5"/>
  <c r="BZ1085" i="5"/>
  <c r="BU1085" i="5"/>
  <c r="BZ706" i="5"/>
  <c r="BU706" i="5"/>
  <c r="BZ680" i="5"/>
  <c r="BZ345" i="5"/>
  <c r="BZ947" i="5"/>
  <c r="BZ486" i="5"/>
  <c r="BU486" i="5"/>
  <c r="BZ12" i="5"/>
  <c r="BU12" i="5"/>
  <c r="BZ152" i="5"/>
  <c r="BU152" i="5"/>
  <c r="BZ1110" i="5"/>
  <c r="BZ109" i="5"/>
  <c r="BZ22" i="5"/>
  <c r="BZ873" i="5"/>
  <c r="BU873" i="5"/>
  <c r="BZ1024" i="5"/>
  <c r="BU1024" i="5"/>
  <c r="BZ492" i="5"/>
  <c r="BU492" i="5"/>
  <c r="BZ702" i="5"/>
  <c r="BZ863" i="5"/>
  <c r="BZ200" i="5"/>
  <c r="BZ248" i="5"/>
  <c r="BU248" i="5"/>
  <c r="BZ351" i="5"/>
  <c r="BU351" i="5"/>
  <c r="BZ157" i="5"/>
  <c r="BU157" i="5"/>
  <c r="BZ914" i="5"/>
  <c r="BZ1204" i="5"/>
  <c r="BZ367" i="5"/>
  <c r="BZ1049" i="5"/>
  <c r="BU1049" i="5"/>
  <c r="BZ724" i="5"/>
  <c r="BU724" i="5"/>
  <c r="BZ671" i="5"/>
  <c r="BU671" i="5"/>
  <c r="BZ228" i="5"/>
  <c r="BZ31" i="5"/>
  <c r="BZ466" i="5"/>
  <c r="BZ631" i="5"/>
  <c r="BU631" i="5"/>
  <c r="BZ842" i="5"/>
  <c r="BU842" i="5"/>
  <c r="BZ948" i="5"/>
  <c r="BU948" i="5"/>
  <c r="BZ30" i="5"/>
  <c r="BZ931" i="5"/>
  <c r="BZ471" i="5"/>
  <c r="BZ189" i="5"/>
  <c r="BU189" i="5"/>
  <c r="BZ360" i="5"/>
  <c r="BU360" i="5"/>
  <c r="BZ119" i="5"/>
  <c r="BU119" i="5"/>
  <c r="BZ1115" i="5"/>
  <c r="BZ746" i="5"/>
  <c r="BZ197" i="5"/>
  <c r="BZ685" i="5"/>
  <c r="BU685" i="5"/>
  <c r="BZ593" i="5"/>
  <c r="BU593" i="5"/>
  <c r="BZ175" i="5"/>
  <c r="BU175" i="5"/>
  <c r="BZ457" i="5"/>
  <c r="BZ365" i="5"/>
  <c r="BZ220" i="5"/>
  <c r="BZ262" i="5"/>
  <c r="BU262" i="5"/>
  <c r="BZ694" i="5"/>
  <c r="BU694" i="5"/>
  <c r="BZ764" i="5"/>
  <c r="BU764" i="5"/>
  <c r="BZ887" i="5"/>
  <c r="BZ290" i="5"/>
  <c r="BZ371" i="5"/>
  <c r="BZ54" i="5"/>
  <c r="BU54" i="5"/>
  <c r="BZ638" i="5"/>
  <c r="BU638" i="5"/>
  <c r="BZ966" i="5"/>
  <c r="BU966" i="5"/>
  <c r="BZ1178" i="5"/>
  <c r="BZ374" i="5"/>
  <c r="BZ908" i="5"/>
  <c r="BZ580" i="5"/>
  <c r="BU580" i="5"/>
  <c r="BZ1136" i="5"/>
  <c r="BU1136" i="5"/>
  <c r="BZ71" i="5"/>
  <c r="BU71" i="5"/>
  <c r="BZ607" i="5"/>
  <c r="BU607" i="5"/>
  <c r="BZ261" i="5"/>
  <c r="BZ899" i="5"/>
  <c r="BZ1087" i="5"/>
  <c r="BU1087" i="5"/>
  <c r="BZ806" i="5"/>
  <c r="BU806" i="5"/>
  <c r="BZ586" i="5"/>
  <c r="BU586" i="5"/>
  <c r="BZ1009" i="5"/>
  <c r="BZ1157" i="5"/>
  <c r="BZ1193" i="5"/>
  <c r="BZ1044" i="5"/>
  <c r="BU1044" i="5"/>
  <c r="BZ1189" i="5"/>
  <c r="BU1189" i="5"/>
  <c r="BZ300" i="5"/>
  <c r="BU300" i="5"/>
  <c r="BZ861" i="5"/>
  <c r="BZ954" i="5"/>
  <c r="BZ500" i="5"/>
  <c r="BU1214" i="5"/>
  <c r="BZ623" i="5"/>
  <c r="BU623" i="5"/>
  <c r="BU425" i="5"/>
  <c r="BZ469" i="5"/>
  <c r="BZ95" i="5"/>
  <c r="BZ662" i="5"/>
  <c r="BU662" i="5"/>
  <c r="BU406" i="5"/>
  <c r="BU61" i="5"/>
  <c r="BZ762" i="5"/>
  <c r="BZ163" i="5"/>
  <c r="BU1208" i="5"/>
  <c r="BZ854" i="5"/>
  <c r="BU854" i="5"/>
  <c r="BZ1081" i="5"/>
  <c r="BU1081" i="5"/>
  <c r="BZ287" i="5"/>
  <c r="BU591" i="5"/>
  <c r="BU717" i="5"/>
  <c r="BU146" i="5"/>
  <c r="BU710" i="5"/>
  <c r="BU162" i="5"/>
  <c r="BU325" i="5"/>
  <c r="BU734" i="5"/>
  <c r="BU1097" i="5"/>
  <c r="BU418" i="5"/>
  <c r="BU154" i="5"/>
  <c r="BZ176" i="5"/>
  <c r="BZ230" i="5"/>
  <c r="BU230" i="5"/>
  <c r="BZ989" i="5"/>
  <c r="BU989" i="5"/>
  <c r="BZ64" i="5"/>
  <c r="BZ973" i="5"/>
  <c r="BZ463" i="5"/>
  <c r="BU463" i="5"/>
  <c r="BZ522" i="5"/>
  <c r="BZ447" i="5"/>
  <c r="BZ487" i="5"/>
  <c r="BZ765" i="5"/>
  <c r="BZ1052" i="5"/>
  <c r="BU1052" i="5"/>
  <c r="BZ179" i="5"/>
  <c r="BZ649" i="5"/>
  <c r="BU649" i="5"/>
  <c r="BZ885" i="5"/>
  <c r="BU885" i="5"/>
  <c r="BZ153" i="5"/>
  <c r="BZ985" i="5"/>
  <c r="BZ48" i="5"/>
  <c r="BU48" i="5"/>
  <c r="BZ578" i="5"/>
  <c r="BU578" i="5"/>
  <c r="BZ585" i="5"/>
  <c r="BU585" i="5"/>
  <c r="BZ381" i="5"/>
  <c r="BZ857" i="5"/>
  <c r="BU857" i="5"/>
  <c r="BZ195" i="5"/>
  <c r="BZ432" i="5"/>
  <c r="BU432" i="5"/>
  <c r="BZ379" i="5"/>
  <c r="BZ1139" i="5"/>
  <c r="BU1139" i="5"/>
  <c r="BZ330" i="5"/>
  <c r="BU330" i="5"/>
  <c r="BZ57" i="5"/>
  <c r="BU57" i="5"/>
  <c r="BZ675" i="5"/>
  <c r="BZ634" i="5"/>
  <c r="BZ453" i="5"/>
  <c r="BU453" i="5"/>
  <c r="BZ340" i="5"/>
  <c r="BU340" i="5"/>
  <c r="BZ354" i="5"/>
  <c r="BU354" i="5"/>
  <c r="BZ254" i="5"/>
  <c r="BU254" i="5"/>
  <c r="BZ32" i="5"/>
  <c r="BZ242" i="5"/>
  <c r="BU242" i="5"/>
  <c r="BZ505" i="5"/>
  <c r="BU505" i="5"/>
  <c r="BZ102" i="5"/>
  <c r="BU102" i="5"/>
  <c r="BZ621" i="5"/>
  <c r="BZ609" i="5"/>
  <c r="BU609" i="5"/>
  <c r="BZ482" i="5"/>
  <c r="BZ133" i="5"/>
  <c r="BZ533" i="5"/>
  <c r="BZ60" i="5"/>
  <c r="BZ778" i="5"/>
  <c r="BZ601" i="5"/>
  <c r="BU601" i="5"/>
  <c r="BZ1066" i="5"/>
  <c r="BZ233" i="5"/>
  <c r="BU233" i="5"/>
  <c r="BZ1020" i="5"/>
  <c r="BZ636" i="5"/>
  <c r="BU636" i="5"/>
  <c r="BZ67" i="5"/>
  <c r="BU67" i="5"/>
  <c r="BZ170" i="5"/>
  <c r="BZ394" i="5"/>
  <c r="BU394" i="5"/>
  <c r="BZ308" i="5"/>
  <c r="BZ805" i="5"/>
  <c r="BZ1019" i="5"/>
  <c r="BZ166" i="5"/>
  <c r="BU166" i="5"/>
  <c r="BZ1159" i="5"/>
  <c r="BU1159" i="5"/>
  <c r="BZ141" i="5"/>
  <c r="BZ1079" i="5"/>
  <c r="BU1079" i="5"/>
  <c r="BZ1040" i="5"/>
  <c r="BZ292" i="5"/>
  <c r="BU292" i="5"/>
  <c r="BZ1000" i="5"/>
  <c r="BU1000" i="5"/>
  <c r="BZ56" i="5"/>
  <c r="BU56" i="5"/>
  <c r="BZ725" i="5"/>
  <c r="BU725" i="5"/>
  <c r="BZ968" i="5"/>
  <c r="BU968" i="5"/>
  <c r="BZ936" i="5"/>
  <c r="BZ1215" i="5"/>
  <c r="BZ687" i="5"/>
  <c r="BU687" i="5"/>
  <c r="BU1129" i="5"/>
  <c r="BZ299" i="5"/>
  <c r="BU299" i="5"/>
  <c r="BZ737" i="5"/>
  <c r="BU737" i="5"/>
  <c r="BZ263" i="5"/>
  <c r="BU263" i="5"/>
  <c r="BZ387" i="5"/>
  <c r="BZ879" i="5"/>
  <c r="BZ214" i="5"/>
  <c r="BU214" i="5"/>
  <c r="BZ808" i="5"/>
  <c r="BZ499" i="5"/>
  <c r="BZ981" i="5"/>
  <c r="BZ1074" i="5"/>
  <c r="BU1074" i="5"/>
  <c r="BZ716" i="5"/>
  <c r="BZ1144" i="5"/>
  <c r="BU1144" i="5"/>
  <c r="BZ1037" i="5"/>
  <c r="BZ115" i="5"/>
  <c r="BZ855" i="5"/>
  <c r="BU723" i="5"/>
  <c r="BU47" i="5"/>
  <c r="BU390" i="5"/>
  <c r="BU286" i="5"/>
  <c r="BU338" i="5"/>
  <c r="BU414" i="5"/>
  <c r="BU76" i="5"/>
  <c r="BZ816" i="5"/>
  <c r="BU816" i="5"/>
  <c r="BZ1117" i="5"/>
  <c r="BU1117" i="5"/>
  <c r="BZ42" i="5"/>
  <c r="BU42" i="5"/>
  <c r="BZ608" i="5"/>
  <c r="BU608" i="5"/>
  <c r="BZ315" i="5"/>
  <c r="BU1122" i="5"/>
  <c r="BU408" i="5"/>
  <c r="BZ28" i="5"/>
  <c r="BZ665" i="5"/>
  <c r="BZ722" i="5"/>
  <c r="BU722" i="5"/>
  <c r="BZ488" i="5"/>
  <c r="BZ123" i="5"/>
  <c r="BZ570" i="5"/>
  <c r="BZ526" i="5"/>
  <c r="BZ320" i="5"/>
  <c r="BU320" i="5"/>
  <c r="BZ313" i="5"/>
  <c r="BZ539" i="5"/>
  <c r="BZ342" i="5"/>
  <c r="BU342" i="5"/>
  <c r="BZ604" i="5"/>
  <c r="BU604" i="5"/>
  <c r="BZ87" i="5"/>
  <c r="BZ590" i="5"/>
  <c r="BU590" i="5"/>
  <c r="BU550" i="5"/>
  <c r="BZ703" i="5"/>
  <c r="BU703" i="5"/>
  <c r="BZ588" i="5"/>
  <c r="BU588" i="5"/>
  <c r="BZ376" i="5"/>
  <c r="BU376" i="5"/>
  <c r="BZ373" i="5"/>
  <c r="BU373" i="5"/>
  <c r="BZ167" i="5"/>
  <c r="BU167" i="5"/>
  <c r="BZ188" i="5"/>
  <c r="BU188" i="5"/>
  <c r="BZ256" i="5"/>
  <c r="BU256" i="5"/>
  <c r="BZ450" i="5"/>
  <c r="BU450" i="5"/>
  <c r="BZ827" i="5"/>
  <c r="BU827" i="5"/>
  <c r="BZ767" i="5"/>
  <c r="BZ208" i="5"/>
  <c r="BZ625" i="5"/>
  <c r="BZ46" i="5"/>
  <c r="BU46" i="5"/>
  <c r="BU771" i="5"/>
  <c r="BU711" i="5"/>
  <c r="BU870" i="5"/>
  <c r="BU105" i="5"/>
  <c r="BU967" i="5"/>
  <c r="BU668" i="5"/>
  <c r="BU654" i="5"/>
  <c r="BU667" i="5"/>
  <c r="BU438" i="5"/>
  <c r="BU1205" i="5"/>
  <c r="BZ826" i="5"/>
  <c r="BZ943" i="5"/>
  <c r="BU943" i="5"/>
  <c r="BZ304" i="5"/>
  <c r="BU304" i="5"/>
  <c r="BZ828" i="5"/>
  <c r="BZ726" i="5"/>
  <c r="BU726" i="5"/>
  <c r="BZ1176" i="5"/>
  <c r="BU1176" i="5"/>
  <c r="BZ754" i="5"/>
  <c r="BZ753" i="5"/>
  <c r="BZ866" i="5"/>
  <c r="BZ490" i="5"/>
  <c r="BZ630" i="5"/>
  <c r="BU630" i="5"/>
  <c r="BZ1114" i="5"/>
  <c r="BZ933" i="5"/>
  <c r="BZ240" i="5"/>
  <c r="BZ949" i="5"/>
  <c r="BZ112" i="5"/>
  <c r="BU112" i="5"/>
  <c r="BZ477" i="5"/>
  <c r="BU477" i="5"/>
  <c r="BZ1105" i="5"/>
  <c r="BZ626" i="5"/>
  <c r="BU626" i="5"/>
  <c r="BZ1195" i="5"/>
  <c r="BU1195" i="5"/>
  <c r="BU221" i="5"/>
  <c r="BZ867" i="5"/>
  <c r="BU867" i="5"/>
  <c r="BZ605" i="5"/>
  <c r="BU605" i="5"/>
  <c r="BU742" i="5"/>
  <c r="BU775" i="5"/>
  <c r="BU257" i="5"/>
  <c r="BU302" i="5"/>
  <c r="BU85" i="5"/>
  <c r="BU922" i="5"/>
  <c r="BU297" i="5"/>
  <c r="BU178" i="5"/>
  <c r="BU507" i="5"/>
  <c r="BZ951" i="5"/>
  <c r="BU951" i="5"/>
  <c r="BZ144" i="5"/>
  <c r="BZ692" i="5"/>
  <c r="BU692" i="5"/>
  <c r="BU186" i="5"/>
  <c r="BZ209" i="5"/>
  <c r="BU209" i="5"/>
  <c r="BU210" i="5"/>
  <c r="BZ934" i="5"/>
  <c r="BZ915" i="5"/>
  <c r="BZ878" i="5"/>
  <c r="BU347" i="5"/>
  <c r="BZ796" i="5"/>
  <c r="BU796" i="5"/>
  <c r="BZ518" i="5"/>
  <c r="BU518" i="5"/>
  <c r="BZ537" i="5"/>
  <c r="BU537" i="5"/>
  <c r="BU458" i="5"/>
  <c r="BZ561" i="5"/>
  <c r="BU561" i="5"/>
  <c r="BZ895" i="5"/>
  <c r="BZ603" i="5"/>
  <c r="BZ814" i="5"/>
  <c r="BZ294" i="5"/>
  <c r="BZ117" i="5"/>
  <c r="BU1149" i="5"/>
  <c r="BZ1147" i="5"/>
  <c r="BU1147" i="5"/>
  <c r="BZ352" i="5"/>
  <c r="BU352" i="5"/>
  <c r="BZ575" i="5"/>
  <c r="BU575" i="5"/>
  <c r="BU1036" i="5"/>
  <c r="BZ291" i="5"/>
  <c r="BU291" i="5"/>
  <c r="BZ494" i="5"/>
  <c r="BZ349" i="5"/>
  <c r="BZ111" i="5"/>
  <c r="BZ832" i="5"/>
  <c r="BZ1186" i="5"/>
  <c r="BU813" i="5"/>
  <c r="BZ709" i="5"/>
  <c r="BU709" i="5"/>
  <c r="BU245" i="5"/>
  <c r="BZ1171" i="5"/>
  <c r="BU1171" i="5"/>
  <c r="BZ750" i="5"/>
  <c r="BU750" i="5"/>
  <c r="BU69" i="5"/>
  <c r="BZ563" i="5"/>
  <c r="BZ335" i="5"/>
  <c r="BZ1177" i="5"/>
  <c r="BZ443" i="5"/>
  <c r="BU443" i="5"/>
  <c r="BU296" i="5"/>
  <c r="BZ797" i="5"/>
  <c r="BU797" i="5"/>
  <c r="BU1022" i="5"/>
  <c r="BZ1029" i="5"/>
  <c r="BU1029" i="5"/>
  <c r="BU622" i="5"/>
  <c r="BZ237" i="5"/>
  <c r="BU237" i="5"/>
  <c r="BZ110" i="5"/>
  <c r="BZ994" i="5"/>
  <c r="BZ396" i="5"/>
  <c r="BZ1187" i="5"/>
  <c r="BU1187" i="5"/>
  <c r="BZ332" i="5"/>
  <c r="BZ1028" i="5"/>
  <c r="BU1028" i="5"/>
  <c r="BZ788" i="5"/>
  <c r="BU788" i="5"/>
  <c r="BZ50" i="5"/>
  <c r="BZ99" i="5"/>
  <c r="BZ479" i="5"/>
  <c r="BZ637" i="5"/>
  <c r="BZ397" i="5"/>
  <c r="BU397" i="5"/>
  <c r="BZ1047" i="5"/>
  <c r="BU1047" i="5"/>
  <c r="BZ896" i="5"/>
  <c r="BU896" i="5"/>
  <c r="BZ1033" i="5"/>
  <c r="BU1033" i="5"/>
  <c r="BZ1001" i="5"/>
  <c r="BZ73" i="5"/>
  <c r="BU73" i="5"/>
  <c r="BZ853" i="5"/>
  <c r="BZ226" i="5"/>
  <c r="BZ957" i="5"/>
  <c r="BU957" i="5"/>
  <c r="BZ658" i="5"/>
  <c r="BU658" i="5"/>
  <c r="BZ103" i="5"/>
  <c r="BU103" i="5"/>
  <c r="BZ206" i="5"/>
  <c r="BU206" i="5"/>
  <c r="BZ324" i="5"/>
  <c r="BZ356" i="5"/>
  <c r="BU356" i="5"/>
  <c r="BU858" i="5"/>
  <c r="BU77" i="5"/>
  <c r="BU839" i="5"/>
  <c r="BU270" i="5"/>
  <c r="BU384" i="5"/>
  <c r="BU1027" i="5"/>
  <c r="BU932" i="5"/>
  <c r="BU269" i="5"/>
  <c r="BU596" i="5"/>
  <c r="BU959" i="5"/>
  <c r="BU21" i="5"/>
  <c r="BU618" i="5"/>
  <c r="BZ491" i="5"/>
  <c r="BU491" i="5"/>
  <c r="BZ940" i="5"/>
  <c r="BU940" i="5"/>
  <c r="BZ907" i="5"/>
  <c r="BU907" i="5"/>
  <c r="BZ319" i="5"/>
  <c r="BU319" i="5"/>
  <c r="BZ1161" i="5"/>
  <c r="BU1161" i="5"/>
  <c r="BZ498" i="5"/>
  <c r="BU498" i="5"/>
  <c r="BZ168" i="5"/>
  <c r="BU168" i="5"/>
  <c r="BZ1070" i="5"/>
  <c r="BZ1073" i="5"/>
  <c r="BU1073" i="5"/>
  <c r="BZ331" i="5"/>
  <c r="BU331" i="5"/>
  <c r="BU860" i="5"/>
  <c r="BZ766" i="5"/>
  <c r="BU350" i="5"/>
  <c r="BU446" i="5"/>
  <c r="BU1015" i="5"/>
  <c r="BZ199" i="5"/>
  <c r="BU900" i="5"/>
  <c r="BZ546" i="5"/>
  <c r="BU546" i="5"/>
  <c r="BU5" i="5"/>
  <c r="BZ628" i="5"/>
  <c r="BU955" i="5"/>
  <c r="BU571" i="5"/>
  <c r="BU403" i="5"/>
  <c r="BZ1084" i="5"/>
  <c r="BZ284" i="5"/>
  <c r="BU284" i="5"/>
  <c r="BZ289" i="5"/>
  <c r="BU289" i="5"/>
  <c r="BZ51" i="5"/>
  <c r="BU51" i="5"/>
  <c r="BZ1135" i="5"/>
  <c r="BU811" i="5"/>
  <c r="BZ234" i="5"/>
  <c r="BU234" i="5"/>
  <c r="BU1006" i="5"/>
  <c r="BZ107" i="5"/>
  <c r="BZ216" i="5"/>
  <c r="BU877" i="5"/>
  <c r="BZ229" i="5"/>
  <c r="BU229" i="5"/>
  <c r="BU1211" i="5"/>
  <c r="BZ978" i="5"/>
  <c r="BZ483" i="5"/>
  <c r="BU264" i="5"/>
  <c r="BU114" i="5"/>
  <c r="BU941" i="5"/>
  <c r="BZ1212" i="5"/>
  <c r="BZ592" i="5"/>
  <c r="BZ1053" i="5"/>
  <c r="BU1053" i="5"/>
  <c r="BU1018" i="5"/>
  <c r="BZ203" i="5"/>
  <c r="BU203" i="5"/>
  <c r="BZ165" i="5"/>
  <c r="BZ277" i="5"/>
  <c r="BU666" i="5"/>
  <c r="BU865" i="5"/>
  <c r="BZ362" i="5"/>
  <c r="BU362" i="5"/>
  <c r="BZ538" i="5"/>
  <c r="BZ823" i="5"/>
  <c r="BU823" i="5"/>
  <c r="BZ377" i="5"/>
  <c r="BU377" i="5"/>
  <c r="BU298" i="5"/>
  <c r="BZ339" i="5"/>
  <c r="BZ160" i="5"/>
  <c r="BZ39" i="5"/>
  <c r="BU39" i="5"/>
  <c r="BZ278" i="5"/>
  <c r="BU278" i="5"/>
  <c r="BZ38" i="5"/>
  <c r="BU38" i="5"/>
  <c r="BU648" i="5"/>
  <c r="BZ904" i="5"/>
  <c r="BZ1102" i="5"/>
  <c r="BZ182" i="5"/>
  <c r="BU182" i="5"/>
  <c r="BZ442" i="5"/>
  <c r="BZ135" i="5"/>
  <c r="BU135" i="5"/>
  <c r="BZ1101" i="5"/>
  <c r="BZ461" i="5"/>
  <c r="BU461" i="5"/>
  <c r="BZ13" i="5"/>
  <c r="BU13" i="5"/>
  <c r="BZ629" i="5"/>
  <c r="BZ597" i="5"/>
  <c r="BU597" i="5"/>
  <c r="BZ444" i="5"/>
  <c r="BZ97" i="5"/>
  <c r="BU97" i="5"/>
  <c r="BZ769" i="5"/>
  <c r="BZ174" i="5"/>
  <c r="BZ542" i="5"/>
  <c r="BZ164" i="5"/>
  <c r="BZ509" i="5"/>
  <c r="BU364" i="5"/>
  <c r="BU704" i="5"/>
  <c r="BU275" i="5"/>
  <c r="BZ473" i="5"/>
  <c r="BZ1091" i="5"/>
  <c r="BU1091" i="5"/>
  <c r="BU239" i="5"/>
  <c r="BZ627" i="5"/>
  <c r="BU627" i="5"/>
  <c r="BU1132" i="5"/>
  <c r="BZ644" i="5"/>
  <c r="BZ34" i="5"/>
  <c r="BU34" i="5"/>
  <c r="BU1163" i="5"/>
  <c r="BZ194" i="5"/>
  <c r="BZ201" i="5"/>
  <c r="BZ917" i="5"/>
  <c r="BZ891" i="5"/>
  <c r="BU891" i="5"/>
  <c r="BU222" i="5"/>
  <c r="BZ893" i="5"/>
  <c r="BU893" i="5"/>
  <c r="BZ600" i="5"/>
  <c r="BZ782" i="5"/>
  <c r="BZ918" i="5"/>
  <c r="BU918" i="5"/>
  <c r="BZ452" i="5"/>
  <c r="BU452" i="5"/>
  <c r="BZ267" i="5"/>
  <c r="BU267" i="5"/>
  <c r="BZ171" i="5"/>
  <c r="BZ139" i="5"/>
  <c r="BZ972" i="5"/>
  <c r="BU972" i="5"/>
  <c r="BU699" i="5"/>
  <c r="BZ181" i="5"/>
  <c r="BU181" i="5"/>
  <c r="BZ1170" i="5"/>
  <c r="BZ383" i="5"/>
  <c r="BZ672" i="5"/>
  <c r="BU672" i="5"/>
  <c r="BZ481" i="5"/>
  <c r="BU481" i="5"/>
  <c r="BU801" i="5"/>
  <c r="BZ1167" i="5"/>
  <c r="BZ852" i="5"/>
  <c r="BZ909" i="5"/>
  <c r="BU909" i="5"/>
  <c r="BU1125" i="5"/>
  <c r="BZ389" i="5"/>
  <c r="BU389" i="5"/>
  <c r="BZ37" i="5"/>
  <c r="BZ323" i="5"/>
  <c r="BU323" i="5"/>
  <c r="BU301" i="5"/>
  <c r="BZ506" i="5"/>
  <c r="BU506" i="5"/>
  <c r="BZ1060" i="5"/>
  <c r="BZ728" i="5"/>
  <c r="BU728" i="5"/>
  <c r="BU1100" i="5"/>
  <c r="BZ184" i="5"/>
  <c r="BU184" i="5"/>
  <c r="BU1196" i="5"/>
  <c r="BZ812" i="5"/>
  <c r="BZ815" i="5"/>
  <c r="BU815" i="5"/>
  <c r="BU965" i="5"/>
  <c r="BZ372" i="5"/>
  <c r="BU372" i="5"/>
  <c r="BZ859" i="5"/>
  <c r="BZ663" i="5"/>
  <c r="BZ276" i="5"/>
  <c r="BZ398" i="5"/>
  <c r="BU398" i="5"/>
  <c r="BZ514" i="5"/>
  <c r="BU514" i="5"/>
  <c r="BZ523" i="5"/>
  <c r="BU523" i="5"/>
  <c r="BZ700" i="5"/>
  <c r="BZ1046" i="5"/>
  <c r="BZ1051" i="5"/>
  <c r="BU1051" i="5"/>
  <c r="BZ355" i="5"/>
  <c r="BU355" i="5"/>
  <c r="BU727" i="5"/>
  <c r="BZ271" i="5"/>
  <c r="BZ1038" i="5"/>
  <c r="BZ1127" i="5"/>
  <c r="BU926" i="5"/>
  <c r="BZ417" i="5"/>
  <c r="BU417" i="5"/>
  <c r="BZ1207" i="5"/>
  <c r="BU1207" i="5"/>
  <c r="BZ79" i="5"/>
  <c r="BU79" i="5"/>
  <c r="BZ856" i="5"/>
  <c r="CH555" i="5"/>
  <c r="BZ555" i="5"/>
  <c r="CH731" i="5"/>
  <c r="BZ731" i="5"/>
  <c r="CH714" i="5"/>
  <c r="BZ714" i="5"/>
  <c r="CH429" i="5"/>
  <c r="BZ429" i="5"/>
  <c r="CH1010" i="5"/>
  <c r="BZ1010" i="5"/>
  <c r="CH898" i="5"/>
  <c r="BZ898" i="5"/>
  <c r="CH341" i="5"/>
  <c r="BZ341" i="5"/>
  <c r="CH333" i="5"/>
  <c r="BZ333" i="5"/>
  <c r="CH584" i="5"/>
  <c r="BZ584" i="5"/>
  <c r="CH889" i="5"/>
  <c r="BZ889" i="5"/>
  <c r="CH305" i="5"/>
  <c r="BZ305" i="5"/>
  <c r="CH231" i="5"/>
  <c r="BZ231" i="5"/>
  <c r="CH1055" i="5"/>
  <c r="BZ1055" i="5"/>
  <c r="CH602" i="5"/>
  <c r="BZ602" i="5"/>
  <c r="CH274" i="5"/>
  <c r="BZ274" i="5"/>
  <c r="CH1039" i="5"/>
  <c r="BZ1039" i="5"/>
  <c r="CH613" i="5"/>
  <c r="BZ613" i="5"/>
  <c r="CH510" i="5"/>
  <c r="BZ510" i="5"/>
  <c r="CH837" i="5"/>
  <c r="BZ837" i="5"/>
  <c r="CH927" i="5"/>
  <c r="BZ927" i="5"/>
  <c r="CH759" i="5"/>
  <c r="BZ759" i="5"/>
  <c r="CH986" i="5"/>
  <c r="BZ986" i="5"/>
  <c r="CH803" i="5"/>
  <c r="BZ803" i="5"/>
  <c r="CH145" i="5"/>
  <c r="BZ145" i="5"/>
  <c r="CH1112" i="5"/>
  <c r="BZ1112" i="5"/>
  <c r="CH283" i="5"/>
  <c r="BZ283" i="5"/>
  <c r="CH18" i="5"/>
  <c r="BZ18" i="5"/>
  <c r="CH462" i="5"/>
  <c r="BZ462" i="5"/>
  <c r="CH258" i="5"/>
  <c r="BZ258" i="5"/>
  <c r="CH326" i="5"/>
  <c r="BZ326" i="5"/>
  <c r="CH655" i="5"/>
  <c r="BZ655" i="5"/>
  <c r="CH78" i="5"/>
  <c r="BZ78" i="5"/>
  <c r="CH1168" i="5"/>
  <c r="BZ1168" i="5"/>
  <c r="CH440" i="5"/>
  <c r="BZ440" i="5"/>
  <c r="CH416" i="5"/>
  <c r="BZ416" i="5"/>
  <c r="CH158" i="5"/>
  <c r="BZ158" i="5"/>
  <c r="CH1174" i="5"/>
  <c r="BZ1174" i="5"/>
  <c r="CH130" i="5"/>
  <c r="BZ130" i="5"/>
  <c r="CH1131" i="5"/>
  <c r="BZ1131" i="5"/>
  <c r="CH121" i="5"/>
  <c r="BZ121" i="5"/>
  <c r="CH306" i="5"/>
  <c r="BZ306" i="5"/>
  <c r="CH475" i="5"/>
  <c r="BZ475" i="5"/>
  <c r="CH610" i="5"/>
  <c r="BZ610" i="5"/>
  <c r="CH495" i="5"/>
  <c r="BZ495" i="5"/>
  <c r="CH689" i="5"/>
  <c r="BZ689" i="5"/>
  <c r="CH1142" i="5"/>
  <c r="BZ1142" i="5"/>
  <c r="CH905" i="5"/>
  <c r="BZ905" i="5"/>
  <c r="CH1057" i="5"/>
  <c r="BZ1057" i="5"/>
  <c r="CH1031" i="5"/>
  <c r="BZ1031" i="5"/>
  <c r="CH595" i="5"/>
  <c r="BZ595" i="5"/>
  <c r="CH558" i="5"/>
  <c r="BZ558" i="5"/>
  <c r="CH684" i="5"/>
  <c r="BZ684" i="5"/>
  <c r="CH329" i="5"/>
  <c r="BZ329" i="5"/>
  <c r="CH393" i="5"/>
  <c r="BZ393" i="5"/>
  <c r="CH66" i="5"/>
  <c r="BZ66" i="5"/>
  <c r="CH7" i="5"/>
  <c r="BZ7" i="5"/>
  <c r="CH695" i="5"/>
  <c r="BZ695" i="5"/>
  <c r="CH756" i="5"/>
  <c r="BZ756" i="5"/>
  <c r="CH911" i="5"/>
  <c r="BZ911" i="5"/>
  <c r="CH82" i="5"/>
  <c r="BZ82" i="5"/>
  <c r="CH712" i="5"/>
  <c r="BZ712" i="5"/>
  <c r="CH783" i="5"/>
  <c r="BZ783" i="5"/>
  <c r="CH715" i="5"/>
  <c r="BZ715" i="5"/>
  <c r="CH314" i="5"/>
  <c r="BZ314" i="5"/>
  <c r="CH906" i="5"/>
  <c r="BZ906" i="5"/>
  <c r="CH428" i="5"/>
  <c r="BZ428" i="5"/>
  <c r="CH740" i="5"/>
  <c r="BZ740" i="5"/>
  <c r="CH679" i="5"/>
  <c r="BZ679" i="5"/>
  <c r="CH919" i="5"/>
  <c r="BZ919" i="5"/>
  <c r="CH1123" i="5"/>
  <c r="BZ1123" i="5"/>
  <c r="CH980" i="5"/>
  <c r="BZ980" i="5"/>
  <c r="CH961" i="5"/>
  <c r="BZ961" i="5"/>
  <c r="CH650" i="5"/>
  <c r="BZ650" i="5"/>
  <c r="CH1133" i="5"/>
  <c r="BZ1133" i="5"/>
  <c r="CH17" i="5"/>
  <c r="BZ17" i="5"/>
  <c r="CH624" i="5"/>
  <c r="BZ624" i="5"/>
  <c r="CH251" i="5"/>
  <c r="BZ251" i="5"/>
  <c r="CH211" i="5"/>
  <c r="BZ211" i="5"/>
  <c r="CH293" i="5"/>
  <c r="BZ293" i="5"/>
  <c r="CH794" i="5"/>
  <c r="BZ794" i="5"/>
  <c r="CH217" i="5"/>
  <c r="BZ217" i="5"/>
  <c r="CH524" i="5"/>
  <c r="BZ524" i="5"/>
  <c r="CH312" i="5"/>
  <c r="BZ312" i="5"/>
  <c r="CH851" i="5"/>
  <c r="BZ851" i="5"/>
  <c r="CH567" i="5"/>
  <c r="BZ567" i="5"/>
  <c r="CH1169" i="5"/>
  <c r="BZ1169" i="5"/>
  <c r="CH129" i="5"/>
  <c r="BZ129" i="5"/>
  <c r="CH108" i="5"/>
  <c r="BZ108" i="5"/>
  <c r="CH942" i="5"/>
  <c r="BZ942" i="5"/>
  <c r="CH568" i="5"/>
  <c r="BZ568" i="5"/>
  <c r="CH480" i="5"/>
  <c r="BZ480" i="5"/>
  <c r="CH872" i="5"/>
  <c r="BZ872" i="5"/>
  <c r="CH187" i="5"/>
  <c r="BZ187" i="5"/>
  <c r="CH749" i="5"/>
  <c r="BZ749" i="5"/>
  <c r="CH421" i="5"/>
  <c r="BZ421" i="5"/>
  <c r="CH53" i="5"/>
  <c r="BZ53" i="5"/>
  <c r="CH616" i="5"/>
  <c r="BZ616" i="5"/>
  <c r="CH1209" i="5"/>
  <c r="BZ1209" i="5"/>
  <c r="CH361" i="5"/>
  <c r="BZ361" i="5"/>
  <c r="CH747" i="5"/>
  <c r="BZ747" i="5"/>
  <c r="CH196" i="5"/>
  <c r="BZ196" i="5"/>
  <c r="CH198" i="5"/>
  <c r="BZ198" i="5"/>
  <c r="CH132" i="5"/>
  <c r="BZ132" i="5"/>
  <c r="CH405" i="5"/>
  <c r="BZ405" i="5"/>
  <c r="CH359" i="5"/>
  <c r="BZ359" i="5"/>
  <c r="CH583" i="5"/>
  <c r="BZ583" i="5"/>
  <c r="CH1138" i="5"/>
  <c r="BZ1138" i="5"/>
  <c r="CH1134" i="5"/>
  <c r="BZ1134" i="5"/>
  <c r="CH1210" i="5"/>
  <c r="BZ1210" i="5"/>
  <c r="CH925" i="5"/>
  <c r="BZ925" i="5"/>
  <c r="CH36" i="5"/>
  <c r="BZ36" i="5"/>
  <c r="CH661" i="5"/>
  <c r="BZ661" i="5"/>
  <c r="CH958" i="5"/>
  <c r="BZ958" i="5"/>
  <c r="CH784" i="5"/>
  <c r="BZ784" i="5"/>
  <c r="CH348" i="5"/>
  <c r="BZ348" i="5"/>
  <c r="CH74" i="5"/>
  <c r="BZ74" i="5"/>
  <c r="CH1194" i="5"/>
  <c r="BZ1194" i="5"/>
  <c r="CH807" i="5"/>
  <c r="BZ807" i="5"/>
  <c r="CH1098" i="5"/>
  <c r="BZ1098" i="5"/>
  <c r="CH346" i="5"/>
  <c r="BZ346" i="5"/>
  <c r="CH1119" i="5"/>
  <c r="BZ1119" i="5"/>
  <c r="CH205" i="5"/>
  <c r="BZ205" i="5"/>
  <c r="CH572" i="5"/>
  <c r="BZ572" i="5"/>
  <c r="CH1121" i="5"/>
  <c r="BZ1121" i="5"/>
  <c r="CH1214" i="5"/>
  <c r="BZ1214" i="5"/>
  <c r="CH425" i="5"/>
  <c r="BZ425" i="5"/>
  <c r="CH1088" i="5"/>
  <c r="BZ1088" i="5"/>
  <c r="CH406" i="5"/>
  <c r="BZ406" i="5"/>
  <c r="CH61" i="5"/>
  <c r="BZ61" i="5"/>
  <c r="CH1014" i="5"/>
  <c r="BZ1014" i="5"/>
  <c r="CH1208" i="5"/>
  <c r="BZ1208" i="5"/>
  <c r="CH736" i="5"/>
  <c r="BZ736" i="5"/>
  <c r="CH369" i="5"/>
  <c r="BZ369" i="5"/>
  <c r="CH528" i="5"/>
  <c r="BZ528" i="5"/>
  <c r="CH100" i="5"/>
  <c r="BZ100" i="5"/>
  <c r="CH328" i="5"/>
  <c r="BZ328" i="5"/>
  <c r="CH591" i="5"/>
  <c r="BZ591" i="5"/>
  <c r="CH717" i="5"/>
  <c r="BZ717" i="5"/>
  <c r="CH1179" i="5"/>
  <c r="BZ1179" i="5"/>
  <c r="CH146" i="5"/>
  <c r="BZ146" i="5"/>
  <c r="CH218" i="5"/>
  <c r="BZ218" i="5"/>
  <c r="CH710" i="5"/>
  <c r="BZ710" i="5"/>
  <c r="CH1116" i="5"/>
  <c r="BZ1116" i="5"/>
  <c r="CH162" i="5"/>
  <c r="BZ162" i="5"/>
  <c r="CH325" i="5"/>
  <c r="BZ325" i="5"/>
  <c r="CH734" i="5"/>
  <c r="BZ734" i="5"/>
  <c r="CH1097" i="5"/>
  <c r="BZ1097" i="5"/>
  <c r="CH418" i="5"/>
  <c r="BZ418" i="5"/>
  <c r="CH154" i="5"/>
  <c r="BZ154" i="5"/>
  <c r="CH295" i="5"/>
  <c r="BZ295" i="5"/>
  <c r="CH9" i="5"/>
  <c r="BZ9" i="5"/>
  <c r="CH1129" i="5"/>
  <c r="BZ1129" i="5"/>
  <c r="CH431" i="5"/>
  <c r="BZ431" i="5"/>
  <c r="CH841" i="5"/>
  <c r="BZ841" i="5"/>
  <c r="CH1201" i="5"/>
  <c r="BZ1201" i="5"/>
  <c r="CH88" i="5"/>
  <c r="BZ88" i="5"/>
  <c r="CH723" i="5"/>
  <c r="BZ723" i="5"/>
  <c r="CH1140" i="5"/>
  <c r="BZ1140" i="5"/>
  <c r="CH391" i="5"/>
  <c r="BZ391" i="5"/>
  <c r="CH47" i="5"/>
  <c r="BZ47" i="5"/>
  <c r="CH353" i="5"/>
  <c r="BZ353" i="5"/>
  <c r="CH1058" i="5"/>
  <c r="BZ1058" i="5"/>
  <c r="CH1126" i="5"/>
  <c r="BZ1126" i="5"/>
  <c r="CH390" i="5"/>
  <c r="BZ390" i="5"/>
  <c r="CH573" i="5"/>
  <c r="BZ573" i="5"/>
  <c r="CH1120" i="5"/>
  <c r="BZ1120" i="5"/>
  <c r="CH286" i="5"/>
  <c r="BZ286" i="5"/>
  <c r="CH338" i="5"/>
  <c r="BZ338" i="5"/>
  <c r="CH414" i="5"/>
  <c r="BZ414" i="5"/>
  <c r="CH76" i="5"/>
  <c r="BZ76" i="5"/>
  <c r="CH633" i="5"/>
  <c r="BZ633" i="5"/>
  <c r="CH1122" i="5"/>
  <c r="BZ1122" i="5"/>
  <c r="CH408" i="5"/>
  <c r="BZ408" i="5"/>
  <c r="CH556" i="5"/>
  <c r="BZ556" i="5"/>
  <c r="CH544" i="5"/>
  <c r="BZ544" i="5"/>
  <c r="CH693" i="5"/>
  <c r="BZ693" i="5"/>
  <c r="CH436" i="5"/>
  <c r="BZ436" i="5"/>
  <c r="CH550" i="5"/>
  <c r="BZ550" i="5"/>
  <c r="CH876" i="5"/>
  <c r="BZ876" i="5"/>
  <c r="CH4" i="5"/>
  <c r="BZ4" i="5"/>
  <c r="CH589" i="5"/>
  <c r="BZ589" i="5"/>
  <c r="CH375" i="5"/>
  <c r="BZ375" i="5"/>
  <c r="CH964" i="5"/>
  <c r="BZ964" i="5"/>
  <c r="CH792" i="5"/>
  <c r="BZ792" i="5"/>
  <c r="CH465" i="5"/>
  <c r="BZ465" i="5"/>
  <c r="CH771" i="5"/>
  <c r="BZ771" i="5"/>
  <c r="CH711" i="5"/>
  <c r="BZ711" i="5"/>
  <c r="CH223" i="5"/>
  <c r="BZ223" i="5"/>
  <c r="CH433" i="5"/>
  <c r="BZ433" i="5"/>
  <c r="CH870" i="5"/>
  <c r="BZ870" i="5"/>
  <c r="CH105" i="5"/>
  <c r="BZ105" i="5"/>
  <c r="CH967" i="5"/>
  <c r="BZ967" i="5"/>
  <c r="CH668" i="5"/>
  <c r="BZ668" i="5"/>
  <c r="CH654" i="5"/>
  <c r="BZ654" i="5"/>
  <c r="CH667" i="5"/>
  <c r="BZ667" i="5"/>
  <c r="CH438" i="5"/>
  <c r="BZ438" i="5"/>
  <c r="CH513" i="5"/>
  <c r="BZ513" i="5"/>
  <c r="CH1205" i="5"/>
  <c r="BZ1205" i="5"/>
  <c r="CH713" i="5"/>
  <c r="BZ713" i="5"/>
  <c r="CH221" i="5"/>
  <c r="BZ221" i="5"/>
  <c r="CH90" i="5"/>
  <c r="BZ90" i="5"/>
  <c r="CH979" i="5"/>
  <c r="BZ979" i="5"/>
  <c r="CH742" i="5"/>
  <c r="BZ742" i="5"/>
  <c r="CH804" i="5"/>
  <c r="BZ804" i="5"/>
  <c r="CH775" i="5"/>
  <c r="BZ775" i="5"/>
  <c r="CH257" i="5"/>
  <c r="BZ257" i="5"/>
  <c r="CH302" i="5"/>
  <c r="BZ302" i="5"/>
  <c r="CH85" i="5"/>
  <c r="BZ85" i="5"/>
  <c r="CH172" i="5"/>
  <c r="BZ172" i="5"/>
  <c r="CH743" i="5"/>
  <c r="BZ743" i="5"/>
  <c r="CH1103" i="5"/>
  <c r="BZ1103" i="5"/>
  <c r="CH173" i="5"/>
  <c r="BZ173" i="5"/>
  <c r="CH970" i="5"/>
  <c r="BZ970" i="5"/>
  <c r="CH922" i="5"/>
  <c r="BZ922" i="5"/>
  <c r="CH297" i="5"/>
  <c r="BZ297" i="5"/>
  <c r="CH94" i="5"/>
  <c r="BZ94" i="5"/>
  <c r="CH178" i="5"/>
  <c r="BZ178" i="5"/>
  <c r="CH507" i="5"/>
  <c r="BZ507" i="5"/>
  <c r="CH1128" i="5"/>
  <c r="BZ1128" i="5"/>
  <c r="CH848" i="5"/>
  <c r="BZ848" i="5"/>
  <c r="CH186" i="5"/>
  <c r="BZ186" i="5"/>
  <c r="CH210" i="5"/>
  <c r="BZ210" i="5"/>
  <c r="CH191" i="5"/>
  <c r="BZ191" i="5"/>
  <c r="CH303" i="5"/>
  <c r="BZ303" i="5"/>
  <c r="CH503" i="5"/>
  <c r="BZ503" i="5"/>
  <c r="CH347" i="5"/>
  <c r="BZ347" i="5"/>
  <c r="CH458" i="5"/>
  <c r="BZ458" i="5"/>
  <c r="CH565" i="5"/>
  <c r="BZ565" i="5"/>
  <c r="CH1149" i="5"/>
  <c r="BZ1149" i="5"/>
  <c r="CH131" i="5"/>
  <c r="BZ131" i="5"/>
  <c r="CH813" i="5"/>
  <c r="BZ813" i="5"/>
  <c r="CH245" i="5"/>
  <c r="BZ245" i="5"/>
  <c r="CH69" i="5"/>
  <c r="BZ69" i="5"/>
  <c r="CH307" i="5"/>
  <c r="BZ307" i="5"/>
  <c r="CH1002" i="5"/>
  <c r="BZ1002" i="5"/>
  <c r="CH434" i="5"/>
  <c r="BZ434" i="5"/>
  <c r="CH296" i="5"/>
  <c r="BZ296" i="5"/>
  <c r="CH1022" i="5"/>
  <c r="BZ1022" i="5"/>
  <c r="CH622" i="5"/>
  <c r="BZ622" i="5"/>
  <c r="CH445" i="5"/>
  <c r="BZ445" i="5"/>
  <c r="CH825" i="5"/>
  <c r="BZ825" i="5"/>
  <c r="CH858" i="5"/>
  <c r="BZ858" i="5"/>
  <c r="CH77" i="5"/>
  <c r="BZ77" i="5"/>
  <c r="CH686" i="5"/>
  <c r="BZ686" i="5"/>
  <c r="CH839" i="5"/>
  <c r="BZ839" i="5"/>
  <c r="CH270" i="5"/>
  <c r="BZ270" i="5"/>
  <c r="CH424" i="5"/>
  <c r="BZ424" i="5"/>
  <c r="CH250" i="5"/>
  <c r="BZ250" i="5"/>
  <c r="CH384" i="5"/>
  <c r="BZ384" i="5"/>
  <c r="CH2" i="5"/>
  <c r="BZ2" i="5"/>
  <c r="CH1027" i="5"/>
  <c r="BZ1027" i="5"/>
  <c r="CH932" i="5"/>
  <c r="BZ932" i="5"/>
  <c r="CH269" i="5"/>
  <c r="BZ269" i="5"/>
  <c r="CH596" i="5"/>
  <c r="BZ596" i="5"/>
  <c r="CH620" i="5"/>
  <c r="BZ620" i="5"/>
  <c r="CH543" i="5"/>
  <c r="BZ543" i="5"/>
  <c r="CH959" i="5"/>
  <c r="BZ959" i="5"/>
  <c r="CH21" i="5"/>
  <c r="BZ21" i="5"/>
  <c r="CH618" i="5"/>
  <c r="BZ618" i="5"/>
  <c r="CH587" i="5"/>
  <c r="BZ587" i="5"/>
  <c r="CH944" i="5"/>
  <c r="BZ944" i="5"/>
  <c r="CH824" i="5"/>
  <c r="BZ824" i="5"/>
  <c r="CH681" i="5"/>
  <c r="BZ681" i="5"/>
  <c r="CH617" i="5"/>
  <c r="BZ617" i="5"/>
  <c r="CH366" i="5"/>
  <c r="BZ366" i="5"/>
  <c r="CH536" i="5"/>
  <c r="BZ536" i="5"/>
  <c r="CH860" i="5"/>
  <c r="BZ860" i="5"/>
  <c r="CH836" i="5"/>
  <c r="BZ836" i="5"/>
  <c r="CH118" i="5"/>
  <c r="BZ118" i="5"/>
  <c r="CH350" i="5"/>
  <c r="BZ350" i="5"/>
  <c r="CH446" i="5"/>
  <c r="BZ446" i="5"/>
  <c r="CH1015" i="5"/>
  <c r="BZ1015" i="5"/>
  <c r="CH227" i="5"/>
  <c r="BZ227" i="5"/>
  <c r="CH1180" i="5"/>
  <c r="BZ1180" i="5"/>
  <c r="CH900" i="5"/>
  <c r="BZ900" i="5"/>
  <c r="CH5" i="5"/>
  <c r="BZ5" i="5"/>
  <c r="CH1151" i="5"/>
  <c r="BZ1151" i="5"/>
  <c r="CH126" i="5"/>
  <c r="BZ126" i="5"/>
  <c r="CH955" i="5"/>
  <c r="BZ955" i="5"/>
  <c r="CH571" i="5"/>
  <c r="BZ571" i="5"/>
  <c r="CH403" i="5"/>
  <c r="BZ403" i="5"/>
  <c r="CH945" i="5"/>
  <c r="BZ945" i="5"/>
  <c r="CH484" i="5"/>
  <c r="BZ484" i="5"/>
  <c r="CH656" i="5"/>
  <c r="BZ656" i="5"/>
  <c r="CH192" i="5"/>
  <c r="BZ192" i="5"/>
  <c r="CH811" i="5"/>
  <c r="BZ811" i="5"/>
  <c r="CH1006" i="5"/>
  <c r="BZ1006" i="5"/>
  <c r="CH997" i="5"/>
  <c r="BZ997" i="5"/>
  <c r="CH877" i="5"/>
  <c r="BZ877" i="5"/>
  <c r="CH1211" i="5"/>
  <c r="BZ1211" i="5"/>
  <c r="CH559" i="5"/>
  <c r="BZ559" i="5"/>
  <c r="CH264" i="5"/>
  <c r="BZ264" i="5"/>
  <c r="CH114" i="5"/>
  <c r="BZ114" i="5"/>
  <c r="CH941" i="5"/>
  <c r="BZ941" i="5"/>
  <c r="CH971" i="5"/>
  <c r="BZ971" i="5"/>
  <c r="CH1018" i="5"/>
  <c r="BZ1018" i="5"/>
  <c r="CH147" i="5"/>
  <c r="BZ147" i="5"/>
  <c r="CH666" i="5"/>
  <c r="BZ666" i="5"/>
  <c r="CH865" i="5"/>
  <c r="BZ865" i="5"/>
  <c r="CH1175" i="5"/>
  <c r="BZ1175" i="5"/>
  <c r="CH430" i="5"/>
  <c r="BZ430" i="5"/>
  <c r="CH298" i="5"/>
  <c r="BZ298" i="5"/>
  <c r="CH1034" i="5"/>
  <c r="BZ1034" i="5"/>
  <c r="CH648" i="5"/>
  <c r="BZ648" i="5"/>
  <c r="CH70" i="5"/>
  <c r="BZ70" i="5"/>
  <c r="CH364" i="5"/>
  <c r="BZ364" i="5"/>
  <c r="CH704" i="5"/>
  <c r="BZ704" i="5"/>
  <c r="CH275" i="5"/>
  <c r="BZ275" i="5"/>
  <c r="CH239" i="5"/>
  <c r="BZ239" i="5"/>
  <c r="CH1132" i="5"/>
  <c r="BZ1132" i="5"/>
  <c r="CH960" i="5"/>
  <c r="BZ960" i="5"/>
  <c r="CH1163" i="5"/>
  <c r="BZ1163" i="5"/>
  <c r="CH741" i="5"/>
  <c r="BZ741" i="5"/>
  <c r="CH1059" i="5"/>
  <c r="BZ1059" i="5"/>
  <c r="CH222" i="5"/>
  <c r="BZ222" i="5"/>
  <c r="CH1162" i="5"/>
  <c r="BZ1162" i="5"/>
  <c r="CH529" i="5"/>
  <c r="BZ529" i="5"/>
  <c r="CH699" i="5"/>
  <c r="BZ699" i="5"/>
  <c r="CH990" i="5"/>
  <c r="BZ990" i="5"/>
  <c r="CH801" i="5"/>
  <c r="BZ801" i="5"/>
  <c r="CH125" i="5"/>
  <c r="BZ125" i="5"/>
  <c r="CH1125" i="5"/>
  <c r="BZ1125" i="5"/>
  <c r="CH651" i="5"/>
  <c r="BZ651" i="5"/>
  <c r="CH809" i="5"/>
  <c r="BZ809" i="5"/>
  <c r="CH301" i="5"/>
  <c r="BZ301" i="5"/>
  <c r="CH720" i="5"/>
  <c r="BZ720" i="5"/>
  <c r="CH225" i="5"/>
  <c r="BZ225" i="5"/>
  <c r="CH1100" i="5"/>
  <c r="BZ1100" i="5"/>
  <c r="CH1196" i="5"/>
  <c r="BZ1196" i="5"/>
  <c r="CH193" i="5"/>
  <c r="BZ193" i="5"/>
  <c r="CH965" i="5"/>
  <c r="BZ965" i="5"/>
  <c r="CH1072" i="5"/>
  <c r="BZ1072" i="5"/>
  <c r="CH727" i="5"/>
  <c r="BZ727" i="5"/>
  <c r="CH926" i="5"/>
  <c r="BZ926" i="5"/>
  <c r="CH1036" i="5"/>
  <c r="BZ1036" i="5"/>
  <c r="CH449" i="5"/>
  <c r="BZ449" i="5"/>
  <c r="CH938" i="5"/>
  <c r="BZ938" i="5"/>
  <c r="CH549" i="5"/>
  <c r="BZ549" i="5"/>
  <c r="CH1188" i="5"/>
  <c r="BZ1188" i="5"/>
  <c r="CH659" i="5"/>
  <c r="BZ659" i="5"/>
  <c r="CH58" i="5"/>
  <c r="BZ58" i="5"/>
  <c r="CH1077" i="5"/>
  <c r="BZ1077" i="5"/>
  <c r="CH1182" i="5"/>
  <c r="BZ1182" i="5"/>
  <c r="CH912" i="5"/>
  <c r="BZ912" i="5"/>
  <c r="CH598" i="5"/>
  <c r="BZ598" i="5"/>
  <c r="CH1016" i="5"/>
  <c r="BZ1016" i="5"/>
  <c r="CH787" i="5"/>
  <c r="BZ787" i="5"/>
  <c r="CH774" i="5"/>
  <c r="BZ774" i="5"/>
  <c r="CH382" i="5"/>
  <c r="BZ382" i="5"/>
  <c r="CH1185" i="5"/>
  <c r="BZ1185" i="5"/>
  <c r="CH459" i="5"/>
  <c r="BZ459" i="5"/>
  <c r="CH1032" i="5"/>
  <c r="BZ1032" i="5"/>
  <c r="CH156" i="5"/>
  <c r="BZ156" i="5"/>
  <c r="CH619" i="5"/>
  <c r="BZ619" i="5"/>
  <c r="CH1111" i="5"/>
  <c r="BZ1111" i="5"/>
  <c r="CH1153" i="5"/>
  <c r="BZ1153" i="5"/>
  <c r="CH748" i="5"/>
  <c r="BZ748" i="5"/>
  <c r="CH916" i="5"/>
  <c r="BZ916" i="5"/>
  <c r="BP141" i="5"/>
  <c r="BP855" i="5"/>
  <c r="BP601" i="5"/>
  <c r="BP170" i="5"/>
  <c r="BP1019" i="5"/>
  <c r="BP968" i="5"/>
  <c r="BP737" i="5"/>
  <c r="BP499" i="5"/>
  <c r="BP1020" i="5"/>
  <c r="BP394" i="5"/>
  <c r="BP1215" i="5"/>
  <c r="BP214" i="5"/>
  <c r="BP981" i="5"/>
  <c r="BP805" i="5"/>
  <c r="BP292" i="5"/>
  <c r="BP725" i="5"/>
  <c r="BP1144" i="5"/>
  <c r="BP51" i="5"/>
  <c r="BP1006" i="5"/>
  <c r="BP877" i="5"/>
  <c r="BP978" i="5"/>
  <c r="BP264" i="5"/>
  <c r="BP971" i="5"/>
  <c r="BP1018" i="5"/>
  <c r="BP277" i="5"/>
  <c r="BP865" i="5"/>
  <c r="BP1175" i="5"/>
  <c r="BP298" i="5"/>
  <c r="BP38" i="5"/>
  <c r="BP1179" i="5"/>
  <c r="BP64" i="5"/>
  <c r="BP133" i="5"/>
  <c r="BP433" i="5"/>
  <c r="BP967" i="5"/>
  <c r="BP438" i="5"/>
  <c r="BP754" i="5"/>
  <c r="BP490" i="5"/>
  <c r="BP112" i="5"/>
  <c r="BP605" i="5"/>
  <c r="BP1171" i="5"/>
  <c r="BP307" i="5"/>
  <c r="BP1002" i="5"/>
  <c r="BP1177" i="5"/>
  <c r="BP296" i="5"/>
  <c r="BP1029" i="5"/>
  <c r="BP445" i="5"/>
  <c r="BP110" i="5"/>
  <c r="BP396" i="5"/>
  <c r="BP1187" i="5"/>
  <c r="BP788" i="5"/>
  <c r="BP479" i="5"/>
  <c r="BP1047" i="5"/>
  <c r="BP896" i="5"/>
  <c r="BP1001" i="5"/>
  <c r="BP957" i="5"/>
  <c r="BP324" i="5"/>
  <c r="BP825" i="5"/>
  <c r="BP328" i="5"/>
  <c r="BP609" i="5"/>
  <c r="BP533" i="5"/>
  <c r="BP375" i="5"/>
  <c r="BP771" i="5"/>
  <c r="BP826" i="5"/>
  <c r="BP964" i="5"/>
  <c r="BP828" i="5"/>
  <c r="BP1195" i="5"/>
  <c r="BP128" i="5"/>
  <c r="BP343" i="5"/>
  <c r="BP884" i="5"/>
  <c r="BP219" i="5"/>
  <c r="BP802" i="5"/>
  <c r="BP213" i="5"/>
  <c r="BP642" i="5"/>
  <c r="BP317" i="5"/>
  <c r="BP1021" i="5"/>
  <c r="BP770" i="5"/>
  <c r="BP612" i="5"/>
  <c r="BP718" i="5"/>
  <c r="BP888" i="5"/>
  <c r="BP1099" i="5"/>
  <c r="BP63" i="5"/>
  <c r="BP74" i="5"/>
  <c r="BP241" i="5"/>
  <c r="BP1064" i="5"/>
  <c r="BP881" i="5"/>
  <c r="BP818" i="5"/>
  <c r="BP236" i="5"/>
  <c r="CH491" i="5"/>
  <c r="CH940" i="5"/>
  <c r="CH907" i="5"/>
  <c r="CH319" i="5"/>
  <c r="CH1161" i="5"/>
  <c r="CH498" i="5"/>
  <c r="CH168" i="5"/>
  <c r="CH1070" i="5"/>
  <c r="CH1073" i="5"/>
  <c r="CH331" i="5"/>
  <c r="CH766" i="5"/>
  <c r="CH199" i="5"/>
  <c r="CH546" i="5"/>
  <c r="CH628" i="5"/>
  <c r="CH1084" i="5"/>
  <c r="CH284" i="5"/>
  <c r="CH289" i="5"/>
  <c r="CH51" i="5"/>
  <c r="CH1135" i="5"/>
  <c r="CH234" i="5"/>
  <c r="CH107" i="5"/>
  <c r="CH216" i="5"/>
  <c r="CH229" i="5"/>
  <c r="CH978" i="5"/>
  <c r="CH483" i="5"/>
  <c r="CH904" i="5"/>
  <c r="CH1102" i="5"/>
  <c r="CH182" i="5"/>
  <c r="CH442" i="5"/>
  <c r="CH135" i="5"/>
  <c r="CH1101" i="5"/>
  <c r="CH461" i="5"/>
  <c r="CH13" i="5"/>
  <c r="CH629" i="5"/>
  <c r="CH597" i="5"/>
  <c r="CH444" i="5"/>
  <c r="CH97" i="5"/>
  <c r="CH769" i="5"/>
  <c r="CH174" i="5"/>
  <c r="CH542" i="5"/>
  <c r="CH164" i="5"/>
  <c r="CH509" i="5"/>
  <c r="CH473" i="5"/>
  <c r="CH1091" i="5"/>
  <c r="CH627" i="5"/>
  <c r="CH644" i="5"/>
  <c r="CH34" i="5"/>
  <c r="CH194" i="5"/>
  <c r="CH201" i="5"/>
  <c r="CH917" i="5"/>
  <c r="CH891" i="5"/>
  <c r="CH893" i="5"/>
  <c r="CH600" i="5"/>
  <c r="CH782" i="5"/>
  <c r="CH918" i="5"/>
  <c r="CH452" i="5"/>
  <c r="CH267" i="5"/>
  <c r="CH171" i="5"/>
  <c r="CH139" i="5"/>
  <c r="CH972" i="5"/>
  <c r="CH181" i="5"/>
  <c r="CH1170" i="5"/>
  <c r="CH383" i="5"/>
  <c r="CH672" i="5"/>
  <c r="CH481" i="5"/>
  <c r="CH1167" i="5"/>
  <c r="CH852" i="5"/>
  <c r="CH909" i="5"/>
  <c r="CH389" i="5"/>
  <c r="CH37" i="5"/>
  <c r="CH323" i="5"/>
  <c r="CH506" i="5"/>
  <c r="CH1060" i="5"/>
  <c r="CH728" i="5"/>
  <c r="CH184" i="5"/>
  <c r="CH812" i="5"/>
  <c r="CH815" i="5"/>
  <c r="CH372" i="5"/>
  <c r="CH859" i="5"/>
  <c r="CH663" i="5"/>
  <c r="CH276" i="5"/>
  <c r="CH398" i="5"/>
  <c r="CH514" i="5"/>
  <c r="CH523" i="5"/>
  <c r="CH700" i="5"/>
  <c r="CH1046" i="5"/>
  <c r="CH402" i="5"/>
  <c r="CH696" i="5"/>
  <c r="CH1068" i="5"/>
  <c r="CH15" i="5"/>
  <c r="CH892" i="5"/>
  <c r="CH238" i="5"/>
  <c r="CH177" i="5"/>
  <c r="CH535" i="5"/>
  <c r="CH400" i="5"/>
  <c r="CH897" i="5"/>
  <c r="CH786" i="5"/>
  <c r="CH136" i="5"/>
  <c r="CH886" i="5"/>
  <c r="CH281" i="5"/>
  <c r="CH268" i="5"/>
  <c r="CH833" i="5"/>
  <c r="CH451" i="5"/>
  <c r="CH260" i="5"/>
  <c r="CH548" i="5"/>
  <c r="CH890" i="5"/>
  <c r="CH1172" i="5"/>
  <c r="CH744" i="5"/>
  <c r="CH697" i="5"/>
  <c r="CH140" i="5"/>
  <c r="CH49" i="5"/>
  <c r="CH1035" i="5"/>
  <c r="CH635" i="5"/>
  <c r="CH6" i="5"/>
  <c r="CH676" i="5"/>
  <c r="CH660" i="5"/>
  <c r="CH653" i="5"/>
  <c r="CH977" i="5"/>
  <c r="CH1107" i="5"/>
  <c r="CH1152" i="5"/>
  <c r="CH426" i="5"/>
  <c r="CH901" i="5"/>
  <c r="CH265" i="5"/>
  <c r="CH560" i="5"/>
  <c r="CH68" i="5"/>
  <c r="CH89" i="5"/>
  <c r="CH1173" i="5"/>
  <c r="CH285" i="5"/>
  <c r="CH956" i="5"/>
  <c r="CH707" i="5"/>
  <c r="CH395" i="5"/>
  <c r="CH939" i="5"/>
  <c r="CH729" i="5"/>
  <c r="CH282" i="5"/>
  <c r="CH779" i="5"/>
  <c r="CH316" i="5"/>
  <c r="CH72" i="5"/>
  <c r="CH582" i="5"/>
  <c r="CH677" i="5"/>
  <c r="CH26" i="5"/>
  <c r="CH599" i="5"/>
  <c r="CH780" i="5"/>
  <c r="CH1054" i="5"/>
  <c r="CH698" i="5"/>
  <c r="CH1012" i="5"/>
  <c r="CH253" i="5"/>
  <c r="CH62" i="5"/>
  <c r="CH928" i="5"/>
  <c r="CH404" i="5"/>
  <c r="CH1146" i="5"/>
  <c r="CH1062" i="5"/>
  <c r="CH43" i="5"/>
  <c r="CH552" i="5"/>
  <c r="CH790" i="5"/>
  <c r="CH581" i="5"/>
  <c r="CH760" i="5"/>
  <c r="CH101" i="5"/>
  <c r="CH721" i="5"/>
  <c r="CH643" i="5"/>
  <c r="CH411" i="5"/>
  <c r="CH1043" i="5"/>
  <c r="CH1092" i="5"/>
  <c r="CH862" i="5"/>
  <c r="CH547" i="5"/>
  <c r="CH554" i="5"/>
  <c r="CH44" i="5"/>
  <c r="CH422" i="5"/>
  <c r="CH579" i="5"/>
  <c r="CH569" i="5"/>
  <c r="CH789" i="5"/>
  <c r="CH757" i="5"/>
  <c r="CH835" i="5"/>
  <c r="CH976" i="5"/>
  <c r="CH983" i="5"/>
  <c r="CH664" i="5"/>
  <c r="CH969" i="5"/>
  <c r="CH755" i="5"/>
  <c r="CH334" i="5"/>
  <c r="CH392" i="5"/>
  <c r="CH1200" i="5"/>
  <c r="CH204" i="5"/>
  <c r="CH657" i="5"/>
  <c r="CH8" i="5"/>
  <c r="CH1124" i="5"/>
  <c r="CH673" i="5"/>
  <c r="CH259" i="5"/>
  <c r="CH564" i="5"/>
  <c r="CH441" i="5"/>
  <c r="CH1080" i="5"/>
  <c r="CH142" i="5"/>
  <c r="CH974" i="5"/>
  <c r="CH358" i="5"/>
  <c r="CH864" i="5"/>
  <c r="CH65" i="5"/>
  <c r="CH81" i="5"/>
  <c r="CH640" i="5"/>
  <c r="CH399" i="5"/>
  <c r="CH415" i="5"/>
  <c r="CH407" i="5"/>
  <c r="CH615" i="5"/>
  <c r="CH950" i="5"/>
  <c r="CH1130" i="5"/>
  <c r="CH224" i="5"/>
  <c r="CH1011" i="5"/>
  <c r="CH1202" i="5"/>
  <c r="CH705" i="5"/>
  <c r="CH871" i="5"/>
  <c r="CH1095" i="5"/>
  <c r="CH1166" i="5"/>
  <c r="CH310" i="5"/>
  <c r="CH1218" i="5"/>
  <c r="CH822" i="5"/>
  <c r="CH719" i="5"/>
  <c r="CH678" i="5"/>
  <c r="CH413" i="5"/>
  <c r="CH1003" i="5"/>
  <c r="CH96" i="5"/>
  <c r="CH412" i="5"/>
  <c r="CH1005" i="5"/>
  <c r="CH1181" i="5"/>
  <c r="CH530" i="5"/>
  <c r="CH24" i="5"/>
  <c r="CH1089" i="5"/>
  <c r="CH476" i="5"/>
  <c r="CH519" i="5"/>
  <c r="CH1076" i="5"/>
  <c r="CH497" i="5"/>
  <c r="CH577" i="5"/>
  <c r="CH212" i="5"/>
  <c r="CH1082" i="5"/>
  <c r="CH553" i="5"/>
  <c r="CH1030" i="5"/>
  <c r="CH496" i="5"/>
  <c r="CH478" i="5"/>
  <c r="CH849" i="5"/>
  <c r="CH27" i="5"/>
  <c r="CH149" i="5"/>
  <c r="CH137" i="5"/>
  <c r="CH988" i="5"/>
  <c r="CH818" i="5"/>
  <c r="CH874" i="5"/>
  <c r="CH850" i="5"/>
  <c r="CH732" i="5"/>
  <c r="CH1045" i="5"/>
  <c r="CH423" i="5"/>
  <c r="CH840" i="5"/>
  <c r="CH124" i="5"/>
  <c r="CH504" i="5"/>
  <c r="CH1213" i="5"/>
  <c r="CH386" i="5"/>
  <c r="CH279" i="5"/>
  <c r="CH19" i="5"/>
  <c r="CH614" i="5"/>
  <c r="CH733" i="5"/>
  <c r="CH337" i="5"/>
  <c r="CH996" i="5"/>
  <c r="CH1026" i="5"/>
  <c r="CH1069" i="5"/>
  <c r="CH236" i="5"/>
  <c r="CH541" i="5"/>
  <c r="CH1106" i="5"/>
  <c r="CH993" i="5"/>
  <c r="CH819" i="5"/>
  <c r="CH1155" i="5"/>
  <c r="CH847" i="5"/>
  <c r="CH1013" i="5"/>
  <c r="CH29" i="5"/>
  <c r="CH485" i="5"/>
  <c r="CH138" i="5"/>
  <c r="CH910" i="5"/>
  <c r="CH830" i="5"/>
  <c r="CH1203" i="5"/>
  <c r="CH777" i="5"/>
  <c r="CH266" i="5"/>
  <c r="CH1075" i="5"/>
  <c r="CH1096" i="5"/>
  <c r="CH606" i="5"/>
  <c r="CH357" i="5"/>
  <c r="CH322" i="5"/>
  <c r="CH527" i="5"/>
  <c r="CH913" i="5"/>
  <c r="CH370" i="5"/>
  <c r="CH810" i="5"/>
  <c r="CH739" i="5"/>
  <c r="CH363" i="5"/>
  <c r="CH791" i="5"/>
  <c r="CH1118" i="5"/>
  <c r="CH953" i="5"/>
  <c r="CH1104" i="5"/>
  <c r="CH127" i="5"/>
  <c r="CH1050" i="5"/>
  <c r="CH557" i="5"/>
  <c r="CH1216" i="5"/>
  <c r="CH309" i="5"/>
  <c r="CH244" i="5"/>
  <c r="CH562" i="5"/>
  <c r="CH517" i="5"/>
  <c r="CH1004" i="5"/>
  <c r="CH1113" i="5"/>
  <c r="CH820" i="5"/>
  <c r="CH935" i="5"/>
  <c r="CH318" i="5"/>
  <c r="CH1143" i="5"/>
  <c r="CH148" i="5"/>
  <c r="CH159" i="5"/>
  <c r="CH834" i="5"/>
  <c r="CH246" i="5"/>
  <c r="CH799" i="5"/>
  <c r="CH1090" i="5"/>
  <c r="CH272" i="5"/>
  <c r="CH594" i="5"/>
  <c r="CH647" i="5"/>
  <c r="CH688" i="5"/>
  <c r="CH1008" i="5"/>
  <c r="CH1042" i="5"/>
  <c r="CH701" i="5"/>
  <c r="CH150" i="5"/>
  <c r="CH1154" i="5"/>
  <c r="CH336" i="5"/>
  <c r="CH116" i="5"/>
  <c r="CH59" i="5"/>
  <c r="CH385" i="5"/>
  <c r="CH472" i="5"/>
  <c r="CH380" i="5"/>
  <c r="CH1158" i="5"/>
  <c r="CH122" i="5"/>
  <c r="CH534" i="5"/>
  <c r="CH1093" i="5"/>
  <c r="CH1165" i="5"/>
  <c r="CH793" i="5"/>
  <c r="CH1083" i="5"/>
  <c r="CH161" i="5"/>
  <c r="CH55" i="5"/>
  <c r="CH23" i="5"/>
  <c r="CH1109" i="5"/>
  <c r="CH773" i="5"/>
  <c r="CH937" i="5"/>
  <c r="CH611" i="5"/>
  <c r="CH708" i="5"/>
  <c r="CH1156" i="5"/>
  <c r="CH1164" i="5"/>
  <c r="CH817" i="5"/>
  <c r="CH632" i="5"/>
  <c r="CH169" i="5"/>
  <c r="CH882" i="5"/>
  <c r="CH999" i="5"/>
  <c r="CH525" i="5"/>
  <c r="CH1184" i="5"/>
  <c r="CH11" i="5"/>
  <c r="CH508" i="5"/>
  <c r="CH574" i="5"/>
  <c r="CH388" i="5"/>
  <c r="CH515" i="5"/>
  <c r="CH1023" i="5"/>
  <c r="CH1065" i="5"/>
  <c r="CH33" i="5"/>
  <c r="CH738" i="5"/>
  <c r="CH288" i="5"/>
  <c r="CH1108" i="5"/>
  <c r="CH1007" i="5"/>
  <c r="CH410" i="5"/>
  <c r="CH521" i="5"/>
  <c r="CH35" i="5"/>
  <c r="CH207" i="5"/>
  <c r="CH489" i="5"/>
  <c r="CH921" i="5"/>
  <c r="CH690" i="5"/>
  <c r="CH800" i="5"/>
  <c r="CH80" i="5"/>
  <c r="CH45" i="5"/>
  <c r="CH104" i="5"/>
  <c r="CH984" i="5"/>
  <c r="CH975" i="5"/>
  <c r="CH311" i="5"/>
  <c r="CH652" i="5"/>
  <c r="CH1086" i="5"/>
  <c r="CH730" i="5"/>
  <c r="CH493" i="5"/>
  <c r="CH344" i="5"/>
  <c r="CH768" i="5"/>
  <c r="CH982" i="5"/>
  <c r="CH670" i="5"/>
  <c r="CH845" i="5"/>
  <c r="CH1078" i="5"/>
  <c r="CH1041" i="5"/>
  <c r="CH1197" i="5"/>
  <c r="CH669" i="5"/>
  <c r="CH252" i="5"/>
  <c r="CH501" i="5"/>
  <c r="CH439" i="5"/>
  <c r="CH821" i="5"/>
  <c r="CH185" i="5"/>
  <c r="CH215" i="5"/>
  <c r="CH20" i="5"/>
  <c r="CH540" i="5"/>
  <c r="CH460" i="5"/>
  <c r="CH1198" i="5"/>
  <c r="CH232" i="5"/>
  <c r="CH247" i="5"/>
  <c r="CH772" i="5"/>
  <c r="CH1150" i="5"/>
  <c r="CH502" i="5"/>
  <c r="CH1199" i="5"/>
  <c r="CH249" i="5"/>
  <c r="CH202" i="5"/>
  <c r="CH243" i="5"/>
  <c r="CH758" i="5"/>
  <c r="CH868" i="5"/>
  <c r="CH987" i="5"/>
  <c r="CH795" i="5"/>
  <c r="CH16" i="5"/>
  <c r="CH946" i="5"/>
  <c r="CH1145" i="5"/>
  <c r="CH761" i="5"/>
  <c r="CH752" i="5"/>
  <c r="CH751" i="5"/>
  <c r="CH93" i="5"/>
  <c r="CH531" i="5"/>
  <c r="CH781" i="5"/>
  <c r="CH566" i="5"/>
  <c r="CH1192" i="5"/>
  <c r="CH437" i="5"/>
  <c r="CH401" i="5"/>
  <c r="CH511" i="5"/>
  <c r="CH992" i="5"/>
  <c r="CH1017" i="5"/>
  <c r="CH551" i="5"/>
  <c r="CH1160" i="5"/>
  <c r="CH420" i="5"/>
  <c r="CH924" i="5"/>
  <c r="CH1206" i="5"/>
  <c r="CH639" i="5"/>
  <c r="CH829" i="5"/>
  <c r="CH929" i="5"/>
  <c r="CH273" i="5"/>
  <c r="CH75" i="5"/>
  <c r="CH880" i="5"/>
  <c r="CH1183" i="5"/>
  <c r="CH691" i="5"/>
  <c r="CH844" i="5"/>
  <c r="CH545" i="5"/>
  <c r="CH91" i="5"/>
  <c r="CH106" i="5"/>
  <c r="CH991" i="5"/>
  <c r="CH869" i="5"/>
  <c r="CH183" i="5"/>
  <c r="CH1141" i="5"/>
  <c r="CH86" i="5"/>
  <c r="CH190" i="5"/>
  <c r="BP648" i="5"/>
  <c r="BP182" i="5"/>
  <c r="BP1101" i="5"/>
  <c r="BP444" i="5"/>
  <c r="BP70" i="5"/>
  <c r="BP644" i="5"/>
  <c r="BP741" i="5"/>
  <c r="BP891" i="5"/>
  <c r="BP600" i="5"/>
  <c r="BP972" i="5"/>
  <c r="BP383" i="5"/>
  <c r="BP852" i="5"/>
  <c r="BP809" i="5"/>
  <c r="BP506" i="5"/>
  <c r="BP1060" i="5"/>
  <c r="BP728" i="5"/>
  <c r="BP812" i="5"/>
  <c r="BP965" i="5"/>
  <c r="BP276" i="5"/>
  <c r="BP398" i="5"/>
  <c r="BP1072" i="5"/>
  <c r="BP1127" i="5"/>
  <c r="BP1207" i="5"/>
  <c r="CH41" i="5"/>
  <c r="CH128" i="5"/>
  <c r="CH474" i="5"/>
  <c r="CH641" i="5"/>
  <c r="CH83" i="5"/>
  <c r="CH903" i="5"/>
  <c r="CH456" i="5"/>
  <c r="CH1067" i="5"/>
  <c r="CH427" i="5"/>
  <c r="CH745" i="5"/>
  <c r="CH735" i="5"/>
  <c r="CH280" i="5"/>
  <c r="CH776" i="5"/>
  <c r="CH3" i="5"/>
  <c r="CH1063" i="5"/>
  <c r="CH14" i="5"/>
  <c r="CH40" i="5"/>
  <c r="CH10" i="5"/>
  <c r="CH435" i="5"/>
  <c r="CH455" i="5"/>
  <c r="CH798" i="5"/>
  <c r="CH646" i="5"/>
  <c r="CH998" i="5"/>
  <c r="CH343" i="5"/>
  <c r="CH930" i="5"/>
  <c r="CH241" i="5"/>
  <c r="CH464" i="5"/>
  <c r="CH321" i="5"/>
  <c r="CH674" i="5"/>
  <c r="CH1148" i="5"/>
  <c r="CH884" i="5"/>
  <c r="CH1064" i="5"/>
  <c r="CH92" i="5"/>
  <c r="CH894" i="5"/>
  <c r="CH219" i="5"/>
  <c r="CH155" i="5"/>
  <c r="CH134" i="5"/>
  <c r="CH419" i="5"/>
  <c r="CH802" i="5"/>
  <c r="CH1048" i="5"/>
  <c r="CH255" i="5"/>
  <c r="CH902" i="5"/>
  <c r="CH682" i="5"/>
  <c r="CH532" i="5"/>
  <c r="CH881" i="5"/>
  <c r="CH213" i="5"/>
  <c r="CH25" i="5"/>
  <c r="CH120" i="5"/>
  <c r="CH642" i="5"/>
  <c r="CH576" i="5"/>
  <c r="CH683" i="5"/>
  <c r="CH317" i="5"/>
  <c r="CH84" i="5"/>
  <c r="CH454" i="5"/>
  <c r="CH1021" i="5"/>
  <c r="CH770" i="5"/>
  <c r="CH1190" i="5"/>
  <c r="CH378" i="5"/>
  <c r="CH612" i="5"/>
  <c r="CH645" i="5"/>
  <c r="CH963" i="5"/>
  <c r="CH718" i="5"/>
  <c r="CH512" i="5"/>
  <c r="CH520" i="5"/>
  <c r="CH448" i="5"/>
  <c r="CH846" i="5"/>
  <c r="CH409" i="5"/>
  <c r="CH952" i="5"/>
  <c r="CH888" i="5"/>
  <c r="CH1056" i="5"/>
  <c r="CH468" i="5"/>
  <c r="CH52" i="5"/>
  <c r="CH838" i="5"/>
  <c r="CH763" i="5"/>
  <c r="CH920" i="5"/>
  <c r="CH1217" i="5"/>
  <c r="CH1025" i="5"/>
  <c r="CH143" i="5"/>
  <c r="CH327" i="5"/>
  <c r="CH1061" i="5"/>
  <c r="CH151" i="5"/>
  <c r="CH831" i="5"/>
  <c r="CH368" i="5"/>
  <c r="CH1137" i="5"/>
  <c r="CH785" i="5"/>
  <c r="CH180" i="5"/>
  <c r="CH1191" i="5"/>
  <c r="CH98" i="5"/>
  <c r="CH1099" i="5"/>
  <c r="CH235" i="5"/>
  <c r="CH63" i="5"/>
  <c r="BP13" i="5"/>
  <c r="BP509" i="5"/>
  <c r="BP473" i="5"/>
  <c r="BP1132" i="5"/>
  <c r="BP194" i="5"/>
  <c r="BP893" i="5"/>
  <c r="BP452" i="5"/>
  <c r="BP139" i="5"/>
  <c r="BP1100" i="5"/>
  <c r="BP514" i="5"/>
  <c r="BP355" i="5"/>
  <c r="BP926" i="5"/>
  <c r="BP238" i="5"/>
  <c r="BP400" i="5"/>
  <c r="BP886" i="5"/>
  <c r="BP451" i="5"/>
  <c r="BP449" i="5"/>
  <c r="BP744" i="5"/>
  <c r="BP1035" i="5"/>
  <c r="BP676" i="5"/>
  <c r="BP265" i="5"/>
  <c r="BP552" i="5"/>
  <c r="CH113" i="5"/>
  <c r="CH516" i="5"/>
  <c r="CH470" i="5"/>
  <c r="CH923" i="5"/>
  <c r="CH843" i="5"/>
  <c r="CH962" i="5"/>
  <c r="CH1071" i="5"/>
  <c r="CH1085" i="5"/>
  <c r="CH706" i="5"/>
  <c r="CH680" i="5"/>
  <c r="CH345" i="5"/>
  <c r="CH947" i="5"/>
  <c r="CH486" i="5"/>
  <c r="CH12" i="5"/>
  <c r="CH152" i="5"/>
  <c r="CH1110" i="5"/>
  <c r="CH109" i="5"/>
  <c r="CH22" i="5"/>
  <c r="CH873" i="5"/>
  <c r="CH1024" i="5"/>
  <c r="CH492" i="5"/>
  <c r="CH702" i="5"/>
  <c r="CH863" i="5"/>
  <c r="CH200" i="5"/>
  <c r="CH248" i="5"/>
  <c r="CH351" i="5"/>
  <c r="CH157" i="5"/>
  <c r="CH914" i="5"/>
  <c r="CH1204" i="5"/>
  <c r="CH367" i="5"/>
  <c r="CH1049" i="5"/>
  <c r="CH724" i="5"/>
  <c r="CH671" i="5"/>
  <c r="CH228" i="5"/>
  <c r="CH31" i="5"/>
  <c r="CH466" i="5"/>
  <c r="CH631" i="5"/>
  <c r="CH842" i="5"/>
  <c r="CH948" i="5"/>
  <c r="CH30" i="5"/>
  <c r="CH931" i="5"/>
  <c r="CH471" i="5"/>
  <c r="CH189" i="5"/>
  <c r="CH360" i="5"/>
  <c r="CH119" i="5"/>
  <c r="CH1115" i="5"/>
  <c r="CH746" i="5"/>
  <c r="CH197" i="5"/>
  <c r="CH685" i="5"/>
  <c r="CH593" i="5"/>
  <c r="CH175" i="5"/>
  <c r="CH457" i="5"/>
  <c r="CH365" i="5"/>
  <c r="CH220" i="5"/>
  <c r="CH262" i="5"/>
  <c r="CH694" i="5"/>
  <c r="CH764" i="5"/>
  <c r="CH887" i="5"/>
  <c r="CH290" i="5"/>
  <c r="CH371" i="5"/>
  <c r="CH54" i="5"/>
  <c r="CH638" i="5"/>
  <c r="CH966" i="5"/>
  <c r="CH1178" i="5"/>
  <c r="CH374" i="5"/>
  <c r="CH908" i="5"/>
  <c r="CH580" i="5"/>
  <c r="CH1136" i="5"/>
  <c r="CH71" i="5"/>
  <c r="CH607" i="5"/>
  <c r="CH261" i="5"/>
  <c r="CH899" i="5"/>
  <c r="CH1087" i="5"/>
  <c r="CH806" i="5"/>
  <c r="CH586" i="5"/>
  <c r="CH1009" i="5"/>
  <c r="CH1157" i="5"/>
  <c r="CH1193" i="5"/>
  <c r="CH1044" i="5"/>
  <c r="CH1189" i="5"/>
  <c r="CH300" i="5"/>
  <c r="CH861" i="5"/>
  <c r="CH954" i="5"/>
  <c r="CH500" i="5"/>
  <c r="CH623" i="5"/>
  <c r="CH469" i="5"/>
  <c r="BP904" i="5"/>
  <c r="BP461" i="5"/>
  <c r="BP542" i="5"/>
  <c r="BP275" i="5"/>
  <c r="BP960" i="5"/>
  <c r="BP201" i="5"/>
  <c r="BP699" i="5"/>
  <c r="BP990" i="5"/>
  <c r="BP125" i="5"/>
  <c r="BP523" i="5"/>
  <c r="BP727" i="5"/>
  <c r="BP417" i="5"/>
  <c r="BP892" i="5"/>
  <c r="BP897" i="5"/>
  <c r="BP833" i="5"/>
  <c r="BP548" i="5"/>
  <c r="BP890" i="5"/>
  <c r="BP635" i="5"/>
  <c r="BP660" i="5"/>
  <c r="BP1107" i="5"/>
  <c r="BP426" i="5"/>
  <c r="BP68" i="5"/>
  <c r="BP774" i="5"/>
  <c r="BP1032" i="5"/>
  <c r="BP43" i="5"/>
  <c r="BP619" i="5"/>
  <c r="BP995" i="5"/>
  <c r="BP467" i="5"/>
  <c r="BP916" i="5"/>
  <c r="BP1131" i="5"/>
  <c r="BP306" i="5"/>
  <c r="BP610" i="5"/>
  <c r="BP1011" i="5"/>
  <c r="CH176" i="5"/>
  <c r="CH230" i="5"/>
  <c r="CH989" i="5"/>
  <c r="CH64" i="5"/>
  <c r="CH973" i="5"/>
  <c r="CH463" i="5"/>
  <c r="CH522" i="5"/>
  <c r="CH447" i="5"/>
  <c r="CH487" i="5"/>
  <c r="CH765" i="5"/>
  <c r="CH1052" i="5"/>
  <c r="CH179" i="5"/>
  <c r="CH649" i="5"/>
  <c r="CH885" i="5"/>
  <c r="CH153" i="5"/>
  <c r="CH985" i="5"/>
  <c r="CH48" i="5"/>
  <c r="CH578" i="5"/>
  <c r="CH585" i="5"/>
  <c r="CH381" i="5"/>
  <c r="CH857" i="5"/>
  <c r="CH195" i="5"/>
  <c r="CH432" i="5"/>
  <c r="CH379" i="5"/>
  <c r="CH1139" i="5"/>
  <c r="CH330" i="5"/>
  <c r="CH57" i="5"/>
  <c r="CH675" i="5"/>
  <c r="CH634" i="5"/>
  <c r="CH453" i="5"/>
  <c r="CH340" i="5"/>
  <c r="CH354" i="5"/>
  <c r="CH254" i="5"/>
  <c r="CH32" i="5"/>
  <c r="CH242" i="5"/>
  <c r="CH505" i="5"/>
  <c r="CH102" i="5"/>
  <c r="CH621" i="5"/>
  <c r="CH609" i="5"/>
  <c r="CH482" i="5"/>
  <c r="CH133" i="5"/>
  <c r="CH533" i="5"/>
  <c r="CH60" i="5"/>
  <c r="CH778" i="5"/>
  <c r="CH601" i="5"/>
  <c r="CH1066" i="5"/>
  <c r="CH233" i="5"/>
  <c r="CH1020" i="5"/>
  <c r="CH636" i="5"/>
  <c r="CH67" i="5"/>
  <c r="CH170" i="5"/>
  <c r="CH394" i="5"/>
  <c r="CH308" i="5"/>
  <c r="CH805" i="5"/>
  <c r="CH1019" i="5"/>
  <c r="CH166" i="5"/>
  <c r="CH1159" i="5"/>
  <c r="CH141" i="5"/>
  <c r="CH1079" i="5"/>
  <c r="CH1040" i="5"/>
  <c r="CH292" i="5"/>
  <c r="CH1000" i="5"/>
  <c r="CH56" i="5"/>
  <c r="CH725" i="5"/>
  <c r="CH968" i="5"/>
  <c r="CH936" i="5"/>
  <c r="CH1215" i="5"/>
  <c r="CH687" i="5"/>
  <c r="CH299" i="5"/>
  <c r="CH737" i="5"/>
  <c r="CH263" i="5"/>
  <c r="CH387" i="5"/>
  <c r="CH879" i="5"/>
  <c r="CH214" i="5"/>
  <c r="CH808" i="5"/>
  <c r="CH499" i="5"/>
  <c r="CH981" i="5"/>
  <c r="CH1074" i="5"/>
  <c r="CH716" i="5"/>
  <c r="CH1144" i="5"/>
  <c r="CH1037" i="5"/>
  <c r="CH115" i="5"/>
  <c r="CH855" i="5"/>
  <c r="BP1102" i="5"/>
  <c r="BP135" i="5"/>
  <c r="BP629" i="5"/>
  <c r="BP174" i="5"/>
  <c r="BP364" i="5"/>
  <c r="BP1091" i="5"/>
  <c r="BP627" i="5"/>
  <c r="BP34" i="5"/>
  <c r="BP917" i="5"/>
  <c r="BP171" i="5"/>
  <c r="BP801" i="5"/>
  <c r="BP909" i="5"/>
  <c r="BP323" i="5"/>
  <c r="BP184" i="5"/>
  <c r="BP663" i="5"/>
  <c r="BP1046" i="5"/>
  <c r="BP1038" i="5"/>
  <c r="BP15" i="5"/>
  <c r="BP535" i="5"/>
  <c r="BP136" i="5"/>
  <c r="BP697" i="5"/>
  <c r="BP6" i="5"/>
  <c r="BP653" i="5"/>
  <c r="BP560" i="5"/>
  <c r="BP1016" i="5"/>
  <c r="BP285" i="5"/>
  <c r="BP707" i="5"/>
  <c r="BP1185" i="5"/>
  <c r="BP582" i="5"/>
  <c r="BP1054" i="5"/>
  <c r="BP1012" i="5"/>
  <c r="BP404" i="5"/>
  <c r="BP1062" i="5"/>
  <c r="BP581" i="5"/>
  <c r="BP101" i="5"/>
  <c r="BP883" i="5"/>
  <c r="BP1219" i="5"/>
  <c r="CH816" i="5"/>
  <c r="CH1117" i="5"/>
  <c r="CH42" i="5"/>
  <c r="CH608" i="5"/>
  <c r="CH315" i="5"/>
  <c r="CH28" i="5"/>
  <c r="CH665" i="5"/>
  <c r="CH722" i="5"/>
  <c r="CH488" i="5"/>
  <c r="CH123" i="5"/>
  <c r="CH570" i="5"/>
  <c r="CH526" i="5"/>
  <c r="CH320" i="5"/>
  <c r="CH313" i="5"/>
  <c r="CH539" i="5"/>
  <c r="CH342" i="5"/>
  <c r="CH604" i="5"/>
  <c r="CH87" i="5"/>
  <c r="CH590" i="5"/>
  <c r="CH703" i="5"/>
  <c r="CH588" i="5"/>
  <c r="CH376" i="5"/>
  <c r="CH373" i="5"/>
  <c r="CH167" i="5"/>
  <c r="CH188" i="5"/>
  <c r="CH256" i="5"/>
  <c r="CH450" i="5"/>
  <c r="CH827" i="5"/>
  <c r="CH767" i="5"/>
  <c r="CH208" i="5"/>
  <c r="CH625" i="5"/>
  <c r="CH46" i="5"/>
  <c r="CH826" i="5"/>
  <c r="CH943" i="5"/>
  <c r="CH304" i="5"/>
  <c r="CH828" i="5"/>
  <c r="CH726" i="5"/>
  <c r="CH1176" i="5"/>
  <c r="CH754" i="5"/>
  <c r="CH753" i="5"/>
  <c r="CH866" i="5"/>
  <c r="CH490" i="5"/>
  <c r="CH630" i="5"/>
  <c r="CH1114" i="5"/>
  <c r="CH933" i="5"/>
  <c r="CH240" i="5"/>
  <c r="CH949" i="5"/>
  <c r="CH112" i="5"/>
  <c r="CH477" i="5"/>
  <c r="CH1105" i="5"/>
  <c r="CH626" i="5"/>
  <c r="CH1195" i="5"/>
  <c r="CH867" i="5"/>
  <c r="CH605" i="5"/>
  <c r="BP442" i="5"/>
  <c r="BP597" i="5"/>
  <c r="BP164" i="5"/>
  <c r="BP1163" i="5"/>
  <c r="BP782" i="5"/>
  <c r="BP918" i="5"/>
  <c r="BP181" i="5"/>
  <c r="BP481" i="5"/>
  <c r="BP1125" i="5"/>
  <c r="BP389" i="5"/>
  <c r="BP225" i="5"/>
  <c r="BP815" i="5"/>
  <c r="BP177" i="5"/>
  <c r="BP786" i="5"/>
  <c r="BP260" i="5"/>
  <c r="BP1172" i="5"/>
  <c r="BP1188" i="5"/>
  <c r="BP140" i="5"/>
  <c r="BP58" i="5"/>
  <c r="BP1152" i="5"/>
  <c r="BP89" i="5"/>
  <c r="BP787" i="5"/>
  <c r="BP395" i="5"/>
  <c r="BP382" i="5"/>
  <c r="BP729" i="5"/>
  <c r="BP282" i="5"/>
  <c r="BP72" i="5"/>
  <c r="BP26" i="5"/>
  <c r="BP780" i="5"/>
  <c r="BP698" i="5"/>
  <c r="BP253" i="5"/>
  <c r="BP928" i="5"/>
  <c r="BP790" i="5"/>
  <c r="BP1111" i="5"/>
  <c r="BP748" i="5"/>
  <c r="CH951" i="5"/>
  <c r="CH144" i="5"/>
  <c r="CH692" i="5"/>
  <c r="CH209" i="5"/>
  <c r="CH934" i="5"/>
  <c r="CH915" i="5"/>
  <c r="CH878" i="5"/>
  <c r="CH796" i="5"/>
  <c r="CH518" i="5"/>
  <c r="CH537" i="5"/>
  <c r="CH561" i="5"/>
  <c r="CH895" i="5"/>
  <c r="CH603" i="5"/>
  <c r="CH814" i="5"/>
  <c r="CH294" i="5"/>
  <c r="CH117" i="5"/>
  <c r="CH1147" i="5"/>
  <c r="CH352" i="5"/>
  <c r="CH575" i="5"/>
  <c r="CH291" i="5"/>
  <c r="CH494" i="5"/>
  <c r="CH349" i="5"/>
  <c r="CH111" i="5"/>
  <c r="CH832" i="5"/>
  <c r="CH1186" i="5"/>
  <c r="CH709" i="5"/>
  <c r="CH1171" i="5"/>
  <c r="CH750" i="5"/>
  <c r="CH563" i="5"/>
  <c r="CH335" i="5"/>
  <c r="CH1177" i="5"/>
  <c r="CH443" i="5"/>
  <c r="CH797" i="5"/>
  <c r="CH1029" i="5"/>
  <c r="CH237" i="5"/>
  <c r="CH110" i="5"/>
  <c r="CH994" i="5"/>
  <c r="CH396" i="5"/>
  <c r="CH1187" i="5"/>
  <c r="CH332" i="5"/>
  <c r="CH1028" i="5"/>
  <c r="CH788" i="5"/>
  <c r="CH50" i="5"/>
  <c r="CH99" i="5"/>
  <c r="CH479" i="5"/>
  <c r="CH637" i="5"/>
  <c r="CH397" i="5"/>
  <c r="CH1047" i="5"/>
  <c r="CH896" i="5"/>
  <c r="CH1033" i="5"/>
  <c r="CH1001" i="5"/>
  <c r="CH73" i="5"/>
  <c r="CH853" i="5"/>
  <c r="CH226" i="5"/>
  <c r="CH957" i="5"/>
  <c r="CH658" i="5"/>
  <c r="CH103" i="5"/>
  <c r="CH206" i="5"/>
  <c r="CH324" i="5"/>
  <c r="CH356" i="5"/>
  <c r="CH95" i="5"/>
  <c r="CH662" i="5"/>
  <c r="CH762" i="5"/>
  <c r="CH163" i="5"/>
  <c r="CH854" i="5"/>
  <c r="CH1081" i="5"/>
  <c r="CH287" i="5"/>
  <c r="CH1212" i="5"/>
  <c r="CH592" i="5"/>
  <c r="CH1053" i="5"/>
  <c r="CH203" i="5"/>
  <c r="CH165" i="5"/>
  <c r="CH277" i="5"/>
  <c r="CH362" i="5"/>
  <c r="CH538" i="5"/>
  <c r="CH823" i="5"/>
  <c r="CH377" i="5"/>
  <c r="CH339" i="5"/>
  <c r="CH160" i="5"/>
  <c r="CH39" i="5"/>
  <c r="CH278" i="5"/>
  <c r="CH38" i="5"/>
  <c r="CH1051" i="5"/>
  <c r="CH355" i="5"/>
  <c r="CH271" i="5"/>
  <c r="CH1038" i="5"/>
  <c r="CH1127" i="5"/>
  <c r="CH417" i="5"/>
  <c r="CH1207" i="5"/>
  <c r="CH79" i="5"/>
  <c r="CH856" i="5"/>
  <c r="CH995" i="5"/>
  <c r="CH467" i="5"/>
  <c r="CH883" i="5"/>
  <c r="CH1219" i="5"/>
  <c r="CH875" i="5"/>
  <c r="CH1094" i="5"/>
  <c r="BO341" i="5"/>
  <c r="BK341" i="5"/>
  <c r="BI412" i="5"/>
  <c r="BM412" i="5"/>
  <c r="BO822" i="5"/>
  <c r="BK822" i="5"/>
  <c r="BK1003" i="5"/>
  <c r="BO1003" i="5"/>
  <c r="BK519" i="5"/>
  <c r="BO519" i="5"/>
  <c r="BP338" i="5"/>
  <c r="BK714" i="5"/>
  <c r="BO714" i="5"/>
  <c r="BP90" i="5"/>
  <c r="BP979" i="5"/>
  <c r="BP742" i="5"/>
  <c r="BP804" i="5"/>
  <c r="BP775" i="5"/>
  <c r="BP257" i="5"/>
  <c r="BP302" i="5"/>
  <c r="BP85" i="5"/>
  <c r="BP172" i="5"/>
  <c r="BP743" i="5"/>
  <c r="BP1103" i="5"/>
  <c r="BP173" i="5"/>
  <c r="BP970" i="5"/>
  <c r="BP922" i="5"/>
  <c r="BP297" i="5"/>
  <c r="BP94" i="5"/>
  <c r="BP178" i="5"/>
  <c r="BP507" i="5"/>
  <c r="BP1128" i="5"/>
  <c r="BP848" i="5"/>
  <c r="BP951" i="5"/>
  <c r="BP144" i="5"/>
  <c r="BP692" i="5"/>
  <c r="BP186" i="5"/>
  <c r="BP209" i="5"/>
  <c r="BP210" i="5"/>
  <c r="BP191" i="5"/>
  <c r="BP934" i="5"/>
  <c r="BP915" i="5"/>
  <c r="BP303" i="5"/>
  <c r="BP878" i="5"/>
  <c r="BP503" i="5"/>
  <c r="BP347" i="5"/>
  <c r="BP796" i="5"/>
  <c r="BP518" i="5"/>
  <c r="BP537" i="5"/>
  <c r="BP458" i="5"/>
  <c r="BP561" i="5"/>
  <c r="BP895" i="5"/>
  <c r="BP603" i="5"/>
  <c r="BP565" i="5"/>
  <c r="BP814" i="5"/>
  <c r="BP294" i="5"/>
  <c r="BP117" i="5"/>
  <c r="BP1149" i="5"/>
  <c r="BP1147" i="5"/>
  <c r="BP352" i="5"/>
  <c r="BP575" i="5"/>
  <c r="BP1036" i="5"/>
  <c r="BP291" i="5"/>
  <c r="BP494" i="5"/>
  <c r="BP349" i="5"/>
  <c r="BP131" i="5"/>
  <c r="BP111" i="5"/>
  <c r="BP1186" i="5"/>
  <c r="BM501" i="5"/>
  <c r="BI501" i="5"/>
  <c r="BN839" i="5"/>
  <c r="BJ839" i="5"/>
  <c r="BP932" i="5"/>
  <c r="BP587" i="5"/>
  <c r="BP1070" i="5"/>
  <c r="BI923" i="5"/>
  <c r="BM923" i="5"/>
  <c r="BJ260" i="5"/>
  <c r="BN260" i="5"/>
  <c r="BO318" i="5"/>
  <c r="BK318" i="5"/>
  <c r="BN775" i="5"/>
  <c r="CA775" i="5" s="1"/>
  <c r="BJ775" i="5"/>
  <c r="BL742" i="5"/>
  <c r="BN1004" i="5"/>
  <c r="BJ1004" i="5"/>
  <c r="BK979" i="5"/>
  <c r="BO979" i="5"/>
  <c r="BK257" i="5"/>
  <c r="BL257" i="5" s="1"/>
  <c r="BO257" i="5"/>
  <c r="BP834" i="5"/>
  <c r="BJ328" i="5"/>
  <c r="BL328" i="5" s="1"/>
  <c r="BN328" i="5"/>
  <c r="BN648" i="5"/>
  <c r="BJ648" i="5"/>
  <c r="BL135" i="5"/>
  <c r="BJ83" i="5"/>
  <c r="BN83" i="5"/>
  <c r="BP113" i="5"/>
  <c r="BP516" i="5"/>
  <c r="BP470" i="5"/>
  <c r="BP923" i="5"/>
  <c r="BP843" i="5"/>
  <c r="BP962" i="5"/>
  <c r="BP1071" i="5"/>
  <c r="BP1085" i="5"/>
  <c r="BP706" i="5"/>
  <c r="BP680" i="5"/>
  <c r="BP345" i="5"/>
  <c r="BP947" i="5"/>
  <c r="BP486" i="5"/>
  <c r="BP12" i="5"/>
  <c r="BP152" i="5"/>
  <c r="BP1110" i="5"/>
  <c r="BP109" i="5"/>
  <c r="BP31" i="5"/>
  <c r="BP374" i="5"/>
  <c r="BP858" i="5"/>
  <c r="BP77" i="5"/>
  <c r="BP686" i="5"/>
  <c r="BP839" i="5"/>
  <c r="BP270" i="5"/>
  <c r="BP424" i="5"/>
  <c r="BP250" i="5"/>
  <c r="BP384" i="5"/>
  <c r="BP1027" i="5"/>
  <c r="BP269" i="5"/>
  <c r="BP596" i="5"/>
  <c r="BP620" i="5"/>
  <c r="BP543" i="5"/>
  <c r="BP959" i="5"/>
  <c r="BP21" i="5"/>
  <c r="BP618" i="5"/>
  <c r="BP944" i="5"/>
  <c r="BP824" i="5"/>
  <c r="BP491" i="5"/>
  <c r="BP940" i="5"/>
  <c r="BP907" i="5"/>
  <c r="BP319" i="5"/>
  <c r="BP681" i="5"/>
  <c r="BP617" i="5"/>
  <c r="BP1161" i="5"/>
  <c r="BP498" i="5"/>
  <c r="BP168" i="5"/>
  <c r="BP366" i="5"/>
  <c r="BP536" i="5"/>
  <c r="BP1073" i="5"/>
  <c r="BP331" i="5"/>
  <c r="BP860" i="5"/>
  <c r="BP836" i="5"/>
  <c r="BP118" i="5"/>
  <c r="BP766" i="5"/>
  <c r="BP350" i="5"/>
  <c r="BP446" i="5"/>
  <c r="BP1015" i="5"/>
  <c r="BP199" i="5"/>
  <c r="BP227" i="5"/>
  <c r="BP1180" i="5"/>
  <c r="BP900" i="5"/>
  <c r="BP546" i="5"/>
  <c r="BP5" i="5"/>
  <c r="BP1151" i="5"/>
  <c r="BP126" i="5"/>
  <c r="BP628" i="5"/>
  <c r="BP955" i="5"/>
  <c r="BP571" i="5"/>
  <c r="BP945" i="5"/>
  <c r="BP97" i="5"/>
  <c r="BP555" i="5"/>
  <c r="BP731" i="5"/>
  <c r="BP714" i="5"/>
  <c r="BP429" i="5"/>
  <c r="BP1010" i="5"/>
  <c r="BP898" i="5"/>
  <c r="BP341" i="5"/>
  <c r="BP333" i="5"/>
  <c r="BP584" i="5"/>
  <c r="BP889" i="5"/>
  <c r="BP305" i="5"/>
  <c r="BP231" i="5"/>
  <c r="BP1055" i="5"/>
  <c r="BP602" i="5"/>
  <c r="BP274" i="5"/>
  <c r="BP1039" i="5"/>
  <c r="BP613" i="5"/>
  <c r="BP510" i="5"/>
  <c r="BP643" i="5"/>
  <c r="BP411" i="5"/>
  <c r="BP837" i="5"/>
  <c r="BP927" i="5"/>
  <c r="BP759" i="5"/>
  <c r="BP1043" i="5"/>
  <c r="BP1092" i="5"/>
  <c r="BP986" i="5"/>
  <c r="BP862" i="5"/>
  <c r="BP803" i="5"/>
  <c r="BP145" i="5"/>
  <c r="BP1112" i="5"/>
  <c r="BP44" i="5"/>
  <c r="BP462" i="5"/>
  <c r="BP258" i="5"/>
  <c r="BP78" i="5"/>
  <c r="BP569" i="5"/>
  <c r="BP440" i="5"/>
  <c r="BP789" i="5"/>
  <c r="BP475" i="5"/>
  <c r="BP976" i="5"/>
  <c r="BP664" i="5"/>
  <c r="BP334" i="5"/>
  <c r="BP204" i="5"/>
  <c r="BP657" i="5"/>
  <c r="BP1124" i="5"/>
  <c r="BP441" i="5"/>
  <c r="BP358" i="5"/>
  <c r="BP689" i="5"/>
  <c r="BP65" i="5"/>
  <c r="BP640" i="5"/>
  <c r="BP1130" i="5"/>
  <c r="BP1031" i="5"/>
  <c r="BP822" i="5"/>
  <c r="BP719" i="5"/>
  <c r="BP678" i="5"/>
  <c r="BP413" i="5"/>
  <c r="BP1003" i="5"/>
  <c r="BP96" i="5"/>
  <c r="BP412" i="5"/>
  <c r="BP1005" i="5"/>
  <c r="BP1181" i="5"/>
  <c r="BP530" i="5"/>
  <c r="BP24" i="5"/>
  <c r="BP1089" i="5"/>
  <c r="BP476" i="5"/>
  <c r="BP519" i="5"/>
  <c r="BP1076" i="5"/>
  <c r="BP497" i="5"/>
  <c r="BP577" i="5"/>
  <c r="BP595" i="5"/>
  <c r="BP212" i="5"/>
  <c r="BP1082" i="5"/>
  <c r="BP558" i="5"/>
  <c r="BP684" i="5"/>
  <c r="BP553" i="5"/>
  <c r="BP1030" i="5"/>
  <c r="BP496" i="5"/>
  <c r="BP478" i="5"/>
  <c r="BP329" i="5"/>
  <c r="BP393" i="5"/>
  <c r="BP849" i="5"/>
  <c r="BP137" i="5"/>
  <c r="BP66" i="5"/>
  <c r="BP423" i="5"/>
  <c r="BP504" i="5"/>
  <c r="BP82" i="5"/>
  <c r="BP614" i="5"/>
  <c r="BP337" i="5"/>
  <c r="BP993" i="5"/>
  <c r="BP847" i="5"/>
  <c r="BP485" i="5"/>
  <c r="BP1203" i="5"/>
  <c r="BP783" i="5"/>
  <c r="BP309" i="5"/>
  <c r="BP244" i="5"/>
  <c r="BP562" i="5"/>
  <c r="BP517" i="5"/>
  <c r="BP1004" i="5"/>
  <c r="BP1113" i="5"/>
  <c r="BP820" i="5"/>
  <c r="BP935" i="5"/>
  <c r="BP318" i="5"/>
  <c r="BP1143" i="5"/>
  <c r="BP148" i="5"/>
  <c r="BP159" i="5"/>
  <c r="BP246" i="5"/>
  <c r="BP799" i="5"/>
  <c r="BP1090" i="5"/>
  <c r="BP272" i="5"/>
  <c r="BP594" i="5"/>
  <c r="BP647" i="5"/>
  <c r="BP679" i="5"/>
  <c r="BP688" i="5"/>
  <c r="BP1008" i="5"/>
  <c r="BP919" i="5"/>
  <c r="BP1123" i="5"/>
  <c r="BP1042" i="5"/>
  <c r="BP701" i="5"/>
  <c r="BP980" i="5"/>
  <c r="BP150" i="5"/>
  <c r="BP961" i="5"/>
  <c r="BP650" i="5"/>
  <c r="BP1154" i="5"/>
  <c r="BP336" i="5"/>
  <c r="BP1133" i="5"/>
  <c r="BP116" i="5"/>
  <c r="BP17" i="5"/>
  <c r="BP59" i="5"/>
  <c r="BP385" i="5"/>
  <c r="BP472" i="5"/>
  <c r="BP624" i="5"/>
  <c r="BP380" i="5"/>
  <c r="BP1158" i="5"/>
  <c r="BP122" i="5"/>
  <c r="BP251" i="5"/>
  <c r="BP534" i="5"/>
  <c r="BP1093" i="5"/>
  <c r="BP1165" i="5"/>
  <c r="BP211" i="5"/>
  <c r="BP793" i="5"/>
  <c r="BP1083" i="5"/>
  <c r="BP161" i="5"/>
  <c r="BP293" i="5"/>
  <c r="BP55" i="5"/>
  <c r="BP23" i="5"/>
  <c r="BP493" i="5"/>
  <c r="BP344" i="5"/>
  <c r="BP768" i="5"/>
  <c r="BP670" i="5"/>
  <c r="BP501" i="5"/>
  <c r="BP439" i="5"/>
  <c r="BP821" i="5"/>
  <c r="BP185" i="5"/>
  <c r="BP474" i="5"/>
  <c r="BP10" i="5"/>
  <c r="BP798" i="5"/>
  <c r="BP646" i="5"/>
  <c r="BP321" i="5"/>
  <c r="BP682" i="5"/>
  <c r="BP378" i="5"/>
  <c r="BP448" i="5"/>
  <c r="BP952" i="5"/>
  <c r="BP468" i="5"/>
  <c r="BP920" i="5"/>
  <c r="BP143" i="5"/>
  <c r="BP1061" i="5"/>
  <c r="BP22" i="5"/>
  <c r="BP873" i="5"/>
  <c r="BP1024" i="5"/>
  <c r="BP492" i="5"/>
  <c r="BP702" i="5"/>
  <c r="BP863" i="5"/>
  <c r="BP200" i="5"/>
  <c r="BP248" i="5"/>
  <c r="BP351" i="5"/>
  <c r="BP157" i="5"/>
  <c r="BP914" i="5"/>
  <c r="BP1204" i="5"/>
  <c r="BP367" i="5"/>
  <c r="BP1049" i="5"/>
  <c r="BP724" i="5"/>
  <c r="BP671" i="5"/>
  <c r="BP228" i="5"/>
  <c r="BP466" i="5"/>
  <c r="BP631" i="5"/>
  <c r="BP842" i="5"/>
  <c r="BP948" i="5"/>
  <c r="BP30" i="5"/>
  <c r="BP931" i="5"/>
  <c r="BP471" i="5"/>
  <c r="BP189" i="5"/>
  <c r="BP360" i="5"/>
  <c r="BP119" i="5"/>
  <c r="BP1115" i="5"/>
  <c r="BP746" i="5"/>
  <c r="BP197" i="5"/>
  <c r="BP685" i="5"/>
  <c r="BP593" i="5"/>
  <c r="BP175" i="5"/>
  <c r="BP457" i="5"/>
  <c r="BP365" i="5"/>
  <c r="BP220" i="5"/>
  <c r="BP262" i="5"/>
  <c r="BP694" i="5"/>
  <c r="BP764" i="5"/>
  <c r="BP887" i="5"/>
  <c r="BP290" i="5"/>
  <c r="BP371" i="5"/>
  <c r="BP54" i="5"/>
  <c r="BP638" i="5"/>
  <c r="BP966" i="5"/>
  <c r="BP1178" i="5"/>
  <c r="BP908" i="5"/>
  <c r="BP580" i="5"/>
  <c r="BP1136" i="5"/>
  <c r="BP71" i="5"/>
  <c r="BP607" i="5"/>
  <c r="BP261" i="5"/>
  <c r="BP899" i="5"/>
  <c r="BP1087" i="5"/>
  <c r="BP806" i="5"/>
  <c r="BP586" i="5"/>
  <c r="BP1009" i="5"/>
  <c r="BP1157" i="5"/>
  <c r="BP1193" i="5"/>
  <c r="BP1044" i="5"/>
  <c r="BP1189" i="5"/>
  <c r="BP300" i="5"/>
  <c r="BP861" i="5"/>
  <c r="BP954" i="5"/>
  <c r="BP500" i="5"/>
  <c r="BP1214" i="5"/>
  <c r="BP623" i="5"/>
  <c r="BP425" i="5"/>
  <c r="BP1088" i="5"/>
  <c r="BP469" i="5"/>
  <c r="BP95" i="5"/>
  <c r="BP662" i="5"/>
  <c r="BP406" i="5"/>
  <c r="BP61" i="5"/>
  <c r="BP762" i="5"/>
  <c r="BP163" i="5"/>
  <c r="BP1014" i="5"/>
  <c r="BP1208" i="5"/>
  <c r="BP854" i="5"/>
  <c r="BP1081" i="5"/>
  <c r="BP736" i="5"/>
  <c r="BP287" i="5"/>
  <c r="BP369" i="5"/>
  <c r="BP528" i="5"/>
  <c r="BP100" i="5"/>
  <c r="BP591" i="5"/>
  <c r="BP717" i="5"/>
  <c r="BP146" i="5"/>
  <c r="BP218" i="5"/>
  <c r="BP710" i="5"/>
  <c r="BP1116" i="5"/>
  <c r="BP162" i="5"/>
  <c r="BP325" i="5"/>
  <c r="BP734" i="5"/>
  <c r="BP418" i="5"/>
  <c r="BP154" i="5"/>
  <c r="BP295" i="5"/>
  <c r="BP447" i="5"/>
  <c r="BP487" i="5"/>
  <c r="BP179" i="5"/>
  <c r="BP649" i="5"/>
  <c r="BP885" i="5"/>
  <c r="BP48" i="5"/>
  <c r="BP578" i="5"/>
  <c r="BP857" i="5"/>
  <c r="BP1139" i="5"/>
  <c r="BP675" i="5"/>
  <c r="BP634" i="5"/>
  <c r="BP340" i="5"/>
  <c r="BP242" i="5"/>
  <c r="BP431" i="5"/>
  <c r="BP841" i="5"/>
  <c r="BP1201" i="5"/>
  <c r="BP88" i="5"/>
  <c r="BP723" i="5"/>
  <c r="BP1140" i="5"/>
  <c r="BP391" i="5"/>
  <c r="BP47" i="5"/>
  <c r="BP353" i="5"/>
  <c r="BP1058" i="5"/>
  <c r="BP1126" i="5"/>
  <c r="BP390" i="5"/>
  <c r="BP573" i="5"/>
  <c r="BP1120" i="5"/>
  <c r="BP286" i="5"/>
  <c r="BP414" i="5"/>
  <c r="BP76" i="5"/>
  <c r="BP633" i="5"/>
  <c r="BP816" i="5"/>
  <c r="BP1117" i="5"/>
  <c r="BP42" i="5"/>
  <c r="BP608" i="5"/>
  <c r="BP315" i="5"/>
  <c r="BP1122" i="5"/>
  <c r="BP408" i="5"/>
  <c r="BP28" i="5"/>
  <c r="BP665" i="5"/>
  <c r="BP722" i="5"/>
  <c r="BP488" i="5"/>
  <c r="BP556" i="5"/>
  <c r="BP544" i="5"/>
  <c r="BP123" i="5"/>
  <c r="BP570" i="5"/>
  <c r="BP526" i="5"/>
  <c r="BP320" i="5"/>
  <c r="BP693" i="5"/>
  <c r="BP313" i="5"/>
  <c r="BP539" i="5"/>
  <c r="BP342" i="5"/>
  <c r="BP436" i="5"/>
  <c r="BP604" i="5"/>
  <c r="BP87" i="5"/>
  <c r="BP590" i="5"/>
  <c r="BP550" i="5"/>
  <c r="BP703" i="5"/>
  <c r="BP588" i="5"/>
  <c r="BP376" i="5"/>
  <c r="BP876" i="5"/>
  <c r="BP373" i="5"/>
  <c r="BP167" i="5"/>
  <c r="BP188" i="5"/>
  <c r="BP4" i="5"/>
  <c r="BP256" i="5"/>
  <c r="BP450" i="5"/>
  <c r="BP589" i="5"/>
  <c r="BP767" i="5"/>
  <c r="BP208" i="5"/>
  <c r="BP625" i="5"/>
  <c r="BP1097" i="5"/>
  <c r="BP9" i="5"/>
  <c r="BP176" i="5"/>
  <c r="BP230" i="5"/>
  <c r="BP989" i="5"/>
  <c r="BP973" i="5"/>
  <c r="BP463" i="5"/>
  <c r="BP522" i="5"/>
  <c r="BP765" i="5"/>
  <c r="BP1052" i="5"/>
  <c r="BP153" i="5"/>
  <c r="BP985" i="5"/>
  <c r="BP585" i="5"/>
  <c r="BP381" i="5"/>
  <c r="BP195" i="5"/>
  <c r="BP432" i="5"/>
  <c r="BP379" i="5"/>
  <c r="BP330" i="5"/>
  <c r="BP57" i="5"/>
  <c r="BP453" i="5"/>
  <c r="BP354" i="5"/>
  <c r="BP254" i="5"/>
  <c r="BP32" i="5"/>
  <c r="BP505" i="5"/>
  <c r="BP102" i="5"/>
  <c r="BP482" i="5"/>
  <c r="BP60" i="5"/>
  <c r="BP1066" i="5"/>
  <c r="BP233" i="5"/>
  <c r="BP636" i="5"/>
  <c r="BP308" i="5"/>
  <c r="BP1159" i="5"/>
  <c r="BP1079" i="5"/>
  <c r="BP1040" i="5"/>
  <c r="BP56" i="5"/>
  <c r="BP936" i="5"/>
  <c r="BP1129" i="5"/>
  <c r="BP299" i="5"/>
  <c r="BP263" i="5"/>
  <c r="BP387" i="5"/>
  <c r="BP808" i="5"/>
  <c r="BP1074" i="5"/>
  <c r="BP1037" i="5"/>
  <c r="BP115" i="5"/>
  <c r="BP792" i="5"/>
  <c r="BP465" i="5"/>
  <c r="BP711" i="5"/>
  <c r="BP870" i="5"/>
  <c r="BP105" i="5"/>
  <c r="BP668" i="5"/>
  <c r="BP667" i="5"/>
  <c r="BP513" i="5"/>
  <c r="BP1205" i="5"/>
  <c r="BP304" i="5"/>
  <c r="BP726" i="5"/>
  <c r="BP1176" i="5"/>
  <c r="BP713" i="5"/>
  <c r="BP866" i="5"/>
  <c r="BP630" i="5"/>
  <c r="BP1114" i="5"/>
  <c r="BP240" i="5"/>
  <c r="BP949" i="5"/>
  <c r="BP477" i="5"/>
  <c r="BP1105" i="5"/>
  <c r="BP221" i="5"/>
  <c r="BP867" i="5"/>
  <c r="BP832" i="5"/>
  <c r="BP709" i="5"/>
  <c r="BP245" i="5"/>
  <c r="BP750" i="5"/>
  <c r="BP69" i="5"/>
  <c r="BP335" i="5"/>
  <c r="BP434" i="5"/>
  <c r="BP797" i="5"/>
  <c r="BP1022" i="5"/>
  <c r="BP622" i="5"/>
  <c r="BP994" i="5"/>
  <c r="BP1028" i="5"/>
  <c r="BP50" i="5"/>
  <c r="BP99" i="5"/>
  <c r="BP397" i="5"/>
  <c r="BP1033" i="5"/>
  <c r="BP853" i="5"/>
  <c r="BP226" i="5"/>
  <c r="BP658" i="5"/>
  <c r="BP103" i="5"/>
  <c r="BP356" i="5"/>
  <c r="BP403" i="5"/>
  <c r="BP1084" i="5"/>
  <c r="BP284" i="5"/>
  <c r="BP289" i="5"/>
  <c r="BP656" i="5"/>
  <c r="BP192" i="5"/>
  <c r="BP811" i="5"/>
  <c r="BP234" i="5"/>
  <c r="BP107" i="5"/>
  <c r="BP997" i="5"/>
  <c r="BP229" i="5"/>
  <c r="BP1211" i="5"/>
  <c r="BP559" i="5"/>
  <c r="BP114" i="5"/>
  <c r="BP941" i="5"/>
  <c r="BP1212" i="5"/>
  <c r="BP1053" i="5"/>
  <c r="BP203" i="5"/>
  <c r="BP165" i="5"/>
  <c r="BP666" i="5"/>
  <c r="BP362" i="5"/>
  <c r="BP538" i="5"/>
  <c r="BP823" i="5"/>
  <c r="BP377" i="5"/>
  <c r="BP1034" i="5"/>
  <c r="BP339" i="5"/>
  <c r="BP39" i="5"/>
  <c r="BP278" i="5"/>
  <c r="BP769" i="5"/>
  <c r="BP704" i="5"/>
  <c r="BP239" i="5"/>
  <c r="BP1059" i="5"/>
  <c r="BP222" i="5"/>
  <c r="BP1162" i="5"/>
  <c r="BP267" i="5"/>
  <c r="BP672" i="5"/>
  <c r="BP37" i="5"/>
  <c r="BP301" i="5"/>
  <c r="BP193" i="5"/>
  <c r="BP372" i="5"/>
  <c r="BP1051" i="5"/>
  <c r="BP856" i="5"/>
  <c r="BP402" i="5"/>
  <c r="BP696" i="5"/>
  <c r="BP1068" i="5"/>
  <c r="BP281" i="5"/>
  <c r="BP268" i="5"/>
  <c r="BP938" i="5"/>
  <c r="BP49" i="5"/>
  <c r="BP1182" i="5"/>
  <c r="BP912" i="5"/>
  <c r="BP901" i="5"/>
  <c r="BP956" i="5"/>
  <c r="BP316" i="5"/>
  <c r="BP677" i="5"/>
  <c r="BP459" i="5"/>
  <c r="BP156" i="5"/>
  <c r="BP721" i="5"/>
  <c r="BP1094" i="5"/>
  <c r="BP547" i="5"/>
  <c r="BP554" i="5"/>
  <c r="BP283" i="5"/>
  <c r="BP18" i="5"/>
  <c r="BP422" i="5"/>
  <c r="BP326" i="5"/>
  <c r="BP579" i="5"/>
  <c r="BP655" i="5"/>
  <c r="BP1168" i="5"/>
  <c r="BP416" i="5"/>
  <c r="BP158" i="5"/>
  <c r="BP1174" i="5"/>
  <c r="BP130" i="5"/>
  <c r="BP757" i="5"/>
  <c r="BP121" i="5"/>
  <c r="BP835" i="5"/>
  <c r="BP983" i="5"/>
  <c r="BP495" i="5"/>
  <c r="BP969" i="5"/>
  <c r="BP755" i="5"/>
  <c r="BP392" i="5"/>
  <c r="BP1200" i="5"/>
  <c r="BP8" i="5"/>
  <c r="BP673" i="5"/>
  <c r="BP259" i="5"/>
  <c r="BP564" i="5"/>
  <c r="BP1080" i="5"/>
  <c r="BP142" i="5"/>
  <c r="BP974" i="5"/>
  <c r="BP864" i="5"/>
  <c r="BP1142" i="5"/>
  <c r="BP81" i="5"/>
  <c r="BP399" i="5"/>
  <c r="BP415" i="5"/>
  <c r="BP407" i="5"/>
  <c r="BP615" i="5"/>
  <c r="BP905" i="5"/>
  <c r="BP950" i="5"/>
  <c r="BP224" i="5"/>
  <c r="BP1057" i="5"/>
  <c r="BP1202" i="5"/>
  <c r="BP705" i="5"/>
  <c r="BP871" i="5"/>
  <c r="BP1095" i="5"/>
  <c r="BP1166" i="5"/>
  <c r="BP310" i="5"/>
  <c r="BP1218" i="5"/>
  <c r="BP27" i="5"/>
  <c r="BP149" i="5"/>
  <c r="BP7" i="5"/>
  <c r="BP988" i="5"/>
  <c r="BP874" i="5"/>
  <c r="BP695" i="5"/>
  <c r="BP850" i="5"/>
  <c r="BP732" i="5"/>
  <c r="BP1045" i="5"/>
  <c r="BP756" i="5"/>
  <c r="BP840" i="5"/>
  <c r="BP124" i="5"/>
  <c r="BP911" i="5"/>
  <c r="BP1213" i="5"/>
  <c r="BP386" i="5"/>
  <c r="BP279" i="5"/>
  <c r="BP19" i="5"/>
  <c r="BP712" i="5"/>
  <c r="BP733" i="5"/>
  <c r="BP996" i="5"/>
  <c r="BP1026" i="5"/>
  <c r="BP1069" i="5"/>
  <c r="BP541" i="5"/>
  <c r="BP1106" i="5"/>
  <c r="BP819" i="5"/>
  <c r="BP1155" i="5"/>
  <c r="BP1013" i="5"/>
  <c r="BP29" i="5"/>
  <c r="BP138" i="5"/>
  <c r="BP910" i="5"/>
  <c r="BP830" i="5"/>
  <c r="BP777" i="5"/>
  <c r="BP266" i="5"/>
  <c r="BP1075" i="5"/>
  <c r="BP1096" i="5"/>
  <c r="BP606" i="5"/>
  <c r="BP357" i="5"/>
  <c r="BP715" i="5"/>
  <c r="BP314" i="5"/>
  <c r="BP322" i="5"/>
  <c r="BP527" i="5"/>
  <c r="BP913" i="5"/>
  <c r="BP370" i="5"/>
  <c r="BP810" i="5"/>
  <c r="BP906" i="5"/>
  <c r="BP428" i="5"/>
  <c r="BP739" i="5"/>
  <c r="BP363" i="5"/>
  <c r="BP791" i="5"/>
  <c r="BP1118" i="5"/>
  <c r="BP953" i="5"/>
  <c r="BP1104" i="5"/>
  <c r="BP127" i="5"/>
  <c r="BP740" i="5"/>
  <c r="BP1050" i="5"/>
  <c r="BP557" i="5"/>
  <c r="BP1216" i="5"/>
  <c r="BP1109" i="5"/>
  <c r="BP794" i="5"/>
  <c r="BP773" i="5"/>
  <c r="BP937" i="5"/>
  <c r="BP611" i="5"/>
  <c r="BP708" i="5"/>
  <c r="BP1156" i="5"/>
  <c r="BP1164" i="5"/>
  <c r="BP817" i="5"/>
  <c r="BP632" i="5"/>
  <c r="BP169" i="5"/>
  <c r="BP882" i="5"/>
  <c r="BP999" i="5"/>
  <c r="BP525" i="5"/>
  <c r="BP1184" i="5"/>
  <c r="BP11" i="5"/>
  <c r="BP508" i="5"/>
  <c r="BP574" i="5"/>
  <c r="BP388" i="5"/>
  <c r="BP515" i="5"/>
  <c r="BP1023" i="5"/>
  <c r="BP1065" i="5"/>
  <c r="BP33" i="5"/>
  <c r="BP738" i="5"/>
  <c r="BP288" i="5"/>
  <c r="BP1108" i="5"/>
  <c r="BP1007" i="5"/>
  <c r="BP410" i="5"/>
  <c r="BP217" i="5"/>
  <c r="BP521" i="5"/>
  <c r="BP524" i="5"/>
  <c r="BP35" i="5"/>
  <c r="BP207" i="5"/>
  <c r="BP489" i="5"/>
  <c r="BP921" i="5"/>
  <c r="BP690" i="5"/>
  <c r="BP800" i="5"/>
  <c r="BP80" i="5"/>
  <c r="BP45" i="5"/>
  <c r="BP104" i="5"/>
  <c r="BP984" i="5"/>
  <c r="BP312" i="5"/>
  <c r="BP975" i="5"/>
  <c r="BP311" i="5"/>
  <c r="BP851" i="5"/>
  <c r="BP652" i="5"/>
  <c r="BP1086" i="5"/>
  <c r="BP730" i="5"/>
  <c r="BP982" i="5"/>
  <c r="BP845" i="5"/>
  <c r="BP1078" i="5"/>
  <c r="BP1041" i="5"/>
  <c r="BP1197" i="5"/>
  <c r="BP669" i="5"/>
  <c r="BP252" i="5"/>
  <c r="BP215" i="5"/>
  <c r="BP20" i="5"/>
  <c r="BP540" i="5"/>
  <c r="BP460" i="5"/>
  <c r="BP1198" i="5"/>
  <c r="BP567" i="5"/>
  <c r="BP232" i="5"/>
  <c r="BP1169" i="5"/>
  <c r="BP129" i="5"/>
  <c r="BP247" i="5"/>
  <c r="BP772" i="5"/>
  <c r="BP1150" i="5"/>
  <c r="BP502" i="5"/>
  <c r="BP108" i="5"/>
  <c r="BP942" i="5"/>
  <c r="BP1199" i="5"/>
  <c r="BP249" i="5"/>
  <c r="BP202" i="5"/>
  <c r="BP243" i="5"/>
  <c r="BP568" i="5"/>
  <c r="BP480" i="5"/>
  <c r="BP758" i="5"/>
  <c r="BP872" i="5"/>
  <c r="BP187" i="5"/>
  <c r="BP749" i="5"/>
  <c r="BP868" i="5"/>
  <c r="BP421" i="5"/>
  <c r="BP53" i="5"/>
  <c r="BP616" i="5"/>
  <c r="BP987" i="5"/>
  <c r="BP1209" i="5"/>
  <c r="BP361" i="5"/>
  <c r="BP747" i="5"/>
  <c r="BP795" i="5"/>
  <c r="BP196" i="5"/>
  <c r="BP198" i="5"/>
  <c r="BP132" i="5"/>
  <c r="BP16" i="5"/>
  <c r="BP405" i="5"/>
  <c r="BP359" i="5"/>
  <c r="BP946" i="5"/>
  <c r="BP583" i="5"/>
  <c r="BP1138" i="5"/>
  <c r="BP1145" i="5"/>
  <c r="BP1134" i="5"/>
  <c r="BP761" i="5"/>
  <c r="BP752" i="5"/>
  <c r="BP751" i="5"/>
  <c r="BP93" i="5"/>
  <c r="BP531" i="5"/>
  <c r="BP781" i="5"/>
  <c r="BP566" i="5"/>
  <c r="BP1192" i="5"/>
  <c r="BP437" i="5"/>
  <c r="BP401" i="5"/>
  <c r="BP511" i="5"/>
  <c r="BP992" i="5"/>
  <c r="BP1017" i="5"/>
  <c r="BP551" i="5"/>
  <c r="BP1160" i="5"/>
  <c r="BP420" i="5"/>
  <c r="BP924" i="5"/>
  <c r="BP1206" i="5"/>
  <c r="BP639" i="5"/>
  <c r="BP829" i="5"/>
  <c r="BP929" i="5"/>
  <c r="BP1210" i="5"/>
  <c r="BP273" i="5"/>
  <c r="BP925" i="5"/>
  <c r="BP36" i="5"/>
  <c r="BP75" i="5"/>
  <c r="BP880" i="5"/>
  <c r="BP1183" i="5"/>
  <c r="BP691" i="5"/>
  <c r="BP844" i="5"/>
  <c r="BP545" i="5"/>
  <c r="BP91" i="5"/>
  <c r="BP106" i="5"/>
  <c r="BP991" i="5"/>
  <c r="BP661" i="5"/>
  <c r="BP869" i="5"/>
  <c r="BP183" i="5"/>
  <c r="BP958" i="5"/>
  <c r="BP1141" i="5"/>
  <c r="BP86" i="5"/>
  <c r="BP190" i="5"/>
  <c r="BP641" i="5"/>
  <c r="BP83" i="5"/>
  <c r="BP903" i="5"/>
  <c r="BP456" i="5"/>
  <c r="BP1067" i="5"/>
  <c r="BP427" i="5"/>
  <c r="BP745" i="5"/>
  <c r="BP735" i="5"/>
  <c r="BP280" i="5"/>
  <c r="BP776" i="5"/>
  <c r="BP3" i="5"/>
  <c r="BP1063" i="5"/>
  <c r="BP14" i="5"/>
  <c r="BP40" i="5"/>
  <c r="BP435" i="5"/>
  <c r="BP455" i="5"/>
  <c r="BP784" i="5"/>
  <c r="BP998" i="5"/>
  <c r="BP348" i="5"/>
  <c r="BP930" i="5"/>
  <c r="BP1194" i="5"/>
  <c r="BP807" i="5"/>
  <c r="BP1098" i="5"/>
  <c r="BP464" i="5"/>
  <c r="BP346" i="5"/>
  <c r="BP674" i="5"/>
  <c r="BP1148" i="5"/>
  <c r="BP92" i="5"/>
  <c r="BP894" i="5"/>
  <c r="BP155" i="5"/>
  <c r="BP134" i="5"/>
  <c r="BP419" i="5"/>
  <c r="BP1048" i="5"/>
  <c r="BP255" i="5"/>
  <c r="BP902" i="5"/>
  <c r="BP532" i="5"/>
  <c r="BP25" i="5"/>
  <c r="BP120" i="5"/>
  <c r="BP576" i="5"/>
  <c r="BP683" i="5"/>
  <c r="BP84" i="5"/>
  <c r="BP454" i="5"/>
  <c r="BP1190" i="5"/>
  <c r="BP645" i="5"/>
  <c r="BP963" i="5"/>
  <c r="BP512" i="5"/>
  <c r="BP520" i="5"/>
  <c r="BP846" i="5"/>
  <c r="BP409" i="5"/>
  <c r="BP1056" i="5"/>
  <c r="BP52" i="5"/>
  <c r="BP838" i="5"/>
  <c r="BP763" i="5"/>
  <c r="BP1217" i="5"/>
  <c r="BP1025" i="5"/>
  <c r="BP1119" i="5"/>
  <c r="BP205" i="5"/>
  <c r="BP327" i="5"/>
  <c r="BP151" i="5"/>
  <c r="BP831" i="5"/>
  <c r="BP368" i="5"/>
  <c r="BP1137" i="5"/>
  <c r="BP785" i="5"/>
  <c r="BP180" i="5"/>
  <c r="BP572" i="5"/>
  <c r="BP1191" i="5"/>
  <c r="BP98" i="5"/>
  <c r="BP1121" i="5"/>
  <c r="BP235" i="5"/>
  <c r="BP621" i="5"/>
  <c r="BP778" i="5"/>
  <c r="BP67" i="5"/>
  <c r="BP166" i="5"/>
  <c r="BP1000" i="5"/>
  <c r="BP687" i="5"/>
  <c r="BP879" i="5"/>
  <c r="BP716" i="5"/>
  <c r="BP827" i="5"/>
  <c r="BP46" i="5"/>
  <c r="BP223" i="5"/>
  <c r="BP654" i="5"/>
  <c r="BP943" i="5"/>
  <c r="BP753" i="5"/>
  <c r="BP933" i="5"/>
  <c r="BP626" i="5"/>
  <c r="BP813" i="5"/>
  <c r="BP563" i="5"/>
  <c r="BP443" i="5"/>
  <c r="BP237" i="5"/>
  <c r="BP332" i="5"/>
  <c r="BP637" i="5"/>
  <c r="BP73" i="5"/>
  <c r="BP206" i="5"/>
  <c r="BP484" i="5"/>
  <c r="BP1135" i="5"/>
  <c r="BP216" i="5"/>
  <c r="BP483" i="5"/>
  <c r="BP592" i="5"/>
  <c r="BP147" i="5"/>
  <c r="BP430" i="5"/>
  <c r="BP160" i="5"/>
  <c r="BP529" i="5"/>
  <c r="BP1170" i="5"/>
  <c r="BP1167" i="5"/>
  <c r="BP651" i="5"/>
  <c r="BP720" i="5"/>
  <c r="BP1196" i="5"/>
  <c r="BP859" i="5"/>
  <c r="BP700" i="5"/>
  <c r="BP271" i="5"/>
  <c r="BP79" i="5"/>
  <c r="BP549" i="5"/>
  <c r="BP659" i="5"/>
  <c r="BP1077" i="5"/>
  <c r="BP977" i="5"/>
  <c r="BP598" i="5"/>
  <c r="BP1173" i="5"/>
  <c r="BP939" i="5"/>
  <c r="BP779" i="5"/>
  <c r="BP599" i="5"/>
  <c r="BP62" i="5"/>
  <c r="BP1146" i="5"/>
  <c r="BP760" i="5"/>
  <c r="BP1153" i="5"/>
  <c r="BP875" i="5"/>
  <c r="BI88" i="5"/>
  <c r="BM88" i="5"/>
  <c r="BM1140" i="5"/>
  <c r="BI1140" i="5"/>
  <c r="BI391" i="5"/>
  <c r="BM391" i="5"/>
  <c r="CA391" i="5" s="1"/>
  <c r="BI47" i="5"/>
  <c r="BM47" i="5"/>
  <c r="BI353" i="5"/>
  <c r="BM353" i="5"/>
  <c r="BI1126" i="5"/>
  <c r="BM1126" i="5"/>
  <c r="BI286" i="5"/>
  <c r="BM286" i="5"/>
  <c r="BM414" i="5"/>
  <c r="BI414" i="5"/>
  <c r="BM608" i="5"/>
  <c r="BI608" i="5"/>
  <c r="BI814" i="5"/>
  <c r="BM814" i="5"/>
  <c r="BM291" i="5"/>
  <c r="BI291" i="5"/>
  <c r="BI494" i="5"/>
  <c r="BM494" i="5"/>
  <c r="BM349" i="5"/>
  <c r="BI349" i="5"/>
  <c r="BI111" i="5"/>
  <c r="BM111" i="5"/>
  <c r="BI832" i="5"/>
  <c r="BM832" i="5"/>
  <c r="BI1186" i="5"/>
  <c r="BM1186" i="5"/>
  <c r="BM813" i="5"/>
  <c r="BI813" i="5"/>
  <c r="BM709" i="5"/>
  <c r="BI709" i="5"/>
  <c r="BI245" i="5"/>
  <c r="BM245" i="5"/>
  <c r="BM750" i="5"/>
  <c r="BI750" i="5"/>
  <c r="BM563" i="5"/>
  <c r="BI563" i="5"/>
  <c r="BM307" i="5"/>
  <c r="BI307" i="5"/>
  <c r="BI335" i="5"/>
  <c r="BM335" i="5"/>
  <c r="BI1002" i="5"/>
  <c r="BM1002" i="5"/>
  <c r="BM434" i="5"/>
  <c r="BI434" i="5"/>
  <c r="BM296" i="5"/>
  <c r="BI296" i="5"/>
  <c r="BM797" i="5"/>
  <c r="BI797" i="5"/>
  <c r="BI1022" i="5"/>
  <c r="BM1022" i="5"/>
  <c r="BM622" i="5"/>
  <c r="BI622" i="5"/>
  <c r="BI237" i="5"/>
  <c r="BM237" i="5"/>
  <c r="BM445" i="5"/>
  <c r="BI445" i="5"/>
  <c r="BM110" i="5"/>
  <c r="BI110" i="5"/>
  <c r="BI994" i="5"/>
  <c r="BM994" i="5"/>
  <c r="BI396" i="5"/>
  <c r="BM396" i="5"/>
  <c r="BI1187" i="5"/>
  <c r="BM1187" i="5"/>
  <c r="BM332" i="5"/>
  <c r="BI332" i="5"/>
  <c r="BI788" i="5"/>
  <c r="BM788" i="5"/>
  <c r="BI50" i="5"/>
  <c r="BM50" i="5"/>
  <c r="BM99" i="5"/>
  <c r="BI99" i="5"/>
  <c r="BM479" i="5"/>
  <c r="BI479" i="5"/>
  <c r="BI637" i="5"/>
  <c r="BM637" i="5"/>
  <c r="BI397" i="5"/>
  <c r="BM397" i="5"/>
  <c r="BM1047" i="5"/>
  <c r="BI1047" i="5"/>
  <c r="BI896" i="5"/>
  <c r="BM896" i="5"/>
  <c r="BI1033" i="5"/>
  <c r="BM1033" i="5"/>
  <c r="BM1001" i="5"/>
  <c r="BI1001" i="5"/>
  <c r="BM73" i="5"/>
  <c r="BI73" i="5"/>
  <c r="BI853" i="5"/>
  <c r="BM853" i="5"/>
  <c r="BI226" i="5"/>
  <c r="BM226" i="5"/>
  <c r="BM957" i="5"/>
  <c r="BI957" i="5"/>
  <c r="BI658" i="5"/>
  <c r="BM658" i="5"/>
  <c r="BM103" i="5"/>
  <c r="BI103" i="5"/>
  <c r="BM206" i="5"/>
  <c r="BI206" i="5"/>
  <c r="BI324" i="5"/>
  <c r="BM324" i="5"/>
  <c r="BM356" i="5"/>
  <c r="BI356" i="5"/>
  <c r="BI825" i="5"/>
  <c r="BM825" i="5"/>
  <c r="BJ1031" i="5"/>
  <c r="BL1031" i="5" s="1"/>
  <c r="BN1031" i="5"/>
  <c r="BN822" i="5"/>
  <c r="BJ822" i="5"/>
  <c r="BJ719" i="5"/>
  <c r="BN719" i="5"/>
  <c r="BN678" i="5"/>
  <c r="BJ678" i="5"/>
  <c r="BJ413" i="5"/>
  <c r="BN413" i="5"/>
  <c r="BJ1003" i="5"/>
  <c r="BN1003" i="5"/>
  <c r="BJ96" i="5"/>
  <c r="BN96" i="5"/>
  <c r="BJ412" i="5"/>
  <c r="BN412" i="5"/>
  <c r="BJ1005" i="5"/>
  <c r="BN1005" i="5"/>
  <c r="BN1181" i="5"/>
  <c r="BJ1181" i="5"/>
  <c r="BJ530" i="5"/>
  <c r="BN530" i="5"/>
  <c r="BJ24" i="5"/>
  <c r="BN24" i="5"/>
  <c r="BN1089" i="5"/>
  <c r="BJ1089" i="5"/>
  <c r="BN476" i="5"/>
  <c r="BJ476" i="5"/>
  <c r="BJ519" i="5"/>
  <c r="BN519" i="5"/>
  <c r="BJ1076" i="5"/>
  <c r="BN1076" i="5"/>
  <c r="BN497" i="5"/>
  <c r="BJ497" i="5"/>
  <c r="BJ577" i="5"/>
  <c r="BN577" i="5"/>
  <c r="BN595" i="5"/>
  <c r="BJ595" i="5"/>
  <c r="BN212" i="5"/>
  <c r="BJ212" i="5"/>
  <c r="BN1082" i="5"/>
  <c r="BJ1082" i="5"/>
  <c r="BN558" i="5"/>
  <c r="BJ558" i="5"/>
  <c r="BJ684" i="5"/>
  <c r="BN684" i="5"/>
  <c r="BJ553" i="5"/>
  <c r="BN553" i="5"/>
  <c r="BJ1030" i="5"/>
  <c r="BN1030" i="5"/>
  <c r="BN496" i="5"/>
  <c r="BJ496" i="5"/>
  <c r="BN478" i="5"/>
  <c r="BJ478" i="5"/>
  <c r="BJ329" i="5"/>
  <c r="BN329" i="5"/>
  <c r="BJ393" i="5"/>
  <c r="BN393" i="5"/>
  <c r="BN849" i="5"/>
  <c r="BJ849" i="5"/>
  <c r="BJ27" i="5"/>
  <c r="BN27" i="5"/>
  <c r="BJ149" i="5"/>
  <c r="BN149" i="5"/>
  <c r="BN137" i="5"/>
  <c r="BJ137" i="5"/>
  <c r="BJ66" i="5"/>
  <c r="BN66" i="5"/>
  <c r="BN7" i="5"/>
  <c r="BJ7" i="5"/>
  <c r="BJ988" i="5"/>
  <c r="BN988" i="5"/>
  <c r="BJ818" i="5"/>
  <c r="BN818" i="5"/>
  <c r="BJ874" i="5"/>
  <c r="BN874" i="5"/>
  <c r="BN695" i="5"/>
  <c r="BJ695" i="5"/>
  <c r="BJ732" i="5"/>
  <c r="BN732" i="5"/>
  <c r="BJ1045" i="5"/>
  <c r="BN1045" i="5"/>
  <c r="BJ756" i="5"/>
  <c r="BN756" i="5"/>
  <c r="BN423" i="5"/>
  <c r="BJ423" i="5"/>
  <c r="BJ840" i="5"/>
  <c r="BN840" i="5"/>
  <c r="BN124" i="5"/>
  <c r="BJ124" i="5"/>
  <c r="BN911" i="5"/>
  <c r="BJ911" i="5"/>
  <c r="BJ504" i="5"/>
  <c r="BN504" i="5"/>
  <c r="BJ1213" i="5"/>
  <c r="BN1213" i="5"/>
  <c r="BN386" i="5"/>
  <c r="BJ386" i="5"/>
  <c r="BN82" i="5"/>
  <c r="BJ82" i="5"/>
  <c r="BJ279" i="5"/>
  <c r="BN279" i="5"/>
  <c r="BN19" i="5"/>
  <c r="BJ19" i="5"/>
  <c r="BN614" i="5"/>
  <c r="BJ614" i="5"/>
  <c r="BJ712" i="5"/>
  <c r="BN712" i="5"/>
  <c r="BJ733" i="5"/>
  <c r="BN733" i="5"/>
  <c r="BJ337" i="5"/>
  <c r="BN337" i="5"/>
  <c r="BI431" i="5"/>
  <c r="BL431" i="5" s="1"/>
  <c r="BM431" i="5"/>
  <c r="BI841" i="5"/>
  <c r="BM841" i="5"/>
  <c r="BM1201" i="5"/>
  <c r="BI1201" i="5"/>
  <c r="BI723" i="5"/>
  <c r="BM723" i="5"/>
  <c r="BM1058" i="5"/>
  <c r="BI1058" i="5"/>
  <c r="BM390" i="5"/>
  <c r="BI390" i="5"/>
  <c r="BI573" i="5"/>
  <c r="BM573" i="5"/>
  <c r="BI1120" i="5"/>
  <c r="BM1120" i="5"/>
  <c r="BM338" i="5"/>
  <c r="BI338" i="5"/>
  <c r="BI76" i="5"/>
  <c r="BM76" i="5"/>
  <c r="BM633" i="5"/>
  <c r="BI633" i="5"/>
  <c r="BI816" i="5"/>
  <c r="BM816" i="5"/>
  <c r="BI1117" i="5"/>
  <c r="BM1117" i="5"/>
  <c r="BM42" i="5"/>
  <c r="BI42" i="5"/>
  <c r="BM186" i="5"/>
  <c r="BI186" i="5"/>
  <c r="BI209" i="5"/>
  <c r="BM209" i="5"/>
  <c r="BM210" i="5"/>
  <c r="BI210" i="5"/>
  <c r="BI191" i="5"/>
  <c r="BM191" i="5"/>
  <c r="BM934" i="5"/>
  <c r="BI934" i="5"/>
  <c r="BI915" i="5"/>
  <c r="BM915" i="5"/>
  <c r="BI303" i="5"/>
  <c r="BM303" i="5"/>
  <c r="BM878" i="5"/>
  <c r="BI878" i="5"/>
  <c r="BI503" i="5"/>
  <c r="BM503" i="5"/>
  <c r="BI347" i="5"/>
  <c r="BM347" i="5"/>
  <c r="BI796" i="5"/>
  <c r="BM796" i="5"/>
  <c r="BI518" i="5"/>
  <c r="BM518" i="5"/>
  <c r="BI537" i="5"/>
  <c r="BM537" i="5"/>
  <c r="BM458" i="5"/>
  <c r="BI458" i="5"/>
  <c r="BI561" i="5"/>
  <c r="BM561" i="5"/>
  <c r="BI895" i="5"/>
  <c r="BM895" i="5"/>
  <c r="BI603" i="5"/>
  <c r="BM603" i="5"/>
  <c r="BM565" i="5"/>
  <c r="BI565" i="5"/>
  <c r="BM294" i="5"/>
  <c r="BI294" i="5"/>
  <c r="BI117" i="5"/>
  <c r="BM117" i="5"/>
  <c r="BM1149" i="5"/>
  <c r="BI1149" i="5"/>
  <c r="BI1147" i="5"/>
  <c r="BM1147" i="5"/>
  <c r="BM352" i="5"/>
  <c r="BI352" i="5"/>
  <c r="BM575" i="5"/>
  <c r="BI575" i="5"/>
  <c r="BI1036" i="5"/>
  <c r="BM1036" i="5"/>
  <c r="BI131" i="5"/>
  <c r="BM131" i="5"/>
  <c r="BI1171" i="5"/>
  <c r="BM1171" i="5"/>
  <c r="BI69" i="5"/>
  <c r="BM69" i="5"/>
  <c r="BM1177" i="5"/>
  <c r="BI1177" i="5"/>
  <c r="BI443" i="5"/>
  <c r="BM443" i="5"/>
  <c r="BM1029" i="5"/>
  <c r="BI1029" i="5"/>
  <c r="BM1028" i="5"/>
  <c r="BI1028" i="5"/>
  <c r="BJ850" i="5"/>
  <c r="BN850" i="5"/>
  <c r="BI858" i="5"/>
  <c r="BM858" i="5"/>
  <c r="BM77" i="5"/>
  <c r="BI77" i="5"/>
  <c r="BM686" i="5"/>
  <c r="BI686" i="5"/>
  <c r="BI839" i="5"/>
  <c r="BM839" i="5"/>
  <c r="BM270" i="5"/>
  <c r="BI270" i="5"/>
  <c r="BM424" i="5"/>
  <c r="BI424" i="5"/>
  <c r="BI250" i="5"/>
  <c r="BM250" i="5"/>
  <c r="BM384" i="5"/>
  <c r="BI384" i="5"/>
  <c r="BI2" i="5"/>
  <c r="BM2" i="5"/>
  <c r="CA2" i="5" s="1"/>
  <c r="BM1027" i="5"/>
  <c r="BI1027" i="5"/>
  <c r="BI932" i="5"/>
  <c r="BM932" i="5"/>
  <c r="BI269" i="5"/>
  <c r="BM269" i="5"/>
  <c r="BM596" i="5"/>
  <c r="BI596" i="5"/>
  <c r="BI620" i="5"/>
  <c r="BM620" i="5"/>
  <c r="BI543" i="5"/>
  <c r="BM543" i="5"/>
  <c r="BM959" i="5"/>
  <c r="BI959" i="5"/>
  <c r="BI21" i="5"/>
  <c r="BM21" i="5"/>
  <c r="BM618" i="5"/>
  <c r="BI618" i="5"/>
  <c r="BM587" i="5"/>
  <c r="BI587" i="5"/>
  <c r="BM944" i="5"/>
  <c r="BI944" i="5"/>
  <c r="BI824" i="5"/>
  <c r="BM824" i="5"/>
  <c r="BM491" i="5"/>
  <c r="BI491" i="5"/>
  <c r="BM940" i="5"/>
  <c r="BI940" i="5"/>
  <c r="BM1091" i="5"/>
  <c r="BI1091" i="5"/>
  <c r="BI239" i="5"/>
  <c r="BM239" i="5"/>
  <c r="BM627" i="5"/>
  <c r="BI627" i="5"/>
  <c r="BI1132" i="5"/>
  <c r="BM1132" i="5"/>
  <c r="BM960" i="5"/>
  <c r="BI960" i="5"/>
  <c r="BI644" i="5"/>
  <c r="BM644" i="5"/>
  <c r="BI34" i="5"/>
  <c r="BM34" i="5"/>
  <c r="BM1163" i="5"/>
  <c r="BI1163" i="5"/>
  <c r="BM194" i="5"/>
  <c r="BI194" i="5"/>
  <c r="BI741" i="5"/>
  <c r="BM741" i="5"/>
  <c r="BI1059" i="5"/>
  <c r="BM1059" i="5"/>
  <c r="BI201" i="5"/>
  <c r="BM201" i="5"/>
  <c r="BM917" i="5"/>
  <c r="BI917" i="5"/>
  <c r="BM891" i="5"/>
  <c r="BI891" i="5"/>
  <c r="BI222" i="5"/>
  <c r="BM222" i="5"/>
  <c r="BI893" i="5"/>
  <c r="BM893" i="5"/>
  <c r="BI600" i="5"/>
  <c r="BM600" i="5"/>
  <c r="BI782" i="5"/>
  <c r="BM782" i="5"/>
  <c r="BM1162" i="5"/>
  <c r="BI1162" i="5"/>
  <c r="BM918" i="5"/>
  <c r="BI918" i="5"/>
  <c r="BI452" i="5"/>
  <c r="BM452" i="5"/>
  <c r="BI267" i="5"/>
  <c r="BM267" i="5"/>
  <c r="BI529" i="5"/>
  <c r="BM529" i="5"/>
  <c r="BM171" i="5"/>
  <c r="BI171" i="5"/>
  <c r="BI139" i="5"/>
  <c r="BM139" i="5"/>
  <c r="BI972" i="5"/>
  <c r="BM972" i="5"/>
  <c r="BI699" i="5"/>
  <c r="BM699" i="5"/>
  <c r="BI181" i="5"/>
  <c r="BM181" i="5"/>
  <c r="BM1170" i="5"/>
  <c r="BI1170" i="5"/>
  <c r="BI383" i="5"/>
  <c r="BM383" i="5"/>
  <c r="BI990" i="5"/>
  <c r="BM990" i="5"/>
  <c r="BM672" i="5"/>
  <c r="BI672" i="5"/>
  <c r="BI481" i="5"/>
  <c r="BM481" i="5"/>
  <c r="BM801" i="5"/>
  <c r="BI801" i="5"/>
  <c r="BI1167" i="5"/>
  <c r="BM1167" i="5"/>
  <c r="BM852" i="5"/>
  <c r="BI852" i="5"/>
  <c r="BM125" i="5"/>
  <c r="BI125" i="5"/>
  <c r="BI909" i="5"/>
  <c r="BM909" i="5"/>
  <c r="BM1125" i="5"/>
  <c r="BI1125" i="5"/>
  <c r="BI389" i="5"/>
  <c r="BM389" i="5"/>
  <c r="BM651" i="5"/>
  <c r="BI651" i="5"/>
  <c r="BI37" i="5"/>
  <c r="BM37" i="5"/>
  <c r="BI809" i="5"/>
  <c r="BM809" i="5"/>
  <c r="BM323" i="5"/>
  <c r="BI323" i="5"/>
  <c r="BM301" i="5"/>
  <c r="BI301" i="5"/>
  <c r="BM506" i="5"/>
  <c r="BI506" i="5"/>
  <c r="BI720" i="5"/>
  <c r="BM720" i="5"/>
  <c r="BI1060" i="5"/>
  <c r="BM1060" i="5"/>
  <c r="BM225" i="5"/>
  <c r="BI225" i="5"/>
  <c r="BI728" i="5"/>
  <c r="BM728" i="5"/>
  <c r="BI1100" i="5"/>
  <c r="BM1100" i="5"/>
  <c r="BI184" i="5"/>
  <c r="BM184" i="5"/>
  <c r="BI1196" i="5"/>
  <c r="BM1196" i="5"/>
  <c r="BM812" i="5"/>
  <c r="BI812" i="5"/>
  <c r="BI193" i="5"/>
  <c r="BM193" i="5"/>
  <c r="BI815" i="5"/>
  <c r="BM815" i="5"/>
  <c r="BI965" i="5"/>
  <c r="BM965" i="5"/>
  <c r="BI372" i="5"/>
  <c r="BM372" i="5"/>
  <c r="BM859" i="5"/>
  <c r="BI859" i="5"/>
  <c r="BI663" i="5"/>
  <c r="BM663" i="5"/>
  <c r="BI276" i="5"/>
  <c r="BM276" i="5"/>
  <c r="BM398" i="5"/>
  <c r="BI398" i="5"/>
  <c r="BM514" i="5"/>
  <c r="BI514" i="5"/>
  <c r="BM523" i="5"/>
  <c r="BI523" i="5"/>
  <c r="BI700" i="5"/>
  <c r="BM700" i="5"/>
  <c r="BI1072" i="5"/>
  <c r="BM1072" i="5"/>
  <c r="BM1046" i="5"/>
  <c r="BI1046" i="5"/>
  <c r="BI1051" i="5"/>
  <c r="BM1051" i="5"/>
  <c r="BM355" i="5"/>
  <c r="BI355" i="5"/>
  <c r="BI727" i="5"/>
  <c r="BM727" i="5"/>
  <c r="BM271" i="5"/>
  <c r="BI271" i="5"/>
  <c r="BI1038" i="5"/>
  <c r="BM1038" i="5"/>
  <c r="BM1127" i="5"/>
  <c r="BI1127" i="5"/>
  <c r="BM926" i="5"/>
  <c r="BI926" i="5"/>
  <c r="BI417" i="5"/>
  <c r="BM417" i="5"/>
  <c r="BI1207" i="5"/>
  <c r="BM1207" i="5"/>
  <c r="BI79" i="5"/>
  <c r="BM79" i="5"/>
  <c r="BM856" i="5"/>
  <c r="BI856" i="5"/>
  <c r="BI473" i="5"/>
  <c r="BM473" i="5"/>
  <c r="BJ493" i="5"/>
  <c r="BN493" i="5"/>
  <c r="BJ344" i="5"/>
  <c r="BN344" i="5"/>
  <c r="BJ768" i="5"/>
  <c r="BL768" i="5" s="1"/>
  <c r="BN768" i="5"/>
  <c r="BJ982" i="5"/>
  <c r="BN982" i="5"/>
  <c r="BN670" i="5"/>
  <c r="BJ670" i="5"/>
  <c r="BJ845" i="5"/>
  <c r="BN845" i="5"/>
  <c r="BJ1078" i="5"/>
  <c r="BN1078" i="5"/>
  <c r="BJ1041" i="5"/>
  <c r="BL1041" i="5" s="1"/>
  <c r="BN1041" i="5"/>
  <c r="BJ1197" i="5"/>
  <c r="BN1197" i="5"/>
  <c r="BN669" i="5"/>
  <c r="BJ669" i="5"/>
  <c r="BJ252" i="5"/>
  <c r="BN252" i="5"/>
  <c r="BJ501" i="5"/>
  <c r="BN501" i="5"/>
  <c r="BJ439" i="5"/>
  <c r="BN439" i="5"/>
  <c r="BN821" i="5"/>
  <c r="BJ821" i="5"/>
  <c r="BN185" i="5"/>
  <c r="BJ185" i="5"/>
  <c r="BJ215" i="5"/>
  <c r="BN215" i="5"/>
  <c r="BN20" i="5"/>
  <c r="BJ20" i="5"/>
  <c r="BJ540" i="5"/>
  <c r="BN540" i="5"/>
  <c r="BJ460" i="5"/>
  <c r="BN460" i="5"/>
  <c r="BN1198" i="5"/>
  <c r="BJ1198" i="5"/>
  <c r="BJ567" i="5"/>
  <c r="BN567" i="5"/>
  <c r="BN232" i="5"/>
  <c r="BJ232" i="5"/>
  <c r="BJ1169" i="5"/>
  <c r="BN1169" i="5"/>
  <c r="BJ129" i="5"/>
  <c r="BN129" i="5"/>
  <c r="BJ247" i="5"/>
  <c r="BN247" i="5"/>
  <c r="BN772" i="5"/>
  <c r="BJ772" i="5"/>
  <c r="BN1150" i="5"/>
  <c r="BJ1150" i="5"/>
  <c r="BJ502" i="5"/>
  <c r="BN502" i="5"/>
  <c r="BN108" i="5"/>
  <c r="BJ108" i="5"/>
  <c r="BN942" i="5"/>
  <c r="BJ942" i="5"/>
  <c r="BJ1199" i="5"/>
  <c r="BN1199" i="5"/>
  <c r="BJ249" i="5"/>
  <c r="BN249" i="5"/>
  <c r="BN202" i="5"/>
  <c r="BJ202" i="5"/>
  <c r="BJ243" i="5"/>
  <c r="BN243" i="5"/>
  <c r="BN568" i="5"/>
  <c r="BJ568" i="5"/>
  <c r="BJ480" i="5"/>
  <c r="BN480" i="5"/>
  <c r="BJ758" i="5"/>
  <c r="BN758" i="5"/>
  <c r="BJ872" i="5"/>
  <c r="BN872" i="5"/>
  <c r="BK1105" i="5"/>
  <c r="BO1105" i="5"/>
  <c r="BJ996" i="5"/>
  <c r="BN996" i="5"/>
  <c r="BJ1026" i="5"/>
  <c r="BN1026" i="5"/>
  <c r="BJ1069" i="5"/>
  <c r="BN1069" i="5"/>
  <c r="BN236" i="5"/>
  <c r="BJ236" i="5"/>
  <c r="BJ541" i="5"/>
  <c r="BN541" i="5"/>
  <c r="BJ1106" i="5"/>
  <c r="BN1106" i="5"/>
  <c r="BN993" i="5"/>
  <c r="BJ993" i="5"/>
  <c r="BJ819" i="5"/>
  <c r="BN819" i="5"/>
  <c r="BJ1155" i="5"/>
  <c r="BN1155" i="5"/>
  <c r="BJ847" i="5"/>
  <c r="BN847" i="5"/>
  <c r="BJ1013" i="5"/>
  <c r="BN1013" i="5"/>
  <c r="BN29" i="5"/>
  <c r="BJ29" i="5"/>
  <c r="BJ485" i="5"/>
  <c r="BN485" i="5"/>
  <c r="BN138" i="5"/>
  <c r="BJ138" i="5"/>
  <c r="BJ910" i="5"/>
  <c r="BN910" i="5"/>
  <c r="BJ830" i="5"/>
  <c r="BN830" i="5"/>
  <c r="BN1203" i="5"/>
  <c r="BJ1203" i="5"/>
  <c r="BJ777" i="5"/>
  <c r="BN777" i="5"/>
  <c r="BJ266" i="5"/>
  <c r="BN266" i="5"/>
  <c r="BN1075" i="5"/>
  <c r="BJ1075" i="5"/>
  <c r="BJ1096" i="5"/>
  <c r="BN1096" i="5"/>
  <c r="BJ606" i="5"/>
  <c r="BN606" i="5"/>
  <c r="BN783" i="5"/>
  <c r="BJ783" i="5"/>
  <c r="BN357" i="5"/>
  <c r="BJ357" i="5"/>
  <c r="BJ715" i="5"/>
  <c r="BN715" i="5"/>
  <c r="BN314" i="5"/>
  <c r="BJ314" i="5"/>
  <c r="BN322" i="5"/>
  <c r="BJ322" i="5"/>
  <c r="BJ527" i="5"/>
  <c r="BN527" i="5"/>
  <c r="BN913" i="5"/>
  <c r="BJ913" i="5"/>
  <c r="BJ370" i="5"/>
  <c r="BN370" i="5"/>
  <c r="BJ810" i="5"/>
  <c r="BN810" i="5"/>
  <c r="BJ906" i="5"/>
  <c r="BN906" i="5"/>
  <c r="BN428" i="5"/>
  <c r="BJ428" i="5"/>
  <c r="BN739" i="5"/>
  <c r="BJ739" i="5"/>
  <c r="BJ363" i="5"/>
  <c r="BN363" i="5"/>
  <c r="BJ791" i="5"/>
  <c r="BN791" i="5"/>
  <c r="BN1118" i="5"/>
  <c r="BJ1118" i="5"/>
  <c r="BJ953" i="5"/>
  <c r="BN953" i="5"/>
  <c r="BN1104" i="5"/>
  <c r="BJ1104" i="5"/>
  <c r="BJ127" i="5"/>
  <c r="BN127" i="5"/>
  <c r="BN740" i="5"/>
  <c r="BJ740" i="5"/>
  <c r="BN1050" i="5"/>
  <c r="BJ1050" i="5"/>
  <c r="BN557" i="5"/>
  <c r="BJ557" i="5"/>
  <c r="BJ1216" i="5"/>
  <c r="BN1216" i="5"/>
  <c r="BK1201" i="5"/>
  <c r="BO1201" i="5"/>
  <c r="BK723" i="5"/>
  <c r="BO723" i="5"/>
  <c r="BK47" i="5"/>
  <c r="BO47" i="5"/>
  <c r="BK390" i="5"/>
  <c r="BO390" i="5"/>
  <c r="BO573" i="5"/>
  <c r="BK573" i="5"/>
  <c r="BK1120" i="5"/>
  <c r="BO1120" i="5"/>
  <c r="BK338" i="5"/>
  <c r="BO338" i="5"/>
  <c r="BK414" i="5"/>
  <c r="BO414" i="5"/>
  <c r="BK76" i="5"/>
  <c r="BO76" i="5"/>
  <c r="BK633" i="5"/>
  <c r="BO633" i="5"/>
  <c r="BO816" i="5"/>
  <c r="BK816" i="5"/>
  <c r="BK1117" i="5"/>
  <c r="BO1117" i="5"/>
  <c r="BK42" i="5"/>
  <c r="BO42" i="5"/>
  <c r="BO608" i="5"/>
  <c r="BK608" i="5"/>
  <c r="BO315" i="5"/>
  <c r="BK315" i="5"/>
  <c r="BO1122" i="5"/>
  <c r="BK1122" i="5"/>
  <c r="BK408" i="5"/>
  <c r="BO408" i="5"/>
  <c r="BO28" i="5"/>
  <c r="BK28" i="5"/>
  <c r="BK665" i="5"/>
  <c r="BO665" i="5"/>
  <c r="BK722" i="5"/>
  <c r="BO722" i="5"/>
  <c r="BO488" i="5"/>
  <c r="BK488" i="5"/>
  <c r="BO556" i="5"/>
  <c r="BK556" i="5"/>
  <c r="BK544" i="5"/>
  <c r="BO544" i="5"/>
  <c r="BK123" i="5"/>
  <c r="BO123" i="5"/>
  <c r="BO570" i="5"/>
  <c r="BK570" i="5"/>
  <c r="BK526" i="5"/>
  <c r="BO526" i="5"/>
  <c r="BO320" i="5"/>
  <c r="BK320" i="5"/>
  <c r="BO693" i="5"/>
  <c r="BK693" i="5"/>
  <c r="BK313" i="5"/>
  <c r="BO313" i="5"/>
  <c r="BK539" i="5"/>
  <c r="BO539" i="5"/>
  <c r="BO342" i="5"/>
  <c r="BK342" i="5"/>
  <c r="BK436" i="5"/>
  <c r="BO436" i="5"/>
  <c r="BK604" i="5"/>
  <c r="BO604" i="5"/>
  <c r="BK87" i="5"/>
  <c r="BO87" i="5"/>
  <c r="BO590" i="5"/>
  <c r="BK590" i="5"/>
  <c r="BK550" i="5"/>
  <c r="BO550" i="5"/>
  <c r="BO703" i="5"/>
  <c r="BK703" i="5"/>
  <c r="BK588" i="5"/>
  <c r="BO588" i="5"/>
  <c r="BO376" i="5"/>
  <c r="BK376" i="5"/>
  <c r="BO876" i="5"/>
  <c r="BK876" i="5"/>
  <c r="BK373" i="5"/>
  <c r="BO373" i="5"/>
  <c r="BO167" i="5"/>
  <c r="BK167" i="5"/>
  <c r="BK188" i="5"/>
  <c r="BO188" i="5"/>
  <c r="BK4" i="5"/>
  <c r="BO4" i="5"/>
  <c r="BO256" i="5"/>
  <c r="BK256" i="5"/>
  <c r="BK450" i="5"/>
  <c r="BO450" i="5"/>
  <c r="BO827" i="5"/>
  <c r="BK827" i="5"/>
  <c r="BK589" i="5"/>
  <c r="BO589" i="5"/>
  <c r="BO767" i="5"/>
  <c r="BK767" i="5"/>
  <c r="BK375" i="5"/>
  <c r="BO375" i="5"/>
  <c r="BO208" i="5"/>
  <c r="BK208" i="5"/>
  <c r="BK625" i="5"/>
  <c r="BO625" i="5"/>
  <c r="BO46" i="5"/>
  <c r="BK46" i="5"/>
  <c r="BO964" i="5"/>
  <c r="BK964" i="5"/>
  <c r="BK792" i="5"/>
  <c r="BO792" i="5"/>
  <c r="BO465" i="5"/>
  <c r="BK465" i="5"/>
  <c r="BK771" i="5"/>
  <c r="BO771" i="5"/>
  <c r="BK711" i="5"/>
  <c r="BO711" i="5"/>
  <c r="BK223" i="5"/>
  <c r="BO223" i="5"/>
  <c r="BK433" i="5"/>
  <c r="BO433" i="5"/>
  <c r="BO870" i="5"/>
  <c r="BK870" i="5"/>
  <c r="BK105" i="5"/>
  <c r="BO105" i="5"/>
  <c r="BO967" i="5"/>
  <c r="BK967" i="5"/>
  <c r="BO668" i="5"/>
  <c r="BK668" i="5"/>
  <c r="BK654" i="5"/>
  <c r="BO654" i="5"/>
  <c r="BO667" i="5"/>
  <c r="BK667" i="5"/>
  <c r="BK438" i="5"/>
  <c r="BO438" i="5"/>
  <c r="BK513" i="5"/>
  <c r="BO513" i="5"/>
  <c r="BK1205" i="5"/>
  <c r="BO1205" i="5"/>
  <c r="BO826" i="5"/>
  <c r="BK826" i="5"/>
  <c r="BK943" i="5"/>
  <c r="BO943" i="5"/>
  <c r="BO304" i="5"/>
  <c r="BK304" i="5"/>
  <c r="BK828" i="5"/>
  <c r="BO828" i="5"/>
  <c r="BK726" i="5"/>
  <c r="BO726" i="5"/>
  <c r="BO1176" i="5"/>
  <c r="BK1176" i="5"/>
  <c r="BK754" i="5"/>
  <c r="BO754" i="5"/>
  <c r="BK753" i="5"/>
  <c r="BO753" i="5"/>
  <c r="BO713" i="5"/>
  <c r="BK713" i="5"/>
  <c r="BO866" i="5"/>
  <c r="BK866" i="5"/>
  <c r="BK490" i="5"/>
  <c r="BO490" i="5"/>
  <c r="BK630" i="5"/>
  <c r="BO630" i="5"/>
  <c r="BO1114" i="5"/>
  <c r="BK1114" i="5"/>
  <c r="BO933" i="5"/>
  <c r="BK933" i="5"/>
  <c r="BO240" i="5"/>
  <c r="BK240" i="5"/>
  <c r="BK949" i="5"/>
  <c r="BO949" i="5"/>
  <c r="BO112" i="5"/>
  <c r="BK112" i="5"/>
  <c r="BO477" i="5"/>
  <c r="BK477" i="5"/>
  <c r="BK626" i="5"/>
  <c r="BO626" i="5"/>
  <c r="BO1195" i="5"/>
  <c r="BK1195" i="5"/>
  <c r="BO221" i="5"/>
  <c r="BK221" i="5"/>
  <c r="BK867" i="5"/>
  <c r="BO867" i="5"/>
  <c r="BO605" i="5"/>
  <c r="BK605" i="5"/>
  <c r="BN113" i="5"/>
  <c r="BO1126" i="5"/>
  <c r="BI979" i="5"/>
  <c r="BM979" i="5"/>
  <c r="BM804" i="5"/>
  <c r="BI804" i="5"/>
  <c r="BM302" i="5"/>
  <c r="BI302" i="5"/>
  <c r="BM85" i="5"/>
  <c r="BI85" i="5"/>
  <c r="BI172" i="5"/>
  <c r="BM172" i="5"/>
  <c r="BM743" i="5"/>
  <c r="BI743" i="5"/>
  <c r="BI1103" i="5"/>
  <c r="BM1103" i="5"/>
  <c r="BI970" i="5"/>
  <c r="BM970" i="5"/>
  <c r="BI922" i="5"/>
  <c r="BM922" i="5"/>
  <c r="BM297" i="5"/>
  <c r="BI297" i="5"/>
  <c r="BI94" i="5"/>
  <c r="BM94" i="5"/>
  <c r="BM178" i="5"/>
  <c r="BI178" i="5"/>
  <c r="BM507" i="5"/>
  <c r="BI507" i="5"/>
  <c r="BI1128" i="5"/>
  <c r="BM1128" i="5"/>
  <c r="BI848" i="5"/>
  <c r="BM848" i="5"/>
  <c r="BM951" i="5"/>
  <c r="BI951" i="5"/>
  <c r="BM144" i="5"/>
  <c r="BI144" i="5"/>
  <c r="BI692" i="5"/>
  <c r="BM692" i="5"/>
  <c r="BM907" i="5"/>
  <c r="BI907" i="5"/>
  <c r="BI319" i="5"/>
  <c r="BM319" i="5"/>
  <c r="BM681" i="5"/>
  <c r="BI681" i="5"/>
  <c r="BI617" i="5"/>
  <c r="BM617" i="5"/>
  <c r="BI1161" i="5"/>
  <c r="BM1161" i="5"/>
  <c r="BI498" i="5"/>
  <c r="BM498" i="5"/>
  <c r="BM168" i="5"/>
  <c r="BI168" i="5"/>
  <c r="BI366" i="5"/>
  <c r="BM366" i="5"/>
  <c r="BM536" i="5"/>
  <c r="BI536" i="5"/>
  <c r="BM1073" i="5"/>
  <c r="BI1073" i="5"/>
  <c r="BM331" i="5"/>
  <c r="BI331" i="5"/>
  <c r="BI860" i="5"/>
  <c r="BM860" i="5"/>
  <c r="BI836" i="5"/>
  <c r="BM836" i="5"/>
  <c r="BI118" i="5"/>
  <c r="BM118" i="5"/>
  <c r="BM766" i="5"/>
  <c r="BI766" i="5"/>
  <c r="BI350" i="5"/>
  <c r="BM350" i="5"/>
  <c r="BI446" i="5"/>
  <c r="BM446" i="5"/>
  <c r="BI1015" i="5"/>
  <c r="BM1015" i="5"/>
  <c r="BI199" i="5"/>
  <c r="BM199" i="5"/>
  <c r="BM227" i="5"/>
  <c r="BI227" i="5"/>
  <c r="BM1180" i="5"/>
  <c r="BI1180" i="5"/>
  <c r="BI900" i="5"/>
  <c r="BM900" i="5"/>
  <c r="BM546" i="5"/>
  <c r="BI546" i="5"/>
  <c r="BM5" i="5"/>
  <c r="BI5" i="5"/>
  <c r="BI1151" i="5"/>
  <c r="BM1151" i="5"/>
  <c r="BM126" i="5"/>
  <c r="BI126" i="5"/>
  <c r="BI628" i="5"/>
  <c r="BM628" i="5"/>
  <c r="BI955" i="5"/>
  <c r="BM955" i="5"/>
  <c r="BM571" i="5"/>
  <c r="BI571" i="5"/>
  <c r="BI403" i="5"/>
  <c r="BM403" i="5"/>
  <c r="BM1084" i="5"/>
  <c r="BI1084" i="5"/>
  <c r="BI945" i="5"/>
  <c r="BM945" i="5"/>
  <c r="BI484" i="5"/>
  <c r="BM484" i="5"/>
  <c r="BM284" i="5"/>
  <c r="BI284" i="5"/>
  <c r="BI289" i="5"/>
  <c r="BM289" i="5"/>
  <c r="BI51" i="5"/>
  <c r="BM51" i="5"/>
  <c r="BM656" i="5"/>
  <c r="BI656" i="5"/>
  <c r="BI192" i="5"/>
  <c r="BM192" i="5"/>
  <c r="BI1135" i="5"/>
  <c r="BM1135" i="5"/>
  <c r="BM811" i="5"/>
  <c r="BI811" i="5"/>
  <c r="BI234" i="5"/>
  <c r="BM234" i="5"/>
  <c r="BI1006" i="5"/>
  <c r="BM1006" i="5"/>
  <c r="BI107" i="5"/>
  <c r="BM107" i="5"/>
  <c r="BI997" i="5"/>
  <c r="BM997" i="5"/>
  <c r="BI216" i="5"/>
  <c r="BM216" i="5"/>
  <c r="BI877" i="5"/>
  <c r="BM877" i="5"/>
  <c r="BM229" i="5"/>
  <c r="BI229" i="5"/>
  <c r="BI1211" i="5"/>
  <c r="BM1211" i="5"/>
  <c r="BM978" i="5"/>
  <c r="BI978" i="5"/>
  <c r="BI559" i="5"/>
  <c r="BM559" i="5"/>
  <c r="BI483" i="5"/>
  <c r="BM483" i="5"/>
  <c r="BM264" i="5"/>
  <c r="BI264" i="5"/>
  <c r="BM114" i="5"/>
  <c r="BI114" i="5"/>
  <c r="BI941" i="5"/>
  <c r="BM941" i="5"/>
  <c r="BI971" i="5"/>
  <c r="BM971" i="5"/>
  <c r="BM1212" i="5"/>
  <c r="BI1212" i="5"/>
  <c r="BM592" i="5"/>
  <c r="BI592" i="5"/>
  <c r="BI1053" i="5"/>
  <c r="BM1053" i="5"/>
  <c r="BM1018" i="5"/>
  <c r="BI1018" i="5"/>
  <c r="BM203" i="5"/>
  <c r="BI203" i="5"/>
  <c r="BI165" i="5"/>
  <c r="BM165" i="5"/>
  <c r="BM277" i="5"/>
  <c r="BI277" i="5"/>
  <c r="BI147" i="5"/>
  <c r="BM147" i="5"/>
  <c r="BI666" i="5"/>
  <c r="BM666" i="5"/>
  <c r="BI865" i="5"/>
  <c r="BM865" i="5"/>
  <c r="BM362" i="5"/>
  <c r="BI362" i="5"/>
  <c r="BM538" i="5"/>
  <c r="BI538" i="5"/>
  <c r="BI1175" i="5"/>
  <c r="BM1175" i="5"/>
  <c r="BI430" i="5"/>
  <c r="BM430" i="5"/>
  <c r="BM823" i="5"/>
  <c r="BI823" i="5"/>
  <c r="BM377" i="5"/>
  <c r="BI377" i="5"/>
  <c r="BM298" i="5"/>
  <c r="BI298" i="5"/>
  <c r="BI1034" i="5"/>
  <c r="BM1034" i="5"/>
  <c r="BM339" i="5"/>
  <c r="BI339" i="5"/>
  <c r="BM160" i="5"/>
  <c r="BI160" i="5"/>
  <c r="BI39" i="5"/>
  <c r="BM39" i="5"/>
  <c r="BM278" i="5"/>
  <c r="BI278" i="5"/>
  <c r="BI38" i="5"/>
  <c r="BM38" i="5"/>
  <c r="BJ244" i="5"/>
  <c r="BN244" i="5"/>
  <c r="BJ935" i="5"/>
  <c r="BN935" i="5"/>
  <c r="BN318" i="5"/>
  <c r="BJ318" i="5"/>
  <c r="BJ1143" i="5"/>
  <c r="BN1143" i="5"/>
  <c r="BJ159" i="5"/>
  <c r="BN159" i="5"/>
  <c r="BJ834" i="5"/>
  <c r="BN834" i="5"/>
  <c r="BJ246" i="5"/>
  <c r="BN246" i="5"/>
  <c r="BJ799" i="5"/>
  <c r="BN799" i="5"/>
  <c r="BJ1090" i="5"/>
  <c r="BN1090" i="5"/>
  <c r="BN272" i="5"/>
  <c r="BJ272" i="5"/>
  <c r="BJ594" i="5"/>
  <c r="BN594" i="5"/>
  <c r="BN647" i="5"/>
  <c r="BJ647" i="5"/>
  <c r="BJ688" i="5"/>
  <c r="BN688" i="5"/>
  <c r="BJ1008" i="5"/>
  <c r="BN1008" i="5"/>
  <c r="BJ919" i="5"/>
  <c r="BN919" i="5"/>
  <c r="BN1123" i="5"/>
  <c r="BJ1123" i="5"/>
  <c r="BJ701" i="5"/>
  <c r="BN701" i="5"/>
  <c r="BJ980" i="5"/>
  <c r="BN980" i="5"/>
  <c r="BN150" i="5"/>
  <c r="BJ150" i="5"/>
  <c r="BJ961" i="5"/>
  <c r="BN961" i="5"/>
  <c r="BJ650" i="5"/>
  <c r="BN650" i="5"/>
  <c r="BN1154" i="5"/>
  <c r="BJ1154" i="5"/>
  <c r="BJ336" i="5"/>
  <c r="BN336" i="5"/>
  <c r="BJ1133" i="5"/>
  <c r="BN1133" i="5"/>
  <c r="BJ116" i="5"/>
  <c r="BN116" i="5"/>
  <c r="BJ17" i="5"/>
  <c r="BN17" i="5"/>
  <c r="BN59" i="5"/>
  <c r="BJ59" i="5"/>
  <c r="BN385" i="5"/>
  <c r="BJ385" i="5"/>
  <c r="BJ472" i="5"/>
  <c r="BN472" i="5"/>
  <c r="BJ624" i="5"/>
  <c r="BN624" i="5"/>
  <c r="BJ380" i="5"/>
  <c r="BN380" i="5"/>
  <c r="BJ1158" i="5"/>
  <c r="BN1158" i="5"/>
  <c r="BN122" i="5"/>
  <c r="BJ122" i="5"/>
  <c r="BJ251" i="5"/>
  <c r="BN251" i="5"/>
  <c r="BJ534" i="5"/>
  <c r="BN534" i="5"/>
  <c r="BN1093" i="5"/>
  <c r="BJ1093" i="5"/>
  <c r="BJ1165" i="5"/>
  <c r="BN1165" i="5"/>
  <c r="BJ211" i="5"/>
  <c r="BN211" i="5"/>
  <c r="BN793" i="5"/>
  <c r="BJ793" i="5"/>
  <c r="BJ1083" i="5"/>
  <c r="BN1083" i="5"/>
  <c r="BJ161" i="5"/>
  <c r="BN161" i="5"/>
  <c r="BJ293" i="5"/>
  <c r="BN293" i="5"/>
  <c r="BN55" i="5"/>
  <c r="BJ55" i="5"/>
  <c r="BJ23" i="5"/>
  <c r="BN23" i="5"/>
  <c r="BJ1109" i="5"/>
  <c r="BN1109" i="5"/>
  <c r="BN794" i="5"/>
  <c r="BJ794" i="5"/>
  <c r="BN773" i="5"/>
  <c r="BJ773" i="5"/>
  <c r="BJ937" i="5"/>
  <c r="BN937" i="5"/>
  <c r="BN611" i="5"/>
  <c r="BJ611" i="5"/>
  <c r="BN708" i="5"/>
  <c r="BJ708" i="5"/>
  <c r="BJ1156" i="5"/>
  <c r="BN1156" i="5"/>
  <c r="BN1164" i="5"/>
  <c r="BJ1164" i="5"/>
  <c r="BN817" i="5"/>
  <c r="BJ817" i="5"/>
  <c r="BN632" i="5"/>
  <c r="BJ632" i="5"/>
  <c r="BJ169" i="5"/>
  <c r="BN169" i="5"/>
  <c r="BN882" i="5"/>
  <c r="BJ882" i="5"/>
  <c r="BJ999" i="5"/>
  <c r="BN999" i="5"/>
  <c r="BJ525" i="5"/>
  <c r="BN525" i="5"/>
  <c r="BJ1184" i="5"/>
  <c r="BN1184" i="5"/>
  <c r="BN11" i="5"/>
  <c r="BJ11" i="5"/>
  <c r="BJ508" i="5"/>
  <c r="BN508" i="5"/>
  <c r="BN574" i="5"/>
  <c r="BJ574" i="5"/>
  <c r="BJ388" i="5"/>
  <c r="BN388" i="5"/>
  <c r="BJ515" i="5"/>
  <c r="BN515" i="5"/>
  <c r="BJ1023" i="5"/>
  <c r="BN1023" i="5"/>
  <c r="BJ1065" i="5"/>
  <c r="BN1065" i="5"/>
  <c r="BN33" i="5"/>
  <c r="BJ33" i="5"/>
  <c r="BJ738" i="5"/>
  <c r="BN738" i="5"/>
  <c r="BJ288" i="5"/>
  <c r="BN288" i="5"/>
  <c r="BN1108" i="5"/>
  <c r="BJ1108" i="5"/>
  <c r="BJ1007" i="5"/>
  <c r="BN1007" i="5"/>
  <c r="BJ410" i="5"/>
  <c r="BN410" i="5"/>
  <c r="BJ217" i="5"/>
  <c r="BN217" i="5"/>
  <c r="BN521" i="5"/>
  <c r="BJ521" i="5"/>
  <c r="BJ524" i="5"/>
  <c r="BN524" i="5"/>
  <c r="BJ35" i="5"/>
  <c r="BN35" i="5"/>
  <c r="BJ207" i="5"/>
  <c r="BN207" i="5"/>
  <c r="BN489" i="5"/>
  <c r="BJ489" i="5"/>
  <c r="BN921" i="5"/>
  <c r="BJ921" i="5"/>
  <c r="BN690" i="5"/>
  <c r="BJ690" i="5"/>
  <c r="BJ800" i="5"/>
  <c r="BN800" i="5"/>
  <c r="BJ80" i="5"/>
  <c r="BN80" i="5"/>
  <c r="BN45" i="5"/>
  <c r="BJ45" i="5"/>
  <c r="BJ104" i="5"/>
  <c r="BN104" i="5"/>
  <c r="BJ984" i="5"/>
  <c r="BN984" i="5"/>
  <c r="BJ312" i="5"/>
  <c r="BN312" i="5"/>
  <c r="BN975" i="5"/>
  <c r="BJ975" i="5"/>
  <c r="BJ311" i="5"/>
  <c r="BN311" i="5"/>
  <c r="BN851" i="5"/>
  <c r="BJ851" i="5"/>
  <c r="BJ652" i="5"/>
  <c r="BN652" i="5"/>
  <c r="BJ1086" i="5"/>
  <c r="BN1086" i="5"/>
  <c r="BN730" i="5"/>
  <c r="BJ730" i="5"/>
  <c r="BK90" i="5"/>
  <c r="BO90" i="5"/>
  <c r="BK804" i="5"/>
  <c r="BO804" i="5"/>
  <c r="BK302" i="5"/>
  <c r="BO302" i="5"/>
  <c r="BO85" i="5"/>
  <c r="BK85" i="5"/>
  <c r="BO172" i="5"/>
  <c r="BK172" i="5"/>
  <c r="BK743" i="5"/>
  <c r="BO743" i="5"/>
  <c r="BO1103" i="5"/>
  <c r="BK1103" i="5"/>
  <c r="BO173" i="5"/>
  <c r="BK173" i="5"/>
  <c r="BK970" i="5"/>
  <c r="BO970" i="5"/>
  <c r="BK922" i="5"/>
  <c r="BO922" i="5"/>
  <c r="BK297" i="5"/>
  <c r="BO297" i="5"/>
  <c r="BK94" i="5"/>
  <c r="BO94" i="5"/>
  <c r="BK178" i="5"/>
  <c r="BO178" i="5"/>
  <c r="BO507" i="5"/>
  <c r="BK507" i="5"/>
  <c r="BK848" i="5"/>
  <c r="BO848" i="5"/>
  <c r="BK951" i="5"/>
  <c r="BO951" i="5"/>
  <c r="BO144" i="5"/>
  <c r="BK144" i="5"/>
  <c r="BK692" i="5"/>
  <c r="BO692" i="5"/>
  <c r="BK186" i="5"/>
  <c r="BO186" i="5"/>
  <c r="BO209" i="5"/>
  <c r="BK209" i="5"/>
  <c r="BO210" i="5"/>
  <c r="BK210" i="5"/>
  <c r="BK191" i="5"/>
  <c r="BO191" i="5"/>
  <c r="BK934" i="5"/>
  <c r="BO934" i="5"/>
  <c r="BO915" i="5"/>
  <c r="BK915" i="5"/>
  <c r="BK303" i="5"/>
  <c r="BO303" i="5"/>
  <c r="BK878" i="5"/>
  <c r="BO878" i="5"/>
  <c r="BO503" i="5"/>
  <c r="BK503" i="5"/>
  <c r="BO347" i="5"/>
  <c r="BK347" i="5"/>
  <c r="BK796" i="5"/>
  <c r="BO796" i="5"/>
  <c r="BK537" i="5"/>
  <c r="BO537" i="5"/>
  <c r="BK458" i="5"/>
  <c r="BO458" i="5"/>
  <c r="BO561" i="5"/>
  <c r="BK561" i="5"/>
  <c r="BK895" i="5"/>
  <c r="BO895" i="5"/>
  <c r="BK603" i="5"/>
  <c r="BO603" i="5"/>
  <c r="BK565" i="5"/>
  <c r="BO565" i="5"/>
  <c r="BO814" i="5"/>
  <c r="BK814" i="5"/>
  <c r="BK294" i="5"/>
  <c r="BO294" i="5"/>
  <c r="BO117" i="5"/>
  <c r="BK117" i="5"/>
  <c r="BK1149" i="5"/>
  <c r="BO1149" i="5"/>
  <c r="BK1147" i="5"/>
  <c r="BO1147" i="5"/>
  <c r="BO352" i="5"/>
  <c r="BK352" i="5"/>
  <c r="BK575" i="5"/>
  <c r="BO575" i="5"/>
  <c r="BO1036" i="5"/>
  <c r="BK1036" i="5"/>
  <c r="BK291" i="5"/>
  <c r="BO291" i="5"/>
  <c r="BO494" i="5"/>
  <c r="BK494" i="5"/>
  <c r="BK349" i="5"/>
  <c r="BO349" i="5"/>
  <c r="BO131" i="5"/>
  <c r="BK131" i="5"/>
  <c r="BK111" i="5"/>
  <c r="BO111" i="5"/>
  <c r="BK832" i="5"/>
  <c r="BO832" i="5"/>
  <c r="BO1186" i="5"/>
  <c r="BK1186" i="5"/>
  <c r="BK813" i="5"/>
  <c r="BO813" i="5"/>
  <c r="BK709" i="5"/>
  <c r="BO709" i="5"/>
  <c r="BK245" i="5"/>
  <c r="BO245" i="5"/>
  <c r="BO1171" i="5"/>
  <c r="BK1171" i="5"/>
  <c r="BK750" i="5"/>
  <c r="BO750" i="5"/>
  <c r="BK69" i="5"/>
  <c r="BO69" i="5"/>
  <c r="BO563" i="5"/>
  <c r="BK563" i="5"/>
  <c r="BO307" i="5"/>
  <c r="BK307" i="5"/>
  <c r="BO335" i="5"/>
  <c r="BK335" i="5"/>
  <c r="BO1002" i="5"/>
  <c r="BK1002" i="5"/>
  <c r="BK1177" i="5"/>
  <c r="BO1177" i="5"/>
  <c r="BO434" i="5"/>
  <c r="BK434" i="5"/>
  <c r="BK443" i="5"/>
  <c r="BO443" i="5"/>
  <c r="BO296" i="5"/>
  <c r="BK296" i="5"/>
  <c r="BO797" i="5"/>
  <c r="BK797" i="5"/>
  <c r="BO1022" i="5"/>
  <c r="BK1022" i="5"/>
  <c r="BK1029" i="5"/>
  <c r="BO1029" i="5"/>
  <c r="BK622" i="5"/>
  <c r="BO622" i="5"/>
  <c r="BK237" i="5"/>
  <c r="BO237" i="5"/>
  <c r="BO445" i="5"/>
  <c r="BK445" i="5"/>
  <c r="BK110" i="5"/>
  <c r="BO110" i="5"/>
  <c r="BO994" i="5"/>
  <c r="BK994" i="5"/>
  <c r="BO396" i="5"/>
  <c r="BK396" i="5"/>
  <c r="BK1187" i="5"/>
  <c r="BO1187" i="5"/>
  <c r="BK332" i="5"/>
  <c r="BO332" i="5"/>
  <c r="BK1028" i="5"/>
  <c r="BO1028" i="5"/>
  <c r="BK788" i="5"/>
  <c r="BO788" i="5"/>
  <c r="BK50" i="5"/>
  <c r="BO50" i="5"/>
  <c r="BO99" i="5"/>
  <c r="BK99" i="5"/>
  <c r="BO479" i="5"/>
  <c r="BK479" i="5"/>
  <c r="BK637" i="5"/>
  <c r="BO637" i="5"/>
  <c r="BO397" i="5"/>
  <c r="BK397" i="5"/>
  <c r="BO1047" i="5"/>
  <c r="BK1047" i="5"/>
  <c r="BK896" i="5"/>
  <c r="BO896" i="5"/>
  <c r="BO1033" i="5"/>
  <c r="BK1033" i="5"/>
  <c r="BK1001" i="5"/>
  <c r="BO1001" i="5"/>
  <c r="BO73" i="5"/>
  <c r="BK73" i="5"/>
  <c r="BO853" i="5"/>
  <c r="BK853" i="5"/>
  <c r="BK226" i="5"/>
  <c r="BO226" i="5"/>
  <c r="BK957" i="5"/>
  <c r="BO957" i="5"/>
  <c r="BO658" i="5"/>
  <c r="BK658" i="5"/>
  <c r="BK103" i="5"/>
  <c r="BO103" i="5"/>
  <c r="BO206" i="5"/>
  <c r="BK206" i="5"/>
  <c r="BO324" i="5"/>
  <c r="BK324" i="5"/>
  <c r="BK356" i="5"/>
  <c r="BO356" i="5"/>
  <c r="BO825" i="5"/>
  <c r="BK825" i="5"/>
  <c r="BM113" i="5"/>
  <c r="BO402" i="5"/>
  <c r="BM493" i="5"/>
  <c r="BN77" i="5"/>
  <c r="BM328" i="5"/>
  <c r="BM714" i="5"/>
  <c r="BN15" i="5"/>
  <c r="CA15" i="5" s="1"/>
  <c r="BM83" i="5"/>
  <c r="BI775" i="5"/>
  <c r="BM670" i="5"/>
  <c r="BN257" i="5"/>
  <c r="BO1113" i="5"/>
  <c r="CA1113" i="5" s="1"/>
  <c r="BK391" i="5"/>
  <c r="BK96" i="5"/>
  <c r="BO1041" i="5"/>
  <c r="BJ745" i="5"/>
  <c r="BJ734" i="5"/>
  <c r="BO435" i="5"/>
  <c r="BK1169" i="5"/>
  <c r="BK168" i="5"/>
  <c r="BJ528" i="5"/>
  <c r="BN402" i="5"/>
  <c r="BK493" i="5"/>
  <c r="BI822" i="5"/>
  <c r="BJ1201" i="5"/>
  <c r="BK923" i="5"/>
  <c r="BK15" i="5"/>
  <c r="BK83" i="5"/>
  <c r="BN442" i="5"/>
  <c r="CA442" i="5" s="1"/>
  <c r="BK670" i="5"/>
  <c r="BM257" i="5"/>
  <c r="BJ1113" i="5"/>
  <c r="BJ391" i="5"/>
  <c r="BN820" i="5"/>
  <c r="BM1041" i="5"/>
  <c r="BO680" i="5"/>
  <c r="BK932" i="5"/>
  <c r="BN154" i="5"/>
  <c r="BK1128" i="5"/>
  <c r="BJ907" i="5"/>
  <c r="BM1070" i="5"/>
  <c r="BN187" i="5"/>
  <c r="BJ187" i="5"/>
  <c r="BJ132" i="5"/>
  <c r="BN132" i="5"/>
  <c r="BJ531" i="5"/>
  <c r="BN531" i="5"/>
  <c r="BN958" i="5"/>
  <c r="BJ958" i="5"/>
  <c r="BO940" i="5"/>
  <c r="BK940" i="5"/>
  <c r="BK1161" i="5"/>
  <c r="BO1161" i="5"/>
  <c r="BO766" i="5"/>
  <c r="BK766" i="5"/>
  <c r="BO656" i="5"/>
  <c r="BK656" i="5"/>
  <c r="BM648" i="5"/>
  <c r="BI648" i="5"/>
  <c r="BI904" i="5"/>
  <c r="BM904" i="5"/>
  <c r="BL1102" i="5"/>
  <c r="BI182" i="5"/>
  <c r="BM182" i="5"/>
  <c r="BI1101" i="5"/>
  <c r="BM1101" i="5"/>
  <c r="BI461" i="5"/>
  <c r="BM461" i="5"/>
  <c r="BI13" i="5"/>
  <c r="BM13" i="5"/>
  <c r="BI597" i="5"/>
  <c r="BM597" i="5"/>
  <c r="BM444" i="5"/>
  <c r="BI444" i="5"/>
  <c r="BI97" i="5"/>
  <c r="BM97" i="5"/>
  <c r="BI769" i="5"/>
  <c r="BM769" i="5"/>
  <c r="BM174" i="5"/>
  <c r="BI174" i="5"/>
  <c r="BI542" i="5"/>
  <c r="BM542" i="5"/>
  <c r="BI509" i="5"/>
  <c r="BM509" i="5"/>
  <c r="BI70" i="5"/>
  <c r="BM70" i="5"/>
  <c r="BI364" i="5"/>
  <c r="BM364" i="5"/>
  <c r="BM704" i="5"/>
  <c r="BI704" i="5"/>
  <c r="BI275" i="5"/>
  <c r="BM275" i="5"/>
  <c r="BI890" i="5"/>
  <c r="BM890" i="5"/>
  <c r="BM1172" i="5"/>
  <c r="BI1172" i="5"/>
  <c r="BI744" i="5"/>
  <c r="BM744" i="5"/>
  <c r="BM697" i="5"/>
  <c r="BI697" i="5"/>
  <c r="BI1188" i="5"/>
  <c r="BM1188" i="5"/>
  <c r="BI659" i="5"/>
  <c r="BM659" i="5"/>
  <c r="BI140" i="5"/>
  <c r="BM140" i="5"/>
  <c r="BM49" i="5"/>
  <c r="BI49" i="5"/>
  <c r="BI1035" i="5"/>
  <c r="BM1035" i="5"/>
  <c r="BI635" i="5"/>
  <c r="BM635" i="5"/>
  <c r="BM58" i="5"/>
  <c r="BI58" i="5"/>
  <c r="BM1077" i="5"/>
  <c r="BI1077" i="5"/>
  <c r="BM6" i="5"/>
  <c r="BI6" i="5"/>
  <c r="BI676" i="5"/>
  <c r="BM676" i="5"/>
  <c r="BI660" i="5"/>
  <c r="BM660" i="5"/>
  <c r="BI1182" i="5"/>
  <c r="BM1182" i="5"/>
  <c r="BM653" i="5"/>
  <c r="BI653" i="5"/>
  <c r="BI977" i="5"/>
  <c r="BM977" i="5"/>
  <c r="BI1107" i="5"/>
  <c r="BM1107" i="5"/>
  <c r="BI912" i="5"/>
  <c r="BM912" i="5"/>
  <c r="BM1152" i="5"/>
  <c r="BI1152" i="5"/>
  <c r="BM426" i="5"/>
  <c r="BI426" i="5"/>
  <c r="BM901" i="5"/>
  <c r="BI901" i="5"/>
  <c r="BM598" i="5"/>
  <c r="BI598" i="5"/>
  <c r="BI265" i="5"/>
  <c r="BM265" i="5"/>
  <c r="BI560" i="5"/>
  <c r="BM560" i="5"/>
  <c r="BI68" i="5"/>
  <c r="BM68" i="5"/>
  <c r="BI1016" i="5"/>
  <c r="BM1016" i="5"/>
  <c r="BM89" i="5"/>
  <c r="BI89" i="5"/>
  <c r="BI1173" i="5"/>
  <c r="BM1173" i="5"/>
  <c r="BI285" i="5"/>
  <c r="BM285" i="5"/>
  <c r="BM787" i="5"/>
  <c r="BI787" i="5"/>
  <c r="BM956" i="5"/>
  <c r="BI956" i="5"/>
  <c r="BI707" i="5"/>
  <c r="BM707" i="5"/>
  <c r="BM395" i="5"/>
  <c r="BI395" i="5"/>
  <c r="BM939" i="5"/>
  <c r="BI939" i="5"/>
  <c r="BM774" i="5"/>
  <c r="BI774" i="5"/>
  <c r="BI382" i="5"/>
  <c r="BM382" i="5"/>
  <c r="BM729" i="5"/>
  <c r="BI729" i="5"/>
  <c r="BM1185" i="5"/>
  <c r="BI1185" i="5"/>
  <c r="BI282" i="5"/>
  <c r="BM282" i="5"/>
  <c r="BM779" i="5"/>
  <c r="BI779" i="5"/>
  <c r="BI316" i="5"/>
  <c r="BM316" i="5"/>
  <c r="BI72" i="5"/>
  <c r="BM72" i="5"/>
  <c r="BM582" i="5"/>
  <c r="BI582" i="5"/>
  <c r="BI677" i="5"/>
  <c r="BM677" i="5"/>
  <c r="BI26" i="5"/>
  <c r="BM26" i="5"/>
  <c r="BI599" i="5"/>
  <c r="BM599" i="5"/>
  <c r="BM780" i="5"/>
  <c r="BI780" i="5"/>
  <c r="BI1054" i="5"/>
  <c r="BM1054" i="5"/>
  <c r="BM698" i="5"/>
  <c r="BI698" i="5"/>
  <c r="BM1012" i="5"/>
  <c r="BI1012" i="5"/>
  <c r="BI253" i="5"/>
  <c r="BM253" i="5"/>
  <c r="BM62" i="5"/>
  <c r="BI62" i="5"/>
  <c r="BI928" i="5"/>
  <c r="BM928" i="5"/>
  <c r="BI459" i="5"/>
  <c r="BM459" i="5"/>
  <c r="BI404" i="5"/>
  <c r="BM404" i="5"/>
  <c r="BM1032" i="5"/>
  <c r="BI1032" i="5"/>
  <c r="BM156" i="5"/>
  <c r="BI156" i="5"/>
  <c r="BI1146" i="5"/>
  <c r="BM1146" i="5"/>
  <c r="BM1062" i="5"/>
  <c r="BI1062" i="5"/>
  <c r="BI43" i="5"/>
  <c r="BM43" i="5"/>
  <c r="BI552" i="5"/>
  <c r="BM552" i="5"/>
  <c r="BM790" i="5"/>
  <c r="BI790" i="5"/>
  <c r="BM581" i="5"/>
  <c r="BI581" i="5"/>
  <c r="BI760" i="5"/>
  <c r="BM760" i="5"/>
  <c r="BI619" i="5"/>
  <c r="BM619" i="5"/>
  <c r="BM101" i="5"/>
  <c r="BI101" i="5"/>
  <c r="BI721" i="5"/>
  <c r="BM721" i="5"/>
  <c r="BM995" i="5"/>
  <c r="BI995" i="5"/>
  <c r="BI1111" i="5"/>
  <c r="BM1111" i="5"/>
  <c r="BM1153" i="5"/>
  <c r="BI1153" i="5"/>
  <c r="BM467" i="5"/>
  <c r="BI467" i="5"/>
  <c r="BI883" i="5"/>
  <c r="BM883" i="5"/>
  <c r="BI748" i="5"/>
  <c r="BM748" i="5"/>
  <c r="BM916" i="5"/>
  <c r="BI916" i="5"/>
  <c r="BI1219" i="5"/>
  <c r="BM1219" i="5"/>
  <c r="BM875" i="5"/>
  <c r="BI875" i="5"/>
  <c r="BM1094" i="5"/>
  <c r="BI1094" i="5"/>
  <c r="BJ41" i="5"/>
  <c r="BN41" i="5"/>
  <c r="BJ128" i="5"/>
  <c r="BN128" i="5"/>
  <c r="BJ641" i="5"/>
  <c r="BN641" i="5"/>
  <c r="BJ903" i="5"/>
  <c r="BN903" i="5"/>
  <c r="BJ427" i="5"/>
  <c r="BN427" i="5"/>
  <c r="BJ735" i="5"/>
  <c r="BN735" i="5"/>
  <c r="BN280" i="5"/>
  <c r="BJ280" i="5"/>
  <c r="BN776" i="5"/>
  <c r="BJ776" i="5"/>
  <c r="BJ3" i="5"/>
  <c r="BN3" i="5"/>
  <c r="BN1063" i="5"/>
  <c r="BJ1063" i="5"/>
  <c r="BJ14" i="5"/>
  <c r="BN14" i="5"/>
  <c r="BJ40" i="5"/>
  <c r="BN40" i="5"/>
  <c r="BN435" i="5"/>
  <c r="BJ435" i="5"/>
  <c r="BJ455" i="5"/>
  <c r="BN455" i="5"/>
  <c r="BN798" i="5"/>
  <c r="BJ798" i="5"/>
  <c r="BJ646" i="5"/>
  <c r="BN646" i="5"/>
  <c r="BJ784" i="5"/>
  <c r="BN784" i="5"/>
  <c r="BJ998" i="5"/>
  <c r="BN998" i="5"/>
  <c r="BN348" i="5"/>
  <c r="BJ348" i="5"/>
  <c r="BN74" i="5"/>
  <c r="BJ74" i="5"/>
  <c r="BJ343" i="5"/>
  <c r="BN343" i="5"/>
  <c r="BJ930" i="5"/>
  <c r="BN930" i="5"/>
  <c r="BN1194" i="5"/>
  <c r="BJ1194" i="5"/>
  <c r="BJ241" i="5"/>
  <c r="BN241" i="5"/>
  <c r="BJ807" i="5"/>
  <c r="BN807" i="5"/>
  <c r="BN1098" i="5"/>
  <c r="BJ1098" i="5"/>
  <c r="BN464" i="5"/>
  <c r="BJ464" i="5"/>
  <c r="BJ321" i="5"/>
  <c r="BN321" i="5"/>
  <c r="BJ346" i="5"/>
  <c r="BN346" i="5"/>
  <c r="BJ674" i="5"/>
  <c r="BN674" i="5"/>
  <c r="BN1148" i="5"/>
  <c r="BJ1148" i="5"/>
  <c r="BN884" i="5"/>
  <c r="BJ884" i="5"/>
  <c r="BJ1064" i="5"/>
  <c r="BN1064" i="5"/>
  <c r="BJ92" i="5"/>
  <c r="BN92" i="5"/>
  <c r="BJ894" i="5"/>
  <c r="BN894" i="5"/>
  <c r="BN219" i="5"/>
  <c r="BJ219" i="5"/>
  <c r="BN155" i="5"/>
  <c r="BJ155" i="5"/>
  <c r="BJ134" i="5"/>
  <c r="BN134" i="5"/>
  <c r="BJ419" i="5"/>
  <c r="BN419" i="5"/>
  <c r="BN802" i="5"/>
  <c r="BJ802" i="5"/>
  <c r="BN1048" i="5"/>
  <c r="BJ1048" i="5"/>
  <c r="BJ255" i="5"/>
  <c r="BN255" i="5"/>
  <c r="BJ902" i="5"/>
  <c r="BN902" i="5"/>
  <c r="BN682" i="5"/>
  <c r="BJ682" i="5"/>
  <c r="BJ532" i="5"/>
  <c r="BN532" i="5"/>
  <c r="BJ881" i="5"/>
  <c r="BN881" i="5"/>
  <c r="BN213" i="5"/>
  <c r="BJ213" i="5"/>
  <c r="BJ25" i="5"/>
  <c r="BN25" i="5"/>
  <c r="BJ120" i="5"/>
  <c r="BN120" i="5"/>
  <c r="BN642" i="5"/>
  <c r="BJ642" i="5"/>
  <c r="BN576" i="5"/>
  <c r="BJ576" i="5"/>
  <c r="BJ683" i="5"/>
  <c r="BN683" i="5"/>
  <c r="BN317" i="5"/>
  <c r="BJ317" i="5"/>
  <c r="BN84" i="5"/>
  <c r="BJ84" i="5"/>
  <c r="BJ454" i="5"/>
  <c r="BN454" i="5"/>
  <c r="BJ1021" i="5"/>
  <c r="BN1021" i="5"/>
  <c r="BN770" i="5"/>
  <c r="BJ770" i="5"/>
  <c r="BJ1190" i="5"/>
  <c r="BN1190" i="5"/>
  <c r="BJ378" i="5"/>
  <c r="BN378" i="5"/>
  <c r="BN612" i="5"/>
  <c r="BJ612" i="5"/>
  <c r="BJ645" i="5"/>
  <c r="BN645" i="5"/>
  <c r="BJ963" i="5"/>
  <c r="BN963" i="5"/>
  <c r="BJ718" i="5"/>
  <c r="BN718" i="5"/>
  <c r="BN512" i="5"/>
  <c r="BJ512" i="5"/>
  <c r="BJ520" i="5"/>
  <c r="BN520" i="5"/>
  <c r="BJ448" i="5"/>
  <c r="BN448" i="5"/>
  <c r="BJ846" i="5"/>
  <c r="BN846" i="5"/>
  <c r="BN409" i="5"/>
  <c r="BJ409" i="5"/>
  <c r="BN952" i="5"/>
  <c r="BJ952" i="5"/>
  <c r="BN888" i="5"/>
  <c r="BJ888" i="5"/>
  <c r="BN1056" i="5"/>
  <c r="BJ1056" i="5"/>
  <c r="BJ468" i="5"/>
  <c r="BN468" i="5"/>
  <c r="BN52" i="5"/>
  <c r="BJ52" i="5"/>
  <c r="BJ838" i="5"/>
  <c r="BN838" i="5"/>
  <c r="BJ763" i="5"/>
  <c r="BN763" i="5"/>
  <c r="BJ920" i="5"/>
  <c r="BN920" i="5"/>
  <c r="BJ1217" i="5"/>
  <c r="BN1217" i="5"/>
  <c r="BN1025" i="5"/>
  <c r="BJ1025" i="5"/>
  <c r="BN1119" i="5"/>
  <c r="BJ1119" i="5"/>
  <c r="BN143" i="5"/>
  <c r="BJ143" i="5"/>
  <c r="BJ205" i="5"/>
  <c r="BN205" i="5"/>
  <c r="BN327" i="5"/>
  <c r="BJ327" i="5"/>
  <c r="BN1061" i="5"/>
  <c r="BJ1061" i="5"/>
  <c r="BJ151" i="5"/>
  <c r="BN151" i="5"/>
  <c r="BJ831" i="5"/>
  <c r="BN831" i="5"/>
  <c r="BJ368" i="5"/>
  <c r="BN368" i="5"/>
  <c r="BN1137" i="5"/>
  <c r="BJ1137" i="5"/>
  <c r="BN785" i="5"/>
  <c r="BJ785" i="5"/>
  <c r="BJ180" i="5"/>
  <c r="BN180" i="5"/>
  <c r="BJ572" i="5"/>
  <c r="BN572" i="5"/>
  <c r="BN1191" i="5"/>
  <c r="BJ1191" i="5"/>
  <c r="BN98" i="5"/>
  <c r="BJ98" i="5"/>
  <c r="BN1099" i="5"/>
  <c r="BJ1099" i="5"/>
  <c r="BJ1121" i="5"/>
  <c r="BN1121" i="5"/>
  <c r="BJ235" i="5"/>
  <c r="BN235" i="5"/>
  <c r="BN63" i="5"/>
  <c r="BJ63" i="5"/>
  <c r="BK648" i="5"/>
  <c r="BO648" i="5"/>
  <c r="BO182" i="5"/>
  <c r="BK182" i="5"/>
  <c r="BO1101" i="5"/>
  <c r="BK1101" i="5"/>
  <c r="BO461" i="5"/>
  <c r="BK461" i="5"/>
  <c r="BO13" i="5"/>
  <c r="BK13" i="5"/>
  <c r="BK597" i="5"/>
  <c r="BO597" i="5"/>
  <c r="BK97" i="5"/>
  <c r="BO97" i="5"/>
  <c r="BK769" i="5"/>
  <c r="BO769" i="5"/>
  <c r="BK542" i="5"/>
  <c r="BO542" i="5"/>
  <c r="BO164" i="5"/>
  <c r="BK164" i="5"/>
  <c r="BO509" i="5"/>
  <c r="BK509" i="5"/>
  <c r="BO70" i="5"/>
  <c r="BK70" i="5"/>
  <c r="BK364" i="5"/>
  <c r="BO364" i="5"/>
  <c r="BK704" i="5"/>
  <c r="BO704" i="5"/>
  <c r="BO275" i="5"/>
  <c r="BK275" i="5"/>
  <c r="BO473" i="5"/>
  <c r="BK473" i="5"/>
  <c r="BK1091" i="5"/>
  <c r="BO1091" i="5"/>
  <c r="BK239" i="5"/>
  <c r="BO239" i="5"/>
  <c r="BK627" i="5"/>
  <c r="BO627" i="5"/>
  <c r="BO1132" i="5"/>
  <c r="BK1132" i="5"/>
  <c r="BK960" i="5"/>
  <c r="BO960" i="5"/>
  <c r="BO644" i="5"/>
  <c r="BK644" i="5"/>
  <c r="BK34" i="5"/>
  <c r="BO34" i="5"/>
  <c r="BK1163" i="5"/>
  <c r="BO1163" i="5"/>
  <c r="BO194" i="5"/>
  <c r="BK194" i="5"/>
  <c r="BK741" i="5"/>
  <c r="BO741" i="5"/>
  <c r="BK1059" i="5"/>
  <c r="BO1059" i="5"/>
  <c r="BO201" i="5"/>
  <c r="BK201" i="5"/>
  <c r="BK917" i="5"/>
  <c r="BO917" i="5"/>
  <c r="BO891" i="5"/>
  <c r="BK891" i="5"/>
  <c r="BO222" i="5"/>
  <c r="BK222" i="5"/>
  <c r="BK893" i="5"/>
  <c r="BO893" i="5"/>
  <c r="BK600" i="5"/>
  <c r="BO600" i="5"/>
  <c r="BK782" i="5"/>
  <c r="BO782" i="5"/>
  <c r="BO1162" i="5"/>
  <c r="BK1162" i="5"/>
  <c r="BK918" i="5"/>
  <c r="BO918" i="5"/>
  <c r="BO452" i="5"/>
  <c r="BK452" i="5"/>
  <c r="BK267" i="5"/>
  <c r="BO267" i="5"/>
  <c r="BK529" i="5"/>
  <c r="BO529" i="5"/>
  <c r="BK171" i="5"/>
  <c r="BO171" i="5"/>
  <c r="BO139" i="5"/>
  <c r="BK139" i="5"/>
  <c r="BK972" i="5"/>
  <c r="BO972" i="5"/>
  <c r="BK699" i="5"/>
  <c r="BO699" i="5"/>
  <c r="BK181" i="5"/>
  <c r="BO181" i="5"/>
  <c r="BK1170" i="5"/>
  <c r="BO1170" i="5"/>
  <c r="BO383" i="5"/>
  <c r="BK383" i="5"/>
  <c r="BK990" i="5"/>
  <c r="BO990" i="5"/>
  <c r="BO672" i="5"/>
  <c r="BK672" i="5"/>
  <c r="BO481" i="5"/>
  <c r="BK481" i="5"/>
  <c r="BK801" i="5"/>
  <c r="BO801" i="5"/>
  <c r="BK1167" i="5"/>
  <c r="BO1167" i="5"/>
  <c r="BK852" i="5"/>
  <c r="BO852" i="5"/>
  <c r="BK125" i="5"/>
  <c r="BO125" i="5"/>
  <c r="BK909" i="5"/>
  <c r="BO909" i="5"/>
  <c r="BK1125" i="5"/>
  <c r="BO1125" i="5"/>
  <c r="BK389" i="5"/>
  <c r="BO389" i="5"/>
  <c r="BO651" i="5"/>
  <c r="BK651" i="5"/>
  <c r="BK37" i="5"/>
  <c r="BO37" i="5"/>
  <c r="BO809" i="5"/>
  <c r="BK809" i="5"/>
  <c r="BK323" i="5"/>
  <c r="BO323" i="5"/>
  <c r="BK301" i="5"/>
  <c r="BO301" i="5"/>
  <c r="BK506" i="5"/>
  <c r="BO506" i="5"/>
  <c r="BK720" i="5"/>
  <c r="BO720" i="5"/>
  <c r="BO1060" i="5"/>
  <c r="BK1060" i="5"/>
  <c r="BK225" i="5"/>
  <c r="BO225" i="5"/>
  <c r="BO728" i="5"/>
  <c r="BK728" i="5"/>
  <c r="BK1100" i="5"/>
  <c r="BO1100" i="5"/>
  <c r="BK184" i="5"/>
  <c r="BO184" i="5"/>
  <c r="BO1196" i="5"/>
  <c r="BK1196" i="5"/>
  <c r="BK812" i="5"/>
  <c r="BO812" i="5"/>
  <c r="BK193" i="5"/>
  <c r="BO193" i="5"/>
  <c r="BO815" i="5"/>
  <c r="BK815" i="5"/>
  <c r="BK965" i="5"/>
  <c r="BO965" i="5"/>
  <c r="BK372" i="5"/>
  <c r="BO372" i="5"/>
  <c r="BO859" i="5"/>
  <c r="BK859" i="5"/>
  <c r="BK663" i="5"/>
  <c r="BO663" i="5"/>
  <c r="BK276" i="5"/>
  <c r="BO276" i="5"/>
  <c r="BO398" i="5"/>
  <c r="BK398" i="5"/>
  <c r="BK514" i="5"/>
  <c r="BO514" i="5"/>
  <c r="BK523" i="5"/>
  <c r="BO523" i="5"/>
  <c r="BO700" i="5"/>
  <c r="BK700" i="5"/>
  <c r="BO1072" i="5"/>
  <c r="BK1072" i="5"/>
  <c r="BO1046" i="5"/>
  <c r="BK1046" i="5"/>
  <c r="BK1051" i="5"/>
  <c r="BO1051" i="5"/>
  <c r="BO355" i="5"/>
  <c r="BK355" i="5"/>
  <c r="BK727" i="5"/>
  <c r="BO727" i="5"/>
  <c r="BO271" i="5"/>
  <c r="BK271" i="5"/>
  <c r="BK1038" i="5"/>
  <c r="BO1038" i="5"/>
  <c r="BO1127" i="5"/>
  <c r="BK1127" i="5"/>
  <c r="BO926" i="5"/>
  <c r="BK926" i="5"/>
  <c r="BO417" i="5"/>
  <c r="BK417" i="5"/>
  <c r="BK1207" i="5"/>
  <c r="BO1207" i="5"/>
  <c r="BK79" i="5"/>
  <c r="BO79" i="5"/>
  <c r="BK856" i="5"/>
  <c r="BO856" i="5"/>
  <c r="BP41" i="5"/>
  <c r="BO431" i="5"/>
  <c r="BM402" i="5"/>
  <c r="BI128" i="5"/>
  <c r="BK77" i="5"/>
  <c r="BO244" i="5"/>
  <c r="BO742" i="5"/>
  <c r="BJ714" i="5"/>
  <c r="BO88" i="5"/>
  <c r="BK442" i="5"/>
  <c r="BJ424" i="5"/>
  <c r="BI1113" i="5"/>
  <c r="BN1067" i="5"/>
  <c r="BN706" i="5"/>
  <c r="BK1058" i="5"/>
  <c r="BI786" i="5"/>
  <c r="BO1055" i="5"/>
  <c r="BJ94" i="5"/>
  <c r="BM595" i="5"/>
  <c r="BI1123" i="5"/>
  <c r="BN544" i="5"/>
  <c r="BJ747" i="5"/>
  <c r="BN747" i="5"/>
  <c r="BN761" i="5"/>
  <c r="BJ761" i="5"/>
  <c r="BN566" i="5"/>
  <c r="BJ566" i="5"/>
  <c r="BJ437" i="5"/>
  <c r="BN437" i="5"/>
  <c r="BN992" i="5"/>
  <c r="BJ992" i="5"/>
  <c r="BN551" i="5"/>
  <c r="BJ551" i="5"/>
  <c r="BN924" i="5"/>
  <c r="BJ924" i="5"/>
  <c r="BJ639" i="5"/>
  <c r="BN639" i="5"/>
  <c r="BN929" i="5"/>
  <c r="BJ929" i="5"/>
  <c r="BN273" i="5"/>
  <c r="BJ273" i="5"/>
  <c r="BJ36" i="5"/>
  <c r="BN36" i="5"/>
  <c r="BJ880" i="5"/>
  <c r="BN880" i="5"/>
  <c r="BN844" i="5"/>
  <c r="BJ844" i="5"/>
  <c r="BJ91" i="5"/>
  <c r="BN91" i="5"/>
  <c r="BN661" i="5"/>
  <c r="BJ661" i="5"/>
  <c r="BJ86" i="5"/>
  <c r="BN86" i="5"/>
  <c r="BK1027" i="5"/>
  <c r="BO1027" i="5"/>
  <c r="BK491" i="5"/>
  <c r="BO491" i="5"/>
  <c r="BK498" i="5"/>
  <c r="BO498" i="5"/>
  <c r="BK446" i="5"/>
  <c r="BO446" i="5"/>
  <c r="BO1135" i="5"/>
  <c r="BK1135" i="5"/>
  <c r="BI260" i="5"/>
  <c r="BM260" i="5"/>
  <c r="BM462" i="5"/>
  <c r="BI462" i="5"/>
  <c r="BI306" i="5"/>
  <c r="BM306" i="5"/>
  <c r="BM864" i="5"/>
  <c r="BI864" i="5"/>
  <c r="BI1130" i="5"/>
  <c r="BM1130" i="5"/>
  <c r="BJ843" i="5"/>
  <c r="BN843" i="5"/>
  <c r="BN486" i="5"/>
  <c r="BJ486" i="5"/>
  <c r="BJ492" i="5"/>
  <c r="BN492" i="5"/>
  <c r="BJ466" i="5"/>
  <c r="BN466" i="5"/>
  <c r="BJ685" i="5"/>
  <c r="BN685" i="5"/>
  <c r="BN887" i="5"/>
  <c r="BJ887" i="5"/>
  <c r="BJ586" i="5"/>
  <c r="BN586" i="5"/>
  <c r="BO89" i="5"/>
  <c r="BK89" i="5"/>
  <c r="BN431" i="5"/>
  <c r="BN516" i="5"/>
  <c r="BN742" i="5"/>
  <c r="BI15" i="5"/>
  <c r="BO717" i="5"/>
  <c r="BO135" i="5"/>
  <c r="BO845" i="5"/>
  <c r="BN250" i="5"/>
  <c r="BK1067" i="5"/>
  <c r="BN305" i="5"/>
  <c r="BO439" i="5"/>
  <c r="BI833" i="5"/>
  <c r="BI1024" i="5"/>
  <c r="BO319" i="5"/>
  <c r="BO153" i="5"/>
  <c r="BJ987" i="5"/>
  <c r="BN987" i="5"/>
  <c r="BN196" i="5"/>
  <c r="BJ196" i="5"/>
  <c r="BJ405" i="5"/>
  <c r="BN405" i="5"/>
  <c r="BJ946" i="5"/>
  <c r="BN946" i="5"/>
  <c r="BJ1145" i="5"/>
  <c r="BN1145" i="5"/>
  <c r="BJ1134" i="5"/>
  <c r="BN1134" i="5"/>
  <c r="BJ93" i="5"/>
  <c r="BN93" i="5"/>
  <c r="BJ401" i="5"/>
  <c r="BN401" i="5"/>
  <c r="BJ1017" i="5"/>
  <c r="BN1017" i="5"/>
  <c r="BJ420" i="5"/>
  <c r="BN420" i="5"/>
  <c r="BN829" i="5"/>
  <c r="BJ829" i="5"/>
  <c r="BJ1210" i="5"/>
  <c r="BN1210" i="5"/>
  <c r="BN925" i="5"/>
  <c r="BJ925" i="5"/>
  <c r="BN75" i="5"/>
  <c r="BJ75" i="5"/>
  <c r="BJ1183" i="5"/>
  <c r="BN1183" i="5"/>
  <c r="BJ691" i="5"/>
  <c r="BN691" i="5"/>
  <c r="BJ545" i="5"/>
  <c r="BN545" i="5"/>
  <c r="BN991" i="5"/>
  <c r="BJ991" i="5"/>
  <c r="BJ183" i="5"/>
  <c r="BN183" i="5"/>
  <c r="BJ1141" i="5"/>
  <c r="BN1141" i="5"/>
  <c r="BK424" i="5"/>
  <c r="BO424" i="5"/>
  <c r="BK384" i="5"/>
  <c r="BO384" i="5"/>
  <c r="BK2" i="5"/>
  <c r="BO959" i="5"/>
  <c r="BK959" i="5"/>
  <c r="BO907" i="5"/>
  <c r="BK907" i="5"/>
  <c r="BO617" i="5"/>
  <c r="BK617" i="5"/>
  <c r="BO350" i="5"/>
  <c r="BK350" i="5"/>
  <c r="BO192" i="5"/>
  <c r="BK192" i="5"/>
  <c r="BI548" i="5"/>
  <c r="BM548" i="5"/>
  <c r="BI986" i="5"/>
  <c r="BM986" i="5"/>
  <c r="BM422" i="5"/>
  <c r="BI422" i="5"/>
  <c r="BM121" i="5"/>
  <c r="BI121" i="5"/>
  <c r="BM142" i="5"/>
  <c r="BI142" i="5"/>
  <c r="BM905" i="5"/>
  <c r="BI905" i="5"/>
  <c r="BM1218" i="5"/>
  <c r="BI1218" i="5"/>
  <c r="BN1024" i="5"/>
  <c r="BJ1024" i="5"/>
  <c r="BJ1204" i="5"/>
  <c r="BN1204" i="5"/>
  <c r="BJ189" i="5"/>
  <c r="BN189" i="5"/>
  <c r="BN262" i="5"/>
  <c r="BJ262" i="5"/>
  <c r="BJ908" i="5"/>
  <c r="BN908" i="5"/>
  <c r="BJ954" i="5"/>
  <c r="BN954" i="5"/>
  <c r="BK268" i="5"/>
  <c r="BO268" i="5"/>
  <c r="BK316" i="5"/>
  <c r="BO316" i="5"/>
  <c r="BK1111" i="5"/>
  <c r="BO1111" i="5"/>
  <c r="BM555" i="5"/>
  <c r="BI555" i="5"/>
  <c r="BI731" i="5"/>
  <c r="BL731" i="5" s="1"/>
  <c r="BM731" i="5"/>
  <c r="BI1010" i="5"/>
  <c r="BM1010" i="5"/>
  <c r="BI341" i="5"/>
  <c r="BM341" i="5"/>
  <c r="BI333" i="5"/>
  <c r="BM333" i="5"/>
  <c r="BI889" i="5"/>
  <c r="BM889" i="5"/>
  <c r="BI305" i="5"/>
  <c r="BM305" i="5"/>
  <c r="BI231" i="5"/>
  <c r="BM231" i="5"/>
  <c r="BI1055" i="5"/>
  <c r="BM1055" i="5"/>
  <c r="BI602" i="5"/>
  <c r="BM602" i="5"/>
  <c r="BM274" i="5"/>
  <c r="BI274" i="5"/>
  <c r="BI1039" i="5"/>
  <c r="BM1039" i="5"/>
  <c r="BI613" i="5"/>
  <c r="BM613" i="5"/>
  <c r="BM510" i="5"/>
  <c r="BI510" i="5"/>
  <c r="BM643" i="5"/>
  <c r="BI643" i="5"/>
  <c r="BI411" i="5"/>
  <c r="BM411" i="5"/>
  <c r="BI837" i="5"/>
  <c r="BM837" i="5"/>
  <c r="BM927" i="5"/>
  <c r="BI927" i="5"/>
  <c r="BI684" i="5"/>
  <c r="BM684" i="5"/>
  <c r="BM553" i="5"/>
  <c r="BI553" i="5"/>
  <c r="BM1030" i="5"/>
  <c r="BI1030" i="5"/>
  <c r="BM496" i="5"/>
  <c r="BI496" i="5"/>
  <c r="BI478" i="5"/>
  <c r="BM478" i="5"/>
  <c r="BI393" i="5"/>
  <c r="BM393" i="5"/>
  <c r="BM849" i="5"/>
  <c r="BI849" i="5"/>
  <c r="BI27" i="5"/>
  <c r="BM27" i="5"/>
  <c r="BI149" i="5"/>
  <c r="BM149" i="5"/>
  <c r="BM137" i="5"/>
  <c r="BI137" i="5"/>
  <c r="BI66" i="5"/>
  <c r="BM66" i="5"/>
  <c r="BM7" i="5"/>
  <c r="BI7" i="5"/>
  <c r="BI988" i="5"/>
  <c r="BM988" i="5"/>
  <c r="BI818" i="5"/>
  <c r="BM818" i="5"/>
  <c r="BI874" i="5"/>
  <c r="BM874" i="5"/>
  <c r="BM695" i="5"/>
  <c r="BI695" i="5"/>
  <c r="BI850" i="5"/>
  <c r="BM850" i="5"/>
  <c r="BI732" i="5"/>
  <c r="BM732" i="5"/>
  <c r="BI1045" i="5"/>
  <c r="BM1045" i="5"/>
  <c r="BI756" i="5"/>
  <c r="BM756" i="5"/>
  <c r="BM423" i="5"/>
  <c r="BI423" i="5"/>
  <c r="BI840" i="5"/>
  <c r="BM840" i="5"/>
  <c r="BM124" i="5"/>
  <c r="BI124" i="5"/>
  <c r="BM911" i="5"/>
  <c r="BI911" i="5"/>
  <c r="BI504" i="5"/>
  <c r="BM504" i="5"/>
  <c r="BI1213" i="5"/>
  <c r="BM1213" i="5"/>
  <c r="BM386" i="5"/>
  <c r="BI386" i="5"/>
  <c r="BI82" i="5"/>
  <c r="BM82" i="5"/>
  <c r="BI279" i="5"/>
  <c r="BM279" i="5"/>
  <c r="BI19" i="5"/>
  <c r="BM19" i="5"/>
  <c r="BM614" i="5"/>
  <c r="BI614" i="5"/>
  <c r="BI712" i="5"/>
  <c r="BM712" i="5"/>
  <c r="BI733" i="5"/>
  <c r="BM733" i="5"/>
  <c r="BM337" i="5"/>
  <c r="BI337" i="5"/>
  <c r="BM996" i="5"/>
  <c r="BI996" i="5"/>
  <c r="BI1026" i="5"/>
  <c r="BM1026" i="5"/>
  <c r="BI1069" i="5"/>
  <c r="BM1069" i="5"/>
  <c r="BM236" i="5"/>
  <c r="BI236" i="5"/>
  <c r="BM541" i="5"/>
  <c r="BI541" i="5"/>
  <c r="BI1106" i="5"/>
  <c r="BM1106" i="5"/>
  <c r="BM993" i="5"/>
  <c r="BI993" i="5"/>
  <c r="BI819" i="5"/>
  <c r="BM819" i="5"/>
  <c r="BI1155" i="5"/>
  <c r="BM1155" i="5"/>
  <c r="BM847" i="5"/>
  <c r="BI847" i="5"/>
  <c r="BM1013" i="5"/>
  <c r="BI1013" i="5"/>
  <c r="BI29" i="5"/>
  <c r="BM29" i="5"/>
  <c r="BI485" i="5"/>
  <c r="BM485" i="5"/>
  <c r="BM138" i="5"/>
  <c r="BI138" i="5"/>
  <c r="BI910" i="5"/>
  <c r="BM910" i="5"/>
  <c r="BI830" i="5"/>
  <c r="BM830" i="5"/>
  <c r="BM1203" i="5"/>
  <c r="BI1203" i="5"/>
  <c r="BI777" i="5"/>
  <c r="BM777" i="5"/>
  <c r="BI266" i="5"/>
  <c r="BM266" i="5"/>
  <c r="BM1075" i="5"/>
  <c r="BI1075" i="5"/>
  <c r="BI1096" i="5"/>
  <c r="BM1096" i="5"/>
  <c r="BI606" i="5"/>
  <c r="BM606" i="5"/>
  <c r="BM783" i="5"/>
  <c r="BI783" i="5"/>
  <c r="BM357" i="5"/>
  <c r="BI357" i="5"/>
  <c r="BI715" i="5"/>
  <c r="BM715" i="5"/>
  <c r="BI314" i="5"/>
  <c r="BM314" i="5"/>
  <c r="BM322" i="5"/>
  <c r="BI322" i="5"/>
  <c r="BI527" i="5"/>
  <c r="BM527" i="5"/>
  <c r="BM913" i="5"/>
  <c r="BI913" i="5"/>
  <c r="BI370" i="5"/>
  <c r="BM370" i="5"/>
  <c r="BI810" i="5"/>
  <c r="BM810" i="5"/>
  <c r="BI906" i="5"/>
  <c r="BM906" i="5"/>
  <c r="BM428" i="5"/>
  <c r="BI428" i="5"/>
  <c r="BM739" i="5"/>
  <c r="BI739" i="5"/>
  <c r="BI363" i="5"/>
  <c r="BM363" i="5"/>
  <c r="BI791" i="5"/>
  <c r="BM791" i="5"/>
  <c r="BM1118" i="5"/>
  <c r="BI1118" i="5"/>
  <c r="BI953" i="5"/>
  <c r="BM953" i="5"/>
  <c r="BM1104" i="5"/>
  <c r="BI1104" i="5"/>
  <c r="BI127" i="5"/>
  <c r="BM127" i="5"/>
  <c r="BM740" i="5"/>
  <c r="BI740" i="5"/>
  <c r="BM1050" i="5"/>
  <c r="BI1050" i="5"/>
  <c r="BM557" i="5"/>
  <c r="BI557" i="5"/>
  <c r="BI1216" i="5"/>
  <c r="BM1216" i="5"/>
  <c r="BJ100" i="5"/>
  <c r="BN100" i="5"/>
  <c r="BJ591" i="5"/>
  <c r="BN591" i="5"/>
  <c r="BN146" i="5"/>
  <c r="BJ146" i="5"/>
  <c r="BN710" i="5"/>
  <c r="BJ710" i="5"/>
  <c r="BN1116" i="5"/>
  <c r="BJ1116" i="5"/>
  <c r="BJ162" i="5"/>
  <c r="BN162" i="5"/>
  <c r="BN325" i="5"/>
  <c r="BJ325" i="5"/>
  <c r="BJ1097" i="5"/>
  <c r="BN1097" i="5"/>
  <c r="BN418" i="5"/>
  <c r="BJ418" i="5"/>
  <c r="BJ295" i="5"/>
  <c r="BN295" i="5"/>
  <c r="BJ9" i="5"/>
  <c r="BN9" i="5"/>
  <c r="BJ176" i="5"/>
  <c r="BN176" i="5"/>
  <c r="BJ230" i="5"/>
  <c r="BN230" i="5"/>
  <c r="BN989" i="5"/>
  <c r="BJ989" i="5"/>
  <c r="BJ973" i="5"/>
  <c r="BN973" i="5"/>
  <c r="BJ463" i="5"/>
  <c r="BN463" i="5"/>
  <c r="BN522" i="5"/>
  <c r="BJ522" i="5"/>
  <c r="BN447" i="5"/>
  <c r="BJ447" i="5"/>
  <c r="BN487" i="5"/>
  <c r="BJ487" i="5"/>
  <c r="BJ765" i="5"/>
  <c r="BN765" i="5"/>
  <c r="BN1052" i="5"/>
  <c r="BJ1052" i="5"/>
  <c r="BJ179" i="5"/>
  <c r="BN179" i="5"/>
  <c r="BJ649" i="5"/>
  <c r="BN649" i="5"/>
  <c r="BN885" i="5"/>
  <c r="BJ885" i="5"/>
  <c r="BJ153" i="5"/>
  <c r="BN153" i="5"/>
  <c r="BJ985" i="5"/>
  <c r="BN985" i="5"/>
  <c r="BJ48" i="5"/>
  <c r="BN48" i="5"/>
  <c r="BJ578" i="5"/>
  <c r="BN578" i="5"/>
  <c r="BN585" i="5"/>
  <c r="BJ585" i="5"/>
  <c r="BN381" i="5"/>
  <c r="BJ381" i="5"/>
  <c r="BN857" i="5"/>
  <c r="BJ857" i="5"/>
  <c r="BJ195" i="5"/>
  <c r="BN195" i="5"/>
  <c r="BJ432" i="5"/>
  <c r="BN432" i="5"/>
  <c r="BJ379" i="5"/>
  <c r="BN379" i="5"/>
  <c r="BN1139" i="5"/>
  <c r="BJ1139" i="5"/>
  <c r="BJ330" i="5"/>
  <c r="BN330" i="5"/>
  <c r="BJ57" i="5"/>
  <c r="BN57" i="5"/>
  <c r="BN675" i="5"/>
  <c r="BJ675" i="5"/>
  <c r="BN634" i="5"/>
  <c r="BJ634" i="5"/>
  <c r="BJ453" i="5"/>
  <c r="BN453" i="5"/>
  <c r="BJ340" i="5"/>
  <c r="BN340" i="5"/>
  <c r="BN354" i="5"/>
  <c r="BJ354" i="5"/>
  <c r="BN254" i="5"/>
  <c r="BJ254" i="5"/>
  <c r="BJ32" i="5"/>
  <c r="BN32" i="5"/>
  <c r="BN242" i="5"/>
  <c r="BJ242" i="5"/>
  <c r="BJ505" i="5"/>
  <c r="BN505" i="5"/>
  <c r="BJ102" i="5"/>
  <c r="BN102" i="5"/>
  <c r="BN621" i="5"/>
  <c r="BJ621" i="5"/>
  <c r="BN609" i="5"/>
  <c r="BJ609" i="5"/>
  <c r="BJ482" i="5"/>
  <c r="BN482" i="5"/>
  <c r="BJ133" i="5"/>
  <c r="BN133" i="5"/>
  <c r="BN533" i="5"/>
  <c r="BJ533" i="5"/>
  <c r="BN60" i="5"/>
  <c r="BJ60" i="5"/>
  <c r="BJ778" i="5"/>
  <c r="BN778" i="5"/>
  <c r="BN601" i="5"/>
  <c r="BJ601" i="5"/>
  <c r="BN1066" i="5"/>
  <c r="BJ1066" i="5"/>
  <c r="BJ233" i="5"/>
  <c r="BN233" i="5"/>
  <c r="BN1020" i="5"/>
  <c r="BJ1020" i="5"/>
  <c r="BN636" i="5"/>
  <c r="BJ636" i="5"/>
  <c r="BJ67" i="5"/>
  <c r="BN67" i="5"/>
  <c r="BJ170" i="5"/>
  <c r="BN170" i="5"/>
  <c r="BN394" i="5"/>
  <c r="BJ394" i="5"/>
  <c r="BJ308" i="5"/>
  <c r="BN308" i="5"/>
  <c r="BJ805" i="5"/>
  <c r="BN805" i="5"/>
  <c r="BN1019" i="5"/>
  <c r="BJ1019" i="5"/>
  <c r="BN166" i="5"/>
  <c r="BJ166" i="5"/>
  <c r="BJ1159" i="5"/>
  <c r="BN1159" i="5"/>
  <c r="BJ141" i="5"/>
  <c r="BN141" i="5"/>
  <c r="BN1079" i="5"/>
  <c r="BJ1079" i="5"/>
  <c r="BJ1040" i="5"/>
  <c r="BN1040" i="5"/>
  <c r="BN292" i="5"/>
  <c r="BJ292" i="5"/>
  <c r="BJ1000" i="5"/>
  <c r="BN1000" i="5"/>
  <c r="BN56" i="5"/>
  <c r="BJ56" i="5"/>
  <c r="BN725" i="5"/>
  <c r="BJ725" i="5"/>
  <c r="BJ968" i="5"/>
  <c r="BN968" i="5"/>
  <c r="BN936" i="5"/>
  <c r="BJ936" i="5"/>
  <c r="BN1215" i="5"/>
  <c r="BJ1215" i="5"/>
  <c r="BJ687" i="5"/>
  <c r="BN687" i="5"/>
  <c r="BJ1129" i="5"/>
  <c r="BN1129" i="5"/>
  <c r="BN299" i="5"/>
  <c r="BJ299" i="5"/>
  <c r="BN737" i="5"/>
  <c r="BJ737" i="5"/>
  <c r="BJ263" i="5"/>
  <c r="BN263" i="5"/>
  <c r="BN387" i="5"/>
  <c r="BJ387" i="5"/>
  <c r="BJ879" i="5"/>
  <c r="BN879" i="5"/>
  <c r="BN214" i="5"/>
  <c r="BJ214" i="5"/>
  <c r="BJ808" i="5"/>
  <c r="BN808" i="5"/>
  <c r="BN499" i="5"/>
  <c r="BJ499" i="5"/>
  <c r="BN981" i="5"/>
  <c r="BJ981" i="5"/>
  <c r="BN1074" i="5"/>
  <c r="BJ1074" i="5"/>
  <c r="BN716" i="5"/>
  <c r="BJ716" i="5"/>
  <c r="BJ1144" i="5"/>
  <c r="BN1144" i="5"/>
  <c r="BJ1037" i="5"/>
  <c r="BN1037" i="5"/>
  <c r="BJ115" i="5"/>
  <c r="BN115" i="5"/>
  <c r="BN855" i="5"/>
  <c r="BJ855" i="5"/>
  <c r="BK555" i="5"/>
  <c r="BO555" i="5"/>
  <c r="BO429" i="5"/>
  <c r="BK429" i="5"/>
  <c r="BO1010" i="5"/>
  <c r="BK1010" i="5"/>
  <c r="BK333" i="5"/>
  <c r="BO333" i="5"/>
  <c r="BO584" i="5"/>
  <c r="BK584" i="5"/>
  <c r="BK889" i="5"/>
  <c r="BO889" i="5"/>
  <c r="BK305" i="5"/>
  <c r="BO305" i="5"/>
  <c r="BK231" i="5"/>
  <c r="BO231" i="5"/>
  <c r="BK602" i="5"/>
  <c r="BO602" i="5"/>
  <c r="BO274" i="5"/>
  <c r="BK274" i="5"/>
  <c r="BK1039" i="5"/>
  <c r="BO1039" i="5"/>
  <c r="BO613" i="5"/>
  <c r="BK613" i="5"/>
  <c r="BK510" i="5"/>
  <c r="BO510" i="5"/>
  <c r="BO643" i="5"/>
  <c r="BK643" i="5"/>
  <c r="BK411" i="5"/>
  <c r="BO411" i="5"/>
  <c r="BK837" i="5"/>
  <c r="BO837" i="5"/>
  <c r="BK927" i="5"/>
  <c r="BO927" i="5"/>
  <c r="BO759" i="5"/>
  <c r="BK759" i="5"/>
  <c r="BK1043" i="5"/>
  <c r="BO1043" i="5"/>
  <c r="BK1092" i="5"/>
  <c r="BO1092" i="5"/>
  <c r="BK986" i="5"/>
  <c r="BO986" i="5"/>
  <c r="BK803" i="5"/>
  <c r="BO803" i="5"/>
  <c r="BO145" i="5"/>
  <c r="BK145" i="5"/>
  <c r="BK547" i="5"/>
  <c r="BO547" i="5"/>
  <c r="BK554" i="5"/>
  <c r="BO554" i="5"/>
  <c r="BO1112" i="5"/>
  <c r="BK1112" i="5"/>
  <c r="BK44" i="5"/>
  <c r="BO44" i="5"/>
  <c r="BO283" i="5"/>
  <c r="BK283" i="5"/>
  <c r="BK18" i="5"/>
  <c r="BO18" i="5"/>
  <c r="BK422" i="5"/>
  <c r="BO422" i="5"/>
  <c r="BO462" i="5"/>
  <c r="BK462" i="5"/>
  <c r="BK258" i="5"/>
  <c r="BO258" i="5"/>
  <c r="BK579" i="5"/>
  <c r="BO579" i="5"/>
  <c r="BO655" i="5"/>
  <c r="BK655" i="5"/>
  <c r="BO78" i="5"/>
  <c r="BK78" i="5"/>
  <c r="BK1168" i="5"/>
  <c r="BO1168" i="5"/>
  <c r="BK569" i="5"/>
  <c r="BO569" i="5"/>
  <c r="BO440" i="5"/>
  <c r="BK440" i="5"/>
  <c r="BK416" i="5"/>
  <c r="BO416" i="5"/>
  <c r="BK158" i="5"/>
  <c r="BO158" i="5"/>
  <c r="BO789" i="5"/>
  <c r="BK789" i="5"/>
  <c r="BO1174" i="5"/>
  <c r="BK1174" i="5"/>
  <c r="BK130" i="5"/>
  <c r="BO130" i="5"/>
  <c r="BK1131" i="5"/>
  <c r="BO1131" i="5"/>
  <c r="BK757" i="5"/>
  <c r="BO757" i="5"/>
  <c r="BK121" i="5"/>
  <c r="BO121" i="5"/>
  <c r="BK306" i="5"/>
  <c r="BO306" i="5"/>
  <c r="BK475" i="5"/>
  <c r="BO475" i="5"/>
  <c r="BO835" i="5"/>
  <c r="BK835" i="5"/>
  <c r="BK976" i="5"/>
  <c r="BO976" i="5"/>
  <c r="BK610" i="5"/>
  <c r="BO610" i="5"/>
  <c r="BO983" i="5"/>
  <c r="BK983" i="5"/>
  <c r="BK495" i="5"/>
  <c r="BO495" i="5"/>
  <c r="BO664" i="5"/>
  <c r="BK664" i="5"/>
  <c r="BK969" i="5"/>
  <c r="BO969" i="5"/>
  <c r="BO755" i="5"/>
  <c r="BK755" i="5"/>
  <c r="BK334" i="5"/>
  <c r="BO334" i="5"/>
  <c r="BK392" i="5"/>
  <c r="BO392" i="5"/>
  <c r="BO1200" i="5"/>
  <c r="BK1200" i="5"/>
  <c r="BK204" i="5"/>
  <c r="BO204" i="5"/>
  <c r="BK657" i="5"/>
  <c r="BO657" i="5"/>
  <c r="BO8" i="5"/>
  <c r="BK8" i="5"/>
  <c r="BO1124" i="5"/>
  <c r="BK1124" i="5"/>
  <c r="BK673" i="5"/>
  <c r="BO673" i="5"/>
  <c r="BK259" i="5"/>
  <c r="BO259" i="5"/>
  <c r="BO564" i="5"/>
  <c r="BK564" i="5"/>
  <c r="BK441" i="5"/>
  <c r="BO441" i="5"/>
  <c r="BK1080" i="5"/>
  <c r="BO1080" i="5"/>
  <c r="BO142" i="5"/>
  <c r="BK142" i="5"/>
  <c r="BK974" i="5"/>
  <c r="BO974" i="5"/>
  <c r="BK358" i="5"/>
  <c r="BO358" i="5"/>
  <c r="BO864" i="5"/>
  <c r="BK864" i="5"/>
  <c r="BK689" i="5"/>
  <c r="BO689" i="5"/>
  <c r="BK65" i="5"/>
  <c r="BO65" i="5"/>
  <c r="BO1142" i="5"/>
  <c r="BK1142" i="5"/>
  <c r="BK81" i="5"/>
  <c r="BO81" i="5"/>
  <c r="BK640" i="5"/>
  <c r="BO640" i="5"/>
  <c r="BO399" i="5"/>
  <c r="BK399" i="5"/>
  <c r="BK415" i="5"/>
  <c r="BO415" i="5"/>
  <c r="BK407" i="5"/>
  <c r="BO407" i="5"/>
  <c r="BO615" i="5"/>
  <c r="BK615" i="5"/>
  <c r="BO905" i="5"/>
  <c r="BK905" i="5"/>
  <c r="BK950" i="5"/>
  <c r="BO950" i="5"/>
  <c r="BK1130" i="5"/>
  <c r="BO1130" i="5"/>
  <c r="BO224" i="5"/>
  <c r="BK224" i="5"/>
  <c r="BO1057" i="5"/>
  <c r="BK1057" i="5"/>
  <c r="BK1011" i="5"/>
  <c r="BO1011" i="5"/>
  <c r="BK1202" i="5"/>
  <c r="BO1202" i="5"/>
  <c r="BO705" i="5"/>
  <c r="BK705" i="5"/>
  <c r="BO871" i="5"/>
  <c r="BK871" i="5"/>
  <c r="BK1095" i="5"/>
  <c r="BO1095" i="5"/>
  <c r="BO1166" i="5"/>
  <c r="BK1166" i="5"/>
  <c r="BK310" i="5"/>
  <c r="BO310" i="5"/>
  <c r="BK1218" i="5"/>
  <c r="BO1218" i="5"/>
  <c r="BJ555" i="5"/>
  <c r="BM516" i="5"/>
  <c r="BO904" i="5"/>
  <c r="BM742" i="5"/>
  <c r="BN562" i="5"/>
  <c r="BM429" i="5"/>
  <c r="BM717" i="5"/>
  <c r="BI442" i="5"/>
  <c r="BM962" i="5"/>
  <c r="BN135" i="5"/>
  <c r="BM218" i="5"/>
  <c r="BO629" i="5"/>
  <c r="BJ148" i="5"/>
  <c r="BJ12" i="5"/>
  <c r="BM1090" i="5"/>
  <c r="BN364" i="5"/>
  <c r="BN1042" i="5"/>
  <c r="BO985" i="5"/>
  <c r="BJ749" i="5"/>
  <c r="BN749" i="5"/>
  <c r="BJ1209" i="5"/>
  <c r="BN1209" i="5"/>
  <c r="BJ795" i="5"/>
  <c r="BN795" i="5"/>
  <c r="BN583" i="5"/>
  <c r="BJ583" i="5"/>
  <c r="BJ751" i="5"/>
  <c r="BN751" i="5"/>
  <c r="BJ1192" i="5"/>
  <c r="BN1192" i="5"/>
  <c r="BJ511" i="5"/>
  <c r="BN511" i="5"/>
  <c r="BN1206" i="5"/>
  <c r="BJ1206" i="5"/>
  <c r="BO596" i="5"/>
  <c r="BK596" i="5"/>
  <c r="BK944" i="5"/>
  <c r="BO944" i="5"/>
  <c r="BO227" i="5"/>
  <c r="BK227" i="5"/>
  <c r="BK945" i="5"/>
  <c r="BO945" i="5"/>
  <c r="BO1006" i="5"/>
  <c r="BK1006" i="5"/>
  <c r="BK1211" i="5"/>
  <c r="BO1211" i="5"/>
  <c r="BO1212" i="5"/>
  <c r="BK1212" i="5"/>
  <c r="BK362" i="5"/>
  <c r="BO362" i="5"/>
  <c r="BM1043" i="5"/>
  <c r="BI1043" i="5"/>
  <c r="BI326" i="5"/>
  <c r="BM326" i="5"/>
  <c r="BI440" i="5"/>
  <c r="BM440" i="5"/>
  <c r="BM1174" i="5"/>
  <c r="BI1174" i="5"/>
  <c r="BM835" i="5"/>
  <c r="BI835" i="5"/>
  <c r="BM969" i="5"/>
  <c r="BI969" i="5"/>
  <c r="BI1200" i="5"/>
  <c r="BM1200" i="5"/>
  <c r="BI1124" i="5"/>
  <c r="BM1124" i="5"/>
  <c r="BI441" i="5"/>
  <c r="BM441" i="5"/>
  <c r="BI81" i="5"/>
  <c r="BM81" i="5"/>
  <c r="BM950" i="5"/>
  <c r="BI950" i="5"/>
  <c r="BM705" i="5"/>
  <c r="BI705" i="5"/>
  <c r="BI1166" i="5"/>
  <c r="BM1166" i="5"/>
  <c r="BJ680" i="5"/>
  <c r="BN680" i="5"/>
  <c r="BJ22" i="5"/>
  <c r="BN22" i="5"/>
  <c r="BJ351" i="5"/>
  <c r="BN351" i="5"/>
  <c r="BJ724" i="5"/>
  <c r="BN724" i="5"/>
  <c r="BN30" i="5"/>
  <c r="BJ30" i="5"/>
  <c r="BJ746" i="5"/>
  <c r="BN746" i="5"/>
  <c r="BJ220" i="5"/>
  <c r="BN220" i="5"/>
  <c r="BN638" i="5"/>
  <c r="BJ638" i="5"/>
  <c r="BJ71" i="5"/>
  <c r="BN71" i="5"/>
  <c r="BJ1157" i="5"/>
  <c r="BN1157" i="5"/>
  <c r="BN469" i="5"/>
  <c r="BJ469" i="5"/>
  <c r="BO1068" i="5"/>
  <c r="BK1068" i="5"/>
  <c r="BK400" i="5"/>
  <c r="BO400" i="5"/>
  <c r="BO548" i="5"/>
  <c r="BK548" i="5"/>
  <c r="BO49" i="5"/>
  <c r="BK49" i="5"/>
  <c r="BK660" i="5"/>
  <c r="BO660" i="5"/>
  <c r="BO977" i="5"/>
  <c r="BK977" i="5"/>
  <c r="BO265" i="5"/>
  <c r="BK265" i="5"/>
  <c r="BK1173" i="5"/>
  <c r="BO1173" i="5"/>
  <c r="BK285" i="5"/>
  <c r="BO285" i="5"/>
  <c r="BO787" i="5"/>
  <c r="BK787" i="5"/>
  <c r="BK707" i="5"/>
  <c r="BO707" i="5"/>
  <c r="BO939" i="5"/>
  <c r="BK939" i="5"/>
  <c r="BK282" i="5"/>
  <c r="BO282" i="5"/>
  <c r="BK599" i="5"/>
  <c r="BO599" i="5"/>
  <c r="BK1012" i="5"/>
  <c r="BO1012" i="5"/>
  <c r="BK459" i="5"/>
  <c r="BO459" i="5"/>
  <c r="BO552" i="5"/>
  <c r="BK552" i="5"/>
  <c r="BK875" i="5"/>
  <c r="BO875" i="5"/>
  <c r="BI719" i="5"/>
  <c r="BM719" i="5"/>
  <c r="BI1003" i="5"/>
  <c r="BM1003" i="5"/>
  <c r="BI96" i="5"/>
  <c r="BM96" i="5"/>
  <c r="BI1005" i="5"/>
  <c r="BM1005" i="5"/>
  <c r="BM1181" i="5"/>
  <c r="BI1181" i="5"/>
  <c r="BI530" i="5"/>
  <c r="BM530" i="5"/>
  <c r="BM24" i="5"/>
  <c r="BI24" i="5"/>
  <c r="BM1089" i="5"/>
  <c r="BI1089" i="5"/>
  <c r="BI476" i="5"/>
  <c r="BM476" i="5"/>
  <c r="BI519" i="5"/>
  <c r="BM519" i="5"/>
  <c r="BI1076" i="5"/>
  <c r="BM1076" i="5"/>
  <c r="BI577" i="5"/>
  <c r="BM577" i="5"/>
  <c r="BI212" i="5"/>
  <c r="BM212" i="5"/>
  <c r="BI1082" i="5"/>
  <c r="BM1082" i="5"/>
  <c r="BM558" i="5"/>
  <c r="BI558" i="5"/>
  <c r="BI919" i="5"/>
  <c r="BM919" i="5"/>
  <c r="BI1042" i="5"/>
  <c r="BM1042" i="5"/>
  <c r="BI701" i="5"/>
  <c r="BM701" i="5"/>
  <c r="BI980" i="5"/>
  <c r="BM980" i="5"/>
  <c r="BM150" i="5"/>
  <c r="BI150" i="5"/>
  <c r="BI961" i="5"/>
  <c r="BM961" i="5"/>
  <c r="BI650" i="5"/>
  <c r="BM650" i="5"/>
  <c r="BM1154" i="5"/>
  <c r="BI1154" i="5"/>
  <c r="BI336" i="5"/>
  <c r="BM336" i="5"/>
  <c r="BI1133" i="5"/>
  <c r="BM1133" i="5"/>
  <c r="BM116" i="5"/>
  <c r="BI116" i="5"/>
  <c r="BI17" i="5"/>
  <c r="BM17" i="5"/>
  <c r="BM59" i="5"/>
  <c r="BI59" i="5"/>
  <c r="BI385" i="5"/>
  <c r="BM385" i="5"/>
  <c r="BI472" i="5"/>
  <c r="BM472" i="5"/>
  <c r="BI624" i="5"/>
  <c r="BM624" i="5"/>
  <c r="BI380" i="5"/>
  <c r="BM380" i="5"/>
  <c r="BI1158" i="5"/>
  <c r="BM1158" i="5"/>
  <c r="BI122" i="5"/>
  <c r="BM122" i="5"/>
  <c r="BI251" i="5"/>
  <c r="BM251" i="5"/>
  <c r="BI534" i="5"/>
  <c r="BM534" i="5"/>
  <c r="BI1093" i="5"/>
  <c r="BM1093" i="5"/>
  <c r="BI1165" i="5"/>
  <c r="BM1165" i="5"/>
  <c r="BI211" i="5"/>
  <c r="BM211" i="5"/>
  <c r="BM793" i="5"/>
  <c r="BI793" i="5"/>
  <c r="BI1083" i="5"/>
  <c r="BM1083" i="5"/>
  <c r="BI161" i="5"/>
  <c r="BM161" i="5"/>
  <c r="BI293" i="5"/>
  <c r="BM293" i="5"/>
  <c r="BM55" i="5"/>
  <c r="BI55" i="5"/>
  <c r="BM23" i="5"/>
  <c r="BI23" i="5"/>
  <c r="BI1109" i="5"/>
  <c r="BM1109" i="5"/>
  <c r="BM794" i="5"/>
  <c r="BI794" i="5"/>
  <c r="BM773" i="5"/>
  <c r="BI773" i="5"/>
  <c r="BI937" i="5"/>
  <c r="BM937" i="5"/>
  <c r="BI611" i="5"/>
  <c r="BM611" i="5"/>
  <c r="BI708" i="5"/>
  <c r="BM708" i="5"/>
  <c r="BI1156" i="5"/>
  <c r="BM1156" i="5"/>
  <c r="BM1164" i="5"/>
  <c r="BI1164" i="5"/>
  <c r="BM817" i="5"/>
  <c r="BI817" i="5"/>
  <c r="BM632" i="5"/>
  <c r="BI632" i="5"/>
  <c r="BI169" i="5"/>
  <c r="BM169" i="5"/>
  <c r="BM882" i="5"/>
  <c r="BI882" i="5"/>
  <c r="BI999" i="5"/>
  <c r="BM999" i="5"/>
  <c r="BI525" i="5"/>
  <c r="BM525" i="5"/>
  <c r="BI1184" i="5"/>
  <c r="BM1184" i="5"/>
  <c r="BM11" i="5"/>
  <c r="BI11" i="5"/>
  <c r="BM508" i="5"/>
  <c r="BI508" i="5"/>
  <c r="BI574" i="5"/>
  <c r="BM574" i="5"/>
  <c r="BM388" i="5"/>
  <c r="BI388" i="5"/>
  <c r="BM515" i="5"/>
  <c r="BI515" i="5"/>
  <c r="BI1023" i="5"/>
  <c r="BM1023" i="5"/>
  <c r="BM1065" i="5"/>
  <c r="BI1065" i="5"/>
  <c r="BI33" i="5"/>
  <c r="BM33" i="5"/>
  <c r="BI738" i="5"/>
  <c r="BM738" i="5"/>
  <c r="BM288" i="5"/>
  <c r="BI288" i="5"/>
  <c r="BM1108" i="5"/>
  <c r="BI1108" i="5"/>
  <c r="BI1007" i="5"/>
  <c r="BM1007" i="5"/>
  <c r="BI410" i="5"/>
  <c r="BM410" i="5"/>
  <c r="BM217" i="5"/>
  <c r="BI217" i="5"/>
  <c r="BM521" i="5"/>
  <c r="BI521" i="5"/>
  <c r="BM524" i="5"/>
  <c r="BI524" i="5"/>
  <c r="BI35" i="5"/>
  <c r="BM35" i="5"/>
  <c r="BI207" i="5"/>
  <c r="BM207" i="5"/>
  <c r="BM489" i="5"/>
  <c r="BI489" i="5"/>
  <c r="BM921" i="5"/>
  <c r="BI921" i="5"/>
  <c r="BM690" i="5"/>
  <c r="BI690" i="5"/>
  <c r="BI800" i="5"/>
  <c r="BM800" i="5"/>
  <c r="BI80" i="5"/>
  <c r="BM80" i="5"/>
  <c r="BM45" i="5"/>
  <c r="BI45" i="5"/>
  <c r="BI104" i="5"/>
  <c r="BM104" i="5"/>
  <c r="BM984" i="5"/>
  <c r="BI984" i="5"/>
  <c r="BI312" i="5"/>
  <c r="BM312" i="5"/>
  <c r="BM975" i="5"/>
  <c r="BI975" i="5"/>
  <c r="BI311" i="5"/>
  <c r="BM311" i="5"/>
  <c r="BM851" i="5"/>
  <c r="BI851" i="5"/>
  <c r="BI652" i="5"/>
  <c r="BM652" i="5"/>
  <c r="BI1086" i="5"/>
  <c r="BM1086" i="5"/>
  <c r="BM730" i="5"/>
  <c r="BI730" i="5"/>
  <c r="BJ723" i="5"/>
  <c r="BN723" i="5"/>
  <c r="BN1140" i="5"/>
  <c r="BJ1140" i="5"/>
  <c r="BJ47" i="5"/>
  <c r="BN47" i="5"/>
  <c r="BN353" i="5"/>
  <c r="BJ353" i="5"/>
  <c r="BN1058" i="5"/>
  <c r="BJ1058" i="5"/>
  <c r="BJ1126" i="5"/>
  <c r="BN1126" i="5"/>
  <c r="BN390" i="5"/>
  <c r="BJ390" i="5"/>
  <c r="BN573" i="5"/>
  <c r="BJ573" i="5"/>
  <c r="BJ1120" i="5"/>
  <c r="BN1120" i="5"/>
  <c r="BJ286" i="5"/>
  <c r="BN286" i="5"/>
  <c r="BN338" i="5"/>
  <c r="BJ338" i="5"/>
  <c r="BN633" i="5"/>
  <c r="BJ633" i="5"/>
  <c r="BN816" i="5"/>
  <c r="BJ816" i="5"/>
  <c r="BJ42" i="5"/>
  <c r="BN42" i="5"/>
  <c r="BN608" i="5"/>
  <c r="BJ608" i="5"/>
  <c r="BN315" i="5"/>
  <c r="BJ315" i="5"/>
  <c r="BJ1122" i="5"/>
  <c r="BN1122" i="5"/>
  <c r="BN28" i="5"/>
  <c r="BJ28" i="5"/>
  <c r="BJ665" i="5"/>
  <c r="BN665" i="5"/>
  <c r="BJ722" i="5"/>
  <c r="BN722" i="5"/>
  <c r="BN488" i="5"/>
  <c r="BJ488" i="5"/>
  <c r="BN556" i="5"/>
  <c r="BJ556" i="5"/>
  <c r="BN123" i="5"/>
  <c r="BJ123" i="5"/>
  <c r="BJ570" i="5"/>
  <c r="BN570" i="5"/>
  <c r="BJ526" i="5"/>
  <c r="BN526" i="5"/>
  <c r="BJ320" i="5"/>
  <c r="BN320" i="5"/>
  <c r="BJ693" i="5"/>
  <c r="BN693" i="5"/>
  <c r="BJ313" i="5"/>
  <c r="BN313" i="5"/>
  <c r="BN539" i="5"/>
  <c r="BJ539" i="5"/>
  <c r="BN342" i="5"/>
  <c r="BJ342" i="5"/>
  <c r="BJ436" i="5"/>
  <c r="BN436" i="5"/>
  <c r="BJ604" i="5"/>
  <c r="BN604" i="5"/>
  <c r="BJ87" i="5"/>
  <c r="BN87" i="5"/>
  <c r="BN590" i="5"/>
  <c r="BJ590" i="5"/>
  <c r="BN550" i="5"/>
  <c r="BJ550" i="5"/>
  <c r="BJ703" i="5"/>
  <c r="BN703" i="5"/>
  <c r="BJ588" i="5"/>
  <c r="BN588" i="5"/>
  <c r="BN376" i="5"/>
  <c r="BJ376" i="5"/>
  <c r="BN876" i="5"/>
  <c r="BJ876" i="5"/>
  <c r="BJ373" i="5"/>
  <c r="BN373" i="5"/>
  <c r="BN167" i="5"/>
  <c r="BJ167" i="5"/>
  <c r="BJ188" i="5"/>
  <c r="BN188" i="5"/>
  <c r="BN4" i="5"/>
  <c r="BJ4" i="5"/>
  <c r="BJ256" i="5"/>
  <c r="BN256" i="5"/>
  <c r="BN450" i="5"/>
  <c r="BJ450" i="5"/>
  <c r="BJ827" i="5"/>
  <c r="BN827" i="5"/>
  <c r="BJ589" i="5"/>
  <c r="BN589" i="5"/>
  <c r="BN767" i="5"/>
  <c r="BJ767" i="5"/>
  <c r="BN375" i="5"/>
  <c r="BJ375" i="5"/>
  <c r="BN208" i="5"/>
  <c r="BJ208" i="5"/>
  <c r="BJ625" i="5"/>
  <c r="BN625" i="5"/>
  <c r="BN46" i="5"/>
  <c r="BJ46" i="5"/>
  <c r="BJ964" i="5"/>
  <c r="BN964" i="5"/>
  <c r="BJ792" i="5"/>
  <c r="BN792" i="5"/>
  <c r="BJ465" i="5"/>
  <c r="BN465" i="5"/>
  <c r="BJ771" i="5"/>
  <c r="BN771" i="5"/>
  <c r="BJ711" i="5"/>
  <c r="BN711" i="5"/>
  <c r="BJ223" i="5"/>
  <c r="BN223" i="5"/>
  <c r="BJ433" i="5"/>
  <c r="BN433" i="5"/>
  <c r="BJ870" i="5"/>
  <c r="BN870" i="5"/>
  <c r="BJ105" i="5"/>
  <c r="BN105" i="5"/>
  <c r="BN967" i="5"/>
  <c r="BJ967" i="5"/>
  <c r="BN668" i="5"/>
  <c r="BJ668" i="5"/>
  <c r="BJ654" i="5"/>
  <c r="BN654" i="5"/>
  <c r="BJ667" i="5"/>
  <c r="BN667" i="5"/>
  <c r="BN438" i="5"/>
  <c r="BJ438" i="5"/>
  <c r="BJ513" i="5"/>
  <c r="BN513" i="5"/>
  <c r="BJ1205" i="5"/>
  <c r="BN1205" i="5"/>
  <c r="BN826" i="5"/>
  <c r="BJ826" i="5"/>
  <c r="BN943" i="5"/>
  <c r="BJ943" i="5"/>
  <c r="BN304" i="5"/>
  <c r="BJ304" i="5"/>
  <c r="BJ828" i="5"/>
  <c r="BN828" i="5"/>
  <c r="BN726" i="5"/>
  <c r="BJ726" i="5"/>
  <c r="BN1176" i="5"/>
  <c r="BJ1176" i="5"/>
  <c r="BJ754" i="5"/>
  <c r="BN754" i="5"/>
  <c r="BN753" i="5"/>
  <c r="BJ753" i="5"/>
  <c r="BJ713" i="5"/>
  <c r="BN713" i="5"/>
  <c r="BJ866" i="5"/>
  <c r="BN866" i="5"/>
  <c r="BJ490" i="5"/>
  <c r="BN490" i="5"/>
  <c r="BJ630" i="5"/>
  <c r="BN630" i="5"/>
  <c r="BN1114" i="5"/>
  <c r="BJ1114" i="5"/>
  <c r="BN933" i="5"/>
  <c r="BJ933" i="5"/>
  <c r="BJ240" i="5"/>
  <c r="BN240" i="5"/>
  <c r="BJ949" i="5"/>
  <c r="BN949" i="5"/>
  <c r="BN112" i="5"/>
  <c r="BJ112" i="5"/>
  <c r="BN477" i="5"/>
  <c r="BJ477" i="5"/>
  <c r="BJ1105" i="5"/>
  <c r="BN1105" i="5"/>
  <c r="BJ626" i="5"/>
  <c r="BN626" i="5"/>
  <c r="BN1195" i="5"/>
  <c r="BJ1195" i="5"/>
  <c r="BJ221" i="5"/>
  <c r="BN221" i="5"/>
  <c r="BN867" i="5"/>
  <c r="BJ867" i="5"/>
  <c r="BN605" i="5"/>
  <c r="BJ605" i="5"/>
  <c r="BO719" i="5"/>
  <c r="BK719" i="5"/>
  <c r="BO678" i="5"/>
  <c r="BK678" i="5"/>
  <c r="BO412" i="5"/>
  <c r="BK412" i="5"/>
  <c r="BK1005" i="5"/>
  <c r="BO1005" i="5"/>
  <c r="BK530" i="5"/>
  <c r="BO530" i="5"/>
  <c r="BK1089" i="5"/>
  <c r="BO1089" i="5"/>
  <c r="BO476" i="5"/>
  <c r="BK476" i="5"/>
  <c r="BO1076" i="5"/>
  <c r="BK1076" i="5"/>
  <c r="BO497" i="5"/>
  <c r="BK497" i="5"/>
  <c r="BK577" i="5"/>
  <c r="BO577" i="5"/>
  <c r="BO595" i="5"/>
  <c r="BK595" i="5"/>
  <c r="BK212" i="5"/>
  <c r="BO212" i="5"/>
  <c r="BK1082" i="5"/>
  <c r="BO1082" i="5"/>
  <c r="BK558" i="5"/>
  <c r="BO558" i="5"/>
  <c r="BK684" i="5"/>
  <c r="BO684" i="5"/>
  <c r="BK553" i="5"/>
  <c r="BO553" i="5"/>
  <c r="BK1030" i="5"/>
  <c r="BO1030" i="5"/>
  <c r="BK496" i="5"/>
  <c r="BO496" i="5"/>
  <c r="BO478" i="5"/>
  <c r="BK478" i="5"/>
  <c r="BK329" i="5"/>
  <c r="BO329" i="5"/>
  <c r="BK393" i="5"/>
  <c r="BO393" i="5"/>
  <c r="BO849" i="5"/>
  <c r="BK849" i="5"/>
  <c r="BK27" i="5"/>
  <c r="BO27" i="5"/>
  <c r="BK149" i="5"/>
  <c r="BO149" i="5"/>
  <c r="BO137" i="5"/>
  <c r="BK137" i="5"/>
  <c r="BK66" i="5"/>
  <c r="BO66" i="5"/>
  <c r="BO7" i="5"/>
  <c r="BK7" i="5"/>
  <c r="BK988" i="5"/>
  <c r="BO988" i="5"/>
  <c r="BK818" i="5"/>
  <c r="BO818" i="5"/>
  <c r="BK874" i="5"/>
  <c r="BO874" i="5"/>
  <c r="BO695" i="5"/>
  <c r="BK695" i="5"/>
  <c r="BO850" i="5"/>
  <c r="BK850" i="5"/>
  <c r="BK732" i="5"/>
  <c r="BO732" i="5"/>
  <c r="BK1045" i="5"/>
  <c r="BO1045" i="5"/>
  <c r="BK756" i="5"/>
  <c r="BO756" i="5"/>
  <c r="BO423" i="5"/>
  <c r="BK423" i="5"/>
  <c r="BK840" i="5"/>
  <c r="BO840" i="5"/>
  <c r="BK124" i="5"/>
  <c r="BO124" i="5"/>
  <c r="BO911" i="5"/>
  <c r="BK911" i="5"/>
  <c r="BK504" i="5"/>
  <c r="BO504" i="5"/>
  <c r="BK1213" i="5"/>
  <c r="BO1213" i="5"/>
  <c r="BO386" i="5"/>
  <c r="BK386" i="5"/>
  <c r="BO82" i="5"/>
  <c r="BK82" i="5"/>
  <c r="BO279" i="5"/>
  <c r="BK279" i="5"/>
  <c r="BO19" i="5"/>
  <c r="BK19" i="5"/>
  <c r="BO614" i="5"/>
  <c r="BK614" i="5"/>
  <c r="BK712" i="5"/>
  <c r="BO712" i="5"/>
  <c r="BO733" i="5"/>
  <c r="BK733" i="5"/>
  <c r="BO337" i="5"/>
  <c r="BK337" i="5"/>
  <c r="BO996" i="5"/>
  <c r="BK996" i="5"/>
  <c r="BK1026" i="5"/>
  <c r="BO1026" i="5"/>
  <c r="BK1069" i="5"/>
  <c r="BO1069" i="5"/>
  <c r="BK236" i="5"/>
  <c r="BO236" i="5"/>
  <c r="BK541" i="5"/>
  <c r="BO541" i="5"/>
  <c r="BK1106" i="5"/>
  <c r="BO1106" i="5"/>
  <c r="BO993" i="5"/>
  <c r="BK993" i="5"/>
  <c r="BK819" i="5"/>
  <c r="BO819" i="5"/>
  <c r="BO1155" i="5"/>
  <c r="BK1155" i="5"/>
  <c r="BO847" i="5"/>
  <c r="BK847" i="5"/>
  <c r="BO1013" i="5"/>
  <c r="BK1013" i="5"/>
  <c r="BK29" i="5"/>
  <c r="BO29" i="5"/>
  <c r="BK485" i="5"/>
  <c r="BO485" i="5"/>
  <c r="BK138" i="5"/>
  <c r="BO138" i="5"/>
  <c r="BO910" i="5"/>
  <c r="BK910" i="5"/>
  <c r="BK830" i="5"/>
  <c r="BO830" i="5"/>
  <c r="BK1203" i="5"/>
  <c r="BO1203" i="5"/>
  <c r="BO777" i="5"/>
  <c r="BK777" i="5"/>
  <c r="BK266" i="5"/>
  <c r="BO266" i="5"/>
  <c r="BO1075" i="5"/>
  <c r="BK1075" i="5"/>
  <c r="BK1096" i="5"/>
  <c r="BO1096" i="5"/>
  <c r="BK606" i="5"/>
  <c r="BO606" i="5"/>
  <c r="BO783" i="5"/>
  <c r="BK783" i="5"/>
  <c r="BO357" i="5"/>
  <c r="BK357" i="5"/>
  <c r="BK715" i="5"/>
  <c r="BO715" i="5"/>
  <c r="BO314" i="5"/>
  <c r="BK314" i="5"/>
  <c r="BO322" i="5"/>
  <c r="BK322" i="5"/>
  <c r="BK527" i="5"/>
  <c r="BO527" i="5"/>
  <c r="BO913" i="5"/>
  <c r="BK913" i="5"/>
  <c r="BK370" i="5"/>
  <c r="BO370" i="5"/>
  <c r="BK810" i="5"/>
  <c r="BO810" i="5"/>
  <c r="BK906" i="5"/>
  <c r="BO906" i="5"/>
  <c r="BO428" i="5"/>
  <c r="BK428" i="5"/>
  <c r="BO739" i="5"/>
  <c r="BK739" i="5"/>
  <c r="BK363" i="5"/>
  <c r="BO363" i="5"/>
  <c r="BK791" i="5"/>
  <c r="BO791" i="5"/>
  <c r="BO1118" i="5"/>
  <c r="BK1118" i="5"/>
  <c r="BK953" i="5"/>
  <c r="BO953" i="5"/>
  <c r="BK1104" i="5"/>
  <c r="BO1104" i="5"/>
  <c r="BK127" i="5"/>
  <c r="BO127" i="5"/>
  <c r="BK740" i="5"/>
  <c r="BO740" i="5"/>
  <c r="BO1050" i="5"/>
  <c r="BK1050" i="5"/>
  <c r="BO557" i="5"/>
  <c r="BK557" i="5"/>
  <c r="BK1216" i="5"/>
  <c r="BO1216" i="5"/>
  <c r="BO1031" i="5"/>
  <c r="BK516" i="5"/>
  <c r="BL516" i="5" s="1"/>
  <c r="BN696" i="5"/>
  <c r="CA696" i="5" s="1"/>
  <c r="BI344" i="5"/>
  <c r="BK562" i="5"/>
  <c r="BM678" i="5"/>
  <c r="BM892" i="5"/>
  <c r="BJ962" i="5"/>
  <c r="BM135" i="5"/>
  <c r="BJ456" i="5"/>
  <c r="BK250" i="5"/>
  <c r="BJ218" i="5"/>
  <c r="BK353" i="5"/>
  <c r="BM629" i="5"/>
  <c r="BM252" i="5"/>
  <c r="BO620" i="5"/>
  <c r="BN109" i="5"/>
  <c r="BJ679" i="5"/>
  <c r="BN408" i="5"/>
  <c r="BK518" i="5"/>
  <c r="BN616" i="5"/>
  <c r="BJ616" i="5"/>
  <c r="BJ1138" i="5"/>
  <c r="BN1138" i="5"/>
  <c r="BJ106" i="5"/>
  <c r="BN106" i="5"/>
  <c r="BK269" i="5"/>
  <c r="BO269" i="5"/>
  <c r="BK824" i="5"/>
  <c r="BO824" i="5"/>
  <c r="BK546" i="5"/>
  <c r="BO546" i="5"/>
  <c r="BK484" i="5"/>
  <c r="BO484" i="5"/>
  <c r="BK234" i="5"/>
  <c r="BO234" i="5"/>
  <c r="BO877" i="5"/>
  <c r="BK877" i="5"/>
  <c r="BO483" i="5"/>
  <c r="BK483" i="5"/>
  <c r="BK1018" i="5"/>
  <c r="BO1018" i="5"/>
  <c r="BO865" i="5"/>
  <c r="BK865" i="5"/>
  <c r="BK298" i="5"/>
  <c r="BO298" i="5"/>
  <c r="BI136" i="5"/>
  <c r="BM136" i="5"/>
  <c r="BI258" i="5"/>
  <c r="BM258" i="5"/>
  <c r="BI569" i="5"/>
  <c r="BM569" i="5"/>
  <c r="BI789" i="5"/>
  <c r="BM789" i="5"/>
  <c r="BM475" i="5"/>
  <c r="BI475" i="5"/>
  <c r="BI664" i="5"/>
  <c r="BM664" i="5"/>
  <c r="BM392" i="5"/>
  <c r="BI392" i="5"/>
  <c r="BM8" i="5"/>
  <c r="BI8" i="5"/>
  <c r="BM673" i="5"/>
  <c r="BI673" i="5"/>
  <c r="BM1080" i="5"/>
  <c r="BI1080" i="5"/>
  <c r="BI689" i="5"/>
  <c r="BM689" i="5"/>
  <c r="BM1142" i="5"/>
  <c r="BI1142" i="5"/>
  <c r="BI640" i="5"/>
  <c r="BM640" i="5"/>
  <c r="BM224" i="5"/>
  <c r="BI224" i="5"/>
  <c r="BI871" i="5"/>
  <c r="BM871" i="5"/>
  <c r="BN470" i="5"/>
  <c r="CA470" i="5" s="1"/>
  <c r="BJ470" i="5"/>
  <c r="BJ345" i="5"/>
  <c r="BN345" i="5"/>
  <c r="BJ873" i="5"/>
  <c r="BN873" i="5"/>
  <c r="BN157" i="5"/>
  <c r="BJ157" i="5"/>
  <c r="BJ631" i="5"/>
  <c r="BN631" i="5"/>
  <c r="BJ471" i="5"/>
  <c r="BN471" i="5"/>
  <c r="BJ1115" i="5"/>
  <c r="BN1115" i="5"/>
  <c r="BN175" i="5"/>
  <c r="BJ175" i="5"/>
  <c r="BJ290" i="5"/>
  <c r="BN290" i="5"/>
  <c r="BJ1178" i="5"/>
  <c r="BN1178" i="5"/>
  <c r="BJ607" i="5"/>
  <c r="BN607" i="5"/>
  <c r="BJ806" i="5"/>
  <c r="BN806" i="5"/>
  <c r="BN1044" i="5"/>
  <c r="BJ1044" i="5"/>
  <c r="BJ1014" i="5"/>
  <c r="BN1014" i="5"/>
  <c r="BO177" i="5"/>
  <c r="BK177" i="5"/>
  <c r="BK136" i="5"/>
  <c r="BO136" i="5"/>
  <c r="BK890" i="5"/>
  <c r="BO890" i="5"/>
  <c r="BO58" i="5"/>
  <c r="BK58" i="5"/>
  <c r="BO653" i="5"/>
  <c r="BK653" i="5"/>
  <c r="BK912" i="5"/>
  <c r="BO912" i="5"/>
  <c r="BO1016" i="5"/>
  <c r="BK1016" i="5"/>
  <c r="BK956" i="5"/>
  <c r="BO956" i="5"/>
  <c r="BO779" i="5"/>
  <c r="BK779" i="5"/>
  <c r="BK1054" i="5"/>
  <c r="BO1054" i="5"/>
  <c r="BK1032" i="5"/>
  <c r="BO1032" i="5"/>
  <c r="BK581" i="5"/>
  <c r="BO581" i="5"/>
  <c r="BM309" i="5"/>
  <c r="BI309" i="5"/>
  <c r="BI244" i="5"/>
  <c r="BM244" i="5"/>
  <c r="BI562" i="5"/>
  <c r="BM562" i="5"/>
  <c r="BI1004" i="5"/>
  <c r="BM1004" i="5"/>
  <c r="BI820" i="5"/>
  <c r="BM820" i="5"/>
  <c r="BI935" i="5"/>
  <c r="BM935" i="5"/>
  <c r="BI1143" i="5"/>
  <c r="BM1143" i="5"/>
  <c r="BM148" i="5"/>
  <c r="BI148" i="5"/>
  <c r="BI159" i="5"/>
  <c r="BM159" i="5"/>
  <c r="BI834" i="5"/>
  <c r="BM834" i="5"/>
  <c r="BM246" i="5"/>
  <c r="BI246" i="5"/>
  <c r="BI799" i="5"/>
  <c r="BM799" i="5"/>
  <c r="BI272" i="5"/>
  <c r="BM272" i="5"/>
  <c r="BI594" i="5"/>
  <c r="BM594" i="5"/>
  <c r="BI647" i="5"/>
  <c r="BM647" i="5"/>
  <c r="BM679" i="5"/>
  <c r="BI679" i="5"/>
  <c r="BI688" i="5"/>
  <c r="BM688" i="5"/>
  <c r="BM1008" i="5"/>
  <c r="BI1008" i="5"/>
  <c r="BI1169" i="5"/>
  <c r="BM1169" i="5"/>
  <c r="BI129" i="5"/>
  <c r="BM129" i="5"/>
  <c r="BI247" i="5"/>
  <c r="BM247" i="5"/>
  <c r="BM772" i="5"/>
  <c r="BI772" i="5"/>
  <c r="BI1150" i="5"/>
  <c r="BM1150" i="5"/>
  <c r="BM502" i="5"/>
  <c r="BI502" i="5"/>
  <c r="BM108" i="5"/>
  <c r="BI108" i="5"/>
  <c r="BI942" i="5"/>
  <c r="BM942" i="5"/>
  <c r="BI1199" i="5"/>
  <c r="BM1199" i="5"/>
  <c r="BM249" i="5"/>
  <c r="BI249" i="5"/>
  <c r="BM202" i="5"/>
  <c r="BI202" i="5"/>
  <c r="BI243" i="5"/>
  <c r="BM243" i="5"/>
  <c r="BM568" i="5"/>
  <c r="BI568" i="5"/>
  <c r="BI480" i="5"/>
  <c r="BM480" i="5"/>
  <c r="BI758" i="5"/>
  <c r="BM758" i="5"/>
  <c r="BM872" i="5"/>
  <c r="BI872" i="5"/>
  <c r="BM187" i="5"/>
  <c r="BI187" i="5"/>
  <c r="BI749" i="5"/>
  <c r="BM749" i="5"/>
  <c r="BI868" i="5"/>
  <c r="BM868" i="5"/>
  <c r="BI421" i="5"/>
  <c r="BM421" i="5"/>
  <c r="BM53" i="5"/>
  <c r="BI53" i="5"/>
  <c r="BM616" i="5"/>
  <c r="BI616" i="5"/>
  <c r="BI987" i="5"/>
  <c r="BM987" i="5"/>
  <c r="BM1209" i="5"/>
  <c r="BI1209" i="5"/>
  <c r="BI361" i="5"/>
  <c r="BM361" i="5"/>
  <c r="BI747" i="5"/>
  <c r="BM747" i="5"/>
  <c r="BI795" i="5"/>
  <c r="BM795" i="5"/>
  <c r="BI196" i="5"/>
  <c r="BM196" i="5"/>
  <c r="BM198" i="5"/>
  <c r="BI198" i="5"/>
  <c r="BI132" i="5"/>
  <c r="BM132" i="5"/>
  <c r="BI16" i="5"/>
  <c r="BM16" i="5"/>
  <c r="BI405" i="5"/>
  <c r="BM405" i="5"/>
  <c r="BI359" i="5"/>
  <c r="BM359" i="5"/>
  <c r="BI946" i="5"/>
  <c r="BM946" i="5"/>
  <c r="BM583" i="5"/>
  <c r="BI583" i="5"/>
  <c r="BM1138" i="5"/>
  <c r="BI1138" i="5"/>
  <c r="BI1145" i="5"/>
  <c r="BM1145" i="5"/>
  <c r="BI1134" i="5"/>
  <c r="BM1134" i="5"/>
  <c r="BI761" i="5"/>
  <c r="BM761" i="5"/>
  <c r="BM752" i="5"/>
  <c r="BI752" i="5"/>
  <c r="BI751" i="5"/>
  <c r="BM751" i="5"/>
  <c r="BI93" i="5"/>
  <c r="BM93" i="5"/>
  <c r="BI531" i="5"/>
  <c r="BM531" i="5"/>
  <c r="BI781" i="5"/>
  <c r="BM781" i="5"/>
  <c r="BM566" i="5"/>
  <c r="BI566" i="5"/>
  <c r="BI1192" i="5"/>
  <c r="BM1192" i="5"/>
  <c r="BI437" i="5"/>
  <c r="BM437" i="5"/>
  <c r="BM401" i="5"/>
  <c r="BI401" i="5"/>
  <c r="BI511" i="5"/>
  <c r="BM511" i="5"/>
  <c r="BM992" i="5"/>
  <c r="BI992" i="5"/>
  <c r="BI1017" i="5"/>
  <c r="BM1017" i="5"/>
  <c r="BI551" i="5"/>
  <c r="BM551" i="5"/>
  <c r="BI1160" i="5"/>
  <c r="BM1160" i="5"/>
  <c r="BI420" i="5"/>
  <c r="BM420" i="5"/>
  <c r="BM924" i="5"/>
  <c r="BI924" i="5"/>
  <c r="BM1206" i="5"/>
  <c r="BI1206" i="5"/>
  <c r="BI639" i="5"/>
  <c r="BM639" i="5"/>
  <c r="BI829" i="5"/>
  <c r="BM829" i="5"/>
  <c r="BM929" i="5"/>
  <c r="BI929" i="5"/>
  <c r="BI1210" i="5"/>
  <c r="BM1210" i="5"/>
  <c r="BI273" i="5"/>
  <c r="BM273" i="5"/>
  <c r="BM925" i="5"/>
  <c r="BI925" i="5"/>
  <c r="BM36" i="5"/>
  <c r="BI36" i="5"/>
  <c r="BI75" i="5"/>
  <c r="BM75" i="5"/>
  <c r="BI880" i="5"/>
  <c r="BM880" i="5"/>
  <c r="BI1183" i="5"/>
  <c r="BM1183" i="5"/>
  <c r="BI691" i="5"/>
  <c r="BM691" i="5"/>
  <c r="BI844" i="5"/>
  <c r="BM844" i="5"/>
  <c r="BI545" i="5"/>
  <c r="BM545" i="5"/>
  <c r="BI91" i="5"/>
  <c r="BM91" i="5"/>
  <c r="BI106" i="5"/>
  <c r="BM106" i="5"/>
  <c r="BM991" i="5"/>
  <c r="BI991" i="5"/>
  <c r="BI661" i="5"/>
  <c r="BM661" i="5"/>
  <c r="BI869" i="5"/>
  <c r="BM869" i="5"/>
  <c r="BM183" i="5"/>
  <c r="BI183" i="5"/>
  <c r="BM958" i="5"/>
  <c r="BI958" i="5"/>
  <c r="BI1141" i="5"/>
  <c r="BM1141" i="5"/>
  <c r="BM86" i="5"/>
  <c r="BI86" i="5"/>
  <c r="BI190" i="5"/>
  <c r="BM190" i="5"/>
  <c r="BJ90" i="5"/>
  <c r="BN90" i="5"/>
  <c r="BJ979" i="5"/>
  <c r="BN979" i="5"/>
  <c r="BJ804" i="5"/>
  <c r="BN804" i="5"/>
  <c r="BN302" i="5"/>
  <c r="BJ302" i="5"/>
  <c r="BN172" i="5"/>
  <c r="BJ172" i="5"/>
  <c r="BJ743" i="5"/>
  <c r="BN743" i="5"/>
  <c r="BJ1103" i="5"/>
  <c r="BN1103" i="5"/>
  <c r="BN173" i="5"/>
  <c r="BJ173" i="5"/>
  <c r="BJ970" i="5"/>
  <c r="BN970" i="5"/>
  <c r="BJ922" i="5"/>
  <c r="BN922" i="5"/>
  <c r="BN297" i="5"/>
  <c r="BJ297" i="5"/>
  <c r="BN178" i="5"/>
  <c r="BJ178" i="5"/>
  <c r="BJ507" i="5"/>
  <c r="BN507" i="5"/>
  <c r="BJ1128" i="5"/>
  <c r="BN1128" i="5"/>
  <c r="BJ848" i="5"/>
  <c r="BN848" i="5"/>
  <c r="BN951" i="5"/>
  <c r="BJ951" i="5"/>
  <c r="BJ144" i="5"/>
  <c r="BN144" i="5"/>
  <c r="BJ692" i="5"/>
  <c r="BN692" i="5"/>
  <c r="BJ186" i="5"/>
  <c r="BN186" i="5"/>
  <c r="BJ209" i="5"/>
  <c r="BN209" i="5"/>
  <c r="BN210" i="5"/>
  <c r="BJ210" i="5"/>
  <c r="BN191" i="5"/>
  <c r="BJ191" i="5"/>
  <c r="BJ934" i="5"/>
  <c r="BN934" i="5"/>
  <c r="BN915" i="5"/>
  <c r="BJ915" i="5"/>
  <c r="BJ303" i="5"/>
  <c r="BN303" i="5"/>
  <c r="BJ878" i="5"/>
  <c r="BN878" i="5"/>
  <c r="BN503" i="5"/>
  <c r="BJ503" i="5"/>
  <c r="BJ347" i="5"/>
  <c r="BN347" i="5"/>
  <c r="BJ796" i="5"/>
  <c r="BN796" i="5"/>
  <c r="BJ518" i="5"/>
  <c r="BN518" i="5"/>
  <c r="BJ537" i="5"/>
  <c r="BN537" i="5"/>
  <c r="BN458" i="5"/>
  <c r="BJ458" i="5"/>
  <c r="BN561" i="5"/>
  <c r="BJ561" i="5"/>
  <c r="BJ895" i="5"/>
  <c r="BN895" i="5"/>
  <c r="BJ603" i="5"/>
  <c r="BN603" i="5"/>
  <c r="BN565" i="5"/>
  <c r="BJ565" i="5"/>
  <c r="BN814" i="5"/>
  <c r="BJ814" i="5"/>
  <c r="BJ294" i="5"/>
  <c r="BN294" i="5"/>
  <c r="BJ117" i="5"/>
  <c r="BN117" i="5"/>
  <c r="BJ1149" i="5"/>
  <c r="BN1149" i="5"/>
  <c r="BJ1147" i="5"/>
  <c r="BN1147" i="5"/>
  <c r="BN352" i="5"/>
  <c r="BJ352" i="5"/>
  <c r="BN575" i="5"/>
  <c r="BJ575" i="5"/>
  <c r="BJ1036" i="5"/>
  <c r="BN1036" i="5"/>
  <c r="BJ291" i="5"/>
  <c r="BN291" i="5"/>
  <c r="BN494" i="5"/>
  <c r="BJ494" i="5"/>
  <c r="BJ349" i="5"/>
  <c r="BN349" i="5"/>
  <c r="BN131" i="5"/>
  <c r="BJ131" i="5"/>
  <c r="BJ111" i="5"/>
  <c r="BN111" i="5"/>
  <c r="BJ832" i="5"/>
  <c r="BN832" i="5"/>
  <c r="BN1186" i="5"/>
  <c r="BJ1186" i="5"/>
  <c r="BJ813" i="5"/>
  <c r="BN813" i="5"/>
  <c r="BN709" i="5"/>
  <c r="BJ709" i="5"/>
  <c r="BJ245" i="5"/>
  <c r="BN245" i="5"/>
  <c r="BN1171" i="5"/>
  <c r="BJ1171" i="5"/>
  <c r="BJ750" i="5"/>
  <c r="BN750" i="5"/>
  <c r="BJ69" i="5"/>
  <c r="BN69" i="5"/>
  <c r="BJ563" i="5"/>
  <c r="BN563" i="5"/>
  <c r="BN307" i="5"/>
  <c r="BJ307" i="5"/>
  <c r="BJ335" i="5"/>
  <c r="BN335" i="5"/>
  <c r="BN1002" i="5"/>
  <c r="BJ1002" i="5"/>
  <c r="BN1177" i="5"/>
  <c r="BJ1177" i="5"/>
  <c r="BN434" i="5"/>
  <c r="BJ434" i="5"/>
  <c r="BJ443" i="5"/>
  <c r="BN443" i="5"/>
  <c r="BJ296" i="5"/>
  <c r="BN296" i="5"/>
  <c r="BN797" i="5"/>
  <c r="BJ797" i="5"/>
  <c r="BJ1022" i="5"/>
  <c r="BN1022" i="5"/>
  <c r="BN1029" i="5"/>
  <c r="BJ1029" i="5"/>
  <c r="BJ622" i="5"/>
  <c r="BN622" i="5"/>
  <c r="BJ237" i="5"/>
  <c r="BN237" i="5"/>
  <c r="BJ445" i="5"/>
  <c r="BN445" i="5"/>
  <c r="BN110" i="5"/>
  <c r="BJ110" i="5"/>
  <c r="BJ994" i="5"/>
  <c r="BN994" i="5"/>
  <c r="BN396" i="5"/>
  <c r="BJ396" i="5"/>
  <c r="BJ1187" i="5"/>
  <c r="BN1187" i="5"/>
  <c r="BJ332" i="5"/>
  <c r="BN332" i="5"/>
  <c r="BN1028" i="5"/>
  <c r="BJ1028" i="5"/>
  <c r="BJ788" i="5"/>
  <c r="BN788" i="5"/>
  <c r="BJ50" i="5"/>
  <c r="BN50" i="5"/>
  <c r="BN99" i="5"/>
  <c r="BJ99" i="5"/>
  <c r="BN479" i="5"/>
  <c r="BJ479" i="5"/>
  <c r="BJ637" i="5"/>
  <c r="BN637" i="5"/>
  <c r="BN397" i="5"/>
  <c r="BJ397" i="5"/>
  <c r="BN1047" i="5"/>
  <c r="BJ1047" i="5"/>
  <c r="BJ896" i="5"/>
  <c r="BN896" i="5"/>
  <c r="BN1033" i="5"/>
  <c r="BJ1033" i="5"/>
  <c r="BN1001" i="5"/>
  <c r="BJ1001" i="5"/>
  <c r="BJ73" i="5"/>
  <c r="BN73" i="5"/>
  <c r="BJ853" i="5"/>
  <c r="BN853" i="5"/>
  <c r="BJ226" i="5"/>
  <c r="BN226" i="5"/>
  <c r="BN957" i="5"/>
  <c r="BJ957" i="5"/>
  <c r="BN658" i="5"/>
  <c r="BJ658" i="5"/>
  <c r="BJ103" i="5"/>
  <c r="BN103" i="5"/>
  <c r="BJ206" i="5"/>
  <c r="BN206" i="5"/>
  <c r="BJ324" i="5"/>
  <c r="BN324" i="5"/>
  <c r="BJ356" i="5"/>
  <c r="BN356" i="5"/>
  <c r="BN825" i="5"/>
  <c r="BJ825" i="5"/>
  <c r="BO309" i="5"/>
  <c r="BK309" i="5"/>
  <c r="BK1004" i="5"/>
  <c r="BO1004" i="5"/>
  <c r="BK820" i="5"/>
  <c r="BO820" i="5"/>
  <c r="BK935" i="5"/>
  <c r="BO935" i="5"/>
  <c r="BK1143" i="5"/>
  <c r="BO1143" i="5"/>
  <c r="BK148" i="5"/>
  <c r="BO148" i="5"/>
  <c r="BO159" i="5"/>
  <c r="BK159" i="5"/>
  <c r="BK834" i="5"/>
  <c r="BO834" i="5"/>
  <c r="BK799" i="5"/>
  <c r="BO799" i="5"/>
  <c r="BK1090" i="5"/>
  <c r="BO1090" i="5"/>
  <c r="BO272" i="5"/>
  <c r="BK272" i="5"/>
  <c r="BK594" i="5"/>
  <c r="BO594" i="5"/>
  <c r="BO647" i="5"/>
  <c r="BK647" i="5"/>
  <c r="BK679" i="5"/>
  <c r="BO679" i="5"/>
  <c r="BK688" i="5"/>
  <c r="BO688" i="5"/>
  <c r="BK1008" i="5"/>
  <c r="BO1008" i="5"/>
  <c r="BO919" i="5"/>
  <c r="BK919" i="5"/>
  <c r="BO1123" i="5"/>
  <c r="BK1123" i="5"/>
  <c r="BO1042" i="5"/>
  <c r="BK1042" i="5"/>
  <c r="BK701" i="5"/>
  <c r="BO701" i="5"/>
  <c r="BK980" i="5"/>
  <c r="BO980" i="5"/>
  <c r="BO150" i="5"/>
  <c r="BK150" i="5"/>
  <c r="BK961" i="5"/>
  <c r="BO961" i="5"/>
  <c r="BK650" i="5"/>
  <c r="BO650" i="5"/>
  <c r="BO1154" i="5"/>
  <c r="BK1154" i="5"/>
  <c r="BO336" i="5"/>
  <c r="BK336" i="5"/>
  <c r="BK1133" i="5"/>
  <c r="BO1133" i="5"/>
  <c r="BK116" i="5"/>
  <c r="BO116" i="5"/>
  <c r="BK17" i="5"/>
  <c r="BO17" i="5"/>
  <c r="BK59" i="5"/>
  <c r="BO59" i="5"/>
  <c r="BO385" i="5"/>
  <c r="BK385" i="5"/>
  <c r="BO472" i="5"/>
  <c r="BK472" i="5"/>
  <c r="BK624" i="5"/>
  <c r="BO624" i="5"/>
  <c r="BK380" i="5"/>
  <c r="BO380" i="5"/>
  <c r="BK1158" i="5"/>
  <c r="BO1158" i="5"/>
  <c r="BO122" i="5"/>
  <c r="BK122" i="5"/>
  <c r="BK251" i="5"/>
  <c r="BO251" i="5"/>
  <c r="BK534" i="5"/>
  <c r="BO534" i="5"/>
  <c r="BO1093" i="5"/>
  <c r="BK1093" i="5"/>
  <c r="BK1165" i="5"/>
  <c r="BO1165" i="5"/>
  <c r="BK211" i="5"/>
  <c r="BO211" i="5"/>
  <c r="BO793" i="5"/>
  <c r="BK793" i="5"/>
  <c r="BO1083" i="5"/>
  <c r="BK1083" i="5"/>
  <c r="BO161" i="5"/>
  <c r="BK161" i="5"/>
  <c r="BK293" i="5"/>
  <c r="BO293" i="5"/>
  <c r="BK55" i="5"/>
  <c r="BO55" i="5"/>
  <c r="BK23" i="5"/>
  <c r="BO23" i="5"/>
  <c r="BK1109" i="5"/>
  <c r="BO1109" i="5"/>
  <c r="BO794" i="5"/>
  <c r="BK794" i="5"/>
  <c r="BK773" i="5"/>
  <c r="BO773" i="5"/>
  <c r="BK937" i="5"/>
  <c r="BO937" i="5"/>
  <c r="BO611" i="5"/>
  <c r="BK611" i="5"/>
  <c r="BO708" i="5"/>
  <c r="BK708" i="5"/>
  <c r="BK1156" i="5"/>
  <c r="BO1156" i="5"/>
  <c r="BO1164" i="5"/>
  <c r="BK1164" i="5"/>
  <c r="BK817" i="5"/>
  <c r="BO817" i="5"/>
  <c r="BK632" i="5"/>
  <c r="BO632" i="5"/>
  <c r="BK169" i="5"/>
  <c r="BO169" i="5"/>
  <c r="BK882" i="5"/>
  <c r="BO882" i="5"/>
  <c r="BK999" i="5"/>
  <c r="BO999" i="5"/>
  <c r="BK525" i="5"/>
  <c r="BO525" i="5"/>
  <c r="BK1184" i="5"/>
  <c r="BO1184" i="5"/>
  <c r="BO11" i="5"/>
  <c r="BK11" i="5"/>
  <c r="BK508" i="5"/>
  <c r="BO508" i="5"/>
  <c r="BK574" i="5"/>
  <c r="BO574" i="5"/>
  <c r="BK388" i="5"/>
  <c r="BO388" i="5"/>
  <c r="BO515" i="5"/>
  <c r="BK515" i="5"/>
  <c r="BK1023" i="5"/>
  <c r="BO1023" i="5"/>
  <c r="BK1065" i="5"/>
  <c r="BO1065" i="5"/>
  <c r="BO33" i="5"/>
  <c r="BK33" i="5"/>
  <c r="BK738" i="5"/>
  <c r="BO738" i="5"/>
  <c r="BK288" i="5"/>
  <c r="BO288" i="5"/>
  <c r="BO1108" i="5"/>
  <c r="BK1108" i="5"/>
  <c r="BO1007" i="5"/>
  <c r="BK1007" i="5"/>
  <c r="BK410" i="5"/>
  <c r="BO410" i="5"/>
  <c r="BO217" i="5"/>
  <c r="BK217" i="5"/>
  <c r="BO521" i="5"/>
  <c r="BK521" i="5"/>
  <c r="BK524" i="5"/>
  <c r="BO524" i="5"/>
  <c r="BO35" i="5"/>
  <c r="BK35" i="5"/>
  <c r="BK207" i="5"/>
  <c r="BO207" i="5"/>
  <c r="BK489" i="5"/>
  <c r="BO489" i="5"/>
  <c r="BK921" i="5"/>
  <c r="BO921" i="5"/>
  <c r="BO690" i="5"/>
  <c r="BK690" i="5"/>
  <c r="BK800" i="5"/>
  <c r="BO800" i="5"/>
  <c r="BK80" i="5"/>
  <c r="BO80" i="5"/>
  <c r="BO45" i="5"/>
  <c r="BK45" i="5"/>
  <c r="BK104" i="5"/>
  <c r="BO104" i="5"/>
  <c r="BO984" i="5"/>
  <c r="BK984" i="5"/>
  <c r="BK312" i="5"/>
  <c r="BO312" i="5"/>
  <c r="BO975" i="5"/>
  <c r="BK975" i="5"/>
  <c r="BK311" i="5"/>
  <c r="BO311" i="5"/>
  <c r="BO851" i="5"/>
  <c r="BK851" i="5"/>
  <c r="BK652" i="5"/>
  <c r="BO652" i="5"/>
  <c r="BK1086" i="5"/>
  <c r="BO1086" i="5"/>
  <c r="BO730" i="5"/>
  <c r="BK730" i="5"/>
  <c r="BI90" i="5"/>
  <c r="BK696" i="5"/>
  <c r="BO474" i="5"/>
  <c r="BJ686" i="5"/>
  <c r="BO768" i="5"/>
  <c r="BJ88" i="5"/>
  <c r="BJ717" i="5"/>
  <c r="BL717" i="5" s="1"/>
  <c r="BO1071" i="5"/>
  <c r="BJ889" i="5"/>
  <c r="BK281" i="5"/>
  <c r="BJ414" i="5"/>
  <c r="BN1117" i="5"/>
  <c r="BJ462" i="5"/>
  <c r="BJ868" i="5"/>
  <c r="BN868" i="5"/>
  <c r="BJ361" i="5"/>
  <c r="BN361" i="5"/>
  <c r="BN1160" i="5"/>
  <c r="BJ1160" i="5"/>
  <c r="BK270" i="5"/>
  <c r="BO270" i="5"/>
  <c r="BK587" i="5"/>
  <c r="BO587" i="5"/>
  <c r="BK199" i="5"/>
  <c r="BO199" i="5"/>
  <c r="BO1084" i="5"/>
  <c r="BK1084" i="5"/>
  <c r="BK811" i="5"/>
  <c r="BO811" i="5"/>
  <c r="BK229" i="5"/>
  <c r="BO229" i="5"/>
  <c r="BK971" i="5"/>
  <c r="BO971" i="5"/>
  <c r="BK277" i="5"/>
  <c r="BO277" i="5"/>
  <c r="BO1175" i="5"/>
  <c r="BK1175" i="5"/>
  <c r="BL402" i="5"/>
  <c r="BI238" i="5"/>
  <c r="BM238" i="5"/>
  <c r="BI535" i="5"/>
  <c r="BM535" i="5"/>
  <c r="BI897" i="5"/>
  <c r="BM897" i="5"/>
  <c r="BI886" i="5"/>
  <c r="BM886" i="5"/>
  <c r="BM449" i="5"/>
  <c r="BI449" i="5"/>
  <c r="BM549" i="5"/>
  <c r="BI549" i="5"/>
  <c r="BI759" i="5"/>
  <c r="BM759" i="5"/>
  <c r="BI1092" i="5"/>
  <c r="BM1092" i="5"/>
  <c r="BI862" i="5"/>
  <c r="BM862" i="5"/>
  <c r="BI145" i="5"/>
  <c r="BM145" i="5"/>
  <c r="BI547" i="5"/>
  <c r="BM547" i="5"/>
  <c r="BM554" i="5"/>
  <c r="BI554" i="5"/>
  <c r="BI1112" i="5"/>
  <c r="BM1112" i="5"/>
  <c r="BI283" i="5"/>
  <c r="BM283" i="5"/>
  <c r="BI579" i="5"/>
  <c r="BM579" i="5"/>
  <c r="BI158" i="5"/>
  <c r="BM158" i="5"/>
  <c r="BI1131" i="5"/>
  <c r="BM1131" i="5"/>
  <c r="BM983" i="5"/>
  <c r="BI983" i="5"/>
  <c r="BI755" i="5"/>
  <c r="BM755" i="5"/>
  <c r="BI204" i="5"/>
  <c r="BM204" i="5"/>
  <c r="BI564" i="5"/>
  <c r="BM564" i="5"/>
  <c r="BI415" i="5"/>
  <c r="BM415" i="5"/>
  <c r="BI1011" i="5"/>
  <c r="BM1011" i="5"/>
  <c r="BJ248" i="5"/>
  <c r="BN248" i="5"/>
  <c r="BJ367" i="5"/>
  <c r="BN367" i="5"/>
  <c r="BN1049" i="5"/>
  <c r="BJ1049" i="5"/>
  <c r="BJ671" i="5"/>
  <c r="BN671" i="5"/>
  <c r="BN228" i="5"/>
  <c r="BJ228" i="5"/>
  <c r="BN931" i="5"/>
  <c r="BJ931" i="5"/>
  <c r="BN119" i="5"/>
  <c r="BJ119" i="5"/>
  <c r="BJ593" i="5"/>
  <c r="BN593" i="5"/>
  <c r="BN365" i="5"/>
  <c r="BJ365" i="5"/>
  <c r="BJ54" i="5"/>
  <c r="BN54" i="5"/>
  <c r="BJ580" i="5"/>
  <c r="BN580" i="5"/>
  <c r="BJ261" i="5"/>
  <c r="BN261" i="5"/>
  <c r="BJ1193" i="5"/>
  <c r="BN1193" i="5"/>
  <c r="BN1208" i="5"/>
  <c r="BJ1208" i="5"/>
  <c r="BO892" i="5"/>
  <c r="BK892" i="5"/>
  <c r="BK786" i="5"/>
  <c r="BO786" i="5"/>
  <c r="BK449" i="5"/>
  <c r="BO449" i="5"/>
  <c r="BK635" i="5"/>
  <c r="BO635" i="5"/>
  <c r="BK1182" i="5"/>
  <c r="BO1182" i="5"/>
  <c r="BK1152" i="5"/>
  <c r="BO1152" i="5"/>
  <c r="BK598" i="5"/>
  <c r="BO598" i="5"/>
  <c r="BK560" i="5"/>
  <c r="BO560" i="5"/>
  <c r="BO395" i="5"/>
  <c r="BK395" i="5"/>
  <c r="BK729" i="5"/>
  <c r="BO729" i="5"/>
  <c r="BO26" i="5"/>
  <c r="BK26" i="5"/>
  <c r="BK698" i="5"/>
  <c r="BO698" i="5"/>
  <c r="BO928" i="5"/>
  <c r="BK928" i="5"/>
  <c r="BO156" i="5"/>
  <c r="BK156" i="5"/>
  <c r="BO43" i="5"/>
  <c r="BK43" i="5"/>
  <c r="BK760" i="5"/>
  <c r="BO760" i="5"/>
  <c r="BK101" i="5"/>
  <c r="BO101" i="5"/>
  <c r="BO995" i="5"/>
  <c r="BK995" i="5"/>
  <c r="BO1153" i="5"/>
  <c r="BK1153" i="5"/>
  <c r="BK883" i="5"/>
  <c r="BO883" i="5"/>
  <c r="BK748" i="5"/>
  <c r="BO748" i="5"/>
  <c r="BK1094" i="5"/>
  <c r="BO1094" i="5"/>
  <c r="BI982" i="5"/>
  <c r="BM982" i="5"/>
  <c r="BI845" i="5"/>
  <c r="BM845" i="5"/>
  <c r="BI1078" i="5"/>
  <c r="BM1078" i="5"/>
  <c r="BM1197" i="5"/>
  <c r="BI1197" i="5"/>
  <c r="BM669" i="5"/>
  <c r="BI669" i="5"/>
  <c r="BI439" i="5"/>
  <c r="BM439" i="5"/>
  <c r="BM821" i="5"/>
  <c r="BI821" i="5"/>
  <c r="BM185" i="5"/>
  <c r="BI185" i="5"/>
  <c r="BI215" i="5"/>
  <c r="BM215" i="5"/>
  <c r="BI20" i="5"/>
  <c r="BM20" i="5"/>
  <c r="BM540" i="5"/>
  <c r="BI540" i="5"/>
  <c r="BI460" i="5"/>
  <c r="BM460" i="5"/>
  <c r="BI1198" i="5"/>
  <c r="BM1198" i="5"/>
  <c r="BM567" i="5"/>
  <c r="BI567" i="5"/>
  <c r="BM232" i="5"/>
  <c r="BI232" i="5"/>
  <c r="BI998" i="5"/>
  <c r="BM998" i="5"/>
  <c r="BM348" i="5"/>
  <c r="BI348" i="5"/>
  <c r="BI74" i="5"/>
  <c r="BM74" i="5"/>
  <c r="BI343" i="5"/>
  <c r="BM343" i="5"/>
  <c r="BI930" i="5"/>
  <c r="BM930" i="5"/>
  <c r="BM1194" i="5"/>
  <c r="BI1194" i="5"/>
  <c r="BI241" i="5"/>
  <c r="BM241" i="5"/>
  <c r="BI807" i="5"/>
  <c r="BM807" i="5"/>
  <c r="BM1098" i="5"/>
  <c r="BI1098" i="5"/>
  <c r="BI464" i="5"/>
  <c r="BM464" i="5"/>
  <c r="BI321" i="5"/>
  <c r="BM321" i="5"/>
  <c r="BI346" i="5"/>
  <c r="BM346" i="5"/>
  <c r="BI674" i="5"/>
  <c r="BM674" i="5"/>
  <c r="BM1148" i="5"/>
  <c r="BI1148" i="5"/>
  <c r="BM884" i="5"/>
  <c r="BI884" i="5"/>
  <c r="BI1064" i="5"/>
  <c r="BM1064" i="5"/>
  <c r="BI92" i="5"/>
  <c r="BM92" i="5"/>
  <c r="BI894" i="5"/>
  <c r="BM894" i="5"/>
  <c r="BM219" i="5"/>
  <c r="BI219" i="5"/>
  <c r="BM155" i="5"/>
  <c r="BI155" i="5"/>
  <c r="BI134" i="5"/>
  <c r="BM134" i="5"/>
  <c r="BI419" i="5"/>
  <c r="BM419" i="5"/>
  <c r="BM255" i="5"/>
  <c r="BI255" i="5"/>
  <c r="BM902" i="5"/>
  <c r="BI902" i="5"/>
  <c r="BM682" i="5"/>
  <c r="BI682" i="5"/>
  <c r="BI532" i="5"/>
  <c r="BM532" i="5"/>
  <c r="BI881" i="5"/>
  <c r="BM881" i="5"/>
  <c r="BM213" i="5"/>
  <c r="BI213" i="5"/>
  <c r="BM25" i="5"/>
  <c r="BI25" i="5"/>
  <c r="BM120" i="5"/>
  <c r="BI120" i="5"/>
  <c r="BI642" i="5"/>
  <c r="BM642" i="5"/>
  <c r="BM576" i="5"/>
  <c r="BI576" i="5"/>
  <c r="BI683" i="5"/>
  <c r="BM683" i="5"/>
  <c r="BI317" i="5"/>
  <c r="BM317" i="5"/>
  <c r="BM84" i="5"/>
  <c r="BI84" i="5"/>
  <c r="BI454" i="5"/>
  <c r="BM454" i="5"/>
  <c r="BI1021" i="5"/>
  <c r="BM1021" i="5"/>
  <c r="BI770" i="5"/>
  <c r="BM770" i="5"/>
  <c r="BI1190" i="5"/>
  <c r="BM1190" i="5"/>
  <c r="BI378" i="5"/>
  <c r="BM378" i="5"/>
  <c r="BM612" i="5"/>
  <c r="BI612" i="5"/>
  <c r="BI645" i="5"/>
  <c r="BM645" i="5"/>
  <c r="BI963" i="5"/>
  <c r="BM963" i="5"/>
  <c r="BI718" i="5"/>
  <c r="BM718" i="5"/>
  <c r="BM512" i="5"/>
  <c r="BI512" i="5"/>
  <c r="BI520" i="5"/>
  <c r="BM520" i="5"/>
  <c r="BI448" i="5"/>
  <c r="BM448" i="5"/>
  <c r="BM846" i="5"/>
  <c r="BI846" i="5"/>
  <c r="BI409" i="5"/>
  <c r="BM409" i="5"/>
  <c r="BI952" i="5"/>
  <c r="BM952" i="5"/>
  <c r="BM888" i="5"/>
  <c r="BI888" i="5"/>
  <c r="BM1056" i="5"/>
  <c r="BI1056" i="5"/>
  <c r="BI468" i="5"/>
  <c r="BM468" i="5"/>
  <c r="BM52" i="5"/>
  <c r="BI52" i="5"/>
  <c r="BM838" i="5"/>
  <c r="BI838" i="5"/>
  <c r="BM763" i="5"/>
  <c r="BI763" i="5"/>
  <c r="BM920" i="5"/>
  <c r="BI920" i="5"/>
  <c r="BI1217" i="5"/>
  <c r="BM1217" i="5"/>
  <c r="BM1025" i="5"/>
  <c r="BI1025" i="5"/>
  <c r="BM1119" i="5"/>
  <c r="BI1119" i="5"/>
  <c r="BM143" i="5"/>
  <c r="BI143" i="5"/>
  <c r="BI205" i="5"/>
  <c r="BM205" i="5"/>
  <c r="BM327" i="5"/>
  <c r="BI327" i="5"/>
  <c r="BM1061" i="5"/>
  <c r="BI1061" i="5"/>
  <c r="BI151" i="5"/>
  <c r="BM151" i="5"/>
  <c r="BI831" i="5"/>
  <c r="BM831" i="5"/>
  <c r="BI368" i="5"/>
  <c r="BM368" i="5"/>
  <c r="BM1137" i="5"/>
  <c r="BI1137" i="5"/>
  <c r="BM785" i="5"/>
  <c r="BI785" i="5"/>
  <c r="BI180" i="5"/>
  <c r="BM180" i="5"/>
  <c r="BM572" i="5"/>
  <c r="BI572" i="5"/>
  <c r="BI1191" i="5"/>
  <c r="BM1191" i="5"/>
  <c r="BM98" i="5"/>
  <c r="BI98" i="5"/>
  <c r="BM1099" i="5"/>
  <c r="BI1099" i="5"/>
  <c r="BI1121" i="5"/>
  <c r="BM1121" i="5"/>
  <c r="BM235" i="5"/>
  <c r="BI235" i="5"/>
  <c r="BM63" i="5"/>
  <c r="BI63" i="5"/>
  <c r="BN270" i="5"/>
  <c r="BJ270" i="5"/>
  <c r="BN384" i="5"/>
  <c r="BJ384" i="5"/>
  <c r="BN1027" i="5"/>
  <c r="BJ1027" i="5"/>
  <c r="BN932" i="5"/>
  <c r="BJ932" i="5"/>
  <c r="BJ269" i="5"/>
  <c r="BN269" i="5"/>
  <c r="BN596" i="5"/>
  <c r="BJ596" i="5"/>
  <c r="BJ620" i="5"/>
  <c r="BN620" i="5"/>
  <c r="BJ543" i="5"/>
  <c r="BN543" i="5"/>
  <c r="BN959" i="5"/>
  <c r="BJ959" i="5"/>
  <c r="BJ21" i="5"/>
  <c r="BN21" i="5"/>
  <c r="BJ618" i="5"/>
  <c r="BN618" i="5"/>
  <c r="BN587" i="5"/>
  <c r="BJ587" i="5"/>
  <c r="BN944" i="5"/>
  <c r="BJ944" i="5"/>
  <c r="BJ824" i="5"/>
  <c r="BN824" i="5"/>
  <c r="BJ491" i="5"/>
  <c r="BN491" i="5"/>
  <c r="BJ940" i="5"/>
  <c r="BN940" i="5"/>
  <c r="BJ319" i="5"/>
  <c r="BN319" i="5"/>
  <c r="BJ681" i="5"/>
  <c r="BN681" i="5"/>
  <c r="BJ617" i="5"/>
  <c r="BN617" i="5"/>
  <c r="BJ1161" i="5"/>
  <c r="BN1161" i="5"/>
  <c r="BJ498" i="5"/>
  <c r="BN498" i="5"/>
  <c r="BN168" i="5"/>
  <c r="BJ168" i="5"/>
  <c r="BJ1070" i="5"/>
  <c r="BN1070" i="5"/>
  <c r="BJ366" i="5"/>
  <c r="BN366" i="5"/>
  <c r="BN536" i="5"/>
  <c r="BJ536" i="5"/>
  <c r="BN1073" i="5"/>
  <c r="BJ1073" i="5"/>
  <c r="BN331" i="5"/>
  <c r="BJ331" i="5"/>
  <c r="BN860" i="5"/>
  <c r="BJ860" i="5"/>
  <c r="BJ836" i="5"/>
  <c r="BN836" i="5"/>
  <c r="BJ118" i="5"/>
  <c r="BN118" i="5"/>
  <c r="BN766" i="5"/>
  <c r="BJ766" i="5"/>
  <c r="BN350" i="5"/>
  <c r="BJ350" i="5"/>
  <c r="BJ446" i="5"/>
  <c r="BN446" i="5"/>
  <c r="BJ1015" i="5"/>
  <c r="BN1015" i="5"/>
  <c r="BJ199" i="5"/>
  <c r="BN199" i="5"/>
  <c r="BN227" i="5"/>
  <c r="BJ227" i="5"/>
  <c r="BN1180" i="5"/>
  <c r="BJ1180" i="5"/>
  <c r="BJ900" i="5"/>
  <c r="BN900" i="5"/>
  <c r="BN546" i="5"/>
  <c r="BJ546" i="5"/>
  <c r="BN5" i="5"/>
  <c r="BJ5" i="5"/>
  <c r="BJ1151" i="5"/>
  <c r="BN1151" i="5"/>
  <c r="BN126" i="5"/>
  <c r="BJ126" i="5"/>
  <c r="BJ628" i="5"/>
  <c r="BN628" i="5"/>
  <c r="BJ955" i="5"/>
  <c r="BN955" i="5"/>
  <c r="BJ571" i="5"/>
  <c r="BN571" i="5"/>
  <c r="BJ403" i="5"/>
  <c r="BN403" i="5"/>
  <c r="BN1084" i="5"/>
  <c r="BJ1084" i="5"/>
  <c r="BJ945" i="5"/>
  <c r="BN945" i="5"/>
  <c r="BJ484" i="5"/>
  <c r="BN484" i="5"/>
  <c r="BN284" i="5"/>
  <c r="BJ284" i="5"/>
  <c r="BJ289" i="5"/>
  <c r="BN289" i="5"/>
  <c r="BJ51" i="5"/>
  <c r="BN51" i="5"/>
  <c r="BJ656" i="5"/>
  <c r="BN656" i="5"/>
  <c r="BN192" i="5"/>
  <c r="BJ192" i="5"/>
  <c r="BJ1135" i="5"/>
  <c r="BN1135" i="5"/>
  <c r="BN811" i="5"/>
  <c r="BJ811" i="5"/>
  <c r="BN234" i="5"/>
  <c r="BJ234" i="5"/>
  <c r="BN1006" i="5"/>
  <c r="BJ1006" i="5"/>
  <c r="BJ107" i="5"/>
  <c r="BN107" i="5"/>
  <c r="BN997" i="5"/>
  <c r="BJ997" i="5"/>
  <c r="BJ216" i="5"/>
  <c r="BN216" i="5"/>
  <c r="BJ877" i="5"/>
  <c r="BN877" i="5"/>
  <c r="BJ229" i="5"/>
  <c r="BN229" i="5"/>
  <c r="BJ1211" i="5"/>
  <c r="BN1211" i="5"/>
  <c r="BN978" i="5"/>
  <c r="BJ978" i="5"/>
  <c r="BJ559" i="5"/>
  <c r="BN559" i="5"/>
  <c r="BJ483" i="5"/>
  <c r="BN483" i="5"/>
  <c r="BJ264" i="5"/>
  <c r="BN264" i="5"/>
  <c r="BN114" i="5"/>
  <c r="BJ114" i="5"/>
  <c r="BJ941" i="5"/>
  <c r="BN941" i="5"/>
  <c r="BN971" i="5"/>
  <c r="BJ971" i="5"/>
  <c r="BJ1212" i="5"/>
  <c r="BN1212" i="5"/>
  <c r="BN592" i="5"/>
  <c r="BJ592" i="5"/>
  <c r="BJ1053" i="5"/>
  <c r="BN1053" i="5"/>
  <c r="BN1018" i="5"/>
  <c r="BJ1018" i="5"/>
  <c r="BJ203" i="5"/>
  <c r="BN203" i="5"/>
  <c r="BJ165" i="5"/>
  <c r="BN165" i="5"/>
  <c r="BN277" i="5"/>
  <c r="BJ277" i="5"/>
  <c r="BJ147" i="5"/>
  <c r="BN147" i="5"/>
  <c r="BJ666" i="5"/>
  <c r="BN666" i="5"/>
  <c r="BN865" i="5"/>
  <c r="BJ865" i="5"/>
  <c r="BJ362" i="5"/>
  <c r="BN362" i="5"/>
  <c r="BN538" i="5"/>
  <c r="BJ538" i="5"/>
  <c r="BJ1175" i="5"/>
  <c r="BN1175" i="5"/>
  <c r="BJ430" i="5"/>
  <c r="BN430" i="5"/>
  <c r="BN823" i="5"/>
  <c r="BJ823" i="5"/>
  <c r="BN377" i="5"/>
  <c r="BJ377" i="5"/>
  <c r="BN298" i="5"/>
  <c r="BJ298" i="5"/>
  <c r="BJ1034" i="5"/>
  <c r="BN1034" i="5"/>
  <c r="BJ339" i="5"/>
  <c r="BN339" i="5"/>
  <c r="BN160" i="5"/>
  <c r="BJ160" i="5"/>
  <c r="BJ39" i="5"/>
  <c r="BN39" i="5"/>
  <c r="BN278" i="5"/>
  <c r="BJ278" i="5"/>
  <c r="BJ38" i="5"/>
  <c r="BN38" i="5"/>
  <c r="BO344" i="5"/>
  <c r="BK344" i="5"/>
  <c r="BK1078" i="5"/>
  <c r="BO1078" i="5"/>
  <c r="BK1197" i="5"/>
  <c r="BO1197" i="5"/>
  <c r="BK669" i="5"/>
  <c r="BO669" i="5"/>
  <c r="BO252" i="5"/>
  <c r="BK252" i="5"/>
  <c r="BK501" i="5"/>
  <c r="BO501" i="5"/>
  <c r="BK821" i="5"/>
  <c r="BO821" i="5"/>
  <c r="BK185" i="5"/>
  <c r="BO185" i="5"/>
  <c r="BK215" i="5"/>
  <c r="BO215" i="5"/>
  <c r="BK20" i="5"/>
  <c r="BO20" i="5"/>
  <c r="BK540" i="5"/>
  <c r="BO540" i="5"/>
  <c r="BO460" i="5"/>
  <c r="BK460" i="5"/>
  <c r="BK1198" i="5"/>
  <c r="BO1198" i="5"/>
  <c r="BK567" i="5"/>
  <c r="BO567" i="5"/>
  <c r="BO232" i="5"/>
  <c r="BK232" i="5"/>
  <c r="BK129" i="5"/>
  <c r="BO129" i="5"/>
  <c r="BK247" i="5"/>
  <c r="BO247" i="5"/>
  <c r="BO772" i="5"/>
  <c r="BK772" i="5"/>
  <c r="BO1150" i="5"/>
  <c r="BK1150" i="5"/>
  <c r="BK502" i="5"/>
  <c r="BO502" i="5"/>
  <c r="BK108" i="5"/>
  <c r="BO108" i="5"/>
  <c r="BO942" i="5"/>
  <c r="BK942" i="5"/>
  <c r="BK1199" i="5"/>
  <c r="BO1199" i="5"/>
  <c r="BK249" i="5"/>
  <c r="BO249" i="5"/>
  <c r="BO202" i="5"/>
  <c r="BK202" i="5"/>
  <c r="BK243" i="5"/>
  <c r="BO243" i="5"/>
  <c r="BO568" i="5"/>
  <c r="BK568" i="5"/>
  <c r="BK480" i="5"/>
  <c r="BO480" i="5"/>
  <c r="BK758" i="5"/>
  <c r="BO758" i="5"/>
  <c r="BK872" i="5"/>
  <c r="BO872" i="5"/>
  <c r="BO187" i="5"/>
  <c r="BK187" i="5"/>
  <c r="BK749" i="5"/>
  <c r="BO749" i="5"/>
  <c r="BK868" i="5"/>
  <c r="BO868" i="5"/>
  <c r="BK421" i="5"/>
  <c r="BO421" i="5"/>
  <c r="BK53" i="5"/>
  <c r="BO53" i="5"/>
  <c r="BO616" i="5"/>
  <c r="BK616" i="5"/>
  <c r="BK987" i="5"/>
  <c r="BO987" i="5"/>
  <c r="BK1209" i="5"/>
  <c r="BO1209" i="5"/>
  <c r="BO361" i="5"/>
  <c r="BK361" i="5"/>
  <c r="BK747" i="5"/>
  <c r="BO747" i="5"/>
  <c r="BK795" i="5"/>
  <c r="BO795" i="5"/>
  <c r="BO196" i="5"/>
  <c r="BK196" i="5"/>
  <c r="BO198" i="5"/>
  <c r="BK198" i="5"/>
  <c r="BO132" i="5"/>
  <c r="BK132" i="5"/>
  <c r="BO16" i="5"/>
  <c r="BK16" i="5"/>
  <c r="BO405" i="5"/>
  <c r="BK405" i="5"/>
  <c r="BK359" i="5"/>
  <c r="BO359" i="5"/>
  <c r="BK946" i="5"/>
  <c r="BO946" i="5"/>
  <c r="BK583" i="5"/>
  <c r="BO583" i="5"/>
  <c r="BK1138" i="5"/>
  <c r="BO1138" i="5"/>
  <c r="BK1145" i="5"/>
  <c r="BO1145" i="5"/>
  <c r="BK1134" i="5"/>
  <c r="BO1134" i="5"/>
  <c r="BO761" i="5"/>
  <c r="BK761" i="5"/>
  <c r="BK752" i="5"/>
  <c r="BO752" i="5"/>
  <c r="BK751" i="5"/>
  <c r="BO751" i="5"/>
  <c r="BO93" i="5"/>
  <c r="BK93" i="5"/>
  <c r="BK531" i="5"/>
  <c r="BO531" i="5"/>
  <c r="BK781" i="5"/>
  <c r="BO781" i="5"/>
  <c r="BK566" i="5"/>
  <c r="BO566" i="5"/>
  <c r="BK1192" i="5"/>
  <c r="BO1192" i="5"/>
  <c r="BK437" i="5"/>
  <c r="BO437" i="5"/>
  <c r="BK401" i="5"/>
  <c r="BO401" i="5"/>
  <c r="BO511" i="5"/>
  <c r="BK511" i="5"/>
  <c r="BK992" i="5"/>
  <c r="BO992" i="5"/>
  <c r="BO1017" i="5"/>
  <c r="BK1017" i="5"/>
  <c r="BO551" i="5"/>
  <c r="BK551" i="5"/>
  <c r="BK1160" i="5"/>
  <c r="BO1160" i="5"/>
  <c r="BK420" i="5"/>
  <c r="BO420" i="5"/>
  <c r="BO924" i="5"/>
  <c r="BK924" i="5"/>
  <c r="BO1206" i="5"/>
  <c r="BK1206" i="5"/>
  <c r="BK639" i="5"/>
  <c r="BO639" i="5"/>
  <c r="BO829" i="5"/>
  <c r="BK829" i="5"/>
  <c r="BO929" i="5"/>
  <c r="BK929" i="5"/>
  <c r="BO1210" i="5"/>
  <c r="BK1210" i="5"/>
  <c r="BO273" i="5"/>
  <c r="BK273" i="5"/>
  <c r="BK925" i="5"/>
  <c r="BO925" i="5"/>
  <c r="BK36" i="5"/>
  <c r="BO36" i="5"/>
  <c r="BO75" i="5"/>
  <c r="BK75" i="5"/>
  <c r="BK880" i="5"/>
  <c r="BO880" i="5"/>
  <c r="BK1183" i="5"/>
  <c r="BO1183" i="5"/>
  <c r="BK691" i="5"/>
  <c r="BO691" i="5"/>
  <c r="BO844" i="5"/>
  <c r="BK844" i="5"/>
  <c r="BK545" i="5"/>
  <c r="BO545" i="5"/>
  <c r="BK91" i="5"/>
  <c r="BO91" i="5"/>
  <c r="BK106" i="5"/>
  <c r="BO106" i="5"/>
  <c r="BO991" i="5"/>
  <c r="BK991" i="5"/>
  <c r="BO661" i="5"/>
  <c r="BK661" i="5"/>
  <c r="BK869" i="5"/>
  <c r="BO869" i="5"/>
  <c r="BK183" i="5"/>
  <c r="BO183" i="5"/>
  <c r="BO958" i="5"/>
  <c r="BK958" i="5"/>
  <c r="BO1141" i="5"/>
  <c r="BK1141" i="5"/>
  <c r="BK86" i="5"/>
  <c r="BO86" i="5"/>
  <c r="BK190" i="5"/>
  <c r="BO190" i="5"/>
  <c r="BN858" i="5"/>
  <c r="BM1031" i="5"/>
  <c r="BO841" i="5"/>
  <c r="BI696" i="5"/>
  <c r="BN474" i="5"/>
  <c r="BO1102" i="5"/>
  <c r="BO839" i="5"/>
  <c r="BN517" i="5"/>
  <c r="BJ1010" i="5"/>
  <c r="BO1179" i="5"/>
  <c r="BO898" i="5"/>
  <c r="BN1071" i="5"/>
  <c r="BN1101" i="5"/>
  <c r="BJ85" i="5"/>
  <c r="BJ2" i="5"/>
  <c r="BK1181" i="5"/>
  <c r="BJ947" i="5"/>
  <c r="BO246" i="5"/>
  <c r="BM164" i="5"/>
  <c r="BI938" i="5"/>
  <c r="BK487" i="5"/>
  <c r="BO326" i="5"/>
  <c r="BJ359" i="5"/>
  <c r="BN359" i="5"/>
  <c r="BJ869" i="5"/>
  <c r="BN869" i="5"/>
  <c r="BK543" i="5"/>
  <c r="BO543" i="5"/>
  <c r="BK1073" i="5"/>
  <c r="BO1073" i="5"/>
  <c r="BK955" i="5"/>
  <c r="BO955" i="5"/>
  <c r="BO284" i="5"/>
  <c r="BK284" i="5"/>
  <c r="BK216" i="5"/>
  <c r="BO216" i="5"/>
  <c r="BO978" i="5"/>
  <c r="BK978" i="5"/>
  <c r="BK1053" i="5"/>
  <c r="BO1053" i="5"/>
  <c r="BO147" i="5"/>
  <c r="BK147" i="5"/>
  <c r="BK430" i="5"/>
  <c r="BO430" i="5"/>
  <c r="BO1034" i="5"/>
  <c r="BK1034" i="5"/>
  <c r="BO160" i="5"/>
  <c r="BK160" i="5"/>
  <c r="BO39" i="5"/>
  <c r="BK39" i="5"/>
  <c r="BO278" i="5"/>
  <c r="BK278" i="5"/>
  <c r="BI400" i="5"/>
  <c r="BM400" i="5"/>
  <c r="BI451" i="5"/>
  <c r="BM451" i="5"/>
  <c r="BM803" i="5"/>
  <c r="BI803" i="5"/>
  <c r="BI655" i="5"/>
  <c r="BM655" i="5"/>
  <c r="BI416" i="5"/>
  <c r="BM416" i="5"/>
  <c r="BM757" i="5"/>
  <c r="BI757" i="5"/>
  <c r="BM495" i="5"/>
  <c r="BI495" i="5"/>
  <c r="BM334" i="5"/>
  <c r="BI334" i="5"/>
  <c r="BI657" i="5"/>
  <c r="BM657" i="5"/>
  <c r="BI259" i="5"/>
  <c r="BM259" i="5"/>
  <c r="BI65" i="5"/>
  <c r="BM65" i="5"/>
  <c r="BI399" i="5"/>
  <c r="BM399" i="5"/>
  <c r="BM1057" i="5"/>
  <c r="BI1057" i="5"/>
  <c r="BI310" i="5"/>
  <c r="BM310" i="5"/>
  <c r="BJ1085" i="5"/>
  <c r="BN1085" i="5"/>
  <c r="BJ1110" i="5"/>
  <c r="BN1110" i="5"/>
  <c r="BN200" i="5"/>
  <c r="BJ200" i="5"/>
  <c r="BJ914" i="5"/>
  <c r="BN914" i="5"/>
  <c r="BJ948" i="5"/>
  <c r="BN948" i="5"/>
  <c r="BN197" i="5"/>
  <c r="BJ197" i="5"/>
  <c r="BJ694" i="5"/>
  <c r="BN694" i="5"/>
  <c r="BN374" i="5"/>
  <c r="BJ374" i="5"/>
  <c r="BN899" i="5"/>
  <c r="BJ899" i="5"/>
  <c r="BJ1189" i="5"/>
  <c r="BN1189" i="5"/>
  <c r="BN861" i="5"/>
  <c r="BJ861" i="5"/>
  <c r="BN500" i="5"/>
  <c r="BJ500" i="5"/>
  <c r="BJ1214" i="5"/>
  <c r="BN1214" i="5"/>
  <c r="BJ623" i="5"/>
  <c r="BN623" i="5"/>
  <c r="BN425" i="5"/>
  <c r="BJ425" i="5"/>
  <c r="BJ1088" i="5"/>
  <c r="BN1088" i="5"/>
  <c r="BJ95" i="5"/>
  <c r="BN95" i="5"/>
  <c r="BN662" i="5"/>
  <c r="BJ662" i="5"/>
  <c r="BN61" i="5"/>
  <c r="BJ61" i="5"/>
  <c r="BN163" i="5"/>
  <c r="BJ163" i="5"/>
  <c r="BJ854" i="5"/>
  <c r="BN854" i="5"/>
  <c r="BN1081" i="5"/>
  <c r="BJ1081" i="5"/>
  <c r="BN736" i="5"/>
  <c r="BJ736" i="5"/>
  <c r="BN287" i="5"/>
  <c r="BJ287" i="5"/>
  <c r="BN369" i="5"/>
  <c r="BJ369" i="5"/>
  <c r="BO897" i="5"/>
  <c r="BK897" i="5"/>
  <c r="BO833" i="5"/>
  <c r="BK833" i="5"/>
  <c r="BK1188" i="5"/>
  <c r="BO1188" i="5"/>
  <c r="BK1035" i="5"/>
  <c r="BO1035" i="5"/>
  <c r="BK6" i="5"/>
  <c r="BO6" i="5"/>
  <c r="BK1107" i="5"/>
  <c r="BO1107" i="5"/>
  <c r="BK68" i="5"/>
  <c r="BO68" i="5"/>
  <c r="BK774" i="5"/>
  <c r="BO774" i="5"/>
  <c r="BO72" i="5"/>
  <c r="BK72" i="5"/>
  <c r="BO780" i="5"/>
  <c r="BK780" i="5"/>
  <c r="BK404" i="5"/>
  <c r="BO404" i="5"/>
  <c r="BO790" i="5"/>
  <c r="BK790" i="5"/>
  <c r="BK916" i="5"/>
  <c r="BO916" i="5"/>
  <c r="BM1048" i="5"/>
  <c r="BI1048" i="5"/>
  <c r="BM41" i="5"/>
  <c r="BI41" i="5"/>
  <c r="BI474" i="5"/>
  <c r="BL474" i="5" s="1"/>
  <c r="BM474" i="5"/>
  <c r="BI641" i="5"/>
  <c r="BM641" i="5"/>
  <c r="BI903" i="5"/>
  <c r="BM903" i="5"/>
  <c r="BM456" i="5"/>
  <c r="BI456" i="5"/>
  <c r="BI1067" i="5"/>
  <c r="BM1067" i="5"/>
  <c r="BM427" i="5"/>
  <c r="BI427" i="5"/>
  <c r="BM745" i="5"/>
  <c r="BI745" i="5"/>
  <c r="BI735" i="5"/>
  <c r="BM735" i="5"/>
  <c r="BM280" i="5"/>
  <c r="BI280" i="5"/>
  <c r="BI776" i="5"/>
  <c r="BM776" i="5"/>
  <c r="BI3" i="5"/>
  <c r="BM3" i="5"/>
  <c r="BI14" i="5"/>
  <c r="BM14" i="5"/>
  <c r="BI40" i="5"/>
  <c r="BM40" i="5"/>
  <c r="BI10" i="5"/>
  <c r="BM10" i="5"/>
  <c r="BI435" i="5"/>
  <c r="BM435" i="5"/>
  <c r="BI455" i="5"/>
  <c r="BM455" i="5"/>
  <c r="BI798" i="5"/>
  <c r="BM798" i="5"/>
  <c r="BI646" i="5"/>
  <c r="BM646" i="5"/>
  <c r="BI784" i="5"/>
  <c r="BM784" i="5"/>
  <c r="BI200" i="5"/>
  <c r="BM200" i="5"/>
  <c r="BI248" i="5"/>
  <c r="BM248" i="5"/>
  <c r="BI351" i="5"/>
  <c r="BM351" i="5"/>
  <c r="BM157" i="5"/>
  <c r="BI157" i="5"/>
  <c r="BM914" i="5"/>
  <c r="BI914" i="5"/>
  <c r="BM1204" i="5"/>
  <c r="BI1204" i="5"/>
  <c r="BM367" i="5"/>
  <c r="BI367" i="5"/>
  <c r="BI1049" i="5"/>
  <c r="BM1049" i="5"/>
  <c r="BI724" i="5"/>
  <c r="BM724" i="5"/>
  <c r="BM671" i="5"/>
  <c r="BI671" i="5"/>
  <c r="BM228" i="5"/>
  <c r="BI228" i="5"/>
  <c r="BI31" i="5"/>
  <c r="BM31" i="5"/>
  <c r="BI466" i="5"/>
  <c r="BM466" i="5"/>
  <c r="BI631" i="5"/>
  <c r="BM631" i="5"/>
  <c r="BI842" i="5"/>
  <c r="BM842" i="5"/>
  <c r="BM948" i="5"/>
  <c r="BI948" i="5"/>
  <c r="BI30" i="5"/>
  <c r="BM30" i="5"/>
  <c r="BI931" i="5"/>
  <c r="BM931" i="5"/>
  <c r="BI471" i="5"/>
  <c r="BM471" i="5"/>
  <c r="BM189" i="5"/>
  <c r="BI189" i="5"/>
  <c r="BM360" i="5"/>
  <c r="BI360" i="5"/>
  <c r="BM119" i="5"/>
  <c r="BI119" i="5"/>
  <c r="BI1115" i="5"/>
  <c r="BM1115" i="5"/>
  <c r="BM746" i="5"/>
  <c r="BI746" i="5"/>
  <c r="BM197" i="5"/>
  <c r="BI197" i="5"/>
  <c r="BI685" i="5"/>
  <c r="BM685" i="5"/>
  <c r="BI593" i="5"/>
  <c r="BM593" i="5"/>
  <c r="BI175" i="5"/>
  <c r="BM175" i="5"/>
  <c r="BM457" i="5"/>
  <c r="BI457" i="5"/>
  <c r="BM365" i="5"/>
  <c r="BI365" i="5"/>
  <c r="BM220" i="5"/>
  <c r="BI220" i="5"/>
  <c r="BI262" i="5"/>
  <c r="BM262" i="5"/>
  <c r="BI694" i="5"/>
  <c r="BM694" i="5"/>
  <c r="BM764" i="5"/>
  <c r="BI764" i="5"/>
  <c r="BI887" i="5"/>
  <c r="BM887" i="5"/>
  <c r="BI290" i="5"/>
  <c r="BM290" i="5"/>
  <c r="BI371" i="5"/>
  <c r="BM371" i="5"/>
  <c r="BI54" i="5"/>
  <c r="BM54" i="5"/>
  <c r="BI638" i="5"/>
  <c r="BM638" i="5"/>
  <c r="BI966" i="5"/>
  <c r="BM966" i="5"/>
  <c r="BI1178" i="5"/>
  <c r="BM1178" i="5"/>
  <c r="BM374" i="5"/>
  <c r="BI374" i="5"/>
  <c r="BI908" i="5"/>
  <c r="BM908" i="5"/>
  <c r="BI580" i="5"/>
  <c r="BM580" i="5"/>
  <c r="BM1136" i="5"/>
  <c r="BI1136" i="5"/>
  <c r="BI71" i="5"/>
  <c r="BM71" i="5"/>
  <c r="BI607" i="5"/>
  <c r="BM607" i="5"/>
  <c r="BI261" i="5"/>
  <c r="BM261" i="5"/>
  <c r="BM899" i="5"/>
  <c r="BI899" i="5"/>
  <c r="BI1087" i="5"/>
  <c r="BM1087" i="5"/>
  <c r="BI806" i="5"/>
  <c r="BM806" i="5"/>
  <c r="BM586" i="5"/>
  <c r="BI586" i="5"/>
  <c r="BI1009" i="5"/>
  <c r="BM1009" i="5"/>
  <c r="BI1157" i="5"/>
  <c r="BM1157" i="5"/>
  <c r="BM1193" i="5"/>
  <c r="BI1193" i="5"/>
  <c r="BI1044" i="5"/>
  <c r="BM1044" i="5"/>
  <c r="BI1189" i="5"/>
  <c r="BM1189" i="5"/>
  <c r="BI300" i="5"/>
  <c r="BM300" i="5"/>
  <c r="BM861" i="5"/>
  <c r="BI861" i="5"/>
  <c r="BM954" i="5"/>
  <c r="BI954" i="5"/>
  <c r="BI500" i="5"/>
  <c r="BM500" i="5"/>
  <c r="BM1214" i="5"/>
  <c r="BI1214" i="5"/>
  <c r="BM623" i="5"/>
  <c r="BI623" i="5"/>
  <c r="BI425" i="5"/>
  <c r="BM425" i="5"/>
  <c r="BI1088" i="5"/>
  <c r="BM1088" i="5"/>
  <c r="BM469" i="5"/>
  <c r="BI469" i="5"/>
  <c r="BI95" i="5"/>
  <c r="BM95" i="5"/>
  <c r="BM662" i="5"/>
  <c r="BI662" i="5"/>
  <c r="BI406" i="5"/>
  <c r="BM406" i="5"/>
  <c r="BI61" i="5"/>
  <c r="BM61" i="5"/>
  <c r="BM762" i="5"/>
  <c r="BI762" i="5"/>
  <c r="BM163" i="5"/>
  <c r="BI163" i="5"/>
  <c r="BI1014" i="5"/>
  <c r="BM1014" i="5"/>
  <c r="BI1208" i="5"/>
  <c r="BM1208" i="5"/>
  <c r="BM854" i="5"/>
  <c r="BI854" i="5"/>
  <c r="BM1081" i="5"/>
  <c r="BI1081" i="5"/>
  <c r="BM736" i="5"/>
  <c r="BI736" i="5"/>
  <c r="BI287" i="5"/>
  <c r="BM287" i="5"/>
  <c r="BI369" i="5"/>
  <c r="BM369" i="5"/>
  <c r="BJ904" i="5"/>
  <c r="BN904" i="5"/>
  <c r="BN182" i="5"/>
  <c r="BJ182" i="5"/>
  <c r="BJ13" i="5"/>
  <c r="BN13" i="5"/>
  <c r="BJ629" i="5"/>
  <c r="BL629" i="5" s="1"/>
  <c r="BN629" i="5"/>
  <c r="BJ597" i="5"/>
  <c r="BN597" i="5"/>
  <c r="BN444" i="5"/>
  <c r="BJ444" i="5"/>
  <c r="BJ97" i="5"/>
  <c r="BN97" i="5"/>
  <c r="BJ769" i="5"/>
  <c r="BN769" i="5"/>
  <c r="BN174" i="5"/>
  <c r="BJ174" i="5"/>
  <c r="BJ542" i="5"/>
  <c r="BN542" i="5"/>
  <c r="BN164" i="5"/>
  <c r="BJ164" i="5"/>
  <c r="BN509" i="5"/>
  <c r="BJ509" i="5"/>
  <c r="BJ70" i="5"/>
  <c r="BN70" i="5"/>
  <c r="BJ704" i="5"/>
  <c r="BN704" i="5"/>
  <c r="BN275" i="5"/>
  <c r="BJ275" i="5"/>
  <c r="BJ473" i="5"/>
  <c r="BN473" i="5"/>
  <c r="BN1091" i="5"/>
  <c r="BJ1091" i="5"/>
  <c r="BJ239" i="5"/>
  <c r="BN239" i="5"/>
  <c r="BN627" i="5"/>
  <c r="BJ627" i="5"/>
  <c r="BJ1132" i="5"/>
  <c r="BN1132" i="5"/>
  <c r="BN960" i="5"/>
  <c r="BJ960" i="5"/>
  <c r="BJ644" i="5"/>
  <c r="BN644" i="5"/>
  <c r="BJ34" i="5"/>
  <c r="BN34" i="5"/>
  <c r="BN1163" i="5"/>
  <c r="BJ1163" i="5"/>
  <c r="BN194" i="5"/>
  <c r="BJ194" i="5"/>
  <c r="BJ741" i="5"/>
  <c r="BN741" i="5"/>
  <c r="BJ1059" i="5"/>
  <c r="BN1059" i="5"/>
  <c r="BJ201" i="5"/>
  <c r="BN201" i="5"/>
  <c r="BJ917" i="5"/>
  <c r="BN917" i="5"/>
  <c r="BN891" i="5"/>
  <c r="BJ891" i="5"/>
  <c r="BJ222" i="5"/>
  <c r="BN222" i="5"/>
  <c r="BJ893" i="5"/>
  <c r="BN893" i="5"/>
  <c r="BJ600" i="5"/>
  <c r="BN600" i="5"/>
  <c r="BN782" i="5"/>
  <c r="BJ782" i="5"/>
  <c r="BN1162" i="5"/>
  <c r="BJ1162" i="5"/>
  <c r="BJ918" i="5"/>
  <c r="BN918" i="5"/>
  <c r="BN452" i="5"/>
  <c r="BJ452" i="5"/>
  <c r="BN267" i="5"/>
  <c r="BJ267" i="5"/>
  <c r="BJ529" i="5"/>
  <c r="BN529" i="5"/>
  <c r="BN171" i="5"/>
  <c r="BJ171" i="5"/>
  <c r="BN139" i="5"/>
  <c r="BJ139" i="5"/>
  <c r="BJ972" i="5"/>
  <c r="BN972" i="5"/>
  <c r="BJ699" i="5"/>
  <c r="BN699" i="5"/>
  <c r="BJ181" i="5"/>
  <c r="BN181" i="5"/>
  <c r="BN1170" i="5"/>
  <c r="BJ1170" i="5"/>
  <c r="BN383" i="5"/>
  <c r="BJ383" i="5"/>
  <c r="BJ990" i="5"/>
  <c r="BN990" i="5"/>
  <c r="BJ672" i="5"/>
  <c r="BN672" i="5"/>
  <c r="BJ481" i="5"/>
  <c r="BN481" i="5"/>
  <c r="BN801" i="5"/>
  <c r="BJ801" i="5"/>
  <c r="BJ1167" i="5"/>
  <c r="BN1167" i="5"/>
  <c r="BJ852" i="5"/>
  <c r="BN852" i="5"/>
  <c r="BN125" i="5"/>
  <c r="BJ125" i="5"/>
  <c r="BJ909" i="5"/>
  <c r="BN909" i="5"/>
  <c r="BJ1125" i="5"/>
  <c r="BN1125" i="5"/>
  <c r="BJ389" i="5"/>
  <c r="BN389" i="5"/>
  <c r="BJ651" i="5"/>
  <c r="BN651" i="5"/>
  <c r="BJ37" i="5"/>
  <c r="BN37" i="5"/>
  <c r="BJ809" i="5"/>
  <c r="BN809" i="5"/>
  <c r="BJ323" i="5"/>
  <c r="BN323" i="5"/>
  <c r="BJ301" i="5"/>
  <c r="BN301" i="5"/>
  <c r="BJ506" i="5"/>
  <c r="BN506" i="5"/>
  <c r="BJ720" i="5"/>
  <c r="BN720" i="5"/>
  <c r="BN1060" i="5"/>
  <c r="BJ1060" i="5"/>
  <c r="BJ225" i="5"/>
  <c r="BN225" i="5"/>
  <c r="BN728" i="5"/>
  <c r="BJ728" i="5"/>
  <c r="BJ1100" i="5"/>
  <c r="BN1100" i="5"/>
  <c r="BJ184" i="5"/>
  <c r="BN184" i="5"/>
  <c r="BN1196" i="5"/>
  <c r="BJ1196" i="5"/>
  <c r="BJ812" i="5"/>
  <c r="BN812" i="5"/>
  <c r="BJ193" i="5"/>
  <c r="BN193" i="5"/>
  <c r="BN815" i="5"/>
  <c r="BJ815" i="5"/>
  <c r="BJ965" i="5"/>
  <c r="BN965" i="5"/>
  <c r="BJ372" i="5"/>
  <c r="BN372" i="5"/>
  <c r="BN859" i="5"/>
  <c r="BJ859" i="5"/>
  <c r="BJ663" i="5"/>
  <c r="BN663" i="5"/>
  <c r="BJ276" i="5"/>
  <c r="BN276" i="5"/>
  <c r="BN398" i="5"/>
  <c r="BJ398" i="5"/>
  <c r="BJ514" i="5"/>
  <c r="BN514" i="5"/>
  <c r="BJ523" i="5"/>
  <c r="BN523" i="5"/>
  <c r="BJ700" i="5"/>
  <c r="BN700" i="5"/>
  <c r="BN1072" i="5"/>
  <c r="BJ1072" i="5"/>
  <c r="BJ1046" i="5"/>
  <c r="BN1046" i="5"/>
  <c r="BJ1051" i="5"/>
  <c r="BN1051" i="5"/>
  <c r="BN355" i="5"/>
  <c r="BJ355" i="5"/>
  <c r="BJ727" i="5"/>
  <c r="BN727" i="5"/>
  <c r="BN271" i="5"/>
  <c r="BJ271" i="5"/>
  <c r="BJ1038" i="5"/>
  <c r="BN1038" i="5"/>
  <c r="BN1127" i="5"/>
  <c r="BJ1127" i="5"/>
  <c r="BN926" i="5"/>
  <c r="BJ926" i="5"/>
  <c r="BJ417" i="5"/>
  <c r="BN417" i="5"/>
  <c r="BN1207" i="5"/>
  <c r="BJ1207" i="5"/>
  <c r="BJ79" i="5"/>
  <c r="BN79" i="5"/>
  <c r="BN856" i="5"/>
  <c r="BJ856" i="5"/>
  <c r="BK128" i="5"/>
  <c r="BO128" i="5"/>
  <c r="BK903" i="5"/>
  <c r="BO903" i="5"/>
  <c r="BK456" i="5"/>
  <c r="BO456" i="5"/>
  <c r="BK427" i="5"/>
  <c r="BO427" i="5"/>
  <c r="BO745" i="5"/>
  <c r="BK745" i="5"/>
  <c r="BK280" i="5"/>
  <c r="BO280" i="5"/>
  <c r="BO776" i="5"/>
  <c r="BK776" i="5"/>
  <c r="BK3" i="5"/>
  <c r="BO3" i="5"/>
  <c r="BK1063" i="5"/>
  <c r="BO1063" i="5"/>
  <c r="BK14" i="5"/>
  <c r="BO14" i="5"/>
  <c r="BK40" i="5"/>
  <c r="BO40" i="5"/>
  <c r="BO10" i="5"/>
  <c r="BK10" i="5"/>
  <c r="BK455" i="5"/>
  <c r="BO455" i="5"/>
  <c r="BO798" i="5"/>
  <c r="BK798" i="5"/>
  <c r="BK646" i="5"/>
  <c r="BO646" i="5"/>
  <c r="BK784" i="5"/>
  <c r="BO784" i="5"/>
  <c r="BK998" i="5"/>
  <c r="BO998" i="5"/>
  <c r="BO348" i="5"/>
  <c r="BK348" i="5"/>
  <c r="BK74" i="5"/>
  <c r="BO74" i="5"/>
  <c r="BK343" i="5"/>
  <c r="BO343" i="5"/>
  <c r="BK930" i="5"/>
  <c r="BO930" i="5"/>
  <c r="BO1194" i="5"/>
  <c r="BK1194" i="5"/>
  <c r="BO241" i="5"/>
  <c r="BK241" i="5"/>
  <c r="BK807" i="5"/>
  <c r="BO807" i="5"/>
  <c r="BO1098" i="5"/>
  <c r="BK1098" i="5"/>
  <c r="BK464" i="5"/>
  <c r="BO464" i="5"/>
  <c r="BK321" i="5"/>
  <c r="BO321" i="5"/>
  <c r="BK346" i="5"/>
  <c r="BO346" i="5"/>
  <c r="BK674" i="5"/>
  <c r="BO674" i="5"/>
  <c r="BK1148" i="5"/>
  <c r="BO1148" i="5"/>
  <c r="BO884" i="5"/>
  <c r="BK884" i="5"/>
  <c r="BK1064" i="5"/>
  <c r="BO1064" i="5"/>
  <c r="BK92" i="5"/>
  <c r="BO92" i="5"/>
  <c r="BK894" i="5"/>
  <c r="BO894" i="5"/>
  <c r="BO219" i="5"/>
  <c r="BK219" i="5"/>
  <c r="BO155" i="5"/>
  <c r="BK155" i="5"/>
  <c r="BK134" i="5"/>
  <c r="BO134" i="5"/>
  <c r="BK419" i="5"/>
  <c r="BO419" i="5"/>
  <c r="BO802" i="5"/>
  <c r="BK802" i="5"/>
  <c r="BO1048" i="5"/>
  <c r="BK1048" i="5"/>
  <c r="BK255" i="5"/>
  <c r="BO255" i="5"/>
  <c r="BO902" i="5"/>
  <c r="BK902" i="5"/>
  <c r="BO682" i="5"/>
  <c r="BK682" i="5"/>
  <c r="BK532" i="5"/>
  <c r="BO532" i="5"/>
  <c r="BK213" i="5"/>
  <c r="BO213" i="5"/>
  <c r="BK25" i="5"/>
  <c r="BO25" i="5"/>
  <c r="BK120" i="5"/>
  <c r="BO120" i="5"/>
  <c r="BK642" i="5"/>
  <c r="BO642" i="5"/>
  <c r="BK576" i="5"/>
  <c r="BO576" i="5"/>
  <c r="BO683" i="5"/>
  <c r="BK683" i="5"/>
  <c r="BO317" i="5"/>
  <c r="BK317" i="5"/>
  <c r="BK84" i="5"/>
  <c r="BO84" i="5"/>
  <c r="BO454" i="5"/>
  <c r="BK454" i="5"/>
  <c r="BK1021" i="5"/>
  <c r="BO1021" i="5"/>
  <c r="BO770" i="5"/>
  <c r="BK770" i="5"/>
  <c r="BK1190" i="5"/>
  <c r="BO1190" i="5"/>
  <c r="BK378" i="5"/>
  <c r="BO378" i="5"/>
  <c r="BK612" i="5"/>
  <c r="BO612" i="5"/>
  <c r="BO645" i="5"/>
  <c r="BK645" i="5"/>
  <c r="BO963" i="5"/>
  <c r="BK963" i="5"/>
  <c r="BK718" i="5"/>
  <c r="BO718" i="5"/>
  <c r="BO512" i="5"/>
  <c r="BK512" i="5"/>
  <c r="BK520" i="5"/>
  <c r="BO520" i="5"/>
  <c r="BO448" i="5"/>
  <c r="BK448" i="5"/>
  <c r="BK846" i="5"/>
  <c r="BO846" i="5"/>
  <c r="BO409" i="5"/>
  <c r="BK409" i="5"/>
  <c r="BO952" i="5"/>
  <c r="BK952" i="5"/>
  <c r="BK888" i="5"/>
  <c r="BO888" i="5"/>
  <c r="BO1056" i="5"/>
  <c r="BK1056" i="5"/>
  <c r="BK468" i="5"/>
  <c r="BO468" i="5"/>
  <c r="BK52" i="5"/>
  <c r="BO52" i="5"/>
  <c r="BK838" i="5"/>
  <c r="BO838" i="5"/>
  <c r="BO763" i="5"/>
  <c r="BK763" i="5"/>
  <c r="BK920" i="5"/>
  <c r="BO920" i="5"/>
  <c r="BK1217" i="5"/>
  <c r="BO1217" i="5"/>
  <c r="BO1025" i="5"/>
  <c r="BK1025" i="5"/>
  <c r="BK1119" i="5"/>
  <c r="BO1119" i="5"/>
  <c r="BK143" i="5"/>
  <c r="BO143" i="5"/>
  <c r="BO205" i="5"/>
  <c r="BK205" i="5"/>
  <c r="BK327" i="5"/>
  <c r="BO327" i="5"/>
  <c r="BO1061" i="5"/>
  <c r="BK1061" i="5"/>
  <c r="BK151" i="5"/>
  <c r="BO151" i="5"/>
  <c r="BK831" i="5"/>
  <c r="BO831" i="5"/>
  <c r="BK368" i="5"/>
  <c r="BO368" i="5"/>
  <c r="BO1137" i="5"/>
  <c r="BK1137" i="5"/>
  <c r="BO785" i="5"/>
  <c r="BK785" i="5"/>
  <c r="BK180" i="5"/>
  <c r="BO180" i="5"/>
  <c r="BK572" i="5"/>
  <c r="BO572" i="5"/>
  <c r="BO1191" i="5"/>
  <c r="BK1191" i="5"/>
  <c r="BK98" i="5"/>
  <c r="BO98" i="5"/>
  <c r="BO1099" i="5"/>
  <c r="BK1099" i="5"/>
  <c r="BK1121" i="5"/>
  <c r="BO1121" i="5"/>
  <c r="BK235" i="5"/>
  <c r="BO235" i="5"/>
  <c r="BO63" i="5"/>
  <c r="BK63" i="5"/>
  <c r="BK41" i="5"/>
  <c r="BO731" i="5"/>
  <c r="BK470" i="5"/>
  <c r="BN1102" i="5"/>
  <c r="BM768" i="5"/>
  <c r="BM517" i="5"/>
  <c r="BN1179" i="5"/>
  <c r="BM898" i="5"/>
  <c r="BM1071" i="5"/>
  <c r="BM177" i="5"/>
  <c r="BJ400" i="5"/>
  <c r="BM173" i="5"/>
  <c r="BI1063" i="5"/>
  <c r="BM497" i="5"/>
  <c r="BN64" i="5"/>
  <c r="BK862" i="5"/>
  <c r="BN655" i="5"/>
  <c r="BJ421" i="5"/>
  <c r="BN421" i="5"/>
  <c r="BN198" i="5"/>
  <c r="BJ198" i="5"/>
  <c r="BJ752" i="5"/>
  <c r="BN752" i="5"/>
  <c r="BN190" i="5"/>
  <c r="BJ190" i="5"/>
  <c r="BK21" i="5"/>
  <c r="BO21" i="5"/>
  <c r="BO1180" i="5"/>
  <c r="BK1180" i="5"/>
  <c r="BK571" i="5"/>
  <c r="BO571" i="5"/>
  <c r="BK289" i="5"/>
  <c r="BO289" i="5"/>
  <c r="BK107" i="5"/>
  <c r="BO107" i="5"/>
  <c r="BO114" i="5"/>
  <c r="BK114" i="5"/>
  <c r="BO203" i="5"/>
  <c r="BK203" i="5"/>
  <c r="BO666" i="5"/>
  <c r="BK666" i="5"/>
  <c r="BO538" i="5"/>
  <c r="BK538" i="5"/>
  <c r="BK823" i="5"/>
  <c r="BO823" i="5"/>
  <c r="BK339" i="5"/>
  <c r="BO339" i="5"/>
  <c r="BK38" i="5"/>
  <c r="BO38" i="5"/>
  <c r="BM281" i="5"/>
  <c r="BI281" i="5"/>
  <c r="BI44" i="5"/>
  <c r="BM44" i="5"/>
  <c r="BI1168" i="5"/>
  <c r="BM1168" i="5"/>
  <c r="BI610" i="5"/>
  <c r="BM610" i="5"/>
  <c r="BM358" i="5"/>
  <c r="BI358" i="5"/>
  <c r="BM407" i="5"/>
  <c r="BI407" i="5"/>
  <c r="BI1202" i="5"/>
  <c r="BM1202" i="5"/>
  <c r="BJ152" i="5"/>
  <c r="BN152" i="5"/>
  <c r="BN863" i="5"/>
  <c r="BJ863" i="5"/>
  <c r="BJ842" i="5"/>
  <c r="BN842" i="5"/>
  <c r="BJ457" i="5"/>
  <c r="BN457" i="5"/>
  <c r="BN371" i="5"/>
  <c r="BJ371" i="5"/>
  <c r="BN1136" i="5"/>
  <c r="BJ1136" i="5"/>
  <c r="BJ1009" i="5"/>
  <c r="BN1009" i="5"/>
  <c r="BN300" i="5"/>
  <c r="BJ300" i="5"/>
  <c r="BJ762" i="5"/>
  <c r="BN762" i="5"/>
  <c r="BO535" i="5"/>
  <c r="BK535" i="5"/>
  <c r="BO886" i="5"/>
  <c r="BK886" i="5"/>
  <c r="BK451" i="5"/>
  <c r="BO451" i="5"/>
  <c r="BK1172" i="5"/>
  <c r="BO1172" i="5"/>
  <c r="BO744" i="5"/>
  <c r="BK744" i="5"/>
  <c r="BO140" i="5"/>
  <c r="BK140" i="5"/>
  <c r="BO676" i="5"/>
  <c r="BK676" i="5"/>
  <c r="BK901" i="5"/>
  <c r="BO901" i="5"/>
  <c r="BK1185" i="5"/>
  <c r="BO1185" i="5"/>
  <c r="BO677" i="5"/>
  <c r="BK677" i="5"/>
  <c r="BK253" i="5"/>
  <c r="BO253" i="5"/>
  <c r="BK1146" i="5"/>
  <c r="BO1146" i="5"/>
  <c r="BK619" i="5"/>
  <c r="BO619" i="5"/>
  <c r="BO467" i="5"/>
  <c r="BK467" i="5"/>
  <c r="BI802" i="5"/>
  <c r="BM802" i="5"/>
  <c r="BL113" i="5"/>
  <c r="BI843" i="5"/>
  <c r="BM843" i="5"/>
  <c r="BL1071" i="5"/>
  <c r="BI1085" i="5"/>
  <c r="BM1085" i="5"/>
  <c r="BI706" i="5"/>
  <c r="BM706" i="5"/>
  <c r="BM680" i="5"/>
  <c r="BI680" i="5"/>
  <c r="BI345" i="5"/>
  <c r="BM345" i="5"/>
  <c r="BM947" i="5"/>
  <c r="BI947" i="5"/>
  <c r="BM486" i="5"/>
  <c r="BI486" i="5"/>
  <c r="BI12" i="5"/>
  <c r="BM12" i="5"/>
  <c r="BM152" i="5"/>
  <c r="BI152" i="5"/>
  <c r="BM1110" i="5"/>
  <c r="BI1110" i="5"/>
  <c r="BI109" i="5"/>
  <c r="BM109" i="5"/>
  <c r="BI22" i="5"/>
  <c r="BM22" i="5"/>
  <c r="BM873" i="5"/>
  <c r="BI873" i="5"/>
  <c r="BI492" i="5"/>
  <c r="BM492" i="5"/>
  <c r="BM702" i="5"/>
  <c r="BI702" i="5"/>
  <c r="BM863" i="5"/>
  <c r="BI863" i="5"/>
  <c r="BI463" i="5"/>
  <c r="BM463" i="5"/>
  <c r="BM522" i="5"/>
  <c r="BI522" i="5"/>
  <c r="BI447" i="5"/>
  <c r="BM447" i="5"/>
  <c r="BI487" i="5"/>
  <c r="BM487" i="5"/>
  <c r="BM1052" i="5"/>
  <c r="BI1052" i="5"/>
  <c r="BI179" i="5"/>
  <c r="BM179" i="5"/>
  <c r="BI649" i="5"/>
  <c r="BM649" i="5"/>
  <c r="BM885" i="5"/>
  <c r="BI885" i="5"/>
  <c r="BI153" i="5"/>
  <c r="BM153" i="5"/>
  <c r="BI985" i="5"/>
  <c r="BM985" i="5"/>
  <c r="BM48" i="5"/>
  <c r="BI48" i="5"/>
  <c r="BI578" i="5"/>
  <c r="BM578" i="5"/>
  <c r="BM585" i="5"/>
  <c r="BI585" i="5"/>
  <c r="BI381" i="5"/>
  <c r="BM381" i="5"/>
  <c r="BI857" i="5"/>
  <c r="BM857" i="5"/>
  <c r="BI195" i="5"/>
  <c r="BM195" i="5"/>
  <c r="BM432" i="5"/>
  <c r="BI432" i="5"/>
  <c r="BM379" i="5"/>
  <c r="BI379" i="5"/>
  <c r="BM1139" i="5"/>
  <c r="BI1139" i="5"/>
  <c r="BI330" i="5"/>
  <c r="BM330" i="5"/>
  <c r="BM57" i="5"/>
  <c r="BI57" i="5"/>
  <c r="BM675" i="5"/>
  <c r="BI675" i="5"/>
  <c r="BI634" i="5"/>
  <c r="BM634" i="5"/>
  <c r="BM453" i="5"/>
  <c r="BI453" i="5"/>
  <c r="BI340" i="5"/>
  <c r="BM340" i="5"/>
  <c r="BM354" i="5"/>
  <c r="BI354" i="5"/>
  <c r="BM254" i="5"/>
  <c r="BI254" i="5"/>
  <c r="BI32" i="5"/>
  <c r="BM32" i="5"/>
  <c r="BI242" i="5"/>
  <c r="BM242" i="5"/>
  <c r="BI505" i="5"/>
  <c r="BM505" i="5"/>
  <c r="BM102" i="5"/>
  <c r="BI102" i="5"/>
  <c r="BI621" i="5"/>
  <c r="BM621" i="5"/>
  <c r="BM609" i="5"/>
  <c r="BI609" i="5"/>
  <c r="BI482" i="5"/>
  <c r="BM482" i="5"/>
  <c r="BM133" i="5"/>
  <c r="BI133" i="5"/>
  <c r="BI533" i="5"/>
  <c r="BM533" i="5"/>
  <c r="BI60" i="5"/>
  <c r="BM60" i="5"/>
  <c r="BI778" i="5"/>
  <c r="BM778" i="5"/>
  <c r="BM601" i="5"/>
  <c r="BI601" i="5"/>
  <c r="BM1066" i="5"/>
  <c r="BI1066" i="5"/>
  <c r="BI233" i="5"/>
  <c r="BM233" i="5"/>
  <c r="BM1020" i="5"/>
  <c r="BI1020" i="5"/>
  <c r="BM636" i="5"/>
  <c r="BI636" i="5"/>
  <c r="BI67" i="5"/>
  <c r="BM67" i="5"/>
  <c r="BM170" i="5"/>
  <c r="BI170" i="5"/>
  <c r="BM394" i="5"/>
  <c r="BI394" i="5"/>
  <c r="BM308" i="5"/>
  <c r="BI308" i="5"/>
  <c r="BI805" i="5"/>
  <c r="BM805" i="5"/>
  <c r="BM1019" i="5"/>
  <c r="BI1019" i="5"/>
  <c r="BM166" i="5"/>
  <c r="BI166" i="5"/>
  <c r="BI1159" i="5"/>
  <c r="BM1159" i="5"/>
  <c r="BM141" i="5"/>
  <c r="BI141" i="5"/>
  <c r="BM1079" i="5"/>
  <c r="BI1079" i="5"/>
  <c r="BI1040" i="5"/>
  <c r="BM1040" i="5"/>
  <c r="BM292" i="5"/>
  <c r="BI292" i="5"/>
  <c r="BI1000" i="5"/>
  <c r="BM1000" i="5"/>
  <c r="BM56" i="5"/>
  <c r="BI56" i="5"/>
  <c r="BM725" i="5"/>
  <c r="BI725" i="5"/>
  <c r="BI968" i="5"/>
  <c r="BM968" i="5"/>
  <c r="BI936" i="5"/>
  <c r="BM936" i="5"/>
  <c r="BM1215" i="5"/>
  <c r="BI1215" i="5"/>
  <c r="BI687" i="5"/>
  <c r="BM687" i="5"/>
  <c r="BI1129" i="5"/>
  <c r="BM1129" i="5"/>
  <c r="BM299" i="5"/>
  <c r="BI299" i="5"/>
  <c r="BM737" i="5"/>
  <c r="BI737" i="5"/>
  <c r="BI263" i="5"/>
  <c r="BM263" i="5"/>
  <c r="BI387" i="5"/>
  <c r="BM387" i="5"/>
  <c r="BM879" i="5"/>
  <c r="BI879" i="5"/>
  <c r="BI214" i="5"/>
  <c r="BM214" i="5"/>
  <c r="BI808" i="5"/>
  <c r="BM808" i="5"/>
  <c r="BI499" i="5"/>
  <c r="BM499" i="5"/>
  <c r="BM981" i="5"/>
  <c r="BI981" i="5"/>
  <c r="BI1074" i="5"/>
  <c r="BM1074" i="5"/>
  <c r="BI716" i="5"/>
  <c r="BM716" i="5"/>
  <c r="BI1144" i="5"/>
  <c r="BM1144" i="5"/>
  <c r="BI1037" i="5"/>
  <c r="BM1037" i="5"/>
  <c r="BM115" i="5"/>
  <c r="BI115" i="5"/>
  <c r="BI855" i="5"/>
  <c r="BM855" i="5"/>
  <c r="BJ1068" i="5"/>
  <c r="BN1068" i="5"/>
  <c r="BN892" i="5"/>
  <c r="BJ892" i="5"/>
  <c r="BJ238" i="5"/>
  <c r="BN238" i="5"/>
  <c r="BJ535" i="5"/>
  <c r="BN535" i="5"/>
  <c r="BN897" i="5"/>
  <c r="BJ897" i="5"/>
  <c r="BJ786" i="5"/>
  <c r="BN786" i="5"/>
  <c r="BJ136" i="5"/>
  <c r="BN136" i="5"/>
  <c r="BJ886" i="5"/>
  <c r="BN886" i="5"/>
  <c r="BN281" i="5"/>
  <c r="BJ281" i="5"/>
  <c r="BJ268" i="5"/>
  <c r="BN268" i="5"/>
  <c r="BJ833" i="5"/>
  <c r="BN833" i="5"/>
  <c r="BJ451" i="5"/>
  <c r="BN451" i="5"/>
  <c r="BN548" i="5"/>
  <c r="BJ548" i="5"/>
  <c r="BJ449" i="5"/>
  <c r="BN449" i="5"/>
  <c r="BJ938" i="5"/>
  <c r="BN938" i="5"/>
  <c r="BN549" i="5"/>
  <c r="BJ549" i="5"/>
  <c r="BJ890" i="5"/>
  <c r="BN890" i="5"/>
  <c r="BN1172" i="5"/>
  <c r="BJ1172" i="5"/>
  <c r="BJ744" i="5"/>
  <c r="BN744" i="5"/>
  <c r="BN697" i="5"/>
  <c r="BJ697" i="5"/>
  <c r="BJ1188" i="5"/>
  <c r="BN1188" i="5"/>
  <c r="BJ659" i="5"/>
  <c r="BN659" i="5"/>
  <c r="BJ140" i="5"/>
  <c r="BN140" i="5"/>
  <c r="BN49" i="5"/>
  <c r="BJ49" i="5"/>
  <c r="BJ1035" i="5"/>
  <c r="BN1035" i="5"/>
  <c r="BJ635" i="5"/>
  <c r="BN635" i="5"/>
  <c r="BN58" i="5"/>
  <c r="BJ58" i="5"/>
  <c r="BN1077" i="5"/>
  <c r="BJ1077" i="5"/>
  <c r="BN6" i="5"/>
  <c r="BJ6" i="5"/>
  <c r="BJ676" i="5"/>
  <c r="BN676" i="5"/>
  <c r="BJ660" i="5"/>
  <c r="BN660" i="5"/>
  <c r="BJ1182" i="5"/>
  <c r="BN1182" i="5"/>
  <c r="BN653" i="5"/>
  <c r="BJ653" i="5"/>
  <c r="BJ977" i="5"/>
  <c r="BN977" i="5"/>
  <c r="BJ1107" i="5"/>
  <c r="BN1107" i="5"/>
  <c r="BJ912" i="5"/>
  <c r="BN912" i="5"/>
  <c r="BN1152" i="5"/>
  <c r="BJ1152" i="5"/>
  <c r="BN426" i="5"/>
  <c r="BJ426" i="5"/>
  <c r="BN901" i="5"/>
  <c r="BJ901" i="5"/>
  <c r="BJ598" i="5"/>
  <c r="BN598" i="5"/>
  <c r="BN265" i="5"/>
  <c r="BJ265" i="5"/>
  <c r="BJ560" i="5"/>
  <c r="BN560" i="5"/>
  <c r="BJ68" i="5"/>
  <c r="BN68" i="5"/>
  <c r="BN1016" i="5"/>
  <c r="BJ1016" i="5"/>
  <c r="BN89" i="5"/>
  <c r="BJ89" i="5"/>
  <c r="BJ1173" i="5"/>
  <c r="BN1173" i="5"/>
  <c r="BN285" i="5"/>
  <c r="BJ285" i="5"/>
  <c r="BJ787" i="5"/>
  <c r="BN787" i="5"/>
  <c r="BJ956" i="5"/>
  <c r="BN956" i="5"/>
  <c r="BJ707" i="5"/>
  <c r="BN707" i="5"/>
  <c r="BJ395" i="5"/>
  <c r="BN395" i="5"/>
  <c r="BN939" i="5"/>
  <c r="BJ939" i="5"/>
  <c r="BJ774" i="5"/>
  <c r="BN774" i="5"/>
  <c r="BJ382" i="5"/>
  <c r="BN382" i="5"/>
  <c r="BN729" i="5"/>
  <c r="BJ729" i="5"/>
  <c r="BN1185" i="5"/>
  <c r="BJ1185" i="5"/>
  <c r="BJ282" i="5"/>
  <c r="BN282" i="5"/>
  <c r="BN779" i="5"/>
  <c r="BJ779" i="5"/>
  <c r="BJ316" i="5"/>
  <c r="BN316" i="5"/>
  <c r="BN72" i="5"/>
  <c r="BJ72" i="5"/>
  <c r="BJ582" i="5"/>
  <c r="BN582" i="5"/>
  <c r="BJ677" i="5"/>
  <c r="BN677" i="5"/>
  <c r="BN26" i="5"/>
  <c r="BJ26" i="5"/>
  <c r="BJ599" i="5"/>
  <c r="BN599" i="5"/>
  <c r="BN780" i="5"/>
  <c r="BJ780" i="5"/>
  <c r="BJ1054" i="5"/>
  <c r="BN1054" i="5"/>
  <c r="BN698" i="5"/>
  <c r="BJ698" i="5"/>
  <c r="BN1012" i="5"/>
  <c r="BJ1012" i="5"/>
  <c r="BJ253" i="5"/>
  <c r="BN253" i="5"/>
  <c r="BJ62" i="5"/>
  <c r="BN62" i="5"/>
  <c r="BN928" i="5"/>
  <c r="BJ928" i="5"/>
  <c r="BJ459" i="5"/>
  <c r="BN459" i="5"/>
  <c r="BJ404" i="5"/>
  <c r="BN404" i="5"/>
  <c r="BN1032" i="5"/>
  <c r="BJ1032" i="5"/>
  <c r="BN156" i="5"/>
  <c r="BJ156" i="5"/>
  <c r="BJ1146" i="5"/>
  <c r="BN1146" i="5"/>
  <c r="BN1062" i="5"/>
  <c r="BJ1062" i="5"/>
  <c r="BN43" i="5"/>
  <c r="BJ43" i="5"/>
  <c r="BJ552" i="5"/>
  <c r="BN552" i="5"/>
  <c r="BN790" i="5"/>
  <c r="BJ790" i="5"/>
  <c r="BN581" i="5"/>
  <c r="BJ581" i="5"/>
  <c r="BJ760" i="5"/>
  <c r="BN760" i="5"/>
  <c r="BJ619" i="5"/>
  <c r="BN619" i="5"/>
  <c r="BN101" i="5"/>
  <c r="BJ101" i="5"/>
  <c r="BJ721" i="5"/>
  <c r="BN721" i="5"/>
  <c r="BN995" i="5"/>
  <c r="BJ995" i="5"/>
  <c r="BJ1111" i="5"/>
  <c r="BN1111" i="5"/>
  <c r="BN1153" i="5"/>
  <c r="BJ1153" i="5"/>
  <c r="BN467" i="5"/>
  <c r="BJ467" i="5"/>
  <c r="BJ883" i="5"/>
  <c r="BN883" i="5"/>
  <c r="BJ748" i="5"/>
  <c r="BN748" i="5"/>
  <c r="BN916" i="5"/>
  <c r="BJ916" i="5"/>
  <c r="BN1219" i="5"/>
  <c r="BJ1219" i="5"/>
  <c r="BN875" i="5"/>
  <c r="BJ875" i="5"/>
  <c r="BN1094" i="5"/>
  <c r="BJ1094" i="5"/>
  <c r="BK843" i="5"/>
  <c r="BO843" i="5"/>
  <c r="BO962" i="5"/>
  <c r="BK962" i="5"/>
  <c r="BK1085" i="5"/>
  <c r="BO1085" i="5"/>
  <c r="BO706" i="5"/>
  <c r="BK706" i="5"/>
  <c r="BK345" i="5"/>
  <c r="BO345" i="5"/>
  <c r="BO947" i="5"/>
  <c r="BK947" i="5"/>
  <c r="BK486" i="5"/>
  <c r="BO486" i="5"/>
  <c r="BK12" i="5"/>
  <c r="BO12" i="5"/>
  <c r="BK152" i="5"/>
  <c r="BO152" i="5"/>
  <c r="BK1110" i="5"/>
  <c r="BO1110" i="5"/>
  <c r="BO109" i="5"/>
  <c r="BK109" i="5"/>
  <c r="BK22" i="5"/>
  <c r="BO22" i="5"/>
  <c r="BK873" i="5"/>
  <c r="BO873" i="5"/>
  <c r="BO1024" i="5"/>
  <c r="BK1024" i="5"/>
  <c r="BO492" i="5"/>
  <c r="BK492" i="5"/>
  <c r="BK702" i="5"/>
  <c r="BO702" i="5"/>
  <c r="BK200" i="5"/>
  <c r="BO200" i="5"/>
  <c r="BK248" i="5"/>
  <c r="BO248" i="5"/>
  <c r="BK351" i="5"/>
  <c r="BO351" i="5"/>
  <c r="BO157" i="5"/>
  <c r="BK157" i="5"/>
  <c r="BK914" i="5"/>
  <c r="BO914" i="5"/>
  <c r="BK1204" i="5"/>
  <c r="BO1204" i="5"/>
  <c r="BK367" i="5"/>
  <c r="BO367" i="5"/>
  <c r="BO1049" i="5"/>
  <c r="BK1049" i="5"/>
  <c r="BK724" i="5"/>
  <c r="BO724" i="5"/>
  <c r="BK671" i="5"/>
  <c r="BO671" i="5"/>
  <c r="BO228" i="5"/>
  <c r="BK228" i="5"/>
  <c r="BK31" i="5"/>
  <c r="BO31" i="5"/>
  <c r="BO466" i="5"/>
  <c r="BK466" i="5"/>
  <c r="BK631" i="5"/>
  <c r="BO631" i="5"/>
  <c r="BK842" i="5"/>
  <c r="BO842" i="5"/>
  <c r="BK948" i="5"/>
  <c r="BO948" i="5"/>
  <c r="BO30" i="5"/>
  <c r="BK30" i="5"/>
  <c r="BK931" i="5"/>
  <c r="BO931" i="5"/>
  <c r="BK471" i="5"/>
  <c r="BO471" i="5"/>
  <c r="BK189" i="5"/>
  <c r="BO189" i="5"/>
  <c r="BO360" i="5"/>
  <c r="BK360" i="5"/>
  <c r="BO119" i="5"/>
  <c r="BK119" i="5"/>
  <c r="BK1115" i="5"/>
  <c r="BO1115" i="5"/>
  <c r="BK746" i="5"/>
  <c r="BO746" i="5"/>
  <c r="BO197" i="5"/>
  <c r="BK197" i="5"/>
  <c r="BK685" i="5"/>
  <c r="BO685" i="5"/>
  <c r="BK593" i="5"/>
  <c r="BO593" i="5"/>
  <c r="BO175" i="5"/>
  <c r="BK175" i="5"/>
  <c r="BK457" i="5"/>
  <c r="BO457" i="5"/>
  <c r="BO365" i="5"/>
  <c r="BK365" i="5"/>
  <c r="BO220" i="5"/>
  <c r="BK220" i="5"/>
  <c r="BO262" i="5"/>
  <c r="BK262" i="5"/>
  <c r="BK694" i="5"/>
  <c r="BO694" i="5"/>
  <c r="BO764" i="5"/>
  <c r="BK764" i="5"/>
  <c r="BK887" i="5"/>
  <c r="BO887" i="5"/>
  <c r="BK290" i="5"/>
  <c r="BO290" i="5"/>
  <c r="BO371" i="5"/>
  <c r="BK371" i="5"/>
  <c r="BK54" i="5"/>
  <c r="BO54" i="5"/>
  <c r="BO638" i="5"/>
  <c r="BK638" i="5"/>
  <c r="BK966" i="5"/>
  <c r="BO966" i="5"/>
  <c r="BK1178" i="5"/>
  <c r="BO1178" i="5"/>
  <c r="BO374" i="5"/>
  <c r="BK374" i="5"/>
  <c r="BK908" i="5"/>
  <c r="BO908" i="5"/>
  <c r="BK580" i="5"/>
  <c r="BO580" i="5"/>
  <c r="BK1136" i="5"/>
  <c r="BO1136" i="5"/>
  <c r="BK71" i="5"/>
  <c r="BO71" i="5"/>
  <c r="BO607" i="5"/>
  <c r="BK607" i="5"/>
  <c r="BK261" i="5"/>
  <c r="BO261" i="5"/>
  <c r="BO899" i="5"/>
  <c r="BK899" i="5"/>
  <c r="BK1087" i="5"/>
  <c r="BO1087" i="5"/>
  <c r="BO806" i="5"/>
  <c r="BK806" i="5"/>
  <c r="BO586" i="5"/>
  <c r="BK586" i="5"/>
  <c r="BO1009" i="5"/>
  <c r="BK1009" i="5"/>
  <c r="BK1157" i="5"/>
  <c r="BO1157" i="5"/>
  <c r="BK1193" i="5"/>
  <c r="BO1193" i="5"/>
  <c r="BO1044" i="5"/>
  <c r="BK1044" i="5"/>
  <c r="BK1189" i="5"/>
  <c r="BO1189" i="5"/>
  <c r="BO300" i="5"/>
  <c r="BK300" i="5"/>
  <c r="BK861" i="5"/>
  <c r="BO861" i="5"/>
  <c r="BK954" i="5"/>
  <c r="BO954" i="5"/>
  <c r="BO500" i="5"/>
  <c r="BK500" i="5"/>
  <c r="BK1214" i="5"/>
  <c r="BO1214" i="5"/>
  <c r="BK623" i="5"/>
  <c r="BO623" i="5"/>
  <c r="BO425" i="5"/>
  <c r="BK425" i="5"/>
  <c r="BO1088" i="5"/>
  <c r="BK1088" i="5"/>
  <c r="BK469" i="5"/>
  <c r="BO469" i="5"/>
  <c r="BK95" i="5"/>
  <c r="BO95" i="5"/>
  <c r="BO662" i="5"/>
  <c r="BK662" i="5"/>
  <c r="BK406" i="5"/>
  <c r="BO406" i="5"/>
  <c r="BO61" i="5"/>
  <c r="BK61" i="5"/>
  <c r="BK762" i="5"/>
  <c r="BO762" i="5"/>
  <c r="BO163" i="5"/>
  <c r="BK163" i="5"/>
  <c r="BK1014" i="5"/>
  <c r="BO1014" i="5"/>
  <c r="BO1208" i="5"/>
  <c r="BK1208" i="5"/>
  <c r="BK854" i="5"/>
  <c r="BO854" i="5"/>
  <c r="BO1081" i="5"/>
  <c r="BK1081" i="5"/>
  <c r="BO736" i="5"/>
  <c r="BK736" i="5"/>
  <c r="BK287" i="5"/>
  <c r="BO287" i="5"/>
  <c r="BK369" i="5"/>
  <c r="BO369" i="5"/>
  <c r="BJ309" i="5"/>
  <c r="BN731" i="5"/>
  <c r="BI470" i="5"/>
  <c r="BM1102" i="5"/>
  <c r="BK641" i="5"/>
  <c r="BK517" i="5"/>
  <c r="BL517" i="5" s="1"/>
  <c r="BM413" i="5"/>
  <c r="BK1140" i="5"/>
  <c r="BJ898" i="5"/>
  <c r="BL898" i="5" s="1"/>
  <c r="BJ177" i="5"/>
  <c r="BJ461" i="5"/>
  <c r="BM584" i="5"/>
  <c r="BO735" i="5"/>
  <c r="BK444" i="5"/>
  <c r="BK286" i="5"/>
  <c r="BN10" i="5"/>
  <c r="BO549" i="5"/>
  <c r="BM765" i="5"/>
  <c r="BM703" i="5"/>
  <c r="BJ53" i="5"/>
  <c r="BN53" i="5"/>
  <c r="BN16" i="5"/>
  <c r="BJ16" i="5"/>
  <c r="BJ781" i="5"/>
  <c r="BN781" i="5"/>
  <c r="BO686" i="5"/>
  <c r="BK686" i="5"/>
  <c r="BK618" i="5"/>
  <c r="BO618" i="5"/>
  <c r="BK681" i="5"/>
  <c r="BO681" i="5"/>
  <c r="BO1070" i="5"/>
  <c r="BK1070" i="5"/>
  <c r="BK366" i="5"/>
  <c r="BO366" i="5"/>
  <c r="BO536" i="5"/>
  <c r="BK536" i="5"/>
  <c r="BK331" i="5"/>
  <c r="BO331" i="5"/>
  <c r="BK860" i="5"/>
  <c r="BO860" i="5"/>
  <c r="BK836" i="5"/>
  <c r="BO836" i="5"/>
  <c r="BK118" i="5"/>
  <c r="BO118" i="5"/>
  <c r="BO1015" i="5"/>
  <c r="BK1015" i="5"/>
  <c r="BK900" i="5"/>
  <c r="BO900" i="5"/>
  <c r="BK5" i="5"/>
  <c r="BO5" i="5"/>
  <c r="BO1151" i="5"/>
  <c r="BK1151" i="5"/>
  <c r="BO126" i="5"/>
  <c r="BK126" i="5"/>
  <c r="BO628" i="5"/>
  <c r="BK628" i="5"/>
  <c r="BK403" i="5"/>
  <c r="BO403" i="5"/>
  <c r="BO51" i="5"/>
  <c r="BK51" i="5"/>
  <c r="BK997" i="5"/>
  <c r="BO997" i="5"/>
  <c r="BK559" i="5"/>
  <c r="BO559" i="5"/>
  <c r="BO264" i="5"/>
  <c r="BK264" i="5"/>
  <c r="BK941" i="5"/>
  <c r="BO941" i="5"/>
  <c r="BO592" i="5"/>
  <c r="BK592" i="5"/>
  <c r="BK165" i="5"/>
  <c r="BO165" i="5"/>
  <c r="BO377" i="5"/>
  <c r="BK377" i="5"/>
  <c r="BI1068" i="5"/>
  <c r="BM1068" i="5"/>
  <c r="BI268" i="5"/>
  <c r="BM268" i="5"/>
  <c r="BI18" i="5"/>
  <c r="BM18" i="5"/>
  <c r="BM78" i="5"/>
  <c r="BI78" i="5"/>
  <c r="BI130" i="5"/>
  <c r="BM130" i="5"/>
  <c r="BI976" i="5"/>
  <c r="BM976" i="5"/>
  <c r="BI974" i="5"/>
  <c r="BM974" i="5"/>
  <c r="BI615" i="5"/>
  <c r="BM615" i="5"/>
  <c r="BI1095" i="5"/>
  <c r="BM1095" i="5"/>
  <c r="BJ702" i="5"/>
  <c r="BN702" i="5"/>
  <c r="BJ31" i="5"/>
  <c r="BN31" i="5"/>
  <c r="BN360" i="5"/>
  <c r="BJ360" i="5"/>
  <c r="BJ764" i="5"/>
  <c r="BN764" i="5"/>
  <c r="BJ966" i="5"/>
  <c r="BN966" i="5"/>
  <c r="BJ1087" i="5"/>
  <c r="BN1087" i="5"/>
  <c r="BJ406" i="5"/>
  <c r="BN406" i="5"/>
  <c r="BK238" i="5"/>
  <c r="BO238" i="5"/>
  <c r="BK260" i="5"/>
  <c r="BO260" i="5"/>
  <c r="BK938" i="5"/>
  <c r="BO938" i="5"/>
  <c r="BK697" i="5"/>
  <c r="BO697" i="5"/>
  <c r="BK659" i="5"/>
  <c r="BO659" i="5"/>
  <c r="BK1077" i="5"/>
  <c r="BO1077" i="5"/>
  <c r="BO426" i="5"/>
  <c r="BK426" i="5"/>
  <c r="BK382" i="5"/>
  <c r="BO382" i="5"/>
  <c r="BK582" i="5"/>
  <c r="BO582" i="5"/>
  <c r="BK62" i="5"/>
  <c r="BO62" i="5"/>
  <c r="BK1062" i="5"/>
  <c r="BO1062" i="5"/>
  <c r="BO721" i="5"/>
  <c r="BK721" i="5"/>
  <c r="BO1219" i="5"/>
  <c r="BK1219" i="5"/>
  <c r="BM528" i="5"/>
  <c r="BI528" i="5"/>
  <c r="BI100" i="5"/>
  <c r="BM100" i="5"/>
  <c r="BI591" i="5"/>
  <c r="BM591" i="5"/>
  <c r="BI1179" i="5"/>
  <c r="BL1179" i="5" s="1"/>
  <c r="BM1179" i="5"/>
  <c r="BM146" i="5"/>
  <c r="BI146" i="5"/>
  <c r="BM710" i="5"/>
  <c r="BI710" i="5"/>
  <c r="BI1116" i="5"/>
  <c r="BM1116" i="5"/>
  <c r="BI325" i="5"/>
  <c r="BM325" i="5"/>
  <c r="BM734" i="5"/>
  <c r="BI734" i="5"/>
  <c r="BI1097" i="5"/>
  <c r="BM1097" i="5"/>
  <c r="BM418" i="5"/>
  <c r="BI418" i="5"/>
  <c r="BI154" i="5"/>
  <c r="BM154" i="5"/>
  <c r="BM295" i="5"/>
  <c r="BI295" i="5"/>
  <c r="BI9" i="5"/>
  <c r="BM9" i="5"/>
  <c r="BI176" i="5"/>
  <c r="BM176" i="5"/>
  <c r="BI230" i="5"/>
  <c r="BM230" i="5"/>
  <c r="BI989" i="5"/>
  <c r="BM989" i="5"/>
  <c r="BI64" i="5"/>
  <c r="BM64" i="5"/>
  <c r="BI973" i="5"/>
  <c r="BM973" i="5"/>
  <c r="BI315" i="5"/>
  <c r="BM315" i="5"/>
  <c r="BI1122" i="5"/>
  <c r="BM1122" i="5"/>
  <c r="BI408" i="5"/>
  <c r="BM408" i="5"/>
  <c r="BI28" i="5"/>
  <c r="BM28" i="5"/>
  <c r="BI665" i="5"/>
  <c r="BM665" i="5"/>
  <c r="BI722" i="5"/>
  <c r="BM722" i="5"/>
  <c r="BM488" i="5"/>
  <c r="BI488" i="5"/>
  <c r="BI556" i="5"/>
  <c r="BM556" i="5"/>
  <c r="BI544" i="5"/>
  <c r="BM544" i="5"/>
  <c r="BM123" i="5"/>
  <c r="BI123" i="5"/>
  <c r="BM570" i="5"/>
  <c r="BI570" i="5"/>
  <c r="BM526" i="5"/>
  <c r="BI526" i="5"/>
  <c r="BI320" i="5"/>
  <c r="BM320" i="5"/>
  <c r="BI693" i="5"/>
  <c r="BM693" i="5"/>
  <c r="BI313" i="5"/>
  <c r="BM313" i="5"/>
  <c r="BM539" i="5"/>
  <c r="BI539" i="5"/>
  <c r="BM342" i="5"/>
  <c r="BI342" i="5"/>
  <c r="BI436" i="5"/>
  <c r="BM436" i="5"/>
  <c r="BI604" i="5"/>
  <c r="BM604" i="5"/>
  <c r="BI87" i="5"/>
  <c r="BM87" i="5"/>
  <c r="BM590" i="5"/>
  <c r="BI590" i="5"/>
  <c r="BM550" i="5"/>
  <c r="BI550" i="5"/>
  <c r="BM588" i="5"/>
  <c r="BI588" i="5"/>
  <c r="BM376" i="5"/>
  <c r="BI376" i="5"/>
  <c r="BI876" i="5"/>
  <c r="BM876" i="5"/>
  <c r="BM373" i="5"/>
  <c r="BI373" i="5"/>
  <c r="BI167" i="5"/>
  <c r="BM167" i="5"/>
  <c r="BI188" i="5"/>
  <c r="BM188" i="5"/>
  <c r="BM4" i="5"/>
  <c r="BI4" i="5"/>
  <c r="BI256" i="5"/>
  <c r="BM256" i="5"/>
  <c r="BM450" i="5"/>
  <c r="BI450" i="5"/>
  <c r="BI827" i="5"/>
  <c r="BM827" i="5"/>
  <c r="BI589" i="5"/>
  <c r="BM589" i="5"/>
  <c r="BI767" i="5"/>
  <c r="BM767" i="5"/>
  <c r="BI375" i="5"/>
  <c r="BM375" i="5"/>
  <c r="BI208" i="5"/>
  <c r="BM208" i="5"/>
  <c r="BM625" i="5"/>
  <c r="BI625" i="5"/>
  <c r="BM46" i="5"/>
  <c r="BI46" i="5"/>
  <c r="BI964" i="5"/>
  <c r="BM964" i="5"/>
  <c r="BI792" i="5"/>
  <c r="BM792" i="5"/>
  <c r="BM465" i="5"/>
  <c r="BI465" i="5"/>
  <c r="BI771" i="5"/>
  <c r="BM771" i="5"/>
  <c r="BI711" i="5"/>
  <c r="BM711" i="5"/>
  <c r="BM223" i="5"/>
  <c r="BI223" i="5"/>
  <c r="BI433" i="5"/>
  <c r="BM433" i="5"/>
  <c r="BM870" i="5"/>
  <c r="BI870" i="5"/>
  <c r="BI105" i="5"/>
  <c r="BM105" i="5"/>
  <c r="BM967" i="5"/>
  <c r="BI967" i="5"/>
  <c r="BI668" i="5"/>
  <c r="BM668" i="5"/>
  <c r="BI654" i="5"/>
  <c r="BM654" i="5"/>
  <c r="BM667" i="5"/>
  <c r="BI667" i="5"/>
  <c r="BM438" i="5"/>
  <c r="BI438" i="5"/>
  <c r="BM513" i="5"/>
  <c r="BI513" i="5"/>
  <c r="BI1205" i="5"/>
  <c r="BM1205" i="5"/>
  <c r="BM826" i="5"/>
  <c r="BI826" i="5"/>
  <c r="BM943" i="5"/>
  <c r="BI943" i="5"/>
  <c r="BI304" i="5"/>
  <c r="BM304" i="5"/>
  <c r="BI828" i="5"/>
  <c r="BM828" i="5"/>
  <c r="BI726" i="5"/>
  <c r="BM726" i="5"/>
  <c r="BI1176" i="5"/>
  <c r="BM1176" i="5"/>
  <c r="BI754" i="5"/>
  <c r="BM754" i="5"/>
  <c r="BM753" i="5"/>
  <c r="BI753" i="5"/>
  <c r="BI713" i="5"/>
  <c r="BM713" i="5"/>
  <c r="BI866" i="5"/>
  <c r="BM866" i="5"/>
  <c r="BI490" i="5"/>
  <c r="BM490" i="5"/>
  <c r="BM630" i="5"/>
  <c r="BI630" i="5"/>
  <c r="BI1114" i="5"/>
  <c r="BM1114" i="5"/>
  <c r="BM933" i="5"/>
  <c r="BI933" i="5"/>
  <c r="BI240" i="5"/>
  <c r="BM240" i="5"/>
  <c r="BM949" i="5"/>
  <c r="BI949" i="5"/>
  <c r="BI112" i="5"/>
  <c r="BM112" i="5"/>
  <c r="BI477" i="5"/>
  <c r="BM477" i="5"/>
  <c r="BI1105" i="5"/>
  <c r="BM1105" i="5"/>
  <c r="BM626" i="5"/>
  <c r="BI626" i="5"/>
  <c r="BM1195" i="5"/>
  <c r="BI1195" i="5"/>
  <c r="BI221" i="5"/>
  <c r="BM221" i="5"/>
  <c r="BM867" i="5"/>
  <c r="BI867" i="5"/>
  <c r="BI605" i="5"/>
  <c r="BM605" i="5"/>
  <c r="BN429" i="5"/>
  <c r="BJ429" i="5"/>
  <c r="BJ584" i="5"/>
  <c r="BN584" i="5"/>
  <c r="BJ231" i="5"/>
  <c r="BN231" i="5"/>
  <c r="BJ1055" i="5"/>
  <c r="BN1055" i="5"/>
  <c r="BJ602" i="5"/>
  <c r="BN602" i="5"/>
  <c r="BJ274" i="5"/>
  <c r="BN274" i="5"/>
  <c r="BJ1039" i="5"/>
  <c r="BN1039" i="5"/>
  <c r="BN613" i="5"/>
  <c r="BJ613" i="5"/>
  <c r="BJ510" i="5"/>
  <c r="BN510" i="5"/>
  <c r="BJ643" i="5"/>
  <c r="BN643" i="5"/>
  <c r="BJ411" i="5"/>
  <c r="BN411" i="5"/>
  <c r="BJ837" i="5"/>
  <c r="BN837" i="5"/>
  <c r="BN927" i="5"/>
  <c r="BJ927" i="5"/>
  <c r="BJ759" i="5"/>
  <c r="BN759" i="5"/>
  <c r="BN1043" i="5"/>
  <c r="BJ1043" i="5"/>
  <c r="BJ1092" i="5"/>
  <c r="BN1092" i="5"/>
  <c r="BJ986" i="5"/>
  <c r="BN986" i="5"/>
  <c r="BJ862" i="5"/>
  <c r="BN862" i="5"/>
  <c r="BN803" i="5"/>
  <c r="BJ803" i="5"/>
  <c r="BN145" i="5"/>
  <c r="BJ145" i="5"/>
  <c r="BJ547" i="5"/>
  <c r="BN547" i="5"/>
  <c r="BN554" i="5"/>
  <c r="BJ554" i="5"/>
  <c r="BJ1112" i="5"/>
  <c r="BN1112" i="5"/>
  <c r="BJ44" i="5"/>
  <c r="BN44" i="5"/>
  <c r="BJ283" i="5"/>
  <c r="BN283" i="5"/>
  <c r="BJ18" i="5"/>
  <c r="BN18" i="5"/>
  <c r="BJ422" i="5"/>
  <c r="BN422" i="5"/>
  <c r="BJ258" i="5"/>
  <c r="BN258" i="5"/>
  <c r="BJ326" i="5"/>
  <c r="BN326" i="5"/>
  <c r="BJ579" i="5"/>
  <c r="BN579" i="5"/>
  <c r="BN78" i="5"/>
  <c r="BJ78" i="5"/>
  <c r="BJ1168" i="5"/>
  <c r="BN1168" i="5"/>
  <c r="BJ569" i="5"/>
  <c r="BN569" i="5"/>
  <c r="BN440" i="5"/>
  <c r="BJ440" i="5"/>
  <c r="BJ416" i="5"/>
  <c r="BN416" i="5"/>
  <c r="BJ158" i="5"/>
  <c r="BN158" i="5"/>
  <c r="BN789" i="5"/>
  <c r="BJ789" i="5"/>
  <c r="BN1174" i="5"/>
  <c r="BJ1174" i="5"/>
  <c r="BJ130" i="5"/>
  <c r="BN130" i="5"/>
  <c r="BJ1131" i="5"/>
  <c r="BN1131" i="5"/>
  <c r="BJ757" i="5"/>
  <c r="BN757" i="5"/>
  <c r="BN121" i="5"/>
  <c r="BJ121" i="5"/>
  <c r="BJ306" i="5"/>
  <c r="BN306" i="5"/>
  <c r="BJ475" i="5"/>
  <c r="BN475" i="5"/>
  <c r="BN835" i="5"/>
  <c r="BJ835" i="5"/>
  <c r="BJ976" i="5"/>
  <c r="BN976" i="5"/>
  <c r="BJ610" i="5"/>
  <c r="BN610" i="5"/>
  <c r="BN983" i="5"/>
  <c r="BJ983" i="5"/>
  <c r="BJ495" i="5"/>
  <c r="BN495" i="5"/>
  <c r="BN664" i="5"/>
  <c r="BJ664" i="5"/>
  <c r="BJ969" i="5"/>
  <c r="BN969" i="5"/>
  <c r="BN755" i="5"/>
  <c r="BJ755" i="5"/>
  <c r="BN334" i="5"/>
  <c r="BJ334" i="5"/>
  <c r="BJ392" i="5"/>
  <c r="BN392" i="5"/>
  <c r="BJ1200" i="5"/>
  <c r="BN1200" i="5"/>
  <c r="BJ204" i="5"/>
  <c r="BN204" i="5"/>
  <c r="BJ657" i="5"/>
  <c r="BN657" i="5"/>
  <c r="BJ8" i="5"/>
  <c r="BN8" i="5"/>
  <c r="BN1124" i="5"/>
  <c r="BJ1124" i="5"/>
  <c r="BJ673" i="5"/>
  <c r="BN673" i="5"/>
  <c r="BJ259" i="5"/>
  <c r="BN259" i="5"/>
  <c r="BN564" i="5"/>
  <c r="BJ564" i="5"/>
  <c r="BJ441" i="5"/>
  <c r="BN441" i="5"/>
  <c r="BJ1080" i="5"/>
  <c r="BN1080" i="5"/>
  <c r="BN142" i="5"/>
  <c r="BJ142" i="5"/>
  <c r="BJ974" i="5"/>
  <c r="BN974" i="5"/>
  <c r="BJ358" i="5"/>
  <c r="BN358" i="5"/>
  <c r="BN864" i="5"/>
  <c r="BJ864" i="5"/>
  <c r="BJ689" i="5"/>
  <c r="BN689" i="5"/>
  <c r="BJ65" i="5"/>
  <c r="BN65" i="5"/>
  <c r="BN1142" i="5"/>
  <c r="BJ1142" i="5"/>
  <c r="BN81" i="5"/>
  <c r="BJ81" i="5"/>
  <c r="BJ640" i="5"/>
  <c r="BN640" i="5"/>
  <c r="BJ399" i="5"/>
  <c r="BN399" i="5"/>
  <c r="BJ415" i="5"/>
  <c r="BN415" i="5"/>
  <c r="BJ407" i="5"/>
  <c r="BN407" i="5"/>
  <c r="BN615" i="5"/>
  <c r="BJ615" i="5"/>
  <c r="BN905" i="5"/>
  <c r="BJ905" i="5"/>
  <c r="BN950" i="5"/>
  <c r="BJ950" i="5"/>
  <c r="BJ1130" i="5"/>
  <c r="BN1130" i="5"/>
  <c r="BN224" i="5"/>
  <c r="BJ224" i="5"/>
  <c r="BN1057" i="5"/>
  <c r="BJ1057" i="5"/>
  <c r="BJ1011" i="5"/>
  <c r="BN1011" i="5"/>
  <c r="BJ1202" i="5"/>
  <c r="BN1202" i="5"/>
  <c r="BN705" i="5"/>
  <c r="BJ705" i="5"/>
  <c r="BJ871" i="5"/>
  <c r="BN871" i="5"/>
  <c r="BJ1095" i="5"/>
  <c r="BN1095" i="5"/>
  <c r="BN1166" i="5"/>
  <c r="BJ1166" i="5"/>
  <c r="BJ310" i="5"/>
  <c r="BN310" i="5"/>
  <c r="BN1218" i="5"/>
  <c r="BJ1218" i="5"/>
  <c r="BK528" i="5"/>
  <c r="BO528" i="5"/>
  <c r="BK100" i="5"/>
  <c r="BO100" i="5"/>
  <c r="BK591" i="5"/>
  <c r="BO591" i="5"/>
  <c r="BK146" i="5"/>
  <c r="BO146" i="5"/>
  <c r="BO218" i="5"/>
  <c r="BK218" i="5"/>
  <c r="BK710" i="5"/>
  <c r="BO710" i="5"/>
  <c r="BO1116" i="5"/>
  <c r="BK1116" i="5"/>
  <c r="BO162" i="5"/>
  <c r="BK162" i="5"/>
  <c r="BO325" i="5"/>
  <c r="BK325" i="5"/>
  <c r="BK734" i="5"/>
  <c r="BO734" i="5"/>
  <c r="BO1097" i="5"/>
  <c r="BK1097" i="5"/>
  <c r="BK418" i="5"/>
  <c r="BO418" i="5"/>
  <c r="BO154" i="5"/>
  <c r="BK154" i="5"/>
  <c r="BK295" i="5"/>
  <c r="BO295" i="5"/>
  <c r="BO9" i="5"/>
  <c r="BK9" i="5"/>
  <c r="BK176" i="5"/>
  <c r="BO176" i="5"/>
  <c r="BO230" i="5"/>
  <c r="BK230" i="5"/>
  <c r="BO989" i="5"/>
  <c r="BK989" i="5"/>
  <c r="BO64" i="5"/>
  <c r="BK64" i="5"/>
  <c r="BK973" i="5"/>
  <c r="BO973" i="5"/>
  <c r="BK463" i="5"/>
  <c r="BO463" i="5"/>
  <c r="BO522" i="5"/>
  <c r="BK522" i="5"/>
  <c r="BO447" i="5"/>
  <c r="BK447" i="5"/>
  <c r="BK765" i="5"/>
  <c r="BO765" i="5"/>
  <c r="BO1052" i="5"/>
  <c r="BK1052" i="5"/>
  <c r="BK179" i="5"/>
  <c r="BO179" i="5"/>
  <c r="BK649" i="5"/>
  <c r="BO649" i="5"/>
  <c r="BO885" i="5"/>
  <c r="BK885" i="5"/>
  <c r="BK48" i="5"/>
  <c r="BO48" i="5"/>
  <c r="BK578" i="5"/>
  <c r="BO578" i="5"/>
  <c r="BK585" i="5"/>
  <c r="BO585" i="5"/>
  <c r="BO381" i="5"/>
  <c r="BK381" i="5"/>
  <c r="BK857" i="5"/>
  <c r="BO857" i="5"/>
  <c r="BK195" i="5"/>
  <c r="BO195" i="5"/>
  <c r="BK432" i="5"/>
  <c r="BO432" i="5"/>
  <c r="BO379" i="5"/>
  <c r="BK379" i="5"/>
  <c r="BK1139" i="5"/>
  <c r="BO1139" i="5"/>
  <c r="BK330" i="5"/>
  <c r="BO330" i="5"/>
  <c r="BK57" i="5"/>
  <c r="BO57" i="5"/>
  <c r="BK675" i="5"/>
  <c r="BO675" i="5"/>
  <c r="BO634" i="5"/>
  <c r="BK634" i="5"/>
  <c r="BK453" i="5"/>
  <c r="BO453" i="5"/>
  <c r="BO340" i="5"/>
  <c r="BK340" i="5"/>
  <c r="BK354" i="5"/>
  <c r="BO354" i="5"/>
  <c r="BO254" i="5"/>
  <c r="BK254" i="5"/>
  <c r="BK32" i="5"/>
  <c r="BO32" i="5"/>
  <c r="BO242" i="5"/>
  <c r="BK242" i="5"/>
  <c r="BK505" i="5"/>
  <c r="BO505" i="5"/>
  <c r="BK102" i="5"/>
  <c r="BO102" i="5"/>
  <c r="BK621" i="5"/>
  <c r="BO621" i="5"/>
  <c r="BK609" i="5"/>
  <c r="BO609" i="5"/>
  <c r="BO482" i="5"/>
  <c r="BK482" i="5"/>
  <c r="BK133" i="5"/>
  <c r="BO133" i="5"/>
  <c r="BO533" i="5"/>
  <c r="BK533" i="5"/>
  <c r="BO60" i="5"/>
  <c r="BK60" i="5"/>
  <c r="BK778" i="5"/>
  <c r="BO778" i="5"/>
  <c r="BO601" i="5"/>
  <c r="BK601" i="5"/>
  <c r="BO1066" i="5"/>
  <c r="BK1066" i="5"/>
  <c r="BK233" i="5"/>
  <c r="BO233" i="5"/>
  <c r="BK1020" i="5"/>
  <c r="BO1020" i="5"/>
  <c r="BO636" i="5"/>
  <c r="BK636" i="5"/>
  <c r="BO67" i="5"/>
  <c r="BK67" i="5"/>
  <c r="BO170" i="5"/>
  <c r="BK170" i="5"/>
  <c r="BK394" i="5"/>
  <c r="BO394" i="5"/>
  <c r="BO308" i="5"/>
  <c r="BK308" i="5"/>
  <c r="BK805" i="5"/>
  <c r="BO805" i="5"/>
  <c r="BK1019" i="5"/>
  <c r="BO1019" i="5"/>
  <c r="BK166" i="5"/>
  <c r="BO166" i="5"/>
  <c r="BK1159" i="5"/>
  <c r="BO1159" i="5"/>
  <c r="BK141" i="5"/>
  <c r="BO141" i="5"/>
  <c r="BO1079" i="5"/>
  <c r="BK1079" i="5"/>
  <c r="BO1040" i="5"/>
  <c r="BK1040" i="5"/>
  <c r="BK292" i="5"/>
  <c r="BO292" i="5"/>
  <c r="BK1000" i="5"/>
  <c r="BO1000" i="5"/>
  <c r="BO56" i="5"/>
  <c r="BK56" i="5"/>
  <c r="BO725" i="5"/>
  <c r="BK725" i="5"/>
  <c r="BK968" i="5"/>
  <c r="BO968" i="5"/>
  <c r="BK936" i="5"/>
  <c r="BO936" i="5"/>
  <c r="BO1215" i="5"/>
  <c r="BK1215" i="5"/>
  <c r="BK687" i="5"/>
  <c r="BO687" i="5"/>
  <c r="BO1129" i="5"/>
  <c r="BK1129" i="5"/>
  <c r="BO299" i="5"/>
  <c r="BK299" i="5"/>
  <c r="BO737" i="5"/>
  <c r="BK737" i="5"/>
  <c r="BK263" i="5"/>
  <c r="BO263" i="5"/>
  <c r="BK387" i="5"/>
  <c r="BO387" i="5"/>
  <c r="BK879" i="5"/>
  <c r="BO879" i="5"/>
  <c r="BO214" i="5"/>
  <c r="BK214" i="5"/>
  <c r="BK808" i="5"/>
  <c r="BO808" i="5"/>
  <c r="BO499" i="5"/>
  <c r="BK499" i="5"/>
  <c r="BK981" i="5"/>
  <c r="BO981" i="5"/>
  <c r="BO1074" i="5"/>
  <c r="BK1074" i="5"/>
  <c r="BO716" i="5"/>
  <c r="BK716" i="5"/>
  <c r="BK1144" i="5"/>
  <c r="BO1144" i="5"/>
  <c r="BO1037" i="5"/>
  <c r="BK1037" i="5"/>
  <c r="BK115" i="5"/>
  <c r="BO115" i="5"/>
  <c r="BO855" i="5"/>
  <c r="BK855" i="5"/>
  <c r="BO113" i="5"/>
  <c r="BK858" i="5"/>
  <c r="BJ841" i="5"/>
  <c r="BO328" i="5"/>
  <c r="BN923" i="5"/>
  <c r="BK982" i="5"/>
  <c r="BK775" i="5"/>
  <c r="BK413" i="5"/>
  <c r="BN341" i="5"/>
  <c r="BJ333" i="5"/>
  <c r="BM318" i="5"/>
  <c r="BM162" i="5"/>
  <c r="BO24" i="5"/>
  <c r="BK174" i="5"/>
  <c r="BN76" i="5"/>
  <c r="BK863" i="5"/>
  <c r="BI329" i="5"/>
  <c r="BO881" i="5"/>
  <c r="BD136" i="5"/>
  <c r="BD1172" i="5"/>
  <c r="BD1077" i="5"/>
  <c r="BD395" i="5"/>
  <c r="BD641" i="5"/>
  <c r="BD903" i="5"/>
  <c r="BD776" i="5"/>
  <c r="BD1063" i="5"/>
  <c r="BD379" i="5"/>
  <c r="BD1020" i="5"/>
  <c r="BD716" i="5"/>
  <c r="BD555" i="5"/>
  <c r="BD731" i="5"/>
  <c r="BD714" i="5"/>
  <c r="BD429" i="5"/>
  <c r="BD1010" i="5"/>
  <c r="BD898" i="5"/>
  <c r="BD341" i="5"/>
  <c r="BD333" i="5"/>
  <c r="BD584" i="5"/>
  <c r="BD889" i="5"/>
  <c r="BD305" i="5"/>
  <c r="BD231" i="5"/>
  <c r="BD1055" i="5"/>
  <c r="BD602" i="5"/>
  <c r="BD274" i="5"/>
  <c r="BD1039" i="5"/>
  <c r="BD1068" i="5"/>
  <c r="BD901" i="5"/>
  <c r="BD462" i="5"/>
  <c r="BD1179" i="5"/>
  <c r="BD418" i="5"/>
  <c r="BD885" i="5"/>
  <c r="BD505" i="5"/>
  <c r="BD1031" i="5"/>
  <c r="BD822" i="5"/>
  <c r="BD719" i="5"/>
  <c r="BD678" i="5"/>
  <c r="BD413" i="5"/>
  <c r="BD1003" i="5"/>
  <c r="BD96" i="5"/>
  <c r="BD412" i="5"/>
  <c r="BD1005" i="5"/>
  <c r="BD1181" i="5"/>
  <c r="BD530" i="5"/>
  <c r="BD24" i="5"/>
  <c r="BD1089" i="5"/>
  <c r="BD476" i="5"/>
  <c r="BD519" i="5"/>
  <c r="BD1076" i="5"/>
  <c r="BD497" i="5"/>
  <c r="BD577" i="5"/>
  <c r="BD595" i="5"/>
  <c r="BD553" i="5"/>
  <c r="BD1030" i="5"/>
  <c r="BD496" i="5"/>
  <c r="BD478" i="5"/>
  <c r="BD329" i="5"/>
  <c r="BD393" i="5"/>
  <c r="BD849" i="5"/>
  <c r="BD27" i="5"/>
  <c r="BD988" i="5"/>
  <c r="BD818" i="5"/>
  <c r="BD874" i="5"/>
  <c r="BD695" i="5"/>
  <c r="BD732" i="5"/>
  <c r="BD1045" i="5"/>
  <c r="BD756" i="5"/>
  <c r="BD840" i="5"/>
  <c r="BD124" i="5"/>
  <c r="BD911" i="5"/>
  <c r="BD1213" i="5"/>
  <c r="BD386" i="5"/>
  <c r="BD82" i="5"/>
  <c r="BD19" i="5"/>
  <c r="BD614" i="5"/>
  <c r="BD712" i="5"/>
  <c r="BD337" i="5"/>
  <c r="BD996" i="5"/>
  <c r="BD1026" i="5"/>
  <c r="BD236" i="5"/>
  <c r="BD541" i="5"/>
  <c r="BD1106" i="5"/>
  <c r="BD819" i="5"/>
  <c r="BD1155" i="5"/>
  <c r="BD847" i="5"/>
  <c r="BD29" i="5"/>
  <c r="BD485" i="5"/>
  <c r="BD138" i="5"/>
  <c r="BD830" i="5"/>
  <c r="BD1203" i="5"/>
  <c r="BD777" i="5"/>
  <c r="BD1075" i="5"/>
  <c r="BD1096" i="5"/>
  <c r="BD309" i="5"/>
  <c r="BD244" i="5"/>
  <c r="BD562" i="5"/>
  <c r="BD517" i="5"/>
  <c r="BD1004" i="5"/>
  <c r="BD1113" i="5"/>
  <c r="BD820" i="5"/>
  <c r="BD935" i="5"/>
  <c r="BD318" i="5"/>
  <c r="BD1143" i="5"/>
  <c r="BD148" i="5"/>
  <c r="BD159" i="5"/>
  <c r="BD834" i="5"/>
  <c r="BD246" i="5"/>
  <c r="BD799" i="5"/>
  <c r="BD1090" i="5"/>
  <c r="BD272" i="5"/>
  <c r="BD594" i="5"/>
  <c r="BD647" i="5"/>
  <c r="BD679" i="5"/>
  <c r="BD1042" i="5"/>
  <c r="BD701" i="5"/>
  <c r="BD980" i="5"/>
  <c r="BD150" i="5"/>
  <c r="BD961" i="5"/>
  <c r="BD650" i="5"/>
  <c r="BD1154" i="5"/>
  <c r="BD336" i="5"/>
  <c r="BD385" i="5"/>
  <c r="BD472" i="5"/>
  <c r="BD624" i="5"/>
  <c r="BD122" i="5"/>
  <c r="BD251" i="5"/>
  <c r="BD1165" i="5"/>
  <c r="BD211" i="5"/>
  <c r="BD161" i="5"/>
  <c r="BD293" i="5"/>
  <c r="BD1109" i="5"/>
  <c r="BD794" i="5"/>
  <c r="BD611" i="5"/>
  <c r="BD708" i="5"/>
  <c r="BD817" i="5"/>
  <c r="BD632" i="5"/>
  <c r="BD999" i="5"/>
  <c r="BD525" i="5"/>
  <c r="BD508" i="5"/>
  <c r="BD574" i="5"/>
  <c r="BD1023" i="5"/>
  <c r="BD1065" i="5"/>
  <c r="BD288" i="5"/>
  <c r="BD1108" i="5"/>
  <c r="BD217" i="5"/>
  <c r="BD521" i="5"/>
  <c r="BD207" i="5"/>
  <c r="BD144" i="5"/>
  <c r="BD796" i="5"/>
  <c r="BD567" i="5"/>
  <c r="BD285" i="5"/>
  <c r="BD729" i="5"/>
  <c r="BD316" i="5"/>
  <c r="BD26" i="5"/>
  <c r="BD873" i="5"/>
  <c r="BD1049" i="5"/>
  <c r="BD400" i="5"/>
  <c r="BD613" i="5"/>
  <c r="BD510" i="5"/>
  <c r="BD643" i="5"/>
  <c r="BD411" i="5"/>
  <c r="BD837" i="5"/>
  <c r="BD927" i="5"/>
  <c r="BD759" i="5"/>
  <c r="BD1043" i="5"/>
  <c r="BD1092" i="5"/>
  <c r="BD986" i="5"/>
  <c r="BD862" i="5"/>
  <c r="BD547" i="5"/>
  <c r="BD18" i="5"/>
  <c r="BD326" i="5"/>
  <c r="BD1168" i="5"/>
  <c r="BD158" i="5"/>
  <c r="BD1131" i="5"/>
  <c r="BD475" i="5"/>
  <c r="BD983" i="5"/>
  <c r="BD755" i="5"/>
  <c r="BD238" i="5"/>
  <c r="BD268" i="5"/>
  <c r="BD1107" i="5"/>
  <c r="BD68" i="5"/>
  <c r="BD407" i="5"/>
  <c r="BD1130" i="5"/>
  <c r="BD528" i="5"/>
  <c r="BD100" i="5"/>
  <c r="BD328" i="5"/>
  <c r="BD591" i="5"/>
  <c r="BD717" i="5"/>
  <c r="BD146" i="5"/>
  <c r="BD218" i="5"/>
  <c r="BD710" i="5"/>
  <c r="BD1116" i="5"/>
  <c r="BD162" i="5"/>
  <c r="BD325" i="5"/>
  <c r="BD734" i="5"/>
  <c r="BD1097" i="5"/>
  <c r="BD154" i="5"/>
  <c r="BD295" i="5"/>
  <c r="BD9" i="5"/>
  <c r="BD176" i="5"/>
  <c r="BD230" i="5"/>
  <c r="BD989" i="5"/>
  <c r="BD64" i="5"/>
  <c r="BD973" i="5"/>
  <c r="BD463" i="5"/>
  <c r="BD522" i="5"/>
  <c r="BD447" i="5"/>
  <c r="BD487" i="5"/>
  <c r="BD765" i="5"/>
  <c r="BD1052" i="5"/>
  <c r="BD179" i="5"/>
  <c r="BD649" i="5"/>
  <c r="BD153" i="5"/>
  <c r="BD985" i="5"/>
  <c r="BD48" i="5"/>
  <c r="BD578" i="5"/>
  <c r="BD585" i="5"/>
  <c r="BD381" i="5"/>
  <c r="BD857" i="5"/>
  <c r="BD195" i="5"/>
  <c r="BD432" i="5"/>
  <c r="BD1139" i="5"/>
  <c r="BD330" i="5"/>
  <c r="BD57" i="5"/>
  <c r="BD675" i="5"/>
  <c r="BD634" i="5"/>
  <c r="BD453" i="5"/>
  <c r="BD340" i="5"/>
  <c r="BD354" i="5"/>
  <c r="BD254" i="5"/>
  <c r="BD32" i="5"/>
  <c r="BD242" i="5"/>
  <c r="BD102" i="5"/>
  <c r="BD621" i="5"/>
  <c r="BD609" i="5"/>
  <c r="BD482" i="5"/>
  <c r="BD133" i="5"/>
  <c r="BD533" i="5"/>
  <c r="BD60" i="5"/>
  <c r="BD778" i="5"/>
  <c r="BD601" i="5"/>
  <c r="BD1066" i="5"/>
  <c r="BD233" i="5"/>
  <c r="BD394" i="5"/>
  <c r="BD606" i="5"/>
  <c r="BD357" i="5"/>
  <c r="BD715" i="5"/>
  <c r="BD314" i="5"/>
  <c r="BD527" i="5"/>
  <c r="BD913" i="5"/>
  <c r="BD370" i="5"/>
  <c r="BD906" i="5"/>
  <c r="BD428" i="5"/>
  <c r="BD739" i="5"/>
  <c r="BD791" i="5"/>
  <c r="BD1118" i="5"/>
  <c r="BD953" i="5"/>
  <c r="BD127" i="5"/>
  <c r="BD740" i="5"/>
  <c r="BD1050" i="5"/>
  <c r="BD1216" i="5"/>
  <c r="BD431" i="5"/>
  <c r="BD841" i="5"/>
  <c r="BD1201" i="5"/>
  <c r="BD88" i="5"/>
  <c r="BD723" i="5"/>
  <c r="BD1140" i="5"/>
  <c r="BD391" i="5"/>
  <c r="BD47" i="5"/>
  <c r="BD353" i="5"/>
  <c r="BD1058" i="5"/>
  <c r="BD1126" i="5"/>
  <c r="BD390" i="5"/>
  <c r="BD573" i="5"/>
  <c r="BD1120" i="5"/>
  <c r="BD286" i="5"/>
  <c r="BD338" i="5"/>
  <c r="BD414" i="5"/>
  <c r="BD76" i="5"/>
  <c r="BD633" i="5"/>
  <c r="BD816" i="5"/>
  <c r="BD1117" i="5"/>
  <c r="BD42" i="5"/>
  <c r="BD608" i="5"/>
  <c r="BD315" i="5"/>
  <c r="BD1122" i="5"/>
  <c r="BD408" i="5"/>
  <c r="BD28" i="5"/>
  <c r="BD665" i="5"/>
  <c r="BD722" i="5"/>
  <c r="BD488" i="5"/>
  <c r="BD556" i="5"/>
  <c r="BD544" i="5"/>
  <c r="BD123" i="5"/>
  <c r="BD570" i="5"/>
  <c r="BD526" i="5"/>
  <c r="BD320" i="5"/>
  <c r="BD693" i="5"/>
  <c r="BD313" i="5"/>
  <c r="BD539" i="5"/>
  <c r="BD342" i="5"/>
  <c r="BD436" i="5"/>
  <c r="BD604" i="5"/>
  <c r="BD87" i="5"/>
  <c r="BD590" i="5"/>
  <c r="BD550" i="5"/>
  <c r="BD703" i="5"/>
  <c r="BD588" i="5"/>
  <c r="BD376" i="5"/>
  <c r="BD876" i="5"/>
  <c r="BD373" i="5"/>
  <c r="BD167" i="5"/>
  <c r="BD188" i="5"/>
  <c r="BD4" i="5"/>
  <c r="BD256" i="5"/>
  <c r="BD450" i="5"/>
  <c r="BD827" i="5"/>
  <c r="BD589" i="5"/>
  <c r="BD767" i="5"/>
  <c r="BD375" i="5"/>
  <c r="BD208" i="5"/>
  <c r="BD625" i="5"/>
  <c r="BD46" i="5"/>
  <c r="BD964" i="5"/>
  <c r="BD792" i="5"/>
  <c r="BD465" i="5"/>
  <c r="BD771" i="5"/>
  <c r="BD489" i="5"/>
  <c r="BD800" i="5"/>
  <c r="BD80" i="5"/>
  <c r="BD984" i="5"/>
  <c r="BD312" i="5"/>
  <c r="BD851" i="5"/>
  <c r="BD652" i="5"/>
  <c r="BD730" i="5"/>
  <c r="BD90" i="5"/>
  <c r="BD979" i="5"/>
  <c r="BD742" i="5"/>
  <c r="BD804" i="5"/>
  <c r="BD775" i="5"/>
  <c r="BD257" i="5"/>
  <c r="BD302" i="5"/>
  <c r="BD85" i="5"/>
  <c r="BD172" i="5"/>
  <c r="BD743" i="5"/>
  <c r="BD1103" i="5"/>
  <c r="BD173" i="5"/>
  <c r="BD970" i="5"/>
  <c r="BD922" i="5"/>
  <c r="BD297" i="5"/>
  <c r="BD94" i="5"/>
  <c r="BD178" i="5"/>
  <c r="BD507" i="5"/>
  <c r="BD1128" i="5"/>
  <c r="BD848" i="5"/>
  <c r="BD951" i="5"/>
  <c r="BD692" i="5"/>
  <c r="BD186" i="5"/>
  <c r="BD209" i="5"/>
  <c r="BD210" i="5"/>
  <c r="BD191" i="5"/>
  <c r="BD934" i="5"/>
  <c r="BD915" i="5"/>
  <c r="BD303" i="5"/>
  <c r="BD878" i="5"/>
  <c r="BD503" i="5"/>
  <c r="BD347" i="5"/>
  <c r="BD518" i="5"/>
  <c r="BD537" i="5"/>
  <c r="BD458" i="5"/>
  <c r="BD561" i="5"/>
  <c r="BD895" i="5"/>
  <c r="BD603" i="5"/>
  <c r="BD565" i="5"/>
  <c r="BD814" i="5"/>
  <c r="BD294" i="5"/>
  <c r="BD117" i="5"/>
  <c r="BD1149" i="5"/>
  <c r="BD1147" i="5"/>
  <c r="BD352" i="5"/>
  <c r="BD575" i="5"/>
  <c r="BD1036" i="5"/>
  <c r="BD291" i="5"/>
  <c r="BD494" i="5"/>
  <c r="BD349" i="5"/>
  <c r="BD131" i="5"/>
  <c r="BD111" i="5"/>
  <c r="BD832" i="5"/>
  <c r="BD1186" i="5"/>
  <c r="BD813" i="5"/>
  <c r="BD709" i="5"/>
  <c r="BD245" i="5"/>
  <c r="BD1171" i="5"/>
  <c r="BD750" i="5"/>
  <c r="BD69" i="5"/>
  <c r="BD563" i="5"/>
  <c r="BD307" i="5"/>
  <c r="BD335" i="5"/>
  <c r="BD1002" i="5"/>
  <c r="BD493" i="5"/>
  <c r="BD344" i="5"/>
  <c r="BD768" i="5"/>
  <c r="BD982" i="5"/>
  <c r="BD670" i="5"/>
  <c r="BD845" i="5"/>
  <c r="BD1078" i="5"/>
  <c r="BD1041" i="5"/>
  <c r="BD1197" i="5"/>
  <c r="BD669" i="5"/>
  <c r="BD252" i="5"/>
  <c r="BD501" i="5"/>
  <c r="BD439" i="5"/>
  <c r="BD821" i="5"/>
  <c r="BD185" i="5"/>
  <c r="BD215" i="5"/>
  <c r="BD20" i="5"/>
  <c r="BD540" i="5"/>
  <c r="BD460" i="5"/>
  <c r="BD1198" i="5"/>
  <c r="BD772" i="5"/>
  <c r="BD1150" i="5"/>
  <c r="BD502" i="5"/>
  <c r="BD108" i="5"/>
  <c r="BD942" i="5"/>
  <c r="BD1199" i="5"/>
  <c r="BD249" i="5"/>
  <c r="BD202" i="5"/>
  <c r="BD872" i="5"/>
  <c r="BD187" i="5"/>
  <c r="BD749" i="5"/>
  <c r="BD421" i="5"/>
  <c r="BD53" i="5"/>
  <c r="BD616" i="5"/>
  <c r="BD1209" i="5"/>
  <c r="BD361" i="5"/>
  <c r="BD747" i="5"/>
  <c r="BD196" i="5"/>
  <c r="BD198" i="5"/>
  <c r="BD132" i="5"/>
  <c r="BD405" i="5"/>
  <c r="BD359" i="5"/>
  <c r="BD946" i="5"/>
  <c r="BD1138" i="5"/>
  <c r="BD1145" i="5"/>
  <c r="BD1134" i="5"/>
  <c r="BD752" i="5"/>
  <c r="BD751" i="5"/>
  <c r="BD93" i="5"/>
  <c r="BD781" i="5"/>
  <c r="BD566" i="5"/>
  <c r="BD1192" i="5"/>
  <c r="BD401" i="5"/>
  <c r="BD511" i="5"/>
  <c r="BD992" i="5"/>
  <c r="BD551" i="5"/>
  <c r="BD1160" i="5"/>
  <c r="BD91" i="5"/>
  <c r="BD41" i="5"/>
  <c r="BD128" i="5"/>
  <c r="BD474" i="5"/>
  <c r="BD83" i="5"/>
  <c r="BD456" i="5"/>
  <c r="BD1067" i="5"/>
  <c r="BD427" i="5"/>
  <c r="BD745" i="5"/>
  <c r="BD735" i="5"/>
  <c r="BD280" i="5"/>
  <c r="BD3" i="5"/>
  <c r="BD14" i="5"/>
  <c r="BD40" i="5"/>
  <c r="BD10" i="5"/>
  <c r="BD435" i="5"/>
  <c r="BD455" i="5"/>
  <c r="BD798" i="5"/>
  <c r="BD646" i="5"/>
  <c r="BD784" i="5"/>
  <c r="BD930" i="5"/>
  <c r="BD1194" i="5"/>
  <c r="BD241" i="5"/>
  <c r="BD807" i="5"/>
  <c r="BD1098" i="5"/>
  <c r="BD464" i="5"/>
  <c r="BD321" i="5"/>
  <c r="BD346" i="5"/>
  <c r="BD1064" i="5"/>
  <c r="BD92" i="5"/>
  <c r="BD894" i="5"/>
  <c r="BD155" i="5"/>
  <c r="BD134" i="5"/>
  <c r="BD419" i="5"/>
  <c r="BD1048" i="5"/>
  <c r="BD255" i="5"/>
  <c r="BD902" i="5"/>
  <c r="BD532" i="5"/>
  <c r="BD881" i="5"/>
  <c r="BD213" i="5"/>
  <c r="BD120" i="5"/>
  <c r="BD642" i="5"/>
  <c r="BD576" i="5"/>
  <c r="BD317" i="5"/>
  <c r="BD84" i="5"/>
  <c r="BD454" i="5"/>
  <c r="BD770" i="5"/>
  <c r="BD1190" i="5"/>
  <c r="BD378" i="5"/>
  <c r="BD645" i="5"/>
  <c r="BD963" i="5"/>
  <c r="BD718" i="5"/>
  <c r="BD520" i="5"/>
  <c r="BD448" i="5"/>
  <c r="BD846" i="5"/>
  <c r="BD952" i="5"/>
  <c r="BD888" i="5"/>
  <c r="BD1056" i="5"/>
  <c r="BD52" i="5"/>
  <c r="BD838" i="5"/>
  <c r="BD763" i="5"/>
  <c r="BD1217" i="5"/>
  <c r="BD1025" i="5"/>
  <c r="BD1119" i="5"/>
  <c r="BD205" i="5"/>
  <c r="BD327" i="5"/>
  <c r="BD1061" i="5"/>
  <c r="BD831" i="5"/>
  <c r="BD368" i="5"/>
  <c r="BD1137" i="5"/>
  <c r="BD180" i="5"/>
  <c r="BD572" i="5"/>
  <c r="BD1191" i="5"/>
  <c r="BD1099" i="5"/>
  <c r="BD1121" i="5"/>
  <c r="BD235" i="5"/>
  <c r="BD648" i="5"/>
  <c r="BD904" i="5"/>
  <c r="BD1102" i="5"/>
  <c r="BD182" i="5"/>
  <c r="BD442" i="5"/>
  <c r="BD135" i="5"/>
  <c r="BD1101" i="5"/>
  <c r="BD461" i="5"/>
  <c r="BD13" i="5"/>
  <c r="BD629" i="5"/>
  <c r="BD597" i="5"/>
  <c r="BD444" i="5"/>
  <c r="BD97" i="5"/>
  <c r="BD769" i="5"/>
  <c r="BD174" i="5"/>
  <c r="BD542" i="5"/>
  <c r="BD164" i="5"/>
  <c r="BD509" i="5"/>
  <c r="BD70" i="5"/>
  <c r="BD364" i="5"/>
  <c r="BD704" i="5"/>
  <c r="BD275" i="5"/>
  <c r="BD960" i="5"/>
  <c r="BD201" i="5"/>
  <c r="BD204" i="5"/>
  <c r="BD673" i="5"/>
  <c r="BD1080" i="5"/>
  <c r="BD864" i="5"/>
  <c r="BD81" i="5"/>
  <c r="BD1202" i="5"/>
  <c r="BD1166" i="5"/>
  <c r="BD1094" i="5"/>
  <c r="BD1024" i="5"/>
  <c r="BD200" i="5"/>
  <c r="BD1204" i="5"/>
  <c r="BD724" i="5"/>
  <c r="BD466" i="5"/>
  <c r="BD30" i="5"/>
  <c r="BD360" i="5"/>
  <c r="BD197" i="5"/>
  <c r="BD457" i="5"/>
  <c r="BD694" i="5"/>
  <c r="BD371" i="5"/>
  <c r="BD1178" i="5"/>
  <c r="BD1136" i="5"/>
  <c r="BD899" i="5"/>
  <c r="BD1009" i="5"/>
  <c r="BD1189" i="5"/>
  <c r="BD500" i="5"/>
  <c r="BD636" i="5"/>
  <c r="BD67" i="5"/>
  <c r="BD170" i="5"/>
  <c r="BD308" i="5"/>
  <c r="BD805" i="5"/>
  <c r="BD1019" i="5"/>
  <c r="BD166" i="5"/>
  <c r="BD1159" i="5"/>
  <c r="BD141" i="5"/>
  <c r="BD1079" i="5"/>
  <c r="BD1040" i="5"/>
  <c r="BD292" i="5"/>
  <c r="BD1000" i="5"/>
  <c r="BD56" i="5"/>
  <c r="BD725" i="5"/>
  <c r="BD968" i="5"/>
  <c r="BD936" i="5"/>
  <c r="BD1215" i="5"/>
  <c r="BD687" i="5"/>
  <c r="BD1129" i="5"/>
  <c r="BD299" i="5"/>
  <c r="BD737" i="5"/>
  <c r="BD263" i="5"/>
  <c r="BD387" i="5"/>
  <c r="BD879" i="5"/>
  <c r="BD214" i="5"/>
  <c r="BD808" i="5"/>
  <c r="BD499" i="5"/>
  <c r="BD981" i="5"/>
  <c r="BD1074" i="5"/>
  <c r="BD1144" i="5"/>
  <c r="BD1037" i="5"/>
  <c r="BD115" i="5"/>
  <c r="BD855" i="5"/>
  <c r="BD711" i="5"/>
  <c r="BD223" i="5"/>
  <c r="BD433" i="5"/>
  <c r="BD870" i="5"/>
  <c r="BD105" i="5"/>
  <c r="BD967" i="5"/>
  <c r="BD668" i="5"/>
  <c r="BD654" i="5"/>
  <c r="BD667" i="5"/>
  <c r="BD438" i="5"/>
  <c r="BD513" i="5"/>
  <c r="BD1205" i="5"/>
  <c r="BD826" i="5"/>
  <c r="BD943" i="5"/>
  <c r="BD304" i="5"/>
  <c r="BD828" i="5"/>
  <c r="BD726" i="5"/>
  <c r="BD1176" i="5"/>
  <c r="BD754" i="5"/>
  <c r="BD753" i="5"/>
  <c r="BD713" i="5"/>
  <c r="BD866" i="5"/>
  <c r="BD490" i="5"/>
  <c r="BD630" i="5"/>
  <c r="BD1114" i="5"/>
  <c r="BD933" i="5"/>
  <c r="BD240" i="5"/>
  <c r="BD949" i="5"/>
  <c r="BD112" i="5"/>
  <c r="BD477" i="5"/>
  <c r="BD1105" i="5"/>
  <c r="BD626" i="5"/>
  <c r="BD1195" i="5"/>
  <c r="BD221" i="5"/>
  <c r="BD1177" i="5"/>
  <c r="BD434" i="5"/>
  <c r="BD443" i="5"/>
  <c r="BD296" i="5"/>
  <c r="BD797" i="5"/>
  <c r="BD1022" i="5"/>
  <c r="BD1029" i="5"/>
  <c r="BD622" i="5"/>
  <c r="BD237" i="5"/>
  <c r="BD445" i="5"/>
  <c r="BD110" i="5"/>
  <c r="BD994" i="5"/>
  <c r="BD396" i="5"/>
  <c r="BD1187" i="5"/>
  <c r="BD332" i="5"/>
  <c r="BD1028" i="5"/>
  <c r="BD788" i="5"/>
  <c r="BD50" i="5"/>
  <c r="BD99" i="5"/>
  <c r="BD479" i="5"/>
  <c r="BD637" i="5"/>
  <c r="BD397" i="5"/>
  <c r="BD1047" i="5"/>
  <c r="BD896" i="5"/>
  <c r="BD1033" i="5"/>
  <c r="BD1001" i="5"/>
  <c r="BD73" i="5"/>
  <c r="BD853" i="5"/>
  <c r="BD226" i="5"/>
  <c r="BD957" i="5"/>
  <c r="BD658" i="5"/>
  <c r="BD103" i="5"/>
  <c r="BD206" i="5"/>
  <c r="BD324" i="5"/>
  <c r="BD420" i="5"/>
  <c r="BD1206" i="5"/>
  <c r="BD639" i="5"/>
  <c r="BD829" i="5"/>
  <c r="BD1210" i="5"/>
  <c r="BD273" i="5"/>
  <c r="BD925" i="5"/>
  <c r="BD75" i="5"/>
  <c r="BD880" i="5"/>
  <c r="BD1183" i="5"/>
  <c r="BD844" i="5"/>
  <c r="BD545" i="5"/>
  <c r="BD991" i="5"/>
  <c r="BD661" i="5"/>
  <c r="BD869" i="5"/>
  <c r="BD958" i="5"/>
  <c r="BD1141" i="5"/>
  <c r="BD86" i="5"/>
  <c r="BD858" i="5"/>
  <c r="BD77" i="5"/>
  <c r="BD686" i="5"/>
  <c r="BD839" i="5"/>
  <c r="BD270" i="5"/>
  <c r="BD424" i="5"/>
  <c r="BD250" i="5"/>
  <c r="BD384" i="5"/>
  <c r="BD2" i="5"/>
  <c r="BD1027" i="5"/>
  <c r="BD932" i="5"/>
  <c r="BD269" i="5"/>
  <c r="BD596" i="5"/>
  <c r="BD620" i="5"/>
  <c r="BD543" i="5"/>
  <c r="BD959" i="5"/>
  <c r="BD21" i="5"/>
  <c r="BD618" i="5"/>
  <c r="BD587" i="5"/>
  <c r="BD944" i="5"/>
  <c r="BD824" i="5"/>
  <c r="BD491" i="5"/>
  <c r="BD940" i="5"/>
  <c r="BD907" i="5"/>
  <c r="BD319" i="5"/>
  <c r="BD681" i="5"/>
  <c r="BD617" i="5"/>
  <c r="BD1161" i="5"/>
  <c r="BD498" i="5"/>
  <c r="BD168" i="5"/>
  <c r="BD1070" i="5"/>
  <c r="BD366" i="5"/>
  <c r="BD536" i="5"/>
  <c r="BD1073" i="5"/>
  <c r="BD331" i="5"/>
  <c r="BD860" i="5"/>
  <c r="BD836" i="5"/>
  <c r="BD118" i="5"/>
  <c r="BD766" i="5"/>
  <c r="BD350" i="5"/>
  <c r="BD446" i="5"/>
  <c r="BD1015" i="5"/>
  <c r="BD199" i="5"/>
  <c r="BD227" i="5"/>
  <c r="BD1180" i="5"/>
  <c r="BD900" i="5"/>
  <c r="BD546" i="5"/>
  <c r="BD5" i="5"/>
  <c r="BD1151" i="5"/>
  <c r="BD126" i="5"/>
  <c r="BD628" i="5"/>
  <c r="BD473" i="5"/>
  <c r="BD1091" i="5"/>
  <c r="BD239" i="5"/>
  <c r="BD627" i="5"/>
  <c r="BD1132" i="5"/>
  <c r="BD644" i="5"/>
  <c r="BD34" i="5"/>
  <c r="BD1163" i="5"/>
  <c r="BD194" i="5"/>
  <c r="BD741" i="5"/>
  <c r="BD1059" i="5"/>
  <c r="BD917" i="5"/>
  <c r="BD891" i="5"/>
  <c r="BD222" i="5"/>
  <c r="BD893" i="5"/>
  <c r="BD600" i="5"/>
  <c r="BD782" i="5"/>
  <c r="BD1162" i="5"/>
  <c r="BD918" i="5"/>
  <c r="BD452" i="5"/>
  <c r="BD267" i="5"/>
  <c r="BD529" i="5"/>
  <c r="BD171" i="5"/>
  <c r="BD139" i="5"/>
  <c r="BD972" i="5"/>
  <c r="BD699" i="5"/>
  <c r="BD181" i="5"/>
  <c r="BD1170" i="5"/>
  <c r="BD383" i="5"/>
  <c r="BD990" i="5"/>
  <c r="BD672" i="5"/>
  <c r="BD481" i="5"/>
  <c r="BD801" i="5"/>
  <c r="BD1167" i="5"/>
  <c r="BD852" i="5"/>
  <c r="BD125" i="5"/>
  <c r="BD909" i="5"/>
  <c r="BD1125" i="5"/>
  <c r="BD389" i="5"/>
  <c r="BD651" i="5"/>
  <c r="BD37" i="5"/>
  <c r="BD809" i="5"/>
  <c r="BD323" i="5"/>
  <c r="BD301" i="5"/>
  <c r="BD506" i="5"/>
  <c r="BD720" i="5"/>
  <c r="BD1060" i="5"/>
  <c r="BD225" i="5"/>
  <c r="BD728" i="5"/>
  <c r="BD1100" i="5"/>
  <c r="BD184" i="5"/>
  <c r="BD1196" i="5"/>
  <c r="BD812" i="5"/>
  <c r="BD193" i="5"/>
  <c r="BD815" i="5"/>
  <c r="BD965" i="5"/>
  <c r="BD372" i="5"/>
  <c r="BD859" i="5"/>
  <c r="BD663" i="5"/>
  <c r="BD276" i="5"/>
  <c r="BD398" i="5"/>
  <c r="BD514" i="5"/>
  <c r="BD523" i="5"/>
  <c r="BD700" i="5"/>
  <c r="BD1072" i="5"/>
  <c r="BD1046" i="5"/>
  <c r="BD1051" i="5"/>
  <c r="BD355" i="5"/>
  <c r="BD727" i="5"/>
  <c r="BD271" i="5"/>
  <c r="BD1038" i="5"/>
  <c r="BD1127" i="5"/>
  <c r="BD926" i="5"/>
  <c r="BD417" i="5"/>
  <c r="BD1207" i="5"/>
  <c r="BD79" i="5"/>
  <c r="BD856" i="5"/>
  <c r="BD698" i="5"/>
  <c r="BD928" i="5"/>
  <c r="BD156" i="5"/>
  <c r="BD402" i="5"/>
  <c r="BD696" i="5"/>
  <c r="BD15" i="5"/>
  <c r="BD892" i="5"/>
  <c r="BD177" i="5"/>
  <c r="BD535" i="5"/>
  <c r="BD897" i="5"/>
  <c r="BD786" i="5"/>
  <c r="BD886" i="5"/>
  <c r="BD281" i="5"/>
  <c r="BD833" i="5"/>
  <c r="BD451" i="5"/>
  <c r="BD260" i="5"/>
  <c r="BD548" i="5"/>
  <c r="BD449" i="5"/>
  <c r="BD938" i="5"/>
  <c r="BD549" i="5"/>
  <c r="BD890" i="5"/>
  <c r="BD744" i="5"/>
  <c r="BD697" i="5"/>
  <c r="BD1188" i="5"/>
  <c r="BD140" i="5"/>
  <c r="BD676" i="5"/>
  <c r="BD660" i="5"/>
  <c r="BD955" i="5"/>
  <c r="BD571" i="5"/>
  <c r="BD403" i="5"/>
  <c r="BD1084" i="5"/>
  <c r="BD945" i="5"/>
  <c r="BD484" i="5"/>
  <c r="BD284" i="5"/>
  <c r="BD289" i="5"/>
  <c r="BD51" i="5"/>
  <c r="BD656" i="5"/>
  <c r="BD192" i="5"/>
  <c r="BD1135" i="5"/>
  <c r="BD811" i="5"/>
  <c r="BD234" i="5"/>
  <c r="BD1006" i="5"/>
  <c r="BD107" i="5"/>
  <c r="BD997" i="5"/>
  <c r="BD216" i="5"/>
  <c r="BD877" i="5"/>
  <c r="BD229" i="5"/>
  <c r="BD1211" i="5"/>
  <c r="BD978" i="5"/>
  <c r="BD559" i="5"/>
  <c r="BD483" i="5"/>
  <c r="BD264" i="5"/>
  <c r="BD114" i="5"/>
  <c r="BD941" i="5"/>
  <c r="BD971" i="5"/>
  <c r="BD1212" i="5"/>
  <c r="BD592" i="5"/>
  <c r="BD1053" i="5"/>
  <c r="BD1018" i="5"/>
  <c r="BD203" i="5"/>
  <c r="BD165" i="5"/>
  <c r="BD277" i="5"/>
  <c r="BD147" i="5"/>
  <c r="BD666" i="5"/>
  <c r="BD865" i="5"/>
  <c r="BD362" i="5"/>
  <c r="BD538" i="5"/>
  <c r="BD1175" i="5"/>
  <c r="BD430" i="5"/>
  <c r="BD823" i="5"/>
  <c r="BD377" i="5"/>
  <c r="BD298" i="5"/>
  <c r="BD1034" i="5"/>
  <c r="BD339" i="5"/>
  <c r="BD160" i="5"/>
  <c r="BD39" i="5"/>
  <c r="BD278" i="5"/>
  <c r="BD38" i="5"/>
  <c r="BD659" i="5"/>
  <c r="BD49" i="5"/>
  <c r="BD1035" i="5"/>
  <c r="BD635" i="5"/>
  <c r="BD58" i="5"/>
  <c r="BD6" i="5"/>
  <c r="BD1182" i="5"/>
  <c r="BD653" i="5"/>
  <c r="BD977" i="5"/>
  <c r="BD912" i="5"/>
  <c r="BD1152" i="5"/>
  <c r="BD426" i="5"/>
  <c r="BD598" i="5"/>
  <c r="BD265" i="5"/>
  <c r="BD560" i="5"/>
  <c r="BD1016" i="5"/>
  <c r="BD89" i="5"/>
  <c r="BD1173" i="5"/>
  <c r="BD787" i="5"/>
  <c r="BD956" i="5"/>
  <c r="BD707" i="5"/>
  <c r="BD939" i="5"/>
  <c r="BD774" i="5"/>
  <c r="BD382" i="5"/>
  <c r="BD1185" i="5"/>
  <c r="BD282" i="5"/>
  <c r="BD779" i="5"/>
  <c r="BD72" i="5"/>
  <c r="BD582" i="5"/>
  <c r="BD677" i="5"/>
  <c r="BD599" i="5"/>
  <c r="BD780" i="5"/>
  <c r="BD1054" i="5"/>
  <c r="BD1012" i="5"/>
  <c r="BD253" i="5"/>
  <c r="BD62" i="5"/>
  <c r="BD459" i="5"/>
  <c r="BD404" i="5"/>
  <c r="BD1032" i="5"/>
  <c r="BD1146" i="5"/>
  <c r="BD1062" i="5"/>
  <c r="BD43" i="5"/>
  <c r="BD552" i="5"/>
  <c r="BD790" i="5"/>
  <c r="BD581" i="5"/>
  <c r="BD760" i="5"/>
  <c r="BD619" i="5"/>
  <c r="BD101" i="5"/>
  <c r="BD721" i="5"/>
  <c r="BD995" i="5"/>
  <c r="BD1111" i="5"/>
  <c r="BD1153" i="5"/>
  <c r="BD467" i="5"/>
  <c r="BD883" i="5"/>
  <c r="BD748" i="5"/>
  <c r="BD916" i="5"/>
  <c r="BD1219" i="5"/>
  <c r="BD875" i="5"/>
  <c r="BD803" i="5"/>
  <c r="BD145" i="5"/>
  <c r="BD554" i="5"/>
  <c r="BD1112" i="5"/>
  <c r="BD44" i="5"/>
  <c r="BD283" i="5"/>
  <c r="BD422" i="5"/>
  <c r="BD258" i="5"/>
  <c r="BD579" i="5"/>
  <c r="BD655" i="5"/>
  <c r="BD78" i="5"/>
  <c r="BD569" i="5"/>
  <c r="BD440" i="5"/>
  <c r="BD416" i="5"/>
  <c r="BD789" i="5"/>
  <c r="BD1174" i="5"/>
  <c r="BD130" i="5"/>
  <c r="BD757" i="5"/>
  <c r="BD121" i="5"/>
  <c r="BD306" i="5"/>
  <c r="BD835" i="5"/>
  <c r="BD976" i="5"/>
  <c r="BD610" i="5"/>
  <c r="BD495" i="5"/>
  <c r="BD664" i="5"/>
  <c r="BD969" i="5"/>
  <c r="BD334" i="5"/>
  <c r="BD392" i="5"/>
  <c r="BD1200" i="5"/>
  <c r="BD657" i="5"/>
  <c r="BD8" i="5"/>
  <c r="BD1124" i="5"/>
  <c r="BD259" i="5"/>
  <c r="BD564" i="5"/>
  <c r="BD441" i="5"/>
  <c r="BD142" i="5"/>
  <c r="BD974" i="5"/>
  <c r="BD358" i="5"/>
  <c r="BD689" i="5"/>
  <c r="BD65" i="5"/>
  <c r="BD1142" i="5"/>
  <c r="BD640" i="5"/>
  <c r="BD399" i="5"/>
  <c r="BD415" i="5"/>
  <c r="BD615" i="5"/>
  <c r="BD905" i="5"/>
  <c r="BD950" i="5"/>
  <c r="BD224" i="5"/>
  <c r="BD1057" i="5"/>
  <c r="BD1011" i="5"/>
  <c r="BD705" i="5"/>
  <c r="BD871" i="5"/>
  <c r="BD1095" i="5"/>
  <c r="BD310" i="5"/>
  <c r="BD1218" i="5"/>
  <c r="BD212" i="5"/>
  <c r="BD1082" i="5"/>
  <c r="BD558" i="5"/>
  <c r="BD684" i="5"/>
  <c r="BD149" i="5"/>
  <c r="BD137" i="5"/>
  <c r="BD66" i="5"/>
  <c r="BD7" i="5"/>
  <c r="BD850" i="5"/>
  <c r="BD423" i="5"/>
  <c r="BD504" i="5"/>
  <c r="BD279" i="5"/>
  <c r="BD733" i="5"/>
  <c r="BD1069" i="5"/>
  <c r="BD993" i="5"/>
  <c r="BD1013" i="5"/>
  <c r="BD910" i="5"/>
  <c r="BD266" i="5"/>
  <c r="BD783" i="5"/>
  <c r="BD322" i="5"/>
  <c r="BD810" i="5"/>
  <c r="BD363" i="5"/>
  <c r="BD1104" i="5"/>
  <c r="BD557" i="5"/>
  <c r="BD688" i="5"/>
  <c r="BD1008" i="5"/>
  <c r="BD919" i="5"/>
  <c r="BD1123" i="5"/>
  <c r="BD1133" i="5"/>
  <c r="BD116" i="5"/>
  <c r="BD17" i="5"/>
  <c r="BD59" i="5"/>
  <c r="BD380" i="5"/>
  <c r="BD1158" i="5"/>
  <c r="BD534" i="5"/>
  <c r="BD1093" i="5"/>
  <c r="BD793" i="5"/>
  <c r="BD1083" i="5"/>
  <c r="BD55" i="5"/>
  <c r="BD23" i="5"/>
  <c r="BD773" i="5"/>
  <c r="BD937" i="5"/>
  <c r="BD1156" i="5"/>
  <c r="BD1164" i="5"/>
  <c r="BD169" i="5"/>
  <c r="BD882" i="5"/>
  <c r="BD1184" i="5"/>
  <c r="BD11" i="5"/>
  <c r="BD388" i="5"/>
  <c r="BD515" i="5"/>
  <c r="BD33" i="5"/>
  <c r="BD738" i="5"/>
  <c r="BD1007" i="5"/>
  <c r="BD410" i="5"/>
  <c r="BD524" i="5"/>
  <c r="BD35" i="5"/>
  <c r="BD921" i="5"/>
  <c r="BD690" i="5"/>
  <c r="BD45" i="5"/>
  <c r="BD104" i="5"/>
  <c r="BD975" i="5"/>
  <c r="BD311" i="5"/>
  <c r="BD1086" i="5"/>
  <c r="BD232" i="5"/>
  <c r="BD1169" i="5"/>
  <c r="BD129" i="5"/>
  <c r="BD247" i="5"/>
  <c r="BD243" i="5"/>
  <c r="BD568" i="5"/>
  <c r="BD480" i="5"/>
  <c r="BD758" i="5"/>
  <c r="BD868" i="5"/>
  <c r="BD987" i="5"/>
  <c r="BD795" i="5"/>
  <c r="BD16" i="5"/>
  <c r="BD583" i="5"/>
  <c r="BD761" i="5"/>
  <c r="BD531" i="5"/>
  <c r="BD437" i="5"/>
  <c r="BD1017" i="5"/>
  <c r="BD924" i="5"/>
  <c r="BD929" i="5"/>
  <c r="BD36" i="5"/>
  <c r="BD691" i="5"/>
  <c r="BD106" i="5"/>
  <c r="BD183" i="5"/>
  <c r="BD190" i="5"/>
  <c r="BD998" i="5"/>
  <c r="BD348" i="5"/>
  <c r="BD74" i="5"/>
  <c r="BD343" i="5"/>
  <c r="BD674" i="5"/>
  <c r="BD1148" i="5"/>
  <c r="BD884" i="5"/>
  <c r="BD219" i="5"/>
  <c r="BD802" i="5"/>
  <c r="BD682" i="5"/>
  <c r="BD25" i="5"/>
  <c r="BD683" i="5"/>
  <c r="BD1021" i="5"/>
  <c r="BD612" i="5"/>
  <c r="BD512" i="5"/>
  <c r="BD409" i="5"/>
  <c r="BD468" i="5"/>
  <c r="BD920" i="5"/>
  <c r="BD143" i="5"/>
  <c r="BD151" i="5"/>
  <c r="BD785" i="5"/>
  <c r="BD98" i="5"/>
  <c r="BD63" i="5"/>
  <c r="BD113" i="5"/>
  <c r="BD516" i="5"/>
  <c r="BD470" i="5"/>
  <c r="BD923" i="5"/>
  <c r="BD843" i="5"/>
  <c r="BD962" i="5"/>
  <c r="BD1071" i="5"/>
  <c r="BD1085" i="5"/>
  <c r="BD706" i="5"/>
  <c r="BD680" i="5"/>
  <c r="BD345" i="5"/>
  <c r="BD947" i="5"/>
  <c r="BD486" i="5"/>
  <c r="BD12" i="5"/>
  <c r="BD152" i="5"/>
  <c r="BD1110" i="5"/>
  <c r="BD109" i="5"/>
  <c r="BD22" i="5"/>
  <c r="BD492" i="5"/>
  <c r="BD702" i="5"/>
  <c r="BD863" i="5"/>
  <c r="BD248" i="5"/>
  <c r="BD351" i="5"/>
  <c r="BD157" i="5"/>
  <c r="BD914" i="5"/>
  <c r="BD367" i="5"/>
  <c r="BD671" i="5"/>
  <c r="BD228" i="5"/>
  <c r="BD31" i="5"/>
  <c r="BD631" i="5"/>
  <c r="BD842" i="5"/>
  <c r="BD948" i="5"/>
  <c r="BD931" i="5"/>
  <c r="BD471" i="5"/>
  <c r="BD189" i="5"/>
  <c r="BD119" i="5"/>
  <c r="BD1115" i="5"/>
  <c r="BD746" i="5"/>
  <c r="BD685" i="5"/>
  <c r="BD593" i="5"/>
  <c r="BD175" i="5"/>
  <c r="BD365" i="5"/>
  <c r="BD220" i="5"/>
  <c r="BD262" i="5"/>
  <c r="BD764" i="5"/>
  <c r="BD887" i="5"/>
  <c r="BD290" i="5"/>
  <c r="BD54" i="5"/>
  <c r="BD638" i="5"/>
  <c r="BD966" i="5"/>
  <c r="BD374" i="5"/>
  <c r="BD908" i="5"/>
  <c r="BD580" i="5"/>
  <c r="BD71" i="5"/>
  <c r="BD607" i="5"/>
  <c r="BD261" i="5"/>
  <c r="BD1087" i="5"/>
  <c r="BD806" i="5"/>
  <c r="BD586" i="5"/>
  <c r="BD1157" i="5"/>
  <c r="BD1193" i="5"/>
  <c r="BD1044" i="5"/>
  <c r="BD300" i="5"/>
  <c r="BD861" i="5"/>
  <c r="BD954" i="5"/>
  <c r="BD1214" i="5"/>
  <c r="BD623" i="5"/>
  <c r="BD425" i="5"/>
  <c r="BD1088" i="5"/>
  <c r="BD469" i="5"/>
  <c r="BD95" i="5"/>
  <c r="BD662" i="5"/>
  <c r="BD406" i="5"/>
  <c r="BD61" i="5"/>
  <c r="BD762" i="5"/>
  <c r="BD163" i="5"/>
  <c r="BD1014" i="5"/>
  <c r="BD1208" i="5"/>
  <c r="BD854" i="5"/>
  <c r="BD1081" i="5"/>
  <c r="BD736" i="5"/>
  <c r="BD287" i="5"/>
  <c r="BD369" i="5"/>
  <c r="BD867" i="5"/>
  <c r="BD605" i="5"/>
  <c r="BD356" i="5"/>
  <c r="BD825" i="5"/>
  <c r="AQ274" i="5"/>
  <c r="AQ1008" i="5"/>
  <c r="AQ749" i="5"/>
  <c r="AQ516" i="5"/>
  <c r="AQ724" i="5"/>
  <c r="AQ333" i="5"/>
  <c r="AQ354" i="5"/>
  <c r="AQ1110" i="5"/>
  <c r="AQ360" i="5"/>
  <c r="AQ12" i="5"/>
  <c r="AQ31" i="5"/>
  <c r="AQ466" i="5"/>
  <c r="AQ746" i="5"/>
  <c r="AQ197" i="5"/>
  <c r="AQ694" i="5"/>
  <c r="AQ290" i="5"/>
  <c r="AQ1136" i="5"/>
  <c r="AQ261" i="5"/>
  <c r="AQ1189" i="5"/>
  <c r="AQ406" i="5"/>
  <c r="AQ449" i="5"/>
  <c r="AQ426" i="5"/>
  <c r="AQ707" i="5"/>
  <c r="AQ677" i="5"/>
  <c r="AQ200" i="5"/>
  <c r="AQ1071" i="5"/>
  <c r="AQ635" i="5"/>
  <c r="AQ486" i="5"/>
  <c r="AQ969" i="5"/>
  <c r="AQ441" i="5"/>
  <c r="AQ447" i="5"/>
  <c r="AQ379" i="5"/>
  <c r="AQ778" i="5"/>
  <c r="AQ233" i="5"/>
  <c r="AQ166" i="5"/>
  <c r="AQ687" i="5"/>
  <c r="AQ716" i="5"/>
  <c r="AQ731" i="5"/>
  <c r="AQ898" i="5"/>
  <c r="AQ584" i="5"/>
  <c r="AQ305" i="5"/>
  <c r="AQ613" i="5"/>
  <c r="AQ986" i="5"/>
  <c r="AQ386" i="5"/>
  <c r="AQ541" i="5"/>
  <c r="AQ577" i="5"/>
  <c r="AQ496" i="5"/>
  <c r="AQ116" i="5"/>
  <c r="AQ161" i="5"/>
  <c r="AQ979" i="5"/>
  <c r="AQ701" i="5"/>
  <c r="AQ249" i="5"/>
  <c r="AQ132" i="5"/>
  <c r="AQ420" i="5"/>
  <c r="AQ845" i="5"/>
  <c r="AQ1041" i="5"/>
  <c r="AQ185" i="5"/>
  <c r="AQ20" i="5"/>
  <c r="AQ1198" i="5"/>
  <c r="AQ502" i="5"/>
  <c r="AQ616" i="5"/>
  <c r="AQ345" i="5"/>
  <c r="AQ258" i="5"/>
  <c r="AQ130" i="5"/>
  <c r="AQ1052" i="5"/>
  <c r="AQ179" i="5"/>
  <c r="AQ381" i="5"/>
  <c r="AQ432" i="5"/>
  <c r="AQ242" i="5"/>
  <c r="AQ505" i="5"/>
  <c r="AQ874" i="5"/>
  <c r="AQ841" i="5"/>
  <c r="AQ88" i="5"/>
  <c r="AQ1126" i="5"/>
  <c r="AQ573" i="5"/>
  <c r="AQ816" i="5"/>
  <c r="AQ923" i="5"/>
  <c r="AQ863" i="5"/>
  <c r="AQ843" i="5"/>
  <c r="AQ472" i="5"/>
  <c r="AQ1165" i="5"/>
  <c r="AQ611" i="5"/>
  <c r="AQ508" i="5"/>
  <c r="AQ217" i="5"/>
  <c r="AQ984" i="5"/>
  <c r="AQ804" i="5"/>
  <c r="AQ1103" i="5"/>
  <c r="AQ970" i="5"/>
  <c r="AQ93" i="5"/>
  <c r="AQ1183" i="5"/>
  <c r="AQ427" i="5"/>
  <c r="AQ14" i="5"/>
  <c r="AQ784" i="5"/>
  <c r="AQ346" i="5"/>
  <c r="AQ155" i="5"/>
  <c r="AQ1048" i="5"/>
  <c r="AQ532" i="5"/>
  <c r="AQ120" i="5"/>
  <c r="AQ317" i="5"/>
  <c r="AQ770" i="5"/>
  <c r="AQ645" i="5"/>
  <c r="AQ963" i="5"/>
  <c r="AQ520" i="5"/>
  <c r="AQ448" i="5"/>
  <c r="AQ952" i="5"/>
  <c r="AQ888" i="5"/>
  <c r="AQ52" i="5"/>
  <c r="AQ838" i="5"/>
  <c r="AQ1217" i="5"/>
  <c r="AQ1025" i="5"/>
  <c r="AQ205" i="5"/>
  <c r="AQ327" i="5"/>
  <c r="AQ831" i="5"/>
  <c r="AQ368" i="5"/>
  <c r="AQ180" i="5"/>
  <c r="AQ572" i="5"/>
  <c r="AQ1099" i="5"/>
  <c r="AQ1121" i="5"/>
  <c r="AQ648" i="5"/>
  <c r="AQ904" i="5"/>
  <c r="AQ1102" i="5"/>
  <c r="AQ182" i="5"/>
  <c r="AQ442" i="5"/>
  <c r="AQ135" i="5"/>
  <c r="AQ1101" i="5"/>
  <c r="AQ461" i="5"/>
  <c r="AQ13" i="5"/>
  <c r="AQ629" i="5"/>
  <c r="AQ597" i="5"/>
  <c r="AQ444" i="5"/>
  <c r="AQ97" i="5"/>
  <c r="AQ769" i="5"/>
  <c r="AQ174" i="5"/>
  <c r="AQ542" i="5"/>
  <c r="AQ164" i="5"/>
  <c r="AQ509" i="5"/>
  <c r="AQ70" i="5"/>
  <c r="AQ364" i="5"/>
  <c r="AQ704" i="5"/>
  <c r="AQ275" i="5"/>
  <c r="AQ473" i="5"/>
  <c r="AQ1091" i="5"/>
  <c r="AQ239" i="5"/>
  <c r="AQ627" i="5"/>
  <c r="AQ1132" i="5"/>
  <c r="AQ960" i="5"/>
  <c r="AQ644" i="5"/>
  <c r="AQ34" i="5"/>
  <c r="AQ1163" i="5"/>
  <c r="AQ194" i="5"/>
  <c r="AQ741" i="5"/>
  <c r="AQ1059" i="5"/>
  <c r="AQ201" i="5"/>
  <c r="AQ917" i="5"/>
  <c r="AQ891" i="5"/>
  <c r="AQ222" i="5"/>
  <c r="AQ893" i="5"/>
  <c r="AQ600" i="5"/>
  <c r="AQ782" i="5"/>
  <c r="AQ1162" i="5"/>
  <c r="AQ918" i="5"/>
  <c r="AQ452" i="5"/>
  <c r="AQ267" i="5"/>
  <c r="AQ529" i="5"/>
  <c r="AQ171" i="5"/>
  <c r="AQ139" i="5"/>
  <c r="AQ972" i="5"/>
  <c r="AQ699" i="5"/>
  <c r="AQ181" i="5"/>
  <c r="AQ1170" i="5"/>
  <c r="AQ383" i="5"/>
  <c r="AQ990" i="5"/>
  <c r="AQ672" i="5"/>
  <c r="AQ481" i="5"/>
  <c r="AQ801" i="5"/>
  <c r="AQ1167" i="5"/>
  <c r="AQ852" i="5"/>
  <c r="AQ125" i="5"/>
  <c r="AQ909" i="5"/>
  <c r="AQ1125" i="5"/>
  <c r="AQ389" i="5"/>
  <c r="AQ651" i="5"/>
  <c r="AQ37" i="5"/>
  <c r="AQ809" i="5"/>
  <c r="AQ323" i="5"/>
  <c r="AQ301" i="5"/>
  <c r="AQ506" i="5"/>
  <c r="AQ720" i="5"/>
  <c r="AQ1060" i="5"/>
  <c r="AQ225" i="5"/>
  <c r="AQ728" i="5"/>
  <c r="AQ1100" i="5"/>
  <c r="AQ184" i="5"/>
  <c r="AQ1196" i="5"/>
  <c r="AQ812" i="5"/>
  <c r="AQ193" i="5"/>
  <c r="AQ456" i="5"/>
  <c r="AQ10" i="5"/>
  <c r="AQ815" i="5"/>
  <c r="AQ965" i="5"/>
  <c r="AQ372" i="5"/>
  <c r="AQ859" i="5"/>
  <c r="AQ663" i="5"/>
  <c r="AQ276" i="5"/>
  <c r="AQ398" i="5"/>
  <c r="AQ514" i="5"/>
  <c r="AQ523" i="5"/>
  <c r="AQ700" i="5"/>
  <c r="AQ1072" i="5"/>
  <c r="AQ1046" i="5"/>
  <c r="AQ1051" i="5"/>
  <c r="AQ355" i="5"/>
  <c r="AQ727" i="5"/>
  <c r="AQ1127" i="5"/>
  <c r="AQ926" i="5"/>
  <c r="AQ79" i="5"/>
  <c r="AQ680" i="5"/>
  <c r="AQ109" i="5"/>
  <c r="AQ873" i="5"/>
  <c r="AQ492" i="5"/>
  <c r="AQ248" i="5"/>
  <c r="AQ157" i="5"/>
  <c r="AQ914" i="5"/>
  <c r="AQ1204" i="5"/>
  <c r="AQ1049" i="5"/>
  <c r="AQ671" i="5"/>
  <c r="AQ631" i="5"/>
  <c r="AQ948" i="5"/>
  <c r="AQ30" i="5"/>
  <c r="AQ931" i="5"/>
  <c r="AQ189" i="5"/>
  <c r="AQ119" i="5"/>
  <c r="AQ685" i="5"/>
  <c r="AQ175" i="5"/>
  <c r="AQ457" i="5"/>
  <c r="AQ365" i="5"/>
  <c r="AQ262" i="5"/>
  <c r="AQ764" i="5"/>
  <c r="AQ371" i="5"/>
  <c r="AQ54" i="5"/>
  <c r="AQ966" i="5"/>
  <c r="AQ1178" i="5"/>
  <c r="AQ374" i="5"/>
  <c r="AQ580" i="5"/>
  <c r="AQ71" i="5"/>
  <c r="AQ899" i="5"/>
  <c r="AQ1087" i="5"/>
  <c r="AQ586" i="5"/>
  <c r="AQ1009" i="5"/>
  <c r="AQ1157" i="5"/>
  <c r="AQ1044" i="5"/>
  <c r="AQ300" i="5"/>
  <c r="AQ954" i="5"/>
  <c r="AQ500" i="5"/>
  <c r="AQ1214" i="5"/>
  <c r="AQ425" i="5"/>
  <c r="AQ1088" i="5"/>
  <c r="AQ469" i="5"/>
  <c r="AQ662" i="5"/>
  <c r="AQ61" i="5"/>
  <c r="AQ163" i="5"/>
  <c r="AQ1014" i="5"/>
  <c r="AQ1208" i="5"/>
  <c r="AQ1081" i="5"/>
  <c r="AQ736" i="5"/>
  <c r="AQ287" i="5"/>
  <c r="AQ402" i="5"/>
  <c r="AQ696" i="5"/>
  <c r="AQ1068" i="5"/>
  <c r="AQ15" i="5"/>
  <c r="AQ892" i="5"/>
  <c r="AQ238" i="5"/>
  <c r="AQ177" i="5"/>
  <c r="AQ535" i="5"/>
  <c r="AQ400" i="5"/>
  <c r="AQ897" i="5"/>
  <c r="AQ786" i="5"/>
  <c r="AQ136" i="5"/>
  <c r="AQ886" i="5"/>
  <c r="AQ281" i="5"/>
  <c r="AQ268" i="5"/>
  <c r="AQ833" i="5"/>
  <c r="AQ451" i="5"/>
  <c r="AQ260" i="5"/>
  <c r="AQ548" i="5"/>
  <c r="AQ938" i="5"/>
  <c r="AQ549" i="5"/>
  <c r="AQ890" i="5"/>
  <c r="AQ1172" i="5"/>
  <c r="AQ744" i="5"/>
  <c r="AQ697" i="5"/>
  <c r="AQ1188" i="5"/>
  <c r="AQ659" i="5"/>
  <c r="AQ140" i="5"/>
  <c r="AQ49" i="5"/>
  <c r="AQ1035" i="5"/>
  <c r="AQ58" i="5"/>
  <c r="AQ1077" i="5"/>
  <c r="AQ6" i="5"/>
  <c r="AQ676" i="5"/>
  <c r="AQ660" i="5"/>
  <c r="AQ1182" i="5"/>
  <c r="AQ653" i="5"/>
  <c r="AQ977" i="5"/>
  <c r="AQ1107" i="5"/>
  <c r="AQ912" i="5"/>
  <c r="AQ1152" i="5"/>
  <c r="AQ901" i="5"/>
  <c r="AQ598" i="5"/>
  <c r="AQ265" i="5"/>
  <c r="AQ560" i="5"/>
  <c r="AQ68" i="5"/>
  <c r="AQ1016" i="5"/>
  <c r="AQ89" i="5"/>
  <c r="AQ1173" i="5"/>
  <c r="AQ285" i="5"/>
  <c r="AQ787" i="5"/>
  <c r="AQ956" i="5"/>
  <c r="AQ395" i="5"/>
  <c r="AQ939" i="5"/>
  <c r="AQ774" i="5"/>
  <c r="AQ382" i="5"/>
  <c r="AQ729" i="5"/>
  <c r="AQ1185" i="5"/>
  <c r="AQ282" i="5"/>
  <c r="AQ779" i="5"/>
  <c r="AQ316" i="5"/>
  <c r="AQ72" i="5"/>
  <c r="AQ582" i="5"/>
  <c r="AQ26" i="5"/>
  <c r="AQ599" i="5"/>
  <c r="AQ780" i="5"/>
  <c r="AQ1054" i="5"/>
  <c r="AQ698" i="5"/>
  <c r="AQ1012" i="5"/>
  <c r="AQ253" i="5"/>
  <c r="AQ62" i="5"/>
  <c r="AQ928" i="5"/>
  <c r="AQ459" i="5"/>
  <c r="AQ404" i="5"/>
  <c r="AQ1032" i="5"/>
  <c r="AQ156" i="5"/>
  <c r="AQ1146" i="5"/>
  <c r="AQ1062" i="5"/>
  <c r="AQ43" i="5"/>
  <c r="AQ552" i="5"/>
  <c r="AQ790" i="5"/>
  <c r="AQ581" i="5"/>
  <c r="AQ760" i="5"/>
  <c r="AQ619" i="5"/>
  <c r="AQ101" i="5"/>
  <c r="AQ721" i="5"/>
  <c r="AQ995" i="5"/>
  <c r="AQ1153" i="5"/>
  <c r="AQ883" i="5"/>
  <c r="AQ916" i="5"/>
  <c r="AQ875" i="5"/>
  <c r="AQ533" i="5"/>
  <c r="AQ60" i="5"/>
  <c r="AQ1066" i="5"/>
  <c r="AQ1020" i="5"/>
  <c r="AQ67" i="5"/>
  <c r="AQ170" i="5"/>
  <c r="AQ394" i="5"/>
  <c r="AQ805" i="5"/>
  <c r="AQ1019" i="5"/>
  <c r="AQ141" i="5"/>
  <c r="AQ1079" i="5"/>
  <c r="AQ1040" i="5"/>
  <c r="AQ1000" i="5"/>
  <c r="AQ56" i="5"/>
  <c r="AQ725" i="5"/>
  <c r="AQ936" i="5"/>
  <c r="AQ1215" i="5"/>
  <c r="AQ299" i="5"/>
  <c r="AQ737" i="5"/>
  <c r="AQ263" i="5"/>
  <c r="AQ879" i="5"/>
  <c r="AQ214" i="5"/>
  <c r="AQ808" i="5"/>
  <c r="AQ981" i="5"/>
  <c r="AQ1074" i="5"/>
  <c r="AQ1037" i="5"/>
  <c r="AQ115" i="5"/>
  <c r="AQ555" i="5"/>
  <c r="AQ714" i="5"/>
  <c r="AQ429" i="5"/>
  <c r="AQ1010" i="5"/>
  <c r="AQ341" i="5"/>
  <c r="AQ889" i="5"/>
  <c r="AQ231" i="5"/>
  <c r="AQ1055" i="5"/>
  <c r="AQ602" i="5"/>
  <c r="AQ1039" i="5"/>
  <c r="AQ510" i="5"/>
  <c r="AQ643" i="5"/>
  <c r="AQ411" i="5"/>
  <c r="AQ837" i="5"/>
  <c r="AQ927" i="5"/>
  <c r="AQ759" i="5"/>
  <c r="AQ1043" i="5"/>
  <c r="AQ1092" i="5"/>
  <c r="AQ862" i="5"/>
  <c r="AQ803" i="5"/>
  <c r="AQ145" i="5"/>
  <c r="AQ547" i="5"/>
  <c r="AQ554" i="5"/>
  <c r="AQ1112" i="5"/>
  <c r="AQ44" i="5"/>
  <c r="AQ283" i="5"/>
  <c r="AQ18" i="5"/>
  <c r="AQ422" i="5"/>
  <c r="AQ78" i="5"/>
  <c r="AQ416" i="5"/>
  <c r="AQ306" i="5"/>
  <c r="AQ610" i="5"/>
  <c r="AQ1200" i="5"/>
  <c r="AQ1124" i="5"/>
  <c r="AQ358" i="5"/>
  <c r="AQ1142" i="5"/>
  <c r="AQ950" i="5"/>
  <c r="AQ1011" i="5"/>
  <c r="AQ1031" i="5"/>
  <c r="AQ822" i="5"/>
  <c r="AQ719" i="5"/>
  <c r="AQ678" i="5"/>
  <c r="AQ413" i="5"/>
  <c r="AQ1003" i="5"/>
  <c r="AQ96" i="5"/>
  <c r="AQ412" i="5"/>
  <c r="AQ1005" i="5"/>
  <c r="AQ1181" i="5"/>
  <c r="AQ530" i="5"/>
  <c r="AQ24" i="5"/>
  <c r="AQ1089" i="5"/>
  <c r="AQ476" i="5"/>
  <c r="AQ519" i="5"/>
  <c r="AQ1076" i="5"/>
  <c r="AQ497" i="5"/>
  <c r="AQ595" i="5"/>
  <c r="AQ212" i="5"/>
  <c r="AQ1082" i="5"/>
  <c r="AQ558" i="5"/>
  <c r="AQ684" i="5"/>
  <c r="AQ553" i="5"/>
  <c r="AQ1030" i="5"/>
  <c r="AQ478" i="5"/>
  <c r="AQ329" i="5"/>
  <c r="AQ393" i="5"/>
  <c r="AQ849" i="5"/>
  <c r="AQ27" i="5"/>
  <c r="AQ149" i="5"/>
  <c r="AQ137" i="5"/>
  <c r="AQ66" i="5"/>
  <c r="AQ7" i="5"/>
  <c r="AQ988" i="5"/>
  <c r="AQ1045" i="5"/>
  <c r="AQ124" i="5"/>
  <c r="AQ614" i="5"/>
  <c r="AQ996" i="5"/>
  <c r="AQ1155" i="5"/>
  <c r="AQ485" i="5"/>
  <c r="AQ1096" i="5"/>
  <c r="AQ715" i="5"/>
  <c r="AQ428" i="5"/>
  <c r="AQ1118" i="5"/>
  <c r="AQ309" i="5"/>
  <c r="AQ244" i="5"/>
  <c r="AQ562" i="5"/>
  <c r="AQ517" i="5"/>
  <c r="AQ1004" i="5"/>
  <c r="AQ1113" i="5"/>
  <c r="AQ820" i="5"/>
  <c r="AQ935" i="5"/>
  <c r="AQ318" i="5"/>
  <c r="AQ1143" i="5"/>
  <c r="AQ148" i="5"/>
  <c r="AQ159" i="5"/>
  <c r="AQ834" i="5"/>
  <c r="AQ246" i="5"/>
  <c r="AQ799" i="5"/>
  <c r="AQ1090" i="5"/>
  <c r="AQ272" i="5"/>
  <c r="AQ594" i="5"/>
  <c r="AQ647" i="5"/>
  <c r="AQ679" i="5"/>
  <c r="AQ688" i="5"/>
  <c r="AQ919" i="5"/>
  <c r="AQ1123" i="5"/>
  <c r="AQ1042" i="5"/>
  <c r="AQ650" i="5"/>
  <c r="AQ122" i="5"/>
  <c r="AQ1109" i="5"/>
  <c r="AQ999" i="5"/>
  <c r="AQ288" i="5"/>
  <c r="AQ800" i="5"/>
  <c r="AQ493" i="5"/>
  <c r="AQ344" i="5"/>
  <c r="AQ768" i="5"/>
  <c r="AQ982" i="5"/>
  <c r="AQ670" i="5"/>
  <c r="AQ1078" i="5"/>
  <c r="AQ1197" i="5"/>
  <c r="AQ669" i="5"/>
  <c r="AQ252" i="5"/>
  <c r="AQ501" i="5"/>
  <c r="AQ439" i="5"/>
  <c r="AQ821" i="5"/>
  <c r="AQ215" i="5"/>
  <c r="AQ540" i="5"/>
  <c r="AQ460" i="5"/>
  <c r="AQ567" i="5"/>
  <c r="AQ232" i="5"/>
  <c r="AQ1169" i="5"/>
  <c r="AQ129" i="5"/>
  <c r="AQ247" i="5"/>
  <c r="AQ772" i="5"/>
  <c r="AQ1150" i="5"/>
  <c r="AQ108" i="5"/>
  <c r="AQ942" i="5"/>
  <c r="AQ1199" i="5"/>
  <c r="AQ202" i="5"/>
  <c r="AQ243" i="5"/>
  <c r="AQ568" i="5"/>
  <c r="AQ480" i="5"/>
  <c r="AQ758" i="5"/>
  <c r="AQ872" i="5"/>
  <c r="AQ187" i="5"/>
  <c r="AQ868" i="5"/>
  <c r="AQ421" i="5"/>
  <c r="AQ53" i="5"/>
  <c r="AQ987" i="5"/>
  <c r="AQ1209" i="5"/>
  <c r="AQ361" i="5"/>
  <c r="AQ747" i="5"/>
  <c r="AQ795" i="5"/>
  <c r="AQ196" i="5"/>
  <c r="AQ198" i="5"/>
  <c r="AQ359" i="5"/>
  <c r="AQ1145" i="5"/>
  <c r="AQ751" i="5"/>
  <c r="AQ41" i="5"/>
  <c r="AQ128" i="5"/>
  <c r="AQ474" i="5"/>
  <c r="AQ641" i="5"/>
  <c r="AQ83" i="5"/>
  <c r="AQ903" i="5"/>
  <c r="AQ1067" i="5"/>
  <c r="AQ745" i="5"/>
  <c r="AQ735" i="5"/>
  <c r="AQ280" i="5"/>
  <c r="AQ776" i="5"/>
  <c r="AQ3" i="5"/>
  <c r="AQ1063" i="5"/>
  <c r="AQ40" i="5"/>
  <c r="AQ435" i="5"/>
  <c r="AQ455" i="5"/>
  <c r="AQ343" i="5"/>
  <c r="AQ807" i="5"/>
  <c r="AQ1064" i="5"/>
  <c r="AQ113" i="5"/>
  <c r="AQ470" i="5"/>
  <c r="AQ962" i="5"/>
  <c r="AQ1085" i="5"/>
  <c r="AQ706" i="5"/>
  <c r="AQ947" i="5"/>
  <c r="AQ152" i="5"/>
  <c r="AQ22" i="5"/>
  <c r="AQ1024" i="5"/>
  <c r="AQ415" i="5"/>
  <c r="AQ1095" i="5"/>
  <c r="AQ528" i="5"/>
  <c r="AQ100" i="5"/>
  <c r="AQ328" i="5"/>
  <c r="AQ591" i="5"/>
  <c r="AQ717" i="5"/>
  <c r="AQ1179" i="5"/>
  <c r="AQ146" i="5"/>
  <c r="AQ218" i="5"/>
  <c r="AQ710" i="5"/>
  <c r="AQ1116" i="5"/>
  <c r="AQ162" i="5"/>
  <c r="AQ325" i="5"/>
  <c r="AQ734" i="5"/>
  <c r="AQ1097" i="5"/>
  <c r="AQ418" i="5"/>
  <c r="AQ154" i="5"/>
  <c r="AQ295" i="5"/>
  <c r="AQ9" i="5"/>
  <c r="AQ176" i="5"/>
  <c r="AQ230" i="5"/>
  <c r="AQ989" i="5"/>
  <c r="AQ64" i="5"/>
  <c r="AQ973" i="5"/>
  <c r="AQ463" i="5"/>
  <c r="AQ522" i="5"/>
  <c r="AQ487" i="5"/>
  <c r="AQ765" i="5"/>
  <c r="AQ649" i="5"/>
  <c r="AQ885" i="5"/>
  <c r="AQ153" i="5"/>
  <c r="AQ985" i="5"/>
  <c r="AQ48" i="5"/>
  <c r="AQ578" i="5"/>
  <c r="AQ585" i="5"/>
  <c r="AQ857" i="5"/>
  <c r="AQ195" i="5"/>
  <c r="AQ1139" i="5"/>
  <c r="AQ330" i="5"/>
  <c r="AQ57" i="5"/>
  <c r="AQ675" i="5"/>
  <c r="AQ634" i="5"/>
  <c r="AQ453" i="5"/>
  <c r="AQ340" i="5"/>
  <c r="AQ254" i="5"/>
  <c r="AQ32" i="5"/>
  <c r="AQ102" i="5"/>
  <c r="AQ621" i="5"/>
  <c r="AQ609" i="5"/>
  <c r="AQ482" i="5"/>
  <c r="AQ133" i="5"/>
  <c r="AQ1203" i="5"/>
  <c r="AQ913" i="5"/>
  <c r="AQ740" i="5"/>
  <c r="AQ431" i="5"/>
  <c r="AQ1201" i="5"/>
  <c r="AQ723" i="5"/>
  <c r="AQ1140" i="5"/>
  <c r="AQ391" i="5"/>
  <c r="AQ47" i="5"/>
  <c r="AQ353" i="5"/>
  <c r="AQ1058" i="5"/>
  <c r="AQ390" i="5"/>
  <c r="AQ1120" i="5"/>
  <c r="AQ286" i="5"/>
  <c r="AQ338" i="5"/>
  <c r="AQ414" i="5"/>
  <c r="AQ76" i="5"/>
  <c r="AQ633" i="5"/>
  <c r="AQ1117" i="5"/>
  <c r="AQ42" i="5"/>
  <c r="AQ608" i="5"/>
  <c r="AQ315" i="5"/>
  <c r="AQ1122" i="5"/>
  <c r="AQ408" i="5"/>
  <c r="AQ28" i="5"/>
  <c r="AQ665" i="5"/>
  <c r="AQ722" i="5"/>
  <c r="AQ488" i="5"/>
  <c r="AQ556" i="5"/>
  <c r="AQ544" i="5"/>
  <c r="AQ123" i="5"/>
  <c r="AQ570" i="5"/>
  <c r="AQ526" i="5"/>
  <c r="AQ320" i="5"/>
  <c r="AQ693" i="5"/>
  <c r="AQ313" i="5"/>
  <c r="AQ539" i="5"/>
  <c r="AQ342" i="5"/>
  <c r="AQ436" i="5"/>
  <c r="AQ604" i="5"/>
  <c r="AQ87" i="5"/>
  <c r="AQ590" i="5"/>
  <c r="AQ550" i="5"/>
  <c r="AQ703" i="5"/>
  <c r="AQ588" i="5"/>
  <c r="AQ376" i="5"/>
  <c r="AQ876" i="5"/>
  <c r="AQ373" i="5"/>
  <c r="AQ167" i="5"/>
  <c r="AQ188" i="5"/>
  <c r="AQ4" i="5"/>
  <c r="AQ256" i="5"/>
  <c r="AQ450" i="5"/>
  <c r="AQ827" i="5"/>
  <c r="AQ589" i="5"/>
  <c r="AQ767" i="5"/>
  <c r="AQ375" i="5"/>
  <c r="AQ208" i="5"/>
  <c r="AQ625" i="5"/>
  <c r="AQ46" i="5"/>
  <c r="AQ964" i="5"/>
  <c r="AQ792" i="5"/>
  <c r="AQ465" i="5"/>
  <c r="AQ771" i="5"/>
  <c r="AQ711" i="5"/>
  <c r="AQ223" i="5"/>
  <c r="AQ433" i="5"/>
  <c r="AQ870" i="5"/>
  <c r="AQ105" i="5"/>
  <c r="AQ967" i="5"/>
  <c r="AQ668" i="5"/>
  <c r="AQ654" i="5"/>
  <c r="AQ667" i="5"/>
  <c r="AQ438" i="5"/>
  <c r="AQ513" i="5"/>
  <c r="AQ1205" i="5"/>
  <c r="AQ826" i="5"/>
  <c r="AQ943" i="5"/>
  <c r="AQ304" i="5"/>
  <c r="AQ828" i="5"/>
  <c r="AQ726" i="5"/>
  <c r="AQ1176" i="5"/>
  <c r="AQ754" i="5"/>
  <c r="AQ753" i="5"/>
  <c r="AQ713" i="5"/>
  <c r="AQ866" i="5"/>
  <c r="AQ490" i="5"/>
  <c r="AQ630" i="5"/>
  <c r="AQ1114" i="5"/>
  <c r="AQ933" i="5"/>
  <c r="AQ240" i="5"/>
  <c r="AQ949" i="5"/>
  <c r="AQ112" i="5"/>
  <c r="AQ477" i="5"/>
  <c r="AQ1105" i="5"/>
  <c r="AQ817" i="5"/>
  <c r="AQ1023" i="5"/>
  <c r="AQ207" i="5"/>
  <c r="AQ851" i="5"/>
  <c r="AQ90" i="5"/>
  <c r="AQ742" i="5"/>
  <c r="AQ775" i="5"/>
  <c r="AQ257" i="5"/>
  <c r="AQ302" i="5"/>
  <c r="AQ85" i="5"/>
  <c r="AQ172" i="5"/>
  <c r="AQ743" i="5"/>
  <c r="AQ173" i="5"/>
  <c r="AQ922" i="5"/>
  <c r="AQ297" i="5"/>
  <c r="AQ94" i="5"/>
  <c r="AQ178" i="5"/>
  <c r="AQ507" i="5"/>
  <c r="AQ1128" i="5"/>
  <c r="AQ848" i="5"/>
  <c r="AQ951" i="5"/>
  <c r="AQ144" i="5"/>
  <c r="AQ692" i="5"/>
  <c r="AQ186" i="5"/>
  <c r="AQ209" i="5"/>
  <c r="AQ210" i="5"/>
  <c r="AQ191" i="5"/>
  <c r="AQ934" i="5"/>
  <c r="AQ915" i="5"/>
  <c r="AQ303" i="5"/>
  <c r="AQ878" i="5"/>
  <c r="AQ503" i="5"/>
  <c r="AQ347" i="5"/>
  <c r="AQ796" i="5"/>
  <c r="AQ518" i="5"/>
  <c r="AQ537" i="5"/>
  <c r="AQ458" i="5"/>
  <c r="AQ561" i="5"/>
  <c r="AQ895" i="5"/>
  <c r="AQ603" i="5"/>
  <c r="AQ565" i="5"/>
  <c r="AQ814" i="5"/>
  <c r="AQ294" i="5"/>
  <c r="AQ117" i="5"/>
  <c r="AQ1149" i="5"/>
  <c r="AQ1147" i="5"/>
  <c r="AQ352" i="5"/>
  <c r="AQ575" i="5"/>
  <c r="AQ1036" i="5"/>
  <c r="AQ291" i="5"/>
  <c r="AQ494" i="5"/>
  <c r="AQ349" i="5"/>
  <c r="AQ131" i="5"/>
  <c r="AQ111" i="5"/>
  <c r="AQ832" i="5"/>
  <c r="AQ1186" i="5"/>
  <c r="AQ813" i="5"/>
  <c r="AQ709" i="5"/>
  <c r="AQ245" i="5"/>
  <c r="AQ1171" i="5"/>
  <c r="AQ750" i="5"/>
  <c r="AQ69" i="5"/>
  <c r="AQ563" i="5"/>
  <c r="AQ307" i="5"/>
  <c r="AQ335" i="5"/>
  <c r="AQ1002" i="5"/>
  <c r="AQ1177" i="5"/>
  <c r="AQ434" i="5"/>
  <c r="AQ443" i="5"/>
  <c r="AQ296" i="5"/>
  <c r="AQ797" i="5"/>
  <c r="AQ1022" i="5"/>
  <c r="AQ1029" i="5"/>
  <c r="AQ622" i="5"/>
  <c r="AQ237" i="5"/>
  <c r="AQ445" i="5"/>
  <c r="AQ110" i="5"/>
  <c r="AQ994" i="5"/>
  <c r="AQ396" i="5"/>
  <c r="AQ1187" i="5"/>
  <c r="AQ332" i="5"/>
  <c r="AQ1028" i="5"/>
  <c r="AQ788" i="5"/>
  <c r="AQ50" i="5"/>
  <c r="AQ99" i="5"/>
  <c r="AQ479" i="5"/>
  <c r="AQ637" i="5"/>
  <c r="AQ397" i="5"/>
  <c r="AQ1047" i="5"/>
  <c r="AQ896" i="5"/>
  <c r="AQ1033" i="5"/>
  <c r="AQ1001" i="5"/>
  <c r="AQ73" i="5"/>
  <c r="AQ405" i="5"/>
  <c r="AQ946" i="5"/>
  <c r="AQ1138" i="5"/>
  <c r="AQ1134" i="5"/>
  <c r="AQ752" i="5"/>
  <c r="AQ781" i="5"/>
  <c r="AQ566" i="5"/>
  <c r="AQ1192" i="5"/>
  <c r="AQ401" i="5"/>
  <c r="AQ511" i="5"/>
  <c r="AQ992" i="5"/>
  <c r="AQ551" i="5"/>
  <c r="AQ1160" i="5"/>
  <c r="AQ1206" i="5"/>
  <c r="AQ639" i="5"/>
  <c r="AQ829" i="5"/>
  <c r="AQ1210" i="5"/>
  <c r="AQ273" i="5"/>
  <c r="AQ925" i="5"/>
  <c r="AQ75" i="5"/>
  <c r="AQ880" i="5"/>
  <c r="AQ844" i="5"/>
  <c r="AQ545" i="5"/>
  <c r="AQ91" i="5"/>
  <c r="AQ991" i="5"/>
  <c r="AQ661" i="5"/>
  <c r="AQ869" i="5"/>
  <c r="AQ958" i="5"/>
  <c r="AQ1141" i="5"/>
  <c r="AQ86" i="5"/>
  <c r="AQ190" i="5"/>
  <c r="AQ858" i="5"/>
  <c r="AQ77" i="5"/>
  <c r="AQ686" i="5"/>
  <c r="AQ839" i="5"/>
  <c r="AQ270" i="5"/>
  <c r="AQ424" i="5"/>
  <c r="AQ250" i="5"/>
  <c r="AQ384" i="5"/>
  <c r="AQ2" i="5"/>
  <c r="AQ1027" i="5"/>
  <c r="AQ932" i="5"/>
  <c r="AQ269" i="5"/>
  <c r="AQ596" i="5"/>
  <c r="AQ620" i="5"/>
  <c r="AQ543" i="5"/>
  <c r="AQ959" i="5"/>
  <c r="AQ21" i="5"/>
  <c r="AQ618" i="5"/>
  <c r="AQ587" i="5"/>
  <c r="AQ944" i="5"/>
  <c r="AQ824" i="5"/>
  <c r="AQ491" i="5"/>
  <c r="AQ940" i="5"/>
  <c r="AQ907" i="5"/>
  <c r="AQ319" i="5"/>
  <c r="AQ681" i="5"/>
  <c r="AQ617" i="5"/>
  <c r="AQ1161" i="5"/>
  <c r="AQ498" i="5"/>
  <c r="AQ168" i="5"/>
  <c r="AQ1070" i="5"/>
  <c r="AQ366" i="5"/>
  <c r="AQ536" i="5"/>
  <c r="AQ1073" i="5"/>
  <c r="AQ331" i="5"/>
  <c r="AQ860" i="5"/>
  <c r="AQ836" i="5"/>
  <c r="AQ118" i="5"/>
  <c r="AQ766" i="5"/>
  <c r="AQ350" i="5"/>
  <c r="AQ446" i="5"/>
  <c r="AQ1015" i="5"/>
  <c r="AQ199" i="5"/>
  <c r="AQ227" i="5"/>
  <c r="AQ1180" i="5"/>
  <c r="AQ900" i="5"/>
  <c r="AQ546" i="5"/>
  <c r="AQ5" i="5"/>
  <c r="AQ1151" i="5"/>
  <c r="AQ126" i="5"/>
  <c r="AQ628" i="5"/>
  <c r="AQ955" i="5"/>
  <c r="AQ571" i="5"/>
  <c r="AQ403" i="5"/>
  <c r="AQ1084" i="5"/>
  <c r="AQ945" i="5"/>
  <c r="AQ484" i="5"/>
  <c r="AQ284" i="5"/>
  <c r="AQ289" i="5"/>
  <c r="AQ51" i="5"/>
  <c r="AQ656" i="5"/>
  <c r="AQ192" i="5"/>
  <c r="AQ1135" i="5"/>
  <c r="AQ811" i="5"/>
  <c r="AQ234" i="5"/>
  <c r="AQ1006" i="5"/>
  <c r="AQ107" i="5"/>
  <c r="AQ997" i="5"/>
  <c r="AQ216" i="5"/>
  <c r="AQ877" i="5"/>
  <c r="AQ229" i="5"/>
  <c r="AQ1211" i="5"/>
  <c r="AQ978" i="5"/>
  <c r="AQ559" i="5"/>
  <c r="AQ483" i="5"/>
  <c r="AQ264" i="5"/>
  <c r="AQ114" i="5"/>
  <c r="AQ941" i="5"/>
  <c r="AQ971" i="5"/>
  <c r="AQ1212" i="5"/>
  <c r="AQ592" i="5"/>
  <c r="AQ1053" i="5"/>
  <c r="AQ1018" i="5"/>
  <c r="AQ203" i="5"/>
  <c r="AQ165" i="5"/>
  <c r="AQ277" i="5"/>
  <c r="AQ147" i="5"/>
  <c r="AQ666" i="5"/>
  <c r="AQ865" i="5"/>
  <c r="AQ362" i="5"/>
  <c r="AQ538" i="5"/>
  <c r="AQ1175" i="5"/>
  <c r="AQ798" i="5"/>
  <c r="AQ646" i="5"/>
  <c r="AQ998" i="5"/>
  <c r="AQ348" i="5"/>
  <c r="AQ74" i="5"/>
  <c r="AQ930" i="5"/>
  <c r="AQ1194" i="5"/>
  <c r="AQ241" i="5"/>
  <c r="AQ1098" i="5"/>
  <c r="AQ464" i="5"/>
  <c r="AQ321" i="5"/>
  <c r="AQ674" i="5"/>
  <c r="AQ1148" i="5"/>
  <c r="AQ884" i="5"/>
  <c r="AQ92" i="5"/>
  <c r="AQ894" i="5"/>
  <c r="AQ134" i="5"/>
  <c r="AQ255" i="5"/>
  <c r="AQ881" i="5"/>
  <c r="AQ642" i="5"/>
  <c r="AQ84" i="5"/>
  <c r="AQ1190" i="5"/>
  <c r="AQ853" i="5"/>
  <c r="AQ226" i="5"/>
  <c r="AQ957" i="5"/>
  <c r="AQ658" i="5"/>
  <c r="AQ103" i="5"/>
  <c r="AQ206" i="5"/>
  <c r="AQ324" i="5"/>
  <c r="AQ356" i="5"/>
  <c r="AQ825" i="5"/>
  <c r="AQ430" i="5"/>
  <c r="AQ823" i="5"/>
  <c r="AQ377" i="5"/>
  <c r="AQ298" i="5"/>
  <c r="AQ1034" i="5"/>
  <c r="AQ339" i="5"/>
  <c r="AQ160" i="5"/>
  <c r="AQ39" i="5"/>
  <c r="AQ278" i="5"/>
  <c r="AQ38" i="5"/>
  <c r="AQ271" i="5"/>
  <c r="AQ1038" i="5"/>
  <c r="AQ417" i="5"/>
  <c r="AQ1207" i="5"/>
  <c r="AQ856" i="5"/>
  <c r="AQ1111" i="5"/>
  <c r="AQ467" i="5"/>
  <c r="AQ748" i="5"/>
  <c r="AQ1219" i="5"/>
  <c r="AQ1094" i="5"/>
  <c r="AQ462" i="5"/>
  <c r="AQ326" i="5"/>
  <c r="AQ579" i="5"/>
  <c r="AQ655" i="5"/>
  <c r="AQ1168" i="5"/>
  <c r="AQ569" i="5"/>
  <c r="AQ440" i="5"/>
  <c r="AQ158" i="5"/>
  <c r="AQ789" i="5"/>
  <c r="AQ1174" i="5"/>
  <c r="AQ1131" i="5"/>
  <c r="AQ757" i="5"/>
  <c r="AQ121" i="5"/>
  <c r="AQ475" i="5"/>
  <c r="AQ835" i="5"/>
  <c r="AQ976" i="5"/>
  <c r="AQ983" i="5"/>
  <c r="AQ495" i="5"/>
  <c r="AQ664" i="5"/>
  <c r="AQ755" i="5"/>
  <c r="AQ334" i="5"/>
  <c r="AQ392" i="5"/>
  <c r="AQ204" i="5"/>
  <c r="AQ657" i="5"/>
  <c r="AQ8" i="5"/>
  <c r="AQ673" i="5"/>
  <c r="AQ259" i="5"/>
  <c r="AQ564" i="5"/>
  <c r="AQ1080" i="5"/>
  <c r="AQ142" i="5"/>
  <c r="AQ974" i="5"/>
  <c r="AQ864" i="5"/>
  <c r="AQ689" i="5"/>
  <c r="AQ65" i="5"/>
  <c r="AQ81" i="5"/>
  <c r="AQ640" i="5"/>
  <c r="AQ399" i="5"/>
  <c r="AQ407" i="5"/>
  <c r="AQ615" i="5"/>
  <c r="AQ905" i="5"/>
  <c r="AQ1130" i="5"/>
  <c r="AQ224" i="5"/>
  <c r="AQ1057" i="5"/>
  <c r="AQ1202" i="5"/>
  <c r="AQ705" i="5"/>
  <c r="AQ871" i="5"/>
  <c r="AQ1166" i="5"/>
  <c r="AQ310" i="5"/>
  <c r="AQ1218" i="5"/>
  <c r="AQ818" i="5"/>
  <c r="AQ695" i="5"/>
  <c r="AQ850" i="5"/>
  <c r="AQ732" i="5"/>
  <c r="AQ756" i="5"/>
  <c r="AQ423" i="5"/>
  <c r="AQ840" i="5"/>
  <c r="AQ911" i="5"/>
  <c r="AQ504" i="5"/>
  <c r="AQ1213" i="5"/>
  <c r="AQ82" i="5"/>
  <c r="AQ279" i="5"/>
  <c r="AQ19" i="5"/>
  <c r="AQ712" i="5"/>
  <c r="AQ733" i="5"/>
  <c r="AQ337" i="5"/>
  <c r="AQ1026" i="5"/>
  <c r="AQ1069" i="5"/>
  <c r="AQ236" i="5"/>
  <c r="AQ1106" i="5"/>
  <c r="AQ993" i="5"/>
  <c r="AQ819" i="5"/>
  <c r="AQ847" i="5"/>
  <c r="AQ1013" i="5"/>
  <c r="AQ29" i="5"/>
  <c r="AQ138" i="5"/>
  <c r="AQ910" i="5"/>
  <c r="AQ830" i="5"/>
  <c r="AQ777" i="5"/>
  <c r="AQ266" i="5"/>
  <c r="AQ1075" i="5"/>
  <c r="AQ606" i="5"/>
  <c r="AQ783" i="5"/>
  <c r="AQ357" i="5"/>
  <c r="AQ314" i="5"/>
  <c r="AQ322" i="5"/>
  <c r="AQ527" i="5"/>
  <c r="AQ370" i="5"/>
  <c r="AQ810" i="5"/>
  <c r="AQ906" i="5"/>
  <c r="AQ739" i="5"/>
  <c r="AQ363" i="5"/>
  <c r="AQ791" i="5"/>
  <c r="AQ953" i="5"/>
  <c r="AQ1104" i="5"/>
  <c r="AQ127" i="5"/>
  <c r="AQ1050" i="5"/>
  <c r="AQ557" i="5"/>
  <c r="AQ1216" i="5"/>
  <c r="AQ980" i="5"/>
  <c r="AQ150" i="5"/>
  <c r="AQ961" i="5"/>
  <c r="AQ1154" i="5"/>
  <c r="AQ336" i="5"/>
  <c r="AQ1133" i="5"/>
  <c r="AQ17" i="5"/>
  <c r="AQ59" i="5"/>
  <c r="AQ385" i="5"/>
  <c r="AQ624" i="5"/>
  <c r="AQ380" i="5"/>
  <c r="AQ1158" i="5"/>
  <c r="AQ251" i="5"/>
  <c r="AQ534" i="5"/>
  <c r="AQ1093" i="5"/>
  <c r="AQ211" i="5"/>
  <c r="AQ793" i="5"/>
  <c r="AQ1083" i="5"/>
  <c r="AQ293" i="5"/>
  <c r="AQ55" i="5"/>
  <c r="AQ23" i="5"/>
  <c r="AQ794" i="5"/>
  <c r="AQ773" i="5"/>
  <c r="AQ937" i="5"/>
  <c r="AQ708" i="5"/>
  <c r="AQ1156" i="5"/>
  <c r="AQ1164" i="5"/>
  <c r="AQ632" i="5"/>
  <c r="AQ169" i="5"/>
  <c r="AQ882" i="5"/>
  <c r="AQ525" i="5"/>
  <c r="AQ1184" i="5"/>
  <c r="AQ11" i="5"/>
  <c r="AQ574" i="5"/>
  <c r="AQ388" i="5"/>
  <c r="AQ515" i="5"/>
  <c r="AQ1065" i="5"/>
  <c r="AQ33" i="5"/>
  <c r="AQ738" i="5"/>
  <c r="AQ1108" i="5"/>
  <c r="AQ1007" i="5"/>
  <c r="AQ410" i="5"/>
  <c r="AQ521" i="5"/>
  <c r="AQ524" i="5"/>
  <c r="AQ35" i="5"/>
  <c r="AQ489" i="5"/>
  <c r="AQ921" i="5"/>
  <c r="AQ690" i="5"/>
  <c r="AQ80" i="5"/>
  <c r="AQ45" i="5"/>
  <c r="AQ104" i="5"/>
  <c r="AQ312" i="5"/>
  <c r="AQ975" i="5"/>
  <c r="AQ311" i="5"/>
  <c r="AQ652" i="5"/>
  <c r="AQ1086" i="5"/>
  <c r="AQ730" i="5"/>
  <c r="AQ16" i="5"/>
  <c r="AQ583" i="5"/>
  <c r="AQ761" i="5"/>
  <c r="AQ531" i="5"/>
  <c r="AQ437" i="5"/>
  <c r="AQ1017" i="5"/>
  <c r="AQ924" i="5"/>
  <c r="AQ929" i="5"/>
  <c r="AQ36" i="5"/>
  <c r="AQ691" i="5"/>
  <c r="AQ106" i="5"/>
  <c r="AQ183" i="5"/>
  <c r="AQ219" i="5"/>
  <c r="AQ419" i="5"/>
  <c r="AQ802" i="5"/>
  <c r="AQ902" i="5"/>
  <c r="AQ682" i="5"/>
  <c r="AQ213" i="5"/>
  <c r="AQ25" i="5"/>
  <c r="AQ576" i="5"/>
  <c r="AQ683" i="5"/>
  <c r="AQ454" i="5"/>
  <c r="AQ1021" i="5"/>
  <c r="AQ378" i="5"/>
  <c r="AQ612" i="5"/>
  <c r="AQ718" i="5"/>
  <c r="AQ512" i="5"/>
  <c r="AQ846" i="5"/>
  <c r="AQ409" i="5"/>
  <c r="AQ1056" i="5"/>
  <c r="AQ468" i="5"/>
  <c r="AQ763" i="5"/>
  <c r="AQ920" i="5"/>
  <c r="AQ1119" i="5"/>
  <c r="AQ143" i="5"/>
  <c r="AQ1061" i="5"/>
  <c r="AQ151" i="5"/>
  <c r="AQ1137" i="5"/>
  <c r="AQ785" i="5"/>
  <c r="AQ1191" i="5"/>
  <c r="AQ98" i="5"/>
  <c r="AQ235" i="5"/>
  <c r="AQ63" i="5"/>
  <c r="AQ702" i="5"/>
  <c r="AQ351" i="5"/>
  <c r="AQ367" i="5"/>
  <c r="AQ228" i="5"/>
  <c r="AQ842" i="5"/>
  <c r="AQ471" i="5"/>
  <c r="AQ1115" i="5"/>
  <c r="AQ593" i="5"/>
  <c r="AQ220" i="5"/>
  <c r="AQ887" i="5"/>
  <c r="AQ638" i="5"/>
  <c r="AQ908" i="5"/>
  <c r="AQ607" i="5"/>
  <c r="AQ806" i="5"/>
  <c r="AQ1193" i="5"/>
  <c r="AQ861" i="5"/>
  <c r="AQ623" i="5"/>
  <c r="AQ95" i="5"/>
  <c r="AQ762" i="5"/>
  <c r="AQ854" i="5"/>
  <c r="AQ369" i="5"/>
  <c r="AQ601" i="5"/>
  <c r="AQ636" i="5"/>
  <c r="AQ308" i="5"/>
  <c r="AQ1159" i="5"/>
  <c r="AQ292" i="5"/>
  <c r="AQ968" i="5"/>
  <c r="AQ1129" i="5"/>
  <c r="AQ387" i="5"/>
  <c r="AQ499" i="5"/>
  <c r="AQ1144" i="5"/>
  <c r="AQ855" i="5"/>
  <c r="AQ626" i="5"/>
  <c r="AQ1195" i="5"/>
  <c r="AQ221" i="5"/>
  <c r="AQ867" i="5"/>
  <c r="AQ605" i="5"/>
  <c r="CA822" i="5" l="1"/>
  <c r="BL15" i="5"/>
  <c r="CA413" i="5"/>
  <c r="BQ413" i="5" s="1"/>
  <c r="BR413" i="5" s="1"/>
  <c r="BL341" i="5"/>
  <c r="CB696" i="5"/>
  <c r="CC696" i="5" s="1"/>
  <c r="BQ696" i="5"/>
  <c r="BR696" i="5" s="1"/>
  <c r="CB15" i="5"/>
  <c r="CC15" i="5" s="1"/>
  <c r="BQ15" i="5"/>
  <c r="BR15" i="5" s="1"/>
  <c r="CB442" i="5"/>
  <c r="CC442" i="5" s="1"/>
  <c r="BQ442" i="5"/>
  <c r="BR442" i="5" s="1"/>
  <c r="CB822" i="5"/>
  <c r="CC822" i="5" s="1"/>
  <c r="BQ822" i="5"/>
  <c r="BR822" i="5" s="1"/>
  <c r="CB391" i="5"/>
  <c r="CC391" i="5" s="1"/>
  <c r="BQ391" i="5"/>
  <c r="BR391" i="5" s="1"/>
  <c r="CB413" i="5"/>
  <c r="CC413" i="5" s="1"/>
  <c r="CB1113" i="5"/>
  <c r="CC1113" i="5" s="1"/>
  <c r="BQ1113" i="5"/>
  <c r="BR1113" i="5" s="1"/>
  <c r="CB775" i="5"/>
  <c r="CC775" i="5" s="1"/>
  <c r="BQ775" i="5"/>
  <c r="BR775" i="5" s="1"/>
  <c r="CB470" i="5"/>
  <c r="CC470" i="5" s="1"/>
  <c r="BQ470" i="5"/>
  <c r="BR470" i="5" s="1"/>
  <c r="BL703" i="5"/>
  <c r="CA427" i="5"/>
  <c r="BL820" i="5"/>
  <c r="CA315" i="5"/>
  <c r="CA90" i="5"/>
  <c r="CA14" i="5"/>
  <c r="BL413" i="5"/>
  <c r="BL789" i="5"/>
  <c r="CA1105" i="5"/>
  <c r="CA754" i="5"/>
  <c r="CA711" i="5"/>
  <c r="BL1120" i="5"/>
  <c r="BL210" i="5"/>
  <c r="CA519" i="5"/>
  <c r="BL1126" i="5"/>
  <c r="CA765" i="5"/>
  <c r="CA1202" i="5"/>
  <c r="BL915" i="5"/>
  <c r="BL83" i="5"/>
  <c r="CA556" i="5"/>
  <c r="CA44" i="5"/>
  <c r="CA745" i="5"/>
  <c r="BL184" i="5"/>
  <c r="BL1054" i="5"/>
  <c r="BL765" i="5"/>
  <c r="CA833" i="5"/>
  <c r="BL1042" i="5"/>
  <c r="BL1049" i="5"/>
  <c r="CA730" i="5"/>
  <c r="CA690" i="5"/>
  <c r="CA521" i="5"/>
  <c r="BL812" i="5"/>
  <c r="BL1055" i="5"/>
  <c r="BL728" i="5"/>
  <c r="CA982" i="5"/>
  <c r="CA405" i="5"/>
  <c r="BL497" i="5"/>
  <c r="BL1116" i="5"/>
  <c r="BL595" i="5"/>
  <c r="BL918" i="5"/>
  <c r="CA983" i="5"/>
  <c r="CA1206" i="5"/>
  <c r="BL544" i="5"/>
  <c r="BL408" i="5"/>
  <c r="CA873" i="5"/>
  <c r="CA486" i="5"/>
  <c r="CA843" i="5"/>
  <c r="BL139" i="5"/>
  <c r="CA784" i="5"/>
  <c r="CA40" i="5"/>
  <c r="BL678" i="5"/>
  <c r="BL714" i="5"/>
  <c r="BL318" i="5"/>
  <c r="CA867" i="5"/>
  <c r="CA465" i="5"/>
  <c r="BL173" i="5"/>
  <c r="CA708" i="5"/>
  <c r="CA96" i="5"/>
  <c r="BL503" i="5"/>
  <c r="BL655" i="5"/>
  <c r="BL1004" i="5"/>
  <c r="BL942" i="5"/>
  <c r="BL1095" i="5"/>
  <c r="CA590" i="5"/>
  <c r="CA742" i="5"/>
  <c r="CA933" i="5"/>
  <c r="CA753" i="5"/>
  <c r="CA943" i="5"/>
  <c r="CA46" i="5"/>
  <c r="CA516" i="5"/>
  <c r="BL364" i="5"/>
  <c r="BL1162" i="5"/>
  <c r="BL923" i="5"/>
  <c r="BL548" i="5"/>
  <c r="BL260" i="5"/>
  <c r="CA1063" i="5"/>
  <c r="BL917" i="5"/>
  <c r="BL164" i="5"/>
  <c r="CA400" i="5"/>
  <c r="CA439" i="5"/>
  <c r="BL708" i="5"/>
  <c r="BL429" i="5"/>
  <c r="BL159" i="5"/>
  <c r="CA1017" i="5"/>
  <c r="CA761" i="5"/>
  <c r="CA305" i="5"/>
  <c r="CA461" i="5"/>
  <c r="BL471" i="5"/>
  <c r="CA869" i="5"/>
  <c r="CA844" i="5"/>
  <c r="CA747" i="5"/>
  <c r="CA480" i="5"/>
  <c r="CA129" i="5"/>
  <c r="CA558" i="5"/>
  <c r="BL323" i="5"/>
  <c r="BL672" i="5"/>
  <c r="CA1195" i="5"/>
  <c r="CA474" i="5"/>
  <c r="BL521" i="5"/>
  <c r="BL162" i="5"/>
  <c r="CA654" i="5"/>
  <c r="CA827" i="5"/>
  <c r="CA87" i="5"/>
  <c r="CA693" i="5"/>
  <c r="CA1122" i="5"/>
  <c r="BL439" i="5"/>
  <c r="BL97" i="5"/>
  <c r="CA626" i="5"/>
  <c r="CA223" i="5"/>
  <c r="CA373" i="5"/>
  <c r="BL696" i="5"/>
  <c r="CA1166" i="5"/>
  <c r="CA840" i="5"/>
  <c r="CA1074" i="5"/>
  <c r="CA60" i="5"/>
  <c r="CA340" i="5"/>
  <c r="BL37" i="5"/>
  <c r="BL852" i="5"/>
  <c r="BL526" i="5"/>
  <c r="CA786" i="5"/>
  <c r="BL651" i="5"/>
  <c r="BL839" i="5"/>
  <c r="BL315" i="5"/>
  <c r="BL436" i="5"/>
  <c r="CA112" i="5"/>
  <c r="CA490" i="5"/>
  <c r="CA726" i="5"/>
  <c r="BL513" i="5"/>
  <c r="CA105" i="5"/>
  <c r="BL465" i="5"/>
  <c r="CA375" i="5"/>
  <c r="BL4" i="5"/>
  <c r="BL588" i="5"/>
  <c r="CA665" i="5"/>
  <c r="BL662" i="5"/>
  <c r="BL285" i="5"/>
  <c r="BL265" i="5"/>
  <c r="BL506" i="5"/>
  <c r="BL181" i="5"/>
  <c r="BL893" i="5"/>
  <c r="BL741" i="5"/>
  <c r="BL1132" i="5"/>
  <c r="BL909" i="5"/>
  <c r="BL542" i="5"/>
  <c r="BL246" i="5"/>
  <c r="BL389" i="5"/>
  <c r="CA9" i="5"/>
  <c r="CA706" i="5"/>
  <c r="BL224" i="5"/>
  <c r="BL835" i="5"/>
  <c r="CA240" i="5"/>
  <c r="CA713" i="5"/>
  <c r="CA304" i="5"/>
  <c r="CA433" i="5"/>
  <c r="CA964" i="5"/>
  <c r="CA589" i="5"/>
  <c r="CA167" i="5"/>
  <c r="CA313" i="5"/>
  <c r="CA78" i="5"/>
  <c r="BL177" i="5"/>
  <c r="BL26" i="5"/>
  <c r="BL89" i="5"/>
  <c r="BL58" i="5"/>
  <c r="CA938" i="5"/>
  <c r="CA214" i="5"/>
  <c r="CA1129" i="5"/>
  <c r="BL873" i="5"/>
  <c r="BL972" i="5"/>
  <c r="BL239" i="5"/>
  <c r="BL10" i="5"/>
  <c r="CA641" i="5"/>
  <c r="CA451" i="5"/>
  <c r="CA572" i="5"/>
  <c r="CA612" i="5"/>
  <c r="CA84" i="5"/>
  <c r="CA25" i="5"/>
  <c r="CA255" i="5"/>
  <c r="CA845" i="5"/>
  <c r="BL385" i="5"/>
  <c r="BL834" i="5"/>
  <c r="CA958" i="5"/>
  <c r="CA616" i="5"/>
  <c r="CA872" i="5"/>
  <c r="CA249" i="5"/>
  <c r="CA772" i="5"/>
  <c r="CA1181" i="5"/>
  <c r="CA329" i="5"/>
  <c r="BL1113" i="5"/>
  <c r="CA344" i="5"/>
  <c r="BL71" i="5"/>
  <c r="CA497" i="5"/>
  <c r="CA1067" i="5"/>
  <c r="BL121" i="5"/>
  <c r="CA39" i="5"/>
  <c r="CA412" i="5"/>
  <c r="CA935" i="5"/>
  <c r="CA557" i="5"/>
  <c r="CA1118" i="5"/>
  <c r="CA993" i="5"/>
  <c r="CA996" i="5"/>
  <c r="CA124" i="5"/>
  <c r="CA274" i="5"/>
  <c r="BL720" i="5"/>
  <c r="BL960" i="5"/>
  <c r="CA995" i="5"/>
  <c r="CA790" i="5"/>
  <c r="CA1012" i="5"/>
  <c r="CA1185" i="5"/>
  <c r="CA697" i="5"/>
  <c r="CA493" i="5"/>
  <c r="CA1123" i="5"/>
  <c r="CA264" i="5"/>
  <c r="CA297" i="5"/>
  <c r="CA85" i="5"/>
  <c r="BL473" i="5"/>
  <c r="CA1127" i="5"/>
  <c r="CA1046" i="5"/>
  <c r="CA225" i="5"/>
  <c r="CA125" i="5"/>
  <c r="CA1162" i="5"/>
  <c r="CA917" i="5"/>
  <c r="CA1091" i="5"/>
  <c r="CA618" i="5"/>
  <c r="CA424" i="5"/>
  <c r="CA633" i="5"/>
  <c r="CA1058" i="5"/>
  <c r="CA797" i="5"/>
  <c r="BL218" i="5"/>
  <c r="CA64" i="5"/>
  <c r="CA154" i="5"/>
  <c r="CA528" i="5"/>
  <c r="BL780" i="5"/>
  <c r="BL1052" i="5"/>
  <c r="CA854" i="5"/>
  <c r="CA655" i="5"/>
  <c r="CA98" i="5"/>
  <c r="CA143" i="5"/>
  <c r="CA838" i="5"/>
  <c r="CA682" i="5"/>
  <c r="CA579" i="5"/>
  <c r="CA862" i="5"/>
  <c r="BL11" i="5"/>
  <c r="BL1093" i="5"/>
  <c r="CA1008" i="5"/>
  <c r="CA475" i="5"/>
  <c r="CA892" i="5"/>
  <c r="CA1007" i="5"/>
  <c r="CA161" i="5"/>
  <c r="CA472" i="5"/>
  <c r="CA336" i="5"/>
  <c r="CA24" i="5"/>
  <c r="CA1200" i="5"/>
  <c r="CA791" i="5"/>
  <c r="CA370" i="5"/>
  <c r="CA29" i="5"/>
  <c r="CA1106" i="5"/>
  <c r="CA128" i="5"/>
  <c r="CA748" i="5"/>
  <c r="CA721" i="5"/>
  <c r="CA552" i="5"/>
  <c r="CA404" i="5"/>
  <c r="CA660" i="5"/>
  <c r="CA1035" i="5"/>
  <c r="CA744" i="5"/>
  <c r="CA1038" i="5"/>
  <c r="CA1072" i="5"/>
  <c r="CA663" i="5"/>
  <c r="CA1060" i="5"/>
  <c r="CA37" i="5"/>
  <c r="CA383" i="5"/>
  <c r="CA782" i="5"/>
  <c r="CA201" i="5"/>
  <c r="CA644" i="5"/>
  <c r="CA21" i="5"/>
  <c r="CA932" i="5"/>
  <c r="CA131" i="5"/>
  <c r="CA825" i="5"/>
  <c r="CA896" i="5"/>
  <c r="CA50" i="5"/>
  <c r="CA111" i="5"/>
  <c r="BL704" i="5"/>
  <c r="BL48" i="5"/>
  <c r="CA513" i="5"/>
  <c r="CA4" i="5"/>
  <c r="CA588" i="5"/>
  <c r="CA342" i="5"/>
  <c r="CA570" i="5"/>
  <c r="BL154" i="5"/>
  <c r="CA710" i="5"/>
  <c r="CA130" i="5"/>
  <c r="BL248" i="5"/>
  <c r="BL316" i="5"/>
  <c r="BL774" i="5"/>
  <c r="CA1052" i="5"/>
  <c r="CA702" i="5"/>
  <c r="CA152" i="5"/>
  <c r="CA358" i="5"/>
  <c r="CA177" i="5"/>
  <c r="BL627" i="5"/>
  <c r="CA435" i="5"/>
  <c r="CA903" i="5"/>
  <c r="CA1191" i="5"/>
  <c r="CA831" i="5"/>
  <c r="CA645" i="5"/>
  <c r="CA454" i="5"/>
  <c r="CA894" i="5"/>
  <c r="CA346" i="5"/>
  <c r="CA215" i="5"/>
  <c r="CA1141" i="5"/>
  <c r="CA106" i="5"/>
  <c r="CA880" i="5"/>
  <c r="CA437" i="5"/>
  <c r="CA751" i="5"/>
  <c r="CA987" i="5"/>
  <c r="BL202" i="5"/>
  <c r="CA1150" i="5"/>
  <c r="CA688" i="5"/>
  <c r="CA789" i="5"/>
  <c r="CA678" i="5"/>
  <c r="CA851" i="5"/>
  <c r="CA45" i="5"/>
  <c r="CA577" i="5"/>
  <c r="CA530" i="5"/>
  <c r="CA1043" i="5"/>
  <c r="CA1090" i="5"/>
  <c r="CA1024" i="5"/>
  <c r="CA595" i="5"/>
  <c r="CA698" i="5"/>
  <c r="CA582" i="5"/>
  <c r="CA729" i="5"/>
  <c r="CA956" i="5"/>
  <c r="CA1152" i="5"/>
  <c r="CA444" i="5"/>
  <c r="CA113" i="5"/>
  <c r="BL848" i="5"/>
  <c r="CA856" i="5"/>
  <c r="CA812" i="5"/>
  <c r="CA852" i="5"/>
  <c r="CA171" i="5"/>
  <c r="BL782" i="5"/>
  <c r="BL201" i="5"/>
  <c r="BL644" i="5"/>
  <c r="CA1028" i="5"/>
  <c r="CA878" i="5"/>
  <c r="CA957" i="5"/>
  <c r="CA110" i="5"/>
  <c r="CA296" i="5"/>
  <c r="CA414" i="5"/>
  <c r="CA325" i="5"/>
  <c r="CA623" i="5"/>
  <c r="CA219" i="5"/>
  <c r="CA221" i="5"/>
  <c r="CA866" i="5"/>
  <c r="CA828" i="5"/>
  <c r="CA792" i="5"/>
  <c r="CA767" i="5"/>
  <c r="CA188" i="5"/>
  <c r="BL550" i="5"/>
  <c r="BL539" i="5"/>
  <c r="BL123" i="5"/>
  <c r="CA28" i="5"/>
  <c r="CA989" i="5"/>
  <c r="BL418" i="5"/>
  <c r="CA584" i="5"/>
  <c r="BL939" i="5"/>
  <c r="BL549" i="5"/>
  <c r="CA1037" i="5"/>
  <c r="CA482" i="5"/>
  <c r="CA985" i="5"/>
  <c r="CA487" i="5"/>
  <c r="CA492" i="5"/>
  <c r="CA12" i="5"/>
  <c r="CA1085" i="5"/>
  <c r="CA1071" i="5"/>
  <c r="BL699" i="5"/>
  <c r="CA280" i="5"/>
  <c r="CA657" i="5"/>
  <c r="CA1119" i="5"/>
  <c r="CA52" i="5"/>
  <c r="CA846" i="5"/>
  <c r="CA120" i="5"/>
  <c r="CA902" i="5"/>
  <c r="CA204" i="5"/>
  <c r="CA283" i="5"/>
  <c r="BL45" i="5"/>
  <c r="BL1007" i="5"/>
  <c r="BL161" i="5"/>
  <c r="BL472" i="5"/>
  <c r="BL336" i="5"/>
  <c r="BL895" i="5"/>
  <c r="CA929" i="5"/>
  <c r="CA583" i="5"/>
  <c r="CA198" i="5"/>
  <c r="CA187" i="5"/>
  <c r="CA202" i="5"/>
  <c r="CA246" i="5"/>
  <c r="CA311" i="5"/>
  <c r="CA80" i="5"/>
  <c r="CA35" i="5"/>
  <c r="CA525" i="5"/>
  <c r="CA1083" i="5"/>
  <c r="CA251" i="5"/>
  <c r="CA385" i="5"/>
  <c r="CA1042" i="5"/>
  <c r="CA1010" i="5"/>
  <c r="CA548" i="5"/>
  <c r="CA462" i="5"/>
  <c r="CA43" i="5"/>
  <c r="CA459" i="5"/>
  <c r="CA72" i="5"/>
  <c r="CA382" i="5"/>
  <c r="CA912" i="5"/>
  <c r="BL49" i="5"/>
  <c r="CA1136" i="5"/>
  <c r="CA259" i="5"/>
  <c r="CA949" i="5"/>
  <c r="CA438" i="5"/>
  <c r="CA870" i="5"/>
  <c r="CA550" i="5"/>
  <c r="CA539" i="5"/>
  <c r="CA123" i="5"/>
  <c r="BL28" i="5"/>
  <c r="CA418" i="5"/>
  <c r="BL95" i="5"/>
  <c r="BL1193" i="5"/>
  <c r="BL908" i="5"/>
  <c r="BL62" i="5"/>
  <c r="BL599" i="5"/>
  <c r="BL1173" i="5"/>
  <c r="BL598" i="5"/>
  <c r="BL487" i="5"/>
  <c r="BL492" i="5"/>
  <c r="BL1085" i="5"/>
  <c r="BL891" i="5"/>
  <c r="BL1163" i="5"/>
  <c r="CA10" i="5"/>
  <c r="CA803" i="5"/>
  <c r="BL1078" i="5"/>
  <c r="CA151" i="5"/>
  <c r="CA468" i="5"/>
  <c r="BL561" i="5"/>
  <c r="CA91" i="5"/>
  <c r="CA75" i="5"/>
  <c r="CA829" i="5"/>
  <c r="CA1192" i="5"/>
  <c r="CA946" i="5"/>
  <c r="CA196" i="5"/>
  <c r="CA515" i="5"/>
  <c r="CA1076" i="5"/>
  <c r="CA705" i="5"/>
  <c r="BL493" i="5"/>
  <c r="CA422" i="5"/>
  <c r="CA306" i="5"/>
  <c r="CA916" i="5"/>
  <c r="CA1032" i="5"/>
  <c r="CA426" i="5"/>
  <c r="CA499" i="5"/>
  <c r="CA968" i="5"/>
  <c r="CA233" i="5"/>
  <c r="CA242" i="5"/>
  <c r="CA634" i="5"/>
  <c r="BL432" i="5"/>
  <c r="CA360" i="5"/>
  <c r="CA456" i="5"/>
  <c r="CA207" i="5"/>
  <c r="CA1023" i="5"/>
  <c r="CA1184" i="5"/>
  <c r="CA534" i="5"/>
  <c r="CA701" i="5"/>
  <c r="CA777" i="5"/>
  <c r="CA82" i="5"/>
  <c r="CA411" i="5"/>
  <c r="CA602" i="5"/>
  <c r="CA341" i="5"/>
  <c r="CA986" i="5"/>
  <c r="CA68" i="5"/>
  <c r="CA70" i="5"/>
  <c r="CA115" i="5"/>
  <c r="CA737" i="5"/>
  <c r="CA1079" i="5"/>
  <c r="CA308" i="5"/>
  <c r="CA133" i="5"/>
  <c r="BL634" i="5"/>
  <c r="CA432" i="5"/>
  <c r="CA48" i="5"/>
  <c r="CA1208" i="5"/>
  <c r="CA1044" i="5"/>
  <c r="CA1087" i="5"/>
  <c r="CA580" i="5"/>
  <c r="CA54" i="5"/>
  <c r="CA262" i="5"/>
  <c r="CA685" i="5"/>
  <c r="CA631" i="5"/>
  <c r="CA1049" i="5"/>
  <c r="CA248" i="5"/>
  <c r="CA1160" i="5"/>
  <c r="CA820" i="5"/>
  <c r="CA817" i="5"/>
  <c r="CA773" i="5"/>
  <c r="CA1050" i="5"/>
  <c r="CA357" i="5"/>
  <c r="CA337" i="5"/>
  <c r="CA695" i="5"/>
  <c r="CA137" i="5"/>
  <c r="CA496" i="5"/>
  <c r="BL70" i="5"/>
  <c r="CA904" i="5"/>
  <c r="CA808" i="5"/>
  <c r="CA32" i="5"/>
  <c r="CA195" i="5"/>
  <c r="CA610" i="5"/>
  <c r="CA662" i="5"/>
  <c r="CA1214" i="5"/>
  <c r="CA189" i="5"/>
  <c r="CA1194" i="5"/>
  <c r="CA232" i="5"/>
  <c r="CA1078" i="5"/>
  <c r="CA1092" i="5"/>
  <c r="CA535" i="5"/>
  <c r="CA1080" i="5"/>
  <c r="CA363" i="5"/>
  <c r="CA733" i="5"/>
  <c r="CA874" i="5"/>
  <c r="CA149" i="5"/>
  <c r="CA1055" i="5"/>
  <c r="BL146" i="5"/>
  <c r="CA146" i="5"/>
  <c r="BL78" i="5"/>
  <c r="BL977" i="5"/>
  <c r="CA299" i="5"/>
  <c r="CA725" i="5"/>
  <c r="CA141" i="5"/>
  <c r="CA394" i="5"/>
  <c r="CA1066" i="5"/>
  <c r="CA675" i="5"/>
  <c r="CA898" i="5"/>
  <c r="CA369" i="5"/>
  <c r="CA1014" i="5"/>
  <c r="CA95" i="5"/>
  <c r="CA500" i="5"/>
  <c r="CA908" i="5"/>
  <c r="CA371" i="5"/>
  <c r="CA471" i="5"/>
  <c r="CA466" i="5"/>
  <c r="BL367" i="5"/>
  <c r="CA200" i="5"/>
  <c r="CA735" i="5"/>
  <c r="CA448" i="5"/>
  <c r="CA92" i="5"/>
  <c r="CA321" i="5"/>
  <c r="CA930" i="5"/>
  <c r="BL207" i="5"/>
  <c r="BL534" i="5"/>
  <c r="BL701" i="5"/>
  <c r="CA551" i="5"/>
  <c r="CA834" i="5"/>
  <c r="CA544" i="5"/>
  <c r="CA408" i="5"/>
  <c r="CA230" i="5"/>
  <c r="BL466" i="5"/>
  <c r="BL282" i="5"/>
  <c r="CA1197" i="5"/>
  <c r="CA564" i="5"/>
  <c r="CA897" i="5"/>
  <c r="CA86" i="5"/>
  <c r="CA991" i="5"/>
  <c r="CA401" i="5"/>
  <c r="CA1138" i="5"/>
  <c r="CA1209" i="5"/>
  <c r="CA502" i="5"/>
  <c r="CA689" i="5"/>
  <c r="BL962" i="5"/>
  <c r="CA489" i="5"/>
  <c r="CA1065" i="5"/>
  <c r="CA11" i="5"/>
  <c r="CA632" i="5"/>
  <c r="CA719" i="5"/>
  <c r="CA864" i="5"/>
  <c r="CA677" i="5"/>
  <c r="CA707" i="5"/>
  <c r="CA1016" i="5"/>
  <c r="CA1182" i="5"/>
  <c r="CA635" i="5"/>
  <c r="CA364" i="5"/>
  <c r="CA97" i="5"/>
  <c r="CA182" i="5"/>
  <c r="CA666" i="5"/>
  <c r="CA1053" i="5"/>
  <c r="CA877" i="5"/>
  <c r="CA955" i="5"/>
  <c r="CA900" i="5"/>
  <c r="CA350" i="5"/>
  <c r="CA617" i="5"/>
  <c r="CA473" i="5"/>
  <c r="CA276" i="5"/>
  <c r="CA193" i="5"/>
  <c r="CA809" i="5"/>
  <c r="CA990" i="5"/>
  <c r="CA139" i="5"/>
  <c r="CA34" i="5"/>
  <c r="CA269" i="5"/>
  <c r="CA1171" i="5"/>
  <c r="CA561" i="5"/>
  <c r="CA503" i="5"/>
  <c r="CA658" i="5"/>
  <c r="CA1033" i="5"/>
  <c r="CA994" i="5"/>
  <c r="CA832" i="5"/>
  <c r="CA823" i="5"/>
  <c r="CA811" i="5"/>
  <c r="CA284" i="5"/>
  <c r="CA1073" i="5"/>
  <c r="CA951" i="5"/>
  <c r="CA1149" i="5"/>
  <c r="CA210" i="5"/>
  <c r="CA99" i="5"/>
  <c r="CA563" i="5"/>
  <c r="CA608" i="5"/>
  <c r="CA430" i="5"/>
  <c r="CA147" i="5"/>
  <c r="CA483" i="5"/>
  <c r="CA216" i="5"/>
  <c r="CA1135" i="5"/>
  <c r="CA484" i="5"/>
  <c r="CA628" i="5"/>
  <c r="CA848" i="5"/>
  <c r="CA922" i="5"/>
  <c r="CA117" i="5"/>
  <c r="CA209" i="5"/>
  <c r="CA76" i="5"/>
  <c r="CA723" i="5"/>
  <c r="CA160" i="5"/>
  <c r="CA592" i="5"/>
  <c r="CA1180" i="5"/>
  <c r="CA766" i="5"/>
  <c r="CA536" i="5"/>
  <c r="CA681" i="5"/>
  <c r="CA302" i="5"/>
  <c r="CA940" i="5"/>
  <c r="CA270" i="5"/>
  <c r="CA458" i="5"/>
  <c r="CA750" i="5"/>
  <c r="CA1140" i="5"/>
  <c r="CA1097" i="5"/>
  <c r="CA1179" i="5"/>
  <c r="BL1077" i="5"/>
  <c r="CA1144" i="5"/>
  <c r="CA1159" i="5"/>
  <c r="CA857" i="5"/>
  <c r="CA153" i="5"/>
  <c r="CA447" i="5"/>
  <c r="CA1168" i="5"/>
  <c r="CA1193" i="5"/>
  <c r="CA899" i="5"/>
  <c r="CA220" i="5"/>
  <c r="CA197" i="5"/>
  <c r="CA367" i="5"/>
  <c r="CA310" i="5"/>
  <c r="CA63" i="5"/>
  <c r="CA1025" i="5"/>
  <c r="CA567" i="5"/>
  <c r="CA185" i="5"/>
  <c r="CA755" i="5"/>
  <c r="CA1112" i="5"/>
  <c r="CA759" i="5"/>
  <c r="CA238" i="5"/>
  <c r="BL1108" i="5"/>
  <c r="BL515" i="5"/>
  <c r="BL1164" i="5"/>
  <c r="BL794" i="5"/>
  <c r="BL1083" i="5"/>
  <c r="BL1154" i="5"/>
  <c r="CA752" i="5"/>
  <c r="CA679" i="5"/>
  <c r="CA1004" i="5"/>
  <c r="CA871" i="5"/>
  <c r="CA569" i="5"/>
  <c r="CA1108" i="5"/>
  <c r="CA1164" i="5"/>
  <c r="CA794" i="5"/>
  <c r="CA1154" i="5"/>
  <c r="CA969" i="5"/>
  <c r="CA740" i="5"/>
  <c r="CA913" i="5"/>
  <c r="CA783" i="5"/>
  <c r="CA1203" i="5"/>
  <c r="CA1013" i="5"/>
  <c r="CA541" i="5"/>
  <c r="CA386" i="5"/>
  <c r="CA423" i="5"/>
  <c r="CA1030" i="5"/>
  <c r="CA643" i="5"/>
  <c r="CA883" i="5"/>
  <c r="CA1054" i="5"/>
  <c r="CA560" i="5"/>
  <c r="CA676" i="5"/>
  <c r="CA509" i="5"/>
  <c r="CA597" i="5"/>
  <c r="CA1175" i="5"/>
  <c r="CA559" i="5"/>
  <c r="CA997" i="5"/>
  <c r="CA192" i="5"/>
  <c r="CA945" i="5"/>
  <c r="CA118" i="5"/>
  <c r="CA366" i="5"/>
  <c r="CA319" i="5"/>
  <c r="CA1128" i="5"/>
  <c r="CA970" i="5"/>
  <c r="CA79" i="5"/>
  <c r="CA700" i="5"/>
  <c r="CA1196" i="5"/>
  <c r="CA720" i="5"/>
  <c r="CA1167" i="5"/>
  <c r="CA529" i="5"/>
  <c r="CA600" i="5"/>
  <c r="CA1059" i="5"/>
  <c r="CA839" i="5"/>
  <c r="CA1036" i="5"/>
  <c r="CA537" i="5"/>
  <c r="CA303" i="5"/>
  <c r="CA226" i="5"/>
  <c r="CA788" i="5"/>
  <c r="CA245" i="5"/>
  <c r="CA286" i="5"/>
  <c r="CA88" i="5"/>
  <c r="BL969" i="5"/>
  <c r="BL130" i="5"/>
  <c r="CA667" i="5"/>
  <c r="BL167" i="5"/>
  <c r="CA1095" i="5"/>
  <c r="CA18" i="5"/>
  <c r="BL469" i="5"/>
  <c r="BL746" i="5"/>
  <c r="BL1204" i="5"/>
  <c r="CA56" i="5"/>
  <c r="CA170" i="5"/>
  <c r="CA601" i="5"/>
  <c r="CA609" i="5"/>
  <c r="CA254" i="5"/>
  <c r="CA57" i="5"/>
  <c r="BL1168" i="5"/>
  <c r="CA517" i="5"/>
  <c r="CA287" i="5"/>
  <c r="CA1157" i="5"/>
  <c r="CA261" i="5"/>
  <c r="CA290" i="5"/>
  <c r="CA931" i="5"/>
  <c r="CA31" i="5"/>
  <c r="CA334" i="5"/>
  <c r="CA164" i="5"/>
  <c r="CA180" i="5"/>
  <c r="CA1217" i="5"/>
  <c r="CA520" i="5"/>
  <c r="CA378" i="5"/>
  <c r="CA317" i="5"/>
  <c r="CA419" i="5"/>
  <c r="CA1064" i="5"/>
  <c r="CA464" i="5"/>
  <c r="CA343" i="5"/>
  <c r="CA1198" i="5"/>
  <c r="BL845" i="5"/>
  <c r="BL698" i="5"/>
  <c r="BL1152" i="5"/>
  <c r="BL80" i="5"/>
  <c r="BL525" i="5"/>
  <c r="BL251" i="5"/>
  <c r="CA545" i="5"/>
  <c r="CA639" i="5"/>
  <c r="CA359" i="5"/>
  <c r="CA795" i="5"/>
  <c r="CA758" i="5"/>
  <c r="CA1199" i="5"/>
  <c r="CA247" i="5"/>
  <c r="CA647" i="5"/>
  <c r="CA159" i="5"/>
  <c r="CA673" i="5"/>
  <c r="CA252" i="5"/>
  <c r="CA800" i="5"/>
  <c r="CA999" i="5"/>
  <c r="CA1156" i="5"/>
  <c r="CA1109" i="5"/>
  <c r="CA122" i="5"/>
  <c r="CA650" i="5"/>
  <c r="CA919" i="5"/>
  <c r="CA127" i="5"/>
  <c r="CA527" i="5"/>
  <c r="CA606" i="5"/>
  <c r="CA830" i="5"/>
  <c r="CA712" i="5"/>
  <c r="CA1213" i="5"/>
  <c r="CA756" i="5"/>
  <c r="CA818" i="5"/>
  <c r="CA27" i="5"/>
  <c r="CA231" i="5"/>
  <c r="CA1218" i="5"/>
  <c r="BL833" i="5"/>
  <c r="CA260" i="5"/>
  <c r="BL1100" i="5"/>
  <c r="BL301" i="5"/>
  <c r="CA101" i="5"/>
  <c r="BL72" i="5"/>
  <c r="BL382" i="5"/>
  <c r="CA787" i="5"/>
  <c r="BL676" i="5"/>
  <c r="CA49" i="5"/>
  <c r="CA1172" i="5"/>
  <c r="CA1041" i="5"/>
  <c r="BL537" i="5"/>
  <c r="CA339" i="5"/>
  <c r="CA277" i="5"/>
  <c r="CA1212" i="5"/>
  <c r="CA126" i="5"/>
  <c r="CA227" i="5"/>
  <c r="CA804" i="5"/>
  <c r="CA271" i="5"/>
  <c r="CA859" i="5"/>
  <c r="CA651" i="5"/>
  <c r="CA1170" i="5"/>
  <c r="CA960" i="5"/>
  <c r="CA491" i="5"/>
  <c r="CA959" i="5"/>
  <c r="CA1027" i="5"/>
  <c r="CA1029" i="5"/>
  <c r="CA294" i="5"/>
  <c r="CA186" i="5"/>
  <c r="CA338" i="5"/>
  <c r="CA1201" i="5"/>
  <c r="CA356" i="5"/>
  <c r="CA1047" i="5"/>
  <c r="CA445" i="5"/>
  <c r="CA434" i="5"/>
  <c r="CA349" i="5"/>
  <c r="CA176" i="5"/>
  <c r="CA591" i="5"/>
  <c r="BL18" i="5"/>
  <c r="BL892" i="5"/>
  <c r="CA716" i="5"/>
  <c r="CA687" i="5"/>
  <c r="CA1000" i="5"/>
  <c r="CA67" i="5"/>
  <c r="CA778" i="5"/>
  <c r="CA621" i="5"/>
  <c r="CA330" i="5"/>
  <c r="CA381" i="5"/>
  <c r="CA22" i="5"/>
  <c r="CA768" i="5"/>
  <c r="CA163" i="5"/>
  <c r="CA469" i="5"/>
  <c r="CA954" i="5"/>
  <c r="CA374" i="5"/>
  <c r="CA365" i="5"/>
  <c r="CA746" i="5"/>
  <c r="CA1204" i="5"/>
  <c r="CA235" i="5"/>
  <c r="CA1061" i="5"/>
  <c r="CA1056" i="5"/>
  <c r="CA213" i="5"/>
  <c r="CA821" i="5"/>
  <c r="BL793" i="5"/>
  <c r="BL122" i="5"/>
  <c r="CA183" i="5"/>
  <c r="CA36" i="5"/>
  <c r="CA566" i="5"/>
  <c r="CA53" i="5"/>
  <c r="CA562" i="5"/>
  <c r="CA258" i="5"/>
  <c r="CA629" i="5"/>
  <c r="CA975" i="5"/>
  <c r="CA524" i="5"/>
  <c r="CA288" i="5"/>
  <c r="CA388" i="5"/>
  <c r="CA793" i="5"/>
  <c r="CA59" i="5"/>
  <c r="CA1005" i="5"/>
  <c r="CA950" i="5"/>
  <c r="CA835" i="5"/>
  <c r="CA218" i="5"/>
  <c r="BL141" i="5"/>
  <c r="BL591" i="5"/>
  <c r="BL127" i="5"/>
  <c r="CA739" i="5"/>
  <c r="BL830" i="5"/>
  <c r="CA847" i="5"/>
  <c r="CA236" i="5"/>
  <c r="BL712" i="5"/>
  <c r="BL1213" i="5"/>
  <c r="BL756" i="5"/>
  <c r="BL818" i="5"/>
  <c r="BL27" i="5"/>
  <c r="CA553" i="5"/>
  <c r="CA510" i="5"/>
  <c r="CA731" i="5"/>
  <c r="CA619" i="5"/>
  <c r="CA928" i="5"/>
  <c r="CA316" i="5"/>
  <c r="CA285" i="5"/>
  <c r="CA265" i="5"/>
  <c r="CA1107" i="5"/>
  <c r="CA140" i="5"/>
  <c r="CA890" i="5"/>
  <c r="CA542" i="5"/>
  <c r="CA13" i="5"/>
  <c r="CA648" i="5"/>
  <c r="CA670" i="5"/>
  <c r="CA1034" i="5"/>
  <c r="CA165" i="5"/>
  <c r="CA971" i="5"/>
  <c r="CA107" i="5"/>
  <c r="CA1151" i="5"/>
  <c r="CA199" i="5"/>
  <c r="CA836" i="5"/>
  <c r="CA1103" i="5"/>
  <c r="CA979" i="5"/>
  <c r="CA1207" i="5"/>
  <c r="CA727" i="5"/>
  <c r="CA372" i="5"/>
  <c r="CA184" i="5"/>
  <c r="CA389" i="5"/>
  <c r="CA181" i="5"/>
  <c r="CA267" i="5"/>
  <c r="CA893" i="5"/>
  <c r="CA741" i="5"/>
  <c r="CA1132" i="5"/>
  <c r="CA824" i="5"/>
  <c r="CA543" i="5"/>
  <c r="CA443" i="5"/>
  <c r="CA518" i="5"/>
  <c r="CA915" i="5"/>
  <c r="CA1120" i="5"/>
  <c r="CA841" i="5"/>
  <c r="CA324" i="5"/>
  <c r="CA853" i="5"/>
  <c r="CA397" i="5"/>
  <c r="CA237" i="5"/>
  <c r="CA1002" i="5"/>
  <c r="CA494" i="5"/>
  <c r="CA1126" i="5"/>
  <c r="BL584" i="5"/>
  <c r="CA734" i="5"/>
  <c r="CA615" i="5"/>
  <c r="CA268" i="5"/>
  <c r="CA703" i="5"/>
  <c r="BL1182" i="5"/>
  <c r="CA879" i="5"/>
  <c r="CA166" i="5"/>
  <c r="CA354" i="5"/>
  <c r="CA885" i="5"/>
  <c r="CA522" i="5"/>
  <c r="CA947" i="5"/>
  <c r="CA1088" i="5"/>
  <c r="CA1009" i="5"/>
  <c r="CA607" i="5"/>
  <c r="CA1178" i="5"/>
  <c r="CA887" i="5"/>
  <c r="CA1115" i="5"/>
  <c r="CA30" i="5"/>
  <c r="CA646" i="5"/>
  <c r="CA1057" i="5"/>
  <c r="CA495" i="5"/>
  <c r="BL501" i="5"/>
  <c r="CA1121" i="5"/>
  <c r="CA1190" i="5"/>
  <c r="CA683" i="5"/>
  <c r="CA881" i="5"/>
  <c r="CA134" i="5"/>
  <c r="CA74" i="5"/>
  <c r="CA460" i="5"/>
  <c r="CA554" i="5"/>
  <c r="CA549" i="5"/>
  <c r="BL59" i="5"/>
  <c r="CA781" i="5"/>
  <c r="CA1134" i="5"/>
  <c r="CA421" i="5"/>
  <c r="CA942" i="5"/>
  <c r="CA594" i="5"/>
  <c r="CA224" i="5"/>
  <c r="CA8" i="5"/>
  <c r="CA312" i="5"/>
  <c r="CA738" i="5"/>
  <c r="CA574" i="5"/>
  <c r="CA211" i="5"/>
  <c r="CA1158" i="5"/>
  <c r="CA17" i="5"/>
  <c r="CA961" i="5"/>
  <c r="CA81" i="5"/>
  <c r="CA1096" i="5"/>
  <c r="CA910" i="5"/>
  <c r="CA1155" i="5"/>
  <c r="CA1069" i="5"/>
  <c r="CA504" i="5"/>
  <c r="CA1045" i="5"/>
  <c r="CA988" i="5"/>
  <c r="CA684" i="5"/>
  <c r="CA613" i="5"/>
  <c r="CA905" i="5"/>
  <c r="CA402" i="5"/>
  <c r="CA1094" i="5"/>
  <c r="CA467" i="5"/>
  <c r="CA1062" i="5"/>
  <c r="CA780" i="5"/>
  <c r="CA774" i="5"/>
  <c r="CA6" i="5"/>
  <c r="CA538" i="5"/>
  <c r="CA978" i="5"/>
  <c r="CA656" i="5"/>
  <c r="CA1084" i="5"/>
  <c r="CA168" i="5"/>
  <c r="CA907" i="5"/>
  <c r="CA507" i="5"/>
  <c r="CA523" i="5"/>
  <c r="CA506" i="5"/>
  <c r="CA801" i="5"/>
  <c r="CA686" i="5"/>
  <c r="CA575" i="5"/>
  <c r="CA565" i="5"/>
  <c r="CA42" i="5"/>
  <c r="CA332" i="5"/>
  <c r="CA709" i="5"/>
  <c r="CA501" i="5"/>
  <c r="BL705" i="5"/>
  <c r="CA1114" i="5"/>
  <c r="CA668" i="5"/>
  <c r="CA876" i="5"/>
  <c r="CA604" i="5"/>
  <c r="CA320" i="5"/>
  <c r="CA387" i="5"/>
  <c r="CA649" i="5"/>
  <c r="CA463" i="5"/>
  <c r="CA109" i="5"/>
  <c r="CA345" i="5"/>
  <c r="CA802" i="5"/>
  <c r="CA736" i="5"/>
  <c r="CA762" i="5"/>
  <c r="CA861" i="5"/>
  <c r="CA457" i="5"/>
  <c r="CA228" i="5"/>
  <c r="CA914" i="5"/>
  <c r="CA399" i="5"/>
  <c r="BL252" i="5"/>
  <c r="CA785" i="5"/>
  <c r="CA327" i="5"/>
  <c r="CA920" i="5"/>
  <c r="CA888" i="5"/>
  <c r="CA512" i="5"/>
  <c r="CA884" i="5"/>
  <c r="CA1098" i="5"/>
  <c r="CA1011" i="5"/>
  <c r="CA1131" i="5"/>
  <c r="CA547" i="5"/>
  <c r="BL148" i="5"/>
  <c r="CA925" i="5"/>
  <c r="CA992" i="5"/>
  <c r="CA148" i="5"/>
  <c r="CA244" i="5"/>
  <c r="CA640" i="5"/>
  <c r="CA136" i="5"/>
  <c r="CA882" i="5"/>
  <c r="CA23" i="5"/>
  <c r="CA476" i="5"/>
  <c r="CA1174" i="5"/>
  <c r="CA962" i="5"/>
  <c r="CA1104" i="5"/>
  <c r="CA428" i="5"/>
  <c r="CA322" i="5"/>
  <c r="CA614" i="5"/>
  <c r="CA849" i="5"/>
  <c r="BL305" i="5"/>
  <c r="BL555" i="5"/>
  <c r="CA760" i="5"/>
  <c r="CA1146" i="5"/>
  <c r="CA599" i="5"/>
  <c r="CA1173" i="5"/>
  <c r="CA977" i="5"/>
  <c r="CA659" i="5"/>
  <c r="CA275" i="5"/>
  <c r="BL174" i="5"/>
  <c r="CA83" i="5"/>
  <c r="CA38" i="5"/>
  <c r="CA941" i="5"/>
  <c r="CA1211" i="5"/>
  <c r="CA1006" i="5"/>
  <c r="CA51" i="5"/>
  <c r="CA403" i="5"/>
  <c r="CA1015" i="5"/>
  <c r="CA860" i="5"/>
  <c r="CA498" i="5"/>
  <c r="CA692" i="5"/>
  <c r="CA417" i="5"/>
  <c r="CA965" i="5"/>
  <c r="CA1100" i="5"/>
  <c r="CA481" i="5"/>
  <c r="CA699" i="5"/>
  <c r="CA452" i="5"/>
  <c r="CA222" i="5"/>
  <c r="CA620" i="5"/>
  <c r="CA603" i="5"/>
  <c r="CA796" i="5"/>
  <c r="CA1117" i="5"/>
  <c r="CA573" i="5"/>
  <c r="CA431" i="5"/>
  <c r="CA637" i="5"/>
  <c r="CA1187" i="5"/>
  <c r="CA335" i="5"/>
  <c r="CA353" i="5"/>
  <c r="BL1019" i="5"/>
  <c r="BL1039" i="5"/>
  <c r="CA826" i="5"/>
  <c r="BL668" i="5"/>
  <c r="BL711" i="5"/>
  <c r="CA625" i="5"/>
  <c r="CA450" i="5"/>
  <c r="BL604" i="5"/>
  <c r="BL320" i="5"/>
  <c r="CA488" i="5"/>
  <c r="BL9" i="5"/>
  <c r="BL325" i="5"/>
  <c r="CA100" i="5"/>
  <c r="CA974" i="5"/>
  <c r="CA1068" i="5"/>
  <c r="BL582" i="5"/>
  <c r="BL956" i="5"/>
  <c r="BL68" i="5"/>
  <c r="BL660" i="5"/>
  <c r="BL1035" i="5"/>
  <c r="BL744" i="5"/>
  <c r="CA1215" i="5"/>
  <c r="CA292" i="5"/>
  <c r="CA1019" i="5"/>
  <c r="CA636" i="5"/>
  <c r="CA102" i="5"/>
  <c r="CA1139" i="5"/>
  <c r="CA585" i="5"/>
  <c r="BL649" i="5"/>
  <c r="BL109" i="5"/>
  <c r="BL802" i="5"/>
  <c r="BL1185" i="5"/>
  <c r="CA281" i="5"/>
  <c r="BL1196" i="5"/>
  <c r="BL1170" i="5"/>
  <c r="BL275" i="5"/>
  <c r="CA61" i="5"/>
  <c r="CA425" i="5"/>
  <c r="CA300" i="5"/>
  <c r="CA71" i="5"/>
  <c r="CA966" i="5"/>
  <c r="CA175" i="5"/>
  <c r="BL119" i="5"/>
  <c r="BL157" i="5"/>
  <c r="CA798" i="5"/>
  <c r="CA3" i="5"/>
  <c r="CA41" i="5"/>
  <c r="BL1188" i="5"/>
  <c r="BL914" i="5"/>
  <c r="CA757" i="5"/>
  <c r="CA205" i="5"/>
  <c r="CA952" i="5"/>
  <c r="CA718" i="5"/>
  <c r="CA770" i="5"/>
  <c r="CA532" i="5"/>
  <c r="CA807" i="5"/>
  <c r="BL540" i="5"/>
  <c r="BL729" i="5"/>
  <c r="CA449" i="5"/>
  <c r="BL414" i="5"/>
  <c r="CA190" i="5"/>
  <c r="CA661" i="5"/>
  <c r="CA691" i="5"/>
  <c r="CA273" i="5"/>
  <c r="CA511" i="5"/>
  <c r="CA531" i="5"/>
  <c r="CA1145" i="5"/>
  <c r="CA16" i="5"/>
  <c r="CA361" i="5"/>
  <c r="CA868" i="5"/>
  <c r="CA1169" i="5"/>
  <c r="CA272" i="5"/>
  <c r="CA1143" i="5"/>
  <c r="BL244" i="5"/>
  <c r="CA392" i="5"/>
  <c r="BL684" i="5"/>
  <c r="CA1086" i="5"/>
  <c r="CA33" i="5"/>
  <c r="CA169" i="5"/>
  <c r="CA611" i="5"/>
  <c r="CA1165" i="5"/>
  <c r="CA380" i="5"/>
  <c r="CA1082" i="5"/>
  <c r="BL476" i="5"/>
  <c r="BL96" i="5"/>
  <c r="CA441" i="5"/>
  <c r="CA440" i="5"/>
  <c r="CA1216" i="5"/>
  <c r="CA953" i="5"/>
  <c r="CA906" i="5"/>
  <c r="CA314" i="5"/>
  <c r="CA819" i="5"/>
  <c r="CA1026" i="5"/>
  <c r="CA19" i="5"/>
  <c r="BL911" i="5"/>
  <c r="CA732" i="5"/>
  <c r="CA393" i="5"/>
  <c r="CA1039" i="5"/>
  <c r="CA889" i="5"/>
  <c r="CA555" i="5"/>
  <c r="CA142" i="5"/>
  <c r="CA1130" i="5"/>
  <c r="CA875" i="5"/>
  <c r="CA1153" i="5"/>
  <c r="CA62" i="5"/>
  <c r="CA779" i="5"/>
  <c r="CA939" i="5"/>
  <c r="CA598" i="5"/>
  <c r="CA1077" i="5"/>
  <c r="CA174" i="5"/>
  <c r="CA257" i="5"/>
  <c r="CA298" i="5"/>
  <c r="CA362" i="5"/>
  <c r="CA203" i="5"/>
  <c r="CA5" i="5"/>
  <c r="CA178" i="5"/>
  <c r="CA743" i="5"/>
  <c r="CA355" i="5"/>
  <c r="CA514" i="5"/>
  <c r="CA301" i="5"/>
  <c r="CA1125" i="5"/>
  <c r="CA194" i="5"/>
  <c r="CA627" i="5"/>
  <c r="CA944" i="5"/>
  <c r="CA384" i="5"/>
  <c r="CA77" i="5"/>
  <c r="CA1177" i="5"/>
  <c r="CA352" i="5"/>
  <c r="CA934" i="5"/>
  <c r="CA206" i="5"/>
  <c r="CA73" i="5"/>
  <c r="CA622" i="5"/>
  <c r="CA813" i="5"/>
  <c r="CA291" i="5"/>
  <c r="CA162" i="5"/>
  <c r="BL983" i="5"/>
  <c r="CA605" i="5"/>
  <c r="CA477" i="5"/>
  <c r="BL630" i="5"/>
  <c r="CA1176" i="5"/>
  <c r="CA1205" i="5"/>
  <c r="BL967" i="5"/>
  <c r="CA771" i="5"/>
  <c r="CA208" i="5"/>
  <c r="CA256" i="5"/>
  <c r="BL376" i="5"/>
  <c r="CA436" i="5"/>
  <c r="CA722" i="5"/>
  <c r="CA973" i="5"/>
  <c r="BL295" i="5"/>
  <c r="CA1116" i="5"/>
  <c r="BL100" i="5"/>
  <c r="BL1068" i="5"/>
  <c r="CA1102" i="5"/>
  <c r="CA855" i="5"/>
  <c r="CA263" i="5"/>
  <c r="CA936" i="5"/>
  <c r="CA1040" i="5"/>
  <c r="CA805" i="5"/>
  <c r="CA533" i="5"/>
  <c r="CA505" i="5"/>
  <c r="CA578" i="5"/>
  <c r="CA179" i="5"/>
  <c r="BL1063" i="5"/>
  <c r="BL1167" i="5"/>
  <c r="BL529" i="5"/>
  <c r="BL600" i="5"/>
  <c r="BL1059" i="5"/>
  <c r="CA1081" i="5"/>
  <c r="CA586" i="5"/>
  <c r="CA764" i="5"/>
  <c r="CA119" i="5"/>
  <c r="CA948" i="5"/>
  <c r="CA671" i="5"/>
  <c r="CA157" i="5"/>
  <c r="BL3" i="5"/>
  <c r="BL1067" i="5"/>
  <c r="BL200" i="5"/>
  <c r="CA65" i="5"/>
  <c r="CA416" i="5"/>
  <c r="CA1031" i="5"/>
  <c r="CA1099" i="5"/>
  <c r="CA1137" i="5"/>
  <c r="CA763" i="5"/>
  <c r="CA576" i="5"/>
  <c r="BL532" i="5"/>
  <c r="CA155" i="5"/>
  <c r="CA1148" i="5"/>
  <c r="CA348" i="5"/>
  <c r="CA540" i="5"/>
  <c r="CA669" i="5"/>
  <c r="CA415" i="5"/>
  <c r="CA158" i="5"/>
  <c r="CA145" i="5"/>
  <c r="CA886" i="5"/>
  <c r="BL518" i="5"/>
  <c r="BL692" i="5"/>
  <c r="CA924" i="5"/>
  <c r="CA568" i="5"/>
  <c r="CA108" i="5"/>
  <c r="BL1169" i="5"/>
  <c r="CA664" i="5"/>
  <c r="CA984" i="5"/>
  <c r="CA921" i="5"/>
  <c r="CA217" i="5"/>
  <c r="CA508" i="5"/>
  <c r="CA55" i="5"/>
  <c r="CA116" i="5"/>
  <c r="CA150" i="5"/>
  <c r="CA1003" i="5"/>
  <c r="CA717" i="5"/>
  <c r="CA1075" i="5"/>
  <c r="CA138" i="5"/>
  <c r="CA911" i="5"/>
  <c r="CA7" i="5"/>
  <c r="CA927" i="5"/>
  <c r="CA1219" i="5"/>
  <c r="CA1111" i="5"/>
  <c r="CA253" i="5"/>
  <c r="CA26" i="5"/>
  <c r="CA282" i="5"/>
  <c r="CA1188" i="5"/>
  <c r="CA769" i="5"/>
  <c r="CA1101" i="5"/>
  <c r="CA714" i="5"/>
  <c r="CA865" i="5"/>
  <c r="CA234" i="5"/>
  <c r="CA289" i="5"/>
  <c r="CA446" i="5"/>
  <c r="CA1161" i="5"/>
  <c r="CA94" i="5"/>
  <c r="CA172" i="5"/>
  <c r="CA1051" i="5"/>
  <c r="CA815" i="5"/>
  <c r="CA728" i="5"/>
  <c r="CA909" i="5"/>
  <c r="CA972" i="5"/>
  <c r="CA239" i="5"/>
  <c r="CA250" i="5"/>
  <c r="CA858" i="5"/>
  <c r="CA69" i="5"/>
  <c r="CA1147" i="5"/>
  <c r="CA895" i="5"/>
  <c r="CA347" i="5"/>
  <c r="CA191" i="5"/>
  <c r="CA816" i="5"/>
  <c r="CA396" i="5"/>
  <c r="CA1022" i="5"/>
  <c r="CA1186" i="5"/>
  <c r="CA814" i="5"/>
  <c r="CA47" i="5"/>
  <c r="CA318" i="5"/>
  <c r="CA630" i="5"/>
  <c r="BL1176" i="5"/>
  <c r="CA967" i="5"/>
  <c r="BL771" i="5"/>
  <c r="BL208" i="5"/>
  <c r="BL256" i="5"/>
  <c r="CA376" i="5"/>
  <c r="CA526" i="5"/>
  <c r="BL722" i="5"/>
  <c r="CA295" i="5"/>
  <c r="CA976" i="5"/>
  <c r="BL470" i="5"/>
  <c r="BL1136" i="5"/>
  <c r="BL724" i="5"/>
  <c r="BL351" i="5"/>
  <c r="BL912" i="5"/>
  <c r="CA981" i="5"/>
  <c r="CA1020" i="5"/>
  <c r="CA453" i="5"/>
  <c r="CA379" i="5"/>
  <c r="CA863" i="5"/>
  <c r="CA1110" i="5"/>
  <c r="CA680" i="5"/>
  <c r="CA407" i="5"/>
  <c r="CA173" i="5"/>
  <c r="BL801" i="5"/>
  <c r="BL267" i="5"/>
  <c r="BL182" i="5"/>
  <c r="CA406" i="5"/>
  <c r="CA1189" i="5"/>
  <c r="CA806" i="5"/>
  <c r="CA638" i="5"/>
  <c r="CA694" i="5"/>
  <c r="CA593" i="5"/>
  <c r="CA842" i="5"/>
  <c r="CA724" i="5"/>
  <c r="CA351" i="5"/>
  <c r="CA455" i="5"/>
  <c r="CA776" i="5"/>
  <c r="BL456" i="5"/>
  <c r="CA1048" i="5"/>
  <c r="BL129" i="5"/>
  <c r="BL98" i="5"/>
  <c r="CA368" i="5"/>
  <c r="CA409" i="5"/>
  <c r="CA963" i="5"/>
  <c r="CA1021" i="5"/>
  <c r="CA642" i="5"/>
  <c r="CA674" i="5"/>
  <c r="CA241" i="5"/>
  <c r="CA998" i="5"/>
  <c r="CA20" i="5"/>
  <c r="CA1183" i="5"/>
  <c r="CA1210" i="5"/>
  <c r="CA420" i="5"/>
  <c r="CA93" i="5"/>
  <c r="CA132" i="5"/>
  <c r="CA749" i="5"/>
  <c r="CA243" i="5"/>
  <c r="CA799" i="5"/>
  <c r="CA309" i="5"/>
  <c r="CA1142" i="5"/>
  <c r="CA135" i="5"/>
  <c r="CA652" i="5"/>
  <c r="CA104" i="5"/>
  <c r="CA410" i="5"/>
  <c r="CA937" i="5"/>
  <c r="CA293" i="5"/>
  <c r="CA1093" i="5"/>
  <c r="CA624" i="5"/>
  <c r="CA1133" i="5"/>
  <c r="CA980" i="5"/>
  <c r="CA212" i="5"/>
  <c r="CA1089" i="5"/>
  <c r="BL1003" i="5"/>
  <c r="CA1124" i="5"/>
  <c r="CA326" i="5"/>
  <c r="CA429" i="5"/>
  <c r="CA810" i="5"/>
  <c r="CA715" i="5"/>
  <c r="CA266" i="5"/>
  <c r="CA485" i="5"/>
  <c r="CA279" i="5"/>
  <c r="CA850" i="5"/>
  <c r="CA66" i="5"/>
  <c r="CA478" i="5"/>
  <c r="CA837" i="5"/>
  <c r="CA333" i="5"/>
  <c r="CA121" i="5"/>
  <c r="CA581" i="5"/>
  <c r="CA156" i="5"/>
  <c r="CA395" i="5"/>
  <c r="CA89" i="5"/>
  <c r="CA901" i="5"/>
  <c r="CA653" i="5"/>
  <c r="CA58" i="5"/>
  <c r="CA704" i="5"/>
  <c r="CA1070" i="5"/>
  <c r="CA328" i="5"/>
  <c r="CA278" i="5"/>
  <c r="CA377" i="5"/>
  <c r="CA1018" i="5"/>
  <c r="CA114" i="5"/>
  <c r="CA229" i="5"/>
  <c r="CA571" i="5"/>
  <c r="CA546" i="5"/>
  <c r="CA331" i="5"/>
  <c r="CA144" i="5"/>
  <c r="CA926" i="5"/>
  <c r="CA398" i="5"/>
  <c r="CA323" i="5"/>
  <c r="CA672" i="5"/>
  <c r="CA918" i="5"/>
  <c r="CA891" i="5"/>
  <c r="CA1163" i="5"/>
  <c r="CA587" i="5"/>
  <c r="CA596" i="5"/>
  <c r="CA390" i="5"/>
  <c r="CA103" i="5"/>
  <c r="CA1001" i="5"/>
  <c r="CA479" i="5"/>
  <c r="CA307" i="5"/>
  <c r="CA923" i="5"/>
  <c r="BL333" i="5"/>
  <c r="BL648" i="5"/>
  <c r="BL882" i="5"/>
  <c r="BL1158" i="5"/>
  <c r="BL961" i="5"/>
  <c r="BL797" i="5"/>
  <c r="BL131" i="5"/>
  <c r="BL352" i="5"/>
  <c r="BL507" i="5"/>
  <c r="BL416" i="5"/>
  <c r="BL1197" i="5"/>
  <c r="BL640" i="5"/>
  <c r="BL217" i="5"/>
  <c r="BL504" i="5"/>
  <c r="BL1045" i="5"/>
  <c r="BL988" i="5"/>
  <c r="BL619" i="5"/>
  <c r="BL140" i="5"/>
  <c r="BL890" i="5"/>
  <c r="BL110" i="5"/>
  <c r="BL565" i="5"/>
  <c r="BL841" i="5"/>
  <c r="BL115" i="5"/>
  <c r="BL133" i="5"/>
  <c r="BL190" i="5"/>
  <c r="BL691" i="5"/>
  <c r="BL361" i="5"/>
  <c r="BL868" i="5"/>
  <c r="BL1143" i="5"/>
  <c r="BL875" i="5"/>
  <c r="BL1153" i="5"/>
  <c r="BL779" i="5"/>
  <c r="BL440" i="5"/>
  <c r="BL659" i="5"/>
  <c r="BL709" i="5"/>
  <c r="BL870" i="5"/>
  <c r="BL560" i="5"/>
  <c r="BL671" i="5"/>
  <c r="BL564" i="5"/>
  <c r="BL579" i="5"/>
  <c r="BL897" i="5"/>
  <c r="BL1210" i="5"/>
  <c r="BL799" i="5"/>
  <c r="BL652" i="5"/>
  <c r="BL410" i="5"/>
  <c r="BL212" i="5"/>
  <c r="BL993" i="5"/>
  <c r="BL996" i="5"/>
  <c r="BL653" i="5"/>
  <c r="BL866" i="5"/>
  <c r="BL792" i="5"/>
  <c r="BL989" i="5"/>
  <c r="BL16" i="5"/>
  <c r="BL1037" i="5"/>
  <c r="BL482" i="5"/>
  <c r="BL195" i="5"/>
  <c r="BL985" i="5"/>
  <c r="BL12" i="5"/>
  <c r="BL610" i="5"/>
  <c r="BL509" i="5"/>
  <c r="BL1107" i="5"/>
  <c r="BL63" i="5"/>
  <c r="BL572" i="5"/>
  <c r="BL1025" i="5"/>
  <c r="BL612" i="5"/>
  <c r="BL84" i="5"/>
  <c r="BL25" i="5"/>
  <c r="BL255" i="5"/>
  <c r="BL929" i="5"/>
  <c r="BL198" i="5"/>
  <c r="BL187" i="5"/>
  <c r="BL326" i="5"/>
  <c r="BL279" i="5"/>
  <c r="BL850" i="5"/>
  <c r="BL253" i="5"/>
  <c r="BL412" i="5"/>
  <c r="BL396" i="5"/>
  <c r="BL1022" i="5"/>
  <c r="BL814" i="5"/>
  <c r="BL47" i="5"/>
  <c r="BL590" i="5"/>
  <c r="BL901" i="5"/>
  <c r="BL500" i="5"/>
  <c r="BL283" i="5"/>
  <c r="BL347" i="5"/>
  <c r="BL1141" i="5"/>
  <c r="BL1150" i="5"/>
  <c r="BL1012" i="5"/>
  <c r="BL125" i="5"/>
  <c r="BL1091" i="5"/>
  <c r="BL618" i="5"/>
  <c r="BL424" i="5"/>
  <c r="BL1149" i="5"/>
  <c r="BL633" i="5"/>
  <c r="BL240" i="5"/>
  <c r="BL713" i="5"/>
  <c r="BL433" i="5"/>
  <c r="BL964" i="5"/>
  <c r="BL589" i="5"/>
  <c r="BL313" i="5"/>
  <c r="BL230" i="5"/>
  <c r="BL1097" i="5"/>
  <c r="BL261" i="5"/>
  <c r="BL31" i="5"/>
  <c r="BL395" i="5"/>
  <c r="BL938" i="5"/>
  <c r="BL214" i="5"/>
  <c r="BL1129" i="5"/>
  <c r="BL153" i="5"/>
  <c r="BL447" i="5"/>
  <c r="BL163" i="5"/>
  <c r="BL365" i="5"/>
  <c r="BL745" i="5"/>
  <c r="BL641" i="5"/>
  <c r="BL451" i="5"/>
  <c r="BL235" i="5"/>
  <c r="BL1061" i="5"/>
  <c r="BL1056" i="5"/>
  <c r="BL213" i="5"/>
  <c r="BL647" i="5"/>
  <c r="BL562" i="5"/>
  <c r="BL577" i="5"/>
  <c r="BL411" i="5"/>
  <c r="BL602" i="5"/>
  <c r="BL438" i="5"/>
  <c r="BL1096" i="5"/>
  <c r="BL863" i="5"/>
  <c r="BL933" i="5"/>
  <c r="BL943" i="5"/>
  <c r="BL223" i="5"/>
  <c r="BL46" i="5"/>
  <c r="BL373" i="5"/>
  <c r="BL53" i="5"/>
  <c r="BL1016" i="5"/>
  <c r="BL426" i="5"/>
  <c r="BL879" i="5"/>
  <c r="BL166" i="5"/>
  <c r="BL354" i="5"/>
  <c r="BL885" i="5"/>
  <c r="BL522" i="5"/>
  <c r="BL947" i="5"/>
  <c r="BL843" i="5"/>
  <c r="BL225" i="5"/>
  <c r="BL809" i="5"/>
  <c r="BL990" i="5"/>
  <c r="BL34" i="5"/>
  <c r="BL784" i="5"/>
  <c r="BL40" i="5"/>
  <c r="BL495" i="5"/>
  <c r="BL1070" i="5"/>
  <c r="BL180" i="5"/>
  <c r="BL1217" i="5"/>
  <c r="BL520" i="5"/>
  <c r="BL378" i="5"/>
  <c r="BL317" i="5"/>
  <c r="BL419" i="5"/>
  <c r="BL1064" i="5"/>
  <c r="BL464" i="5"/>
  <c r="BL343" i="5"/>
  <c r="BL755" i="5"/>
  <c r="BL1112" i="5"/>
  <c r="BL238" i="5"/>
  <c r="BL681" i="5"/>
  <c r="BL670" i="5"/>
  <c r="BL973" i="5"/>
  <c r="BL654" i="5"/>
  <c r="BL827" i="5"/>
  <c r="BL556" i="5"/>
  <c r="BL176" i="5"/>
  <c r="BL677" i="5"/>
  <c r="BL707" i="5"/>
  <c r="BL635" i="5"/>
  <c r="BL886" i="5"/>
  <c r="BL330" i="5"/>
  <c r="BL381" i="5"/>
  <c r="BL22" i="5"/>
  <c r="BL44" i="5"/>
  <c r="BL383" i="5"/>
  <c r="BL171" i="5"/>
  <c r="BL228" i="5"/>
  <c r="BL427" i="5"/>
  <c r="BL948" i="5"/>
  <c r="BL400" i="5"/>
  <c r="BL327" i="5"/>
  <c r="BL920" i="5"/>
  <c r="BL888" i="5"/>
  <c r="BL554" i="5"/>
  <c r="BL1123" i="5"/>
  <c r="BL490" i="5"/>
  <c r="BL1076" i="5"/>
  <c r="BL1201" i="5"/>
  <c r="BL1029" i="5"/>
  <c r="BL1177" i="5"/>
  <c r="BL750" i="5"/>
  <c r="BL832" i="5"/>
  <c r="BL294" i="5"/>
  <c r="BL458" i="5"/>
  <c r="BL186" i="5"/>
  <c r="BL1090" i="5"/>
  <c r="BL430" i="5"/>
  <c r="BL147" i="5"/>
  <c r="BL483" i="5"/>
  <c r="BL216" i="5"/>
  <c r="BL1135" i="5"/>
  <c r="BL484" i="5"/>
  <c r="BL329" i="5"/>
  <c r="BL826" i="5"/>
  <c r="BL625" i="5"/>
  <c r="BL488" i="5"/>
  <c r="BL300" i="5"/>
  <c r="BL586" i="5"/>
  <c r="BL281" i="5"/>
  <c r="BL30" i="5"/>
  <c r="BL646" i="5"/>
  <c r="BL14" i="5"/>
  <c r="BL757" i="5"/>
  <c r="BL1121" i="5"/>
  <c r="BL1190" i="5"/>
  <c r="BL881" i="5"/>
  <c r="BL594" i="5"/>
  <c r="BL36" i="5"/>
  <c r="BL481" i="5"/>
  <c r="BL452" i="5"/>
  <c r="BL222" i="5"/>
  <c r="BL101" i="5"/>
  <c r="BL787" i="5"/>
  <c r="BL1172" i="5"/>
  <c r="BL822" i="5"/>
  <c r="BL567" i="5"/>
  <c r="BL185" i="5"/>
  <c r="BL136" i="5"/>
  <c r="BL1138" i="5"/>
  <c r="BL1174" i="5"/>
  <c r="BL231" i="5"/>
  <c r="BL628" i="5"/>
  <c r="BL1127" i="5"/>
  <c r="BL1046" i="5"/>
  <c r="BL667" i="5"/>
  <c r="BL374" i="5"/>
  <c r="BL56" i="5"/>
  <c r="BL170" i="5"/>
  <c r="BL601" i="5"/>
  <c r="BL609" i="5"/>
  <c r="BL254" i="5"/>
  <c r="BL57" i="5"/>
  <c r="BL486" i="5"/>
  <c r="BL369" i="5"/>
  <c r="BL1014" i="5"/>
  <c r="BL735" i="5"/>
  <c r="BL334" i="5"/>
  <c r="BL151" i="5"/>
  <c r="BL468" i="5"/>
  <c r="BL448" i="5"/>
  <c r="BL92" i="5"/>
  <c r="BL321" i="5"/>
  <c r="BL930" i="5"/>
  <c r="BL104" i="5"/>
  <c r="BL489" i="5"/>
  <c r="BL1065" i="5"/>
  <c r="BL632" i="5"/>
  <c r="BL937" i="5"/>
  <c r="BL293" i="5"/>
  <c r="BL624" i="5"/>
  <c r="BL1133" i="5"/>
  <c r="BL980" i="5"/>
  <c r="BL688" i="5"/>
  <c r="BL86" i="5"/>
  <c r="BL309" i="5"/>
  <c r="BL1142" i="5"/>
  <c r="BL753" i="5"/>
  <c r="BL1086" i="5"/>
  <c r="BL33" i="5"/>
  <c r="BL1082" i="5"/>
  <c r="BL81" i="5"/>
  <c r="BL1209" i="5"/>
  <c r="BL986" i="5"/>
  <c r="BL614" i="5"/>
  <c r="BL849" i="5"/>
  <c r="BL545" i="5"/>
  <c r="BL1145" i="5"/>
  <c r="BL273" i="5"/>
  <c r="BL883" i="5"/>
  <c r="BL43" i="5"/>
  <c r="BL459" i="5"/>
  <c r="BL597" i="5"/>
  <c r="BL904" i="5"/>
  <c r="BL339" i="5"/>
  <c r="BL277" i="5"/>
  <c r="BL1212" i="5"/>
  <c r="BL126" i="5"/>
  <c r="BL227" i="5"/>
  <c r="BL922" i="5"/>
  <c r="BL302" i="5"/>
  <c r="BL221" i="5"/>
  <c r="BL304" i="5"/>
  <c r="BL314" i="5"/>
  <c r="BL1075" i="5"/>
  <c r="BL276" i="5"/>
  <c r="BL193" i="5"/>
  <c r="BL269" i="5"/>
  <c r="BL1171" i="5"/>
  <c r="BL386" i="5"/>
  <c r="BL1089" i="5"/>
  <c r="BL99" i="5"/>
  <c r="BL563" i="5"/>
  <c r="BL608" i="5"/>
  <c r="BL657" i="5"/>
  <c r="BL1144" i="5"/>
  <c r="BL1159" i="5"/>
  <c r="BL857" i="5"/>
  <c r="BL954" i="5"/>
  <c r="BL821" i="5"/>
  <c r="BL204" i="5"/>
  <c r="BL1092" i="5"/>
  <c r="BL535" i="5"/>
  <c r="BL1183" i="5"/>
  <c r="BL420" i="5"/>
  <c r="BL664" i="5"/>
  <c r="BL286" i="5"/>
  <c r="BL910" i="5"/>
  <c r="BL1155" i="5"/>
  <c r="BL1069" i="5"/>
  <c r="BL905" i="5"/>
  <c r="BL786" i="5"/>
  <c r="BL128" i="5"/>
  <c r="BL1094" i="5"/>
  <c r="BL467" i="5"/>
  <c r="BL1062" i="5"/>
  <c r="BL6" i="5"/>
  <c r="BL1175" i="5"/>
  <c r="BL559" i="5"/>
  <c r="BL997" i="5"/>
  <c r="BL192" i="5"/>
  <c r="BL945" i="5"/>
  <c r="BL118" i="5"/>
  <c r="BL366" i="5"/>
  <c r="BL953" i="5"/>
  <c r="BL906" i="5"/>
  <c r="BL856" i="5"/>
  <c r="BL940" i="5"/>
  <c r="BL270" i="5"/>
  <c r="BL1028" i="5"/>
  <c r="BL878" i="5"/>
  <c r="BL733" i="5"/>
  <c r="BL658" i="5"/>
  <c r="BL1033" i="5"/>
  <c r="BL994" i="5"/>
  <c r="BL287" i="5"/>
  <c r="BL1157" i="5"/>
  <c r="BL290" i="5"/>
  <c r="BL931" i="5"/>
  <c r="BL1198" i="5"/>
  <c r="BL583" i="5"/>
  <c r="BL475" i="5"/>
  <c r="BL1114" i="5"/>
  <c r="BL450" i="5"/>
  <c r="BL876" i="5"/>
  <c r="BL441" i="5"/>
  <c r="BL511" i="5"/>
  <c r="BL749" i="5"/>
  <c r="BL258" i="5"/>
  <c r="BL138" i="5"/>
  <c r="BL927" i="5"/>
  <c r="BL946" i="5"/>
  <c r="BL661" i="5"/>
  <c r="BL566" i="5"/>
  <c r="BL1058" i="5"/>
  <c r="BL928" i="5"/>
  <c r="BL531" i="5"/>
  <c r="BL335" i="5"/>
  <c r="BL144" i="5"/>
  <c r="BL538" i="5"/>
  <c r="BL978" i="5"/>
  <c r="BL656" i="5"/>
  <c r="BL1084" i="5"/>
  <c r="BL319" i="5"/>
  <c r="BL970" i="5"/>
  <c r="BL804" i="5"/>
  <c r="BL1195" i="5"/>
  <c r="BL557" i="5"/>
  <c r="BL1118" i="5"/>
  <c r="BL1038" i="5"/>
  <c r="BL1072" i="5"/>
  <c r="BL663" i="5"/>
  <c r="BL1060" i="5"/>
  <c r="BL21" i="5"/>
  <c r="BL932" i="5"/>
  <c r="BL76" i="5"/>
  <c r="BL723" i="5"/>
  <c r="BL957" i="5"/>
  <c r="BL1140" i="5"/>
  <c r="BL808" i="5"/>
  <c r="BL32" i="5"/>
  <c r="BL884" i="5"/>
  <c r="BL1098" i="5"/>
  <c r="BL880" i="5"/>
  <c r="BL1160" i="5"/>
  <c r="BL437" i="5"/>
  <c r="BL751" i="5"/>
  <c r="BL987" i="5"/>
  <c r="BL935" i="5"/>
  <c r="BL689" i="5"/>
  <c r="BL1105" i="5"/>
  <c r="BL754" i="5"/>
  <c r="BL87" i="5"/>
  <c r="BL693" i="5"/>
  <c r="BL851" i="5"/>
  <c r="BL817" i="5"/>
  <c r="BL773" i="5"/>
  <c r="BL1216" i="5"/>
  <c r="BL819" i="5"/>
  <c r="BL1026" i="5"/>
  <c r="BL732" i="5"/>
  <c r="BL142" i="5"/>
  <c r="BL13" i="5"/>
  <c r="BL391" i="5"/>
  <c r="BL775" i="5"/>
  <c r="BL245" i="5"/>
  <c r="BL796" i="5"/>
  <c r="BL934" i="5"/>
  <c r="BL1034" i="5"/>
  <c r="BL165" i="5"/>
  <c r="BL971" i="5"/>
  <c r="BL107" i="5"/>
  <c r="BL1151" i="5"/>
  <c r="BL199" i="5"/>
  <c r="BL836" i="5"/>
  <c r="BL168" i="5"/>
  <c r="BL907" i="5"/>
  <c r="BL810" i="5"/>
  <c r="BL715" i="5"/>
  <c r="BL232" i="5"/>
  <c r="BL271" i="5"/>
  <c r="BL859" i="5"/>
  <c r="BL491" i="5"/>
  <c r="BL959" i="5"/>
  <c r="BL1027" i="5"/>
  <c r="BL338" i="5"/>
  <c r="BL24" i="5"/>
  <c r="BL825" i="5"/>
  <c r="BL896" i="5"/>
  <c r="BL50" i="5"/>
  <c r="BL111" i="5"/>
  <c r="BL615" i="5"/>
  <c r="BL268" i="5"/>
  <c r="BL764" i="5"/>
  <c r="BL175" i="5"/>
  <c r="BL1024" i="5"/>
  <c r="BL1215" i="5"/>
  <c r="BL292" i="5"/>
  <c r="BL636" i="5"/>
  <c r="BL102" i="5"/>
  <c r="BL1139" i="5"/>
  <c r="BL585" i="5"/>
  <c r="BL1088" i="5"/>
  <c r="BL1009" i="5"/>
  <c r="BL607" i="5"/>
  <c r="BL1178" i="5"/>
  <c r="BL887" i="5"/>
  <c r="BL1115" i="5"/>
  <c r="BL41" i="5"/>
  <c r="BL683" i="5"/>
  <c r="BL134" i="5"/>
  <c r="BL74" i="5"/>
  <c r="BL982" i="5"/>
  <c r="BL958" i="5"/>
  <c r="BL616" i="5"/>
  <c r="BL872" i="5"/>
  <c r="BL249" i="5"/>
  <c r="BL772" i="5"/>
  <c r="BL679" i="5"/>
  <c r="BL1080" i="5"/>
  <c r="BL605" i="5"/>
  <c r="BL477" i="5"/>
  <c r="BL1023" i="5"/>
  <c r="BL1184" i="5"/>
  <c r="BL680" i="5"/>
  <c r="BL1124" i="5"/>
  <c r="BL1192" i="5"/>
  <c r="BL124" i="5"/>
  <c r="BL274" i="5"/>
  <c r="BL1017" i="5"/>
  <c r="BL760" i="5"/>
  <c r="BL1146" i="5"/>
  <c r="BL132" i="5"/>
  <c r="BL296" i="5"/>
  <c r="BL298" i="5"/>
  <c r="BL362" i="5"/>
  <c r="BL203" i="5"/>
  <c r="BL5" i="5"/>
  <c r="BL1050" i="5"/>
  <c r="BL243" i="5"/>
  <c r="BL502" i="5"/>
  <c r="BL215" i="5"/>
  <c r="BL79" i="5"/>
  <c r="BL700" i="5"/>
  <c r="BL303" i="5"/>
  <c r="BL356" i="5"/>
  <c r="BL1047" i="5"/>
  <c r="BL445" i="5"/>
  <c r="BL966" i="5"/>
  <c r="BL1074" i="5"/>
  <c r="BL387" i="5"/>
  <c r="BL60" i="5"/>
  <c r="BL340" i="5"/>
  <c r="BL463" i="5"/>
  <c r="BL345" i="5"/>
  <c r="BL1202" i="5"/>
  <c r="BL1081" i="5"/>
  <c r="BL399" i="5"/>
  <c r="BL1099" i="5"/>
  <c r="BL1137" i="5"/>
  <c r="BL763" i="5"/>
  <c r="BL576" i="5"/>
  <c r="BL155" i="5"/>
  <c r="BL1148" i="5"/>
  <c r="BL348" i="5"/>
  <c r="BL829" i="5"/>
  <c r="BL874" i="5"/>
  <c r="BL149" i="5"/>
  <c r="BL1205" i="5"/>
  <c r="BL42" i="5"/>
  <c r="BL530" i="5"/>
  <c r="BL719" i="5"/>
  <c r="BL1043" i="5"/>
  <c r="BL759" i="5"/>
  <c r="BL613" i="5"/>
  <c r="BL266" i="5"/>
  <c r="BL485" i="5"/>
  <c r="BL66" i="5"/>
  <c r="BL478" i="5"/>
  <c r="BL75" i="5"/>
  <c r="BL196" i="5"/>
  <c r="BL1130" i="5"/>
  <c r="BL91" i="5"/>
  <c r="BL639" i="5"/>
  <c r="BL581" i="5"/>
  <c r="BL156" i="5"/>
  <c r="BL461" i="5"/>
  <c r="BL349" i="5"/>
  <c r="BL1147" i="5"/>
  <c r="BL603" i="5"/>
  <c r="BL38" i="5"/>
  <c r="BL941" i="5"/>
  <c r="BL1211" i="5"/>
  <c r="BL1006" i="5"/>
  <c r="BL51" i="5"/>
  <c r="BL403" i="5"/>
  <c r="BL1015" i="5"/>
  <c r="BL860" i="5"/>
  <c r="BL178" i="5"/>
  <c r="BL979" i="5"/>
  <c r="BL626" i="5"/>
  <c r="BL390" i="5"/>
  <c r="BL791" i="5"/>
  <c r="BL370" i="5"/>
  <c r="BL523" i="5"/>
  <c r="BL686" i="5"/>
  <c r="BL575" i="5"/>
  <c r="BL393" i="5"/>
  <c r="BL226" i="5"/>
  <c r="BL788" i="5"/>
  <c r="BL88" i="5"/>
  <c r="BL1218" i="5"/>
  <c r="BL974" i="5"/>
  <c r="BL360" i="5"/>
  <c r="BL981" i="5"/>
  <c r="BL1020" i="5"/>
  <c r="BL453" i="5"/>
  <c r="BL379" i="5"/>
  <c r="BL1110" i="5"/>
  <c r="BL407" i="5"/>
  <c r="BL61" i="5"/>
  <c r="BL425" i="5"/>
  <c r="BL798" i="5"/>
  <c r="BL1048" i="5"/>
  <c r="BL205" i="5"/>
  <c r="BL952" i="5"/>
  <c r="BL718" i="5"/>
  <c r="BL770" i="5"/>
  <c r="BL807" i="5"/>
  <c r="BL669" i="5"/>
  <c r="BL449" i="5"/>
  <c r="BL388" i="5"/>
  <c r="BL999" i="5"/>
  <c r="BL1156" i="5"/>
  <c r="BL1109" i="5"/>
  <c r="BL650" i="5"/>
  <c r="BL183" i="5"/>
  <c r="BL673" i="5"/>
  <c r="BL344" i="5"/>
  <c r="BL867" i="5"/>
  <c r="BL311" i="5"/>
  <c r="BL35" i="5"/>
  <c r="BL1181" i="5"/>
  <c r="BL1200" i="5"/>
  <c r="BL422" i="5"/>
  <c r="BL547" i="5"/>
  <c r="BL357" i="5"/>
  <c r="BL337" i="5"/>
  <c r="BL695" i="5"/>
  <c r="BL137" i="5"/>
  <c r="BL401" i="5"/>
  <c r="BL864" i="5"/>
  <c r="BL1219" i="5"/>
  <c r="BL1111" i="5"/>
  <c r="BL769" i="5"/>
  <c r="BL278" i="5"/>
  <c r="BL377" i="5"/>
  <c r="BL1018" i="5"/>
  <c r="BL114" i="5"/>
  <c r="BL229" i="5"/>
  <c r="BL571" i="5"/>
  <c r="BL546" i="5"/>
  <c r="BL331" i="5"/>
  <c r="BL498" i="5"/>
  <c r="BL743" i="5"/>
  <c r="BL740" i="5"/>
  <c r="BL913" i="5"/>
  <c r="BL783" i="5"/>
  <c r="BL1207" i="5"/>
  <c r="BL727" i="5"/>
  <c r="BL372" i="5"/>
  <c r="BL824" i="5"/>
  <c r="BL543" i="5"/>
  <c r="BL2" i="5"/>
  <c r="BL443" i="5"/>
  <c r="BL19" i="5"/>
  <c r="BL332" i="5"/>
  <c r="BL785" i="5"/>
  <c r="BL528" i="5"/>
  <c r="BL694" i="5"/>
  <c r="BL842" i="5"/>
  <c r="BL855" i="5"/>
  <c r="BL263" i="5"/>
  <c r="BL936" i="5"/>
  <c r="BL1040" i="5"/>
  <c r="BL805" i="5"/>
  <c r="BL533" i="5"/>
  <c r="BL505" i="5"/>
  <c r="BL578" i="5"/>
  <c r="BL179" i="5"/>
  <c r="BL854" i="5"/>
  <c r="BL623" i="5"/>
  <c r="BL65" i="5"/>
  <c r="BL143" i="5"/>
  <c r="BL838" i="5"/>
  <c r="BL682" i="5"/>
  <c r="BL219" i="5"/>
  <c r="BL1131" i="5"/>
  <c r="BL919" i="5"/>
  <c r="BL272" i="5"/>
  <c r="BL761" i="5"/>
  <c r="BL1199" i="5"/>
  <c r="BL871" i="5"/>
  <c r="BL569" i="5"/>
  <c r="BL975" i="5"/>
  <c r="BL524" i="5"/>
  <c r="BL288" i="5"/>
  <c r="BL889" i="5"/>
  <c r="BL777" i="5"/>
  <c r="BL29" i="5"/>
  <c r="BL1106" i="5"/>
  <c r="BL82" i="5"/>
  <c r="BL840" i="5"/>
  <c r="BL442" i="5"/>
  <c r="BL916" i="5"/>
  <c r="BL995" i="5"/>
  <c r="BL790" i="5"/>
  <c r="BL1032" i="5"/>
  <c r="BL697" i="5"/>
  <c r="BL1101" i="5"/>
  <c r="BL865" i="5"/>
  <c r="BL234" i="5"/>
  <c r="BL289" i="5"/>
  <c r="BL446" i="5"/>
  <c r="BL363" i="5"/>
  <c r="BL355" i="5"/>
  <c r="BL514" i="5"/>
  <c r="BL1125" i="5"/>
  <c r="BL194" i="5"/>
  <c r="BL944" i="5"/>
  <c r="BL384" i="5"/>
  <c r="BL77" i="5"/>
  <c r="BL324" i="5"/>
  <c r="BL853" i="5"/>
  <c r="BL397" i="5"/>
  <c r="BL237" i="5"/>
  <c r="BL1002" i="5"/>
  <c r="BL494" i="5"/>
  <c r="BL734" i="5"/>
  <c r="BL1122" i="5"/>
  <c r="BL621" i="5"/>
  <c r="BL710" i="5"/>
  <c r="BL1044" i="5"/>
  <c r="BL737" i="5"/>
  <c r="BL1079" i="5"/>
  <c r="BL152" i="5"/>
  <c r="BL358" i="5"/>
  <c r="BL406" i="5"/>
  <c r="BL1189" i="5"/>
  <c r="BL806" i="5"/>
  <c r="BL638" i="5"/>
  <c r="BL593" i="5"/>
  <c r="BL455" i="5"/>
  <c r="BL776" i="5"/>
  <c r="BL368" i="5"/>
  <c r="BL409" i="5"/>
  <c r="BL963" i="5"/>
  <c r="BL1021" i="5"/>
  <c r="BL642" i="5"/>
  <c r="BL674" i="5"/>
  <c r="BL241" i="5"/>
  <c r="BL998" i="5"/>
  <c r="BL20" i="5"/>
  <c r="BL925" i="5"/>
  <c r="BL1206" i="5"/>
  <c r="BL992" i="5"/>
  <c r="BL8" i="5"/>
  <c r="BL767" i="5"/>
  <c r="BL800" i="5"/>
  <c r="BL1203" i="5"/>
  <c r="BL1013" i="5"/>
  <c r="BL541" i="5"/>
  <c r="BL423" i="5"/>
  <c r="BL1030" i="5"/>
  <c r="BL643" i="5"/>
  <c r="BL93" i="5"/>
  <c r="BL551" i="5"/>
  <c r="BL434" i="5"/>
  <c r="BL1186" i="5"/>
  <c r="BL117" i="5"/>
  <c r="BL209" i="5"/>
  <c r="BL823" i="5"/>
  <c r="BL264" i="5"/>
  <c r="BL811" i="5"/>
  <c r="BL284" i="5"/>
  <c r="BL1073" i="5"/>
  <c r="BL1161" i="5"/>
  <c r="BL94" i="5"/>
  <c r="BL112" i="5"/>
  <c r="BL739" i="5"/>
  <c r="BL417" i="5"/>
  <c r="BL965" i="5"/>
  <c r="BL620" i="5"/>
  <c r="BL1117" i="5"/>
  <c r="BL573" i="5"/>
  <c r="BL206" i="5"/>
  <c r="BL73" i="5"/>
  <c r="BL813" i="5"/>
  <c r="BL716" i="5"/>
  <c r="BL1000" i="5"/>
  <c r="BL778" i="5"/>
  <c r="BL762" i="5"/>
  <c r="BL702" i="5"/>
  <c r="BL310" i="5"/>
  <c r="BL1011" i="5"/>
  <c r="BL726" i="5"/>
  <c r="BL105" i="5"/>
  <c r="BL375" i="5"/>
  <c r="BL665" i="5"/>
  <c r="BL64" i="5"/>
  <c r="BL499" i="5"/>
  <c r="BL968" i="5"/>
  <c r="BL233" i="5"/>
  <c r="BL242" i="5"/>
  <c r="BL706" i="5"/>
  <c r="BL752" i="5"/>
  <c r="BL1214" i="5"/>
  <c r="BL189" i="5"/>
  <c r="BL280" i="5"/>
  <c r="BL259" i="5"/>
  <c r="BL359" i="5"/>
  <c r="BL1119" i="5"/>
  <c r="BL52" i="5"/>
  <c r="BL846" i="5"/>
  <c r="BL120" i="5"/>
  <c r="BL902" i="5"/>
  <c r="BL1194" i="5"/>
  <c r="BL415" i="5"/>
  <c r="BL158" i="5"/>
  <c r="BL145" i="5"/>
  <c r="BL984" i="5"/>
  <c r="BL611" i="5"/>
  <c r="BL150" i="5"/>
  <c r="BL90" i="5"/>
  <c r="BL869" i="5"/>
  <c r="BL844" i="5"/>
  <c r="BL781" i="5"/>
  <c r="BL1134" i="5"/>
  <c r="BL405" i="5"/>
  <c r="BL747" i="5"/>
  <c r="BL421" i="5"/>
  <c r="BL480" i="5"/>
  <c r="BL106" i="5"/>
  <c r="BL828" i="5"/>
  <c r="BL188" i="5"/>
  <c r="BL730" i="5"/>
  <c r="BL690" i="5"/>
  <c r="BL23" i="5"/>
  <c r="BL558" i="5"/>
  <c r="BL1005" i="5"/>
  <c r="BL950" i="5"/>
  <c r="BL991" i="5"/>
  <c r="BL306" i="5"/>
  <c r="BL444" i="5"/>
  <c r="BL1128" i="5"/>
  <c r="BL622" i="5"/>
  <c r="BL69" i="5"/>
  <c r="BL291" i="5"/>
  <c r="BL39" i="5"/>
  <c r="BL666" i="5"/>
  <c r="BL1053" i="5"/>
  <c r="BL877" i="5"/>
  <c r="BL955" i="5"/>
  <c r="BL900" i="5"/>
  <c r="BL350" i="5"/>
  <c r="BL951" i="5"/>
  <c r="BL297" i="5"/>
  <c r="BL172" i="5"/>
  <c r="BL527" i="5"/>
  <c r="BL606" i="5"/>
  <c r="BL926" i="5"/>
  <c r="BL398" i="5"/>
  <c r="BL587" i="5"/>
  <c r="BL596" i="5"/>
  <c r="BL519" i="5"/>
  <c r="BL637" i="5"/>
  <c r="BL1187" i="5"/>
  <c r="BL353" i="5"/>
  <c r="BL687" i="5"/>
  <c r="BL67" i="5"/>
  <c r="BL862" i="5"/>
  <c r="BL736" i="5"/>
  <c r="BL861" i="5"/>
  <c r="BL457" i="5"/>
  <c r="BL512" i="5"/>
  <c r="BL976" i="5"/>
  <c r="BL308" i="5"/>
  <c r="BL1166" i="5"/>
  <c r="BL1057" i="5"/>
  <c r="BL949" i="5"/>
  <c r="BL899" i="5"/>
  <c r="BL371" i="5"/>
  <c r="BL220" i="5"/>
  <c r="BL197" i="5"/>
  <c r="BL299" i="5"/>
  <c r="BL725" i="5"/>
  <c r="BL394" i="5"/>
  <c r="BL1066" i="5"/>
  <c r="BL675" i="5"/>
  <c r="BL1208" i="5"/>
  <c r="BL1087" i="5"/>
  <c r="BL580" i="5"/>
  <c r="BL54" i="5"/>
  <c r="BL262" i="5"/>
  <c r="BL685" i="5"/>
  <c r="BL631" i="5"/>
  <c r="BL435" i="5"/>
  <c r="BL903" i="5"/>
  <c r="BL803" i="5"/>
  <c r="BL1191" i="5"/>
  <c r="BL831" i="5"/>
  <c r="BL645" i="5"/>
  <c r="BL454" i="5"/>
  <c r="BL894" i="5"/>
  <c r="BL346" i="5"/>
  <c r="BL921" i="5"/>
  <c r="BL508" i="5"/>
  <c r="BL169" i="5"/>
  <c r="BL55" i="5"/>
  <c r="BL1165" i="5"/>
  <c r="BL380" i="5"/>
  <c r="BL116" i="5"/>
  <c r="BL1008" i="5"/>
  <c r="BL924" i="5"/>
  <c r="BL568" i="5"/>
  <c r="BL108" i="5"/>
  <c r="BL392" i="5"/>
  <c r="BL7" i="5"/>
  <c r="BL312" i="5"/>
  <c r="BL738" i="5"/>
  <c r="BL574" i="5"/>
  <c r="BL211" i="5"/>
  <c r="BL17" i="5"/>
  <c r="BL795" i="5"/>
  <c r="BL837" i="5"/>
  <c r="BL847" i="5"/>
  <c r="BL236" i="5"/>
  <c r="BL553" i="5"/>
  <c r="BL510" i="5"/>
  <c r="BL1010" i="5"/>
  <c r="BL462" i="5"/>
  <c r="BL748" i="5"/>
  <c r="BL721" i="5"/>
  <c r="BL552" i="5"/>
  <c r="BL404" i="5"/>
  <c r="BL1036" i="5"/>
  <c r="BL1103" i="5"/>
  <c r="BL160" i="5"/>
  <c r="BL592" i="5"/>
  <c r="BL1180" i="5"/>
  <c r="BL766" i="5"/>
  <c r="BL536" i="5"/>
  <c r="BL617" i="5"/>
  <c r="BL85" i="5"/>
  <c r="BL342" i="5"/>
  <c r="BL570" i="5"/>
  <c r="BL1104" i="5"/>
  <c r="BL428" i="5"/>
  <c r="BL322" i="5"/>
  <c r="BL758" i="5"/>
  <c r="BL247" i="5"/>
  <c r="BL460" i="5"/>
  <c r="BL1051" i="5"/>
  <c r="BL815" i="5"/>
  <c r="BL250" i="5"/>
  <c r="BL858" i="5"/>
  <c r="BL191" i="5"/>
  <c r="BL816" i="5"/>
  <c r="BL496" i="5"/>
  <c r="BL103" i="5"/>
  <c r="BL1001" i="5"/>
  <c r="BL479" i="5"/>
  <c r="BL307" i="5"/>
  <c r="CB326" i="5" l="1"/>
  <c r="CC326" i="5" s="1"/>
  <c r="BQ326" i="5"/>
  <c r="BR326" i="5" s="1"/>
  <c r="CB981" i="5"/>
  <c r="CC981" i="5" s="1"/>
  <c r="BQ981" i="5"/>
  <c r="BR981" i="5" s="1"/>
  <c r="CB191" i="5"/>
  <c r="CC191" i="5" s="1"/>
  <c r="BQ191" i="5"/>
  <c r="BR191" i="5" s="1"/>
  <c r="CB1051" i="5"/>
  <c r="CC1051" i="5" s="1"/>
  <c r="BQ1051" i="5"/>
  <c r="BR1051" i="5" s="1"/>
  <c r="CB282" i="5"/>
  <c r="CC282" i="5" s="1"/>
  <c r="BQ282" i="5"/>
  <c r="BR282" i="5" s="1"/>
  <c r="CB150" i="5"/>
  <c r="CC150" i="5" s="1"/>
  <c r="BQ150" i="5"/>
  <c r="BR150" i="5" s="1"/>
  <c r="CB576" i="5"/>
  <c r="CC576" i="5" s="1"/>
  <c r="BQ576" i="5"/>
  <c r="BR576" i="5" s="1"/>
  <c r="CB948" i="5"/>
  <c r="CC948" i="5" s="1"/>
  <c r="BQ948" i="5"/>
  <c r="BR948" i="5" s="1"/>
  <c r="CB505" i="5"/>
  <c r="CC505" i="5" s="1"/>
  <c r="BQ505" i="5"/>
  <c r="BR505" i="5" s="1"/>
  <c r="CB973" i="5"/>
  <c r="CC973" i="5" s="1"/>
  <c r="BQ973" i="5"/>
  <c r="BR973" i="5" s="1"/>
  <c r="CB605" i="5"/>
  <c r="CC605" i="5" s="1"/>
  <c r="BQ605" i="5"/>
  <c r="BR605" i="5" s="1"/>
  <c r="CB384" i="5"/>
  <c r="CC384" i="5" s="1"/>
  <c r="BQ384" i="5"/>
  <c r="BR384" i="5" s="1"/>
  <c r="CB362" i="5"/>
  <c r="CC362" i="5" s="1"/>
  <c r="BQ362" i="5"/>
  <c r="BR362" i="5" s="1"/>
  <c r="CB142" i="5"/>
  <c r="CC142" i="5" s="1"/>
  <c r="BQ142" i="5"/>
  <c r="BR142" i="5" s="1"/>
  <c r="CB953" i="5"/>
  <c r="CC953" i="5" s="1"/>
  <c r="BQ953" i="5"/>
  <c r="BR953" i="5" s="1"/>
  <c r="CB1086" i="5"/>
  <c r="CC1086" i="5" s="1"/>
  <c r="BQ1086" i="5"/>
  <c r="BR1086" i="5" s="1"/>
  <c r="CB511" i="5"/>
  <c r="CC511" i="5" s="1"/>
  <c r="BQ511" i="5"/>
  <c r="BR511" i="5" s="1"/>
  <c r="CB718" i="5"/>
  <c r="CC718" i="5" s="1"/>
  <c r="BQ718" i="5"/>
  <c r="BR718" i="5" s="1"/>
  <c r="CB966" i="5"/>
  <c r="CC966" i="5" s="1"/>
  <c r="BQ966" i="5"/>
  <c r="BR966" i="5" s="1"/>
  <c r="CB796" i="5"/>
  <c r="CC796" i="5" s="1"/>
  <c r="BQ796" i="5"/>
  <c r="BR796" i="5" s="1"/>
  <c r="CB860" i="5"/>
  <c r="CC860" i="5" s="1"/>
  <c r="BQ860" i="5"/>
  <c r="BR860" i="5" s="1"/>
  <c r="CB977" i="5"/>
  <c r="CC977" i="5" s="1"/>
  <c r="BQ977" i="5"/>
  <c r="BR977" i="5" s="1"/>
  <c r="CB962" i="5"/>
  <c r="CC962" i="5" s="1"/>
  <c r="BQ962" i="5"/>
  <c r="BR962" i="5" s="1"/>
  <c r="CB547" i="5"/>
  <c r="CC547" i="5" s="1"/>
  <c r="BQ547" i="5"/>
  <c r="BR547" i="5" s="1"/>
  <c r="CB914" i="5"/>
  <c r="CC914" i="5" s="1"/>
  <c r="BQ914" i="5"/>
  <c r="BR914" i="5" s="1"/>
  <c r="CB320" i="5"/>
  <c r="CC320" i="5" s="1"/>
  <c r="BQ320" i="5"/>
  <c r="BR320" i="5" s="1"/>
  <c r="CB686" i="5"/>
  <c r="CC686" i="5" s="1"/>
  <c r="BQ686" i="5"/>
  <c r="BR686" i="5" s="1"/>
  <c r="CB774" i="5"/>
  <c r="CC774" i="5" s="1"/>
  <c r="BQ774" i="5"/>
  <c r="BR774" i="5" s="1"/>
  <c r="CB1069" i="5"/>
  <c r="CC1069" i="5" s="1"/>
  <c r="BQ1069" i="5"/>
  <c r="BR1069" i="5" s="1"/>
  <c r="CB8" i="5"/>
  <c r="CC8" i="5" s="1"/>
  <c r="BQ8" i="5"/>
  <c r="BR8" i="5" s="1"/>
  <c r="CB134" i="5"/>
  <c r="CC134" i="5" s="1"/>
  <c r="BQ134" i="5"/>
  <c r="BR134" i="5" s="1"/>
  <c r="CB1178" i="5"/>
  <c r="CC1178" i="5" s="1"/>
  <c r="BQ1178" i="5"/>
  <c r="BR1178" i="5" s="1"/>
  <c r="CB268" i="5"/>
  <c r="CC268" i="5" s="1"/>
  <c r="BQ268" i="5"/>
  <c r="BR268" i="5" s="1"/>
  <c r="CB1120" i="5"/>
  <c r="CC1120" i="5" s="1"/>
  <c r="BQ1120" i="5"/>
  <c r="BR1120" i="5" s="1"/>
  <c r="CB389" i="5"/>
  <c r="CC389" i="5" s="1"/>
  <c r="BQ389" i="5"/>
  <c r="BR389" i="5" s="1"/>
  <c r="CB165" i="5"/>
  <c r="CC165" i="5" s="1"/>
  <c r="BQ165" i="5"/>
  <c r="BR165" i="5" s="1"/>
  <c r="CB928" i="5"/>
  <c r="CC928" i="5" s="1"/>
  <c r="BQ928" i="5"/>
  <c r="BR928" i="5" s="1"/>
  <c r="CB288" i="5"/>
  <c r="CC288" i="5" s="1"/>
  <c r="BQ288" i="5"/>
  <c r="BR288" i="5" s="1"/>
  <c r="CB821" i="5"/>
  <c r="CC821" i="5" s="1"/>
  <c r="BQ821" i="5"/>
  <c r="BR821" i="5" s="1"/>
  <c r="CB768" i="5"/>
  <c r="CC768" i="5" s="1"/>
  <c r="BQ768" i="5"/>
  <c r="BR768" i="5" s="1"/>
  <c r="CB591" i="5"/>
  <c r="CC591" i="5" s="1"/>
  <c r="BQ591" i="5"/>
  <c r="BR591" i="5" s="1"/>
  <c r="CB1027" i="5"/>
  <c r="CC1027" i="5" s="1"/>
  <c r="BQ1027" i="5"/>
  <c r="BR1027" i="5" s="1"/>
  <c r="CB277" i="5"/>
  <c r="CC277" i="5" s="1"/>
  <c r="BQ277" i="5"/>
  <c r="BR277" i="5" s="1"/>
  <c r="CB527" i="5"/>
  <c r="CC527" i="5" s="1"/>
  <c r="BQ527" i="5"/>
  <c r="BR527" i="5" s="1"/>
  <c r="CB647" i="5"/>
  <c r="CC647" i="5" s="1"/>
  <c r="BQ647" i="5"/>
  <c r="BR647" i="5" s="1"/>
  <c r="CB164" i="5"/>
  <c r="CC164" i="5" s="1"/>
  <c r="BQ164" i="5"/>
  <c r="BR164" i="5" s="1"/>
  <c r="CB609" i="5"/>
  <c r="CC609" i="5" s="1"/>
  <c r="BQ609" i="5"/>
  <c r="BR609" i="5" s="1"/>
  <c r="CB529" i="5"/>
  <c r="CC529" i="5" s="1"/>
  <c r="BQ529" i="5"/>
  <c r="BR529" i="5" s="1"/>
  <c r="CB192" i="5"/>
  <c r="CC192" i="5" s="1"/>
  <c r="BQ192" i="5"/>
  <c r="BR192" i="5" s="1"/>
  <c r="CB423" i="5"/>
  <c r="CC423" i="5" s="1"/>
  <c r="BQ423" i="5"/>
  <c r="BR423" i="5" s="1"/>
  <c r="CB1108" i="5"/>
  <c r="CC1108" i="5" s="1"/>
  <c r="BQ1108" i="5"/>
  <c r="BR1108" i="5" s="1"/>
  <c r="CB238" i="5"/>
  <c r="CC238" i="5" s="1"/>
  <c r="BQ238" i="5"/>
  <c r="BR238" i="5" s="1"/>
  <c r="CB899" i="5"/>
  <c r="CC899" i="5" s="1"/>
  <c r="BQ899" i="5"/>
  <c r="BR899" i="5" s="1"/>
  <c r="CB750" i="5"/>
  <c r="CC750" i="5" s="1"/>
  <c r="BQ750" i="5"/>
  <c r="BR750" i="5" s="1"/>
  <c r="CB76" i="5"/>
  <c r="CC76" i="5" s="1"/>
  <c r="BQ76" i="5"/>
  <c r="BR76" i="5" s="1"/>
  <c r="CB608" i="5"/>
  <c r="CC608" i="5" s="1"/>
  <c r="BQ608" i="5"/>
  <c r="BR608" i="5" s="1"/>
  <c r="CB1033" i="5"/>
  <c r="CC1033" i="5" s="1"/>
  <c r="BQ1033" i="5"/>
  <c r="BR1033" i="5" s="1"/>
  <c r="CB473" i="5"/>
  <c r="CC473" i="5" s="1"/>
  <c r="BQ473" i="5"/>
  <c r="BR473" i="5" s="1"/>
  <c r="CB1182" i="5"/>
  <c r="CC1182" i="5" s="1"/>
  <c r="BQ1182" i="5"/>
  <c r="BR1182" i="5" s="1"/>
  <c r="CB502" i="5"/>
  <c r="CC502" i="5" s="1"/>
  <c r="BQ502" i="5"/>
  <c r="BR502" i="5" s="1"/>
  <c r="CB408" i="5"/>
  <c r="CC408" i="5" s="1"/>
  <c r="BQ408" i="5"/>
  <c r="BR408" i="5" s="1"/>
  <c r="CB200" i="5"/>
  <c r="CC200" i="5" s="1"/>
  <c r="BQ200" i="5"/>
  <c r="BR200" i="5" s="1"/>
  <c r="CB1066" i="5"/>
  <c r="CC1066" i="5" s="1"/>
  <c r="BQ1066" i="5"/>
  <c r="BR1066" i="5" s="1"/>
  <c r="CB733" i="5"/>
  <c r="CC733" i="5" s="1"/>
  <c r="BQ733" i="5"/>
  <c r="BR733" i="5" s="1"/>
  <c r="CB195" i="5"/>
  <c r="CC195" i="5" s="1"/>
  <c r="BQ195" i="5"/>
  <c r="BR195" i="5" s="1"/>
  <c r="CB817" i="5"/>
  <c r="CC817" i="5" s="1"/>
  <c r="BQ817" i="5"/>
  <c r="BR817" i="5" s="1"/>
  <c r="CB1208" i="5"/>
  <c r="CC1208" i="5" s="1"/>
  <c r="BQ1208" i="5"/>
  <c r="BR1208" i="5" s="1"/>
  <c r="CB341" i="5"/>
  <c r="CC341" i="5" s="1"/>
  <c r="BQ341" i="5"/>
  <c r="BR341" i="5" s="1"/>
  <c r="CB705" i="5"/>
  <c r="CC705" i="5" s="1"/>
  <c r="BQ705" i="5"/>
  <c r="BR705" i="5" s="1"/>
  <c r="CB1136" i="5"/>
  <c r="CC1136" i="5" s="1"/>
  <c r="BQ1136" i="5"/>
  <c r="BR1136" i="5" s="1"/>
  <c r="CB251" i="5"/>
  <c r="CC251" i="5" s="1"/>
  <c r="BQ251" i="5"/>
  <c r="BR251" i="5" s="1"/>
  <c r="CB1119" i="5"/>
  <c r="CC1119" i="5" s="1"/>
  <c r="BQ1119" i="5"/>
  <c r="BR1119" i="5" s="1"/>
  <c r="CB828" i="5"/>
  <c r="CC828" i="5" s="1"/>
  <c r="BQ828" i="5"/>
  <c r="BR828" i="5" s="1"/>
  <c r="CB729" i="5"/>
  <c r="CC729" i="5" s="1"/>
  <c r="BQ729" i="5"/>
  <c r="BR729" i="5" s="1"/>
  <c r="CB789" i="5"/>
  <c r="CC789" i="5" s="1"/>
  <c r="BQ789" i="5"/>
  <c r="BR789" i="5" s="1"/>
  <c r="CB894" i="5"/>
  <c r="CC894" i="5" s="1"/>
  <c r="BQ894" i="5"/>
  <c r="BR894" i="5" s="1"/>
  <c r="CB1052" i="5"/>
  <c r="CC1052" i="5" s="1"/>
  <c r="BQ1052" i="5"/>
  <c r="BR1052" i="5" s="1"/>
  <c r="CB383" i="5"/>
  <c r="CC383" i="5" s="1"/>
  <c r="BQ383" i="5"/>
  <c r="BR383" i="5" s="1"/>
  <c r="CB748" i="5"/>
  <c r="CC748" i="5" s="1"/>
  <c r="BQ748" i="5"/>
  <c r="BR748" i="5" s="1"/>
  <c r="CB892" i="5"/>
  <c r="CC892" i="5" s="1"/>
  <c r="BQ892" i="5"/>
  <c r="BR892" i="5" s="1"/>
  <c r="CB854" i="5"/>
  <c r="CC854" i="5" s="1"/>
  <c r="BQ854" i="5"/>
  <c r="BR854" i="5" s="1"/>
  <c r="CB1091" i="5"/>
  <c r="CC1091" i="5" s="1"/>
  <c r="BQ1091" i="5"/>
  <c r="BR1091" i="5" s="1"/>
  <c r="CB493" i="5"/>
  <c r="CC493" i="5" s="1"/>
  <c r="BQ493" i="5"/>
  <c r="BR493" i="5" s="1"/>
  <c r="CB1118" i="5"/>
  <c r="CC1118" i="5" s="1"/>
  <c r="BQ1118" i="5"/>
  <c r="BR1118" i="5" s="1"/>
  <c r="CB1181" i="5"/>
  <c r="CC1181" i="5" s="1"/>
  <c r="BQ1181" i="5"/>
  <c r="BR1181" i="5" s="1"/>
  <c r="CB612" i="5"/>
  <c r="CC612" i="5" s="1"/>
  <c r="BQ612" i="5"/>
  <c r="BR612" i="5" s="1"/>
  <c r="CB490" i="5"/>
  <c r="CC490" i="5" s="1"/>
  <c r="BQ490" i="5"/>
  <c r="BR490" i="5" s="1"/>
  <c r="CB1074" i="5"/>
  <c r="CC1074" i="5" s="1"/>
  <c r="BQ1074" i="5"/>
  <c r="BR1074" i="5" s="1"/>
  <c r="CB827" i="5"/>
  <c r="CC827" i="5" s="1"/>
  <c r="BQ827" i="5"/>
  <c r="BR827" i="5" s="1"/>
  <c r="CB844" i="5"/>
  <c r="CC844" i="5" s="1"/>
  <c r="BQ844" i="5"/>
  <c r="BR844" i="5" s="1"/>
  <c r="CB933" i="5"/>
  <c r="CC933" i="5" s="1"/>
  <c r="BQ933" i="5"/>
  <c r="BR933" i="5" s="1"/>
  <c r="CB867" i="5"/>
  <c r="CC867" i="5" s="1"/>
  <c r="BQ867" i="5"/>
  <c r="BR867" i="5" s="1"/>
  <c r="CB1206" i="5"/>
  <c r="CC1206" i="5" s="1"/>
  <c r="BQ1206" i="5"/>
  <c r="BR1206" i="5" s="1"/>
  <c r="CB690" i="5"/>
  <c r="CC690" i="5" s="1"/>
  <c r="BQ690" i="5"/>
  <c r="BR690" i="5" s="1"/>
  <c r="CB14" i="5"/>
  <c r="CC14" i="5" s="1"/>
  <c r="BQ14" i="5"/>
  <c r="BR14" i="5" s="1"/>
  <c r="CB944" i="5"/>
  <c r="CC944" i="5" s="1"/>
  <c r="BQ944" i="5"/>
  <c r="BR944" i="5" s="1"/>
  <c r="CB298" i="5"/>
  <c r="CC298" i="5" s="1"/>
  <c r="BQ298" i="5"/>
  <c r="BR298" i="5" s="1"/>
  <c r="CB555" i="5"/>
  <c r="CC555" i="5" s="1"/>
  <c r="BQ555" i="5"/>
  <c r="BR555" i="5" s="1"/>
  <c r="CB1216" i="5"/>
  <c r="CC1216" i="5" s="1"/>
  <c r="BQ1216" i="5"/>
  <c r="BR1216" i="5" s="1"/>
  <c r="CB273" i="5"/>
  <c r="CC273" i="5" s="1"/>
  <c r="BQ273" i="5"/>
  <c r="BR273" i="5" s="1"/>
  <c r="CB952" i="5"/>
  <c r="CC952" i="5" s="1"/>
  <c r="BQ952" i="5"/>
  <c r="BR952" i="5" s="1"/>
  <c r="CB71" i="5"/>
  <c r="CC71" i="5" s="1"/>
  <c r="BQ71" i="5"/>
  <c r="BR71" i="5" s="1"/>
  <c r="CB585" i="5"/>
  <c r="CC585" i="5" s="1"/>
  <c r="BQ585" i="5"/>
  <c r="BR585" i="5" s="1"/>
  <c r="CB603" i="5"/>
  <c r="CC603" i="5" s="1"/>
  <c r="BQ603" i="5"/>
  <c r="BR603" i="5" s="1"/>
  <c r="CB1015" i="5"/>
  <c r="CC1015" i="5" s="1"/>
  <c r="BQ1015" i="5"/>
  <c r="BR1015" i="5" s="1"/>
  <c r="CB1173" i="5"/>
  <c r="CC1173" i="5" s="1"/>
  <c r="BQ1173" i="5"/>
  <c r="BR1173" i="5" s="1"/>
  <c r="CB1174" i="5"/>
  <c r="CC1174" i="5" s="1"/>
  <c r="BQ1174" i="5"/>
  <c r="BR1174" i="5" s="1"/>
  <c r="CB1131" i="5"/>
  <c r="CC1131" i="5" s="1"/>
  <c r="BQ1131" i="5"/>
  <c r="BR1131" i="5" s="1"/>
  <c r="CB228" i="5"/>
  <c r="CC228" i="5" s="1"/>
  <c r="BQ228" i="5"/>
  <c r="BR228" i="5" s="1"/>
  <c r="CB604" i="5"/>
  <c r="CC604" i="5" s="1"/>
  <c r="BQ604" i="5"/>
  <c r="BR604" i="5" s="1"/>
  <c r="CB801" i="5"/>
  <c r="CC801" i="5" s="1"/>
  <c r="BQ801" i="5"/>
  <c r="BR801" i="5" s="1"/>
  <c r="CB780" i="5"/>
  <c r="CC780" i="5" s="1"/>
  <c r="BQ780" i="5"/>
  <c r="BR780" i="5" s="1"/>
  <c r="CB1155" i="5"/>
  <c r="CC1155" i="5" s="1"/>
  <c r="BQ1155" i="5"/>
  <c r="BR1155" i="5" s="1"/>
  <c r="CB224" i="5"/>
  <c r="CC224" i="5" s="1"/>
  <c r="BQ224" i="5"/>
  <c r="BR224" i="5" s="1"/>
  <c r="CB881" i="5"/>
  <c r="CC881" i="5" s="1"/>
  <c r="BQ881" i="5"/>
  <c r="BR881" i="5" s="1"/>
  <c r="CB607" i="5"/>
  <c r="CC607" i="5" s="1"/>
  <c r="BQ607" i="5"/>
  <c r="BR607" i="5" s="1"/>
  <c r="CB615" i="5"/>
  <c r="CC615" i="5" s="1"/>
  <c r="BQ615" i="5"/>
  <c r="BR615" i="5" s="1"/>
  <c r="CB915" i="5"/>
  <c r="CC915" i="5" s="1"/>
  <c r="BQ915" i="5"/>
  <c r="BR915" i="5" s="1"/>
  <c r="CB184" i="5"/>
  <c r="CC184" i="5" s="1"/>
  <c r="BQ184" i="5"/>
  <c r="BR184" i="5" s="1"/>
  <c r="CB1034" i="5"/>
  <c r="CC1034" i="5" s="1"/>
  <c r="BQ1034" i="5"/>
  <c r="BR1034" i="5" s="1"/>
  <c r="CB619" i="5"/>
  <c r="CC619" i="5" s="1"/>
  <c r="BQ619" i="5"/>
  <c r="BR619" i="5" s="1"/>
  <c r="CB739" i="5"/>
  <c r="CC739" i="5" s="1"/>
  <c r="BQ739" i="5"/>
  <c r="BR739" i="5" s="1"/>
  <c r="CB524" i="5"/>
  <c r="CC524" i="5" s="1"/>
  <c r="BQ524" i="5"/>
  <c r="BR524" i="5" s="1"/>
  <c r="CB213" i="5"/>
  <c r="CC213" i="5" s="1"/>
  <c r="BQ213" i="5"/>
  <c r="BR213" i="5" s="1"/>
  <c r="CB22" i="5"/>
  <c r="CC22" i="5" s="1"/>
  <c r="BQ22" i="5"/>
  <c r="BR22" i="5" s="1"/>
  <c r="CB176" i="5"/>
  <c r="CC176" i="5" s="1"/>
  <c r="BQ176" i="5"/>
  <c r="BR176" i="5" s="1"/>
  <c r="CB959" i="5"/>
  <c r="CC959" i="5" s="1"/>
  <c r="BQ959" i="5"/>
  <c r="BR959" i="5" s="1"/>
  <c r="CB339" i="5"/>
  <c r="CC339" i="5" s="1"/>
  <c r="BQ339" i="5"/>
  <c r="BR339" i="5" s="1"/>
  <c r="CB260" i="5"/>
  <c r="CC260" i="5" s="1"/>
  <c r="BQ260" i="5"/>
  <c r="BR260" i="5" s="1"/>
  <c r="CB127" i="5"/>
  <c r="CC127" i="5" s="1"/>
  <c r="BQ127" i="5"/>
  <c r="BR127" i="5" s="1"/>
  <c r="CB247" i="5"/>
  <c r="CC247" i="5" s="1"/>
  <c r="BQ247" i="5"/>
  <c r="BR247" i="5" s="1"/>
  <c r="CB334" i="5"/>
  <c r="CC334" i="5" s="1"/>
  <c r="BQ334" i="5"/>
  <c r="BR334" i="5" s="1"/>
  <c r="CB601" i="5"/>
  <c r="CC601" i="5" s="1"/>
  <c r="BQ601" i="5"/>
  <c r="BR601" i="5" s="1"/>
  <c r="CB88" i="5"/>
  <c r="CC88" i="5" s="1"/>
  <c r="BQ88" i="5"/>
  <c r="BR88" i="5" s="1"/>
  <c r="CB1167" i="5"/>
  <c r="CC1167" i="5" s="1"/>
  <c r="BQ1167" i="5"/>
  <c r="BR1167" i="5" s="1"/>
  <c r="CB997" i="5"/>
  <c r="CC997" i="5" s="1"/>
  <c r="BQ997" i="5"/>
  <c r="BR997" i="5" s="1"/>
  <c r="CB386" i="5"/>
  <c r="CC386" i="5" s="1"/>
  <c r="BQ386" i="5"/>
  <c r="BR386" i="5" s="1"/>
  <c r="CB569" i="5"/>
  <c r="CC569" i="5" s="1"/>
  <c r="BQ569" i="5"/>
  <c r="BR569" i="5" s="1"/>
  <c r="CB759" i="5"/>
  <c r="CC759" i="5" s="1"/>
  <c r="BQ759" i="5"/>
  <c r="BR759" i="5" s="1"/>
  <c r="CB1193" i="5"/>
  <c r="CC1193" i="5" s="1"/>
  <c r="BQ1193" i="5"/>
  <c r="BR1193" i="5" s="1"/>
  <c r="CB458" i="5"/>
  <c r="CC458" i="5" s="1"/>
  <c r="BQ458" i="5"/>
  <c r="BR458" i="5" s="1"/>
  <c r="CB209" i="5"/>
  <c r="CC209" i="5" s="1"/>
  <c r="BQ209" i="5"/>
  <c r="BR209" i="5" s="1"/>
  <c r="CB563" i="5"/>
  <c r="CC563" i="5" s="1"/>
  <c r="BQ563" i="5"/>
  <c r="BR563" i="5" s="1"/>
  <c r="CB658" i="5"/>
  <c r="CC658" i="5" s="1"/>
  <c r="BQ658" i="5"/>
  <c r="BR658" i="5" s="1"/>
  <c r="CB617" i="5"/>
  <c r="CC617" i="5" s="1"/>
  <c r="BQ617" i="5"/>
  <c r="BR617" i="5" s="1"/>
  <c r="CB1016" i="5"/>
  <c r="CC1016" i="5" s="1"/>
  <c r="BQ1016" i="5"/>
  <c r="BR1016" i="5" s="1"/>
  <c r="CB1209" i="5"/>
  <c r="CC1209" i="5" s="1"/>
  <c r="BQ1209" i="5"/>
  <c r="BR1209" i="5" s="1"/>
  <c r="CB544" i="5"/>
  <c r="CC544" i="5" s="1"/>
  <c r="BQ544" i="5"/>
  <c r="BR544" i="5" s="1"/>
  <c r="CB394" i="5"/>
  <c r="CC394" i="5" s="1"/>
  <c r="BQ394" i="5"/>
  <c r="BR394" i="5" s="1"/>
  <c r="CB363" i="5"/>
  <c r="CC363" i="5" s="1"/>
  <c r="BQ363" i="5"/>
  <c r="BR363" i="5" s="1"/>
  <c r="CB32" i="5"/>
  <c r="CC32" i="5" s="1"/>
  <c r="BQ32" i="5"/>
  <c r="BR32" i="5" s="1"/>
  <c r="CB820" i="5"/>
  <c r="CC820" i="5" s="1"/>
  <c r="BQ820" i="5"/>
  <c r="BR820" i="5" s="1"/>
  <c r="CB48" i="5"/>
  <c r="CC48" i="5" s="1"/>
  <c r="BQ48" i="5"/>
  <c r="BR48" i="5" s="1"/>
  <c r="CB602" i="5"/>
  <c r="CC602" i="5" s="1"/>
  <c r="BQ602" i="5"/>
  <c r="BR602" i="5" s="1"/>
  <c r="CB634" i="5"/>
  <c r="CC634" i="5" s="1"/>
  <c r="BQ634" i="5"/>
  <c r="BR634" i="5" s="1"/>
  <c r="CB1076" i="5"/>
  <c r="CC1076" i="5" s="1"/>
  <c r="BQ1076" i="5"/>
  <c r="BR1076" i="5" s="1"/>
  <c r="CB803" i="5"/>
  <c r="CC803" i="5" s="1"/>
  <c r="BQ803" i="5"/>
  <c r="BR803" i="5" s="1"/>
  <c r="CB1083" i="5"/>
  <c r="CC1083" i="5" s="1"/>
  <c r="BQ1083" i="5"/>
  <c r="BR1083" i="5" s="1"/>
  <c r="CB657" i="5"/>
  <c r="CC657" i="5" s="1"/>
  <c r="BQ657" i="5"/>
  <c r="BR657" i="5" s="1"/>
  <c r="CB866" i="5"/>
  <c r="CC866" i="5" s="1"/>
  <c r="BQ866" i="5"/>
  <c r="BR866" i="5" s="1"/>
  <c r="CB582" i="5"/>
  <c r="CC582" i="5" s="1"/>
  <c r="BQ582" i="5"/>
  <c r="BR582" i="5" s="1"/>
  <c r="CB688" i="5"/>
  <c r="CC688" i="5" s="1"/>
  <c r="BQ688" i="5"/>
  <c r="BR688" i="5" s="1"/>
  <c r="CB454" i="5"/>
  <c r="CC454" i="5" s="1"/>
  <c r="BQ454" i="5"/>
  <c r="BR454" i="5" s="1"/>
  <c r="CB37" i="5"/>
  <c r="CC37" i="5" s="1"/>
  <c r="BQ37" i="5"/>
  <c r="BR37" i="5" s="1"/>
  <c r="CB128" i="5"/>
  <c r="CC128" i="5" s="1"/>
  <c r="BQ128" i="5"/>
  <c r="BR128" i="5" s="1"/>
  <c r="CB475" i="5"/>
  <c r="CC475" i="5" s="1"/>
  <c r="BQ475" i="5"/>
  <c r="BR475" i="5" s="1"/>
  <c r="CB917" i="5"/>
  <c r="CC917" i="5" s="1"/>
  <c r="BQ917" i="5"/>
  <c r="BR917" i="5" s="1"/>
  <c r="CB697" i="5"/>
  <c r="CC697" i="5" s="1"/>
  <c r="BQ697" i="5"/>
  <c r="BR697" i="5" s="1"/>
  <c r="CB557" i="5"/>
  <c r="CC557" i="5" s="1"/>
  <c r="BQ557" i="5"/>
  <c r="BR557" i="5" s="1"/>
  <c r="CB772" i="5"/>
  <c r="CC772" i="5" s="1"/>
  <c r="BQ772" i="5"/>
  <c r="BR772" i="5" s="1"/>
  <c r="CB572" i="5"/>
  <c r="CC572" i="5" s="1"/>
  <c r="BQ572" i="5"/>
  <c r="BR572" i="5" s="1"/>
  <c r="CB112" i="5"/>
  <c r="CC112" i="5" s="1"/>
  <c r="BQ112" i="5"/>
  <c r="BR112" i="5" s="1"/>
  <c r="CB840" i="5"/>
  <c r="CC840" i="5" s="1"/>
  <c r="BQ840" i="5"/>
  <c r="BR840" i="5" s="1"/>
  <c r="CB654" i="5"/>
  <c r="CC654" i="5" s="1"/>
  <c r="BQ654" i="5"/>
  <c r="BR654" i="5" s="1"/>
  <c r="CB869" i="5"/>
  <c r="CC869" i="5" s="1"/>
  <c r="BQ869" i="5"/>
  <c r="BR869" i="5" s="1"/>
  <c r="CB742" i="5"/>
  <c r="CC742" i="5" s="1"/>
  <c r="BQ742" i="5"/>
  <c r="BR742" i="5" s="1"/>
  <c r="CB983" i="5"/>
  <c r="CC983" i="5" s="1"/>
  <c r="BQ983" i="5"/>
  <c r="BR983" i="5" s="1"/>
  <c r="CB730" i="5"/>
  <c r="CC730" i="5" s="1"/>
  <c r="BQ730" i="5"/>
  <c r="BR730" i="5" s="1"/>
  <c r="CB1202" i="5"/>
  <c r="CC1202" i="5" s="1"/>
  <c r="BQ1202" i="5"/>
  <c r="BR1202" i="5" s="1"/>
  <c r="CB90" i="5"/>
  <c r="CC90" i="5" s="1"/>
  <c r="BQ90" i="5"/>
  <c r="BR90" i="5" s="1"/>
  <c r="CB205" i="5"/>
  <c r="CC205" i="5" s="1"/>
  <c r="BQ205" i="5"/>
  <c r="BR205" i="5" s="1"/>
  <c r="CB620" i="5"/>
  <c r="CC620" i="5" s="1"/>
  <c r="BQ620" i="5"/>
  <c r="BR620" i="5" s="1"/>
  <c r="CB403" i="5"/>
  <c r="CC403" i="5" s="1"/>
  <c r="BQ403" i="5"/>
  <c r="BR403" i="5" s="1"/>
  <c r="CB599" i="5"/>
  <c r="CC599" i="5" s="1"/>
  <c r="BQ599" i="5"/>
  <c r="BR599" i="5" s="1"/>
  <c r="CB476" i="5"/>
  <c r="CC476" i="5" s="1"/>
  <c r="BQ476" i="5"/>
  <c r="BR476" i="5" s="1"/>
  <c r="CB1011" i="5"/>
  <c r="CC1011" i="5" s="1"/>
  <c r="BQ1011" i="5"/>
  <c r="BR1011" i="5" s="1"/>
  <c r="CB457" i="5"/>
  <c r="CC457" i="5" s="1"/>
  <c r="BQ457" i="5"/>
  <c r="BR457" i="5" s="1"/>
  <c r="CB876" i="5"/>
  <c r="CC876" i="5" s="1"/>
  <c r="BQ876" i="5"/>
  <c r="BR876" i="5" s="1"/>
  <c r="CB506" i="5"/>
  <c r="CC506" i="5" s="1"/>
  <c r="BQ506" i="5"/>
  <c r="BR506" i="5" s="1"/>
  <c r="CB1062" i="5"/>
  <c r="CC1062" i="5" s="1"/>
  <c r="BQ1062" i="5"/>
  <c r="BR1062" i="5" s="1"/>
  <c r="CB910" i="5"/>
  <c r="CC910" i="5" s="1"/>
  <c r="BQ910" i="5"/>
  <c r="BR910" i="5" s="1"/>
  <c r="CB594" i="5"/>
  <c r="CC594" i="5" s="1"/>
  <c r="BQ594" i="5"/>
  <c r="BR594" i="5" s="1"/>
  <c r="CB683" i="5"/>
  <c r="CC683" i="5" s="1"/>
  <c r="BQ683" i="5"/>
  <c r="BR683" i="5" s="1"/>
  <c r="CB1009" i="5"/>
  <c r="CC1009" i="5" s="1"/>
  <c r="BQ1009" i="5"/>
  <c r="BR1009" i="5" s="1"/>
  <c r="CB734" i="5"/>
  <c r="CC734" i="5" s="1"/>
  <c r="BQ734" i="5"/>
  <c r="BR734" i="5" s="1"/>
  <c r="CB518" i="5"/>
  <c r="CC518" i="5" s="1"/>
  <c r="BQ518" i="5"/>
  <c r="BR518" i="5" s="1"/>
  <c r="CB372" i="5"/>
  <c r="CC372" i="5" s="1"/>
  <c r="BQ372" i="5"/>
  <c r="BR372" i="5" s="1"/>
  <c r="CB670" i="5"/>
  <c r="CC670" i="5" s="1"/>
  <c r="BQ670" i="5"/>
  <c r="BR670" i="5" s="1"/>
  <c r="CB731" i="5"/>
  <c r="CC731" i="5" s="1"/>
  <c r="BQ731" i="5"/>
  <c r="BR731" i="5" s="1"/>
  <c r="CB975" i="5"/>
  <c r="CC975" i="5" s="1"/>
  <c r="BQ975" i="5"/>
  <c r="BR975" i="5" s="1"/>
  <c r="CB1056" i="5"/>
  <c r="CC1056" i="5" s="1"/>
  <c r="BQ1056" i="5"/>
  <c r="BR1056" i="5" s="1"/>
  <c r="CB381" i="5"/>
  <c r="CC381" i="5" s="1"/>
  <c r="BQ381" i="5"/>
  <c r="BR381" i="5" s="1"/>
  <c r="CB349" i="5"/>
  <c r="CC349" i="5" s="1"/>
  <c r="BQ349" i="5"/>
  <c r="BR349" i="5" s="1"/>
  <c r="CB491" i="5"/>
  <c r="CC491" i="5" s="1"/>
  <c r="BQ491" i="5"/>
  <c r="BR491" i="5" s="1"/>
  <c r="CB919" i="5"/>
  <c r="CC919" i="5" s="1"/>
  <c r="BQ919" i="5"/>
  <c r="BR919" i="5" s="1"/>
  <c r="CB1199" i="5"/>
  <c r="CC1199" i="5" s="1"/>
  <c r="BQ1199" i="5"/>
  <c r="BR1199" i="5" s="1"/>
  <c r="CB1198" i="5"/>
  <c r="CC1198" i="5" s="1"/>
  <c r="BQ1198" i="5"/>
  <c r="BR1198" i="5" s="1"/>
  <c r="CB31" i="5"/>
  <c r="CC31" i="5" s="1"/>
  <c r="BQ31" i="5"/>
  <c r="BR31" i="5" s="1"/>
  <c r="CB170" i="5"/>
  <c r="CC170" i="5" s="1"/>
  <c r="BQ170" i="5"/>
  <c r="BR170" i="5" s="1"/>
  <c r="CB286" i="5"/>
  <c r="CC286" i="5" s="1"/>
  <c r="BQ286" i="5"/>
  <c r="BR286" i="5" s="1"/>
  <c r="CB720" i="5"/>
  <c r="CC720" i="5" s="1"/>
  <c r="BQ720" i="5"/>
  <c r="BR720" i="5" s="1"/>
  <c r="CB559" i="5"/>
  <c r="CC559" i="5" s="1"/>
  <c r="BQ559" i="5"/>
  <c r="BR559" i="5" s="1"/>
  <c r="CB541" i="5"/>
  <c r="CC541" i="5" s="1"/>
  <c r="BQ541" i="5"/>
  <c r="BR541" i="5" s="1"/>
  <c r="CB871" i="5"/>
  <c r="CC871" i="5" s="1"/>
  <c r="BQ871" i="5"/>
  <c r="BR871" i="5" s="1"/>
  <c r="CB1112" i="5"/>
  <c r="CC1112" i="5" s="1"/>
  <c r="BQ1112" i="5"/>
  <c r="BR1112" i="5" s="1"/>
  <c r="CB1168" i="5"/>
  <c r="CC1168" i="5" s="1"/>
  <c r="BQ1168" i="5"/>
  <c r="BR1168" i="5" s="1"/>
  <c r="CB270" i="5"/>
  <c r="CC270" i="5" s="1"/>
  <c r="BQ270" i="5"/>
  <c r="BR270" i="5" s="1"/>
  <c r="CB117" i="5"/>
  <c r="CC117" i="5" s="1"/>
  <c r="BQ117" i="5"/>
  <c r="BR117" i="5" s="1"/>
  <c r="CB99" i="5"/>
  <c r="CC99" i="5" s="1"/>
  <c r="BQ99" i="5"/>
  <c r="BR99" i="5" s="1"/>
  <c r="CB503" i="5"/>
  <c r="CC503" i="5" s="1"/>
  <c r="BQ503" i="5"/>
  <c r="BR503" i="5" s="1"/>
  <c r="CB350" i="5"/>
  <c r="CC350" i="5" s="1"/>
  <c r="BQ350" i="5"/>
  <c r="BR350" i="5" s="1"/>
  <c r="CB707" i="5"/>
  <c r="CC707" i="5" s="1"/>
  <c r="BQ707" i="5"/>
  <c r="BR707" i="5" s="1"/>
  <c r="CB1138" i="5"/>
  <c r="CC1138" i="5" s="1"/>
  <c r="BQ1138" i="5"/>
  <c r="BR1138" i="5" s="1"/>
  <c r="CB834" i="5"/>
  <c r="CC834" i="5" s="1"/>
  <c r="BQ834" i="5"/>
  <c r="BR834" i="5" s="1"/>
  <c r="CB466" i="5"/>
  <c r="CC466" i="5" s="1"/>
  <c r="BQ466" i="5"/>
  <c r="BR466" i="5" s="1"/>
  <c r="CB141" i="5"/>
  <c r="CC141" i="5" s="1"/>
  <c r="BQ141" i="5"/>
  <c r="BR141" i="5" s="1"/>
  <c r="CB1080" i="5"/>
  <c r="CC1080" i="5" s="1"/>
  <c r="BQ1080" i="5"/>
  <c r="BR1080" i="5" s="1"/>
  <c r="CB808" i="5"/>
  <c r="CC808" i="5" s="1"/>
  <c r="BQ808" i="5"/>
  <c r="BR808" i="5" s="1"/>
  <c r="CB1160" i="5"/>
  <c r="CC1160" i="5" s="1"/>
  <c r="BQ1160" i="5"/>
  <c r="BR1160" i="5" s="1"/>
  <c r="CB432" i="5"/>
  <c r="CC432" i="5" s="1"/>
  <c r="BQ432" i="5"/>
  <c r="BR432" i="5" s="1"/>
  <c r="CB411" i="5"/>
  <c r="CC411" i="5" s="1"/>
  <c r="BQ411" i="5"/>
  <c r="BR411" i="5" s="1"/>
  <c r="CB242" i="5"/>
  <c r="CC242" i="5" s="1"/>
  <c r="BQ242" i="5"/>
  <c r="BR242" i="5" s="1"/>
  <c r="CB515" i="5"/>
  <c r="CC515" i="5" s="1"/>
  <c r="BQ515" i="5"/>
  <c r="BR515" i="5" s="1"/>
  <c r="CB10" i="5"/>
  <c r="CC10" i="5" s="1"/>
  <c r="BQ10" i="5"/>
  <c r="BR10" i="5" s="1"/>
  <c r="CB912" i="5"/>
  <c r="CC912" i="5" s="1"/>
  <c r="BQ912" i="5"/>
  <c r="BR912" i="5" s="1"/>
  <c r="CB525" i="5"/>
  <c r="CC525" i="5" s="1"/>
  <c r="BQ525" i="5"/>
  <c r="BR525" i="5" s="1"/>
  <c r="CB280" i="5"/>
  <c r="CC280" i="5" s="1"/>
  <c r="BQ280" i="5"/>
  <c r="BR280" i="5" s="1"/>
  <c r="CB584" i="5"/>
  <c r="CC584" i="5" s="1"/>
  <c r="BQ584" i="5"/>
  <c r="BR584" i="5" s="1"/>
  <c r="CB221" i="5"/>
  <c r="CC221" i="5" s="1"/>
  <c r="BQ221" i="5"/>
  <c r="BR221" i="5" s="1"/>
  <c r="CB698" i="5"/>
  <c r="CC698" i="5" s="1"/>
  <c r="BQ698" i="5"/>
  <c r="BR698" i="5" s="1"/>
  <c r="CB1150" i="5"/>
  <c r="CC1150" i="5" s="1"/>
  <c r="BQ1150" i="5"/>
  <c r="BR1150" i="5" s="1"/>
  <c r="CB645" i="5"/>
  <c r="CC645" i="5" s="1"/>
  <c r="BQ645" i="5"/>
  <c r="BR645" i="5" s="1"/>
  <c r="CB111" i="5"/>
  <c r="CC111" i="5" s="1"/>
  <c r="BQ111" i="5"/>
  <c r="BR111" i="5" s="1"/>
  <c r="CB1060" i="5"/>
  <c r="CC1060" i="5" s="1"/>
  <c r="BQ1060" i="5"/>
  <c r="BR1060" i="5" s="1"/>
  <c r="CB1106" i="5"/>
  <c r="CC1106" i="5" s="1"/>
  <c r="BQ1106" i="5"/>
  <c r="BR1106" i="5" s="1"/>
  <c r="CB1008" i="5"/>
  <c r="CC1008" i="5" s="1"/>
  <c r="BQ1008" i="5"/>
  <c r="BR1008" i="5" s="1"/>
  <c r="CB1162" i="5"/>
  <c r="CC1162" i="5" s="1"/>
  <c r="BQ1162" i="5"/>
  <c r="BR1162" i="5" s="1"/>
  <c r="CB1185" i="5"/>
  <c r="CC1185" i="5" s="1"/>
  <c r="BQ1185" i="5"/>
  <c r="BR1185" i="5" s="1"/>
  <c r="CB935" i="5"/>
  <c r="CC935" i="5" s="1"/>
  <c r="BQ935" i="5"/>
  <c r="BR935" i="5" s="1"/>
  <c r="CB249" i="5"/>
  <c r="CC249" i="5" s="1"/>
  <c r="BQ249" i="5"/>
  <c r="BR249" i="5" s="1"/>
  <c r="CB451" i="5"/>
  <c r="CC451" i="5" s="1"/>
  <c r="BQ451" i="5"/>
  <c r="BR451" i="5" s="1"/>
  <c r="CB706" i="5"/>
  <c r="CC706" i="5" s="1"/>
  <c r="BQ706" i="5"/>
  <c r="BR706" i="5" s="1"/>
  <c r="CB1166" i="5"/>
  <c r="CC1166" i="5" s="1"/>
  <c r="BQ1166" i="5"/>
  <c r="BR1166" i="5" s="1"/>
  <c r="CB1063" i="5"/>
  <c r="CC1063" i="5" s="1"/>
  <c r="BQ1063" i="5"/>
  <c r="BR1063" i="5" s="1"/>
  <c r="CB590" i="5"/>
  <c r="CC590" i="5" s="1"/>
  <c r="BQ590" i="5"/>
  <c r="BR590" i="5" s="1"/>
  <c r="CB765" i="5"/>
  <c r="CC765" i="5" s="1"/>
  <c r="BQ765" i="5"/>
  <c r="BR765" i="5" s="1"/>
  <c r="CB315" i="5"/>
  <c r="CC315" i="5" s="1"/>
  <c r="BQ315" i="5"/>
  <c r="BR315" i="5" s="1"/>
  <c r="CB1175" i="5"/>
  <c r="CC1175" i="5" s="1"/>
  <c r="BQ1175" i="5"/>
  <c r="BR1175" i="5" s="1"/>
  <c r="CB940" i="5"/>
  <c r="CC940" i="5" s="1"/>
  <c r="BQ940" i="5"/>
  <c r="BR940" i="5" s="1"/>
  <c r="CB922" i="5"/>
  <c r="CC922" i="5" s="1"/>
  <c r="BQ922" i="5"/>
  <c r="BR922" i="5" s="1"/>
  <c r="CB210" i="5"/>
  <c r="CC210" i="5" s="1"/>
  <c r="BQ210" i="5"/>
  <c r="BR210" i="5" s="1"/>
  <c r="CB561" i="5"/>
  <c r="CC561" i="5" s="1"/>
  <c r="BQ561" i="5"/>
  <c r="BR561" i="5" s="1"/>
  <c r="CB900" i="5"/>
  <c r="CC900" i="5" s="1"/>
  <c r="BQ900" i="5"/>
  <c r="BR900" i="5" s="1"/>
  <c r="CB677" i="5"/>
  <c r="CC677" i="5" s="1"/>
  <c r="BQ677" i="5"/>
  <c r="BR677" i="5" s="1"/>
  <c r="CB401" i="5"/>
  <c r="CC401" i="5" s="1"/>
  <c r="BQ401" i="5"/>
  <c r="BR401" i="5" s="1"/>
  <c r="CB551" i="5"/>
  <c r="CC551" i="5" s="1"/>
  <c r="BQ551" i="5"/>
  <c r="BR551" i="5" s="1"/>
  <c r="CB471" i="5"/>
  <c r="CC471" i="5" s="1"/>
  <c r="BQ471" i="5"/>
  <c r="BR471" i="5" s="1"/>
  <c r="CB725" i="5"/>
  <c r="CC725" i="5" s="1"/>
  <c r="BQ725" i="5"/>
  <c r="BR725" i="5" s="1"/>
  <c r="CB535" i="5"/>
  <c r="CC535" i="5" s="1"/>
  <c r="BQ535" i="5"/>
  <c r="BR535" i="5" s="1"/>
  <c r="CB904" i="5"/>
  <c r="CC904" i="5" s="1"/>
  <c r="BQ904" i="5"/>
  <c r="BR904" i="5" s="1"/>
  <c r="CB248" i="5"/>
  <c r="CC248" i="5" s="1"/>
  <c r="BQ248" i="5"/>
  <c r="BR248" i="5" s="1"/>
  <c r="CB82" i="5"/>
  <c r="CC82" i="5" s="1"/>
  <c r="BQ82" i="5"/>
  <c r="BR82" i="5" s="1"/>
  <c r="CB233" i="5"/>
  <c r="CC233" i="5" s="1"/>
  <c r="BQ233" i="5"/>
  <c r="BR233" i="5" s="1"/>
  <c r="CB196" i="5"/>
  <c r="CC196" i="5" s="1"/>
  <c r="BQ196" i="5"/>
  <c r="BR196" i="5" s="1"/>
  <c r="CB418" i="5"/>
  <c r="CC418" i="5" s="1"/>
  <c r="BQ418" i="5"/>
  <c r="BR418" i="5" s="1"/>
  <c r="CB382" i="5"/>
  <c r="CC382" i="5" s="1"/>
  <c r="BQ382" i="5"/>
  <c r="BR382" i="5" s="1"/>
  <c r="CB35" i="5"/>
  <c r="CC35" i="5" s="1"/>
  <c r="BQ35" i="5"/>
  <c r="BR35" i="5" s="1"/>
  <c r="CB219" i="5"/>
  <c r="CC219" i="5" s="1"/>
  <c r="BQ219" i="5"/>
  <c r="BR219" i="5" s="1"/>
  <c r="CB171" i="5"/>
  <c r="CC171" i="5" s="1"/>
  <c r="BQ171" i="5"/>
  <c r="BR171" i="5" s="1"/>
  <c r="CB595" i="5"/>
  <c r="CC595" i="5" s="1"/>
  <c r="BQ595" i="5"/>
  <c r="BR595" i="5" s="1"/>
  <c r="CB831" i="5"/>
  <c r="CC831" i="5" s="1"/>
  <c r="BQ831" i="5"/>
  <c r="BR831" i="5" s="1"/>
  <c r="CB50" i="5"/>
  <c r="CC50" i="5" s="1"/>
  <c r="BQ50" i="5"/>
  <c r="BR50" i="5" s="1"/>
  <c r="CB663" i="5"/>
  <c r="CC663" i="5" s="1"/>
  <c r="BQ663" i="5"/>
  <c r="BR663" i="5" s="1"/>
  <c r="CB29" i="5"/>
  <c r="CC29" i="5" s="1"/>
  <c r="BQ29" i="5"/>
  <c r="BR29" i="5" s="1"/>
  <c r="CB528" i="5"/>
  <c r="CC528" i="5" s="1"/>
  <c r="BQ528" i="5"/>
  <c r="BR528" i="5" s="1"/>
  <c r="CB125" i="5"/>
  <c r="CC125" i="5" s="1"/>
  <c r="BQ125" i="5"/>
  <c r="BR125" i="5" s="1"/>
  <c r="CB1012" i="5"/>
  <c r="CC1012" i="5" s="1"/>
  <c r="BQ1012" i="5"/>
  <c r="BR1012" i="5" s="1"/>
  <c r="CB412" i="5"/>
  <c r="CC412" i="5" s="1"/>
  <c r="BQ412" i="5"/>
  <c r="BR412" i="5" s="1"/>
  <c r="CB872" i="5"/>
  <c r="CC872" i="5" s="1"/>
  <c r="BQ872" i="5"/>
  <c r="BR872" i="5" s="1"/>
  <c r="CB641" i="5"/>
  <c r="CC641" i="5" s="1"/>
  <c r="BQ641" i="5"/>
  <c r="BR641" i="5" s="1"/>
  <c r="CB78" i="5"/>
  <c r="CC78" i="5" s="1"/>
  <c r="BQ78" i="5"/>
  <c r="BR78" i="5" s="1"/>
  <c r="CB9" i="5"/>
  <c r="CC9" i="5" s="1"/>
  <c r="BQ9" i="5"/>
  <c r="BR9" i="5" s="1"/>
  <c r="CB461" i="5"/>
  <c r="CC461" i="5" s="1"/>
  <c r="BQ461" i="5"/>
  <c r="BR461" i="5" s="1"/>
  <c r="CB406" i="5"/>
  <c r="CC406" i="5" s="1"/>
  <c r="BQ406" i="5"/>
  <c r="BR406" i="5" s="1"/>
  <c r="CB1124" i="5"/>
  <c r="CC1124" i="5" s="1"/>
  <c r="BQ1124" i="5"/>
  <c r="BR1124" i="5" s="1"/>
  <c r="CB172" i="5"/>
  <c r="CC172" i="5" s="1"/>
  <c r="BQ172" i="5"/>
  <c r="BR172" i="5" s="1"/>
  <c r="CB323" i="5"/>
  <c r="CC323" i="5" s="1"/>
  <c r="BQ323" i="5"/>
  <c r="BR323" i="5" s="1"/>
  <c r="CB253" i="5"/>
  <c r="CC253" i="5" s="1"/>
  <c r="BQ253" i="5"/>
  <c r="BR253" i="5" s="1"/>
  <c r="CB1137" i="5"/>
  <c r="CC1137" i="5" s="1"/>
  <c r="BQ1137" i="5"/>
  <c r="BR1137" i="5" s="1"/>
  <c r="CB436" i="5"/>
  <c r="CC436" i="5" s="1"/>
  <c r="BQ436" i="5"/>
  <c r="BR436" i="5" s="1"/>
  <c r="CB889" i="5"/>
  <c r="CC889" i="5" s="1"/>
  <c r="BQ889" i="5"/>
  <c r="BR889" i="5" s="1"/>
  <c r="CB691" i="5"/>
  <c r="CC691" i="5" s="1"/>
  <c r="BQ691" i="5"/>
  <c r="BR691" i="5" s="1"/>
  <c r="CB300" i="5"/>
  <c r="CC300" i="5" s="1"/>
  <c r="BQ300" i="5"/>
  <c r="BR300" i="5" s="1"/>
  <c r="CB478" i="5"/>
  <c r="CC478" i="5" s="1"/>
  <c r="BQ478" i="5"/>
  <c r="BR478" i="5" s="1"/>
  <c r="CB241" i="5"/>
  <c r="CC241" i="5" s="1"/>
  <c r="BQ241" i="5"/>
  <c r="BR241" i="5" s="1"/>
  <c r="CB1147" i="5"/>
  <c r="CC1147" i="5" s="1"/>
  <c r="BQ1147" i="5"/>
  <c r="BR1147" i="5" s="1"/>
  <c r="CB145" i="5"/>
  <c r="CC145" i="5" s="1"/>
  <c r="BQ145" i="5"/>
  <c r="BR145" i="5" s="1"/>
  <c r="CB174" i="5"/>
  <c r="CC174" i="5" s="1"/>
  <c r="BQ174" i="5"/>
  <c r="BR174" i="5" s="1"/>
  <c r="CB757" i="5"/>
  <c r="CC757" i="5" s="1"/>
  <c r="BQ757" i="5"/>
  <c r="BR757" i="5" s="1"/>
  <c r="CB51" i="5"/>
  <c r="CC51" i="5" s="1"/>
  <c r="BQ51" i="5"/>
  <c r="BR51" i="5" s="1"/>
  <c r="CB861" i="5"/>
  <c r="CC861" i="5" s="1"/>
  <c r="BQ861" i="5"/>
  <c r="BR861" i="5" s="1"/>
  <c r="CB1088" i="5"/>
  <c r="CC1088" i="5" s="1"/>
  <c r="BQ1088" i="5"/>
  <c r="BR1088" i="5" s="1"/>
  <c r="CB648" i="5"/>
  <c r="CC648" i="5" s="1"/>
  <c r="BQ648" i="5"/>
  <c r="BR648" i="5" s="1"/>
  <c r="CB1061" i="5"/>
  <c r="CC1061" i="5" s="1"/>
  <c r="BQ1061" i="5"/>
  <c r="BR1061" i="5" s="1"/>
  <c r="CB447" i="5"/>
  <c r="CC447" i="5" s="1"/>
  <c r="BQ447" i="5"/>
  <c r="BR447" i="5" s="1"/>
  <c r="CB479" i="5"/>
  <c r="CC479" i="5" s="1"/>
  <c r="BQ479" i="5"/>
  <c r="BR479" i="5" s="1"/>
  <c r="CB926" i="5"/>
  <c r="CC926" i="5" s="1"/>
  <c r="BQ926" i="5"/>
  <c r="BR926" i="5" s="1"/>
  <c r="CB704" i="5"/>
  <c r="CC704" i="5" s="1"/>
  <c r="BQ704" i="5"/>
  <c r="BR704" i="5" s="1"/>
  <c r="CB66" i="5"/>
  <c r="CC66" i="5" s="1"/>
  <c r="BQ66" i="5"/>
  <c r="BR66" i="5" s="1"/>
  <c r="CB212" i="5"/>
  <c r="CC212" i="5" s="1"/>
  <c r="BQ212" i="5"/>
  <c r="BR212" i="5" s="1"/>
  <c r="CB309" i="5"/>
  <c r="CC309" i="5" s="1"/>
  <c r="BQ309" i="5"/>
  <c r="BR309" i="5" s="1"/>
  <c r="CB674" i="5"/>
  <c r="CC674" i="5" s="1"/>
  <c r="BQ674" i="5"/>
  <c r="BR674" i="5" s="1"/>
  <c r="CB351" i="5"/>
  <c r="CC351" i="5" s="1"/>
  <c r="BQ351" i="5"/>
  <c r="BR351" i="5" s="1"/>
  <c r="CB173" i="5"/>
  <c r="CC173" i="5" s="1"/>
  <c r="BQ173" i="5"/>
  <c r="BR173" i="5" s="1"/>
  <c r="CB630" i="5"/>
  <c r="CC630" i="5" s="1"/>
  <c r="BQ630" i="5"/>
  <c r="BR630" i="5" s="1"/>
  <c r="CB69" i="5"/>
  <c r="CC69" i="5" s="1"/>
  <c r="BQ69" i="5"/>
  <c r="BR69" i="5" s="1"/>
  <c r="CB446" i="5"/>
  <c r="CC446" i="5" s="1"/>
  <c r="BQ446" i="5"/>
  <c r="BR446" i="5" s="1"/>
  <c r="CB1219" i="5"/>
  <c r="CC1219" i="5" s="1"/>
  <c r="BQ1219" i="5"/>
  <c r="BR1219" i="5" s="1"/>
  <c r="CB217" i="5"/>
  <c r="CC217" i="5" s="1"/>
  <c r="BQ217" i="5"/>
  <c r="BR217" i="5" s="1"/>
  <c r="CB158" i="5"/>
  <c r="CC158" i="5" s="1"/>
  <c r="BQ158" i="5"/>
  <c r="BR158" i="5" s="1"/>
  <c r="CB1031" i="5"/>
  <c r="CC1031" i="5" s="1"/>
  <c r="BQ1031" i="5"/>
  <c r="BR1031" i="5" s="1"/>
  <c r="CB1081" i="5"/>
  <c r="CC1081" i="5" s="1"/>
  <c r="BQ1081" i="5"/>
  <c r="BR1081" i="5" s="1"/>
  <c r="CB936" i="5"/>
  <c r="CC936" i="5" s="1"/>
  <c r="BQ936" i="5"/>
  <c r="BR936" i="5" s="1"/>
  <c r="CB256" i="5"/>
  <c r="CC256" i="5" s="1"/>
  <c r="BQ256" i="5"/>
  <c r="BR256" i="5" s="1"/>
  <c r="CB813" i="5"/>
  <c r="CC813" i="5" s="1"/>
  <c r="BQ813" i="5"/>
  <c r="BR813" i="5" s="1"/>
  <c r="CB1125" i="5"/>
  <c r="CC1125" i="5" s="1"/>
  <c r="BQ1125" i="5"/>
  <c r="BR1125" i="5" s="1"/>
  <c r="CB1077" i="5"/>
  <c r="CC1077" i="5" s="1"/>
  <c r="BQ1077" i="5"/>
  <c r="BR1077" i="5" s="1"/>
  <c r="CB393" i="5"/>
  <c r="CC393" i="5" s="1"/>
  <c r="BQ393" i="5"/>
  <c r="BR393" i="5" s="1"/>
  <c r="CB1143" i="5"/>
  <c r="CC1143" i="5" s="1"/>
  <c r="BQ1143" i="5"/>
  <c r="BR1143" i="5" s="1"/>
  <c r="CB190" i="5"/>
  <c r="CC190" i="5" s="1"/>
  <c r="BQ190" i="5"/>
  <c r="BR190" i="5" s="1"/>
  <c r="CB61" i="5"/>
  <c r="CC61" i="5" s="1"/>
  <c r="BQ61" i="5"/>
  <c r="BR61" i="5" s="1"/>
  <c r="CB636" i="5"/>
  <c r="CC636" i="5" s="1"/>
  <c r="BQ636" i="5"/>
  <c r="BR636" i="5" s="1"/>
  <c r="CB100" i="5"/>
  <c r="CC100" i="5" s="1"/>
  <c r="BQ100" i="5"/>
  <c r="BR100" i="5" s="1"/>
  <c r="CB452" i="5"/>
  <c r="CC452" i="5" s="1"/>
  <c r="BQ452" i="5"/>
  <c r="BR452" i="5" s="1"/>
  <c r="CB1006" i="5"/>
  <c r="CC1006" i="5" s="1"/>
  <c r="BQ1006" i="5"/>
  <c r="BR1006" i="5" s="1"/>
  <c r="CB760" i="5"/>
  <c r="CC760" i="5" s="1"/>
  <c r="BQ760" i="5"/>
  <c r="BR760" i="5" s="1"/>
  <c r="CB882" i="5"/>
  <c r="CC882" i="5" s="1"/>
  <c r="BQ882" i="5"/>
  <c r="BR882" i="5" s="1"/>
  <c r="CB884" i="5"/>
  <c r="CC884" i="5" s="1"/>
  <c r="BQ884" i="5"/>
  <c r="BR884" i="5" s="1"/>
  <c r="CB762" i="5"/>
  <c r="CC762" i="5" s="1"/>
  <c r="BQ762" i="5"/>
  <c r="BR762" i="5" s="1"/>
  <c r="CB1114" i="5"/>
  <c r="CC1114" i="5" s="1"/>
  <c r="BQ1114" i="5"/>
  <c r="BR1114" i="5" s="1"/>
  <c r="CB507" i="5"/>
  <c r="CC507" i="5" s="1"/>
  <c r="BQ507" i="5"/>
  <c r="BR507" i="5" s="1"/>
  <c r="CB1094" i="5"/>
  <c r="CC1094" i="5" s="1"/>
  <c r="BQ1094" i="5"/>
  <c r="BR1094" i="5" s="1"/>
  <c r="CB81" i="5"/>
  <c r="CC81" i="5" s="1"/>
  <c r="BQ81" i="5"/>
  <c r="BR81" i="5" s="1"/>
  <c r="CB421" i="5"/>
  <c r="CC421" i="5" s="1"/>
  <c r="BQ421" i="5"/>
  <c r="BR421" i="5" s="1"/>
  <c r="CB1121" i="5"/>
  <c r="CC1121" i="5" s="1"/>
  <c r="BQ1121" i="5"/>
  <c r="BR1121" i="5" s="1"/>
  <c r="CB947" i="5"/>
  <c r="CC947" i="5" s="1"/>
  <c r="BQ947" i="5"/>
  <c r="BR947" i="5" s="1"/>
  <c r="CB1126" i="5"/>
  <c r="CC1126" i="5" s="1"/>
  <c r="BQ1126" i="5"/>
  <c r="BR1126" i="5" s="1"/>
  <c r="CB2" i="5"/>
  <c r="CC2" i="5" s="1"/>
  <c r="BQ2" i="5"/>
  <c r="BR2" i="5" s="1"/>
  <c r="CB1207" i="5"/>
  <c r="CC1207" i="5" s="1"/>
  <c r="BQ1207" i="5"/>
  <c r="BR1207" i="5" s="1"/>
  <c r="CB13" i="5"/>
  <c r="CC13" i="5" s="1"/>
  <c r="BQ13" i="5"/>
  <c r="BR13" i="5" s="1"/>
  <c r="CB553" i="5"/>
  <c r="CC553" i="5" s="1"/>
  <c r="BQ553" i="5"/>
  <c r="BR553" i="5" s="1"/>
  <c r="CB258" i="5"/>
  <c r="CC258" i="5" s="1"/>
  <c r="BQ258" i="5"/>
  <c r="BR258" i="5" s="1"/>
  <c r="CB235" i="5"/>
  <c r="CC235" i="5" s="1"/>
  <c r="BQ235" i="5"/>
  <c r="BR235" i="5" s="1"/>
  <c r="CB621" i="5"/>
  <c r="CC621" i="5" s="1"/>
  <c r="BQ621" i="5"/>
  <c r="BR621" i="5" s="1"/>
  <c r="CB445" i="5"/>
  <c r="CC445" i="5" s="1"/>
  <c r="BQ445" i="5"/>
  <c r="BR445" i="5" s="1"/>
  <c r="CB1170" i="5"/>
  <c r="CC1170" i="5" s="1"/>
  <c r="BQ1170" i="5"/>
  <c r="BR1170" i="5" s="1"/>
  <c r="CB1172" i="5"/>
  <c r="CC1172" i="5" s="1"/>
  <c r="BQ1172" i="5"/>
  <c r="BR1172" i="5" s="1"/>
  <c r="CB231" i="5"/>
  <c r="CC231" i="5" s="1"/>
  <c r="BQ231" i="5"/>
  <c r="BR231" i="5" s="1"/>
  <c r="CB122" i="5"/>
  <c r="CC122" i="5" s="1"/>
  <c r="BQ122" i="5"/>
  <c r="BR122" i="5" s="1"/>
  <c r="CB795" i="5"/>
  <c r="CC795" i="5" s="1"/>
  <c r="BQ795" i="5"/>
  <c r="BR795" i="5" s="1"/>
  <c r="CB464" i="5"/>
  <c r="CC464" i="5" s="1"/>
  <c r="BQ464" i="5"/>
  <c r="BR464" i="5" s="1"/>
  <c r="CB290" i="5"/>
  <c r="CC290" i="5" s="1"/>
  <c r="BQ290" i="5"/>
  <c r="BR290" i="5" s="1"/>
  <c r="CB788" i="5"/>
  <c r="CC788" i="5" s="1"/>
  <c r="BQ788" i="5"/>
  <c r="BR788" i="5" s="1"/>
  <c r="CB700" i="5"/>
  <c r="CC700" i="5" s="1"/>
  <c r="BQ700" i="5"/>
  <c r="BR700" i="5" s="1"/>
  <c r="CB597" i="5"/>
  <c r="CC597" i="5" s="1"/>
  <c r="BQ597" i="5"/>
  <c r="BR597" i="5" s="1"/>
  <c r="CB1203" i="5"/>
  <c r="CC1203" i="5" s="1"/>
  <c r="BQ1203" i="5"/>
  <c r="BR1203" i="5" s="1"/>
  <c r="CB679" i="5"/>
  <c r="CC679" i="5" s="1"/>
  <c r="BQ679" i="5"/>
  <c r="BR679" i="5" s="1"/>
  <c r="CB185" i="5"/>
  <c r="CC185" i="5" s="1"/>
  <c r="BQ185" i="5"/>
  <c r="BR185" i="5" s="1"/>
  <c r="CB153" i="5"/>
  <c r="CC153" i="5" s="1"/>
  <c r="BQ153" i="5"/>
  <c r="BR153" i="5" s="1"/>
  <c r="CB302" i="5"/>
  <c r="CC302" i="5" s="1"/>
  <c r="BQ302" i="5"/>
  <c r="BR302" i="5" s="1"/>
  <c r="CB848" i="5"/>
  <c r="CC848" i="5" s="1"/>
  <c r="BQ848" i="5"/>
  <c r="BR848" i="5" s="1"/>
  <c r="CB1149" i="5"/>
  <c r="CC1149" i="5" s="1"/>
  <c r="BQ1149" i="5"/>
  <c r="BR1149" i="5" s="1"/>
  <c r="CB1171" i="5"/>
  <c r="CC1171" i="5" s="1"/>
  <c r="BQ1171" i="5"/>
  <c r="BR1171" i="5" s="1"/>
  <c r="CB955" i="5"/>
  <c r="CC955" i="5" s="1"/>
  <c r="BQ955" i="5"/>
  <c r="BR955" i="5" s="1"/>
  <c r="CB864" i="5"/>
  <c r="CC864" i="5" s="1"/>
  <c r="BQ864" i="5"/>
  <c r="BR864" i="5" s="1"/>
  <c r="CB991" i="5"/>
  <c r="CC991" i="5" s="1"/>
  <c r="BQ991" i="5"/>
  <c r="BR991" i="5" s="1"/>
  <c r="CB371" i="5"/>
  <c r="CC371" i="5" s="1"/>
  <c r="BQ371" i="5"/>
  <c r="BR371" i="5" s="1"/>
  <c r="CB299" i="5"/>
  <c r="CC299" i="5" s="1"/>
  <c r="BQ299" i="5"/>
  <c r="BR299" i="5" s="1"/>
  <c r="CB1092" i="5"/>
  <c r="CC1092" i="5" s="1"/>
  <c r="BQ1092" i="5"/>
  <c r="BR1092" i="5" s="1"/>
  <c r="CB1049" i="5"/>
  <c r="CC1049" i="5" s="1"/>
  <c r="BQ1049" i="5"/>
  <c r="BR1049" i="5" s="1"/>
  <c r="CB133" i="5"/>
  <c r="CC133" i="5" s="1"/>
  <c r="BQ133" i="5"/>
  <c r="BR133" i="5" s="1"/>
  <c r="CB777" i="5"/>
  <c r="CC777" i="5" s="1"/>
  <c r="BQ777" i="5"/>
  <c r="BR777" i="5" s="1"/>
  <c r="CB968" i="5"/>
  <c r="CC968" i="5" s="1"/>
  <c r="BQ968" i="5"/>
  <c r="BR968" i="5" s="1"/>
  <c r="CB946" i="5"/>
  <c r="CC946" i="5" s="1"/>
  <c r="BQ946" i="5"/>
  <c r="BR946" i="5" s="1"/>
  <c r="CB72" i="5"/>
  <c r="CC72" i="5" s="1"/>
  <c r="BQ72" i="5"/>
  <c r="BR72" i="5" s="1"/>
  <c r="CB80" i="5"/>
  <c r="CC80" i="5" s="1"/>
  <c r="BQ80" i="5"/>
  <c r="BR80" i="5" s="1"/>
  <c r="CB1071" i="5"/>
  <c r="CC1071" i="5" s="1"/>
  <c r="BQ1071" i="5"/>
  <c r="BR1071" i="5" s="1"/>
  <c r="CB989" i="5"/>
  <c r="CC989" i="5" s="1"/>
  <c r="BQ989" i="5"/>
  <c r="BR989" i="5" s="1"/>
  <c r="CB623" i="5"/>
  <c r="CC623" i="5" s="1"/>
  <c r="BQ623" i="5"/>
  <c r="BR623" i="5" s="1"/>
  <c r="CB852" i="5"/>
  <c r="CC852" i="5" s="1"/>
  <c r="BQ852" i="5"/>
  <c r="BR852" i="5" s="1"/>
  <c r="CB1024" i="5"/>
  <c r="CC1024" i="5" s="1"/>
  <c r="BQ1024" i="5"/>
  <c r="BR1024" i="5" s="1"/>
  <c r="CB987" i="5"/>
  <c r="CC987" i="5" s="1"/>
  <c r="BQ987" i="5"/>
  <c r="BR987" i="5" s="1"/>
  <c r="CB1191" i="5"/>
  <c r="CC1191" i="5" s="1"/>
  <c r="BQ1191" i="5"/>
  <c r="BR1191" i="5" s="1"/>
  <c r="CB130" i="5"/>
  <c r="CC130" i="5" s="1"/>
  <c r="BQ130" i="5"/>
  <c r="BR130" i="5" s="1"/>
  <c r="CB896" i="5"/>
  <c r="CC896" i="5" s="1"/>
  <c r="BQ896" i="5"/>
  <c r="BR896" i="5" s="1"/>
  <c r="CB1072" i="5"/>
  <c r="CC1072" i="5" s="1"/>
  <c r="BQ1072" i="5"/>
  <c r="BR1072" i="5" s="1"/>
  <c r="CB370" i="5"/>
  <c r="CC370" i="5" s="1"/>
  <c r="BQ370" i="5"/>
  <c r="BR370" i="5" s="1"/>
  <c r="CB154" i="5"/>
  <c r="CC154" i="5" s="1"/>
  <c r="BQ154" i="5"/>
  <c r="BR154" i="5" s="1"/>
  <c r="CB225" i="5"/>
  <c r="CC225" i="5" s="1"/>
  <c r="BQ225" i="5"/>
  <c r="BR225" i="5" s="1"/>
  <c r="CB790" i="5"/>
  <c r="CC790" i="5" s="1"/>
  <c r="BQ790" i="5"/>
  <c r="BR790" i="5" s="1"/>
  <c r="CB39" i="5"/>
  <c r="CC39" i="5" s="1"/>
  <c r="BQ39" i="5"/>
  <c r="BR39" i="5" s="1"/>
  <c r="CB616" i="5"/>
  <c r="CC616" i="5" s="1"/>
  <c r="BQ616" i="5"/>
  <c r="BR616" i="5" s="1"/>
  <c r="CB313" i="5"/>
  <c r="CC313" i="5" s="1"/>
  <c r="BQ313" i="5"/>
  <c r="BR313" i="5" s="1"/>
  <c r="CB665" i="5"/>
  <c r="CC665" i="5" s="1"/>
  <c r="BQ665" i="5"/>
  <c r="BR665" i="5" s="1"/>
  <c r="CB373" i="5"/>
  <c r="CC373" i="5" s="1"/>
  <c r="BQ373" i="5"/>
  <c r="BR373" i="5" s="1"/>
  <c r="CB474" i="5"/>
  <c r="CC474" i="5" s="1"/>
  <c r="BQ474" i="5"/>
  <c r="BR474" i="5" s="1"/>
  <c r="CB305" i="5"/>
  <c r="CC305" i="5" s="1"/>
  <c r="BQ305" i="5"/>
  <c r="BR305" i="5" s="1"/>
  <c r="CB40" i="5"/>
  <c r="CC40" i="5" s="1"/>
  <c r="BQ40" i="5"/>
  <c r="BR40" i="5" s="1"/>
  <c r="CB833" i="5"/>
  <c r="CC833" i="5" s="1"/>
  <c r="BQ833" i="5"/>
  <c r="BR833" i="5" s="1"/>
  <c r="CB519" i="5"/>
  <c r="CC519" i="5" s="1"/>
  <c r="BQ519" i="5"/>
  <c r="BR519" i="5" s="1"/>
  <c r="CB427" i="5"/>
  <c r="CC427" i="5" s="1"/>
  <c r="BQ427" i="5"/>
  <c r="BR427" i="5" s="1"/>
  <c r="CB918" i="5"/>
  <c r="CC918" i="5" s="1"/>
  <c r="BQ918" i="5"/>
  <c r="BR918" i="5" s="1"/>
  <c r="CB1048" i="5"/>
  <c r="CC1048" i="5" s="1"/>
  <c r="BQ1048" i="5"/>
  <c r="BR1048" i="5" s="1"/>
  <c r="CB672" i="5"/>
  <c r="CC672" i="5" s="1"/>
  <c r="BQ672" i="5"/>
  <c r="BR672" i="5" s="1"/>
  <c r="CB333" i="5"/>
  <c r="CC333" i="5" s="1"/>
  <c r="BQ333" i="5"/>
  <c r="BR333" i="5" s="1"/>
  <c r="CB26" i="5"/>
  <c r="CC26" i="5" s="1"/>
  <c r="BQ26" i="5"/>
  <c r="BR26" i="5" s="1"/>
  <c r="CB837" i="5"/>
  <c r="CC837" i="5" s="1"/>
  <c r="BQ837" i="5"/>
  <c r="BR837" i="5" s="1"/>
  <c r="CB776" i="5"/>
  <c r="CC776" i="5" s="1"/>
  <c r="BQ776" i="5"/>
  <c r="BR776" i="5" s="1"/>
  <c r="CB895" i="5"/>
  <c r="CC895" i="5" s="1"/>
  <c r="BQ895" i="5"/>
  <c r="BR895" i="5" s="1"/>
  <c r="CB55" i="5"/>
  <c r="CC55" i="5" s="1"/>
  <c r="BQ55" i="5"/>
  <c r="BR55" i="5" s="1"/>
  <c r="CB805" i="5"/>
  <c r="CC805" i="5" s="1"/>
  <c r="BQ805" i="5"/>
  <c r="BR805" i="5" s="1"/>
  <c r="CB162" i="5"/>
  <c r="CC162" i="5" s="1"/>
  <c r="BQ162" i="5"/>
  <c r="BR162" i="5" s="1"/>
  <c r="CB440" i="5"/>
  <c r="CC440" i="5" s="1"/>
  <c r="BQ440" i="5"/>
  <c r="BR440" i="5" s="1"/>
  <c r="CB1068" i="5"/>
  <c r="CC1068" i="5" s="1"/>
  <c r="BQ1068" i="5"/>
  <c r="BR1068" i="5" s="1"/>
  <c r="CB307" i="5"/>
  <c r="CC307" i="5" s="1"/>
  <c r="BQ307" i="5"/>
  <c r="BR307" i="5" s="1"/>
  <c r="CB1089" i="5"/>
  <c r="CC1089" i="5" s="1"/>
  <c r="BQ1089" i="5"/>
  <c r="BR1089" i="5" s="1"/>
  <c r="CB508" i="5"/>
  <c r="CC508" i="5" s="1"/>
  <c r="BQ508" i="5"/>
  <c r="BR508" i="5" s="1"/>
  <c r="CB1040" i="5"/>
  <c r="CC1040" i="5" s="1"/>
  <c r="BQ1040" i="5"/>
  <c r="BR1040" i="5" s="1"/>
  <c r="CB1039" i="5"/>
  <c r="CC1039" i="5" s="1"/>
  <c r="BQ1039" i="5"/>
  <c r="BR1039" i="5" s="1"/>
  <c r="CB661" i="5"/>
  <c r="CC661" i="5" s="1"/>
  <c r="BQ661" i="5"/>
  <c r="BR661" i="5" s="1"/>
  <c r="CB974" i="5"/>
  <c r="CC974" i="5" s="1"/>
  <c r="BQ974" i="5"/>
  <c r="BR974" i="5" s="1"/>
  <c r="CB23" i="5"/>
  <c r="CC23" i="5" s="1"/>
  <c r="BQ23" i="5"/>
  <c r="BR23" i="5" s="1"/>
  <c r="CB1190" i="5"/>
  <c r="CC1190" i="5" s="1"/>
  <c r="BQ1190" i="5"/>
  <c r="BR1190" i="5" s="1"/>
  <c r="CB727" i="5"/>
  <c r="CC727" i="5" s="1"/>
  <c r="BQ727" i="5"/>
  <c r="BR727" i="5" s="1"/>
  <c r="CB629" i="5"/>
  <c r="CC629" i="5" s="1"/>
  <c r="BQ629" i="5"/>
  <c r="BR629" i="5" s="1"/>
  <c r="CB960" i="5"/>
  <c r="CC960" i="5" s="1"/>
  <c r="BQ960" i="5"/>
  <c r="BR960" i="5" s="1"/>
  <c r="CB1218" i="5"/>
  <c r="CC1218" i="5" s="1"/>
  <c r="BQ1218" i="5"/>
  <c r="BR1218" i="5" s="1"/>
  <c r="CB343" i="5"/>
  <c r="CC343" i="5" s="1"/>
  <c r="BQ343" i="5"/>
  <c r="BR343" i="5" s="1"/>
  <c r="CB931" i="5"/>
  <c r="CC931" i="5" s="1"/>
  <c r="BQ931" i="5"/>
  <c r="BR931" i="5" s="1"/>
  <c r="CB1013" i="5"/>
  <c r="CC1013" i="5" s="1"/>
  <c r="BQ1013" i="5"/>
  <c r="BR1013" i="5" s="1"/>
  <c r="CB1001" i="5"/>
  <c r="CC1001" i="5" s="1"/>
  <c r="BQ1001" i="5"/>
  <c r="BR1001" i="5" s="1"/>
  <c r="CB144" i="5"/>
  <c r="CC144" i="5" s="1"/>
  <c r="BQ144" i="5"/>
  <c r="BR144" i="5" s="1"/>
  <c r="CB58" i="5"/>
  <c r="CC58" i="5" s="1"/>
  <c r="BQ58" i="5"/>
  <c r="BR58" i="5" s="1"/>
  <c r="CB850" i="5"/>
  <c r="CC850" i="5" s="1"/>
  <c r="BQ850" i="5"/>
  <c r="BR850" i="5" s="1"/>
  <c r="CB980" i="5"/>
  <c r="CC980" i="5" s="1"/>
  <c r="BQ980" i="5"/>
  <c r="BR980" i="5" s="1"/>
  <c r="CB799" i="5"/>
  <c r="CC799" i="5" s="1"/>
  <c r="BQ799" i="5"/>
  <c r="BR799" i="5" s="1"/>
  <c r="CB642" i="5"/>
  <c r="CC642" i="5" s="1"/>
  <c r="BQ642" i="5"/>
  <c r="BR642" i="5" s="1"/>
  <c r="CB724" i="5"/>
  <c r="CC724" i="5" s="1"/>
  <c r="BQ724" i="5"/>
  <c r="BR724" i="5" s="1"/>
  <c r="CB407" i="5"/>
  <c r="CC407" i="5" s="1"/>
  <c r="BQ407" i="5"/>
  <c r="BR407" i="5" s="1"/>
  <c r="CB318" i="5"/>
  <c r="CC318" i="5" s="1"/>
  <c r="BQ318" i="5"/>
  <c r="BR318" i="5" s="1"/>
  <c r="CB858" i="5"/>
  <c r="CC858" i="5" s="1"/>
  <c r="BQ858" i="5"/>
  <c r="BR858" i="5" s="1"/>
  <c r="CB289" i="5"/>
  <c r="CC289" i="5" s="1"/>
  <c r="BQ289" i="5"/>
  <c r="BR289" i="5" s="1"/>
  <c r="CB927" i="5"/>
  <c r="CC927" i="5" s="1"/>
  <c r="BQ927" i="5"/>
  <c r="BR927" i="5" s="1"/>
  <c r="CB921" i="5"/>
  <c r="CC921" i="5" s="1"/>
  <c r="BQ921" i="5"/>
  <c r="BR921" i="5" s="1"/>
  <c r="CB415" i="5"/>
  <c r="CC415" i="5" s="1"/>
  <c r="BQ415" i="5"/>
  <c r="BR415" i="5" s="1"/>
  <c r="CB416" i="5"/>
  <c r="CC416" i="5" s="1"/>
  <c r="BQ416" i="5"/>
  <c r="BR416" i="5" s="1"/>
  <c r="CB263" i="5"/>
  <c r="CC263" i="5" s="1"/>
  <c r="BQ263" i="5"/>
  <c r="BR263" i="5" s="1"/>
  <c r="CB208" i="5"/>
  <c r="CC208" i="5" s="1"/>
  <c r="BQ208" i="5"/>
  <c r="BR208" i="5" s="1"/>
  <c r="CB622" i="5"/>
  <c r="CC622" i="5" s="1"/>
  <c r="BQ622" i="5"/>
  <c r="BR622" i="5" s="1"/>
  <c r="CB301" i="5"/>
  <c r="CC301" i="5" s="1"/>
  <c r="BQ301" i="5"/>
  <c r="BR301" i="5" s="1"/>
  <c r="CB598" i="5"/>
  <c r="CC598" i="5" s="1"/>
  <c r="BQ598" i="5"/>
  <c r="BR598" i="5" s="1"/>
  <c r="CB732" i="5"/>
  <c r="CC732" i="5" s="1"/>
  <c r="BQ732" i="5"/>
  <c r="BR732" i="5" s="1"/>
  <c r="CB272" i="5"/>
  <c r="CC272" i="5" s="1"/>
  <c r="BQ272" i="5"/>
  <c r="BR272" i="5" s="1"/>
  <c r="CB1019" i="5"/>
  <c r="CC1019" i="5" s="1"/>
  <c r="BQ1019" i="5"/>
  <c r="BR1019" i="5" s="1"/>
  <c r="CB353" i="5"/>
  <c r="CC353" i="5" s="1"/>
  <c r="BQ353" i="5"/>
  <c r="BR353" i="5" s="1"/>
  <c r="CB699" i="5"/>
  <c r="CC699" i="5" s="1"/>
  <c r="BQ699" i="5"/>
  <c r="BR699" i="5" s="1"/>
  <c r="CB1211" i="5"/>
  <c r="CC1211" i="5" s="1"/>
  <c r="BQ1211" i="5"/>
  <c r="BR1211" i="5" s="1"/>
  <c r="CB136" i="5"/>
  <c r="CC136" i="5" s="1"/>
  <c r="BQ136" i="5"/>
  <c r="BR136" i="5" s="1"/>
  <c r="CB512" i="5"/>
  <c r="CC512" i="5" s="1"/>
  <c r="BQ512" i="5"/>
  <c r="BR512" i="5" s="1"/>
  <c r="CB736" i="5"/>
  <c r="CC736" i="5" s="1"/>
  <c r="BQ736" i="5"/>
  <c r="BR736" i="5" s="1"/>
  <c r="CB907" i="5"/>
  <c r="CC907" i="5" s="1"/>
  <c r="BQ907" i="5"/>
  <c r="BR907" i="5" s="1"/>
  <c r="CB402" i="5"/>
  <c r="CC402" i="5" s="1"/>
  <c r="BQ402" i="5"/>
  <c r="BR402" i="5" s="1"/>
  <c r="CB961" i="5"/>
  <c r="CC961" i="5" s="1"/>
  <c r="BQ961" i="5"/>
  <c r="BR961" i="5" s="1"/>
  <c r="CB1134" i="5"/>
  <c r="CC1134" i="5" s="1"/>
  <c r="BQ1134" i="5"/>
  <c r="BR1134" i="5" s="1"/>
  <c r="CB522" i="5"/>
  <c r="CC522" i="5" s="1"/>
  <c r="BQ522" i="5"/>
  <c r="BR522" i="5" s="1"/>
  <c r="CB494" i="5"/>
  <c r="CC494" i="5" s="1"/>
  <c r="BQ494" i="5"/>
  <c r="BR494" i="5" s="1"/>
  <c r="CB543" i="5"/>
  <c r="CC543" i="5" s="1"/>
  <c r="BQ543" i="5"/>
  <c r="BR543" i="5" s="1"/>
  <c r="CB979" i="5"/>
  <c r="CC979" i="5" s="1"/>
  <c r="BQ979" i="5"/>
  <c r="BR979" i="5" s="1"/>
  <c r="CB542" i="5"/>
  <c r="CC542" i="5" s="1"/>
  <c r="BQ542" i="5"/>
  <c r="BR542" i="5" s="1"/>
  <c r="CB218" i="5"/>
  <c r="CC218" i="5" s="1"/>
  <c r="BQ218" i="5"/>
  <c r="BR218" i="5" s="1"/>
  <c r="CB562" i="5"/>
  <c r="CC562" i="5" s="1"/>
  <c r="BQ562" i="5"/>
  <c r="BR562" i="5" s="1"/>
  <c r="CB1204" i="5"/>
  <c r="CC1204" i="5" s="1"/>
  <c r="BQ1204" i="5"/>
  <c r="BR1204" i="5" s="1"/>
  <c r="CB778" i="5"/>
  <c r="CC778" i="5" s="1"/>
  <c r="BQ778" i="5"/>
  <c r="BR778" i="5" s="1"/>
  <c r="CB1047" i="5"/>
  <c r="CC1047" i="5" s="1"/>
  <c r="BQ1047" i="5"/>
  <c r="BR1047" i="5" s="1"/>
  <c r="CB651" i="5"/>
  <c r="CC651" i="5" s="1"/>
  <c r="BQ651" i="5"/>
  <c r="BR651" i="5" s="1"/>
  <c r="CB49" i="5"/>
  <c r="CC49" i="5" s="1"/>
  <c r="BQ49" i="5"/>
  <c r="BR49" i="5" s="1"/>
  <c r="CB27" i="5"/>
  <c r="CC27" i="5" s="1"/>
  <c r="BQ27" i="5"/>
  <c r="BR27" i="5" s="1"/>
  <c r="CB1109" i="5"/>
  <c r="CC1109" i="5" s="1"/>
  <c r="BQ1109" i="5"/>
  <c r="BR1109" i="5" s="1"/>
  <c r="CB359" i="5"/>
  <c r="CC359" i="5" s="1"/>
  <c r="BQ359" i="5"/>
  <c r="BR359" i="5" s="1"/>
  <c r="CB1064" i="5"/>
  <c r="CC1064" i="5" s="1"/>
  <c r="BQ1064" i="5"/>
  <c r="BR1064" i="5" s="1"/>
  <c r="CB261" i="5"/>
  <c r="CC261" i="5" s="1"/>
  <c r="BQ261" i="5"/>
  <c r="BR261" i="5" s="1"/>
  <c r="CB226" i="5"/>
  <c r="CC226" i="5" s="1"/>
  <c r="BQ226" i="5"/>
  <c r="BR226" i="5" s="1"/>
  <c r="CB79" i="5"/>
  <c r="CC79" i="5" s="1"/>
  <c r="BQ79" i="5"/>
  <c r="BR79" i="5" s="1"/>
  <c r="CB509" i="5"/>
  <c r="CC509" i="5" s="1"/>
  <c r="BQ509" i="5"/>
  <c r="BR509" i="5" s="1"/>
  <c r="CB783" i="5"/>
  <c r="CC783" i="5" s="1"/>
  <c r="BQ783" i="5"/>
  <c r="BR783" i="5" s="1"/>
  <c r="CB752" i="5"/>
  <c r="CC752" i="5" s="1"/>
  <c r="BQ752" i="5"/>
  <c r="BR752" i="5" s="1"/>
  <c r="CB567" i="5"/>
  <c r="CC567" i="5" s="1"/>
  <c r="BQ567" i="5"/>
  <c r="BR567" i="5" s="1"/>
  <c r="CB857" i="5"/>
  <c r="CC857" i="5" s="1"/>
  <c r="BQ857" i="5"/>
  <c r="BR857" i="5" s="1"/>
  <c r="CB681" i="5"/>
  <c r="CC681" i="5" s="1"/>
  <c r="BQ681" i="5"/>
  <c r="BR681" i="5" s="1"/>
  <c r="CB628" i="5"/>
  <c r="CC628" i="5" s="1"/>
  <c r="BQ628" i="5"/>
  <c r="BR628" i="5" s="1"/>
  <c r="CB951" i="5"/>
  <c r="CC951" i="5" s="1"/>
  <c r="BQ951" i="5"/>
  <c r="BR951" i="5" s="1"/>
  <c r="CB269" i="5"/>
  <c r="CC269" i="5" s="1"/>
  <c r="BQ269" i="5"/>
  <c r="BR269" i="5" s="1"/>
  <c r="CB877" i="5"/>
  <c r="CC877" i="5" s="1"/>
  <c r="BQ877" i="5"/>
  <c r="BR877" i="5" s="1"/>
  <c r="CB719" i="5"/>
  <c r="CC719" i="5" s="1"/>
  <c r="BQ719" i="5"/>
  <c r="BR719" i="5" s="1"/>
  <c r="CB86" i="5"/>
  <c r="CC86" i="5" s="1"/>
  <c r="BQ86" i="5"/>
  <c r="BR86" i="5" s="1"/>
  <c r="CB908" i="5"/>
  <c r="CC908" i="5" s="1"/>
  <c r="BQ908" i="5"/>
  <c r="BR908" i="5" s="1"/>
  <c r="CB1078" i="5"/>
  <c r="CC1078" i="5" s="1"/>
  <c r="BQ1078" i="5"/>
  <c r="BR1078" i="5" s="1"/>
  <c r="CB496" i="5"/>
  <c r="CC496" i="5" s="1"/>
  <c r="BQ496" i="5"/>
  <c r="BR496" i="5" s="1"/>
  <c r="CB631" i="5"/>
  <c r="CC631" i="5" s="1"/>
  <c r="BQ631" i="5"/>
  <c r="BR631" i="5" s="1"/>
  <c r="CB308" i="5"/>
  <c r="CC308" i="5" s="1"/>
  <c r="BQ308" i="5"/>
  <c r="BR308" i="5" s="1"/>
  <c r="CB701" i="5"/>
  <c r="CC701" i="5" s="1"/>
  <c r="BQ701" i="5"/>
  <c r="BR701" i="5" s="1"/>
  <c r="CB499" i="5"/>
  <c r="CC499" i="5" s="1"/>
  <c r="BQ499" i="5"/>
  <c r="BR499" i="5" s="1"/>
  <c r="CB1192" i="5"/>
  <c r="CC1192" i="5" s="1"/>
  <c r="BQ1192" i="5"/>
  <c r="BR1192" i="5" s="1"/>
  <c r="CB123" i="5"/>
  <c r="CC123" i="5" s="1"/>
  <c r="BQ123" i="5"/>
  <c r="BR123" i="5" s="1"/>
  <c r="CB459" i="5"/>
  <c r="CC459" i="5" s="1"/>
  <c r="BQ459" i="5"/>
  <c r="BR459" i="5" s="1"/>
  <c r="CB311" i="5"/>
  <c r="CC311" i="5" s="1"/>
  <c r="BQ311" i="5"/>
  <c r="BR311" i="5" s="1"/>
  <c r="CB1085" i="5"/>
  <c r="CC1085" i="5" s="1"/>
  <c r="BQ1085" i="5"/>
  <c r="BR1085" i="5" s="1"/>
  <c r="CB28" i="5"/>
  <c r="CC28" i="5" s="1"/>
  <c r="BQ28" i="5"/>
  <c r="BR28" i="5" s="1"/>
  <c r="CB325" i="5"/>
  <c r="CC325" i="5" s="1"/>
  <c r="BQ325" i="5"/>
  <c r="BR325" i="5" s="1"/>
  <c r="CB812" i="5"/>
  <c r="CC812" i="5" s="1"/>
  <c r="BQ812" i="5"/>
  <c r="BR812" i="5" s="1"/>
  <c r="CB1090" i="5"/>
  <c r="CC1090" i="5" s="1"/>
  <c r="BQ1090" i="5"/>
  <c r="BR1090" i="5" s="1"/>
  <c r="CB751" i="5"/>
  <c r="CC751" i="5" s="1"/>
  <c r="BQ751" i="5"/>
  <c r="BR751" i="5" s="1"/>
  <c r="CB903" i="5"/>
  <c r="CC903" i="5" s="1"/>
  <c r="BQ903" i="5"/>
  <c r="BR903" i="5" s="1"/>
  <c r="CB710" i="5"/>
  <c r="CC710" i="5" s="1"/>
  <c r="BQ710" i="5"/>
  <c r="BR710" i="5" s="1"/>
  <c r="CB825" i="5"/>
  <c r="CC825" i="5" s="1"/>
  <c r="BQ825" i="5"/>
  <c r="BR825" i="5" s="1"/>
  <c r="CB1038" i="5"/>
  <c r="CC1038" i="5" s="1"/>
  <c r="BQ1038" i="5"/>
  <c r="BR1038" i="5" s="1"/>
  <c r="CB791" i="5"/>
  <c r="CC791" i="5" s="1"/>
  <c r="BQ791" i="5"/>
  <c r="BR791" i="5" s="1"/>
  <c r="CB862" i="5"/>
  <c r="CC862" i="5" s="1"/>
  <c r="BQ862" i="5"/>
  <c r="BR862" i="5" s="1"/>
  <c r="CB64" i="5"/>
  <c r="CC64" i="5" s="1"/>
  <c r="BQ64" i="5"/>
  <c r="BR64" i="5" s="1"/>
  <c r="CB1046" i="5"/>
  <c r="CC1046" i="5" s="1"/>
  <c r="BQ1046" i="5"/>
  <c r="BR1046" i="5" s="1"/>
  <c r="CB995" i="5"/>
  <c r="CC995" i="5" s="1"/>
  <c r="BQ995" i="5"/>
  <c r="BR995" i="5" s="1"/>
  <c r="CB958" i="5"/>
  <c r="CC958" i="5" s="1"/>
  <c r="BQ958" i="5"/>
  <c r="BR958" i="5" s="1"/>
  <c r="CB167" i="5"/>
  <c r="CC167" i="5" s="1"/>
  <c r="BQ167" i="5"/>
  <c r="BR167" i="5" s="1"/>
  <c r="CB223" i="5"/>
  <c r="CC223" i="5" s="1"/>
  <c r="BQ223" i="5"/>
  <c r="BR223" i="5" s="1"/>
  <c r="CB1195" i="5"/>
  <c r="CC1195" i="5" s="1"/>
  <c r="BQ1195" i="5"/>
  <c r="BR1195" i="5" s="1"/>
  <c r="CB761" i="5"/>
  <c r="CC761" i="5" s="1"/>
  <c r="BQ761" i="5"/>
  <c r="BR761" i="5" s="1"/>
  <c r="CB784" i="5"/>
  <c r="CC784" i="5" s="1"/>
  <c r="BQ784" i="5"/>
  <c r="BR784" i="5" s="1"/>
  <c r="CB121" i="5"/>
  <c r="CC121" i="5" s="1"/>
  <c r="BQ121" i="5"/>
  <c r="BR121" i="5" s="1"/>
  <c r="CB1183" i="5"/>
  <c r="CC1183" i="5" s="1"/>
  <c r="BQ1183" i="5"/>
  <c r="BR1183" i="5" s="1"/>
  <c r="CB652" i="5"/>
  <c r="CC652" i="5" s="1"/>
  <c r="BQ652" i="5"/>
  <c r="BR652" i="5" s="1"/>
  <c r="CB763" i="5"/>
  <c r="CC763" i="5" s="1"/>
  <c r="BQ763" i="5"/>
  <c r="BR763" i="5" s="1"/>
  <c r="CB328" i="5"/>
  <c r="CC328" i="5" s="1"/>
  <c r="BQ328" i="5"/>
  <c r="BR328" i="5" s="1"/>
  <c r="CB998" i="5"/>
  <c r="CC998" i="5" s="1"/>
  <c r="BQ998" i="5"/>
  <c r="BR998" i="5" s="1"/>
  <c r="CB967" i="5"/>
  <c r="CC967" i="5" s="1"/>
  <c r="BQ967" i="5"/>
  <c r="BR967" i="5" s="1"/>
  <c r="CB886" i="5"/>
  <c r="CC886" i="5" s="1"/>
  <c r="BQ886" i="5"/>
  <c r="BR886" i="5" s="1"/>
  <c r="CB257" i="5"/>
  <c r="CC257" i="5" s="1"/>
  <c r="BQ257" i="5"/>
  <c r="BR257" i="5" s="1"/>
  <c r="CB826" i="5"/>
  <c r="CC826" i="5" s="1"/>
  <c r="BQ826" i="5"/>
  <c r="BR826" i="5" s="1"/>
  <c r="CB1070" i="5"/>
  <c r="CC1070" i="5" s="1"/>
  <c r="BQ1070" i="5"/>
  <c r="BR1070" i="5" s="1"/>
  <c r="CB455" i="5"/>
  <c r="CC455" i="5" s="1"/>
  <c r="BQ455" i="5"/>
  <c r="BR455" i="5" s="1"/>
  <c r="CB1161" i="5"/>
  <c r="CC1161" i="5" s="1"/>
  <c r="BQ1161" i="5"/>
  <c r="BR1161" i="5" s="1"/>
  <c r="CB1099" i="5"/>
  <c r="CC1099" i="5" s="1"/>
  <c r="BQ1099" i="5"/>
  <c r="BR1099" i="5" s="1"/>
  <c r="CB291" i="5"/>
  <c r="CC291" i="5" s="1"/>
  <c r="BQ291" i="5"/>
  <c r="BR291" i="5" s="1"/>
  <c r="CB441" i="5"/>
  <c r="CC441" i="5" s="1"/>
  <c r="BQ441" i="5"/>
  <c r="BR441" i="5" s="1"/>
  <c r="CB425" i="5"/>
  <c r="CC425" i="5" s="1"/>
  <c r="BQ425" i="5"/>
  <c r="BR425" i="5" s="1"/>
  <c r="CB222" i="5"/>
  <c r="CC222" i="5" s="1"/>
  <c r="BQ222" i="5"/>
  <c r="BR222" i="5" s="1"/>
  <c r="CB668" i="5"/>
  <c r="CC668" i="5" s="1"/>
  <c r="BQ668" i="5"/>
  <c r="BR668" i="5" s="1"/>
  <c r="CB510" i="5"/>
  <c r="CC510" i="5" s="1"/>
  <c r="BQ510" i="5"/>
  <c r="BR510" i="5" s="1"/>
  <c r="CB330" i="5"/>
  <c r="CC330" i="5" s="1"/>
  <c r="BQ330" i="5"/>
  <c r="BR330" i="5" s="1"/>
  <c r="CB1041" i="5"/>
  <c r="CC1041" i="5" s="1"/>
  <c r="BQ1041" i="5"/>
  <c r="BR1041" i="5" s="1"/>
  <c r="CB755" i="5"/>
  <c r="CC755" i="5" s="1"/>
  <c r="BQ755" i="5"/>
  <c r="BR755" i="5" s="1"/>
  <c r="CB103" i="5"/>
  <c r="CC103" i="5" s="1"/>
  <c r="BQ103" i="5"/>
  <c r="BR103" i="5" s="1"/>
  <c r="CB331" i="5"/>
  <c r="CC331" i="5" s="1"/>
  <c r="BQ331" i="5"/>
  <c r="BR331" i="5" s="1"/>
  <c r="CB653" i="5"/>
  <c r="CC653" i="5" s="1"/>
  <c r="BQ653" i="5"/>
  <c r="BR653" i="5" s="1"/>
  <c r="CB279" i="5"/>
  <c r="CC279" i="5" s="1"/>
  <c r="BQ279" i="5"/>
  <c r="BR279" i="5" s="1"/>
  <c r="CB1133" i="5"/>
  <c r="CC1133" i="5" s="1"/>
  <c r="BQ1133" i="5"/>
  <c r="BR1133" i="5" s="1"/>
  <c r="CB243" i="5"/>
  <c r="CC243" i="5" s="1"/>
  <c r="BQ243" i="5"/>
  <c r="BR243" i="5" s="1"/>
  <c r="CB1021" i="5"/>
  <c r="CC1021" i="5" s="1"/>
  <c r="BQ1021" i="5"/>
  <c r="BR1021" i="5" s="1"/>
  <c r="CB842" i="5"/>
  <c r="CC842" i="5" s="1"/>
  <c r="BQ842" i="5"/>
  <c r="BR842" i="5" s="1"/>
  <c r="CB680" i="5"/>
  <c r="CC680" i="5" s="1"/>
  <c r="BQ680" i="5"/>
  <c r="BR680" i="5" s="1"/>
  <c r="CB976" i="5"/>
  <c r="CC976" i="5" s="1"/>
  <c r="BQ976" i="5"/>
  <c r="BR976" i="5" s="1"/>
  <c r="CB47" i="5"/>
  <c r="CC47" i="5" s="1"/>
  <c r="BQ47" i="5"/>
  <c r="BR47" i="5" s="1"/>
  <c r="CB250" i="5"/>
  <c r="CC250" i="5" s="1"/>
  <c r="BQ250" i="5"/>
  <c r="BR250" i="5" s="1"/>
  <c r="CB234" i="5"/>
  <c r="CC234" i="5" s="1"/>
  <c r="BQ234" i="5"/>
  <c r="BR234" i="5" s="1"/>
  <c r="CB7" i="5"/>
  <c r="CC7" i="5" s="1"/>
  <c r="BQ7" i="5"/>
  <c r="BR7" i="5" s="1"/>
  <c r="CB984" i="5"/>
  <c r="CC984" i="5" s="1"/>
  <c r="BQ984" i="5"/>
  <c r="BR984" i="5" s="1"/>
  <c r="CB669" i="5"/>
  <c r="CC669" i="5" s="1"/>
  <c r="BQ669" i="5"/>
  <c r="BR669" i="5" s="1"/>
  <c r="CB65" i="5"/>
  <c r="CC65" i="5" s="1"/>
  <c r="BQ65" i="5"/>
  <c r="BR65" i="5" s="1"/>
  <c r="CB855" i="5"/>
  <c r="CC855" i="5" s="1"/>
  <c r="BQ855" i="5"/>
  <c r="BR855" i="5" s="1"/>
  <c r="CB771" i="5"/>
  <c r="CC771" i="5" s="1"/>
  <c r="BQ771" i="5"/>
  <c r="BR771" i="5" s="1"/>
  <c r="CB73" i="5"/>
  <c r="CC73" i="5" s="1"/>
  <c r="BQ73" i="5"/>
  <c r="BR73" i="5" s="1"/>
  <c r="CB514" i="5"/>
  <c r="CC514" i="5" s="1"/>
  <c r="BQ514" i="5"/>
  <c r="BR514" i="5" s="1"/>
  <c r="CB939" i="5"/>
  <c r="CC939" i="5" s="1"/>
  <c r="BQ939" i="5"/>
  <c r="BR939" i="5" s="1"/>
  <c r="CB1082" i="5"/>
  <c r="CC1082" i="5" s="1"/>
  <c r="BQ1082" i="5"/>
  <c r="BR1082" i="5" s="1"/>
  <c r="CB1169" i="5"/>
  <c r="CC1169" i="5" s="1"/>
  <c r="BQ1169" i="5"/>
  <c r="BR1169" i="5" s="1"/>
  <c r="CB449" i="5"/>
  <c r="CC449" i="5" s="1"/>
  <c r="BQ449" i="5"/>
  <c r="BR449" i="5" s="1"/>
  <c r="CB41" i="5"/>
  <c r="CC41" i="5" s="1"/>
  <c r="BQ41" i="5"/>
  <c r="BR41" i="5" s="1"/>
  <c r="CB292" i="5"/>
  <c r="CC292" i="5" s="1"/>
  <c r="BQ292" i="5"/>
  <c r="BR292" i="5" s="1"/>
  <c r="CB335" i="5"/>
  <c r="CC335" i="5" s="1"/>
  <c r="BQ335" i="5"/>
  <c r="BR335" i="5" s="1"/>
  <c r="CB481" i="5"/>
  <c r="CC481" i="5" s="1"/>
  <c r="BQ481" i="5"/>
  <c r="BR481" i="5" s="1"/>
  <c r="CB941" i="5"/>
  <c r="CC941" i="5" s="1"/>
  <c r="BQ941" i="5"/>
  <c r="BR941" i="5" s="1"/>
  <c r="CB640" i="5"/>
  <c r="CC640" i="5" s="1"/>
  <c r="BQ640" i="5"/>
  <c r="BR640" i="5" s="1"/>
  <c r="CB888" i="5"/>
  <c r="CC888" i="5" s="1"/>
  <c r="BQ888" i="5"/>
  <c r="BR888" i="5" s="1"/>
  <c r="CB802" i="5"/>
  <c r="CC802" i="5" s="1"/>
  <c r="BQ802" i="5"/>
  <c r="BR802" i="5" s="1"/>
  <c r="CB501" i="5"/>
  <c r="CC501" i="5" s="1"/>
  <c r="BQ501" i="5"/>
  <c r="BR501" i="5" s="1"/>
  <c r="CB168" i="5"/>
  <c r="CC168" i="5" s="1"/>
  <c r="BQ168" i="5"/>
  <c r="BR168" i="5" s="1"/>
  <c r="CB905" i="5"/>
  <c r="CC905" i="5" s="1"/>
  <c r="BQ905" i="5"/>
  <c r="BR905" i="5" s="1"/>
  <c r="CB17" i="5"/>
  <c r="CC17" i="5" s="1"/>
  <c r="BQ17" i="5"/>
  <c r="BR17" i="5" s="1"/>
  <c r="CB781" i="5"/>
  <c r="CC781" i="5" s="1"/>
  <c r="BQ781" i="5"/>
  <c r="BR781" i="5" s="1"/>
  <c r="CB495" i="5"/>
  <c r="CC495" i="5" s="1"/>
  <c r="BQ495" i="5"/>
  <c r="BR495" i="5" s="1"/>
  <c r="CB885" i="5"/>
  <c r="CC885" i="5" s="1"/>
  <c r="BQ885" i="5"/>
  <c r="BR885" i="5" s="1"/>
  <c r="CB1002" i="5"/>
  <c r="CC1002" i="5" s="1"/>
  <c r="BQ1002" i="5"/>
  <c r="BR1002" i="5" s="1"/>
  <c r="CB824" i="5"/>
  <c r="CC824" i="5" s="1"/>
  <c r="BQ824" i="5"/>
  <c r="BR824" i="5" s="1"/>
  <c r="CB1103" i="5"/>
  <c r="CC1103" i="5" s="1"/>
  <c r="BQ1103" i="5"/>
  <c r="BR1103" i="5" s="1"/>
  <c r="CB890" i="5"/>
  <c r="CC890" i="5" s="1"/>
  <c r="BQ890" i="5"/>
  <c r="BR890" i="5" s="1"/>
  <c r="CB835" i="5"/>
  <c r="CC835" i="5" s="1"/>
  <c r="BQ835" i="5"/>
  <c r="BR835" i="5" s="1"/>
  <c r="CB53" i="5"/>
  <c r="CC53" i="5" s="1"/>
  <c r="BQ53" i="5"/>
  <c r="BR53" i="5" s="1"/>
  <c r="CB746" i="5"/>
  <c r="CC746" i="5" s="1"/>
  <c r="BQ746" i="5"/>
  <c r="BR746" i="5" s="1"/>
  <c r="CB67" i="5"/>
  <c r="CC67" i="5" s="1"/>
  <c r="BQ67" i="5"/>
  <c r="BR67" i="5" s="1"/>
  <c r="CB356" i="5"/>
  <c r="CC356" i="5" s="1"/>
  <c r="BQ356" i="5"/>
  <c r="BR356" i="5" s="1"/>
  <c r="CB859" i="5"/>
  <c r="CC859" i="5" s="1"/>
  <c r="BQ859" i="5"/>
  <c r="BR859" i="5" s="1"/>
  <c r="CB818" i="5"/>
  <c r="CC818" i="5" s="1"/>
  <c r="BQ818" i="5"/>
  <c r="BR818" i="5" s="1"/>
  <c r="CB1156" i="5"/>
  <c r="CC1156" i="5" s="1"/>
  <c r="BQ1156" i="5"/>
  <c r="BR1156" i="5" s="1"/>
  <c r="CB639" i="5"/>
  <c r="CC639" i="5" s="1"/>
  <c r="BQ639" i="5"/>
  <c r="BR639" i="5" s="1"/>
  <c r="CB419" i="5"/>
  <c r="CC419" i="5" s="1"/>
  <c r="BQ419" i="5"/>
  <c r="BR419" i="5" s="1"/>
  <c r="CB1157" i="5"/>
  <c r="CC1157" i="5" s="1"/>
  <c r="BQ1157" i="5"/>
  <c r="BR1157" i="5" s="1"/>
  <c r="CB303" i="5"/>
  <c r="CC303" i="5" s="1"/>
  <c r="BQ303" i="5"/>
  <c r="BR303" i="5" s="1"/>
  <c r="CB970" i="5"/>
  <c r="CC970" i="5" s="1"/>
  <c r="BQ970" i="5"/>
  <c r="BR970" i="5" s="1"/>
  <c r="CB676" i="5"/>
  <c r="CC676" i="5" s="1"/>
  <c r="BQ676" i="5"/>
  <c r="BR676" i="5" s="1"/>
  <c r="CB913" i="5"/>
  <c r="CC913" i="5" s="1"/>
  <c r="BQ913" i="5"/>
  <c r="BR913" i="5" s="1"/>
  <c r="CB1025" i="5"/>
  <c r="CC1025" i="5" s="1"/>
  <c r="BQ1025" i="5"/>
  <c r="BR1025" i="5" s="1"/>
  <c r="CB1159" i="5"/>
  <c r="CC1159" i="5" s="1"/>
  <c r="BQ1159" i="5"/>
  <c r="BR1159" i="5" s="1"/>
  <c r="CB536" i="5"/>
  <c r="CC536" i="5" s="1"/>
  <c r="BQ536" i="5"/>
  <c r="BR536" i="5" s="1"/>
  <c r="CB484" i="5"/>
  <c r="CC484" i="5" s="1"/>
  <c r="BQ484" i="5"/>
  <c r="BR484" i="5" s="1"/>
  <c r="CB1073" i="5"/>
  <c r="CC1073" i="5" s="1"/>
  <c r="BQ1073" i="5"/>
  <c r="BR1073" i="5" s="1"/>
  <c r="CB34" i="5"/>
  <c r="CC34" i="5" s="1"/>
  <c r="BQ34" i="5"/>
  <c r="BR34" i="5" s="1"/>
  <c r="CB1053" i="5"/>
  <c r="CC1053" i="5" s="1"/>
  <c r="BQ1053" i="5"/>
  <c r="BR1053" i="5" s="1"/>
  <c r="CB632" i="5"/>
  <c r="CC632" i="5" s="1"/>
  <c r="BQ632" i="5"/>
  <c r="BR632" i="5" s="1"/>
  <c r="CB897" i="5"/>
  <c r="CC897" i="5" s="1"/>
  <c r="BQ897" i="5"/>
  <c r="BR897" i="5" s="1"/>
  <c r="CB500" i="5"/>
  <c r="CC500" i="5" s="1"/>
  <c r="BQ500" i="5"/>
  <c r="BR500" i="5" s="1"/>
  <c r="CB232" i="5"/>
  <c r="CC232" i="5" s="1"/>
  <c r="BQ232" i="5"/>
  <c r="BR232" i="5" s="1"/>
  <c r="CB137" i="5"/>
  <c r="CC137" i="5" s="1"/>
  <c r="BQ137" i="5"/>
  <c r="BR137" i="5" s="1"/>
  <c r="CB685" i="5"/>
  <c r="CC685" i="5" s="1"/>
  <c r="BQ685" i="5"/>
  <c r="BR685" i="5" s="1"/>
  <c r="CB1079" i="5"/>
  <c r="CC1079" i="5" s="1"/>
  <c r="BQ1079" i="5"/>
  <c r="BR1079" i="5" s="1"/>
  <c r="CB534" i="5"/>
  <c r="CC534" i="5" s="1"/>
  <c r="BQ534" i="5"/>
  <c r="BR534" i="5" s="1"/>
  <c r="CB426" i="5"/>
  <c r="CC426" i="5" s="1"/>
  <c r="BQ426" i="5"/>
  <c r="BR426" i="5" s="1"/>
  <c r="CB829" i="5"/>
  <c r="CC829" i="5" s="1"/>
  <c r="BQ829" i="5"/>
  <c r="BR829" i="5" s="1"/>
  <c r="CB539" i="5"/>
  <c r="CC539" i="5" s="1"/>
  <c r="BQ539" i="5"/>
  <c r="BR539" i="5" s="1"/>
  <c r="CB43" i="5"/>
  <c r="CC43" i="5" s="1"/>
  <c r="BQ43" i="5"/>
  <c r="BR43" i="5" s="1"/>
  <c r="CB246" i="5"/>
  <c r="CC246" i="5" s="1"/>
  <c r="BQ246" i="5"/>
  <c r="BR246" i="5" s="1"/>
  <c r="CB283" i="5"/>
  <c r="CC283" i="5" s="1"/>
  <c r="BQ283" i="5"/>
  <c r="BR283" i="5" s="1"/>
  <c r="CB12" i="5"/>
  <c r="CC12" i="5" s="1"/>
  <c r="BQ12" i="5"/>
  <c r="BR12" i="5" s="1"/>
  <c r="CB414" i="5"/>
  <c r="CC414" i="5" s="1"/>
  <c r="BQ414" i="5"/>
  <c r="BR414" i="5" s="1"/>
  <c r="CB856" i="5"/>
  <c r="CC856" i="5" s="1"/>
  <c r="BQ856" i="5"/>
  <c r="BR856" i="5" s="1"/>
  <c r="CB1043" i="5"/>
  <c r="CC1043" i="5" s="1"/>
  <c r="BQ1043" i="5"/>
  <c r="BR1043" i="5" s="1"/>
  <c r="CB437" i="5"/>
  <c r="CC437" i="5" s="1"/>
  <c r="BQ437" i="5"/>
  <c r="BR437" i="5" s="1"/>
  <c r="CB435" i="5"/>
  <c r="CC435" i="5" s="1"/>
  <c r="BQ435" i="5"/>
  <c r="BR435" i="5" s="1"/>
  <c r="CB131" i="5"/>
  <c r="CC131" i="5" s="1"/>
  <c r="BQ131" i="5"/>
  <c r="BR131" i="5" s="1"/>
  <c r="CB744" i="5"/>
  <c r="CC744" i="5" s="1"/>
  <c r="BQ744" i="5"/>
  <c r="BR744" i="5" s="1"/>
  <c r="CB1200" i="5"/>
  <c r="CC1200" i="5" s="1"/>
  <c r="BQ1200" i="5"/>
  <c r="BR1200" i="5" s="1"/>
  <c r="CB579" i="5"/>
  <c r="CC579" i="5" s="1"/>
  <c r="BQ579" i="5"/>
  <c r="BR579" i="5" s="1"/>
  <c r="CB1127" i="5"/>
  <c r="CC1127" i="5" s="1"/>
  <c r="BQ1127" i="5"/>
  <c r="BR1127" i="5" s="1"/>
  <c r="CB1067" i="5"/>
  <c r="CC1067" i="5" s="1"/>
  <c r="BQ1067" i="5"/>
  <c r="BR1067" i="5" s="1"/>
  <c r="CB589" i="5"/>
  <c r="CC589" i="5" s="1"/>
  <c r="BQ589" i="5"/>
  <c r="BR589" i="5" s="1"/>
  <c r="CB786" i="5"/>
  <c r="CC786" i="5" s="1"/>
  <c r="BQ786" i="5"/>
  <c r="BR786" i="5" s="1"/>
  <c r="CB626" i="5"/>
  <c r="CC626" i="5" s="1"/>
  <c r="BQ626" i="5"/>
  <c r="BR626" i="5" s="1"/>
  <c r="CB1017" i="5"/>
  <c r="CC1017" i="5" s="1"/>
  <c r="BQ1017" i="5"/>
  <c r="BR1017" i="5" s="1"/>
  <c r="CB405" i="5"/>
  <c r="CC405" i="5" s="1"/>
  <c r="BQ405" i="5"/>
  <c r="BR405" i="5" s="1"/>
  <c r="CB377" i="5"/>
  <c r="CC377" i="5" s="1"/>
  <c r="BQ377" i="5"/>
  <c r="BR377" i="5" s="1"/>
  <c r="CB104" i="5"/>
  <c r="CC104" i="5" s="1"/>
  <c r="BQ104" i="5"/>
  <c r="BR104" i="5" s="1"/>
  <c r="CB278" i="5"/>
  <c r="CC278" i="5" s="1"/>
  <c r="BQ278" i="5"/>
  <c r="BR278" i="5" s="1"/>
  <c r="CB20" i="5"/>
  <c r="CC20" i="5" s="1"/>
  <c r="BQ20" i="5"/>
  <c r="BR20" i="5" s="1"/>
  <c r="CB347" i="5"/>
  <c r="CC347" i="5" s="1"/>
  <c r="BQ347" i="5"/>
  <c r="BR347" i="5" s="1"/>
  <c r="CB116" i="5"/>
  <c r="CC116" i="5" s="1"/>
  <c r="BQ116" i="5"/>
  <c r="BR116" i="5" s="1"/>
  <c r="CB923" i="5"/>
  <c r="CC923" i="5" s="1"/>
  <c r="BQ923" i="5"/>
  <c r="BR923" i="5" s="1"/>
  <c r="CB135" i="5"/>
  <c r="CC135" i="5" s="1"/>
  <c r="BQ135" i="5"/>
  <c r="BR135" i="5" s="1"/>
  <c r="CB94" i="5"/>
  <c r="CC94" i="5" s="1"/>
  <c r="BQ94" i="5"/>
  <c r="BR94" i="5" s="1"/>
  <c r="CB764" i="5"/>
  <c r="CC764" i="5" s="1"/>
  <c r="BQ764" i="5"/>
  <c r="BR764" i="5" s="1"/>
  <c r="CB627" i="5"/>
  <c r="CC627" i="5" s="1"/>
  <c r="BQ627" i="5"/>
  <c r="BR627" i="5" s="1"/>
  <c r="CB392" i="5"/>
  <c r="CC392" i="5" s="1"/>
  <c r="BQ392" i="5"/>
  <c r="BR392" i="5" s="1"/>
  <c r="CB1139" i="5"/>
  <c r="CC1139" i="5" s="1"/>
  <c r="BQ1139" i="5"/>
  <c r="BR1139" i="5" s="1"/>
  <c r="CB398" i="5"/>
  <c r="CC398" i="5" s="1"/>
  <c r="BQ398" i="5"/>
  <c r="BR398" i="5" s="1"/>
  <c r="CB1142" i="5"/>
  <c r="CC1142" i="5" s="1"/>
  <c r="BQ1142" i="5"/>
  <c r="BR1142" i="5" s="1"/>
  <c r="CB1111" i="5"/>
  <c r="CC1111" i="5" s="1"/>
  <c r="BQ1111" i="5"/>
  <c r="BR1111" i="5" s="1"/>
  <c r="CB586" i="5"/>
  <c r="CC586" i="5" s="1"/>
  <c r="BQ586" i="5"/>
  <c r="BR586" i="5" s="1"/>
  <c r="CB194" i="5"/>
  <c r="CC194" i="5" s="1"/>
  <c r="BQ194" i="5"/>
  <c r="BR194" i="5" s="1"/>
  <c r="CB102" i="5"/>
  <c r="CC102" i="5" s="1"/>
  <c r="BQ102" i="5"/>
  <c r="BR102" i="5" s="1"/>
  <c r="CB1146" i="5"/>
  <c r="CC1146" i="5" s="1"/>
  <c r="BQ1146" i="5"/>
  <c r="BR1146" i="5" s="1"/>
  <c r="CB523" i="5"/>
  <c r="CC523" i="5" s="1"/>
  <c r="BQ523" i="5"/>
  <c r="BR523" i="5" s="1"/>
  <c r="CB443" i="5"/>
  <c r="CC443" i="5" s="1"/>
  <c r="BQ443" i="5"/>
  <c r="BR443" i="5" s="1"/>
  <c r="CB434" i="5"/>
  <c r="CC434" i="5" s="1"/>
  <c r="BQ434" i="5"/>
  <c r="BR434" i="5" s="1"/>
  <c r="CB650" i="5"/>
  <c r="CC650" i="5" s="1"/>
  <c r="BQ650" i="5"/>
  <c r="BR650" i="5" s="1"/>
  <c r="CB1004" i="5"/>
  <c r="CC1004" i="5" s="1"/>
  <c r="BQ1004" i="5"/>
  <c r="BR1004" i="5" s="1"/>
  <c r="CB963" i="5"/>
  <c r="CC963" i="5" s="1"/>
  <c r="BQ963" i="5"/>
  <c r="BR963" i="5" s="1"/>
  <c r="CB814" i="5"/>
  <c r="CC814" i="5" s="1"/>
  <c r="BQ814" i="5"/>
  <c r="BR814" i="5" s="1"/>
  <c r="CB239" i="5"/>
  <c r="CC239" i="5" s="1"/>
  <c r="BQ239" i="5"/>
  <c r="BR239" i="5" s="1"/>
  <c r="CB1102" i="5"/>
  <c r="CC1102" i="5" s="1"/>
  <c r="BQ1102" i="5"/>
  <c r="BR1102" i="5" s="1"/>
  <c r="CB206" i="5"/>
  <c r="CC206" i="5" s="1"/>
  <c r="BQ206" i="5"/>
  <c r="BR206" i="5" s="1"/>
  <c r="CB355" i="5"/>
  <c r="CC355" i="5" s="1"/>
  <c r="BQ355" i="5"/>
  <c r="BR355" i="5" s="1"/>
  <c r="CB779" i="5"/>
  <c r="CC779" i="5" s="1"/>
  <c r="BQ779" i="5"/>
  <c r="BR779" i="5" s="1"/>
  <c r="CB19" i="5"/>
  <c r="CC19" i="5" s="1"/>
  <c r="BQ19" i="5"/>
  <c r="BR19" i="5" s="1"/>
  <c r="CB380" i="5"/>
  <c r="CC380" i="5" s="1"/>
  <c r="BQ380" i="5"/>
  <c r="BR380" i="5" s="1"/>
  <c r="CB868" i="5"/>
  <c r="CC868" i="5" s="1"/>
  <c r="BQ868" i="5"/>
  <c r="BR868" i="5" s="1"/>
  <c r="CB3" i="5"/>
  <c r="CC3" i="5" s="1"/>
  <c r="BQ3" i="5"/>
  <c r="BR3" i="5" s="1"/>
  <c r="CB1215" i="5"/>
  <c r="CC1215" i="5" s="1"/>
  <c r="BQ1215" i="5"/>
  <c r="BR1215" i="5" s="1"/>
  <c r="CB488" i="5"/>
  <c r="CC488" i="5" s="1"/>
  <c r="BQ488" i="5"/>
  <c r="BR488" i="5" s="1"/>
  <c r="CB1187" i="5"/>
  <c r="CC1187" i="5" s="1"/>
  <c r="BQ1187" i="5"/>
  <c r="BR1187" i="5" s="1"/>
  <c r="CB1100" i="5"/>
  <c r="CC1100" i="5" s="1"/>
  <c r="BQ1100" i="5"/>
  <c r="BR1100" i="5" s="1"/>
  <c r="CB38" i="5"/>
  <c r="CC38" i="5" s="1"/>
  <c r="BQ38" i="5"/>
  <c r="BR38" i="5" s="1"/>
  <c r="CB849" i="5"/>
  <c r="CC849" i="5" s="1"/>
  <c r="BQ849" i="5"/>
  <c r="BR849" i="5" s="1"/>
  <c r="CB244" i="5"/>
  <c r="CC244" i="5" s="1"/>
  <c r="BQ244" i="5"/>
  <c r="BR244" i="5" s="1"/>
  <c r="CB920" i="5"/>
  <c r="CC920" i="5" s="1"/>
  <c r="BQ920" i="5"/>
  <c r="BR920" i="5" s="1"/>
  <c r="CB345" i="5"/>
  <c r="CC345" i="5" s="1"/>
  <c r="BQ345" i="5"/>
  <c r="BR345" i="5" s="1"/>
  <c r="CB709" i="5"/>
  <c r="CC709" i="5" s="1"/>
  <c r="BQ709" i="5"/>
  <c r="BR709" i="5" s="1"/>
  <c r="CB1084" i="5"/>
  <c r="CC1084" i="5" s="1"/>
  <c r="BQ1084" i="5"/>
  <c r="BR1084" i="5" s="1"/>
  <c r="CB613" i="5"/>
  <c r="CC613" i="5" s="1"/>
  <c r="BQ613" i="5"/>
  <c r="BR613" i="5" s="1"/>
  <c r="CB1158" i="5"/>
  <c r="CC1158" i="5" s="1"/>
  <c r="BQ1158" i="5"/>
  <c r="BR1158" i="5" s="1"/>
  <c r="CB1057" i="5"/>
  <c r="CC1057" i="5" s="1"/>
  <c r="BQ1057" i="5"/>
  <c r="BR1057" i="5" s="1"/>
  <c r="CB354" i="5"/>
  <c r="CC354" i="5" s="1"/>
  <c r="BQ354" i="5"/>
  <c r="BR354" i="5" s="1"/>
  <c r="CB237" i="5"/>
  <c r="CC237" i="5" s="1"/>
  <c r="BQ237" i="5"/>
  <c r="BR237" i="5" s="1"/>
  <c r="CB1132" i="5"/>
  <c r="CC1132" i="5" s="1"/>
  <c r="BQ1132" i="5"/>
  <c r="BR1132" i="5" s="1"/>
  <c r="CB836" i="5"/>
  <c r="CC836" i="5" s="1"/>
  <c r="BQ836" i="5"/>
  <c r="BR836" i="5" s="1"/>
  <c r="CB140" i="5"/>
  <c r="CC140" i="5" s="1"/>
  <c r="BQ140" i="5"/>
  <c r="BR140" i="5" s="1"/>
  <c r="CB950" i="5"/>
  <c r="CC950" i="5" s="1"/>
  <c r="BQ950" i="5"/>
  <c r="BR950" i="5" s="1"/>
  <c r="CB566" i="5"/>
  <c r="CC566" i="5" s="1"/>
  <c r="BQ566" i="5"/>
  <c r="BR566" i="5" s="1"/>
  <c r="CB365" i="5"/>
  <c r="CC365" i="5" s="1"/>
  <c r="BQ365" i="5"/>
  <c r="BR365" i="5" s="1"/>
  <c r="CB1000" i="5"/>
  <c r="CC1000" i="5" s="1"/>
  <c r="BQ1000" i="5"/>
  <c r="BR1000" i="5" s="1"/>
  <c r="CB1201" i="5"/>
  <c r="CC1201" i="5" s="1"/>
  <c r="BQ1201" i="5"/>
  <c r="BR1201" i="5" s="1"/>
  <c r="CB271" i="5"/>
  <c r="CC271" i="5" s="1"/>
  <c r="BQ271" i="5"/>
  <c r="BR271" i="5" s="1"/>
  <c r="CB787" i="5"/>
  <c r="CC787" i="5" s="1"/>
  <c r="BQ787" i="5"/>
  <c r="BR787" i="5" s="1"/>
  <c r="CB756" i="5"/>
  <c r="CC756" i="5" s="1"/>
  <c r="BQ756" i="5"/>
  <c r="BR756" i="5" s="1"/>
  <c r="CB999" i="5"/>
  <c r="CC999" i="5" s="1"/>
  <c r="BQ999" i="5"/>
  <c r="BR999" i="5" s="1"/>
  <c r="CB545" i="5"/>
  <c r="CC545" i="5" s="1"/>
  <c r="BQ545" i="5"/>
  <c r="BR545" i="5" s="1"/>
  <c r="CB317" i="5"/>
  <c r="CC317" i="5" s="1"/>
  <c r="BQ317" i="5"/>
  <c r="BR317" i="5" s="1"/>
  <c r="CB287" i="5"/>
  <c r="CC287" i="5" s="1"/>
  <c r="BQ287" i="5"/>
  <c r="BR287" i="5" s="1"/>
  <c r="CB18" i="5"/>
  <c r="CC18" i="5" s="1"/>
  <c r="BQ18" i="5"/>
  <c r="BR18" i="5" s="1"/>
  <c r="CB537" i="5"/>
  <c r="CC537" i="5" s="1"/>
  <c r="BQ537" i="5"/>
  <c r="BR537" i="5" s="1"/>
  <c r="CB1128" i="5"/>
  <c r="CC1128" i="5" s="1"/>
  <c r="BQ1128" i="5"/>
  <c r="BR1128" i="5" s="1"/>
  <c r="CB560" i="5"/>
  <c r="CC560" i="5" s="1"/>
  <c r="BQ560" i="5"/>
  <c r="BR560" i="5" s="1"/>
  <c r="CB740" i="5"/>
  <c r="CC740" i="5" s="1"/>
  <c r="BQ740" i="5"/>
  <c r="BR740" i="5" s="1"/>
  <c r="CB63" i="5"/>
  <c r="CC63" i="5" s="1"/>
  <c r="BQ63" i="5"/>
  <c r="BR63" i="5" s="1"/>
  <c r="CB1144" i="5"/>
  <c r="CC1144" i="5" s="1"/>
  <c r="BQ1144" i="5"/>
  <c r="BR1144" i="5" s="1"/>
  <c r="CB766" i="5"/>
  <c r="CC766" i="5" s="1"/>
  <c r="BQ766" i="5"/>
  <c r="BR766" i="5" s="1"/>
  <c r="CB1135" i="5"/>
  <c r="CC1135" i="5" s="1"/>
  <c r="BQ1135" i="5"/>
  <c r="BR1135" i="5" s="1"/>
  <c r="CB284" i="5"/>
  <c r="CC284" i="5" s="1"/>
  <c r="BQ284" i="5"/>
  <c r="BR284" i="5" s="1"/>
  <c r="CB139" i="5"/>
  <c r="CC139" i="5" s="1"/>
  <c r="BQ139" i="5"/>
  <c r="BR139" i="5" s="1"/>
  <c r="CB666" i="5"/>
  <c r="CC666" i="5" s="1"/>
  <c r="BQ666" i="5"/>
  <c r="BR666" i="5" s="1"/>
  <c r="CB11" i="5"/>
  <c r="CC11" i="5" s="1"/>
  <c r="BQ11" i="5"/>
  <c r="BR11" i="5" s="1"/>
  <c r="CB564" i="5"/>
  <c r="CC564" i="5" s="1"/>
  <c r="BQ564" i="5"/>
  <c r="BR564" i="5" s="1"/>
  <c r="CB930" i="5"/>
  <c r="CC930" i="5" s="1"/>
  <c r="BQ930" i="5"/>
  <c r="BR930" i="5" s="1"/>
  <c r="CB95" i="5"/>
  <c r="CC95" i="5" s="1"/>
  <c r="BQ95" i="5"/>
  <c r="BR95" i="5" s="1"/>
  <c r="CB146" i="5"/>
  <c r="CC146" i="5" s="1"/>
  <c r="BQ146" i="5"/>
  <c r="BR146" i="5" s="1"/>
  <c r="CB1194" i="5"/>
  <c r="CC1194" i="5" s="1"/>
  <c r="BQ1194" i="5"/>
  <c r="BR1194" i="5" s="1"/>
  <c r="CB695" i="5"/>
  <c r="CC695" i="5" s="1"/>
  <c r="BQ695" i="5"/>
  <c r="BR695" i="5" s="1"/>
  <c r="CB262" i="5"/>
  <c r="CC262" i="5" s="1"/>
  <c r="BQ262" i="5"/>
  <c r="BR262" i="5" s="1"/>
  <c r="CB737" i="5"/>
  <c r="CC737" i="5" s="1"/>
  <c r="BQ737" i="5"/>
  <c r="BR737" i="5" s="1"/>
  <c r="CB1184" i="5"/>
  <c r="CC1184" i="5" s="1"/>
  <c r="BQ1184" i="5"/>
  <c r="BR1184" i="5" s="1"/>
  <c r="CB1032" i="5"/>
  <c r="CC1032" i="5" s="1"/>
  <c r="BQ1032" i="5"/>
  <c r="BR1032" i="5" s="1"/>
  <c r="CB75" i="5"/>
  <c r="CC75" i="5" s="1"/>
  <c r="BQ75" i="5"/>
  <c r="BR75" i="5" s="1"/>
  <c r="CB550" i="5"/>
  <c r="CC550" i="5" s="1"/>
  <c r="BQ550" i="5"/>
  <c r="BR550" i="5" s="1"/>
  <c r="CB462" i="5"/>
  <c r="CC462" i="5" s="1"/>
  <c r="BQ462" i="5"/>
  <c r="BR462" i="5" s="1"/>
  <c r="CB202" i="5"/>
  <c r="CC202" i="5" s="1"/>
  <c r="BQ202" i="5"/>
  <c r="BR202" i="5" s="1"/>
  <c r="CB204" i="5"/>
  <c r="CC204" i="5" s="1"/>
  <c r="BQ204" i="5"/>
  <c r="BR204" i="5" s="1"/>
  <c r="CB492" i="5"/>
  <c r="CC492" i="5" s="1"/>
  <c r="BQ492" i="5"/>
  <c r="BR492" i="5" s="1"/>
  <c r="CB296" i="5"/>
  <c r="CC296" i="5" s="1"/>
  <c r="BQ296" i="5"/>
  <c r="BR296" i="5" s="1"/>
  <c r="CB530" i="5"/>
  <c r="CC530" i="5" s="1"/>
  <c r="BQ530" i="5"/>
  <c r="BR530" i="5" s="1"/>
  <c r="CB880" i="5"/>
  <c r="CC880" i="5" s="1"/>
  <c r="BQ880" i="5"/>
  <c r="BR880" i="5" s="1"/>
  <c r="CB570" i="5"/>
  <c r="CC570" i="5" s="1"/>
  <c r="BQ570" i="5"/>
  <c r="BR570" i="5" s="1"/>
  <c r="CB932" i="5"/>
  <c r="CC932" i="5" s="1"/>
  <c r="BQ932" i="5"/>
  <c r="BR932" i="5" s="1"/>
  <c r="CB1035" i="5"/>
  <c r="CC1035" i="5" s="1"/>
  <c r="BQ1035" i="5"/>
  <c r="BR1035" i="5" s="1"/>
  <c r="CB24" i="5"/>
  <c r="CC24" i="5" s="1"/>
  <c r="BQ24" i="5"/>
  <c r="BR24" i="5" s="1"/>
  <c r="CB682" i="5"/>
  <c r="CC682" i="5" s="1"/>
  <c r="BQ682" i="5"/>
  <c r="BR682" i="5" s="1"/>
  <c r="CB797" i="5"/>
  <c r="CC797" i="5" s="1"/>
  <c r="BQ797" i="5"/>
  <c r="BR797" i="5" s="1"/>
  <c r="CB497" i="5"/>
  <c r="CC497" i="5" s="1"/>
  <c r="BQ497" i="5"/>
  <c r="BR497" i="5" s="1"/>
  <c r="CB964" i="5"/>
  <c r="CC964" i="5" s="1"/>
  <c r="BQ964" i="5"/>
  <c r="BR964" i="5" s="1"/>
  <c r="CB375" i="5"/>
  <c r="CC375" i="5" s="1"/>
  <c r="BQ375" i="5"/>
  <c r="BR375" i="5" s="1"/>
  <c r="CB843" i="5"/>
  <c r="CC843" i="5" s="1"/>
  <c r="BQ843" i="5"/>
  <c r="BR843" i="5" s="1"/>
  <c r="CB982" i="5"/>
  <c r="CC982" i="5" s="1"/>
  <c r="BQ982" i="5"/>
  <c r="BR982" i="5" s="1"/>
  <c r="CB711" i="5"/>
  <c r="CC711" i="5" s="1"/>
  <c r="BQ711" i="5"/>
  <c r="BR711" i="5" s="1"/>
  <c r="CB722" i="5"/>
  <c r="CC722" i="5" s="1"/>
  <c r="BQ722" i="5"/>
  <c r="BR722" i="5" s="1"/>
  <c r="CB942" i="5"/>
  <c r="CC942" i="5" s="1"/>
  <c r="BQ942" i="5"/>
  <c r="BR942" i="5" s="1"/>
  <c r="CB1196" i="5"/>
  <c r="CC1196" i="5" s="1"/>
  <c r="BQ1196" i="5"/>
  <c r="BR1196" i="5" s="1"/>
  <c r="CB624" i="5"/>
  <c r="CC624" i="5" s="1"/>
  <c r="BQ624" i="5"/>
  <c r="BR624" i="5" s="1"/>
  <c r="CB295" i="5"/>
  <c r="CC295" i="5" s="1"/>
  <c r="BQ295" i="5"/>
  <c r="BR295" i="5" s="1"/>
  <c r="CB865" i="5"/>
  <c r="CC865" i="5" s="1"/>
  <c r="BQ865" i="5"/>
  <c r="BR865" i="5" s="1"/>
  <c r="CB1093" i="5"/>
  <c r="CC1093" i="5" s="1"/>
  <c r="BQ1093" i="5"/>
  <c r="BR1093" i="5" s="1"/>
  <c r="CB348" i="5"/>
  <c r="CC348" i="5" s="1"/>
  <c r="BQ348" i="5"/>
  <c r="BR348" i="5" s="1"/>
  <c r="CB1165" i="5"/>
  <c r="CC1165" i="5" s="1"/>
  <c r="BQ1165" i="5"/>
  <c r="BR1165" i="5" s="1"/>
  <c r="CB637" i="5"/>
  <c r="CC637" i="5" s="1"/>
  <c r="BQ637" i="5"/>
  <c r="BR637" i="5" s="1"/>
  <c r="CB148" i="5"/>
  <c r="CC148" i="5" s="1"/>
  <c r="BQ148" i="5"/>
  <c r="BR148" i="5" s="1"/>
  <c r="CB656" i="5"/>
  <c r="CC656" i="5" s="1"/>
  <c r="BQ656" i="5"/>
  <c r="BR656" i="5" s="1"/>
  <c r="CB646" i="5"/>
  <c r="CC646" i="5" s="1"/>
  <c r="BQ646" i="5"/>
  <c r="BR646" i="5" s="1"/>
  <c r="CB199" i="5"/>
  <c r="CC199" i="5" s="1"/>
  <c r="BQ199" i="5"/>
  <c r="BR199" i="5" s="1"/>
  <c r="CB1107" i="5"/>
  <c r="CC1107" i="5" s="1"/>
  <c r="BQ1107" i="5"/>
  <c r="BR1107" i="5" s="1"/>
  <c r="CB1005" i="5"/>
  <c r="CC1005" i="5" s="1"/>
  <c r="BQ1005" i="5"/>
  <c r="BR1005" i="5" s="1"/>
  <c r="CB36" i="5"/>
  <c r="CC36" i="5" s="1"/>
  <c r="BQ36" i="5"/>
  <c r="BR36" i="5" s="1"/>
  <c r="CB374" i="5"/>
  <c r="CC374" i="5" s="1"/>
  <c r="BQ374" i="5"/>
  <c r="BR374" i="5" s="1"/>
  <c r="CB687" i="5"/>
  <c r="CC687" i="5" s="1"/>
  <c r="BQ687" i="5"/>
  <c r="BR687" i="5" s="1"/>
  <c r="CB338" i="5"/>
  <c r="CC338" i="5" s="1"/>
  <c r="BQ338" i="5"/>
  <c r="BR338" i="5" s="1"/>
  <c r="CB804" i="5"/>
  <c r="CC804" i="5" s="1"/>
  <c r="BQ804" i="5"/>
  <c r="BR804" i="5" s="1"/>
  <c r="CB1213" i="5"/>
  <c r="CC1213" i="5" s="1"/>
  <c r="BQ1213" i="5"/>
  <c r="BR1213" i="5" s="1"/>
  <c r="CB800" i="5"/>
  <c r="CC800" i="5" s="1"/>
  <c r="BQ800" i="5"/>
  <c r="BR800" i="5" s="1"/>
  <c r="CB378" i="5"/>
  <c r="CC378" i="5" s="1"/>
  <c r="BQ378" i="5"/>
  <c r="BR378" i="5" s="1"/>
  <c r="CB517" i="5"/>
  <c r="CC517" i="5" s="1"/>
  <c r="BQ517" i="5"/>
  <c r="BR517" i="5" s="1"/>
  <c r="CB1095" i="5"/>
  <c r="CC1095" i="5" s="1"/>
  <c r="BQ1095" i="5"/>
  <c r="BR1095" i="5" s="1"/>
  <c r="CB319" i="5"/>
  <c r="CC319" i="5" s="1"/>
  <c r="BQ319" i="5"/>
  <c r="BR319" i="5" s="1"/>
  <c r="CB310" i="5"/>
  <c r="CC310" i="5" s="1"/>
  <c r="BQ310" i="5"/>
  <c r="BR310" i="5" s="1"/>
  <c r="CB1180" i="5"/>
  <c r="CC1180" i="5" s="1"/>
  <c r="BQ1180" i="5"/>
  <c r="BR1180" i="5" s="1"/>
  <c r="CB216" i="5"/>
  <c r="CC216" i="5" s="1"/>
  <c r="BQ216" i="5"/>
  <c r="BR216" i="5" s="1"/>
  <c r="CB811" i="5"/>
  <c r="CC811" i="5" s="1"/>
  <c r="BQ811" i="5"/>
  <c r="BR811" i="5" s="1"/>
  <c r="CB990" i="5"/>
  <c r="CC990" i="5" s="1"/>
  <c r="BQ990" i="5"/>
  <c r="BR990" i="5" s="1"/>
  <c r="CB182" i="5"/>
  <c r="CC182" i="5" s="1"/>
  <c r="BQ182" i="5"/>
  <c r="BR182" i="5" s="1"/>
  <c r="CB1065" i="5"/>
  <c r="CC1065" i="5" s="1"/>
  <c r="BQ1065" i="5"/>
  <c r="BR1065" i="5" s="1"/>
  <c r="CB1197" i="5"/>
  <c r="CC1197" i="5" s="1"/>
  <c r="BQ1197" i="5"/>
  <c r="BR1197" i="5" s="1"/>
  <c r="CB321" i="5"/>
  <c r="CC321" i="5" s="1"/>
  <c r="BQ321" i="5"/>
  <c r="BR321" i="5" s="1"/>
  <c r="CB1014" i="5"/>
  <c r="CC1014" i="5" s="1"/>
  <c r="BQ1014" i="5"/>
  <c r="BR1014" i="5" s="1"/>
  <c r="CB189" i="5"/>
  <c r="CC189" i="5" s="1"/>
  <c r="BQ189" i="5"/>
  <c r="BR189" i="5" s="1"/>
  <c r="CB337" i="5"/>
  <c r="CC337" i="5" s="1"/>
  <c r="BQ337" i="5"/>
  <c r="BR337" i="5" s="1"/>
  <c r="CB54" i="5"/>
  <c r="CC54" i="5" s="1"/>
  <c r="BQ54" i="5"/>
  <c r="BR54" i="5" s="1"/>
  <c r="CB115" i="5"/>
  <c r="CC115" i="5" s="1"/>
  <c r="BQ115" i="5"/>
  <c r="BR115" i="5" s="1"/>
  <c r="CB1023" i="5"/>
  <c r="CC1023" i="5" s="1"/>
  <c r="BQ1023" i="5"/>
  <c r="BR1023" i="5" s="1"/>
  <c r="CB916" i="5"/>
  <c r="CC916" i="5" s="1"/>
  <c r="BQ916" i="5"/>
  <c r="BR916" i="5" s="1"/>
  <c r="CB91" i="5"/>
  <c r="CC91" i="5" s="1"/>
  <c r="BQ91" i="5"/>
  <c r="BR91" i="5" s="1"/>
  <c r="CB870" i="5"/>
  <c r="CC870" i="5" s="1"/>
  <c r="BQ870" i="5"/>
  <c r="BR870" i="5" s="1"/>
  <c r="CB548" i="5"/>
  <c r="CC548" i="5" s="1"/>
  <c r="BQ548" i="5"/>
  <c r="BR548" i="5" s="1"/>
  <c r="CB187" i="5"/>
  <c r="CC187" i="5" s="1"/>
  <c r="BQ187" i="5"/>
  <c r="BR187" i="5" s="1"/>
  <c r="CB902" i="5"/>
  <c r="CC902" i="5" s="1"/>
  <c r="BQ902" i="5"/>
  <c r="BR902" i="5" s="1"/>
  <c r="CB487" i="5"/>
  <c r="CC487" i="5" s="1"/>
  <c r="BQ487" i="5"/>
  <c r="BR487" i="5" s="1"/>
  <c r="CB110" i="5"/>
  <c r="CC110" i="5" s="1"/>
  <c r="BQ110" i="5"/>
  <c r="BR110" i="5" s="1"/>
  <c r="CB113" i="5"/>
  <c r="CC113" i="5" s="1"/>
  <c r="BQ113" i="5"/>
  <c r="BR113" i="5" s="1"/>
  <c r="CB577" i="5"/>
  <c r="CC577" i="5" s="1"/>
  <c r="BQ577" i="5"/>
  <c r="BR577" i="5" s="1"/>
  <c r="CB106" i="5"/>
  <c r="CC106" i="5" s="1"/>
  <c r="BQ106" i="5"/>
  <c r="BR106" i="5" s="1"/>
  <c r="CB177" i="5"/>
  <c r="CC177" i="5" s="1"/>
  <c r="BQ177" i="5"/>
  <c r="BR177" i="5" s="1"/>
  <c r="CB342" i="5"/>
  <c r="CC342" i="5" s="1"/>
  <c r="BQ342" i="5"/>
  <c r="BR342" i="5" s="1"/>
  <c r="CB21" i="5"/>
  <c r="CC21" i="5" s="1"/>
  <c r="BQ21" i="5"/>
  <c r="BR21" i="5" s="1"/>
  <c r="CB660" i="5"/>
  <c r="CC660" i="5" s="1"/>
  <c r="BQ660" i="5"/>
  <c r="BR660" i="5" s="1"/>
  <c r="CB336" i="5"/>
  <c r="CC336" i="5" s="1"/>
  <c r="BQ336" i="5"/>
  <c r="BR336" i="5" s="1"/>
  <c r="CB838" i="5"/>
  <c r="CC838" i="5" s="1"/>
  <c r="BQ838" i="5"/>
  <c r="BR838" i="5" s="1"/>
  <c r="CB1058" i="5"/>
  <c r="CC1058" i="5" s="1"/>
  <c r="BQ1058" i="5"/>
  <c r="BR1058" i="5" s="1"/>
  <c r="CB85" i="5"/>
  <c r="CC85" i="5" s="1"/>
  <c r="BQ85" i="5"/>
  <c r="BR85" i="5" s="1"/>
  <c r="CB274" i="5"/>
  <c r="CC274" i="5" s="1"/>
  <c r="BQ274" i="5"/>
  <c r="BR274" i="5" s="1"/>
  <c r="CB845" i="5"/>
  <c r="CC845" i="5" s="1"/>
  <c r="BQ845" i="5"/>
  <c r="BR845" i="5" s="1"/>
  <c r="CB1129" i="5"/>
  <c r="CC1129" i="5" s="1"/>
  <c r="BQ1129" i="5"/>
  <c r="BR1129" i="5" s="1"/>
  <c r="CB433" i="5"/>
  <c r="CC433" i="5" s="1"/>
  <c r="BQ433" i="5"/>
  <c r="BR433" i="5" s="1"/>
  <c r="CB558" i="5"/>
  <c r="CC558" i="5" s="1"/>
  <c r="BQ558" i="5"/>
  <c r="BR558" i="5" s="1"/>
  <c r="CB516" i="5"/>
  <c r="CC516" i="5" s="1"/>
  <c r="BQ516" i="5"/>
  <c r="BR516" i="5" s="1"/>
  <c r="CB96" i="5"/>
  <c r="CC96" i="5" s="1"/>
  <c r="BQ96" i="5"/>
  <c r="BR96" i="5" s="1"/>
  <c r="CB486" i="5"/>
  <c r="CC486" i="5" s="1"/>
  <c r="BQ486" i="5"/>
  <c r="BR486" i="5" s="1"/>
  <c r="CB745" i="5"/>
  <c r="CC745" i="5" s="1"/>
  <c r="BQ745" i="5"/>
  <c r="BR745" i="5" s="1"/>
  <c r="CB754" i="5"/>
  <c r="CC754" i="5" s="1"/>
  <c r="BQ754" i="5"/>
  <c r="BR754" i="5" s="1"/>
  <c r="CB119" i="5"/>
  <c r="CC119" i="5" s="1"/>
  <c r="BQ119" i="5"/>
  <c r="BR119" i="5" s="1"/>
  <c r="CB1096" i="5"/>
  <c r="CC1096" i="5" s="1"/>
  <c r="BQ1096" i="5"/>
  <c r="BR1096" i="5" s="1"/>
  <c r="CB245" i="5"/>
  <c r="CC245" i="5" s="1"/>
  <c r="BQ245" i="5"/>
  <c r="BR245" i="5" s="1"/>
  <c r="CB390" i="5"/>
  <c r="CC390" i="5" s="1"/>
  <c r="BQ390" i="5"/>
  <c r="BR390" i="5" s="1"/>
  <c r="CB546" i="5"/>
  <c r="CC546" i="5" s="1"/>
  <c r="BQ546" i="5"/>
  <c r="BR546" i="5" s="1"/>
  <c r="CB749" i="5"/>
  <c r="CC749" i="5" s="1"/>
  <c r="BQ749" i="5"/>
  <c r="BR749" i="5" s="1"/>
  <c r="CB540" i="5"/>
  <c r="CC540" i="5" s="1"/>
  <c r="BQ540" i="5"/>
  <c r="BR540" i="5" s="1"/>
  <c r="CB571" i="5"/>
  <c r="CC571" i="5" s="1"/>
  <c r="BQ571" i="5"/>
  <c r="BR571" i="5" s="1"/>
  <c r="CB132" i="5"/>
  <c r="CC132" i="5" s="1"/>
  <c r="BQ132" i="5"/>
  <c r="BR132" i="5" s="1"/>
  <c r="CB863" i="5"/>
  <c r="CC863" i="5" s="1"/>
  <c r="BQ863" i="5"/>
  <c r="BR863" i="5" s="1"/>
  <c r="CB714" i="5"/>
  <c r="CC714" i="5" s="1"/>
  <c r="BQ714" i="5"/>
  <c r="BR714" i="5" s="1"/>
  <c r="CB934" i="5"/>
  <c r="CC934" i="5" s="1"/>
  <c r="BQ934" i="5"/>
  <c r="BR934" i="5" s="1"/>
  <c r="CB1026" i="5"/>
  <c r="CC1026" i="5" s="1"/>
  <c r="BQ1026" i="5"/>
  <c r="BR1026" i="5" s="1"/>
  <c r="CB614" i="5"/>
  <c r="CC614" i="5" s="1"/>
  <c r="BQ614" i="5"/>
  <c r="BR614" i="5" s="1"/>
  <c r="CB332" i="5"/>
  <c r="CC332" i="5" s="1"/>
  <c r="BQ332" i="5"/>
  <c r="BR332" i="5" s="1"/>
  <c r="CB549" i="5"/>
  <c r="CC549" i="5" s="1"/>
  <c r="BQ549" i="5"/>
  <c r="BR549" i="5" s="1"/>
  <c r="CB397" i="5"/>
  <c r="CC397" i="5" s="1"/>
  <c r="BQ397" i="5"/>
  <c r="BR397" i="5" s="1"/>
  <c r="CB1036" i="5"/>
  <c r="CC1036" i="5" s="1"/>
  <c r="BQ1036" i="5"/>
  <c r="BR1036" i="5" s="1"/>
  <c r="CB587" i="5"/>
  <c r="CC587" i="5" s="1"/>
  <c r="BQ587" i="5"/>
  <c r="BR587" i="5" s="1"/>
  <c r="CB229" i="5"/>
  <c r="CC229" i="5" s="1"/>
  <c r="BQ229" i="5"/>
  <c r="BR229" i="5" s="1"/>
  <c r="CB395" i="5"/>
  <c r="CC395" i="5" s="1"/>
  <c r="BQ395" i="5"/>
  <c r="BR395" i="5" s="1"/>
  <c r="CB715" i="5"/>
  <c r="CC715" i="5" s="1"/>
  <c r="BQ715" i="5"/>
  <c r="BR715" i="5" s="1"/>
  <c r="CB293" i="5"/>
  <c r="CC293" i="5" s="1"/>
  <c r="BQ293" i="5"/>
  <c r="BR293" i="5" s="1"/>
  <c r="CB93" i="5"/>
  <c r="CC93" i="5" s="1"/>
  <c r="BQ93" i="5"/>
  <c r="BR93" i="5" s="1"/>
  <c r="CB368" i="5"/>
  <c r="CC368" i="5" s="1"/>
  <c r="BQ368" i="5"/>
  <c r="BR368" i="5" s="1"/>
  <c r="CB638" i="5"/>
  <c r="CC638" i="5" s="1"/>
  <c r="BQ638" i="5"/>
  <c r="BR638" i="5" s="1"/>
  <c r="CB379" i="5"/>
  <c r="CC379" i="5" s="1"/>
  <c r="BQ379" i="5"/>
  <c r="BR379" i="5" s="1"/>
  <c r="CB526" i="5"/>
  <c r="CC526" i="5" s="1"/>
  <c r="BQ526" i="5"/>
  <c r="BR526" i="5" s="1"/>
  <c r="CB1022" i="5"/>
  <c r="CC1022" i="5" s="1"/>
  <c r="BQ1022" i="5"/>
  <c r="BR1022" i="5" s="1"/>
  <c r="CB909" i="5"/>
  <c r="CC909" i="5" s="1"/>
  <c r="BQ909" i="5"/>
  <c r="BR909" i="5" s="1"/>
  <c r="CB1101" i="5"/>
  <c r="CC1101" i="5" s="1"/>
  <c r="BQ1101" i="5"/>
  <c r="BR1101" i="5" s="1"/>
  <c r="CB1075" i="5"/>
  <c r="CC1075" i="5" s="1"/>
  <c r="BQ1075" i="5"/>
  <c r="BR1075" i="5" s="1"/>
  <c r="CB108" i="5"/>
  <c r="CC108" i="5" s="1"/>
  <c r="BQ108" i="5"/>
  <c r="BR108" i="5" s="1"/>
  <c r="CB1148" i="5"/>
  <c r="CC1148" i="5" s="1"/>
  <c r="BQ1148" i="5"/>
  <c r="BR1148" i="5" s="1"/>
  <c r="CB1176" i="5"/>
  <c r="CC1176" i="5" s="1"/>
  <c r="BQ1176" i="5"/>
  <c r="BR1176" i="5" s="1"/>
  <c r="CB352" i="5"/>
  <c r="CC352" i="5" s="1"/>
  <c r="BQ352" i="5"/>
  <c r="BR352" i="5" s="1"/>
  <c r="CB178" i="5"/>
  <c r="CC178" i="5" s="1"/>
  <c r="BQ178" i="5"/>
  <c r="BR178" i="5" s="1"/>
  <c r="CB1153" i="5"/>
  <c r="CC1153" i="5" s="1"/>
  <c r="BQ1153" i="5"/>
  <c r="BR1153" i="5" s="1"/>
  <c r="CB819" i="5"/>
  <c r="CC819" i="5" s="1"/>
  <c r="BQ819" i="5"/>
  <c r="BR819" i="5" s="1"/>
  <c r="CB611" i="5"/>
  <c r="CC611" i="5" s="1"/>
  <c r="BQ611" i="5"/>
  <c r="BR611" i="5" s="1"/>
  <c r="CB16" i="5"/>
  <c r="CC16" i="5" s="1"/>
  <c r="BQ16" i="5"/>
  <c r="BR16" i="5" s="1"/>
  <c r="CB807" i="5"/>
  <c r="CC807" i="5" s="1"/>
  <c r="BQ807" i="5"/>
  <c r="BR807" i="5" s="1"/>
  <c r="CB431" i="5"/>
  <c r="CC431" i="5" s="1"/>
  <c r="BQ431" i="5"/>
  <c r="BR431" i="5" s="1"/>
  <c r="CB417" i="5"/>
  <c r="CC417" i="5" s="1"/>
  <c r="BQ417" i="5"/>
  <c r="BR417" i="5" s="1"/>
  <c r="CB322" i="5"/>
  <c r="CC322" i="5" s="1"/>
  <c r="BQ322" i="5"/>
  <c r="BR322" i="5" s="1"/>
  <c r="CB992" i="5"/>
  <c r="CC992" i="5" s="1"/>
  <c r="BQ992" i="5"/>
  <c r="BR992" i="5" s="1"/>
  <c r="CB785" i="5"/>
  <c r="CC785" i="5" s="1"/>
  <c r="BQ785" i="5"/>
  <c r="BR785" i="5" s="1"/>
  <c r="CB463" i="5"/>
  <c r="CC463" i="5" s="1"/>
  <c r="BQ463" i="5"/>
  <c r="BR463" i="5" s="1"/>
  <c r="CB42" i="5"/>
  <c r="CC42" i="5" s="1"/>
  <c r="BQ42" i="5"/>
  <c r="BR42" i="5" s="1"/>
  <c r="CB978" i="5"/>
  <c r="CC978" i="5" s="1"/>
  <c r="BQ978" i="5"/>
  <c r="BR978" i="5" s="1"/>
  <c r="CB988" i="5"/>
  <c r="CC988" i="5" s="1"/>
  <c r="BQ988" i="5"/>
  <c r="BR988" i="5" s="1"/>
  <c r="CB574" i="5"/>
  <c r="CC574" i="5" s="1"/>
  <c r="BQ574" i="5"/>
  <c r="BR574" i="5" s="1"/>
  <c r="CB554" i="5"/>
  <c r="CC554" i="5" s="1"/>
  <c r="BQ554" i="5"/>
  <c r="BR554" i="5" s="1"/>
  <c r="CB30" i="5"/>
  <c r="CC30" i="5" s="1"/>
  <c r="BQ30" i="5"/>
  <c r="BR30" i="5" s="1"/>
  <c r="CB879" i="5"/>
  <c r="CC879" i="5" s="1"/>
  <c r="BQ879" i="5"/>
  <c r="BR879" i="5" s="1"/>
  <c r="CB853" i="5"/>
  <c r="CC853" i="5" s="1"/>
  <c r="BQ853" i="5"/>
  <c r="BR853" i="5" s="1"/>
  <c r="CB893" i="5"/>
  <c r="CC893" i="5" s="1"/>
  <c r="BQ893" i="5"/>
  <c r="BR893" i="5" s="1"/>
  <c r="CB1151" i="5"/>
  <c r="CC1151" i="5" s="1"/>
  <c r="BQ1151" i="5"/>
  <c r="BR1151" i="5" s="1"/>
  <c r="CB265" i="5"/>
  <c r="CC265" i="5" s="1"/>
  <c r="BQ265" i="5"/>
  <c r="BR265" i="5" s="1"/>
  <c r="CB59" i="5"/>
  <c r="CC59" i="5" s="1"/>
  <c r="BQ59" i="5"/>
  <c r="BR59" i="5" s="1"/>
  <c r="CB183" i="5"/>
  <c r="CC183" i="5" s="1"/>
  <c r="BQ183" i="5"/>
  <c r="BR183" i="5" s="1"/>
  <c r="CB954" i="5"/>
  <c r="CC954" i="5" s="1"/>
  <c r="BQ954" i="5"/>
  <c r="BR954" i="5" s="1"/>
  <c r="CB716" i="5"/>
  <c r="CC716" i="5" s="1"/>
  <c r="BQ716" i="5"/>
  <c r="BR716" i="5" s="1"/>
  <c r="CB186" i="5"/>
  <c r="CC186" i="5" s="1"/>
  <c r="BQ186" i="5"/>
  <c r="BR186" i="5" s="1"/>
  <c r="CB227" i="5"/>
  <c r="CC227" i="5" s="1"/>
  <c r="BQ227" i="5"/>
  <c r="BR227" i="5" s="1"/>
  <c r="CB712" i="5"/>
  <c r="CC712" i="5" s="1"/>
  <c r="BQ712" i="5"/>
  <c r="BR712" i="5" s="1"/>
  <c r="CB252" i="5"/>
  <c r="CC252" i="5" s="1"/>
  <c r="BQ252" i="5"/>
  <c r="BR252" i="5" s="1"/>
  <c r="CB520" i="5"/>
  <c r="CC520" i="5" s="1"/>
  <c r="BQ520" i="5"/>
  <c r="BR520" i="5" s="1"/>
  <c r="CB839" i="5"/>
  <c r="CC839" i="5" s="1"/>
  <c r="BQ839" i="5"/>
  <c r="BR839" i="5" s="1"/>
  <c r="CB366" i="5"/>
  <c r="CC366" i="5" s="1"/>
  <c r="BQ366" i="5"/>
  <c r="BR366" i="5" s="1"/>
  <c r="CB883" i="5"/>
  <c r="CC883" i="5" s="1"/>
  <c r="BQ883" i="5"/>
  <c r="BR883" i="5" s="1"/>
  <c r="CB1154" i="5"/>
  <c r="CC1154" i="5" s="1"/>
  <c r="BQ1154" i="5"/>
  <c r="BR1154" i="5" s="1"/>
  <c r="CB367" i="5"/>
  <c r="CC367" i="5" s="1"/>
  <c r="BQ367" i="5"/>
  <c r="BR367" i="5" s="1"/>
  <c r="CB1179" i="5"/>
  <c r="CC1179" i="5" s="1"/>
  <c r="BQ1179" i="5"/>
  <c r="BR1179" i="5" s="1"/>
  <c r="CB592" i="5"/>
  <c r="CC592" i="5" s="1"/>
  <c r="BQ592" i="5"/>
  <c r="BR592" i="5" s="1"/>
  <c r="CB483" i="5"/>
  <c r="CC483" i="5" s="1"/>
  <c r="BQ483" i="5"/>
  <c r="BR483" i="5" s="1"/>
  <c r="CB823" i="5"/>
  <c r="CC823" i="5" s="1"/>
  <c r="BQ823" i="5"/>
  <c r="BR823" i="5" s="1"/>
  <c r="CB809" i="5"/>
  <c r="CC809" i="5" s="1"/>
  <c r="BQ809" i="5"/>
  <c r="BR809" i="5" s="1"/>
  <c r="CB97" i="5"/>
  <c r="CC97" i="5" s="1"/>
  <c r="BQ97" i="5"/>
  <c r="BR97" i="5" s="1"/>
  <c r="CB489" i="5"/>
  <c r="CC489" i="5" s="1"/>
  <c r="BQ489" i="5"/>
  <c r="BR489" i="5" s="1"/>
  <c r="CB92" i="5"/>
  <c r="CC92" i="5" s="1"/>
  <c r="BQ92" i="5"/>
  <c r="BR92" i="5" s="1"/>
  <c r="CB369" i="5"/>
  <c r="CC369" i="5" s="1"/>
  <c r="BQ369" i="5"/>
  <c r="BR369" i="5" s="1"/>
  <c r="CB1055" i="5"/>
  <c r="CC1055" i="5" s="1"/>
  <c r="BQ1055" i="5"/>
  <c r="BR1055" i="5" s="1"/>
  <c r="CB1214" i="5"/>
  <c r="CC1214" i="5" s="1"/>
  <c r="BQ1214" i="5"/>
  <c r="BR1214" i="5" s="1"/>
  <c r="CB357" i="5"/>
  <c r="CC357" i="5" s="1"/>
  <c r="BQ357" i="5"/>
  <c r="BR357" i="5" s="1"/>
  <c r="CB580" i="5"/>
  <c r="CC580" i="5" s="1"/>
  <c r="BQ580" i="5"/>
  <c r="BR580" i="5" s="1"/>
  <c r="CB70" i="5"/>
  <c r="CC70" i="5" s="1"/>
  <c r="BQ70" i="5"/>
  <c r="BR70" i="5" s="1"/>
  <c r="CB207" i="5"/>
  <c r="CC207" i="5" s="1"/>
  <c r="BQ207" i="5"/>
  <c r="BR207" i="5" s="1"/>
  <c r="CB306" i="5"/>
  <c r="CC306" i="5" s="1"/>
  <c r="BQ306" i="5"/>
  <c r="BR306" i="5" s="1"/>
  <c r="CB438" i="5"/>
  <c r="CC438" i="5" s="1"/>
  <c r="BQ438" i="5"/>
  <c r="BR438" i="5" s="1"/>
  <c r="CB1010" i="5"/>
  <c r="CC1010" i="5" s="1"/>
  <c r="BQ1010" i="5"/>
  <c r="BR1010" i="5" s="1"/>
  <c r="CB198" i="5"/>
  <c r="CC198" i="5" s="1"/>
  <c r="BQ198" i="5"/>
  <c r="BR198" i="5" s="1"/>
  <c r="CB120" i="5"/>
  <c r="CC120" i="5" s="1"/>
  <c r="BQ120" i="5"/>
  <c r="BR120" i="5" s="1"/>
  <c r="CB985" i="5"/>
  <c r="CC985" i="5" s="1"/>
  <c r="BQ985" i="5"/>
  <c r="BR985" i="5" s="1"/>
  <c r="CB188" i="5"/>
  <c r="CC188" i="5" s="1"/>
  <c r="BQ188" i="5"/>
  <c r="BR188" i="5" s="1"/>
  <c r="CB957" i="5"/>
  <c r="CC957" i="5" s="1"/>
  <c r="BQ957" i="5"/>
  <c r="BR957" i="5" s="1"/>
  <c r="CB444" i="5"/>
  <c r="CC444" i="5" s="1"/>
  <c r="BQ444" i="5"/>
  <c r="BR444" i="5" s="1"/>
  <c r="CB45" i="5"/>
  <c r="CC45" i="5" s="1"/>
  <c r="BQ45" i="5"/>
  <c r="BR45" i="5" s="1"/>
  <c r="CB1141" i="5"/>
  <c r="CC1141" i="5" s="1"/>
  <c r="BQ1141" i="5"/>
  <c r="BR1141" i="5" s="1"/>
  <c r="CB358" i="5"/>
  <c r="CC358" i="5" s="1"/>
  <c r="BQ358" i="5"/>
  <c r="BR358" i="5" s="1"/>
  <c r="CB588" i="5"/>
  <c r="CC588" i="5" s="1"/>
  <c r="BQ588" i="5"/>
  <c r="BR588" i="5" s="1"/>
  <c r="CB644" i="5"/>
  <c r="CC644" i="5" s="1"/>
  <c r="BQ644" i="5"/>
  <c r="BR644" i="5" s="1"/>
  <c r="CB404" i="5"/>
  <c r="CC404" i="5" s="1"/>
  <c r="BQ404" i="5"/>
  <c r="BR404" i="5" s="1"/>
  <c r="CB472" i="5"/>
  <c r="CC472" i="5" s="1"/>
  <c r="BQ472" i="5"/>
  <c r="BR472" i="5" s="1"/>
  <c r="CB143" i="5"/>
  <c r="CC143" i="5" s="1"/>
  <c r="BQ143" i="5"/>
  <c r="BR143" i="5" s="1"/>
  <c r="CB633" i="5"/>
  <c r="CC633" i="5" s="1"/>
  <c r="BQ633" i="5"/>
  <c r="BR633" i="5" s="1"/>
  <c r="CB297" i="5"/>
  <c r="CC297" i="5" s="1"/>
  <c r="BQ297" i="5"/>
  <c r="BR297" i="5" s="1"/>
  <c r="CB124" i="5"/>
  <c r="CC124" i="5" s="1"/>
  <c r="BQ124" i="5"/>
  <c r="BR124" i="5" s="1"/>
  <c r="CB344" i="5"/>
  <c r="CC344" i="5" s="1"/>
  <c r="BQ344" i="5"/>
  <c r="BR344" i="5" s="1"/>
  <c r="CB255" i="5"/>
  <c r="CC255" i="5" s="1"/>
  <c r="BQ255" i="5"/>
  <c r="BR255" i="5" s="1"/>
  <c r="CB214" i="5"/>
  <c r="CC214" i="5" s="1"/>
  <c r="BQ214" i="5"/>
  <c r="BR214" i="5" s="1"/>
  <c r="CB304" i="5"/>
  <c r="CC304" i="5" s="1"/>
  <c r="BQ304" i="5"/>
  <c r="BR304" i="5" s="1"/>
  <c r="CB105" i="5"/>
  <c r="CC105" i="5" s="1"/>
  <c r="BQ105" i="5"/>
  <c r="BR105" i="5" s="1"/>
  <c r="CB1122" i="5"/>
  <c r="CC1122" i="5" s="1"/>
  <c r="BQ1122" i="5"/>
  <c r="BR1122" i="5" s="1"/>
  <c r="CB129" i="5"/>
  <c r="CC129" i="5" s="1"/>
  <c r="BQ129" i="5"/>
  <c r="BR129" i="5" s="1"/>
  <c r="CB46" i="5"/>
  <c r="CC46" i="5" s="1"/>
  <c r="BQ46" i="5"/>
  <c r="BR46" i="5" s="1"/>
  <c r="CB708" i="5"/>
  <c r="CC708" i="5" s="1"/>
  <c r="BQ708" i="5"/>
  <c r="BR708" i="5" s="1"/>
  <c r="CB873" i="5"/>
  <c r="CC873" i="5" s="1"/>
  <c r="BQ873" i="5"/>
  <c r="BR873" i="5" s="1"/>
  <c r="CB44" i="5"/>
  <c r="CC44" i="5" s="1"/>
  <c r="BQ44" i="5"/>
  <c r="BR44" i="5" s="1"/>
  <c r="CB1105" i="5"/>
  <c r="CC1105" i="5" s="1"/>
  <c r="BQ1105" i="5"/>
  <c r="BR1105" i="5" s="1"/>
  <c r="CB533" i="5"/>
  <c r="CC533" i="5" s="1"/>
  <c r="BQ533" i="5"/>
  <c r="BR533" i="5" s="1"/>
  <c r="CB467" i="5"/>
  <c r="CC467" i="5" s="1"/>
  <c r="BQ467" i="5"/>
  <c r="BR467" i="5" s="1"/>
  <c r="CB56" i="5"/>
  <c r="CC56" i="5" s="1"/>
  <c r="BQ56" i="5"/>
  <c r="BR56" i="5" s="1"/>
  <c r="CB485" i="5"/>
  <c r="CC485" i="5" s="1"/>
  <c r="BQ485" i="5"/>
  <c r="BR485" i="5" s="1"/>
  <c r="CB1110" i="5"/>
  <c r="CC1110" i="5" s="1"/>
  <c r="BQ1110" i="5"/>
  <c r="BR1110" i="5" s="1"/>
  <c r="CB911" i="5"/>
  <c r="CC911" i="5" s="1"/>
  <c r="BQ911" i="5"/>
  <c r="BR911" i="5" s="1"/>
  <c r="CB266" i="5"/>
  <c r="CC266" i="5" s="1"/>
  <c r="BQ266" i="5"/>
  <c r="BR266" i="5" s="1"/>
  <c r="CB409" i="5"/>
  <c r="CC409" i="5" s="1"/>
  <c r="BQ409" i="5"/>
  <c r="BR409" i="5" s="1"/>
  <c r="CB1186" i="5"/>
  <c r="CC1186" i="5" s="1"/>
  <c r="BQ1186" i="5"/>
  <c r="BR1186" i="5" s="1"/>
  <c r="CB138" i="5"/>
  <c r="CC138" i="5" s="1"/>
  <c r="BQ138" i="5"/>
  <c r="BR138" i="5" s="1"/>
  <c r="CB1205" i="5"/>
  <c r="CC1205" i="5" s="1"/>
  <c r="BQ1205" i="5"/>
  <c r="BR1205" i="5" s="1"/>
  <c r="CB743" i="5"/>
  <c r="CC743" i="5" s="1"/>
  <c r="BQ743" i="5"/>
  <c r="BR743" i="5" s="1"/>
  <c r="CB361" i="5"/>
  <c r="CC361" i="5" s="1"/>
  <c r="BQ361" i="5"/>
  <c r="BR361" i="5" s="1"/>
  <c r="CB281" i="5"/>
  <c r="CC281" i="5" s="1"/>
  <c r="BQ281" i="5"/>
  <c r="BR281" i="5" s="1"/>
  <c r="CB83" i="5"/>
  <c r="CC83" i="5" s="1"/>
  <c r="BQ83" i="5"/>
  <c r="BR83" i="5" s="1"/>
  <c r="CB109" i="5"/>
  <c r="CC109" i="5" s="1"/>
  <c r="BQ109" i="5"/>
  <c r="BR109" i="5" s="1"/>
  <c r="CB211" i="5"/>
  <c r="CC211" i="5" s="1"/>
  <c r="BQ211" i="5"/>
  <c r="BR211" i="5" s="1"/>
  <c r="CB741" i="5"/>
  <c r="CC741" i="5" s="1"/>
  <c r="BQ741" i="5"/>
  <c r="BR741" i="5" s="1"/>
  <c r="CB969" i="5"/>
  <c r="CC969" i="5" s="1"/>
  <c r="BQ969" i="5"/>
  <c r="BR969" i="5" s="1"/>
  <c r="CB1163" i="5"/>
  <c r="CC1163" i="5" s="1"/>
  <c r="BQ1163" i="5"/>
  <c r="BR1163" i="5" s="1"/>
  <c r="CB114" i="5"/>
  <c r="CC114" i="5" s="1"/>
  <c r="BQ114" i="5"/>
  <c r="BR114" i="5" s="1"/>
  <c r="CB156" i="5"/>
  <c r="CC156" i="5" s="1"/>
  <c r="BQ156" i="5"/>
  <c r="BR156" i="5" s="1"/>
  <c r="CB810" i="5"/>
  <c r="CC810" i="5" s="1"/>
  <c r="BQ810" i="5"/>
  <c r="BR810" i="5" s="1"/>
  <c r="CB937" i="5"/>
  <c r="CC937" i="5" s="1"/>
  <c r="BQ937" i="5"/>
  <c r="BR937" i="5" s="1"/>
  <c r="CB420" i="5"/>
  <c r="CC420" i="5" s="1"/>
  <c r="BQ420" i="5"/>
  <c r="BR420" i="5" s="1"/>
  <c r="CB806" i="5"/>
  <c r="CC806" i="5" s="1"/>
  <c r="BQ806" i="5"/>
  <c r="BR806" i="5" s="1"/>
  <c r="CB453" i="5"/>
  <c r="CC453" i="5" s="1"/>
  <c r="BQ453" i="5"/>
  <c r="BR453" i="5" s="1"/>
  <c r="CB376" i="5"/>
  <c r="CC376" i="5" s="1"/>
  <c r="BQ376" i="5"/>
  <c r="BR376" i="5" s="1"/>
  <c r="CB396" i="5"/>
  <c r="CC396" i="5" s="1"/>
  <c r="BQ396" i="5"/>
  <c r="BR396" i="5" s="1"/>
  <c r="CB728" i="5"/>
  <c r="CC728" i="5" s="1"/>
  <c r="BQ728" i="5"/>
  <c r="BR728" i="5" s="1"/>
  <c r="CB769" i="5"/>
  <c r="CC769" i="5" s="1"/>
  <c r="BQ769" i="5"/>
  <c r="BR769" i="5" s="1"/>
  <c r="CB717" i="5"/>
  <c r="CC717" i="5" s="1"/>
  <c r="BQ717" i="5"/>
  <c r="BR717" i="5" s="1"/>
  <c r="CB568" i="5"/>
  <c r="CC568" i="5" s="1"/>
  <c r="BQ568" i="5"/>
  <c r="BR568" i="5" s="1"/>
  <c r="CB155" i="5"/>
  <c r="CC155" i="5" s="1"/>
  <c r="BQ155" i="5"/>
  <c r="BR155" i="5" s="1"/>
  <c r="CB157" i="5"/>
  <c r="CC157" i="5" s="1"/>
  <c r="BQ157" i="5"/>
  <c r="BR157" i="5" s="1"/>
  <c r="CB179" i="5"/>
  <c r="CC179" i="5" s="1"/>
  <c r="BQ179" i="5"/>
  <c r="BR179" i="5" s="1"/>
  <c r="CB1116" i="5"/>
  <c r="CC1116" i="5" s="1"/>
  <c r="BQ1116" i="5"/>
  <c r="BR1116" i="5" s="1"/>
  <c r="CB1177" i="5"/>
  <c r="CC1177" i="5" s="1"/>
  <c r="BQ1177" i="5"/>
  <c r="BR1177" i="5" s="1"/>
  <c r="CB5" i="5"/>
  <c r="CC5" i="5" s="1"/>
  <c r="BQ5" i="5"/>
  <c r="BR5" i="5" s="1"/>
  <c r="CB875" i="5"/>
  <c r="CC875" i="5" s="1"/>
  <c r="BQ875" i="5"/>
  <c r="BR875" i="5" s="1"/>
  <c r="CB314" i="5"/>
  <c r="CC314" i="5" s="1"/>
  <c r="BQ314" i="5"/>
  <c r="BR314" i="5" s="1"/>
  <c r="CB169" i="5"/>
  <c r="CC169" i="5" s="1"/>
  <c r="BQ169" i="5"/>
  <c r="BR169" i="5" s="1"/>
  <c r="CB1145" i="5"/>
  <c r="CC1145" i="5" s="1"/>
  <c r="BQ1145" i="5"/>
  <c r="BR1145" i="5" s="1"/>
  <c r="CB532" i="5"/>
  <c r="CC532" i="5" s="1"/>
  <c r="BQ532" i="5"/>
  <c r="BR532" i="5" s="1"/>
  <c r="CB450" i="5"/>
  <c r="CC450" i="5" s="1"/>
  <c r="BQ450" i="5"/>
  <c r="BR450" i="5" s="1"/>
  <c r="CB573" i="5"/>
  <c r="CC573" i="5" s="1"/>
  <c r="BQ573" i="5"/>
  <c r="BR573" i="5" s="1"/>
  <c r="CB692" i="5"/>
  <c r="CC692" i="5" s="1"/>
  <c r="BQ692" i="5"/>
  <c r="BR692" i="5" s="1"/>
  <c r="CB275" i="5"/>
  <c r="CC275" i="5" s="1"/>
  <c r="BQ275" i="5"/>
  <c r="BR275" i="5" s="1"/>
  <c r="CB428" i="5"/>
  <c r="CC428" i="5" s="1"/>
  <c r="BQ428" i="5"/>
  <c r="BR428" i="5" s="1"/>
  <c r="CB925" i="5"/>
  <c r="CC925" i="5" s="1"/>
  <c r="BQ925" i="5"/>
  <c r="BR925" i="5" s="1"/>
  <c r="CB649" i="5"/>
  <c r="CC649" i="5" s="1"/>
  <c r="BQ649" i="5"/>
  <c r="BR649" i="5" s="1"/>
  <c r="CB565" i="5"/>
  <c r="CC565" i="5" s="1"/>
  <c r="BQ565" i="5"/>
  <c r="BR565" i="5" s="1"/>
  <c r="CB538" i="5"/>
  <c r="CC538" i="5" s="1"/>
  <c r="BQ538" i="5"/>
  <c r="BR538" i="5" s="1"/>
  <c r="CB1045" i="5"/>
  <c r="CC1045" i="5" s="1"/>
  <c r="BQ1045" i="5"/>
  <c r="BR1045" i="5" s="1"/>
  <c r="CB738" i="5"/>
  <c r="CC738" i="5" s="1"/>
  <c r="BQ738" i="5"/>
  <c r="BR738" i="5" s="1"/>
  <c r="CB460" i="5"/>
  <c r="CC460" i="5" s="1"/>
  <c r="BQ460" i="5"/>
  <c r="BR460" i="5" s="1"/>
  <c r="CB1115" i="5"/>
  <c r="CC1115" i="5" s="1"/>
  <c r="BQ1115" i="5"/>
  <c r="BR1115" i="5" s="1"/>
  <c r="CB324" i="5"/>
  <c r="CC324" i="5" s="1"/>
  <c r="BQ324" i="5"/>
  <c r="BR324" i="5" s="1"/>
  <c r="CB267" i="5"/>
  <c r="CC267" i="5" s="1"/>
  <c r="BQ267" i="5"/>
  <c r="BR267" i="5" s="1"/>
  <c r="CB107" i="5"/>
  <c r="CC107" i="5" s="1"/>
  <c r="BQ107" i="5"/>
  <c r="BR107" i="5" s="1"/>
  <c r="CB285" i="5"/>
  <c r="CC285" i="5" s="1"/>
  <c r="BQ285" i="5"/>
  <c r="BR285" i="5" s="1"/>
  <c r="CB236" i="5"/>
  <c r="CC236" i="5" s="1"/>
  <c r="BQ236" i="5"/>
  <c r="BR236" i="5" s="1"/>
  <c r="CB793" i="5"/>
  <c r="CC793" i="5" s="1"/>
  <c r="BQ793" i="5"/>
  <c r="BR793" i="5" s="1"/>
  <c r="CB469" i="5"/>
  <c r="CC469" i="5" s="1"/>
  <c r="BQ469" i="5"/>
  <c r="BR469" i="5" s="1"/>
  <c r="CB294" i="5"/>
  <c r="CC294" i="5" s="1"/>
  <c r="BQ294" i="5"/>
  <c r="BR294" i="5" s="1"/>
  <c r="CB126" i="5"/>
  <c r="CC126" i="5" s="1"/>
  <c r="BQ126" i="5"/>
  <c r="BR126" i="5" s="1"/>
  <c r="CB101" i="5"/>
  <c r="CC101" i="5" s="1"/>
  <c r="BQ101" i="5"/>
  <c r="BR101" i="5" s="1"/>
  <c r="CB830" i="5"/>
  <c r="CC830" i="5" s="1"/>
  <c r="BQ830" i="5"/>
  <c r="BR830" i="5" s="1"/>
  <c r="CB673" i="5"/>
  <c r="CC673" i="5" s="1"/>
  <c r="BQ673" i="5"/>
  <c r="BR673" i="5" s="1"/>
  <c r="CB1217" i="5"/>
  <c r="CC1217" i="5" s="1"/>
  <c r="BQ1217" i="5"/>
  <c r="BR1217" i="5" s="1"/>
  <c r="CB57" i="5"/>
  <c r="CC57" i="5" s="1"/>
  <c r="BQ57" i="5"/>
  <c r="BR57" i="5" s="1"/>
  <c r="CB667" i="5"/>
  <c r="CC667" i="5" s="1"/>
  <c r="BQ667" i="5"/>
  <c r="BR667" i="5" s="1"/>
  <c r="CB1059" i="5"/>
  <c r="CC1059" i="5" s="1"/>
  <c r="BQ1059" i="5"/>
  <c r="BR1059" i="5" s="1"/>
  <c r="CB118" i="5"/>
  <c r="CC118" i="5" s="1"/>
  <c r="BQ118" i="5"/>
  <c r="BR118" i="5" s="1"/>
  <c r="CB643" i="5"/>
  <c r="CC643" i="5" s="1"/>
  <c r="BQ643" i="5"/>
  <c r="BR643" i="5" s="1"/>
  <c r="CB794" i="5"/>
  <c r="CC794" i="5" s="1"/>
  <c r="BQ794" i="5"/>
  <c r="BR794" i="5" s="1"/>
  <c r="CB197" i="5"/>
  <c r="CC197" i="5" s="1"/>
  <c r="BQ197" i="5"/>
  <c r="BR197" i="5" s="1"/>
  <c r="CB1097" i="5"/>
  <c r="CC1097" i="5" s="1"/>
  <c r="BQ1097" i="5"/>
  <c r="BR1097" i="5" s="1"/>
  <c r="CB160" i="5"/>
  <c r="CC160" i="5" s="1"/>
  <c r="BQ160" i="5"/>
  <c r="BR160" i="5" s="1"/>
  <c r="CB147" i="5"/>
  <c r="CC147" i="5" s="1"/>
  <c r="BQ147" i="5"/>
  <c r="BR147" i="5" s="1"/>
  <c r="CB832" i="5"/>
  <c r="CC832" i="5" s="1"/>
  <c r="BQ832" i="5"/>
  <c r="BR832" i="5" s="1"/>
  <c r="CB193" i="5"/>
  <c r="CC193" i="5" s="1"/>
  <c r="BQ193" i="5"/>
  <c r="BR193" i="5" s="1"/>
  <c r="CB364" i="5"/>
  <c r="CC364" i="5" s="1"/>
  <c r="BQ364" i="5"/>
  <c r="BR364" i="5" s="1"/>
  <c r="CB448" i="5"/>
  <c r="CC448" i="5" s="1"/>
  <c r="BQ448" i="5"/>
  <c r="BR448" i="5" s="1"/>
  <c r="CB898" i="5"/>
  <c r="CC898" i="5" s="1"/>
  <c r="BQ898" i="5"/>
  <c r="BR898" i="5" s="1"/>
  <c r="CB149" i="5"/>
  <c r="CC149" i="5" s="1"/>
  <c r="BQ149" i="5"/>
  <c r="BR149" i="5" s="1"/>
  <c r="CB662" i="5"/>
  <c r="CC662" i="5" s="1"/>
  <c r="BQ662" i="5"/>
  <c r="BR662" i="5" s="1"/>
  <c r="CB1050" i="5"/>
  <c r="CC1050" i="5" s="1"/>
  <c r="BQ1050" i="5"/>
  <c r="BR1050" i="5" s="1"/>
  <c r="CB1087" i="5"/>
  <c r="CC1087" i="5" s="1"/>
  <c r="BQ1087" i="5"/>
  <c r="BR1087" i="5" s="1"/>
  <c r="CB68" i="5"/>
  <c r="CC68" i="5" s="1"/>
  <c r="BQ68" i="5"/>
  <c r="BR68" i="5" s="1"/>
  <c r="CB456" i="5"/>
  <c r="CC456" i="5" s="1"/>
  <c r="BQ456" i="5"/>
  <c r="BR456" i="5" s="1"/>
  <c r="CB422" i="5"/>
  <c r="CC422" i="5" s="1"/>
  <c r="BQ422" i="5"/>
  <c r="BR422" i="5" s="1"/>
  <c r="CB468" i="5"/>
  <c r="CC468" i="5" s="1"/>
  <c r="BQ468" i="5"/>
  <c r="BR468" i="5" s="1"/>
  <c r="CB949" i="5"/>
  <c r="CC949" i="5" s="1"/>
  <c r="BQ949" i="5"/>
  <c r="BR949" i="5" s="1"/>
  <c r="CB1042" i="5"/>
  <c r="CC1042" i="5" s="1"/>
  <c r="BQ1042" i="5"/>
  <c r="BR1042" i="5" s="1"/>
  <c r="CB583" i="5"/>
  <c r="CC583" i="5" s="1"/>
  <c r="BQ583" i="5"/>
  <c r="BR583" i="5" s="1"/>
  <c r="CB846" i="5"/>
  <c r="CC846" i="5" s="1"/>
  <c r="BQ846" i="5"/>
  <c r="BR846" i="5" s="1"/>
  <c r="CB482" i="5"/>
  <c r="CC482" i="5" s="1"/>
  <c r="BQ482" i="5"/>
  <c r="BR482" i="5" s="1"/>
  <c r="CB767" i="5"/>
  <c r="CC767" i="5" s="1"/>
  <c r="BQ767" i="5"/>
  <c r="BR767" i="5" s="1"/>
  <c r="CB878" i="5"/>
  <c r="CC878" i="5" s="1"/>
  <c r="BQ878" i="5"/>
  <c r="BR878" i="5" s="1"/>
  <c r="CB1152" i="5"/>
  <c r="CC1152" i="5" s="1"/>
  <c r="BQ1152" i="5"/>
  <c r="BR1152" i="5" s="1"/>
  <c r="CB851" i="5"/>
  <c r="CC851" i="5" s="1"/>
  <c r="BQ851" i="5"/>
  <c r="BR851" i="5" s="1"/>
  <c r="CB215" i="5"/>
  <c r="CC215" i="5" s="1"/>
  <c r="BQ215" i="5"/>
  <c r="BR215" i="5" s="1"/>
  <c r="CB152" i="5"/>
  <c r="CC152" i="5" s="1"/>
  <c r="BQ152" i="5"/>
  <c r="BR152" i="5" s="1"/>
  <c r="CB4" i="5"/>
  <c r="CC4" i="5" s="1"/>
  <c r="BQ4" i="5"/>
  <c r="BR4" i="5" s="1"/>
  <c r="CB201" i="5"/>
  <c r="CC201" i="5" s="1"/>
  <c r="BQ201" i="5"/>
  <c r="BR201" i="5" s="1"/>
  <c r="CB552" i="5"/>
  <c r="CC552" i="5" s="1"/>
  <c r="BQ552" i="5"/>
  <c r="BR552" i="5" s="1"/>
  <c r="CB161" i="5"/>
  <c r="CC161" i="5" s="1"/>
  <c r="BQ161" i="5"/>
  <c r="BR161" i="5" s="1"/>
  <c r="CB98" i="5"/>
  <c r="CC98" i="5" s="1"/>
  <c r="BQ98" i="5"/>
  <c r="BR98" i="5" s="1"/>
  <c r="CB424" i="5"/>
  <c r="CC424" i="5" s="1"/>
  <c r="BQ424" i="5"/>
  <c r="BR424" i="5" s="1"/>
  <c r="CB264" i="5"/>
  <c r="CC264" i="5" s="1"/>
  <c r="BQ264" i="5"/>
  <c r="BR264" i="5" s="1"/>
  <c r="CB996" i="5"/>
  <c r="CC996" i="5" s="1"/>
  <c r="BQ996" i="5"/>
  <c r="BR996" i="5" s="1"/>
  <c r="CB25" i="5"/>
  <c r="CC25" i="5" s="1"/>
  <c r="BQ25" i="5"/>
  <c r="BR25" i="5" s="1"/>
  <c r="CB938" i="5"/>
  <c r="CC938" i="5" s="1"/>
  <c r="BQ938" i="5"/>
  <c r="BR938" i="5" s="1"/>
  <c r="CB713" i="5"/>
  <c r="CC713" i="5" s="1"/>
  <c r="BQ713" i="5"/>
  <c r="BR713" i="5" s="1"/>
  <c r="CB340" i="5"/>
  <c r="CC340" i="5" s="1"/>
  <c r="BQ340" i="5"/>
  <c r="BR340" i="5" s="1"/>
  <c r="CB693" i="5"/>
  <c r="CC693" i="5" s="1"/>
  <c r="BQ693" i="5"/>
  <c r="BR693" i="5" s="1"/>
  <c r="CB480" i="5"/>
  <c r="CC480" i="5" s="1"/>
  <c r="BQ480" i="5"/>
  <c r="BR480" i="5" s="1"/>
  <c r="CB439" i="5"/>
  <c r="CC439" i="5" s="1"/>
  <c r="BQ439" i="5"/>
  <c r="BR439" i="5" s="1"/>
  <c r="CB943" i="5"/>
  <c r="CC943" i="5" s="1"/>
  <c r="BQ943" i="5"/>
  <c r="BR943" i="5" s="1"/>
  <c r="CB556" i="5"/>
  <c r="CC556" i="5" s="1"/>
  <c r="BQ556" i="5"/>
  <c r="BR556" i="5" s="1"/>
  <c r="CB1098" i="5"/>
  <c r="CC1098" i="5" s="1"/>
  <c r="BQ1098" i="5"/>
  <c r="BR1098" i="5" s="1"/>
  <c r="CB758" i="5"/>
  <c r="CC758" i="5" s="1"/>
  <c r="BQ758" i="5"/>
  <c r="BR758" i="5" s="1"/>
  <c r="CB901" i="5"/>
  <c r="CC901" i="5" s="1"/>
  <c r="BQ901" i="5"/>
  <c r="BR901" i="5" s="1"/>
  <c r="CB593" i="5"/>
  <c r="CC593" i="5" s="1"/>
  <c r="BQ593" i="5"/>
  <c r="BR593" i="5" s="1"/>
  <c r="CB664" i="5"/>
  <c r="CC664" i="5" s="1"/>
  <c r="BQ664" i="5"/>
  <c r="BR664" i="5" s="1"/>
  <c r="CB596" i="5"/>
  <c r="CC596" i="5" s="1"/>
  <c r="BQ596" i="5"/>
  <c r="BR596" i="5" s="1"/>
  <c r="CB89" i="5"/>
  <c r="CC89" i="5" s="1"/>
  <c r="BQ89" i="5"/>
  <c r="BR89" i="5" s="1"/>
  <c r="CB694" i="5"/>
  <c r="CC694" i="5" s="1"/>
  <c r="BQ694" i="5"/>
  <c r="BR694" i="5" s="1"/>
  <c r="CB972" i="5"/>
  <c r="CC972" i="5" s="1"/>
  <c r="BQ972" i="5"/>
  <c r="BR972" i="5" s="1"/>
  <c r="CB62" i="5"/>
  <c r="CC62" i="5" s="1"/>
  <c r="BQ62" i="5"/>
  <c r="BR62" i="5" s="1"/>
  <c r="CB798" i="5"/>
  <c r="CC798" i="5" s="1"/>
  <c r="BQ798" i="5"/>
  <c r="BR798" i="5" s="1"/>
  <c r="CB965" i="5"/>
  <c r="CC965" i="5" s="1"/>
  <c r="BQ965" i="5"/>
  <c r="BR965" i="5" s="1"/>
  <c r="CB327" i="5"/>
  <c r="CC327" i="5" s="1"/>
  <c r="BQ327" i="5"/>
  <c r="BR327" i="5" s="1"/>
  <c r="CB684" i="5"/>
  <c r="CC684" i="5" s="1"/>
  <c r="BQ684" i="5"/>
  <c r="BR684" i="5" s="1"/>
  <c r="CB166" i="5"/>
  <c r="CC166" i="5" s="1"/>
  <c r="BQ166" i="5"/>
  <c r="BR166" i="5" s="1"/>
  <c r="CB1054" i="5"/>
  <c r="CC1054" i="5" s="1"/>
  <c r="BQ1054" i="5"/>
  <c r="BR1054" i="5" s="1"/>
  <c r="CB891" i="5"/>
  <c r="CC891" i="5" s="1"/>
  <c r="BQ891" i="5"/>
  <c r="BR891" i="5" s="1"/>
  <c r="CB1018" i="5"/>
  <c r="CC1018" i="5" s="1"/>
  <c r="BQ1018" i="5"/>
  <c r="BR1018" i="5" s="1"/>
  <c r="CB581" i="5"/>
  <c r="CC581" i="5" s="1"/>
  <c r="BQ581" i="5"/>
  <c r="BR581" i="5" s="1"/>
  <c r="CB429" i="5"/>
  <c r="CC429" i="5" s="1"/>
  <c r="BQ429" i="5"/>
  <c r="BR429" i="5" s="1"/>
  <c r="CB410" i="5"/>
  <c r="CC410" i="5" s="1"/>
  <c r="BQ410" i="5"/>
  <c r="BR410" i="5" s="1"/>
  <c r="CB1210" i="5"/>
  <c r="CC1210" i="5" s="1"/>
  <c r="BQ1210" i="5"/>
  <c r="BR1210" i="5" s="1"/>
  <c r="CB1189" i="5"/>
  <c r="CC1189" i="5" s="1"/>
  <c r="BQ1189" i="5"/>
  <c r="BR1189" i="5" s="1"/>
  <c r="CB1020" i="5"/>
  <c r="CC1020" i="5" s="1"/>
  <c r="BQ1020" i="5"/>
  <c r="BR1020" i="5" s="1"/>
  <c r="CB816" i="5"/>
  <c r="CC816" i="5" s="1"/>
  <c r="BQ816" i="5"/>
  <c r="BR816" i="5" s="1"/>
  <c r="CB815" i="5"/>
  <c r="CC815" i="5" s="1"/>
  <c r="BQ815" i="5"/>
  <c r="BR815" i="5" s="1"/>
  <c r="CB1188" i="5"/>
  <c r="CC1188" i="5" s="1"/>
  <c r="BQ1188" i="5"/>
  <c r="BR1188" i="5" s="1"/>
  <c r="CB1003" i="5"/>
  <c r="CC1003" i="5" s="1"/>
  <c r="BQ1003" i="5"/>
  <c r="BR1003" i="5" s="1"/>
  <c r="CB924" i="5"/>
  <c r="CC924" i="5" s="1"/>
  <c r="BQ924" i="5"/>
  <c r="BR924" i="5" s="1"/>
  <c r="CB671" i="5"/>
  <c r="CC671" i="5" s="1"/>
  <c r="BQ671" i="5"/>
  <c r="BR671" i="5" s="1"/>
  <c r="CB578" i="5"/>
  <c r="CC578" i="5" s="1"/>
  <c r="BQ578" i="5"/>
  <c r="BR578" i="5" s="1"/>
  <c r="CB477" i="5"/>
  <c r="CC477" i="5" s="1"/>
  <c r="BQ477" i="5"/>
  <c r="BR477" i="5" s="1"/>
  <c r="CB77" i="5"/>
  <c r="CC77" i="5" s="1"/>
  <c r="BQ77" i="5"/>
  <c r="BR77" i="5" s="1"/>
  <c r="CB203" i="5"/>
  <c r="CC203" i="5" s="1"/>
  <c r="BQ203" i="5"/>
  <c r="BR203" i="5" s="1"/>
  <c r="CB1130" i="5"/>
  <c r="CC1130" i="5" s="1"/>
  <c r="BQ1130" i="5"/>
  <c r="BR1130" i="5" s="1"/>
  <c r="CB906" i="5"/>
  <c r="CC906" i="5" s="1"/>
  <c r="BQ906" i="5"/>
  <c r="BR906" i="5" s="1"/>
  <c r="CB33" i="5"/>
  <c r="CC33" i="5" s="1"/>
  <c r="BQ33" i="5"/>
  <c r="BR33" i="5" s="1"/>
  <c r="CB531" i="5"/>
  <c r="CC531" i="5" s="1"/>
  <c r="BQ531" i="5"/>
  <c r="BR531" i="5" s="1"/>
  <c r="CB770" i="5"/>
  <c r="CC770" i="5" s="1"/>
  <c r="BQ770" i="5"/>
  <c r="BR770" i="5" s="1"/>
  <c r="CB175" i="5"/>
  <c r="CC175" i="5" s="1"/>
  <c r="BQ175" i="5"/>
  <c r="BR175" i="5" s="1"/>
  <c r="CB625" i="5"/>
  <c r="CC625" i="5" s="1"/>
  <c r="BQ625" i="5"/>
  <c r="BR625" i="5" s="1"/>
  <c r="CB1117" i="5"/>
  <c r="CC1117" i="5" s="1"/>
  <c r="BQ1117" i="5"/>
  <c r="BR1117" i="5" s="1"/>
  <c r="CB498" i="5"/>
  <c r="CC498" i="5" s="1"/>
  <c r="BQ498" i="5"/>
  <c r="BR498" i="5" s="1"/>
  <c r="CB659" i="5"/>
  <c r="CC659" i="5" s="1"/>
  <c r="BQ659" i="5"/>
  <c r="BR659" i="5" s="1"/>
  <c r="CB1104" i="5"/>
  <c r="CC1104" i="5" s="1"/>
  <c r="BQ1104" i="5"/>
  <c r="BR1104" i="5" s="1"/>
  <c r="CB399" i="5"/>
  <c r="CC399" i="5" s="1"/>
  <c r="BQ399" i="5"/>
  <c r="BR399" i="5" s="1"/>
  <c r="CB387" i="5"/>
  <c r="CC387" i="5" s="1"/>
  <c r="BQ387" i="5"/>
  <c r="BR387" i="5" s="1"/>
  <c r="CB575" i="5"/>
  <c r="CC575" i="5" s="1"/>
  <c r="BQ575" i="5"/>
  <c r="BR575" i="5" s="1"/>
  <c r="CB6" i="5"/>
  <c r="CC6" i="5" s="1"/>
  <c r="BQ6" i="5"/>
  <c r="BR6" i="5" s="1"/>
  <c r="CB504" i="5"/>
  <c r="CC504" i="5" s="1"/>
  <c r="BQ504" i="5"/>
  <c r="BR504" i="5" s="1"/>
  <c r="CB312" i="5"/>
  <c r="CC312" i="5" s="1"/>
  <c r="BQ312" i="5"/>
  <c r="BR312" i="5" s="1"/>
  <c r="CB74" i="5"/>
  <c r="CC74" i="5" s="1"/>
  <c r="BQ74" i="5"/>
  <c r="BR74" i="5" s="1"/>
  <c r="CB887" i="5"/>
  <c r="CC887" i="5" s="1"/>
  <c r="BQ887" i="5"/>
  <c r="BR887" i="5" s="1"/>
  <c r="CB703" i="5"/>
  <c r="CC703" i="5" s="1"/>
  <c r="BQ703" i="5"/>
  <c r="BR703" i="5" s="1"/>
  <c r="CB841" i="5"/>
  <c r="CC841" i="5" s="1"/>
  <c r="BQ841" i="5"/>
  <c r="BR841" i="5" s="1"/>
  <c r="CB181" i="5"/>
  <c r="CC181" i="5" s="1"/>
  <c r="BQ181" i="5"/>
  <c r="BR181" i="5" s="1"/>
  <c r="CB971" i="5"/>
  <c r="CC971" i="5" s="1"/>
  <c r="BQ971" i="5"/>
  <c r="BR971" i="5" s="1"/>
  <c r="CB316" i="5"/>
  <c r="CC316" i="5" s="1"/>
  <c r="BQ316" i="5"/>
  <c r="BR316" i="5" s="1"/>
  <c r="CB847" i="5"/>
  <c r="CC847" i="5" s="1"/>
  <c r="BQ847" i="5"/>
  <c r="BR847" i="5" s="1"/>
  <c r="CB388" i="5"/>
  <c r="CC388" i="5" s="1"/>
  <c r="BQ388" i="5"/>
  <c r="BR388" i="5" s="1"/>
  <c r="CB163" i="5"/>
  <c r="CC163" i="5" s="1"/>
  <c r="BQ163" i="5"/>
  <c r="BR163" i="5" s="1"/>
  <c r="CB1029" i="5"/>
  <c r="CC1029" i="5" s="1"/>
  <c r="BQ1029" i="5"/>
  <c r="BR1029" i="5" s="1"/>
  <c r="CB1212" i="5"/>
  <c r="CC1212" i="5" s="1"/>
  <c r="BQ1212" i="5"/>
  <c r="BR1212" i="5" s="1"/>
  <c r="CB606" i="5"/>
  <c r="CC606" i="5" s="1"/>
  <c r="BQ606" i="5"/>
  <c r="BR606" i="5" s="1"/>
  <c r="CB159" i="5"/>
  <c r="CC159" i="5" s="1"/>
  <c r="BQ159" i="5"/>
  <c r="BR159" i="5" s="1"/>
  <c r="CB180" i="5"/>
  <c r="CC180" i="5" s="1"/>
  <c r="BQ180" i="5"/>
  <c r="BR180" i="5" s="1"/>
  <c r="CB254" i="5"/>
  <c r="CC254" i="5" s="1"/>
  <c r="BQ254" i="5"/>
  <c r="BR254" i="5" s="1"/>
  <c r="CB600" i="5"/>
  <c r="CC600" i="5" s="1"/>
  <c r="BQ600" i="5"/>
  <c r="BR600" i="5" s="1"/>
  <c r="CB945" i="5"/>
  <c r="CC945" i="5" s="1"/>
  <c r="BQ945" i="5"/>
  <c r="BR945" i="5" s="1"/>
  <c r="CB1030" i="5"/>
  <c r="CC1030" i="5" s="1"/>
  <c r="BQ1030" i="5"/>
  <c r="BR1030" i="5" s="1"/>
  <c r="CB1164" i="5"/>
  <c r="CC1164" i="5" s="1"/>
  <c r="BQ1164" i="5"/>
  <c r="BR1164" i="5" s="1"/>
  <c r="CB220" i="5"/>
  <c r="CC220" i="5" s="1"/>
  <c r="BQ220" i="5"/>
  <c r="BR220" i="5" s="1"/>
  <c r="CB1140" i="5"/>
  <c r="CC1140" i="5" s="1"/>
  <c r="BQ1140" i="5"/>
  <c r="BR1140" i="5" s="1"/>
  <c r="CB723" i="5"/>
  <c r="CC723" i="5" s="1"/>
  <c r="BQ723" i="5"/>
  <c r="BR723" i="5" s="1"/>
  <c r="CB430" i="5"/>
  <c r="CC430" i="5" s="1"/>
  <c r="BQ430" i="5"/>
  <c r="BR430" i="5" s="1"/>
  <c r="CB994" i="5"/>
  <c r="CC994" i="5" s="1"/>
  <c r="BQ994" i="5"/>
  <c r="BR994" i="5" s="1"/>
  <c r="CB276" i="5"/>
  <c r="CC276" i="5" s="1"/>
  <c r="BQ276" i="5"/>
  <c r="BR276" i="5" s="1"/>
  <c r="CB635" i="5"/>
  <c r="CC635" i="5" s="1"/>
  <c r="BQ635" i="5"/>
  <c r="BR635" i="5" s="1"/>
  <c r="CB689" i="5"/>
  <c r="CC689" i="5" s="1"/>
  <c r="BQ689" i="5"/>
  <c r="BR689" i="5" s="1"/>
  <c r="CB230" i="5"/>
  <c r="CC230" i="5" s="1"/>
  <c r="BQ230" i="5"/>
  <c r="BR230" i="5" s="1"/>
  <c r="CB735" i="5"/>
  <c r="CC735" i="5" s="1"/>
  <c r="BQ735" i="5"/>
  <c r="BR735" i="5" s="1"/>
  <c r="CB675" i="5"/>
  <c r="CC675" i="5" s="1"/>
  <c r="BQ675" i="5"/>
  <c r="BR675" i="5" s="1"/>
  <c r="CB874" i="5"/>
  <c r="CC874" i="5" s="1"/>
  <c r="BQ874" i="5"/>
  <c r="BR874" i="5" s="1"/>
  <c r="CB610" i="5"/>
  <c r="CC610" i="5" s="1"/>
  <c r="BQ610" i="5"/>
  <c r="BR610" i="5" s="1"/>
  <c r="CB773" i="5"/>
  <c r="CC773" i="5" s="1"/>
  <c r="BQ773" i="5"/>
  <c r="BR773" i="5" s="1"/>
  <c r="CB1044" i="5"/>
  <c r="CC1044" i="5" s="1"/>
  <c r="BQ1044" i="5"/>
  <c r="BR1044" i="5" s="1"/>
  <c r="CB986" i="5"/>
  <c r="CC986" i="5" s="1"/>
  <c r="BQ986" i="5"/>
  <c r="BR986" i="5" s="1"/>
  <c r="CB360" i="5"/>
  <c r="CC360" i="5" s="1"/>
  <c r="BQ360" i="5"/>
  <c r="BR360" i="5" s="1"/>
  <c r="CB151" i="5"/>
  <c r="CC151" i="5" s="1"/>
  <c r="BQ151" i="5"/>
  <c r="BR151" i="5" s="1"/>
  <c r="CB259" i="5"/>
  <c r="CC259" i="5" s="1"/>
  <c r="BQ259" i="5"/>
  <c r="BR259" i="5" s="1"/>
  <c r="CB385" i="5"/>
  <c r="CC385" i="5" s="1"/>
  <c r="BQ385" i="5"/>
  <c r="BR385" i="5" s="1"/>
  <c r="CB929" i="5"/>
  <c r="CC929" i="5" s="1"/>
  <c r="BQ929" i="5"/>
  <c r="BR929" i="5" s="1"/>
  <c r="CB52" i="5"/>
  <c r="CC52" i="5" s="1"/>
  <c r="BQ52" i="5"/>
  <c r="BR52" i="5" s="1"/>
  <c r="CB1037" i="5"/>
  <c r="CC1037" i="5" s="1"/>
  <c r="BQ1037" i="5"/>
  <c r="BR1037" i="5" s="1"/>
  <c r="CB792" i="5"/>
  <c r="CC792" i="5" s="1"/>
  <c r="BQ792" i="5"/>
  <c r="BR792" i="5" s="1"/>
  <c r="CB1028" i="5"/>
  <c r="CC1028" i="5" s="1"/>
  <c r="BQ1028" i="5"/>
  <c r="BR1028" i="5" s="1"/>
  <c r="CB956" i="5"/>
  <c r="CC956" i="5" s="1"/>
  <c r="BQ956" i="5"/>
  <c r="BR956" i="5" s="1"/>
  <c r="CB678" i="5"/>
  <c r="CC678" i="5" s="1"/>
  <c r="BQ678" i="5"/>
  <c r="BR678" i="5" s="1"/>
  <c r="CB346" i="5"/>
  <c r="CC346" i="5" s="1"/>
  <c r="BQ346" i="5"/>
  <c r="BR346" i="5" s="1"/>
  <c r="CB702" i="5"/>
  <c r="CC702" i="5" s="1"/>
  <c r="BQ702" i="5"/>
  <c r="BR702" i="5" s="1"/>
  <c r="CB513" i="5"/>
  <c r="CC513" i="5" s="1"/>
  <c r="BQ513" i="5"/>
  <c r="BR513" i="5" s="1"/>
  <c r="CB782" i="5"/>
  <c r="CC782" i="5" s="1"/>
  <c r="BQ782" i="5"/>
  <c r="BR782" i="5" s="1"/>
  <c r="CB721" i="5"/>
  <c r="CC721" i="5" s="1"/>
  <c r="BQ721" i="5"/>
  <c r="BR721" i="5" s="1"/>
  <c r="CB1007" i="5"/>
  <c r="CC1007" i="5" s="1"/>
  <c r="BQ1007" i="5"/>
  <c r="BR1007" i="5" s="1"/>
  <c r="CB655" i="5"/>
  <c r="CC655" i="5" s="1"/>
  <c r="BQ655" i="5"/>
  <c r="BR655" i="5" s="1"/>
  <c r="CB618" i="5"/>
  <c r="CC618" i="5" s="1"/>
  <c r="BQ618" i="5"/>
  <c r="BR618" i="5" s="1"/>
  <c r="CB1123" i="5"/>
  <c r="CC1123" i="5" s="1"/>
  <c r="BQ1123" i="5"/>
  <c r="BR1123" i="5" s="1"/>
  <c r="CB993" i="5"/>
  <c r="CC993" i="5" s="1"/>
  <c r="BQ993" i="5"/>
  <c r="BR993" i="5" s="1"/>
  <c r="CB329" i="5"/>
  <c r="CC329" i="5" s="1"/>
  <c r="BQ329" i="5"/>
  <c r="BR329" i="5" s="1"/>
  <c r="CB84" i="5"/>
  <c r="CC84" i="5" s="1"/>
  <c r="BQ84" i="5"/>
  <c r="BR84" i="5" s="1"/>
  <c r="CB240" i="5"/>
  <c r="CC240" i="5" s="1"/>
  <c r="BQ240" i="5"/>
  <c r="BR240" i="5" s="1"/>
  <c r="CB726" i="5"/>
  <c r="CC726" i="5" s="1"/>
  <c r="BQ726" i="5"/>
  <c r="BR726" i="5" s="1"/>
  <c r="CB60" i="5"/>
  <c r="CC60" i="5" s="1"/>
  <c r="BQ60" i="5"/>
  <c r="BR60" i="5" s="1"/>
  <c r="CB87" i="5"/>
  <c r="CC87" i="5" s="1"/>
  <c r="BQ87" i="5"/>
  <c r="BR87" i="5" s="1"/>
  <c r="CB747" i="5"/>
  <c r="CC747" i="5" s="1"/>
  <c r="BQ747" i="5"/>
  <c r="BR747" i="5" s="1"/>
  <c r="CB400" i="5"/>
  <c r="CC400" i="5" s="1"/>
  <c r="BQ400" i="5"/>
  <c r="BR400" i="5" s="1"/>
  <c r="CB753" i="5"/>
  <c r="CC753" i="5" s="1"/>
  <c r="BQ753" i="5"/>
  <c r="BR753" i="5" s="1"/>
  <c r="CB465" i="5"/>
  <c r="CC465" i="5" s="1"/>
  <c r="BQ465" i="5"/>
  <c r="BR465" i="5" s="1"/>
  <c r="CB521" i="5"/>
  <c r="CC521" i="5" s="1"/>
  <c r="BQ521" i="5"/>
  <c r="BR521" i="5" s="1"/>
</calcChain>
</file>

<file path=xl/sharedStrings.xml><?xml version="1.0" encoding="utf-8"?>
<sst xmlns="http://schemas.openxmlformats.org/spreadsheetml/2006/main" count="7125" uniqueCount="447">
  <si>
    <t>MONTH</t>
  </si>
  <si>
    <t>ORIG_STATE</t>
  </si>
  <si>
    <t>DESTINATION</t>
  </si>
  <si>
    <t>DEST_STATE</t>
  </si>
  <si>
    <t>AIRCRAFT</t>
  </si>
  <si>
    <t>MILES_DISTANCE</t>
  </si>
  <si>
    <t>FLIGHTS</t>
  </si>
  <si>
    <t>PASSENGERS</t>
  </si>
  <si>
    <t>FIRST_CLASS_PAX</t>
  </si>
  <si>
    <t>PREMIUM_ECONOMY_PAX</t>
  </si>
  <si>
    <t>ECONOMY_PAX</t>
  </si>
  <si>
    <t>SEATS</t>
  </si>
  <si>
    <t>FLIGHT_HOURS</t>
  </si>
  <si>
    <t>FIRST_CLASS SEATS</t>
  </si>
  <si>
    <t>PREM_ECONOMY_SEATS</t>
  </si>
  <si>
    <t>ECONOMY_SEATS</t>
  </si>
  <si>
    <t>FREIGHT_LBS</t>
  </si>
  <si>
    <t>FIRST_CLASS_REVENUE</t>
  </si>
  <si>
    <t>PREM_ECONOMY_REVENUE</t>
  </si>
  <si>
    <t>ECONOMY_REVENUE</t>
  </si>
  <si>
    <t>BAGGAGE_REVENUE</t>
  </si>
  <si>
    <t>OTHER_ANCILLARY_REVENUE</t>
  </si>
  <si>
    <t>FREIGHT_REVENUE</t>
  </si>
  <si>
    <t>AIRCRAFT_OPERATION_COST</t>
  </si>
  <si>
    <t>AIRPORT_FEE_COST</t>
  </si>
  <si>
    <t>CREW_AND_LABOR_COST</t>
  </si>
  <si>
    <t>FUEL_COST</t>
  </si>
  <si>
    <t>ADK</t>
  </si>
  <si>
    <t>Alaska</t>
  </si>
  <si>
    <t>ANC</t>
  </si>
  <si>
    <t>737-700</t>
  </si>
  <si>
    <t>737-800</t>
  </si>
  <si>
    <t>HNL</t>
  </si>
  <si>
    <t>Hawaii</t>
  </si>
  <si>
    <t>737-900</t>
  </si>
  <si>
    <t>737-Max 9</t>
  </si>
  <si>
    <t>JNU</t>
  </si>
  <si>
    <t>LAX</t>
  </si>
  <si>
    <t>California</t>
  </si>
  <si>
    <t>OME</t>
  </si>
  <si>
    <t>E175</t>
  </si>
  <si>
    <t>SEA</t>
  </si>
  <si>
    <t>Washington</t>
  </si>
  <si>
    <t>SFO</t>
  </si>
  <si>
    <t>BOI</t>
  </si>
  <si>
    <t>Idaho</t>
  </si>
  <si>
    <t>GEG</t>
  </si>
  <si>
    <t>A320</t>
  </si>
  <si>
    <t>A321</t>
  </si>
  <si>
    <t>A330-200</t>
  </si>
  <si>
    <t>757-300</t>
  </si>
  <si>
    <t>777-200</t>
  </si>
  <si>
    <t>OGG</t>
  </si>
  <si>
    <t>YVR</t>
  </si>
  <si>
    <t>British Columbia</t>
  </si>
  <si>
    <t>YEG</t>
  </si>
  <si>
    <t>Alberta</t>
  </si>
  <si>
    <t>YYC</t>
  </si>
  <si>
    <t>ORIGIN</t>
  </si>
  <si>
    <t>ASMS</t>
  </si>
  <si>
    <t>xAverage Passengers</t>
  </si>
  <si>
    <t>xAverage First Passengers</t>
  </si>
  <si>
    <t>xCapacity Percent</t>
  </si>
  <si>
    <t>xFirst Class Capcity Percent</t>
  </si>
  <si>
    <t>xPrem_Economy_Capacity</t>
  </si>
  <si>
    <t>x_Economy Percent</t>
  </si>
  <si>
    <t>xPercent First Class Rev</t>
  </si>
  <si>
    <t>xPercent Prem_Economy_Revenue</t>
  </si>
  <si>
    <t>x Percent Economy Revenue</t>
  </si>
  <si>
    <t>x Percent Baggage Revenue</t>
  </si>
  <si>
    <t>xPercent_other_ancillary Revenue</t>
  </si>
  <si>
    <t>xPercent_Freight_Revenue</t>
  </si>
  <si>
    <t>xPercent Checker</t>
  </si>
  <si>
    <t>xPercent_Aircraft_Operation_Cost</t>
  </si>
  <si>
    <t>xPercent_Aircraft_Fee_Cost</t>
  </si>
  <si>
    <t>xPercent_Crew_and_Labor_cost</t>
  </si>
  <si>
    <t>xPercent Fuel Costs</t>
  </si>
  <si>
    <t>xPercent Checker Costs</t>
  </si>
  <si>
    <t>xProfit</t>
  </si>
  <si>
    <t>xLost First Class Rev</t>
  </si>
  <si>
    <t>xLost Prem Economy Rev</t>
  </si>
  <si>
    <t>xLost Economy Rev</t>
  </si>
  <si>
    <t>xFirst Class Max Rev</t>
  </si>
  <si>
    <t>xPrem_Econ Max Rev</t>
  </si>
  <si>
    <t>xEcon Max Rev</t>
  </si>
  <si>
    <t>xPass Tot Max Rev</t>
  </si>
  <si>
    <t>Total Revenue</t>
  </si>
  <si>
    <t>First Class - Cabin Utilization Efficiency Index
Formula:
(Actual Cabin Revenue %) ÷ (Cabin Seat Capacity %)
Example:
First Class = 20% of seats but only 12% of revenue → underperforming
Decision use:
Supports reconfiguring aircraft or changing upgrade / fare logic.</t>
  </si>
  <si>
    <t>Prem Economy - Cabin Utilization Efficiency Index
Formula:
(Actual Cabin Revenue %) ÷ (Cabin Seat Capacity %)
Example:
First Class = 20% of seats but only 12% of revenue → underperforming
Decision use:
Supports reconfiguring aircraft or changing upgrade / fare logic.</t>
  </si>
  <si>
    <t>Economy - Cabin Utilization Efficiency Index
Formula:
(Actual Cabin Revenue %) ÷ (Cabin Seat Capacity %)
Example:
First Class = 20% of seats but only 12% of revenue → underperforming
Decision use:
Supports reconfiguring aircraft or changing upgrade / fare logic.</t>
  </si>
  <si>
    <t>Premium Upsell Effectiveness
Formula:
PREM_ECONOMY_REVENUE / PREM_ECONOMY_SEATS
Why Alaska cares:
Premium Economy is a key bridge between Main Cabin and First, especially for Mileage Plan elites.</t>
  </si>
  <si>
    <t>Fuel Cost Exposure per Revenue Dollar
Formula:
FUEL_COST / Total Revenue
Why it’s better than fuel per mile:
Ties cost volatility directly to revenue resilience.
Use:
Route-level fuel sensitivity modeling.</t>
  </si>
  <si>
    <t>Crew &amp; Labor Cost per Flight Hour
Formula:
CREW_AND_LABOR_COST / FLIGHT_HOURS
Why this matters:
Alaska has strong labor partnerships; this metric helps optimize schedules without undermining culture.
Decision:
Identifies aircraft or routes with inefficient crew utilization.</t>
  </si>
  <si>
    <t>Airport Fee Burden Index
Formula:
AIRPORT_FEE_COST / FLIGHTS
Use case:
Highlights airports where growth looks attractive on demand but is structurally expensive.</t>
  </si>
  <si>
    <t>Passengers per Flight Hour
Formula:
PASSENGERS / FLIGHT_HOURS
Why it’s interesting:
Proxy for efficiency without overcrowding.
Balanced metric:
Supports growth while protecting guest experience.</t>
  </si>
  <si>
    <t>Ancillary Revenue per Passenger (Non-Punitive)
Formula:
(BAGGAGE + OTHER ANCILLARY REV) / PASSENGERS
Why Alaska-specific:
Alaska is careful not to nickel-and-dime guests.
Interpretation:
High isn’t always good. Outliers may signal friction, not success.</t>
  </si>
  <si>
    <t>Freight Yield per lb
Freight Yield
=
Freight Revenue
Freight lbs
Freight Yield=
Freight lbs
Freight Revenue
	​
Use case:
Identifies low-yield heavy freight
Supports pricing and contract renegotiation</t>
  </si>
  <si>
    <t>Grand Total</t>
  </si>
  <si>
    <t>2022</t>
  </si>
  <si>
    <t>2023</t>
  </si>
  <si>
    <t>Qtr3</t>
  </si>
  <si>
    <t>Qtr4</t>
  </si>
  <si>
    <t>Sep</t>
  </si>
  <si>
    <t>Route Profit per Available Seat Mile (R-PASM)
Formula:
xProfit / (SEATS × MILES_DISTANCE × FLIGHTS)
Why it’s interesting:
Normalizes profit across short-haul Alaska routes vs long-haul West Coast routes (e.g., ANC–JNU vs ANC–LAX).
Business use:
Identifies routes that look busy but destroy margin.
Formula:
xProfit / (SEATS × MILES_DISTANCE × FLIGHTS)</t>
  </si>
  <si>
    <t>Passenger Yield by Route &amp; Cabin Mix
Formula:
(FIRST + PREM_ECON + ECON + BAGGAGE + ANCILLARY REV) / PASSENGERS
Why Alaska cares:
Alaska competes on yield discipline, not brute-force capacity like the big 3.
Insight:
Two routes with identical load factors can have wildly different economics.</t>
  </si>
  <si>
    <t>Freight Dependency Ratio
Formula:
FREIGHT_REVENUE / Total Route Revenue
Why this matters at Alaska:
Freight is strategic, especially intra-Alaska routes where passenger economics alone often don’t work.
Decision:
Helps justify flying “unprofitable” passenger routes that are freight-critical.</t>
  </si>
  <si>
    <t>Lost Revenue per Flight (Cabin Leakage)
Formula:
(xLost First + xLost Prem Econ + xLost Econ) / FLIGHTS
Why it’s powerful:
Quantifies monetization failure, not demand.
Exec-friendly framing:
“We flew this route full, but left $X on the table every flight.”</t>
  </si>
  <si>
    <t>Oct</t>
  </si>
  <si>
    <t>Nov</t>
  </si>
  <si>
    <t>Years (MONTH)</t>
  </si>
  <si>
    <t>Months (MONTH)</t>
  </si>
  <si>
    <t>Route Key</t>
  </si>
  <si>
    <t>ADKANC737-800</t>
  </si>
  <si>
    <t>ANCADK737-800</t>
  </si>
  <si>
    <t>ANCJNU737-700</t>
  </si>
  <si>
    <t>ANCJNU737-800</t>
  </si>
  <si>
    <t>ANCLAX737-900</t>
  </si>
  <si>
    <t>ANCLAX737-Max 9</t>
  </si>
  <si>
    <t>ANCOME737-700</t>
  </si>
  <si>
    <t>ANCOME737-800</t>
  </si>
  <si>
    <t>ANCSEA737-700</t>
  </si>
  <si>
    <t>ANCSEA737-800</t>
  </si>
  <si>
    <t>ANCSEA737-900</t>
  </si>
  <si>
    <t>ANCSEA737-Max 9</t>
  </si>
  <si>
    <t>ANCSEAE175</t>
  </si>
  <si>
    <t>ANCSFO737-800</t>
  </si>
  <si>
    <t>BOIGEGE175</t>
  </si>
  <si>
    <t>BOILAXE175</t>
  </si>
  <si>
    <t>BOISEA737-700</t>
  </si>
  <si>
    <t>BOISEA737-800</t>
  </si>
  <si>
    <t>BOISEA737-900</t>
  </si>
  <si>
    <t>BOISEA737-Max 9</t>
  </si>
  <si>
    <t>BOISEAE175</t>
  </si>
  <si>
    <t>BOISFOE175</t>
  </si>
  <si>
    <t>GEGBOIE175</t>
  </si>
  <si>
    <t>GEGLAXE175</t>
  </si>
  <si>
    <t>GEGSEA737-700</t>
  </si>
  <si>
    <t>GEGSEA737-800</t>
  </si>
  <si>
    <t>GEGSEA737-900</t>
  </si>
  <si>
    <t>GEGSEA737-Max 9</t>
  </si>
  <si>
    <t>GEGSEAE175</t>
  </si>
  <si>
    <t>GEGSFOE175</t>
  </si>
  <si>
    <t>HNLLAX737-800</t>
  </si>
  <si>
    <t>HNLLAX737-900</t>
  </si>
  <si>
    <t>HNLLAX737-Max 9</t>
  </si>
  <si>
    <t>HNLLAX757-300</t>
  </si>
  <si>
    <t>HNLLAX777-200</t>
  </si>
  <si>
    <t>HNLLAXA321</t>
  </si>
  <si>
    <t>HNLLAXA330-200</t>
  </si>
  <si>
    <t>HNLOGG737-800</t>
  </si>
  <si>
    <t>HNLOGGA321</t>
  </si>
  <si>
    <t>HNLSEA737-900</t>
  </si>
  <si>
    <t>HNLSEA737-Max 9</t>
  </si>
  <si>
    <t>HNLSEA757-300</t>
  </si>
  <si>
    <t>HNLSEAA330-200</t>
  </si>
  <si>
    <t>HNLSFO737-800</t>
  </si>
  <si>
    <t>HNLSFO737-900</t>
  </si>
  <si>
    <t>HNLSFO737-Max 9</t>
  </si>
  <si>
    <t>HNLSFO777-200</t>
  </si>
  <si>
    <t>HNLSFOA330-200</t>
  </si>
  <si>
    <t>JNUANC737-700</t>
  </si>
  <si>
    <t>JNUANC737-800</t>
  </si>
  <si>
    <t>JNUANC737-900</t>
  </si>
  <si>
    <t>JNUSEA737-700</t>
  </si>
  <si>
    <t>JNUSEA737-800</t>
  </si>
  <si>
    <t>JNUSEA737-900</t>
  </si>
  <si>
    <t>JNUSEA737-Max 9</t>
  </si>
  <si>
    <t>LAXANC737-800</t>
  </si>
  <si>
    <t>LAXANC737-900</t>
  </si>
  <si>
    <t>LAXANC737-Max 9</t>
  </si>
  <si>
    <t>LAXBOIE175</t>
  </si>
  <si>
    <t>LAXGEGE175</t>
  </si>
  <si>
    <t>LAXHNL737-800</t>
  </si>
  <si>
    <t>LAXHNL737-900</t>
  </si>
  <si>
    <t>LAXHNL737-Max 9</t>
  </si>
  <si>
    <t>LAXHNL757-300</t>
  </si>
  <si>
    <t>LAXHNL777-200</t>
  </si>
  <si>
    <t>LAXHNLA321</t>
  </si>
  <si>
    <t>LAXHNLA330-200</t>
  </si>
  <si>
    <t>LAXOGG737-800</t>
  </si>
  <si>
    <t>LAXOGG737-Max 9</t>
  </si>
  <si>
    <t>LAXOGGA321</t>
  </si>
  <si>
    <t>LAXOGGA330-200</t>
  </si>
  <si>
    <t>LAXSEA737-800</t>
  </si>
  <si>
    <t>LAXSEA737-900</t>
  </si>
  <si>
    <t>LAXSEA737-Max 9</t>
  </si>
  <si>
    <t>LAXSEAA320</t>
  </si>
  <si>
    <t>LAXSEAA321</t>
  </si>
  <si>
    <t>LAXSEAE175</t>
  </si>
  <si>
    <t>LAXSFO737-700</t>
  </si>
  <si>
    <t>LAXSFO737-800</t>
  </si>
  <si>
    <t>LAXSFO737-900</t>
  </si>
  <si>
    <t>LAXSFO737-Max 9</t>
  </si>
  <si>
    <t>LAXSFOA320</t>
  </si>
  <si>
    <t>LAXSFOE175</t>
  </si>
  <si>
    <t>LAXYVR737-700</t>
  </si>
  <si>
    <t>LAXYVR737-800</t>
  </si>
  <si>
    <t>LAXYVR737-900</t>
  </si>
  <si>
    <t>LAXYVR737-Max 9</t>
  </si>
  <si>
    <t>LAXYVRA320</t>
  </si>
  <si>
    <t>LAXYVRA321</t>
  </si>
  <si>
    <t>OGGHNL737-800</t>
  </si>
  <si>
    <t>OGGHNLA321</t>
  </si>
  <si>
    <t>OGGLAX737-800</t>
  </si>
  <si>
    <t>OGGLAX737-Max 9</t>
  </si>
  <si>
    <t>OGGLAXA321</t>
  </si>
  <si>
    <t>OGGLAXA330-200</t>
  </si>
  <si>
    <t>OGGSEA737-800</t>
  </si>
  <si>
    <t>OGGSEA737-900</t>
  </si>
  <si>
    <t>OGGSEAA321</t>
  </si>
  <si>
    <t>OGGSEAA330-200</t>
  </si>
  <si>
    <t>OGGSFO737-800</t>
  </si>
  <si>
    <t>OGGSFO737-Max 9</t>
  </si>
  <si>
    <t>OGGSFO777-200</t>
  </si>
  <si>
    <t>OGGSFOA321</t>
  </si>
  <si>
    <t>OMEANC737-700</t>
  </si>
  <si>
    <t>OMEANC737-800</t>
  </si>
  <si>
    <t>SEAANC737-700</t>
  </si>
  <si>
    <t>SEAANC737-800</t>
  </si>
  <si>
    <t>SEAANC737-900</t>
  </si>
  <si>
    <t>SEAANC737-Max 9</t>
  </si>
  <si>
    <t>SEAANCE175</t>
  </si>
  <si>
    <t>SEABOI737-700</t>
  </si>
  <si>
    <t>SEABOI737-800</t>
  </si>
  <si>
    <t>SEABOI737-900</t>
  </si>
  <si>
    <t>SEABOI737-Max 9</t>
  </si>
  <si>
    <t>SEABOIE175</t>
  </si>
  <si>
    <t>SEAGEG737-700</t>
  </si>
  <si>
    <t>SEAGEG737-800</t>
  </si>
  <si>
    <t>SEAGEG737-900</t>
  </si>
  <si>
    <t>SEAGEG737-Max 9</t>
  </si>
  <si>
    <t>SEAGEGE175</t>
  </si>
  <si>
    <t>SEAHNL737-800</t>
  </si>
  <si>
    <t>SEAHNL737-900</t>
  </si>
  <si>
    <t>SEAHNL737-Max 9</t>
  </si>
  <si>
    <t>SEAHNL757-300</t>
  </si>
  <si>
    <t>SEAHNLA330-200</t>
  </si>
  <si>
    <t>SEAJNU737-700</t>
  </si>
  <si>
    <t>SEAJNU737-800</t>
  </si>
  <si>
    <t>SEAJNU737-900</t>
  </si>
  <si>
    <t>SEAJNU737-Max 9</t>
  </si>
  <si>
    <t>SEALAX737-800</t>
  </si>
  <si>
    <t>SEALAX737-900</t>
  </si>
  <si>
    <t>SEALAX737-Max 9</t>
  </si>
  <si>
    <t>SEALAXA320</t>
  </si>
  <si>
    <t>SEALAXA321</t>
  </si>
  <si>
    <t>SEALAXE175</t>
  </si>
  <si>
    <t>SEAOGG737-800</t>
  </si>
  <si>
    <t>SEAOGG737-900</t>
  </si>
  <si>
    <t>SEAOGGA321</t>
  </si>
  <si>
    <t>SEAOGGA330-200</t>
  </si>
  <si>
    <t>SEASFO737-800</t>
  </si>
  <si>
    <t>SEASFO737-900</t>
  </si>
  <si>
    <t>SEASFO737-Max 9</t>
  </si>
  <si>
    <t>SEASFOA320</t>
  </si>
  <si>
    <t>SEASFOA321</t>
  </si>
  <si>
    <t>SEASFOE175</t>
  </si>
  <si>
    <t>SEAYEGE175</t>
  </si>
  <si>
    <t>SEAYVRE175</t>
  </si>
  <si>
    <t>SEAYYCE175</t>
  </si>
  <si>
    <t>SFOANC737-800</t>
  </si>
  <si>
    <t>SFOANC737-900</t>
  </si>
  <si>
    <t>SFOANC737-Max 9</t>
  </si>
  <si>
    <t>SFOBOIE175</t>
  </si>
  <si>
    <t>SFOGEGE175</t>
  </si>
  <si>
    <t>SFOHNL737-800</t>
  </si>
  <si>
    <t>SFOHNL737-900</t>
  </si>
  <si>
    <t>SFOHNL737-Max 9</t>
  </si>
  <si>
    <t>SFOHNL777-200</t>
  </si>
  <si>
    <t>SFOHNLA330-200</t>
  </si>
  <si>
    <t>SFOLAX737-700</t>
  </si>
  <si>
    <t>SFOLAX737-800</t>
  </si>
  <si>
    <t>SFOLAX737-900</t>
  </si>
  <si>
    <t>SFOLAX737-Max 9</t>
  </si>
  <si>
    <t>SFOLAXA320</t>
  </si>
  <si>
    <t>SFOLAXE175</t>
  </si>
  <si>
    <t>SFOOGG737-800</t>
  </si>
  <si>
    <t>SFOOGG737-Max 9</t>
  </si>
  <si>
    <t>SFOOGG777-200</t>
  </si>
  <si>
    <t>SFOOGGA321</t>
  </si>
  <si>
    <t>SFOSEA737-800</t>
  </si>
  <si>
    <t>SFOSEA737-900</t>
  </si>
  <si>
    <t>SFOSEA737-Max 9</t>
  </si>
  <si>
    <t>SFOSEAA320</t>
  </si>
  <si>
    <t>SFOSEAA321</t>
  </si>
  <si>
    <t>SFOSEAE175</t>
  </si>
  <si>
    <t>SFOYVR737-700</t>
  </si>
  <si>
    <t>SFOYVR737-800</t>
  </si>
  <si>
    <t>SFOYVR737-900</t>
  </si>
  <si>
    <t>SFOYVR737-Max 9</t>
  </si>
  <si>
    <t>SFOYVRA320</t>
  </si>
  <si>
    <t>SFOYYC737-700</t>
  </si>
  <si>
    <t>SFOYYC737-800</t>
  </si>
  <si>
    <t>SFOYYCA320</t>
  </si>
  <si>
    <t>YEGSEAE175</t>
  </si>
  <si>
    <t>YVRLAX737-700</t>
  </si>
  <si>
    <t>YVRLAX737-800</t>
  </si>
  <si>
    <t>YVRLAX737-900</t>
  </si>
  <si>
    <t>YVRLAX737-Max 9</t>
  </si>
  <si>
    <t>YVRLAXA320</t>
  </si>
  <si>
    <t>YVRLAXA321</t>
  </si>
  <si>
    <t>YVRSEAE175</t>
  </si>
  <si>
    <t>YVRSFO737-700</t>
  </si>
  <si>
    <t>YVRSFO737-800</t>
  </si>
  <si>
    <t>YVRSFO737-900</t>
  </si>
  <si>
    <t>YVRSFO737-Max 9</t>
  </si>
  <si>
    <t>YVRSFOA320</t>
  </si>
  <si>
    <t>YYCSEAE175</t>
  </si>
  <si>
    <t>YYCSFO737-700</t>
  </si>
  <si>
    <t>YYCSFO737-800</t>
  </si>
  <si>
    <t>YYCSFOA320</t>
  </si>
  <si>
    <t>BOILAX737-900</t>
  </si>
  <si>
    <t>HNLSEA737-800</t>
  </si>
  <si>
    <t>HNLSFO757-300</t>
  </si>
  <si>
    <t>LAXBOI737-800</t>
  </si>
  <si>
    <t>LAXBOI737-900</t>
  </si>
  <si>
    <t>LAXSFOA321</t>
  </si>
  <si>
    <t>OGGSEA737-Max 9</t>
  </si>
  <si>
    <t>SEAOGG737-Max 9</t>
  </si>
  <si>
    <t>SEASFO737-700</t>
  </si>
  <si>
    <t>SFOHNL757-300</t>
  </si>
  <si>
    <t>SFOLAXA321</t>
  </si>
  <si>
    <t>SFOSEA737-700</t>
  </si>
  <si>
    <t>ADKANC737-700</t>
  </si>
  <si>
    <t>ANCADK737-700</t>
  </si>
  <si>
    <t>GEGLAX737-800</t>
  </si>
  <si>
    <t>LAXGEG737-900</t>
  </si>
  <si>
    <t>LAXSEA737-700</t>
  </si>
  <si>
    <t>LAXYVRE175</t>
  </si>
  <si>
    <t>OGGHNLA330-200</t>
  </si>
  <si>
    <t>SEALAX737-700</t>
  </si>
  <si>
    <t>YVRLAXE175</t>
  </si>
  <si>
    <t>ANCHNL737-800</t>
  </si>
  <si>
    <t>ANCHNL737-900</t>
  </si>
  <si>
    <t>ANCHNL737-Max 9</t>
  </si>
  <si>
    <t>ANCJNU737-900</t>
  </si>
  <si>
    <t>ANCLAX737-800</t>
  </si>
  <si>
    <t>ANCOMEE175</t>
  </si>
  <si>
    <t>ANCSFO737-900</t>
  </si>
  <si>
    <t>ANCSFO737-Max 9</t>
  </si>
  <si>
    <t>BOISFO737-800</t>
  </si>
  <si>
    <t>BOISFOA320</t>
  </si>
  <si>
    <t>GEGLAX737-900</t>
  </si>
  <si>
    <t>GEGLAX737-Max 9</t>
  </si>
  <si>
    <t>HNLANC737-800</t>
  </si>
  <si>
    <t>HNLANC737-900</t>
  </si>
  <si>
    <t>HNLANC737-Max 9</t>
  </si>
  <si>
    <t>HNLSEAA321</t>
  </si>
  <si>
    <t>HNLSFOA321</t>
  </si>
  <si>
    <t>LAXGEG737-800</t>
  </si>
  <si>
    <t>LAXGEG737-Max 9</t>
  </si>
  <si>
    <t>LAXOGG737-900</t>
  </si>
  <si>
    <t>OGGLAX737-900</t>
  </si>
  <si>
    <t>OGGSFO737-900</t>
  </si>
  <si>
    <t>OMEANCE175</t>
  </si>
  <si>
    <t>SEAHNLA321</t>
  </si>
  <si>
    <t>SEAYYC737-700</t>
  </si>
  <si>
    <t>SEAYYC737-800</t>
  </si>
  <si>
    <t>SFOBOI737-800</t>
  </si>
  <si>
    <t>SFOBOIA320</t>
  </si>
  <si>
    <t>SFOHNLA321</t>
  </si>
  <si>
    <t>SFOOGG737-900</t>
  </si>
  <si>
    <t>SFOYVRE175</t>
  </si>
  <si>
    <t>SFOYYC737-Max 9</t>
  </si>
  <si>
    <t>YVRSFOE175</t>
  </si>
  <si>
    <t>YYCSEA737-700</t>
  </si>
  <si>
    <t>YYCSEA737-800</t>
  </si>
  <si>
    <t>YYCSFO737-Max 9</t>
  </si>
  <si>
    <t>BOISFO737-900</t>
  </si>
  <si>
    <t>SFOBOI737-900</t>
  </si>
  <si>
    <t>Quarters (MONTH)</t>
  </si>
  <si>
    <t>Sum of xProfit</t>
  </si>
  <si>
    <t>Order</t>
  </si>
  <si>
    <t>Freight Rev Per Pound</t>
  </si>
  <si>
    <t>xCrew Cost Per Flight</t>
  </si>
  <si>
    <t>xAirport Fee Per Flight</t>
  </si>
  <si>
    <t>xAircraft Operation Cost Per Flight</t>
  </si>
  <si>
    <t>xAircraft Operation Cost Per Flight Hour</t>
  </si>
  <si>
    <t>Aircaft Capcity</t>
  </si>
  <si>
    <t>Row Labels</t>
  </si>
  <si>
    <t>(blank)</t>
  </si>
  <si>
    <t>Column Labels</t>
  </si>
  <si>
    <t>Average of Aircaft Capcity</t>
  </si>
  <si>
    <t>Max of Aircaft Capcity</t>
  </si>
  <si>
    <t>Min of Aircaft Capcity</t>
  </si>
  <si>
    <t>interesting</t>
  </si>
  <si>
    <t>intresting</t>
  </si>
  <si>
    <t>(Multiple Items)</t>
  </si>
  <si>
    <t>xOrignandDest</t>
  </si>
  <si>
    <t>ANCSEA</t>
  </si>
  <si>
    <t>LAXOGG</t>
  </si>
  <si>
    <t>OGGLAX</t>
  </si>
  <si>
    <t>OGGSEA</t>
  </si>
  <si>
    <t>OGGSFO</t>
  </si>
  <si>
    <t>SEAANC</t>
  </si>
  <si>
    <t>SEAOGG</t>
  </si>
  <si>
    <t>SFOOGG</t>
  </si>
  <si>
    <t>Average of MILES_DISTANCE</t>
  </si>
  <si>
    <t>Average of xCapacity Percent</t>
  </si>
  <si>
    <t>xUnprofitable even when full.</t>
  </si>
  <si>
    <t>Passenger Yield Per Mile Flown</t>
  </si>
  <si>
    <t>“Opportunity-Adjusted” R-PASM (What You’re Asking About)
Conceptual Definition
Opportunity-Adjusted R-PASM
=
Route Profit
+
Recoverable Lost Revenue
ASM
Opportunity-Adjusted R-PASM=
ASM
Route Profit+Recoverable Lost Revenue
	​
Where Recoverable Lost Revenue might include:
Lost First Class revenue
Lost Premium Economy revenue
Lost Economy revenue (less important)
This answers:</t>
  </si>
  <si>
    <t>ORPASM-RPASM</t>
  </si>
  <si>
    <t>yr</t>
  </si>
  <si>
    <t>unique_origin_cities</t>
  </si>
  <si>
    <t>unique_destination_cities</t>
  </si>
  <si>
    <t>unique_cities_simple</t>
  </si>
  <si>
    <t>unique_origin_destination_routes</t>
  </si>
  <si>
    <t>unique_od_aircraft_combinations</t>
  </si>
  <si>
    <t>unique_aircraft_types</t>
  </si>
  <si>
    <t>yearly_revenue</t>
  </si>
  <si>
    <t>yearly_expenses</t>
  </si>
  <si>
    <t>yearly_passengers</t>
  </si>
  <si>
    <t>yearly_profitability</t>
  </si>
  <si>
    <t>pct_yearly_unprofitable_od_aircraft_combinations</t>
  </si>
  <si>
    <t>pct_yearly_unprofitable_flights</t>
  </si>
  <si>
    <t>yearly_rasm</t>
  </si>
  <si>
    <t>yearly_casm</t>
  </si>
  <si>
    <t>yearly_casm_ex_fuel</t>
  </si>
  <si>
    <t>yearly_premium_revenue</t>
  </si>
  <si>
    <t>yearly_lost_revenue</t>
  </si>
  <si>
    <t>yearly_yield</t>
  </si>
  <si>
    <t>RASM</t>
  </si>
  <si>
    <t>CASM</t>
  </si>
  <si>
    <t>RPM</t>
  </si>
  <si>
    <t>LoadFactor (same as the capacity % calculated earlier)</t>
  </si>
  <si>
    <t>New Lost Rev</t>
  </si>
  <si>
    <t>yearly_load_factor</t>
  </si>
  <si>
    <t>yearly_load_factor_pct</t>
  </si>
  <si>
    <t>Expenses</t>
  </si>
  <si>
    <t>new route exits in old</t>
  </si>
  <si>
    <t>Old Route Exist in New</t>
  </si>
  <si>
    <t>Total Sum of xProfit</t>
  </si>
  <si>
    <t>Total Average of xCapacity Percent</t>
  </si>
  <si>
    <t>&lt;9/1/22</t>
  </si>
  <si>
    <t>Sum of FLIGHTS</t>
  </si>
  <si>
    <t>Sum of Expenses</t>
  </si>
  <si>
    <t>Total Sum of FLIGHTS</t>
  </si>
  <si>
    <t>Total Sum of Expenses</t>
  </si>
  <si>
    <t>Sum of Total Revenue</t>
  </si>
  <si>
    <t>Total Sum of Total Revenue</t>
  </si>
  <si>
    <t>Flight reductions</t>
  </si>
  <si>
    <t>Profit</t>
  </si>
  <si>
    <t>Rev</t>
  </si>
  <si>
    <t>Exp</t>
  </si>
  <si>
    <t>R-PASM</t>
  </si>
  <si>
    <t>Route Unprofitability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</si>
</sst>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\(#,##0\)"/>
    <numFmt numFmtId="165" formatCode="0.0%"/>
    <numFmt numFmtId="166" formatCode="0.0"/>
    <numFmt numFmtId="167" formatCode="_(* #,##0.0_);_(* \(#,##0.0\);_(* &quot;-&quot;??_);_(@_)"/>
    <numFmt numFmtId="168" formatCode="&quot;$&quot;#,##0"/>
    <numFmt numFmtId="170" formatCode="#,##0.00;[Red]\(#,##0.00\)"/>
    <numFmt numFmtId="172" formatCode="_(&quot;$&quot;* #,##0.0000_);_(&quot;$&quot;* \(#,##0.0000\);_(&quot;$&quot;* &quot;-&quot;??_);_(@_)"/>
    <numFmt numFmtId="174" formatCode="_(* #,##0.0000_);_(* \(#,##0.0000\);_(* &quot;-&quot;??_);_(@_)"/>
    <numFmt numFmtId="175" formatCode="_(* #,##0_);_(* \(#,##0\);_(* &quot;-&quot;??_);_(@_)"/>
    <numFmt numFmtId="177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3" borderId="1" xfId="0" applyFont="1" applyFill="1" applyBorder="1" applyAlignment="1">
      <alignment horizontal="center"/>
    </xf>
    <xf numFmtId="9" fontId="0" fillId="0" borderId="0" xfId="3" applyFont="1" applyAlignment="1">
      <alignment horizontal="right"/>
    </xf>
    <xf numFmtId="165" fontId="0" fillId="0" borderId="0" xfId="3" applyNumberFormat="1" applyFont="1" applyAlignment="1">
      <alignment horizontal="right"/>
    </xf>
    <xf numFmtId="165" fontId="1" fillId="3" borderId="1" xfId="0" applyNumberFormat="1" applyFont="1" applyFill="1" applyBorder="1" applyAlignment="1">
      <alignment horizontal="center"/>
    </xf>
    <xf numFmtId="165" fontId="0" fillId="0" borderId="0" xfId="0" applyNumberFormat="1"/>
    <xf numFmtId="0" fontId="0" fillId="3" borderId="0" xfId="0" applyFill="1"/>
    <xf numFmtId="165" fontId="0" fillId="0" borderId="0" xfId="3" applyNumberFormat="1" applyFont="1"/>
    <xf numFmtId="0" fontId="1" fillId="3" borderId="2" xfId="0" applyFont="1" applyFill="1" applyBorder="1" applyAlignment="1">
      <alignment horizontal="center"/>
    </xf>
    <xf numFmtId="164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  <xf numFmtId="43" fontId="0" fillId="0" borderId="0" xfId="1" applyFont="1"/>
    <xf numFmtId="167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3" fontId="0" fillId="0" borderId="0" xfId="0" applyNumberFormat="1"/>
    <xf numFmtId="0" fontId="0" fillId="0" borderId="0" xfId="0" applyAlignment="1">
      <alignment horizontal="left" indent="1"/>
    </xf>
    <xf numFmtId="170" fontId="0" fillId="0" borderId="0" xfId="0" applyNumberFormat="1"/>
    <xf numFmtId="172" fontId="0" fillId="0" borderId="0" xfId="2" applyNumberFormat="1" applyFont="1"/>
    <xf numFmtId="175" fontId="0" fillId="0" borderId="0" xfId="1" applyNumberFormat="1" applyFont="1"/>
    <xf numFmtId="43" fontId="0" fillId="4" borderId="0" xfId="1" applyFont="1" applyFill="1"/>
    <xf numFmtId="0" fontId="0" fillId="4" borderId="0" xfId="0" applyFill="1"/>
    <xf numFmtId="43" fontId="0" fillId="0" borderId="0" xfId="0" applyNumberFormat="1"/>
    <xf numFmtId="177" fontId="0" fillId="0" borderId="0" xfId="2" applyNumberFormat="1" applyFont="1"/>
    <xf numFmtId="165" fontId="0" fillId="0" borderId="0" xfId="3" applyNumberFormat="1" applyFont="1" applyAlignment="1">
      <alignment wrapText="1"/>
    </xf>
    <xf numFmtId="44" fontId="0" fillId="0" borderId="0" xfId="2" applyFont="1" applyAlignment="1">
      <alignment wrapText="1"/>
    </xf>
    <xf numFmtId="43" fontId="0" fillId="5" borderId="0" xfId="1" applyFont="1" applyFill="1"/>
    <xf numFmtId="43" fontId="0" fillId="6" borderId="0" xfId="1" applyFont="1" applyFill="1"/>
    <xf numFmtId="0" fontId="0" fillId="0" borderId="0" xfId="0" applyFont="1"/>
    <xf numFmtId="177" fontId="0" fillId="0" borderId="0" xfId="0" applyNumberFormat="1"/>
    <xf numFmtId="174" fontId="0" fillId="0" borderId="0" xfId="0" applyNumberFormat="1"/>
    <xf numFmtId="174" fontId="0" fillId="6" borderId="0" xfId="1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A_CANDIDATE_PROJECT_DATA_dav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Weiland" refreshedDate="46016.965034375004" createdVersion="8" refreshedVersion="8" minRefreshableVersion="3" recordCount="1224" xr:uid="{2D82CE53-93A3-4241-8EFB-375AB18C3B68}">
  <cacheSource type="worksheet">
    <worksheetSource ref="A1:B1048576" sheet="Sheet3" r:id="rId2"/>
  </cacheSource>
  <cacheFields count="2">
    <cacheField name="AIRCRAFT" numFmtId="0">
      <sharedItems containsBlank="1" count="11">
        <s v="737-800"/>
        <s v="737-700"/>
        <s v="A321"/>
        <s v="737-Max 9"/>
        <s v="E175"/>
        <s v="A330-200"/>
        <s v="A320"/>
        <s v="737-900"/>
        <s v="777-200"/>
        <s v="757-300"/>
        <m/>
      </sharedItems>
    </cacheField>
    <cacheField name="Aircaft Capcity" numFmtId="0">
      <sharedItems containsString="0" containsBlank="1" containsNumber="1" minValue="67.8125" maxValue="369.11764705882354" count="493">
        <n v="156.6"/>
        <n v="174"/>
        <n v="129"/>
        <n v="132"/>
        <n v="183.77777777777777"/>
        <n v="171.95238095238096"/>
        <n v="179"/>
        <n v="76"/>
        <n v="133.83333333333334"/>
        <n v="177.45454545454547"/>
        <n v="163.23529411764707"/>
        <n v="74.48"/>
        <n v="134.75"/>
        <n v="278"/>
        <n v="112.5"/>
        <n v="166.18181818181819"/>
        <n v="148.21951219512195"/>
        <n v="171.29411764705881"/>
        <n v="276.46666666666664"/>
        <n v="151.4"/>
        <n v="168.20987654320987"/>
        <n v="279.21153846153845"/>
        <n v="269.3125"/>
        <n v="168.66666666666666"/>
        <n v="169.11904761904762"/>
        <n v="170.16666666666666"/>
        <n v="143.4"/>
        <n v="170.07954545454547"/>
        <n v="150"/>
        <n v="164.85714285714286"/>
        <n v="127.875"/>
        <n v="74.416666666666671"/>
        <n v="73.411764705882348"/>
        <n v="190"/>
        <n v="353.5"/>
        <n v="163.5625"/>
        <n v="169.59210526315789"/>
        <n v="147.53333333333333"/>
        <n v="169.54761904761904"/>
        <n v="171.58333333333334"/>
        <n v="140.625"/>
        <n v="126.5"/>
        <n v="171"/>
        <n v="168.64634146341464"/>
        <n v="135"/>
        <n v="169.64935064935065"/>
        <n v="363.8"/>
        <n v="363.75"/>
        <n v="190.35714285714286"/>
        <n v="169.33333333333334"/>
        <n v="170.90909090909091"/>
        <n v="168.51190476190476"/>
        <n v="353"/>
        <n v="268.07142857142856"/>
        <n v="282.66666666666669"/>
        <n v="363.7"/>
        <n v="268.73333333333335"/>
        <n v="126"/>
        <n v="68.666666666666671"/>
        <n v="143.19999999999999"/>
        <n v="360.87096774193549"/>
        <n v="169"/>
        <n v="363.33333333333331"/>
        <n v="358.125"/>
        <n v="113.66666666666667"/>
        <n v="267.30769230769232"/>
        <n v="178.83333333333334"/>
        <n v="118.8"/>
        <n v="159"/>
        <n v="172.15384615384616"/>
        <n v="273.6875"/>
        <n v="115.14285714285714"/>
        <n v="369.11764705882354"/>
        <n v="147.77777777777777"/>
        <n v="167.13333333333333"/>
        <n v="196"/>
        <n v="269.8235294117647"/>
        <n v="350.47058823529414"/>
        <n v="174.72727272727272"/>
        <n v="272.69230769230768"/>
        <n v="363.46666666666664"/>
        <n v="167.55555555555554"/>
        <n v="356.96428571428572"/>
        <n v="168.69696969696969"/>
        <n v="142.0625"/>
        <n v="150.22222222222223"/>
        <n v="168.70149253731344"/>
        <n v="169.15094339622641"/>
        <n v="155.40909090909091"/>
        <n v="178.96428571428572"/>
        <n v="178.40845070422534"/>
        <n v="273.39999999999998"/>
        <n v="74.733333333333334"/>
        <n v="178"/>
        <n v="145.25"/>
        <n v="363.6875"/>
        <n v="73.625"/>
        <n v="357"/>
        <n v="179.21052631578948"/>
        <n v="178.89473684210526"/>
        <n v="178.8"/>
        <n v="160.80000000000001"/>
        <n v="178.91428571428571"/>
        <n v="179.18253968253967"/>
        <n v="173.76190476190476"/>
        <n v="178.21818181818182"/>
        <n v="162.57894736842104"/>
        <n v="356.29032258064518"/>
        <n v="169.1"/>
        <n v="178.41904761904763"/>
        <n v="186.60714285714286"/>
        <n v="176.72727272727272"/>
        <n v="146.53333333333333"/>
        <n v="178.5625"/>
        <n v="178.84615384615384"/>
        <n v="139.44444444444446"/>
        <n v="176.29411764705881"/>
        <n v="175.2"/>
        <n v="172.76470588235293"/>
        <n v="175"/>
        <n v="169.85714285714286"/>
        <n v="178.44274809160305"/>
        <n v="164.75"/>
        <n v="163.41666666666666"/>
        <n v="121.78571428571429"/>
        <n v="178.45061728395061"/>
        <n v="351.53333333333336"/>
        <n v="178.85714285714286"/>
        <n v="350.92857142857144"/>
        <n v="175.9047619047619"/>
        <n v="175.45714285714286"/>
        <n v="173.33333333333334"/>
        <n v="176.09375"/>
        <n v="153.42857142857142"/>
        <n v="178.4264705882353"/>
        <n v="164.70422535211267"/>
        <n v="173.55"/>
        <n v="74.481481481481481"/>
        <n v="172.5625"/>
        <n v="176"/>
        <n v="185"/>
        <n v="148.63636363636363"/>
        <n v="178.34939759036143"/>
        <n v="73.466666666666669"/>
        <n v="166"/>
        <n v="74.535714285714292"/>
        <n v="165.28571428571428"/>
        <n v="178.5"/>
        <n v="164"/>
        <n v="227.05882352941177"/>
        <n v="158.23076923076923"/>
        <n v="124"/>
        <n v="178.08695652173913"/>
        <n v="191.39130434782609"/>
        <n v="172.5"/>
        <n v="124.67391304347827"/>
        <n v="74.538461538461533"/>
        <n v="189.25"/>
        <n v="217.28571428571428"/>
        <n v="166.08571428571429"/>
        <n v="363.66666666666669"/>
        <n v="73.870056497175142"/>
        <n v="178.04444444444445"/>
        <n v="178.74257425742573"/>
        <n v="178.04545454545453"/>
        <n v="159.28571428571428"/>
        <n v="133.5"/>
        <n v="159.1875"/>
        <n v="176.81081081081081"/>
        <n v="148.7704918032787"/>
        <n v="233.57142857142858"/>
        <n v="192.5"/>
        <n v="175.13043478260869"/>
        <n v="165.5"/>
        <n v="176.10638297872342"/>
        <n v="175.71794871794873"/>
        <n v="189"/>
        <n v="362.06666666666666"/>
        <n v="177.95384615384614"/>
        <n v="179.11194029850745"/>
        <n v="151.30000000000001"/>
        <n v="173.64705882352942"/>
        <n v="176.84210526315789"/>
        <n v="176.25490196078431"/>
        <n v="170.58333333333334"/>
        <n v="186.8125"/>
        <n v="184.57142857142858"/>
        <n v="161.52272727272728"/>
        <n v="163.28"/>
        <n v="177.33333333333334"/>
        <n v="175.85"/>
        <n v="148.33333333333334"/>
        <n v="177.27906976744185"/>
        <n v="350.85714285714283"/>
        <n v="177.14423076923077"/>
        <n v="157.09375"/>
        <n v="179.3235294117647"/>
        <n v="158.80180180180182"/>
        <n v="163.7123287671233"/>
        <n v="160.4"/>
        <n v="187.375"/>
        <n v="176.16279069767441"/>
        <n v="169.90909090909091"/>
        <n v="178.1"/>
        <n v="173.6"/>
        <n v="72.773972602739732"/>
        <n v="160.19999999999999"/>
        <n v="159.45714285714286"/>
        <n v="163.53846153846155"/>
        <n v="178.12380952380951"/>
        <n v="173.95454545454547"/>
        <n v="176.86440677966101"/>
        <n v="234"/>
        <n v="131.5"/>
        <n v="72.140939597315437"/>
        <n v="177.28571428571428"/>
        <n v="195.5"/>
        <n v="226.2"/>
        <n v="175.52777777777777"/>
        <n v="123"/>
        <n v="158.49438202247191"/>
        <n v="152.58333333333334"/>
        <n v="176.53333333333333"/>
        <n v="148.52941176470588"/>
        <n v="176.28888888888889"/>
        <n v="160.03846153846155"/>
        <n v="174.44"/>
        <n v="178.23076923076923"/>
        <n v="178.14285714285714"/>
        <n v="174.10526315789474"/>
        <n v="187"/>
        <n v="193.82222222222222"/>
        <n v="178.36521739130436"/>
        <n v="178.0751879699248"/>
        <n v="156.75"/>
        <n v="159.19999999999999"/>
        <n v="179.875"/>
        <n v="178.25"/>
        <n v="176.61904761904762"/>
        <n v="125.24"/>
        <n v="180.04545454545453"/>
        <n v="120.125"/>
        <n v="175.38235294117646"/>
        <n v="237.93333333333334"/>
        <n v="226.6875"/>
        <n v="148.55769230769232"/>
        <n v="119.86666666666666"/>
        <n v="183"/>
        <n v="178.70588235294119"/>
        <n v="148.46938775510205"/>
        <n v="179.68421052631578"/>
        <n v="157.23255813953489"/>
        <n v="194.87234042553192"/>
        <n v="159.33333333333334"/>
        <n v="132.66666666666666"/>
        <n v="193.75"/>
        <n v="141.3095238095238"/>
        <n v="153.80000000000001"/>
        <n v="154.55555555555554"/>
        <n v="193.96666666666667"/>
        <n v="141.85483870967741"/>
        <n v="155"/>
        <n v="159.56730769230768"/>
        <n v="176.24"/>
        <n v="74.848484848484844"/>
        <n v="154"/>
        <n v="164.73684210526315"/>
        <n v="148.66666666666666"/>
        <n v="167.125"/>
        <n v="162.46774193548387"/>
        <n v="193.96774193548387"/>
        <n v="162.88372093023256"/>
        <n v="140.91176470588235"/>
        <n v="169.4"/>
        <n v="174.82142857142858"/>
        <n v="182.09090909090909"/>
        <n v="190.85915492957747"/>
        <n v="163.94117647058823"/>
        <n v="158.75268817204301"/>
        <n v="230.58823529411765"/>
        <n v="159.67816091954023"/>
        <n v="227.11764705882354"/>
        <n v="162.45833333333334"/>
        <n v="162.52380952380952"/>
        <n v="156.36842105263159"/>
        <n v="173.35294117647058"/>
        <n v="183.625"/>
        <n v="168.11111111111111"/>
        <n v="177.65116279069767"/>
        <n v="166.875"/>
        <n v="143"/>
        <n v="178.45806451612904"/>
        <n v="177.10204081632654"/>
        <n v="194"/>
        <n v="122.0625"/>
        <n v="176.25"/>
        <n v="145.83333333333334"/>
        <n v="159.46153846153845"/>
        <n v="120.9"/>
        <n v="160.8125"/>
        <n v="72.391891891891888"/>
        <n v="71.731958762886592"/>
        <n v="159.73972602739727"/>
        <n v="161.11475409836066"/>
        <n v="149.125"/>
        <n v="72.649635036496349"/>
        <n v="158.45454545454547"/>
        <n v="154.95774647887325"/>
        <n v="165.42857142857142"/>
        <n v="158.78301886792454"/>
        <n v="169.2"/>
        <n v="195.22448979591837"/>
        <n v="72.372262773722625"/>
        <n v="177.15384615384616"/>
        <n v="194.90322580645162"/>
        <n v="148.79032258064515"/>
        <n v="164.95"/>
        <n v="158.79347826086956"/>
        <n v="74.794117647058826"/>
        <n v="194.93333333333334"/>
        <n v="195.24489795918367"/>
        <n v="141.8360655737705"/>
        <n v="169.42857142857142"/>
        <n v="120.55555555555556"/>
        <n v="192.94444444444446"/>
        <n v="154.51612903225808"/>
        <n v="152.41666666666666"/>
        <n v="74.727272727272734"/>
        <n v="185.91666666666666"/>
        <n v="124.5"/>
        <n v="151.14285714285714"/>
        <n v="174.93103448275863"/>
        <n v="162.30000000000001"/>
        <n v="158"/>
        <n v="179.73076923076923"/>
        <n v="159.45679012345678"/>
        <n v="192.97222222222223"/>
        <n v="180.14285714285714"/>
        <n v="159.61538461538461"/>
        <n v="176.30303030303031"/>
        <n v="182.73333333333332"/>
        <n v="162.55555555555554"/>
        <n v="153.38372093023256"/>
        <n v="185.75"/>
        <n v="71.371134020618555"/>
        <n v="159.68"/>
        <n v="195.45161290322579"/>
        <n v="75.629629629629633"/>
        <n v="192.36363636363637"/>
        <n v="173.76470588235293"/>
        <n v="155.1764705882353"/>
        <n v="152.53333333333333"/>
        <n v="176.375"/>
        <n v="181.61538461538461"/>
        <n v="75.033898305084747"/>
        <n v="173.4375"/>
        <n v="183.125"/>
        <n v="73.480769230769226"/>
        <n v="187.8125"/>
        <n v="75.173913043478265"/>
        <n v="195.26666666666668"/>
        <n v="165.36"/>
        <n v="147.71428571428572"/>
        <n v="154.18604651162789"/>
        <n v="174.13043478260869"/>
        <n v="154.125"/>
        <n v="125"/>
        <n v="161.42105263157896"/>
        <n v="116.25"/>
        <n v="73.509090909090915"/>
        <n v="182.28571428571428"/>
        <n v="68.86666666666666"/>
        <n v="73.897959183673464"/>
        <n v="158.13043478260869"/>
        <n v="153.86170212765958"/>
        <n v="120.73684210526316"/>
        <n v="70.930232558139537"/>
        <n v="75.877551020408163"/>
        <n v="179.6"/>
        <n v="161.43478260869566"/>
        <n v="160.53333333333333"/>
        <n v="70.2"/>
        <n v="182.5"/>
        <n v="124.52542372881356"/>
        <n v="154.0625"/>
        <n v="195.28260869565219"/>
        <n v="159.1"/>
        <n v="74.91836734693878"/>
        <n v="174.5"/>
        <n v="159.0952380952381"/>
        <n v="159.18518518518519"/>
        <n v="72.75"/>
        <n v="74.74545454545455"/>
        <n v="177.13725490196077"/>
        <n v="173.36363636363637"/>
        <n v="151.46153846153845"/>
        <n v="193.83333333333334"/>
        <n v="170.66666666666666"/>
        <n v="71.2"/>
        <n v="67.8125"/>
        <n v="157.11904761904762"/>
        <n v="75.181818181818187"/>
        <n v="70.977272727272734"/>
        <n v="75.204081632653057"/>
        <n v="157.16279069767441"/>
        <n v="74.25"/>
        <n v="141.73214285714286"/>
        <n v="152.75"/>
        <n v="122.93103448275862"/>
        <n v="73.030303030303031"/>
        <n v="180.36842105263159"/>
        <n v="158.33333333333334"/>
        <n v="72.94736842105263"/>
        <n v="75.163265306122454"/>
        <n v="75.900000000000006"/>
        <n v="159.30769230769232"/>
        <n v="162.25925925925927"/>
        <n v="174.96"/>
        <n v="75.77956989247312"/>
        <n v="157.20454545454547"/>
        <n v="159.66666666666666"/>
        <n v="76.5"/>
        <n v="119.5"/>
        <n v="156.92105263157896"/>
        <n v="70.400000000000006"/>
        <n v="175.25"/>
        <n v="73.540983606557376"/>
        <n v="191.71428571428572"/>
        <n v="73.38"/>
        <n v="159.1904761904762"/>
        <n v="108.5"/>
        <n v="158.16666666666666"/>
        <n v="174.25"/>
        <n v="74.181818181818187"/>
        <n v="163.16666666666666"/>
        <n v="159.75"/>
        <n v="73.79661016949153"/>
        <n v="72.58"/>
        <n v="141.63461538461539"/>
        <n v="69.384615384615387"/>
        <n v="160.66666666666666"/>
        <n v="73.086956521739125"/>
        <n v="70"/>
        <n v="74.903225806451616"/>
        <n v="72"/>
        <n v="73.715596330275233"/>
        <n v="73.55"/>
        <n v="74.163265306122454"/>
        <n v="157.85365853658536"/>
        <n v="160.5"/>
        <n v="69.066666666666663"/>
        <n v="71.902439024390247"/>
        <n v="156.60606060606059"/>
        <n v="155.28571428571428"/>
        <n v="159.41666666666666"/>
        <n v="156.62962962962962"/>
        <n v="75.728476821192046"/>
        <n v="73.25257731958763"/>
        <n v="71.388888888888886"/>
        <n v="73.279411764705884"/>
        <n v="75.294117647058826"/>
        <n v="74.831683168316829"/>
        <n v="156.6875"/>
        <n v="75.666666666666671"/>
        <n v="181.875"/>
        <n v="175.06666666666666"/>
        <n v="75.868421052631575"/>
        <n v="75.760736196319016"/>
        <n v="75.476190476190482"/>
        <n v="75.152173913043484"/>
        <n v="161"/>
        <n v="72.860962566844918"/>
        <n v="73.541284403669721"/>
        <n v="74.133663366336634"/>
        <n v="72.732824427480921"/>
        <n v="75.269230769230774"/>
        <n v="73.381578947368425"/>
        <n v="76.422222222222217"/>
        <n v="73.294117647058826"/>
        <n v="73.323404255319147"/>
        <n v="72.877659574468083"/>
        <n v="73.463917525773198"/>
        <n v="73.137055837563452"/>
        <n v="122.17647058823529"/>
        <n v="119.23076923076923"/>
        <n v="73.56"/>
        <n v="73.088372093023253"/>
        <n v="73.394904458598731"/>
        <n v="73.004975124378106"/>
        <n v="170.85714285714286"/>
        <n v="142"/>
        <n v="171.2173913043478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Weiland" refreshedDate="46019.437026157408" createdVersion="8" refreshedVersion="8" minRefreshableVersion="3" recordCount="1218" xr:uid="{7310FBC9-1C01-E943-AAAC-27D907223347}">
  <cacheSource type="worksheet">
    <worksheetSource ref="B1:CM1219" sheet="Workpad"/>
  </cacheSource>
  <cacheFields count="91">
    <cacheField name="MONTH" numFmtId="14">
      <sharedItems containsSemiMixedTypes="0" containsNonDate="0" containsDate="1" containsString="0" minDate="2022-09-01T00:00:00" maxDate="2023-11-02T00:00:00" count="6">
        <d v="2023-11-01T00:00:00"/>
        <d v="2023-09-01T00:00:00"/>
        <d v="2023-10-01T00:00:00"/>
        <d v="2022-11-01T00:00:00"/>
        <d v="2022-10-01T00:00:00"/>
        <d v="2022-09-01T00:00:00"/>
      </sharedItems>
      <fieldGroup par="90"/>
    </cacheField>
    <cacheField name="ORIGIN" numFmtId="0">
      <sharedItems/>
    </cacheField>
    <cacheField name="ORIG_STATE" numFmtId="0">
      <sharedItems/>
    </cacheField>
    <cacheField name="DESTINATION" numFmtId="0">
      <sharedItems/>
    </cacheField>
    <cacheField name="DEST_STATE" numFmtId="0">
      <sharedItems/>
    </cacheField>
    <cacheField name="xOrignandDest" numFmtId="0">
      <sharedItems/>
    </cacheField>
    <cacheField name="AIRCRAFT" numFmtId="0">
      <sharedItems/>
    </cacheField>
    <cacheField name="Aircaft Capcity" numFmtId="0">
      <sharedItems containsSemiMixedTypes="0" containsString="0" containsNumber="1" minValue="67.8125" maxValue="369.11764705882354"/>
    </cacheField>
    <cacheField name="Route Key" numFmtId="0">
      <sharedItems count="258">
        <s v="OGGHNLA321"/>
        <s v="HNLOGGA321"/>
        <s v="ANCJNU737-900"/>
        <s v="JNUANC737-900"/>
        <s v="ANCADK737-800"/>
        <s v="ADKANC737-800"/>
        <s v="ANCADK737-700"/>
        <s v="ADKANC737-700"/>
        <s v="HNLOGG737-800"/>
        <s v="OGGHNL737-800"/>
        <s v="BOISFO737-800"/>
        <s v="SFOBOI737-800"/>
        <s v="SFOANC737-Max 9"/>
        <s v="ANCSFO737-Max 9"/>
        <s v="SEABOI737-700"/>
        <s v="GEGSEA737-800"/>
        <s v="ANCOME737-800"/>
        <s v="SFOBOI737-900"/>
        <s v="BOISEA737-700"/>
        <s v="BOISFO737-900"/>
        <s v="SEAGEG737-800"/>
        <s v="OGGHNLA330-200"/>
        <s v="OMEANC737-800"/>
        <s v="ANCJNU737-800"/>
        <s v="JNUANC737-800"/>
        <s v="BOISEA737-Max 9"/>
        <s v="SEABOI737-Max 9"/>
        <s v="LAXSFOA321"/>
        <s v="LAXBOI737-800"/>
        <s v="LAXYVRA321"/>
        <s v="BOISFOA320"/>
        <s v="YVRLAXA321"/>
        <s v="OMEANC737-700"/>
        <s v="ANCOME737-700"/>
        <s v="SFOBOIA320"/>
        <s v="HNLSEA737-800"/>
        <s v="SFOYYCA320"/>
        <s v="YVRLAXA320"/>
        <s v="YYCSFOA320"/>
        <s v="SFOSEAA321"/>
        <s v="SEAHNL737-800"/>
        <s v="GEGSEA737-700"/>
        <s v="SEAJNU737-Max 9"/>
        <s v="GEGSEA737-Max 9"/>
        <s v="SEASFOA321"/>
        <s v="SEAGEG737-Max 9"/>
        <s v="SFOHNL737-800"/>
        <s v="YVRSFOA320"/>
        <s v="SEAGEG737-700"/>
        <s v="LAXANC737-Max 9"/>
        <s v="BOISEA737-800"/>
        <s v="SFOANC737-900"/>
        <s v="SEABOI737-800"/>
        <s v="HNLSFO737-800"/>
        <s v="JNUSEA737-Max 9"/>
        <s v="SFOYVRA320"/>
        <s v="SFOYVR737-Max 9"/>
        <s v="SFOYVR737-900"/>
        <s v="YVRSFO737-Max 9"/>
        <s v="LAXYVRA320"/>
        <s v="YYCSFO737-Max 9"/>
        <s v="ANCLAX737-Max 9"/>
        <s v="OGGSFO737-900"/>
        <s v="SFOOGG737-900"/>
        <s v="OGGLAX737-900"/>
        <s v="SFOYYC737-700"/>
        <s v="ANCHNL737-800"/>
        <s v="GEGLAX737-900"/>
        <s v="LAXOGG737-900"/>
        <s v="SEABOI737-900"/>
        <s v="HNLANC737-800"/>
        <s v="SFOYYC737-Max 9"/>
        <s v="SEAJNU737-800"/>
        <s v="JNUSEA737-800"/>
        <s v="SFOSEA737-Max 9"/>
        <s v="LAXGEG737-Max 9"/>
        <s v="LAXGEG737-900"/>
        <s v="GEGLAX737-Max 9"/>
        <s v="JNUSEA737-700"/>
        <s v="LAXGEG737-800"/>
        <s v="SEASFO737-Max 9"/>
        <s v="GEGLAX737-800"/>
        <s v="LAXBOI737-900"/>
        <s v="LAXANC737-800"/>
        <s v="ANCLAX737-800"/>
        <s v="SEAJNU737-700"/>
        <s v="ANCSFO737-900"/>
        <s v="LAXYVRE175"/>
        <s v="BOISEA737-900"/>
        <s v="YVRLAX737-Max 9"/>
        <s v="ANCOMEE175"/>
        <s v="OMEANCE175"/>
        <s v="YYCSFO737-700"/>
        <s v="SFOOGG737-800"/>
        <s v="SFOLAXA321"/>
        <s v="LAXYVR737-Max 9"/>
        <s v="OGGSFO737-800"/>
        <s v="SFOYVR737-700"/>
        <s v="SFOSEAA320"/>
        <s v="SEASFOA320"/>
        <s v="OGGSEA737-900"/>
        <s v="LAXANC737-900"/>
        <s v="ANCLAX737-900"/>
        <s v="SFOSEA737-700"/>
        <s v="SFOLAX737-Max 9"/>
        <s v="YYCSEA737-800"/>
        <s v="SFOANC737-800"/>
        <s v="SEASFO737-700"/>
        <s v="SEAYYC737-800"/>
        <s v="ANCSFO737-800"/>
        <s v="HNLLAX737-800"/>
        <s v="LAXSEA737-700"/>
        <s v="SEAOGG737-900"/>
        <s v="ANCHNL737-900"/>
        <s v="LAXYVR737-700"/>
        <s v="SEALAX737-700"/>
        <s v="HNLANC737-900"/>
        <s v="LAXSFO737-Max 9"/>
        <s v="YVRSFO737-700"/>
        <s v="LAXSEA737-Max 9"/>
        <s v="BOILAX737-900"/>
        <s v="LAXHNL737-800"/>
        <s v="YVRLAXE175"/>
        <s v="LAXHNL737-Max 9"/>
        <s v="YVRLAX737-700"/>
        <s v="GEGBOIE175"/>
        <s v="SFOOGG777-200"/>
        <s v="GEGSEA737-900"/>
        <s v="SEALAX737-800"/>
        <s v="LAXOGG737-Max 9"/>
        <s v="OGGSFO777-200"/>
        <s v="OGGLAX737-Max 9"/>
        <s v="SFOOGGA321"/>
        <s v="SEAGEG737-900"/>
        <s v="OGGSFOA321"/>
        <s v="BOIGEGE175"/>
        <s v="LAXYVR737-900"/>
        <s v="SEAYEGE175"/>
        <s v="HNLANC737-Max 9"/>
        <s v="SEAJNU737-900"/>
        <s v="ANCHNL737-Max 9"/>
        <s v="SFOLAX737-800"/>
        <s v="LAXSEA737-800"/>
        <s v="JNUANC737-700"/>
        <s v="LAXSFO737-800"/>
        <s v="SFOYYC737-800"/>
        <s v="YVRSFO737-900"/>
        <s v="LAXSEAA321"/>
        <s v="YEGSEAE175"/>
        <s v="OGGSFO737-Max 9"/>
        <s v="SFOOGG737-Max 9"/>
        <s v="OGGSEAA330-200"/>
        <s v="SEAANCE175"/>
        <s v="YVRSFO737-800"/>
        <s v="YVRLAX737-900"/>
        <s v="OGGSEAA321"/>
        <s v="SEAYYCE175"/>
        <s v="YYCSEAE175"/>
        <s v="SEAOGGA330-200"/>
        <s v="SEAOGGA321"/>
        <s v="YYCSFO737-800"/>
        <s v="SEAOGG737-Max 9"/>
        <s v="JNUSEA737-900"/>
        <s v="ANCJNU737-700"/>
        <s v="SEAANC737-700"/>
        <s v="SFOYVR737-800"/>
        <s v="OGGSEA737-Max 9"/>
        <s v="HNLSFOA321"/>
        <s v="OGGLAX737-800"/>
        <s v="LAXOGG737-800"/>
        <s v="YYCSEA737-700"/>
        <s v="SFOSEA737-800"/>
        <s v="LAXOGGA330-200"/>
        <s v="LAXGEGE175"/>
        <s v="HNLSFO737-Max 9"/>
        <s v="GEGLAXE175"/>
        <s v="OGGLAXA330-200"/>
        <s v="SEALAXA321"/>
        <s v="SFOHNLA321"/>
        <s v="SEAYYC737-700"/>
        <s v="BOISFOE175"/>
        <s v="HNLSFO757-300"/>
        <s v="SFOSEA737-900"/>
        <s v="SFOHNL737-Max 9"/>
        <s v="YVRSFOE175"/>
        <s v="HNLLAX737-900"/>
        <s v="SEALAX737-Max 9"/>
        <s v="LAXHNL737-900"/>
        <s v="SFOGEGE175"/>
        <s v="SFOHNL737-900"/>
        <s v="SFOYVRE175"/>
        <s v="HNLSFO737-900"/>
        <s v="LAXOGGA321"/>
        <s v="OGGLAXA321"/>
        <s v="HNLLAX737-Max 9"/>
        <s v="SEASFO737-800"/>
        <s v="SFOBOIE175"/>
        <s v="GEGSFOE175"/>
        <s v="BOILAXE175"/>
        <s v="SFOHNL757-300"/>
        <s v="YVRSEAE175"/>
        <s v="SEASFO737-900"/>
        <s v="SEALAXA320"/>
        <s v="ANCSEAE175"/>
        <s v="LAXSFO737-900"/>
        <s v="LAXSEAA320"/>
        <s v="SEAYVRE175"/>
        <s v="SFOLAX737-900"/>
        <s v="SFOLAX737-700"/>
        <s v="ANCSEA737-700"/>
        <s v="SFOHNLA330-200"/>
        <s v="SEAANC737-Max 9"/>
        <s v="HNLSFO777-200"/>
        <s v="SFOLAXA320"/>
        <s v="LAXSFO737-700"/>
        <s v="LAXSFOA320"/>
        <s v="LAXHNL757-300"/>
        <s v="LAXBOIE175"/>
        <s v="SFOHNL777-200"/>
        <s v="HNLSEA757-300"/>
        <s v="SEAHNL757-300"/>
        <s v="HNLSFOA330-200"/>
        <s v="HNLLAX757-300"/>
        <s v="SEALAXE175"/>
        <s v="ANCSEA737-Max 9"/>
        <s v="LAXSEAE175"/>
        <s v="SEAHNLA330-200"/>
        <s v="SFOSEAE175"/>
        <s v="HNLSEA737-900"/>
        <s v="SEAHNL737-900"/>
        <s v="SEASFOE175"/>
        <s v="HNLSEAA330-200"/>
        <s v="HNLLAX777-200"/>
        <s v="LAXHNL777-200"/>
        <s v="SEAHNL737-Max 9"/>
        <s v="SEAGEGE175"/>
        <s v="HNLSEA737-Max 9"/>
        <s v="SEAHNLA321"/>
        <s v="LAXYVR737-800"/>
        <s v="GEGSEAE175"/>
        <s v="SEAANC737-800"/>
        <s v="YVRLAX737-800"/>
        <s v="HNLSEAA321"/>
        <s v="ANCSEA737-900"/>
        <s v="ANCSEA737-800"/>
        <s v="SEAANC737-900"/>
        <s v="BOISEAE175"/>
        <s v="HNLLAXA330-200"/>
        <s v="SEABOIE175"/>
        <s v="LAXHNLA321"/>
        <s v="LAXSEA737-900"/>
        <s v="SEAOGG737-800"/>
        <s v="HNLLAXA321"/>
        <s v="LAXHNLA330-200"/>
        <s v="SEALAX737-900"/>
        <s v="OGGSEA737-800"/>
        <s v="LAXSFOE175"/>
        <s v="SFOLAXE175"/>
      </sharedItems>
    </cacheField>
    <cacheField name="MILES_DISTANCE" numFmtId="164">
      <sharedItems containsSemiMixedTypes="0" containsString="0" containsNumber="1" containsInteger="1" minValue="101" maxValue="2777"/>
    </cacheField>
    <cacheField name="xAverage Passengers" numFmtId="164">
      <sharedItems containsSemiMixedTypes="0" containsString="0" containsNumber="1" minValue="12.333333333333334" maxValue="338.5"/>
    </cacheField>
    <cacheField name="FLIGHTS" numFmtId="164">
      <sharedItems containsSemiMixedTypes="0" containsString="0" containsNumber="1" containsInteger="1" minValue="2" maxValue="235"/>
    </cacheField>
    <cacheField name="PASSENGERS" numFmtId="164">
      <sharedItems containsSemiMixedTypes="0" containsString="0" containsNumber="1" containsInteger="1" minValue="37" maxValue="26519"/>
    </cacheField>
    <cacheField name="xAverage First Passengers" numFmtId="164">
      <sharedItems containsSemiMixedTypes="0" containsString="0" containsNumber="1" minValue="1.6666666666666667" maxValue="47.705882352941174"/>
    </cacheField>
    <cacheField name="FIRST_CLASS_PAX" numFmtId="164">
      <sharedItems containsSemiMixedTypes="0" containsString="0" containsNumber="1" containsInteger="1" minValue="5" maxValue="3726"/>
    </cacheField>
    <cacheField name="PREMIUM_ECONOMY_PAX" numFmtId="164">
      <sharedItems containsSemiMixedTypes="0" containsString="0" containsNumber="1" containsInteger="1" minValue="8" maxValue="6827"/>
    </cacheField>
    <cacheField name="ECONOMY_PAX" numFmtId="164">
      <sharedItems containsSemiMixedTypes="0" containsString="0" containsNumber="1" containsInteger="1" minValue="23" maxValue="15967"/>
    </cacheField>
    <cacheField name="ASMS" numFmtId="164">
      <sharedItems containsSemiMixedTypes="0" containsString="0" containsNumber="1" containsInteger="1" minValue="28684" maxValue="41860232"/>
    </cacheField>
    <cacheField name="xCapacity Percent" numFmtId="165">
      <sharedItems containsSemiMixedTypes="0" containsString="0" containsNumber="1" minValue="7.6604554865424432E-2" maxValue="0.96892914469158453"/>
    </cacheField>
    <cacheField name="SEATS" numFmtId="164">
      <sharedItems containsSemiMixedTypes="0" containsString="0" containsNumber="1" containsInteger="1" minValue="225" maxValue="28909"/>
    </cacheField>
    <cacheField name="FLIGHT_HOURS" numFmtId="164">
      <sharedItems containsSemiMixedTypes="0" containsString="0" containsNumber="1" minValue="0.96255341880341883" maxValue="569.79710245711635"/>
    </cacheField>
    <cacheField name="xFirst Class Capcity Percent" numFmtId="165">
      <sharedItems containsSemiMixedTypes="0" containsString="0" containsNumber="1" minValue="7.9365079365079361E-2" maxValue="1.0091743119266054"/>
    </cacheField>
    <cacheField name="FIRST_CLASS SEATS" numFmtId="164">
      <sharedItems containsSemiMixedTypes="0" containsString="0" containsNumber="1" containsInteger="1" minValue="30" maxValue="3726"/>
    </cacheField>
    <cacheField name="xPrem_Economy_Capacity" numFmtId="165">
      <sharedItems containsSemiMixedTypes="0" containsString="0" containsNumber="1" minValue="6.6666666666666666E-2" maxValue="1.0049019607843137"/>
    </cacheField>
    <cacheField name="PREM_ECONOMY_SEATS" numFmtId="164">
      <sharedItems containsSemiMixedTypes="0" containsString="0" containsNumber="1" containsInteger="1" minValue="56" maxValue="6966"/>
    </cacheField>
    <cacheField name="x_Economy Percent" numFmtId="165">
      <sharedItems containsSemiMixedTypes="0" containsString="0" containsNumber="1" minValue="7.6666666666666661E-2" maxValue="1.0184645286686103"/>
    </cacheField>
    <cacheField name="ECONOMY_SEATS" numFmtId="164">
      <sharedItems containsSemiMixedTypes="0" containsString="0" containsNumber="1" containsInteger="1" minValue="140" maxValue="18217"/>
    </cacheField>
    <cacheField name="FREIGHT_LBS" numFmtId="164">
      <sharedItems containsSemiMixedTypes="0" containsString="0" containsNumber="1" containsInteger="1" minValue="0" maxValue="1265426"/>
    </cacheField>
    <cacheField name="Freight Rev Per Pound" numFmtId="164">
      <sharedItems containsMixedTypes="1" containsNumber="1" minValue="4.5" maxValue="6"/>
    </cacheField>
    <cacheField name="xPercent First Class Rev" numFmtId="165">
      <sharedItems containsSemiMixedTypes="0" containsString="0" containsNumber="1" minValue="5.9275136472855962E-2" maxValue="0.31765155949686807"/>
    </cacheField>
    <cacheField name="FIRST_CLASS_REVENUE" numFmtId="164">
      <sharedItems containsSemiMixedTypes="0" containsString="0" containsNumber="1" containsInteger="1" minValue="2100" maxValue="1576014"/>
    </cacheField>
    <cacheField name="xPercent Prem_Economy_Revenue" numFmtId="165">
      <sharedItems containsSemiMixedTypes="0" containsString="0" containsNumber="1" minValue="7.3889879533061018E-2" maxValue="0.33365118084044793"/>
    </cacheField>
    <cacheField name="PREM_ECONOMY_REVENUE" numFmtId="164">
      <sharedItems containsSemiMixedTypes="0" containsString="0" containsNumber="1" containsInteger="1" minValue="1384" maxValue="1783835"/>
    </cacheField>
    <cacheField name="x Percent Economy Revenue" numFmtId="165">
      <sharedItems containsSemiMixedTypes="0" containsString="0" containsNumber="1" minValue="0.13503869788065812" maxValue="0.61496992964440977"/>
    </cacheField>
    <cacheField name="ECONOMY_REVENUE" numFmtId="164">
      <sharedItems containsSemiMixedTypes="0" containsString="0" containsNumber="1" containsInteger="1" minValue="3433" maxValue="3564019"/>
    </cacheField>
    <cacheField name="x Percent Baggage Revenue" numFmtId="165">
      <sharedItems containsSemiMixedTypes="0" containsString="0" containsNumber="1" minValue="3.7596071841299161E-3" maxValue="8.5466556564822466E-2"/>
    </cacheField>
    <cacheField name="BAGGAGE_REVENUE" numFmtId="164">
      <sharedItems containsSemiMixedTypes="0" containsString="0" containsNumber="1" containsInteger="1" minValue="175" maxValue="95805"/>
    </cacheField>
    <cacheField name="xPercent_other_ancillary Revenue" numFmtId="165">
      <sharedItems containsSemiMixedTypes="0" containsString="0" containsNumber="1" minValue="6.2643298226844769E-4" maxValue="6.5889735544598829E-2"/>
    </cacheField>
    <cacheField name="OTHER_ANCILLARY_REVENUE" numFmtId="164">
      <sharedItems containsSemiMixedTypes="0" containsString="0" containsNumber="1" containsInteger="1" minValue="93" maxValue="97196"/>
    </cacheField>
    <cacheField name="xPercent_Freight_Revenue" numFmtId="165">
      <sharedItems containsSemiMixedTypes="0" containsString="0" containsNumber="1" minValue="0" maxValue="0.68405606945264497"/>
    </cacheField>
    <cacheField name="FREIGHT_REVENUE" numFmtId="164">
      <sharedItems containsSemiMixedTypes="0" containsString="0" containsNumber="1" containsInteger="1" minValue="0" maxValue="6327130"/>
    </cacheField>
    <cacheField name="xPercent Checker" numFmtId="9">
      <sharedItems containsSemiMixedTypes="0" containsString="0" containsNumber="1" minValue="0.99999999999999978" maxValue="1.0000000000000002"/>
    </cacheField>
    <cacheField name="AIRCRAFT_OPERATION_COST" numFmtId="164">
      <sharedItems containsSemiMixedTypes="0" containsString="0" containsNumber="1" containsInteger="1" minValue="3958" maxValue="2139964"/>
    </cacheField>
    <cacheField name="xAircraft Operation Cost Per Flight" numFmtId="164">
      <sharedItems containsSemiMixedTypes="0" containsString="0" containsNumber="1" minValue="1038.75" maxValue="30957.599999999999"/>
    </cacheField>
    <cacheField name="xAircraft Operation Cost Per Flight Hour" numFmtId="164">
      <sharedItems containsSemiMixedTypes="0" containsString="0" containsNumber="1" minValue="1605.5403822034457" maxValue="5048.38009372938"/>
    </cacheField>
    <cacheField name="xPercent_Aircraft_Operation_Cost" numFmtId="165">
      <sharedItems containsSemiMixedTypes="0" containsString="0" containsNumber="1" minValue="0.16396727099504022" maxValue="0.40229010351992517"/>
    </cacheField>
    <cacheField name="AIRPORT_FEE_COST" numFmtId="164">
      <sharedItems containsSemiMixedTypes="0" containsString="0" containsNumber="1" containsInteger="1" minValue="8638" maxValue="848803"/>
    </cacheField>
    <cacheField name="xAirport Fee Per Flight" numFmtId="164">
      <sharedItems containsSemiMixedTypes="0" containsString="0" containsNumber="1" minValue="2621.6666666666665" maxValue="8726.0666666666675"/>
    </cacheField>
    <cacheField name="xPercent_Aircraft_Fee_Cost" numFmtId="165">
      <sharedItems containsSemiMixedTypes="0" containsString="0" containsNumber="1" minValue="7.3254322452724688E-2" maxValue="0.51292075434584838"/>
    </cacheField>
    <cacheField name="CREW_AND_LABOR_COST" numFmtId="164">
      <sharedItems containsSemiMixedTypes="0" containsString="0" containsNumber="1" containsInteger="1" minValue="2296" maxValue="2182273"/>
    </cacheField>
    <cacheField name="xCrew Cost Per Flight" numFmtId="164">
      <sharedItems containsSemiMixedTypes="0" containsString="0" containsNumber="1" minValue="967.19863013698625" maxValue="45385.2"/>
    </cacheField>
    <cacheField name="xPercent_Crew_and_Labor_cost" numFmtId="165">
      <sharedItems containsSemiMixedTypes="0" containsString="0" containsNumber="1" minValue="0.11769003824843215" maxValue="0.45694800711140443"/>
    </cacheField>
    <cacheField name="FUEL_COST" numFmtId="164">
      <sharedItems containsSemiMixedTypes="0" containsString="0" containsNumber="1" containsInteger="1" minValue="2351" maxValue="1597438"/>
    </cacheField>
    <cacheField name="xPercent Fuel Costs" numFmtId="165">
      <sharedItems containsSemiMixedTypes="0" containsString="0" containsNumber="1" minValue="0.10638490429431197" maxValue="0.31369872716869629"/>
    </cacheField>
    <cacheField name="xPercent Checker Costs" numFmtId="165">
      <sharedItems containsSemiMixedTypes="0" containsString="0" containsNumber="1" minValue="0.99999999999999978" maxValue="1"/>
    </cacheField>
    <cacheField name="Total Revenue" numFmtId="44">
      <sharedItems containsSemiMixedTypes="0" containsString="0" containsNumber="1" containsInteger="1" minValue="10285" maxValue="10117263"/>
    </cacheField>
    <cacheField name="Expenses" numFmtId="44">
      <sharedItems containsSemiMixedTypes="0" containsString="0" containsNumber="1" containsInteger="1" minValue="-5715564" maxValue="10117263"/>
    </cacheField>
    <cacheField name="xProfit" numFmtId="164">
      <sharedItems containsSemiMixedTypes="0" containsString="0" containsNumber="1" containsInteger="1" minValue="-1109087" maxValue="5451088"/>
    </cacheField>
    <cacheField name="xFirst Class Max Rev" numFmtId="44">
      <sharedItems containsSemiMixedTypes="0" containsString="0" containsNumber="1" minValue="3627.272727272727" maxValue="1576014"/>
    </cacheField>
    <cacheField name="xPrem_Econ Max Rev" numFmtId="44">
      <sharedItems containsSemiMixedTypes="0" containsString="0" containsNumber="1" minValue="3509.4285714285716" maxValue="1820154.4763439286"/>
    </cacheField>
    <cacheField name="xEcon Max Rev" numFmtId="44">
      <sharedItems containsSemiMixedTypes="0" containsString="0" containsNumber="1" minValue="7459.358024691358" maxValue="4066245.0130268675"/>
    </cacheField>
    <cacheField name="xPass Tot Max Rev" numFmtId="44">
      <sharedItems containsSemiMixedTypes="0" containsString="0" containsNumber="1" minValue="14596.059323392656" maxValue="7462413.4893707968"/>
    </cacheField>
    <cacheField name="xLost First Class Rev" numFmtId="44">
      <sharedItems containsSemiMixedTypes="0" containsString="0" containsNumber="1" minValue="-637.35555555557949" maxValue="429199.40970873786"/>
    </cacheField>
    <cacheField name="xLost Prem Economy Rev" numFmtId="44">
      <sharedItems containsSemiMixedTypes="0" containsString="0" containsNumber="1" minValue="-372.36666666666861" maxValue="460497.90355329937"/>
    </cacheField>
    <cacheField name="xLost Economy Rev" numFmtId="44">
      <sharedItems containsSemiMixedTypes="0" containsString="0" containsNumber="1" minValue="-9493.3101145037799" maxValue="1172028.6911294949"/>
    </cacheField>
    <cacheField name="Route Profit per Available Seat Mile (R-PASM)_x000a__x000a_Formula:_x000a_xProfit / (SEATS × MILES_DISTANCE × FLIGHTS)_x000a__x000a_Why it’s interesting:_x000a_Normalizes profit across short-haul Alaska routes vs long-haul West Coast routes (e.g., ANC–JNU vs ANC–LAX)._x000a__x000a_Business use:_x000a_Identifies routes that look busy but destroy margin._x000a__x000a_Formula:_x000a_xProfit / (SEATS × MILES_DISTANCE × FLIGHTS)" numFmtId="44">
      <sharedItems containsSemiMixedTypes="0" containsString="0" containsNumber="1" minValue="-0.54243281471004245" maxValue="0.328131534036325"/>
    </cacheField>
    <cacheField name="“Opportunity-Adjusted” R-PASM (What You’re Asking About)_x000a_Conceptual Definition_x000a_Opportunity-Adjusted R-PASM_x000a_=_x000a_Route Profit_x000a_+_x000a_Recoverable Lost Revenue_x000a_ASM_x000a_Opportunity-Adjusted R-PASM=_x000a_ASM_x000a_Route Profit+Recoverable Lost Revenue_x000a__x0009_​_x000a__x000a__x000a_Where Recoverable Lost Revenue might include:_x000a__x000a_Lost First Class revenue_x000a__x000a_Lost Premium Economy revenue_x000a__x000a_Lost Economy revenue (less important)_x000a__x000a_This answers:" numFmtId="44">
      <sharedItems containsSemiMixedTypes="0" containsString="0" containsNumber="1" minValue="-0.45689775882064282" maxValue="0.3352395791454954"/>
    </cacheField>
    <cacheField name="ORPASM-RPASM" numFmtId="172">
      <sharedItems containsSemiMixedTypes="0" containsString="0" containsNumber="1" minValue="7.4577319339321629E-5" maxValue="0.14304795883440918"/>
    </cacheField>
    <cacheField name="RPM" numFmtId="175">
      <sharedItems containsSemiMixedTypes="0" containsString="0" containsNumber="1" containsInteger="1" minValue="13231" maxValue="38399512"/>
    </cacheField>
    <cacheField name="LoadFactor (same as the capacity % calculated earlier)" numFmtId="165">
      <sharedItems containsSemiMixedTypes="0" containsString="0" containsNumber="1" minValue="7.6604554865424432E-2" maxValue="0.96892914469158453"/>
    </cacheField>
    <cacheField name="New Lost Rev" numFmtId="44">
      <sharedItems containsSemiMixedTypes="0" containsString="0" containsNumber="1" minValue="4636.0237388724054" maxValue="2107133.9258444216"/>
    </cacheField>
    <cacheField name="RASM" numFmtId="44">
      <sharedItems containsSemiMixedTypes="0" containsString="0" containsNumber="1" minValue="4.0811271081068565E-2" maxValue="0.92459623834209292"/>
    </cacheField>
    <cacheField name="CASM" numFmtId="172">
      <sharedItems containsSemiMixedTypes="0" containsString="0" containsNumber="1" minValue="5.6351968773046969E-2" maxValue="0.78646773372472023"/>
    </cacheField>
    <cacheField name="Passenger Yield by Route &amp; Cabin Mix_x000a__x000a_Formula:_x000a_(FIRST + PREM_ECON + ECON + BAGGAGE + ANCILLARY REV) / PASSENGERS_x000a__x000a_Why Alaska cares:_x000a_Alaska competes on yield discipline, not brute-force capacity like the big 3._x000a__x000a_Insight:_x000a_Two routes with identical load factors can have wildly different economics." numFmtId="164">
      <sharedItems containsSemiMixedTypes="0" containsString="0" containsNumber="1" minValue="49.235294117647058" maxValue="486.52941176470586"/>
    </cacheField>
    <cacheField name="Passenger Yield Per Mile Flown" numFmtId="170">
      <sharedItems containsSemiMixedTypes="0" containsString="0" containsNumber="1" minValue="9.8353091555646296E-2" maxValue="0.93691221002941238"/>
    </cacheField>
    <cacheField name="Freight Dependency Ratio_x000a__x000a_Formula:_x000a_FREIGHT_REVENUE / Total Route Revenue_x000a__x000a_Why this matters at Alaska:_x000a_Freight is strategic, especially intra-Alaska routes where passenger economics alone often don’t work._x000a__x000a_Decision:_x000a_Helps justify flying “unprofitable” passenger routes that are freight-critical." numFmtId="165">
      <sharedItems containsSemiMixedTypes="0" containsString="0" containsNumber="1" minValue="0" maxValue="0.68405606945264497"/>
    </cacheField>
    <cacheField name="Lost Revenue per Flight (Cabin Leakage)_x000a__x000a_Formula:_x000a_(xLost First + xLost Prem Econ + xLost Econ) / FLIGHTS_x000a__x000a_Why it’s powerful:_x000a_Quantifies monetization failure, not demand._x000a__x000a_Exec-friendly framing:_x000a_“We flew this route full, but left $X on the table every flight.”" numFmtId="44">
      <sharedItems containsSemiMixedTypes="0" containsString="0" containsNumber="1" minValue="-64388.929535027186" maxValue="-482.44286616161571"/>
    </cacheField>
    <cacheField name="xUnprofitable even when full." numFmtId="44">
      <sharedItems containsSemiMixedTypes="0" containsString="0" containsNumber="1" minValue="-1078381.5696371342" maxValue="5457154.7643002858"/>
    </cacheField>
    <cacheField name="First Class - Cabin Utilization Efficiency Index_x000a__x000a_Formula:_x000a_(Actual Cabin Revenue %) ÷ (Cabin Seat Capacity %)_x000a__x000a_Example:_x000a__x000a_First Class = 20% of seats but only 12% of revenue → underperforming_x000a__x000a_Decision use:_x000a_Supports reconfiguring aircraft or changing upgrade / fare logic." numFmtId="166">
      <sharedItems containsSemiMixedTypes="0" containsString="0" containsNumber="1" minValue="1.285843464036978" maxValue="2.7267992092312436"/>
    </cacheField>
    <cacheField name="Prem Economy - Cabin Utilization Efficiency Index_x000a__x000a_Formula:_x000a_(Actual Cabin Revenue %) ÷ (Cabin Seat Capacity %)_x000a__x000a_Example:_x000a__x000a_First Class = 20% of seats but only 12% of revenue → underperforming_x000a__x000a_Decision use:_x000a_Supports reconfiguring aircraft or changing upgrade / fare logic." numFmtId="167">
      <sharedItems containsSemiMixedTypes="0" containsString="0" containsNumber="1" minValue="0.71373914672996441" maxValue="1.5331259052405759"/>
    </cacheField>
    <cacheField name="Economy - Cabin Utilization Efficiency Index_x000a__x000a_Formula:_x000a_(Actual Cabin Revenue %) ÷ (Cabin Seat Capacity %)_x000a__x000a_Example:_x000a__x000a_First Class = 20% of seats but only 12% of revenue → underperforming_x000a__x000a_Decision use:_x000a_Supports reconfiguring aircraft or changing upgrade / fare logic." numFmtId="43">
      <sharedItems containsSemiMixedTypes="0" containsString="0" containsNumber="1" minValue="0.547101260866376" maxValue="0.97765731348838891"/>
    </cacheField>
    <cacheField name="Premium Upsell Effectiveness_x000a__x000a_Formula:_x000a_PREM_ECONOMY_REVENUE / PREM_ECONOMY_SEATS_x000a__x000a_Why Alaska cares:_x000a_Premium Economy is a key bridge between Main Cabin and First, especially for Mileage Plan elites." numFmtId="0">
      <sharedItems containsSemiMixedTypes="0" containsString="0" containsNumber="1" minValue="15.197916666666666" maxValue="415.97500000000002"/>
    </cacheField>
    <cacheField name="Fuel Cost Exposure per Revenue Dollar_x000a__x000a_Formula:_x000a_FUEL_COST / Total Revenue_x000a__x000a_Why it’s better than fuel per mile:_x000a_Ties cost volatility directly to revenue resilience._x000a__x000a_Use:_x000a_Route-level fuel sensitivity modeling." numFmtId="165">
      <sharedItems containsSemiMixedTypes="0" containsString="0" containsNumber="1" minValue="4.1165568247088155E-2" maxValue="0.95887126328464478"/>
    </cacheField>
    <cacheField name="Crew &amp; Labor Cost per Flight Hour_x000a__x000a_Formula:_x000a_CREW_AND_LABOR_COST / FLIGHT_HOURS_x000a__x000a_Why this matters:_x000a_Alaska has strong labor partnerships; this metric helps optimize schedules without undermining culture._x000a__x000a_Decision:_x000a_Identifies aircraft or routes with inefficient crew utilization." numFmtId="44">
      <sharedItems containsSemiMixedTypes="0" containsString="0" containsNumber="1" minValue="1384.0521543617815" maxValue="7393.0083738118901"/>
    </cacheField>
    <cacheField name="Airport Fee Burden Index_x000a__x000a_Formula:_x000a_AIRPORT_FEE_COST / FLIGHTS_x000a__x000a_Use case:_x000a_Highlights airports where growth looks attractive on demand but is structurally expensive." numFmtId="44">
      <sharedItems containsSemiMixedTypes="0" containsString="0" containsNumber="1" minValue="2621.6666666666665" maxValue="8726.0666666666675"/>
    </cacheField>
    <cacheField name="Passengers per Flight Hour_x000a__x000a_Formula:_x000a_PASSENGERS / FLIGHT_HOURS_x000a__x000a_Why it’s interesting:_x000a_Proxy for efficiency without overcrowding._x000a__x000a_Balanced metric:_x000a_Supports growth while protecting guest experience." numFmtId="166">
      <sharedItems containsSemiMixedTypes="0" containsString="0" containsNumber="1" minValue="4.0395769361992491" maxValue="273.48036136347577"/>
    </cacheField>
    <cacheField name="Ancillary Revenue per Passenger (Non-Punitive)_x000a__x000a_Formula:_x000a_(BAGGAGE + OTHER ANCILLARY REV) / PASSENGERS_x000a__x000a_Why Alaska-specific:_x000a_Alaska is careful not to nickel-and-dime guests._x000a__x000a_Interpretation:_x000a_High isn’t always good. Outliers may signal friction, not success." numFmtId="166">
      <sharedItems containsSemiMixedTypes="0" containsString="0" containsNumber="1" minValue="3.1545064377682404" maxValue="10.312949640287769"/>
    </cacheField>
    <cacheField name="Freight Yield per lb_x000a_Freight Yield_x000a_=_x000a_Freight Revenue_x000a_Freight lbs_x000a_Freight Yield=_x000a_Freight lbs_x000a_Freight Revenue_x000a__x0009_​_x000a__x000a__x000a_Use case:_x000a__x000a_Identifies low-yield heavy freight_x000a__x000a_Supports pricing and contract renegotiation" numFmtId="44">
      <sharedItems containsMixedTypes="1" containsNumber="1" minValue="4.5" maxValue="6"/>
    </cacheField>
    <cacheField name="Months (MONTH)" numFmtId="0" databaseField="0">
      <fieldGroup base="0">
        <rangePr groupBy="months" startDate="2022-09-01T00:00:00" endDate="2023-11-02T00:00:00"/>
        <groupItems count="14">
          <s v="&lt;9/1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/23"/>
        </groupItems>
      </fieldGroup>
    </cacheField>
    <cacheField name="Quarters (MONTH)" numFmtId="0" databaseField="0">
      <fieldGroup base="0">
        <rangePr groupBy="quarters" startDate="2022-09-01T00:00:00" endDate="2023-11-02T00:00:00"/>
        <groupItems count="6">
          <s v="&lt;9/1/22"/>
          <s v="Qtr1"/>
          <s v="Qtr2"/>
          <s v="Qtr3"/>
          <s v="Qtr4"/>
          <s v="&gt;11/2/23"/>
        </groupItems>
      </fieldGroup>
    </cacheField>
    <cacheField name="Years (MONTH)" numFmtId="0" databaseField="0">
      <fieldGroup base="0">
        <rangePr groupBy="years" startDate="2022-09-01T00:00:00" endDate="2023-11-02T00:00:00"/>
        <groupItems count="4">
          <s v="&lt;9/1/22"/>
          <s v="2022"/>
          <s v="2023"/>
          <s v="&gt;11/2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Weiland" refreshedDate="46019.439551504627" createdVersion="8" refreshedVersion="8" minRefreshableVersion="3" recordCount="1219" xr:uid="{40572E26-9D6B-E54B-BF33-61DBBE2F5832}">
  <cacheSource type="worksheet">
    <worksheetSource ref="A1:CM1048576" sheet="Workpad"/>
  </cacheSource>
  <cacheFields count="92">
    <cacheField name="Order" numFmtId="0">
      <sharedItems containsString="0" containsBlank="1" containsNumber="1" containsInteger="1" minValue="1" maxValue="1218"/>
    </cacheField>
    <cacheField name="MONTH" numFmtId="0">
      <sharedItems containsNonDate="0" containsDate="1" containsString="0" containsBlank="1" minDate="2022-09-01T00:00:00" maxDate="2023-11-02T00:00:00" count="7">
        <d v="2023-11-01T00:00:00"/>
        <d v="2023-09-01T00:00:00"/>
        <d v="2023-10-01T00:00:00"/>
        <d v="2022-11-01T00:00:00"/>
        <d v="2022-10-01T00:00:00"/>
        <d v="2022-09-01T00:00:00"/>
        <m/>
      </sharedItems>
      <fieldGroup par="91"/>
    </cacheField>
    <cacheField name="ORIGIN" numFmtId="0">
      <sharedItems containsBlank="1"/>
    </cacheField>
    <cacheField name="ORIG_STATE" numFmtId="0">
      <sharedItems containsBlank="1"/>
    </cacheField>
    <cacheField name="DESTINATION" numFmtId="0">
      <sharedItems containsBlank="1"/>
    </cacheField>
    <cacheField name="DEST_STATE" numFmtId="0">
      <sharedItems containsBlank="1"/>
    </cacheField>
    <cacheField name="xOrignandDest" numFmtId="0">
      <sharedItems containsBlank="1" count="63">
        <s v="OGGHNL"/>
        <s v="HNLOGG"/>
        <s v="ANCJNU"/>
        <s v="JNUANC"/>
        <s v="ANCADK"/>
        <s v="ADKANC"/>
        <s v="BOISFO"/>
        <s v="SFOBOI"/>
        <s v="SFOANC"/>
        <s v="ANCSFO"/>
        <s v="SEABOI"/>
        <s v="GEGSEA"/>
        <s v="ANCOME"/>
        <s v="BOISEA"/>
        <s v="SEAGEG"/>
        <s v="OMEANC"/>
        <s v="LAXSFO"/>
        <s v="LAXBOI"/>
        <s v="LAXYVR"/>
        <s v="YVRLAX"/>
        <s v="HNLSEA"/>
        <s v="SFOYYC"/>
        <s v="YYCSFO"/>
        <s v="SFOSEA"/>
        <s v="SEAHNL"/>
        <s v="SEAJNU"/>
        <s v="SEASFO"/>
        <s v="SFOHNL"/>
        <s v="YVRSFO"/>
        <s v="LAXANC"/>
        <s v="HNLSFO"/>
        <s v="JNUSEA"/>
        <s v="SFOYVR"/>
        <s v="ANCLAX"/>
        <s v="OGGSFO"/>
        <s v="SFOOGG"/>
        <s v="OGGLAX"/>
        <s v="ANCHNL"/>
        <s v="GEGLAX"/>
        <s v="LAXOGG"/>
        <s v="HNLANC"/>
        <s v="LAXGEG"/>
        <s v="SFOLAX"/>
        <s v="OGGSEA"/>
        <s v="YYCSEA"/>
        <s v="SEAYYC"/>
        <s v="HNLLAX"/>
        <s v="LAXSEA"/>
        <s v="SEAOGG"/>
        <s v="SEALAX"/>
        <s v="BOILAX"/>
        <s v="LAXHNL"/>
        <s v="GEGBOI"/>
        <s v="BOIGEG"/>
        <s v="SEAYEG"/>
        <s v="YEGSEA"/>
        <s v="SEAANC"/>
        <s v="SFOGEG"/>
        <s v="GEGSFO"/>
        <s v="YVRSEA"/>
        <s v="ANCSEA"/>
        <s v="SEAYVR"/>
        <m/>
      </sharedItems>
    </cacheField>
    <cacheField name="AIRCRAFT" numFmtId="0">
      <sharedItems containsBlank="1" count="11">
        <s v="A321"/>
        <s v="737-900"/>
        <s v="737-800"/>
        <s v="737-700"/>
        <s v="737-Max 9"/>
        <s v="A330-200"/>
        <s v="A320"/>
        <s v="E175"/>
        <s v="777-200"/>
        <s v="757-300"/>
        <m/>
      </sharedItems>
    </cacheField>
    <cacheField name="Aircaft Capcity" numFmtId="0">
      <sharedItems containsString="0" containsBlank="1" containsNumber="1" minValue="67.8125" maxValue="369.11764705882354"/>
    </cacheField>
    <cacheField name="Route Key" numFmtId="0">
      <sharedItems containsBlank="1"/>
    </cacheField>
    <cacheField name="MILES_DISTANCE" numFmtId="0">
      <sharedItems containsString="0" containsBlank="1" containsNumber="1" containsInteger="1" minValue="101" maxValue="2777"/>
    </cacheField>
    <cacheField name="xAverage Passengers" numFmtId="0">
      <sharedItems containsString="0" containsBlank="1" containsNumber="1" minValue="12.333333333333334" maxValue="338.5"/>
    </cacheField>
    <cacheField name="FLIGHTS" numFmtId="0">
      <sharedItems containsString="0" containsBlank="1" containsNumber="1" containsInteger="1" minValue="2" maxValue="235"/>
    </cacheField>
    <cacheField name="PASSENGERS" numFmtId="0">
      <sharedItems containsString="0" containsBlank="1" containsNumber="1" containsInteger="1" minValue="37" maxValue="26519"/>
    </cacheField>
    <cacheField name="xAverage First Passengers" numFmtId="0">
      <sharedItems containsString="0" containsBlank="1" containsNumber="1" minValue="1.6666666666666667" maxValue="47.705882352941174"/>
    </cacheField>
    <cacheField name="FIRST_CLASS_PAX" numFmtId="0">
      <sharedItems containsString="0" containsBlank="1" containsNumber="1" containsInteger="1" minValue="5" maxValue="3726"/>
    </cacheField>
    <cacheField name="PREMIUM_ECONOMY_PAX" numFmtId="0">
      <sharedItems containsString="0" containsBlank="1" containsNumber="1" containsInteger="1" minValue="8" maxValue="6827"/>
    </cacheField>
    <cacheField name="ECONOMY_PAX" numFmtId="0">
      <sharedItems containsString="0" containsBlank="1" containsNumber="1" containsInteger="1" minValue="23" maxValue="15967"/>
    </cacheField>
    <cacheField name="ASMS" numFmtId="0">
      <sharedItems containsString="0" containsBlank="1" containsNumber="1" containsInteger="1" minValue="28684" maxValue="41860232"/>
    </cacheField>
    <cacheField name="xCapacity Percent" numFmtId="165">
      <sharedItems containsString="0" containsBlank="1" containsNumber="1" minValue="7.6604554865424432E-2" maxValue="0.96892914469158453"/>
    </cacheField>
    <cacheField name="SEATS" numFmtId="0">
      <sharedItems containsString="0" containsBlank="1" containsNumber="1" containsInteger="1" minValue="225" maxValue="28909"/>
    </cacheField>
    <cacheField name="FLIGHT_HOURS" numFmtId="0">
      <sharedItems containsString="0" containsBlank="1" containsNumber="1" minValue="0.96255341880341883" maxValue="569.79710245711635"/>
    </cacheField>
    <cacheField name="xFirst Class Capcity Percent" numFmtId="0">
      <sharedItems containsString="0" containsBlank="1" containsNumber="1" minValue="7.9365079365079361E-2" maxValue="1.0091743119266054"/>
    </cacheField>
    <cacheField name="FIRST_CLASS SEATS" numFmtId="0">
      <sharedItems containsString="0" containsBlank="1" containsNumber="1" containsInteger="1" minValue="30" maxValue="3726"/>
    </cacheField>
    <cacheField name="xPrem_Economy_Capacity" numFmtId="0">
      <sharedItems containsString="0" containsBlank="1" containsNumber="1" minValue="6.6666666666666666E-2" maxValue="1.0049019607843137"/>
    </cacheField>
    <cacheField name="PREM_ECONOMY_SEATS" numFmtId="0">
      <sharedItems containsString="0" containsBlank="1" containsNumber="1" containsInteger="1" minValue="56" maxValue="6966"/>
    </cacheField>
    <cacheField name="x_Economy Percent" numFmtId="0">
      <sharedItems containsString="0" containsBlank="1" containsNumber="1" minValue="7.6666666666666661E-2" maxValue="1.0184645286686103"/>
    </cacheField>
    <cacheField name="ECONOMY_SEATS" numFmtId="0">
      <sharedItems containsString="0" containsBlank="1" containsNumber="1" containsInteger="1" minValue="140" maxValue="18217"/>
    </cacheField>
    <cacheField name="FREIGHT_LBS" numFmtId="0">
      <sharedItems containsString="0" containsBlank="1" containsNumber="1" containsInteger="1" minValue="0" maxValue="1265426"/>
    </cacheField>
    <cacheField name="Freight Rev Per Pound" numFmtId="0">
      <sharedItems containsBlank="1" containsMixedTypes="1" containsNumber="1" minValue="4.5" maxValue="6"/>
    </cacheField>
    <cacheField name="xPercent First Class Rev" numFmtId="0">
      <sharedItems containsString="0" containsBlank="1" containsNumber="1" minValue="5.9275136472855962E-2" maxValue="0.31765155949686807"/>
    </cacheField>
    <cacheField name="FIRST_CLASS_REVENUE" numFmtId="0">
      <sharedItems containsString="0" containsBlank="1" containsNumber="1" containsInteger="1" minValue="2100" maxValue="1576014"/>
    </cacheField>
    <cacheField name="xPercent Prem_Economy_Revenue" numFmtId="0">
      <sharedItems containsString="0" containsBlank="1" containsNumber="1" minValue="7.3889879533061018E-2" maxValue="0.33365118084044793"/>
    </cacheField>
    <cacheField name="PREM_ECONOMY_REVENUE" numFmtId="0">
      <sharedItems containsString="0" containsBlank="1" containsNumber="1" containsInteger="1" minValue="1384" maxValue="1783835"/>
    </cacheField>
    <cacheField name="x Percent Economy Revenue" numFmtId="0">
      <sharedItems containsString="0" containsBlank="1" containsNumber="1" minValue="0.13503869788065812" maxValue="0.61496992964440977"/>
    </cacheField>
    <cacheField name="ECONOMY_REVENUE" numFmtId="0">
      <sharedItems containsString="0" containsBlank="1" containsNumber="1" containsInteger="1" minValue="3433" maxValue="3564019"/>
    </cacheField>
    <cacheField name="x Percent Baggage Revenue" numFmtId="0">
      <sharedItems containsString="0" containsBlank="1" containsNumber="1" minValue="3.7596071841299161E-3" maxValue="8.5466556564822466E-2"/>
    </cacheField>
    <cacheField name="BAGGAGE_REVENUE" numFmtId="0">
      <sharedItems containsString="0" containsBlank="1" containsNumber="1" containsInteger="1" minValue="175" maxValue="95805"/>
    </cacheField>
    <cacheField name="xPercent_other_ancillary Revenue" numFmtId="0">
      <sharedItems containsString="0" containsBlank="1" containsNumber="1" minValue="6.2643298226844769E-4" maxValue="6.5889735544598829E-2"/>
    </cacheField>
    <cacheField name="OTHER_ANCILLARY_REVENUE" numFmtId="0">
      <sharedItems containsString="0" containsBlank="1" containsNumber="1" containsInteger="1" minValue="93" maxValue="97196"/>
    </cacheField>
    <cacheField name="xPercent_Freight_Revenue" numFmtId="0">
      <sharedItems containsString="0" containsBlank="1" containsNumber="1" minValue="0" maxValue="0.68405606945264497"/>
    </cacheField>
    <cacheField name="FREIGHT_REVENUE" numFmtId="0">
      <sharedItems containsString="0" containsBlank="1" containsNumber="1" containsInteger="1" minValue="0" maxValue="6327130"/>
    </cacheField>
    <cacheField name="xPercent Checker" numFmtId="0">
      <sharedItems containsString="0" containsBlank="1" containsNumber="1" minValue="0.99999999999999978" maxValue="1.0000000000000002"/>
    </cacheField>
    <cacheField name="AIRCRAFT_OPERATION_COST" numFmtId="0">
      <sharedItems containsString="0" containsBlank="1" containsNumber="1" containsInteger="1" minValue="3958" maxValue="2139964"/>
    </cacheField>
    <cacheField name="xAircraft Operation Cost Per Flight" numFmtId="0">
      <sharedItems containsString="0" containsBlank="1" containsNumber="1" minValue="1038.75" maxValue="30957.599999999999"/>
    </cacheField>
    <cacheField name="xAircraft Operation Cost Per Flight Hour" numFmtId="0">
      <sharedItems containsString="0" containsBlank="1" containsNumber="1" minValue="1605.5403822034457" maxValue="5048.38009372938"/>
    </cacheField>
    <cacheField name="xPercent_Aircraft_Operation_Cost" numFmtId="0">
      <sharedItems containsString="0" containsBlank="1" containsNumber="1" minValue="0.16396727099504022" maxValue="0.40229010351992517"/>
    </cacheField>
    <cacheField name="AIRPORT_FEE_COST" numFmtId="0">
      <sharedItems containsString="0" containsBlank="1" containsNumber="1" containsInteger="1" minValue="8638" maxValue="848803"/>
    </cacheField>
    <cacheField name="xAirport Fee Per Flight" numFmtId="0">
      <sharedItems containsString="0" containsBlank="1" containsNumber="1" minValue="2621.6666666666665" maxValue="8726.0666666666675"/>
    </cacheField>
    <cacheField name="xPercent_Aircraft_Fee_Cost" numFmtId="165">
      <sharedItems containsString="0" containsBlank="1" containsNumber="1" minValue="7.3254322452724688E-2" maxValue="0.51292075434584838"/>
    </cacheField>
    <cacheField name="CREW_AND_LABOR_COST" numFmtId="0">
      <sharedItems containsString="0" containsBlank="1" containsNumber="1" containsInteger="1" minValue="2296" maxValue="2182273"/>
    </cacheField>
    <cacheField name="xCrew Cost Per Flight" numFmtId="0">
      <sharedItems containsString="0" containsBlank="1" containsNumber="1" minValue="967.19863013698625" maxValue="45385.2"/>
    </cacheField>
    <cacheField name="xPercent_Crew_and_Labor_cost" numFmtId="0">
      <sharedItems containsString="0" containsBlank="1" containsNumber="1" minValue="0.11769003824843215" maxValue="0.45694800711140443"/>
    </cacheField>
    <cacheField name="FUEL_COST" numFmtId="0">
      <sharedItems containsString="0" containsBlank="1" containsNumber="1" containsInteger="1" minValue="2351" maxValue="1597438"/>
    </cacheField>
    <cacheField name="xPercent Fuel Costs" numFmtId="0">
      <sharedItems containsString="0" containsBlank="1" containsNumber="1" minValue="0.10638490429431197" maxValue="0.31369872716869629"/>
    </cacheField>
    <cacheField name="xPercent Checker Costs" numFmtId="0">
      <sharedItems containsString="0" containsBlank="1" containsNumber="1" minValue="0.99999999999999978" maxValue="1"/>
    </cacheField>
    <cacheField name="Total Revenue" numFmtId="0">
      <sharedItems containsString="0" containsBlank="1" containsNumber="1" containsInteger="1" minValue="10285" maxValue="10117263"/>
    </cacheField>
    <cacheField name="Expenses" numFmtId="0">
      <sharedItems containsString="0" containsBlank="1" containsNumber="1" containsInteger="1" minValue="-6144829" maxValue="-17885"/>
    </cacheField>
    <cacheField name="xProfit" numFmtId="0">
      <sharedItems containsString="0" containsBlank="1" containsNumber="1" containsInteger="1" minValue="-1109087" maxValue="5451088"/>
    </cacheField>
    <cacheField name="xFirst Class Max Rev" numFmtId="0">
      <sharedItems containsString="0" containsBlank="1" containsNumber="1" minValue="3627.272727272727" maxValue="1576014"/>
    </cacheField>
    <cacheField name="xPrem_Econ Max Rev" numFmtId="0">
      <sharedItems containsString="0" containsBlank="1" containsNumber="1" minValue="3509.4285714285716" maxValue="1820154.4763439286"/>
    </cacheField>
    <cacheField name="xEcon Max Rev" numFmtId="0">
      <sharedItems containsString="0" containsBlank="1" containsNumber="1" minValue="7459.358024691358" maxValue="4066245.0130268675"/>
    </cacheField>
    <cacheField name="xPass Tot Max Rev" numFmtId="0">
      <sharedItems containsString="0" containsBlank="1" containsNumber="1" minValue="14596.059323392656" maxValue="7462413.4893707968"/>
    </cacheField>
    <cacheField name="xLost First Class Rev" numFmtId="0">
      <sharedItems containsString="0" containsBlank="1" containsNumber="1" minValue="-637.35555555557949" maxValue="429199.40970873786"/>
    </cacheField>
    <cacheField name="xLost Prem Economy Rev" numFmtId="0">
      <sharedItems containsString="0" containsBlank="1" containsNumber="1" minValue="-372.36666666666861" maxValue="460497.90355329937"/>
    </cacheField>
    <cacheField name="xLost Economy Rev" numFmtId="0">
      <sharedItems containsString="0" containsBlank="1" containsNumber="1" minValue="-9493.3101145037799" maxValue="1172028.6911294949"/>
    </cacheField>
    <cacheField name="Route Profit per Available Seat Mile (R-PASM)_x000a__x000a_Formula:_x000a_xProfit / (SEATS × MILES_DISTANCE × FLIGHTS)_x000a__x000a_Why it’s interesting:_x000a_Normalizes profit across short-haul Alaska routes vs long-haul West Coast routes (e.g., ANC–JNU vs ANC–LAX)._x000a__x000a_Business use:_x000a_Identifies routes that look busy but destroy margin._x000a__x000a_Formula:_x000a_xProfit / (SEATS × MILES_DISTANCE × FLIGHTS)" numFmtId="0">
      <sharedItems containsString="0" containsBlank="1" containsNumber="1" minValue="-0.54243281471004245" maxValue="0.328131534036325"/>
    </cacheField>
    <cacheField name="“Opportunity-Adjusted” R-PASM (What You’re Asking About)_x000a_Conceptual Definition_x000a_Opportunity-Adjusted R-PASM_x000a_=_x000a_Route Profit_x000a_+_x000a_Recoverable Lost Revenue_x000a_ASM_x000a_Opportunity-Adjusted R-PASM=_x000a_ASM_x000a_Route Profit+Recoverable Lost Revenue_x000a__x0009_​_x000a__x000a__x000a_Where Recoverable Lost Revenue might include:_x000a__x000a_Lost First Class revenue_x000a__x000a_Lost Premium Economy revenue_x000a__x000a_Lost Economy revenue (less important)_x000a__x000a_This answers:" numFmtId="0">
      <sharedItems containsString="0" containsBlank="1" containsNumber="1" minValue="-0.45689775882064282" maxValue="0.3352395791454954"/>
    </cacheField>
    <cacheField name="ORPASM-RPASM" numFmtId="0">
      <sharedItems containsString="0" containsBlank="1" containsNumber="1" minValue="7.4577319339321629E-5" maxValue="0.14304795883440918"/>
    </cacheField>
    <cacheField name="RPM" numFmtId="0">
      <sharedItems containsString="0" containsBlank="1" containsNumber="1" containsInteger="1" minValue="13231" maxValue="38399512"/>
    </cacheField>
    <cacheField name="LoadFactor (same as the capacity % calculated earlier)" numFmtId="165">
      <sharedItems containsString="0" containsBlank="1" containsNumber="1" minValue="7.6604554865424432E-2" maxValue="0.96892914469158453"/>
    </cacheField>
    <cacheField name="New Lost Rev" numFmtId="44">
      <sharedItems containsString="0" containsBlank="1" containsNumber="1" minValue="4636.0237388724054" maxValue="2107133.9258444216"/>
    </cacheField>
    <cacheField name="RASM" numFmtId="44">
      <sharedItems containsString="0" containsBlank="1" containsNumber="1" minValue="4.0811271081068565E-2" maxValue="0.92459623834209292"/>
    </cacheField>
    <cacheField name="CASM" numFmtId="0">
      <sharedItems containsString="0" containsBlank="1" containsNumber="1" minValue="5.6351968773046969E-2" maxValue="0.78646773372472023"/>
    </cacheField>
    <cacheField name="Passenger Yield by Route &amp; Cabin Mix_x000a__x000a_Formula:_x000a_(FIRST + PREM_ECON + ECON + BAGGAGE + ANCILLARY REV) / PASSENGERS_x000a__x000a_Why Alaska cares:_x000a_Alaska competes on yield discipline, not brute-force capacity like the big 3._x000a__x000a_Insight:_x000a_Two routes with identical load factors can have wildly different economics." numFmtId="0">
      <sharedItems containsString="0" containsBlank="1" containsNumber="1" minValue="49.235294117647058" maxValue="486.52941176470586"/>
    </cacheField>
    <cacheField name="Passenger Yield Per Mile Flown" numFmtId="0">
      <sharedItems containsString="0" containsBlank="1" containsNumber="1" minValue="9.8353091555646296E-2" maxValue="0.93691221002941238"/>
    </cacheField>
    <cacheField name="Freight Dependency Ratio_x000a__x000a_Formula:_x000a_FREIGHT_REVENUE / Total Route Revenue_x000a__x000a_Why this matters at Alaska:_x000a_Freight is strategic, especially intra-Alaska routes where passenger economics alone often don’t work._x000a__x000a_Decision:_x000a_Helps justify flying “unprofitable” passenger routes that are freight-critical." numFmtId="0">
      <sharedItems containsString="0" containsBlank="1" containsNumber="1" minValue="0" maxValue="0.68405606945264497"/>
    </cacheField>
    <cacheField name="Lost Revenue per Flight (Cabin Leakage)_x000a__x000a_Formula:_x000a_(xLost First + xLost Prem Econ + xLost Econ) / FLIGHTS_x000a__x000a_Why it’s powerful:_x000a_Quantifies monetization failure, not demand._x000a__x000a_Exec-friendly framing:_x000a_“We flew this route full, but left $X on the table every flight.”" numFmtId="0">
      <sharedItems containsString="0" containsBlank="1" containsNumber="1" minValue="-64388.929535027186" maxValue="-482.44286616161571"/>
    </cacheField>
    <cacheField name="xUnprofitable even when full." numFmtId="0">
      <sharedItems containsString="0" containsBlank="1" containsNumber="1" minValue="-1078381.5696371342" maxValue="5457154.7643002858"/>
    </cacheField>
    <cacheField name="First Class - Cabin Utilization Efficiency Index_x000a__x000a_Formula:_x000a_(Actual Cabin Revenue %) ÷ (Cabin Seat Capacity %)_x000a__x000a_Example:_x000a__x000a_First Class = 20% of seats but only 12% of revenue → underperforming_x000a__x000a_Decision use:_x000a_Supports reconfiguring aircraft or changing upgrade / fare logic." numFmtId="0">
      <sharedItems containsString="0" containsBlank="1" containsNumber="1" minValue="1.285843464036978" maxValue="2.7267992092312436"/>
    </cacheField>
    <cacheField name="Prem Economy - Cabin Utilization Efficiency Index_x000a__x000a_Formula:_x000a_(Actual Cabin Revenue %) ÷ (Cabin Seat Capacity %)_x000a__x000a_Example:_x000a__x000a_First Class = 20% of seats but only 12% of revenue → underperforming_x000a__x000a_Decision use:_x000a_Supports reconfiguring aircraft or changing upgrade / fare logic." numFmtId="0">
      <sharedItems containsString="0" containsBlank="1" containsNumber="1" minValue="0.71373914672996441" maxValue="1.5331259052405759"/>
    </cacheField>
    <cacheField name="Economy - Cabin Utilization Efficiency Index_x000a__x000a_Formula:_x000a_(Actual Cabin Revenue %) ÷ (Cabin Seat Capacity %)_x000a__x000a_Example:_x000a__x000a_First Class = 20% of seats but only 12% of revenue → underperforming_x000a__x000a_Decision use:_x000a_Supports reconfiguring aircraft or changing upgrade / fare logic." numFmtId="0">
      <sharedItems containsString="0" containsBlank="1" containsNumber="1" minValue="0.547101260866376" maxValue="0.97765731348838891"/>
    </cacheField>
    <cacheField name="Premium Upsell Effectiveness_x000a__x000a_Formula:_x000a_PREM_ECONOMY_REVENUE / PREM_ECONOMY_SEATS_x000a__x000a_Why Alaska cares:_x000a_Premium Economy is a key bridge between Main Cabin and First, especially for Mileage Plan elites." numFmtId="0">
      <sharedItems containsString="0" containsBlank="1" containsNumber="1" minValue="15.197916666666666" maxValue="415.97500000000002"/>
    </cacheField>
    <cacheField name="Fuel Cost Exposure per Revenue Dollar_x000a__x000a_Formula:_x000a_FUEL_COST / Total Revenue_x000a__x000a_Why it’s better than fuel per mile:_x000a_Ties cost volatility directly to revenue resilience._x000a__x000a_Use:_x000a_Route-level fuel sensitivity modeling." numFmtId="0">
      <sharedItems containsString="0" containsBlank="1" containsNumber="1" minValue="4.1165568247088155E-2" maxValue="0.95887126328464478"/>
    </cacheField>
    <cacheField name="Crew &amp; Labor Cost per Flight Hour_x000a__x000a_Formula:_x000a_CREW_AND_LABOR_COST / FLIGHT_HOURS_x000a__x000a_Why this matters:_x000a_Alaska has strong labor partnerships; this metric helps optimize schedules without undermining culture._x000a__x000a_Decision:_x000a_Identifies aircraft or routes with inefficient crew utilization." numFmtId="0">
      <sharedItems containsString="0" containsBlank="1" containsNumber="1" minValue="1384.0521543617815" maxValue="7393.0083738118901"/>
    </cacheField>
    <cacheField name="Airport Fee Burden Index_x000a__x000a_Formula:_x000a_AIRPORT_FEE_COST / FLIGHTS_x000a__x000a_Use case:_x000a_Highlights airports where growth looks attractive on demand but is structurally expensive." numFmtId="0">
      <sharedItems containsString="0" containsBlank="1" containsNumber="1" minValue="2621.6666666666665" maxValue="8726.0666666666675"/>
    </cacheField>
    <cacheField name="Passengers per Flight Hour_x000a__x000a_Formula:_x000a_PASSENGERS / FLIGHT_HOURS_x000a__x000a_Why it’s interesting:_x000a_Proxy for efficiency without overcrowding._x000a__x000a_Balanced metric:_x000a_Supports growth while protecting guest experience." numFmtId="0">
      <sharedItems containsString="0" containsBlank="1" containsNumber="1" minValue="4.0395769361992491" maxValue="273.48036136347577"/>
    </cacheField>
    <cacheField name="Ancillary Revenue per Passenger (Non-Punitive)_x000a__x000a_Formula:_x000a_(BAGGAGE + OTHER ANCILLARY REV) / PASSENGERS_x000a__x000a_Why Alaska-specific:_x000a_Alaska is careful not to nickel-and-dime guests._x000a__x000a_Interpretation:_x000a_High isn’t always good. Outliers may signal friction, not success." numFmtId="0">
      <sharedItems containsString="0" containsBlank="1" containsNumber="1" minValue="3.1545064377682404" maxValue="10.312949640287769"/>
    </cacheField>
    <cacheField name="Freight Yield per lb_x000a_Freight Yield_x000a_=_x000a_Freight Revenue_x000a_Freight lbs_x000a_Freight Yield=_x000a_Freight lbs_x000a_Freight Revenue_x000a__x0009_​_x000a__x000a__x000a_Use case:_x000a__x000a_Identifies low-yield heavy freight_x000a__x000a_Supports pricing and contract renegotiation" numFmtId="0">
      <sharedItems containsBlank="1" containsMixedTypes="1" containsNumber="1" minValue="4.5" maxValue="6"/>
    </cacheField>
    <cacheField name="Months (MONTH)" numFmtId="0" databaseField="0">
      <fieldGroup base="1">
        <rangePr groupBy="months" startDate="2022-09-01T00:00:00" endDate="2023-11-02T00:00:00"/>
        <groupItems count="14">
          <s v="&lt;9/1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/23"/>
        </groupItems>
      </fieldGroup>
    </cacheField>
    <cacheField name="Quarters (MONTH)" numFmtId="0" databaseField="0">
      <fieldGroup base="1">
        <rangePr groupBy="quarters" startDate="2022-09-01T00:00:00" endDate="2023-11-02T00:00:00"/>
        <groupItems count="6">
          <s v="&lt;9/1/22"/>
          <s v="Qtr1"/>
          <s v="Qtr2"/>
          <s v="Qtr3"/>
          <s v="Qtr4"/>
          <s v="&gt;11/2/23"/>
        </groupItems>
      </fieldGroup>
    </cacheField>
    <cacheField name="Years (MONTH)" numFmtId="0" databaseField="0">
      <fieldGroup base="1">
        <rangePr groupBy="years" startDate="2022-09-01T00:00:00" endDate="2023-11-02T00:00:00"/>
        <groupItems count="4">
          <s v="&lt;9/1/22"/>
          <s v="2022"/>
          <s v="2023"/>
          <s v="&gt;11/2/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">
  <r>
    <x v="0"/>
    <x v="0"/>
  </r>
  <r>
    <x v="0"/>
    <x v="1"/>
  </r>
  <r>
    <x v="0"/>
    <x v="1"/>
  </r>
  <r>
    <x v="0"/>
    <x v="0"/>
  </r>
  <r>
    <x v="1"/>
    <x v="2"/>
  </r>
  <r>
    <x v="1"/>
    <x v="2"/>
  </r>
  <r>
    <x v="1"/>
    <x v="3"/>
  </r>
  <r>
    <x v="2"/>
    <x v="4"/>
  </r>
  <r>
    <x v="1"/>
    <x v="3"/>
  </r>
  <r>
    <x v="0"/>
    <x v="5"/>
  </r>
  <r>
    <x v="3"/>
    <x v="6"/>
  </r>
  <r>
    <x v="4"/>
    <x v="7"/>
  </r>
  <r>
    <x v="1"/>
    <x v="8"/>
  </r>
  <r>
    <x v="0"/>
    <x v="9"/>
  </r>
  <r>
    <x v="0"/>
    <x v="9"/>
  </r>
  <r>
    <x v="0"/>
    <x v="5"/>
  </r>
  <r>
    <x v="3"/>
    <x v="6"/>
  </r>
  <r>
    <x v="0"/>
    <x v="10"/>
  </r>
  <r>
    <x v="3"/>
    <x v="6"/>
  </r>
  <r>
    <x v="0"/>
    <x v="10"/>
  </r>
  <r>
    <x v="1"/>
    <x v="8"/>
  </r>
  <r>
    <x v="4"/>
    <x v="11"/>
  </r>
  <r>
    <x v="3"/>
    <x v="6"/>
  </r>
  <r>
    <x v="1"/>
    <x v="12"/>
  </r>
  <r>
    <x v="1"/>
    <x v="12"/>
  </r>
  <r>
    <x v="4"/>
    <x v="7"/>
  </r>
  <r>
    <x v="4"/>
    <x v="7"/>
  </r>
  <r>
    <x v="5"/>
    <x v="13"/>
  </r>
  <r>
    <x v="6"/>
    <x v="14"/>
  </r>
  <r>
    <x v="5"/>
    <x v="13"/>
  </r>
  <r>
    <x v="0"/>
    <x v="15"/>
  </r>
  <r>
    <x v="6"/>
    <x v="16"/>
  </r>
  <r>
    <x v="3"/>
    <x v="6"/>
  </r>
  <r>
    <x v="4"/>
    <x v="7"/>
  </r>
  <r>
    <x v="3"/>
    <x v="6"/>
  </r>
  <r>
    <x v="0"/>
    <x v="17"/>
  </r>
  <r>
    <x v="0"/>
    <x v="15"/>
  </r>
  <r>
    <x v="5"/>
    <x v="13"/>
  </r>
  <r>
    <x v="6"/>
    <x v="14"/>
  </r>
  <r>
    <x v="5"/>
    <x v="13"/>
  </r>
  <r>
    <x v="4"/>
    <x v="11"/>
  </r>
  <r>
    <x v="5"/>
    <x v="18"/>
  </r>
  <r>
    <x v="3"/>
    <x v="6"/>
  </r>
  <r>
    <x v="5"/>
    <x v="13"/>
  </r>
  <r>
    <x v="5"/>
    <x v="13"/>
  </r>
  <r>
    <x v="0"/>
    <x v="19"/>
  </r>
  <r>
    <x v="6"/>
    <x v="16"/>
  </r>
  <r>
    <x v="5"/>
    <x v="18"/>
  </r>
  <r>
    <x v="0"/>
    <x v="17"/>
  </r>
  <r>
    <x v="5"/>
    <x v="13"/>
  </r>
  <r>
    <x v="3"/>
    <x v="6"/>
  </r>
  <r>
    <x v="0"/>
    <x v="19"/>
  </r>
  <r>
    <x v="0"/>
    <x v="20"/>
  </r>
  <r>
    <x v="5"/>
    <x v="21"/>
  </r>
  <r>
    <x v="4"/>
    <x v="11"/>
  </r>
  <r>
    <x v="5"/>
    <x v="22"/>
  </r>
  <r>
    <x v="0"/>
    <x v="23"/>
  </r>
  <r>
    <x v="0"/>
    <x v="20"/>
  </r>
  <r>
    <x v="0"/>
    <x v="24"/>
  </r>
  <r>
    <x v="0"/>
    <x v="25"/>
  </r>
  <r>
    <x v="0"/>
    <x v="24"/>
  </r>
  <r>
    <x v="6"/>
    <x v="26"/>
  </r>
  <r>
    <x v="6"/>
    <x v="26"/>
  </r>
  <r>
    <x v="7"/>
    <x v="6"/>
  </r>
  <r>
    <x v="0"/>
    <x v="27"/>
  </r>
  <r>
    <x v="0"/>
    <x v="27"/>
  </r>
  <r>
    <x v="6"/>
    <x v="28"/>
  </r>
  <r>
    <x v="0"/>
    <x v="1"/>
  </r>
  <r>
    <x v="0"/>
    <x v="1"/>
  </r>
  <r>
    <x v="0"/>
    <x v="25"/>
  </r>
  <r>
    <x v="1"/>
    <x v="3"/>
  </r>
  <r>
    <x v="4"/>
    <x v="7"/>
  </r>
  <r>
    <x v="0"/>
    <x v="29"/>
  </r>
  <r>
    <x v="6"/>
    <x v="28"/>
  </r>
  <r>
    <x v="6"/>
    <x v="28"/>
  </r>
  <r>
    <x v="1"/>
    <x v="30"/>
  </r>
  <r>
    <x v="4"/>
    <x v="31"/>
  </r>
  <r>
    <x v="4"/>
    <x v="32"/>
  </r>
  <r>
    <x v="4"/>
    <x v="32"/>
  </r>
  <r>
    <x v="2"/>
    <x v="33"/>
  </r>
  <r>
    <x v="5"/>
    <x v="13"/>
  </r>
  <r>
    <x v="8"/>
    <x v="34"/>
  </r>
  <r>
    <x v="1"/>
    <x v="3"/>
  </r>
  <r>
    <x v="0"/>
    <x v="35"/>
  </r>
  <r>
    <x v="1"/>
    <x v="3"/>
  </r>
  <r>
    <x v="0"/>
    <x v="36"/>
  </r>
  <r>
    <x v="6"/>
    <x v="28"/>
  </r>
  <r>
    <x v="8"/>
    <x v="34"/>
  </r>
  <r>
    <x v="0"/>
    <x v="29"/>
  </r>
  <r>
    <x v="6"/>
    <x v="37"/>
  </r>
  <r>
    <x v="0"/>
    <x v="38"/>
  </r>
  <r>
    <x v="3"/>
    <x v="6"/>
  </r>
  <r>
    <x v="6"/>
    <x v="28"/>
  </r>
  <r>
    <x v="3"/>
    <x v="39"/>
  </r>
  <r>
    <x v="6"/>
    <x v="28"/>
  </r>
  <r>
    <x v="1"/>
    <x v="3"/>
  </r>
  <r>
    <x v="1"/>
    <x v="3"/>
  </r>
  <r>
    <x v="6"/>
    <x v="40"/>
  </r>
  <r>
    <x v="1"/>
    <x v="41"/>
  </r>
  <r>
    <x v="2"/>
    <x v="42"/>
  </r>
  <r>
    <x v="0"/>
    <x v="43"/>
  </r>
  <r>
    <x v="4"/>
    <x v="31"/>
  </r>
  <r>
    <x v="6"/>
    <x v="44"/>
  </r>
  <r>
    <x v="7"/>
    <x v="6"/>
  </r>
  <r>
    <x v="6"/>
    <x v="37"/>
  </r>
  <r>
    <x v="0"/>
    <x v="45"/>
  </r>
  <r>
    <x v="5"/>
    <x v="13"/>
  </r>
  <r>
    <x v="4"/>
    <x v="7"/>
  </r>
  <r>
    <x v="8"/>
    <x v="46"/>
  </r>
  <r>
    <x v="3"/>
    <x v="6"/>
  </r>
  <r>
    <x v="1"/>
    <x v="3"/>
  </r>
  <r>
    <x v="8"/>
    <x v="47"/>
  </r>
  <r>
    <x v="2"/>
    <x v="48"/>
  </r>
  <r>
    <x v="2"/>
    <x v="42"/>
  </r>
  <r>
    <x v="0"/>
    <x v="49"/>
  </r>
  <r>
    <x v="7"/>
    <x v="50"/>
  </r>
  <r>
    <x v="8"/>
    <x v="46"/>
  </r>
  <r>
    <x v="0"/>
    <x v="51"/>
  </r>
  <r>
    <x v="8"/>
    <x v="52"/>
  </r>
  <r>
    <x v="5"/>
    <x v="53"/>
  </r>
  <r>
    <x v="5"/>
    <x v="13"/>
  </r>
  <r>
    <x v="6"/>
    <x v="44"/>
  </r>
  <r>
    <x v="3"/>
    <x v="39"/>
  </r>
  <r>
    <x v="5"/>
    <x v="54"/>
  </r>
  <r>
    <x v="8"/>
    <x v="55"/>
  </r>
  <r>
    <x v="5"/>
    <x v="56"/>
  </r>
  <r>
    <x v="1"/>
    <x v="57"/>
  </r>
  <r>
    <x v="4"/>
    <x v="58"/>
  </r>
  <r>
    <x v="7"/>
    <x v="6"/>
  </r>
  <r>
    <x v="0"/>
    <x v="59"/>
  </r>
  <r>
    <x v="8"/>
    <x v="60"/>
  </r>
  <r>
    <x v="2"/>
    <x v="48"/>
  </r>
  <r>
    <x v="5"/>
    <x v="13"/>
  </r>
  <r>
    <x v="8"/>
    <x v="60"/>
  </r>
  <r>
    <x v="5"/>
    <x v="13"/>
  </r>
  <r>
    <x v="2"/>
    <x v="33"/>
  </r>
  <r>
    <x v="0"/>
    <x v="61"/>
  </r>
  <r>
    <x v="8"/>
    <x v="62"/>
  </r>
  <r>
    <x v="5"/>
    <x v="56"/>
  </r>
  <r>
    <x v="7"/>
    <x v="50"/>
  </r>
  <r>
    <x v="5"/>
    <x v="56"/>
  </r>
  <r>
    <x v="0"/>
    <x v="59"/>
  </r>
  <r>
    <x v="5"/>
    <x v="53"/>
  </r>
  <r>
    <x v="8"/>
    <x v="63"/>
  </r>
  <r>
    <x v="1"/>
    <x v="64"/>
  </r>
  <r>
    <x v="4"/>
    <x v="58"/>
  </r>
  <r>
    <x v="5"/>
    <x v="56"/>
  </r>
  <r>
    <x v="5"/>
    <x v="13"/>
  </r>
  <r>
    <x v="5"/>
    <x v="65"/>
  </r>
  <r>
    <x v="4"/>
    <x v="7"/>
  </r>
  <r>
    <x v="7"/>
    <x v="66"/>
  </r>
  <r>
    <x v="1"/>
    <x v="67"/>
  </r>
  <r>
    <x v="1"/>
    <x v="3"/>
  </r>
  <r>
    <x v="7"/>
    <x v="6"/>
  </r>
  <r>
    <x v="5"/>
    <x v="65"/>
  </r>
  <r>
    <x v="8"/>
    <x v="46"/>
  </r>
  <r>
    <x v="7"/>
    <x v="6"/>
  </r>
  <r>
    <x v="5"/>
    <x v="22"/>
  </r>
  <r>
    <x v="8"/>
    <x v="55"/>
  </r>
  <r>
    <x v="5"/>
    <x v="13"/>
  </r>
  <r>
    <x v="0"/>
    <x v="68"/>
  </r>
  <r>
    <x v="7"/>
    <x v="69"/>
  </r>
  <r>
    <x v="5"/>
    <x v="54"/>
  </r>
  <r>
    <x v="1"/>
    <x v="3"/>
  </r>
  <r>
    <x v="3"/>
    <x v="6"/>
  </r>
  <r>
    <x v="5"/>
    <x v="70"/>
  </r>
  <r>
    <x v="4"/>
    <x v="7"/>
  </r>
  <r>
    <x v="1"/>
    <x v="71"/>
  </r>
  <r>
    <x v="8"/>
    <x v="72"/>
  </r>
  <r>
    <x v="6"/>
    <x v="73"/>
  </r>
  <r>
    <x v="0"/>
    <x v="74"/>
  </r>
  <r>
    <x v="5"/>
    <x v="13"/>
  </r>
  <r>
    <x v="2"/>
    <x v="75"/>
  </r>
  <r>
    <x v="5"/>
    <x v="13"/>
  </r>
  <r>
    <x v="5"/>
    <x v="76"/>
  </r>
  <r>
    <x v="5"/>
    <x v="70"/>
  </r>
  <r>
    <x v="5"/>
    <x v="13"/>
  </r>
  <r>
    <x v="7"/>
    <x v="6"/>
  </r>
  <r>
    <x v="5"/>
    <x v="13"/>
  </r>
  <r>
    <x v="8"/>
    <x v="77"/>
  </r>
  <r>
    <x v="3"/>
    <x v="78"/>
  </r>
  <r>
    <x v="5"/>
    <x v="79"/>
  </r>
  <r>
    <x v="8"/>
    <x v="63"/>
  </r>
  <r>
    <x v="5"/>
    <x v="13"/>
  </r>
  <r>
    <x v="1"/>
    <x v="64"/>
  </r>
  <r>
    <x v="8"/>
    <x v="46"/>
  </r>
  <r>
    <x v="5"/>
    <x v="13"/>
  </r>
  <r>
    <x v="8"/>
    <x v="80"/>
  </r>
  <r>
    <x v="0"/>
    <x v="81"/>
  </r>
  <r>
    <x v="5"/>
    <x v="79"/>
  </r>
  <r>
    <x v="8"/>
    <x v="72"/>
  </r>
  <r>
    <x v="1"/>
    <x v="71"/>
  </r>
  <r>
    <x v="8"/>
    <x v="82"/>
  </r>
  <r>
    <x v="0"/>
    <x v="83"/>
  </r>
  <r>
    <x v="6"/>
    <x v="84"/>
  </r>
  <r>
    <x v="5"/>
    <x v="22"/>
  </r>
  <r>
    <x v="5"/>
    <x v="13"/>
  </r>
  <r>
    <x v="5"/>
    <x v="13"/>
  </r>
  <r>
    <x v="0"/>
    <x v="85"/>
  </r>
  <r>
    <x v="0"/>
    <x v="85"/>
  </r>
  <r>
    <x v="0"/>
    <x v="86"/>
  </r>
  <r>
    <x v="0"/>
    <x v="87"/>
  </r>
  <r>
    <x v="0"/>
    <x v="88"/>
  </r>
  <r>
    <x v="7"/>
    <x v="66"/>
  </r>
  <r>
    <x v="7"/>
    <x v="89"/>
  </r>
  <r>
    <x v="7"/>
    <x v="90"/>
  </r>
  <r>
    <x v="5"/>
    <x v="91"/>
  </r>
  <r>
    <x v="2"/>
    <x v="75"/>
  </r>
  <r>
    <x v="7"/>
    <x v="89"/>
  </r>
  <r>
    <x v="4"/>
    <x v="92"/>
  </r>
  <r>
    <x v="4"/>
    <x v="7"/>
  </r>
  <r>
    <x v="7"/>
    <x v="93"/>
  </r>
  <r>
    <x v="1"/>
    <x v="3"/>
  </r>
  <r>
    <x v="7"/>
    <x v="93"/>
  </r>
  <r>
    <x v="1"/>
    <x v="3"/>
  </r>
  <r>
    <x v="6"/>
    <x v="28"/>
  </r>
  <r>
    <x v="0"/>
    <x v="94"/>
  </r>
  <r>
    <x v="5"/>
    <x v="91"/>
  </r>
  <r>
    <x v="7"/>
    <x v="90"/>
  </r>
  <r>
    <x v="3"/>
    <x v="93"/>
  </r>
  <r>
    <x v="3"/>
    <x v="93"/>
  </r>
  <r>
    <x v="8"/>
    <x v="95"/>
  </r>
  <r>
    <x v="7"/>
    <x v="93"/>
  </r>
  <r>
    <x v="4"/>
    <x v="96"/>
  </r>
  <r>
    <x v="8"/>
    <x v="97"/>
  </r>
  <r>
    <x v="3"/>
    <x v="6"/>
  </r>
  <r>
    <x v="7"/>
    <x v="98"/>
  </r>
  <r>
    <x v="6"/>
    <x v="28"/>
  </r>
  <r>
    <x v="2"/>
    <x v="33"/>
  </r>
  <r>
    <x v="6"/>
    <x v="28"/>
  </r>
  <r>
    <x v="3"/>
    <x v="99"/>
  </r>
  <r>
    <x v="3"/>
    <x v="100"/>
  </r>
  <r>
    <x v="1"/>
    <x v="3"/>
  </r>
  <r>
    <x v="3"/>
    <x v="101"/>
  </r>
  <r>
    <x v="7"/>
    <x v="102"/>
  </r>
  <r>
    <x v="3"/>
    <x v="78"/>
  </r>
  <r>
    <x v="4"/>
    <x v="7"/>
  </r>
  <r>
    <x v="7"/>
    <x v="103"/>
  </r>
  <r>
    <x v="6"/>
    <x v="28"/>
  </r>
  <r>
    <x v="7"/>
    <x v="104"/>
  </r>
  <r>
    <x v="7"/>
    <x v="105"/>
  </r>
  <r>
    <x v="7"/>
    <x v="105"/>
  </r>
  <r>
    <x v="4"/>
    <x v="7"/>
  </r>
  <r>
    <x v="0"/>
    <x v="106"/>
  </r>
  <r>
    <x v="8"/>
    <x v="107"/>
  </r>
  <r>
    <x v="3"/>
    <x v="39"/>
  </r>
  <r>
    <x v="4"/>
    <x v="7"/>
  </r>
  <r>
    <x v="7"/>
    <x v="93"/>
  </r>
  <r>
    <x v="3"/>
    <x v="108"/>
  </r>
  <r>
    <x v="7"/>
    <x v="109"/>
  </r>
  <r>
    <x v="2"/>
    <x v="110"/>
  </r>
  <r>
    <x v="3"/>
    <x v="111"/>
  </r>
  <r>
    <x v="7"/>
    <x v="93"/>
  </r>
  <r>
    <x v="4"/>
    <x v="96"/>
  </r>
  <r>
    <x v="6"/>
    <x v="112"/>
  </r>
  <r>
    <x v="3"/>
    <x v="113"/>
  </r>
  <r>
    <x v="3"/>
    <x v="93"/>
  </r>
  <r>
    <x v="0"/>
    <x v="68"/>
  </r>
  <r>
    <x v="7"/>
    <x v="114"/>
  </r>
  <r>
    <x v="0"/>
    <x v="68"/>
  </r>
  <r>
    <x v="6"/>
    <x v="115"/>
  </r>
  <r>
    <x v="7"/>
    <x v="116"/>
  </r>
  <r>
    <x v="7"/>
    <x v="117"/>
  </r>
  <r>
    <x v="7"/>
    <x v="118"/>
  </r>
  <r>
    <x v="3"/>
    <x v="119"/>
  </r>
  <r>
    <x v="0"/>
    <x v="120"/>
  </r>
  <r>
    <x v="7"/>
    <x v="121"/>
  </r>
  <r>
    <x v="3"/>
    <x v="6"/>
  </r>
  <r>
    <x v="0"/>
    <x v="122"/>
  </r>
  <r>
    <x v="0"/>
    <x v="123"/>
  </r>
  <r>
    <x v="1"/>
    <x v="124"/>
  </r>
  <r>
    <x v="1"/>
    <x v="3"/>
  </r>
  <r>
    <x v="7"/>
    <x v="125"/>
  </r>
  <r>
    <x v="4"/>
    <x v="7"/>
  </r>
  <r>
    <x v="3"/>
    <x v="93"/>
  </r>
  <r>
    <x v="0"/>
    <x v="94"/>
  </r>
  <r>
    <x v="3"/>
    <x v="111"/>
  </r>
  <r>
    <x v="4"/>
    <x v="7"/>
  </r>
  <r>
    <x v="3"/>
    <x v="93"/>
  </r>
  <r>
    <x v="8"/>
    <x v="126"/>
  </r>
  <r>
    <x v="3"/>
    <x v="127"/>
  </r>
  <r>
    <x v="8"/>
    <x v="128"/>
  </r>
  <r>
    <x v="7"/>
    <x v="129"/>
  </r>
  <r>
    <x v="7"/>
    <x v="130"/>
  </r>
  <r>
    <x v="2"/>
    <x v="131"/>
  </r>
  <r>
    <x v="8"/>
    <x v="128"/>
  </r>
  <r>
    <x v="7"/>
    <x v="132"/>
  </r>
  <r>
    <x v="7"/>
    <x v="93"/>
  </r>
  <r>
    <x v="0"/>
    <x v="133"/>
  </r>
  <r>
    <x v="7"/>
    <x v="134"/>
  </r>
  <r>
    <x v="0"/>
    <x v="135"/>
  </r>
  <r>
    <x v="3"/>
    <x v="136"/>
  </r>
  <r>
    <x v="4"/>
    <x v="137"/>
  </r>
  <r>
    <x v="3"/>
    <x v="138"/>
  </r>
  <r>
    <x v="7"/>
    <x v="93"/>
  </r>
  <r>
    <x v="7"/>
    <x v="139"/>
  </r>
  <r>
    <x v="7"/>
    <x v="104"/>
  </r>
  <r>
    <x v="2"/>
    <x v="140"/>
  </r>
  <r>
    <x v="7"/>
    <x v="93"/>
  </r>
  <r>
    <x v="6"/>
    <x v="141"/>
  </r>
  <r>
    <x v="7"/>
    <x v="142"/>
  </r>
  <r>
    <x v="3"/>
    <x v="93"/>
  </r>
  <r>
    <x v="4"/>
    <x v="143"/>
  </r>
  <r>
    <x v="0"/>
    <x v="144"/>
  </r>
  <r>
    <x v="4"/>
    <x v="145"/>
  </r>
  <r>
    <x v="7"/>
    <x v="129"/>
  </r>
  <r>
    <x v="7"/>
    <x v="146"/>
  </r>
  <r>
    <x v="3"/>
    <x v="147"/>
  </r>
  <r>
    <x v="0"/>
    <x v="148"/>
  </r>
  <r>
    <x v="9"/>
    <x v="149"/>
  </r>
  <r>
    <x v="3"/>
    <x v="127"/>
  </r>
  <r>
    <x v="0"/>
    <x v="150"/>
  </r>
  <r>
    <x v="1"/>
    <x v="151"/>
  </r>
  <r>
    <x v="7"/>
    <x v="152"/>
  </r>
  <r>
    <x v="2"/>
    <x v="153"/>
  </r>
  <r>
    <x v="3"/>
    <x v="99"/>
  </r>
  <r>
    <x v="3"/>
    <x v="154"/>
  </r>
  <r>
    <x v="4"/>
    <x v="96"/>
  </r>
  <r>
    <x v="1"/>
    <x v="155"/>
  </r>
  <r>
    <x v="4"/>
    <x v="156"/>
  </r>
  <r>
    <x v="7"/>
    <x v="157"/>
  </r>
  <r>
    <x v="4"/>
    <x v="96"/>
  </r>
  <r>
    <x v="0"/>
    <x v="122"/>
  </r>
  <r>
    <x v="4"/>
    <x v="7"/>
  </r>
  <r>
    <x v="9"/>
    <x v="158"/>
  </r>
  <r>
    <x v="0"/>
    <x v="159"/>
  </r>
  <r>
    <x v="7"/>
    <x v="93"/>
  </r>
  <r>
    <x v="3"/>
    <x v="93"/>
  </r>
  <r>
    <x v="8"/>
    <x v="160"/>
  </r>
  <r>
    <x v="4"/>
    <x v="161"/>
  </r>
  <r>
    <x v="4"/>
    <x v="143"/>
  </r>
  <r>
    <x v="3"/>
    <x v="162"/>
  </r>
  <r>
    <x v="7"/>
    <x v="163"/>
  </r>
  <r>
    <x v="7"/>
    <x v="164"/>
  </r>
  <r>
    <x v="0"/>
    <x v="165"/>
  </r>
  <r>
    <x v="3"/>
    <x v="166"/>
  </r>
  <r>
    <x v="1"/>
    <x v="151"/>
  </r>
  <r>
    <x v="4"/>
    <x v="7"/>
  </r>
  <r>
    <x v="0"/>
    <x v="167"/>
  </r>
  <r>
    <x v="7"/>
    <x v="168"/>
  </r>
  <r>
    <x v="3"/>
    <x v="93"/>
  </r>
  <r>
    <x v="3"/>
    <x v="166"/>
  </r>
  <r>
    <x v="7"/>
    <x v="93"/>
  </r>
  <r>
    <x v="6"/>
    <x v="169"/>
  </r>
  <r>
    <x v="9"/>
    <x v="170"/>
  </r>
  <r>
    <x v="2"/>
    <x v="171"/>
  </r>
  <r>
    <x v="3"/>
    <x v="172"/>
  </r>
  <r>
    <x v="2"/>
    <x v="173"/>
  </r>
  <r>
    <x v="3"/>
    <x v="174"/>
  </r>
  <r>
    <x v="3"/>
    <x v="175"/>
  </r>
  <r>
    <x v="3"/>
    <x v="162"/>
  </r>
  <r>
    <x v="3"/>
    <x v="119"/>
  </r>
  <r>
    <x v="3"/>
    <x v="6"/>
  </r>
  <r>
    <x v="2"/>
    <x v="176"/>
  </r>
  <r>
    <x v="8"/>
    <x v="177"/>
  </r>
  <r>
    <x v="7"/>
    <x v="178"/>
  </r>
  <r>
    <x v="7"/>
    <x v="179"/>
  </r>
  <r>
    <x v="3"/>
    <x v="93"/>
  </r>
  <r>
    <x v="8"/>
    <x v="126"/>
  </r>
  <r>
    <x v="8"/>
    <x v="62"/>
  </r>
  <r>
    <x v="2"/>
    <x v="131"/>
  </r>
  <r>
    <x v="7"/>
    <x v="93"/>
  </r>
  <r>
    <x v="4"/>
    <x v="7"/>
  </r>
  <r>
    <x v="0"/>
    <x v="180"/>
  </r>
  <r>
    <x v="3"/>
    <x v="181"/>
  </r>
  <r>
    <x v="3"/>
    <x v="182"/>
  </r>
  <r>
    <x v="2"/>
    <x v="173"/>
  </r>
  <r>
    <x v="3"/>
    <x v="183"/>
  </r>
  <r>
    <x v="3"/>
    <x v="184"/>
  </r>
  <r>
    <x v="3"/>
    <x v="93"/>
  </r>
  <r>
    <x v="2"/>
    <x v="185"/>
  </r>
  <r>
    <x v="2"/>
    <x v="186"/>
  </r>
  <r>
    <x v="6"/>
    <x v="40"/>
  </r>
  <r>
    <x v="0"/>
    <x v="187"/>
  </r>
  <r>
    <x v="7"/>
    <x v="93"/>
  </r>
  <r>
    <x v="0"/>
    <x v="188"/>
  </r>
  <r>
    <x v="3"/>
    <x v="104"/>
  </r>
  <r>
    <x v="7"/>
    <x v="189"/>
  </r>
  <r>
    <x v="7"/>
    <x v="190"/>
  </r>
  <r>
    <x v="7"/>
    <x v="142"/>
  </r>
  <r>
    <x v="0"/>
    <x v="123"/>
  </r>
  <r>
    <x v="7"/>
    <x v="118"/>
  </r>
  <r>
    <x v="2"/>
    <x v="176"/>
  </r>
  <r>
    <x v="7"/>
    <x v="93"/>
  </r>
  <r>
    <x v="7"/>
    <x v="93"/>
  </r>
  <r>
    <x v="3"/>
    <x v="191"/>
  </r>
  <r>
    <x v="4"/>
    <x v="7"/>
  </r>
  <r>
    <x v="0"/>
    <x v="68"/>
  </r>
  <r>
    <x v="3"/>
    <x v="192"/>
  </r>
  <r>
    <x v="0"/>
    <x v="187"/>
  </r>
  <r>
    <x v="8"/>
    <x v="193"/>
  </r>
  <r>
    <x v="0"/>
    <x v="68"/>
  </r>
  <r>
    <x v="7"/>
    <x v="194"/>
  </r>
  <r>
    <x v="6"/>
    <x v="28"/>
  </r>
  <r>
    <x v="3"/>
    <x v="154"/>
  </r>
  <r>
    <x v="0"/>
    <x v="195"/>
  </r>
  <r>
    <x v="7"/>
    <x v="93"/>
  </r>
  <r>
    <x v="7"/>
    <x v="93"/>
  </r>
  <r>
    <x v="3"/>
    <x v="196"/>
  </r>
  <r>
    <x v="0"/>
    <x v="197"/>
  </r>
  <r>
    <x v="0"/>
    <x v="198"/>
  </r>
  <r>
    <x v="0"/>
    <x v="199"/>
  </r>
  <r>
    <x v="8"/>
    <x v="160"/>
  </r>
  <r>
    <x v="2"/>
    <x v="200"/>
  </r>
  <r>
    <x v="3"/>
    <x v="93"/>
  </r>
  <r>
    <x v="7"/>
    <x v="201"/>
  </r>
  <r>
    <x v="3"/>
    <x v="93"/>
  </r>
  <r>
    <x v="7"/>
    <x v="202"/>
  </r>
  <r>
    <x v="6"/>
    <x v="28"/>
  </r>
  <r>
    <x v="7"/>
    <x v="203"/>
  </r>
  <r>
    <x v="7"/>
    <x v="189"/>
  </r>
  <r>
    <x v="7"/>
    <x v="204"/>
  </r>
  <r>
    <x v="4"/>
    <x v="205"/>
  </r>
  <r>
    <x v="7"/>
    <x v="178"/>
  </r>
  <r>
    <x v="3"/>
    <x v="206"/>
  </r>
  <r>
    <x v="4"/>
    <x v="96"/>
  </r>
  <r>
    <x v="7"/>
    <x v="93"/>
  </r>
  <r>
    <x v="1"/>
    <x v="151"/>
  </r>
  <r>
    <x v="0"/>
    <x v="207"/>
  </r>
  <r>
    <x v="2"/>
    <x v="33"/>
  </r>
  <r>
    <x v="0"/>
    <x v="208"/>
  </r>
  <r>
    <x v="7"/>
    <x v="209"/>
  </r>
  <r>
    <x v="7"/>
    <x v="210"/>
  </r>
  <r>
    <x v="7"/>
    <x v="211"/>
  </r>
  <r>
    <x v="7"/>
    <x v="93"/>
  </r>
  <r>
    <x v="1"/>
    <x v="151"/>
  </r>
  <r>
    <x v="3"/>
    <x v="93"/>
  </r>
  <r>
    <x v="4"/>
    <x v="143"/>
  </r>
  <r>
    <x v="9"/>
    <x v="212"/>
  </r>
  <r>
    <x v="3"/>
    <x v="93"/>
  </r>
  <r>
    <x v="6"/>
    <x v="191"/>
  </r>
  <r>
    <x v="3"/>
    <x v="93"/>
  </r>
  <r>
    <x v="4"/>
    <x v="143"/>
  </r>
  <r>
    <x v="7"/>
    <x v="93"/>
  </r>
  <r>
    <x v="1"/>
    <x v="151"/>
  </r>
  <r>
    <x v="8"/>
    <x v="126"/>
  </r>
  <r>
    <x v="7"/>
    <x v="211"/>
  </r>
  <r>
    <x v="3"/>
    <x v="210"/>
  </r>
  <r>
    <x v="2"/>
    <x v="171"/>
  </r>
  <r>
    <x v="3"/>
    <x v="93"/>
  </r>
  <r>
    <x v="0"/>
    <x v="213"/>
  </r>
  <r>
    <x v="7"/>
    <x v="136"/>
  </r>
  <r>
    <x v="7"/>
    <x v="93"/>
  </r>
  <r>
    <x v="4"/>
    <x v="214"/>
  </r>
  <r>
    <x v="7"/>
    <x v="215"/>
  </r>
  <r>
    <x v="2"/>
    <x v="216"/>
  </r>
  <r>
    <x v="0"/>
    <x v="135"/>
  </r>
  <r>
    <x v="3"/>
    <x v="93"/>
  </r>
  <r>
    <x v="4"/>
    <x v="156"/>
  </r>
  <r>
    <x v="3"/>
    <x v="93"/>
  </r>
  <r>
    <x v="7"/>
    <x v="204"/>
  </r>
  <r>
    <x v="8"/>
    <x v="193"/>
  </r>
  <r>
    <x v="7"/>
    <x v="163"/>
  </r>
  <r>
    <x v="9"/>
    <x v="217"/>
  </r>
  <r>
    <x v="3"/>
    <x v="218"/>
  </r>
  <r>
    <x v="0"/>
    <x v="68"/>
  </r>
  <r>
    <x v="3"/>
    <x v="204"/>
  </r>
  <r>
    <x v="1"/>
    <x v="219"/>
  </r>
  <r>
    <x v="9"/>
    <x v="212"/>
  </r>
  <r>
    <x v="0"/>
    <x v="220"/>
  </r>
  <r>
    <x v="3"/>
    <x v="93"/>
  </r>
  <r>
    <x v="9"/>
    <x v="212"/>
  </r>
  <r>
    <x v="0"/>
    <x v="221"/>
  </r>
  <r>
    <x v="3"/>
    <x v="222"/>
  </r>
  <r>
    <x v="3"/>
    <x v="93"/>
  </r>
  <r>
    <x v="7"/>
    <x v="93"/>
  </r>
  <r>
    <x v="6"/>
    <x v="223"/>
  </r>
  <r>
    <x v="7"/>
    <x v="224"/>
  </r>
  <r>
    <x v="0"/>
    <x v="225"/>
  </r>
  <r>
    <x v="3"/>
    <x v="196"/>
  </r>
  <r>
    <x v="3"/>
    <x v="93"/>
  </r>
  <r>
    <x v="3"/>
    <x v="192"/>
  </r>
  <r>
    <x v="7"/>
    <x v="226"/>
  </r>
  <r>
    <x v="7"/>
    <x v="209"/>
  </r>
  <r>
    <x v="0"/>
    <x v="119"/>
  </r>
  <r>
    <x v="7"/>
    <x v="93"/>
  </r>
  <r>
    <x v="0"/>
    <x v="68"/>
  </r>
  <r>
    <x v="7"/>
    <x v="227"/>
  </r>
  <r>
    <x v="3"/>
    <x v="228"/>
  </r>
  <r>
    <x v="2"/>
    <x v="216"/>
  </r>
  <r>
    <x v="7"/>
    <x v="229"/>
  </r>
  <r>
    <x v="2"/>
    <x v="230"/>
  </r>
  <r>
    <x v="2"/>
    <x v="231"/>
  </r>
  <r>
    <x v="7"/>
    <x v="232"/>
  </r>
  <r>
    <x v="4"/>
    <x v="96"/>
  </r>
  <r>
    <x v="7"/>
    <x v="233"/>
  </r>
  <r>
    <x v="3"/>
    <x v="93"/>
  </r>
  <r>
    <x v="7"/>
    <x v="234"/>
  </r>
  <r>
    <x v="0"/>
    <x v="235"/>
  </r>
  <r>
    <x v="1"/>
    <x v="155"/>
  </r>
  <r>
    <x v="7"/>
    <x v="202"/>
  </r>
  <r>
    <x v="8"/>
    <x v="126"/>
  </r>
  <r>
    <x v="7"/>
    <x v="210"/>
  </r>
  <r>
    <x v="7"/>
    <x v="157"/>
  </r>
  <r>
    <x v="7"/>
    <x v="146"/>
  </r>
  <r>
    <x v="3"/>
    <x v="206"/>
  </r>
  <r>
    <x v="0"/>
    <x v="68"/>
  </r>
  <r>
    <x v="7"/>
    <x v="236"/>
  </r>
  <r>
    <x v="3"/>
    <x v="93"/>
  </r>
  <r>
    <x v="3"/>
    <x v="93"/>
  </r>
  <r>
    <x v="0"/>
    <x v="208"/>
  </r>
  <r>
    <x v="1"/>
    <x v="219"/>
  </r>
  <r>
    <x v="7"/>
    <x v="204"/>
  </r>
  <r>
    <x v="7"/>
    <x v="237"/>
  </r>
  <r>
    <x v="7"/>
    <x v="238"/>
  </r>
  <r>
    <x v="1"/>
    <x v="239"/>
  </r>
  <r>
    <x v="3"/>
    <x v="191"/>
  </r>
  <r>
    <x v="7"/>
    <x v="154"/>
  </r>
  <r>
    <x v="7"/>
    <x v="240"/>
  </r>
  <r>
    <x v="4"/>
    <x v="161"/>
  </r>
  <r>
    <x v="7"/>
    <x v="93"/>
  </r>
  <r>
    <x v="1"/>
    <x v="241"/>
  </r>
  <r>
    <x v="9"/>
    <x v="212"/>
  </r>
  <r>
    <x v="7"/>
    <x v="242"/>
  </r>
  <r>
    <x v="7"/>
    <x v="93"/>
  </r>
  <r>
    <x v="9"/>
    <x v="243"/>
  </r>
  <r>
    <x v="9"/>
    <x v="244"/>
  </r>
  <r>
    <x v="6"/>
    <x v="245"/>
  </r>
  <r>
    <x v="1"/>
    <x v="246"/>
  </r>
  <r>
    <x v="9"/>
    <x v="212"/>
  </r>
  <r>
    <x v="3"/>
    <x v="247"/>
  </r>
  <r>
    <x v="0"/>
    <x v="213"/>
  </r>
  <r>
    <x v="2"/>
    <x v="75"/>
  </r>
  <r>
    <x v="3"/>
    <x v="93"/>
  </r>
  <r>
    <x v="0"/>
    <x v="68"/>
  </r>
  <r>
    <x v="0"/>
    <x v="235"/>
  </r>
  <r>
    <x v="7"/>
    <x v="93"/>
  </r>
  <r>
    <x v="1"/>
    <x v="151"/>
  </r>
  <r>
    <x v="7"/>
    <x v="248"/>
  </r>
  <r>
    <x v="7"/>
    <x v="229"/>
  </r>
  <r>
    <x v="7"/>
    <x v="204"/>
  </r>
  <r>
    <x v="7"/>
    <x v="210"/>
  </r>
  <r>
    <x v="0"/>
    <x v="119"/>
  </r>
  <r>
    <x v="7"/>
    <x v="93"/>
  </r>
  <r>
    <x v="6"/>
    <x v="249"/>
  </r>
  <r>
    <x v="2"/>
    <x v="216"/>
  </r>
  <r>
    <x v="0"/>
    <x v="68"/>
  </r>
  <r>
    <x v="3"/>
    <x v="93"/>
  </r>
  <r>
    <x v="0"/>
    <x v="199"/>
  </r>
  <r>
    <x v="7"/>
    <x v="93"/>
  </r>
  <r>
    <x v="3"/>
    <x v="250"/>
  </r>
  <r>
    <x v="6"/>
    <x v="251"/>
  </r>
  <r>
    <x v="3"/>
    <x v="222"/>
  </r>
  <r>
    <x v="0"/>
    <x v="213"/>
  </r>
  <r>
    <x v="3"/>
    <x v="93"/>
  </r>
  <r>
    <x v="3"/>
    <x v="93"/>
  </r>
  <r>
    <x v="3"/>
    <x v="93"/>
  </r>
  <r>
    <x v="7"/>
    <x v="154"/>
  </r>
  <r>
    <x v="2"/>
    <x v="252"/>
  </r>
  <r>
    <x v="3"/>
    <x v="93"/>
  </r>
  <r>
    <x v="3"/>
    <x v="93"/>
  </r>
  <r>
    <x v="0"/>
    <x v="68"/>
  </r>
  <r>
    <x v="0"/>
    <x v="253"/>
  </r>
  <r>
    <x v="0"/>
    <x v="254"/>
  </r>
  <r>
    <x v="2"/>
    <x v="255"/>
  </r>
  <r>
    <x v="9"/>
    <x v="244"/>
  </r>
  <r>
    <x v="3"/>
    <x v="182"/>
  </r>
  <r>
    <x v="0"/>
    <x v="148"/>
  </r>
  <r>
    <x v="1"/>
    <x v="256"/>
  </r>
  <r>
    <x v="6"/>
    <x v="257"/>
  </r>
  <r>
    <x v="9"/>
    <x v="158"/>
  </r>
  <r>
    <x v="3"/>
    <x v="206"/>
  </r>
  <r>
    <x v="0"/>
    <x v="258"/>
  </r>
  <r>
    <x v="2"/>
    <x v="216"/>
  </r>
  <r>
    <x v="3"/>
    <x v="93"/>
  </r>
  <r>
    <x v="1"/>
    <x v="241"/>
  </r>
  <r>
    <x v="3"/>
    <x v="93"/>
  </r>
  <r>
    <x v="0"/>
    <x v="68"/>
  </r>
  <r>
    <x v="0"/>
    <x v="144"/>
  </r>
  <r>
    <x v="1"/>
    <x v="151"/>
  </r>
  <r>
    <x v="7"/>
    <x v="93"/>
  </r>
  <r>
    <x v="8"/>
    <x v="62"/>
  </r>
  <r>
    <x v="3"/>
    <x v="93"/>
  </r>
  <r>
    <x v="1"/>
    <x v="239"/>
  </r>
  <r>
    <x v="2"/>
    <x v="259"/>
  </r>
  <r>
    <x v="1"/>
    <x v="260"/>
  </r>
  <r>
    <x v="9"/>
    <x v="212"/>
  </r>
  <r>
    <x v="7"/>
    <x v="93"/>
  </r>
  <r>
    <x v="7"/>
    <x v="202"/>
  </r>
  <r>
    <x v="0"/>
    <x v="261"/>
  </r>
  <r>
    <x v="0"/>
    <x v="262"/>
  </r>
  <r>
    <x v="3"/>
    <x v="93"/>
  </r>
  <r>
    <x v="7"/>
    <x v="263"/>
  </r>
  <r>
    <x v="0"/>
    <x v="68"/>
  </r>
  <r>
    <x v="4"/>
    <x v="264"/>
  </r>
  <r>
    <x v="2"/>
    <x v="252"/>
  </r>
  <r>
    <x v="0"/>
    <x v="265"/>
  </r>
  <r>
    <x v="3"/>
    <x v="93"/>
  </r>
  <r>
    <x v="2"/>
    <x v="255"/>
  </r>
  <r>
    <x v="0"/>
    <x v="266"/>
  </r>
  <r>
    <x v="0"/>
    <x v="267"/>
  </r>
  <r>
    <x v="0"/>
    <x v="268"/>
  </r>
  <r>
    <x v="0"/>
    <x v="269"/>
  </r>
  <r>
    <x v="1"/>
    <x v="256"/>
  </r>
  <r>
    <x v="7"/>
    <x v="236"/>
  </r>
  <r>
    <x v="2"/>
    <x v="270"/>
  </r>
  <r>
    <x v="7"/>
    <x v="232"/>
  </r>
  <r>
    <x v="0"/>
    <x v="271"/>
  </r>
  <r>
    <x v="7"/>
    <x v="227"/>
  </r>
  <r>
    <x v="1"/>
    <x v="272"/>
  </r>
  <r>
    <x v="7"/>
    <x v="273"/>
  </r>
  <r>
    <x v="7"/>
    <x v="93"/>
  </r>
  <r>
    <x v="9"/>
    <x v="212"/>
  </r>
  <r>
    <x v="0"/>
    <x v="198"/>
  </r>
  <r>
    <x v="3"/>
    <x v="218"/>
  </r>
  <r>
    <x v="7"/>
    <x v="274"/>
  </r>
  <r>
    <x v="0"/>
    <x v="221"/>
  </r>
  <r>
    <x v="3"/>
    <x v="275"/>
  </r>
  <r>
    <x v="2"/>
    <x v="276"/>
  </r>
  <r>
    <x v="6"/>
    <x v="251"/>
  </r>
  <r>
    <x v="7"/>
    <x v="233"/>
  </r>
  <r>
    <x v="0"/>
    <x v="277"/>
  </r>
  <r>
    <x v="7"/>
    <x v="146"/>
  </r>
  <r>
    <x v="0"/>
    <x v="278"/>
  </r>
  <r>
    <x v="0"/>
    <x v="213"/>
  </r>
  <r>
    <x v="3"/>
    <x v="93"/>
  </r>
  <r>
    <x v="9"/>
    <x v="279"/>
  </r>
  <r>
    <x v="0"/>
    <x v="280"/>
  </r>
  <r>
    <x v="9"/>
    <x v="243"/>
  </r>
  <r>
    <x v="9"/>
    <x v="281"/>
  </r>
  <r>
    <x v="3"/>
    <x v="250"/>
  </r>
  <r>
    <x v="3"/>
    <x v="93"/>
  </r>
  <r>
    <x v="0"/>
    <x v="144"/>
  </r>
  <r>
    <x v="7"/>
    <x v="146"/>
  </r>
  <r>
    <x v="0"/>
    <x v="282"/>
  </r>
  <r>
    <x v="2"/>
    <x v="276"/>
  </r>
  <r>
    <x v="0"/>
    <x v="283"/>
  </r>
  <r>
    <x v="6"/>
    <x v="284"/>
  </r>
  <r>
    <x v="7"/>
    <x v="285"/>
  </r>
  <r>
    <x v="2"/>
    <x v="75"/>
  </r>
  <r>
    <x v="3"/>
    <x v="286"/>
  </r>
  <r>
    <x v="7"/>
    <x v="287"/>
  </r>
  <r>
    <x v="3"/>
    <x v="288"/>
  </r>
  <r>
    <x v="7"/>
    <x v="289"/>
  </r>
  <r>
    <x v="1"/>
    <x v="290"/>
  </r>
  <r>
    <x v="3"/>
    <x v="286"/>
  </r>
  <r>
    <x v="2"/>
    <x v="231"/>
  </r>
  <r>
    <x v="7"/>
    <x v="146"/>
  </r>
  <r>
    <x v="0"/>
    <x v="261"/>
  </r>
  <r>
    <x v="7"/>
    <x v="291"/>
  </r>
  <r>
    <x v="3"/>
    <x v="206"/>
  </r>
  <r>
    <x v="3"/>
    <x v="93"/>
  </r>
  <r>
    <x v="3"/>
    <x v="93"/>
  </r>
  <r>
    <x v="3"/>
    <x v="292"/>
  </r>
  <r>
    <x v="2"/>
    <x v="259"/>
  </r>
  <r>
    <x v="0"/>
    <x v="265"/>
  </r>
  <r>
    <x v="2"/>
    <x v="293"/>
  </r>
  <r>
    <x v="0"/>
    <x v="235"/>
  </r>
  <r>
    <x v="1"/>
    <x v="294"/>
  </r>
  <r>
    <x v="3"/>
    <x v="93"/>
  </r>
  <r>
    <x v="7"/>
    <x v="238"/>
  </r>
  <r>
    <x v="7"/>
    <x v="93"/>
  </r>
  <r>
    <x v="3"/>
    <x v="295"/>
  </r>
  <r>
    <x v="3"/>
    <x v="228"/>
  </r>
  <r>
    <x v="0"/>
    <x v="296"/>
  </r>
  <r>
    <x v="3"/>
    <x v="93"/>
  </r>
  <r>
    <x v="9"/>
    <x v="279"/>
  </r>
  <r>
    <x v="9"/>
    <x v="212"/>
  </r>
  <r>
    <x v="0"/>
    <x v="68"/>
  </r>
  <r>
    <x v="7"/>
    <x v="129"/>
  </r>
  <r>
    <x v="7"/>
    <x v="129"/>
  </r>
  <r>
    <x v="0"/>
    <x v="59"/>
  </r>
  <r>
    <x v="0"/>
    <x v="296"/>
  </r>
  <r>
    <x v="0"/>
    <x v="68"/>
  </r>
  <r>
    <x v="1"/>
    <x v="290"/>
  </r>
  <r>
    <x v="7"/>
    <x v="206"/>
  </r>
  <r>
    <x v="4"/>
    <x v="96"/>
  </r>
  <r>
    <x v="0"/>
    <x v="297"/>
  </r>
  <r>
    <x v="3"/>
    <x v="6"/>
  </r>
  <r>
    <x v="7"/>
    <x v="93"/>
  </r>
  <r>
    <x v="3"/>
    <x v="295"/>
  </r>
  <r>
    <x v="0"/>
    <x v="207"/>
  </r>
  <r>
    <x v="3"/>
    <x v="292"/>
  </r>
  <r>
    <x v="7"/>
    <x v="289"/>
  </r>
  <r>
    <x v="1"/>
    <x v="298"/>
  </r>
  <r>
    <x v="9"/>
    <x v="281"/>
  </r>
  <r>
    <x v="0"/>
    <x v="299"/>
  </r>
  <r>
    <x v="4"/>
    <x v="300"/>
  </r>
  <r>
    <x v="7"/>
    <x v="93"/>
  </r>
  <r>
    <x v="0"/>
    <x v="144"/>
  </r>
  <r>
    <x v="4"/>
    <x v="301"/>
  </r>
  <r>
    <x v="0"/>
    <x v="302"/>
  </r>
  <r>
    <x v="6"/>
    <x v="249"/>
  </r>
  <r>
    <x v="0"/>
    <x v="68"/>
  </r>
  <r>
    <x v="0"/>
    <x v="303"/>
  </r>
  <r>
    <x v="1"/>
    <x v="151"/>
  </r>
  <r>
    <x v="0"/>
    <x v="304"/>
  </r>
  <r>
    <x v="4"/>
    <x v="305"/>
  </r>
  <r>
    <x v="0"/>
    <x v="306"/>
  </r>
  <r>
    <x v="6"/>
    <x v="307"/>
  </r>
  <r>
    <x v="3"/>
    <x v="206"/>
  </r>
  <r>
    <x v="3"/>
    <x v="275"/>
  </r>
  <r>
    <x v="2"/>
    <x v="293"/>
  </r>
  <r>
    <x v="0"/>
    <x v="308"/>
  </r>
  <r>
    <x v="2"/>
    <x v="270"/>
  </r>
  <r>
    <x v="0"/>
    <x v="309"/>
  </r>
  <r>
    <x v="7"/>
    <x v="93"/>
  </r>
  <r>
    <x v="0"/>
    <x v="254"/>
  </r>
  <r>
    <x v="0"/>
    <x v="309"/>
  </r>
  <r>
    <x v="6"/>
    <x v="28"/>
  </r>
  <r>
    <x v="7"/>
    <x v="310"/>
  </r>
  <r>
    <x v="7"/>
    <x v="263"/>
  </r>
  <r>
    <x v="2"/>
    <x v="311"/>
  </r>
  <r>
    <x v="3"/>
    <x v="93"/>
  </r>
  <r>
    <x v="4"/>
    <x v="312"/>
  </r>
  <r>
    <x v="6"/>
    <x v="284"/>
  </r>
  <r>
    <x v="3"/>
    <x v="292"/>
  </r>
  <r>
    <x v="7"/>
    <x v="93"/>
  </r>
  <r>
    <x v="3"/>
    <x v="292"/>
  </r>
  <r>
    <x v="3"/>
    <x v="313"/>
  </r>
  <r>
    <x v="7"/>
    <x v="234"/>
  </r>
  <r>
    <x v="0"/>
    <x v="68"/>
  </r>
  <r>
    <x v="3"/>
    <x v="247"/>
  </r>
  <r>
    <x v="6"/>
    <x v="28"/>
  </r>
  <r>
    <x v="2"/>
    <x v="314"/>
  </r>
  <r>
    <x v="9"/>
    <x v="212"/>
  </r>
  <r>
    <x v="0"/>
    <x v="59"/>
  </r>
  <r>
    <x v="7"/>
    <x v="210"/>
  </r>
  <r>
    <x v="7"/>
    <x v="93"/>
  </r>
  <r>
    <x v="6"/>
    <x v="315"/>
  </r>
  <r>
    <x v="0"/>
    <x v="316"/>
  </r>
  <r>
    <x v="7"/>
    <x v="184"/>
  </r>
  <r>
    <x v="0"/>
    <x v="317"/>
  </r>
  <r>
    <x v="4"/>
    <x v="318"/>
  </r>
  <r>
    <x v="6"/>
    <x v="28"/>
  </r>
  <r>
    <x v="2"/>
    <x v="319"/>
  </r>
  <r>
    <x v="3"/>
    <x v="6"/>
  </r>
  <r>
    <x v="0"/>
    <x v="302"/>
  </r>
  <r>
    <x v="3"/>
    <x v="313"/>
  </r>
  <r>
    <x v="2"/>
    <x v="320"/>
  </r>
  <r>
    <x v="1"/>
    <x v="321"/>
  </r>
  <r>
    <x v="0"/>
    <x v="322"/>
  </r>
  <r>
    <x v="4"/>
    <x v="205"/>
  </r>
  <r>
    <x v="3"/>
    <x v="93"/>
  </r>
  <r>
    <x v="5"/>
    <x v="22"/>
  </r>
  <r>
    <x v="1"/>
    <x v="272"/>
  </r>
  <r>
    <x v="1"/>
    <x v="290"/>
  </r>
  <r>
    <x v="1"/>
    <x v="323"/>
  </r>
  <r>
    <x v="7"/>
    <x v="287"/>
  </r>
  <r>
    <x v="2"/>
    <x v="324"/>
  </r>
  <r>
    <x v="0"/>
    <x v="68"/>
  </r>
  <r>
    <x v="4"/>
    <x v="143"/>
  </r>
  <r>
    <x v="0"/>
    <x v="297"/>
  </r>
  <r>
    <x v="7"/>
    <x v="93"/>
  </r>
  <r>
    <x v="3"/>
    <x v="93"/>
  </r>
  <r>
    <x v="6"/>
    <x v="325"/>
  </r>
  <r>
    <x v="7"/>
    <x v="168"/>
  </r>
  <r>
    <x v="0"/>
    <x v="306"/>
  </r>
  <r>
    <x v="0"/>
    <x v="326"/>
  </r>
  <r>
    <x v="7"/>
    <x v="289"/>
  </r>
  <r>
    <x v="0"/>
    <x v="59"/>
  </r>
  <r>
    <x v="1"/>
    <x v="290"/>
  </r>
  <r>
    <x v="4"/>
    <x v="327"/>
  </r>
  <r>
    <x v="3"/>
    <x v="288"/>
  </r>
  <r>
    <x v="3"/>
    <x v="93"/>
  </r>
  <r>
    <x v="2"/>
    <x v="328"/>
  </r>
  <r>
    <x v="0"/>
    <x v="329"/>
  </r>
  <r>
    <x v="0"/>
    <x v="330"/>
  </r>
  <r>
    <x v="5"/>
    <x v="22"/>
  </r>
  <r>
    <x v="3"/>
    <x v="93"/>
  </r>
  <r>
    <x v="0"/>
    <x v="68"/>
  </r>
  <r>
    <x v="7"/>
    <x v="242"/>
  </r>
  <r>
    <x v="3"/>
    <x v="331"/>
  </r>
  <r>
    <x v="0"/>
    <x v="332"/>
  </r>
  <r>
    <x v="0"/>
    <x v="333"/>
  </r>
  <r>
    <x v="3"/>
    <x v="204"/>
  </r>
  <r>
    <x v="0"/>
    <x v="167"/>
  </r>
  <r>
    <x v="3"/>
    <x v="334"/>
  </r>
  <r>
    <x v="3"/>
    <x v="93"/>
  </r>
  <r>
    <x v="0"/>
    <x v="335"/>
  </r>
  <r>
    <x v="2"/>
    <x v="336"/>
  </r>
  <r>
    <x v="7"/>
    <x v="289"/>
  </r>
  <r>
    <x v="2"/>
    <x v="337"/>
  </r>
  <r>
    <x v="5"/>
    <x v="13"/>
  </r>
  <r>
    <x v="3"/>
    <x v="6"/>
  </r>
  <r>
    <x v="2"/>
    <x v="33"/>
  </r>
  <r>
    <x v="3"/>
    <x v="6"/>
  </r>
  <r>
    <x v="0"/>
    <x v="338"/>
  </r>
  <r>
    <x v="0"/>
    <x v="68"/>
  </r>
  <r>
    <x v="0"/>
    <x v="262"/>
  </r>
  <r>
    <x v="2"/>
    <x v="293"/>
  </r>
  <r>
    <x v="6"/>
    <x v="40"/>
  </r>
  <r>
    <x v="3"/>
    <x v="6"/>
  </r>
  <r>
    <x v="2"/>
    <x v="337"/>
  </r>
  <r>
    <x v="3"/>
    <x v="339"/>
  </r>
  <r>
    <x v="2"/>
    <x v="340"/>
  </r>
  <r>
    <x v="0"/>
    <x v="341"/>
  </r>
  <r>
    <x v="6"/>
    <x v="342"/>
  </r>
  <r>
    <x v="2"/>
    <x v="343"/>
  </r>
  <r>
    <x v="2"/>
    <x v="314"/>
  </r>
  <r>
    <x v="4"/>
    <x v="344"/>
  </r>
  <r>
    <x v="3"/>
    <x v="339"/>
  </r>
  <r>
    <x v="7"/>
    <x v="310"/>
  </r>
  <r>
    <x v="0"/>
    <x v="345"/>
  </r>
  <r>
    <x v="0"/>
    <x v="68"/>
  </r>
  <r>
    <x v="0"/>
    <x v="133"/>
  </r>
  <r>
    <x v="2"/>
    <x v="346"/>
  </r>
  <r>
    <x v="3"/>
    <x v="247"/>
  </r>
  <r>
    <x v="7"/>
    <x v="206"/>
  </r>
  <r>
    <x v="4"/>
    <x v="347"/>
  </r>
  <r>
    <x v="7"/>
    <x v="93"/>
  </r>
  <r>
    <x v="2"/>
    <x v="348"/>
  </r>
  <r>
    <x v="3"/>
    <x v="349"/>
  </r>
  <r>
    <x v="0"/>
    <x v="350"/>
  </r>
  <r>
    <x v="2"/>
    <x v="293"/>
  </r>
  <r>
    <x v="6"/>
    <x v="28"/>
  </r>
  <r>
    <x v="0"/>
    <x v="68"/>
  </r>
  <r>
    <x v="4"/>
    <x v="7"/>
  </r>
  <r>
    <x v="6"/>
    <x v="351"/>
  </r>
  <r>
    <x v="2"/>
    <x v="319"/>
  </r>
  <r>
    <x v="1"/>
    <x v="151"/>
  </r>
  <r>
    <x v="7"/>
    <x v="93"/>
  </r>
  <r>
    <x v="7"/>
    <x v="352"/>
  </r>
  <r>
    <x v="3"/>
    <x v="353"/>
  </r>
  <r>
    <x v="0"/>
    <x v="68"/>
  </r>
  <r>
    <x v="4"/>
    <x v="354"/>
  </r>
  <r>
    <x v="3"/>
    <x v="172"/>
  </r>
  <r>
    <x v="3"/>
    <x v="355"/>
  </r>
  <r>
    <x v="7"/>
    <x v="93"/>
  </r>
  <r>
    <x v="0"/>
    <x v="68"/>
  </r>
  <r>
    <x v="2"/>
    <x v="33"/>
  </r>
  <r>
    <x v="5"/>
    <x v="13"/>
  </r>
  <r>
    <x v="0"/>
    <x v="235"/>
  </r>
  <r>
    <x v="6"/>
    <x v="257"/>
  </r>
  <r>
    <x v="2"/>
    <x v="356"/>
  </r>
  <r>
    <x v="3"/>
    <x v="93"/>
  </r>
  <r>
    <x v="5"/>
    <x v="54"/>
  </r>
  <r>
    <x v="7"/>
    <x v="206"/>
  </r>
  <r>
    <x v="2"/>
    <x v="356"/>
  </r>
  <r>
    <x v="4"/>
    <x v="357"/>
  </r>
  <r>
    <x v="2"/>
    <x v="358"/>
  </r>
  <r>
    <x v="0"/>
    <x v="258"/>
  </r>
  <r>
    <x v="4"/>
    <x v="359"/>
  </r>
  <r>
    <x v="3"/>
    <x v="93"/>
  </r>
  <r>
    <x v="3"/>
    <x v="204"/>
  </r>
  <r>
    <x v="2"/>
    <x v="360"/>
  </r>
  <r>
    <x v="5"/>
    <x v="13"/>
  </r>
  <r>
    <x v="0"/>
    <x v="361"/>
  </r>
  <r>
    <x v="5"/>
    <x v="13"/>
  </r>
  <r>
    <x v="0"/>
    <x v="362"/>
  </r>
  <r>
    <x v="0"/>
    <x v="296"/>
  </r>
  <r>
    <x v="0"/>
    <x v="68"/>
  </r>
  <r>
    <x v="7"/>
    <x v="206"/>
  </r>
  <r>
    <x v="6"/>
    <x v="363"/>
  </r>
  <r>
    <x v="7"/>
    <x v="364"/>
  </r>
  <r>
    <x v="4"/>
    <x v="359"/>
  </r>
  <r>
    <x v="7"/>
    <x v="93"/>
  </r>
  <r>
    <x v="6"/>
    <x v="365"/>
  </r>
  <r>
    <x v="0"/>
    <x v="254"/>
  </r>
  <r>
    <x v="1"/>
    <x v="366"/>
  </r>
  <r>
    <x v="4"/>
    <x v="264"/>
  </r>
  <r>
    <x v="3"/>
    <x v="247"/>
  </r>
  <r>
    <x v="0"/>
    <x v="367"/>
  </r>
  <r>
    <x v="1"/>
    <x v="368"/>
  </r>
  <r>
    <x v="3"/>
    <x v="349"/>
  </r>
  <r>
    <x v="3"/>
    <x v="334"/>
  </r>
  <r>
    <x v="7"/>
    <x v="202"/>
  </r>
  <r>
    <x v="0"/>
    <x v="68"/>
  </r>
  <r>
    <x v="6"/>
    <x v="307"/>
  </r>
  <r>
    <x v="4"/>
    <x v="369"/>
  </r>
  <r>
    <x v="2"/>
    <x v="346"/>
  </r>
  <r>
    <x v="2"/>
    <x v="176"/>
  </r>
  <r>
    <x v="3"/>
    <x v="331"/>
  </r>
  <r>
    <x v="2"/>
    <x v="370"/>
  </r>
  <r>
    <x v="4"/>
    <x v="371"/>
  </r>
  <r>
    <x v="6"/>
    <x v="40"/>
  </r>
  <r>
    <x v="0"/>
    <x v="144"/>
  </r>
  <r>
    <x v="4"/>
    <x v="372"/>
  </r>
  <r>
    <x v="5"/>
    <x v="13"/>
  </r>
  <r>
    <x v="2"/>
    <x v="176"/>
  </r>
  <r>
    <x v="0"/>
    <x v="322"/>
  </r>
  <r>
    <x v="0"/>
    <x v="373"/>
  </r>
  <r>
    <x v="6"/>
    <x v="374"/>
  </r>
  <r>
    <x v="5"/>
    <x v="22"/>
  </r>
  <r>
    <x v="1"/>
    <x v="375"/>
  </r>
  <r>
    <x v="4"/>
    <x v="376"/>
  </r>
  <r>
    <x v="2"/>
    <x v="348"/>
  </r>
  <r>
    <x v="4"/>
    <x v="377"/>
  </r>
  <r>
    <x v="2"/>
    <x v="378"/>
  </r>
  <r>
    <x v="0"/>
    <x v="68"/>
  </r>
  <r>
    <x v="1"/>
    <x v="151"/>
  </r>
  <r>
    <x v="1"/>
    <x v="151"/>
  </r>
  <r>
    <x v="3"/>
    <x v="93"/>
  </r>
  <r>
    <x v="1"/>
    <x v="151"/>
  </r>
  <r>
    <x v="2"/>
    <x v="293"/>
  </r>
  <r>
    <x v="7"/>
    <x v="93"/>
  </r>
  <r>
    <x v="0"/>
    <x v="379"/>
  </r>
  <r>
    <x v="0"/>
    <x v="380"/>
  </r>
  <r>
    <x v="4"/>
    <x v="381"/>
  </r>
  <r>
    <x v="5"/>
    <x v="13"/>
  </r>
  <r>
    <x v="0"/>
    <x v="144"/>
  </r>
  <r>
    <x v="3"/>
    <x v="382"/>
  </r>
  <r>
    <x v="1"/>
    <x v="383"/>
  </r>
  <r>
    <x v="0"/>
    <x v="384"/>
  </r>
  <r>
    <x v="2"/>
    <x v="385"/>
  </r>
  <r>
    <x v="0"/>
    <x v="386"/>
  </r>
  <r>
    <x v="4"/>
    <x v="387"/>
  </r>
  <r>
    <x v="2"/>
    <x v="388"/>
  </r>
  <r>
    <x v="3"/>
    <x v="6"/>
  </r>
  <r>
    <x v="1"/>
    <x v="151"/>
  </r>
  <r>
    <x v="0"/>
    <x v="389"/>
  </r>
  <r>
    <x v="0"/>
    <x v="380"/>
  </r>
  <r>
    <x v="0"/>
    <x v="390"/>
  </r>
  <r>
    <x v="4"/>
    <x v="391"/>
  </r>
  <r>
    <x v="4"/>
    <x v="392"/>
  </r>
  <r>
    <x v="7"/>
    <x v="393"/>
  </r>
  <r>
    <x v="5"/>
    <x v="13"/>
  </r>
  <r>
    <x v="3"/>
    <x v="6"/>
  </r>
  <r>
    <x v="4"/>
    <x v="96"/>
  </r>
  <r>
    <x v="5"/>
    <x v="54"/>
  </r>
  <r>
    <x v="4"/>
    <x v="387"/>
  </r>
  <r>
    <x v="0"/>
    <x v="345"/>
  </r>
  <r>
    <x v="3"/>
    <x v="108"/>
  </r>
  <r>
    <x v="0"/>
    <x v="394"/>
  </r>
  <r>
    <x v="3"/>
    <x v="108"/>
  </r>
  <r>
    <x v="7"/>
    <x v="206"/>
  </r>
  <r>
    <x v="4"/>
    <x v="7"/>
  </r>
  <r>
    <x v="6"/>
    <x v="395"/>
  </r>
  <r>
    <x v="3"/>
    <x v="1"/>
  </r>
  <r>
    <x v="2"/>
    <x v="396"/>
  </r>
  <r>
    <x v="7"/>
    <x v="397"/>
  </r>
  <r>
    <x v="2"/>
    <x v="110"/>
  </r>
  <r>
    <x v="4"/>
    <x v="398"/>
  </r>
  <r>
    <x v="2"/>
    <x v="358"/>
  </r>
  <r>
    <x v="3"/>
    <x v="93"/>
  </r>
  <r>
    <x v="7"/>
    <x v="93"/>
  </r>
  <r>
    <x v="7"/>
    <x v="93"/>
  </r>
  <r>
    <x v="4"/>
    <x v="399"/>
  </r>
  <r>
    <x v="0"/>
    <x v="400"/>
  </r>
  <r>
    <x v="4"/>
    <x v="401"/>
  </r>
  <r>
    <x v="4"/>
    <x v="402"/>
  </r>
  <r>
    <x v="3"/>
    <x v="93"/>
  </r>
  <r>
    <x v="1"/>
    <x v="151"/>
  </r>
  <r>
    <x v="5"/>
    <x v="13"/>
  </r>
  <r>
    <x v="4"/>
    <x v="403"/>
  </r>
  <r>
    <x v="0"/>
    <x v="404"/>
  </r>
  <r>
    <x v="4"/>
    <x v="96"/>
  </r>
  <r>
    <x v="4"/>
    <x v="405"/>
  </r>
  <r>
    <x v="1"/>
    <x v="151"/>
  </r>
  <r>
    <x v="1"/>
    <x v="406"/>
  </r>
  <r>
    <x v="7"/>
    <x v="166"/>
  </r>
  <r>
    <x v="1"/>
    <x v="368"/>
  </r>
  <r>
    <x v="0"/>
    <x v="407"/>
  </r>
  <r>
    <x v="7"/>
    <x v="202"/>
  </r>
  <r>
    <x v="1"/>
    <x v="408"/>
  </r>
  <r>
    <x v="0"/>
    <x v="379"/>
  </r>
  <r>
    <x v="4"/>
    <x v="409"/>
  </r>
  <r>
    <x v="7"/>
    <x v="240"/>
  </r>
  <r>
    <x v="0"/>
    <x v="254"/>
  </r>
  <r>
    <x v="7"/>
    <x v="93"/>
  </r>
  <r>
    <x v="7"/>
    <x v="397"/>
  </r>
  <r>
    <x v="3"/>
    <x v="410"/>
  </r>
  <r>
    <x v="0"/>
    <x v="411"/>
  </r>
  <r>
    <x v="3"/>
    <x v="93"/>
  </r>
  <r>
    <x v="4"/>
    <x v="412"/>
  </r>
  <r>
    <x v="2"/>
    <x v="176"/>
  </r>
  <r>
    <x v="4"/>
    <x v="413"/>
  </r>
  <r>
    <x v="0"/>
    <x v="261"/>
  </r>
  <r>
    <x v="4"/>
    <x v="414"/>
  </r>
  <r>
    <x v="0"/>
    <x v="68"/>
  </r>
  <r>
    <x v="4"/>
    <x v="399"/>
  </r>
  <r>
    <x v="3"/>
    <x v="93"/>
  </r>
  <r>
    <x v="1"/>
    <x v="151"/>
  </r>
  <r>
    <x v="0"/>
    <x v="384"/>
  </r>
  <r>
    <x v="0"/>
    <x v="415"/>
  </r>
  <r>
    <x v="0"/>
    <x v="144"/>
  </r>
  <r>
    <x v="0"/>
    <x v="416"/>
  </r>
  <r>
    <x v="3"/>
    <x v="417"/>
  </r>
  <r>
    <x v="4"/>
    <x v="418"/>
  </r>
  <r>
    <x v="6"/>
    <x v="325"/>
  </r>
  <r>
    <x v="3"/>
    <x v="1"/>
  </r>
  <r>
    <x v="6"/>
    <x v="40"/>
  </r>
  <r>
    <x v="2"/>
    <x v="176"/>
  </r>
  <r>
    <x v="5"/>
    <x v="56"/>
  </r>
  <r>
    <x v="0"/>
    <x v="419"/>
  </r>
  <r>
    <x v="0"/>
    <x v="261"/>
  </r>
  <r>
    <x v="6"/>
    <x v="141"/>
  </r>
  <r>
    <x v="6"/>
    <x v="351"/>
  </r>
  <r>
    <x v="0"/>
    <x v="420"/>
  </r>
  <r>
    <x v="0"/>
    <x v="400"/>
  </r>
  <r>
    <x v="4"/>
    <x v="421"/>
  </r>
  <r>
    <x v="0"/>
    <x v="422"/>
  </r>
  <r>
    <x v="1"/>
    <x v="383"/>
  </r>
  <r>
    <x v="0"/>
    <x v="420"/>
  </r>
  <r>
    <x v="1"/>
    <x v="151"/>
  </r>
  <r>
    <x v="3"/>
    <x v="353"/>
  </r>
  <r>
    <x v="1"/>
    <x v="408"/>
  </r>
  <r>
    <x v="2"/>
    <x v="378"/>
  </r>
  <r>
    <x v="2"/>
    <x v="176"/>
  </r>
  <r>
    <x v="0"/>
    <x v="423"/>
  </r>
  <r>
    <x v="0"/>
    <x v="422"/>
  </r>
  <r>
    <x v="3"/>
    <x v="93"/>
  </r>
  <r>
    <x v="4"/>
    <x v="424"/>
  </r>
  <r>
    <x v="3"/>
    <x v="425"/>
  </r>
  <r>
    <x v="4"/>
    <x v="426"/>
  </r>
  <r>
    <x v="1"/>
    <x v="151"/>
  </r>
  <r>
    <x v="2"/>
    <x v="427"/>
  </r>
  <r>
    <x v="3"/>
    <x v="6"/>
  </r>
  <r>
    <x v="4"/>
    <x v="7"/>
  </r>
  <r>
    <x v="4"/>
    <x v="428"/>
  </r>
  <r>
    <x v="7"/>
    <x v="93"/>
  </r>
  <r>
    <x v="4"/>
    <x v="96"/>
  </r>
  <r>
    <x v="0"/>
    <x v="429"/>
  </r>
  <r>
    <x v="7"/>
    <x v="210"/>
  </r>
  <r>
    <x v="3"/>
    <x v="206"/>
  </r>
  <r>
    <x v="0"/>
    <x v="68"/>
  </r>
  <r>
    <x v="4"/>
    <x v="143"/>
  </r>
  <r>
    <x v="0"/>
    <x v="329"/>
  </r>
  <r>
    <x v="1"/>
    <x v="430"/>
  </r>
  <r>
    <x v="0"/>
    <x v="431"/>
  </r>
  <r>
    <x v="1"/>
    <x v="430"/>
  </r>
  <r>
    <x v="3"/>
    <x v="432"/>
  </r>
  <r>
    <x v="4"/>
    <x v="433"/>
  </r>
  <r>
    <x v="3"/>
    <x v="410"/>
  </r>
  <r>
    <x v="3"/>
    <x v="382"/>
  </r>
  <r>
    <x v="3"/>
    <x v="204"/>
  </r>
  <r>
    <x v="7"/>
    <x v="166"/>
  </r>
  <r>
    <x v="4"/>
    <x v="354"/>
  </r>
  <r>
    <x v="2"/>
    <x v="176"/>
  </r>
  <r>
    <x v="6"/>
    <x v="395"/>
  </r>
  <r>
    <x v="3"/>
    <x v="93"/>
  </r>
  <r>
    <x v="3"/>
    <x v="434"/>
  </r>
  <r>
    <x v="4"/>
    <x v="421"/>
  </r>
  <r>
    <x v="0"/>
    <x v="435"/>
  </r>
  <r>
    <x v="0"/>
    <x v="419"/>
  </r>
  <r>
    <x v="5"/>
    <x v="56"/>
  </r>
  <r>
    <x v="0"/>
    <x v="144"/>
  </r>
  <r>
    <x v="4"/>
    <x v="436"/>
  </r>
  <r>
    <x v="1"/>
    <x v="151"/>
  </r>
  <r>
    <x v="0"/>
    <x v="68"/>
  </r>
  <r>
    <x v="4"/>
    <x v="372"/>
  </r>
  <r>
    <x v="4"/>
    <x v="437"/>
  </r>
  <r>
    <x v="1"/>
    <x v="438"/>
  </r>
  <r>
    <x v="1"/>
    <x v="366"/>
  </r>
  <r>
    <x v="7"/>
    <x v="364"/>
  </r>
  <r>
    <x v="3"/>
    <x v="417"/>
  </r>
  <r>
    <x v="4"/>
    <x v="7"/>
  </r>
  <r>
    <x v="4"/>
    <x v="399"/>
  </r>
  <r>
    <x v="7"/>
    <x v="434"/>
  </r>
  <r>
    <x v="3"/>
    <x v="6"/>
  </r>
  <r>
    <x v="1"/>
    <x v="151"/>
  </r>
  <r>
    <x v="4"/>
    <x v="439"/>
  </r>
  <r>
    <x v="7"/>
    <x v="93"/>
  </r>
  <r>
    <x v="4"/>
    <x v="7"/>
  </r>
  <r>
    <x v="1"/>
    <x v="151"/>
  </r>
  <r>
    <x v="7"/>
    <x v="93"/>
  </r>
  <r>
    <x v="6"/>
    <x v="28"/>
  </r>
  <r>
    <x v="2"/>
    <x v="293"/>
  </r>
  <r>
    <x v="6"/>
    <x v="440"/>
  </r>
  <r>
    <x v="4"/>
    <x v="441"/>
  </r>
  <r>
    <x v="4"/>
    <x v="442"/>
  </r>
  <r>
    <x v="1"/>
    <x v="151"/>
  </r>
  <r>
    <x v="4"/>
    <x v="443"/>
  </r>
  <r>
    <x v="2"/>
    <x v="427"/>
  </r>
  <r>
    <x v="0"/>
    <x v="68"/>
  </r>
  <r>
    <x v="4"/>
    <x v="444"/>
  </r>
  <r>
    <x v="0"/>
    <x v="362"/>
  </r>
  <r>
    <x v="1"/>
    <x v="151"/>
  </r>
  <r>
    <x v="6"/>
    <x v="440"/>
  </r>
  <r>
    <x v="3"/>
    <x v="432"/>
  </r>
  <r>
    <x v="7"/>
    <x v="93"/>
  </r>
  <r>
    <x v="0"/>
    <x v="68"/>
  </r>
  <r>
    <x v="0"/>
    <x v="68"/>
  </r>
  <r>
    <x v="4"/>
    <x v="143"/>
  </r>
  <r>
    <x v="0"/>
    <x v="333"/>
  </r>
  <r>
    <x v="2"/>
    <x v="33"/>
  </r>
  <r>
    <x v="4"/>
    <x v="445"/>
  </r>
  <r>
    <x v="7"/>
    <x v="393"/>
  </r>
  <r>
    <x v="4"/>
    <x v="446"/>
  </r>
  <r>
    <x v="1"/>
    <x v="71"/>
  </r>
  <r>
    <x v="0"/>
    <x v="68"/>
  </r>
  <r>
    <x v="4"/>
    <x v="409"/>
  </r>
  <r>
    <x v="3"/>
    <x v="289"/>
  </r>
  <r>
    <x v="4"/>
    <x v="447"/>
  </r>
  <r>
    <x v="7"/>
    <x v="434"/>
  </r>
  <r>
    <x v="0"/>
    <x v="448"/>
  </r>
  <r>
    <x v="4"/>
    <x v="392"/>
  </r>
  <r>
    <x v="4"/>
    <x v="444"/>
  </r>
  <r>
    <x v="3"/>
    <x v="425"/>
  </r>
  <r>
    <x v="4"/>
    <x v="347"/>
  </r>
  <r>
    <x v="4"/>
    <x v="443"/>
  </r>
  <r>
    <x v="4"/>
    <x v="96"/>
  </r>
  <r>
    <x v="4"/>
    <x v="403"/>
  </r>
  <r>
    <x v="6"/>
    <x v="449"/>
  </r>
  <r>
    <x v="2"/>
    <x v="293"/>
  </r>
  <r>
    <x v="4"/>
    <x v="450"/>
  </r>
  <r>
    <x v="6"/>
    <x v="449"/>
  </r>
  <r>
    <x v="1"/>
    <x v="151"/>
  </r>
  <r>
    <x v="4"/>
    <x v="451"/>
  </r>
  <r>
    <x v="0"/>
    <x v="452"/>
  </r>
  <r>
    <x v="4"/>
    <x v="451"/>
  </r>
  <r>
    <x v="0"/>
    <x v="453"/>
  </r>
  <r>
    <x v="1"/>
    <x v="151"/>
  </r>
  <r>
    <x v="4"/>
    <x v="450"/>
  </r>
  <r>
    <x v="0"/>
    <x v="435"/>
  </r>
  <r>
    <x v="0"/>
    <x v="454"/>
  </r>
  <r>
    <x v="4"/>
    <x v="418"/>
  </r>
  <r>
    <x v="0"/>
    <x v="68"/>
  </r>
  <r>
    <x v="0"/>
    <x v="455"/>
  </r>
  <r>
    <x v="7"/>
    <x v="434"/>
  </r>
  <r>
    <x v="3"/>
    <x v="93"/>
  </r>
  <r>
    <x v="0"/>
    <x v="333"/>
  </r>
  <r>
    <x v="3"/>
    <x v="434"/>
  </r>
  <r>
    <x v="4"/>
    <x v="442"/>
  </r>
  <r>
    <x v="4"/>
    <x v="412"/>
  </r>
  <r>
    <x v="4"/>
    <x v="456"/>
  </r>
  <r>
    <x v="0"/>
    <x v="68"/>
  </r>
  <r>
    <x v="7"/>
    <x v="93"/>
  </r>
  <r>
    <x v="4"/>
    <x v="442"/>
  </r>
  <r>
    <x v="4"/>
    <x v="457"/>
  </r>
  <r>
    <x v="3"/>
    <x v="93"/>
  </r>
  <r>
    <x v="1"/>
    <x v="298"/>
  </r>
  <r>
    <x v="4"/>
    <x v="436"/>
  </r>
  <r>
    <x v="3"/>
    <x v="434"/>
  </r>
  <r>
    <x v="4"/>
    <x v="458"/>
  </r>
  <r>
    <x v="4"/>
    <x v="459"/>
  </r>
  <r>
    <x v="4"/>
    <x v="460"/>
  </r>
  <r>
    <x v="1"/>
    <x v="298"/>
  </r>
  <r>
    <x v="3"/>
    <x v="93"/>
  </r>
  <r>
    <x v="4"/>
    <x v="399"/>
  </r>
  <r>
    <x v="4"/>
    <x v="461"/>
  </r>
  <r>
    <x v="1"/>
    <x v="151"/>
  </r>
  <r>
    <x v="7"/>
    <x v="184"/>
  </r>
  <r>
    <x v="4"/>
    <x v="458"/>
  </r>
  <r>
    <x v="0"/>
    <x v="68"/>
  </r>
  <r>
    <x v="0"/>
    <x v="462"/>
  </r>
  <r>
    <x v="4"/>
    <x v="463"/>
  </r>
  <r>
    <x v="0"/>
    <x v="423"/>
  </r>
  <r>
    <x v="7"/>
    <x v="93"/>
  </r>
  <r>
    <x v="7"/>
    <x v="434"/>
  </r>
  <r>
    <x v="0"/>
    <x v="68"/>
  </r>
  <r>
    <x v="7"/>
    <x v="93"/>
  </r>
  <r>
    <x v="2"/>
    <x v="464"/>
  </r>
  <r>
    <x v="3"/>
    <x v="465"/>
  </r>
  <r>
    <x v="0"/>
    <x v="326"/>
  </r>
  <r>
    <x v="7"/>
    <x v="93"/>
  </r>
  <r>
    <x v="4"/>
    <x v="442"/>
  </r>
  <r>
    <x v="0"/>
    <x v="68"/>
  </r>
  <r>
    <x v="1"/>
    <x v="151"/>
  </r>
  <r>
    <x v="0"/>
    <x v="68"/>
  </r>
  <r>
    <x v="4"/>
    <x v="466"/>
  </r>
  <r>
    <x v="4"/>
    <x v="467"/>
  </r>
  <r>
    <x v="2"/>
    <x v="464"/>
  </r>
  <r>
    <x v="4"/>
    <x v="468"/>
  </r>
  <r>
    <x v="4"/>
    <x v="469"/>
  </r>
  <r>
    <x v="4"/>
    <x v="466"/>
  </r>
  <r>
    <x v="1"/>
    <x v="151"/>
  </r>
  <r>
    <x v="4"/>
    <x v="456"/>
  </r>
  <r>
    <x v="1"/>
    <x v="151"/>
  </r>
  <r>
    <x v="0"/>
    <x v="470"/>
  </r>
  <r>
    <x v="4"/>
    <x v="471"/>
  </r>
  <r>
    <x v="4"/>
    <x v="463"/>
  </r>
  <r>
    <x v="4"/>
    <x v="467"/>
  </r>
  <r>
    <x v="4"/>
    <x v="472"/>
  </r>
  <r>
    <x v="4"/>
    <x v="473"/>
  </r>
  <r>
    <x v="4"/>
    <x v="474"/>
  </r>
  <r>
    <x v="1"/>
    <x v="151"/>
  </r>
  <r>
    <x v="4"/>
    <x v="475"/>
  </r>
  <r>
    <x v="4"/>
    <x v="469"/>
  </r>
  <r>
    <x v="4"/>
    <x v="476"/>
  </r>
  <r>
    <x v="1"/>
    <x v="151"/>
  </r>
  <r>
    <x v="4"/>
    <x v="477"/>
  </r>
  <r>
    <x v="0"/>
    <x v="462"/>
  </r>
  <r>
    <x v="1"/>
    <x v="151"/>
  </r>
  <r>
    <x v="0"/>
    <x v="470"/>
  </r>
  <r>
    <x v="1"/>
    <x v="151"/>
  </r>
  <r>
    <x v="4"/>
    <x v="478"/>
  </r>
  <r>
    <x v="4"/>
    <x v="475"/>
  </r>
  <r>
    <x v="3"/>
    <x v="206"/>
  </r>
  <r>
    <x v="4"/>
    <x v="468"/>
  </r>
  <r>
    <x v="4"/>
    <x v="477"/>
  </r>
  <r>
    <x v="1"/>
    <x v="151"/>
  </r>
  <r>
    <x v="4"/>
    <x v="461"/>
  </r>
  <r>
    <x v="4"/>
    <x v="479"/>
  </r>
  <r>
    <x v="4"/>
    <x v="480"/>
  </r>
  <r>
    <x v="4"/>
    <x v="481"/>
  </r>
  <r>
    <x v="1"/>
    <x v="151"/>
  </r>
  <r>
    <x v="3"/>
    <x v="465"/>
  </r>
  <r>
    <x v="4"/>
    <x v="473"/>
  </r>
  <r>
    <x v="1"/>
    <x v="368"/>
  </r>
  <r>
    <x v="4"/>
    <x v="482"/>
  </r>
  <r>
    <x v="7"/>
    <x v="93"/>
  </r>
  <r>
    <x v="1"/>
    <x v="483"/>
  </r>
  <r>
    <x v="1"/>
    <x v="484"/>
  </r>
  <r>
    <x v="1"/>
    <x v="368"/>
  </r>
  <r>
    <x v="4"/>
    <x v="474"/>
  </r>
  <r>
    <x v="1"/>
    <x v="151"/>
  </r>
  <r>
    <x v="4"/>
    <x v="485"/>
  </r>
  <r>
    <x v="1"/>
    <x v="151"/>
  </r>
  <r>
    <x v="3"/>
    <x v="93"/>
  </r>
  <r>
    <x v="5"/>
    <x v="13"/>
  </r>
  <r>
    <x v="1"/>
    <x v="484"/>
  </r>
  <r>
    <x v="4"/>
    <x v="486"/>
  </r>
  <r>
    <x v="4"/>
    <x v="487"/>
  </r>
  <r>
    <x v="0"/>
    <x v="362"/>
  </r>
  <r>
    <x v="4"/>
    <x v="479"/>
  </r>
  <r>
    <x v="1"/>
    <x v="483"/>
  </r>
  <r>
    <x v="4"/>
    <x v="486"/>
  </r>
  <r>
    <x v="1"/>
    <x v="151"/>
  </r>
  <r>
    <x v="4"/>
    <x v="488"/>
  </r>
  <r>
    <x v="0"/>
    <x v="68"/>
  </r>
  <r>
    <x v="1"/>
    <x v="151"/>
  </r>
  <r>
    <x v="4"/>
    <x v="485"/>
  </r>
  <r>
    <x v="1"/>
    <x v="151"/>
  </r>
  <r>
    <x v="1"/>
    <x v="151"/>
  </r>
  <r>
    <x v="2"/>
    <x v="4"/>
  </r>
  <r>
    <x v="0"/>
    <x v="489"/>
  </r>
  <r>
    <x v="0"/>
    <x v="119"/>
  </r>
  <r>
    <x v="2"/>
    <x v="490"/>
  </r>
  <r>
    <x v="2"/>
    <x v="490"/>
  </r>
  <r>
    <x v="0"/>
    <x v="491"/>
  </r>
  <r>
    <x v="0"/>
    <x v="119"/>
  </r>
  <r>
    <x v="0"/>
    <x v="119"/>
  </r>
  <r>
    <x v="0"/>
    <x v="119"/>
  </r>
  <r>
    <x v="0"/>
    <x v="119"/>
  </r>
  <r>
    <x v="0"/>
    <x v="119"/>
  </r>
  <r>
    <x v="0"/>
    <x v="119"/>
  </r>
  <r>
    <x v="0"/>
    <x v="119"/>
  </r>
  <r>
    <x v="10"/>
    <x v="492"/>
  </r>
  <r>
    <x v="10"/>
    <x v="492"/>
  </r>
  <r>
    <x v="10"/>
    <x v="492"/>
  </r>
  <r>
    <x v="10"/>
    <x v="492"/>
  </r>
  <r>
    <x v="10"/>
    <x v="492"/>
  </r>
  <r>
    <x v="10"/>
    <x v="4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8">
  <r>
    <x v="0"/>
    <s v="OGG"/>
    <s v="Hawaii"/>
    <s v="HNL"/>
    <s v="Hawaii"/>
    <s v="OGGHNL"/>
    <s v="A321"/>
    <n v="142"/>
    <x v="0"/>
    <n v="101"/>
    <n v="65.5"/>
    <n v="2"/>
    <n v="131"/>
    <n v="11.5"/>
    <n v="23"/>
    <n v="34"/>
    <n v="74"/>
    <n v="28684"/>
    <n v="0.46126760563380281"/>
    <n v="284"/>
    <n v="1.0572057114394819"/>
    <n v="0.60526315789473684"/>
    <n v="38"/>
    <n v="0.47887323943661969"/>
    <n v="71"/>
    <n v="0.42045454545454547"/>
    <n v="176"/>
    <n v="360"/>
    <n v="6"/>
    <n v="0.21240708976558034"/>
    <n v="2229"/>
    <n v="0.17429007051648562"/>
    <n v="1829"/>
    <n v="0.32923575376405567"/>
    <n v="3455"/>
    <n v="5.0028587764436819E-2"/>
    <n v="525"/>
    <n v="2.8206594244330092E-2"/>
    <n v="296"/>
    <n v="0.2058319039451115"/>
    <n v="2160"/>
    <n v="1"/>
    <n v="4778"/>
    <n v="2389"/>
    <n v="4519.4610171887152"/>
    <n v="0.22514371878239564"/>
    <n v="10430"/>
    <n v="5215"/>
    <n v="0.4914711148807841"/>
    <n v="2752"/>
    <n v="1376"/>
    <n v="0.12967675054189048"/>
    <n v="3262"/>
    <n v="0.1537084157949298"/>
    <n v="1"/>
    <n v="10494"/>
    <n v="-21222"/>
    <n v="-10728"/>
    <n v="3682.695652173913"/>
    <n v="3819.3823529411766"/>
    <n v="8217.2972972972966"/>
    <n v="15719.375302412387"/>
    <n v="1453.695652173913"/>
    <n v="1990.3823529411766"/>
    <n v="4762.2972972972966"/>
    <n v="-0.37400641472597962"/>
    <n v="-0.23095845589157044"/>
    <n v="0.14304795883440918"/>
    <n v="13231"/>
    <n v="0.46126760563380281"/>
    <n v="9733.6030534351157"/>
    <n v="0.36584855668665456"/>
    <n v="0.73985497141263423"/>
    <n v="63.618320610687022"/>
    <n v="0.62988436248204971"/>
    <n v="0.2058319039451115"/>
    <n v="-4103.1876512061936"/>
    <n v="-6624.8123487938064"/>
    <n v="2.2251430853187806"/>
    <n v="0.97720758197528046"/>
    <n v="0.74467513885023529"/>
    <n v="25.760563380281692"/>
    <n v="0.31084429197636743"/>
    <n v="2603.0884720182803"/>
    <n v="5215"/>
    <n v="123.91155153866087"/>
    <n v="6.2671755725190836"/>
    <n v="6"/>
  </r>
  <r>
    <x v="0"/>
    <s v="HNL"/>
    <s v="Hawaii"/>
    <s v="OGG"/>
    <s v="Hawaii"/>
    <s v="HNLOGG"/>
    <s v="A321"/>
    <n v="142"/>
    <x v="1"/>
    <n v="101"/>
    <n v="65.5"/>
    <n v="2"/>
    <n v="131"/>
    <n v="11"/>
    <n v="22"/>
    <n v="28"/>
    <n v="81"/>
    <n v="28684"/>
    <n v="0.46126760563380281"/>
    <n v="284"/>
    <n v="1.0683247593760372"/>
    <n v="0.57894736842105265"/>
    <n v="38"/>
    <n v="0.39436619718309857"/>
    <n v="71"/>
    <n v="0.46022727272727271"/>
    <n v="176"/>
    <n v="360"/>
    <n v="6"/>
    <n v="0.20418084589207583"/>
    <n v="2100"/>
    <n v="0.13456490034030141"/>
    <n v="1384"/>
    <n v="0.33378706854642681"/>
    <n v="3433"/>
    <n v="5.4448225571220227E-2"/>
    <n v="560"/>
    <n v="6.3004375303840551E-2"/>
    <n v="648"/>
    <n v="0.21001458434613515"/>
    <n v="2160"/>
    <n v="1"/>
    <n v="4828"/>
    <n v="2414"/>
    <n v="4519.22503679483"/>
    <n v="0.22630542795537639"/>
    <n v="10430"/>
    <n v="5215"/>
    <n v="0.48889097215712007"/>
    <n v="2781"/>
    <n v="1390.5"/>
    <n v="0.13035530139683135"/>
    <n v="3295"/>
    <n v="0.15444829849067215"/>
    <n v="1"/>
    <n v="10285"/>
    <n v="-21334"/>
    <n v="-11049"/>
    <n v="3627.272727272727"/>
    <n v="3509.4285714285716"/>
    <n v="7459.358024691358"/>
    <n v="14596.059323392656"/>
    <n v="1527.272727272727"/>
    <n v="2125.4285714285716"/>
    <n v="4026.358024691358"/>
    <n v="-0.38519732254915634"/>
    <n v="-0.25134117760088104"/>
    <n v="0.1338561449482753"/>
    <n v="13231"/>
    <n v="0.46126760563380281"/>
    <n v="9489.5038167938947"/>
    <n v="0.35856226467717195"/>
    <n v="0.74375958722632829"/>
    <n v="62.022900763358777"/>
    <n v="0.61408812636988885"/>
    <n v="0.21001458434613515"/>
    <n v="-3839.5296616963283"/>
    <n v="-7209.4703383036722"/>
    <n v="2.2769986988578861"/>
    <n v="0.80316509436843708"/>
    <n v="0.8036893621775073"/>
    <n v="19.492957746478872"/>
    <n v="0.32036947010209044"/>
    <n v="2603.1410164304934"/>
    <n v="5215"/>
    <n v="122.6218889436874"/>
    <n v="9.221374045801527"/>
    <n v="6"/>
  </r>
  <r>
    <x v="1"/>
    <s v="ANC"/>
    <s v="Alaska"/>
    <s v="JNU"/>
    <s v="Alaska"/>
    <s v="ANCJNU"/>
    <s v="737-900"/>
    <n v="133.5"/>
    <x v="2"/>
    <n v="571"/>
    <n v="44"/>
    <n v="2"/>
    <n v="88"/>
    <n v="7.5"/>
    <n v="15"/>
    <n v="22"/>
    <n v="51"/>
    <n v="152457"/>
    <n v="0.32958801498127338"/>
    <n v="267"/>
    <n v="2.4697723440134909"/>
    <n v="0.42857142857142855"/>
    <n v="35"/>
    <n v="0.33846153846153848"/>
    <n v="65"/>
    <n v="0.30357142857142855"/>
    <n v="168"/>
    <n v="1016"/>
    <n v="5.997047244094488"/>
    <n v="0.21656275732266791"/>
    <n v="5523"/>
    <n v="0.18060620319178136"/>
    <n v="4606"/>
    <n v="0.34419480061169272"/>
    <n v="8778"/>
    <n v="1.3723875622475788E-2"/>
    <n v="350"/>
    <n v="5.9992942006822725E-3"/>
    <n v="153"/>
    <n v="0.23891306905069992"/>
    <n v="6093"/>
    <n v="1"/>
    <n v="10269"/>
    <n v="5134.5"/>
    <n v="4157.8731031186517"/>
    <n v="0.31805370582587417"/>
    <n v="8800"/>
    <n v="4400"/>
    <n v="0.27255551770062253"/>
    <n v="5552"/>
    <n v="2776"/>
    <n v="0.1719577538947564"/>
    <n v="7666"/>
    <n v="0.23743302257874688"/>
    <n v="1"/>
    <n v="25503"/>
    <n v="-32287"/>
    <n v="-6784"/>
    <n v="12887"/>
    <n v="13608.636363636362"/>
    <n v="28915.764705882357"/>
    <n v="55411.401069518717"/>
    <n v="7364"/>
    <n v="9002.6363636363621"/>
    <n v="20137.764705882357"/>
    <n v="-4.449779282027063E-2"/>
    <n v="7.5222525267841803E-2"/>
    <n v="0.11972031808811243"/>
    <n v="50248"/>
    <n v="0.32958801498127338"/>
    <n v="39481.704545454551"/>
    <n v="0.16727995434778331"/>
    <n v="0.21177774716805395"/>
    <n v="220.56818181818181"/>
    <n v="0.38628403120522209"/>
    <n v="0.23891306905069992"/>
    <n v="-18252.200534759359"/>
    <n v="11468.200534759359"/>
    <n v="2.2367588723753111"/>
    <n v="1.0044371030672401"/>
    <n v="0.7406251652826995"/>
    <n v="70.861538461538458"/>
    <n v="0.30059208720542679"/>
    <n v="2247.9804721506239"/>
    <n v="4400"/>
    <n v="35.630814400081931"/>
    <n v="5.7159090909090908"/>
    <n v="5.997047244094488"/>
  </r>
  <r>
    <x v="1"/>
    <s v="JNU"/>
    <s v="Alaska"/>
    <s v="ANC"/>
    <s v="Alaska"/>
    <s v="JNUANC"/>
    <s v="737-900"/>
    <n v="133.5"/>
    <x v="3"/>
    <n v="571"/>
    <n v="44"/>
    <n v="2"/>
    <n v="88"/>
    <n v="7"/>
    <n v="14"/>
    <n v="26"/>
    <n v="48"/>
    <n v="152457"/>
    <n v="0.32958801498127338"/>
    <n v="267"/>
    <n v="2.650472508591065"/>
    <n v="0.4"/>
    <n v="35"/>
    <n v="0.4"/>
    <n v="65"/>
    <n v="0.2857142857142857"/>
    <n v="168"/>
    <n v="1016"/>
    <n v="5.997047244094488"/>
    <n v="0.19652719831525411"/>
    <n v="4946"/>
    <n v="0.21822227520165297"/>
    <n v="5492"/>
    <n v="0.3139825962570032"/>
    <n v="7902"/>
    <n v="1.3907100568204395E-2"/>
    <n v="350"/>
    <n v="1.5258076051972821E-2"/>
    <n v="384"/>
    <n v="0.24210275360591249"/>
    <n v="6093"/>
    <n v="1"/>
    <n v="11021"/>
    <n v="5510.5"/>
    <n v="4158.1265092459043"/>
    <n v="0.32408986649414812"/>
    <n v="8800"/>
    <n v="4400"/>
    <n v="0.25877786273010644"/>
    <n v="5958"/>
    <n v="2979"/>
    <n v="0.17520437569840616"/>
    <n v="8227"/>
    <n v="0.24192789507733931"/>
    <n v="1"/>
    <n v="25167"/>
    <n v="-34006"/>
    <n v="-8839"/>
    <n v="12365"/>
    <n v="13730"/>
    <n v="27657"/>
    <n v="53752"/>
    <n v="7419"/>
    <n v="8238"/>
    <n v="19755"/>
    <n v="-5.7977003351764762E-2"/>
    <n v="5.816066169477295E-2"/>
    <n v="0.11613766504653772"/>
    <n v="50248"/>
    <n v="0.32958801498127338"/>
    <n v="38798.250000000007"/>
    <n v="0.165076054231685"/>
    <n v="0.22305305758344976"/>
    <n v="216.75"/>
    <n v="0.37959719789842383"/>
    <n v="0.24210275360591249"/>
    <n v="-17706"/>
    <n v="8867"/>
    <n v="2.0650070104377631"/>
    <n v="1.2346749433772335"/>
    <n v="0.6873266863997507"/>
    <n v="84.492307692307691"/>
    <n v="0.32689633249890732"/>
    <n v="2247.9010745020505"/>
    <n v="4400"/>
    <n v="33.201627149409269"/>
    <n v="8.3409090909090917"/>
    <n v="5.997047244094488"/>
  </r>
  <r>
    <x v="2"/>
    <s v="ANC"/>
    <s v="Alaska"/>
    <s v="ADK"/>
    <s v="Alaska"/>
    <s v="ANCADK"/>
    <s v="737-800"/>
    <n v="161"/>
    <x v="4"/>
    <n v="1192"/>
    <n v="12.333333333333334"/>
    <n v="3"/>
    <n v="37"/>
    <n v="1.6666666666666667"/>
    <n v="5"/>
    <n v="8"/>
    <n v="24"/>
    <n v="575736"/>
    <n v="7.6604554865424432E-2"/>
    <n v="483"/>
    <n v="9.1593750000000007"/>
    <n v="7.9365079365079361E-2"/>
    <n v="63"/>
    <n v="6.6666666666666666E-2"/>
    <n v="120"/>
    <n v="0.08"/>
    <n v="300"/>
    <n v="2457"/>
    <n v="6"/>
    <n v="0.11380699210568712"/>
    <n v="3532"/>
    <n v="0.11503141614306428"/>
    <n v="3570"/>
    <n v="0.28509747059771229"/>
    <n v="8848"/>
    <n v="5.6387949089737391E-3"/>
    <n v="175"/>
    <n v="5.4132431126147898E-3"/>
    <n v="168"/>
    <n v="0.47501208313194782"/>
    <n v="14742"/>
    <n v="1"/>
    <n v="38085"/>
    <n v="12695"/>
    <n v="4158.0348004094167"/>
    <n v="0.36373621126020728"/>
    <n v="17600"/>
    <n v="5866.666666666667"/>
    <n v="0.16809130414020343"/>
    <n v="20589"/>
    <n v="6863"/>
    <n v="0.19663817391719593"/>
    <n v="28431"/>
    <n v="0.27153431068239336"/>
    <n v="1"/>
    <n v="31035"/>
    <n v="-104705"/>
    <n v="-73670"/>
    <n v="44503.200000000004"/>
    <n v="53550"/>
    <n v="110600"/>
    <n v="208653.2"/>
    <n v="40971.200000000004"/>
    <n v="49980"/>
    <n v="101752"/>
    <n v="-0.12795795295065793"/>
    <n v="-1.638876151569469E-2"/>
    <n v="0.11156919143496324"/>
    <n v="44104"/>
    <n v="7.6604554865424432E-2"/>
    <n v="196396.70270270269"/>
    <n v="5.3904914752594936E-2"/>
    <n v="0.18186286770325288"/>
    <n v="440.35135135135135"/>
    <n v="0.36942227462361693"/>
    <n v="0.47501208313194782"/>
    <n v="-64234.400000000001"/>
    <n v="-9435.5999999999985"/>
    <n v="1.6977220480668758"/>
    <n v="0.9008934169278997"/>
    <n v="0.89312100313479637"/>
    <n v="29.75"/>
    <n v="0.91609473175447076"/>
    <n v="2247.8607983623333"/>
    <n v="5866.666666666667"/>
    <n v="4.0395769361992491"/>
    <n v="9.2702702702702702"/>
    <n v="6"/>
  </r>
  <r>
    <x v="2"/>
    <s v="ADK"/>
    <s v="Alaska"/>
    <s v="ANC"/>
    <s v="Alaska"/>
    <s v="ADKANC"/>
    <s v="737-800"/>
    <n v="161"/>
    <x v="5"/>
    <n v="1192"/>
    <n v="12.333333333333334"/>
    <n v="3"/>
    <n v="37"/>
    <n v="1.6666666666666667"/>
    <n v="5"/>
    <n v="9"/>
    <n v="23"/>
    <n v="575736"/>
    <n v="7.6604554865424432E-2"/>
    <n v="483"/>
    <n v="7.9187500000000002"/>
    <n v="7.9365079365079361E-2"/>
    <n v="63"/>
    <n v="7.4999999999999997E-2"/>
    <n v="120"/>
    <n v="7.6666666666666661E-2"/>
    <n v="300"/>
    <n v="2457"/>
    <n v="6"/>
    <n v="0.10010982793623323"/>
    <n v="3008"/>
    <n v="0.12553665923386695"/>
    <n v="3772"/>
    <n v="0.27330515525676441"/>
    <n v="8212"/>
    <n v="5.8242087396412285E-3"/>
    <n v="175"/>
    <n v="4.5928046061170834E-3"/>
    <n v="138"/>
    <n v="0.49063134422737709"/>
    <n v="14742"/>
    <n v="0.99999999999999989"/>
    <n v="32927"/>
    <n v="10975.666666666666"/>
    <n v="4158.1057616416729"/>
    <n v="0.354415801087132"/>
    <n v="17600"/>
    <n v="5866.666666666667"/>
    <n v="0.18944082665087994"/>
    <n v="17800"/>
    <n v="5933.333333333333"/>
    <n v="0.19159356331736721"/>
    <n v="24578"/>
    <n v="0.26454980894462082"/>
    <n v="1"/>
    <n v="30047"/>
    <n v="-92905"/>
    <n v="-62858"/>
    <n v="37900.800000000003"/>
    <n v="50293.333333333336"/>
    <n v="107113.04347826088"/>
    <n v="195307.17681159423"/>
    <n v="34892.800000000003"/>
    <n v="46521.333333333336"/>
    <n v="98901.043478260879"/>
    <n v="-0.10917851237372685"/>
    <n v="-4.7816031354682093E-3"/>
    <n v="0.10439690923825863"/>
    <n v="44104"/>
    <n v="7.6604554865424432E-2"/>
    <n v="184487.29729729731"/>
    <n v="5.2188850445343007E-2"/>
    <n v="0.16136736281906985"/>
    <n v="413.64864864864865"/>
    <n v="0.34702067839651735"/>
    <n v="0.49063134422737709"/>
    <n v="-60105.058937198075"/>
    <n v="-2752.941062801925"/>
    <n v="1.5382426182853077"/>
    <n v="1.0126934364994664"/>
    <n v="0.8818916755602989"/>
    <n v="31.433333333333334"/>
    <n v="0.81798515658801207"/>
    <n v="2247.8295185477505"/>
    <n v="5866.666666666667"/>
    <n v="4.6724546172059984"/>
    <n v="8.4594594594594597"/>
    <n v="6"/>
  </r>
  <r>
    <x v="3"/>
    <s v="ANC"/>
    <s v="Alaska"/>
    <s v="ADK"/>
    <s v="Alaska"/>
    <s v="ANCADK"/>
    <s v="737-700"/>
    <n v="124"/>
    <x v="6"/>
    <n v="1192"/>
    <n v="26.666666666666668"/>
    <n v="3"/>
    <n v="80"/>
    <n v="6"/>
    <n v="18"/>
    <n v="26"/>
    <n v="36"/>
    <n v="443424"/>
    <n v="0.21505376344086022"/>
    <n v="372"/>
    <n v="9.1593750000000007"/>
    <n v="0.35294117647058826"/>
    <n v="51"/>
    <n v="0.27956989247311825"/>
    <n v="93"/>
    <n v="0.15789473684210525"/>
    <n v="228"/>
    <n v="1399"/>
    <n v="5"/>
    <n v="0.27653612499719787"/>
    <n v="12336"/>
    <n v="0.24158802035463695"/>
    <n v="10777"/>
    <n v="0.31794032594319532"/>
    <n v="14183"/>
    <n v="4.7075702212558005E-3"/>
    <n v="210"/>
    <n v="2.4210361137886973E-3"/>
    <n v="108"/>
    <n v="0.15680692236992536"/>
    <n v="6995"/>
    <n v="1"/>
    <n v="33730"/>
    <n v="11243.333333333334"/>
    <n v="3682.5656772432612"/>
    <n v="0.33250855176900856"/>
    <n v="15719"/>
    <n v="5239.666666666667"/>
    <n v="0.15495706864088485"/>
    <n v="29992"/>
    <n v="9997.3333333333339"/>
    <n v="0.2956595459429619"/>
    <n v="22000"/>
    <n v="0.21687483364714463"/>
    <n v="1"/>
    <n v="44609"/>
    <n v="44609"/>
    <n v="-56832"/>
    <n v="34952"/>
    <n v="38548.5"/>
    <n v="89825.666666666672"/>
    <n v="163326.16666666669"/>
    <n v="22616"/>
    <n v="27771.5"/>
    <n v="75642.666666666672"/>
    <n v="-0.1281662697553583"/>
    <n v="-3.3426121374676258E-2"/>
    <n v="9.4740148380682038E-2"/>
    <n v="95360"/>
    <n v="0.21505376344086022"/>
    <n v="137291.1"/>
    <n v="0.10060123042505593"/>
    <n v="0.22876750018041422"/>
    <n v="470.17500000000001"/>
    <n v="0.39444211409395974"/>
    <n v="0.15680692236992536"/>
    <n v="-42010.055555555555"/>
    <n v="-14821.944444444445"/>
    <n v="2.4125974714210012"/>
    <n v="1.1558344058344059"/>
    <n v="0.6204602158549527"/>
    <n v="115.88172043010752"/>
    <n v="0.49317402317917908"/>
    <n v="3274.4592289321049"/>
    <n v="5239.666666666667"/>
    <n v="8.7342204025929711"/>
    <n v="3.9750000000000001"/>
    <n v="5"/>
  </r>
  <r>
    <x v="0"/>
    <s v="ADK"/>
    <s v="Alaska"/>
    <s v="ANC"/>
    <s v="Alaska"/>
    <s v="ADKANC"/>
    <s v="737-700"/>
    <n v="124"/>
    <x v="7"/>
    <n v="1192"/>
    <n v="23.333333333333332"/>
    <n v="3"/>
    <n v="70"/>
    <n v="3.6666666666666665"/>
    <n v="11"/>
    <n v="19"/>
    <n v="40"/>
    <n v="443424"/>
    <n v="0.18817204301075269"/>
    <n v="372"/>
    <n v="7.9187500000000002"/>
    <n v="0.21568627450980393"/>
    <n v="51"/>
    <n v="0.20430107526881722"/>
    <n v="93"/>
    <n v="0.17543859649122806"/>
    <n v="228"/>
    <n v="1345"/>
    <n v="5.9977695167286242"/>
    <n v="0.2036602534021586"/>
    <n v="7812"/>
    <n v="0.19414463736378332"/>
    <n v="7447"/>
    <n v="0.38041608008759581"/>
    <n v="14592"/>
    <n v="7.2996506595755777E-3"/>
    <n v="280"/>
    <n v="4.1712289483289014E-3"/>
    <n v="160"/>
    <n v="0.21030814953855781"/>
    <n v="8067"/>
    <n v="1"/>
    <n v="32927"/>
    <n v="10975.666666666666"/>
    <n v="4158.1057616416729"/>
    <n v="0.354415801087132"/>
    <n v="17600"/>
    <n v="5866.666666666667"/>
    <n v="0.18944082665087994"/>
    <n v="17800"/>
    <n v="5933.333333333333"/>
    <n v="0.19159356331736721"/>
    <n v="24578"/>
    <n v="0.26454980894462082"/>
    <n v="1"/>
    <n v="38358"/>
    <n v="-92905"/>
    <n v="-54547"/>
    <n v="36219.272727272728"/>
    <n v="36451.105263157893"/>
    <n v="83174.400000000009"/>
    <n v="155844.77799043065"/>
    <n v="28407.272727272728"/>
    <n v="29004.105263157893"/>
    <n v="68582.400000000009"/>
    <n v="-0.12301318828029155"/>
    <n v="-2.8300394212288454E-2"/>
    <n v="9.4712794068003092E-2"/>
    <n v="83440"/>
    <n v="0.18817204301075269"/>
    <n v="130684.02857142859"/>
    <n v="8.6504113444468497E-2"/>
    <n v="0.20951730172476005"/>
    <n v="432.72857142857146"/>
    <n v="0.36302732502396934"/>
    <n v="0.21030814953855781"/>
    <n v="-41997.925996810205"/>
    <n v="-12549.074003189795"/>
    <n v="1.9088689510845043"/>
    <n v="0.99788951793909753"/>
    <n v="0.79756122072962377"/>
    <n v="80.075268817204304"/>
    <n v="0.64075290682517339"/>
    <n v="2247.8295185477505"/>
    <n v="5866.666666666667"/>
    <n v="8.8397790055248624"/>
    <n v="6.2857142857142856"/>
    <n v="5.9977695167286242"/>
  </r>
  <r>
    <x v="0"/>
    <s v="ANC"/>
    <s v="Alaska"/>
    <s v="ADK"/>
    <s v="Alaska"/>
    <s v="ANCADK"/>
    <s v="737-700"/>
    <n v="124"/>
    <x v="6"/>
    <n v="1192"/>
    <n v="23.333333333333332"/>
    <n v="3"/>
    <n v="70"/>
    <n v="4.666666666666667"/>
    <n v="14"/>
    <n v="22"/>
    <n v="34"/>
    <n v="443424"/>
    <n v="0.18817204301075269"/>
    <n v="372"/>
    <n v="9.1593750000000007"/>
    <n v="0.27450980392156865"/>
    <n v="51"/>
    <n v="0.23655913978494625"/>
    <n v="93"/>
    <n v="0.14912280701754385"/>
    <n v="228"/>
    <n v="1345"/>
    <n v="5.9977695167286242"/>
    <n v="0.25833333333333336"/>
    <n v="10323"/>
    <n v="0.22647647647647648"/>
    <n v="9050"/>
    <n v="0.30377877877877879"/>
    <n v="12139"/>
    <n v="6.1311311311311309E-3"/>
    <n v="245"/>
    <n v="3.4034034034034033E-3"/>
    <n v="136"/>
    <n v="0.20187687687687689"/>
    <n v="8067"/>
    <n v="1"/>
    <n v="38085"/>
    <n v="12695"/>
    <n v="4158.0348004094167"/>
    <n v="0.36373621126020728"/>
    <n v="17600"/>
    <n v="5866.666666666667"/>
    <n v="0.16809130414020343"/>
    <n v="20589"/>
    <n v="6863"/>
    <n v="0.19663817391719593"/>
    <n v="28431"/>
    <n v="0.27153431068239336"/>
    <n v="1"/>
    <n v="39960"/>
    <n v="-104705"/>
    <n v="-64745"/>
    <n v="37605.214285714283"/>
    <n v="38256.818181818177"/>
    <n v="81402.705882352951"/>
    <n v="157264.73834988542"/>
    <n v="27282.214285714283"/>
    <n v="29206.818181818177"/>
    <n v="69263.705882352951"/>
    <n v="-0.14601149238651945"/>
    <n v="-5.1479894074380715E-2"/>
    <n v="9.4531598312138726E-2"/>
    <n v="83440"/>
    <n v="0.18817204301075269"/>
    <n v="137595.51428571428"/>
    <n v="9.0116908421736308E-2"/>
    <n v="0.23612840080825576"/>
    <n v="455.6142857142857"/>
    <n v="0.38222674976030679"/>
    <n v="0.20187687687687689"/>
    <n v="-41917.579449961806"/>
    <n v="-22827.420550038194"/>
    <n v="2.3894762779445364"/>
    <n v="1.1487687230261487"/>
    <n v="0.6285141165938456"/>
    <n v="97.311827956989248"/>
    <n v="0.71148648648648649"/>
    <n v="2247.8607983623333"/>
    <n v="5866.666666666667"/>
    <n v="7.6424428522688492"/>
    <n v="5.4428571428571431"/>
    <n v="5.9977695167286242"/>
  </r>
  <r>
    <x v="3"/>
    <s v="ADK"/>
    <s v="Alaska"/>
    <s v="ANC"/>
    <s v="Alaska"/>
    <s v="ADKANC"/>
    <s v="737-700"/>
    <n v="124"/>
    <x v="7"/>
    <n v="1192"/>
    <n v="29"/>
    <n v="3"/>
    <n v="87"/>
    <n v="5.666666666666667"/>
    <n v="17"/>
    <n v="23"/>
    <n v="47"/>
    <n v="443424"/>
    <n v="0.23387096774193547"/>
    <n v="372"/>
    <n v="7.9187500000000002"/>
    <n v="0.33333333333333331"/>
    <n v="51"/>
    <n v="0.24731182795698925"/>
    <n v="93"/>
    <n v="0.20614035087719298"/>
    <n v="228"/>
    <n v="1105"/>
    <n v="5"/>
    <n v="0.24906261927748716"/>
    <n v="11093"/>
    <n v="0.22252408001975796"/>
    <n v="9911"/>
    <n v="0.39408159141426613"/>
    <n v="17552"/>
    <n v="6.0621028761310312E-3"/>
    <n v="270"/>
    <n v="4.2210197804171627E-3"/>
    <n v="188"/>
    <n v="0.12404858663194054"/>
    <n v="5525"/>
    <n v="1"/>
    <n v="29161"/>
    <n v="9720.3333333333339"/>
    <n v="3682.5256511444354"/>
    <n v="0.32462429032617168"/>
    <n v="15719"/>
    <n v="5239.666666666667"/>
    <n v="0.17498608482689523"/>
    <n v="25930"/>
    <n v="8643.3333333333339"/>
    <n v="0.28865635088500502"/>
    <n v="19020"/>
    <n v="0.21173327396192809"/>
    <n v="1"/>
    <n v="44539"/>
    <n v="44539"/>
    <n v="-45291"/>
    <n v="33279"/>
    <n v="40074.913043478264"/>
    <n v="85145.872340425529"/>
    <n v="158499.7853839038"/>
    <n v="22186"/>
    <n v="30163.913043478264"/>
    <n v="67593.872340425529"/>
    <n v="-0.10213926174496644"/>
    <n v="-1.1974404194101809E-2"/>
    <n v="9.0164857550864633E-2"/>
    <n v="103704"/>
    <n v="0.23387096774193547"/>
    <n v="127804.4827586207"/>
    <n v="0.1004433679728657"/>
    <n v="0.20258262971783214"/>
    <n v="448.43678160919541"/>
    <n v="0.37620535369898944"/>
    <n v="0.12404858663194054"/>
    <n v="-39981.2617946346"/>
    <n v="-5309.7382053654001"/>
    <n v="2.0986006603076963"/>
    <n v="1.0282186948853616"/>
    <n v="0.74275012149109154"/>
    <n v="106.56989247311827"/>
    <n v="0.42704146927411929"/>
    <n v="3274.5067087608522"/>
    <n v="5239.666666666667"/>
    <n v="10.986582478295185"/>
    <n v="5.264367816091954"/>
    <n v="5"/>
  </r>
  <r>
    <x v="0"/>
    <s v="HNL"/>
    <s v="Hawaii"/>
    <s v="OGG"/>
    <s v="Hawaii"/>
    <s v="HNLOGG"/>
    <s v="737-800"/>
    <n v="175"/>
    <x v="8"/>
    <n v="101"/>
    <n v="51.5"/>
    <n v="4"/>
    <n v="206"/>
    <n v="10"/>
    <n v="40"/>
    <n v="68"/>
    <n v="98"/>
    <n v="70700"/>
    <n v="0.29428571428571426"/>
    <n v="700"/>
    <n v="2.8488660250027658"/>
    <n v="0.47619047619047616"/>
    <n v="84"/>
    <n v="0.42499999999999999"/>
    <n v="160"/>
    <n v="0.21491228070175439"/>
    <n v="456"/>
    <n v="0"/>
    <e v="#DIV/0!"/>
    <n v="0.25538537144729301"/>
    <n v="3118"/>
    <n v="0.28855762142681629"/>
    <n v="3523"/>
    <n v="0.35858792693914326"/>
    <n v="4378"/>
    <n v="5.7334753051027927E-2"/>
    <n v="700"/>
    <n v="4.0134327135719551E-2"/>
    <n v="490"/>
    <n v="0"/>
    <n v="0"/>
    <n v="1"/>
    <n v="11846"/>
    <n v="2961.5"/>
    <n v="4158.1456958785911"/>
    <n v="0.23430052018433908"/>
    <n v="23466"/>
    <n v="5866.5"/>
    <n v="0.46413101524951045"/>
    <n v="6404"/>
    <n v="1601"/>
    <n v="0.12666389762455746"/>
    <n v="8843"/>
    <n v="0.17490456694159298"/>
    <n v="1"/>
    <n v="12209"/>
    <n v="-50559"/>
    <n v="-38350"/>
    <n v="6547.8"/>
    <n v="8289.4117647058829"/>
    <n v="20371.102040816328"/>
    <n v="35208.313805522208"/>
    <n v="3429.8"/>
    <n v="4766.4117647058829"/>
    <n v="15993.102040816328"/>
    <n v="-0.54243281471004245"/>
    <n v="-0.45689775882064282"/>
    <n v="8.5535055889399636E-2"/>
    <n v="20806"/>
    <n v="0.29428571428571426"/>
    <n v="29277.893203883497"/>
    <n v="0.1726874115983027"/>
    <n v="0.71512022630834515"/>
    <n v="59.266990291262132"/>
    <n v="0.58680188407190226"/>
    <n v="0"/>
    <n v="-6047.3284513805529"/>
    <n v="-32302.671548619448"/>
    <n v="2.3580482197416583"/>
    <n v="1.3987771122606407"/>
    <n v="0.6099114289035048"/>
    <n v="22.018750000000001"/>
    <n v="0.7243017446146286"/>
    <n v="2247.9119564753078"/>
    <n v="5866.5"/>
    <n v="72.309472678624829"/>
    <n v="5.7766990291262132"/>
    <e v="#DIV/0!"/>
  </r>
  <r>
    <x v="0"/>
    <s v="OGG"/>
    <s v="Hawaii"/>
    <s v="HNL"/>
    <s v="Hawaii"/>
    <s v="OGGHNL"/>
    <s v="737-800"/>
    <n v="175"/>
    <x v="9"/>
    <n v="101"/>
    <n v="51.5"/>
    <n v="4"/>
    <n v="206"/>
    <n v="10"/>
    <n v="40"/>
    <n v="68"/>
    <n v="98"/>
    <n v="70700"/>
    <n v="0.29428571428571426"/>
    <n v="700"/>
    <n v="2.8192152305052853"/>
    <n v="0.47619047619047616"/>
    <n v="84"/>
    <n v="0.42499999999999999"/>
    <n v="160"/>
    <n v="0.21491228070175439"/>
    <n v="456"/>
    <n v="0"/>
    <e v="#DIV/0!"/>
    <n v="0.24484430202941418"/>
    <n v="2980"/>
    <n v="0.29767480075589514"/>
    <n v="3623"/>
    <n v="0.35970750143784408"/>
    <n v="4378"/>
    <n v="5.7513762221674473E-2"/>
    <n v="700"/>
    <n v="4.0259633555172133E-2"/>
    <n v="490"/>
    <n v="0"/>
    <n v="0"/>
    <n v="1"/>
    <n v="11722"/>
    <n v="2930.5"/>
    <n v="4157.8946769165532"/>
    <n v="0.23315299546503301"/>
    <n v="23466"/>
    <n v="5866.5"/>
    <n v="0.46674357546344181"/>
    <n v="6337"/>
    <n v="1584.25"/>
    <n v="0.12604423581828308"/>
    <n v="8751"/>
    <n v="0.17405919325324209"/>
    <n v="1"/>
    <n v="12171"/>
    <n v="-50276"/>
    <n v="-38105"/>
    <n v="6258"/>
    <n v="8524.7058823529405"/>
    <n v="20371.102040816328"/>
    <n v="35153.807923169268"/>
    <n v="3278"/>
    <n v="4901.7058823529405"/>
    <n v="15993.102040816328"/>
    <n v="-0.53896746817538899"/>
    <n v="-0.45349077820661504"/>
    <n v="8.5476689968773945E-2"/>
    <n v="20806"/>
    <n v="0.29428571428571426"/>
    <n v="29186.766990291268"/>
    <n v="0.17214992927864214"/>
    <n v="0.71111739745403113"/>
    <n v="59.082524271844662"/>
    <n v="0.58497548784004616"/>
    <n v="0"/>
    <n v="-6043.201980792317"/>
    <n v="-32061.798019207683"/>
    <n v="2.2614819536775643"/>
    <n v="1.4434591567252528"/>
    <n v="0.61202204126106174"/>
    <n v="22.643750000000001"/>
    <n v="0.71900419028839047"/>
    <n v="2247.788651051032"/>
    <n v="5866.5"/>
    <n v="73.069979819553836"/>
    <n v="5.7766990291262132"/>
    <e v="#DIV/0!"/>
  </r>
  <r>
    <x v="0"/>
    <s v="BOI"/>
    <s v="Idaho"/>
    <s v="SFO"/>
    <s v="California"/>
    <s v="BOISFO"/>
    <s v="737-800"/>
    <n v="124.5"/>
    <x v="10"/>
    <n v="522"/>
    <n v="71"/>
    <n v="2"/>
    <n v="142"/>
    <n v="9"/>
    <n v="18"/>
    <n v="34"/>
    <n v="90"/>
    <n v="129978"/>
    <n v="0.57028112449799195"/>
    <n v="249"/>
    <n v="2.711398258977149"/>
    <n v="0.5625"/>
    <n v="32"/>
    <n v="0.56666666666666665"/>
    <n v="60"/>
    <n v="0.569620253164557"/>
    <n v="158"/>
    <n v="26"/>
    <n v="6"/>
    <n v="0.18464404427073822"/>
    <n v="5055"/>
    <n v="0.23979983197574606"/>
    <n v="6565"/>
    <n v="0.53369616831647004"/>
    <n v="14611"/>
    <n v="2.301201738685758E-2"/>
    <n v="630"/>
    <n v="1.3149724221061474E-2"/>
    <n v="360"/>
    <n v="5.6982138291266395E-3"/>
    <n v="156"/>
    <n v="1"/>
    <n v="11274"/>
    <n v="5637"/>
    <n v="4158.0022273279092"/>
    <n v="0.3259794708688738"/>
    <n v="8800"/>
    <n v="4400"/>
    <n v="0.25444556888824638"/>
    <n v="6095"/>
    <n v="3047.5"/>
    <n v="0.17623247072430245"/>
    <n v="8416"/>
    <n v="0.24334248951857743"/>
    <n v="1"/>
    <n v="27377"/>
    <n v="-34585"/>
    <n v="-7208"/>
    <n v="8986.6666666666661"/>
    <n v="11585.294117647059"/>
    <n v="25650.42222222222"/>
    <n v="46222.383006535951"/>
    <n v="3931.6666666666661"/>
    <n v="5020.2941176470595"/>
    <n v="11039.42222222222"/>
    <n v="-5.5455538629614241E-2"/>
    <n v="2.1447410356121587E-2"/>
    <n v="7.6902948985735825E-2"/>
    <n v="74124"/>
    <n v="0.57028112449799195"/>
    <n v="20511.5985915493"/>
    <n v="0.2106279524227177"/>
    <n v="0.26608349105233192"/>
    <n v="191.69718309859155"/>
    <n v="0.36723598294749338"/>
    <n v="5.6982138291266395E-3"/>
    <n v="-9995.6915032679717"/>
    <n v="2787.6915032679717"/>
    <n v="1.5055540200526094"/>
    <n v="1.0428182938762025"/>
    <n v="0.88134920079585033"/>
    <n v="109.41666666666667"/>
    <n v="0.30741133067903714"/>
    <n v="2247.9176490654254"/>
    <n v="4400"/>
    <n v="52.371502242377424"/>
    <n v="6.971830985915493"/>
    <n v="6"/>
  </r>
  <r>
    <x v="0"/>
    <s v="SFO"/>
    <s v="California"/>
    <s v="BOI"/>
    <s v="Idaho"/>
    <s v="SFOBOI"/>
    <s v="737-800"/>
    <n v="124.5"/>
    <x v="11"/>
    <n v="522"/>
    <n v="71"/>
    <n v="2"/>
    <n v="142"/>
    <n v="11"/>
    <n v="22"/>
    <n v="42"/>
    <n v="78"/>
    <n v="129978"/>
    <n v="0.57028112449799195"/>
    <n v="249"/>
    <n v="2.4137732749178533"/>
    <n v="0.6875"/>
    <n v="32"/>
    <n v="0.7"/>
    <n v="60"/>
    <n v="0.49367088607594939"/>
    <n v="158"/>
    <n v="26"/>
    <n v="6"/>
    <n v="0.24061118652326755"/>
    <n v="6913"/>
    <n v="0.26431380738575061"/>
    <n v="7594"/>
    <n v="0.45929483832793844"/>
    <n v="13196"/>
    <n v="1.9491141972085901E-2"/>
    <n v="560"/>
    <n v="1.0859350527305002E-2"/>
    <n v="312"/>
    <n v="5.429675263652501E-3"/>
    <n v="156"/>
    <n v="1"/>
    <n v="10037"/>
    <n v="5018.5"/>
    <n v="4158.2198727184032"/>
    <n v="0.3160762084711069"/>
    <n v="8800"/>
    <n v="4400"/>
    <n v="0.27712171311604472"/>
    <n v="5426"/>
    <n v="2713"/>
    <n v="0.17087072901905212"/>
    <n v="7492"/>
    <n v="0.23593134939379626"/>
    <n v="1"/>
    <n v="28731"/>
    <n v="-31755"/>
    <n v="-3024"/>
    <n v="10055.272727272728"/>
    <n v="10848.571428571429"/>
    <n v="26730.358974358973"/>
    <n v="47634.203130203125"/>
    <n v="3142.2727272727279"/>
    <n v="3254.5714285714294"/>
    <n v="13534.358974358973"/>
    <n v="-2.3265475695886995E-2"/>
    <n v="5.3405973050066675E-2"/>
    <n v="7.6671448745953663E-2"/>
    <n v="74124"/>
    <n v="0.57028112449799195"/>
    <n v="21531.866197183102"/>
    <n v="0.22104509993998983"/>
    <n v="0.24431057563587685"/>
    <n v="201.23239436619718"/>
    <n v="0.38550267119961146"/>
    <n v="5.429675263652501E-3"/>
    <n v="-9965.6015651015659"/>
    <n v="6941.6015651015659"/>
    <n v="1.9495293830993032"/>
    <n v="1.1421747343849644"/>
    <n v="0.75369984606154705"/>
    <n v="126.56666666666666"/>
    <n v="0.26076363509797779"/>
    <n v="2247.9327517555103"/>
    <n v="4400"/>
    <n v="58.829054690247418"/>
    <n v="6.140845070422535"/>
    <n v="6"/>
  </r>
  <r>
    <x v="1"/>
    <s v="ADK"/>
    <s v="Alaska"/>
    <s v="ANC"/>
    <s v="Alaska"/>
    <s v="ADKANC"/>
    <s v="737-800"/>
    <n v="159.75"/>
    <x v="5"/>
    <n v="1192"/>
    <n v="32.25"/>
    <n v="4"/>
    <n v="129"/>
    <n v="4.75"/>
    <n v="19"/>
    <n v="29"/>
    <n v="81"/>
    <n v="761688"/>
    <n v="0.20187793427230047"/>
    <n v="639"/>
    <n v="10.558333333333334"/>
    <n v="0.22619047619047619"/>
    <n v="84"/>
    <n v="0.18124999999999999"/>
    <n v="160"/>
    <n v="0.20506329113924052"/>
    <n v="395"/>
    <n v="3631"/>
    <n v="6"/>
    <n v="0.1699982265460718"/>
    <n v="13420"/>
    <n v="0.15397380355197487"/>
    <n v="12155"/>
    <n v="0.38782903904132149"/>
    <n v="30616"/>
    <n v="7.0938157128018035E-3"/>
    <n v="560"/>
    <n v="5.1303488637227329E-3"/>
    <n v="405"/>
    <n v="0.27597476628410733"/>
    <n v="21786"/>
    <n v="1"/>
    <n v="43902"/>
    <n v="10975.5"/>
    <n v="4158.0426203630623"/>
    <n v="0.35441423404804961"/>
    <n v="23466"/>
    <n v="5866.5"/>
    <n v="0.1894374838543012"/>
    <n v="23733"/>
    <n v="5933.25"/>
    <n v="0.1915929346422113"/>
    <n v="32771"/>
    <n v="0.26455534745543785"/>
    <n v="1"/>
    <n v="78942"/>
    <n v="-123872"/>
    <n v="-44930"/>
    <n v="59330.526315789473"/>
    <n v="67062.068965517246"/>
    <n v="149300.24691358025"/>
    <n v="275692.84219488699"/>
    <n v="45910.526315789473"/>
    <n v="54907.068965517246"/>
    <n v="118684.24691358025"/>
    <n v="-5.8987406917267962E-2"/>
    <n v="1.3057131724172813E-2"/>
    <n v="7.2044538641440781E-2"/>
    <n v="153768"/>
    <n v="0.20187793427230047"/>
    <n v="225965.58139534883"/>
    <n v="0.10364086082490469"/>
    <n v="0.16262826774217265"/>
    <n v="443.06976744186045"/>
    <n v="0.37170282503511781"/>
    <n v="0.27597476628410733"/>
    <n v="-54875.460548721741"/>
    <n v="9945.4605487217414"/>
    <n v="1.8168008603309629"/>
    <n v="0.86391114680286873"/>
    <n v="0.88142517530060782"/>
    <n v="75.96875"/>
    <n v="0.41512756200754986"/>
    <n v="2247.7979479084452"/>
    <n v="5866.5"/>
    <n v="12.217837411207576"/>
    <n v="7.4806201550387597"/>
    <n v="6"/>
  </r>
  <r>
    <x v="2"/>
    <s v="ADK"/>
    <s v="Alaska"/>
    <s v="ANC"/>
    <s v="Alaska"/>
    <s v="ADKANC"/>
    <s v="737-700"/>
    <n v="124"/>
    <x v="7"/>
    <n v="1192"/>
    <n v="23"/>
    <n v="4"/>
    <n v="92"/>
    <n v="4"/>
    <n v="16"/>
    <n v="34"/>
    <n v="42"/>
    <n v="591232"/>
    <n v="0.18548387096774194"/>
    <n v="496"/>
    <n v="10.558333333333334"/>
    <n v="0.23529411764705882"/>
    <n v="68"/>
    <n v="0.27419354838709675"/>
    <n v="124"/>
    <n v="0.13815789473684212"/>
    <n v="304"/>
    <n v="3137"/>
    <n v="5.9990436722983747"/>
    <n v="0.18686011129230201"/>
    <n v="11115"/>
    <n v="0.22404720676495807"/>
    <n v="13327"/>
    <n v="0.26306675856967537"/>
    <n v="15648"/>
    <n v="4.707227275019754E-3"/>
    <n v="280"/>
    <n v="4.9425886387707415E-3"/>
    <n v="294"/>
    <n v="0.31637610745927408"/>
    <n v="18819"/>
    <n v="1"/>
    <n v="43902"/>
    <n v="10975.5"/>
    <n v="4158.0426203630623"/>
    <n v="0.35441423404804961"/>
    <n v="23466"/>
    <n v="5866.5"/>
    <n v="0.1894374838543012"/>
    <n v="23733"/>
    <n v="5933.25"/>
    <n v="0.1915929346422113"/>
    <n v="32771"/>
    <n v="0.26455534745543785"/>
    <n v="1"/>
    <n v="59483"/>
    <n v="-123872"/>
    <n v="-64389"/>
    <n v="47238.75"/>
    <n v="48604.352941176476"/>
    <n v="113261.71428571428"/>
    <n v="209104.81722689077"/>
    <n v="36123.75"/>
    <n v="35277.352941176476"/>
    <n v="97613.714285714275"/>
    <n v="-0.10890648679367829"/>
    <n v="-3.7439272051034631E-2"/>
    <n v="7.1467214742643656E-2"/>
    <n v="109664"/>
    <n v="0.18548387096774194"/>
    <n v="178568"/>
    <n v="0.10060855975319333"/>
    <n v="0.20951504654687161"/>
    <n v="442"/>
    <n v="0.37080536912751677"/>
    <n v="0.31637610745927408"/>
    <n v="-42253.704306722691"/>
    <n v="-22135.295693277309"/>
    <n v="2.022302759966546"/>
    <n v="1.329708156647543"/>
    <n v="0.63684079242756431"/>
    <n v="107.4758064516129"/>
    <n v="0.55093051796311554"/>
    <n v="2247.7979479084452"/>
    <n v="5866.5"/>
    <n v="8.7134964483030775"/>
    <n v="6.2391304347826084"/>
    <n v="5.9990436722983747"/>
  </r>
  <r>
    <x v="2"/>
    <s v="ANC"/>
    <s v="Alaska"/>
    <s v="ADK"/>
    <s v="Alaska"/>
    <s v="ANCADK"/>
    <s v="737-700"/>
    <n v="124"/>
    <x v="6"/>
    <n v="1192"/>
    <n v="23"/>
    <n v="4"/>
    <n v="92"/>
    <n v="4"/>
    <n v="16"/>
    <n v="20"/>
    <n v="56"/>
    <n v="591232"/>
    <n v="0.18548387096774194"/>
    <n v="496"/>
    <n v="12.2125"/>
    <n v="0.23529411764705882"/>
    <n v="68"/>
    <n v="0.16129032258064516"/>
    <n v="124"/>
    <n v="0.18421052631578946"/>
    <n v="304"/>
    <n v="3137"/>
    <n v="5.9990436722983747"/>
    <n v="0.16421338344294811"/>
    <n v="9438"/>
    <n v="0.14316038556564709"/>
    <n v="8228"/>
    <n v="0.35167206040992449"/>
    <n v="20212"/>
    <n v="6.6986811427776037E-3"/>
    <n v="385"/>
    <n v="6.8204753453735599E-3"/>
    <n v="392"/>
    <n v="0.32743501409332915"/>
    <n v="18819"/>
    <n v="1"/>
    <n v="50780"/>
    <n v="12695"/>
    <n v="4158.0348004094167"/>
    <n v="0.36374315922179878"/>
    <n v="23466"/>
    <n v="5866.5"/>
    <n v="0.16808973954901005"/>
    <n v="27451"/>
    <n v="6862.75"/>
    <n v="0.19663476691212287"/>
    <n v="37907"/>
    <n v="0.2715323343170683"/>
    <n v="1"/>
    <n v="57474"/>
    <n v="-139604"/>
    <n v="-82130"/>
    <n v="40111.5"/>
    <n v="51013.599999999999"/>
    <n v="109722.28571428572"/>
    <n v="200847.38571428572"/>
    <n v="30673.5"/>
    <n v="42785.599999999999"/>
    <n v="89510.285714285725"/>
    <n v="-0.13891331998268022"/>
    <n v="-7.0002390891272068E-2"/>
    <n v="6.8910929091408155E-2"/>
    <n v="109664"/>
    <n v="0.18548387096774194"/>
    <n v="169745.86956521738"/>
    <n v="9.7210570469798654E-2"/>
    <n v="0.23612389045247889"/>
    <n v="420.16304347826087"/>
    <n v="0.35248577473008463"/>
    <n v="0.32743501409332915"/>
    <n v="-40742.346428571429"/>
    <n v="-41387.653571428571"/>
    <n v="1.8174634973583923"/>
    <n v="0.86889487301335866"/>
    <n v="0.87062341423017398"/>
    <n v="66.354838709677423"/>
    <n v="0.65955040540070298"/>
    <n v="2247.7789150460594"/>
    <n v="5866.5"/>
    <n v="7.5332650972364377"/>
    <n v="8.445652173913043"/>
    <n v="5.9990436722983747"/>
  </r>
  <r>
    <x v="1"/>
    <s v="ANC"/>
    <s v="Alaska"/>
    <s v="ADK"/>
    <s v="Alaska"/>
    <s v="ANCADK"/>
    <s v="737-800"/>
    <n v="159.75"/>
    <x v="4"/>
    <n v="1192"/>
    <n v="32.25"/>
    <n v="4"/>
    <n v="129"/>
    <n v="6"/>
    <n v="24"/>
    <n v="30"/>
    <n v="75"/>
    <n v="761688"/>
    <n v="0.20187793427230047"/>
    <n v="639"/>
    <n v="12.2125"/>
    <n v="0.2857142857142857"/>
    <n v="84"/>
    <n v="0.1875"/>
    <n v="160"/>
    <n v="0.189873417721519"/>
    <n v="395"/>
    <n v="3631"/>
    <n v="6"/>
    <n v="0.19954314917340973"/>
    <n v="15462"/>
    <n v="0.15776839986062177"/>
    <n v="12225"/>
    <n v="0.34701304734987803"/>
    <n v="26889"/>
    <n v="6.775330055364126E-3"/>
    <n v="525"/>
    <n v="7.7432343489875722E-3"/>
    <n v="600"/>
    <n v="0.28115683921173873"/>
    <n v="21786"/>
    <n v="1"/>
    <n v="50780"/>
    <n v="12695"/>
    <n v="4158.0348004094167"/>
    <n v="0.36374315922179878"/>
    <n v="23466"/>
    <n v="5866.5"/>
    <n v="0.16808973954901005"/>
    <n v="27451"/>
    <n v="6862.75"/>
    <n v="0.19663476691212287"/>
    <n v="37907"/>
    <n v="0.2715323343170683"/>
    <n v="1"/>
    <n v="77487"/>
    <n v="-139604"/>
    <n v="-62117"/>
    <n v="54117"/>
    <n v="65200"/>
    <n v="141615.4"/>
    <n v="260932.4"/>
    <n v="38655"/>
    <n v="52975"/>
    <n v="114726.39999999999"/>
    <n v="-8.1551763976851419E-2"/>
    <n v="-1.3821801052399409E-2"/>
    <n v="6.7729962924452006E-2"/>
    <n v="153768"/>
    <n v="0.20187793427230047"/>
    <n v="220213.25581395347"/>
    <n v="0.10173062986419637"/>
    <n v="0.18328239384104777"/>
    <n v="431.7906976744186"/>
    <n v="0.3622405181832371"/>
    <n v="0.28115683921173873"/>
    <n v="-51589.1"/>
    <n v="-10527.900000000001"/>
    <n v="2.1551898793818318"/>
    <n v="0.89459824373350916"/>
    <n v="0.79703374970775853"/>
    <n v="76.40625"/>
    <n v="0.48920464077845316"/>
    <n v="2247.7789150460594"/>
    <n v="5866.5"/>
    <n v="10.562947799385874"/>
    <n v="8.720930232558139"/>
    <n v="6"/>
  </r>
  <r>
    <x v="0"/>
    <s v="ANC"/>
    <s v="Alaska"/>
    <s v="ADK"/>
    <s v="Alaska"/>
    <s v="ANCADK"/>
    <s v="737-800"/>
    <n v="159"/>
    <x v="4"/>
    <n v="1192"/>
    <n v="29.2"/>
    <n v="5"/>
    <n v="146"/>
    <n v="4"/>
    <n v="20"/>
    <n v="33"/>
    <n v="93"/>
    <n v="947640"/>
    <n v="0.18364779874213835"/>
    <n v="795"/>
    <n v="15.265625"/>
    <n v="0.19047619047619047"/>
    <n v="105"/>
    <n v="0.16500000000000001"/>
    <n v="200"/>
    <n v="0.18979591836734694"/>
    <n v="490"/>
    <n v="2153"/>
    <n v="6"/>
    <n v="0.18371805709083816"/>
    <n v="14127"/>
    <n v="0.17487482931269913"/>
    <n v="13447"/>
    <n v="0.45750699005136874"/>
    <n v="35180"/>
    <n v="8.6481565771506595E-3"/>
    <n v="665"/>
    <n v="7.2566486767670201E-3"/>
    <n v="558"/>
    <n v="0.16799531829117628"/>
    <n v="12918"/>
    <n v="1"/>
    <n v="63475"/>
    <n v="12695"/>
    <n v="4158.0348004094167"/>
    <n v="0.36374315922179878"/>
    <n v="29333"/>
    <n v="5866.6"/>
    <n v="0.16809260479642418"/>
    <n v="34314"/>
    <n v="6862.8"/>
    <n v="0.19663619953582992"/>
    <n v="47383"/>
    <n v="0.27152803644594709"/>
    <n v="1"/>
    <n v="76895"/>
    <n v="-174505"/>
    <n v="-97610"/>
    <n v="74166.75"/>
    <n v="81496.969696969696"/>
    <n v="185356.98924731184"/>
    <n v="341020.70894428156"/>
    <n v="60039.75"/>
    <n v="68049.969696969696"/>
    <n v="150176.98924731184"/>
    <n v="-0.10300325017939302"/>
    <n v="-4.4274891531745901E-2"/>
    <n v="5.8728358647647118E-2"/>
    <n v="174032"/>
    <n v="0.18364779874213835"/>
    <n v="284390.91095890413"/>
    <n v="8.1143683255244611E-2"/>
    <n v="0.18414693343463762"/>
    <n v="438.19863013698631"/>
    <n v="0.36761630045049187"/>
    <n v="0.16799531829117628"/>
    <n v="-55653.341788856313"/>
    <n v="-41956.658211143687"/>
    <n v="1.7044582246322375"/>
    <n v="0.85176761640692222"/>
    <n v="0.90954767986169516"/>
    <n v="67.234999999999999"/>
    <n v="0.61620391442876654"/>
    <n v="2247.7952917093144"/>
    <n v="5866.6"/>
    <n v="9.5639713408393039"/>
    <n v="8.3767123287671232"/>
    <n v="6"/>
  </r>
  <r>
    <x v="0"/>
    <s v="ANC"/>
    <s v="Alaska"/>
    <s v="JNU"/>
    <s v="Alaska"/>
    <s v="ANCJNU"/>
    <s v="737-900"/>
    <n v="178"/>
    <x v="2"/>
    <n v="571"/>
    <n v="89.333333333333329"/>
    <n v="3"/>
    <n v="268"/>
    <n v="17"/>
    <n v="51"/>
    <n v="94"/>
    <n v="123"/>
    <n v="304914"/>
    <n v="0.50187265917602997"/>
    <n v="534"/>
    <n v="4.9395446880269818"/>
    <n v="0.73913043478260865"/>
    <n v="69"/>
    <n v="0.72868217054263562"/>
    <n v="129"/>
    <n v="0.36607142857142855"/>
    <n v="336"/>
    <n v="3781"/>
    <n v="6"/>
    <n v="0.20867964925364157"/>
    <n v="17349"/>
    <n v="0.23247170333305267"/>
    <n v="19327"/>
    <n v="0.27101050073974281"/>
    <n v="22531"/>
    <n v="1.0524796420366384E-2"/>
    <n v="875"/>
    <n v="4.4384570047030806E-3"/>
    <n v="369"/>
    <n v="0.27287489324849346"/>
    <n v="22686"/>
    <n v="0.99999999999999989"/>
    <n v="20539"/>
    <n v="6846.333333333333"/>
    <n v="4158.0755509277433"/>
    <n v="0.31806919193483446"/>
    <n v="17600"/>
    <n v="5866.666666666667"/>
    <n v="0.27255551770062253"/>
    <n v="11103"/>
    <n v="3701"/>
    <n v="0.17194226778579613"/>
    <n v="15332"/>
    <n v="0.23743302257874688"/>
    <n v="1"/>
    <n v="83137"/>
    <n v="-64574"/>
    <n v="18563"/>
    <n v="23472.176470588238"/>
    <n v="26523.223404255321"/>
    <n v="61548.097560975613"/>
    <n v="111543.49743581917"/>
    <n v="6123.1764705882379"/>
    <n v="7196.2234042553209"/>
    <n v="39017.097560975613"/>
    <n v="6.0879461093947804E-2"/>
    <n v="0.11809395155772795"/>
    <n v="5.7214490463780146E-2"/>
    <n v="153028"/>
    <n v="0.50187265917602997"/>
    <n v="59999.873134328358"/>
    <n v="0.27265720826200174"/>
    <n v="0.21177774716805395"/>
    <n v="225.56343283582089"/>
    <n v="0.395032281673942"/>
    <n v="0.27287489324849346"/>
    <n v="-17445.499145273057"/>
    <n v="36008.499145273061"/>
    <n v="2.2677415493614514"/>
    <n v="1.3512724964560678"/>
    <n v="0.60479666979531865"/>
    <n v="149.8217054263566"/>
    <n v="0.1844184899623513"/>
    <n v="2247.7780243415323"/>
    <n v="5866.666666666667"/>
    <n v="54.256012836488395"/>
    <n v="4.6417910447761193"/>
    <n v="6"/>
  </r>
  <r>
    <x v="0"/>
    <s v="ADK"/>
    <s v="Alaska"/>
    <s v="ANC"/>
    <s v="Alaska"/>
    <s v="ADKANC"/>
    <s v="737-800"/>
    <n v="159"/>
    <x v="5"/>
    <n v="1192"/>
    <n v="29.2"/>
    <n v="5"/>
    <n v="146"/>
    <n v="4.4000000000000004"/>
    <n v="22"/>
    <n v="36"/>
    <n v="88"/>
    <n v="947640"/>
    <n v="0.18364779874213835"/>
    <n v="795"/>
    <n v="13.197916666666668"/>
    <n v="0.20952380952380953"/>
    <n v="105"/>
    <n v="0.18"/>
    <n v="200"/>
    <n v="0.17959183673469387"/>
    <n v="490"/>
    <n v="2153"/>
    <n v="6"/>
    <n v="0.21861471861471862"/>
    <n v="16564"/>
    <n v="0.18992186675113504"/>
    <n v="14390"/>
    <n v="0.40336289726533631"/>
    <n v="30562"/>
    <n v="8.3148558758314849E-3"/>
    <n v="630"/>
    <n v="9.2915214866434379E-3"/>
    <n v="704"/>
    <n v="0.17049414000633512"/>
    <n v="12918"/>
    <n v="0.99999999999999989"/>
    <n v="54878"/>
    <n v="10975.6"/>
    <n v="4158.0805051302286"/>
    <n v="0.3544128853928521"/>
    <n v="29333"/>
    <n v="5866.6"/>
    <n v="0.18943826610351197"/>
    <n v="29666"/>
    <n v="5933.2"/>
    <n v="0.19158884540370183"/>
    <n v="40965"/>
    <n v="0.2645600030999341"/>
    <n v="1"/>
    <n v="75768"/>
    <n v="-154842"/>
    <n v="-79074"/>
    <n v="79055.454545454544"/>
    <n v="79944.444444444453"/>
    <n v="170174.77272727274"/>
    <n v="329174.67171717173"/>
    <n v="62491.454545454544"/>
    <n v="65554.444444444453"/>
    <n v="139612.77272727274"/>
    <n v="-8.3443079650500185E-2"/>
    <n v="-2.6953553729861184E-2"/>
    <n v="5.6489525920639001E-2"/>
    <n v="174032"/>
    <n v="0.18364779874213835"/>
    <n v="279381.16438356164"/>
    <n v="7.9954413068253766E-2"/>
    <n v="0.16339749271875395"/>
    <n v="430.47945205479454"/>
    <n v="0.36114047991174036"/>
    <n v="0.17049414000633512"/>
    <n v="-53531.734343434349"/>
    <n v="-25542.265656565651"/>
    <n v="2.0387076997389761"/>
    <n v="0.92984345536120683"/>
    <n v="0.80605510296972682"/>
    <n v="71.95"/>
    <n v="0.5406636046879949"/>
    <n v="2247.7790055248615"/>
    <n v="5866.6"/>
    <n v="11.062352012628255"/>
    <n v="9.1369863013698627"/>
    <n v="6"/>
  </r>
  <r>
    <x v="1"/>
    <s v="ANC"/>
    <s v="Alaska"/>
    <s v="ADK"/>
    <s v="Alaska"/>
    <s v="ANCADK"/>
    <s v="737-700"/>
    <n v="124"/>
    <x v="6"/>
    <n v="1192"/>
    <n v="29"/>
    <n v="5"/>
    <n v="145"/>
    <n v="4.5999999999999996"/>
    <n v="23"/>
    <n v="32"/>
    <n v="90"/>
    <n v="739040"/>
    <n v="0.23387096774193547"/>
    <n v="620"/>
    <n v="15.265625"/>
    <n v="0.27058823529411763"/>
    <n v="85"/>
    <n v="0.20645161290322581"/>
    <n v="155"/>
    <n v="0.23684210526315788"/>
    <n v="380"/>
    <n v="3210"/>
    <n v="5.9990654205607479"/>
    <n v="0.17382308553624459"/>
    <n v="14282"/>
    <n v="0.17079256121902536"/>
    <n v="14033"/>
    <n v="0.41005793291465847"/>
    <n v="33692"/>
    <n v="7.6675916459763398E-3"/>
    <n v="630"/>
    <n v="3.2861107054184316E-3"/>
    <n v="270"/>
    <n v="0.23437271797867679"/>
    <n v="19257"/>
    <n v="1"/>
    <n v="63475"/>
    <n v="12695"/>
    <n v="4158.0348004094167"/>
    <n v="0.36374315922179878"/>
    <n v="29333"/>
    <n v="5866.6"/>
    <n v="0.16809260479642418"/>
    <n v="34314"/>
    <n v="6862.8"/>
    <n v="0.19663619953582992"/>
    <n v="47383"/>
    <n v="0.27152803644594709"/>
    <n v="1"/>
    <n v="82164"/>
    <n v="-174505"/>
    <n v="-92341"/>
    <n v="52781.304347826088"/>
    <n v="67972.34375"/>
    <n v="142255.11111111112"/>
    <n v="263008.75920893718"/>
    <n v="38499.304347826088"/>
    <n v="53939.34375"/>
    <n v="108563.11111111112"/>
    <n v="-0.12494722883741069"/>
    <n v="-7.0551862088943165E-2"/>
    <n v="5.4395366748467525E-2"/>
    <n v="172840"/>
    <n v="0.23387096774193547"/>
    <n v="206074.6551724138"/>
    <n v="0.1111766616150682"/>
    <n v="0.23612389045247889"/>
    <n v="433.84137931034485"/>
    <n v="0.36396088868317522"/>
    <n v="0.23437271797867679"/>
    <n v="-40200.351841787444"/>
    <n v="-52140.648158212556"/>
    <n v="1.6800456115486013"/>
    <n v="0.90525263276726819"/>
    <n v="0.88653148668274284"/>
    <n v="90.535483870967738"/>
    <n v="0.57668808724015386"/>
    <n v="2247.7952917093144"/>
    <n v="5866.6"/>
    <n v="9.4984646878198564"/>
    <n v="6.2068965517241379"/>
    <n v="5.9990654205607479"/>
  </r>
  <r>
    <x v="0"/>
    <s v="JNU"/>
    <s v="Alaska"/>
    <s v="ANC"/>
    <s v="Alaska"/>
    <s v="JNUANC"/>
    <s v="737-900"/>
    <n v="178"/>
    <x v="3"/>
    <n v="571"/>
    <n v="89.333333333333329"/>
    <n v="3"/>
    <n v="268"/>
    <n v="18.666666666666668"/>
    <n v="56"/>
    <n v="92"/>
    <n v="120"/>
    <n v="304914"/>
    <n v="0.50187265917602997"/>
    <n v="534"/>
    <n v="5.30094501718213"/>
    <n v="0.81159420289855078"/>
    <n v="69"/>
    <n v="0.71317829457364346"/>
    <n v="129"/>
    <n v="0.35714285714285715"/>
    <n v="336"/>
    <n v="3781"/>
    <n v="6"/>
    <n v="0.23121479499797515"/>
    <n v="18841"/>
    <n v="0.21524905813197198"/>
    <n v="17540"/>
    <n v="0.25599175328580021"/>
    <n v="20860"/>
    <n v="1.0308392749763766E-2"/>
    <n v="840"/>
    <n v="8.8357652140832275E-3"/>
    <n v="720"/>
    <n v="0.27840023562040572"/>
    <n v="22686"/>
    <n v="1"/>
    <n v="22042"/>
    <n v="7347.333333333333"/>
    <n v="4158.1265092459043"/>
    <n v="0.32408986649414812"/>
    <n v="17600"/>
    <n v="5866.666666666667"/>
    <n v="0.25877786273010644"/>
    <n v="11916"/>
    <n v="3972"/>
    <n v="0.17520437569840616"/>
    <n v="16454"/>
    <n v="0.24192789507733931"/>
    <n v="1"/>
    <n v="81487"/>
    <n v="-68012"/>
    <n v="13475"/>
    <n v="23214.803571428569"/>
    <n v="24594.130434782608"/>
    <n v="58408"/>
    <n v="106216.93400621117"/>
    <n v="4373.8035714285688"/>
    <n v="7054.1304347826081"/>
    <n v="37548"/>
    <n v="4.4192788786346311E-2"/>
    <n v="9.7733496446223284E-2"/>
    <n v="5.3540707659876972E-2"/>
    <n v="153028"/>
    <n v="0.50187265917602997"/>
    <n v="58362.186567164172"/>
    <n v="0.26724584636979609"/>
    <n v="0.22305305758344976"/>
    <n v="219.40671641791045"/>
    <n v="0.38424994118723371"/>
    <n v="0.27840023562040572"/>
    <n v="-16325.311335403725"/>
    <n v="29800.311335403727"/>
    <n v="2.5473516626498336"/>
    <n v="1.2684516668203756"/>
    <n v="0.57917401862301499"/>
    <n v="135.96899224806202"/>
    <n v="0.2019217789340631"/>
    <n v="2247.9010745020505"/>
    <n v="5866.666666666667"/>
    <n v="50.557023159327755"/>
    <n v="5.8208955223880601"/>
    <n v="6"/>
  </r>
  <r>
    <x v="1"/>
    <s v="ADK"/>
    <s v="Alaska"/>
    <s v="ANC"/>
    <s v="Alaska"/>
    <s v="ADKANC"/>
    <s v="737-700"/>
    <n v="124"/>
    <x v="7"/>
    <n v="1192"/>
    <n v="29"/>
    <n v="5"/>
    <n v="145"/>
    <n v="6"/>
    <n v="30"/>
    <n v="48"/>
    <n v="67"/>
    <n v="739040"/>
    <n v="0.23387096774193547"/>
    <n v="620"/>
    <n v="13.197916666666668"/>
    <n v="0.35294117647058826"/>
    <n v="85"/>
    <n v="0.30967741935483872"/>
    <n v="155"/>
    <n v="0.1763157894736842"/>
    <n v="380"/>
    <n v="3210"/>
    <n v="5.9990654205607479"/>
    <n v="0.26118492171426577"/>
    <n v="22470"/>
    <n v="0.22302425869744627"/>
    <n v="19187"/>
    <n v="0.2819913752019621"/>
    <n v="24260"/>
    <n v="5.2887912496658186E-3"/>
    <n v="455"/>
    <n v="4.6727342469574922E-3"/>
    <n v="402"/>
    <n v="0.22383791888970256"/>
    <n v="19257"/>
    <n v="1"/>
    <n v="54878"/>
    <n v="10975.6"/>
    <n v="4158.0805051302286"/>
    <n v="0.3544128853928521"/>
    <n v="29333"/>
    <n v="5866.6"/>
    <n v="0.18943826610351197"/>
    <n v="29666"/>
    <n v="5933.2"/>
    <n v="0.19158884540370183"/>
    <n v="40965"/>
    <n v="0.2645600030999341"/>
    <n v="1"/>
    <n v="86031"/>
    <n v="-154842"/>
    <n v="-68811"/>
    <n v="63664.999999999993"/>
    <n v="61958.020833333328"/>
    <n v="137594.02985074627"/>
    <n v="263217.05068407959"/>
    <n v="41194.999999999993"/>
    <n v="42771.020833333328"/>
    <n v="113334.02985074627"/>
    <n v="-9.3108627408529987E-2"/>
    <n v="-3.9715022005823886E-2"/>
    <n v="5.3393605402706101E-2"/>
    <n v="172840"/>
    <n v="0.23387096774193547"/>
    <n v="218742.41379310348"/>
    <n v="0.11640912535180775"/>
    <n v="0.20951775276033774"/>
    <n v="460.51034482758621"/>
    <n v="0.38633418190233743"/>
    <n v="0.22383791888970256"/>
    <n v="-39460.010136815916"/>
    <n v="-29350.989863184084"/>
    <n v="2.486442397703351"/>
    <n v="1.1643126962695511"/>
    <n v="0.60048402177219673"/>
    <n v="123.78709677419354"/>
    <n v="0.47616556822540712"/>
    <n v="2247.7790055248615"/>
    <n v="5866.6"/>
    <n v="10.986582478295185"/>
    <n v="5.9103448275862069"/>
    <n v="5.9990654205607479"/>
  </r>
  <r>
    <x v="3"/>
    <s v="ANC"/>
    <s v="Alaska"/>
    <s v="ADK"/>
    <s v="Alaska"/>
    <s v="ANCADK"/>
    <s v="737-800"/>
    <n v="159"/>
    <x v="4"/>
    <n v="1192"/>
    <n v="21.166666666666668"/>
    <n v="6"/>
    <n v="127"/>
    <n v="4.833333333333333"/>
    <n v="29"/>
    <n v="37"/>
    <n v="61"/>
    <n v="1137168"/>
    <n v="0.1331236897274633"/>
    <n v="954"/>
    <n v="18.318750000000001"/>
    <n v="0.23015873015873015"/>
    <n v="126"/>
    <n v="0.15416666666666667"/>
    <n v="240"/>
    <n v="0.10374149659863946"/>
    <n v="588"/>
    <n v="6307"/>
    <n v="5"/>
    <n v="0.23635817114147997"/>
    <n v="22017"/>
    <n v="0.16463591373146827"/>
    <n v="15336"/>
    <n v="0.25529516591340939"/>
    <n v="23781"/>
    <n v="3.8646928105978465E-3"/>
    <n v="360"/>
    <n v="1.3097014524803812E-3"/>
    <n v="122"/>
    <n v="0.33853635495056411"/>
    <n v="31535"/>
    <n v="0.99999999999999989"/>
    <n v="67459"/>
    <n v="11243.166666666666"/>
    <n v="3682.5110883657453"/>
    <n v="0.3325052617051375"/>
    <n v="31437"/>
    <n v="5239.5"/>
    <n v="0.15495290342614637"/>
    <n v="59985"/>
    <n v="9997.5"/>
    <n v="0.29566593224599641"/>
    <n v="44000"/>
    <n v="0.21687590262271972"/>
    <n v="0.99999999999999989"/>
    <n v="93151"/>
    <n v="93151"/>
    <n v="-109730"/>
    <n v="95660.068965517246"/>
    <n v="99476.756756756746"/>
    <n v="229233.24590163934"/>
    <n v="424370.07162391336"/>
    <n v="73643.068965517246"/>
    <n v="84140.756756756746"/>
    <n v="205452.24590163934"/>
    <n v="-9.6494097617942115E-2"/>
    <n v="-4.3257157015803974E-2"/>
    <n v="5.3236940602138141E-2"/>
    <n v="151384"/>
    <n v="0.1331236897274633"/>
    <n v="401231.74803149613"/>
    <n v="8.1914897359053371E-2"/>
    <n v="0.17840899497699547"/>
    <n v="485.16535433070868"/>
    <n v="0.40701791470697035"/>
    <n v="0.33853635495056411"/>
    <n v="-60539.345270652229"/>
    <n v="-49190.654729347771"/>
    <n v="2.7267992092312436"/>
    <n v="0.9971636078123467"/>
    <n v="0.63112930911887766"/>
    <n v="63.9"/>
    <n v="0.47235134351751457"/>
    <n v="3274.5138178096208"/>
    <n v="5239.5"/>
    <n v="6.932787444558171"/>
    <n v="3.795275590551181"/>
    <n v="5"/>
  </r>
  <r>
    <x v="2"/>
    <s v="HNL"/>
    <s v="Hawaii"/>
    <s v="OGG"/>
    <s v="Hawaii"/>
    <s v="HNLOGG"/>
    <s v="737-800"/>
    <n v="175"/>
    <x v="8"/>
    <n v="101"/>
    <n v="67"/>
    <n v="6"/>
    <n v="402"/>
    <n v="8.3333333333333339"/>
    <n v="50"/>
    <n v="83"/>
    <n v="270"/>
    <n v="106050"/>
    <n v="0.38285714285714284"/>
    <n v="1050"/>
    <n v="4.2732990375041489"/>
    <n v="0.3968253968253968"/>
    <n v="126"/>
    <n v="0.34583333333333333"/>
    <n v="240"/>
    <n v="0.39473684210526316"/>
    <n v="684"/>
    <n v="0"/>
    <e v="#DIV/0!"/>
    <n v="0.19009005338005786"/>
    <n v="4665"/>
    <n v="0.1685342895562528"/>
    <n v="4136"/>
    <n v="0.49847194490852043"/>
    <n v="12233"/>
    <n v="7.7013976610570065E-2"/>
    <n v="1890"/>
    <n v="6.5889735544598829E-2"/>
    <n v="1617"/>
    <n v="0"/>
    <n v="0"/>
    <n v="1"/>
    <n v="17769"/>
    <n v="2961.5"/>
    <n v="4158.1456958785902"/>
    <n v="0.23430206492787256"/>
    <n v="35199"/>
    <n v="5866.5"/>
    <n v="0.46413407526569794"/>
    <n v="9606"/>
    <n v="1601"/>
    <n v="0.12666473271974471"/>
    <n v="13264"/>
    <n v="0.17489912708668479"/>
    <n v="1"/>
    <n v="24541"/>
    <n v="-75838"/>
    <n v="-51297"/>
    <n v="11755.800000000001"/>
    <n v="11959.518072289156"/>
    <n v="30990.266666666666"/>
    <n v="54705.584738955818"/>
    <n v="7090.8000000000011"/>
    <n v="7823.5180722891564"/>
    <n v="18757.266666666666"/>
    <n v="-0.48370579915134371"/>
    <n v="-0.430788017069062"/>
    <n v="5.2917782082281706E-2"/>
    <n v="40602"/>
    <n v="0.38285714285714284"/>
    <n v="39558.626865671642"/>
    <n v="0.2314097123998114"/>
    <n v="0.71511551155115516"/>
    <n v="61.047263681592042"/>
    <n v="0.60442835328308953"/>
    <n v="0"/>
    <n v="-5611.9307898259713"/>
    <n v="-45685.069210174028"/>
    <n v="1.8481981553675004"/>
    <n v="0.86027384235048021"/>
    <n v="0.8927796933619585"/>
    <n v="17.233333333333334"/>
    <n v="0.54048327289026532"/>
    <n v="2247.9119564753078"/>
    <n v="5866.5"/>
    <n v="94.072517853744912"/>
    <n v="8.7238805970149258"/>
    <e v="#DIV/0!"/>
  </r>
  <r>
    <x v="2"/>
    <s v="OGG"/>
    <s v="Hawaii"/>
    <s v="HNL"/>
    <s v="Hawaii"/>
    <s v="OGGHNL"/>
    <s v="737-800"/>
    <n v="175"/>
    <x v="9"/>
    <n v="101"/>
    <n v="67"/>
    <n v="6"/>
    <n v="402"/>
    <n v="12.5"/>
    <n v="75"/>
    <n v="125"/>
    <n v="203"/>
    <n v="106050"/>
    <n v="0.38285714285714284"/>
    <n v="1050"/>
    <n v="4.2288228457579278"/>
    <n v="0.59523809523809523"/>
    <n v="126"/>
    <n v="0.52083333333333337"/>
    <n v="240"/>
    <n v="0.29678362573099415"/>
    <n v="684"/>
    <n v="0"/>
    <e v="#DIV/0!"/>
    <n v="0.26759295499021524"/>
    <n v="6837"/>
    <n v="0.2644618395303327"/>
    <n v="6757"/>
    <n v="0.34888454011741682"/>
    <n v="8914"/>
    <n v="5.5499021526418786E-2"/>
    <n v="1418"/>
    <n v="6.3561643835616438E-2"/>
    <n v="1624"/>
    <n v="0"/>
    <n v="0"/>
    <n v="1"/>
    <n v="17584"/>
    <n v="2930.6666666666665"/>
    <n v="4158.131149343154"/>
    <n v="0.23316316382682489"/>
    <n v="35199"/>
    <n v="5866.5"/>
    <n v="0.46673738646157925"/>
    <n v="9506"/>
    <n v="1584.3333333333333"/>
    <n v="0.12604919445733606"/>
    <n v="13126"/>
    <n v="0.17405025525425977"/>
    <n v="1"/>
    <n v="25550"/>
    <n v="-75415"/>
    <n v="-49865"/>
    <n v="11486.16"/>
    <n v="12973.439999999999"/>
    <n v="30035.349753694583"/>
    <n v="54494.949753694586"/>
    <n v="4649.16"/>
    <n v="6216.4399999999987"/>
    <n v="21121.349753694583"/>
    <n v="-0.47020273455917022"/>
    <n v="-0.41993250077998651"/>
    <n v="5.0270233779183715E-2"/>
    <n v="40602"/>
    <n v="0.38285714285714284"/>
    <n v="41185.07462686568"/>
    <n v="0.24092409240924093"/>
    <n v="0.71112682696841112"/>
    <n v="63.557213930348261"/>
    <n v="0.62927934584503231"/>
    <n v="0"/>
    <n v="-5331.15829228243"/>
    <n v="-44533.841707717569"/>
    <n v="2.5313221965523374"/>
    <n v="1.3133941265327884"/>
    <n v="0.60795148079902972"/>
    <n v="28.154166666666665"/>
    <n v="0.51373776908023483"/>
    <n v="2247.9068872643325"/>
    <n v="5866.5"/>
    <n v="95.061915493400136"/>
    <n v="7.5671641791044779"/>
    <e v="#DIV/0!"/>
  </r>
  <r>
    <x v="3"/>
    <s v="ADK"/>
    <s v="Alaska"/>
    <s v="ANC"/>
    <s v="Alaska"/>
    <s v="ADKANC"/>
    <s v="737-800"/>
    <n v="159"/>
    <x v="5"/>
    <n v="1192"/>
    <n v="26.333333333333332"/>
    <n v="6"/>
    <n v="158"/>
    <n v="3.8333333333333335"/>
    <n v="23"/>
    <n v="39"/>
    <n v="96"/>
    <n v="1137168"/>
    <n v="0.16561844863731656"/>
    <n v="954"/>
    <n v="15.8375"/>
    <n v="0.18253968253968253"/>
    <n v="126"/>
    <n v="0.16250000000000001"/>
    <n v="240"/>
    <n v="0.16326530612244897"/>
    <n v="588"/>
    <n v="734"/>
    <n v="5"/>
    <n v="0.223156082161453"/>
    <n v="16329"/>
    <n v="0.23840760936410971"/>
    <n v="17445"/>
    <n v="0.47917947876949146"/>
    <n v="35063"/>
    <n v="7.7897585174859577E-3"/>
    <n v="570"/>
    <n v="1.311959329260793E-3"/>
    <n v="96"/>
    <n v="5.0155111858199063E-2"/>
    <n v="3670"/>
    <n v="0.99999999999999989"/>
    <n v="58322"/>
    <n v="9720.3333333333339"/>
    <n v="3682.5256511444354"/>
    <n v="0.32462609721750652"/>
    <n v="31437"/>
    <n v="5239.5"/>
    <n v="0.17498149271675786"/>
    <n v="51860"/>
    <n v="8643.3333333333339"/>
    <n v="0.28865795757518409"/>
    <n v="38040"/>
    <n v="0.21173445249055153"/>
    <n v="1"/>
    <n v="73173"/>
    <n v="73173"/>
    <n v="-106486"/>
    <n v="89454.521739130447"/>
    <n v="107353.84615384616"/>
    <n v="214760.87500000003"/>
    <n v="411569.24289297662"/>
    <n v="73125.521739130447"/>
    <n v="89908.846153846156"/>
    <n v="179697.87500000003"/>
    <n v="-9.364139687363697E-2"/>
    <n v="-4.340955735461887E-2"/>
    <n v="5.02318395190181E-2"/>
    <n v="188336"/>
    <n v="0.16561844863731656"/>
    <n v="350154.35443037975"/>
    <n v="6.4346692836942304E-2"/>
    <n v="0.15798808971057926"/>
    <n v="439.89240506329116"/>
    <n v="0.36903725256987513"/>
    <n v="5.0155111858199063E-2"/>
    <n v="-57122.040482162767"/>
    <n v="-49363.959517837233"/>
    <n v="1.7960378450957646"/>
    <n v="1.0073634092130686"/>
    <n v="0.82641498861700213"/>
    <n v="72.6875"/>
    <n v="0.51986388421958918"/>
    <n v="3274.5067087608522"/>
    <n v="5239.5"/>
    <n v="9.9763220205209162"/>
    <n v="4.2151898734177218"/>
    <n v="5"/>
  </r>
  <r>
    <x v="1"/>
    <s v="SFO"/>
    <s v="California"/>
    <s v="ANC"/>
    <s v="Alaska"/>
    <s v="SFOANC"/>
    <s v="737-Max 9"/>
    <n v="179"/>
    <x v="12"/>
    <n v="2018"/>
    <n v="78"/>
    <n v="2"/>
    <n v="156"/>
    <n v="11.5"/>
    <n v="23"/>
    <n v="50"/>
    <n v="83"/>
    <n v="722444"/>
    <n v="0.43575418994413406"/>
    <n v="358"/>
    <n v="9.4186666666666667"/>
    <n v="0.5"/>
    <n v="46"/>
    <n v="0.58139534883720934"/>
    <n v="86"/>
    <n v="0.36725663716814161"/>
    <n v="226"/>
    <n v="212"/>
    <n v="6"/>
    <n v="0.23236280335978221"/>
    <n v="13998"/>
    <n v="0.29872846187045582"/>
    <n v="17996"/>
    <n v="0.42827263371070018"/>
    <n v="25800"/>
    <n v="9.876830118521961E-3"/>
    <n v="595"/>
    <n v="9.6444341157332098E-3"/>
    <n v="581"/>
    <n v="2.1114836824806613E-2"/>
    <n v="1272"/>
    <n v="1"/>
    <n v="41417"/>
    <n v="20708.5"/>
    <n v="4397.3315402038506"/>
    <n v="0.39066744642318141"/>
    <n v="13155"/>
    <n v="6577.5"/>
    <n v="0.12408504376697857"/>
    <n v="22291"/>
    <n v="11145.5"/>
    <n v="0.21026071536371868"/>
    <n v="29153"/>
    <n v="0.27498679444612134"/>
    <n v="1"/>
    <n v="60242"/>
    <n v="-106016"/>
    <n v="-45774"/>
    <n v="27996"/>
    <n v="30953.119999999999"/>
    <n v="70250.602409638552"/>
    <n v="129199.72240963855"/>
    <n v="13998"/>
    <n v="12957.119999999999"/>
    <n v="44450.602409638552"/>
    <n v="-6.3359928243573199E-2"/>
    <n v="-1.3940372949572183E-2"/>
    <n v="4.9419555294001015E-2"/>
    <n v="314808"/>
    <n v="0.43575418994413406"/>
    <n v="76358.58974358975"/>
    <n v="8.3386393962715452E-2"/>
    <n v="0.14674632220628867"/>
    <n v="378.0128205128205"/>
    <n v="0.18732052552667022"/>
    <n v="2.1114836824806613E-2"/>
    <n v="-35702.861204819274"/>
    <n v="-10071.138795180726"/>
    <n v="1.8849873087472597"/>
    <n v="1.2962172785297581"/>
    <n v="0.70714999046047289"/>
    <n v="209.25581395348837"/>
    <n v="0.48393147637860628"/>
    <n v="2366.6831823329558"/>
    <n v="6577.5"/>
    <n v="16.562853907134766"/>
    <n v="7.5384615384615383"/>
    <n v="6"/>
  </r>
  <r>
    <x v="2"/>
    <s v="ANC"/>
    <s v="Alaska"/>
    <s v="JNU"/>
    <s v="Alaska"/>
    <s v="ANCJNU"/>
    <s v="737-900"/>
    <n v="178"/>
    <x v="2"/>
    <n v="571"/>
    <n v="104.33333333333333"/>
    <n v="3"/>
    <n v="313"/>
    <n v="14"/>
    <n v="42"/>
    <n v="68"/>
    <n v="203"/>
    <n v="304914"/>
    <n v="0.58614232209737827"/>
    <n v="534"/>
    <n v="4.9395446880269818"/>
    <n v="0.60869565217391308"/>
    <n v="69"/>
    <n v="0.52713178294573648"/>
    <n v="129"/>
    <n v="0.60416666666666663"/>
    <n v="336"/>
    <n v="2974"/>
    <n v="5.9989912575655682"/>
    <n v="0.14963327542945376"/>
    <n v="12404"/>
    <n v="0.1594648716464003"/>
    <n v="13219"/>
    <n v="0.44857411696583671"/>
    <n v="37185"/>
    <n v="1.7310847326770892E-2"/>
    <n v="1435"/>
    <n v="9.7954062922215781E-3"/>
    <n v="812"/>
    <n v="0.21522148233931673"/>
    <n v="17841"/>
    <n v="1"/>
    <n v="20539"/>
    <n v="6846.333333333333"/>
    <n v="4158.0755509277433"/>
    <n v="0.31806919193483446"/>
    <n v="17600"/>
    <n v="5866.666666666667"/>
    <n v="0.27255551770062253"/>
    <n v="11103"/>
    <n v="3701"/>
    <n v="0.17194226778579613"/>
    <n v="15332"/>
    <n v="0.23743302257874688"/>
    <n v="1"/>
    <n v="82896"/>
    <n v="-64574"/>
    <n v="18322"/>
    <n v="20378"/>
    <n v="25077.22058823529"/>
    <n v="61547.586206896558"/>
    <n v="107002.80679513185"/>
    <n v="7974"/>
    <n v="11858.22058823529"/>
    <n v="24362.586206896558"/>
    <n v="6.0089074296358971E-2"/>
    <n v="0.10840303254374659"/>
    <n v="4.8313958247387614E-2"/>
    <n v="178723"/>
    <n v="0.58614232209737827"/>
    <n v="45933.40255591055"/>
    <n v="0.27186682146441293"/>
    <n v="0.21177774716805395"/>
    <n v="207.84345047923324"/>
    <n v="0.3639990376168708"/>
    <n v="0.21522148233931673"/>
    <n v="-14731.60226504395"/>
    <n v="33053.602265043948"/>
    <n v="1.5284067939282173"/>
    <n v="0.87123474124167266"/>
    <n v="0.94092455237731321"/>
    <n v="102.47286821705427"/>
    <n v="0.18495464196101138"/>
    <n v="2247.7780243415323"/>
    <n v="5866.666666666667"/>
    <n v="63.366164245600253"/>
    <n v="7.178913738019169"/>
    <n v="5.9989912575655682"/>
  </r>
  <r>
    <x v="1"/>
    <s v="ANC"/>
    <s v="Alaska"/>
    <s v="SFO"/>
    <s v="California"/>
    <s v="ANCSFO"/>
    <s v="737-Max 9"/>
    <n v="179"/>
    <x v="13"/>
    <n v="2018"/>
    <n v="78"/>
    <n v="2"/>
    <n v="156"/>
    <n v="16"/>
    <n v="32"/>
    <n v="54"/>
    <n v="70"/>
    <n v="722444"/>
    <n v="0.43575418994413406"/>
    <n v="358"/>
    <n v="8.9962962962962969"/>
    <n v="0.69565217391304346"/>
    <n v="46"/>
    <n v="0.62790697674418605"/>
    <n v="86"/>
    <n v="0.30973451327433627"/>
    <n v="226"/>
    <n v="212"/>
    <n v="6"/>
    <n v="0.29449316583708618"/>
    <n v="18637"/>
    <n v="0.3210713439203603"/>
    <n v="20319"/>
    <n v="0.35106265307734852"/>
    <n v="22217"/>
    <n v="7.7427510468515443E-3"/>
    <n v="490"/>
    <n v="5.5305364620368176E-3"/>
    <n v="350"/>
    <n v="2.0099549656316662E-2"/>
    <n v="1272"/>
    <n v="1"/>
    <n v="39559"/>
    <n v="19779.5"/>
    <n v="4397.2540139975299"/>
    <n v="0.38840451644575358"/>
    <n v="13155"/>
    <n v="6577.5"/>
    <n v="0.12916053019145804"/>
    <n v="21291"/>
    <n v="10645.5"/>
    <n v="0.20904270986745213"/>
    <n v="27845"/>
    <n v="0.27339224349533625"/>
    <n v="1"/>
    <n v="63285"/>
    <n v="-101850"/>
    <n v="-38565"/>
    <n v="26790.6875"/>
    <n v="32359.888888888887"/>
    <n v="71729.171428571426"/>
    <n v="130879.74781746032"/>
    <n v="8153.6875"/>
    <n v="12040.888888888887"/>
    <n v="49512.171428571426"/>
    <n v="-5.3381300142294766E-2"/>
    <n v="-5.1375969504485353E-3"/>
    <n v="4.8243703191846232E-2"/>
    <n v="314808"/>
    <n v="0.43575418994413406"/>
    <n v="80298.884615384624"/>
    <n v="8.7598485142100974E-2"/>
    <n v="0.14097978528439575"/>
    <n v="397.51923076923077"/>
    <n v="0.19698673477167036"/>
    <n v="2.0099549656316662E-2"/>
    <n v="-34853.373908730158"/>
    <n v="-3711.6260912698417"/>
    <n v="2.3710538678971043"/>
    <n v="1.382697336832369"/>
    <n v="0.57530774827057296"/>
    <n v="236.26744186046511"/>
    <n v="0.43999367938690054"/>
    <n v="2366.640592836558"/>
    <n v="6577.5"/>
    <n v="17.34046932894195"/>
    <n v="5.384615384615385"/>
    <n v="6"/>
  </r>
  <r>
    <x v="4"/>
    <s v="SEA"/>
    <s v="Washington"/>
    <s v="BOI"/>
    <s v="Idaho"/>
    <s v="SEABOI"/>
    <s v="737-700"/>
    <n v="124"/>
    <x v="14"/>
    <n v="399"/>
    <n v="62.666666666666664"/>
    <n v="3"/>
    <n v="188"/>
    <n v="11"/>
    <n v="33"/>
    <n v="45"/>
    <n v="110"/>
    <n v="148428"/>
    <n v="0.5053763440860215"/>
    <n v="372"/>
    <n v="4.1885385385385376"/>
    <n v="0.6470588235294118"/>
    <n v="51"/>
    <n v="0.4838709677419355"/>
    <n v="93"/>
    <n v="0.48245614035087719"/>
    <n v="228"/>
    <n v="1624"/>
    <n v="5"/>
    <n v="0.1719067581300813"/>
    <n v="5413"/>
    <n v="0.1599021849593496"/>
    <n v="5035"/>
    <n v="0.37188770325203252"/>
    <n v="11710"/>
    <n v="2.0960365853658538E-2"/>
    <n v="660"/>
    <n v="1.7466971544715448E-2"/>
    <n v="550"/>
    <n v="0.2578760162601626"/>
    <n v="8120"/>
    <n v="1"/>
    <n v="15424"/>
    <n v="5141.333333333333"/>
    <n v="3682.4300070500803"/>
    <n v="0.28085509304781675"/>
    <n v="15719"/>
    <n v="5239.666666666667"/>
    <n v="0.28622673804581378"/>
    <n v="13715"/>
    <n v="4571.666666666667"/>
    <n v="0.24973596999162387"/>
    <n v="10060"/>
    <n v="0.18318219891474563"/>
    <n v="1"/>
    <n v="31488"/>
    <n v="31488"/>
    <n v="-23430"/>
    <n v="8365.545454545454"/>
    <n v="10405.666666666666"/>
    <n v="24271.636363636364"/>
    <n v="43042.84848484848"/>
    <n v="2952.545454545454"/>
    <n v="5370.6666666666661"/>
    <n v="12561.636363636364"/>
    <n v="-0.15785431320236074"/>
    <n v="-0.11095200257622441"/>
    <n v="4.6902310626136326E-2"/>
    <n v="75012"/>
    <n v="0.5053763440860215"/>
    <n v="22870.808510638301"/>
    <n v="0.2121432613792546"/>
    <n v="0.36999757458161531"/>
    <n v="124.29787234042553"/>
    <n v="0.31152348957500131"/>
    <n v="0.2578760162601626"/>
    <n v="-6961.6161616161617"/>
    <n v="-16468.383838383837"/>
    <n v="1.7818873013597534"/>
    <n v="0.90892679844751334"/>
    <n v="0.86225243585541156"/>
    <n v="54.13978494623656"/>
    <n v="0.31948678861788615"/>
    <n v="3274.4117963363492"/>
    <n v="5239.666666666667"/>
    <n v="44.88439064609797"/>
    <n v="6.4361702127659575"/>
    <n v="5"/>
  </r>
  <r>
    <x v="2"/>
    <s v="JNU"/>
    <s v="Alaska"/>
    <s v="ANC"/>
    <s v="Alaska"/>
    <s v="JNUANC"/>
    <s v="737-900"/>
    <n v="178"/>
    <x v="3"/>
    <n v="571"/>
    <n v="104.33333333333333"/>
    <n v="3"/>
    <n v="313"/>
    <n v="18.333333333333332"/>
    <n v="55"/>
    <n v="104"/>
    <n v="154"/>
    <n v="304914"/>
    <n v="0.58614232209737827"/>
    <n v="534"/>
    <n v="5.30094501718213"/>
    <n v="0.79710144927536231"/>
    <n v="69"/>
    <n v="0.80620155038759689"/>
    <n v="129"/>
    <n v="0.45833333333333331"/>
    <n v="336"/>
    <n v="2974"/>
    <n v="5.9989912575655682"/>
    <n v="0.20637635711400945"/>
    <n v="17374"/>
    <n v="0.25169268049319365"/>
    <n v="21189"/>
    <n v="0.30431425652721356"/>
    <n v="25619"/>
    <n v="1.2888128667474403E-2"/>
    <n v="1085"/>
    <n v="1.2804979450264889E-2"/>
    <n v="1078"/>
    <n v="0.21192359774784406"/>
    <n v="17841"/>
    <n v="1"/>
    <n v="22042"/>
    <n v="7347.333333333333"/>
    <n v="4158.1265092459043"/>
    <n v="0.32408986649414812"/>
    <n v="17600"/>
    <n v="5866.666666666667"/>
    <n v="0.25877786273010644"/>
    <n v="11916"/>
    <n v="3972"/>
    <n v="0.17520437569840616"/>
    <n v="16454"/>
    <n v="0.24192789507733931"/>
    <n v="1"/>
    <n v="84186"/>
    <n v="-68012"/>
    <n v="16174"/>
    <n v="21796.472727272729"/>
    <n v="26282.509615384617"/>
    <n v="55896"/>
    <n v="103974.98234265734"/>
    <n v="4422.4727272727287"/>
    <n v="5093.5096153846171"/>
    <n v="30277"/>
    <n v="5.3044464996687593E-2"/>
    <n v="9.6546329284822749E-2"/>
    <n v="4.3501864288135156E-2"/>
    <n v="178723"/>
    <n v="0.58614232209737827"/>
    <n v="46844.233226837066"/>
    <n v="0.27609752258013737"/>
    <n v="0.22305305758344976"/>
    <n v="211.96485623003196"/>
    <n v="0.37121691108587035"/>
    <n v="0.21192359774784406"/>
    <n v="-13264.327447552447"/>
    <n v="29438.327447552445"/>
    <n v="2.0949744815355245"/>
    <n v="1.3666231131962667"/>
    <n v="0.63438208086824521"/>
    <n v="164.25581395348837"/>
    <n v="0.19544817428075928"/>
    <n v="2247.9010745020505"/>
    <n v="5866.666666666667"/>
    <n v="59.046075555483533"/>
    <n v="6.9105431309904155"/>
    <n v="5.9989912575655682"/>
  </r>
  <r>
    <x v="4"/>
    <s v="ANC"/>
    <s v="Alaska"/>
    <s v="ADK"/>
    <s v="Alaska"/>
    <s v="ANCADK"/>
    <s v="737-800"/>
    <n v="159"/>
    <x v="4"/>
    <n v="1192"/>
    <n v="29.142857142857142"/>
    <n v="7"/>
    <n v="204"/>
    <n v="6.4285714285714288"/>
    <n v="45"/>
    <n v="66"/>
    <n v="93"/>
    <n v="1326696"/>
    <n v="0.18328840970350405"/>
    <n v="1113"/>
    <n v="21.371874999999999"/>
    <n v="0.30612244897959184"/>
    <n v="147"/>
    <n v="0.23571428571428571"/>
    <n v="280"/>
    <n v="0.13556851311953352"/>
    <n v="686"/>
    <n v="9068"/>
    <n v="5"/>
    <n v="0.23372662387960608"/>
    <n v="33795"/>
    <n v="0.20792298329091513"/>
    <n v="30064"/>
    <n v="0.24019309505366826"/>
    <n v="34730"/>
    <n v="3.9421268119951315E-3"/>
    <n v="570"/>
    <n v="6.4318911143078459E-4"/>
    <n v="93"/>
    <n v="0.31357198185238466"/>
    <n v="45340"/>
    <n v="1"/>
    <n v="78703"/>
    <n v="11243.285714285714"/>
    <n v="3682.5500804211142"/>
    <n v="0.33250808001858934"/>
    <n v="36677"/>
    <n v="5239.5714285714284"/>
    <n v="0.15495468852320496"/>
    <n v="69982"/>
    <n v="9997.4285714285706"/>
    <n v="0.29566319525127271"/>
    <n v="51333"/>
    <n v="0.21687403620693296"/>
    <n v="1"/>
    <n v="144592"/>
    <n v="144592"/>
    <n v="-92103"/>
    <n v="110397"/>
    <n v="127544.24242424243"/>
    <n v="256180.43010752689"/>
    <n v="494121.67253176932"/>
    <n v="76602"/>
    <n v="97480.242424242431"/>
    <n v="221450.43010752689"/>
    <n v="-6.9422836881998587E-2"/>
    <n v="-2.6832320663860841E-2"/>
    <n v="4.2590516218137746E-2"/>
    <n v="243168"/>
    <n v="0.18328840970350405"/>
    <n v="442255.23529411759"/>
    <n v="0.10898653497108607"/>
    <n v="0.17840937185308464"/>
    <n v="486.52941176470586"/>
    <n v="0.40816225819186736"/>
    <n v="0.31357198185238466"/>
    <n v="-56504.667504538476"/>
    <n v="-35598.332495461524"/>
    <n v="2.595385170469612"/>
    <n v="1.2121473998113381"/>
    <n v="0.57154097375188406"/>
    <n v="107.37142857142857"/>
    <n v="0.35501964147394044"/>
    <n v="3274.4904225764003"/>
    <n v="5239.5714285714284"/>
    <n v="9.5452551542623194"/>
    <n v="3.25"/>
    <n v="5"/>
  </r>
  <r>
    <x v="4"/>
    <s v="ADK"/>
    <s v="Alaska"/>
    <s v="ANC"/>
    <s v="Alaska"/>
    <s v="ADKANC"/>
    <s v="737-800"/>
    <n v="159"/>
    <x v="5"/>
    <n v="1192"/>
    <n v="28.428571428571427"/>
    <n v="7"/>
    <n v="199"/>
    <n v="4.8571428571428568"/>
    <n v="34"/>
    <n v="43"/>
    <n v="122"/>
    <n v="1326696"/>
    <n v="0.17879604672057503"/>
    <n v="1113"/>
    <n v="18.477083333333333"/>
    <n v="0.23129251700680273"/>
    <n v="147"/>
    <n v="0.15357142857142858"/>
    <n v="280"/>
    <n v="0.17784256559766765"/>
    <n v="686"/>
    <n v="1363"/>
    <n v="5"/>
    <n v="0.22453960269417683"/>
    <n v="21069"/>
    <n v="0.20310768181430641"/>
    <n v="19058"/>
    <n v="0.4855486401227726"/>
    <n v="45560"/>
    <n v="7.6732884303862218E-3"/>
    <n v="720"/>
    <n v="6.5009804757438826E-3"/>
    <n v="610"/>
    <n v="7.2629806462614036E-2"/>
    <n v="6815"/>
    <n v="1"/>
    <n v="68043"/>
    <n v="9720.4285714285706"/>
    <n v="3682.5617318750706"/>
    <n v="0.3246264384267476"/>
    <n v="36677"/>
    <n v="5239.5714285714284"/>
    <n v="0.17498234766512089"/>
    <n v="60503"/>
    <n v="8643.2857142857138"/>
    <n v="0.28865384248392206"/>
    <n v="44381"/>
    <n v="0.21173737142420945"/>
    <n v="1"/>
    <n v="93832"/>
    <n v="93832"/>
    <n v="-115772"/>
    <n v="91092.441176470587"/>
    <n v="124098.60465116278"/>
    <n v="256181.63934426228"/>
    <n v="471372.68517189566"/>
    <n v="70023.441176470587"/>
    <n v="105040.60465116278"/>
    <n v="210621.63934426228"/>
    <n v="-8.7263397191217881E-2"/>
    <n v="-4.5733193569169932E-2"/>
    <n v="4.153020362204795E-2"/>
    <n v="237208"/>
    <n v="0.17879604672057503"/>
    <n v="399666.02010050247"/>
    <n v="7.0726074398355016E-2"/>
    <n v="0.15798947158957288"/>
    <n v="437.2713567839196"/>
    <n v="0.36683838656369094"/>
    <n v="7.2629806462614036E-2"/>
    <n v="-55097.955024556526"/>
    <n v="-60674.044975443474"/>
    <n v="1.8616876372311852"/>
    <n v="0.88409618728628614"/>
    <n v="0.86266032782340474"/>
    <n v="68.064285714285717"/>
    <n v="0.47298363031801516"/>
    <n v="3274.4886683955351"/>
    <n v="5239.5714285714284"/>
    <n v="10.770098094486414"/>
    <n v="6.683417085427136"/>
    <n v="5"/>
  </r>
  <r>
    <x v="3"/>
    <s v="JNU"/>
    <s v="Alaska"/>
    <s v="ANC"/>
    <s v="Alaska"/>
    <s v="JNUANC"/>
    <s v="737-900"/>
    <n v="178"/>
    <x v="3"/>
    <n v="571"/>
    <n v="110.66666666666667"/>
    <n v="3"/>
    <n v="332"/>
    <n v="13.666666666666666"/>
    <n v="41"/>
    <n v="65"/>
    <n v="226"/>
    <n v="304914"/>
    <n v="0.62172284644194753"/>
    <n v="534"/>
    <n v="5.30094501718213"/>
    <n v="0.59420289855072461"/>
    <n v="69"/>
    <n v="0.50387596899224807"/>
    <n v="129"/>
    <n v="0.67261904761904767"/>
    <n v="336"/>
    <n v="3319"/>
    <n v="5"/>
    <n v="0.17147274937886556"/>
    <n v="12975"/>
    <n v="0.15359200718930063"/>
    <n v="11622"/>
    <n v="0.43479410054448381"/>
    <n v="32900"/>
    <n v="1.7841095311095841E-2"/>
    <n v="1350"/>
    <n v="2.9867315113390074E-3"/>
    <n v="226"/>
    <n v="0.21931331606491516"/>
    <n v="16595"/>
    <n v="1"/>
    <n v="19521"/>
    <n v="6507"/>
    <n v="3682.5509294523772"/>
    <n v="0.29880148780823806"/>
    <n v="15719"/>
    <n v="5239.666666666667"/>
    <n v="0.24060553183021843"/>
    <n v="17358"/>
    <n v="5786"/>
    <n v="0.26569316251090602"/>
    <n v="12733"/>
    <n v="0.19489981785063754"/>
    <n v="1"/>
    <n v="75668"/>
    <n v="75668"/>
    <n v="10337"/>
    <n v="21835.9756097561"/>
    <n v="23065.200000000001"/>
    <n v="48913.274336283182"/>
    <n v="93814.449946039284"/>
    <n v="8860.9756097561003"/>
    <n v="11443.2"/>
    <n v="16013.274336283182"/>
    <n v="3.3901362351351529E-2"/>
    <n v="7.3603759252378581E-2"/>
    <n v="3.9702396901027052E-2"/>
    <n v="189572"/>
    <n v="0.62172284644194753"/>
    <n v="35942.006024096394"/>
    <n v="0.24816177676328408"/>
    <n v="0.21426041441193255"/>
    <n v="177.93072289156626"/>
    <n v="0.311612474416053"/>
    <n v="0.21931331606491516"/>
    <n v="-12105.816648679762"/>
    <n v="22442.816648679764"/>
    <n v="1.7464427255561916"/>
    <n v="0.83673364555724039"/>
    <n v="0.90939527279684162"/>
    <n v="90.093023255813947"/>
    <n v="0.1682745678490247"/>
    <n v="3274.5104776104895"/>
    <n v="5239.666666666667"/>
    <n v="62.630342122749305"/>
    <n v="4.7469879518072293"/>
    <n v="5"/>
  </r>
  <r>
    <x v="5"/>
    <s v="ANC"/>
    <s v="Alaska"/>
    <s v="ADK"/>
    <s v="Alaska"/>
    <s v="ANCADK"/>
    <s v="737-800"/>
    <n v="159"/>
    <x v="4"/>
    <n v="1192"/>
    <n v="29.75"/>
    <n v="8"/>
    <n v="238"/>
    <n v="4.625"/>
    <n v="37"/>
    <n v="71"/>
    <n v="130"/>
    <n v="1516224"/>
    <n v="0.1871069182389937"/>
    <n v="1272"/>
    <n v="24.425000000000001"/>
    <n v="0.22023809523809523"/>
    <n v="168"/>
    <n v="0.22187499999999999"/>
    <n v="320"/>
    <n v="0.16581632653061223"/>
    <n v="784"/>
    <n v="11432"/>
    <n v="5"/>
    <n v="0.16854622533448271"/>
    <n v="28546"/>
    <n v="0.19095922440159183"/>
    <n v="32342"/>
    <n v="0.29609248609520211"/>
    <n v="50148"/>
    <n v="4.6054107672141992E-3"/>
    <n v="780"/>
    <n v="2.3027053836070996E-3"/>
    <n v="390"/>
    <n v="0.33749394801790206"/>
    <n v="57160"/>
    <n v="1"/>
    <n v="89946"/>
    <n v="11243.25"/>
    <n v="3682.5383828045033"/>
    <n v="0.33250649701119001"/>
    <n v="41916"/>
    <n v="5239.5"/>
    <n v="0.15495233060637539"/>
    <n v="79980"/>
    <n v="9997.5"/>
    <n v="0.29566483924749271"/>
    <n v="58667"/>
    <n v="0.2168763331349419"/>
    <n v="1"/>
    <n v="169366"/>
    <n v="169366"/>
    <n v="-101143"/>
    <n v="129614.27027027027"/>
    <n v="145766.76056338029"/>
    <n v="302431.0153846154"/>
    <n v="577812.04621826601"/>
    <n v="101068.27027027027"/>
    <n v="113424.76056338029"/>
    <n v="252283.0153846154"/>
    <n v="-6.6707162002448181E-2"/>
    <n v="-2.8225377136041084E-2"/>
    <n v="3.8481784866407097E-2"/>
    <n v="283696"/>
    <n v="0.1871069182389937"/>
    <n v="487483.21008403366"/>
    <n v="0.11170249250770335"/>
    <n v="0.17840965451015153"/>
    <n v="471.45378151260502"/>
    <n v="0.39551491737634648"/>
    <n v="0.33749394801790206"/>
    <n v="-58347.005777283244"/>
    <n v="-42795.994222716756"/>
    <n v="1.9465218487697684"/>
    <n v="1.1578177347887171"/>
    <n v="0.73275848759475704"/>
    <n v="101.06874999999999"/>
    <n v="0.34639183779507104"/>
    <n v="3274.5138178096213"/>
    <n v="5239.5"/>
    <n v="9.7441146366427844"/>
    <n v="4.9159663865546221"/>
    <n v="5"/>
  </r>
  <r>
    <x v="5"/>
    <s v="GEG"/>
    <s v="Washington"/>
    <s v="SEA"/>
    <s v="Washington"/>
    <s v="GEGSEA"/>
    <s v="737-800"/>
    <n v="159"/>
    <x v="15"/>
    <n v="223"/>
    <n v="77.166666666666671"/>
    <n v="6"/>
    <n v="463"/>
    <n v="11.5"/>
    <n v="69"/>
    <n v="115"/>
    <n v="280"/>
    <n v="212742"/>
    <n v="0.48532494758909855"/>
    <n v="954"/>
    <n v="7.3844741673223178"/>
    <n v="0.54761904761904767"/>
    <n v="126"/>
    <n v="0.47916666666666669"/>
    <n v="240"/>
    <n v="0.47619047619047616"/>
    <n v="588"/>
    <n v="1479"/>
    <n v="4.9986477349560516"/>
    <n v="0.20338530066815144"/>
    <n v="11415"/>
    <n v="0.19030734966592427"/>
    <n v="10681"/>
    <n v="0.42469487750556795"/>
    <n v="23836"/>
    <n v="2.9933184855233854E-2"/>
    <n v="1680"/>
    <n v="1.9955456570155902E-2"/>
    <n v="1120"/>
    <n v="0.1317238307349666"/>
    <n v="7393"/>
    <n v="1"/>
    <n v="27194"/>
    <n v="4532.333333333333"/>
    <n v="3682.5912561707573"/>
    <n v="0.27045251118846347"/>
    <n v="31437"/>
    <n v="5239.5"/>
    <n v="0.31265042267528592"/>
    <n v="24181"/>
    <n v="4030.1666666666665"/>
    <n v="0.24048731974142218"/>
    <n v="17738"/>
    <n v="0.17640974639482845"/>
    <n v="1"/>
    <n v="56125"/>
    <n v="56125"/>
    <n v="-44425"/>
    <n v="20844.782608695648"/>
    <n v="22290.782608695652"/>
    <n v="50055.600000000006"/>
    <n v="93191.165217391303"/>
    <n v="9429.7826086956484"/>
    <n v="11609.782608695652"/>
    <n v="26219.600000000006"/>
    <n v="-0.20882101324609151"/>
    <n v="-0.17179716494048244"/>
    <n v="3.7023848305609064E-2"/>
    <n v="103249"/>
    <n v="0.48532494758909855"/>
    <n v="51679.075593952482"/>
    <n v="0.26381720581737506"/>
    <n v="0.47263821906346654"/>
    <n v="105.25269978401728"/>
    <n v="0.47198520082518958"/>
    <n v="0.1317238307349666"/>
    <n v="-7876.5275362318835"/>
    <n v="-36548.472463768114"/>
    <n v="1.881648026274866"/>
    <n v="0.92434413916223979"/>
    <n v="0.84195536614018596"/>
    <n v="44.50416666666667"/>
    <n v="0.31604454342984412"/>
    <n v="3274.5730369002381"/>
    <n v="5239.5"/>
    <n v="62.699115672834466"/>
    <n v="6.0475161987041037"/>
    <n v="4.9986477349560516"/>
  </r>
  <r>
    <x v="0"/>
    <s v="ANC"/>
    <s v="Alaska"/>
    <s v="OME"/>
    <s v="Alaska"/>
    <s v="ANCOME"/>
    <s v="737-800"/>
    <n v="143.19999999999999"/>
    <x v="16"/>
    <n v="539"/>
    <n v="83.8"/>
    <n v="5"/>
    <n v="419"/>
    <n v="13.2"/>
    <n v="66"/>
    <n v="112"/>
    <n v="241"/>
    <n v="385924"/>
    <n v="0.58519553072625696"/>
    <n v="716"/>
    <n v="7.1237068965517238"/>
    <n v="0.69473684210526321"/>
    <n v="95"/>
    <n v="0.62222222222222223"/>
    <n v="180"/>
    <n v="0.54648526077097503"/>
    <n v="441"/>
    <n v="4042"/>
    <n v="6"/>
    <n v="0.20730460079243024"/>
    <n v="27364"/>
    <n v="0.20338032863885333"/>
    <n v="26846"/>
    <n v="0.38557110281138496"/>
    <n v="50895"/>
    <n v="1.2727369146735961E-2"/>
    <n v="1680"/>
    <n v="7.2879339994999966E-3"/>
    <n v="962"/>
    <n v="0.18372866461109555"/>
    <n v="24252"/>
    <n v="1"/>
    <n v="29621"/>
    <n v="5924.2"/>
    <n v="4158.0879772493499"/>
    <n v="0.31463168516649848"/>
    <n v="26400"/>
    <n v="5280"/>
    <n v="0.28041850337245738"/>
    <n v="16013"/>
    <n v="3202.6"/>
    <n v="0.17008869297360454"/>
    <n v="22111"/>
    <n v="0.2348611184874396"/>
    <n v="1"/>
    <n v="131999"/>
    <n v="-94145"/>
    <n v="37854"/>
    <n v="39387.575757575753"/>
    <n v="43145.357142857145"/>
    <n v="93131.514522821584"/>
    <n v="175664.44742325449"/>
    <n v="12023.575757575753"/>
    <n v="16299.357142857145"/>
    <n v="42236.514522821584"/>
    <n v="9.8086669914283636E-2"/>
    <n v="0.13465316871884334"/>
    <n v="3.6566498804559699E-2"/>
    <n v="225841"/>
    <n v="0.58519553072625696"/>
    <n v="76374.365155131265"/>
    <n v="0.34203366465936297"/>
    <n v="0.24394699474507933"/>
    <n v="257.1527446300716"/>
    <n v="0.47709229059382485"/>
    <n v="0.18372866461109555"/>
    <n v="-14111.889484650897"/>
    <n v="51965.889484650899"/>
    <n v="1.9622106214587416"/>
    <n v="1.0160070617213472"/>
    <n v="0.786187573359585"/>
    <n v="149.14444444444445"/>
    <n v="0.16750884476397548"/>
    <n v="2247.8465541235555"/>
    <n v="5280"/>
    <n v="58.817692261148423"/>
    <n v="6.3054892601431982"/>
    <n v="6"/>
  </r>
  <r>
    <x v="5"/>
    <s v="ADK"/>
    <s v="Alaska"/>
    <s v="ANC"/>
    <s v="Alaska"/>
    <s v="ADKANC"/>
    <s v="737-800"/>
    <n v="159"/>
    <x v="5"/>
    <n v="1192"/>
    <n v="32.75"/>
    <n v="8"/>
    <n v="262"/>
    <n v="6.25"/>
    <n v="50"/>
    <n v="84"/>
    <n v="128"/>
    <n v="1516224"/>
    <n v="0.20597484276729561"/>
    <n v="1272"/>
    <n v="21.116666666666667"/>
    <n v="0.29761904761904762"/>
    <n v="168"/>
    <n v="0.26250000000000001"/>
    <n v="320"/>
    <n v="0.16326530612244897"/>
    <n v="784"/>
    <n v="1169"/>
    <n v="5"/>
    <n v="0.30083182863404168"/>
    <n v="38986"/>
    <n v="0.2792953377471179"/>
    <n v="36195"/>
    <n v="0.36480083954504067"/>
    <n v="47276"/>
    <n v="6.0187971665354879E-3"/>
    <n v="780"/>
    <n v="3.9508001913668841E-3"/>
    <n v="512"/>
    <n v="4.5102396715897344E-2"/>
    <n v="5845"/>
    <n v="1"/>
    <n v="77763"/>
    <n v="9720.375"/>
    <n v="3682.5414364640883"/>
    <n v="0.32462523012185501"/>
    <n v="41916"/>
    <n v="5239.5"/>
    <n v="0.17498027526957133"/>
    <n v="69147"/>
    <n v="8643.375"/>
    <n v="0.28865734073062904"/>
    <n v="50721"/>
    <n v="0.21173715387794462"/>
    <n v="1"/>
    <n v="129594"/>
    <n v="129594"/>
    <n v="-109953"/>
    <n v="130992.96000000001"/>
    <n v="137885.71428571429"/>
    <n v="289565.5"/>
    <n v="558444.17428571428"/>
    <n v="92006.96"/>
    <n v="101690.71428571429"/>
    <n v="242289.5"/>
    <n v="-7.2517649107255916E-2"/>
    <n v="-3.6574149475463856E-2"/>
    <n v="3.594349963179206E-2"/>
    <n v="312304"/>
    <n v="0.20597484276729561"/>
    <n v="477047.67175572517"/>
    <n v="8.547153982525009E-2"/>
    <n v="0.15798918893250602"/>
    <n v="472.32442748091603"/>
    <n v="0.39624532506788257"/>
    <n v="4.5102396715897344E-2"/>
    <n v="-54498.396785714285"/>
    <n v="-55454.603214285715"/>
    <n v="2.4104764471260469"/>
    <n v="1.1749032313383474"/>
    <n v="0.62636597302876662"/>
    <n v="113.109375"/>
    <n v="0.39138386036390571"/>
    <n v="3274.5224940805051"/>
    <n v="5239.5"/>
    <n v="12.407261247040251"/>
    <n v="4.9312977099236646"/>
    <n v="5"/>
  </r>
  <r>
    <x v="2"/>
    <s v="SFO"/>
    <s v="California"/>
    <s v="BOI"/>
    <s v="Idaho"/>
    <s v="SFOBOI"/>
    <s v="737-900"/>
    <n v="156.75"/>
    <x v="17"/>
    <n v="522"/>
    <n v="93.75"/>
    <n v="4"/>
    <n v="375"/>
    <n v="17"/>
    <n v="68"/>
    <n v="85"/>
    <n v="222"/>
    <n v="327294"/>
    <n v="0.59808612440191389"/>
    <n v="627"/>
    <n v="5.6321376414749906"/>
    <n v="0.83950617283950613"/>
    <n v="81"/>
    <n v="0.5629139072847682"/>
    <n v="151"/>
    <n v="0.56060606060606055"/>
    <n v="396"/>
    <n v="11"/>
    <n v="6"/>
    <n v="0.26943923148597748"/>
    <n v="20531"/>
    <n v="0.19777162429953149"/>
    <n v="15070"/>
    <n v="0.50005905589312194"/>
    <n v="38104"/>
    <n v="2.0210238979514166E-2"/>
    <n v="1540"/>
    <n v="1.1653696242732844E-2"/>
    <n v="888"/>
    <n v="8.6615309912203571E-4"/>
    <n v="66"/>
    <n v="1"/>
    <n v="23419"/>
    <n v="5854.75"/>
    <n v="4158.1015043991074"/>
    <n v="0.31607147677274811"/>
    <n v="20533"/>
    <n v="5133.25"/>
    <n v="0.27712095446324936"/>
    <n v="12660"/>
    <n v="3165"/>
    <n v="0.17086403757389262"/>
    <n v="17482"/>
    <n v="0.23594353119010986"/>
    <n v="1"/>
    <n v="76199"/>
    <n v="-74094"/>
    <n v="2105"/>
    <n v="24456.044117647059"/>
    <n v="26771.411764705885"/>
    <n v="67969.297297297308"/>
    <n v="119196.75317965026"/>
    <n v="3925.0441176470595"/>
    <n v="11701.411764705885"/>
    <n v="29865.297297297308"/>
    <n v="6.4315263952287541E-3"/>
    <n v="4.1179912540139946E-2"/>
    <n v="3.4748386144911193E-2"/>
    <n v="195750"/>
    <n v="0.59808612440191389"/>
    <n v="51161.376000000004"/>
    <n v="0.23281514479336621"/>
    <n v="0.22638361839813745"/>
    <n v="203.02133333333333"/>
    <n v="0.38892975734355045"/>
    <n v="8.6615309912203571E-4"/>
    <n v="-11372.938294912563"/>
    <n v="13477.938294912563"/>
    <n v="2.1596718985679479"/>
    <n v="0.8503525105227524"/>
    <n v="0.819856937189547"/>
    <n v="99.801324503311264"/>
    <n v="0.22942558301290042"/>
    <n v="2247.814383436214"/>
    <n v="5133.25"/>
    <n v="66.582179604153268"/>
    <n v="6.4746666666666668"/>
    <n v="6"/>
  </r>
  <r>
    <x v="4"/>
    <s v="BOI"/>
    <s v="Idaho"/>
    <s v="SEA"/>
    <s v="Washington"/>
    <s v="BOISEA"/>
    <s v="737-700"/>
    <n v="124"/>
    <x v="18"/>
    <n v="399"/>
    <n v="76"/>
    <n v="3"/>
    <n v="228"/>
    <n v="17"/>
    <n v="51"/>
    <n v="73"/>
    <n v="104"/>
    <n v="148428"/>
    <n v="0.61290322580645162"/>
    <n v="372"/>
    <n v="4.8493155258764604"/>
    <n v="1"/>
    <n v="51"/>
    <n v="0.78494623655913975"/>
    <n v="93"/>
    <n v="0.45614035087719296"/>
    <n v="228"/>
    <n v="9"/>
    <n v="5"/>
    <n v="0.30102128537533096"/>
    <n v="8754"/>
    <n v="0.29177125958529626"/>
    <n v="8485"/>
    <n v="0.3768439874832365"/>
    <n v="10959"/>
    <n v="2.1663629173687287E-2"/>
    <n v="630"/>
    <n v="7.1524362986142157E-3"/>
    <n v="208"/>
    <n v="1.5474020838348063E-3"/>
    <n v="45"/>
    <n v="1"/>
    <n v="17858"/>
    <n v="5952.666666666667"/>
    <n v="3682.5815735659648"/>
    <n v="0.2922558261324954"/>
    <n v="15719"/>
    <n v="5239.666666666667"/>
    <n v="0.25724993453783712"/>
    <n v="15879"/>
    <n v="5293"/>
    <n v="0.25986842105263158"/>
    <n v="11648"/>
    <n v="0.19062581827703587"/>
    <n v="1"/>
    <n v="29081"/>
    <n v="29081"/>
    <n v="-32023"/>
    <n v="8754"/>
    <n v="10809.657534246575"/>
    <n v="24025.5"/>
    <n v="43589.157534246573"/>
    <n v="0"/>
    <n v="2324.6575342465749"/>
    <n v="13066.5"/>
    <n v="-0.21574770258980785"/>
    <n v="-0.18118289106672017"/>
    <n v="3.4564811523087685E-2"/>
    <n v="90972"/>
    <n v="0.61290322580645162"/>
    <n v="18338.526315789473"/>
    <n v="0.19592664456841027"/>
    <n v="0.4116743471582181"/>
    <n v="127.35087719298245"/>
    <n v="0.31917513080947985"/>
    <n v="1.5474020838348063E-3"/>
    <n v="-5130.3858447488583"/>
    <n v="-26892.61415525114"/>
    <n v="2.2644409490869193"/>
    <n v="1.2036314632243421"/>
    <n v="0.63410432244168113"/>
    <n v="91.236559139784944"/>
    <n v="0.40053643272239609"/>
    <n v="3274.4827420010056"/>
    <n v="5239.666666666667"/>
    <n v="47.01694471794378"/>
    <n v="3.6754385964912282"/>
    <n v="5"/>
  </r>
  <r>
    <x v="2"/>
    <s v="BOI"/>
    <s v="Idaho"/>
    <s v="SFO"/>
    <s v="California"/>
    <s v="BOISFO"/>
    <s v="737-900"/>
    <n v="156.75"/>
    <x v="19"/>
    <n v="522"/>
    <n v="93.75"/>
    <n v="4"/>
    <n v="375"/>
    <n v="15.5"/>
    <n v="62"/>
    <n v="77"/>
    <n v="236"/>
    <n v="327294"/>
    <n v="0.59808612440191389"/>
    <n v="627"/>
    <n v="6.326595937613348"/>
    <n v="0.76543209876543206"/>
    <n v="81"/>
    <n v="0.50993377483443714"/>
    <n v="151"/>
    <n v="0.59595959595959591"/>
    <n v="396"/>
    <n v="11"/>
    <n v="6"/>
    <n v="0.27102328259094133"/>
    <n v="20243"/>
    <n v="0.18820205915036617"/>
    <n v="14057"/>
    <n v="0.49258946861067598"/>
    <n v="36792"/>
    <n v="2.2024072512083114E-2"/>
    <n v="1645"/>
    <n v="2.527747653666439E-2"/>
    <n v="1888"/>
    <n v="8.8364059926898826E-4"/>
    <n v="66"/>
    <n v="1"/>
    <n v="26306"/>
    <n v="6576.5"/>
    <n v="4158.0022273279083"/>
    <n v="0.32598485693396284"/>
    <n v="20533"/>
    <n v="5133.25"/>
    <n v="0.25444564234110312"/>
    <n v="14221"/>
    <n v="3555.25"/>
    <n v="0.17622712120648848"/>
    <n v="19637"/>
    <n v="0.24334237951844553"/>
    <n v="1"/>
    <n v="74691"/>
    <n v="-80697"/>
    <n v="-6006"/>
    <n v="26446.5"/>
    <n v="27566.324675324671"/>
    <n v="61735.728813559326"/>
    <n v="115748.553488884"/>
    <n v="6203.5"/>
    <n v="13509.324675324671"/>
    <n v="24943.728813559326"/>
    <n v="-1.8350473885864086E-2"/>
    <n v="1.5759953962556597E-2"/>
    <n v="3.411042784842068E-2"/>
    <n v="195750"/>
    <n v="0.59808612440191389"/>
    <n v="50148"/>
    <n v="0.2282076665016774"/>
    <n v="0.24655814038754148"/>
    <n v="199"/>
    <n v="0.38122605363984674"/>
    <n v="8.8364059926898826E-4"/>
    <n v="-11164.138372220999"/>
    <n v="5158.1383722209994"/>
    <n v="2.2076426095068609"/>
    <n v="0.82234604689083035"/>
    <n v="0.82072397866017399"/>
    <n v="93.092715231788077"/>
    <n v="0.26290985527038063"/>
    <n v="2247.8122738094044"/>
    <n v="5133.25"/>
    <n v="59.273581511745071"/>
    <n v="9.4213333333333331"/>
    <n v="6"/>
  </r>
  <r>
    <x v="5"/>
    <s v="SEA"/>
    <s v="Washington"/>
    <s v="GEG"/>
    <s v="Washington"/>
    <s v="SEAGEG"/>
    <s v="737-800"/>
    <n v="147.71428571428572"/>
    <x v="20"/>
    <n v="223"/>
    <n v="65.285714285714292"/>
    <n v="7"/>
    <n v="457"/>
    <n v="12.285714285714286"/>
    <n v="86"/>
    <n v="122"/>
    <n v="250"/>
    <n v="230582"/>
    <n v="0.44197292069632493"/>
    <n v="1034"/>
    <n v="6.8763187872414999"/>
    <n v="0.62773722627737227"/>
    <n v="137"/>
    <n v="0.46923076923076923"/>
    <n v="260"/>
    <n v="0.39246467817896391"/>
    <n v="637"/>
    <n v="1124"/>
    <n v="4.9982206405693947"/>
    <n v="0.21901575094283812"/>
    <n v="11847"/>
    <n v="0.21652000295792354"/>
    <n v="11712"/>
    <n v="0.40519855061746651"/>
    <n v="21918"/>
    <n v="2.7730533165717667E-2"/>
    <n v="1500"/>
    <n v="2.767507209938623E-2"/>
    <n v="1497"/>
    <n v="0.10386009021666789"/>
    <n v="5618"/>
    <n v="0.99999999999999989"/>
    <n v="25323"/>
    <n v="3617.5714285714284"/>
    <n v="3682.6390374723392"/>
    <n v="0.2573109516938647"/>
    <n v="34057"/>
    <n v="4865.2857142857147"/>
    <n v="0.3460584876135509"/>
    <n v="22517"/>
    <n v="3216.7142857142858"/>
    <n v="0.22879874814558904"/>
    <n v="16517"/>
    <n v="0.16783181254699533"/>
    <n v="1"/>
    <n v="54092"/>
    <n v="54092"/>
    <n v="-44322"/>
    <n v="18872.546511627908"/>
    <n v="24960"/>
    <n v="55847.063999999998"/>
    <n v="99679.610511627907"/>
    <n v="7025.5465116279083"/>
    <n v="13248"/>
    <n v="33929.063999999998"/>
    <n v="-0.19221795283239801"/>
    <n v="-0.15863671026754167"/>
    <n v="3.358124256485634E-2"/>
    <n v="101911"/>
    <n v="0.44197292069632493"/>
    <n v="61202.40262582057"/>
    <n v="0.23458899653919213"/>
    <n v="0.42680694937159014"/>
    <n v="106.07002188183807"/>
    <n v="0.47565032234008103"/>
    <n v="0.10386009021666789"/>
    <n v="-7743.2300730897014"/>
    <n v="-36578.769926910296"/>
    <n v="1.9661495688283273"/>
    <n v="1.024203950940543"/>
    <n v="0.78233042672837982"/>
    <n v="45.04615384615385"/>
    <n v="0.30535014419877249"/>
    <n v="3274.5718598414351"/>
    <n v="4865.2857142857147"/>
    <n v="66.459978680443029"/>
    <n v="6.5579868708971549"/>
    <n v="4.9982206405693947"/>
  </r>
  <r>
    <x v="3"/>
    <s v="OGG"/>
    <s v="Hawaii"/>
    <s v="HNL"/>
    <s v="Hawaii"/>
    <s v="OGGHNL"/>
    <s v="A330-200"/>
    <n v="278"/>
    <x v="21"/>
    <n v="101"/>
    <n v="192.75"/>
    <n v="4"/>
    <n v="771"/>
    <n v="28"/>
    <n v="112"/>
    <n v="182"/>
    <n v="477"/>
    <n v="112312"/>
    <n v="0.69334532374100721"/>
    <n v="1112"/>
    <n v="2.8192152305052853"/>
    <n v="0.77777777777777779"/>
    <n v="144"/>
    <n v="0.67910447761194026"/>
    <n v="268"/>
    <n v="0.68142857142857138"/>
    <n v="700"/>
    <n v="2844"/>
    <n v="5"/>
    <n v="0.15161084169768055"/>
    <n v="8066"/>
    <n v="0.15909176346753881"/>
    <n v="8464"/>
    <n v="0.35051313860381189"/>
    <n v="18648"/>
    <n v="5.3569414683658508E-2"/>
    <n v="2850"/>
    <n v="1.7931656704635163E-2"/>
    <n v="954"/>
    <n v="0.2672831848426751"/>
    <n v="14220"/>
    <n v="1"/>
    <n v="11703"/>
    <n v="2925.75"/>
    <n v="4151.1552127584391"/>
    <n v="0.16396727099504022"/>
    <n v="29103"/>
    <n v="7275.75"/>
    <n v="0.40775352369210077"/>
    <n v="20842"/>
    <n v="5210.5"/>
    <n v="0.29201109647770895"/>
    <n v="9726"/>
    <n v="0.13626810883515006"/>
    <n v="1"/>
    <n v="53202"/>
    <n v="53202"/>
    <n v="-18172"/>
    <n v="10370.571428571428"/>
    <n v="12463.472527472528"/>
    <n v="27366.037735849059"/>
    <n v="50200.081691893014"/>
    <n v="2304.5714285714275"/>
    <n v="3999.4725274725279"/>
    <n v="8718.0377358490587"/>
    <n v="-0.16179927345252512"/>
    <n v="-0.12836099060676281"/>
    <n v="3.3438282845762307E-2"/>
    <n v="77871"/>
    <n v="0.69334532374100721"/>
    <n v="17241.066147859921"/>
    <n v="0.4736982691074863"/>
    <n v="0.63549754256001134"/>
    <n v="50.560311284046691"/>
    <n v="0.50059714142620482"/>
    <n v="0.2672831848426751"/>
    <n v="-3755.5204229732535"/>
    <n v="-14416.479577026746"/>
    <n v="1.7706363194168071"/>
    <n v="0.9983308767436907"/>
    <n v="0.84210813576667243"/>
    <n v="31.582089552238806"/>
    <n v="0.18281267621517988"/>
    <n v="7392.837472811364"/>
    <n v="7275.75"/>
    <n v="273.48036136347577"/>
    <n v="4.9338521400778212"/>
    <n v="5"/>
  </r>
  <r>
    <x v="0"/>
    <s v="OME"/>
    <s v="Alaska"/>
    <s v="ANC"/>
    <s v="Alaska"/>
    <s v="OMEANC"/>
    <s v="737-800"/>
    <n v="143.19999999999999"/>
    <x v="22"/>
    <n v="539"/>
    <n v="83.8"/>
    <n v="5"/>
    <n v="419"/>
    <n v="15.8"/>
    <n v="79"/>
    <n v="112"/>
    <n v="228"/>
    <n v="385924"/>
    <n v="0.58519553072625696"/>
    <n v="716"/>
    <n v="6.8336206896551719"/>
    <n v="0.83157894736842108"/>
    <n v="95"/>
    <n v="0.62222222222222223"/>
    <n v="180"/>
    <n v="0.51700680272108845"/>
    <n v="441"/>
    <n v="4042"/>
    <n v="6"/>
    <n v="0.22149283336088219"/>
    <n v="28140"/>
    <n v="0.20749801254653791"/>
    <n v="26362"/>
    <n v="0.36040205593205665"/>
    <n v="45788"/>
    <n v="1.2538666792604312E-2"/>
    <n v="1593"/>
    <n v="7.1784457720371203E-3"/>
    <n v="912"/>
    <n v="0.19088998559588183"/>
    <n v="24252"/>
    <n v="1"/>
    <n v="28415"/>
    <n v="5683"/>
    <n v="4158.1178251545352"/>
    <n v="0.31093043868383907"/>
    <n v="26400"/>
    <n v="5280"/>
    <n v="0.28888135073916421"/>
    <n v="15361"/>
    <n v="3072.2"/>
    <n v="0.1680873647236478"/>
    <n v="21211"/>
    <n v="0.23210084585334895"/>
    <n v="1"/>
    <n v="127047"/>
    <n v="-91387"/>
    <n v="35660"/>
    <n v="33839.240506329115"/>
    <n v="42367.5"/>
    <n v="88563.631578947359"/>
    <n v="164770.37208527647"/>
    <n v="5699.2405063291153"/>
    <n v="16005.5"/>
    <n v="42775.631578947359"/>
    <n v="9.2401612752769979E-2"/>
    <n v="0.12581771130340505"/>
    <n v="3.3416098550635071E-2"/>
    <n v="225841"/>
    <n v="0.58519553072625696"/>
    <n v="72864.236276849639"/>
    <n v="0.32920212269773325"/>
    <n v="0.23680050994496327"/>
    <n v="245.33412887828163"/>
    <n v="0.45516535969996591"/>
    <n v="0.19088998559588183"/>
    <n v="-12896.074417055295"/>
    <n v="48556.074417055293"/>
    <n v="2.1147346379709369"/>
    <n v="1.0455895680304894"/>
    <n v="0.74125643344052816"/>
    <n v="146.45555555555555"/>
    <n v="0.16695396191960454"/>
    <n v="2247.8566923173962"/>
    <n v="5280"/>
    <n v="61.314494764728146"/>
    <n v="5.978520286396181"/>
    <n v="6"/>
  </r>
  <r>
    <x v="2"/>
    <s v="ANC"/>
    <s v="Alaska"/>
    <s v="JNU"/>
    <s v="Alaska"/>
    <s v="ANCJNU"/>
    <s v="737-800"/>
    <n v="159.19999999999999"/>
    <x v="23"/>
    <n v="571"/>
    <n v="83.8"/>
    <n v="5"/>
    <n v="419"/>
    <n v="13.6"/>
    <n v="68"/>
    <n v="113"/>
    <n v="238"/>
    <n v="454516"/>
    <n v="0.52638190954773867"/>
    <n v="796"/>
    <n v="8.2325744800449705"/>
    <n v="0.64761904761904765"/>
    <n v="105"/>
    <n v="0.56499999999999995"/>
    <n v="200"/>
    <n v="0.48472505091649692"/>
    <n v="491"/>
    <n v="3090"/>
    <n v="5.9987055016181232"/>
    <n v="0.21166815409103037"/>
    <n v="23006"/>
    <n v="0.21182456366329619"/>
    <n v="23023"/>
    <n v="0.37536457231182546"/>
    <n v="40798"/>
    <n v="1.5300536392827241E-2"/>
    <n v="1663"/>
    <n v="1.5300536392827241E-2"/>
    <n v="1663"/>
    <n v="0.17054163714819348"/>
    <n v="18536"/>
    <n v="0.99999999999999989"/>
    <n v="34232"/>
    <n v="6846.4"/>
    <n v="4158.1160404895609"/>
    <n v="0.31807031888798037"/>
    <n v="29333"/>
    <n v="5866.6"/>
    <n v="0.27255073217869619"/>
    <n v="18506"/>
    <n v="3701.2"/>
    <n v="0.17195049431353601"/>
    <n v="25553"/>
    <n v="0.2374284546197874"/>
    <n v="1"/>
    <n v="108689"/>
    <n v="-107624"/>
    <n v="1065"/>
    <n v="35523.970588235294"/>
    <n v="40748.672566371686"/>
    <n v="84167.302521008402"/>
    <n v="160439.9456756154"/>
    <n v="12517.970588235294"/>
    <n v="17725.672566371686"/>
    <n v="43369.302521008402"/>
    <n v="2.3431518362389881E-3"/>
    <n v="3.4734946921831301E-2"/>
    <n v="3.2391795085592312E-2"/>
    <n v="239249"/>
    <n v="0.52638190954773867"/>
    <n v="81116.183770883072"/>
    <n v="0.23913129570796188"/>
    <n v="0.23678814387172289"/>
    <n v="215.16229116945107"/>
    <n v="0.37681662201304916"/>
    <n v="0.17054163714819348"/>
    <n v="-14722.589135123077"/>
    <n v="15787.589135123077"/>
    <n v="2.0086769147406969"/>
    <n v="1.0553346309327745"/>
    <n v="0.76175559626409761"/>
    <n v="115.11499999999999"/>
    <n v="0.23510198824168038"/>
    <n v="2247.8994930269869"/>
    <n v="5866.6"/>
    <n v="50.895379205571572"/>
    <n v="7.9379474940334127"/>
    <n v="5.9987055016181232"/>
  </r>
  <r>
    <x v="2"/>
    <s v="JNU"/>
    <s v="Alaska"/>
    <s v="ANC"/>
    <s v="Alaska"/>
    <s v="JNUANC"/>
    <s v="737-800"/>
    <n v="159.19999999999999"/>
    <x v="24"/>
    <n v="571"/>
    <n v="83.8"/>
    <n v="5"/>
    <n v="419"/>
    <n v="14.4"/>
    <n v="72"/>
    <n v="156"/>
    <n v="192"/>
    <n v="454516"/>
    <n v="0.52638190954773867"/>
    <n v="796"/>
    <n v="8.8349083619702178"/>
    <n v="0.68571428571428572"/>
    <n v="105"/>
    <n v="0.78"/>
    <n v="200"/>
    <n v="0.3910386965376782"/>
    <n v="491"/>
    <n v="3090"/>
    <n v="5.9987055016181232"/>
    <n v="0.21584569079430332"/>
    <n v="23522"/>
    <n v="0.27471186316253121"/>
    <n v="29937"/>
    <n v="0.31818932609014827"/>
    <n v="34675"/>
    <n v="1.2369696079870797E-2"/>
    <n v="1348"/>
    <n v="8.7909264425194544E-3"/>
    <n v="958"/>
    <n v="0.17009249743062693"/>
    <n v="18536"/>
    <n v="1"/>
    <n v="36736"/>
    <n v="7347.2"/>
    <n v="4158.0510510023823"/>
    <n v="0.32409065645649354"/>
    <n v="29333"/>
    <n v="5866.6"/>
    <n v="0.25878024896119134"/>
    <n v="19859"/>
    <n v="3971.8"/>
    <n v="0.17519916013092077"/>
    <n v="27423"/>
    <n v="0.24192993445139435"/>
    <n v="1"/>
    <n v="108976"/>
    <n v="-113351"/>
    <n v="-4375"/>
    <n v="34302.916666666664"/>
    <n v="38380.769230769227"/>
    <n v="88674.088541666672"/>
    <n v="161357.77443910256"/>
    <n v="10780.916666666664"/>
    <n v="8443.7692307692269"/>
    <n v="53999.088541666672"/>
    <n v="-9.6256237404183792E-3"/>
    <n v="2.2594924904338929E-2"/>
    <n v="3.2220548644757305E-2"/>
    <n v="239249"/>
    <n v="0.52638190954773867"/>
    <n v="81374.415274463012"/>
    <n v="0.23976273662533332"/>
    <n v="0.24938836036575171"/>
    <n v="215.8472553699284"/>
    <n v="0.37801620905416533"/>
    <n v="0.17009249743062693"/>
    <n v="-14644.754887820513"/>
    <n v="10269.754887820513"/>
    <n v="2.0232732192429927"/>
    <n v="1.3519102729933965"/>
    <n v="0.63782944476742665"/>
    <n v="149.685"/>
    <n v="0.25164256350022024"/>
    <n v="2247.7878871367679"/>
    <n v="5866.6"/>
    <n v="47.425506053190283"/>
    <n v="5.5035799522673035"/>
    <n v="5.9987055016181232"/>
  </r>
  <r>
    <x v="4"/>
    <s v="BOI"/>
    <s v="Idaho"/>
    <s v="SEA"/>
    <s v="Washington"/>
    <s v="BOISEA"/>
    <s v="737-Max 9"/>
    <n v="160.19999999999999"/>
    <x v="25"/>
    <n v="399"/>
    <n v="70.599999999999994"/>
    <n v="5"/>
    <n v="353"/>
    <n v="10.8"/>
    <n v="54"/>
    <n v="101"/>
    <n v="198"/>
    <n v="319599"/>
    <n v="0.44069912609238454"/>
    <n v="801"/>
    <n v="7.2739732888146911"/>
    <n v="0.51923076923076927"/>
    <n v="104"/>
    <n v="0.52061855670103097"/>
    <n v="194"/>
    <n v="0.39285714285714285"/>
    <n v="504"/>
    <n v="212"/>
    <n v="5"/>
    <n v="0.25099779259292293"/>
    <n v="11257"/>
    <n v="0.23826618207763831"/>
    <n v="10686"/>
    <n v="0.44745702245312047"/>
    <n v="20068"/>
    <n v="2.6421993801422551E-2"/>
    <n v="1185"/>
    <n v="1.3222145421302593E-2"/>
    <n v="593"/>
    <n v="2.3634863653593168E-2"/>
    <n v="1060"/>
    <n v="1"/>
    <n v="24693"/>
    <n v="4938.6000000000004"/>
    <n v="3394.7058945034669"/>
    <n v="0.28324481813280722"/>
    <n v="23578"/>
    <n v="4715.6000000000004"/>
    <n v="0.27045504077816906"/>
    <n v="21437"/>
    <n v="4287.3999999999996"/>
    <n v="0.2458963741267966"/>
    <n v="17471"/>
    <n v="0.20040376696222714"/>
    <n v="1"/>
    <n v="44849"/>
    <n v="44849"/>
    <n v="-42330"/>
    <n v="21680.148148148146"/>
    <n v="20525.584158415841"/>
    <n v="51082.181818181816"/>
    <n v="93287.914124745803"/>
    <n v="10423.148148148146"/>
    <n v="9839.5841584158406"/>
    <n v="31014.181818181816"/>
    <n v="-0.13244722292622943"/>
    <n v="-0.10035894096993683"/>
    <n v="3.2088281956292597E-2"/>
    <n v="140847"/>
    <n v="0.44069912609238454"/>
    <n v="55573.57507082152"/>
    <n v="0.14032897474647918"/>
    <n v="0.27277619767270861"/>
    <n v="124.04815864022663"/>
    <n v="0.3108976407023224"/>
    <n v="2.3634863653593168E-2"/>
    <n v="-10255.38282494916"/>
    <n v="-32074.61717505084"/>
    <n v="2.0663347328446942"/>
    <n v="1.0515375575419987"/>
    <n v="0.76012480480357936"/>
    <n v="55.082474226804123"/>
    <n v="0.38955160650181719"/>
    <n v="2947.0825845571949"/>
    <n v="4715.6000000000004"/>
    <n v="48.52918562992442"/>
    <n v="5.0368271954674224"/>
    <n v="5"/>
  </r>
  <r>
    <x v="3"/>
    <s v="SEA"/>
    <s v="Washington"/>
    <s v="BOI"/>
    <s v="Idaho"/>
    <s v="SEABOI"/>
    <s v="737-Max 9"/>
    <n v="160.19999999999999"/>
    <x v="26"/>
    <n v="399"/>
    <n v="71.599999999999994"/>
    <n v="5"/>
    <n v="358"/>
    <n v="8.1999999999999993"/>
    <n v="41"/>
    <n v="88"/>
    <n v="229"/>
    <n v="319599"/>
    <n v="0.44694132334581771"/>
    <n v="801"/>
    <n v="6.2828078078078073"/>
    <n v="0.39423076923076922"/>
    <n v="104"/>
    <n v="0.45360824742268041"/>
    <n v="194"/>
    <n v="0.45436507936507936"/>
    <n v="504"/>
    <n v="3914"/>
    <n v="4.9994890137966275"/>
    <n v="0.10764543027046508"/>
    <n v="6571"/>
    <n v="0.164605278246482"/>
    <n v="10048"/>
    <n v="0.37332699900070443"/>
    <n v="22789"/>
    <n v="2.2607014727323363E-2"/>
    <n v="1380"/>
    <n v="1.1254361679471848E-2"/>
    <n v="687"/>
    <n v="0.32056091607555331"/>
    <n v="19568"/>
    <n v="1"/>
    <n v="21328"/>
    <n v="4265.6000000000004"/>
    <n v="3394.6605804963738"/>
    <n v="0.271649281010788"/>
    <n v="23578"/>
    <n v="4715.6000000000004"/>
    <n v="0.30030695553602588"/>
    <n v="18516"/>
    <n v="3703.2"/>
    <n v="0.2358335562263574"/>
    <n v="15091"/>
    <n v="0.19221020722682869"/>
    <n v="1"/>
    <n v="61043"/>
    <n v="61043"/>
    <n v="-17470"/>
    <n v="16667.90243902439"/>
    <n v="22151.272727272728"/>
    <n v="50155.703056768558"/>
    <n v="88974.87822306568"/>
    <n v="10096.90243902439"/>
    <n v="12103.272727272728"/>
    <n v="27366.703056768558"/>
    <n v="-5.4662248630314866E-2"/>
    <n v="-2.364408009845733E-2"/>
    <n v="3.1018168531857536E-2"/>
    <n v="142842"/>
    <n v="0.44694132334581771"/>
    <n v="51322.416201117318"/>
    <n v="0.19099872027134002"/>
    <n v="0.2456609689016549"/>
    <n v="115.85195530726257"/>
    <n v="0.29035577771243753"/>
    <n v="0.32056091607555331"/>
    <n v="-9913.3756446131356"/>
    <n v="-7556.6243553868644"/>
    <n v="1.285843464036978"/>
    <n v="1.0540661585276525"/>
    <n v="0.92020524798767789"/>
    <n v="51.793814432989691"/>
    <n v="0.24721917336959193"/>
    <n v="2947.0899900820918"/>
    <n v="4715.6000000000004"/>
    <n v="56.980893089727203"/>
    <n v="5.7737430167597763"/>
    <n v="4.9994890137966275"/>
  </r>
  <r>
    <x v="4"/>
    <s v="LAX"/>
    <s v="California"/>
    <s v="SFO"/>
    <s v="California"/>
    <s v="LAXSFO"/>
    <s v="A321"/>
    <n v="190"/>
    <x v="27"/>
    <n v="337"/>
    <n v="127.33333333333333"/>
    <n v="3"/>
    <n v="382"/>
    <n v="25"/>
    <n v="75"/>
    <n v="134"/>
    <n v="173"/>
    <n v="192090"/>
    <n v="0.6701754385964912"/>
    <n v="570"/>
    <n v="4.0095741085009298"/>
    <n v="1"/>
    <n v="75"/>
    <n v="0.95035460992907805"/>
    <n v="141"/>
    <n v="0.48870056497175141"/>
    <n v="354"/>
    <n v="0"/>
    <e v="#DIV/0!"/>
    <n v="0.26603836345492848"/>
    <n v="11997"/>
    <n v="0.33365118084044793"/>
    <n v="15046"/>
    <n v="0.36168089588646191"/>
    <n v="16310"/>
    <n v="2.3284177846767933E-2"/>
    <n v="1050"/>
    <n v="1.5345381971393724E-2"/>
    <n v="692"/>
    <n v="0"/>
    <n v="0"/>
    <n v="0.99999999999999989"/>
    <n v="15440"/>
    <n v="5146.666666666667"/>
    <n v="3850.7830463252353"/>
    <n v="0.26303236797274276"/>
    <n v="18631"/>
    <n v="6210.333333333333"/>
    <n v="0.31739352640545143"/>
    <n v="14953"/>
    <n v="4984.333333333333"/>
    <n v="0.25473594548551959"/>
    <n v="9676"/>
    <n v="0.16483816013628619"/>
    <n v="0.99999999999999989"/>
    <n v="45095"/>
    <n v="45095"/>
    <n v="-13605"/>
    <n v="11997"/>
    <n v="15831.985074626866"/>
    <n v="33374.219653179192"/>
    <n v="61203.204727806056"/>
    <n v="0"/>
    <n v="785.98507462686575"/>
    <n v="17064.219653179192"/>
    <n v="-7.0826175230360763E-2"/>
    <n v="-3.9850756194481654E-2"/>
    <n v="3.0975419035879109E-2"/>
    <n v="128734"/>
    <n v="0.6701754385964912"/>
    <n v="22193.350785340313"/>
    <n v="0.23475974803477537"/>
    <n v="0.30558592326513612"/>
    <n v="118.04973821989529"/>
    <n v="0.35029595910948158"/>
    <n v="0"/>
    <n v="-5950.0682426020185"/>
    <n v="-7654.9317573979815"/>
    <n v="2.1031347311604738"/>
    <n v="1.4029999150958166"/>
    <n v="0.60576809924987107"/>
    <n v="106.70921985815603"/>
    <n v="0.2145692427098348"/>
    <n v="3729.3237624158837"/>
    <n v="6210.333333333333"/>
    <n v="95.271963969963721"/>
    <n v="4.5602094240837694"/>
    <e v="#DIV/0!"/>
  </r>
  <r>
    <x v="1"/>
    <s v="OME"/>
    <s v="Alaska"/>
    <s v="ANC"/>
    <s v="Alaska"/>
    <s v="OMEANC"/>
    <s v="737-800"/>
    <n v="151.4"/>
    <x v="22"/>
    <n v="539"/>
    <n v="99.4"/>
    <n v="5"/>
    <n v="497"/>
    <n v="13.6"/>
    <n v="68"/>
    <n v="111"/>
    <n v="318"/>
    <n v="408023"/>
    <n v="0.65653896961690883"/>
    <n v="757"/>
    <n v="7.213266283524904"/>
    <n v="0.68"/>
    <n v="100"/>
    <n v="0.58421052631578951"/>
    <n v="190"/>
    <n v="0.68094218415417562"/>
    <n v="467"/>
    <n v="7101"/>
    <n v="6"/>
    <n v="0.15749535027898326"/>
    <n v="25404"/>
    <n v="0.15454432734035958"/>
    <n v="24928"/>
    <n v="0.40412275263484193"/>
    <n v="65185"/>
    <n v="1.3781773093614383E-2"/>
    <n v="2223"/>
    <n v="5.9144451332920024E-3"/>
    <n v="954"/>
    <n v="0.26414135151890888"/>
    <n v="42606"/>
    <n v="1"/>
    <n v="29993"/>
    <n v="5998.6"/>
    <n v="4158.0331047120771"/>
    <n v="0.31093072919906284"/>
    <n v="27866"/>
    <n v="5573.2"/>
    <n v="0.28888059546764527"/>
    <n v="16214"/>
    <n v="3242.8"/>
    <n v="0.16808691505463291"/>
    <n v="22389"/>
    <n v="0.23210176027865895"/>
    <n v="1"/>
    <n v="161300"/>
    <n v="-96462"/>
    <n v="64838"/>
    <n v="37358.823529411762"/>
    <n v="42669.549549549549"/>
    <n v="95727.657232704398"/>
    <n v="175756.0303116657"/>
    <n v="11954.823529411762"/>
    <n v="17741.549549549549"/>
    <n v="30542.657232704398"/>
    <n v="0.15890770863407211"/>
    <n v="0.18843498053377664"/>
    <n v="2.9527271899704527E-2"/>
    <n v="267883"/>
    <n v="0.65653896961690883"/>
    <n v="62093.44064386317"/>
    <n v="0.39532085201079353"/>
    <n v="0.23641314337672142"/>
    <n v="238.82092555331991"/>
    <n v="0.44308149453306106"/>
    <n v="0.26414135151890888"/>
    <n v="-12047.806062333142"/>
    <n v="76885.80606233314"/>
    <n v="1.6647617233827054"/>
    <n v="0.85977302042123671"/>
    <n v="0.9147043978194741"/>
    <n v="131.19999999999999"/>
    <n v="0.1388034717916925"/>
    <n v="2247.8027793085589"/>
    <n v="5573.2"/>
    <n v="68.900825293965326"/>
    <n v="6.3923541247484907"/>
    <n v="6"/>
  </r>
  <r>
    <x v="3"/>
    <s v="OME"/>
    <s v="Alaska"/>
    <s v="ANC"/>
    <s v="Alaska"/>
    <s v="OMEANC"/>
    <s v="737-800"/>
    <n v="159"/>
    <x v="22"/>
    <n v="539"/>
    <n v="63.625"/>
    <n v="8"/>
    <n v="509"/>
    <n v="13.375"/>
    <n v="107"/>
    <n v="153"/>
    <n v="249"/>
    <n v="685608"/>
    <n v="0.40015723270440251"/>
    <n v="1272"/>
    <n v="12.148659003831417"/>
    <n v="0.63690476190476186"/>
    <n v="168"/>
    <n v="0.47812500000000002"/>
    <n v="320"/>
    <n v="0.31760204081632654"/>
    <n v="784"/>
    <n v="886"/>
    <n v="4.9977426636568847"/>
    <n v="0.28612843145193945"/>
    <n v="35334"/>
    <n v="0.26934974491861691"/>
    <n v="33262"/>
    <n v="0.39046886387561747"/>
    <n v="48219"/>
    <n v="1.2146732528949713E-2"/>
    <n v="1500"/>
    <n v="6.0490727994169571E-3"/>
    <n v="747"/>
    <n v="3.5857154425459552E-2"/>
    <n v="4428"/>
    <n v="1"/>
    <n v="44738"/>
    <n v="5592.25"/>
    <n v="3682.5463605399268"/>
    <n v="0.28748971828089659"/>
    <n v="41916"/>
    <n v="5239.5"/>
    <n v="0.26935533621221469"/>
    <n v="39781"/>
    <n v="4972.625"/>
    <n v="0.25563566728356979"/>
    <n v="29181"/>
    <n v="0.18751927822331893"/>
    <n v="1"/>
    <n v="123490"/>
    <n v="123490"/>
    <n v="-32126"/>
    <n v="55477.682242990661"/>
    <n v="69567.581699346396"/>
    <n v="151822.07228915661"/>
    <n v="276867.33623149368"/>
    <n v="20143.682242990661"/>
    <n v="36305.581699346396"/>
    <n v="103603.07228915661"/>
    <n v="-4.6857679607005751E-2"/>
    <n v="-1.7676949468301551E-2"/>
    <n v="2.9180730138704199E-2"/>
    <n v="274351"/>
    <n v="0.40015723270440251"/>
    <n v="178476.04322200391"/>
    <n v="0.18011750154607298"/>
    <n v="0.22697518115307871"/>
    <n v="233.91355599214145"/>
    <n v="0.43397691278690437"/>
    <n v="3.5857154425459552E-2"/>
    <n v="-20006.54202893671"/>
    <n v="-12119.45797106329"/>
    <n v="2.2901926733968851"/>
    <n v="1.1318447973291101"/>
    <n v="0.66971593842347965"/>
    <n v="103.94374999999999"/>
    <n v="0.2363025346181877"/>
    <n v="3274.5177873091966"/>
    <n v="5239.5"/>
    <n v="41.897628358773815"/>
    <n v="4.4145383104125733"/>
    <n v="4.9977426636568847"/>
  </r>
  <r>
    <x v="1"/>
    <s v="ANC"/>
    <s v="Alaska"/>
    <s v="OME"/>
    <s v="Alaska"/>
    <s v="ANCOME"/>
    <s v="737-800"/>
    <n v="151.4"/>
    <x v="16"/>
    <n v="539"/>
    <n v="99.4"/>
    <n v="5"/>
    <n v="497"/>
    <n v="13.2"/>
    <n v="66"/>
    <n v="125"/>
    <n v="307"/>
    <n v="408023"/>
    <n v="0.65653896961690883"/>
    <n v="757"/>
    <n v="7.5194683908045974"/>
    <n v="0.66"/>
    <n v="100"/>
    <n v="0.65789473684210531"/>
    <n v="190"/>
    <n v="0.65738758029978583"/>
    <n v="467"/>
    <n v="7101"/>
    <n v="6"/>
    <n v="0.13695138862861211"/>
    <n v="21924"/>
    <n v="0.17633646914783305"/>
    <n v="28229"/>
    <n v="0.4013655160351311"/>
    <n v="64253"/>
    <n v="1.3449021151131267E-2"/>
    <n v="2153"/>
    <n v="5.75315767774821E-3"/>
    <n v="921"/>
    <n v="0.26614444735954423"/>
    <n v="42606"/>
    <n v="1"/>
    <n v="31267"/>
    <n v="6253.4"/>
    <n v="4158.1396948533984"/>
    <n v="0.3146333118660441"/>
    <n v="27866"/>
    <n v="5573.2"/>
    <n v="0.28040975688294961"/>
    <n v="16903"/>
    <n v="3380.6"/>
    <n v="0.17009137014973436"/>
    <n v="23340"/>
    <n v="0.23486556110127194"/>
    <n v="1"/>
    <n v="160086"/>
    <n v="-99376"/>
    <n v="60710"/>
    <n v="33218.181818181816"/>
    <n v="42908.079999999994"/>
    <n v="97739.905537459286"/>
    <n v="173866.16735564108"/>
    <n v="11294.181818181816"/>
    <n v="14679.079999999994"/>
    <n v="33486.905537459286"/>
    <n v="0.14879063190065267"/>
    <n v="0.17793612975525452"/>
    <n v="2.9145497854601854E-2"/>
    <n v="267883"/>
    <n v="0.65653896961690883"/>
    <n v="61458.350100603624"/>
    <n v="0.39234552954122687"/>
    <n v="0.24355489764057417"/>
    <n v="236.37826961770622"/>
    <n v="0.43854966533897261"/>
    <n v="0.26614444735954423"/>
    <n v="-11892.033471128219"/>
    <n v="72602.033471128219"/>
    <n v="1.4506641260073772"/>
    <n v="0.9830802488275826"/>
    <n v="0.91038188462959657"/>
    <n v="148.57368421052632"/>
    <n v="0.14579663430905887"/>
    <n v="2247.8982717276035"/>
    <n v="5573.2"/>
    <n v="66.09509797365078"/>
    <n v="6.1851106639839033"/>
    <n v="6"/>
  </r>
  <r>
    <x v="4"/>
    <s v="LAX"/>
    <s v="California"/>
    <s v="BOI"/>
    <s v="Idaho"/>
    <s v="LAXBOI"/>
    <s v="737-800"/>
    <n v="159"/>
    <x v="28"/>
    <n v="674"/>
    <n v="106.33333333333333"/>
    <n v="3"/>
    <n v="319"/>
    <n v="15.333333333333334"/>
    <n v="46"/>
    <n v="87"/>
    <n v="186"/>
    <n v="321498"/>
    <n v="0.66876310272536688"/>
    <n v="477"/>
    <n v="6.0331015299026429"/>
    <n v="0.73015873015873012"/>
    <n v="63"/>
    <n v="0.72499999999999998"/>
    <n v="120"/>
    <n v="0.63265306122448983"/>
    <n v="294"/>
    <n v="407"/>
    <n v="5"/>
    <n v="0.24408556220017086"/>
    <n v="14857"/>
    <n v="0.26082670697246502"/>
    <n v="15876"/>
    <n v="0.4342511664585661"/>
    <n v="26432"/>
    <n v="1.8236183216139845E-2"/>
    <n v="1110"/>
    <n v="9.1673785897351638E-3"/>
    <n v="558"/>
    <n v="3.3433002562923045E-2"/>
    <n v="2035"/>
    <n v="1"/>
    <n v="22217"/>
    <n v="7405.666666666667"/>
    <n v="3682.5171746046381"/>
    <n v="0.30779141614252858"/>
    <n v="15719"/>
    <n v="5239.666666666667"/>
    <n v="0.21776897287412375"/>
    <n v="19755"/>
    <n v="6585"/>
    <n v="0.27368318971488736"/>
    <n v="14491"/>
    <n v="0.20075642126846027"/>
    <n v="1"/>
    <n v="60868"/>
    <n v="60868"/>
    <n v="-11314"/>
    <n v="20347.630434782608"/>
    <n v="21897.931034482761"/>
    <n v="41779.612903225803"/>
    <n v="84025.174372491165"/>
    <n v="5490.6304347826081"/>
    <n v="6021.9310344827609"/>
    <n v="15347.612903225803"/>
    <n v="-3.5191509745006191E-2"/>
    <n v="-7.3425294791972058E-3"/>
    <n v="2.7848980265808985E-2"/>
    <n v="215006"/>
    <n v="0.66876310272536688"/>
    <n v="29139.855799373036"/>
    <n v="0.18932621664831509"/>
    <n v="0.22451772639332127"/>
    <n v="184.4294670846395"/>
    <n v="0.27363422416118621"/>
    <n v="3.3433002562923045E-2"/>
    <n v="-8953.3914574970568"/>
    <n v="-2360.6085425029432"/>
    <n v="1.9677899813822146"/>
    <n v="1.1039464707425872"/>
    <n v="0.75018930164561237"/>
    <n v="132.30000000000001"/>
    <n v="0.23807255043701123"/>
    <n v="3274.4351975655859"/>
    <n v="5239.666666666667"/>
    <n v="52.874959656968969"/>
    <n v="5.2288401253918497"/>
    <n v="5"/>
  </r>
  <r>
    <x v="1"/>
    <s v="LAX"/>
    <s v="California"/>
    <s v="YVR"/>
    <s v="British Columbia"/>
    <s v="LAXYVR"/>
    <s v="A321"/>
    <n v="196"/>
    <x v="29"/>
    <n v="1080"/>
    <n v="118"/>
    <n v="3"/>
    <n v="354"/>
    <n v="15.666666666666666"/>
    <n v="47"/>
    <n v="77"/>
    <n v="230"/>
    <n v="635040"/>
    <n v="0.60204081632653061"/>
    <n v="588"/>
    <n v="1.9906850192061458"/>
    <n v="0.62666666666666671"/>
    <n v="75"/>
    <n v="0.54609929078014185"/>
    <n v="141"/>
    <n v="0.61827956989247312"/>
    <n v="372"/>
    <n v="267"/>
    <n v="5.98876404494382"/>
    <n v="0.18447656042656888"/>
    <n v="15292"/>
    <n v="0.20415229087750622"/>
    <n v="16923"/>
    <n v="0.55601129152894058"/>
    <n v="46090"/>
    <n v="1.9422394865732141E-2"/>
    <n v="1610"/>
    <n v="1.6647767027770405E-2"/>
    <n v="1380"/>
    <n v="1.9289695273481795E-2"/>
    <n v="1599"/>
    <n v="1"/>
    <n v="8996"/>
    <n v="2998.6666666666665"/>
    <n v="4519.0474199617302"/>
    <n v="0.2184661712564962"/>
    <n v="20861"/>
    <n v="6953.666666666667"/>
    <n v="0.50660546893972513"/>
    <n v="5182"/>
    <n v="1727.3333333333333"/>
    <n v="0.12584389722667444"/>
    <n v="6139"/>
    <n v="0.14908446257710428"/>
    <n v="1"/>
    <n v="82894"/>
    <n v="-41178"/>
    <n v="41716"/>
    <n v="24402.127659574468"/>
    <n v="30988.870129870131"/>
    <n v="74545.565217391297"/>
    <n v="129936.5630068359"/>
    <n v="9110.1276595744675"/>
    <n v="14065.870129870131"/>
    <n v="28455.565217391297"/>
    <n v="6.569035021415974E-2"/>
    <n v="9.2791825715354367E-2"/>
    <n v="2.7101475501194627E-2"/>
    <n v="382320"/>
    <n v="0.60204081632653061"/>
    <n v="53737.372881355928"/>
    <n v="0.13053350970017635"/>
    <n v="6.4843159486016627E-2"/>
    <n v="229.64689265536722"/>
    <n v="0.21263601171793262"/>
    <n v="1.9289695273481795E-2"/>
    <n v="-17210.52100227863"/>
    <n v="58926.521002278634"/>
    <n v="1.5310552327437583"/>
    <n v="0.90125165236316807"/>
    <n v="0.93036122193820259"/>
    <n v="120.02127659574468"/>
    <n v="7.4058436074987327E-2"/>
    <n v="2603.1240251491422"/>
    <n v="6953.666666666667"/>
    <n v="177.8282332888453"/>
    <n v="8.4463276836158201"/>
    <n v="5.98876404494382"/>
  </r>
  <r>
    <x v="2"/>
    <s v="BOI"/>
    <s v="Idaho"/>
    <s v="SFO"/>
    <s v="California"/>
    <s v="BOISFO"/>
    <s v="A320"/>
    <n v="150"/>
    <x v="30"/>
    <n v="522"/>
    <n v="93"/>
    <n v="5"/>
    <n v="465"/>
    <n v="12.8"/>
    <n v="64"/>
    <n v="102"/>
    <n v="299"/>
    <n v="391500"/>
    <n v="0.62"/>
    <n v="750"/>
    <n v="9.037994196590498"/>
    <n v="0.64"/>
    <n v="100"/>
    <n v="0.55135135135135138"/>
    <n v="185"/>
    <n v="0.64301075268817209"/>
    <n v="465"/>
    <n v="29"/>
    <n v="6"/>
    <n v="0.21184813610485312"/>
    <n v="19089"/>
    <n v="0.19906333581186811"/>
    <n v="17937"/>
    <n v="0.53730564772992107"/>
    <n v="48415"/>
    <n v="2.3305625534087254E-2"/>
    <n v="2100"/>
    <n v="2.6546217275017478E-2"/>
    <n v="2392"/>
    <n v="1.9310375442529437E-3"/>
    <n v="174"/>
    <n v="0.99999999999999989"/>
    <n v="37167"/>
    <n v="7433.4"/>
    <n v="4112.3062475544539"/>
    <n v="0.32144432432432435"/>
    <n v="28794"/>
    <n v="5758.8"/>
    <n v="0.24902918918918918"/>
    <n v="21560"/>
    <n v="4312"/>
    <n v="0.18646486486486485"/>
    <n v="28104"/>
    <n v="0.24306162162162162"/>
    <n v="1"/>
    <n v="90107"/>
    <n v="-115625"/>
    <n v="-25518"/>
    <n v="29826.5625"/>
    <n v="32532.794117647056"/>
    <n v="75294.230769230766"/>
    <n v="137653.58738687783"/>
    <n v="10737.5625"/>
    <n v="14595.794117647056"/>
    <n v="26879.230769230766"/>
    <n v="-6.5180076628352485E-2"/>
    <n v="-3.8506979623561775E-2"/>
    <n v="2.6673097004790709E-2"/>
    <n v="242730"/>
    <n v="0.62"/>
    <n v="55120.225806451606"/>
    <n v="0.23015836526181355"/>
    <n v="0.295338441890166"/>
    <n v="193.40430107526882"/>
    <n v="0.37050632389898241"/>
    <n v="1.9310375442529437E-3"/>
    <n v="-10442.517477375564"/>
    <n v="-15075.482522624436"/>
    <n v="1.6756299668777286"/>
    <n v="0.85108516482212948"/>
    <n v="0.9139489200432972"/>
    <n v="96.956756756756761"/>
    <n v="0.31189585714761342"/>
    <n v="2385.485045800684"/>
    <n v="5758.8"/>
    <n v="51.449468752194711"/>
    <n v="9.6602150537634408"/>
    <n v="6"/>
  </r>
  <r>
    <x v="1"/>
    <s v="YVR"/>
    <s v="British Columbia"/>
    <s v="LAX"/>
    <s v="California"/>
    <s v="YVRLAX"/>
    <s v="A321"/>
    <n v="196"/>
    <x v="31"/>
    <n v="1080"/>
    <n v="118"/>
    <n v="3"/>
    <n v="354"/>
    <n v="23.666666666666668"/>
    <n v="71"/>
    <n v="89"/>
    <n v="194"/>
    <n v="635040"/>
    <n v="0.60204081632653061"/>
    <n v="588"/>
    <n v="1.9409352978859706"/>
    <n v="0.94666666666666666"/>
    <n v="75"/>
    <n v="0.63120567375886527"/>
    <n v="141"/>
    <n v="0.521505376344086"/>
    <n v="372"/>
    <n v="267"/>
    <n v="5.98876404494382"/>
    <n v="0.29352102352953857"/>
    <n v="27232"/>
    <n v="0.22944264203412484"/>
    <n v="21287"/>
    <n v="0.43254254826088362"/>
    <n v="40130"/>
    <n v="1.4712698190284229E-2"/>
    <n v="1365"/>
    <n v="1.2546212962264354E-2"/>
    <n v="1164"/>
    <n v="1.7234875022904383E-2"/>
    <n v="1599"/>
    <n v="1"/>
    <n v="8771"/>
    <n v="2923.6666666666665"/>
    <n v="4518.9553765925139"/>
    <n v="0.21565734798750952"/>
    <n v="20861"/>
    <n v="6953.666666666667"/>
    <n v="0.51292075434584838"/>
    <n v="5052"/>
    <n v="1684"/>
    <n v="0.12421627203658626"/>
    <n v="5987"/>
    <n v="0.14720562563005582"/>
    <n v="1"/>
    <n v="92777"/>
    <n v="-40671"/>
    <n v="52106"/>
    <n v="28766.197183098593"/>
    <n v="33724.348314606737"/>
    <n v="76950.309278350513"/>
    <n v="139440.85477605584"/>
    <n v="1534.1971830985931"/>
    <n v="12437.348314606737"/>
    <n v="36820.309278350513"/>
    <n v="8.2051524313429075E-2"/>
    <n v="0.10871223585708818"/>
    <n v="2.6660711543659107E-2"/>
    <n v="382320"/>
    <n v="0.60204081632653061"/>
    <n v="60270.203389830509"/>
    <n v="0.14609630889392794"/>
    <n v="6.4044784580498865E-2"/>
    <n v="257.56497175141243"/>
    <n v="0.2384860849550115"/>
    <n v="1.7234875022904383E-2"/>
    <n v="-16930.618258685281"/>
    <n v="69036.618258685281"/>
    <n v="2.4083619668580578"/>
    <n v="1.0013798141991017"/>
    <n v="0.71553306097734481"/>
    <n v="150.97163120567376"/>
    <n v="6.4531079901268634E-2"/>
    <n v="2602.8688362268135"/>
    <n v="6953.666666666667"/>
    <n v="182.38629612515678"/>
    <n v="7.1440677966101696"/>
    <n v="5.98876404494382"/>
  </r>
  <r>
    <x v="3"/>
    <s v="OME"/>
    <s v="Alaska"/>
    <s v="ANC"/>
    <s v="Alaska"/>
    <s v="OMEANC"/>
    <s v="737-700"/>
    <n v="115.14285714285714"/>
    <x v="32"/>
    <n v="539"/>
    <n v="55.571428571428569"/>
    <n v="7"/>
    <n v="389"/>
    <n v="12.571428571428571"/>
    <n v="88"/>
    <n v="125"/>
    <n v="176"/>
    <n v="434434"/>
    <n v="0.4826302729528536"/>
    <n v="806"/>
    <n v="9.8707854406130267"/>
    <n v="0.7927927927927928"/>
    <n v="111"/>
    <n v="0.61881188118811881"/>
    <n v="202"/>
    <n v="0.35627530364372467"/>
    <n v="494"/>
    <n v="1160"/>
    <n v="4.9982758620689651"/>
    <n v="0.3132673350657002"/>
    <n v="29777"/>
    <n v="0.27610911807097094"/>
    <n v="26245"/>
    <n v="0.33119417588082439"/>
    <n v="31481"/>
    <n v="1.1046468812136388E-2"/>
    <n v="1050"/>
    <n v="7.3853534343997556E-3"/>
    <n v="702"/>
    <n v="6.0997548735968354E-2"/>
    <n v="5798"/>
    <n v="1"/>
    <n v="36350"/>
    <n v="5192.8571428571431"/>
    <n v="3682.5843514376379"/>
    <n v="0.28749495796325442"/>
    <n v="34057"/>
    <n v="4865.2857142857147"/>
    <n v="0.26935944383368793"/>
    <n v="32322"/>
    <n v="4617.4285714285716"/>
    <n v="0.25563719480848168"/>
    <n v="23708"/>
    <n v="0.18750840339457595"/>
    <n v="1"/>
    <n v="95053"/>
    <n v="95053"/>
    <n v="-31384"/>
    <n v="37559.625"/>
    <n v="42411.92"/>
    <n v="88361.443181818191"/>
    <n v="168332.98818181819"/>
    <n v="7782.625"/>
    <n v="16166.919999999998"/>
    <n v="56880.443181818191"/>
    <n v="-7.2241122932367174E-2"/>
    <n v="-4.5661386611473384E-2"/>
    <n v="2.657973632089379E-2"/>
    <n v="209671"/>
    <n v="0.4826302729528536"/>
    <n v="95679.524421593844"/>
    <n v="0.21879733170055751"/>
    <n v="0.29103845463292466"/>
    <n v="229.44730077120823"/>
    <n v="0.42569072499296517"/>
    <n v="6.0997548735968354E-2"/>
    <n v="-11547.141168831169"/>
    <n v="-19836.858831168829"/>
    <n v="2.4740504649879185"/>
    <n v="1.1982454802398288"/>
    <n v="0.58772229023865508"/>
    <n v="129.92574257425741"/>
    <n v="0.24941874533155187"/>
    <n v="3274.5114554929114"/>
    <n v="4865.2857142857147"/>
    <n v="39.409224558713646"/>
    <n v="4.5038560411311055"/>
    <n v="4.9982758620689651"/>
  </r>
  <r>
    <x v="5"/>
    <s v="SEA"/>
    <s v="Washington"/>
    <s v="BOI"/>
    <s v="Idaho"/>
    <s v="SEABOI"/>
    <s v="737-Max 9"/>
    <n v="163.16666666666666"/>
    <x v="26"/>
    <n v="399"/>
    <n v="69.5"/>
    <n v="6"/>
    <n v="417"/>
    <n v="12.833333333333334"/>
    <n v="77"/>
    <n v="108"/>
    <n v="233"/>
    <n v="390621"/>
    <n v="0.42594484167517876"/>
    <n v="979"/>
    <n v="7.6789873206539863"/>
    <n v="0.60629921259842523"/>
    <n v="127"/>
    <n v="0.45569620253164556"/>
    <n v="237"/>
    <n v="0.37824675324675322"/>
    <n v="616"/>
    <n v="2271"/>
    <n v="5"/>
    <n v="0.21546660691708144"/>
    <n v="13463"/>
    <n v="0.1946449434246115"/>
    <n v="12162"/>
    <n v="0.36718787510202777"/>
    <n v="22943"/>
    <n v="2.2326072691772163E-2"/>
    <n v="1395"/>
    <n v="1.8645071459436967E-2"/>
    <n v="1165"/>
    <n v="0.18172943040507017"/>
    <n v="11355"/>
    <n v="1"/>
    <n v="26068"/>
    <n v="4344.666666666667"/>
    <n v="3394.7184584984966"/>
    <n v="0.2716520253019456"/>
    <n v="28818"/>
    <n v="4803"/>
    <n v="0.30030950073467344"/>
    <n v="22631"/>
    <n v="3771.8333333333335"/>
    <n v="0.2358353914611144"/>
    <n v="18444"/>
    <n v="0.19220308250226656"/>
    <n v="1"/>
    <n v="62483"/>
    <n v="62483"/>
    <n v="-33478"/>
    <n v="22205.207792207791"/>
    <n v="26688.833333333336"/>
    <n v="60656.17167381975"/>
    <n v="109550.21279936089"/>
    <n v="8742.2077922077915"/>
    <n v="14526.833333333336"/>
    <n v="37713.17167381975"/>
    <n v="-8.5704557614669968E-2"/>
    <n v="-5.9685213715527805E-2"/>
    <n v="2.6019343899142164E-2"/>
    <n v="166383"/>
    <n v="0.42594484167517876"/>
    <n v="68906.321342925658"/>
    <n v="0.15995811797112802"/>
    <n v="0.24566267558579799"/>
    <n v="122.60911270983213"/>
    <n v="0.30729100929782488"/>
    <n v="0.18172943040507017"/>
    <n v="-10163.702133226812"/>
    <n v="-23314.297866773188"/>
    <n v="2.1390157415465549"/>
    <n v="1.0354580502033948"/>
    <n v="0.75152831643731011"/>
    <n v="51.316455696202532"/>
    <n v="0.29518429012691449"/>
    <n v="2947.1333985836841"/>
    <n v="4803"/>
    <n v="54.304035491555666"/>
    <n v="6.1390887290167866"/>
    <n v="5"/>
  </r>
  <r>
    <x v="4"/>
    <s v="SEA"/>
    <s v="Washington"/>
    <s v="BOI"/>
    <s v="Idaho"/>
    <s v="SEABOI"/>
    <s v="737-Max 9"/>
    <n v="163.16666666666666"/>
    <x v="26"/>
    <n v="399"/>
    <n v="73.833333333333329"/>
    <n v="6"/>
    <n v="443"/>
    <n v="11.833333333333334"/>
    <n v="71"/>
    <n v="103"/>
    <n v="269"/>
    <n v="390621"/>
    <n v="0.45250255362614911"/>
    <n v="979"/>
    <n v="7.6789873206539863"/>
    <n v="0.55905511811023623"/>
    <n v="127"/>
    <n v="0.43459915611814348"/>
    <n v="237"/>
    <n v="0.43668831168831168"/>
    <n v="616"/>
    <n v="3412"/>
    <n v="5"/>
    <n v="0.20253147235905858"/>
    <n v="14801"/>
    <n v="0.16978653530377669"/>
    <n v="12408"/>
    <n v="0.35023262178434594"/>
    <n v="25595"/>
    <n v="2.1962233169129722E-2"/>
    <n v="1605"/>
    <n v="2.2044334975369458E-2"/>
    <n v="1611"/>
    <n v="0.23344280240831966"/>
    <n v="17060"/>
    <n v="1"/>
    <n v="26068"/>
    <n v="4344.666666666667"/>
    <n v="3394.7184584984966"/>
    <n v="0.2716520253019456"/>
    <n v="28818"/>
    <n v="4803"/>
    <n v="0.30030950073467344"/>
    <n v="22631"/>
    <n v="3771.8333333333335"/>
    <n v="0.2358353914611144"/>
    <n v="18444"/>
    <n v="0.19220308250226656"/>
    <n v="1"/>
    <n v="73080"/>
    <n v="73080"/>
    <n v="-22881"/>
    <n v="26475.028169014084"/>
    <n v="28550.446601941745"/>
    <n v="58611.598513011151"/>
    <n v="113637.07328396698"/>
    <n v="11674.028169014084"/>
    <n v="16142.446601941745"/>
    <n v="33016.598513011151"/>
    <n v="-5.8575959817828538E-2"/>
    <n v="-3.2620249430194918E-2"/>
    <n v="2.595571038763362E-2"/>
    <n v="176757"/>
    <n v="0.45250255362614911"/>
    <n v="67780.406320541762"/>
    <n v="0.18708671576796945"/>
    <n v="0.24566267558579799"/>
    <n v="126.45598194130926"/>
    <n v="0.31693228556719111"/>
    <n v="0.23344280240831966"/>
    <n v="-10138.84554732783"/>
    <n v="-12742.15445267217"/>
    <n v="2.1629505519445855"/>
    <n v="0.97165634747655283"/>
    <n v="0.77114078823229648"/>
    <n v="52.354430379746837"/>
    <n v="0.25238095238095237"/>
    <n v="2947.1333985836841"/>
    <n v="4803"/>
    <n v="57.689898615729398"/>
    <n v="7.2595936794582396"/>
    <n v="5"/>
  </r>
  <r>
    <x v="5"/>
    <s v="ANC"/>
    <s v="Alaska"/>
    <s v="OME"/>
    <s v="Alaska"/>
    <s v="ANCOME"/>
    <s v="737-700"/>
    <n v="124"/>
    <x v="33"/>
    <n v="539"/>
    <n v="63.857142857142854"/>
    <n v="7"/>
    <n v="447"/>
    <n v="11.428571428571429"/>
    <n v="80"/>
    <n v="130"/>
    <n v="238"/>
    <n v="467852"/>
    <n v="0.51497695852534564"/>
    <n v="868"/>
    <n v="11.081321839080459"/>
    <n v="0.67226890756302526"/>
    <n v="119"/>
    <n v="0.59907834101382484"/>
    <n v="217"/>
    <n v="0.44736842105263158"/>
    <n v="532"/>
    <n v="9249"/>
    <n v="5"/>
    <n v="0.17928232442213801"/>
    <n v="26255"/>
    <n v="0.19287104373655639"/>
    <n v="28245"/>
    <n v="0.29421967291474616"/>
    <n v="43087"/>
    <n v="9.7306155894704496E-3"/>
    <n v="1425"/>
    <n v="8.1122605756427327E-3"/>
    <n v="1188"/>
    <n v="0.31578408276144626"/>
    <n v="46245"/>
    <n v="1"/>
    <n v="40808"/>
    <n v="5829.7142857142853"/>
    <n v="3682.5931592459096"/>
    <n v="0.29068011510955355"/>
    <n v="36677"/>
    <n v="5239.5714285714284"/>
    <n v="0.26125452317861925"/>
    <n v="36286"/>
    <n v="5183.7142857142853"/>
    <n v="0.25846938484770776"/>
    <n v="26617"/>
    <n v="0.18959597686411944"/>
    <n v="1"/>
    <n v="146445"/>
    <n v="146445"/>
    <n v="6057"/>
    <n v="39054.3125"/>
    <n v="47147.423076923078"/>
    <n v="96312.117647058825"/>
    <n v="182513.85322398192"/>
    <n v="12799.3125"/>
    <n v="18902.423076923078"/>
    <n v="53225.117647058825"/>
    <n v="1.2946401853577627E-2"/>
    <n v="3.8878550489099085E-2"/>
    <n v="2.5932148635521457E-2"/>
    <n v="240933"/>
    <n v="0.51497695852534564"/>
    <n v="94371.812080536911"/>
    <n v="0.31301565452322527"/>
    <n v="0.30006925266964768"/>
    <n v="224.16107382550337"/>
    <n v="0.41588325385065561"/>
    <n v="0.31578408276144626"/>
    <n v="-12132.407603425987"/>
    <n v="18189.407603425985"/>
    <n v="1.9624238763721542"/>
    <n v="1.1577361738756187"/>
    <n v="0.72038121988854209"/>
    <n v="130.16129032258064"/>
    <n v="0.18175424220697189"/>
    <n v="3274.5190986178463"/>
    <n v="5239.5714285714284"/>
    <n v="40.338147965666572"/>
    <n v="5.8456375838926178"/>
    <n v="5"/>
  </r>
  <r>
    <x v="2"/>
    <s v="SFO"/>
    <s v="California"/>
    <s v="BOI"/>
    <s v="Idaho"/>
    <s v="SFOBOI"/>
    <s v="A320"/>
    <n v="150"/>
    <x v="34"/>
    <n v="522"/>
    <n v="93"/>
    <n v="5"/>
    <n v="465"/>
    <n v="15.2"/>
    <n v="76"/>
    <n v="123"/>
    <n v="266"/>
    <n v="391500"/>
    <n v="0.62"/>
    <n v="750"/>
    <n v="8.0459109163928453"/>
    <n v="0.76"/>
    <n v="100"/>
    <n v="0.66486486486486485"/>
    <n v="185"/>
    <n v="0.57204301075268815"/>
    <n v="465"/>
    <n v="29"/>
    <n v="6"/>
    <n v="0.27254009650613986"/>
    <n v="25812"/>
    <n v="0.25301713670295328"/>
    <n v="23963"/>
    <n v="0.43055042287427803"/>
    <n v="40777"/>
    <n v="1.9586311754954649E-2"/>
    <n v="1855"/>
    <n v="2.2468825560400807E-2"/>
    <n v="2128"/>
    <n v="1.8372066012733743E-3"/>
    <n v="174"/>
    <n v="1"/>
    <n v="33087"/>
    <n v="6617.4"/>
    <n v="4112.2752095835549"/>
    <n v="0.31187082909173169"/>
    <n v="28794"/>
    <n v="5758.8"/>
    <n v="0.27140594955321795"/>
    <n v="19193"/>
    <n v="3838.6"/>
    <n v="0.18090902235795348"/>
    <n v="25018"/>
    <n v="0.23581419899709685"/>
    <n v="1"/>
    <n v="94709"/>
    <n v="-106092"/>
    <n v="-11383"/>
    <n v="33963.15789473684"/>
    <n v="36041.91056910569"/>
    <n v="71283.101503759404"/>
    <n v="141288.16996760195"/>
    <n v="8151.1578947368398"/>
    <n v="12078.91056910569"/>
    <n v="30506.101503759404"/>
    <n v="-2.9075351213282249E-2"/>
    <n v="-3.1564904380066735E-3"/>
    <n v="2.5918860775275575E-2"/>
    <n v="242730"/>
    <n v="0.62"/>
    <n v="57940.806451612909"/>
    <n v="0.24191315453384418"/>
    <n v="0.27098850574712646"/>
    <n v="203.30107526881721"/>
    <n v="0.38946566143451572"/>
    <n v="1.8372066012733743E-3"/>
    <n v="-10147.233993520387"/>
    <n v="-1235.7660064796128"/>
    <n v="2.1378876225815002"/>
    <n v="1.0728343636506901"/>
    <n v="0.72631587197090819"/>
    <n v="129.52972972972972"/>
    <n v="0.26415652155550157"/>
    <n v="2385.4353098660249"/>
    <n v="5758.8"/>
    <n v="57.793331896405022"/>
    <n v="8.5655913978494631"/>
    <n v="6"/>
  </r>
  <r>
    <x v="4"/>
    <s v="JNU"/>
    <s v="Alaska"/>
    <s v="ANC"/>
    <s v="Alaska"/>
    <s v="JNUANC"/>
    <s v="737-900"/>
    <n v="160.19999999999999"/>
    <x v="3"/>
    <n v="571"/>
    <n v="93"/>
    <n v="5"/>
    <n v="465"/>
    <n v="11.6"/>
    <n v="58"/>
    <n v="124"/>
    <n v="283"/>
    <n v="457371"/>
    <n v="0.58052434456928836"/>
    <n v="801"/>
    <n v="7.9514175257731958"/>
    <n v="0.55769230769230771"/>
    <n v="104"/>
    <n v="0.63917525773195871"/>
    <n v="194"/>
    <n v="0.56150793650793651"/>
    <n v="504"/>
    <n v="2231"/>
    <n v="5"/>
    <n v="0.15378877152772522"/>
    <n v="14225"/>
    <n v="0.22061256040736457"/>
    <n v="20406"/>
    <n v="0.47443700876785194"/>
    <n v="43884"/>
    <n v="1.832491864601014E-2"/>
    <n v="1695"/>
    <n v="1.2238234753559575E-2"/>
    <n v="1132"/>
    <n v="0.12059850589748856"/>
    <n v="11155"/>
    <n v="0.99999999999999989"/>
    <n v="29282"/>
    <n v="5856.4"/>
    <n v="3682.6138113219777"/>
    <n v="0.29881116383488954"/>
    <n v="23578"/>
    <n v="4715.6000000000004"/>
    <n v="0.24060411245471708"/>
    <n v="26037"/>
    <n v="5207.3999999999996"/>
    <n v="0.26569722945048219"/>
    <n v="19098"/>
    <n v="0.19488749425991123"/>
    <n v="1"/>
    <n v="92497"/>
    <n v="92497"/>
    <n v="-5498"/>
    <n v="25506.896551724138"/>
    <n v="31925.516129032261"/>
    <n v="78153.837455830391"/>
    <n v="135586.25013658678"/>
    <n v="11281.896551724138"/>
    <n v="11519.516129032261"/>
    <n v="34269.837455830391"/>
    <n v="-1.2020875831655264E-2"/>
    <n v="1.2935341390943805E-2"/>
    <n v="2.4956217222599067E-2"/>
    <n v="265515"/>
    <n v="0.58052434456928836"/>
    <n v="58776.154838709685"/>
    <n v="0.20223625896700928"/>
    <n v="0.21425713479866454"/>
    <n v="174.92903225806452"/>
    <n v="0.3063555731314615"/>
    <n v="0.12059850589748856"/>
    <n v="-11414.250027317359"/>
    <n v="5916.2500273173591"/>
    <n v="1.3971423882746561"/>
    <n v="1.0744294051107182"/>
    <n v="0.88940056949991353"/>
    <n v="105.18556701030928"/>
    <n v="0.20647156123982399"/>
    <n v="3274.510477610489"/>
    <n v="4715.6000000000004"/>
    <n v="58.48013872907314"/>
    <n v="6.0795698924731179"/>
    <n v="5"/>
  </r>
  <r>
    <x v="2"/>
    <s v="ANC"/>
    <s v="Alaska"/>
    <s v="OME"/>
    <s v="Alaska"/>
    <s v="ANCOME"/>
    <s v="737-800"/>
    <n v="164.85714285714286"/>
    <x v="16"/>
    <n v="539"/>
    <n v="102.42857142857143"/>
    <n v="7"/>
    <n v="717"/>
    <n v="13.142857142857142"/>
    <n v="92"/>
    <n v="199"/>
    <n v="427"/>
    <n v="622006"/>
    <n v="0.621317157712305"/>
    <n v="1154"/>
    <n v="11.477083333333333"/>
    <n v="0.60526315789473684"/>
    <n v="152"/>
    <n v="0.68620689655172418"/>
    <n v="290"/>
    <n v="0.5997191011235955"/>
    <n v="712"/>
    <n v="6986"/>
    <n v="5.9994274262811338"/>
    <n v="0.16892571845862017"/>
    <n v="37937"/>
    <n v="0.21568007551941865"/>
    <n v="48437"/>
    <n v="0.40213199868197241"/>
    <n v="90310"/>
    <n v="1.3327218160282841E-2"/>
    <n v="2993"/>
    <n v="1.3309406976640632E-2"/>
    <n v="2989"/>
    <n v="0.1866255822030653"/>
    <n v="41912"/>
    <n v="1"/>
    <n v="47723"/>
    <n v="6817.5714285714284"/>
    <n v="4158.112180068978"/>
    <n v="0.31463155743379112"/>
    <n v="42533"/>
    <n v="6076.1428571428569"/>
    <n v="0.28041455969514567"/>
    <n v="25799"/>
    <n v="3685.5714285714284"/>
    <n v="0.1700894652522762"/>
    <n v="35624"/>
    <n v="0.23486441761878704"/>
    <n v="1"/>
    <n v="224578"/>
    <n v="-151679"/>
    <n v="72899"/>
    <n v="62678.521739130432"/>
    <n v="70586.582914572864"/>
    <n v="150587.1662763466"/>
    <n v="283852.27093004988"/>
    <n v="24741.521739130432"/>
    <n v="22149.582914572864"/>
    <n v="60277.166276346601"/>
    <n v="0.11719983408520175"/>
    <n v="0.14181334744360524"/>
    <n v="2.4613513358403491E-2"/>
    <n v="386463"/>
    <n v="0.621317157712305"/>
    <n v="111331.99721059971"/>
    <n v="0.36105439497368191"/>
    <n v="0.24385456088848018"/>
    <n v="254.76429567642955"/>
    <n v="0.47266103093957246"/>
    <n v="0.1866255822030653"/>
    <n v="-15309.752990007128"/>
    <n v="88208.752990007124"/>
    <n v="1.6301515551403696"/>
    <n v="1.0909072421521688"/>
    <n v="0.82844643735187484"/>
    <n v="167.02413793103449"/>
    <n v="0.15862640151751284"/>
    <n v="2247.870756943184"/>
    <n v="6076.1428571428569"/>
    <n v="62.472318025049923"/>
    <n v="8.3430962343096233"/>
    <n v="5.9994274262811338"/>
  </r>
  <r>
    <x v="3"/>
    <s v="BOI"/>
    <s v="Idaho"/>
    <s v="SEA"/>
    <s v="Washington"/>
    <s v="BOISEA"/>
    <s v="737-Max 9"/>
    <n v="178"/>
    <x v="25"/>
    <n v="399"/>
    <n v="100.4"/>
    <n v="5"/>
    <n v="502"/>
    <n v="17"/>
    <n v="85"/>
    <n v="141"/>
    <n v="276"/>
    <n v="355110"/>
    <n v="0.56404494382022474"/>
    <n v="890"/>
    <n v="8.0821925431274337"/>
    <n v="0.73913043478260865"/>
    <n v="115"/>
    <n v="0.65581395348837213"/>
    <n v="215"/>
    <n v="0.49285714285714288"/>
    <n v="560"/>
    <n v="380"/>
    <n v="5"/>
    <n v="0.25849410174490045"/>
    <n v="16829"/>
    <n v="0.24047677562054559"/>
    <n v="15656"/>
    <n v="0.42111083804374538"/>
    <n v="27416"/>
    <n v="2.5344064880806094E-2"/>
    <n v="1650"/>
    <n v="2.5390144998771198E-2"/>
    <n v="1653"/>
    <n v="2.9184074711231262E-2"/>
    <n v="1900"/>
    <n v="1"/>
    <n v="27437"/>
    <n v="5487.4"/>
    <n v="3394.7471374374304"/>
    <n v="0.28324403563649125"/>
    <n v="26198"/>
    <n v="5239.6000000000004"/>
    <n v="0.27045330195009654"/>
    <n v="23819"/>
    <n v="4763.8"/>
    <n v="0.24589385446023929"/>
    <n v="19413"/>
    <n v="0.2004088079531729"/>
    <n v="1"/>
    <n v="65104"/>
    <n v="65104"/>
    <n v="-31763"/>
    <n v="22768.647058823532"/>
    <n v="23872.624113475176"/>
    <n v="55626.666666666664"/>
    <n v="102267.93783896537"/>
    <n v="5939.6470588235316"/>
    <n v="8216.6241134751763"/>
    <n v="28210.666666666664"/>
    <n v="-8.9445523922164968E-2"/>
    <n v="-6.558422019150946E-2"/>
    <n v="2.3861303730655509E-2"/>
    <n v="200298"/>
    <n v="0.56404494382022474"/>
    <n v="48850.900398406375"/>
    <n v="0.18333474134775141"/>
    <n v="0.27278026526991639"/>
    <n v="125.90438247011951"/>
    <n v="0.31554983075217924"/>
    <n v="2.9184074711231262E-2"/>
    <n v="-8473.3875677930737"/>
    <n v="-23289.612432206926"/>
    <n v="2.1742846711566837"/>
    <n v="1.0819278165562325"/>
    <n v="0.7273978254596275"/>
    <n v="72.818604651162786"/>
    <n v="0.29818444335217498"/>
    <n v="2947.0963322018497"/>
    <n v="5239.6000000000004"/>
    <n v="62.111858548441518"/>
    <n v="6.5796812749003983"/>
    <n v="5"/>
  </r>
  <r>
    <x v="1"/>
    <s v="HNL"/>
    <s v="Hawaii"/>
    <s v="SEA"/>
    <s v="Washington"/>
    <s v="HNLSEA"/>
    <s v="737-800"/>
    <n v="119.5"/>
    <x v="35"/>
    <n v="2677"/>
    <n v="76"/>
    <n v="2"/>
    <n v="152"/>
    <n v="10.5"/>
    <n v="21"/>
    <n v="34"/>
    <n v="97"/>
    <n v="639803"/>
    <n v="0.63598326359832635"/>
    <n v="239"/>
    <n v="8.6925041186161458"/>
    <n v="0.65625"/>
    <n v="32"/>
    <n v="0.56666666666666665"/>
    <n v="60"/>
    <n v="0.65986394557823125"/>
    <n v="147"/>
    <n v="841"/>
    <n v="5.9964328180737221"/>
    <n v="0.18914229888155235"/>
    <n v="11229"/>
    <n v="0.20049521627812963"/>
    <n v="11903"/>
    <n v="0.50441315186632529"/>
    <n v="29946"/>
    <n v="1.1201320576741679E-2"/>
    <n v="665"/>
    <n v="9.8032610160355745E-3"/>
    <n v="582"/>
    <n v="8.4944751381215475E-2"/>
    <n v="5043"/>
    <n v="0.99999999999999989"/>
    <n v="36144"/>
    <n v="18072"/>
    <n v="4158.0653292522293"/>
    <n v="0.39517187090002626"/>
    <n v="8800"/>
    <n v="4400"/>
    <n v="9.6212717571940873E-2"/>
    <n v="19539"/>
    <n v="9769.5"/>
    <n v="0.21362503279979009"/>
    <n v="26981"/>
    <n v="0.2949903787282428"/>
    <n v="1"/>
    <n v="59368"/>
    <n v="-91464"/>
    <n v="-32096"/>
    <n v="17110.857142857141"/>
    <n v="21005.294117647059"/>
    <n v="45382.082474226809"/>
    <n v="83498.233734731009"/>
    <n v="5881.8571428571413"/>
    <n v="9102.2941176470595"/>
    <n v="15436.082474226809"/>
    <n v="-5.0165441549977104E-2"/>
    <n v="-2.6392316279596213E-2"/>
    <n v="2.377312527038089E-2"/>
    <n v="406904"/>
    <n v="0.63598326359832635"/>
    <n v="31093.914473684214"/>
    <n v="9.2791062248848477E-2"/>
    <n v="0.14295650379882557"/>
    <n v="357.4013157894737"/>
    <n v="0.13350814934235103"/>
    <n v="8.4944751381215475E-2"/>
    <n v="-15210.116867365505"/>
    <n v="-16885.883132634495"/>
    <n v="1.580063185312182"/>
    <n v="0.89328189959430782"/>
    <n v="0.91728615030171234"/>
    <n v="198.38333333333333"/>
    <n v="0.45447042177604097"/>
    <n v="2247.7987624020393"/>
    <n v="4400"/>
    <n v="17.486330512570241"/>
    <n v="8.2039473684210531"/>
    <n v="5.9964328180737221"/>
  </r>
  <r>
    <x v="3"/>
    <s v="OGG"/>
    <s v="Hawaii"/>
    <s v="HNL"/>
    <s v="Hawaii"/>
    <s v="OGGHNL"/>
    <s v="737-800"/>
    <n v="175"/>
    <x v="9"/>
    <n v="101"/>
    <n v="65.166666666666671"/>
    <n v="12"/>
    <n v="782"/>
    <n v="7.416666666666667"/>
    <n v="89"/>
    <n v="145"/>
    <n v="549"/>
    <n v="212100"/>
    <n v="0.37238095238095237"/>
    <n v="2100"/>
    <n v="8.4576456915158555"/>
    <n v="0.3531746031746032"/>
    <n v="252"/>
    <n v="0.30208333333333331"/>
    <n v="480"/>
    <n v="0.40131578947368424"/>
    <n v="1368"/>
    <n v="520"/>
    <n v="4.9961538461538462"/>
    <n v="0.1446228710462287"/>
    <n v="5944"/>
    <n v="0.17749391727493918"/>
    <n v="7295"/>
    <n v="0.52138686131386858"/>
    <n v="21429"/>
    <n v="7.9927007299270075E-2"/>
    <n v="3285"/>
    <n v="1.3357664233576642E-2"/>
    <n v="549"/>
    <n v="6.3211678832116786E-2"/>
    <n v="2598"/>
    <n v="1"/>
    <n v="31146"/>
    <n v="2595.5"/>
    <n v="3682.5850994495531"/>
    <n v="0.21929015496616935"/>
    <n v="62875"/>
    <n v="5239.583333333333"/>
    <n v="0.44268504763044686"/>
    <n v="27695"/>
    <n v="2307.9166666666665"/>
    <n v="0.19499264245129586"/>
    <n v="20315"/>
    <n v="0.14303215495208793"/>
    <n v="0.99999999999999989"/>
    <n v="41100"/>
    <n v="41100"/>
    <n v="-100931"/>
    <n v="16830.20224719101"/>
    <n v="24148.96551724138"/>
    <n v="53396.852459016387"/>
    <n v="94376.020223448781"/>
    <n v="10886.20224719101"/>
    <n v="16853.96551724138"/>
    <n v="31967.852459016387"/>
    <n v="-0.47586515794436585"/>
    <n v="-0.45240608980691149"/>
    <n v="2.3459068137454353E-2"/>
    <n v="78982"/>
    <n v="0.37238095238095237"/>
    <n v="64892.117647058825"/>
    <n v="0.19377652050919378"/>
    <n v="0.6696416784535596"/>
    <n v="49.235294117647058"/>
    <n v="0.48747815958066393"/>
    <n v="6.3211678832116786E-2"/>
    <n v="-4975.6683519540647"/>
    <n v="-95955.331648045933"/>
    <n v="1.4287912003384484"/>
    <n v="0.92060762086073622"/>
    <n v="0.94886912244265909"/>
    <n v="15.197916666666666"/>
    <n v="0.49428223844282237"/>
    <n v="3274.5519273503937"/>
    <n v="5239.583333333333"/>
    <n v="92.460718800794652"/>
    <n v="4.9028132992327365"/>
    <n v="4.9961538461538462"/>
  </r>
  <r>
    <x v="2"/>
    <s v="SFO"/>
    <s v="California"/>
    <s v="YYC"/>
    <s v="Alberta"/>
    <s v="SFOYYC"/>
    <s v="A320"/>
    <n v="112.5"/>
    <x v="36"/>
    <n v="1018"/>
    <n v="95"/>
    <n v="2"/>
    <n v="190"/>
    <n v="12.5"/>
    <n v="25"/>
    <n v="47"/>
    <n v="118"/>
    <n v="229050"/>
    <n v="0.84444444444444444"/>
    <n v="225"/>
    <n v="0.96255341880341883"/>
    <n v="0.83333333333333337"/>
    <n v="30"/>
    <n v="0.8392857142857143"/>
    <n v="56"/>
    <n v="0.84285714285714286"/>
    <n v="140"/>
    <n v="0"/>
    <e v="#DIV/0!"/>
    <n v="0.21496912770460549"/>
    <n v="12290"/>
    <n v="0.25964212625282046"/>
    <n v="14844"/>
    <n v="0.5045040317643561"/>
    <n v="28843"/>
    <n v="1.4692763813821693E-2"/>
    <n v="840"/>
    <n v="6.1919504643962852E-3"/>
    <n v="354"/>
    <n v="0"/>
    <n v="0"/>
    <n v="1"/>
    <n v="3958"/>
    <n v="1979"/>
    <n v="4111.9795771130475"/>
    <n v="0.22130276768241544"/>
    <n v="8638"/>
    <n v="4319"/>
    <n v="0.48297455968688846"/>
    <n v="2296"/>
    <n v="1148"/>
    <n v="0.12837573385518591"/>
    <n v="2993"/>
    <n v="0.16734693877551021"/>
    <n v="1"/>
    <n v="57171"/>
    <n v="-17885"/>
    <n v="39286"/>
    <n v="14748"/>
    <n v="17686.468085106382"/>
    <n v="34220.508474576272"/>
    <n v="66654.976559682662"/>
    <n v="2458"/>
    <n v="2842.4680851063822"/>
    <n v="5377.5084745762724"/>
    <n v="0.17151713599650731"/>
    <n v="0.1948264059368755"/>
    <n v="2.3309269940368194E-2"/>
    <n v="193420"/>
    <n v="0.84444444444444444"/>
    <n v="10531.5"/>
    <n v="0.24960052390307794"/>
    <n v="7.8083387906570614E-2"/>
    <n v="300.89999999999998"/>
    <n v="0.29557956777996069"/>
    <n v="0"/>
    <n v="-5338.9882798413273"/>
    <n v="44624.988279841331"/>
    <n v="1.6539769310014232"/>
    <n v="1.0701920942019554"/>
    <n v="0.83178524853319857"/>
    <n v="265.07142857142856"/>
    <n v="5.23517167794861E-2"/>
    <n v="2385.3221599422832"/>
    <n v="4319"/>
    <n v="197.39164215550252"/>
    <n v="6.2842105263157899"/>
    <e v="#DIV/0!"/>
  </r>
  <r>
    <x v="3"/>
    <s v="ANC"/>
    <s v="Alaska"/>
    <s v="OME"/>
    <s v="Alaska"/>
    <s v="ANCOME"/>
    <s v="737-800"/>
    <n v="159.19999999999999"/>
    <x v="16"/>
    <n v="539"/>
    <n v="66.7"/>
    <n v="10"/>
    <n v="667"/>
    <n v="8.4"/>
    <n v="84"/>
    <n v="137"/>
    <n v="447"/>
    <n v="858088"/>
    <n v="0.41896984924623115"/>
    <n v="1592"/>
    <n v="15.830459770114942"/>
    <n v="0.4"/>
    <n v="210"/>
    <n v="0.34250000000000003"/>
    <n v="400"/>
    <n v="0.45519348268839105"/>
    <n v="982"/>
    <n v="12072"/>
    <n v="4.9998343273691184"/>
    <n v="0.1272340714708709"/>
    <n v="26212"/>
    <n v="0.14721815022280038"/>
    <n v="30329"/>
    <n v="0.41086528100032038"/>
    <n v="84644"/>
    <n v="1.3033094838214878E-2"/>
    <n v="2685"/>
    <n v="8.6693137359596922E-3"/>
    <n v="1786"/>
    <n v="0.29298008873183373"/>
    <n v="60358"/>
    <n v="1"/>
    <n v="58297"/>
    <n v="5829.7"/>
    <n v="3682.5841350517335"/>
    <n v="0.29067981690716715"/>
    <n v="52395"/>
    <n v="5239.5"/>
    <n v="0.26125133380535914"/>
    <n v="51837"/>
    <n v="5183.7"/>
    <n v="0.25846904075710281"/>
    <n v="38025"/>
    <n v="0.18959980853037087"/>
    <n v="1"/>
    <n v="206014"/>
    <n v="206014"/>
    <n v="5460"/>
    <n v="65530"/>
    <n v="88551.824817518238"/>
    <n v="185951.69574944073"/>
    <n v="340033.52056695893"/>
    <n v="39318"/>
    <n v="58222.824817518238"/>
    <n v="101307.69574944073"/>
    <n v="6.3629837499184234E-3"/>
    <n v="2.9536425234586543E-2"/>
    <n v="2.3173441484668121E-2"/>
    <n v="359513"/>
    <n v="0.41896984924623115"/>
    <n v="201996.70164917543"/>
    <n v="0.24008493301386338"/>
    <n v="0.23372194926394496"/>
    <n v="218.37481259370315"/>
    <n v="0.40514807531299285"/>
    <n v="0.29298008873183373"/>
    <n v="-19884.852056695898"/>
    <n v="25344.852056695898"/>
    <n v="1.407457759744476"/>
    <n v="0.8549734036901937"/>
    <n v="0.97193941851077648"/>
    <n v="75.822500000000005"/>
    <n v="0.18457483471997049"/>
    <n v="3274.5100744236706"/>
    <n v="5239.5"/>
    <n v="42.133962606643678"/>
    <n v="6.7031484257871066"/>
    <n v="4.9998343273691184"/>
  </r>
  <r>
    <x v="3"/>
    <s v="HNL"/>
    <s v="Hawaii"/>
    <s v="OGG"/>
    <s v="Hawaii"/>
    <s v="HNLOGG"/>
    <s v="737-800"/>
    <n v="175"/>
    <x v="8"/>
    <n v="101"/>
    <n v="83"/>
    <n v="10"/>
    <n v="830"/>
    <n v="13.2"/>
    <n v="132"/>
    <n v="251"/>
    <n v="447"/>
    <n v="176750"/>
    <n v="0.47428571428571431"/>
    <n v="1750"/>
    <n v="7.1221650625069142"/>
    <n v="0.62857142857142856"/>
    <n v="210"/>
    <n v="0.62749999999999995"/>
    <n v="400"/>
    <n v="0.39210526315789473"/>
    <n v="1140"/>
    <n v="0"/>
    <e v="#DIV/0!"/>
    <n v="0.2094768195357086"/>
    <n v="9213"/>
    <n v="0.25804324594711353"/>
    <n v="11349"/>
    <n v="0.410449967031218"/>
    <n v="18052"/>
    <n v="6.104908937950479E-2"/>
    <n v="2685"/>
    <n v="6.0980878106455062E-2"/>
    <n v="2682"/>
    <n v="0"/>
    <n v="0"/>
    <n v="1"/>
    <n v="26228"/>
    <n v="2622.8"/>
    <n v="3682.5880571164503"/>
    <n v="0.22030709269898868"/>
    <n v="52395"/>
    <n v="5239.5"/>
    <n v="0.44010180425360346"/>
    <n v="23322"/>
    <n v="2332.1999999999998"/>
    <n v="0.19589759096865236"/>
    <n v="17107"/>
    <n v="0.1436935120787555"/>
    <n v="1"/>
    <n v="43981"/>
    <n v="43981"/>
    <n v="-75071"/>
    <n v="14657.045454545454"/>
    <n v="18086.05577689243"/>
    <n v="46038.657718120805"/>
    <n v="78781.758949558687"/>
    <n v="5444.045454545454"/>
    <n v="6737.05577689243"/>
    <n v="27986.657718120805"/>
    <n v="-0.4247298444130127"/>
    <n v="-0.40200409677535581"/>
    <n v="2.272574763765689E-2"/>
    <n v="83830"/>
    <n v="0.47428571428571431"/>
    <n v="48750.024096385532"/>
    <n v="0.24883168316831683"/>
    <n v="0.67356152758132959"/>
    <n v="52.989156626506023"/>
    <n v="0.52464511511392098"/>
    <n v="0"/>
    <n v="-4016.7758949558688"/>
    <n v="-71054.224105044137"/>
    <n v="1.9882685036515253"/>
    <n v="1.2858516341223392"/>
    <n v="0.71765171981074038"/>
    <n v="28.372499999999999"/>
    <n v="0.38896341602055434"/>
    <n v="3274.5660617687149"/>
    <n v="5239.5"/>
    <n v="116.53759674419148"/>
    <n v="6.4662650602409641"/>
    <e v="#DIV/0!"/>
  </r>
  <r>
    <x v="5"/>
    <s v="SEA"/>
    <s v="Washington"/>
    <s v="BOI"/>
    <s v="Idaho"/>
    <s v="SEABOI"/>
    <s v="737-700"/>
    <n v="124"/>
    <x v="14"/>
    <n v="399"/>
    <n v="55.428571428571431"/>
    <n v="7"/>
    <n v="388"/>
    <n v="10.714285714285714"/>
    <n v="75"/>
    <n v="103"/>
    <n v="210"/>
    <n v="346332"/>
    <n v="0.44700460829493088"/>
    <n v="868"/>
    <n v="9.7732565899232551"/>
    <n v="0.63025210084033612"/>
    <n v="119"/>
    <n v="0.47465437788018433"/>
    <n v="217"/>
    <n v="0.39473684210526316"/>
    <n v="532"/>
    <n v="4841"/>
    <n v="5"/>
    <n v="0.20203583954405963"/>
    <n v="14747"/>
    <n v="0.15942843051293293"/>
    <n v="11637"/>
    <n v="0.27815377027619465"/>
    <n v="20303"/>
    <n v="1.726216571679088E-2"/>
    <n v="1260"/>
    <n v="1.1508110477860588E-2"/>
    <n v="840"/>
    <n v="0.33161168347216136"/>
    <n v="24205"/>
    <n v="1"/>
    <n v="35990"/>
    <n v="5141.4285714285716"/>
    <n v="3682.4982204097246"/>
    <n v="0.28085591209888877"/>
    <n v="36677"/>
    <n v="5239.5714285714284"/>
    <n v="0.28621706829816457"/>
    <n v="32003"/>
    <n v="4571.8571428571431"/>
    <n v="0.24974247721313522"/>
    <n v="23474"/>
    <n v="0.18318454238981147"/>
    <n v="1"/>
    <n v="72992"/>
    <n v="72992"/>
    <n v="-55152"/>
    <n v="23398.573333333334"/>
    <n v="24516.786407766991"/>
    <n v="51434.266666666663"/>
    <n v="99349.626407766991"/>
    <n v="8651.5733333333337"/>
    <n v="12879.786407766991"/>
    <n v="31131.266666666663"/>
    <n v="-0.15924604137070789"/>
    <n v="-0.13752343894307567"/>
    <n v="2.1722602427632215E-2"/>
    <n v="154812"/>
    <n v="0.44700460829493088"/>
    <n v="60355.051546391755"/>
    <n v="0.21075730801658524"/>
    <n v="0.37000334938729312"/>
    <n v="125.73969072164948"/>
    <n v="0.31513706947781822"/>
    <n v="0.33161168347216136"/>
    <n v="-7523.2323439667134"/>
    <n v="-47628.767656033284"/>
    <n v="2.3039893962168585"/>
    <n v="0.99702272581232465"/>
    <n v="0.70953257584383345"/>
    <n v="53.626728110599082"/>
    <n v="0.32159688733011838"/>
    <n v="3274.5482230556381"/>
    <n v="5239.5714285714284"/>
    <n v="39.700175313114009"/>
    <n v="5.4123711340206189"/>
    <n v="5"/>
  </r>
  <r>
    <x v="2"/>
    <s v="OME"/>
    <s v="Alaska"/>
    <s v="ANC"/>
    <s v="Alaska"/>
    <s v="OMEANC"/>
    <s v="737-800"/>
    <n v="164.85714285714286"/>
    <x v="22"/>
    <n v="539"/>
    <n v="102.42857142857143"/>
    <n v="7"/>
    <n v="717"/>
    <n v="20.142857142857142"/>
    <n v="141"/>
    <n v="209"/>
    <n v="367"/>
    <n v="622006"/>
    <n v="0.621317157712305"/>
    <n v="1154"/>
    <n v="11.009722222222221"/>
    <n v="0.92763157894736847"/>
    <n v="152"/>
    <n v="0.72068965517241379"/>
    <n v="290"/>
    <n v="0.5154494382022472"/>
    <n v="712"/>
    <n v="6986"/>
    <n v="5.9994274262811338"/>
    <n v="0.24579402358806493"/>
    <n v="55415"/>
    <n v="0.2242063756082199"/>
    <n v="50548"/>
    <n v="0.31966307833561763"/>
    <n v="72069"/>
    <n v="1.1412578231383037E-2"/>
    <n v="2573"/>
    <n v="1.3022669913463117E-2"/>
    <n v="2936"/>
    <n v="0.1859012743232514"/>
    <n v="41912"/>
    <n v="1"/>
    <n v="45779"/>
    <n v="6539.8571428571431"/>
    <n v="4158.0522265674281"/>
    <n v="0.3109289357684758"/>
    <n v="42533"/>
    <n v="6076.1428571428569"/>
    <n v="0.28888224786562794"/>
    <n v="24748"/>
    <n v="3535.4285714285716"/>
    <n v="0.16808731738129359"/>
    <n v="34173"/>
    <n v="0.23210149898460264"/>
    <n v="0.99999999999999989"/>
    <n v="225453"/>
    <n v="-147233"/>
    <n v="78220"/>
    <n v="59738.156028368794"/>
    <n v="70138.37320574162"/>
    <n v="139817.78746594005"/>
    <n v="269694.31670005049"/>
    <n v="4323.1560283687941"/>
    <n v="19590.37320574162"/>
    <n v="67748.787465940055"/>
    <n v="0.12575441394456002"/>
    <n v="0.14680664924684936"/>
    <n v="2.1052235302289335E-2"/>
    <n v="386463"/>
    <n v="0.621317157712305"/>
    <n v="111865.29567642958"/>
    <n v="0.36246113381542944"/>
    <n v="0.23670671987086941"/>
    <n v="255.98465829846583"/>
    <n v="0.4749251545426082"/>
    <n v="0.1859012743232514"/>
    <n v="-13094.616671435781"/>
    <n v="91314.616671435782"/>
    <n v="2.3631510804680884"/>
    <n v="1.1298315994334998"/>
    <n v="0.65610937069260622"/>
    <n v="174.30344827586208"/>
    <n v="0.15157482934358824"/>
    <n v="2247.8314620915858"/>
    <n v="6076.1428571428569"/>
    <n v="65.124258862116818"/>
    <n v="7.683403068340307"/>
    <n v="5.9994274262811338"/>
  </r>
  <r>
    <x v="5"/>
    <s v="YVR"/>
    <s v="British Columbia"/>
    <s v="LAX"/>
    <s v="California"/>
    <s v="YVRLAX"/>
    <s v="A320"/>
    <n v="150"/>
    <x v="37"/>
    <n v="1080"/>
    <n v="87.5"/>
    <n v="4"/>
    <n v="350"/>
    <n v="12.5"/>
    <n v="50"/>
    <n v="69"/>
    <n v="231"/>
    <n v="648000"/>
    <n v="0.58333333333333337"/>
    <n v="600"/>
    <n v="2.5879137305146274"/>
    <n v="0.625"/>
    <n v="80"/>
    <n v="0.46621621621621623"/>
    <n v="148"/>
    <n v="0.62096774193548387"/>
    <n v="372"/>
    <n v="0"/>
    <e v="#DIV/0!"/>
    <n v="0.23829688646338795"/>
    <n v="18514"/>
    <n v="0.18741714182744906"/>
    <n v="14561"/>
    <n v="0.54760403125120671"/>
    <n v="42545"/>
    <n v="1.7762217960434017E-2"/>
    <n v="1380"/>
    <n v="8.9197224975222991E-3"/>
    <n v="693"/>
    <n v="0"/>
    <n v="0"/>
    <n v="1"/>
    <n v="9354"/>
    <n v="2338.5"/>
    <n v="3614.4945210905012"/>
    <n v="0.20777893778182546"/>
    <n v="20569"/>
    <n v="5142.25"/>
    <n v="0.45689597725404829"/>
    <n v="8874"/>
    <n v="2218.5"/>
    <n v="0.19711677291810126"/>
    <n v="6222"/>
    <n v="0.13820831204602502"/>
    <n v="1"/>
    <n v="77693"/>
    <n v="77693"/>
    <n v="32674"/>
    <n v="29622.400000000001"/>
    <n v="31232.289855072464"/>
    <n v="68514.025974025979"/>
    <n v="129368.71582909845"/>
    <n v="11108.400000000001"/>
    <n v="16671.289855072464"/>
    <n v="25969.025974025979"/>
    <n v="5.0422839506172837E-2"/>
    <n v="7.1159226785917615E-2"/>
    <n v="2.0736387279744778E-2"/>
    <n v="378000"/>
    <n v="0.58333333333333337"/>
    <n v="55495"/>
    <n v="0.1198966049382716"/>
    <n v="6.9473765432098766E-2"/>
    <n v="221.98"/>
    <n v="0.20553703703703702"/>
    <n v="0"/>
    <n v="-13437.178957274611"/>
    <n v="46111.178957274613"/>
    <n v="1.8362205765670458"/>
    <n v="0.78062789051945358"/>
    <n v="0.90744469375741177"/>
    <n v="98.38513513513513"/>
    <n v="8.0084434891174242E-2"/>
    <n v="3429.0169318106805"/>
    <n v="5142.25"/>
    <n v="135.24407551653576"/>
    <n v="5.9228571428571426"/>
    <e v="#DIV/0!"/>
  </r>
  <r>
    <x v="2"/>
    <s v="YYC"/>
    <s v="Alberta"/>
    <s v="SFO"/>
    <s v="California"/>
    <s v="YYCSFO"/>
    <s v="A320"/>
    <n v="112.5"/>
    <x v="38"/>
    <n v="1018"/>
    <n v="95"/>
    <n v="2"/>
    <n v="190"/>
    <n v="14"/>
    <n v="28"/>
    <n v="51"/>
    <n v="111"/>
    <n v="229050"/>
    <n v="0.84444444444444444"/>
    <n v="225"/>
    <n v="1.0233369098712446"/>
    <n v="0.93333333333333335"/>
    <n v="30"/>
    <n v="0.9107142857142857"/>
    <n v="56"/>
    <n v="0.79285714285714282"/>
    <n v="140"/>
    <n v="0"/>
    <e v="#DIV/0!"/>
    <n v="0.2186056428114562"/>
    <n v="12304"/>
    <n v="0.28121668680264372"/>
    <n v="15828"/>
    <n v="0.4766363442541397"/>
    <n v="26827"/>
    <n v="1.3680619714306019E-2"/>
    <n v="770"/>
    <n v="9.8607064174543388E-3"/>
    <n v="555"/>
    <n v="0"/>
    <n v="0"/>
    <n v="1"/>
    <n v="4208"/>
    <n v="2104"/>
    <n v="4112.0377457404984"/>
    <n v="0.22784124749580378"/>
    <n v="8638"/>
    <n v="4319"/>
    <n v="0.46770263685093943"/>
    <n v="2441"/>
    <n v="1220.5"/>
    <n v="0.13216741566950024"/>
    <n v="3182"/>
    <n v="0.17228869998375657"/>
    <n v="1"/>
    <n v="56284"/>
    <n v="-18469"/>
    <n v="37815"/>
    <n v="13182.857142857143"/>
    <n v="17379.764705882353"/>
    <n v="33835.855855855858"/>
    <n v="64398.477704595352"/>
    <n v="878.85714285714312"/>
    <n v="1551.7647058823532"/>
    <n v="7008.855855855858"/>
    <n v="0.16509495743287492"/>
    <n v="0.18570067169743582"/>
    <n v="2.0605714264560898E-2"/>
    <n v="193420"/>
    <n v="0.84444444444444444"/>
    <n v="10368.105263157893"/>
    <n v="0.24572800698537436"/>
    <n v="8.0633049552499461E-2"/>
    <n v="296.2315789473684"/>
    <n v="0.29099369248268014"/>
    <n v="0"/>
    <n v="-4719.7388522976771"/>
    <n v="42534.738852297676"/>
    <n v="1.6865323847474176"/>
    <n v="1.1622716154639954"/>
    <n v="0.78797727136852669"/>
    <n v="282.64285714285717"/>
    <n v="5.6534716793404875E-2"/>
    <n v="2385.3336828309307"/>
    <n v="4319"/>
    <n v="185.66710353866318"/>
    <n v="6.9736842105263159"/>
    <e v="#DIV/0!"/>
  </r>
  <r>
    <x v="0"/>
    <s v="SFO"/>
    <s v="California"/>
    <s v="SEA"/>
    <s v="Washington"/>
    <s v="SFOSEA"/>
    <s v="A321"/>
    <n v="181.875"/>
    <x v="39"/>
    <n v="679"/>
    <n v="71.75"/>
    <n v="8"/>
    <n v="574"/>
    <n v="8.75"/>
    <n v="70"/>
    <n v="113"/>
    <n v="391"/>
    <n v="987945"/>
    <n v="0.39450171821305841"/>
    <n v="1455"/>
    <n v="16.127658003544006"/>
    <n v="0.37234042553191488"/>
    <n v="188"/>
    <n v="0.32011331444759206"/>
    <n v="353"/>
    <n v="0.4273224043715847"/>
    <n v="915"/>
    <n v="633"/>
    <n v="5.9952606635071088"/>
    <n v="0.19242026200257417"/>
    <n v="21827"/>
    <n v="0.17126258441031789"/>
    <n v="19427"/>
    <n v="0.55121921117125372"/>
    <n v="62527"/>
    <n v="2.406685826119153E-2"/>
    <n v="2730"/>
    <n v="2.7575506461907366E-2"/>
    <n v="3128"/>
    <n v="3.3455577692755256E-2"/>
    <n v="3795"/>
    <n v="0.99999999999999978"/>
    <n v="72881"/>
    <n v="9110.125"/>
    <n v="4519.0070364825824"/>
    <n v="0.3362321113868923"/>
    <n v="52152"/>
    <n v="6519"/>
    <n v="0.2406001162586848"/>
    <n v="41981"/>
    <n v="5247.625"/>
    <n v="0.19367681931001393"/>
    <n v="49744"/>
    <n v="0.22949095304440897"/>
    <n v="1"/>
    <n v="113434"/>
    <n v="-216758"/>
    <n v="-103324"/>
    <n v="58621.08571428572"/>
    <n v="60687.884955752212"/>
    <n v="146322.77493606138"/>
    <n v="265631.74560609931"/>
    <n v="36794.08571428572"/>
    <n v="41260.884955752212"/>
    <n v="83795.774936061382"/>
    <n v="-0.10458476939505741"/>
    <n v="-8.4106561396876944E-2"/>
    <n v="2.0478207998180467E-2"/>
    <n v="389746"/>
    <n v="0.39450171821305841"/>
    <n v="168278.6742160279"/>
    <n v="0.11481813258835259"/>
    <n v="0.21940290198341"/>
    <n v="191.00871080139373"/>
    <n v="0.2813088524320968"/>
    <n v="3.3455577692755256E-2"/>
    <n v="-20231.343200762414"/>
    <n v="-83092.656799237593"/>
    <n v="1.628844865015467"/>
    <n v="0.77210178886991077"/>
    <n v="0.95871610262952323"/>
    <n v="55.033994334277622"/>
    <n v="0.43852813089549869"/>
    <n v="2603.0437891710499"/>
    <n v="6519"/>
    <n v="35.591032490511964"/>
    <n v="10.205574912891986"/>
    <n v="5.9952606635071088"/>
  </r>
  <r>
    <x v="1"/>
    <s v="SEA"/>
    <s v="Washington"/>
    <s v="HNL"/>
    <s v="Hawaii"/>
    <s v="SEAHNL"/>
    <s v="737-800"/>
    <n v="119.5"/>
    <x v="40"/>
    <n v="2677"/>
    <n v="76"/>
    <n v="2"/>
    <n v="152"/>
    <n v="14.5"/>
    <n v="29"/>
    <n v="55"/>
    <n v="68"/>
    <n v="639803"/>
    <n v="0.63598326359832635"/>
    <n v="239"/>
    <n v="9.1858650662251655"/>
    <n v="0.90625"/>
    <n v="32"/>
    <n v="0.91666666666666663"/>
    <n v="60"/>
    <n v="0.46258503401360546"/>
    <n v="147"/>
    <n v="841"/>
    <n v="5.9964328180737221"/>
    <n v="0.28674303375977822"/>
    <n v="17998"/>
    <n v="0.30955757006070067"/>
    <n v="19430"/>
    <n v="0.30688100434941928"/>
    <n v="19262"/>
    <n v="7.8066499912374339E-3"/>
    <n v="490"/>
    <n v="8.6669746841493145E-3"/>
    <n v="544"/>
    <n v="8.0344767154715058E-2"/>
    <n v="5043"/>
    <n v="1"/>
    <n v="38195"/>
    <n v="19097.5"/>
    <n v="4158.0188392312011"/>
    <n v="0.39722323332120013"/>
    <n v="8800"/>
    <n v="4400"/>
    <n v="9.1518901773178715E-2"/>
    <n v="20648"/>
    <n v="10324"/>
    <n v="0.21473662316052208"/>
    <n v="28512"/>
    <n v="0.29652124174509908"/>
    <n v="1"/>
    <n v="62767"/>
    <n v="-96155"/>
    <n v="-33388"/>
    <n v="19859.862068965518"/>
    <n v="21196.363636363636"/>
    <n v="41639.911764705881"/>
    <n v="82696.137470035028"/>
    <n v="1861.8620689655181"/>
    <n v="1766.363636363636"/>
    <n v="22377.911764705881"/>
    <n v="-5.2184813137793974E-2"/>
    <n v="-3.186126239636651E-2"/>
    <n v="2.0323550741427464E-2"/>
    <n v="406904"/>
    <n v="0.63598326359832635"/>
    <n v="33039.394736842107"/>
    <n v="9.8103635025156177E-2"/>
    <n v="0.15028844816295014"/>
    <n v="379.76315789473682"/>
    <n v="0.14186147101036115"/>
    <n v="8.0344767154715058E-2"/>
    <n v="-13003.068735017518"/>
    <n v="-20384.931264982482"/>
    <n v="2.3711864967366378"/>
    <n v="1.3652525430705005"/>
    <n v="0.55242775183807868"/>
    <n v="323.83333333333331"/>
    <n v="0.45425143785747285"/>
    <n v="2247.8013612369637"/>
    <n v="4400"/>
    <n v="16.547162287292643"/>
    <n v="6.8026315789473681"/>
    <n v="5.9964328180737221"/>
  </r>
  <r>
    <x v="5"/>
    <s v="GEG"/>
    <s v="Washington"/>
    <s v="SEA"/>
    <s v="Washington"/>
    <s v="GEGSEA"/>
    <s v="737-700"/>
    <n v="124"/>
    <x v="41"/>
    <n v="223"/>
    <n v="77"/>
    <n v="8"/>
    <n v="616"/>
    <n v="10.5"/>
    <n v="84"/>
    <n v="154"/>
    <n v="378"/>
    <n v="221216"/>
    <n v="0.62096774193548387"/>
    <n v="992"/>
    <n v="9.845965556429757"/>
    <n v="0.61764705882352944"/>
    <n v="136"/>
    <n v="0.62096774193548387"/>
    <n v="248"/>
    <n v="0.62171052631578949"/>
    <n v="608"/>
    <n v="1314"/>
    <n v="5"/>
    <n v="0.18287892113749635"/>
    <n v="12476"/>
    <n v="0.21465845793022573"/>
    <n v="14644"/>
    <n v="0.46165347405452944"/>
    <n v="31494"/>
    <n v="3.3421284080914687E-2"/>
    <n v="2280"/>
    <n v="1.108179419525066E-2"/>
    <n v="756"/>
    <n v="9.6306068601583111E-2"/>
    <n v="6570"/>
    <n v="1"/>
    <n v="36258"/>
    <n v="4532.25"/>
    <n v="3682.5235465426008"/>
    <n v="0.27045090068250477"/>
    <n v="41916"/>
    <n v="5239.5"/>
    <n v="0.31265430947674633"/>
    <n v="32241"/>
    <n v="4030.125"/>
    <n v="0.24048782307089844"/>
    <n v="23650"/>
    <n v="0.17640696676985046"/>
    <n v="1"/>
    <n v="68220"/>
    <n v="68220"/>
    <n v="-65845"/>
    <n v="20199.238095238095"/>
    <n v="23582.545454545456"/>
    <n v="50657.015873015873"/>
    <n v="94438.79942279942"/>
    <n v="7723.2380952380954"/>
    <n v="8938.5454545454559"/>
    <n v="19163.015873015873"/>
    <n v="-0.29765026037899611"/>
    <n v="-0.27740714989941989"/>
    <n v="2.0243110479576221E-2"/>
    <n v="137368"/>
    <n v="0.62096774193548387"/>
    <n v="37630.519480519477"/>
    <n v="0.30838637349920439"/>
    <n v="0.6060366338782005"/>
    <n v="100.08116883116882"/>
    <n v="0.44879447906353731"/>
    <n v="9.6306068601583111E-2"/>
    <n v="-4478.0999278499276"/>
    <n v="-61366.900072150071"/>
    <n v="1.5525541980534667"/>
    <n v="0.99935169072235297"/>
    <n v="0.87666679237760692"/>
    <n v="59.048387096774192"/>
    <n v="0.34667253004983878"/>
    <n v="3274.5391820861601"/>
    <n v="5239.5"/>
    <n v="62.563696416521651"/>
    <n v="4.9285714285714288"/>
    <n v="5"/>
  </r>
  <r>
    <x v="5"/>
    <s v="SEA"/>
    <s v="Washington"/>
    <s v="JNU"/>
    <s v="Alaska"/>
    <s v="SEAJNU"/>
    <s v="737-Max 9"/>
    <n v="178"/>
    <x v="42"/>
    <n v="909"/>
    <n v="76"/>
    <n v="6"/>
    <n v="456"/>
    <n v="9"/>
    <n v="54"/>
    <n v="101"/>
    <n v="301"/>
    <n v="970812"/>
    <n v="0.42696629213483145"/>
    <n v="1068"/>
    <n v="15.389144316730523"/>
    <n v="0.39130434782608697"/>
    <n v="138"/>
    <n v="0.39147286821705424"/>
    <n v="258"/>
    <n v="0.44791666666666669"/>
    <n v="672"/>
    <n v="5247"/>
    <n v="5"/>
    <n v="0.15351943855748185"/>
    <n v="17675"/>
    <n v="0.17353993676823123"/>
    <n v="19980"/>
    <n v="0.41375117256714034"/>
    <n v="47636"/>
    <n v="1.5634228537678492E-2"/>
    <n v="1800"/>
    <n v="1.5686342632804086E-2"/>
    <n v="1806"/>
    <n v="0.22786888093666399"/>
    <n v="26235"/>
    <n v="0.99999999999999989"/>
    <n v="52241"/>
    <n v="8706.8333333333339"/>
    <n v="3394.6656763238921"/>
    <n v="0.31471619456124922"/>
    <n v="31437"/>
    <n v="5239.5"/>
    <n v="0.18938636336253117"/>
    <n v="45353"/>
    <n v="7558.833333333333"/>
    <n v="0.27322071882116222"/>
    <n v="36963"/>
    <n v="0.22267672325505741"/>
    <n v="1"/>
    <n v="115132"/>
    <n v="115132"/>
    <n v="-50862"/>
    <n v="45169.444444444445"/>
    <n v="51038.019801980205"/>
    <n v="106350.13953488371"/>
    <n v="202557.60378130834"/>
    <n v="27494.444444444445"/>
    <n v="31058.019801980205"/>
    <n v="58714.13953488371"/>
    <n v="-5.2391194175597337E-2"/>
    <n v="-3.2259145989592841E-2"/>
    <n v="2.0132048186004496E-2"/>
    <n v="414504"/>
    <n v="0.42696629213483145"/>
    <n v="119309.13157894739"/>
    <n v="0.11859350729080399"/>
    <n v="0.17098470146640132"/>
    <n v="194.94956140350877"/>
    <n v="0.21446596414027366"/>
    <n v="0.22786888093666399"/>
    <n v="-19544.433963551393"/>
    <n v="-31317.566036448607"/>
    <n v="1.6037932540922559"/>
    <n v="0.96971435411408224"/>
    <n v="0.88763426722296956"/>
    <n v="77.441860465116278"/>
    <n v="0.3210488830212278"/>
    <n v="2947.0774376125551"/>
    <n v="5239.5"/>
    <n v="29.631277127231385"/>
    <n v="7.9078947368421053"/>
    <n v="5"/>
  </r>
  <r>
    <x v="4"/>
    <s v="GEG"/>
    <s v="Washington"/>
    <s v="SEA"/>
    <s v="Washington"/>
    <s v="GEGSEA"/>
    <s v="737-Max 9"/>
    <n v="166.875"/>
    <x v="43"/>
    <n v="223"/>
    <n v="103.5"/>
    <n v="8"/>
    <n v="828"/>
    <n v="17.125"/>
    <n v="137"/>
    <n v="171"/>
    <n v="520"/>
    <n v="297705"/>
    <n v="0.62022471910112364"/>
    <n v="1335"/>
    <n v="9.2305927091528979"/>
    <n v="0.79190751445086704"/>
    <n v="173"/>
    <n v="0.52941176470588236"/>
    <n v="323"/>
    <n v="0.61904761904761907"/>
    <n v="840"/>
    <n v="1908"/>
    <n v="4.9989517819706499"/>
    <n v="0.23155042628828701"/>
    <n v="22732"/>
    <n v="0.15971804875067483"/>
    <n v="15680"/>
    <n v="0.45331201043056646"/>
    <n v="44503"/>
    <n v="3.1780632149368972E-2"/>
    <n v="3120"/>
    <n v="2.6483860124474144E-2"/>
    <n v="2600"/>
    <n v="9.7155022256628601E-2"/>
    <n v="9538"/>
    <n v="1"/>
    <n v="31335"/>
    <n v="3916.875"/>
    <n v="3394.6899172497069"/>
    <n v="0.26111194440277985"/>
    <n v="39297"/>
    <n v="4912.125"/>
    <n v="0.32745862706864659"/>
    <n v="27203"/>
    <n v="3400.375"/>
    <n v="0.22668033265003418"/>
    <n v="22171"/>
    <n v="0.18474909587853941"/>
    <n v="1"/>
    <n v="98173"/>
    <n v="98173"/>
    <n v="-21833"/>
    <n v="28705.372262773722"/>
    <n v="29617.777777777777"/>
    <n v="71889.461538461532"/>
    <n v="130212.61157901303"/>
    <n v="5973.3722627737225"/>
    <n v="13937.777777777777"/>
    <n v="27386.461538461532"/>
    <n v="-7.3337700072219139E-2"/>
    <n v="-5.3478438563757315E-2"/>
    <n v="1.9859261508461824E-2"/>
    <n v="184644"/>
    <n v="0.62022471910112364"/>
    <n v="54272.880434782594"/>
    <n v="0.32976604356661798"/>
    <n v="0.40310374363883711"/>
    <n v="107.04710144927536"/>
    <n v="0.48003184506401508"/>
    <n v="9.7155022256628601E-2"/>
    <n v="-5912.2014473766285"/>
    <n v="-15920.798552623372"/>
    <n v="2.117214683607664"/>
    <n v="0.78219833844537345"/>
    <n v="0.85365690049764098"/>
    <n v="48.544891640866872"/>
    <n v="0.22583602416142931"/>
    <n v="2947.0480235820578"/>
    <n v="4912.125"/>
    <n v="89.701715381610256"/>
    <n v="6.908212560386473"/>
    <n v="4.9989517819706499"/>
  </r>
  <r>
    <x v="1"/>
    <s v="BOI"/>
    <s v="Idaho"/>
    <s v="SEA"/>
    <s v="Washington"/>
    <s v="BOISEA"/>
    <s v="737-Max 9"/>
    <n v="178"/>
    <x v="25"/>
    <n v="399"/>
    <n v="101"/>
    <n v="7"/>
    <n v="707"/>
    <n v="20"/>
    <n v="140"/>
    <n v="228"/>
    <n v="339"/>
    <n v="497154"/>
    <n v="0.56741573033707871"/>
    <n v="1246"/>
    <n v="11.315069560378408"/>
    <n v="0.86956521739130432"/>
    <n v="161"/>
    <n v="0.75747508305647837"/>
    <n v="301"/>
    <n v="0.43239795918367346"/>
    <n v="784"/>
    <n v="1754"/>
    <n v="6"/>
    <n v="0.24355283519637594"/>
    <n v="28172"/>
    <n v="0.27288603020636115"/>
    <n v="31565"/>
    <n v="0.35734972465008513"/>
    <n v="41335"/>
    <n v="2.0575598032350373E-2"/>
    <n v="2380"/>
    <n v="1.4653629691106673E-2"/>
    <n v="1695"/>
    <n v="9.0982182223720731E-2"/>
    <n v="10524"/>
    <n v="1"/>
    <n v="49756"/>
    <n v="7108"/>
    <n v="4397.3216191466363"/>
    <n v="0.31570665346886462"/>
    <n v="46043"/>
    <n v="6577.5714285714284"/>
    <n v="0.29214730777528203"/>
    <n v="26779"/>
    <n v="3825.5714285714284"/>
    <n v="0.16991535640410654"/>
    <n v="35024"/>
    <n v="0.22223068235174681"/>
    <n v="1"/>
    <n v="115671"/>
    <n v="-157602"/>
    <n v="-41931"/>
    <n v="32397.8"/>
    <n v="41671.337719298244"/>
    <n v="95594.808259587022"/>
    <n v="169663.94597888528"/>
    <n v="4225.7999999999993"/>
    <n v="10106.337719298244"/>
    <n v="54259.808259587022"/>
    <n v="-8.434207509142036E-2"/>
    <n v="-6.4632187560484194E-2"/>
    <n v="1.9709887530936165E-2"/>
    <n v="282093"/>
    <n v="0.56741573033707871"/>
    <n v="80161.574257425731"/>
    <n v="0.232666336789003"/>
    <n v="0.31700841188042339"/>
    <n v="148.72277227722773"/>
    <n v="0.37273877763716223"/>
    <n v="9.0982182223720731E-2"/>
    <n v="-9798.8494255550377"/>
    <n v="-32132.150574444961"/>
    <n v="2.1571432504422154"/>
    <n v="1.2927855252161939"/>
    <n v="0.64996363978154192"/>
    <n v="104.8671096345515"/>
    <n v="0.30278980902732749"/>
    <n v="2366.6668469958954"/>
    <n v="6577.5714285714284"/>
    <n v="62.483044954109495"/>
    <n v="5.763790664780764"/>
    <n v="6"/>
  </r>
  <r>
    <x v="0"/>
    <s v="SEA"/>
    <s v="Washington"/>
    <s v="SFO"/>
    <s v="California"/>
    <s v="SEASFO"/>
    <s v="A321"/>
    <n v="181.875"/>
    <x v="44"/>
    <n v="679"/>
    <n v="71.75"/>
    <n v="8"/>
    <n v="574"/>
    <n v="13.375"/>
    <n v="107"/>
    <n v="178"/>
    <n v="289"/>
    <n v="987945"/>
    <n v="0.39450171821305841"/>
    <n v="1455"/>
    <n v="15.955082742316787"/>
    <n v="0.56914893617021278"/>
    <n v="188"/>
    <n v="0.50424929178470257"/>
    <n v="353"/>
    <n v="0.31584699453551912"/>
    <n v="915"/>
    <n v="633"/>
    <n v="5.9952606635071088"/>
    <n v="0.30051756785188299"/>
    <n v="35709"/>
    <n v="0.26258783925941509"/>
    <n v="31202"/>
    <n v="0.38057647801388594"/>
    <n v="45222"/>
    <n v="1.7083946980854196E-2"/>
    <n v="2030"/>
    <n v="7.2964443509362506E-3"/>
    <n v="867"/>
    <n v="3.1937723543025459E-2"/>
    <n v="3795"/>
    <n v="1"/>
    <n v="72101"/>
    <n v="9012.625"/>
    <n v="4518.9988146392052"/>
    <n v="0.33535816778838773"/>
    <n v="52152"/>
    <n v="6519"/>
    <n v="0.24257082656967308"/>
    <n v="41532"/>
    <n v="5191.5"/>
    <n v="0.19317478848542072"/>
    <n v="49212"/>
    <n v="0.22889621715651845"/>
    <n v="1"/>
    <n v="118825"/>
    <n v="-214997"/>
    <n v="-96172"/>
    <n v="62741.04672897196"/>
    <n v="61878.123595505618"/>
    <n v="143176.92041522491"/>
    <n v="267796.09073970246"/>
    <n v="27032.04672897196"/>
    <n v="30676.123595505618"/>
    <n v="97954.920415224915"/>
    <n v="-9.7345500002530505E-2"/>
    <n v="-7.7650186657695713E-2"/>
    <n v="1.9695313344834792E-2"/>
    <n v="389746"/>
    <n v="0.39450171821305841"/>
    <n v="176553.01393728226"/>
    <n v="0.12027491408934708"/>
    <n v="0.21762041409187757"/>
    <n v="200.4006968641115"/>
    <n v="0.29514093794419954"/>
    <n v="3.1937723543025459E-2"/>
    <n v="-19457.886342462811"/>
    <n v="-76714.113657537193"/>
    <n v="2.4663106178434386"/>
    <n v="1.1477192363813014"/>
    <n v="0.64173629880091165"/>
    <n v="88.390934844192628"/>
    <n v="0.41415527035556493"/>
    <n v="2603.0576381686174"/>
    <n v="6519"/>
    <n v="35.975996443917616"/>
    <n v="5.0470383275261321"/>
    <n v="5.9952606635071088"/>
  </r>
  <r>
    <x v="3"/>
    <s v="SEA"/>
    <s v="Washington"/>
    <s v="GEG"/>
    <s v="Washington"/>
    <s v="SEAGEG"/>
    <s v="737-Max 9"/>
    <n v="160.19999999999999"/>
    <x v="45"/>
    <n v="223"/>
    <n v="122.8"/>
    <n v="5"/>
    <n v="614"/>
    <n v="17.600000000000001"/>
    <n v="88"/>
    <n v="146"/>
    <n v="380"/>
    <n v="178623"/>
    <n v="0.76654182272159799"/>
    <n v="801"/>
    <n v="4.7605283911671918"/>
    <n v="0.84615384615384615"/>
    <n v="104"/>
    <n v="0.75257731958762886"/>
    <n v="194"/>
    <n v="0.75396825396825395"/>
    <n v="504"/>
    <n v="474"/>
    <n v="5"/>
    <n v="0.20039271127866792"/>
    <n v="12757"/>
    <n v="0.22832233741753064"/>
    <n v="14535"/>
    <n v="0.47436380772855796"/>
    <n v="30198"/>
    <n v="3.581526861451461E-2"/>
    <n v="2280"/>
    <n v="2.3876845743009738E-2"/>
    <n v="1520"/>
    <n v="3.7229029217719131E-2"/>
    <n v="2370"/>
    <n v="1"/>
    <n v="16161"/>
    <n v="3232.2"/>
    <n v="3394.7912231729442"/>
    <n v="0.24785289246058523"/>
    <n v="23578"/>
    <n v="4715.6000000000004"/>
    <n v="0.36160358260229436"/>
    <n v="14030"/>
    <n v="2806"/>
    <n v="0.21517084841420772"/>
    <n v="11435"/>
    <n v="0.17537267652291272"/>
    <n v="1"/>
    <n v="63660"/>
    <n v="63660"/>
    <n v="-1544"/>
    <n v="15076.454545454546"/>
    <n v="19313.630136986303"/>
    <n v="40052.084210526315"/>
    <n v="74442.168892967165"/>
    <n v="2319.454545454546"/>
    <n v="4778.6301369863031"/>
    <n v="9854.0842105263146"/>
    <n v="-8.6439036406285863E-3"/>
    <n v="1.0337043821867471E-2"/>
    <n v="1.8980947462496057E-2"/>
    <n v="136922"/>
    <n v="0.76654182272159799"/>
    <n v="18666.498371335503"/>
    <n v="0.35639307368032114"/>
    <n v="0.3650369773209497"/>
    <n v="99.820846905537465"/>
    <n v="0.44762711616832945"/>
    <n v="3.7229029217719131E-2"/>
    <n v="-3390.4337785934331"/>
    <n v="1846.4337785934331"/>
    <n v="1.7111862263671274"/>
    <n v="1.0451902885844782"/>
    <n v="0.83585261204847217"/>
    <n v="74.922680412371136"/>
    <n v="0.17962613886270815"/>
    <n v="2947.1518384454184"/>
    <n v="4715.6000000000004"/>
    <n v="128.97727931614304"/>
    <n v="6.1889250814332248"/>
    <n v="5"/>
  </r>
  <r>
    <x v="0"/>
    <s v="OME"/>
    <s v="Alaska"/>
    <s v="ANC"/>
    <s v="Alaska"/>
    <s v="OMEANC"/>
    <s v="737-700"/>
    <n v="113.66666666666667"/>
    <x v="32"/>
    <n v="539"/>
    <n v="83.333333333333329"/>
    <n v="6"/>
    <n v="500"/>
    <n v="12"/>
    <n v="72"/>
    <n v="151"/>
    <n v="277"/>
    <n v="367598"/>
    <n v="0.73313782991202348"/>
    <n v="682"/>
    <n v="8.3522030651341002"/>
    <n v="0.76595744680851063"/>
    <n v="94"/>
    <n v="0.88304093567251463"/>
    <n v="171"/>
    <n v="0.66267942583732053"/>
    <n v="418"/>
    <n v="3347"/>
    <n v="6"/>
    <n v="0.2011990721301771"/>
    <n v="29230"/>
    <n v="0.25586629863917015"/>
    <n v="37172"/>
    <n v="0.37810695282869511"/>
    <n v="54931"/>
    <n v="1.3250366536113271E-2"/>
    <n v="1925"/>
    <n v="1.3346732838194096E-2"/>
    <n v="1939"/>
    <n v="0.13823057702765024"/>
    <n v="20082"/>
    <n v="1"/>
    <n v="34729"/>
    <n v="5788.166666666667"/>
    <n v="4158.0646123146435"/>
    <n v="0.31092986194424049"/>
    <n v="32266"/>
    <n v="5377.666666666667"/>
    <n v="0.28887854316256917"/>
    <n v="18774"/>
    <n v="3129"/>
    <n v="0.1680842301287446"/>
    <n v="25925"/>
    <n v="0.23210736476444571"/>
    <n v="1"/>
    <n v="145279"/>
    <n v="-111694"/>
    <n v="33585"/>
    <n v="38161.388888888891"/>
    <n v="42095.443708609273"/>
    <n v="82892.267148014449"/>
    <n v="163149.09974551262"/>
    <n v="8931.3888888888905"/>
    <n v="4923.443708609273"/>
    <n v="27961.267148014449"/>
    <n v="9.1363391530965898E-2"/>
    <n v="0.11032255332614822"/>
    <n v="1.8959161795182325E-2"/>
    <n v="269500"/>
    <n v="0.73313782991202348"/>
    <n v="45571.707999999984"/>
    <n v="0.39521161703817759"/>
    <n v="0.30384822550721169"/>
    <n v="250.39400000000001"/>
    <n v="0.46455287569573284"/>
    <n v="0.13823057702765024"/>
    <n v="-6969.3499575854357"/>
    <n v="40554.349957585437"/>
    <n v="1.7504218651991854"/>
    <n v="1.2236623167896694"/>
    <n v="0.73974662320632334"/>
    <n v="217.38011695906434"/>
    <n v="0.1784497415318112"/>
    <n v="2247.7901762675319"/>
    <n v="5377.666666666667"/>
    <n v="59.864444877690744"/>
    <n v="7.7279999999999998"/>
    <n v="6"/>
  </r>
  <r>
    <x v="5"/>
    <s v="BOI"/>
    <s v="Idaho"/>
    <s v="SEA"/>
    <s v="Washington"/>
    <s v="BOISEA"/>
    <s v="737-Max 9"/>
    <n v="163.16666666666666"/>
    <x v="25"/>
    <n v="399"/>
    <n v="93.166666666666671"/>
    <n v="6"/>
    <n v="559"/>
    <n v="16.5"/>
    <n v="99"/>
    <n v="185"/>
    <n v="275"/>
    <n v="390621"/>
    <n v="0.57099080694586313"/>
    <n v="979"/>
    <n v="8.8904117974401782"/>
    <n v="0.77952755905511806"/>
    <n v="127"/>
    <n v="0.78059071729957807"/>
    <n v="237"/>
    <n v="0.44642857142857145"/>
    <n v="616"/>
    <n v="852"/>
    <n v="5"/>
    <n v="0.23405478146289496"/>
    <n v="16697"/>
    <n v="0.27634640724438586"/>
    <n v="19714"/>
    <n v="0.38362443578457484"/>
    <n v="27367"/>
    <n v="2.3129327987888644E-2"/>
    <n v="1650"/>
    <n v="2.3129327987888644E-2"/>
    <n v="1650"/>
    <n v="5.971571953236704E-2"/>
    <n v="4260"/>
    <n v="0.99999999999999989"/>
    <n v="30180"/>
    <n v="5030"/>
    <n v="3394.6684009271366"/>
    <n v="0.28323932690773607"/>
    <n v="28818"/>
    <n v="4803"/>
    <n v="0.27045695569341077"/>
    <n v="26201"/>
    <n v="4366.833333333333"/>
    <n v="0.2458964083601588"/>
    <n v="21354"/>
    <n v="0.20040730903869436"/>
    <n v="1"/>
    <n v="71338"/>
    <n v="71338"/>
    <n v="-35215"/>
    <n v="21419.383838383841"/>
    <n v="25255.232432432433"/>
    <n v="61302.079999999994"/>
    <n v="107976.69627081626"/>
    <n v="4722.3838383838411"/>
    <n v="5541.2324324324327"/>
    <n v="33935.079999999994"/>
    <n v="-9.0151323149549045E-2"/>
    <n v="-7.129301963163942E-2"/>
    <n v="1.8858303517909625E-2"/>
    <n v="223041"/>
    <n v="0.57099080694586313"/>
    <n v="50398.497316636858"/>
    <n v="0.18262715010201705"/>
    <n v="0.27277847325156612"/>
    <n v="119.99642218246869"/>
    <n v="0.30074291273801679"/>
    <n v="5.971571953236704E-2"/>
    <n v="-7366.4493784693777"/>
    <n v="-27848.550621530623"/>
    <n v="2.0201792487375623"/>
    <n v="1.2781492976758912"/>
    <n v="0.68265560367068723"/>
    <n v="83.18143459915612"/>
    <n v="0.29933555748689339"/>
    <n v="2947.1075802747482"/>
    <n v="4803"/>
    <n v="62.876727505575523"/>
    <n v="5.9033989266547406"/>
    <n v="5"/>
  </r>
  <r>
    <x v="1"/>
    <s v="SEA"/>
    <s v="Washington"/>
    <s v="BOI"/>
    <s v="Idaho"/>
    <s v="SEABOI"/>
    <s v="737-Max 9"/>
    <n v="178"/>
    <x v="26"/>
    <n v="399"/>
    <n v="101"/>
    <n v="7"/>
    <n v="707"/>
    <n v="18.857142857142858"/>
    <n v="132"/>
    <n v="219"/>
    <n v="356"/>
    <n v="497154"/>
    <n v="0.56741573033707871"/>
    <n v="1246"/>
    <n v="9.7732565899232551"/>
    <n v="0.81987577639751552"/>
    <n v="161"/>
    <n v="0.72757475083056478"/>
    <n v="301"/>
    <n v="0.45408163265306123"/>
    <n v="784"/>
    <n v="1754"/>
    <n v="6"/>
    <n v="0.24763047814038866"/>
    <n v="28060"/>
    <n v="0.26756623188661594"/>
    <n v="30319"/>
    <n v="0.35114813703514131"/>
    <n v="39790"/>
    <n v="2.1930211624335918E-2"/>
    <n v="2485"/>
    <n v="1.8850274458584112E-2"/>
    <n v="2136"/>
    <n v="9.2874666854934076E-2"/>
    <n v="10524"/>
    <n v="1"/>
    <n v="42976"/>
    <n v="6139.4285714285716"/>
    <n v="4397.3060161247104"/>
    <n v="0.30179775280898874"/>
    <n v="46043"/>
    <n v="6577.5714285714284"/>
    <n v="0.32333567415730335"/>
    <n v="23130"/>
    <n v="3304.2857142857142"/>
    <n v="0.16242977528089889"/>
    <n v="30251"/>
    <n v="0.21243679775280899"/>
    <n v="1"/>
    <n v="113314"/>
    <n v="-142400"/>
    <n v="-29086"/>
    <n v="34224.696969696968"/>
    <n v="41671.319634703199"/>
    <n v="87627.415730337074"/>
    <n v="163523.43233473724"/>
    <n v="6164.6969696969682"/>
    <n v="11352.319634703199"/>
    <n v="47837.415730337074"/>
    <n v="-5.850501051987915E-2"/>
    <n v="-3.9725422150096279E-2"/>
    <n v="1.8779588369782871E-2"/>
    <n v="282093"/>
    <n v="0.56741573033707871"/>
    <n v="78364.653465346521"/>
    <n v="0.22792535109845238"/>
    <n v="0.28643036161833152"/>
    <n v="145.38896746817539"/>
    <n v="0.36438337711322155"/>
    <n v="9.2874666854934076E-2"/>
    <n v="-9336.3474763910344"/>
    <n v="-19749.652523608966"/>
    <n v="2.2121036172315089"/>
    <n v="1.2784744485482678"/>
    <n v="0.64417156710803392"/>
    <n v="100.72757475083057"/>
    <n v="0.26696612951621157"/>
    <n v="2366.662512866822"/>
    <n v="6577.5714285714284"/>
    <n v="72.340267903019594"/>
    <n v="6.536067892503536"/>
    <n v="6"/>
  </r>
  <r>
    <x v="0"/>
    <s v="SFO"/>
    <s v="California"/>
    <s v="HNL"/>
    <s v="Hawaii"/>
    <s v="SFOHNL"/>
    <s v="737-800"/>
    <n v="166"/>
    <x v="46"/>
    <n v="2399"/>
    <n v="104"/>
    <n v="3"/>
    <n v="312"/>
    <n v="14.666666666666666"/>
    <n v="44"/>
    <n v="74"/>
    <n v="194"/>
    <n v="1194702"/>
    <n v="0.62650602409638556"/>
    <n v="498"/>
    <n v="16.245805369127517"/>
    <n v="0.69841269841269837"/>
    <n v="63"/>
    <n v="0.6166666666666667"/>
    <n v="120"/>
    <n v="0.61587301587301591"/>
    <n v="315"/>
    <n v="0"/>
    <e v="#DIV/0!"/>
    <n v="0.24027551268260522"/>
    <n v="27698"/>
    <n v="0.21594260730767897"/>
    <n v="24893"/>
    <n v="0.52689198098476697"/>
    <n v="60738"/>
    <n v="1.1841146465873208E-2"/>
    <n v="1365"/>
    <n v="5.0487525590756097E-3"/>
    <n v="582"/>
    <n v="0"/>
    <n v="0"/>
    <n v="1"/>
    <n v="67551"/>
    <n v="22517"/>
    <n v="4158.0579395817194"/>
    <n v="0.3925238532429951"/>
    <n v="17600"/>
    <n v="5866.666666666667"/>
    <n v="0.1022696898206794"/>
    <n v="36518"/>
    <n v="12172.666666666666"/>
    <n v="0.2121979848222483"/>
    <n v="50425"/>
    <n v="0.29300847211407721"/>
    <n v="1"/>
    <n v="115276"/>
    <n v="-172094"/>
    <n v="-56818"/>
    <n v="39658.5"/>
    <n v="40367.027027027027"/>
    <n v="98620.979381443292"/>
    <n v="178646.50640847033"/>
    <n v="11960.5"/>
    <n v="15474.027027027027"/>
    <n v="37882.979381443292"/>
    <n v="-4.7558303242147416E-2"/>
    <n v="-2.9334091567473079E-2"/>
    <n v="1.8224211674674338E-2"/>
    <n v="748488"/>
    <n v="0.62650602409638556"/>
    <n v="68722.230769230751"/>
    <n v="9.6489333741803393E-2"/>
    <n v="0.14404763698395082"/>
    <n v="369.47435897435895"/>
    <n v="0.15401182116480155"/>
    <n v="0"/>
    <n v="-21772.502136156774"/>
    <n v="-35045.497863843222"/>
    <n v="1.9319511796459445"/>
    <n v="0.91155794192130879"/>
    <n v="0.84730197667221729"/>
    <n v="207.44166666666666"/>
    <n v="0.4374284326312502"/>
    <n v="2247.8417764007231"/>
    <n v="5866.666666666667"/>
    <n v="19.204957397366382"/>
    <n v="6.240384615384615"/>
    <e v="#DIV/0!"/>
  </r>
  <r>
    <x v="1"/>
    <s v="BOI"/>
    <s v="Idaho"/>
    <s v="SFO"/>
    <s v="California"/>
    <s v="BOISFO"/>
    <s v="737-800"/>
    <n v="145.25"/>
    <x v="10"/>
    <n v="522"/>
    <n v="112"/>
    <n v="4"/>
    <n v="448"/>
    <n v="18.5"/>
    <n v="74"/>
    <n v="140"/>
    <n v="234"/>
    <n v="303282"/>
    <n v="0.77108433734939763"/>
    <n v="581"/>
    <n v="6.326595937613348"/>
    <n v="1"/>
    <n v="74"/>
    <n v="1"/>
    <n v="140"/>
    <n v="0.63586956521739135"/>
    <n v="368"/>
    <n v="15"/>
    <n v="5.8"/>
    <n v="0.26101237736834093"/>
    <n v="23998"/>
    <n v="0.2833307955015118"/>
    <n v="26050"/>
    <n v="0.41637119053316224"/>
    <n v="38282"/>
    <n v="1.7891714341650169E-2"/>
    <n v="1645"/>
    <n v="2.0447673533314482E-2"/>
    <n v="1880"/>
    <n v="9.462487220204042E-4"/>
    <n v="87"/>
    <n v="1"/>
    <n v="26306"/>
    <n v="6576.5"/>
    <n v="4158.0022273279083"/>
    <n v="0.32598485693396284"/>
    <n v="20533"/>
    <n v="5133.25"/>
    <n v="0.25444564234110312"/>
    <n v="14221"/>
    <n v="3555.25"/>
    <n v="0.17622712120648848"/>
    <n v="19637"/>
    <n v="0.24334237951844553"/>
    <n v="1"/>
    <n v="91942"/>
    <n v="-80697"/>
    <n v="11245"/>
    <n v="23998"/>
    <n v="26050"/>
    <n v="60204.170940170938"/>
    <n v="110252.17094017094"/>
    <n v="0"/>
    <n v="0"/>
    <n v="21922.170940170938"/>
    <n v="3.7077703259672516E-2"/>
    <n v="5.5148484694253978E-2"/>
    <n v="1.8070781434581462E-2"/>
    <n v="233856"/>
    <n v="0.77108433734939763"/>
    <n v="27269.453125"/>
    <n v="0.30315679796361145"/>
    <n v="0.26607909470393892"/>
    <n v="205.03348214285714"/>
    <n v="0.39278444854953476"/>
    <n v="9.462487220204042E-4"/>
    <n v="-5480.5427350427344"/>
    <n v="16725.542735042734"/>
    <n v="2.1367715048910569"/>
    <n v="1.2260112241432291"/>
    <n v="0.68542754689676566"/>
    <n v="186.07142857142858"/>
    <n v="0.21358030062430663"/>
    <n v="2247.8122738094044"/>
    <n v="5133.25"/>
    <n v="70.812172046031435"/>
    <n v="7.8683035714285712"/>
    <n v="5.8"/>
  </r>
  <r>
    <x v="0"/>
    <s v="YVR"/>
    <s v="British Columbia"/>
    <s v="SFO"/>
    <s v="California"/>
    <s v="YVRSFO"/>
    <s v="A320"/>
    <n v="135"/>
    <x v="47"/>
    <n v="800"/>
    <n v="96.2"/>
    <n v="5"/>
    <n v="481"/>
    <n v="14.4"/>
    <n v="72"/>
    <n v="116"/>
    <n v="293"/>
    <n v="540000"/>
    <n v="0.71259259259259256"/>
    <n v="675"/>
    <n v="4.7456680584551147"/>
    <n v="0.8"/>
    <n v="90"/>
    <n v="0.69461077844311381"/>
    <n v="167"/>
    <n v="0.69928400954653935"/>
    <n v="419"/>
    <n v="490"/>
    <n v="5.9938775510204083"/>
    <n v="0.21333639213886976"/>
    <n v="27898"/>
    <n v="0.22638984476561902"/>
    <n v="29605"/>
    <n v="0.50857994952970864"/>
    <n v="66507"/>
    <n v="1.5791083581861282E-2"/>
    <n v="2065"/>
    <n v="1.3443450332645102E-2"/>
    <n v="1758"/>
    <n v="2.2459279651296168E-2"/>
    <n v="2937"/>
    <n v="1"/>
    <n v="19515"/>
    <n v="3903"/>
    <n v="4112.1713022534559"/>
    <n v="0.2729141610494224"/>
    <n v="25914"/>
    <n v="5182.8"/>
    <n v="0.3624031549800017"/>
    <n v="11320"/>
    <n v="2264"/>
    <n v="0.15830839370122787"/>
    <n v="14757"/>
    <n v="0.20637429026934803"/>
    <n v="1"/>
    <n v="130770"/>
    <n v="-71506"/>
    <n v="59264"/>
    <n v="34872.5"/>
    <n v="42620.991379310341"/>
    <n v="95107.279863481235"/>
    <n v="172600.77124279158"/>
    <n v="6974.5"/>
    <n v="13015.991379310341"/>
    <n v="28600.279863481235"/>
    <n v="0.10974814814814815"/>
    <n v="0.12774473008992282"/>
    <n v="1.799658194177467E-2"/>
    <n v="384800"/>
    <n v="0.71259259259259256"/>
    <n v="51558.424116424139"/>
    <n v="0.24216666666666667"/>
    <n v="0.13241851851851852"/>
    <n v="265.76507276507277"/>
    <n v="0.33220634095634094"/>
    <n v="2.2459279651296168E-2"/>
    <n v="-9718.1542485583159"/>
    <n v="68982.15424855832"/>
    <n v="1.6897425834834106"/>
    <n v="0.96635919355547428"/>
    <n v="0.8652534180494722"/>
    <n v="177.2754491017964"/>
    <n v="0.11284698325303968"/>
    <n v="2385.3332893419997"/>
    <n v="5182.8"/>
    <n v="101.35559294818921"/>
    <n v="7.9480249480249476"/>
    <n v="5.9938775510204083"/>
  </r>
  <r>
    <x v="5"/>
    <s v="SEA"/>
    <s v="Washington"/>
    <s v="GEG"/>
    <s v="Washington"/>
    <s v="SEAGEG"/>
    <s v="737-700"/>
    <n v="124"/>
    <x v="48"/>
    <n v="223"/>
    <n v="80.375"/>
    <n v="8"/>
    <n v="643"/>
    <n v="13.625"/>
    <n v="109"/>
    <n v="155"/>
    <n v="379"/>
    <n v="221216"/>
    <n v="0.64818548387096775"/>
    <n v="992"/>
    <n v="8.4631615842972305"/>
    <n v="0.80147058823529416"/>
    <n v="136"/>
    <n v="0.625"/>
    <n v="248"/>
    <n v="0.62335526315789469"/>
    <n v="608"/>
    <n v="100"/>
    <n v="5"/>
    <n v="0.27663008392511296"/>
    <n v="18854"/>
    <n v="0.21213099360291096"/>
    <n v="14458"/>
    <n v="0.44820705440460124"/>
    <n v="30548"/>
    <n v="3.3452667410059277E-2"/>
    <n v="2280"/>
    <n v="2.2243089383179763E-2"/>
    <n v="1516"/>
    <n v="7.3361112741358063E-3"/>
    <n v="500"/>
    <n v="1"/>
    <n v="31166"/>
    <n v="3895.75"/>
    <n v="3682.5481458165946"/>
    <n v="0.25730868621153702"/>
    <n v="41916"/>
    <n v="5239.5"/>
    <n v="0.34606144167499153"/>
    <n v="27713"/>
    <n v="3464.125"/>
    <n v="0.22880047554964789"/>
    <n v="20328"/>
    <n v="0.16782939656382356"/>
    <n v="1"/>
    <n v="68156"/>
    <n v="68156"/>
    <n v="-52967"/>
    <n v="23524.256880733945"/>
    <n v="23132.799999999999"/>
    <n v="49005.762532981535"/>
    <n v="95662.819413715479"/>
    <n v="4670.2568807339449"/>
    <n v="8674.7999999999993"/>
    <n v="18457.762532981535"/>
    <n v="-0.23943566468971503"/>
    <n v="-0.22146520854407259"/>
    <n v="1.7970456145642438E-2"/>
    <n v="143389"/>
    <n v="0.64818548387096775"/>
    <n v="36721.530326594089"/>
    <n v="0.30809706350354404"/>
    <n v="0.54753272819325904"/>
    <n v="105.21928460342146"/>
    <n v="0.47183535696601553"/>
    <n v="7.3361112741358063E-3"/>
    <n v="-3975.3524267144348"/>
    <n v="-48991.647573285562"/>
    <n v="2.1535122786978871"/>
    <n v="0.90560601315377387"/>
    <n v="0.78048032703117021"/>
    <n v="58.298387096774192"/>
    <n v="0.29825693996126534"/>
    <n v="3274.5445923447119"/>
    <n v="5239.5"/>
    <n v="75.976335036901446"/>
    <n v="5.9035769828926909"/>
    <n v="5"/>
  </r>
  <r>
    <x v="1"/>
    <s v="SFO"/>
    <s v="California"/>
    <s v="BOI"/>
    <s v="Idaho"/>
    <s v="SFOBOI"/>
    <s v="737-800"/>
    <n v="145.25"/>
    <x v="11"/>
    <n v="522"/>
    <n v="112"/>
    <n v="4"/>
    <n v="448"/>
    <n v="18.5"/>
    <n v="74"/>
    <n v="140"/>
    <n v="234"/>
    <n v="303282"/>
    <n v="0.77108433734939763"/>
    <n v="581"/>
    <n v="5.6321376414749906"/>
    <n v="1"/>
    <n v="74"/>
    <n v="1"/>
    <n v="140"/>
    <n v="0.63586956521739135"/>
    <n v="368"/>
    <n v="15"/>
    <n v="5.8"/>
    <n v="0.26965069067238506"/>
    <n v="24772"/>
    <n v="0.29158457335060467"/>
    <n v="26787"/>
    <n v="0.4122372560331784"/>
    <n v="37871"/>
    <n v="1.7906321094625928E-2"/>
    <n v="1645"/>
    <n v="7.6741376119825403E-3"/>
    <n v="705"/>
    <n v="9.4702123722337727E-4"/>
    <n v="87"/>
    <n v="1"/>
    <n v="23419"/>
    <n v="5854.75"/>
    <n v="4158.1015043991074"/>
    <n v="0.31607147677274811"/>
    <n v="20533"/>
    <n v="5133.25"/>
    <n v="0.27712095446324936"/>
    <n v="12660"/>
    <n v="3165"/>
    <n v="0.17086403757389262"/>
    <n v="17482"/>
    <n v="0.23594353119010986"/>
    <n v="1"/>
    <n v="91867"/>
    <n v="-74094"/>
    <n v="17773"/>
    <n v="24772"/>
    <n v="26787"/>
    <n v="59557.811965811961"/>
    <n v="111116.81196581197"/>
    <n v="0"/>
    <n v="0"/>
    <n v="21686.811965811961"/>
    <n v="5.8602224991921713E-2"/>
    <n v="7.6478996417370604E-2"/>
    <n v="1.7876771425448891E-2"/>
    <n v="233856"/>
    <n v="0.77108433734939763"/>
    <n v="27247.1875"/>
    <n v="0.3029095033665038"/>
    <n v="0.24430727837458208"/>
    <n v="204.86607142857142"/>
    <n v="0.39246373836891074"/>
    <n v="9.4702123722337727E-4"/>
    <n v="-5421.7029914529903"/>
    <n v="23194.702991452992"/>
    <n v="2.1785578936870453"/>
    <n v="1.2451904921646619"/>
    <n v="0.66972838848941851"/>
    <n v="191.33571428571429"/>
    <n v="0.19029684217401244"/>
    <n v="2247.814383436214"/>
    <n v="5133.25"/>
    <n v="79.543510567095097"/>
    <n v="5.2455357142857144"/>
    <n v="5.8"/>
  </r>
  <r>
    <x v="3"/>
    <s v="LAX"/>
    <s v="California"/>
    <s v="ANC"/>
    <s v="Alaska"/>
    <s v="LAXANC"/>
    <s v="737-Max 9"/>
    <n v="178"/>
    <x v="49"/>
    <n v="2345"/>
    <n v="118.33333333333333"/>
    <n v="3"/>
    <n v="355"/>
    <n v="16.333333333333332"/>
    <n v="49"/>
    <n v="104"/>
    <n v="202"/>
    <n v="1252230"/>
    <n v="0.66479400749063666"/>
    <n v="534"/>
    <n v="16.360526315789471"/>
    <n v="0.71014492753623193"/>
    <n v="69"/>
    <n v="0.80620155038759689"/>
    <n v="129"/>
    <n v="0.60119047619047616"/>
    <n v="336"/>
    <n v="1858"/>
    <n v="5"/>
    <n v="0.18485020549426778"/>
    <n v="27346"/>
    <n v="0.27953304131516332"/>
    <n v="41353"/>
    <n v="0.46197680077871511"/>
    <n v="68343"/>
    <n v="8.1116158338741078E-3"/>
    <n v="1200"/>
    <n v="2.7309106640709497E-3"/>
    <n v="404"/>
    <n v="6.2797425913908717E-2"/>
    <n v="9290"/>
    <n v="1"/>
    <n v="55538"/>
    <n v="18512.666666666668"/>
    <n v="3394.6340678783986"/>
    <n v="0.34980600624811042"/>
    <n v="15719"/>
    <n v="5239.666666666667"/>
    <n v="9.9006096946487959E-2"/>
    <n v="48215"/>
    <n v="16071.666666666666"/>
    <n v="0.30368210218683866"/>
    <n v="39296"/>
    <n v="0.24750579461856292"/>
    <n v="1"/>
    <n v="147936"/>
    <n v="147936"/>
    <n v="-10832"/>
    <n v="38507.63265306122"/>
    <n v="51293.625"/>
    <n v="113679.44554455446"/>
    <n v="203480.70319761569"/>
    <n v="11161.63265306122"/>
    <n v="9940.625"/>
    <n v="45336.445544554459"/>
    <n v="-8.6501681001094049E-3"/>
    <n v="9.0352686001814609E-3"/>
    <n v="1.7685436700290866E-2"/>
    <n v="832475"/>
    <n v="0.66479400749063666"/>
    <n v="69908.828169014101"/>
    <n v="0.11813804173354735"/>
    <n v="0.12678820983365677"/>
    <n v="390.55211267605631"/>
    <n v="0.1665467431454398"/>
    <n v="6.2797425913908717E-2"/>
    <n v="-22146.23439920523"/>
    <n v="11314.23439920523"/>
    <n v="1.5443021910769341"/>
    <n v="1.2491220651078618"/>
    <n v="0.79257857862136116"/>
    <n v="320.5658914728682"/>
    <n v="0.26562837983993076"/>
    <n v="2947.032330706129"/>
    <n v="5239.666666666667"/>
    <n v="21.69856844137044"/>
    <n v="4.5183098591549298"/>
    <n v="5"/>
  </r>
  <r>
    <x v="0"/>
    <s v="BOI"/>
    <s v="Idaho"/>
    <s v="SEA"/>
    <s v="Washington"/>
    <s v="BOISEA"/>
    <s v="737-800"/>
    <n v="147.71428571428572"/>
    <x v="50"/>
    <n v="399"/>
    <n v="94.428571428571431"/>
    <n v="7"/>
    <n v="661"/>
    <n v="13.857142857142858"/>
    <n v="97"/>
    <n v="164"/>
    <n v="401"/>
    <n v="412566"/>
    <n v="0.63926499032882012"/>
    <n v="1034"/>
    <n v="10.506850306065665"/>
    <n v="0.70802919708029199"/>
    <n v="137"/>
    <n v="0.63076923076923075"/>
    <n v="260"/>
    <n v="0.6295133437990581"/>
    <n v="637"/>
    <n v="2017"/>
    <n v="5.9995042141794741"/>
    <n v="0.19341515329921652"/>
    <n v="21354"/>
    <n v="0.22041574204066844"/>
    <n v="24335"/>
    <n v="0.42577781803360354"/>
    <n v="47008"/>
    <n v="2.5361170236855215E-2"/>
    <n v="2800"/>
    <n v="2.5424573162447353E-2"/>
    <n v="2807"/>
    <n v="0.10960554322720892"/>
    <n v="12101"/>
    <n v="1"/>
    <n v="43688"/>
    <n v="6241.1428571428569"/>
    <n v="4158.0491514929709"/>
    <n v="0.31646275651751887"/>
    <n v="38133"/>
    <n v="5447.5714285714284"/>
    <n v="0.27622400417237108"/>
    <n v="23618"/>
    <n v="3374"/>
    <n v="0.17108170168995515"/>
    <n v="32612"/>
    <n v="0.23623153762015486"/>
    <n v="1"/>
    <n v="110405"/>
    <n v="-138051"/>
    <n v="-27646"/>
    <n v="30159.773195876289"/>
    <n v="38579.878048780491"/>
    <n v="74673.556109725687"/>
    <n v="143413.20735438247"/>
    <n v="8805.7731958762888"/>
    <n v="14244.878048780491"/>
    <n v="27665.556109725687"/>
    <n v="-6.7009884479089413E-2"/>
    <n v="-4.9448639783216515E-2"/>
    <n v="1.7561244695872898E-2"/>
    <n v="263739"/>
    <n v="0.63926499032882012"/>
    <n v="55472.605143721623"/>
    <n v="0.26760566794161417"/>
    <n v="0.33461555242070362"/>
    <n v="148.72012102874433"/>
    <n v="0.37273213290412111"/>
    <n v="0.10960554322720892"/>
    <n v="-7245.1724791974948"/>
    <n v="-20400.827520802504"/>
    <n v="1.7386554687357896"/>
    <n v="1.044029721317012"/>
    <n v="0.82316557808598689"/>
    <n v="93.59615384615384"/>
    <n v="0.29538517277297222"/>
    <n v="2247.8668023246883"/>
    <n v="5447.5714285714284"/>
    <n v="62.911336960649464"/>
    <n v="8.482602118003026"/>
    <n v="5.9995042141794741"/>
  </r>
  <r>
    <x v="5"/>
    <s v="SFO"/>
    <s v="California"/>
    <s v="ANC"/>
    <s v="Alaska"/>
    <s v="SFOANC"/>
    <s v="737-900"/>
    <n v="178"/>
    <x v="51"/>
    <n v="2018"/>
    <n v="125.33333333333333"/>
    <n v="3"/>
    <n v="376"/>
    <n v="16.666666666666668"/>
    <n v="50"/>
    <n v="82"/>
    <n v="244"/>
    <n v="1077612"/>
    <n v="0.70411985018726597"/>
    <n v="534"/>
    <n v="14.128"/>
    <n v="0.72463768115942029"/>
    <n v="69"/>
    <n v="0.63565891472868219"/>
    <n v="129"/>
    <n v="0.72619047619047616"/>
    <n v="336"/>
    <n v="2680"/>
    <n v="5"/>
    <n v="0.18914407529563187"/>
    <n v="28215"/>
    <n v="0.20018502131767354"/>
    <n v="29862"/>
    <n v="0.5044445338267235"/>
    <n v="75249"/>
    <n v="9.8543962673960268E-3"/>
    <n v="1470"/>
    <n v="6.5427828278765456E-3"/>
    <n v="976"/>
    <n v="8.9829190464698463E-2"/>
    <n v="13400"/>
    <n v="1"/>
    <n v="52027"/>
    <n v="17342.333333333332"/>
    <n v="3682.5453001132501"/>
    <n v="0.35166922395787564"/>
    <n v="15719"/>
    <n v="5239.666666666667"/>
    <n v="0.10625038021400134"/>
    <n v="46262"/>
    <n v="15420.666666666666"/>
    <n v="0.31270151342070934"/>
    <n v="33935"/>
    <n v="0.22937888240741366"/>
    <n v="1"/>
    <n v="149172"/>
    <n v="149172"/>
    <n v="1229"/>
    <n v="38936.699999999997"/>
    <n v="46978.024390243903"/>
    <n v="103621.57377049181"/>
    <n v="189536.29816073572"/>
    <n v="10721.699999999997"/>
    <n v="17116.024390243903"/>
    <n v="28372.573770491814"/>
    <n v="1.1404847013581883E-3"/>
    <n v="1.8527787416601313E-2"/>
    <n v="1.7387302715243125E-2"/>
    <n v="758768"/>
    <n v="0.70411985018726597"/>
    <n v="57053.127659574442"/>
    <n v="0.13842830258014943"/>
    <n v="0.13728781787879124"/>
    <n v="361.09574468085106"/>
    <n v="0.17893743542163085"/>
    <n v="8.9829190464698463E-2"/>
    <n v="-18736.766053578573"/>
    <n v="19965.766053578573"/>
    <n v="1.637786817405392"/>
    <n v="0.92716192413838572"/>
    <n v="0.89699053983683386"/>
    <n v="231.48837209302326"/>
    <n v="0.22748907301638377"/>
    <n v="3274.4903737259342"/>
    <n v="5239.666666666667"/>
    <n v="26.613816534541336"/>
    <n v="6.5053191489361701"/>
    <n v="5"/>
  </r>
  <r>
    <x v="0"/>
    <s v="SEA"/>
    <s v="Washington"/>
    <s v="BOI"/>
    <s v="Idaho"/>
    <s v="SEABOI"/>
    <s v="737-800"/>
    <n v="147.71428571428572"/>
    <x v="52"/>
    <n v="399"/>
    <n v="94.428571428571431"/>
    <n v="7"/>
    <n v="661"/>
    <n v="15.428571428571429"/>
    <n v="108"/>
    <n v="160"/>
    <n v="393"/>
    <n v="412566"/>
    <n v="0.63926499032882012"/>
    <n v="1034"/>
    <n v="9.0751668335001661"/>
    <n v="0.78832116788321172"/>
    <n v="137"/>
    <n v="0.61538461538461542"/>
    <n v="260"/>
    <n v="0.61695447409733128"/>
    <n v="637"/>
    <n v="2017"/>
    <n v="5.9995042141794741"/>
    <n v="0.20615318145404465"/>
    <n v="22903"/>
    <n v="0.20676525918791686"/>
    <n v="22971"/>
    <n v="0.42866144000288037"/>
    <n v="47623"/>
    <n v="2.4735141362953093E-2"/>
    <n v="2748"/>
    <n v="2.4762144792388634E-2"/>
    <n v="2751"/>
    <n v="0.10892283319981638"/>
    <n v="12101"/>
    <n v="1"/>
    <n v="37735"/>
    <n v="5390.7142857142853"/>
    <n v="4158.0502807622915"/>
    <n v="0.30324581916953963"/>
    <n v="38133"/>
    <n v="5447.5714285714284"/>
    <n v="0.30644422478844718"/>
    <n v="20400"/>
    <n v="2914.2857142857142"/>
    <n v="0.16393837845656839"/>
    <n v="28169"/>
    <n v="0.22637157758544485"/>
    <n v="1"/>
    <n v="111097"/>
    <n v="-124437"/>
    <n v="-13340"/>
    <n v="29052.879629629628"/>
    <n v="37327.875"/>
    <n v="77190.460559796426"/>
    <n v="143571.21518942606"/>
    <n v="6149.8796296296277"/>
    <n v="14356.875"/>
    <n v="29567.460559796426"/>
    <n v="-3.2334220464119677E-2"/>
    <n v="-1.4995275149248482E-2"/>
    <n v="1.7338945314871193E-2"/>
    <n v="263739"/>
    <n v="0.63926499032882012"/>
    <n v="55863.098335854767"/>
    <n v="0.26928297533000778"/>
    <n v="0.30161719579412749"/>
    <n v="149.76701966717096"/>
    <n v="0.37535593901546604"/>
    <n v="0.10892283319981638"/>
    <n v="-7153.4593127751505"/>
    <n v="-6186.5406872248495"/>
    <n v="1.8488201619959079"/>
    <n v="0.97707840893290698"/>
    <n v="0.82679945287912837"/>
    <n v="88.35"/>
    <n v="0.25355320125655956"/>
    <n v="2247.8925593626805"/>
    <n v="5447.5714285714284"/>
    <n v="72.836126555820186"/>
    <n v="8.3192133131618764"/>
    <n v="5.9995042141794741"/>
  </r>
  <r>
    <x v="0"/>
    <s v="HNL"/>
    <s v="Hawaii"/>
    <s v="SFO"/>
    <s v="California"/>
    <s v="HNLSFO"/>
    <s v="737-800"/>
    <n v="166"/>
    <x v="53"/>
    <n v="2399"/>
    <n v="104"/>
    <n v="3"/>
    <n v="312"/>
    <n v="16.666666666666668"/>
    <n v="50"/>
    <n v="72"/>
    <n v="190"/>
    <n v="1194702"/>
    <n v="0.62650602409638556"/>
    <n v="498"/>
    <n v="15.058389544688026"/>
    <n v="0.79365079365079361"/>
    <n v="63"/>
    <n v="0.6"/>
    <n v="120"/>
    <n v="0.60317460317460314"/>
    <n v="315"/>
    <n v="0"/>
    <e v="#DIV/0!"/>
    <n v="0.26867264006106395"/>
    <n v="30975"/>
    <n v="0.21424420369679675"/>
    <n v="24700"/>
    <n v="0.49401070353633042"/>
    <n v="56954"/>
    <n v="1.153622635290444E-2"/>
    <n v="1330"/>
    <n v="1.153622635290444E-2"/>
    <n v="1330"/>
    <n v="0"/>
    <n v="0"/>
    <n v="1"/>
    <n v="62614"/>
    <n v="20871.333333333332"/>
    <n v="4158.0807704690851"/>
    <n v="0.38938570415790846"/>
    <n v="17600"/>
    <n v="5866.666666666667"/>
    <n v="0.10945137498289823"/>
    <n v="33848"/>
    <n v="11282.666666666666"/>
    <n v="0.21049489434211016"/>
    <n v="46740"/>
    <n v="0.29066802651708312"/>
    <n v="1"/>
    <n v="115289"/>
    <n v="-160802"/>
    <n v="-45513"/>
    <n v="39028.5"/>
    <n v="41166.666666666672"/>
    <n v="94423.736842105267"/>
    <n v="174618.90350877194"/>
    <n v="8053.5"/>
    <n v="16466.666666666672"/>
    <n v="37469.736842105267"/>
    <n v="-3.8095692482309394E-2"/>
    <n v="-2.0799913978891266E-2"/>
    <n v="1.7295778503418128E-2"/>
    <n v="748488"/>
    <n v="0.62650602409638556"/>
    <n v="68729.980769230751"/>
    <n v="9.6500215116405594E-2"/>
    <n v="0.13459590759871498"/>
    <n v="369.51602564102564"/>
    <n v="0.15402918951272432"/>
    <n v="0"/>
    <n v="-20663.301169590646"/>
    <n v="-24849.698830409354"/>
    <n v="2.1739516465563931"/>
    <n v="0.91011196050750687"/>
    <n v="0.79945273335252831"/>
    <n v="205.83333333333334"/>
    <n v="0.40541595468778463"/>
    <n v="2247.7835295435139"/>
    <n v="5866.666666666667"/>
    <n v="20.71934711704019"/>
    <n v="8.5256410256410255"/>
    <e v="#DIV/0!"/>
  </r>
  <r>
    <x v="5"/>
    <s v="JNU"/>
    <s v="Alaska"/>
    <s v="SEA"/>
    <s v="Washington"/>
    <s v="JNUSEA"/>
    <s v="737-Max 9"/>
    <n v="178"/>
    <x v="54"/>
    <n v="909"/>
    <n v="115.5"/>
    <n v="4"/>
    <n v="462"/>
    <n v="21.75"/>
    <n v="87"/>
    <n v="163"/>
    <n v="212"/>
    <n v="647208"/>
    <n v="0.648876404494382"/>
    <n v="712"/>
    <n v="9.6226205719163467"/>
    <n v="0.94565217391304346"/>
    <n v="92"/>
    <n v="0.94767441860465118"/>
    <n v="172"/>
    <n v="0.4732142857142857"/>
    <n v="448"/>
    <n v="3252"/>
    <n v="5"/>
    <n v="0.26341867666942903"/>
    <n v="30197"/>
    <n v="0.26593972172547653"/>
    <n v="30486"/>
    <n v="0.31595934923888863"/>
    <n v="36220"/>
    <n v="1.0991407510795132E-2"/>
    <n v="1260"/>
    <n v="1.8493479303877524E-3"/>
    <n v="212"/>
    <n v="0.1418414969250229"/>
    <n v="16260"/>
    <n v="1"/>
    <n v="32666"/>
    <n v="8166.5"/>
    <n v="3394.7093471954863"/>
    <n v="0.3108264981825794"/>
    <n v="20958"/>
    <n v="5239.5"/>
    <n v="0.19942147030277657"/>
    <n v="28358"/>
    <n v="7089.5"/>
    <n v="0.26983462424115556"/>
    <n v="23112"/>
    <n v="0.21991740727348849"/>
    <n v="1"/>
    <n v="114635"/>
    <n v="114635"/>
    <n v="9541"/>
    <n v="31932.459770114943"/>
    <n v="32169.276073619632"/>
    <n v="76540.377358490572"/>
    <n v="140642.11320222515"/>
    <n v="1735.4597701149432"/>
    <n v="1683.2760736196324"/>
    <n v="40320.377358490572"/>
    <n v="1.4741783167080753E-2"/>
    <n v="3.1637090858821722E-2"/>
    <n v="1.6895307691740968E-2"/>
    <n v="419958"/>
    <n v="0.648876404494382"/>
    <n v="53233.225108225102"/>
    <n v="0.17712234706616728"/>
    <n v="0.16238056389908653"/>
    <n v="212.93290043290042"/>
    <n v="0.23424961543773423"/>
    <n v="0.1418414969250229"/>
    <n v="-10934.778300556287"/>
    <n v="20475.778300556289"/>
    <n v="2.4116747854981826"/>
    <n v="1.3023111819563509"/>
    <n v="0.59403659919123841"/>
    <n v="177.24418604651163"/>
    <n v="0.20161381776944215"/>
    <n v="2947.0142554267313"/>
    <n v="5239.5"/>
    <n v="48.011869172972347"/>
    <n v="3.1861471861471862"/>
    <n v="5"/>
  </r>
  <r>
    <x v="4"/>
    <s v="ANC"/>
    <s v="Alaska"/>
    <s v="OME"/>
    <s v="Alaska"/>
    <s v="ANCOME"/>
    <s v="737-800"/>
    <n v="159"/>
    <x v="16"/>
    <n v="539"/>
    <n v="66.285714285714292"/>
    <n v="14"/>
    <n v="928"/>
    <n v="11.142857142857142"/>
    <n v="156"/>
    <n v="254"/>
    <n v="518"/>
    <n v="1199814"/>
    <n v="0.41689128481581311"/>
    <n v="2226"/>
    <n v="22.162643678160919"/>
    <n v="0.53061224489795922"/>
    <n v="294"/>
    <n v="0.45357142857142857"/>
    <n v="560"/>
    <n v="0.37755102040816324"/>
    <n v="1372"/>
    <n v="17290"/>
    <n v="5"/>
    <n v="0.17245680617850792"/>
    <n v="51984"/>
    <n v="0.18894145279864116"/>
    <n v="56953"/>
    <n v="0.33978476074205793"/>
    <n v="102422"/>
    <n v="1.0300830701451737E-2"/>
    <n v="3105"/>
    <n v="1.7184638658138485E-3"/>
    <n v="518"/>
    <n v="0.28679768571352743"/>
    <n v="86450"/>
    <n v="1"/>
    <n v="81615"/>
    <n v="5829.6428571428569"/>
    <n v="3682.5480382750306"/>
    <n v="0.2906796593689564"/>
    <n v="73354"/>
    <n v="5239.5714285714284"/>
    <n v="0.26125731462783103"/>
    <n v="72572"/>
    <n v="5183.7142857142853"/>
    <n v="0.25847214653830675"/>
    <n v="53232"/>
    <n v="0.18959087946490583"/>
    <n v="1"/>
    <n v="301432"/>
    <n v="301432"/>
    <n v="20659"/>
    <n v="97969.846153846142"/>
    <n v="125565.66929133858"/>
    <n v="271279.89189189189"/>
    <n v="494815.40733707661"/>
    <n v="45985.846153846142"/>
    <n v="68612.669291338578"/>
    <n v="168857.89189189189"/>
    <n v="1.7218502201174515E-2"/>
    <n v="3.409352302803819E-2"/>
    <n v="1.6875020826863676E-2"/>
    <n v="500192"/>
    <n v="0.41689128481581311"/>
    <n v="300696.80603448278"/>
    <n v="0.25123227433585538"/>
    <n v="0.23401377213468089"/>
    <n v="231.66163793103448"/>
    <n v="0.42979895720043504"/>
    <n v="0.28679768571352743"/>
    <n v="-20246.886238362615"/>
    <n v="40905.886238362611"/>
    <n v="1.8622019542917163"/>
    <n v="1.0711073339673258"/>
    <n v="0.7862190367467442"/>
    <n v="101.70178571428572"/>
    <n v="0.17659704344595131"/>
    <n v="3274.5190986178463"/>
    <n v="5239.5714285714284"/>
    <n v="41.87226097554651"/>
    <n v="3.9040948275862069"/>
    <n v="5"/>
  </r>
  <r>
    <x v="0"/>
    <s v="SFO"/>
    <s v="California"/>
    <s v="YVR"/>
    <s v="British Columbia"/>
    <s v="SFOYVR"/>
    <s v="A320"/>
    <n v="135"/>
    <x v="55"/>
    <n v="800"/>
    <n v="96.2"/>
    <n v="5"/>
    <n v="481"/>
    <n v="15.4"/>
    <n v="77"/>
    <n v="126"/>
    <n v="278"/>
    <n v="540000"/>
    <n v="0.71259259259259256"/>
    <n v="675"/>
    <n v="4.7906445993031355"/>
    <n v="0.85555555555555551"/>
    <n v="90"/>
    <n v="0.75449101796407181"/>
    <n v="167"/>
    <n v="0.66348448687350836"/>
    <n v="419"/>
    <n v="490"/>
    <n v="5.9938775510204083"/>
    <n v="0.23133102783962606"/>
    <n v="29299"/>
    <n v="0.26082081892399767"/>
    <n v="33034"/>
    <n v="0.46259889146809419"/>
    <n v="58590"/>
    <n v="1.5475231733699685E-2"/>
    <n v="1960"/>
    <n v="6.5848690132171116E-3"/>
    <n v="834"/>
    <n v="2.3189161021365295E-2"/>
    <n v="2937"/>
    <n v="1"/>
    <n v="19700"/>
    <n v="3940"/>
    <n v="4112.1814803096922"/>
    <n v="0.27384692373988712"/>
    <n v="25914"/>
    <n v="5182.8"/>
    <n v="0.36022686202007281"/>
    <n v="11428"/>
    <n v="2285.6"/>
    <n v="0.15885901748728071"/>
    <n v="14896"/>
    <n v="0.20706719675275931"/>
    <n v="1"/>
    <n v="126654"/>
    <n v="-71938"/>
    <n v="54716"/>
    <n v="34245.584415584417"/>
    <n v="43783.158730158735"/>
    <n v="88306.510791366905"/>
    <n v="166335.25393711007"/>
    <n v="4946.584415584417"/>
    <n v="10749.158730158735"/>
    <n v="29716.510791366905"/>
    <n v="0.10132592592592593"/>
    <n v="0.1181452792359667"/>
    <n v="1.6819353310040766E-2"/>
    <n v="384800"/>
    <n v="0.71259259259259256"/>
    <n v="49898.332640332635"/>
    <n v="0.23454444444444444"/>
    <n v="0.13321851851851851"/>
    <n v="257.2079002079002"/>
    <n v="0.32150987525987523"/>
    <n v="2.3189161021365295E-2"/>
    <n v="-9082.4507874220108"/>
    <n v="63798.450787422014"/>
    <n v="1.8199022886005509"/>
    <n v="1.1058149985186296"/>
    <n v="0.78171286222753988"/>
    <n v="197.80838323353294"/>
    <n v="0.11761176117611762"/>
    <n v="2385.4827389329525"/>
    <n v="5182.8"/>
    <n v="100.40402497608945"/>
    <n v="5.8087318087318085"/>
    <n v="5.9938775510204083"/>
  </r>
  <r>
    <x v="5"/>
    <s v="SEA"/>
    <s v="Washington"/>
    <s v="SFO"/>
    <s v="California"/>
    <s v="SEASFO"/>
    <s v="A321"/>
    <n v="190"/>
    <x v="44"/>
    <n v="679"/>
    <n v="109.16666666666667"/>
    <n v="6"/>
    <n v="655"/>
    <n v="20.666666666666668"/>
    <n v="124"/>
    <n v="207"/>
    <n v="325"/>
    <n v="774060"/>
    <n v="0.57456140350877194"/>
    <n v="1140"/>
    <n v="12.764066193853429"/>
    <n v="0.82666666666666666"/>
    <n v="150"/>
    <n v="0.73404255319148937"/>
    <n v="282"/>
    <n v="0.45903954802259889"/>
    <n v="708"/>
    <n v="4564"/>
    <n v="5"/>
    <n v="0.24756110208455767"/>
    <n v="35806"/>
    <n v="0.23808206865558129"/>
    <n v="34435"/>
    <n v="0.33412382894873299"/>
    <n v="48326"/>
    <n v="1.3482213848653507E-2"/>
    <n v="1950"/>
    <n v="8.9743146541293606E-3"/>
    <n v="1298"/>
    <n v="0.15777647180834514"/>
    <n v="22820"/>
    <n v="1"/>
    <n v="49152"/>
    <n v="8192"/>
    <n v="3850.8104904430284"/>
    <n v="0.29822890184633494"/>
    <n v="37262"/>
    <n v="6210.333333333333"/>
    <n v="0.22608653443599716"/>
    <n v="47600"/>
    <n v="7933.333333333333"/>
    <n v="0.28881216894298389"/>
    <n v="30799"/>
    <n v="0.18687239477468404"/>
    <n v="1"/>
    <n v="144635"/>
    <n v="144635"/>
    <n v="-20178"/>
    <n v="43313.709677419356"/>
    <n v="46911.44927536232"/>
    <n v="105276.3323076923"/>
    <n v="195501.49126047397"/>
    <n v="7507.709677419356"/>
    <n v="12476.44927536232"/>
    <n v="56950.332307692297"/>
    <n v="-2.6067746686303388E-2"/>
    <n v="-9.502602885979131E-3"/>
    <n v="1.6565143800324256E-2"/>
    <n v="444745"/>
    <n v="0.57456140350877194"/>
    <n v="90198.893129770993"/>
    <n v="0.18685244037929877"/>
    <n v="0.21292018706560215"/>
    <n v="185.97709923664121"/>
    <n v="0.27389852612171017"/>
    <n v="0.15777647180834514"/>
    <n v="-12822.415210078994"/>
    <n v="-7355.5847899210057"/>
    <n v="2.2951209021059826"/>
    <n v="1.1740646145127749"/>
    <n v="0.65627915733262732"/>
    <n v="122.10992907801419"/>
    <n v="0.21294292529470737"/>
    <n v="3729.2191435768259"/>
    <n v="6210.333333333333"/>
    <n v="51.315935694176908"/>
    <n v="4.9587786259541984"/>
    <n v="5"/>
  </r>
  <r>
    <x v="3"/>
    <s v="SFO"/>
    <s v="California"/>
    <s v="YVR"/>
    <s v="British Columbia"/>
    <s v="SFOYVR"/>
    <s v="737-Max 9"/>
    <n v="179"/>
    <x v="56"/>
    <n v="800"/>
    <n v="118.25"/>
    <n v="4"/>
    <n v="473"/>
    <n v="21.75"/>
    <n v="87"/>
    <n v="140"/>
    <n v="246"/>
    <n v="572800"/>
    <n v="0.66061452513966479"/>
    <n v="716"/>
    <n v="4.2583507549361208"/>
    <n v="0.94565217391304346"/>
    <n v="92"/>
    <n v="0.81395348837209303"/>
    <n v="172"/>
    <n v="0.54424778761061943"/>
    <n v="452"/>
    <n v="0"/>
    <e v="#DIV/0!"/>
    <n v="0.28143378162753591"/>
    <n v="24693"/>
    <n v="0.28239115568725781"/>
    <n v="24777"/>
    <n v="0.41661727832231593"/>
    <n v="36554"/>
    <n v="1.675404604513335E-2"/>
    <n v="1470"/>
    <n v="2.8037383177570091E-3"/>
    <n v="246"/>
    <n v="0"/>
    <n v="0"/>
    <n v="1"/>
    <n v="14456"/>
    <n v="3614"/>
    <n v="3394.7414931104831"/>
    <n v="0.24841902667033269"/>
    <n v="20958"/>
    <n v="5239.5"/>
    <n v="0.36015259829529833"/>
    <n v="12550"/>
    <n v="3137.5"/>
    <n v="0.21566538355787737"/>
    <n v="10228"/>
    <n v="0.1757629914764916"/>
    <n v="1"/>
    <n v="87740"/>
    <n v="87740"/>
    <n v="29548"/>
    <n v="26112.137931034482"/>
    <n v="30440.314285714285"/>
    <n v="67164.260162601626"/>
    <n v="123716.71237935039"/>
    <n v="1419.1379310344819"/>
    <n v="5663.3142857142848"/>
    <n v="30610.260162601626"/>
    <n v="5.1585195530726255E-2"/>
    <n v="6.8036274606909211E-2"/>
    <n v="1.6451079076182956E-2"/>
    <n v="378400"/>
    <n v="0.66061452513966479"/>
    <n v="45075.72938689217"/>
    <n v="0.15317737430167597"/>
    <n v="0.10159217877094973"/>
    <n v="185.4968287526427"/>
    <n v="0.23187103594080338"/>
    <n v="0"/>
    <n v="-9423.1780948375981"/>
    <n v="38971.178094837596"/>
    <n v="2.2339807091246526"/>
    <n v="1.1989847614186631"/>
    <n v="0.67311591990380959"/>
    <n v="144.05232558139534"/>
    <n v="0.1165716890813768"/>
    <n v="2947.1503692955566"/>
    <n v="5239.5"/>
    <n v="111.0758665081114"/>
    <n v="3.6279069767441858"/>
    <e v="#DIV/0!"/>
  </r>
  <r>
    <x v="5"/>
    <s v="JNU"/>
    <s v="Alaska"/>
    <s v="ANC"/>
    <s v="Alaska"/>
    <s v="JNUANC"/>
    <s v="737-900"/>
    <n v="170.58333333333334"/>
    <x v="3"/>
    <n v="571"/>
    <n v="57.583333333333336"/>
    <n v="12"/>
    <n v="691"/>
    <n v="7.916666666666667"/>
    <n v="95"/>
    <n v="177"/>
    <n v="420"/>
    <n v="1168837"/>
    <n v="0.33756717147044457"/>
    <n v="2047"/>
    <n v="20.320289232531501"/>
    <n v="0.35849056603773582"/>
    <n v="265"/>
    <n v="0.3575757575757576"/>
    <n v="495"/>
    <n v="0.32608695652173914"/>
    <n v="1288"/>
    <n v="3861"/>
    <n v="4.9994819994819997"/>
    <n v="0.17220140018386254"/>
    <n v="24351"/>
    <n v="0.21839332437592815"/>
    <n v="30883"/>
    <n v="0.44859628031963794"/>
    <n v="63436"/>
    <n v="1.7820521886712397E-2"/>
    <n v="2520"/>
    <n v="6.4846899087759001E-3"/>
    <n v="917"/>
    <n v="0.13650378332508309"/>
    <n v="19303"/>
    <n v="1"/>
    <n v="74831"/>
    <n v="6235.916666666667"/>
    <n v="3682.5755354013509"/>
    <n v="0.29880646719881165"/>
    <n v="60255"/>
    <n v="5021.25"/>
    <n v="0.2406032751274792"/>
    <n v="66539"/>
    <n v="5544.916666666667"/>
    <n v="0.2656958148486821"/>
    <n v="48808"/>
    <n v="0.19489444282502705"/>
    <n v="1"/>
    <n v="141410"/>
    <n v="141410"/>
    <n v="-109023"/>
    <n v="67926.473684210534"/>
    <n v="86367.711864406767"/>
    <n v="194537.06666666665"/>
    <n v="348831.25221528392"/>
    <n v="43575.473684210534"/>
    <n v="55484.711864406767"/>
    <n v="131101.06666666665"/>
    <n v="-9.3274767995879665E-2"/>
    <n v="-7.6865205027498565E-2"/>
    <n v="1.64095629683811E-2"/>
    <n v="394561"/>
    <n v="0.33756717147044457"/>
    <n v="239619.52532561502"/>
    <n v="0.12098350753783461"/>
    <n v="0.21425827553371429"/>
    <n v="176.71056439942112"/>
    <n v="0.30947559439478306"/>
    <n v="0.13650378332508309"/>
    <n v="-19180.104351273661"/>
    <n v="-89842.895648726335"/>
    <n v="1.5858420767277577"/>
    <n v="1.0767212701720159"/>
    <n v="0.84998045103415865"/>
    <n v="62.389898989898988"/>
    <n v="0.34515239374867407"/>
    <n v="3274.510477610489"/>
    <n v="5021.25"/>
    <n v="34.00542148257184"/>
    <n v="4.9739507959479017"/>
    <n v="4.9994819994819997"/>
  </r>
  <r>
    <x v="5"/>
    <s v="OME"/>
    <s v="Alaska"/>
    <s v="ANC"/>
    <s v="Alaska"/>
    <s v="OMEANC"/>
    <s v="737-800"/>
    <n v="159"/>
    <x v="22"/>
    <n v="539"/>
    <n v="84.454545454545453"/>
    <n v="11"/>
    <n v="929"/>
    <n v="14.545454545454545"/>
    <n v="160"/>
    <n v="271"/>
    <n v="498"/>
    <n v="942711"/>
    <n v="0.53116066323613498"/>
    <n v="1749"/>
    <n v="16.7044061302682"/>
    <n v="0.69264069264069261"/>
    <n v="231"/>
    <n v="0.61590909090909096"/>
    <n v="440"/>
    <n v="0.46196660482374768"/>
    <n v="1078"/>
    <n v="3262"/>
    <n v="4.999386879215205"/>
    <n v="0.26133894238097105"/>
    <n v="60011"/>
    <n v="0.25019052471595488"/>
    <n v="57451"/>
    <n v="0.40228368368106815"/>
    <n v="92376"/>
    <n v="1.2999229191434879E-2"/>
    <n v="2985"/>
    <n v="2.1687156238976786E-3"/>
    <n v="498"/>
    <n v="7.1018904406673369E-2"/>
    <n v="16308"/>
    <n v="1"/>
    <n v="61515"/>
    <n v="5592.272727272727"/>
    <n v="3682.5613266511459"/>
    <n v="0.28749088665806743"/>
    <n v="57635"/>
    <n v="5239.545454545455"/>
    <n v="0.26935767296655638"/>
    <n v="54699"/>
    <n v="4972.636363636364"/>
    <n v="0.25563625147215524"/>
    <n v="40123"/>
    <n v="0.18751518890322097"/>
    <n v="1"/>
    <n v="229629"/>
    <n v="229629"/>
    <n v="15657"/>
    <n v="86640.881250000006"/>
    <n v="93278.376383763825"/>
    <n v="199962.50602409639"/>
    <n v="379881.76365786023"/>
    <n v="26629.881250000006"/>
    <n v="35827.376383763825"/>
    <n v="107586.50602409639"/>
    <n v="1.6608483405836996E-2"/>
    <n v="3.3006429296885666E-2"/>
    <n v="1.6397945891048669E-2"/>
    <n v="500731"/>
    <n v="0.53116066323613498"/>
    <n v="188291.94833153923"/>
    <n v="0.24358366455891572"/>
    <n v="0.22697518115307871"/>
    <n v="229.62432723358449"/>
    <n v="0.42601915998809742"/>
    <n v="7.1018904406673369E-2"/>
    <n v="-15458.523968896385"/>
    <n v="31115.523968896385"/>
    <n v="2.1653323039678232"/>
    <n v="1.0883049066422668"/>
    <n v="0.71424311582637801"/>
    <n v="130.57045454545454"/>
    <n v="0.1747296726458766"/>
    <n v="3274.5252703648057"/>
    <n v="5239.545454545455"/>
    <n v="55.614069291374697"/>
    <n v="3.7491926803013995"/>
    <n v="4.999386879215205"/>
  </r>
  <r>
    <x v="4"/>
    <s v="SFO"/>
    <s v="California"/>
    <s v="YVR"/>
    <s v="British Columbia"/>
    <s v="SFOYVR"/>
    <s v="737-900"/>
    <n v="179"/>
    <x v="57"/>
    <n v="800"/>
    <n v="136.66666666666666"/>
    <n v="3"/>
    <n v="410"/>
    <n v="23"/>
    <n v="69"/>
    <n v="93"/>
    <n v="248"/>
    <n v="429600"/>
    <n v="0.76350093109869643"/>
    <n v="537"/>
    <n v="3.1937630662020906"/>
    <n v="1"/>
    <n v="69"/>
    <n v="0.72093023255813948"/>
    <n v="129"/>
    <n v="0.73156342182890854"/>
    <n v="339"/>
    <n v="0"/>
    <e v="#DIV/0!"/>
    <n v="0.26808622043808361"/>
    <n v="21504"/>
    <n v="0.2167977759216087"/>
    <n v="17390"/>
    <n v="0.4871404884495032"/>
    <n v="39075"/>
    <n v="1.8700210689040431E-2"/>
    <n v="1500"/>
    <n v="9.2753045017640538E-3"/>
    <n v="744"/>
    <n v="0"/>
    <n v="0"/>
    <n v="1"/>
    <n v="11761"/>
    <n v="3920.3333333333335"/>
    <n v="3682.489826643829"/>
    <n v="0.25786577210638251"/>
    <n v="15719"/>
    <n v="5239.666666666667"/>
    <n v="0.34464688986822778"/>
    <n v="10458"/>
    <n v="3486"/>
    <n v="0.22929684930605801"/>
    <n v="7671"/>
    <n v="0.1681904887193317"/>
    <n v="1"/>
    <n v="80213"/>
    <n v="80213"/>
    <n v="34604"/>
    <n v="21504"/>
    <n v="24121.612903225807"/>
    <n v="53413.004032258068"/>
    <n v="99038.616935483878"/>
    <n v="0"/>
    <n v="6731.6129032258068"/>
    <n v="14338.004032258068"/>
    <n v="8.0549348230912476E-2"/>
    <n v="9.6897592283894995E-2"/>
    <n v="1.6348244052982519E-2"/>
    <n v="328000"/>
    <n v="0.76350093109869643"/>
    <n v="24846.465853658534"/>
    <n v="0.18671554934823092"/>
    <n v="0.10616620111731843"/>
    <n v="195.64146341463416"/>
    <n v="0.24455182926829269"/>
    <n v="0"/>
    <n v="-7023.2056451612916"/>
    <n v="41627.205645161288"/>
    <n v="2.1464584308033237"/>
    <n v="0.92845785161484873"/>
    <n v="0.79387405727508908"/>
    <n v="134.80620155038758"/>
    <n v="9.5632877463752763E-2"/>
    <n v="3274.5071513511743"/>
    <n v="5239.666666666667"/>
    <n v="128.37520864926196"/>
    <n v="5.4731707317073175"/>
    <e v="#DIV/0!"/>
  </r>
  <r>
    <x v="5"/>
    <s v="OME"/>
    <s v="Alaska"/>
    <s v="ANC"/>
    <s v="Alaska"/>
    <s v="OMEANC"/>
    <s v="737-700"/>
    <n v="124"/>
    <x v="32"/>
    <n v="539"/>
    <n v="86"/>
    <n v="8"/>
    <n v="688"/>
    <n v="12.25"/>
    <n v="98"/>
    <n v="153"/>
    <n v="437"/>
    <n v="534688"/>
    <n v="0.69354838709677424"/>
    <n v="992"/>
    <n v="12.148659003831417"/>
    <n v="0.72058823529411764"/>
    <n v="136"/>
    <n v="0.61693548387096775"/>
    <n v="248"/>
    <n v="0.71875"/>
    <n v="608"/>
    <n v="2142"/>
    <n v="5"/>
    <n v="0.21291825621014007"/>
    <n v="36557"/>
    <n v="0.20889367774250853"/>
    <n v="35866"/>
    <n v="0.49806342642476487"/>
    <n v="85515"/>
    <n v="1.5201374530417309E-2"/>
    <n v="2610"/>
    <n v="2.5452109845947755E-3"/>
    <n v="437"/>
    <n v="6.2378054107574479E-2"/>
    <n v="10710"/>
    <n v="1"/>
    <n v="44738"/>
    <n v="5592.25"/>
    <n v="3682.5463605399268"/>
    <n v="0.28748971828089659"/>
    <n v="41916"/>
    <n v="5239.5"/>
    <n v="0.26935533621221469"/>
    <n v="39781"/>
    <n v="4972.625"/>
    <n v="0.25563566728356979"/>
    <n v="29181"/>
    <n v="0.18751927822331893"/>
    <n v="1"/>
    <n v="171695"/>
    <n v="171695"/>
    <n v="16079"/>
    <n v="50732.163265306124"/>
    <n v="58135.738562091501"/>
    <n v="118977.39130434782"/>
    <n v="227845.29313174545"/>
    <n v="14175.163265306124"/>
    <n v="22269.738562091501"/>
    <n v="33462.391304347824"/>
    <n v="3.0071742773355677E-2"/>
    <n v="4.641475335423309E-2"/>
    <n v="1.6343010580877414E-2"/>
    <n v="370832"/>
    <n v="0.69354838709677424"/>
    <n v="71132.906976744183"/>
    <n v="0.32111249925190016"/>
    <n v="0.29104075647854449"/>
    <n v="233.98982558139534"/>
    <n v="0.43411841480778357"/>
    <n v="6.2378054107574479E-2"/>
    <n v="-8738.4116414681812"/>
    <n v="24817.411641468181"/>
    <n v="1.6883274374978119"/>
    <n v="0.90835644366776835"/>
    <n v="0.88341294485311028"/>
    <n v="144.62096774193549"/>
    <n v="0.16995835638778065"/>
    <n v="3274.5177873091966"/>
    <n v="5239.5"/>
    <n v="56.631764854295447"/>
    <n v="4.4287790697674421"/>
    <n v="5"/>
  </r>
  <r>
    <x v="3"/>
    <s v="GEG"/>
    <s v="Washington"/>
    <s v="SEA"/>
    <s v="Washington"/>
    <s v="GEGSEA"/>
    <s v="737-Max 9"/>
    <n v="178"/>
    <x v="43"/>
    <n v="223"/>
    <n v="139.80000000000001"/>
    <n v="5"/>
    <n v="699"/>
    <n v="23"/>
    <n v="115"/>
    <n v="159"/>
    <n v="425"/>
    <n v="198470"/>
    <n v="0.78539325842696628"/>
    <n v="890"/>
    <n v="6.1537284727685986"/>
    <n v="1"/>
    <n v="115"/>
    <n v="0.73953488372093024"/>
    <n v="215"/>
    <n v="0.7589285714285714"/>
    <n v="560"/>
    <n v="920"/>
    <n v="4.9978260869565219"/>
    <n v="0.21122689896605065"/>
    <n v="15567"/>
    <n v="0.19532416076419984"/>
    <n v="14395"/>
    <n v="0.47339140817932646"/>
    <n v="34888"/>
    <n v="3.4600667589351139E-2"/>
    <n v="2550"/>
    <n v="2.3067111726234091E-2"/>
    <n v="1700"/>
    <n v="6.2389752774837853E-2"/>
    <n v="4598"/>
    <n v="1"/>
    <n v="20890"/>
    <n v="4178"/>
    <n v="3394.6899172497069"/>
    <n v="0.26110541709371798"/>
    <n v="26198"/>
    <n v="5239.6000000000004"/>
    <n v="0.32745044121690875"/>
    <n v="18136"/>
    <n v="3627.2"/>
    <n v="0.22668299877509188"/>
    <n v="14782"/>
    <n v="0.18476114291428142"/>
    <n v="1"/>
    <n v="73698"/>
    <n v="73698"/>
    <n v="-6308"/>
    <n v="15567"/>
    <n v="19464.937106918238"/>
    <n v="45970.0705882353"/>
    <n v="81002.00769515353"/>
    <n v="0"/>
    <n v="5069.937106918238"/>
    <n v="11082.0705882353"/>
    <n v="-3.1783141028870865E-2"/>
    <n v="-1.5506617932026463E-2"/>
    <n v="1.6276523096844402E-2"/>
    <n v="155877"/>
    <n v="0.78539325842696628"/>
    <n v="18881.402002861229"/>
    <n v="0.37133067969970274"/>
    <n v="0.4031138207285736"/>
    <n v="98.855507868383398"/>
    <n v="0.44329824156225739"/>
    <n v="6.2389752774837853E-2"/>
    <n v="-3230.4015390307077"/>
    <n v="-3077.5984609692923"/>
    <n v="1.8577493211759577"/>
    <n v="0.91886822900790732"/>
    <n v="0.85500385505011578"/>
    <n v="66.95348837209302"/>
    <n v="0.20057532090423077"/>
    <n v="2947.156358987108"/>
    <n v="5239.6000000000004"/>
    <n v="113.58967219519126"/>
    <n v="6.0801144492131618"/>
    <n v="4.9978260869565219"/>
  </r>
  <r>
    <x v="2"/>
    <s v="LAX"/>
    <s v="California"/>
    <s v="ANC"/>
    <s v="Alaska"/>
    <s v="LAXANC"/>
    <s v="737-Max 9"/>
    <n v="148.33333333333334"/>
    <x v="49"/>
    <n v="2345"/>
    <n v="102"/>
    <n v="3"/>
    <n v="306"/>
    <n v="14"/>
    <n v="42"/>
    <n v="89"/>
    <n v="175"/>
    <n v="1043525"/>
    <n v="0.68764044943820224"/>
    <n v="445"/>
    <n v="13.633771929824562"/>
    <n v="0.72413793103448276"/>
    <n v="58"/>
    <n v="0.82407407407407407"/>
    <n v="108"/>
    <n v="0.625"/>
    <n v="280"/>
    <n v="6344"/>
    <n v="5.9995271122320304"/>
    <n v="0.15851989568001654"/>
    <n v="24556"/>
    <n v="0.21142871898158908"/>
    <n v="32752"/>
    <n v="0.37192398068530996"/>
    <n v="57614"/>
    <n v="7.9079195393394787E-3"/>
    <n v="1225"/>
    <n v="4.5188111653368451E-3"/>
    <n v="700"/>
    <n v="0.24570067394840808"/>
    <n v="38061"/>
    <n v="1"/>
    <n v="59952"/>
    <n v="19984"/>
    <n v="4397.3157471449249"/>
    <n v="0.39739366179911573"/>
    <n v="16444"/>
    <n v="5481.333333333333"/>
    <n v="0.10899955588845509"/>
    <n v="32267"/>
    <n v="10755.666666666666"/>
    <n v="0.21388279432332646"/>
    <n v="42200"/>
    <n v="0.2797239879891027"/>
    <n v="1"/>
    <n v="154908"/>
    <n v="-150863"/>
    <n v="4045"/>
    <n v="33910.666666666664"/>
    <n v="39744"/>
    <n v="92182.399999999994"/>
    <n v="165837.06666666665"/>
    <n v="9354.6666666666642"/>
    <n v="6992"/>
    <n v="34568.399999999994"/>
    <n v="3.8762847080807839E-3"/>
    <n v="2.0140091410257431E-2"/>
    <n v="1.6263806702176649E-2"/>
    <n v="717570"/>
    <n v="0.68764044943820224"/>
    <n v="53077.558823529427"/>
    <n v="0.14844685081814044"/>
    <n v="0.14457056611005967"/>
    <n v="381.85294117647061"/>
    <n v="0.16283707512855888"/>
    <n v="0.24570067394840808"/>
    <n v="-16971.688888888886"/>
    <n v="21016.688888888886"/>
    <n v="1.6430898558482547"/>
    <n v="1.176916775113813"/>
    <n v="0.79854920231610504"/>
    <n v="303.25925925925924"/>
    <n v="0.27241975882459268"/>
    <n v="2366.6964774006756"/>
    <n v="5481.333333333333"/>
    <n v="22.444265723017534"/>
    <n v="6.2908496732026142"/>
    <n v="5.9995271122320304"/>
  </r>
  <r>
    <x v="0"/>
    <s v="ANC"/>
    <s v="Alaska"/>
    <s v="OME"/>
    <s v="Alaska"/>
    <s v="ANCOME"/>
    <s v="737-700"/>
    <n v="113.66666666666667"/>
    <x v="33"/>
    <n v="539"/>
    <n v="83.333333333333329"/>
    <n v="6"/>
    <n v="500"/>
    <n v="15.666666666666666"/>
    <n v="94"/>
    <n v="165"/>
    <n v="241"/>
    <n v="367598"/>
    <n v="0.73313782991202348"/>
    <n v="682"/>
    <n v="8.706752873563218"/>
    <n v="1"/>
    <n v="94"/>
    <n v="0.96491228070175439"/>
    <n v="171"/>
    <n v="0.57655502392344493"/>
    <n v="418"/>
    <n v="3347"/>
    <n v="6"/>
    <n v="0.22545660108732823"/>
    <n v="32305"/>
    <n v="0.28596453272104239"/>
    <n v="40975"/>
    <n v="0.32324635172765148"/>
    <n v="46317"/>
    <n v="1.1724720316567449E-2"/>
    <n v="1680"/>
    <n v="1.3455512363298833E-2"/>
    <n v="1928"/>
    <n v="0.1401522817841116"/>
    <n v="20082"/>
    <n v="1"/>
    <n v="36203"/>
    <n v="6033.833333333333"/>
    <n v="4158.0369313024967"/>
    <n v="0.31462812646654964"/>
    <n v="32266"/>
    <n v="5377.666666666667"/>
    <n v="0.2804129803764796"/>
    <n v="19571"/>
    <n v="3261.8333333333335"/>
    <n v="0.17008499469869467"/>
    <n v="27026"/>
    <n v="0.23487389845827611"/>
    <n v="1"/>
    <n v="143287"/>
    <n v="-115066"/>
    <n v="28221"/>
    <n v="32305"/>
    <n v="42465"/>
    <n v="80334.049792531121"/>
    <n v="155104.04979253112"/>
    <n v="0"/>
    <n v="1490"/>
    <n v="34017.049792531121"/>
    <n v="7.6771364370861642E-2"/>
    <n v="9.2870041817660925E-2"/>
    <n v="1.6098677446799284E-2"/>
    <n v="269500"/>
    <n v="0.73313782991202348"/>
    <n v="44846.619999999995"/>
    <n v="0.38979265393174067"/>
    <n v="0.31302128956087899"/>
    <n v="246.41"/>
    <n v="0.45716141001855287"/>
    <n v="0.1401522817841116"/>
    <n v="-5917.8416320885199"/>
    <n v="34138.841632088523"/>
    <n v="1.9626475189105825"/>
    <n v="1.3684321522860863"/>
    <n v="0.63279721335283368"/>
    <n v="239.61988304093566"/>
    <n v="0.18861445909259039"/>
    <n v="2247.7955081767027"/>
    <n v="5377.666666666667"/>
    <n v="57.426690209409401"/>
    <n v="7.2160000000000002"/>
    <n v="6"/>
  </r>
  <r>
    <x v="4"/>
    <s v="OME"/>
    <s v="Alaska"/>
    <s v="ANC"/>
    <s v="Alaska"/>
    <s v="OMEANC"/>
    <s v="737-800"/>
    <n v="152.41666666666666"/>
    <x v="22"/>
    <n v="539"/>
    <n v="74.833333333333329"/>
    <n v="12"/>
    <n v="898"/>
    <n v="11.5"/>
    <n v="138"/>
    <n v="197"/>
    <n v="563"/>
    <n v="985831"/>
    <n v="0.49097867687260799"/>
    <n v="1829"/>
    <n v="17.463697318007661"/>
    <n v="0.57024793388429751"/>
    <n v="242"/>
    <n v="0.42826086956521742"/>
    <n v="460"/>
    <n v="0.49955634427684115"/>
    <n v="1127"/>
    <n v="1795"/>
    <n v="4.9988857938718665"/>
    <n v="0.22319861145549219"/>
    <n v="45008"/>
    <n v="0.20113067195636003"/>
    <n v="40558"/>
    <n v="0.50606496404661538"/>
    <n v="102048"/>
    <n v="1.6736920406645178E-2"/>
    <n v="3375"/>
    <n v="8.3709397470865358E-3"/>
    <n v="1688"/>
    <n v="4.4497892387800643E-2"/>
    <n v="8973"/>
    <n v="1"/>
    <n v="64311"/>
    <n v="5359.25"/>
    <n v="3682.5535182452932"/>
    <n v="0.28749027706997826"/>
    <n v="60255"/>
    <n v="5021.25"/>
    <n v="0.26935868894670495"/>
    <n v="57185"/>
    <n v="4765.416666666667"/>
    <n v="0.25563482909994723"/>
    <n v="41947"/>
    <n v="0.18751620488336954"/>
    <n v="1"/>
    <n v="201650"/>
    <n v="201650"/>
    <n v="-22048"/>
    <n v="78927.072463768112"/>
    <n v="94703.959390862932"/>
    <n v="204277.25754884549"/>
    <n v="377908.28940347652"/>
    <n v="33919.072463768112"/>
    <n v="54145.959390862932"/>
    <n v="102229.25754884549"/>
    <n v="-2.2364888099481554E-2"/>
    <n v="-6.2791112773997676E-3"/>
    <n v="1.6085776822081788E-2"/>
    <n v="484022"/>
    <n v="0.49097867687260799"/>
    <n v="199757.55790645879"/>
    <n v="0.20454824407023112"/>
    <n v="0.22691313216971265"/>
    <n v="214.56236080178175"/>
    <n v="0.39807488089384369"/>
    <n v="4.4497892387800643E-2"/>
    <n v="-15857.85745028971"/>
    <n v="-6190.14254971029"/>
    <n v="1.8131043983660136"/>
    <n v="0.85954211723330176"/>
    <n v="0.88273235285546214"/>
    <n v="88.169565217391309"/>
    <n v="0.208018844532606"/>
    <n v="3274.5070507511482"/>
    <n v="5021.25"/>
    <n v="51.420955347985149"/>
    <n v="5.638084632516704"/>
    <n v="4.9988857938718665"/>
  </r>
  <r>
    <x v="3"/>
    <s v="YVR"/>
    <s v="British Columbia"/>
    <s v="SFO"/>
    <s v="California"/>
    <s v="YVRSFO"/>
    <s v="737-Max 9"/>
    <n v="179"/>
    <x v="58"/>
    <n v="800"/>
    <n v="136.66666666666666"/>
    <n v="3"/>
    <n v="410"/>
    <n v="23"/>
    <n v="69"/>
    <n v="115"/>
    <n v="226"/>
    <n v="429600"/>
    <n v="0.76350093109869643"/>
    <n v="537"/>
    <n v="3.1637787056367435"/>
    <n v="1"/>
    <n v="69"/>
    <n v="0.89147286821705429"/>
    <n v="129"/>
    <n v="0.66666666666666663"/>
    <n v="339"/>
    <n v="0"/>
    <e v="#DIV/0!"/>
    <n v="0.27279675244944496"/>
    <n v="21773"/>
    <n v="0.25739845139950385"/>
    <n v="20544"/>
    <n v="0.44439572004911421"/>
    <n v="35469"/>
    <n v="1.6914325807502444E-2"/>
    <n v="1350"/>
    <n v="8.4947502944345606E-3"/>
    <n v="678"/>
    <n v="0"/>
    <n v="0"/>
    <n v="1"/>
    <n v="10740"/>
    <n v="3580"/>
    <n v="3394.6748490547361"/>
    <n v="0.2475681158083998"/>
    <n v="15719"/>
    <n v="5239.666666666667"/>
    <n v="0.36233921903093447"/>
    <n v="9324"/>
    <n v="3108"/>
    <n v="0.2149278502604767"/>
    <n v="7599"/>
    <n v="0.17516481490018901"/>
    <n v="1"/>
    <n v="79814"/>
    <n v="79814"/>
    <n v="36432"/>
    <n v="21773"/>
    <n v="23045.008695652174"/>
    <n v="53203.5"/>
    <n v="98021.50869565217"/>
    <n v="0"/>
    <n v="2501.0086956521736"/>
    <n v="17734.5"/>
    <n v="8.4804469273743022E-2"/>
    <n v="0.10050551574771274"/>
    <n v="1.5701046473969721E-2"/>
    <n v="328000"/>
    <n v="0.76350093109869643"/>
    <n v="24722.873170731706"/>
    <n v="0.18578677839851024"/>
    <n v="0.10098230912476723"/>
    <n v="194.66829268292682"/>
    <n v="0.24333536585365853"/>
    <n v="0"/>
    <n v="-6745.1695652173912"/>
    <n v="43177.169565217395"/>
    <n v="2.1784220699153418"/>
    <n v="1.0994314155892224"/>
    <n v="0.72230744709389894"/>
    <n v="159.25581395348837"/>
    <n v="9.5208860600897088E-2"/>
    <n v="2947.1087795704243"/>
    <n v="5239.666666666667"/>
    <n v="129.59187040153088"/>
    <n v="4.9463414634146341"/>
    <e v="#DIV/0!"/>
  </r>
  <r>
    <x v="5"/>
    <s v="LAX"/>
    <s v="California"/>
    <s v="YVR"/>
    <s v="British Columbia"/>
    <s v="LAXYVR"/>
    <s v="A320"/>
    <n v="150"/>
    <x v="59"/>
    <n v="1080"/>
    <n v="96.75"/>
    <n v="4"/>
    <n v="387"/>
    <n v="16.5"/>
    <n v="66"/>
    <n v="91"/>
    <n v="230"/>
    <n v="648000"/>
    <n v="0.64500000000000002"/>
    <n v="600"/>
    <n v="2.6542466922748611"/>
    <n v="0.82499999999999996"/>
    <n v="80"/>
    <n v="0.61486486486486491"/>
    <n v="148"/>
    <n v="0.61827956989247312"/>
    <n v="372"/>
    <n v="90"/>
    <n v="5"/>
    <n v="0.29211441685891537"/>
    <n v="24438"/>
    <n v="0.21911569586057686"/>
    <n v="18331"/>
    <n v="0.46414611697486224"/>
    <n v="38830"/>
    <n v="1.6495535447471281E-2"/>
    <n v="1380"/>
    <n v="2.7492559079118806E-3"/>
    <n v="230"/>
    <n v="5.3789789502623744E-3"/>
    <n v="450"/>
    <n v="1"/>
    <n v="9594"/>
    <n v="2398.5"/>
    <n v="3614.5848944347072"/>
    <n v="0.21018731514952349"/>
    <n v="20569"/>
    <n v="5142.25"/>
    <n v="0.45062986088290063"/>
    <n v="9101"/>
    <n v="2275.25"/>
    <n v="0.19938657027056633"/>
    <n v="6381"/>
    <n v="0.13979625369700954"/>
    <n v="1"/>
    <n v="83659"/>
    <n v="83659"/>
    <n v="38014"/>
    <n v="29621.818181818184"/>
    <n v="29813.054945054944"/>
    <n v="62803.304347826088"/>
    <n v="122238.17747469922"/>
    <n v="5183.8181818181838"/>
    <n v="11482.054945054944"/>
    <n v="23973.304347826088"/>
    <n v="5.866358024691358E-2"/>
    <n v="7.4342275260300628E-2"/>
    <n v="1.5678695013387048E-2"/>
    <n v="417960"/>
    <n v="0.64500000000000002"/>
    <n v="45797.201550387588"/>
    <n v="0.12910339506172838"/>
    <n v="7.0439814814814816E-2"/>
    <n v="215.01033591731266"/>
    <n v="0.19908364436788209"/>
    <n v="5.3789789502623744E-3"/>
    <n v="-10159.794368674804"/>
    <n v="48173.794368674804"/>
    <n v="2.2461672324415742"/>
    <n v="0.91073254408589399"/>
    <n v="0.76752205612892954"/>
    <n v="123.85810810810811"/>
    <n v="7.6273921514720469E-2"/>
    <n v="3428.8448117834346"/>
    <n v="5142.25"/>
    <n v="145.80408110759137"/>
    <n v="4.1602067183462532"/>
    <n v="5"/>
  </r>
  <r>
    <x v="0"/>
    <s v="YYC"/>
    <s v="Alberta"/>
    <s v="SFO"/>
    <s v="California"/>
    <s v="YYCSFO"/>
    <s v="737-Max 9"/>
    <n v="179"/>
    <x v="60"/>
    <n v="1018"/>
    <n v="139.25"/>
    <n v="4"/>
    <n v="557"/>
    <n v="18"/>
    <n v="72"/>
    <n v="134"/>
    <n v="351"/>
    <n v="728888"/>
    <n v="0.77793296089385477"/>
    <n v="716"/>
    <n v="2.7288984263233189"/>
    <n v="0.78260869565217395"/>
    <n v="92"/>
    <n v="0.77906976744186052"/>
    <n v="172"/>
    <n v="0.77654867256637172"/>
    <n v="452"/>
    <n v="0"/>
    <e v="#DIV/0!"/>
    <n v="0.20081769051393317"/>
    <n v="32811"/>
    <n v="0.2543225593223451"/>
    <n v="41553"/>
    <n v="0.51482676100301739"/>
    <n v="84116"/>
    <n v="1.4995073047427273E-2"/>
    <n v="2450"/>
    <n v="1.5037916113277067E-2"/>
    <n v="2457"/>
    <n v="0"/>
    <n v="0"/>
    <n v="1"/>
    <n v="12000"/>
    <n v="3000"/>
    <n v="4397.3787680209698"/>
    <n v="0.22550032885464624"/>
    <n v="26310"/>
    <n v="6577.5"/>
    <n v="0.49440947101381189"/>
    <n v="6458"/>
    <n v="1614.5"/>
    <n v="0.12135676031194212"/>
    <n v="8447"/>
    <n v="0.15873343981959973"/>
    <n v="1"/>
    <n v="163387"/>
    <n v="-53215"/>
    <n v="110172"/>
    <n v="41925.166666666664"/>
    <n v="53336.686567164179"/>
    <n v="108320.31908831908"/>
    <n v="203582.17232214991"/>
    <n v="9114.1666666666642"/>
    <n v="11783.686567164179"/>
    <n v="24204.319088319084"/>
    <n v="0.15115079408633425"/>
    <n v="0.16662030803160086"/>
    <n v="1.5469513945266605E-2"/>
    <n v="567026"/>
    <n v="0.77793296089385477"/>
    <n v="46640.09515260323"/>
    <n v="0.2241592672673991"/>
    <n v="7.3008473181064862E-2"/>
    <n v="293.33393177737884"/>
    <n v="0.2881472807243407"/>
    <n v="0"/>
    <n v="-11275.543080537482"/>
    <n v="121447.54308053748"/>
    <n v="1.6112769681539847"/>
    <n v="1.0914717431881948"/>
    <n v="0.84077296261385837"/>
    <n v="241.58720930232559"/>
    <n v="5.1699339604742114E-2"/>
    <n v="2366.5226736566187"/>
    <n v="6577.5"/>
    <n v="204.11166448230668"/>
    <n v="8.8096947935368046"/>
    <e v="#DIV/0!"/>
  </r>
  <r>
    <x v="4"/>
    <s v="OME"/>
    <s v="Alaska"/>
    <s v="ANC"/>
    <s v="Alaska"/>
    <s v="OMEANC"/>
    <s v="737-700"/>
    <n v="124"/>
    <x v="32"/>
    <n v="539"/>
    <n v="85.75"/>
    <n v="8"/>
    <n v="686"/>
    <n v="13"/>
    <n v="104"/>
    <n v="169"/>
    <n v="413"/>
    <n v="534688"/>
    <n v="0.69153225806451613"/>
    <n v="992"/>
    <n v="12.148659003831417"/>
    <n v="0.76470588235294112"/>
    <n v="136"/>
    <n v="0.68145161290322576"/>
    <n v="248"/>
    <n v="0.67927631578947367"/>
    <n v="608"/>
    <n v="1186"/>
    <n v="5"/>
    <n v="0.23207471317685624"/>
    <n v="37523"/>
    <n v="0.23436929832699385"/>
    <n v="37894"/>
    <n v="0.47381637133933263"/>
    <n v="76609"/>
    <n v="1.5400315428147323E-2"/>
    <n v="2490"/>
    <n v="7.6630485202708971E-3"/>
    <n v="1239"/>
    <n v="3.6676253208399047E-2"/>
    <n v="5930"/>
    <n v="1"/>
    <n v="44738"/>
    <n v="5592.25"/>
    <n v="3682.5463605399268"/>
    <n v="0.28748971828089659"/>
    <n v="41916"/>
    <n v="5239.5"/>
    <n v="0.26935533621221469"/>
    <n v="39781"/>
    <n v="4972.625"/>
    <n v="0.25563566728356979"/>
    <n v="29181"/>
    <n v="0.18751927822331893"/>
    <n v="1"/>
    <n v="161685"/>
    <n v="161685"/>
    <n v="6069"/>
    <n v="49068.538461538468"/>
    <n v="55607.763313609474"/>
    <n v="112780.3196125908"/>
    <n v="217456.62138773873"/>
    <n v="11545.538461538468"/>
    <n v="17713.763313609474"/>
    <n v="36171.3196125908"/>
    <n v="1.1350544616673649E-2"/>
    <n v="2.6646993524199799E-2"/>
    <n v="1.529644890752615E-2"/>
    <n v="369754"/>
    <n v="0.69153225806451613"/>
    <n v="69476.720116618089"/>
    <n v="0.30239130109521817"/>
    <n v="0.29104075647854449"/>
    <n v="227.04810495626822"/>
    <n v="0.42123952682053473"/>
    <n v="3.6676253208399047E-2"/>
    <n v="-8178.8276734673427"/>
    <n v="14247.827673467342"/>
    <n v="1.8003313674673296"/>
    <n v="0.99703998000342042"/>
    <n v="0.82218588648617574"/>
    <n v="152.79838709677421"/>
    <n v="0.1804805640597458"/>
    <n v="3274.5177873091966"/>
    <n v="5239.5"/>
    <n v="56.467137630881801"/>
    <n v="5.4358600583090375"/>
    <n v="5"/>
  </r>
  <r>
    <x v="5"/>
    <s v="BOI"/>
    <s v="Idaho"/>
    <s v="SEA"/>
    <s v="Washington"/>
    <s v="BOISEA"/>
    <s v="737-700"/>
    <n v="124"/>
    <x v="18"/>
    <n v="399"/>
    <n v="71.875"/>
    <n v="8"/>
    <n v="575"/>
    <n v="11.25"/>
    <n v="90"/>
    <n v="128"/>
    <n v="357"/>
    <n v="395808"/>
    <n v="0.57963709677419351"/>
    <n v="992"/>
    <n v="12.931508069003895"/>
    <n v="0.66176470588235292"/>
    <n v="136"/>
    <n v="0.5161290322580645"/>
    <n v="248"/>
    <n v="0.58717105263157898"/>
    <n v="608"/>
    <n v="1829"/>
    <n v="5"/>
    <n v="0.22468140538016296"/>
    <n v="18283"/>
    <n v="0.18112887567129146"/>
    <n v="14739"/>
    <n v="0.43369422289948756"/>
    <n v="35291"/>
    <n v="2.6175758543988792E-2"/>
    <n v="2130"/>
    <n v="2.1936023005173708E-2"/>
    <n v="1785"/>
    <n v="0.11238371449989554"/>
    <n v="9145"/>
    <n v="1"/>
    <n v="47621"/>
    <n v="5952.625"/>
    <n v="3682.5557967322379"/>
    <n v="0.29225736765229343"/>
    <n v="41916"/>
    <n v="5239.5"/>
    <n v="0.25724490923150567"/>
    <n v="42344"/>
    <n v="5293"/>
    <n v="0.25987161075720194"/>
    <n v="31061"/>
    <n v="0.1906261123589989"/>
    <n v="1"/>
    <n v="81373"/>
    <n v="81373"/>
    <n v="-81569"/>
    <n v="27627.644444444446"/>
    <n v="28556.8125"/>
    <n v="60103.439775910359"/>
    <n v="116287.89672035481"/>
    <n v="9344.644444444446"/>
    <n v="13817.8125"/>
    <n v="24812.439775910359"/>
    <n v="-0.20608224189506022"/>
    <n v="-0.19093130484971413"/>
    <n v="1.5150937045346091E-2"/>
    <n v="229425"/>
    <n v="0.57963709677419351"/>
    <n v="52381.001739130443"/>
    <n v="0.20558705230818983"/>
    <n v="0.41166929420325005"/>
    <n v="125.61391304347826"/>
    <n v="0.31482183720169993"/>
    <n v="0.11238371449989554"/>
    <n v="-5996.8620900443511"/>
    <n v="-75572.137909955651"/>
    <n v="1.9521665413783098"/>
    <n v="0.86302753502261653"/>
    <n v="0.84288572645878457"/>
    <n v="59.431451612903224"/>
    <n v="0.3817113784670591"/>
    <n v="3274.4827420010051"/>
    <n v="5239.5"/>
    <n v="44.465038178976435"/>
    <n v="6.8086956521739133"/>
    <n v="5"/>
  </r>
  <r>
    <x v="2"/>
    <s v="ANC"/>
    <s v="Alaska"/>
    <s v="LAX"/>
    <s v="California"/>
    <s v="ANCLAX"/>
    <s v="737-Max 9"/>
    <n v="148.33333333333334"/>
    <x v="61"/>
    <n v="2345"/>
    <n v="102"/>
    <n v="3"/>
    <n v="306"/>
    <n v="19.333333333333332"/>
    <n v="58"/>
    <n v="105"/>
    <n v="143"/>
    <n v="1043525"/>
    <n v="0.68764044943820224"/>
    <n v="445"/>
    <n v="13.054924242424242"/>
    <n v="1"/>
    <n v="58"/>
    <n v="0.97222222222222221"/>
    <n v="108"/>
    <n v="0.51071428571428568"/>
    <n v="280"/>
    <n v="6344"/>
    <n v="5.9995271122320304"/>
    <n v="0.22716052400039105"/>
    <n v="37178"/>
    <n v="0.23609345977123863"/>
    <n v="38640"/>
    <n v="0.29449359663701241"/>
    <n v="48198"/>
    <n v="6.2017303744256527E-3"/>
    <n v="1015"/>
    <n v="3.4949652947502199E-3"/>
    <n v="572"/>
    <n v="0.23255572392218204"/>
    <n v="38061"/>
    <n v="1"/>
    <n v="57407"/>
    <n v="19135.666666666668"/>
    <n v="4397.3445524445087"/>
    <n v="0.39548213313860164"/>
    <n v="16444"/>
    <n v="5481.333333333333"/>
    <n v="0.11328423706745111"/>
    <n v="30897"/>
    <n v="10299"/>
    <n v="0.21285229096771083"/>
    <n v="40409"/>
    <n v="0.27838133882623645"/>
    <n v="1"/>
    <n v="163664"/>
    <n v="-145157"/>
    <n v="18507"/>
    <n v="37178"/>
    <n v="39744"/>
    <n v="94373.706293706302"/>
    <n v="171295.70629370632"/>
    <n v="0"/>
    <n v="1104"/>
    <n v="46175.706293706302"/>
    <n v="1.7735080616180735E-2"/>
    <n v="3.2837643657700678E-2"/>
    <n v="1.5102563041519943E-2"/>
    <n v="717570"/>
    <n v="0.68764044943820224"/>
    <n v="57054.957516339869"/>
    <n v="0.15683764164730121"/>
    <n v="0.13910256103112048"/>
    <n v="410.46732026143792"/>
    <n v="0.17503936898142342"/>
    <n v="0.23255572392218204"/>
    <n v="-15759.902097902101"/>
    <n v="34266.902097902101"/>
    <n v="2.3052348084118179"/>
    <n v="1.286679854929113"/>
    <n v="0.61905341707060835"/>
    <n v="357.77777777777777"/>
    <n v="0.24690218985238049"/>
    <n v="2366.6931669809951"/>
    <n v="5481.333333333333"/>
    <n v="23.439431307123169"/>
    <n v="5.1862745098039218"/>
    <n v="5.9995271122320304"/>
  </r>
  <r>
    <x v="1"/>
    <s v="OGG"/>
    <s v="Hawaii"/>
    <s v="SFO"/>
    <s v="California"/>
    <s v="OGGSFO"/>
    <s v="737-900"/>
    <n v="163.16666666666666"/>
    <x v="62"/>
    <n v="2338"/>
    <n v="46.666666666666664"/>
    <n v="6"/>
    <n v="280"/>
    <n v="7.333333333333333"/>
    <n v="44"/>
    <n v="73"/>
    <n v="163"/>
    <n v="2288902"/>
    <n v="0.28600612870275793"/>
    <n v="979"/>
    <n v="26.609773242630389"/>
    <n v="0.34645669291338582"/>
    <n v="127"/>
    <n v="0.30801687763713081"/>
    <n v="237"/>
    <n v="0.26461038961038963"/>
    <n v="616"/>
    <n v="985"/>
    <n v="6"/>
    <n v="0.21922002290901696"/>
    <n v="20478"/>
    <n v="0.25436502414010898"/>
    <n v="23761"/>
    <n v="0.44205838587776863"/>
    <n v="41294"/>
    <n v="1.2364446062111269E-2"/>
    <n v="1155"/>
    <n v="8.7246957061650945E-3"/>
    <n v="815"/>
    <n v="6.3267425304829095E-2"/>
    <n v="5910"/>
    <n v="1"/>
    <n v="110645"/>
    <n v="18440.833333333332"/>
    <n v="4158.058732448736"/>
    <n v="0.38779401301700905"/>
    <n v="32266"/>
    <n v="5377.666666666667"/>
    <n v="0.11308745649606231"/>
    <n v="59814"/>
    <n v="9969"/>
    <n v="0.20963903560576058"/>
    <n v="82594"/>
    <n v="0.28947949488116809"/>
    <n v="1"/>
    <n v="93413"/>
    <n v="-285319"/>
    <n v="-191906"/>
    <n v="59106.954545454544"/>
    <n v="77141.876712328769"/>
    <n v="156055.85276073619"/>
    <n v="292304.68401851947"/>
    <n v="38628.954545454544"/>
    <n v="53380.876712328769"/>
    <n v="114761.85276073619"/>
    <n v="-8.3841946924770039E-2"/>
    <n v="-6.8785842584601728E-2"/>
    <n v="1.5056104340168311E-2"/>
    <n v="654640"/>
    <n v="0.28600612870275793"/>
    <n v="218444.98928571428"/>
    <n v="4.0811271081068565E-2"/>
    <n v="0.1246532180058386"/>
    <n v="312.5107142857143"/>
    <n v="0.13366583160210194"/>
    <n v="6.3267425304829095E-2"/>
    <n v="-34461.947336419915"/>
    <n v="-157444.05266358008"/>
    <n v="1.8474648685118631"/>
    <n v="1.1487056023630624"/>
    <n v="0.76806612652426554"/>
    <n v="100.25738396624473"/>
    <n v="0.88418100264417154"/>
    <n v="2247.8207331798876"/>
    <n v="5377.666666666667"/>
    <n v="10.522449682187592"/>
    <n v="7.0357142857142856"/>
    <n v="6"/>
  </r>
  <r>
    <x v="1"/>
    <s v="SFO"/>
    <s v="California"/>
    <s v="OGG"/>
    <s v="Hawaii"/>
    <s v="SFOOGG"/>
    <s v="737-900"/>
    <n v="163.16666666666666"/>
    <x v="63"/>
    <n v="2338"/>
    <n v="46.666666666666664"/>
    <n v="6"/>
    <n v="280"/>
    <n v="9.3333333333333339"/>
    <n v="56"/>
    <n v="70"/>
    <n v="154"/>
    <n v="2288902"/>
    <n v="0.28600612870275793"/>
    <n v="979"/>
    <n v="29.504155405405406"/>
    <n v="0.44094488188976377"/>
    <n v="127"/>
    <n v="0.29535864978902954"/>
    <n v="237"/>
    <n v="0.25"/>
    <n v="616"/>
    <n v="985"/>
    <n v="6"/>
    <n v="0.27958745615412806"/>
    <n v="26702"/>
    <n v="0.23229150306266688"/>
    <n v="22185"/>
    <n v="0.40842887806921102"/>
    <n v="39007"/>
    <n v="1.1360661745458352E-2"/>
    <n v="1085"/>
    <n v="6.4499240877440968E-3"/>
    <n v="616"/>
    <n v="6.1881576880791579E-2"/>
    <n v="5910"/>
    <n v="1"/>
    <n v="122680"/>
    <n v="20446.666666666668"/>
    <n v="4158.0583587057708"/>
    <n v="0.39214558101028313"/>
    <n v="32266"/>
    <n v="5377.666666666667"/>
    <n v="0.1031379957358803"/>
    <n v="66320"/>
    <n v="11053.333333333334"/>
    <n v="0.21199131832900209"/>
    <n v="91577"/>
    <n v="0.2927251049248345"/>
    <n v="1"/>
    <n v="95505"/>
    <n v="-312843"/>
    <n v="-217338"/>
    <n v="60556.321428571428"/>
    <n v="75112.071428571435"/>
    <n v="156028"/>
    <n v="291696.39285714284"/>
    <n v="33854.321428571428"/>
    <n v="52927.071428571435"/>
    <n v="117021"/>
    <n v="-9.4952951240376393E-2"/>
    <n v="-8.011305618318719E-2"/>
    <n v="1.4839895057189204E-2"/>
    <n v="654640"/>
    <n v="0.28600612870275793"/>
    <n v="223667.51785714284"/>
    <n v="4.1725246428200073E-2"/>
    <n v="0.13667819766857647"/>
    <n v="319.98214285714283"/>
    <n v="0.13686148111939386"/>
    <n v="6.1881576880791579E-2"/>
    <n v="-33967.065476190481"/>
    <n v="-183370.93452380953"/>
    <n v="2.3442661516583416"/>
    <n v="1.0437054069444409"/>
    <n v="0.70603898911291907"/>
    <n v="93.607594936708864"/>
    <n v="0.95887126328464478"/>
    <n v="2247.8189627434522"/>
    <n v="5377.666666666667"/>
    <n v="9.4901886243692193"/>
    <n v="6.0750000000000002"/>
    <n v="6"/>
  </r>
  <r>
    <x v="1"/>
    <s v="OGG"/>
    <s v="Hawaii"/>
    <s v="LAX"/>
    <s v="California"/>
    <s v="OGGLAX"/>
    <s v="737-900"/>
    <n v="163.16666666666666"/>
    <x v="64"/>
    <n v="2486"/>
    <n v="59.666666666666664"/>
    <n v="6"/>
    <n v="358"/>
    <n v="6.833333333333333"/>
    <n v="41"/>
    <n v="88"/>
    <n v="229"/>
    <n v="2433794"/>
    <n v="0.36567926455566907"/>
    <n v="979"/>
    <n v="28.404068984101318"/>
    <n v="0.32283464566929132"/>
    <n v="127"/>
    <n v="0.37130801687763715"/>
    <n v="237"/>
    <n v="0.37175324675324678"/>
    <n v="616"/>
    <n v="4030"/>
    <n v="6"/>
    <n v="0.14610867355128684"/>
    <n v="21845"/>
    <n v="0.20723420193696826"/>
    <n v="30984"/>
    <n v="0.46190941195355556"/>
    <n v="69061"/>
    <n v="1.0768366418748997E-2"/>
    <n v="1610"/>
    <n v="1.2253197067793889E-2"/>
    <n v="1832"/>
    <n v="0.16172614907164642"/>
    <n v="24180"/>
    <n v="1"/>
    <n v="118106"/>
    <n v="19684.333333333332"/>
    <n v="4158.0662286839179"/>
    <n v="0.39058541844421957"/>
    <n v="32266"/>
    <n v="5377.666666666667"/>
    <n v="0.10670608700253321"/>
    <n v="63847"/>
    <n v="10641.166666666666"/>
    <n v="0.21114682752280228"/>
    <n v="88163"/>
    <n v="0.29156166703044495"/>
    <n v="1"/>
    <n v="149512"/>
    <n v="-302382"/>
    <n v="-152870"/>
    <n v="67666.219512195123"/>
    <n v="83445.545454545456"/>
    <n v="185771.07423580784"/>
    <n v="336882.83920254838"/>
    <n v="45821.219512195123"/>
    <n v="52461.545454545456"/>
    <n v="116710.07423580784"/>
    <n v="-6.2811396527397145E-2"/>
    <n v="-4.8088646834082337E-2"/>
    <n v="1.4722749693314809E-2"/>
    <n v="889988"/>
    <n v="0.36567926455566907"/>
    <n v="217405.50837988826"/>
    <n v="6.1431657732741556E-2"/>
    <n v="0.12424305426013869"/>
    <n v="350.08938547486031"/>
    <n v="0.14082437066567188"/>
    <n v="0.16172614907164642"/>
    <n v="-35832.139867091406"/>
    <n v="-117037.86013290859"/>
    <n v="1.3829495162477075"/>
    <n v="1.051107504068308"/>
    <n v="0.90138463144862357"/>
    <n v="130.73417721518987"/>
    <n v="0.58967173203488688"/>
    <n v="2247.8117496383088"/>
    <n v="5377.666666666667"/>
    <n v="12.603828000853831"/>
    <n v="9.6145251396648046"/>
    <n v="6"/>
  </r>
  <r>
    <x v="3"/>
    <s v="SFO"/>
    <s v="California"/>
    <s v="YYC"/>
    <s v="Alberta"/>
    <s v="SFOYYC"/>
    <s v="737-700"/>
    <n v="132"/>
    <x v="65"/>
    <n v="1018"/>
    <n v="96.5"/>
    <n v="4"/>
    <n v="386"/>
    <n v="14.25"/>
    <n v="57"/>
    <n v="80"/>
    <n v="249"/>
    <n v="537504"/>
    <n v="0.73106060606060608"/>
    <n v="528"/>
    <n v="2.5668091168091167"/>
    <n v="0.83823529411764708"/>
    <n v="68"/>
    <n v="0.64516129032258063"/>
    <n v="124"/>
    <n v="0.7410714285714286"/>
    <n v="336"/>
    <n v="0"/>
    <e v="#DIV/0!"/>
    <n v="0.20907952273176733"/>
    <n v="19030"/>
    <n v="0.20007031576171747"/>
    <n v="18210"/>
    <n v="0.56342701443670484"/>
    <n v="51282"/>
    <n v="1.6480256652530268E-2"/>
    <n v="1500"/>
    <n v="1.0942890417280098E-2"/>
    <n v="996"/>
    <n v="0"/>
    <n v="0"/>
    <n v="1"/>
    <n v="9452"/>
    <n v="2363"/>
    <n v="3682.3930295798882"/>
    <n v="0.21013316733732021"/>
    <n v="20958"/>
    <n v="5239.5"/>
    <n v="0.46593005935839577"/>
    <n v="8405"/>
    <n v="2101.25"/>
    <n v="0.18685667281741181"/>
    <n v="6166"/>
    <n v="0.13708010048687225"/>
    <n v="1"/>
    <n v="91018"/>
    <n v="91018"/>
    <n v="46037"/>
    <n v="22702.456140350878"/>
    <n v="28225.5"/>
    <n v="69199.807228915655"/>
    <n v="120127.76336926653"/>
    <n v="3672.4561403508778"/>
    <n v="10015.5"/>
    <n v="17917.807228915655"/>
    <n v="8.5649595165803422E-2"/>
    <n v="0.10034984082409923"/>
    <n v="1.4700245658295807E-2"/>
    <n v="392948"/>
    <n v="0.73106060606060608"/>
    <n v="33483.305699481862"/>
    <n v="0.16933455378936715"/>
    <n v="8.3684958623563732E-2"/>
    <n v="235.79792746113989"/>
    <n v="0.23162861243726904"/>
    <n v="0"/>
    <n v="-7901.4408423166333"/>
    <n v="53938.440842316631"/>
    <n v="1.6692161602898314"/>
    <n v="0.87593315603702659"/>
    <n v="0.91034996949910763"/>
    <n v="146.85483870967741"/>
    <n v="6.7744841679667753E-2"/>
    <n v="3274.4935900993396"/>
    <n v="5239.5"/>
    <n v="150.38126422109997"/>
    <n v="6.4663212435233159"/>
    <e v="#DIV/0!"/>
  </r>
  <r>
    <x v="1"/>
    <s v="ANC"/>
    <s v="Alaska"/>
    <s v="HNL"/>
    <s v="Hawaii"/>
    <s v="ANCHNL"/>
    <s v="737-800"/>
    <n v="159"/>
    <x v="66"/>
    <n v="2777"/>
    <n v="94.333333333333329"/>
    <n v="3"/>
    <n v="283"/>
    <n v="17.666666666666668"/>
    <n v="53"/>
    <n v="76"/>
    <n v="154"/>
    <n v="1324629"/>
    <n v="0.59329140461215935"/>
    <n v="477"/>
    <n v="18.292346938775509"/>
    <n v="0.84126984126984128"/>
    <n v="63"/>
    <n v="0.6333333333333333"/>
    <n v="120"/>
    <n v="0.52380952380952384"/>
    <n v="294"/>
    <n v="2976"/>
    <n v="5.998991935483871"/>
    <n v="0.23283130101332283"/>
    <n v="25987"/>
    <n v="0.20944692822520675"/>
    <n v="23377"/>
    <n v="0.38114735738668437"/>
    <n v="42541"/>
    <n v="9.7210898372053437E-3"/>
    <n v="1085"/>
    <n v="6.8988379489844376E-3"/>
    <n v="770"/>
    <n v="0.15995448558859632"/>
    <n v="17853"/>
    <n v="1"/>
    <n v="76061"/>
    <n v="25353.666666666668"/>
    <n v="4158.0777061891613"/>
    <n v="0.39706719148869529"/>
    <n v="17600"/>
    <n v="5866.666666666667"/>
    <n v="9.1878657527524443E-2"/>
    <n v="41118"/>
    <n v="13706"/>
    <n v="0.21465151364867899"/>
    <n v="56778"/>
    <n v="0.2964026373351013"/>
    <n v="1"/>
    <n v="111613"/>
    <n v="-191557"/>
    <n v="-79944"/>
    <n v="30890.207547169812"/>
    <n v="36911.052631578947"/>
    <n v="81214.636363636353"/>
    <n v="149015.8965423851"/>
    <n v="4903.2075471698117"/>
    <n v="13534.052631578947"/>
    <n v="38673.636363636353"/>
    <n v="-6.0351992897633981E-2"/>
    <n v="-4.5980447722246479E-2"/>
    <n v="1.4371545175387503E-2"/>
    <n v="785891"/>
    <n v="0.59329140461215935"/>
    <n v="64273.639575971727"/>
    <n v="8.4259819164460389E-2"/>
    <n v="0.14461181206209436"/>
    <n v="331.30742049469967"/>
    <n v="0.11930407651951734"/>
    <n v="0.15995448558859632"/>
    <n v="-19036.965514128369"/>
    <n v="-60907.034485871627"/>
    <n v="2.1408923811078213"/>
    <n v="1.0110829117023015"/>
    <n v="0.7509994237616705"/>
    <n v="194.80833333333334"/>
    <n v="0.50870418320446542"/>
    <n v="2247.8252865868967"/>
    <n v="5866.666666666667"/>
    <n v="15.470950826987979"/>
    <n v="6.5547703180212018"/>
    <n v="5.998991935483871"/>
  </r>
  <r>
    <x v="1"/>
    <s v="SEA"/>
    <s v="Washington"/>
    <s v="GEG"/>
    <s v="Washington"/>
    <s v="SEAGEG"/>
    <s v="737-Max 9"/>
    <n v="175.06666666666666"/>
    <x v="45"/>
    <n v="223"/>
    <n v="100.2"/>
    <n v="15"/>
    <n v="1503"/>
    <n v="13.4"/>
    <n v="201"/>
    <n v="322"/>
    <n v="980"/>
    <n v="585598"/>
    <n v="0.57235338918507239"/>
    <n v="2626"/>
    <n v="15.603954171048018"/>
    <n v="0.59292035398230092"/>
    <n v="339"/>
    <n v="0.50788643533123023"/>
    <n v="634"/>
    <n v="0.59322033898305082"/>
    <n v="1652"/>
    <n v="2200"/>
    <n v="6"/>
    <n v="0.18433436532507741"/>
    <n v="35724"/>
    <n v="0.19341589267285861"/>
    <n v="37484"/>
    <n v="0.48841589267285862"/>
    <n v="94655"/>
    <n v="3.5397316821465429E-2"/>
    <n v="6860"/>
    <n v="3.0325077399380805E-2"/>
    <n v="5877"/>
    <n v="6.8111455108359129E-2"/>
    <n v="13200"/>
    <n v="1"/>
    <n v="68616"/>
    <n v="4574.3999999999996"/>
    <n v="4397.3469319278001"/>
    <n v="0.27351871930607818"/>
    <n v="97019"/>
    <n v="6467.9333333333334"/>
    <n v="0.38673942853498311"/>
    <n v="36930"/>
    <n v="2462"/>
    <n v="0.14721123796160471"/>
    <n v="48299"/>
    <n v="0.19253061419733403"/>
    <n v="1"/>
    <n v="193800"/>
    <n v="-250864"/>
    <n v="-57064"/>
    <n v="60250.925373134327"/>
    <n v="73803.900621118024"/>
    <n v="159561.28571428571"/>
    <n v="293616.11170853802"/>
    <n v="24526.925373134327"/>
    <n v="36319.900621118024"/>
    <n v="64906.28571428571"/>
    <n v="-9.7445687997568295E-2"/>
    <n v="-8.3129483398902998E-2"/>
    <n v="1.4316204598665297E-2"/>
    <n v="335169"/>
    <n v="0.57235338918507239"/>
    <n v="134939.32135728543"/>
    <n v="0.33094375322320091"/>
    <n v="0.42838944122076922"/>
    <n v="120.15968063872255"/>
    <n v="0.53883264860413704"/>
    <n v="6.8111455108359129E-2"/>
    <n v="-8383.540780569203"/>
    <n v="-48680.459219430799"/>
    <n v="1.6479146316061892"/>
    <n v="0.92455126815804489"/>
    <n v="0.89599965851894769"/>
    <n v="59.123028391167189"/>
    <n v="0.24922084623323013"/>
    <n v="2366.7077969583429"/>
    <n v="6467.9333333333334"/>
    <n v="96.321738933885442"/>
    <n v="8.4743845642049234"/>
    <n v="6"/>
  </r>
  <r>
    <x v="2"/>
    <s v="GEG"/>
    <s v="Washington"/>
    <s v="LAX"/>
    <s v="California"/>
    <s v="GEGLAX"/>
    <s v="737-900"/>
    <n v="189.25"/>
    <x v="67"/>
    <n v="945"/>
    <n v="145.75"/>
    <n v="4"/>
    <n v="583"/>
    <n v="18"/>
    <n v="72"/>
    <n v="115"/>
    <n v="397"/>
    <n v="715365"/>
    <n v="0.77014531043593126"/>
    <n v="757"/>
    <n v="11.597909407665506"/>
    <n v="0.73469387755102045"/>
    <n v="98"/>
    <n v="0.62841530054644812"/>
    <n v="183"/>
    <n v="0.83403361344537819"/>
    <n v="476"/>
    <n v="180"/>
    <n v="5.9944444444444445"/>
    <n v="0.18381197672666749"/>
    <n v="25621"/>
    <n v="0.18636601691692914"/>
    <n v="25977"/>
    <n v="0.58504738605465356"/>
    <n v="81548"/>
    <n v="1.9965993959264496E-2"/>
    <n v="2783"/>
    <n v="1.7067588799529368E-2"/>
    <n v="2379"/>
    <n v="7.7410375429559425E-3"/>
    <n v="1079"/>
    <n v="1"/>
    <n v="48225"/>
    <n v="12056.25"/>
    <n v="4158.0769692964004"/>
    <n v="0.35662256797828834"/>
    <n v="24933"/>
    <n v="6233.25"/>
    <n v="0.18437885925148084"/>
    <n v="26070"/>
    <n v="6517.5"/>
    <n v="0.19278694343585231"/>
    <n v="35999"/>
    <n v="0.26621162933437847"/>
    <n v="1"/>
    <n v="139387"/>
    <n v="-135227"/>
    <n v="4160"/>
    <n v="34873.027777777774"/>
    <n v="41337.313043478258"/>
    <n v="97775.435768261959"/>
    <n v="173985.77658951801"/>
    <n v="9252.0277777777737"/>
    <n v="15360.313043478258"/>
    <n v="16227.435768261959"/>
    <n v="5.815213212835406E-3"/>
    <n v="2.0087569488833668E-2"/>
    <n v="1.4272356275998262E-2"/>
    <n v="550935"/>
    <n v="0.77014531043593126"/>
    <n v="41278.888507718715"/>
    <n v="0.19484738560035786"/>
    <n v="0.18903217238752246"/>
    <n v="237.23499142367066"/>
    <n v="0.25104231896684726"/>
    <n v="7.7410375429559425E-3"/>
    <n v="-10209.944147379498"/>
    <n v="14369.944147379498"/>
    <n v="1.4864070498642428"/>
    <n v="0.80705969756360152"/>
    <n v="0.97403400096463266"/>
    <n v="141.95081967213116"/>
    <n v="0.25826655283491284"/>
    <n v="2247.8189028420356"/>
    <n v="6233.25"/>
    <n v="50.267680105750159"/>
    <n v="8.8542024013722127"/>
    <n v="5.9944444444444445"/>
  </r>
  <r>
    <x v="1"/>
    <s v="LAX"/>
    <s v="California"/>
    <s v="OGG"/>
    <s v="Hawaii"/>
    <s v="LAXOGG"/>
    <s v="737-900"/>
    <n v="163.16666666666666"/>
    <x v="68"/>
    <n v="2486"/>
    <n v="59.666666666666664"/>
    <n v="6"/>
    <n v="358"/>
    <n v="8.3333333333333339"/>
    <n v="50"/>
    <n v="94"/>
    <n v="214"/>
    <n v="2433794"/>
    <n v="0.36567926455566907"/>
    <n v="979"/>
    <n v="31.113095238095237"/>
    <n v="0.39370078740157483"/>
    <n v="127"/>
    <n v="0.39662447257383965"/>
    <n v="237"/>
    <n v="0.34740259740259738"/>
    <n v="616"/>
    <n v="4030"/>
    <n v="6"/>
    <n v="0.19259607632356893"/>
    <n v="28666"/>
    <n v="0.21646062886320883"/>
    <n v="32218"/>
    <n v="0.41118650900295617"/>
    <n v="61201"/>
    <n v="1.0111529158828273E-2"/>
    <n v="1505"/>
    <n v="7.1889277076054824E-3"/>
    <n v="1070"/>
    <n v="0.1624563289438323"/>
    <n v="24180"/>
    <n v="1"/>
    <n v="129370"/>
    <n v="21561.666666666668"/>
    <n v="4158.0562464128561"/>
    <n v="0.39424884882505495"/>
    <n v="32266"/>
    <n v="5377.666666666667"/>
    <n v="9.8329082137970342E-2"/>
    <n v="69936"/>
    <n v="11656"/>
    <n v="0.21312659419826113"/>
    <n v="96571"/>
    <n v="0.2942954748387136"/>
    <n v="1"/>
    <n v="148840"/>
    <n v="-328143"/>
    <n v="-179303"/>
    <n v="72811.64"/>
    <n v="81230.48936170213"/>
    <n v="176167.36448598132"/>
    <n v="330209.49384768342"/>
    <n v="44145.64"/>
    <n v="49012.48936170213"/>
    <n v="114966.36448598132"/>
    <n v="-7.3672217122731018E-2"/>
    <n v="-5.9419812999259351E-2"/>
    <n v="1.4252404123471667E-2"/>
    <n v="889988"/>
    <n v="0.36567926455566907"/>
    <n v="216239.83240223461"/>
    <n v="6.1155545621363189E-2"/>
    <n v="0.13482776274409419"/>
    <n v="348.21229050279328"/>
    <n v="0.14006930430522657"/>
    <n v="0.1624563289438323"/>
    <n v="-34687.415641280575"/>
    <n v="-144615.58435871941"/>
    <n v="1.8118704568489943"/>
    <n v="1.0912242266014771"/>
    <n v="0.79751998421368131"/>
    <n v="135.94092827004221"/>
    <n v="0.64882424079548506"/>
    <n v="2247.7995025827436"/>
    <n v="5377.666666666667"/>
    <n v="11.50640903003635"/>
    <n v="7.1927374301675977"/>
    <n v="6"/>
  </r>
  <r>
    <x v="3"/>
    <s v="SEA"/>
    <s v="Washington"/>
    <s v="BOI"/>
    <s v="Idaho"/>
    <s v="SEABOI"/>
    <s v="737-900"/>
    <n v="178"/>
    <x v="69"/>
    <n v="399"/>
    <n v="92.6"/>
    <n v="10"/>
    <n v="926"/>
    <n v="13.1"/>
    <n v="131"/>
    <n v="217"/>
    <n v="578"/>
    <n v="710220"/>
    <n v="0.52022471910112356"/>
    <n v="1780"/>
    <n v="13.961795128461794"/>
    <n v="0.56956521739130439"/>
    <n v="230"/>
    <n v="0.50465116279069766"/>
    <n v="430"/>
    <n v="0.51607142857142863"/>
    <n v="1120"/>
    <n v="3568"/>
    <n v="5"/>
    <n v="0.19428977166560785"/>
    <n v="25995"/>
    <n v="0.19009678986509213"/>
    <n v="25434"/>
    <n v="0.44911244814828655"/>
    <n v="60089"/>
    <n v="2.5897828767891175E-2"/>
    <n v="3465"/>
    <n v="7.2648454725512913E-3"/>
    <n v="972"/>
    <n v="0.13333831608057103"/>
    <n v="17840"/>
    <n v="1"/>
    <n v="51415"/>
    <n v="5141.5"/>
    <n v="3682.5493804294574"/>
    <n v="0.28085652637041486"/>
    <n v="52396"/>
    <n v="5239.6000000000004"/>
    <n v="0.2862152787261355"/>
    <n v="45718"/>
    <n v="4571.8"/>
    <n v="0.24973643241471608"/>
    <n v="33536"/>
    <n v="0.18319176248873351"/>
    <n v="1"/>
    <n v="133795"/>
    <n v="133795"/>
    <n v="-49270"/>
    <n v="45640.076335877857"/>
    <n v="50399.170506912444"/>
    <n v="116435.43252595155"/>
    <n v="212474.67936874187"/>
    <n v="19645.076335877857"/>
    <n v="24965.170506912444"/>
    <n v="56346.432525951546"/>
    <n v="-6.9372870378192675E-2"/>
    <n v="-5.5158024363050631E-2"/>
    <n v="1.4214846015142044E-2"/>
    <n v="369474"/>
    <n v="0.52022471910112356"/>
    <n v="106939.060475162"/>
    <n v="0.18838528906536003"/>
    <n v="0.25775815944355268"/>
    <n v="125.22138228941685"/>
    <n v="0.31383805085066879"/>
    <n v="0.13333831608057103"/>
    <n v="-10095.667936874184"/>
    <n v="-39174.332063125818"/>
    <n v="1.8040020055253312"/>
    <n v="0.94410705206834888"/>
    <n v="0.85635134494623555"/>
    <n v="59.148837209302329"/>
    <n v="0.25065211704473261"/>
    <n v="3274.5072950398512"/>
    <n v="5239.6000000000004"/>
    <n v="66.323849582372418"/>
    <n v="4.791576673866091"/>
    <n v="5"/>
  </r>
  <r>
    <x v="1"/>
    <s v="HNL"/>
    <s v="Hawaii"/>
    <s v="ANC"/>
    <s v="Alaska"/>
    <s v="HNLANC"/>
    <s v="737-800"/>
    <n v="159"/>
    <x v="70"/>
    <n v="2777"/>
    <n v="94.333333333333329"/>
    <n v="3"/>
    <n v="283"/>
    <n v="19"/>
    <n v="57"/>
    <n v="94"/>
    <n v="132"/>
    <n v="1324629"/>
    <n v="0.59329140461215935"/>
    <n v="477"/>
    <n v="17.985106382978721"/>
    <n v="0.90476190476190477"/>
    <n v="63"/>
    <n v="0.78333333333333333"/>
    <n v="120"/>
    <n v="0.44897959183673469"/>
    <n v="294"/>
    <n v="2976"/>
    <n v="5.998991935483871"/>
    <n v="0.26060585144474258"/>
    <n v="30205"/>
    <n v="0.26428996661001009"/>
    <n v="30632"/>
    <n v="0.30752439539960141"/>
    <n v="35643"/>
    <n v="7.8513929751602637E-3"/>
    <n v="910"/>
    <n v="5.6944168830832679E-3"/>
    <n v="660"/>
    <n v="0.1540339766874024"/>
    <n v="17853"/>
    <n v="1"/>
    <n v="74783"/>
    <n v="24927.666666666668"/>
    <n v="4158.0515793209515"/>
    <n v="0.39644496750320729"/>
    <n v="17600"/>
    <n v="5866.666666666667"/>
    <n v="9.3302373909263436E-2"/>
    <n v="40427"/>
    <n v="13475.666666666666"/>
    <n v="0.21431449261532914"/>
    <n v="55824"/>
    <n v="0.29593816597220013"/>
    <n v="1"/>
    <n v="115903"/>
    <n v="-188634"/>
    <n v="-72731"/>
    <n v="33384.473684210527"/>
    <n v="39104.680851063829"/>
    <n v="79386.681818181823"/>
    <n v="151875.83635345619"/>
    <n v="3179.4736842105267"/>
    <n v="8472.6808510638293"/>
    <n v="43743.681818181823"/>
    <n v="-5.490669462921316E-2"/>
    <n v="-4.0966731979682321E-2"/>
    <n v="1.3939962649530839E-2"/>
    <n v="785891"/>
    <n v="0.59329140461215935"/>
    <n v="67214.487632508826"/>
    <n v="8.7498461833464311E-2"/>
    <n v="0.14240515646267748"/>
    <n v="346.46643109540634"/>
    <n v="0.12476284879200804"/>
    <n v="0.1540339766874024"/>
    <n v="-18465.278784485392"/>
    <n v="-54265.721215514612"/>
    <n v="2.3703876451077943"/>
    <n v="1.2620460199004975"/>
    <n v="0.59938794547669816"/>
    <n v="255.26666666666668"/>
    <n v="0.48164413345642476"/>
    <n v="2247.8043298237317"/>
    <n v="5866.666666666667"/>
    <n v="15.735241925943454"/>
    <n v="5.5477031802120145"/>
    <n v="5.998991935483871"/>
  </r>
  <r>
    <x v="5"/>
    <s v="LAX"/>
    <s v="California"/>
    <s v="ANC"/>
    <s v="Alaska"/>
    <s v="LAXANC"/>
    <s v="737-Max 9"/>
    <n v="178"/>
    <x v="49"/>
    <n v="2345"/>
    <n v="123"/>
    <n v="3"/>
    <n v="369"/>
    <n v="23"/>
    <n v="69"/>
    <n v="114"/>
    <n v="186"/>
    <n v="1252230"/>
    <n v="0.6910112359550562"/>
    <n v="534"/>
    <n v="16.360526315789471"/>
    <n v="1"/>
    <n v="69"/>
    <n v="0.88372093023255816"/>
    <n v="129"/>
    <n v="0.5535714285714286"/>
    <n v="336"/>
    <n v="345"/>
    <n v="5"/>
    <n v="0.30128569495195562"/>
    <n v="44524"/>
    <n v="0.28252131546894033"/>
    <n v="41751"/>
    <n v="0.39071592908377317"/>
    <n v="57740"/>
    <n v="7.5111652456354037E-3"/>
    <n v="1110"/>
    <n v="6.2931384490458788E-3"/>
    <n v="930"/>
    <n v="1.1672756800649614E-2"/>
    <n v="1725"/>
    <n v="1"/>
    <n v="55538"/>
    <n v="18512.666666666668"/>
    <n v="3394.6340678783986"/>
    <n v="0.34980600624811042"/>
    <n v="15719"/>
    <n v="5239.666666666667"/>
    <n v="9.9006096946487959E-2"/>
    <n v="48215"/>
    <n v="16071.666666666666"/>
    <n v="0.30368210218683866"/>
    <n v="39296"/>
    <n v="0.24750579461856292"/>
    <n v="1"/>
    <n v="147780"/>
    <n v="147780"/>
    <n v="-10988"/>
    <n v="44524"/>
    <n v="47244.552631578947"/>
    <n v="104304.51612903226"/>
    <n v="196073.0687606112"/>
    <n v="0"/>
    <n v="5493.5526315789466"/>
    <n v="46564.516129032258"/>
    <n v="-8.7747458533975389E-3"/>
    <n v="5.082684160953181E-3"/>
    <n v="1.3857430014350719E-2"/>
    <n v="865305"/>
    <n v="0.6910112359550562"/>
    <n v="65309.146341463405"/>
    <n v="0.11801346398025922"/>
    <n v="0.12678820983365677"/>
    <n v="395.8130081300813"/>
    <n v="0.16879019536464021"/>
    <n v="1.1672756800649614E-2"/>
    <n v="-17352.689586870401"/>
    <n v="6364.6895868704014"/>
    <n v="2.3926469012134906"/>
    <n v="1.200081386871038"/>
    <n v="0.63719305032709894"/>
    <n v="323.6511627906977"/>
    <n v="0.26590878332656653"/>
    <n v="2947.032330706129"/>
    <n v="5239.666666666667"/>
    <n v="22.554286633424486"/>
    <n v="5.5284552845528454"/>
    <n v="5"/>
  </r>
  <r>
    <x v="0"/>
    <s v="SFO"/>
    <s v="California"/>
    <s v="YYC"/>
    <s v="Alberta"/>
    <s v="SFOYYC"/>
    <s v="737-Max 9"/>
    <n v="179"/>
    <x v="71"/>
    <n v="1018"/>
    <n v="139.25"/>
    <n v="4"/>
    <n v="557"/>
    <n v="23"/>
    <n v="92"/>
    <n v="139"/>
    <n v="326"/>
    <n v="728888"/>
    <n v="0.77793296089385477"/>
    <n v="716"/>
    <n v="2.5668091168091167"/>
    <n v="1"/>
    <n v="92"/>
    <n v="0.80813953488372092"/>
    <n v="172"/>
    <n v="0.72123893805309736"/>
    <n v="452"/>
    <n v="0"/>
    <e v="#DIV/0!"/>
    <n v="0.26150711391689435"/>
    <n v="44406"/>
    <n v="0.25163125412230286"/>
    <n v="42729"/>
    <n v="0.46002544049750305"/>
    <n v="78116"/>
    <n v="1.3397484217469141E-2"/>
    <n v="2275"/>
    <n v="1.3438707245830584E-2"/>
    <n v="2282"/>
    <n v="0"/>
    <n v="0"/>
    <n v="1"/>
    <n v="11287"/>
    <n v="2821.75"/>
    <n v="4397.2884177812311"/>
    <n v="0.21866826820621113"/>
    <n v="26310"/>
    <n v="6577.5"/>
    <n v="0.50971579130906486"/>
    <n v="6075"/>
    <n v="1518.75"/>
    <n v="0.11769378305596993"/>
    <n v="7945"/>
    <n v="0.15392215742875409"/>
    <n v="1"/>
    <n v="169808"/>
    <n v="-51617"/>
    <n v="118191"/>
    <n v="44406"/>
    <n v="52873.294964028777"/>
    <n v="108308.0736196319"/>
    <n v="205587.36858366069"/>
    <n v="0"/>
    <n v="10144.294964028777"/>
    <n v="30192.073619631905"/>
    <n v="0.16215248433229795"/>
    <n v="0.17598738372138817"/>
    <n v="1.3834899389090216E-2"/>
    <n v="567026"/>
    <n v="0.77793296089385477"/>
    <n v="48473.019748653489"/>
    <n v="0.23296857679094732"/>
    <n v="7.0816092458649338E-2"/>
    <n v="304.86175942549374"/>
    <n v="0.29947127644940447"/>
    <n v="0"/>
    <n v="-10084.09214591517"/>
    <n v="128275.09214591517"/>
    <n v="2.0913308950573999"/>
    <n v="1.076374023279316"/>
    <n v="0.74880802135105506"/>
    <n v="248.42441860465115"/>
    <n v="4.6788137190238388E-2"/>
    <n v="2366.7517620289696"/>
    <n v="6577.5"/>
    <n v="217.00094344858206"/>
    <n v="8.1813285457809695"/>
    <e v="#DIV/0!"/>
  </r>
  <r>
    <x v="2"/>
    <s v="SEA"/>
    <s v="Washington"/>
    <s v="GEG"/>
    <s v="Washington"/>
    <s v="SEAGEG"/>
    <s v="737-Max 9"/>
    <n v="182.5"/>
    <x v="45"/>
    <n v="223"/>
    <n v="130.19999999999999"/>
    <n v="10"/>
    <n v="1302"/>
    <n v="16.8"/>
    <n v="168"/>
    <n v="315"/>
    <n v="819"/>
    <n v="406975"/>
    <n v="0.71342465753424655"/>
    <n v="1825"/>
    <n v="10.843425779880826"/>
    <n v="0.71186440677966101"/>
    <n v="236"/>
    <n v="0.7142857142857143"/>
    <n v="441"/>
    <n v="0.71341463414634143"/>
    <n v="1148"/>
    <n v="1252"/>
    <n v="5.9968051118210859"/>
    <n v="0.19023628394377551"/>
    <n v="30208"/>
    <n v="0.20791349690160713"/>
    <n v="33015"/>
    <n v="0.4823164894956925"/>
    <n v="76588"/>
    <n v="3.6147916771625772E-2"/>
    <n v="5740"/>
    <n v="3.6103833946294524E-2"/>
    <n v="5733"/>
    <n v="4.7281978941004582E-2"/>
    <n v="7508"/>
    <n v="1"/>
    <n v="47682"/>
    <n v="4768.2"/>
    <n v="4397.3187964702465"/>
    <n v="0.27351731496193976"/>
    <n v="67420"/>
    <n v="6742"/>
    <n v="0.38674001457015184"/>
    <n v="25663"/>
    <n v="2566.3000000000002"/>
    <n v="0.14721016009958182"/>
    <n v="33564"/>
    <n v="0.19253251036832655"/>
    <n v="1"/>
    <n v="158792"/>
    <n v="-174329"/>
    <n v="-15537"/>
    <n v="42435.047619047618"/>
    <n v="46221"/>
    <n v="107354.11965811966"/>
    <n v="196010.16727716726"/>
    <n v="12227.047619047618"/>
    <n v="13206"/>
    <n v="30766.119658119656"/>
    <n v="-3.817679218625223E-2"/>
    <n v="-2.436779475958787E-2"/>
    <n v="1.380899742666436E-2"/>
    <n v="290346"/>
    <n v="0.71342465753424655"/>
    <n v="60769.225806451606"/>
    <n v="0.39017630075557469"/>
    <n v="0.42835309294182689"/>
    <n v="116.19354838709677"/>
    <n v="0.52104730218429041"/>
    <n v="4.7281978941004582E-2"/>
    <n v="-5619.9167277167271"/>
    <n v="-9917.0832722832729"/>
    <n v="1.6708270450822895"/>
    <n v="0.97722425760685583"/>
    <n v="0.87084400675605955"/>
    <n v="74.863945578231295"/>
    <n v="0.21137084991687238"/>
    <n v="2366.6874769056653"/>
    <n v="6742"/>
    <n v="120.07275435183635"/>
    <n v="8.8118279569892479"/>
    <n v="5.9968051118210859"/>
  </r>
  <r>
    <x v="1"/>
    <s v="GEG"/>
    <s v="Washington"/>
    <s v="SEA"/>
    <s v="Washington"/>
    <s v="GEGSEA"/>
    <s v="737-Max 9"/>
    <n v="175.06666666666666"/>
    <x v="43"/>
    <n v="223"/>
    <n v="100.2"/>
    <n v="15"/>
    <n v="1503"/>
    <n v="13.333333333333334"/>
    <n v="200"/>
    <n v="328"/>
    <n v="975"/>
    <n v="585598"/>
    <n v="0.57235338918507239"/>
    <n v="2626"/>
    <n v="18.153498994667366"/>
    <n v="0.58997050147492625"/>
    <n v="339"/>
    <n v="0.51735015772870663"/>
    <n v="634"/>
    <n v="0.59019370460048426"/>
    <n v="1652"/>
    <n v="2200"/>
    <n v="6"/>
    <n v="0.20310669615418964"/>
    <n v="38664"/>
    <n v="0.1823883842973687"/>
    <n v="34720"/>
    <n v="0.46833680914883669"/>
    <n v="89154"/>
    <n v="3.5852555381035177E-2"/>
    <n v="6825"/>
    <n v="4.0974349006897351E-2"/>
    <n v="7800"/>
    <n v="6.9341206011672443E-2"/>
    <n v="13200"/>
    <n v="1"/>
    <n v="79827"/>
    <n v="5321.8"/>
    <n v="4397.334090989807"/>
    <n v="0.28922826086956521"/>
    <n v="97019"/>
    <n v="6467.9333333333334"/>
    <n v="0.35151811594202897"/>
    <n v="42964"/>
    <n v="2864.2666666666669"/>
    <n v="0.15566666666666668"/>
    <n v="56190"/>
    <n v="0.20358695652173914"/>
    <n v="1"/>
    <n v="190363"/>
    <n v="-276000"/>
    <n v="-85637"/>
    <n v="65535.48"/>
    <n v="67111.219512195123"/>
    <n v="151058.88"/>
    <n v="283705.57951219514"/>
    <n v="26871.480000000003"/>
    <n v="32391.219512195123"/>
    <n v="61904.880000000005"/>
    <n v="-0.14623854589667315"/>
    <n v="-0.13244437543477547"/>
    <n v="1.3794170461897681E-2"/>
    <n v="335169"/>
    <n v="0.57235338918507239"/>
    <n v="132371.29008649365"/>
    <n v="0.32507453918899998"/>
    <n v="0.4713130850856731"/>
    <n v="117.87292082501664"/>
    <n v="0.52857812029155438"/>
    <n v="6.9341206011672443E-2"/>
    <n v="-8077.8386341463429"/>
    <n v="-77559.161365853652"/>
    <n v="1.8419654513465986"/>
    <n v="0.88443282935477008"/>
    <n v="0.8715758463574933"/>
    <n v="54.763406940063092"/>
    <n v="0.29517290649968742"/>
    <n v="2366.7062758876832"/>
    <n v="6467.9333333333334"/>
    <n v="82.793956164677112"/>
    <n v="9.7305389221556879"/>
    <n v="6"/>
  </r>
  <r>
    <x v="1"/>
    <s v="ANC"/>
    <s v="Alaska"/>
    <s v="JNU"/>
    <s v="Alaska"/>
    <s v="ANCJNU"/>
    <s v="737-800"/>
    <n v="152.58333333333334"/>
    <x v="23"/>
    <n v="571"/>
    <n v="79.416666666666671"/>
    <n v="12"/>
    <n v="953"/>
    <n v="11.083333333333334"/>
    <n v="133"/>
    <n v="289"/>
    <n v="532"/>
    <n v="1045501"/>
    <n v="0.5204806116876024"/>
    <n v="1831"/>
    <n v="18.93492130410343"/>
    <n v="0.54958677685950408"/>
    <n v="242"/>
    <n v="0.62826086956521743"/>
    <n v="460"/>
    <n v="0.47121346324180691"/>
    <n v="1129"/>
    <n v="9582"/>
    <n v="5.9996869129618036"/>
    <n v="0.17502684341018682"/>
    <n v="44827"/>
    <n v="0.21265447162407511"/>
    <n v="54464"/>
    <n v="0.35669523456259883"/>
    <n v="91355"/>
    <n v="1.4555961189309489E-2"/>
    <n v="3728"/>
    <n v="1.6601917107549342E-2"/>
    <n v="4252"/>
    <n v="0.22446557210628038"/>
    <n v="57489"/>
    <n v="1"/>
    <n v="78733"/>
    <n v="6561.083333333333"/>
    <n v="4158.0843530063994"/>
    <n v="0.31807200685163939"/>
    <n v="67465"/>
    <n v="5622.083333333333"/>
    <n v="0.27255061971785466"/>
    <n v="42562"/>
    <n v="3546.8333333333335"/>
    <n v="0.1719454454373576"/>
    <n v="58772"/>
    <n v="0.23743192799314836"/>
    <n v="1"/>
    <n v="256115"/>
    <n v="-247532"/>
    <n v="8583"/>
    <n v="81564.917293233084"/>
    <n v="86690.103806228362"/>
    <n v="193871.79511278195"/>
    <n v="362126.8162122434"/>
    <n v="36737.917293233084"/>
    <n v="32226.103806228362"/>
    <n v="102516.79511278195"/>
    <n v="8.2094613013282622E-3"/>
    <n v="2.187761467247468E-2"/>
    <n v="1.3668153371146418E-2"/>
    <n v="544163"/>
    <n v="0.5204806116876024"/>
    <n v="182994.36306400842"/>
    <n v="0.24496868008734568"/>
    <n v="0.23675921878601741"/>
    <n v="208.4218258132214"/>
    <n v="0.36501195413874149"/>
    <n v="0.22446557210628038"/>
    <n v="-14290.06801768695"/>
    <n v="22873.06801768695"/>
    <n v="1.7790368987287501"/>
    <n v="1.1371358433956129"/>
    <n v="0.77713957709978787"/>
    <n v="118.4"/>
    <n v="0.22947504050914627"/>
    <n v="2247.8044305775011"/>
    <n v="5622.083333333333"/>
    <n v="50.330285755846958"/>
    <n v="8.3735571878279114"/>
    <n v="5.9996869129618036"/>
  </r>
  <r>
    <x v="1"/>
    <s v="ANC"/>
    <s v="Alaska"/>
    <s v="OME"/>
    <s v="Alaska"/>
    <s v="ANCOME"/>
    <s v="737-700"/>
    <n v="115.14285714285714"/>
    <x v="33"/>
    <n v="539"/>
    <n v="88.142857142857139"/>
    <n v="7"/>
    <n v="617"/>
    <n v="15"/>
    <n v="105"/>
    <n v="148"/>
    <n v="364"/>
    <n v="434434"/>
    <n v="0.76550868486352353"/>
    <n v="806"/>
    <n v="10.289798850574712"/>
    <n v="0.94594594594594594"/>
    <n v="111"/>
    <n v="0.73267326732673266"/>
    <n v="202"/>
    <n v="0.73684210526315785"/>
    <n v="494"/>
    <n v="2479"/>
    <n v="6"/>
    <n v="0.26281230259230709"/>
    <n v="45348"/>
    <n v="0.20744252357301404"/>
    <n v="35794"/>
    <n v="0.41396936522379152"/>
    <n v="71430"/>
    <n v="1.4807388046294096E-2"/>
    <n v="2555"/>
    <n v="1.4766819859865893E-2"/>
    <n v="2548"/>
    <n v="8.6201600704727349E-2"/>
    <n v="14874"/>
    <n v="1"/>
    <n v="42786"/>
    <n v="6112.2857142857147"/>
    <n v="4158.0987754304151"/>
    <n v="0.31463301639127267"/>
    <n v="38132"/>
    <n v="5447.4285714285716"/>
    <n v="0.28040915675763123"/>
    <n v="23130"/>
    <n v="3304.2857142857142"/>
    <n v="0.17008978799444063"/>
    <n v="31939"/>
    <n v="0.23486803885665541"/>
    <n v="1"/>
    <n v="172549"/>
    <n v="-135987"/>
    <n v="36562"/>
    <n v="47939.314285714288"/>
    <n v="48853.972972972973"/>
    <n v="96940.71428571429"/>
    <n v="193734.00154440154"/>
    <n v="2591.3142857142884"/>
    <n v="13059.972972972973"/>
    <n v="25510.71428571429"/>
    <n v="8.4160079551784617E-2"/>
    <n v="9.7695589974344799E-2"/>
    <n v="1.3535510422560182E-2"/>
    <n v="332563"/>
    <n v="0.76550868486352353"/>
    <n v="48299.149108589976"/>
    <n v="0.3971811598539709"/>
    <n v="0.31302108030218628"/>
    <n v="255.5510534846029"/>
    <n v="0.47412069292134118"/>
    <n v="8.6201600704727349E-2"/>
    <n v="-5880.2859349145074"/>
    <n v="42442.285934914507"/>
    <n v="2.1608959456270891"/>
    <n v="0.93725455509659705"/>
    <n v="0.76480795527506162"/>
    <n v="177.19801980198019"/>
    <n v="0.18510104376148226"/>
    <n v="2247.8573523046207"/>
    <n v="5447.4285714285716"/>
    <n v="59.962299454040242"/>
    <n v="8.2706645056726096"/>
    <n v="6"/>
  </r>
  <r>
    <x v="3"/>
    <s v="SEA"/>
    <s v="Washington"/>
    <s v="JNU"/>
    <s v="Alaska"/>
    <s v="SEAJNU"/>
    <s v="737-Max 9"/>
    <n v="178"/>
    <x v="42"/>
    <n v="909"/>
    <n v="109.33333333333333"/>
    <n v="6"/>
    <n v="656"/>
    <n v="16.666666666666668"/>
    <n v="100"/>
    <n v="125"/>
    <n v="432"/>
    <n v="970812"/>
    <n v="0.61423220973782766"/>
    <n v="1068"/>
    <n v="15.389144316730523"/>
    <n v="0.72463768115942029"/>
    <n v="138"/>
    <n v="0.48449612403100772"/>
    <n v="258"/>
    <n v="0.6428571428571429"/>
    <n v="672"/>
    <n v="8929"/>
    <n v="5"/>
    <n v="0.18043289847109006"/>
    <n v="31852"/>
    <n v="0.13190884320600915"/>
    <n v="23286"/>
    <n v="0.41760937172507945"/>
    <n v="73721"/>
    <n v="1.4699967711053582E-2"/>
    <n v="2595"/>
    <n v="2.4471622547881109E-3"/>
    <n v="432"/>
    <n v="0.25290175663197967"/>
    <n v="44645"/>
    <n v="1"/>
    <n v="52241"/>
    <n v="8706.8333333333339"/>
    <n v="3394.6656763238921"/>
    <n v="0.31471619456124922"/>
    <n v="31437"/>
    <n v="5239.5"/>
    <n v="0.18938636336253117"/>
    <n v="45353"/>
    <n v="7558.833333333333"/>
    <n v="0.27322071882116222"/>
    <n v="36963"/>
    <n v="0.22267672325505741"/>
    <n v="1"/>
    <n v="176531"/>
    <n v="176531"/>
    <n v="10537"/>
    <n v="43955.76"/>
    <n v="48062.304000000004"/>
    <n v="114677.11111111111"/>
    <n v="206695.17511111114"/>
    <n v="12103.760000000002"/>
    <n v="24776.304000000004"/>
    <n v="40956.111111111109"/>
    <n v="1.0853800735878832E-2"/>
    <n v="2.4216527867240878E-2"/>
    <n v="1.3362727131362046E-2"/>
    <n v="596304"/>
    <n v="0.61423220973782766"/>
    <n v="82830.841463414661"/>
    <n v="0.18183850220228015"/>
    <n v="0.17098470146640132"/>
    <n v="201.04573170731706"/>
    <n v="0.22117242212026078"/>
    <n v="0.25290175663197967"/>
    <n v="-12972.695851851851"/>
    <n v="23509.695851851851"/>
    <n v="1.9129962409198864"/>
    <n v="0.74805181867254578"/>
    <n v="0.9092398058564567"/>
    <n v="90.255813953488371"/>
    <n v="0.20938532042530775"/>
    <n v="2947.0774376125551"/>
    <n v="5239.5"/>
    <n v="42.627451305841639"/>
    <n v="4.6143292682926829"/>
    <n v="5"/>
  </r>
  <r>
    <x v="1"/>
    <s v="OME"/>
    <s v="Alaska"/>
    <s v="ANC"/>
    <s v="Alaska"/>
    <s v="OMEANC"/>
    <s v="737-700"/>
    <n v="115.14285714285714"/>
    <x v="32"/>
    <n v="539"/>
    <n v="88.142857142857139"/>
    <n v="7"/>
    <n v="617"/>
    <n v="15"/>
    <n v="105"/>
    <n v="148"/>
    <n v="364"/>
    <n v="434434"/>
    <n v="0.76550868486352353"/>
    <n v="806"/>
    <n v="9.8707854406130267"/>
    <n v="0.94594594594594594"/>
    <n v="111"/>
    <n v="0.73267326732673266"/>
    <n v="202"/>
    <n v="0.73684210526315785"/>
    <n v="494"/>
    <n v="2479"/>
    <n v="6"/>
    <n v="0.22755506055283917"/>
    <n v="37185"/>
    <n v="0.22491141967187031"/>
    <n v="36753"/>
    <n v="0.42751099987148966"/>
    <n v="69860"/>
    <n v="1.5635422339989352E-2"/>
    <n v="2555"/>
    <n v="1.336507334267583E-2"/>
    <n v="2184"/>
    <n v="9.1022024221135658E-2"/>
    <n v="14874"/>
    <n v="1"/>
    <n v="41043"/>
    <n v="5863.2857142857147"/>
    <n v="4158.0277726562581"/>
    <n v="0.31092946265558596"/>
    <n v="38132"/>
    <n v="5447.4285714285716"/>
    <n v="0.28887659941970134"/>
    <n v="22188"/>
    <n v="3169.7142857142858"/>
    <n v="0.16808963568457816"/>
    <n v="30638"/>
    <n v="0.23210430224013454"/>
    <n v="1"/>
    <n v="163411"/>
    <n v="-132001"/>
    <n v="31410"/>
    <n v="39309.857142857145"/>
    <n v="50162.87837837838"/>
    <n v="94810"/>
    <n v="184282.73552123553"/>
    <n v="2124.8571428571449"/>
    <n v="13409.87837837838"/>
    <n v="24950"/>
    <n v="7.2300970918482435E-2"/>
    <n v="8.5613772508346009E-2"/>
    <n v="1.3312801589863574E-2"/>
    <n v="332563"/>
    <n v="0.76550868486352353"/>
    <n v="45499.98865478122"/>
    <n v="0.37614689458007433"/>
    <n v="0.30384592366159185"/>
    <n v="240.74068071312803"/>
    <n v="0.44664319241767725"/>
    <n v="9.1022024221135658E-2"/>
    <n v="-5783.5336458907896"/>
    <n v="37193.533645890791"/>
    <n v="1.8800331019902918"/>
    <n v="1.0210855120060469"/>
    <n v="0.79363775759889887"/>
    <n v="181.94554455445544"/>
    <n v="0.18749043822019326"/>
    <n v="2247.8454357551118"/>
    <n v="5447.4285714285716"/>
    <n v="62.507690366905706"/>
    <n v="7.6807131280388976"/>
    <n v="6"/>
  </r>
  <r>
    <x v="0"/>
    <s v="SEA"/>
    <s v="Washington"/>
    <s v="JNU"/>
    <s v="Alaska"/>
    <s v="SEAJNU"/>
    <s v="737-800"/>
    <n v="155"/>
    <x v="72"/>
    <n v="909"/>
    <n v="76.555555555555557"/>
    <n v="9"/>
    <n v="689"/>
    <n v="13.666666666666666"/>
    <n v="123"/>
    <n v="182"/>
    <n v="384"/>
    <n v="1268055"/>
    <n v="0.4939068100358423"/>
    <n v="1395"/>
    <n v="22.442502128565344"/>
    <n v="0.66847826086956519"/>
    <n v="184"/>
    <n v="0.52"/>
    <n v="350"/>
    <n v="0.44599303135888502"/>
    <n v="861"/>
    <n v="6835"/>
    <n v="5.9995610826627654"/>
    <n v="0.19771551957879585"/>
    <n v="40106"/>
    <n v="0.21108027232347532"/>
    <n v="42817"/>
    <n v="0.36260827125863337"/>
    <n v="73554"/>
    <n v="1.3202068554131932E-2"/>
    <n v="2678"/>
    <n v="1.3236577321823838E-2"/>
    <n v="2685"/>
    <n v="0.2021572909631397"/>
    <n v="41007"/>
    <n v="1"/>
    <n v="93317"/>
    <n v="10368.555555555555"/>
    <n v="4158.0479514012804"/>
    <n v="0.35246415567541434"/>
    <n v="51332"/>
    <n v="5703.5555555555557"/>
    <n v="0.19388418015078035"/>
    <n v="50447"/>
    <n v="5605.2222222222226"/>
    <n v="0.19054147970206531"/>
    <n v="69660"/>
    <n v="0.26311018447174001"/>
    <n v="1"/>
    <n v="202847"/>
    <n v="-264756"/>
    <n v="-61909"/>
    <n v="59995.9674796748"/>
    <n v="82340.38461538461"/>
    <n v="164921.859375"/>
    <n v="307258.21147005941"/>
    <n v="19889.9674796748"/>
    <n v="39523.38461538461"/>
    <n v="91367.859375"/>
    <n v="-4.8822014817969252E-2"/>
    <n v="-3.5610073741976715E-2"/>
    <n v="1.3211941075992537E-2"/>
    <n v="626301"/>
    <n v="0.4939068100358423"/>
    <n v="165833.1494920174"/>
    <n v="0.1599670361301363"/>
    <n v="0.20878905094810557"/>
    <n v="234.89114658925979"/>
    <n v="0.2584061018583716"/>
    <n v="0.2021572909631397"/>
    <n v="-16753.467941117713"/>
    <n v="-45155.532058882287"/>
    <n v="1.9431898034188106"/>
    <n v="1.0906160558512024"/>
    <n v="0.76159983347621152"/>
    <n v="122.33428571428571"/>
    <n v="0.34341153677402181"/>
    <n v="2247.8331387029198"/>
    <n v="5703.5555555555557"/>
    <n v="30.70067660249989"/>
    <n v="7.783744557329463"/>
    <n v="5.9995610826627654"/>
  </r>
  <r>
    <x v="0"/>
    <s v="JNU"/>
    <s v="Alaska"/>
    <s v="SEA"/>
    <s v="Washington"/>
    <s v="JNUSEA"/>
    <s v="737-800"/>
    <n v="155"/>
    <x v="73"/>
    <n v="909"/>
    <n v="76.555555555555557"/>
    <n v="9"/>
    <n v="689"/>
    <n v="10.444444444444445"/>
    <n v="94"/>
    <n v="154"/>
    <n v="441"/>
    <n v="1268055"/>
    <n v="0.4939068100358423"/>
    <n v="1395"/>
    <n v="21.049482501067008"/>
    <n v="0.51086956521739135"/>
    <n v="184"/>
    <n v="0.44"/>
    <n v="350"/>
    <n v="0.51219512195121952"/>
    <n v="861"/>
    <n v="6835"/>
    <n v="5.9995610826627654"/>
    <n v="0.15742681905435704"/>
    <n v="30262"/>
    <n v="0.16644210811063886"/>
    <n v="31995"/>
    <n v="0.4353141305422179"/>
    <n v="83680"/>
    <n v="1.6022556430091192E-2"/>
    <n v="3080"/>
    <n v="1.1470693807906196E-2"/>
    <n v="2205"/>
    <n v="0.21332369205478882"/>
    <n v="41007"/>
    <n v="1"/>
    <n v="87525"/>
    <n v="9725"/>
    <n v="4158.0594675219836"/>
    <n v="0.34799947516788665"/>
    <n v="51332"/>
    <n v="5703.5555555555557"/>
    <n v="0.20409607608475244"/>
    <n v="47316"/>
    <n v="5257.333333333333"/>
    <n v="0.18812845663574662"/>
    <n v="65336"/>
    <n v="0.25977599211161428"/>
    <n v="1"/>
    <n v="192229"/>
    <n v="-251509"/>
    <n v="-59280"/>
    <n v="59236.255319148928"/>
    <n v="72715.909090909088"/>
    <n v="163375.23809523811"/>
    <n v="295327.40250529611"/>
    <n v="28974.255319148928"/>
    <n v="40720.909090909088"/>
    <n v="79695.238095238106"/>
    <n v="-4.6748760897595137E-2"/>
    <n v="-3.3658687035105286E-2"/>
    <n v="1.3090073862489851E-2"/>
    <n v="626301"/>
    <n v="0.4939068100358423"/>
    <n v="154953.16690856311"/>
    <n v="0.15159358229729783"/>
    <n v="0.19834234319489297"/>
    <n v="219.48040638606676"/>
    <n v="0.24145259228390184"/>
    <n v="0.21332369205478882"/>
    <n v="-16598.933611699569"/>
    <n v="-42681.066388300431"/>
    <n v="1.5721305143285473"/>
    <n v="0.87382177632422608"/>
    <n v="0.92902481260170522"/>
    <n v="91.414285714285711"/>
    <n v="0.33988628146637606"/>
    <n v="2247.8462355357919"/>
    <n v="5703.5555555555557"/>
    <n v="32.732396151072798"/>
    <n v="7.6705370101596513"/>
    <n v="5.9995610826627654"/>
  </r>
  <r>
    <x v="2"/>
    <s v="BOI"/>
    <s v="Idaho"/>
    <s v="SFO"/>
    <s v="California"/>
    <s v="BOISFO"/>
    <s v="737-800"/>
    <n v="166"/>
    <x v="10"/>
    <n v="522"/>
    <n v="119"/>
    <n v="7"/>
    <n v="833"/>
    <n v="17.857142857142858"/>
    <n v="125"/>
    <n v="239"/>
    <n v="470"/>
    <n v="606564"/>
    <n v="0.7168674698795181"/>
    <n v="1162"/>
    <n v="12.653191875226696"/>
    <n v="0.85034013605442171"/>
    <n v="147"/>
    <n v="0.85357142857142854"/>
    <n v="280"/>
    <n v="0.63945578231292521"/>
    <n v="735"/>
    <n v="257"/>
    <n v="5.9883268482490273"/>
    <n v="0.22031868782936792"/>
    <n v="35327"/>
    <n v="0.26893261405095265"/>
    <n v="43122"/>
    <n v="0.45720789547538121"/>
    <n v="73311"/>
    <n v="2.0518257507249994E-2"/>
    <n v="3290"/>
    <n v="2.342449094140759E-2"/>
    <n v="3756"/>
    <n v="9.5980541956406495E-3"/>
    <n v="1539"/>
    <n v="1"/>
    <n v="52613"/>
    <n v="7516.1428571428569"/>
    <n v="4158.0812587699247"/>
    <n v="0.32598903311750677"/>
    <n v="41066"/>
    <n v="5866.5714285714284"/>
    <n v="0.25444406580129497"/>
    <n v="28442"/>
    <n v="4063.1428571428573"/>
    <n v="0.17622602930697978"/>
    <n v="39274"/>
    <n v="0.24334087177421854"/>
    <n v="1"/>
    <n v="160345"/>
    <n v="-161395"/>
    <n v="-1050"/>
    <n v="41544.552000000003"/>
    <n v="50519.497907949793"/>
    <n v="114645.92553191488"/>
    <n v="206709.97543986468"/>
    <n v="6217.5520000000033"/>
    <n v="7397.4979079497934"/>
    <n v="41334.92553191488"/>
    <n v="-1.7310621797534968E-3"/>
    <n v="1.1210682617842865E-2"/>
    <n v="1.2941744797596362E-2"/>
    <n v="434826"/>
    <n v="0.7168674698795181"/>
    <n v="62721.697478991584"/>
    <n v="0.26434968115483282"/>
    <n v="0.26608074333458631"/>
    <n v="190.64345738295319"/>
    <n v="0.36521735130833943"/>
    <n v="9.5980541956406495E-3"/>
    <n v="-7849.9964914092398"/>
    <n v="6799.9964914092398"/>
    <n v="1.8400864773953864"/>
    <n v="1.1792059831312598"/>
    <n v="0.76371375856615709"/>
    <n v="154.00714285714287"/>
    <n v="0.24493436028563409"/>
    <n v="2247.8122738094044"/>
    <n v="5866.5714285714284"/>
    <n v="65.833191199044862"/>
    <n v="8.4585834333733487"/>
    <n v="5.9883268482490273"/>
  </r>
  <r>
    <x v="4"/>
    <s v="SFO"/>
    <s v="California"/>
    <s v="SEA"/>
    <s v="Washington"/>
    <s v="SFOSEA"/>
    <s v="737-Max 9"/>
    <n v="178"/>
    <x v="74"/>
    <n v="679"/>
    <n v="108.85714285714286"/>
    <n v="7"/>
    <n v="762"/>
    <n v="14.571428571428571"/>
    <n v="102"/>
    <n v="164"/>
    <n v="497"/>
    <n v="846034"/>
    <n v="0.6115569823434992"/>
    <n v="1246"/>
    <n v="15.052480803307741"/>
    <n v="0.63354037267080743"/>
    <n v="161"/>
    <n v="0.54485049833887045"/>
    <n v="301"/>
    <n v="0.6339285714285714"/>
    <n v="784"/>
    <n v="943"/>
    <n v="5"/>
    <n v="0.19402626955316993"/>
    <n v="25068"/>
    <n v="0.20668890626088438"/>
    <n v="26704"/>
    <n v="0.5320010216797344"/>
    <n v="68734"/>
    <n v="2.3103893992987561E-2"/>
    <n v="2985"/>
    <n v="7.6858180016873192E-3"/>
    <n v="993"/>
    <n v="3.6494090511536466E-2"/>
    <n v="4715"/>
    <n v="1"/>
    <n v="51098"/>
    <n v="7299.7142857142853"/>
    <n v="3394.6563804134767"/>
    <n v="0.30362883338978319"/>
    <n v="36677"/>
    <n v="5239.5714285714284"/>
    <n v="0.21793797648121407"/>
    <n v="44361"/>
    <n v="6337.2857142857147"/>
    <n v="0.26359698379592489"/>
    <n v="36155"/>
    <n v="0.21483620633307782"/>
    <n v="1"/>
    <n v="129199"/>
    <n v="129199"/>
    <n v="-39092"/>
    <n v="39568.117647058825"/>
    <n v="49011.609756097561"/>
    <n v="108425.4647887324"/>
    <n v="197005.19219188878"/>
    <n v="14500.117647058825"/>
    <n v="22307.609756097561"/>
    <n v="39691.464788732395"/>
    <n v="-4.6206180839067933E-2"/>
    <n v="-3.3288903250445388E-2"/>
    <n v="1.2917277588622544E-2"/>
    <n v="517398"/>
    <n v="0.6115569823434992"/>
    <n v="79068.577427821525"/>
    <n v="0.1527113567539839"/>
    <n v="0.19891753759305181"/>
    <n v="163.36482939632546"/>
    <n v="0.2405962141330272"/>
    <n v="3.6494090511536466E-2"/>
    <n v="-10928.456027412683"/>
    <n v="-28163.543972587315"/>
    <n v="1.6099158692441076"/>
    <n v="0.917316478307169"/>
    <n v="0.90649398607301124"/>
    <n v="88.71760797342192"/>
    <n v="0.27983962724169692"/>
    <n v="2947.0889602630677"/>
    <n v="5239.5714285714284"/>
    <n v="50.622884689715242"/>
    <n v="5.2204724409448815"/>
    <n v="5"/>
  </r>
  <r>
    <x v="1"/>
    <s v="JNU"/>
    <s v="Alaska"/>
    <s v="ANC"/>
    <s v="Alaska"/>
    <s v="JNUANC"/>
    <s v="737-800"/>
    <n v="152.58333333333334"/>
    <x v="24"/>
    <n v="571"/>
    <n v="79.416666666666671"/>
    <n v="12"/>
    <n v="953"/>
    <n v="14.833333333333334"/>
    <n v="178"/>
    <n v="254"/>
    <n v="521"/>
    <n v="1045501"/>
    <n v="0.5204806116876024"/>
    <n v="1831"/>
    <n v="20.320289232531501"/>
    <n v="0.73553719008264462"/>
    <n v="242"/>
    <n v="0.55217391304347829"/>
    <n v="460"/>
    <n v="0.46147032772364927"/>
    <n v="1129"/>
    <n v="9582"/>
    <n v="5.9996869129618036"/>
    <n v="0.2166876566895399"/>
    <n v="55230"/>
    <n v="0.1881294554756496"/>
    <n v="47951"/>
    <n v="0.34718282506091031"/>
    <n v="88491"/>
    <n v="1.4281062291325823E-2"/>
    <n v="3640"/>
    <n v="8.168453761137463E-3"/>
    <n v="2082"/>
    <n v="0.2255505467214369"/>
    <n v="57489"/>
    <n v="1"/>
    <n v="84493"/>
    <n v="7041.083333333333"/>
    <n v="4158.0608933819722"/>
    <n v="0.32409179653787584"/>
    <n v="67465"/>
    <n v="5622.083333333333"/>
    <n v="0.25877709459278042"/>
    <n v="45676"/>
    <n v="3806.3333333333335"/>
    <n v="0.17520051245267676"/>
    <n v="63073"/>
    <n v="0.24193059641666698"/>
    <n v="1"/>
    <n v="254883"/>
    <n v="-260707"/>
    <n v="-5824"/>
    <n v="75087.97752808989"/>
    <n v="86840.39370078739"/>
    <n v="191758.80806142034"/>
    <n v="353687.17929029762"/>
    <n v="19857.97752808989"/>
    <n v="38889.39370078739"/>
    <n v="103267.80806142034"/>
    <n v="-5.5705350831802168E-3"/>
    <n v="7.3431445219642394E-3"/>
    <n v="1.2913679605144456E-2"/>
    <n v="544163"/>
    <n v="0.5204806116876024"/>
    <n v="181859.32004197274"/>
    <n v="0.24379029766590371"/>
    <n v="0.24936083274908394"/>
    <n v="207.12906610703044"/>
    <n v="0.36274792663227745"/>
    <n v="0.2255505467214369"/>
    <n v="-13501.264940858135"/>
    <n v="7677.2649408581347"/>
    <n v="2.1801649184436633"/>
    <n v="0.99579400361487103"/>
    <n v="0.74874654390947093"/>
    <n v="104.24130434782609"/>
    <n v="0.24745863788483344"/>
    <n v="2247.8026507061527"/>
    <n v="5622.083333333333"/>
    <n v="46.898938745138878"/>
    <n v="6.0041972717733474"/>
    <n v="5.9996869129618036"/>
  </r>
  <r>
    <x v="2"/>
    <s v="LAX"/>
    <s v="California"/>
    <s v="GEG"/>
    <s v="Washington"/>
    <s v="LAXGEG"/>
    <s v="737-Max 9"/>
    <n v="133.5"/>
    <x v="75"/>
    <n v="945"/>
    <n v="119"/>
    <n v="2"/>
    <n v="238"/>
    <n v="16"/>
    <n v="32"/>
    <n v="51"/>
    <n v="155"/>
    <n v="252315"/>
    <n v="0.89138576779026213"/>
    <n v="267"/>
    <n v="3.8112989323843411"/>
    <n v="0.91428571428571426"/>
    <n v="35"/>
    <n v="0.7846153846153846"/>
    <n v="65"/>
    <n v="0.92261904761904767"/>
    <n v="168"/>
    <n v="0"/>
    <e v="#DIV/0!"/>
    <n v="0.19942755185488067"/>
    <n v="10730"/>
    <n v="0.19961341164225707"/>
    <n v="10740"/>
    <n v="0.55774663593784846"/>
    <n v="30009"/>
    <n v="2.0165786930339751E-2"/>
    <n v="1085"/>
    <n v="2.3046613634674001E-2"/>
    <n v="1240"/>
    <n v="0"/>
    <n v="0"/>
    <n v="1"/>
    <n v="16759"/>
    <n v="8379.5"/>
    <n v="4397.188543149934"/>
    <n v="0.35324494656745992"/>
    <n v="9866"/>
    <n v="4933"/>
    <n v="0.20795480892860907"/>
    <n v="9020"/>
    <n v="4510"/>
    <n v="0.19012288430326918"/>
    <n v="11798"/>
    <n v="0.24867736020066183"/>
    <n v="1"/>
    <n v="53804"/>
    <n v="-47443"/>
    <n v="6361"/>
    <n v="11735.9375"/>
    <n v="13688.235294117647"/>
    <n v="32525.88387096774"/>
    <n v="57950.056665085387"/>
    <n v="1005.9375"/>
    <n v="2948.2352941176468"/>
    <n v="2516.8838709677402"/>
    <n v="2.5210550304183264E-2"/>
    <n v="3.8033919238026646E-2"/>
    <n v="1.2823368933843383E-2"/>
    <n v="224910"/>
    <n v="0.89138576779026213"/>
    <n v="6555.9495798319331"/>
    <n v="0.2132413847769653"/>
    <n v="0.18803083447278204"/>
    <n v="226.0672268907563"/>
    <n v="0.23922457872037703"/>
    <n v="0"/>
    <n v="-3235.5283325426935"/>
    <n v="9596.5283325426935"/>
    <n v="1.5960127985614108"/>
    <n v="0.86019243096886411"/>
    <n v="0.92992288117484789"/>
    <n v="165.23076923076923"/>
    <n v="0.21927737714668055"/>
    <n v="2366.6472139872549"/>
    <n v="4933"/>
    <n v="62.445902098555067"/>
    <n v="9.7689075630252109"/>
    <e v="#DIV/0!"/>
  </r>
  <r>
    <x v="4"/>
    <s v="SEA"/>
    <s v="Washington"/>
    <s v="GEG"/>
    <s v="Washington"/>
    <s v="SEAGEG"/>
    <s v="737-Max 9"/>
    <n v="178"/>
    <x v="45"/>
    <n v="223"/>
    <n v="131"/>
    <n v="9"/>
    <n v="1179"/>
    <n v="16.111111111111111"/>
    <n v="145"/>
    <n v="231"/>
    <n v="803"/>
    <n v="357246"/>
    <n v="0.7359550561797753"/>
    <n v="1602"/>
    <n v="9.5210567823343837"/>
    <n v="0.70048309178743962"/>
    <n v="207"/>
    <n v="0.5968992248062015"/>
    <n v="387"/>
    <n v="0.79662698412698407"/>
    <n v="1008"/>
    <n v="976"/>
    <n v="4.9979508196721314"/>
    <n v="0.17289750114177596"/>
    <n v="21200"/>
    <n v="0.18426632739609838"/>
    <n v="22594"/>
    <n v="0.53758889541332289"/>
    <n v="65917"/>
    <n v="3.9268937169700528E-2"/>
    <n v="4815"/>
    <n v="2.6195602531480393E-2"/>
    <n v="3212"/>
    <n v="3.9782736347621847E-2"/>
    <n v="4878"/>
    <n v="1"/>
    <n v="32321"/>
    <n v="3591.2222222222222"/>
    <n v="3394.6861928151952"/>
    <n v="0.24785092596142785"/>
    <n v="47156"/>
    <n v="5239.5555555555557"/>
    <n v="0.36161190138414939"/>
    <n v="28059"/>
    <n v="3117.6666666666665"/>
    <n v="0.21516813005636287"/>
    <n v="22869"/>
    <n v="0.17536904259805988"/>
    <n v="1"/>
    <n v="122616"/>
    <n v="122616"/>
    <n v="-7789"/>
    <n v="30264.827586206895"/>
    <n v="37852.285714285717"/>
    <n v="82745.125778331261"/>
    <n v="150862.23907882388"/>
    <n v="9064.8275862068949"/>
    <n v="15258.285714285717"/>
    <n v="16828.125778331261"/>
    <n v="-2.1802903321520746E-2"/>
    <n v="-9.003991933717672E-3"/>
    <n v="1.2798911387803074E-2"/>
    <n v="262917"/>
    <n v="0.7359550561797753"/>
    <n v="42241.877862595429"/>
    <n v="0.34322567642464857"/>
    <n v="0.36502857974616931"/>
    <n v="99.862595419847324"/>
    <n v="0.4478143292369835"/>
    <n v="3.9782736347621847E-2"/>
    <n v="-4572.3598976470967"/>
    <n v="-3216.6401023529033"/>
    <n v="1.4954705108639179"/>
    <n v="0.85250021568293688"/>
    <n v="0.95488097299788921"/>
    <n v="58.382428940568474"/>
    <n v="0.18650910158543746"/>
    <n v="2947.0468080876694"/>
    <n v="5239.5555555555557"/>
    <n v="123.83079178642724"/>
    <n v="6.8083121289228163"/>
    <n v="4.9979508196721314"/>
  </r>
  <r>
    <x v="4"/>
    <s v="SEA"/>
    <s v="Washington"/>
    <s v="BOI"/>
    <s v="Idaho"/>
    <s v="SEABOI"/>
    <s v="737-900"/>
    <n v="178"/>
    <x v="69"/>
    <n v="399"/>
    <n v="88.545454545454547"/>
    <n v="11"/>
    <n v="974"/>
    <n v="15.545454545454545"/>
    <n v="171"/>
    <n v="249"/>
    <n v="555"/>
    <n v="781242"/>
    <n v="0.49744637385086821"/>
    <n v="1958"/>
    <n v="15.357974641307973"/>
    <n v="0.67588932806324109"/>
    <n v="253"/>
    <n v="0.52642706131078221"/>
    <n v="473"/>
    <n v="0.45048701298701299"/>
    <n v="1232"/>
    <n v="5735"/>
    <n v="4.9996512641673929"/>
    <n v="0.20850344180638683"/>
    <n v="31562"/>
    <n v="0.19344801617186572"/>
    <n v="29283"/>
    <n v="0.3681147356877667"/>
    <n v="55723"/>
    <n v="2.1998493796821117E-2"/>
    <n v="3330"/>
    <n v="1.851705048423111E-2"/>
    <n v="2803"/>
    <n v="0.1894182620529285"/>
    <n v="28673"/>
    <n v="0.99999999999999989"/>
    <n v="56556"/>
    <n v="5141.454545454545"/>
    <n v="3682.5168240532639"/>
    <n v="0.28085613547201671"/>
    <n v="57635"/>
    <n v="5239.545454545455"/>
    <n v="0.28621443114664546"/>
    <n v="50290"/>
    <n v="4571.818181818182"/>
    <n v="0.24973928589164224"/>
    <n v="36889"/>
    <n v="0.18319014748969559"/>
    <n v="1"/>
    <n v="151374"/>
    <n v="151374"/>
    <n v="-49996"/>
    <n v="46696.994152046784"/>
    <n v="55625.939759036148"/>
    <n v="123695.01981981982"/>
    <n v="226017.95373090275"/>
    <n v="15134.994152046784"/>
    <n v="26342.939759036148"/>
    <n v="67972.01981981982"/>
    <n v="-6.3995535314281621E-2"/>
    <n v="-5.1259410280401679E-2"/>
    <n v="1.2736125033879941E-2"/>
    <n v="388626"/>
    <n v="0.49744637385086821"/>
    <n v="123960.76386036963"/>
    <n v="0.19376070410961008"/>
    <n v="0.2577562394238917"/>
    <n v="125.97638603696099"/>
    <n v="0.31573029081945109"/>
    <n v="0.1894182620529285"/>
    <n v="-9949.9957937184317"/>
    <n v="-40046.00420628157"/>
    <n v="2.095450164561532"/>
    <n v="1.0398908791435042"/>
    <n v="0.75972623582066146"/>
    <n v="61.909090909090907"/>
    <n v="0.24369442572700728"/>
    <n v="3274.5203175903289"/>
    <n v="5239.545454545455"/>
    <n v="63.419820825869564"/>
    <n v="6.2967145790554415"/>
    <n v="4.9996512641673929"/>
  </r>
  <r>
    <x v="5"/>
    <s v="YYC"/>
    <s v="Alberta"/>
    <s v="SFO"/>
    <s v="California"/>
    <s v="YYCSFO"/>
    <s v="A320"/>
    <n v="150"/>
    <x v="38"/>
    <n v="1018"/>
    <n v="121"/>
    <n v="3"/>
    <n v="363"/>
    <n v="20"/>
    <n v="60"/>
    <n v="94"/>
    <n v="209"/>
    <n v="458100"/>
    <n v="0.80666666666666664"/>
    <n v="450"/>
    <n v="2.0466738197424892"/>
    <n v="1"/>
    <n v="60"/>
    <n v="0.84684684684684686"/>
    <n v="111"/>
    <n v="0.74910394265232971"/>
    <n v="279"/>
    <n v="0"/>
    <e v="#DIV/0!"/>
    <n v="0.2635159775721384"/>
    <n v="23123"/>
    <n v="0.24634179696403335"/>
    <n v="21616"/>
    <n v="0.46149199981765965"/>
    <n v="40495"/>
    <n v="1.4359301636504536E-2"/>
    <n v="1260"/>
    <n v="1.4290924009664039E-2"/>
    <n v="1254"/>
    <n v="0"/>
    <n v="0"/>
    <n v="1"/>
    <n v="7398"/>
    <n v="2466"/>
    <n v="3614.6453473132374"/>
    <n v="0.21280635139799792"/>
    <n v="15427"/>
    <n v="5142.333333333333"/>
    <n v="0.44376366356000463"/>
    <n v="7018"/>
    <n v="2339.3333333333335"/>
    <n v="0.20187550339431595"/>
    <n v="4921"/>
    <n v="0.1415544816476815"/>
    <n v="1"/>
    <n v="87748"/>
    <n v="87748"/>
    <n v="52984"/>
    <n v="23123"/>
    <n v="25525.276595744679"/>
    <n v="54057.918660287083"/>
    <n v="102706.19525603176"/>
    <n v="0"/>
    <n v="3909.2765957446791"/>
    <n v="13562.918660287083"/>
    <n v="0.11566033617114167"/>
    <n v="0.12837385960564052"/>
    <n v="1.2713523434498844E-2"/>
    <n v="369534"/>
    <n v="0.80666666666666664"/>
    <n v="21030.512396694219"/>
    <n v="0.19154769700938659"/>
    <n v="7.5887360838244919E-2"/>
    <n v="241.73002754820936"/>
    <n v="0.237455822738909"/>
    <n v="0"/>
    <n v="-5824.0650853439211"/>
    <n v="58808.065085343922"/>
    <n v="2.0346633972358448"/>
    <n v="1.0281393860716666"/>
    <n v="0.76629650291001539"/>
    <n v="194.73873873873873"/>
    <n v="5.6081050280348273E-2"/>
    <n v="3428.9782437745744"/>
    <n v="5142.333333333333"/>
    <n v="177.36094364351246"/>
    <n v="6.9256198347107434"/>
    <e v="#DIV/0!"/>
  </r>
  <r>
    <x v="2"/>
    <s v="SFO"/>
    <s v="California"/>
    <s v="BOI"/>
    <s v="Idaho"/>
    <s v="SFOBOI"/>
    <s v="737-800"/>
    <n v="166"/>
    <x v="11"/>
    <n v="522"/>
    <n v="119"/>
    <n v="7"/>
    <n v="833"/>
    <n v="21"/>
    <n v="147"/>
    <n v="263"/>
    <n v="424"/>
    <n v="606564"/>
    <n v="0.7168674698795181"/>
    <n v="1162"/>
    <n v="11.264275282949981"/>
    <n v="1"/>
    <n v="147"/>
    <n v="0.93928571428571428"/>
    <n v="280"/>
    <n v="0.57687074829931972"/>
    <n v="735"/>
    <n v="257"/>
    <n v="5.9883268482490273"/>
    <n v="0.25122293564282516"/>
    <n v="42061"/>
    <n v="0.288983126773182"/>
    <n v="48383"/>
    <n v="0.4126982230849634"/>
    <n v="69096"/>
    <n v="1.766761236374496E-2"/>
    <n v="2958"/>
    <n v="2.0235926534269075E-2"/>
    <n v="3388"/>
    <n v="9.1921756010153802E-3"/>
    <n v="1539"/>
    <n v="0.99999999999999989"/>
    <n v="46838"/>
    <n v="6691.1428571428569"/>
    <n v="4158.1015043991074"/>
    <n v="0.31607147677274811"/>
    <n v="41066"/>
    <n v="5866.5714285714284"/>
    <n v="0.27712095446324936"/>
    <n v="25320"/>
    <n v="3617.1428571428573"/>
    <n v="0.17086403757389262"/>
    <n v="34964"/>
    <n v="0.23594353119010986"/>
    <n v="1"/>
    <n v="167425"/>
    <n v="-148188"/>
    <n v="19237"/>
    <n v="42061"/>
    <n v="51510.41825095057"/>
    <n v="119777.2641509434"/>
    <n v="213348.68240189398"/>
    <n v="0"/>
    <n v="3127.4182509505699"/>
    <n v="50681.264150943403"/>
    <n v="3.1714707763731448E-2"/>
    <n v="4.4387656749892833E-2"/>
    <n v="1.2672948986161385E-2"/>
    <n v="434826"/>
    <n v="0.7168674698795181"/>
    <n v="65518"/>
    <n v="0.27602198613831352"/>
    <n v="0.24430727837458208"/>
    <n v="199.14285714285714"/>
    <n v="0.38149972632731255"/>
    <n v="9.1921756010153802E-3"/>
    <n v="-7686.9546288419961"/>
    <n v="26923.954628841995"/>
    <n v="2.0840052054418359"/>
    <n v="1.2585524006518742"/>
    <n v="0.68470280628234748"/>
    <n v="172.79642857142858"/>
    <n v="0.20883380618187247"/>
    <n v="2247.814383436214"/>
    <n v="5866.5714285714284"/>
    <n v="73.950607480346221"/>
    <n v="7.6182472989195675"/>
    <n v="5.9883268482490273"/>
  </r>
  <r>
    <x v="2"/>
    <s v="LAX"/>
    <s v="California"/>
    <s v="GEG"/>
    <s v="Washington"/>
    <s v="LAXGEG"/>
    <s v="737-900"/>
    <n v="189.25"/>
    <x v="76"/>
    <n v="945"/>
    <n v="145.75"/>
    <n v="4"/>
    <n v="583"/>
    <n v="24.5"/>
    <n v="98"/>
    <n v="181"/>
    <n v="304"/>
    <n v="715365"/>
    <n v="0.77014531043593126"/>
    <n v="757"/>
    <n v="10.7986803084223"/>
    <n v="1"/>
    <n v="98"/>
    <n v="0.98907103825136611"/>
    <n v="183"/>
    <n v="0.6386554621848739"/>
    <n v="476"/>
    <n v="180"/>
    <n v="5.9944444444444445"/>
    <n v="0.26701065695399973"/>
    <n v="39587"/>
    <n v="0.26846755699446917"/>
    <n v="39803"/>
    <n v="0.42641305814110347"/>
    <n v="63220"/>
    <n v="1.4400377714825307E-2"/>
    <n v="2135"/>
    <n v="1.643059490084986E-2"/>
    <n v="2436"/>
    <n v="7.2777552947524615E-3"/>
    <n v="1079"/>
    <n v="1"/>
    <n v="44902"/>
    <n v="11225.5"/>
    <n v="4158.1006861532169"/>
    <n v="0.35182210660753604"/>
    <n v="24933"/>
    <n v="6233.25"/>
    <n v="0.19535834893870418"/>
    <n v="24274"/>
    <n v="6068.5"/>
    <n v="0.1901948647229818"/>
    <n v="33518"/>
    <n v="0.26262467973077797"/>
    <n v="1"/>
    <n v="148260"/>
    <n v="-127627"/>
    <n v="20633"/>
    <n v="39587"/>
    <n v="40242.812154696134"/>
    <n v="98989.210526315801"/>
    <n v="178819.02268101193"/>
    <n v="0"/>
    <n v="439.8121546961338"/>
    <n v="35769.210526315801"/>
    <n v="2.8842618802988683E-2"/>
    <n v="4.1496656490397188E-2"/>
    <n v="1.2654037687408505E-2"/>
    <n v="550935"/>
    <n v="0.77014531043593126"/>
    <n v="43927.090909090912"/>
    <n v="0.20725084397475416"/>
    <n v="0.17840822517176547"/>
    <n v="252.45454545454547"/>
    <n v="0.26714766714766713"/>
    <n v="7.2777552947524615E-3"/>
    <n v="-9052.2556702529837"/>
    <n v="29685.255670252984"/>
    <n v="2.1442351697007251"/>
    <n v="1.154544339850017"/>
    <n v="0.70500701507726016"/>
    <n v="217.50273224043715"/>
    <n v="0.22607581276136518"/>
    <n v="2247.8672677315753"/>
    <n v="6233.25"/>
    <n v="53.988078482636084"/>
    <n v="7.8404802744425384"/>
    <n v="5.9944444444444445"/>
  </r>
  <r>
    <x v="0"/>
    <s v="SEA"/>
    <s v="Washington"/>
    <s v="GEG"/>
    <s v="Washington"/>
    <s v="SEAGEG"/>
    <s v="737-Max 9"/>
    <n v="173.6"/>
    <x v="45"/>
    <n v="223"/>
    <n v="129.6"/>
    <n v="10"/>
    <n v="1296"/>
    <n v="17.399999999999999"/>
    <n v="174"/>
    <n v="278"/>
    <n v="844"/>
    <n v="387128"/>
    <n v="0.74654377880184331"/>
    <n v="1736"/>
    <n v="10.314478180862249"/>
    <n v="0.7767857142857143"/>
    <n v="224"/>
    <n v="0.66348448687350836"/>
    <n v="419"/>
    <n v="0.77289377289377292"/>
    <n v="1092"/>
    <n v="2558"/>
    <n v="5.9996090695856141"/>
    <n v="0.19298650158752684"/>
    <n v="32640"/>
    <n v="0.18450786668322189"/>
    <n v="31206"/>
    <n v="0.47184135374354791"/>
    <n v="79803"/>
    <n v="3.4972890836097462E-2"/>
    <n v="5915"/>
    <n v="2.4951073428289314E-2"/>
    <n v="4220"/>
    <n v="9.0740313721316607E-2"/>
    <n v="15347"/>
    <n v="0.99999999999999989"/>
    <n v="45356"/>
    <n v="4535.6000000000004"/>
    <n v="4397.3140671483216"/>
    <n v="0.27351891161713626"/>
    <n v="64131"/>
    <n v="6413.1"/>
    <n v="0.38674136433809342"/>
    <n v="24411"/>
    <n v="2441.1"/>
    <n v="0.14721029525279813"/>
    <n v="31926"/>
    <n v="0.19252942879197221"/>
    <n v="1"/>
    <n v="169131"/>
    <n v="-165824"/>
    <n v="3307"/>
    <n v="42019.310344827587"/>
    <n v="47033.503597122304"/>
    <n v="103252.22274881515"/>
    <n v="192305.03669076506"/>
    <n v="9379.310344827587"/>
    <n v="15827.503597122304"/>
    <n v="23449.222748815155"/>
    <n v="8.5423942468640865E-3"/>
    <n v="2.1110856536020399E-2"/>
    <n v="1.2568462289156312E-2"/>
    <n v="289008"/>
    <n v="0.74654377880184331"/>
    <n v="52210.617283950618"/>
    <n v="0.43688650782170241"/>
    <n v="0.42834411357483831"/>
    <n v="118.66049382716049"/>
    <n v="0.53210983778995735"/>
    <n v="9.0740313721316607E-2"/>
    <n v="-4865.603669076505"/>
    <n v="8172.603669076505"/>
    <n v="1.7599446269329111"/>
    <n v="0.89954098038391817"/>
    <n v="0.88266001170894348"/>
    <n v="74.477326968973742"/>
    <n v="0.18876492186529967"/>
    <n v="2366.6732889398909"/>
    <n v="6413.1"/>
    <n v="125.64862490131901"/>
    <n v="7.820216049382716"/>
    <n v="5.9996090695856141"/>
  </r>
  <r>
    <x v="5"/>
    <s v="SFO"/>
    <s v="California"/>
    <s v="YYC"/>
    <s v="Alberta"/>
    <s v="SFOYYC"/>
    <s v="A320"/>
    <n v="150"/>
    <x v="36"/>
    <n v="1018"/>
    <n v="125.66666666666667"/>
    <n v="3"/>
    <n v="377"/>
    <n v="17.333333333333332"/>
    <n v="52"/>
    <n v="84"/>
    <n v="241"/>
    <n v="458100"/>
    <n v="0.83777777777777773"/>
    <n v="450"/>
    <n v="1.9251068376068377"/>
    <n v="0.8666666666666667"/>
    <n v="60"/>
    <n v="0.7567567567567568"/>
    <n v="111"/>
    <n v="0.86379928315412191"/>
    <n v="279"/>
    <n v="0"/>
    <e v="#DIV/0!"/>
    <n v="0.20380719332473574"/>
    <n v="18490"/>
    <n v="0.22671207962699647"/>
    <n v="20568"/>
    <n v="0.54298248514709613"/>
    <n v="49261"/>
    <n v="1.5872490989054595E-2"/>
    <n v="1440"/>
    <n v="1.0625750912117104E-2"/>
    <n v="964"/>
    <n v="0"/>
    <n v="0"/>
    <n v="1"/>
    <n v="6959"/>
    <n v="2319.6666666666665"/>
    <n v="3614.8643098951106"/>
    <n v="0.20701451689671585"/>
    <n v="15427"/>
    <n v="5142.333333333333"/>
    <n v="0.45891837220371251"/>
    <n v="6601"/>
    <n v="2200.3333333333335"/>
    <n v="0.19636482627320323"/>
    <n v="4629"/>
    <n v="0.13770228462636841"/>
    <n v="1"/>
    <n v="90723"/>
    <n v="90723"/>
    <n v="57107"/>
    <n v="21334.615384615383"/>
    <n v="27179.142857142855"/>
    <n v="57028.294605809126"/>
    <n v="105542.05284756736"/>
    <n v="2844.6153846153829"/>
    <n v="6611.1428571428551"/>
    <n v="7767.2946058091256"/>
    <n v="0.12466055446409081"/>
    <n v="0.13719279112825974"/>
    <n v="1.253223666416893E-2"/>
    <n v="383786"/>
    <n v="0.83777777777777773"/>
    <n v="17567.053050397881"/>
    <n v="0.19804191224623444"/>
    <n v="7.3381357782143636E-2"/>
    <n v="240.64456233421751"/>
    <n v="0.23638955042653981"/>
    <n v="0"/>
    <n v="-5741.0176158557879"/>
    <n v="62848.017615855788"/>
    <n v="1.5701604411281831"/>
    <n v="0.94412056051114468"/>
    <n v="0.89961645632821485"/>
    <n v="185.29729729729729"/>
    <n v="5.1023444991898419E-2"/>
    <n v="3428.9006049170321"/>
    <n v="5142.333333333333"/>
    <n v="195.83328708585381"/>
    <n v="6.3766578249336874"/>
    <e v="#DIV/0!"/>
  </r>
  <r>
    <x v="0"/>
    <s v="LAX"/>
    <s v="California"/>
    <s v="GEG"/>
    <s v="Washington"/>
    <s v="LAXGEG"/>
    <s v="737-Max 9"/>
    <n v="178"/>
    <x v="75"/>
    <n v="945"/>
    <n v="139.75"/>
    <n v="4"/>
    <n v="559"/>
    <n v="19.25"/>
    <n v="77"/>
    <n v="108"/>
    <n v="374"/>
    <n v="672840"/>
    <n v="0.7851123595505618"/>
    <n v="712"/>
    <n v="10.163463819691577"/>
    <n v="0.83695652173913049"/>
    <n v="92"/>
    <n v="0.62790697674418605"/>
    <n v="172"/>
    <n v="0.8348214285714286"/>
    <n v="448"/>
    <n v="123"/>
    <n v="5.975609756097561"/>
    <n v="0.22570050214663895"/>
    <n v="29755"/>
    <n v="0.16916728613256066"/>
    <n v="22302"/>
    <n v="0.56262420923282308"/>
    <n v="74173"/>
    <n v="1.9911403735000076E-2"/>
    <n v="2625"/>
    <n v="1.7021405707177209E-2"/>
    <n v="2244"/>
    <n v="5.5751930458000209E-3"/>
    <n v="735"/>
    <n v="1"/>
    <n v="44692"/>
    <n v="11173"/>
    <n v="4397.3197320198888"/>
    <n v="0.35325455479587403"/>
    <n v="26310"/>
    <n v="6577.5"/>
    <n v="0.20795953049045568"/>
    <n v="24054"/>
    <n v="6013.5"/>
    <n v="0.19012765284748845"/>
    <n v="31459"/>
    <n v="0.24865826186618187"/>
    <n v="1"/>
    <n v="131834"/>
    <n v="-126515"/>
    <n v="5319"/>
    <n v="35551.428571428572"/>
    <n v="35518"/>
    <n v="88848.941176470587"/>
    <n v="159918.36974789918"/>
    <n v="5796.4285714285725"/>
    <n v="13216"/>
    <n v="14675.941176470587"/>
    <n v="7.9052969502407706E-3"/>
    <n v="2.0422526064108541E-2"/>
    <n v="1.2517229113867771E-2"/>
    <n v="528255"/>
    <n v="0.7851123595505618"/>
    <n v="35882.194991055469"/>
    <n v="0.19593662683550325"/>
    <n v="0.18803132988526247"/>
    <n v="234.52415026833631"/>
    <n v="0.24817370398765748"/>
    <n v="5.5751930458000209E-3"/>
    <n v="-8422.09243697479"/>
    <n v="13741.09243697479"/>
    <n v="1.8242717744352097"/>
    <n v="0.73136264736389278"/>
    <n v="0.933867458494132"/>
    <n v="129.66279069767441"/>
    <n v="0.23862584765690187"/>
    <n v="2366.7128084222322"/>
    <n v="6577.5"/>
    <n v="55.000933728611784"/>
    <n v="8.710196779964221"/>
    <n v="5.975609756097561"/>
  </r>
  <r>
    <x v="2"/>
    <s v="GEG"/>
    <s v="Washington"/>
    <s v="SEA"/>
    <s v="Washington"/>
    <s v="GEGSEA"/>
    <s v="737-Max 9"/>
    <n v="182.5"/>
    <x v="43"/>
    <n v="223"/>
    <n v="130.19999999999999"/>
    <n v="10"/>
    <n v="1302"/>
    <n v="22"/>
    <n v="220"/>
    <n v="412"/>
    <n v="670"/>
    <n v="406975"/>
    <n v="0.71342465753424655"/>
    <n v="1825"/>
    <n v="12.615143369175627"/>
    <n v="0.93220338983050843"/>
    <n v="236"/>
    <n v="0.93424036281179135"/>
    <n v="441"/>
    <n v="0.58362369337979092"/>
    <n v="1148"/>
    <n v="1252"/>
    <n v="5.9968051118210859"/>
    <n v="0.24726831963779611"/>
    <n v="41616"/>
    <n v="0.29224078002174647"/>
    <n v="49185"/>
    <n v="0.36810989703095015"/>
    <n v="61954"/>
    <n v="2.7866407610084194E-2"/>
    <n v="4690"/>
    <n v="1.9904576864345852E-2"/>
    <n v="3350"/>
    <n v="4.461001883507721E-2"/>
    <n v="7508"/>
    <n v="1"/>
    <n v="55473"/>
    <n v="5547.3"/>
    <n v="4397.334090989807"/>
    <n v="0.28922767300844121"/>
    <n v="67420"/>
    <n v="6742"/>
    <n v="0.35151748984603515"/>
    <n v="29856"/>
    <n v="2985.6"/>
    <n v="0.15566458286625964"/>
    <n v="39048"/>
    <n v="0.20359025427926403"/>
    <n v="1"/>
    <n v="168303"/>
    <n v="-191797"/>
    <n v="-23494"/>
    <n v="44642.618181818187"/>
    <n v="52647.050970873788"/>
    <n v="106154.01791044777"/>
    <n v="203443.68706313975"/>
    <n v="3026.6181818181867"/>
    <n v="3462.0509708737882"/>
    <n v="44200.017910447772"/>
    <n v="-5.7728361692978687E-2"/>
    <n v="-4.527337377894472E-2"/>
    <n v="1.2454987914033967E-2"/>
    <n v="290346"/>
    <n v="0.71342465753424655"/>
    <n v="64589.696620583738"/>
    <n v="0.41354628662694271"/>
    <n v="0.47127464831992139"/>
    <n v="123.4984639016897"/>
    <n v="0.55380477085959512"/>
    <n v="4.461001883507721E-2"/>
    <n v="-5068.8687063139751"/>
    <n v="-18425.131293686027"/>
    <n v="2.1067634058970022"/>
    <n v="1.3324825200284034"/>
    <n v="0.6447552655712383"/>
    <n v="111.53061224489795"/>
    <n v="0.2320101245967095"/>
    <n v="2366.6794047661328"/>
    <n v="6742"/>
    <n v="103.20929076251022"/>
    <n v="6.1751152073732722"/>
    <n v="5.9968051118210859"/>
  </r>
  <r>
    <x v="2"/>
    <s v="LAX"/>
    <s v="California"/>
    <s v="OGG"/>
    <s v="Hawaii"/>
    <s v="LAXOGG"/>
    <s v="737-900"/>
    <n v="178"/>
    <x v="68"/>
    <n v="2486"/>
    <n v="126"/>
    <n v="3"/>
    <n v="378"/>
    <n v="20"/>
    <n v="60"/>
    <n v="111"/>
    <n v="207"/>
    <n v="1327524"/>
    <n v="0.7078651685393258"/>
    <n v="534"/>
    <n v="16.970779220779221"/>
    <n v="0.86956521739130432"/>
    <n v="69"/>
    <n v="0.86046511627906974"/>
    <n v="129"/>
    <n v="0.6160714285714286"/>
    <n v="336"/>
    <n v="2745"/>
    <n v="6"/>
    <n v="0.21424097862587282"/>
    <n v="32155"/>
    <n v="0.24426336549224456"/>
    <n v="36661"/>
    <n v="0.41254464047758649"/>
    <n v="61918"/>
    <n v="9.56105751292575E-3"/>
    <n v="1435"/>
    <n v="9.6543361228079525E-3"/>
    <n v="1449"/>
    <n v="0.10973562176856244"/>
    <n v="16470"/>
    <n v="1"/>
    <n v="70565"/>
    <n v="23521.666666666668"/>
    <n v="4158.0294624067346"/>
    <n v="0.39424650952303797"/>
    <n v="17600"/>
    <n v="5866.666666666667"/>
    <n v="9.8331163715800585E-2"/>
    <n v="38147"/>
    <n v="12715.666666666666"/>
    <n v="0.21312721035605939"/>
    <n v="52675"/>
    <n v="0.29429511640510203"/>
    <n v="0.99999999999999989"/>
    <n v="150088"/>
    <n v="-178987"/>
    <n v="-28899"/>
    <n v="36978.25"/>
    <n v="42606.027027027027"/>
    <n v="100504.57971014493"/>
    <n v="180088.85673717194"/>
    <n v="4823.25"/>
    <n v="5945.0270270270266"/>
    <n v="38586.579710144928"/>
    <n v="-2.1769097959810895E-2"/>
    <n v="-9.3763887414535247E-3"/>
    <n v="1.239270921835737E-2"/>
    <n v="939708"/>
    <n v="0.7078651685393258"/>
    <n v="55143.936507936509"/>
    <n v="0.11305859630409695"/>
    <n v="0.13482769426390784"/>
    <n v="353.48677248677251"/>
    <n v="0.14219097847416431"/>
    <n v="0.10973562176856244"/>
    <n v="-16451.618912390652"/>
    <n v="-12447.381087609348"/>
    <n v="1.9034967118762889"/>
    <n v="1.1608264749192485"/>
    <n v="0.75271461790462213"/>
    <n v="284.19379844961242"/>
    <n v="0.35096076968178669"/>
    <n v="2247.8048593839681"/>
    <n v="5866.666666666667"/>
    <n v="22.273579491103884"/>
    <n v="7.6296296296296298"/>
    <n v="6"/>
  </r>
  <r>
    <x v="5"/>
    <s v="SFO"/>
    <s v="California"/>
    <s v="ANC"/>
    <s v="Alaska"/>
    <s v="SFOANC"/>
    <s v="737-Max 9"/>
    <n v="179"/>
    <x v="12"/>
    <n v="2018"/>
    <n v="114.6"/>
    <n v="5"/>
    <n v="573"/>
    <n v="16.399999999999999"/>
    <n v="82"/>
    <n v="135"/>
    <n v="356"/>
    <n v="1806110"/>
    <n v="0.64022346368715088"/>
    <n v="895"/>
    <n v="23.546666666666667"/>
    <n v="0.71304347826086956"/>
    <n v="115"/>
    <n v="0.62790697674418605"/>
    <n v="215"/>
    <n v="0.63008849557522129"/>
    <n v="565"/>
    <n v="722"/>
    <n v="5"/>
    <n v="0.2272870121707331"/>
    <n v="47733"/>
    <n v="0.22573948155343504"/>
    <n v="47408"/>
    <n v="0.50947088737786417"/>
    <n v="106995"/>
    <n v="1.0142277584138049E-2"/>
    <n v="2130"/>
    <n v="1.0170847380149705E-2"/>
    <n v="2136"/>
    <n v="1.7189493933679981E-2"/>
    <n v="3610"/>
    <n v="1"/>
    <n v="79933"/>
    <n v="15986.6"/>
    <n v="3394.6630804077008"/>
    <n v="0.3444185435257518"/>
    <n v="26198"/>
    <n v="5239.6000000000004"/>
    <n v="0.1128830020553169"/>
    <n v="69393"/>
    <n v="13878.6"/>
    <n v="0.29900336520438986"/>
    <n v="56557"/>
    <n v="0.24369508921454147"/>
    <n v="1"/>
    <n v="210012"/>
    <n v="210012"/>
    <n v="-22069"/>
    <n v="66942.621951219509"/>
    <n v="75501.629629629635"/>
    <n v="169809.48033707862"/>
    <n v="312253.73191792774"/>
    <n v="19209.621951219509"/>
    <n v="28093.629629629635"/>
    <n v="62814.480337078625"/>
    <n v="-1.2219078572179989E-2"/>
    <n v="-2.5166582552803925E-5"/>
    <n v="1.2193911989627184E-2"/>
    <n v="1156314"/>
    <n v="0.64022346368715088"/>
    <n v="115988.55846422334"/>
    <n v="0.11627863197701137"/>
    <n v="0.12849771054919135"/>
    <n v="360.21291448516581"/>
    <n v="0.1784999576239672"/>
    <n v="1.7189493933679981E-2"/>
    <n v="-22023.546383585555"/>
    <n v="-45.453616414444696"/>
    <n v="1.8378085094667214"/>
    <n v="0.97632080082394446"/>
    <n v="0.83848327298084779"/>
    <n v="220.50232558139535"/>
    <n v="0.26930365883854257"/>
    <n v="2947.0413363533407"/>
    <n v="5239.6000000000004"/>
    <n v="24.334654586636468"/>
    <n v="7.4450261780104716"/>
    <n v="5"/>
  </r>
  <r>
    <x v="0"/>
    <s v="GEG"/>
    <s v="Washington"/>
    <s v="SEA"/>
    <s v="Washington"/>
    <s v="GEGSEA"/>
    <s v="737-Max 9"/>
    <n v="173.6"/>
    <x v="43"/>
    <n v="223"/>
    <n v="129.6"/>
    <n v="10"/>
    <n v="1296"/>
    <n v="18.8"/>
    <n v="188"/>
    <n v="307"/>
    <n v="801"/>
    <n v="387128"/>
    <n v="0.74654377880184331"/>
    <n v="1736"/>
    <n v="11.999770521898766"/>
    <n v="0.8392857142857143"/>
    <n v="224"/>
    <n v="0.73269689737470167"/>
    <n v="419"/>
    <n v="0.73351648351648346"/>
    <n v="1092"/>
    <n v="2558"/>
    <n v="5.9996090695856141"/>
    <n v="0.20469975401533785"/>
    <n v="35367"/>
    <n v="0.19391694400231516"/>
    <n v="33504"/>
    <n v="0.4477094487049631"/>
    <n v="77353"/>
    <n v="3.2412096657502533E-2"/>
    <n v="5600"/>
    <n v="3.2435248155115032E-2"/>
    <n v="5604"/>
    <n v="8.8826508464766321E-2"/>
    <n v="15347"/>
    <n v="1"/>
    <n v="52767"/>
    <n v="5276.7"/>
    <n v="4397.3340909898079"/>
    <n v="0.28922616502778964"/>
    <n v="64131"/>
    <n v="6413.1"/>
    <n v="0.35151445390863945"/>
    <n v="28400"/>
    <n v="2840"/>
    <n v="0.15566591026189144"/>
    <n v="37144"/>
    <n v="0.20359347080167944"/>
    <n v="1"/>
    <n v="172775"/>
    <n v="-182442"/>
    <n v="-9667"/>
    <n v="42139.404255319147"/>
    <n v="45726.957654723126"/>
    <n v="105455.02621722847"/>
    <n v="193321.38812727074"/>
    <n v="6772.4042553191466"/>
    <n v="12222.957654723126"/>
    <n v="28102.026217228471"/>
    <n v="-2.4971069000433964E-2"/>
    <n v="-1.2805225112296001E-2"/>
    <n v="1.2165843888137963E-2"/>
    <n v="289008"/>
    <n v="0.74654377880184331"/>
    <n v="53447.777777777781"/>
    <n v="0.44629941518050875"/>
    <n v="0.47127048418094275"/>
    <n v="121.47222222222223"/>
    <n v="0.54471848530144495"/>
    <n v="8.8826508464766321E-2"/>
    <n v="-4709.7388127270742"/>
    <n v="-4957.2611872729258"/>
    <n v="1.8734021884720899"/>
    <n v="0.94877548840618808"/>
    <n v="0.84049540305866222"/>
    <n v="79.961813842482101"/>
    <n v="0.21498480682969179"/>
    <n v="2366.7119257132399"/>
    <n v="6413.1"/>
    <n v="108.00206534240701"/>
    <n v="8.6450617283950617"/>
    <n v="5.9996090695856141"/>
  </r>
  <r>
    <x v="2"/>
    <s v="GEG"/>
    <s v="Washington"/>
    <s v="LAX"/>
    <s v="California"/>
    <s v="GEGLAX"/>
    <s v="737-Max 9"/>
    <n v="133.5"/>
    <x v="77"/>
    <n v="945"/>
    <n v="119"/>
    <n v="2"/>
    <n v="238"/>
    <n v="17.5"/>
    <n v="35"/>
    <n v="50"/>
    <n v="153"/>
    <n v="252315"/>
    <n v="0.89138576779026213"/>
    <n v="267"/>
    <n v="4.0933797909407668"/>
    <n v="1"/>
    <n v="35"/>
    <n v="0.76923076923076927"/>
    <n v="65"/>
    <n v="0.9107142857142857"/>
    <n v="168"/>
    <n v="0"/>
    <e v="#DIV/0!"/>
    <n v="0.24528434437458288"/>
    <n v="13966"/>
    <n v="0.18672942498858408"/>
    <n v="10632"/>
    <n v="0.52743334855456814"/>
    <n v="30031"/>
    <n v="1.9055815097123188E-2"/>
    <n v="1085"/>
    <n v="2.1497066985141734E-2"/>
    <n v="1224"/>
    <n v="0"/>
    <n v="0"/>
    <n v="1"/>
    <n v="18000"/>
    <n v="9000"/>
    <n v="4397.3442288049027"/>
    <n v="0.35839439311882765"/>
    <n v="9866"/>
    <n v="4933"/>
    <n v="0.19643994902835299"/>
    <n v="9688"/>
    <n v="4844"/>
    <n v="0.19289582669640012"/>
    <n v="12670"/>
    <n v="0.25226983115641927"/>
    <n v="1"/>
    <n v="56938"/>
    <n v="-50224"/>
    <n v="6714"/>
    <n v="13966"/>
    <n v="13821.599999999999"/>
    <n v="32975.215686274511"/>
    <n v="60762.815686274509"/>
    <n v="0"/>
    <n v="3189.5999999999985"/>
    <n v="2944.2156862745105"/>
    <n v="2.660959514892099E-2"/>
    <n v="3.8764670523501396E-2"/>
    <n v="1.2155075374580406E-2"/>
    <n v="224910"/>
    <n v="0.89138576779026213"/>
    <n v="6937.8235294117694"/>
    <n v="0.22566236648633653"/>
    <n v="0.19905277133741553"/>
    <n v="239.23529411764707"/>
    <n v="0.25315904139433554"/>
    <n v="0"/>
    <n v="-3066.9078431372545"/>
    <n v="9780.9078431372545"/>
    <n v="1.9575620484148921"/>
    <n v="0.80244108158951921"/>
    <n v="0.87694439287000014"/>
    <n v="163.56923076923076"/>
    <n v="0.22252274403737399"/>
    <n v="2366.7483827034389"/>
    <n v="4933"/>
    <n v="58.142662580864823"/>
    <n v="9.7016806722689068"/>
    <e v="#DIV/0!"/>
  </r>
  <r>
    <x v="0"/>
    <s v="BOI"/>
    <s v="Idaho"/>
    <s v="SEA"/>
    <s v="Washington"/>
    <s v="BOISEA"/>
    <s v="737-Max 9"/>
    <n v="173.6"/>
    <x v="25"/>
    <n v="399"/>
    <n v="113.6"/>
    <n v="10"/>
    <n v="1136"/>
    <n v="15.2"/>
    <n v="152"/>
    <n v="244"/>
    <n v="740"/>
    <n v="692664"/>
    <n v="0.65437788018433185"/>
    <n v="1736"/>
    <n v="15.760275459098498"/>
    <n v="0.6785714285714286"/>
    <n v="224"/>
    <n v="0.58233890214797135"/>
    <n v="419"/>
    <n v="0.67765567765567769"/>
    <n v="1092"/>
    <n v="2202"/>
    <n v="5.9986376021798362"/>
    <n v="0.19260287257344458"/>
    <n v="34557"/>
    <n v="0.19822651752024567"/>
    <n v="35566"/>
    <n v="0.48193355292858697"/>
    <n v="86469"/>
    <n v="2.8870645019256385E-2"/>
    <n v="5180"/>
    <n v="2.4746267159362616E-2"/>
    <n v="4440"/>
    <n v="7.3620144799103782E-2"/>
    <n v="13209"/>
    <n v="1"/>
    <n v="69303"/>
    <n v="6930.3"/>
    <n v="4397.3216191466363"/>
    <n v="0.3157067561965588"/>
    <n v="64131"/>
    <n v="6413.1"/>
    <n v="0.29214593858334437"/>
    <n v="37300"/>
    <n v="3730"/>
    <n v="0.16991850289499219"/>
    <n v="48783"/>
    <n v="0.22222880232510467"/>
    <n v="1"/>
    <n v="179421"/>
    <n v="-219517"/>
    <n v="-40096"/>
    <n v="50926.105263157893"/>
    <n v="61074.401639344265"/>
    <n v="127600.2"/>
    <n v="239600.70690250216"/>
    <n v="16369.105263157893"/>
    <n v="25508.401639344265"/>
    <n v="41131.199999999997"/>
    <n v="-5.7886652114156362E-2"/>
    <n v="-4.5902673315994166E-2"/>
    <n v="1.1983978798162195E-2"/>
    <n v="453264"/>
    <n v="0.65437788018433185"/>
    <n v="87788.028169014055"/>
    <n v="0.25903035237864247"/>
    <n v="0.3169170044927988"/>
    <n v="146.31338028169014"/>
    <n v="0.36670020120724345"/>
    <n v="7.3620144799103782E-2"/>
    <n v="-8300.8706902502163"/>
    <n v="-31795.129309749784"/>
    <n v="1.7092985444886803"/>
    <n v="0.94048291252850391"/>
    <n v="0.87733954733067065"/>
    <n v="84.883054892601436"/>
    <n v="0.27189125018810506"/>
    <n v="2366.7099028060766"/>
    <n v="6413.1"/>
    <n v="72.079958433986675"/>
    <n v="8.46830985915493"/>
    <n v="5.9986376021798362"/>
  </r>
  <r>
    <x v="1"/>
    <s v="SEA"/>
    <s v="Washington"/>
    <s v="GEG"/>
    <s v="Washington"/>
    <s v="SEAGEG"/>
    <s v="737-800"/>
    <n v="156.6875"/>
    <x v="20"/>
    <n v="223"/>
    <n v="96.25"/>
    <n v="16"/>
    <n v="1540"/>
    <n v="14.0625"/>
    <n v="225"/>
    <n v="381"/>
    <n v="935"/>
    <n v="559061"/>
    <n v="0.61428001595532511"/>
    <n v="2507"/>
    <n v="16.661849369085171"/>
    <n v="0.6797583081570997"/>
    <n v="331"/>
    <n v="0.60476190476190472"/>
    <n v="630"/>
    <n v="0.60439560439560436"/>
    <n v="1547"/>
    <n v="1734"/>
    <n v="6"/>
    <n v="0.21412462728359746"/>
    <n v="42441"/>
    <n v="0.21519421614776471"/>
    <n v="42653"/>
    <n v="0.45216364709621759"/>
    <n v="89622"/>
    <n v="3.3021033565918456E-2"/>
    <n v="6545"/>
    <n v="3.3005897874444391E-2"/>
    <n v="6542"/>
    <n v="5.2490578032057394E-2"/>
    <n v="10404"/>
    <n v="1"/>
    <n v="69281"/>
    <n v="4330.0625"/>
    <n v="4158.0618372739445"/>
    <n v="0.2761860720991513"/>
    <n v="92398"/>
    <n v="5774.875"/>
    <n v="0.36834111357828814"/>
    <n v="37453"/>
    <n v="2340.8125"/>
    <n v="0.14930496035463567"/>
    <n v="51717"/>
    <n v="0.20616785396792492"/>
    <n v="1"/>
    <n v="198207"/>
    <n v="-250849"/>
    <n v="-52642"/>
    <n v="62435.426666666666"/>
    <n v="70528.582677165352"/>
    <n v="148283.67272727273"/>
    <n v="281247.68207110476"/>
    <n v="19994.426666666666"/>
    <n v="27875.582677165352"/>
    <n v="58661.672727272729"/>
    <n v="-9.416146001956853E-2"/>
    <n v="-8.2251793400999085E-2"/>
    <n v="1.1909666618569445E-2"/>
    <n v="343420"/>
    <n v="0.61428001595532511"/>
    <n v="117925.64999999997"/>
    <n v="0.35453555157666156"/>
    <n v="0.4486970115962301"/>
    <n v="121.95"/>
    <n v="0.54686098654708526"/>
    <n v="5.2490578032057394E-2"/>
    <n v="-6658.2301294440467"/>
    <n v="-45983.769870555952"/>
    <n v="1.8405705480154622"/>
    <n v="0.97186040147875363"/>
    <n v="0.83160898233695357"/>
    <n v="67.703174603174602"/>
    <n v="0.26092418532140643"/>
    <n v="2247.8297078769219"/>
    <n v="5774.875"/>
    <n v="92.426714819385893"/>
    <n v="8.4980519480519483"/>
    <n v="6"/>
  </r>
  <r>
    <x v="4"/>
    <s v="JNU"/>
    <s v="Alaska"/>
    <s v="SEA"/>
    <s v="Washington"/>
    <s v="JNUSEA"/>
    <s v="737-700"/>
    <n v="124"/>
    <x v="78"/>
    <n v="909"/>
    <n v="81"/>
    <n v="6"/>
    <n v="486"/>
    <n v="13.5"/>
    <n v="81"/>
    <n v="147"/>
    <n v="258"/>
    <n v="676296"/>
    <n v="0.65322580645161288"/>
    <n v="744"/>
    <n v="14.43393085787452"/>
    <n v="0.79411764705882348"/>
    <n v="102"/>
    <n v="0.79032258064516125"/>
    <n v="186"/>
    <n v="0.56578947368421051"/>
    <n v="456"/>
    <n v="4856"/>
    <n v="5"/>
    <n v="0.19192151012680017"/>
    <n v="23415"/>
    <n v="0.22920747850462694"/>
    <n v="27964"/>
    <n v="0.36284353663434504"/>
    <n v="44268"/>
    <n v="1.2786570822028966E-2"/>
    <n v="1560"/>
    <n v="4.2294041949788117E-3"/>
    <n v="516"/>
    <n v="0.19901149971722007"/>
    <n v="24280"/>
    <n v="1"/>
    <n v="53154"/>
    <n v="8859"/>
    <n v="3682.5727186438271"/>
    <n v="0.31919723283130358"/>
    <n v="31437"/>
    <n v="5239.5"/>
    <n v="0.18878359876053902"/>
    <n v="47264"/>
    <n v="7877.333333333333"/>
    <n v="0.28382695587422835"/>
    <n v="34669"/>
    <n v="0.20819221253392906"/>
    <n v="1"/>
    <n v="122003"/>
    <n v="122003"/>
    <n v="-44521"/>
    <n v="29485.555555555558"/>
    <n v="35383.020408163269"/>
    <n v="78241.116279069771"/>
    <n v="143109.69224278862"/>
    <n v="6070.5555555555584"/>
    <n v="7419.0204081632692"/>
    <n v="33973.116279069771"/>
    <n v="-6.5830642204005349E-2"/>
    <n v="-5.4133916647249966E-2"/>
    <n v="1.1696725556755383E-2"/>
    <n v="441774"/>
    <n v="0.65322580645161288"/>
    <n v="51877.641975308652"/>
    <n v="0.18039881945183767"/>
    <n v="0.246229461655843"/>
    <n v="201.07613168724279"/>
    <n v="0.22120586544251133"/>
    <n v="0.19901149971722007"/>
    <n v="-7910.4487071314334"/>
    <n v="-36610.551292868564"/>
    <n v="1.7856468546413622"/>
    <n v="1.1694668938910786"/>
    <n v="0.75513854947991321"/>
    <n v="150.34408602150538"/>
    <n v="0.28416514348007837"/>
    <n v="3274.5064712718113"/>
    <n v="5239.5"/>
    <n v="33.670661497928663"/>
    <n v="4.2716049382716053"/>
    <n v="5"/>
  </r>
  <r>
    <x v="2"/>
    <s v="OGG"/>
    <s v="Hawaii"/>
    <s v="LAX"/>
    <s v="California"/>
    <s v="OGGLAX"/>
    <s v="737-900"/>
    <n v="178"/>
    <x v="64"/>
    <n v="2486"/>
    <n v="126"/>
    <n v="3"/>
    <n v="378"/>
    <n v="23"/>
    <n v="69"/>
    <n v="110"/>
    <n v="199"/>
    <n v="1327524"/>
    <n v="0.7078651685393258"/>
    <n v="534"/>
    <n v="15.493128536782539"/>
    <n v="1"/>
    <n v="69"/>
    <n v="0.8527131782945736"/>
    <n v="129"/>
    <n v="0.59226190476190477"/>
    <n v="336"/>
    <n v="2745"/>
    <n v="6"/>
    <n v="0.22993206430349095"/>
    <n v="34184"/>
    <n v="0.25128808771103789"/>
    <n v="37359"/>
    <n v="0.38787246922714735"/>
    <n v="57665"/>
    <n v="9.4168292190758059E-3"/>
    <n v="1400"/>
    <n v="1.0708280083406201E-2"/>
    <n v="1592"/>
    <n v="0.1107822694558418"/>
    <n v="16470"/>
    <n v="1"/>
    <n v="64421"/>
    <n v="21473.666666666668"/>
    <n v="4158.0368901643624"/>
    <n v="0.39058180142600768"/>
    <n v="17600"/>
    <n v="5866.666666666667"/>
    <n v="0.1067080564582626"/>
    <n v="34826"/>
    <n v="11608.666666666666"/>
    <n v="0.21114856671678711"/>
    <n v="48089"/>
    <n v="0.29156157539894262"/>
    <n v="1"/>
    <n v="148670"/>
    <n v="-164936"/>
    <n v="-16266"/>
    <n v="34184"/>
    <n v="43811.918181818182"/>
    <n v="97364.020100502516"/>
    <n v="175359.93828232068"/>
    <n v="0"/>
    <n v="6452.9181818181823"/>
    <n v="39699.020100502516"/>
    <n v="-1.2252885823533134E-2"/>
    <n v="-6.6441026494418784E-4"/>
    <n v="1.1588475558588947E-2"/>
    <n v="939708"/>
    <n v="0.7078651685393258"/>
    <n v="54558.730158730177"/>
    <n v="0.11199044235735098"/>
    <n v="0.12424332818088411"/>
    <n v="349.73544973544972"/>
    <n v="0.14068199908907872"/>
    <n v="0.1107822694558418"/>
    <n v="-15383.979427440232"/>
    <n v="-882.02057255976797"/>
    <n v="2.047508163446603"/>
    <n v="1.1968986728447948"/>
    <n v="0.70929169025358896"/>
    <n v="289.60465116279067"/>
    <n v="0.32346135736866888"/>
    <n v="2247.8352204539524"/>
    <n v="5866.666666666667"/>
    <n v="24.397912861987997"/>
    <n v="7.9153439153439153"/>
    <n v="6"/>
  </r>
  <r>
    <x v="1"/>
    <s v="LAX"/>
    <s v="California"/>
    <s v="GEG"/>
    <s v="Washington"/>
    <s v="LAXGEG"/>
    <s v="737-800"/>
    <n v="145.83333333333334"/>
    <x v="79"/>
    <n v="945"/>
    <n v="105.66666666666667"/>
    <n v="6"/>
    <n v="634"/>
    <n v="14"/>
    <n v="84"/>
    <n v="159"/>
    <n v="391"/>
    <n v="826875"/>
    <n v="0.72457142857142853"/>
    <n v="875"/>
    <n v="13.974762752075918"/>
    <n v="0.72413793103448276"/>
    <n v="116"/>
    <n v="0.72272727272727277"/>
    <n v="220"/>
    <n v="0.72541743970315398"/>
    <n v="539"/>
    <n v="113"/>
    <n v="6"/>
    <n v="0.21056317666334692"/>
    <n v="32771"/>
    <n v="0.23827545217977961"/>
    <n v="37084"/>
    <n v="0.51670254120217174"/>
    <n v="80417"/>
    <n v="1.754104153949947E-2"/>
    <n v="2730"/>
    <n v="1.2561441835062807E-2"/>
    <n v="1955"/>
    <n v="4.3563465801394292E-3"/>
    <n v="678"/>
    <n v="1"/>
    <n v="58108"/>
    <n v="9684.6666666666661"/>
    <n v="4158.0670120047789"/>
    <n v="0.35182213934113571"/>
    <n v="32266"/>
    <n v="5377.666666666667"/>
    <n v="0.19535852460902262"/>
    <n v="31413"/>
    <n v="5235.5"/>
    <n v="0.19019392963315029"/>
    <n v="43376"/>
    <n v="0.26262540641669141"/>
    <n v="1"/>
    <n v="155635"/>
    <n v="-165163"/>
    <n v="-9528"/>
    <n v="45255.190476190473"/>
    <n v="51311.194968553456"/>
    <n v="110856.17135549872"/>
    <n v="207422.55680024266"/>
    <n v="12484.190476190473"/>
    <n v="14227.194968553456"/>
    <n v="30439.171355498722"/>
    <n v="-1.1522902494331065E-2"/>
    <n v="-3.5158880841216103E-6"/>
    <n v="1.1519386606246945E-2"/>
    <n v="599130"/>
    <n v="0.72457142857142853"/>
    <n v="58903.212933753966"/>
    <n v="0.1882207105064248"/>
    <n v="0.19974361300075585"/>
    <n v="244.41167192429023"/>
    <n v="0.2586366898669738"/>
    <n v="4.3563465801394292E-3"/>
    <n v="-9525.0928000404419"/>
    <n v="-2.9071999595580564"/>
    <n v="1.6449840496130237"/>
    <n v="0.9815080774740591"/>
    <n v="0.86873854026084651"/>
    <n v="168.56363636363636"/>
    <n v="0.2787033764898641"/>
    <n v="2247.8378028516922"/>
    <n v="5377.666666666667"/>
    <n v="45.367496482601879"/>
    <n v="7.3895899053627758"/>
    <n v="6"/>
  </r>
  <r>
    <x v="0"/>
    <s v="JNU"/>
    <s v="Alaska"/>
    <s v="ANC"/>
    <s v="Alaska"/>
    <s v="JNUANC"/>
    <s v="737-800"/>
    <n v="150.22222222222223"/>
    <x v="24"/>
    <n v="571"/>
    <n v="103.11111111111111"/>
    <n v="9"/>
    <n v="928"/>
    <n v="17.777777777777779"/>
    <n v="160"/>
    <n v="304"/>
    <n v="465"/>
    <n v="771992"/>
    <n v="0.68639053254437865"/>
    <n v="1352"/>
    <n v="15.019344215349369"/>
    <n v="0.8938547486033519"/>
    <n v="179"/>
    <n v="0.89411764705882357"/>
    <n v="340"/>
    <n v="0.55755395683453235"/>
    <n v="834"/>
    <n v="7049"/>
    <n v="5.9998581359058019"/>
    <n v="0.20851326843470694"/>
    <n v="51278"/>
    <n v="0.25374712307154301"/>
    <n v="62402"/>
    <n v="0.33929050674604144"/>
    <n v="83439"/>
    <n v="1.323590406714324E-2"/>
    <n v="3255"/>
    <n v="1.323590406714324E-2"/>
    <n v="3255"/>
    <n v="0.17197729361342215"/>
    <n v="42293"/>
    <n v="1"/>
    <n v="62451"/>
    <n v="6939"/>
    <n v="4158.0377348417614"/>
    <n v="0.32408911399762319"/>
    <n v="49866"/>
    <n v="5540.666666666667"/>
    <n v="0.25877932713015772"/>
    <n v="33761"/>
    <n v="3751.2222222222222"/>
    <n v="0.17520252001847461"/>
    <n v="46619"/>
    <n v="0.24192903885374448"/>
    <n v="1"/>
    <n v="245922"/>
    <n v="-192697"/>
    <n v="53225"/>
    <n v="57367.262500000004"/>
    <n v="69791.710526315786"/>
    <n v="149651.88387096775"/>
    <n v="276810.85689728358"/>
    <n v="6089.2625000000044"/>
    <n v="7389.7105263157864"/>
    <n v="66212.883870967751"/>
    <n v="6.8945014974248445E-2"/>
    <n v="8.0414888711754576E-2"/>
    <n v="1.1469873737506131E-2"/>
    <n v="529888"/>
    <n v="0.68639053254437865"/>
    <n v="93037.387931034493"/>
    <n v="0.31855511456077262"/>
    <n v="0.24961009958652422"/>
    <n v="219.42780172413794"/>
    <n v="0.38428686816836766"/>
    <n v="0.17197729361342215"/>
    <n v="-8854.650766364839"/>
    <n v="62079.650766364837"/>
    <n v="1.9662890303537541"/>
    <n v="1.2597631529237492"/>
    <n v="0.68670838318057947"/>
    <n v="183.53529411764706"/>
    <n v="0.18956823708330284"/>
    <n v="2247.8344936989433"/>
    <n v="5540.666666666667"/>
    <n v="61.786985283392653"/>
    <n v="7.0150862068965516"/>
    <n v="5.9998581359058019"/>
  </r>
  <r>
    <x v="5"/>
    <s v="HNL"/>
    <s v="Hawaii"/>
    <s v="OGG"/>
    <s v="Hawaii"/>
    <s v="HNLOGG"/>
    <s v="737-800"/>
    <n v="175"/>
    <x v="8"/>
    <n v="101"/>
    <n v="85.95"/>
    <n v="20"/>
    <n v="1719"/>
    <n v="9.75"/>
    <n v="195"/>
    <n v="318"/>
    <n v="1207"/>
    <n v="353500"/>
    <n v="0.49114285714285716"/>
    <n v="3500"/>
    <n v="14.244330125013828"/>
    <n v="0.4642857142857143"/>
    <n v="420"/>
    <n v="0.39750000000000002"/>
    <n v="800"/>
    <n v="0.52938596491228074"/>
    <n v="2280"/>
    <n v="0"/>
    <e v="#DIV/0!"/>
    <n v="0.17928512445440603"/>
    <n v="15198"/>
    <n v="0.17099209626046952"/>
    <n v="14495"/>
    <n v="0.55001769493924735"/>
    <n v="46625"/>
    <n v="8.5466556564822466E-2"/>
    <n v="7245"/>
    <n v="1.4238527781054618E-2"/>
    <n v="1207"/>
    <n v="0"/>
    <n v="0"/>
    <n v="1"/>
    <n v="52456"/>
    <n v="2622.8"/>
    <n v="3682.5880571164503"/>
    <n v="0.22030709269898868"/>
    <n v="104791"/>
    <n v="5239.55"/>
    <n v="0.44010600409904915"/>
    <n v="46643"/>
    <n v="2332.15"/>
    <n v="0.19589339112320667"/>
    <n v="34214"/>
    <n v="0.1436935120787555"/>
    <n v="1"/>
    <n v="84770"/>
    <n v="84770"/>
    <n v="-153334"/>
    <n v="32734.153846153844"/>
    <n v="36465.408805031446"/>
    <n v="88073.736536868266"/>
    <n v="157273.29918805356"/>
    <n v="17536.153846153844"/>
    <n v="21970.408805031446"/>
    <n v="41448.736536868266"/>
    <n v="-0.43375954738330974"/>
    <n v="-0.42230901001583404"/>
    <n v="1.1450537367475699E-2"/>
    <n v="173619"/>
    <n v="0.49114285714285716"/>
    <n v="87827.440372309473"/>
    <n v="0.23980198019801979"/>
    <n v="0.67356152758132959"/>
    <n v="49.31355439208842"/>
    <n v="0.48825301378305369"/>
    <n v="0"/>
    <n v="-4047.764959402678"/>
    <n v="-149286.23504059733"/>
    <n v="1.6595036557561782"/>
    <n v="0.83093929348253359"/>
    <n v="0.93783203061244669"/>
    <n v="18.118749999999999"/>
    <n v="0.40360976760646455"/>
    <n v="3274.4958583971825"/>
    <n v="5239.55"/>
    <n v="120.67959566461755"/>
    <n v="4.9168121000581735"/>
    <e v="#DIV/0!"/>
  </r>
  <r>
    <x v="1"/>
    <s v="GEG"/>
    <s v="Washington"/>
    <s v="SEA"/>
    <s v="Washington"/>
    <s v="GEGSEA"/>
    <s v="737-800"/>
    <n v="156.6875"/>
    <x v="15"/>
    <n v="223"/>
    <n v="96.25"/>
    <n v="16"/>
    <n v="1540"/>
    <n v="20.6875"/>
    <n v="331"/>
    <n v="501"/>
    <n v="709"/>
    <n v="559061"/>
    <n v="0.61428001595532511"/>
    <n v="2507"/>
    <n v="19.384244689221084"/>
    <n v="1"/>
    <n v="331"/>
    <n v="0.79523809523809519"/>
    <n v="630"/>
    <n v="0.45830639948287005"/>
    <n v="1547"/>
    <n v="1734"/>
    <n v="6"/>
    <n v="0.27484255819444242"/>
    <n v="57040"/>
    <n v="0.27033733743862542"/>
    <n v="56105"/>
    <n v="0.35692430747288434"/>
    <n v="74075"/>
    <n v="2.3865623961028634E-2"/>
    <n v="4953"/>
    <n v="2.3899352886473255E-2"/>
    <n v="4960"/>
    <n v="5.0130820046545919E-2"/>
    <n v="10404"/>
    <n v="1"/>
    <n v="80601"/>
    <n v="5037.5625"/>
    <n v="4158.0676106931041"/>
    <n v="0.29125276885440793"/>
    <n v="92398"/>
    <n v="5774.875"/>
    <n v="0.33388138281919066"/>
    <n v="43572"/>
    <n v="2723.25"/>
    <n v="0.15744799251280087"/>
    <n v="60168"/>
    <n v="0.21741785581360054"/>
    <n v="1"/>
    <n v="207537"/>
    <n v="-276739"/>
    <n v="-69202"/>
    <n v="57040"/>
    <n v="70551.197604790417"/>
    <n v="161627.67983074754"/>
    <n v="289218.87743553799"/>
    <n v="0"/>
    <n v="14446.197604790417"/>
    <n v="87552.67983074754"/>
    <n v="-0.12378255682295849"/>
    <n v="-0.11237963327844167"/>
    <n v="1.140292354451683E-2"/>
    <n v="343420"/>
    <n v="0.61428001595532511"/>
    <n v="123784.162987013"/>
    <n v="0.37122424923219471"/>
    <n v="0.49500680605515318"/>
    <n v="128.00844155844155"/>
    <n v="0.57402888591229395"/>
    <n v="5.0130820046545919E-2"/>
    <n v="-6374.9298397211223"/>
    <n v="-62827.070160278876"/>
    <n v="2.3084837102963993"/>
    <n v="1.1929886408147279"/>
    <n v="0.64144088440763636"/>
    <n v="89.055555555555557"/>
    <n v="0.28991456945026672"/>
    <n v="2247.8048899284117"/>
    <n v="5774.875"/>
    <n v="79.445963703519553"/>
    <n v="6.4370129870129871"/>
    <n v="6"/>
  </r>
  <r>
    <x v="0"/>
    <s v="LAX"/>
    <s v="California"/>
    <s v="OGG"/>
    <s v="Hawaii"/>
    <s v="LAXOGG"/>
    <s v="737-900"/>
    <n v="178"/>
    <x v="68"/>
    <n v="2486"/>
    <n v="130.33333333333334"/>
    <n v="3"/>
    <n v="391"/>
    <n v="18.666666666666668"/>
    <n v="56"/>
    <n v="104"/>
    <n v="231"/>
    <n v="1327524"/>
    <n v="0.73220973782771537"/>
    <n v="534"/>
    <n v="16.970779220779221"/>
    <n v="0.81159420289855078"/>
    <n v="69"/>
    <n v="0.80620155038759689"/>
    <n v="129"/>
    <n v="0.6875"/>
    <n v="336"/>
    <n v="1335"/>
    <n v="5.9977528089887642"/>
    <n v="0.20804973775541344"/>
    <n v="29314"/>
    <n v="0.25758167197779969"/>
    <n v="36293"/>
    <n v="0.45463771921731166"/>
    <n v="64058"/>
    <n v="1.1426624745384991E-2"/>
    <n v="1610"/>
    <n v="1.147630572253884E-2"/>
    <n v="1617"/>
    <n v="5.6827940581551321E-2"/>
    <n v="8007"/>
    <n v="1"/>
    <n v="70565"/>
    <n v="23521.666666666668"/>
    <n v="4158.0294624067346"/>
    <n v="0.39424650952303797"/>
    <n v="17600"/>
    <n v="5866.666666666667"/>
    <n v="9.8331163715800585E-2"/>
    <n v="38147"/>
    <n v="12715.666666666666"/>
    <n v="0.21312721035605939"/>
    <n v="52675"/>
    <n v="0.29429511640510203"/>
    <n v="0.99999999999999989"/>
    <n v="140899"/>
    <n v="-178987"/>
    <n v="-38088"/>
    <n v="36119.03571428571"/>
    <n v="45017.278846153844"/>
    <n v="93175.272727272721"/>
    <n v="174311.58728771226"/>
    <n v="6805.0357142857101"/>
    <n v="8724.2788461538439"/>
    <n v="29117.272727272721"/>
    <n v="-2.8691006716262756E-2"/>
    <n v="-1.7480515785348694E-2"/>
    <n v="1.1210490930914061E-2"/>
    <n v="972026"/>
    <n v="0.73220973782771537"/>
    <n v="48602.445012787735"/>
    <n v="0.10613668754764509"/>
    <n v="0.13482769426390784"/>
    <n v="339.87723785166241"/>
    <n v="0.1367165075831305"/>
    <n v="5.6827940581551321E-2"/>
    <n v="-14882.195762570758"/>
    <n v="-23205.804237429242"/>
    <n v="1.7496230252205096"/>
    <n v="1.1586483595024386"/>
    <n v="0.78514991929753053"/>
    <n v="281.34108527131781"/>
    <n v="0.37384935308270462"/>
    <n v="2247.8048593839681"/>
    <n v="5866.666666666667"/>
    <n v="23.039602066194757"/>
    <n v="8.2531969309462916"/>
    <n v="5.9977528089887642"/>
  </r>
  <r>
    <x v="5"/>
    <s v="OGG"/>
    <s v="Hawaii"/>
    <s v="HNL"/>
    <s v="Hawaii"/>
    <s v="OGGHNL"/>
    <s v="737-800"/>
    <n v="171.21739130434781"/>
    <x v="9"/>
    <n v="101"/>
    <n v="74.173913043478265"/>
    <n v="23"/>
    <n v="1706"/>
    <n v="10.173913043478262"/>
    <n v="234"/>
    <n v="346"/>
    <n v="1126"/>
    <n v="397738"/>
    <n v="0.43321482986287457"/>
    <n v="3938"/>
    <n v="15.85808567159223"/>
    <n v="0.49471458773784355"/>
    <n v="473"/>
    <n v="0.38444444444444442"/>
    <n v="900"/>
    <n v="0.43898635477582848"/>
    <n v="2565"/>
    <n v="1798"/>
    <n v="4.9988876529477198"/>
    <n v="0.17001292370940987"/>
    <n v="16707"/>
    <n v="0.17774679705705768"/>
    <n v="17467"/>
    <n v="0.45771301224190741"/>
    <n v="44979"/>
    <n v="6.8689006706082287E-2"/>
    <n v="6750"/>
    <n v="3.4375031800466069E-2"/>
    <n v="3378"/>
    <n v="9.1463228485076681E-2"/>
    <n v="8988"/>
    <n v="1"/>
    <n v="58398"/>
    <n v="2539.0434782608695"/>
    <n v="3682.5378049642327"/>
    <n v="0.21928908849218567"/>
    <n v="117890"/>
    <n v="5125.652173913043"/>
    <n v="0.44268623313030875"/>
    <n v="51928"/>
    <n v="2257.7391304347825"/>
    <n v="0.19499372901849751"/>
    <n v="38090"/>
    <n v="0.14303094935900806"/>
    <n v="1"/>
    <n v="98269"/>
    <n v="98269"/>
    <n v="-168037"/>
    <n v="33770.98717948718"/>
    <n v="45434.393063583819"/>
    <n v="102461.04351687389"/>
    <n v="181666.42375994491"/>
    <n v="17063.98717948718"/>
    <n v="27967.393063583819"/>
    <n v="57482.043516873891"/>
    <n v="-0.42248163363822416"/>
    <n v="-0.41127549949749037"/>
    <n v="1.1206134140733792E-2"/>
    <n v="172306"/>
    <n v="0.43321482986287457"/>
    <n v="116808.43610785462"/>
    <n v="0.24706967903494259"/>
    <n v="0.66955131267316681"/>
    <n v="52.333528722157091"/>
    <n v="0.51815374972432759"/>
    <n v="9.1463228485076681E-2"/>
    <n v="-4457.1053808671686"/>
    <n v="-163579.89461913283"/>
    <n v="1.7572990078972752"/>
    <n v="0.96557084240507485"/>
    <n v="0.87243033571150941"/>
    <n v="19.407777777777778"/>
    <n v="0.38760952080513694"/>
    <n v="3274.5440449361736"/>
    <n v="5125.652173913043"/>
    <n v="107.57918927478649"/>
    <n v="5.9366940211019932"/>
    <n v="4.9988876529477198"/>
  </r>
  <r>
    <x v="0"/>
    <s v="ANC"/>
    <s v="Alaska"/>
    <s v="JNU"/>
    <s v="Alaska"/>
    <s v="ANCJNU"/>
    <s v="737-800"/>
    <n v="150.22222222222223"/>
    <x v="23"/>
    <n v="571"/>
    <n v="103.11111111111111"/>
    <n v="9"/>
    <n v="928"/>
    <n v="19.444444444444443"/>
    <n v="175"/>
    <n v="286"/>
    <n v="467"/>
    <n v="771992"/>
    <n v="0.68639053254437865"/>
    <n v="1352"/>
    <n v="13.995376616076449"/>
    <n v="0.97765363128491622"/>
    <n v="179"/>
    <n v="0.8411764705882353"/>
    <n v="340"/>
    <n v="0.55995203836930452"/>
    <n v="834"/>
    <n v="7049"/>
    <n v="5.9998581359058019"/>
    <n v="0.2118248076320757"/>
    <n v="50047"/>
    <n v="0.22852208950928191"/>
    <n v="53992"/>
    <n v="0.35098152082821904"/>
    <n v="82925"/>
    <n v="1.3853030059339896E-2"/>
    <n v="3273"/>
    <n v="1.581268570170909E-2"/>
    <n v="3736"/>
    <n v="0.17900586626937434"/>
    <n v="42293"/>
    <n v="1"/>
    <n v="58194"/>
    <n v="6466"/>
    <n v="4158.0874596223957"/>
    <n v="0.31807126186741291"/>
    <n v="49866"/>
    <n v="5540.666666666667"/>
    <n v="0.27255286703578396"/>
    <n v="31459"/>
    <n v="3495.4444444444443"/>
    <n v="0.17194562716236972"/>
    <n v="43440"/>
    <n v="0.2374302439344334"/>
    <n v="1"/>
    <n v="236266"/>
    <n v="-182959"/>
    <n v="53307"/>
    <n v="51190.931428571428"/>
    <n v="64186.293706293705"/>
    <n v="148093.04068522484"/>
    <n v="263470.26582008996"/>
    <n v="1143.9314285714281"/>
    <n v="10194.293706293705"/>
    <n v="65168.040685224842"/>
    <n v="6.9051233691540842E-2"/>
    <n v="8.0062612309754783E-2"/>
    <n v="1.1011378618213941E-2"/>
    <n v="529888"/>
    <n v="0.68639053254437865"/>
    <n v="88625.594827586203"/>
    <n v="0.30604721292448628"/>
    <n v="0.23699597923294541"/>
    <n v="209.02262931034483"/>
    <n v="0.3660641494051573"/>
    <n v="0.17900586626937434"/>
    <n v="-8500.6962022322186"/>
    <n v="61807.696202232219"/>
    <n v="2.0233211627751597"/>
    <n v="1.1491859395391626"/>
    <n v="0.71954711321334663"/>
    <n v="158.80000000000001"/>
    <n v="0.18386056394064318"/>
    <n v="2247.8137504254896"/>
    <n v="5540.666666666667"/>
    <n v="66.307611824751405"/>
    <n v="7.5528017241379306"/>
    <n v="5.9998581359058019"/>
  </r>
  <r>
    <x v="4"/>
    <s v="ANC"/>
    <s v="Alaska"/>
    <s v="OME"/>
    <s v="Alaska"/>
    <s v="ANCOME"/>
    <s v="737-700"/>
    <n v="124"/>
    <x v="33"/>
    <n v="539"/>
    <n v="66.470588235294116"/>
    <n v="17"/>
    <n v="1130"/>
    <n v="10.764705882352942"/>
    <n v="183"/>
    <n v="222"/>
    <n v="726"/>
    <n v="1136212"/>
    <n v="0.53605313092979123"/>
    <n v="2108"/>
    <n v="26.911781609195401"/>
    <n v="0.63321799307958482"/>
    <n v="289"/>
    <n v="0.42125237191650855"/>
    <n v="527"/>
    <n v="0.5619195046439629"/>
    <n v="1292"/>
    <n v="16108"/>
    <n v="4.9998758380928727"/>
    <n v="0.20811225812842904"/>
    <n v="71426"/>
    <n v="0.13316958471368759"/>
    <n v="45705"/>
    <n v="0.40503891214973964"/>
    <n v="139013"/>
    <n v="1.2674492801762192E-2"/>
    <n v="4350"/>
    <n v="6.3430737538934003E-3"/>
    <n v="2177"/>
    <n v="0.23466167845248814"/>
    <n v="80538"/>
    <n v="0.99999999999999989"/>
    <n v="99104"/>
    <n v="5829.6470588235297"/>
    <n v="3682.5506924497881"/>
    <n v="0.29068041696730784"/>
    <n v="89072"/>
    <n v="5239.5294117647063"/>
    <n v="0.26125571218227361"/>
    <n v="88123"/>
    <n v="5183.7058823529414"/>
    <n v="0.25847221488951072"/>
    <n v="64639"/>
    <n v="0.18959165596090785"/>
    <n v="1"/>
    <n v="343209"/>
    <n v="343209"/>
    <n v="2271"/>
    <n v="112798.43715846994"/>
    <n v="108497.9054054054"/>
    <n v="247389.52617079887"/>
    <n v="468685.86873467418"/>
    <n v="41372.43715846994"/>
    <n v="62792.9054054054"/>
    <n v="108376.52617079887"/>
    <n v="1.9987467127613508E-3"/>
    <n v="1.3002382360638279E-2"/>
    <n v="1.1003635647876929E-2"/>
    <n v="609070"/>
    <n v="0.53605313092979123"/>
    <n v="227338.26371681417"/>
    <n v="0.30206422745051098"/>
    <n v="0.30006548073774963"/>
    <n v="232.45221238938052"/>
    <n v="0.43126570016582655"/>
    <n v="0.23466167845248814"/>
    <n v="-12502.462866745542"/>
    <n v="14773.462866745542"/>
    <n v="2.0339716997424246"/>
    <n v="0.71373914672996441"/>
    <n v="0.88548115204934064"/>
    <n v="86.726755218216326"/>
    <n v="0.18833713568117386"/>
    <n v="3274.5137902683309"/>
    <n v="5239.5294117647063"/>
    <n v="41.989044664879934"/>
    <n v="5.7761061946902652"/>
    <n v="4.9998758380928727"/>
  </r>
  <r>
    <x v="4"/>
    <s v="SEA"/>
    <s v="Washington"/>
    <s v="SFO"/>
    <s v="California"/>
    <s v="SEASFO"/>
    <s v="737-Max 9"/>
    <n v="178"/>
    <x v="80"/>
    <n v="679"/>
    <n v="120.42857142857143"/>
    <n v="7"/>
    <n v="843"/>
    <n v="15.571428571428571"/>
    <n v="109"/>
    <n v="204"/>
    <n v="531"/>
    <n v="846034"/>
    <n v="0.6765650080256822"/>
    <n v="1246"/>
    <n v="14.891410559495668"/>
    <n v="0.67701863354037262"/>
    <n v="161"/>
    <n v="0.67774086378737541"/>
    <n v="301"/>
    <n v="0.67729591836734693"/>
    <n v="784"/>
    <n v="3713"/>
    <n v="4.9994613520064641"/>
    <n v="0.16467471855192203"/>
    <n v="26110"/>
    <n v="0.20563211503894549"/>
    <n v="32604"/>
    <n v="0.48921194538172874"/>
    <n v="77567"/>
    <n v="2.0056131941597551E-2"/>
    <n v="3180"/>
    <n v="3.3489956166629876E-3"/>
    <n v="531"/>
    <n v="0.1170760934691432"/>
    <n v="18563"/>
    <n v="1"/>
    <n v="50551"/>
    <n v="7221.5714285714284"/>
    <n v="3394.6414812776493"/>
    <n v="0.3029146342924941"/>
    <n v="36677"/>
    <n v="5239.5714285714284"/>
    <n v="0.21977804676358145"/>
    <n v="43886"/>
    <n v="6269.4285714285716"/>
    <n v="0.26297623470476145"/>
    <n v="35768"/>
    <n v="0.214331084239163"/>
    <n v="1"/>
    <n v="158555"/>
    <n v="158555"/>
    <n v="-8327"/>
    <n v="38566.146788990831"/>
    <n v="48106.882352941175"/>
    <n v="114524.53483992467"/>
    <n v="201197.56398185669"/>
    <n v="12456.146788990831"/>
    <n v="15502.882352941175"/>
    <n v="36957.534839924672"/>
    <n v="-9.8423940409014289E-3"/>
    <n v="1.1190978785142836E-3"/>
    <n v="1.0961491919415712E-2"/>
    <n v="572397"/>
    <n v="0.6765650080256822"/>
    <n v="66923.814946619212"/>
    <n v="0.18740972585026133"/>
    <n v="0.19725211989116276"/>
    <n v="166.06405693950177"/>
    <n v="0.24457151242931041"/>
    <n v="0.1170760934691432"/>
    <n v="-9273.7948545509535"/>
    <n v="946.79485455095346"/>
    <n v="1.4827356392466589"/>
    <n v="0.99034638246591389"/>
    <n v="0.90457308795796931"/>
    <n v="108.31893687707641"/>
    <n v="0.22558733562486202"/>
    <n v="2947.0680312427235"/>
    <n v="5239.5714285714284"/>
    <n v="56.609815210719042"/>
    <n v="4.4021352313167261"/>
    <n v="4.9994613520064641"/>
  </r>
  <r>
    <x v="1"/>
    <s v="GEG"/>
    <s v="Washington"/>
    <s v="LAX"/>
    <s v="California"/>
    <s v="GEGLAX"/>
    <s v="737-800"/>
    <n v="145.83333333333334"/>
    <x v="81"/>
    <n v="945"/>
    <n v="105.66666666666667"/>
    <n v="6"/>
    <n v="634"/>
    <n v="14.5"/>
    <n v="87"/>
    <n v="142"/>
    <n v="405"/>
    <n v="826875"/>
    <n v="0.72457142857142853"/>
    <n v="875"/>
    <n v="15.009059233449477"/>
    <n v="0.75"/>
    <n v="116"/>
    <n v="0.6454545454545455"/>
    <n v="220"/>
    <n v="0.75139146567717996"/>
    <n v="539"/>
    <n v="113"/>
    <n v="6"/>
    <n v="0.21276710554716166"/>
    <n v="31544"/>
    <n v="0.21120898985538528"/>
    <n v="31313"/>
    <n v="0.53866959853226848"/>
    <n v="79861"/>
    <n v="1.9122328944528384E-2"/>
    <n v="2835"/>
    <n v="1.3658806388948844E-2"/>
    <n v="2025"/>
    <n v="4.5731707317073168E-3"/>
    <n v="678"/>
    <n v="1"/>
    <n v="62408"/>
    <n v="10401.333333333334"/>
    <n v="4158.0221004735813"/>
    <n v="0.35662121852821177"/>
    <n v="32266"/>
    <n v="5377.666666666667"/>
    <n v="0.18437925004857197"/>
    <n v="33738"/>
    <n v="5623"/>
    <n v="0.19279077475171144"/>
    <n v="46586"/>
    <n v="0.26620875667150484"/>
    <n v="1"/>
    <n v="148256"/>
    <n v="-174998"/>
    <n v="-26742"/>
    <n v="42058.666666666664"/>
    <n v="48513.098591549293"/>
    <n v="106284.14567901235"/>
    <n v="196855.9109372283"/>
    <n v="10514.666666666664"/>
    <n v="17200.098591549293"/>
    <n v="26423.145679012348"/>
    <n v="-3.2341043083900227E-2"/>
    <n v="-2.1428891723410771E-2"/>
    <n v="1.0912151360489456E-2"/>
    <n v="599130"/>
    <n v="0.72457142857142853"/>
    <n v="56098.261829652998"/>
    <n v="0.17929674981103552"/>
    <n v="0.21163779289493576"/>
    <n v="232.77287066246058"/>
    <n v="0.24632049805551384"/>
    <n v="4.5731707317073168E-3"/>
    <n v="-9022.985156204717"/>
    <n v="-17719.014843795281"/>
    <n v="1.6672014404098559"/>
    <n v="0.872632330253303"/>
    <n v="0.90839614147816339"/>
    <n v="142.33181818181819"/>
    <n v="0.31422674293114611"/>
    <n v="2247.8424180518155"/>
    <n v="5377.666666666667"/>
    <n v="42.241155167610735"/>
    <n v="7.6656151419558363"/>
    <n v="6"/>
  </r>
  <r>
    <x v="2"/>
    <s v="JNU"/>
    <s v="Alaska"/>
    <s v="SEA"/>
    <s v="Washington"/>
    <s v="JNUSEA"/>
    <s v="737-700"/>
    <n v="116.25"/>
    <x v="78"/>
    <n v="909"/>
    <n v="75.625"/>
    <n v="8"/>
    <n v="605"/>
    <n v="9.875"/>
    <n v="79"/>
    <n v="123"/>
    <n v="403"/>
    <n v="845370"/>
    <n v="0.65053763440860213"/>
    <n v="930"/>
    <n v="18.04241357234315"/>
    <n v="0.6171875"/>
    <n v="128"/>
    <n v="0.52789699570815452"/>
    <n v="233"/>
    <n v="0.7070175438596491"/>
    <n v="570"/>
    <n v="8388"/>
    <n v="5.9998807820696234"/>
    <n v="0.14066301540176418"/>
    <n v="26248"/>
    <n v="0.14963398034319031"/>
    <n v="27922"/>
    <n v="0.40978124564581303"/>
    <n v="76466"/>
    <n v="1.5101660218004095E-2"/>
    <n v="2818"/>
    <n v="1.5117737216107008E-2"/>
    <n v="2821"/>
    <n v="0.26970236117512136"/>
    <n v="50327"/>
    <n v="0.99999999999999989"/>
    <n v="75022"/>
    <n v="9377.75"/>
    <n v="4158.0911389260973"/>
    <n v="0.3480023564447372"/>
    <n v="43999"/>
    <n v="5499.875"/>
    <n v="0.20409687399978663"/>
    <n v="40556"/>
    <n v="5069.5"/>
    <n v="0.18812593063331773"/>
    <n v="56002"/>
    <n v="0.25977483892215847"/>
    <n v="1"/>
    <n v="186602"/>
    <n v="-215579"/>
    <n v="-28977"/>
    <n v="42528.405063291139"/>
    <n v="52892.89430894309"/>
    <n v="108152.90322580645"/>
    <n v="203574.20259804069"/>
    <n v="16280.405063291139"/>
    <n v="24970.89430894309"/>
    <n v="31686.903225806454"/>
    <n v="-3.4277298697611695E-2"/>
    <n v="-2.3492346162325269E-2"/>
    <n v="1.0784952535286427E-2"/>
    <n v="549945"/>
    <n v="0.65053763440860213"/>
    <n v="73205.578512396693"/>
    <n v="0.22073411642239493"/>
    <n v="0.25501141512000663"/>
    <n v="225.24793388429751"/>
    <n v="0.24779750702342959"/>
    <n v="0.26970236117512136"/>
    <n v="-9117.2753247550863"/>
    <n v="-19859.724675244914"/>
    <n v="1.461413297253437"/>
    <n v="0.85403842042108413"/>
    <n v="0.95604937893587272"/>
    <n v="119.83690987124463"/>
    <n v="0.30011468258646745"/>
    <n v="2247.8145641316787"/>
    <n v="5499.875"/>
    <n v="33.532099104933067"/>
    <n v="9.3206611570247926"/>
    <n v="5.9998807820696234"/>
  </r>
  <r>
    <x v="3"/>
    <s v="LAX"/>
    <s v="California"/>
    <s v="BOI"/>
    <s v="Idaho"/>
    <s v="LAXBOI"/>
    <s v="737-900"/>
    <n v="168.11111111111111"/>
    <x v="82"/>
    <n v="674"/>
    <n v="104.77777777777777"/>
    <n v="9"/>
    <n v="943"/>
    <n v="16.777777777777779"/>
    <n v="151"/>
    <n v="220"/>
    <n v="572"/>
    <n v="1019762"/>
    <n v="0.62326503635161934"/>
    <n v="1513"/>
    <n v="17.093787668057487"/>
    <n v="0.77040816326530615"/>
    <n v="196"/>
    <n v="0.60109289617486339"/>
    <n v="366"/>
    <n v="0.60084033613445376"/>
    <n v="952"/>
    <n v="407"/>
    <n v="5"/>
    <n v="0.25639930338776984"/>
    <n v="46818"/>
    <n v="0.21547881137799976"/>
    <n v="39346"/>
    <n v="0.4856351110088829"/>
    <n v="88676"/>
    <n v="1.8811816120658496E-2"/>
    <n v="3435"/>
    <n v="1.2530257724619109E-2"/>
    <n v="2288"/>
    <n v="1.1144700380069881E-2"/>
    <n v="2035"/>
    <n v="1"/>
    <n v="62949"/>
    <n v="6994.333333333333"/>
    <n v="3682.5659252589412"/>
    <n v="0.30779348416024094"/>
    <n v="44536"/>
    <n v="4948.4444444444443"/>
    <n v="0.21776184864827863"/>
    <n v="55974"/>
    <n v="6219.333333333333"/>
    <n v="0.27368873981136044"/>
    <n v="41058"/>
    <n v="0.20075592738011999"/>
    <n v="1"/>
    <n v="182598"/>
    <n v="182598"/>
    <n v="-21919"/>
    <n v="60770.384105960264"/>
    <n v="65457.436363636363"/>
    <n v="147586.62937062938"/>
    <n v="273814.44984022598"/>
    <n v="13952.384105960264"/>
    <n v="26111.436363636363"/>
    <n v="58910.62937062938"/>
    <n v="-2.1494231006842772E-2"/>
    <n v="-1.0710184245580396E-2"/>
    <n v="1.0784046761262376E-2"/>
    <n v="635582"/>
    <n v="0.62326503635161934"/>
    <n v="109142.00424178154"/>
    <n v="0.17905942759192831"/>
    <n v="0.20055365859877108"/>
    <n v="191.47720042417816"/>
    <n v="0.2840908018162881"/>
    <n v="1.1144700380069881E-2"/>
    <n v="-10997.161093358445"/>
    <n v="-10921.838906641555"/>
    <n v="2.0684349305954366"/>
    <n v="0.93090332081915961"/>
    <n v="0.80659258212550622"/>
    <n v="107.50273224043715"/>
    <n v="0.22485459862649099"/>
    <n v="3274.5229487433317"/>
    <n v="4948.4444444444443"/>
    <n v="55.166240409207163"/>
    <n v="6.0689289501590666"/>
    <n v="5"/>
  </r>
  <r>
    <x v="3"/>
    <s v="ANC"/>
    <s v="Alaska"/>
    <s v="OME"/>
    <s v="Alaska"/>
    <s v="ANCOME"/>
    <s v="737-700"/>
    <n v="120.55555555555556"/>
    <x v="33"/>
    <n v="539"/>
    <n v="60.388888888888886"/>
    <n v="18"/>
    <n v="1087"/>
    <n v="9.1111111111111107"/>
    <n v="164"/>
    <n v="298"/>
    <n v="626"/>
    <n v="1169630"/>
    <n v="0.50092165898617513"/>
    <n v="2170"/>
    <n v="27.703304597701148"/>
    <n v="0.55033557046979864"/>
    <n v="298"/>
    <n v="0.54880294659300188"/>
    <n v="543"/>
    <n v="0.4706766917293233"/>
    <n v="1330"/>
    <n v="17610"/>
    <n v="4.9998864281658149"/>
    <n v="0.16672804836878127"/>
    <n v="54325"/>
    <n v="0.20134425927630972"/>
    <n v="65604"/>
    <n v="0.34827057054292115"/>
    <n v="113477"/>
    <n v="1.1509069146487432E-2"/>
    <n v="3750"/>
    <n v="1.9212472761869688E-3"/>
    <n v="626"/>
    <n v="0.27022680538931343"/>
    <n v="88048"/>
    <n v="1"/>
    <n v="102019"/>
    <n v="5667.7222222222226"/>
    <n v="3682.5570624692064"/>
    <n v="0.29067975051785494"/>
    <n v="91692"/>
    <n v="5094"/>
    <n v="0.26125533169785192"/>
    <n v="90715"/>
    <n v="5039.7222222222226"/>
    <n v="0.25847159419546567"/>
    <n v="66541"/>
    <n v="0.18959332358882744"/>
    <n v="1"/>
    <n v="325830"/>
    <n v="325830"/>
    <n v="-25137"/>
    <n v="98712.5"/>
    <n v="119540.17449664429"/>
    <n v="241093.30670926519"/>
    <n v="459345.98120590951"/>
    <n v="44387.5"/>
    <n v="53936.174496644293"/>
    <n v="127616.30670926519"/>
    <n v="-2.1491411813992459E-2"/>
    <n v="-1.0759623831377373E-2"/>
    <n v="1.0731787982615086E-2"/>
    <n v="585893"/>
    <n v="0.50092165898617513"/>
    <n v="236906.99724011036"/>
    <n v="0.27857527594196457"/>
    <n v="0.30006668775595702"/>
    <n v="218.75068997240109"/>
    <n v="0.40584543594137495"/>
    <n v="0.27022680538931343"/>
    <n v="-12552.221178106083"/>
    <n v="-12584.778821893917"/>
    <n v="1.6956307288846055"/>
    <n v="1.1237722351629436"/>
    <n v="0.79360430007436777"/>
    <n v="120.81767955801105"/>
    <n v="0.20421999202037872"/>
    <n v="3274.5190986178463"/>
    <n v="5094"/>
    <n v="39.237196276223322"/>
    <n v="4.0257589696412142"/>
    <n v="4.9998864281658149"/>
  </r>
  <r>
    <x v="1"/>
    <s v="LAX"/>
    <s v="California"/>
    <s v="GEG"/>
    <s v="Washington"/>
    <s v="LAXGEG"/>
    <s v="737-Max 9"/>
    <n v="160.19999999999999"/>
    <x v="75"/>
    <n v="945"/>
    <n v="119.4"/>
    <n v="5"/>
    <n v="597"/>
    <n v="20.8"/>
    <n v="104"/>
    <n v="185"/>
    <n v="308"/>
    <n v="756945"/>
    <n v="0.74531835205992514"/>
    <n v="801"/>
    <n v="11.433896797153023"/>
    <n v="1"/>
    <n v="104"/>
    <n v="0.95360824742268047"/>
    <n v="194"/>
    <n v="0.61111111111111116"/>
    <n v="504"/>
    <n v="61"/>
    <n v="5.9508196721311473"/>
    <n v="0.243378067538772"/>
    <n v="34493"/>
    <n v="0.29624063333474449"/>
    <n v="41985"/>
    <n v="0.42724694128106344"/>
    <n v="60552"/>
    <n v="1.5311234353611898E-2"/>
    <n v="2170"/>
    <n v="1.526184327505186E-2"/>
    <n v="2163"/>
    <n v="2.5612802167562761E-3"/>
    <n v="363"/>
    <n v="1"/>
    <n v="50278"/>
    <n v="10055.6"/>
    <n v="4397.2760023965702"/>
    <n v="0.35325445449946602"/>
    <n v="29599"/>
    <n v="5919.8"/>
    <n v="0.20796329604856387"/>
    <n v="27060"/>
    <n v="5412"/>
    <n v="0.19012422011129224"/>
    <n v="35391"/>
    <n v="0.24865802934067788"/>
    <n v="1"/>
    <n v="141726"/>
    <n v="-142328"/>
    <n v="-602"/>
    <n v="34493"/>
    <n v="44027.513513513513"/>
    <n v="99085.090909090897"/>
    <n v="177605.60442260443"/>
    <n v="0"/>
    <n v="2042.5135135135133"/>
    <n v="38533.090909090897"/>
    <n v="-7.9530216858556436E-4"/>
    <n v="9.9255836084799851E-3"/>
    <n v="1.072088577706555E-2"/>
    <n v="564165"/>
    <n v="0.74531835205992514"/>
    <n v="48304.944723618071"/>
    <n v="0.18723421120424866"/>
    <n v="0.18802951337283422"/>
    <n v="236.7889447236181"/>
    <n v="0.25057031187684453"/>
    <n v="2.5612802167562761E-3"/>
    <n v="-8115.1208845208821"/>
    <n v="7513.1208845208821"/>
    <n v="1.9411376790034747"/>
    <n v="1.2666339901488952"/>
    <n v="0.70316406209276383"/>
    <n v="216.41752577319588"/>
    <n v="0.24971423733118836"/>
    <n v="2366.6472139872549"/>
    <n v="5919.8"/>
    <n v="52.213170242069147"/>
    <n v="7.2579564489112229"/>
    <n v="5.9508196721311473"/>
  </r>
  <r>
    <x v="0"/>
    <s v="OGG"/>
    <s v="Hawaii"/>
    <s v="LAX"/>
    <s v="California"/>
    <s v="OGGLAX"/>
    <s v="737-900"/>
    <n v="178"/>
    <x v="64"/>
    <n v="2486"/>
    <n v="130.33333333333334"/>
    <n v="3"/>
    <n v="391"/>
    <n v="23"/>
    <n v="69"/>
    <n v="129"/>
    <n v="193"/>
    <n v="1327524"/>
    <n v="0.73220973782771537"/>
    <n v="534"/>
    <n v="15.493128536782539"/>
    <n v="1"/>
    <n v="69"/>
    <n v="1"/>
    <n v="129"/>
    <n v="0.57440476190476186"/>
    <n v="336"/>
    <n v="1335"/>
    <n v="5.9977528089887642"/>
    <n v="0.23418175300233016"/>
    <n v="33969"/>
    <n v="0.30203924055868847"/>
    <n v="43812"/>
    <n v="0.39384642960552624"/>
    <n v="57129"/>
    <n v="9.4102885821831864E-3"/>
    <n v="1365"/>
    <n v="5.322155886773202E-3"/>
    <n v="772"/>
    <n v="5.5200132364498736E-2"/>
    <n v="8007"/>
    <n v="1"/>
    <n v="64421"/>
    <n v="21473.666666666668"/>
    <n v="4158.0368901643624"/>
    <n v="0.39058180142600768"/>
    <n v="17600"/>
    <n v="5866.666666666667"/>
    <n v="0.1067080564582626"/>
    <n v="34826"/>
    <n v="11608.666666666666"/>
    <n v="0.21114856671678711"/>
    <n v="48089"/>
    <n v="0.29156157539894262"/>
    <n v="1"/>
    <n v="145054"/>
    <n v="-164936"/>
    <n v="-19882"/>
    <n v="33969"/>
    <n v="43812"/>
    <n v="99457.740932642497"/>
    <n v="177238.74093264248"/>
    <n v="0"/>
    <n v="0"/>
    <n v="42328.740932642497"/>
    <n v="-1.4976753715940353E-2"/>
    <n v="-4.3482601362530302E-3"/>
    <n v="1.0628493579687322E-2"/>
    <n v="972026"/>
    <n v="0.73220973782771537"/>
    <n v="50122.048593350395"/>
    <n v="0.10926657446494376"/>
    <n v="0.12424332818088411"/>
    <n v="350.50383631713555"/>
    <n v="0.14099108460061768"/>
    <n v="5.5200132364498736E-2"/>
    <n v="-14109.580310880832"/>
    <n v="-5772.4196891191677"/>
    <n v="1.9486362889269173"/>
    <n v="1.3443132631056363"/>
    <n v="0.67299906286730837"/>
    <n v="339.62790697674421"/>
    <n v="0.33152481144952917"/>
    <n v="2247.8352204539524"/>
    <n v="5866.666666666667"/>
    <n v="25.236994521262719"/>
    <n v="5.4654731457800514"/>
    <n v="5.9977528089887642"/>
  </r>
  <r>
    <x v="0"/>
    <s v="LAX"/>
    <s v="California"/>
    <s v="ANC"/>
    <s v="Alaska"/>
    <s v="LAXANC"/>
    <s v="737-800"/>
    <n v="159"/>
    <x v="83"/>
    <n v="2345"/>
    <n v="118.75"/>
    <n v="4"/>
    <n v="475"/>
    <n v="14"/>
    <n v="56"/>
    <n v="122"/>
    <n v="297"/>
    <n v="1491420"/>
    <n v="0.74685534591194969"/>
    <n v="636"/>
    <n v="21.814035087719297"/>
    <n v="0.66666666666666663"/>
    <n v="84"/>
    <n v="0.76249999999999996"/>
    <n v="160"/>
    <n v="0.75765306122448983"/>
    <n v="392"/>
    <n v="4476"/>
    <n v="6"/>
    <n v="0.1624393004751328"/>
    <n v="34154"/>
    <n v="0.21936962859738321"/>
    <n v="46124"/>
    <n v="0.47357757411168239"/>
    <n v="99573"/>
    <n v="9.8213139158268223E-3"/>
    <n v="2065"/>
    <n v="7.0627850677979801E-3"/>
    <n v="1485"/>
    <n v="0.12772939783217682"/>
    <n v="26856"/>
    <n v="1"/>
    <n v="90704"/>
    <n v="22676"/>
    <n v="4158.0569406466147"/>
    <n v="0.39280764966740578"/>
    <n v="23466"/>
    <n v="5866.5"/>
    <n v="0.10162312915742794"/>
    <n v="49034"/>
    <n v="12258.5"/>
    <n v="0.21234929323725055"/>
    <n v="67708"/>
    <n v="0.29321992793791574"/>
    <n v="1"/>
    <n v="210257"/>
    <n v="-230912"/>
    <n v="-20655"/>
    <n v="51231"/>
    <n v="60490.491803278695"/>
    <n v="131422.94949494948"/>
    <n v="243144.44129822816"/>
    <n v="17077"/>
    <n v="14366.491803278695"/>
    <n v="31849.949494949484"/>
    <n v="-1.3849217524238644E-2"/>
    <n v="-3.2396237648971821E-3"/>
    <n v="1.0609593759341462E-2"/>
    <n v="1113875"/>
    <n v="0.74685534591194969"/>
    <n v="62163.286315789475"/>
    <n v="0.14097772592562793"/>
    <n v="0.15482694344986658"/>
    <n v="386.10736842105263"/>
    <n v="0.16465132981708"/>
    <n v="0.12772939783217682"/>
    <n v="-15823.360324557045"/>
    <n v="-4831.6396754429552"/>
    <n v="1.4378267089344592"/>
    <n v="1.0194155161772802"/>
    <n v="0.8982552904620934"/>
    <n v="288.27499999999998"/>
    <n v="0.32202495041782198"/>
    <n v="2247.8188837059674"/>
    <n v="5866.5"/>
    <n v="21.774971851375263"/>
    <n v="7.4736842105263159"/>
    <n v="6"/>
  </r>
  <r>
    <x v="0"/>
    <s v="GEG"/>
    <s v="Washington"/>
    <s v="LAX"/>
    <s v="California"/>
    <s v="GEGLAX"/>
    <s v="737-Max 9"/>
    <n v="178"/>
    <x v="77"/>
    <n v="945"/>
    <n v="139.75"/>
    <n v="4"/>
    <n v="559"/>
    <n v="23"/>
    <n v="92"/>
    <n v="172"/>
    <n v="295"/>
    <n v="672840"/>
    <n v="0.7851123595505618"/>
    <n v="712"/>
    <n v="10.915679442508711"/>
    <n v="1"/>
    <n v="92"/>
    <n v="1"/>
    <n v="172"/>
    <n v="0.6584821428571429"/>
    <n v="448"/>
    <n v="123"/>
    <n v="5.975609756097561"/>
    <n v="0.27499682994323732"/>
    <n v="36868"/>
    <n v="0.28591674312097681"/>
    <n v="38332"/>
    <n v="0.40939977772307878"/>
    <n v="54887"/>
    <n v="1.540274638800003E-2"/>
    <n v="2065"/>
    <n v="8.8015693645714464E-3"/>
    <n v="1180"/>
    <n v="5.4823334601356039E-3"/>
    <n v="735"/>
    <n v="1"/>
    <n v="48000"/>
    <n v="12000"/>
    <n v="4397.3442288049027"/>
    <n v="0.35839350113117951"/>
    <n v="26310"/>
    <n v="6577.5"/>
    <n v="0.19644443780752777"/>
    <n v="25834"/>
    <n v="6458.5"/>
    <n v="0.19289036892131023"/>
    <n v="33787"/>
    <n v="0.25227169213998252"/>
    <n v="1"/>
    <n v="134067"/>
    <n v="-133931"/>
    <n v="136"/>
    <n v="36868"/>
    <n v="38332"/>
    <n v="83353.816949152533"/>
    <n v="158553.81694915253"/>
    <n v="0"/>
    <n v="0"/>
    <n v="28466.816949152533"/>
    <n v="2.0212829201593247E-4"/>
    <n v="1.0779240588086519E-2"/>
    <n v="1.0577112296070588E-2"/>
    <n v="528255"/>
    <n v="0.7851123595505618"/>
    <n v="36493.373881932028"/>
    <n v="0.19925539504191189"/>
    <n v="0.19905326674989596"/>
    <n v="238.51878354203936"/>
    <n v="0.25240082914501522"/>
    <n v="5.4823334601356039E-3"/>
    <n v="-7116.7042372881333"/>
    <n v="7252.7042372881333"/>
    <n v="2.1933495343083105"/>
    <n v="1.219773314495612"/>
    <n v="0.67055989453212084"/>
    <n v="222.86046511627907"/>
    <n v="0.2520157831531995"/>
    <n v="2366.6873084780386"/>
    <n v="6577.5"/>
    <n v="51.210737997957096"/>
    <n v="5.805008944543828"/>
    <n v="5.975609756097561"/>
  </r>
  <r>
    <x v="1"/>
    <s v="GEG"/>
    <s v="Washington"/>
    <s v="LAX"/>
    <s v="California"/>
    <s v="GEGLAX"/>
    <s v="737-Max 9"/>
    <n v="160.19999999999999"/>
    <x v="77"/>
    <n v="945"/>
    <n v="119.4"/>
    <n v="5"/>
    <n v="597"/>
    <n v="20.8"/>
    <n v="104"/>
    <n v="169"/>
    <n v="324"/>
    <n v="756945"/>
    <n v="0.74531835205992514"/>
    <n v="801"/>
    <n v="12.280139372822301"/>
    <n v="1"/>
    <n v="104"/>
    <n v="0.87113402061855671"/>
    <n v="194"/>
    <n v="0.6428571428571429"/>
    <n v="504"/>
    <n v="61"/>
    <n v="5.9508196721311473"/>
    <n v="0.24675398999907"/>
    <n v="34493"/>
    <n v="0.27437458418880151"/>
    <n v="38354"/>
    <n v="0.4414001301980871"/>
    <n v="61702"/>
    <n v="1.6274760886205442E-2"/>
    <n v="2275"/>
    <n v="1.8599726727091932E-2"/>
    <n v="2600"/>
    <n v="2.596808000743989E-3"/>
    <n v="363"/>
    <n v="1"/>
    <n v="54000"/>
    <n v="10800"/>
    <n v="4397.3442288049027"/>
    <n v="0.35839677177426316"/>
    <n v="29599"/>
    <n v="5919.8"/>
    <n v="0.19644788977308175"/>
    <n v="29063"/>
    <n v="5812.6"/>
    <n v="0.19289046996435943"/>
    <n v="38009"/>
    <n v="0.25226486848829571"/>
    <n v="1"/>
    <n v="139787"/>
    <n v="-150671"/>
    <n v="-10884"/>
    <n v="34493"/>
    <n v="44027.668639053256"/>
    <n v="95980.888888888876"/>
    <n v="174501.55752794212"/>
    <n v="0"/>
    <n v="5673.6686390532559"/>
    <n v="34278.888888888876"/>
    <n v="-1.4378851832035352E-2"/>
    <n v="-3.822587498974924E-3"/>
    <n v="1.0556264333060427E-2"/>
    <n v="564165"/>
    <n v="0.74531835205992514"/>
    <n v="47642.371859296458"/>
    <n v="0.18467259840543238"/>
    <n v="0.1990514502374677"/>
    <n v="233.54103852596316"/>
    <n v="0.24713337410154831"/>
    <n v="2.596808000743989E-3"/>
    <n v="-7990.5115055884262"/>
    <n v="-2893.4884944115738"/>
    <n v="1.9769310522846408"/>
    <n v="1.1784273893089039"/>
    <n v="0.72973066872315473"/>
    <n v="197.70103092783506"/>
    <n v="0.27190654352693744"/>
    <n v="2366.6669504029051"/>
    <n v="5919.8"/>
    <n v="48.615083418454198"/>
    <n v="8.1658291457286438"/>
    <n v="5.9508196721311473"/>
  </r>
  <r>
    <x v="2"/>
    <s v="YVR"/>
    <s v="British Columbia"/>
    <s v="LAX"/>
    <s v="California"/>
    <s v="YVRLAX"/>
    <s v="A321"/>
    <n v="171"/>
    <x v="31"/>
    <n v="1080"/>
    <n v="129"/>
    <n v="5"/>
    <n v="645"/>
    <n v="17.600000000000001"/>
    <n v="88"/>
    <n v="141"/>
    <n v="416"/>
    <n v="923400"/>
    <n v="0.75438596491228072"/>
    <n v="855"/>
    <n v="2.911402946828956"/>
    <n v="0.77876106194690264"/>
    <n v="113"/>
    <n v="0.6811594202898551"/>
    <n v="207"/>
    <n v="0.77611940298507465"/>
    <n v="536"/>
    <n v="731"/>
    <n v="5.9958960328317374"/>
    <n v="0.22553539797543148"/>
    <n v="35269"/>
    <n v="0.20399797926831609"/>
    <n v="31901"/>
    <n v="0.51588128840829006"/>
    <n v="80673"/>
    <n v="1.8576663106938913E-2"/>
    <n v="2905"/>
    <n v="7.9806112073871806E-3"/>
    <n v="1248"/>
    <n v="2.802806003363623E-2"/>
    <n v="4383"/>
    <n v="1"/>
    <n v="13157"/>
    <n v="2631.4"/>
    <n v="4519.1271151011069"/>
    <n v="0.21566731141199227"/>
    <n v="31291"/>
    <n v="6258.2"/>
    <n v="0.51291676228567684"/>
    <n v="7579"/>
    <n v="1515.8"/>
    <n v="0.12423368193292463"/>
    <n v="8979"/>
    <n v="0.1471822443694063"/>
    <n v="1"/>
    <n v="156379"/>
    <n v="-61006"/>
    <n v="95373"/>
    <n v="45288.602272727272"/>
    <n v="46833.382978723399"/>
    <n v="103944.05769230769"/>
    <n v="196066.04294375837"/>
    <n v="10019.602272727272"/>
    <n v="14932.382978723399"/>
    <n v="23271.057692307688"/>
    <n v="0.10328460038986355"/>
    <n v="0.1137292707263934"/>
    <n v="1.0444670336529849E-2"/>
    <n v="696600"/>
    <n v="0.75438596491228072"/>
    <n v="49487.069767441862"/>
    <n v="0.16935131037470219"/>
    <n v="6.6066709984838642E-2"/>
    <n v="235.65271317829456"/>
    <n v="0.21819695664656905"/>
    <n v="2.802806003363623E-2"/>
    <n v="-9644.608588751671"/>
    <n v="105017.60858875167"/>
    <n v="1.8071229471541175"/>
    <n v="0.89229189823739441"/>
    <n v="0.8714378433515747"/>
    <n v="154.11111111111111"/>
    <n v="5.7418195537764019E-2"/>
    <n v="2603.2123132439983"/>
    <n v="6258.2"/>
    <n v="221.54267608422998"/>
    <n v="6.438759689922481"/>
    <n v="5.9958960328317374"/>
  </r>
  <r>
    <x v="0"/>
    <s v="SEA"/>
    <s v="Washington"/>
    <s v="BOI"/>
    <s v="Idaho"/>
    <s v="SEABOI"/>
    <s v="737-Max 9"/>
    <n v="173.6"/>
    <x v="26"/>
    <n v="399"/>
    <n v="113.6"/>
    <n v="10"/>
    <n v="1136"/>
    <n v="20.7"/>
    <n v="207"/>
    <n v="258"/>
    <n v="672"/>
    <n v="692664"/>
    <n v="0.65437788018433185"/>
    <n v="1736"/>
    <n v="13.612750250250249"/>
    <n v="0.9241071428571429"/>
    <n v="224"/>
    <n v="0.61575178997613367"/>
    <n v="419"/>
    <n v="0.61538461538461542"/>
    <n v="1092"/>
    <n v="2202"/>
    <n v="5.9986376021798362"/>
    <n v="0.25615953755912529"/>
    <n v="45112"/>
    <n v="0.19685535662572612"/>
    <n v="34668"/>
    <n v="0.42617924126535273"/>
    <n v="75054"/>
    <n v="2.6733443492382557E-2"/>
    <n v="4708"/>
    <n v="1.9067736458670482E-2"/>
    <n v="3358"/>
    <n v="7.5004684598742821E-2"/>
    <n v="13209"/>
    <n v="1"/>
    <n v="59860"/>
    <n v="5986"/>
    <n v="4397.3479935767991"/>
    <n v="0.30179889484935263"/>
    <n v="64131"/>
    <n v="6413.1"/>
    <n v="0.32333219053765178"/>
    <n v="32217"/>
    <n v="3221.7"/>
    <n v="0.16242991973540918"/>
    <n v="42136"/>
    <n v="0.21243899487758641"/>
    <n v="1"/>
    <n v="176109"/>
    <n v="-198344"/>
    <n v="-22235"/>
    <n v="48816.850241545893"/>
    <n v="56301.906976744183"/>
    <n v="121962.75"/>
    <n v="227081.50721829006"/>
    <n v="3704.8502415458934"/>
    <n v="21633.906976744183"/>
    <n v="46908.75"/>
    <n v="-3.2100701061409283E-2"/>
    <n v="-2.1670318189152306E-2"/>
    <n v="1.0430382872256977E-2"/>
    <n v="453264"/>
    <n v="0.65437788018433185"/>
    <n v="86038.732394366176"/>
    <n v="0.25424881327743321"/>
    <n v="0.28634951433884248"/>
    <n v="143.39788732394365"/>
    <n v="0.35939320131314195"/>
    <n v="7.5004684598742821E-2"/>
    <n v="-7224.7507218290075"/>
    <n v="-15010.249278170992"/>
    <n v="2.2567175629568257"/>
    <n v="0.92714553361220831"/>
    <n v="0.77016601402395213"/>
    <n v="82.739856801909312"/>
    <n v="0.23926091227592003"/>
    <n v="2366.6782544113553"/>
    <n v="6413.1"/>
    <n v="83.451174752810616"/>
    <n v="7.100352112676056"/>
    <n v="5.9986376021798362"/>
  </r>
  <r>
    <x v="0"/>
    <s v="ANC"/>
    <s v="Alaska"/>
    <s v="LAX"/>
    <s v="California"/>
    <s v="ANCLAX"/>
    <s v="737-800"/>
    <n v="159"/>
    <x v="84"/>
    <n v="2345"/>
    <n v="118.75"/>
    <n v="4"/>
    <n v="475"/>
    <n v="18"/>
    <n v="72"/>
    <n v="106"/>
    <n v="297"/>
    <n v="1491420"/>
    <n v="0.74685534591194969"/>
    <n v="636"/>
    <n v="20.887878787878787"/>
    <n v="0.8571428571428571"/>
    <n v="84"/>
    <n v="0.66249999999999998"/>
    <n v="160"/>
    <n v="0.75765306122448983"/>
    <n v="392"/>
    <n v="4476"/>
    <n v="6"/>
    <n v="0.21502723630306578"/>
    <n v="47764"/>
    <n v="0.18551748975824967"/>
    <n v="41209"/>
    <n v="0.46257146715887093"/>
    <n v="102751"/>
    <n v="9.2963579885652538E-3"/>
    <n v="2065"/>
    <n v="6.6852743888713819E-3"/>
    <n v="1485"/>
    <n v="0.12090217440237698"/>
    <n v="26856"/>
    <n v="1"/>
    <n v="86853"/>
    <n v="21713.25"/>
    <n v="4158.0574495865376"/>
    <n v="0.39104477611940297"/>
    <n v="23466"/>
    <n v="5866.5"/>
    <n v="0.10565273181603296"/>
    <n v="46952"/>
    <n v="11738"/>
    <n v="0.21139551113212218"/>
    <n v="64834"/>
    <n v="0.29190698093244188"/>
    <n v="1"/>
    <n v="222130"/>
    <n v="-222105"/>
    <n v="25"/>
    <n v="55724.666666666672"/>
    <n v="62202.264150943396"/>
    <n v="135617.48148148149"/>
    <n v="253544.41229909155"/>
    <n v="7960.6666666666715"/>
    <n v="20993.264150943396"/>
    <n v="32866.481481481489"/>
    <n v="1.6762548443765002E-5"/>
    <n v="1.0379439108214246E-2"/>
    <n v="1.0362676559770481E-2"/>
    <n v="1113875"/>
    <n v="0.74685534591194969"/>
    <n v="66187.608421052631"/>
    <n v="0.14893859543254079"/>
    <n v="0.14892183288409702"/>
    <n v="411.10315789473685"/>
    <n v="0.17531051509370441"/>
    <n v="0.12090217440237698"/>
    <n v="-15455.103074772889"/>
    <n v="15480.103074772889"/>
    <n v="1.8862620970025363"/>
    <n v="0.85438325405270077"/>
    <n v="0.86952210000855834"/>
    <n v="257.55624999999998"/>
    <n v="0.29187412776302163"/>
    <n v="2247.8108225736255"/>
    <n v="5866.5"/>
    <n v="22.740461337588858"/>
    <n v="7.4736842105263159"/>
    <n v="6"/>
  </r>
  <r>
    <x v="2"/>
    <s v="JNU"/>
    <s v="Alaska"/>
    <s v="SEA"/>
    <s v="Washington"/>
    <s v="JNUSEA"/>
    <s v="737-Max 9"/>
    <n v="178"/>
    <x v="54"/>
    <n v="909"/>
    <n v="113.875"/>
    <n v="8"/>
    <n v="911"/>
    <n v="17.125"/>
    <n v="137"/>
    <n v="192"/>
    <n v="583"/>
    <n v="1294416"/>
    <n v="0.639747191011236"/>
    <n v="1424"/>
    <n v="19.245241143832693"/>
    <n v="0.74456521739130432"/>
    <n v="184"/>
    <n v="0.55813953488372092"/>
    <n v="344"/>
    <n v="0.6506696428571429"/>
    <n v="896"/>
    <n v="4578"/>
    <n v="6"/>
    <n v="0.21852173578155956"/>
    <n v="51067"/>
    <n v="0.1679639527071842"/>
    <n v="39252"/>
    <n v="0.46606017296196289"/>
    <n v="108915"/>
    <n v="1.7450244551612586E-2"/>
    <n v="4078"/>
    <n v="1.2465071696627627E-2"/>
    <n v="2913"/>
    <n v="0.11753882230105309"/>
    <n v="27468"/>
    <n v="1"/>
    <n v="84628"/>
    <n v="10578.5"/>
    <n v="4397.3468229115842"/>
    <n v="0.349175829843418"/>
    <n v="52621"/>
    <n v="6577.625"/>
    <n v="0.21711468240051163"/>
    <n v="45547"/>
    <n v="5693.375"/>
    <n v="0.18792729973387245"/>
    <n v="59569"/>
    <n v="0.24578218802219792"/>
    <n v="1"/>
    <n v="233693"/>
    <n v="-242365"/>
    <n v="-8672"/>
    <n v="68586.335766423363"/>
    <n v="70326.5"/>
    <n v="167389.09090909088"/>
    <n v="306301.92667551426"/>
    <n v="17519.335766423363"/>
    <n v="31074.5"/>
    <n v="58474.090909090883"/>
    <n v="-6.6995463591302947E-3"/>
    <n v="3.6398583101872046E-3"/>
    <n v="1.0339404669317499E-2"/>
    <n v="828099"/>
    <n v="0.639747191011236"/>
    <n v="116128.89681668492"/>
    <n v="0.18053933202308994"/>
    <n v="0.18723887838222025"/>
    <n v="226.3721185510428"/>
    <n v="0.24903423382953005"/>
    <n v="0.11753882230105309"/>
    <n v="-13383.490834439281"/>
    <n v="4711.4908344392807"/>
    <n v="1.9836683192278601"/>
    <n v="0.81554866767626988"/>
    <n v="0.86881282096142509"/>
    <n v="114.1046511627907"/>
    <n v="0.25490279982712361"/>
    <n v="2366.662992663822"/>
    <n v="6577.625"/>
    <n v="47.33637750711884"/>
    <n v="7.6739846322722283"/>
    <n v="6"/>
  </r>
  <r>
    <x v="5"/>
    <s v="OGG"/>
    <s v="Hawaii"/>
    <s v="HNL"/>
    <s v="Hawaii"/>
    <s v="OGGHNL"/>
    <s v="A321"/>
    <n v="183.77777777777777"/>
    <x v="0"/>
    <n v="101"/>
    <n v="110.33333333333333"/>
    <n v="18"/>
    <n v="1986"/>
    <n v="15.555555555555555"/>
    <n v="280"/>
    <n v="395"/>
    <n v="1311"/>
    <n v="334108"/>
    <n v="0.60036275695284158"/>
    <n v="3308"/>
    <n v="12.334066633460623"/>
    <n v="0.63926940639269403"/>
    <n v="438"/>
    <n v="0.47995139732685299"/>
    <n v="823"/>
    <n v="0.64013671875"/>
    <n v="2048"/>
    <n v="4176"/>
    <n v="4.9995210727969353"/>
    <n v="0.19447577007346309"/>
    <n v="24143"/>
    <n v="0.15226672251578813"/>
    <n v="18903"/>
    <n v="0.40064763500451089"/>
    <n v="49738"/>
    <n v="6.3313571336512442E-2"/>
    <n v="7860"/>
    <n v="2.1120634102332773E-2"/>
    <n v="2622"/>
    <n v="0.1681756669673927"/>
    <n v="20878"/>
    <n v="0.99999999999999989"/>
    <n v="47496"/>
    <n v="2638.6666666666665"/>
    <n v="3850.7980710230559"/>
    <n v="0.20477974622419018"/>
    <n v="108681"/>
    <n v="6037.833333333333"/>
    <n v="0.46857982986759333"/>
    <n v="45997"/>
    <n v="2555.3888888888887"/>
    <n v="0.1983167842991847"/>
    <n v="29763"/>
    <n v="0.12832363960903176"/>
    <n v="0.99999999999999989"/>
    <n v="124144"/>
    <n v="124144"/>
    <n v="-107793"/>
    <n v="37766.550000000003"/>
    <n v="39385.237974683543"/>
    <n v="77699.026697177731"/>
    <n v="154850.81467186127"/>
    <n v="13623.550000000003"/>
    <n v="20482.237974683543"/>
    <n v="27961.026697177731"/>
    <n v="-0.32262920971661857"/>
    <n v="-0.31230872541016985"/>
    <n v="1.0320484306448718E-2"/>
    <n v="200586"/>
    <n v="0.60036275695284158"/>
    <n v="68740.006042296067"/>
    <n v="0.37156847486441508"/>
    <n v="0.6941976845810337"/>
    <n v="51.996978851963746"/>
    <n v="0.51482157279172025"/>
    <n v="0.1681756669673927"/>
    <n v="-3448.15637065896"/>
    <n v="-104344.84362934103"/>
    <n v="1.9658066488789989"/>
    <n v="0.81913328742522118"/>
    <n v="0.86612792589845777"/>
    <n v="22.968408262454435"/>
    <n v="0.23974577909524422"/>
    <n v="3729.2647564604913"/>
    <n v="6037.833333333333"/>
    <n v="161.01745344980185"/>
    <n v="5.2779456193353473"/>
    <n v="4.9995210727969353"/>
  </r>
  <r>
    <x v="1"/>
    <s v="BOI"/>
    <s v="Idaho"/>
    <s v="SFO"/>
    <s v="California"/>
    <s v="BOISFO"/>
    <s v="A320"/>
    <n v="153.80000000000001"/>
    <x v="30"/>
    <n v="522"/>
    <n v="104"/>
    <n v="10"/>
    <n v="1040"/>
    <n v="19.899999999999999"/>
    <n v="199"/>
    <n v="315"/>
    <n v="527"/>
    <n v="802836"/>
    <n v="0.67620286085825743"/>
    <n v="1538"/>
    <n v="18.527888103010518"/>
    <n v="0.97073170731707314"/>
    <n v="205"/>
    <n v="0.83113456464379942"/>
    <n v="379"/>
    <n v="0.55299055613851"/>
    <n v="953"/>
    <n v="47"/>
    <n v="6"/>
    <n v="0.30315081208682992"/>
    <n v="64338"/>
    <n v="0.26825487322775654"/>
    <n v="56932"/>
    <n v="0.40241529277061316"/>
    <n v="85405"/>
    <n v="1.740085095956764E-2"/>
    <n v="3693"/>
    <n v="7.449430102105724E-3"/>
    <n v="1581"/>
    <n v="1.3287408531270173E-3"/>
    <n v="282"/>
    <n v="1"/>
    <n v="76192"/>
    <n v="7619.2"/>
    <n v="4112.2873571122163"/>
    <n v="0.32144725517660361"/>
    <n v="59028"/>
    <n v="5902.8"/>
    <n v="0.24903386941627151"/>
    <n v="44197"/>
    <n v="4419.7"/>
    <n v="0.1864632026596014"/>
    <n v="57611"/>
    <n v="0.24305567274752349"/>
    <n v="1"/>
    <n v="212231"/>
    <n v="-237028"/>
    <n v="-24797"/>
    <n v="66277.839195979905"/>
    <n v="68499.136507936506"/>
    <n v="154442.0588235294"/>
    <n v="289219.03452744579"/>
    <n v="1939.8391959799046"/>
    <n v="11567.136507936506"/>
    <n v="69037.058823529398"/>
    <n v="-3.0886756448390455E-2"/>
    <n v="-2.0605200249185912E-2"/>
    <n v="1.0281556199204542E-2"/>
    <n v="542880"/>
    <n v="0.67620286085825743"/>
    <n v="101490.96346153849"/>
    <n v="0.26435162349471125"/>
    <n v="0.2952383799431017"/>
    <n v="203.79711538461538"/>
    <n v="0.39041592985558504"/>
    <n v="1.3287408531270173E-3"/>
    <n v="-8254.4034527445801"/>
    <n v="-16542.59654725542"/>
    <n v="2.3339933617940272"/>
    <n v="1.1171285522468613"/>
    <n v="0.66646342028401273"/>
    <n v="150.21635883905014"/>
    <n v="0.2714542173386546"/>
    <n v="2385.4310731085761"/>
    <n v="5902.8"/>
    <n v="56.131599792585902"/>
    <n v="5.0711538461538463"/>
    <n v="6"/>
  </r>
  <r>
    <x v="0"/>
    <s v="SFO"/>
    <s v="California"/>
    <s v="BOI"/>
    <s v="Idaho"/>
    <s v="SFOBOI"/>
    <s v="A320"/>
    <n v="140.625"/>
    <x v="34"/>
    <n v="522"/>
    <n v="105.875"/>
    <n v="8"/>
    <n v="847"/>
    <n v="18.5"/>
    <n v="148"/>
    <n v="243"/>
    <n v="457"/>
    <n v="587250"/>
    <n v="0.75288888888888894"/>
    <n v="1125"/>
    <n v="12.068866374589266"/>
    <n v="0.98666666666666669"/>
    <n v="150"/>
    <n v="0.87410071942446044"/>
    <n v="278"/>
    <n v="0.6547277936962751"/>
    <n v="698"/>
    <n v="94"/>
    <n v="6"/>
    <n v="0.23368315081562296"/>
    <n v="39925"/>
    <n v="0.27896237072068647"/>
    <n v="47661"/>
    <n v="0.45193180022358664"/>
    <n v="77213"/>
    <n v="1.8747329544456865E-2"/>
    <n v="3203"/>
    <n v="1.3374226665339975E-2"/>
    <n v="2285"/>
    <n v="3.3011220303071098E-3"/>
    <n v="564"/>
    <n v="1"/>
    <n v="49631"/>
    <n v="6203.875"/>
    <n v="4112.3166384953092"/>
    <n v="0.31186809181794761"/>
    <n v="43191"/>
    <n v="5398.875"/>
    <n v="0.27140083322336794"/>
    <n v="28790"/>
    <n v="3598.75"/>
    <n v="0.1809087538723522"/>
    <n v="37529"/>
    <n v="0.23582232108633225"/>
    <n v="1"/>
    <n v="170851"/>
    <n v="-159141"/>
    <n v="11710"/>
    <n v="40464.527027027027"/>
    <n v="54525.753086419754"/>
    <n v="117931.45295404813"/>
    <n v="212921.73306749493"/>
    <n v="539.52702702702663"/>
    <n v="6864.7530864197543"/>
    <n v="40718.452954048131"/>
    <n v="1.9940400170285227E-2"/>
    <n v="3.0183638371114284E-2"/>
    <n v="1.0243238200829057E-2"/>
    <n v="442134"/>
    <n v="0.75288888888888894"/>
    <n v="55891.128689492296"/>
    <n v="0.29093401447424438"/>
    <n v="0.27099361430395913"/>
    <n v="201.04722550177095"/>
    <n v="0.38514794157427384"/>
    <n v="3.3011220303071098E-3"/>
    <n v="-6015.341633436864"/>
    <n v="17725.341633436863"/>
    <n v="1.8186012455577198"/>
    <n v="1.1713917817741875"/>
    <n v="0.75582077053455277"/>
    <n v="171.44244604316546"/>
    <n v="0.21965923524006298"/>
    <n v="2385.4767387777792"/>
    <n v="5398.875"/>
    <n v="70.180576510759948"/>
    <n v="6.4793388429752063"/>
    <n v="6"/>
  </r>
  <r>
    <x v="5"/>
    <s v="LAX"/>
    <s v="California"/>
    <s v="ANC"/>
    <s v="Alaska"/>
    <s v="LAXANC"/>
    <s v="737-800"/>
    <n v="159"/>
    <x v="83"/>
    <n v="2345"/>
    <n v="109"/>
    <n v="5"/>
    <n v="545"/>
    <n v="12.8"/>
    <n v="64"/>
    <n v="139"/>
    <n v="342"/>
    <n v="1864275"/>
    <n v="0.68553459119496851"/>
    <n v="795"/>
    <n v="27.267543859649123"/>
    <n v="0.60952380952380958"/>
    <n v="105"/>
    <n v="0.69499999999999995"/>
    <n v="200"/>
    <n v="0.69795918367346943"/>
    <n v="490"/>
    <n v="4936"/>
    <n v="5"/>
    <n v="0.17051665373652142"/>
    <n v="39123"/>
    <n v="0.22571239289045406"/>
    <n v="51787"/>
    <n v="0.47985948273607687"/>
    <n v="110098"/>
    <n v="8.8912908934003949E-3"/>
    <n v="2040"/>
    <n v="7.4529938371150376E-3"/>
    <n v="1710"/>
    <n v="0.10756718590643224"/>
    <n v="24680"/>
    <n v="1"/>
    <n v="100414"/>
    <n v="20082.8"/>
    <n v="3682.5465658677817"/>
    <n v="0.35684485099184771"/>
    <n v="26198"/>
    <n v="5239.6000000000004"/>
    <n v="9.3100776846698929E-2"/>
    <n v="89288"/>
    <n v="17857.599999999999"/>
    <n v="0.3173059837807487"/>
    <n v="65494"/>
    <n v="0.23274838838070463"/>
    <n v="1"/>
    <n v="229438"/>
    <n v="229438"/>
    <n v="-51956"/>
    <n v="64186.171874999993"/>
    <n v="74513.669064748203"/>
    <n v="157742.74853801169"/>
    <n v="296442.5894777599"/>
    <n v="25063.171874999993"/>
    <n v="22726.669064748203"/>
    <n v="47644.748538011685"/>
    <n v="-2.7869278942216143E-2"/>
    <n v="-1.7631026594492779E-2"/>
    <n v="1.0238252347723364E-2"/>
    <n v="1278025"/>
    <n v="0.68553459119496851"/>
    <n v="93925.688073394529"/>
    <n v="0.12307089887489775"/>
    <n v="0.15094017781711389"/>
    <n v="375.70275229357799"/>
    <n v="0.16021439330216544"/>
    <n v="0.10756718590643224"/>
    <n v="-19086.917895551975"/>
    <n v="-32869.082104448025"/>
    <n v="1.4736577648650802"/>
    <n v="1.0241051351190003"/>
    <n v="0.88866307686809509"/>
    <n v="258.935"/>
    <n v="0.28545402243743406"/>
    <n v="3274.5156828052113"/>
    <n v="5239.6000000000004"/>
    <n v="19.987132057262343"/>
    <n v="6.8807339449541285"/>
    <n v="5"/>
  </r>
  <r>
    <x v="4"/>
    <s v="SEA"/>
    <s v="Washington"/>
    <s v="JNU"/>
    <s v="Alaska"/>
    <s v="SEAJNU"/>
    <s v="737-800"/>
    <n v="159.41666666666666"/>
    <x v="72"/>
    <n v="909"/>
    <n v="68.333333333333329"/>
    <n v="12"/>
    <n v="820"/>
    <n v="11.166666666666666"/>
    <n v="134"/>
    <n v="198"/>
    <n v="488"/>
    <n v="1738917"/>
    <n v="0.42864610559330896"/>
    <n v="1913"/>
    <n v="30.778288633461045"/>
    <n v="0.53174603174603174"/>
    <n v="252"/>
    <n v="0.41249999999999998"/>
    <n v="480"/>
    <n v="0.41320914479254867"/>
    <n v="1181"/>
    <n v="7753"/>
    <n v="5"/>
    <n v="0.18673602329769706"/>
    <n v="38986"/>
    <n v="0.19456259340154042"/>
    <n v="40620"/>
    <n v="0.40500344867226118"/>
    <n v="84555"/>
    <n v="1.40102310610415E-2"/>
    <n v="2925"/>
    <n v="1.40102310610415E-2"/>
    <n v="2925"/>
    <n v="0.18567747250641836"/>
    <n v="38765"/>
    <n v="1"/>
    <n v="113342"/>
    <n v="9445.1666666666661"/>
    <n v="3682.5309343801091"/>
    <n v="0.32297701244411264"/>
    <n v="62875"/>
    <n v="5239.583333333333"/>
    <n v="0.17916729594875316"/>
    <n v="100784"/>
    <n v="8398.6666666666661"/>
    <n v="0.28719199610177559"/>
    <n v="73928"/>
    <n v="0.21066369550535863"/>
    <n v="1"/>
    <n v="208776"/>
    <n v="208776"/>
    <n v="-142153"/>
    <n v="73316.955223880592"/>
    <n v="98472.727272727279"/>
    <n v="204630.03073770492"/>
    <n v="376419.71323431283"/>
    <n v="34330.955223880592"/>
    <n v="57852.727272727279"/>
    <n v="120075.03073770492"/>
    <n v="-8.1748007524223412E-2"/>
    <n v="-7.1576029159034396E-2"/>
    <n v="1.0171978365189016E-2"/>
    <n v="745380"/>
    <n v="0.42864610559330896"/>
    <n v="226612.22317073168"/>
    <n v="0.12006093447818383"/>
    <n v="0.20180894200240723"/>
    <n v="207.33048780487806"/>
    <n v="0.22808634521988785"/>
    <n v="0.18567747250641836"/>
    <n v="-17688.226102859397"/>
    <n v="-124464.77389714061"/>
    <n v="1.8028231189609347"/>
    <n v="0.98615155243937369"/>
    <n v="0.83432330978064784"/>
    <n v="84.625"/>
    <n v="0.35410200406176956"/>
    <n v="3274.5160460426405"/>
    <n v="5239.583333333333"/>
    <n v="26.642157066151025"/>
    <n v="7.1341463414634143"/>
    <n v="5"/>
  </r>
  <r>
    <x v="0"/>
    <s v="BOI"/>
    <s v="Idaho"/>
    <s v="SFO"/>
    <s v="California"/>
    <s v="BOISFO"/>
    <s v="A320"/>
    <n v="140.625"/>
    <x v="30"/>
    <n v="522"/>
    <n v="105.875"/>
    <n v="8"/>
    <n v="847"/>
    <n v="15.5"/>
    <n v="124"/>
    <n v="229"/>
    <n v="494"/>
    <n v="587250"/>
    <n v="0.75288888888888894"/>
    <n v="1125"/>
    <n v="13.556991294885746"/>
    <n v="0.82666666666666666"/>
    <n v="150"/>
    <n v="0.82374100719424459"/>
    <n v="278"/>
    <n v="0.70773638968481378"/>
    <n v="698"/>
    <n v="94"/>
    <n v="6"/>
    <n v="0.20318717526295779"/>
    <n v="32067"/>
    <n v="0.25516411101254594"/>
    <n v="40270"/>
    <n v="0.49107844379673044"/>
    <n v="77502"/>
    <n v="2.1955392218983651E-2"/>
    <n v="3465"/>
    <n v="2.5041186161449753E-2"/>
    <n v="3952"/>
    <n v="3.5736915473324042E-3"/>
    <n v="564"/>
    <n v="1"/>
    <n v="55750"/>
    <n v="6968.75"/>
    <n v="4112.2693662148467"/>
    <n v="0.3214460748983769"/>
    <n v="43191"/>
    <n v="5398.875"/>
    <n v="0.24903277885086633"/>
    <n v="32339"/>
    <n v="4042.375"/>
    <n v="0.186461786836567"/>
    <n v="42155"/>
    <n v="0.24305935941418974"/>
    <n v="1"/>
    <n v="157820"/>
    <n v="-173435"/>
    <n v="-15615"/>
    <n v="38790.725806451614"/>
    <n v="48886.724890829697"/>
    <n v="109506.87449392713"/>
    <n v="197184.32519120845"/>
    <n v="6723.7258064516136"/>
    <n v="8616.724890829697"/>
    <n v="32004.874493927127"/>
    <n v="-2.6590038314176244E-2"/>
    <n v="-1.6512276459938604E-2"/>
    <n v="1.007776185423764E-2"/>
    <n v="442134"/>
    <n v="0.75288888888888894"/>
    <n v="51614.129870129866"/>
    <n v="0.26874414644529587"/>
    <n v="0.2953341847594721"/>
    <n v="185.66233766233765"/>
    <n v="0.35567497636463152"/>
    <n v="3.5736915473324042E-3"/>
    <n v="-5918.1656489010547"/>
    <n v="-9696.8343510989453"/>
    <n v="1.6064995094735015"/>
    <n v="1.0885549530596892"/>
    <n v="0.83439369144467201"/>
    <n v="144.85611510791367"/>
    <n v="0.26710809783297429"/>
    <n v="2385.4112831214693"/>
    <n v="5398.875"/>
    <n v="62.47698929477982"/>
    <n v="8.7567886658795757"/>
    <n v="6"/>
  </r>
  <r>
    <x v="2"/>
    <s v="SEA"/>
    <s v="Washington"/>
    <s v="JNU"/>
    <s v="Alaska"/>
    <s v="SEAJNU"/>
    <s v="737-700"/>
    <n v="116.25"/>
    <x v="85"/>
    <n v="909"/>
    <n v="75.625"/>
    <n v="8"/>
    <n v="605"/>
    <n v="13.25"/>
    <n v="106"/>
    <n v="145"/>
    <n v="355"/>
    <n v="845370"/>
    <n v="0.65053763440860213"/>
    <n v="930"/>
    <n v="19.236430395913153"/>
    <n v="0.828125"/>
    <n v="128"/>
    <n v="0.62231759656652363"/>
    <n v="233"/>
    <n v="0.6228070175438597"/>
    <n v="570"/>
    <n v="8388"/>
    <n v="5.9998807820696234"/>
    <n v="0.18182394790532469"/>
    <n v="34400"/>
    <n v="0.16392168884848357"/>
    <n v="31013"/>
    <n v="0.36760679514149497"/>
    <n v="69549"/>
    <n v="1.3134666004207322E-2"/>
    <n v="2485"/>
    <n v="7.505523430975612E-3"/>
    <n v="1420"/>
    <n v="0.26600737866951385"/>
    <n v="50327"/>
    <n v="1"/>
    <n v="79986"/>
    <n v="9998.25"/>
    <n v="4158.0479514012795"/>
    <n v="0.35246371191623999"/>
    <n v="43999"/>
    <n v="5499.875"/>
    <n v="0.19388456555650541"/>
    <n v="43240"/>
    <n v="5405"/>
    <n v="0.19053998078736548"/>
    <n v="59709"/>
    <n v="0.2631117417398891"/>
    <n v="1"/>
    <n v="189194"/>
    <n v="-226934"/>
    <n v="-37740"/>
    <n v="41539.622641509435"/>
    <n v="49834.682758620685"/>
    <n v="111670.22535211267"/>
    <n v="203044.53075224278"/>
    <n v="7139.6226415094352"/>
    <n v="18821.682758620685"/>
    <n v="42121.225352112669"/>
    <n v="-4.464317399481884E-2"/>
    <n v="-3.4576201729384359E-2"/>
    <n v="1.006697226543448E-2"/>
    <n v="549945"/>
    <n v="0.65053763440860213"/>
    <n v="74597.975206611591"/>
    <n v="0.22380022948531411"/>
    <n v="0.26844340348013296"/>
    <n v="229.53223140495868"/>
    <n v="0.25251070561601613"/>
    <n v="0.26600737866951385"/>
    <n v="-8510.3163440303488"/>
    <n v="-29229.683655969653"/>
    <n v="1.8539014685615212"/>
    <n v="0.91817620512224296"/>
    <n v="0.8416939582993731"/>
    <n v="133.10300429184548"/>
    <n v="0.31559668911276256"/>
    <n v="2247.8182859324302"/>
    <n v="5499.875"/>
    <n v="31.450741512236821"/>
    <n v="6.4545454545454541"/>
    <n v="5.9998807820696234"/>
  </r>
  <r>
    <x v="1"/>
    <s v="SFO"/>
    <s v="California"/>
    <s v="BOI"/>
    <s v="Idaho"/>
    <s v="SFOBOI"/>
    <s v="A320"/>
    <n v="153.80000000000001"/>
    <x v="34"/>
    <n v="522"/>
    <n v="104"/>
    <n v="10"/>
    <n v="1040"/>
    <n v="20.5"/>
    <n v="205"/>
    <n v="299"/>
    <n v="537"/>
    <n v="802836"/>
    <n v="0.67620286085825743"/>
    <n v="1538"/>
    <n v="16.494117378605331"/>
    <n v="1"/>
    <n v="205"/>
    <n v="0.78891820580474936"/>
    <n v="379"/>
    <n v="0.56348373557187825"/>
    <n v="953"/>
    <n v="47"/>
    <n v="6"/>
    <n v="0.31765155949686807"/>
    <n v="68918"/>
    <n v="0.26091786081369461"/>
    <n v="56609"/>
    <n v="0.38794990804799018"/>
    <n v="84170"/>
    <n v="1.7344130972847656E-2"/>
    <n v="3763"/>
    <n v="1.483676789837805E-2"/>
    <n v="3219"/>
    <n v="1.2997727702213763E-3"/>
    <n v="282"/>
    <n v="1"/>
    <n v="67828"/>
    <n v="6782.8"/>
    <n v="4112.2539898970472"/>
    <n v="0.31186721228562231"/>
    <n v="59028"/>
    <n v="5902.8"/>
    <n v="0.27140558186583291"/>
    <n v="39346"/>
    <n v="3934.6"/>
    <n v="0.18090946710193573"/>
    <n v="51288"/>
    <n v="0.23581773874660905"/>
    <n v="1"/>
    <n v="216961"/>
    <n v="-217490"/>
    <n v="-529"/>
    <n v="68918"/>
    <n v="71755.220735785944"/>
    <n v="149374.32029795158"/>
    <n v="290047.54103373754"/>
    <n v="0"/>
    <n v="15146.220735785944"/>
    <n v="65204.320297951577"/>
    <n v="-6.5891414934058767E-4"/>
    <n v="9.3494239214157709E-3"/>
    <n v="1.0008338070756358E-2"/>
    <n v="542880"/>
    <n v="0.67620286085825743"/>
    <n v="103755.9057692308"/>
    <n v="0.27024323772227454"/>
    <n v="0.27090215187161515"/>
    <n v="208.34519230769232"/>
    <n v="0.3991287208959623"/>
    <n v="1.2997727702213763E-3"/>
    <n v="-8035.0541033737518"/>
    <n v="7506.0541033737518"/>
    <n v="2.4641120632010622"/>
    <n v="1.094782693305077"/>
    <n v="0.64736032138631483"/>
    <n v="149.3641160949868"/>
    <n v="0.23639271574153881"/>
    <n v="2385.4565295525331"/>
    <n v="5902.8"/>
    <n v="63.052782766599769"/>
    <n v="6.7134615384615381"/>
    <n v="6"/>
  </r>
  <r>
    <x v="1"/>
    <s v="ANC"/>
    <s v="Alaska"/>
    <s v="SFO"/>
    <s v="California"/>
    <s v="ANCSFO"/>
    <s v="737-900"/>
    <n v="178"/>
    <x v="86"/>
    <n v="2018"/>
    <n v="145.66666666666666"/>
    <n v="3"/>
    <n v="437"/>
    <n v="23"/>
    <n v="69"/>
    <n v="127"/>
    <n v="241"/>
    <n v="1077612"/>
    <n v="0.81835205992509363"/>
    <n v="534"/>
    <n v="13.494444444444445"/>
    <n v="1"/>
    <n v="69"/>
    <n v="0.98449612403100772"/>
    <n v="129"/>
    <n v="0.71726190476190477"/>
    <n v="336"/>
    <n v="471"/>
    <n v="5.9936305732484074"/>
    <n v="0.21784090641415213"/>
    <n v="36992"/>
    <n v="0.2766117824417591"/>
    <n v="46972"/>
    <n v="0.47193366782088425"/>
    <n v="80140"/>
    <n v="9.8932937601582931E-3"/>
    <n v="1680"/>
    <n v="7.0960827267802038E-3"/>
    <n v="1205"/>
    <n v="1.6624266836265989E-2"/>
    <n v="2823"/>
    <n v="0.99999999999999989"/>
    <n v="56111"/>
    <n v="18703.666666666668"/>
    <n v="4158.0815150267599"/>
    <n v="0.38450627012951416"/>
    <n v="17600"/>
    <n v="5866.666666666667"/>
    <n v="0.12060576988967313"/>
    <n v="30333"/>
    <n v="10111"/>
    <n v="0.20785993284451448"/>
    <n v="41886"/>
    <n v="0.28702802713629821"/>
    <n v="1"/>
    <n v="169812"/>
    <n v="-145930"/>
    <n v="23882"/>
    <n v="36992"/>
    <n v="47711.716535433072"/>
    <n v="111730.45643153526"/>
    <n v="196434.17296696833"/>
    <n v="0"/>
    <n v="739.71653543307184"/>
    <n v="31590.456431535262"/>
    <n v="2.2161965531193047E-2"/>
    <n v="3.2162526328885332E-2"/>
    <n v="1.0000560797692286E-2"/>
    <n v="881866"/>
    <n v="0.81835205992509363"/>
    <n v="37066.208237986284"/>
    <n v="0.15758176412289396"/>
    <n v="0.13541979859170092"/>
    <n v="382.1258581235698"/>
    <n v="0.18935870075498998"/>
    <n v="1.6624266836265989E-2"/>
    <n v="-10776.724322322778"/>
    <n v="34658.724322322778"/>
    <n v="1.7445395178879139"/>
    <n v="1.1848719870212765"/>
    <n v="0.77612585398806333"/>
    <n v="364.12403100775191"/>
    <n v="0.24666101335594659"/>
    <n v="2247.8139151914365"/>
    <n v="5866.666666666667"/>
    <n v="32.383696994647998"/>
    <n v="6.6018306636155604"/>
    <n v="5.9936305732484074"/>
  </r>
  <r>
    <x v="1"/>
    <s v="SEA"/>
    <s v="Washington"/>
    <s v="GEG"/>
    <s v="Washington"/>
    <s v="SEAGEG"/>
    <s v="737-700"/>
    <n v="122.17647058823529"/>
    <x v="48"/>
    <n v="223"/>
    <n v="78.705882352941174"/>
    <n v="17"/>
    <n v="1338"/>
    <n v="14.588235294117647"/>
    <n v="248"/>
    <n v="396"/>
    <n v="694"/>
    <n v="463171"/>
    <n v="0.64419836302359168"/>
    <n v="2077"/>
    <n v="17.719744567122326"/>
    <n v="0.87017543859649127"/>
    <n v="285"/>
    <n v="0.76300578034682076"/>
    <n v="519"/>
    <n v="0.54516889238020427"/>
    <n v="1273"/>
    <n v="4359"/>
    <n v="5.9993117687543016"/>
    <n v="0.22775590652219663"/>
    <n v="44373"/>
    <n v="0.23880160347385115"/>
    <n v="46525"/>
    <n v="0.35297469036632501"/>
    <n v="68769"/>
    <n v="2.488361469406191E-2"/>
    <n v="4848"/>
    <n v="2.1357409393975169E-2"/>
    <n v="4161"/>
    <n v="0.13422677554959014"/>
    <n v="26151"/>
    <n v="1"/>
    <n v="73680"/>
    <n v="4334.1176470588234"/>
    <n v="4158.0734824308802"/>
    <n v="0.27618676342699494"/>
    <n v="98264"/>
    <n v="5780.2352941176468"/>
    <n v="0.36833898101778273"/>
    <n v="39831"/>
    <n v="2343"/>
    <n v="0.14930503493567637"/>
    <n v="55001"/>
    <n v="0.20616922061954598"/>
    <n v="1"/>
    <n v="194827"/>
    <n v="-266776"/>
    <n v="-71949"/>
    <n v="50993.165322580644"/>
    <n v="60975.946969696975"/>
    <n v="126142.56051873197"/>
    <n v="238111.6728110096"/>
    <n v="6620.165322580644"/>
    <n v="14450.946969696975"/>
    <n v="57373.560518731974"/>
    <n v="-0.15534003640124275"/>
    <n v="-0.14537742536062342"/>
    <n v="9.9626110406193236E-3"/>
    <n v="298374"/>
    <n v="0.64419836302359168"/>
    <n v="93162.603886397614"/>
    <n v="0.42063730242178377"/>
    <n v="0.57597733882302649"/>
    <n v="126.06576980568012"/>
    <n v="0.56531735338870004"/>
    <n v="0.13422677554959014"/>
    <n v="-4614.3925182946823"/>
    <n v="-67334.607481705316"/>
    <n v="2.0253275155232617"/>
    <n v="1.1661122432642899"/>
    <n v="0.70272537613645236"/>
    <n v="89.643545279383432"/>
    <n v="0.28230686711800723"/>
    <n v="2247.8314994395273"/>
    <n v="5780.2352941176468"/>
    <n v="75.50898913534904"/>
    <n v="6.7331838565022419"/>
    <n v="5.9993117687543016"/>
  </r>
  <r>
    <x v="5"/>
    <s v="ANC"/>
    <s v="Alaska"/>
    <s v="OME"/>
    <s v="Alaska"/>
    <s v="ANCOME"/>
    <s v="737-800"/>
    <n v="159"/>
    <x v="16"/>
    <n v="539"/>
    <n v="75.523809523809518"/>
    <n v="21"/>
    <n v="1586"/>
    <n v="10.523809523809524"/>
    <n v="221"/>
    <n v="481"/>
    <n v="884"/>
    <n v="1799721"/>
    <n v="0.47499251272836179"/>
    <n v="3339"/>
    <n v="33.243965517241378"/>
    <n v="0.50113378684807253"/>
    <n v="441"/>
    <n v="0.57261904761904758"/>
    <n v="840"/>
    <n v="0.42954324586977649"/>
    <n v="2058"/>
    <n v="27805"/>
    <n v="4.9999280704909186"/>
    <n v="0.15452894529752417"/>
    <n v="76583"/>
    <n v="0.22158033858633144"/>
    <n v="109813"/>
    <n v="0.33087229362981496"/>
    <n v="163977"/>
    <n v="1.0714501906818136E-2"/>
    <n v="5310"/>
    <n v="1.7837325208337536E-3"/>
    <n v="884"/>
    <n v="0.28052018805867751"/>
    <n v="139023"/>
    <n v="0.99999999999999989"/>
    <n v="122422"/>
    <n v="5829.6190476190477"/>
    <n v="3682.5329979514045"/>
    <n v="0.29067881726378875"/>
    <n v="110030"/>
    <n v="5239.5238095238092"/>
    <n v="0.26125525039236963"/>
    <n v="108858"/>
    <n v="5183.7142857142853"/>
    <n v="0.25847245339646074"/>
    <n v="79849"/>
    <n v="0.18959347894738091"/>
    <n v="1"/>
    <n v="495590"/>
    <n v="495590"/>
    <n v="74431"/>
    <n v="152819.4705882353"/>
    <n v="191773.22245322246"/>
    <n v="381747.35972850677"/>
    <n v="726340.05276996456"/>
    <n v="76236.470588235301"/>
    <n v="81960.222453222465"/>
    <n v="217770.35972850677"/>
    <n v="4.1356965885267771E-2"/>
    <n v="5.1304726115351175E-2"/>
    <n v="9.9477602300834037E-3"/>
    <n v="854854"/>
    <n v="0.47499251272836179"/>
    <n v="394112.2011349306"/>
    <n v="0.27537046019910866"/>
    <n v="0.23401349431384086"/>
    <n v="224.82156368221942"/>
    <n v="0.41710865247165013"/>
    <n v="0.28052018805867751"/>
    <n v="-17903.192989045932"/>
    <n v="92334.192989045929"/>
    <n v="1.6549297870718185"/>
    <n v="1.2458342252399586"/>
    <n v="0.75931740267238235"/>
    <n v="130.72976190476192"/>
    <n v="0.16111907019915656"/>
    <n v="3274.5190986178463"/>
    <n v="5239.5238095238092"/>
    <n v="47.707906542540776"/>
    <n v="3.9054224464060532"/>
    <n v="4.9999280704909186"/>
  </r>
  <r>
    <x v="2"/>
    <s v="LAX"/>
    <s v="California"/>
    <s v="YVR"/>
    <s v="British Columbia"/>
    <s v="LAXYVR"/>
    <s v="A321"/>
    <n v="171"/>
    <x v="29"/>
    <n v="1080"/>
    <n v="129"/>
    <n v="5"/>
    <n v="645"/>
    <n v="22.6"/>
    <n v="113"/>
    <n v="182"/>
    <n v="350"/>
    <n v="923400"/>
    <n v="0.75438596491228072"/>
    <n v="855"/>
    <n v="2.9860275288092186"/>
    <n v="1"/>
    <n v="113"/>
    <n v="0.87922705314009664"/>
    <n v="207"/>
    <n v="0.65298507462686572"/>
    <n v="536"/>
    <n v="731"/>
    <n v="5.9958960328317374"/>
    <n v="0.23312063386457799"/>
    <n v="38543"/>
    <n v="0.26091269241237486"/>
    <n v="43138"/>
    <n v="0.44765476154474249"/>
    <n v="74013"/>
    <n v="1.4818399008074516E-2"/>
    <n v="2450"/>
    <n v="1.6983699761091119E-2"/>
    <n v="2808"/>
    <n v="2.6509813409139021E-2"/>
    <n v="4383"/>
    <n v="1"/>
    <n v="13494"/>
    <n v="2698.8"/>
    <n v="4519.0474199617302"/>
    <n v="0.21846263437378577"/>
    <n v="31291"/>
    <n v="6258.2"/>
    <n v="0.50658917238699652"/>
    <n v="7773"/>
    <n v="1554.6"/>
    <n v="0.1258418598627121"/>
    <n v="9210"/>
    <n v="0.14910633337650564"/>
    <n v="1"/>
    <n v="165335"/>
    <n v="-61768"/>
    <n v="103567"/>
    <n v="38543"/>
    <n v="49063.54945054945"/>
    <n v="113345.62285714285"/>
    <n v="200952.17230769229"/>
    <n v="0"/>
    <n v="5925.5494505494498"/>
    <n v="39332.622857142851"/>
    <n v="0.11215832791856184"/>
    <n v="0.12196083437463554"/>
    <n v="9.8025064560736952E-3"/>
    <n v="696600"/>
    <n v="0.75438596491228072"/>
    <n v="52402.976744186046"/>
    <n v="0.17905024907948885"/>
    <n v="6.6891921160927015E-2"/>
    <n v="249.53798449612404"/>
    <n v="0.23105368934826301"/>
    <n v="2.6509813409139021E-2"/>
    <n v="-9051.6344615384605"/>
    <n v="112618.63446153846"/>
    <n v="1.8752922541163397"/>
    <n v="1.1457544400390482"/>
    <n v="0.75918060857606451"/>
    <n v="208.39613526570048"/>
    <n v="5.5705083618108692E-2"/>
    <n v="2603.1240251491422"/>
    <n v="6258.2"/>
    <n v="216.00604608532058"/>
    <n v="8.1519379844961239"/>
    <n v="5.9958960328317374"/>
  </r>
  <r>
    <x v="3"/>
    <s v="LAX"/>
    <s v="California"/>
    <s v="YVR"/>
    <s v="British Columbia"/>
    <s v="LAXYVR"/>
    <s v="E175"/>
    <n v="76"/>
    <x v="87"/>
    <n v="1080"/>
    <n v="57.75"/>
    <n v="4"/>
    <n v="231"/>
    <n v="7.75"/>
    <n v="31"/>
    <n v="49"/>
    <n v="151"/>
    <n v="328320"/>
    <n v="0.75986842105263153"/>
    <n v="304"/>
    <n v="2.6542466922748611"/>
    <n v="0.77500000000000002"/>
    <n v="40"/>
    <n v="0.68055555555555558"/>
    <n v="72"/>
    <n v="0.78645833333333337"/>
    <n v="192"/>
    <n v="0"/>
    <e v="#DIV/0!"/>
    <n v="0.22900007076640011"/>
    <n v="9708"/>
    <n v="0.19724954591559926"/>
    <n v="8362"/>
    <n v="0.53114901044983842"/>
    <n v="22517"/>
    <n v="2.1229920033967873E-2"/>
    <n v="900"/>
    <n v="2.1371452834194324E-2"/>
    <n v="906"/>
    <n v="0"/>
    <n v="0"/>
    <n v="1"/>
    <n v="4262"/>
    <n v="1065.5"/>
    <n v="1605.7286658412261"/>
    <n v="0.19037834457497654"/>
    <n v="10848"/>
    <n v="2712"/>
    <n v="0.48456693616831198"/>
    <n v="4866"/>
    <n v="1216.5"/>
    <n v="0.21735828829231249"/>
    <n v="2411"/>
    <n v="0.10769643096439899"/>
    <n v="1"/>
    <n v="42393"/>
    <n v="42393"/>
    <n v="20006"/>
    <n v="12526.451612903225"/>
    <n v="12287.020408163266"/>
    <n v="28630.887417218542"/>
    <n v="53444.359438285028"/>
    <n v="2818.4516129032254"/>
    <n v="3925.0204081632655"/>
    <n v="6113.8874172185424"/>
    <n v="6.093445419103314E-2"/>
    <n v="7.0724719357855931E-2"/>
    <n v="9.7902651668227911E-3"/>
    <n v="249480"/>
    <n v="0.75986842105263153"/>
    <n v="13396.922077922085"/>
    <n v="0.12912097953216375"/>
    <n v="6.8186525341130608E-2"/>
    <n v="183.51948051948051"/>
    <n v="0.16992544492544492"/>
    <n v="0"/>
    <n v="-3214.3398595712583"/>
    <n v="23220.339859571257"/>
    <n v="1.8178431517480966"/>
    <n v="0.86988992096538853"/>
    <n v="0.87840728969045923"/>
    <n v="116.13888888888889"/>
    <n v="5.6872596890996156E-2"/>
    <n v="1833.288523693901"/>
    <n v="2712"/>
    <n v="87.030342986701839"/>
    <n v="7.8181818181818183"/>
    <e v="#DIV/0!"/>
  </r>
  <r>
    <x v="4"/>
    <s v="OGG"/>
    <s v="Hawaii"/>
    <s v="HNL"/>
    <s v="Hawaii"/>
    <s v="OGGHNL"/>
    <s v="737-800"/>
    <n v="175"/>
    <x v="9"/>
    <n v="101"/>
    <n v="94.15"/>
    <n v="20"/>
    <n v="1883"/>
    <n v="17.8"/>
    <n v="356"/>
    <n v="453"/>
    <n v="1075"/>
    <n v="353500"/>
    <n v="0.53800000000000003"/>
    <n v="3500"/>
    <n v="14.096076152526427"/>
    <n v="0.84761904761904761"/>
    <n v="420"/>
    <n v="0.56625000000000003"/>
    <n v="800"/>
    <n v="0.47149122807017546"/>
    <n v="2280"/>
    <n v="1873"/>
    <n v="4.9989321943406297"/>
    <n v="0.22223712926192266"/>
    <n v="24847"/>
    <n v="0.19898214732925476"/>
    <n v="22247"/>
    <n v="0.37968230116990448"/>
    <n v="42450"/>
    <n v="5.7690243640656863E-2"/>
    <n v="6450"/>
    <n v="5.766341096919609E-2"/>
    <n v="6447"/>
    <n v="8.3744767629065145E-2"/>
    <n v="9363"/>
    <n v="1"/>
    <n v="51910"/>
    <n v="2595.5"/>
    <n v="3682.5850994495527"/>
    <n v="0.21929139014097002"/>
    <n v="104791"/>
    <n v="5239.55"/>
    <n v="0.4426847247979655"/>
    <n v="46158"/>
    <n v="2307.9"/>
    <n v="0.19499233261658436"/>
    <n v="33858"/>
    <n v="0.14303155244448013"/>
    <n v="1"/>
    <n v="111804"/>
    <n v="111804"/>
    <n v="-124913"/>
    <n v="29313.876404494382"/>
    <n v="39288.300220750549"/>
    <n v="90033.488372093023"/>
    <n v="158635.66499733797"/>
    <n v="4466.8764044943819"/>
    <n v="17041.300220750549"/>
    <n v="47583.488372093023"/>
    <n v="-0.35336067892503537"/>
    <n v="-0.34358816619556748"/>
    <n v="9.772512729467886E-3"/>
    <n v="190183"/>
    <n v="0.53800000000000003"/>
    <n v="87969.780669144966"/>
    <n v="0.31627722772277228"/>
    <n v="0.66963790664780765"/>
    <n v="54.40308019118428"/>
    <n v="0.53864435832855728"/>
    <n v="8.3744767629065145E-2"/>
    <n v="-3454.5832498668979"/>
    <n v="-121458.4167501331"/>
    <n v="2.3123641263885166"/>
    <n v="1.0869586460287679"/>
    <n v="0.72773690793588086"/>
    <n v="27.80875"/>
    <n v="0.30283353010625735"/>
    <n v="3274.5282801077337"/>
    <n v="5239.55"/>
    <n v="133.58327378662122"/>
    <n v="6.8491768454593736"/>
    <n v="4.9989321943406297"/>
  </r>
  <r>
    <x v="2"/>
    <s v="HNL"/>
    <s v="Hawaii"/>
    <s v="ANC"/>
    <s v="Alaska"/>
    <s v="HNLANC"/>
    <s v="737-800"/>
    <n v="159.66666666666666"/>
    <x v="70"/>
    <n v="2777"/>
    <n v="117.33333333333333"/>
    <n v="3"/>
    <n v="352"/>
    <n v="19"/>
    <n v="57"/>
    <n v="95"/>
    <n v="200"/>
    <n v="1330183"/>
    <n v="0.73486430062630481"/>
    <n v="479"/>
    <n v="17.985106382978721"/>
    <n v="0.90476190476190477"/>
    <n v="63"/>
    <n v="0.79166666666666663"/>
    <n v="120"/>
    <n v="0.67567567567567566"/>
    <n v="296"/>
    <n v="207"/>
    <n v="6"/>
    <n v="0.23485010971605813"/>
    <n v="28469"/>
    <n v="0.25776674201052613"/>
    <n v="31247"/>
    <n v="0.47733909686360559"/>
    <n v="57864"/>
    <n v="1.1549058751711735E-2"/>
    <n v="1400"/>
    <n v="8.2493276797940968E-3"/>
    <n v="1000"/>
    <n v="1.0245664978304269E-2"/>
    <n v="1242"/>
    <n v="0.99999999999999989"/>
    <n v="74783"/>
    <n v="24927.666666666668"/>
    <n v="4158.0515793209515"/>
    <n v="0.39644496750320729"/>
    <n v="17600"/>
    <n v="5866.666666666667"/>
    <n v="9.3302373909263436E-2"/>
    <n v="40427"/>
    <n v="13475.666666666666"/>
    <n v="0.21431449261532914"/>
    <n v="55824"/>
    <n v="0.29593816597220013"/>
    <n v="1"/>
    <n v="121222"/>
    <n v="-188634"/>
    <n v="-67412"/>
    <n v="31465.736842105263"/>
    <n v="39469.894736842107"/>
    <n v="85638.720000000001"/>
    <n v="156574.35157894739"/>
    <n v="2996.7368421052633"/>
    <n v="8222.8947368421068"/>
    <n v="27774.720000000001"/>
    <n v="-5.0678741195760282E-2"/>
    <n v="-4.0907065273738684E-2"/>
    <n v="9.7716759220215985E-3"/>
    <n v="977504"/>
    <n v="0.73486430062630481"/>
    <n v="43288.238636363647"/>
    <n v="9.1131821711749439E-2"/>
    <n v="0.14181056290750971"/>
    <n v="340.85227272727275"/>
    <n v="0.12274118571381806"/>
    <n v="1.0245664978304269E-2"/>
    <n v="-12998.117192982458"/>
    <n v="-54413.882807017544"/>
    <n v="1.8409149326227061"/>
    <n v="1.0607893207461587"/>
    <n v="0.79637716471361653"/>
    <n v="260.39166666666665"/>
    <n v="0.46051046839682563"/>
    <n v="2247.8043298237317"/>
    <n v="5866.666666666667"/>
    <n v="19.571749674671718"/>
    <n v="6.8181818181818183"/>
    <n v="6"/>
  </r>
  <r>
    <x v="1"/>
    <s v="SFO"/>
    <s v="California"/>
    <s v="ANC"/>
    <s v="Alaska"/>
    <s v="SFOANC"/>
    <s v="737-900"/>
    <n v="178"/>
    <x v="51"/>
    <n v="2018"/>
    <n v="145.66666666666666"/>
    <n v="3"/>
    <n v="437"/>
    <n v="23"/>
    <n v="69"/>
    <n v="99"/>
    <n v="269"/>
    <n v="1077612"/>
    <n v="0.81835205992509363"/>
    <n v="534"/>
    <n v="14.128"/>
    <n v="1"/>
    <n v="69"/>
    <n v="0.76744186046511631"/>
    <n v="129"/>
    <n v="0.80059523809523814"/>
    <n v="336"/>
    <n v="471"/>
    <n v="5.9936305732484074"/>
    <n v="0.26350550882596846"/>
    <n v="44485"/>
    <n v="0.20097144888046439"/>
    <n v="33928"/>
    <n v="0.50282549460964343"/>
    <n v="84887"/>
    <n v="1.1195356000473878E-2"/>
    <n v="1890"/>
    <n v="4.7802393081388464E-3"/>
    <n v="807"/>
    <n v="1.6721952375310982E-2"/>
    <n v="2823"/>
    <n v="1"/>
    <n v="58745"/>
    <n v="19581.666666666668"/>
    <n v="4158.0549263873163"/>
    <n v="0.38659725969701358"/>
    <n v="17600"/>
    <n v="5866.666666666667"/>
    <n v="0.11582452584334733"/>
    <n v="31757"/>
    <n v="10585.666666666666"/>
    <n v="0.20899087881858983"/>
    <n v="43852"/>
    <n v="0.28858733564104927"/>
    <n v="1"/>
    <n v="168820"/>
    <n v="-151954"/>
    <n v="16866"/>
    <n v="44485"/>
    <n v="44209.21212121212"/>
    <n v="106029.85873605947"/>
    <n v="194724.07085727161"/>
    <n v="0"/>
    <n v="10281.21212121212"/>
    <n v="21142.858736059468"/>
    <n v="1.5651273371120589E-2"/>
    <n v="2.5371553291683089E-2"/>
    <n v="9.7202799205624996E-3"/>
    <n v="881866"/>
    <n v="0.81835205992509363"/>
    <n v="36846.016018306633"/>
    <n v="0.15666121015727369"/>
    <n v="0.14100993678615309"/>
    <n v="379.85583524027459"/>
    <n v="0.1882338133004334"/>
    <n v="1.6721952375310982E-2"/>
    <n v="-10474.690285757197"/>
    <n v="27340.690285757199"/>
    <n v="2.1082377060092119"/>
    <n v="0.86004984405930007"/>
    <n v="0.82614633452891262"/>
    <n v="263.00775193798449"/>
    <n v="0.25975595308612726"/>
    <n v="2247.8057757644392"/>
    <n v="5866.666666666667"/>
    <n v="30.931483578708946"/>
    <n v="6.1716247139588098"/>
    <n v="5.9936305732484074"/>
  </r>
  <r>
    <x v="1"/>
    <s v="GEG"/>
    <s v="Washington"/>
    <s v="SEA"/>
    <s v="Washington"/>
    <s v="GEGSEA"/>
    <s v="737-700"/>
    <n v="122.17647058823529"/>
    <x v="41"/>
    <n v="223"/>
    <n v="78.705882352941174"/>
    <n v="17"/>
    <n v="1338"/>
    <n v="15.411764705882353"/>
    <n v="262"/>
    <n v="425"/>
    <n v="651"/>
    <n v="463171"/>
    <n v="0.64419836302359168"/>
    <n v="2077"/>
    <n v="20.614990383774803"/>
    <n v="0.91929824561403506"/>
    <n v="285"/>
    <n v="0.81888246628131023"/>
    <n v="519"/>
    <n v="0.51139041633935589"/>
    <n v="1273"/>
    <n v="4359"/>
    <n v="5.9993117687543016"/>
    <n v="0.2807812958295427"/>
    <n v="56480"/>
    <n v="0.22974054575372974"/>
    <n v="46213"/>
    <n v="0.31743498729822572"/>
    <n v="63853"/>
    <n v="2.2619598017429517E-2"/>
    <n v="4550"/>
    <n v="1.9418054913424111E-2"/>
    <n v="3906"/>
    <n v="0.13000551818764822"/>
    <n v="26151"/>
    <n v="1"/>
    <n v="85718"/>
    <n v="5042.2352941176468"/>
    <n v="4158.0422015362692"/>
    <n v="0.29125270125174985"/>
    <n v="98264"/>
    <n v="5780.2352941176468"/>
    <n v="0.33388151188550769"/>
    <n v="46339"/>
    <n v="2725.8235294117649"/>
    <n v="0.15745069790831373"/>
    <n v="63987"/>
    <n v="0.21741508895442868"/>
    <n v="1"/>
    <n v="201153"/>
    <n v="-294308"/>
    <n v="-93155"/>
    <n v="61438.167938931299"/>
    <n v="56434.228235294118"/>
    <n v="124861.54992319508"/>
    <n v="242733.9460974205"/>
    <n v="4958.1679389312994"/>
    <n v="10221.228235294118"/>
    <n v="61008.549923195082"/>
    <n v="-0.20112442272940231"/>
    <n v="-0.19144841993975537"/>
    <n v="9.676002789646948E-3"/>
    <n v="298374"/>
    <n v="0.64419836302359168"/>
    <n v="96656.56053811661"/>
    <n v="0.43429532505273433"/>
    <n v="0.63541974778213661"/>
    <n v="130.79372197309416"/>
    <n v="0.58651893261477206"/>
    <n v="0.13000551818764822"/>
    <n v="-4481.6438880835585"/>
    <n v="-88673.356111916437"/>
    <n v="2.4714516467817438"/>
    <n v="1.1104502202947535"/>
    <n v="0.62554015422955689"/>
    <n v="89.042389210019266"/>
    <n v="0.31810114688818958"/>
    <n v="2247.8302990852467"/>
    <n v="5780.2352941176468"/>
    <n v="64.904226249510344"/>
    <n v="6.3198804185351269"/>
    <n v="5.9993117687543016"/>
  </r>
  <r>
    <x v="1"/>
    <s v="JNU"/>
    <s v="Alaska"/>
    <s v="SEA"/>
    <s v="Washington"/>
    <s v="JNUSEA"/>
    <s v="737-Max 9"/>
    <n v="178"/>
    <x v="54"/>
    <n v="909"/>
    <n v="113.88888888888889"/>
    <n v="9"/>
    <n v="1025"/>
    <n v="14.777777777777779"/>
    <n v="133"/>
    <n v="248"/>
    <n v="645"/>
    <n v="1456218"/>
    <n v="0.63982521847690388"/>
    <n v="1602"/>
    <n v="21.650896286811779"/>
    <n v="0.64251207729468596"/>
    <n v="207"/>
    <n v="0.64082687338501287"/>
    <n v="387"/>
    <n v="0.63988095238095233"/>
    <n v="1008"/>
    <n v="8793"/>
    <n v="6"/>
    <n v="0.17651365910636146"/>
    <n v="50625"/>
    <n v="0.18546399121354229"/>
    <n v="53192"/>
    <n v="0.4203518069768658"/>
    <n v="120559"/>
    <n v="1.5742403375115496E-2"/>
    <n v="4515"/>
    <n v="1.7977371384738761E-2"/>
    <n v="5156"/>
    <n v="0.18395076794337617"/>
    <n v="52758"/>
    <n v="1"/>
    <n v="95206"/>
    <n v="10578.444444444445"/>
    <n v="4397.3237291794185"/>
    <n v="0.34917351583101358"/>
    <n v="59198"/>
    <n v="6577.5555555555557"/>
    <n v="0.21711209157158523"/>
    <n v="51241"/>
    <n v="5693.4444444444443"/>
    <n v="0.18792933349470589"/>
    <n v="67016"/>
    <n v="0.2457850591026953"/>
    <n v="1"/>
    <n v="286805"/>
    <n v="-272661"/>
    <n v="14144"/>
    <n v="78792.293233082717"/>
    <n v="83005.258064516136"/>
    <n v="188408.48372093023"/>
    <n v="350206.0350185291"/>
    <n v="28167.293233082717"/>
    <n v="29813.258064516136"/>
    <n v="67849.483720930235"/>
    <n v="9.7128314579273158E-3"/>
    <n v="1.9313808098827778E-2"/>
    <n v="9.6009766409004618E-3"/>
    <n v="931725"/>
    <n v="0.63982521847690388"/>
    <n v="131751.33560975612"/>
    <n v="0.19695196735653589"/>
    <n v="0.18723913589860858"/>
    <n v="228.33853658536586"/>
    <n v="0.25119750999490192"/>
    <n v="0.18395076794337617"/>
    <n v="-13981.115002058788"/>
    <n v="28125.115002058788"/>
    <n v="1.7461469954935891"/>
    <n v="0.98134443761758705"/>
    <n v="0.85393578826867145"/>
    <n v="137.44702842377262"/>
    <n v="0.23366398772685273"/>
    <n v="2366.6918598290295"/>
    <n v="6577.5555555555557"/>
    <n v="47.34215094016033"/>
    <n v="9.4351219512195126"/>
    <n v="6"/>
  </r>
  <r>
    <x v="1"/>
    <s v="BOI"/>
    <s v="Idaho"/>
    <s v="SEA"/>
    <s v="Washington"/>
    <s v="BOISEA"/>
    <s v="737-800"/>
    <n v="154.55555555555554"/>
    <x v="50"/>
    <n v="399"/>
    <n v="111.88888888888889"/>
    <n v="9"/>
    <n v="1007"/>
    <n v="19.222222222222221"/>
    <n v="173"/>
    <n v="350"/>
    <n v="485"/>
    <n v="555009"/>
    <n v="0.72393961179007904"/>
    <n v="1391"/>
    <n v="14.143836950473011"/>
    <n v="0.94021739130434778"/>
    <n v="184"/>
    <n v="1"/>
    <n v="350"/>
    <n v="0.56526806526806528"/>
    <n v="858"/>
    <n v="2639"/>
    <n v="5.9996210685865856"/>
    <n v="0.20650346617876811"/>
    <n v="34763"/>
    <n v="0.30945521293089623"/>
    <n v="52094"/>
    <n v="0.35255225999607936"/>
    <n v="59349"/>
    <n v="2.0167398316512316E-2"/>
    <n v="3395"/>
    <n v="1.7268520443623359E-2"/>
    <n v="2907"/>
    <n v="9.4053142134120624E-2"/>
    <n v="15833"/>
    <n v="1"/>
    <n v="58811"/>
    <n v="6534.5555555555557"/>
    <n v="4158.065467378934"/>
    <n v="0.31646550471649887"/>
    <n v="51332"/>
    <n v="5703.5555555555557"/>
    <n v="0.2762205588768652"/>
    <n v="31793"/>
    <n v="3532.5555555555557"/>
    <n v="0.17108003250160086"/>
    <n v="43901"/>
    <n v="0.23623390390503507"/>
    <n v="1"/>
    <n v="168341"/>
    <n v="-185837"/>
    <n v="-17496"/>
    <n v="36973.364161849713"/>
    <n v="52094"/>
    <n v="104992.66391752577"/>
    <n v="194060.02807937551"/>
    <n v="2210.3641618497131"/>
    <n v="0"/>
    <n v="45643.663917525773"/>
    <n v="-3.1523813127354694E-2"/>
    <n v="-2.1943582480569289E-2"/>
    <n v="9.5802306467854051E-3"/>
    <n v="401793"/>
    <n v="0.72393961179007904"/>
    <n v="58155.980139026826"/>
    <n v="0.30331219854092456"/>
    <n v="0.33483601166827925"/>
    <n v="151.44786494538232"/>
    <n v="0.37956858382301334"/>
    <n v="9.4053142134120624E-2"/>
    <n v="-5317.1142310417208"/>
    <n v="-12178.88576895828"/>
    <n v="1.7987610096296529"/>
    <n v="1.4170778217036237"/>
    <n v="0.65856729211174303"/>
    <n v="148.84"/>
    <n v="0.26078614241331582"/>
    <n v="2247.8341705527614"/>
    <n v="5703.5555555555557"/>
    <n v="71.197087715743436"/>
    <n v="6.2581926514399209"/>
    <n v="5.9996210685865856"/>
  </r>
  <r>
    <x v="1"/>
    <s v="SEA"/>
    <s v="Washington"/>
    <s v="BOI"/>
    <s v="Idaho"/>
    <s v="SEABOI"/>
    <s v="737-800"/>
    <n v="154.55555555555554"/>
    <x v="52"/>
    <n v="399"/>
    <n v="111.88888888888889"/>
    <n v="9"/>
    <n v="1007"/>
    <n v="20.444444444444443"/>
    <n v="184"/>
    <n v="302"/>
    <n v="521"/>
    <n v="555009"/>
    <n v="0.72393961179007904"/>
    <n v="1391"/>
    <n v="12.216570737404069"/>
    <n v="1"/>
    <n v="184"/>
    <n v="0.86285714285714288"/>
    <n v="350"/>
    <n v="0.60722610722610726"/>
    <n v="858"/>
    <n v="2639"/>
    <n v="5.9996210685865856"/>
    <n v="0.23197330665596377"/>
    <n v="38724"/>
    <n v="0.26450132687964634"/>
    <n v="44154"/>
    <n v="0.37426991667315629"/>
    <n v="62478"/>
    <n v="2.1912983053081175E-2"/>
    <n v="3658"/>
    <n v="1.2496031341915619E-2"/>
    <n v="2086"/>
    <n v="9.4846435396236814E-2"/>
    <n v="15833"/>
    <n v="1"/>
    <n v="50797"/>
    <n v="5644.1111111111113"/>
    <n v="4158.0408358355717"/>
    <n v="0.30324937764538024"/>
    <n v="51332"/>
    <n v="5703.5555555555557"/>
    <n v="0.306443235885833"/>
    <n v="27461"/>
    <n v="3051.2222222222222"/>
    <n v="0.16393746007677198"/>
    <n v="37919"/>
    <n v="0.22636992639201475"/>
    <n v="1"/>
    <n v="166933"/>
    <n v="-167509"/>
    <n v="-576"/>
    <n v="38724"/>
    <n v="51171.854304635759"/>
    <n v="102890.83301343569"/>
    <n v="192786.68731807143"/>
    <n v="0"/>
    <n v="7017.854304635759"/>
    <n v="40412.833013435695"/>
    <n v="-1.0378210083079734E-3"/>
    <n v="8.4576581076606077E-3"/>
    <n v="9.4954791159685813E-3"/>
    <n v="401793"/>
    <n v="0.72393961179007904"/>
    <n v="57619.066534260201"/>
    <n v="0.30077530274283842"/>
    <n v="0.30181312375114638"/>
    <n v="150.04965243296922"/>
    <n v="0.37606429181195294"/>
    <n v="9.4846435396236814E-2"/>
    <n v="-5270.0763686746059"/>
    <n v="4694.0763686746059"/>
    <n v="2.0154343698290371"/>
    <n v="1.2081150122064841"/>
    <n v="0.69734244950954272"/>
    <n v="126.15428571428572"/>
    <n v="0.2271510126817346"/>
    <n v="2247.8484830379871"/>
    <n v="5703.5555555555557"/>
    <n v="82.429023794444959"/>
    <n v="5.7040714995034758"/>
    <n v="5.9996210685865856"/>
  </r>
  <r>
    <x v="2"/>
    <s v="SEA"/>
    <s v="Washington"/>
    <s v="JNU"/>
    <s v="Alaska"/>
    <s v="SEAJNU"/>
    <s v="737-Max 9"/>
    <n v="178"/>
    <x v="42"/>
    <n v="909"/>
    <n v="113.875"/>
    <n v="8"/>
    <n v="911"/>
    <n v="20.125"/>
    <n v="161"/>
    <n v="262"/>
    <n v="488"/>
    <n v="1294416"/>
    <n v="0.639747191011236"/>
    <n v="1424"/>
    <n v="20.518859088974029"/>
    <n v="0.875"/>
    <n v="184"/>
    <n v="0.76162790697674421"/>
    <n v="344"/>
    <n v="0.5446428571428571"/>
    <n v="896"/>
    <n v="4578"/>
    <n v="6"/>
    <n v="0.2450987537351505"/>
    <n v="57171"/>
    <n v="0.24587043475651321"/>
    <n v="57351"/>
    <n v="0.36617979310374393"/>
    <n v="85414"/>
    <n v="1.4631929588393917E-2"/>
    <n v="3413"/>
    <n v="1.0460564956249974E-2"/>
    <n v="2440"/>
    <n v="0.11775852385994846"/>
    <n v="27468"/>
    <n v="1"/>
    <n v="90228"/>
    <n v="11278.5"/>
    <n v="4397.3205142036741"/>
    <n v="0.35394217077313544"/>
    <n v="52621"/>
    <n v="6577.625"/>
    <n v="0.2064191932465882"/>
    <n v="48562"/>
    <n v="6070.25"/>
    <n v="0.19049673823075988"/>
    <n v="63512"/>
    <n v="0.24914189774951653"/>
    <n v="1"/>
    <n v="233257"/>
    <n v="-254923"/>
    <n v="-21666"/>
    <n v="65338.285714285717"/>
    <n v="75300.549618320612"/>
    <n v="156825.7049180328"/>
    <n v="297464.54025063914"/>
    <n v="8167.2857142857174"/>
    <n v="17949.549618320612"/>
    <n v="71411.704918032803"/>
    <n v="-1.6738050209515333E-2"/>
    <n v="-7.3198511673759495E-3"/>
    <n v="9.4181990421393844E-3"/>
    <n v="828099"/>
    <n v="0.639747191011236"/>
    <n v="115883.37760702521"/>
    <n v="0.18020250058713735"/>
    <n v="0.19694055079665271"/>
    <n v="225.89352360043907"/>
    <n v="0.2485077267331563"/>
    <n v="0.11775852385994846"/>
    <n v="-12191.067531329893"/>
    <n v="-9474.9324686701075"/>
    <n v="2.2129772831653951"/>
    <n v="1.1874122975166006"/>
    <n v="0.67895351512484003"/>
    <n v="166.71802325581396"/>
    <n v="0.27228336127104441"/>
    <n v="2366.7007892312677"/>
    <n v="6577.625"/>
    <n v="44.398180037677292"/>
    <n v="6.4248079034028542"/>
    <n v="6"/>
  </r>
  <r>
    <x v="2"/>
    <s v="ANC"/>
    <s v="Alaska"/>
    <s v="HNL"/>
    <s v="Hawaii"/>
    <s v="ANCHNL"/>
    <s v="737-800"/>
    <n v="159.66666666666666"/>
    <x v="66"/>
    <n v="2777"/>
    <n v="117.33333333333333"/>
    <n v="3"/>
    <n v="352"/>
    <n v="21"/>
    <n v="63"/>
    <n v="83"/>
    <n v="206"/>
    <n v="1330183"/>
    <n v="0.73486430062630481"/>
    <n v="479"/>
    <n v="18.292346938775509"/>
    <n v="1"/>
    <n v="63"/>
    <n v="0.69166666666666665"/>
    <n v="120"/>
    <n v="0.69594594594594594"/>
    <n v="296"/>
    <n v="207"/>
    <n v="6"/>
    <n v="0.28639734348683316"/>
    <n v="35879"/>
    <n v="0.23001827949264431"/>
    <n v="28816"/>
    <n v="0.45070523719437727"/>
    <n v="56463"/>
    <n v="1.1454616569681586E-2"/>
    <n v="1435"/>
    <n v="1.1510492748070277E-2"/>
    <n v="1442"/>
    <n v="9.9140305083934011E-3"/>
    <n v="1242"/>
    <n v="1"/>
    <n v="76061"/>
    <n v="25353.666666666668"/>
    <n v="4158.0777061891613"/>
    <n v="0.39706719148869529"/>
    <n v="17600"/>
    <n v="5866.666666666667"/>
    <n v="9.1878657527524443E-2"/>
    <n v="41118"/>
    <n v="13706"/>
    <n v="0.21465151364867899"/>
    <n v="56778"/>
    <n v="0.2964026373351013"/>
    <n v="1"/>
    <n v="125277"/>
    <n v="-191557"/>
    <n v="-66280"/>
    <n v="35879"/>
    <n v="41661.686746987951"/>
    <n v="81131.300970873781"/>
    <n v="158671.98771786172"/>
    <n v="0"/>
    <n v="12845.686746987951"/>
    <n v="24668.300970873781"/>
    <n v="-4.9827730470168391E-2"/>
    <n v="-4.0427022016804773E-2"/>
    <n v="9.4007084533636182E-3"/>
    <n v="977504"/>
    <n v="0.73486430062630481"/>
    <n v="44751.264204545441"/>
    <n v="9.4180274443441236E-2"/>
    <n v="0.14400800491360963"/>
    <n v="352.37215909090907"/>
    <n v="0.12688950633450091"/>
    <n v="9.9140305083934011E-3"/>
    <n v="-12504.662572620577"/>
    <n v="-53775.337427379425"/>
    <n v="2.2515583088801532"/>
    <n v="0.94937079405954761"/>
    <n v="0.75414638936961031"/>
    <n v="240.13333333333333"/>
    <n v="0.45321966522186835"/>
    <n v="2247.8252865868967"/>
    <n v="5866.666666666667"/>
    <n v="19.243020109893177"/>
    <n v="8.173295454545455"/>
    <n v="6"/>
  </r>
  <r>
    <x v="2"/>
    <s v="BOI"/>
    <s v="Idaho"/>
    <s v="SEA"/>
    <s v="Washington"/>
    <s v="BOISEA"/>
    <s v="737-Max 9"/>
    <n v="175.25"/>
    <x v="25"/>
    <n v="399"/>
    <n v="101.125"/>
    <n v="16"/>
    <n v="1618"/>
    <n v="12.625"/>
    <n v="202"/>
    <n v="432"/>
    <n v="984"/>
    <n v="1118796"/>
    <n v="0.57703281027104136"/>
    <n v="2804"/>
    <n v="25.458906510851417"/>
    <n v="0.55801104972375692"/>
    <n v="362"/>
    <n v="0.63810930576070901"/>
    <n v="677"/>
    <n v="0.55782312925170063"/>
    <n v="1764"/>
    <n v="4608"/>
    <n v="5.999348958333333"/>
    <n v="0.18342392806471228"/>
    <n v="49773"/>
    <n v="0.21812754509775018"/>
    <n v="59190"/>
    <n v="0.4421514252547401"/>
    <n v="119980"/>
    <n v="2.5409518895911261E-2"/>
    <n v="6895"/>
    <n v="2.9009968491459526E-2"/>
    <n v="7872"/>
    <n v="0.10187761419542665"/>
    <n v="27645"/>
    <n v="1"/>
    <n v="111951"/>
    <n v="6996.9375"/>
    <n v="4397.3216191466363"/>
    <n v="0.31570709862268898"/>
    <n v="103597"/>
    <n v="6474.8125"/>
    <n v="0.29214842472166136"/>
    <n v="60253"/>
    <n v="3765.8125"/>
    <n v="0.16991630100055272"/>
    <n v="78803"/>
    <n v="0.22222817565509695"/>
    <n v="1"/>
    <n v="271355"/>
    <n v="-354604"/>
    <n v="-83249"/>
    <n v="89197.158415841579"/>
    <n v="92758.402777777781"/>
    <n v="215086.09756097561"/>
    <n v="397041.65875459497"/>
    <n v="39424.158415841579"/>
    <n v="33568.402777777781"/>
    <n v="95106.097560975613"/>
    <n v="-7.4409454449247223E-2"/>
    <n v="-6.5018854042951352E-2"/>
    <n v="9.3906004062958709E-3"/>
    <n v="645582"/>
    <n v="0.57703281027104136"/>
    <n v="178640.33374536462"/>
    <n v="0.24254198263132867"/>
    <n v="0.31695143708057588"/>
    <n v="150.62422744128554"/>
    <n v="0.3775043294267808"/>
    <n v="0.10187761419542665"/>
    <n v="-10506.166172162186"/>
    <n v="-72742.833827837807"/>
    <n v="1.6833753982963213"/>
    <n v="1.0704229199593527"/>
    <n v="0.83273344047859976"/>
    <n v="87.429837518463813"/>
    <n v="0.29040555729579332"/>
    <n v="2366.6766667420775"/>
    <n v="6474.8125"/>
    <n v="63.553397287913981"/>
    <n v="9.1266996291718172"/>
    <n v="5.999348958333333"/>
  </r>
  <r>
    <x v="4"/>
    <s v="BOI"/>
    <s v="Idaho"/>
    <s v="SEA"/>
    <s v="Washington"/>
    <s v="BOISEA"/>
    <s v="737-900"/>
    <n v="178"/>
    <x v="88"/>
    <n v="399"/>
    <n v="103.41666666666667"/>
    <n v="12"/>
    <n v="1241"/>
    <n v="21.25"/>
    <n v="255"/>
    <n v="382"/>
    <n v="605"/>
    <n v="852264"/>
    <n v="0.58099250936329583"/>
    <n v="2136"/>
    <n v="19.397262103505842"/>
    <n v="0.92391304347826086"/>
    <n v="276"/>
    <n v="0.74031007751937983"/>
    <n v="516"/>
    <n v="0.45014880952380953"/>
    <n v="1344"/>
    <n v="1328"/>
    <n v="4.9984939759036147"/>
    <n v="0.30305013205055648"/>
    <n v="51407"/>
    <n v="0.26391836445953593"/>
    <n v="44769"/>
    <n v="0.36536738351254483"/>
    <n v="61978"/>
    <n v="2.139926428975665E-2"/>
    <n v="3630"/>
    <n v="7.1330880965855496E-3"/>
    <n v="1210"/>
    <n v="3.9131767591020564E-2"/>
    <n v="6638"/>
    <n v="1"/>
    <n v="71431"/>
    <n v="5952.583333333333"/>
    <n v="3682.530019898511"/>
    <n v="0.2922553219345943"/>
    <n v="62874"/>
    <n v="5239.5"/>
    <n v="0.25724490923150567"/>
    <n v="63516"/>
    <n v="5293"/>
    <n v="0.25987161075720194"/>
    <n v="46592"/>
    <n v="0.19062815807669806"/>
    <n v="1"/>
    <n v="169632"/>
    <n v="169632"/>
    <n v="-74781"/>
    <n v="55640.517647058827"/>
    <n v="60473.30890052356"/>
    <n v="137683.35867768596"/>
    <n v="253797.18522526836"/>
    <n v="4233.5176470588267"/>
    <n v="15704.30890052356"/>
    <n v="75705.358677685959"/>
    <n v="-8.7743938497930218E-2"/>
    <n v="-7.8392064623826627E-2"/>
    <n v="9.3518738741035917E-3"/>
    <n v="495159"/>
    <n v="0.58099250936329583"/>
    <n v="117550.06446414185"/>
    <n v="0.19903691813804172"/>
    <n v="0.28678085663597197"/>
    <n v="131.34085414987914"/>
    <n v="0.32917507305734117"/>
    <n v="3.9131767591020564E-2"/>
    <n v="-7970.2654354390288"/>
    <n v="-66810.734564560975"/>
    <n v="2.5155574835974397"/>
    <n v="1.1717872276977017"/>
    <n v="0.62281542041301519"/>
    <n v="86.761627906976742"/>
    <n v="0.27466515751744952"/>
    <n v="3274.4827420010056"/>
    <n v="5239.5"/>
    <n v="63.97810131027218"/>
    <n v="3.9000805801772764"/>
    <n v="4.9984939759036147"/>
  </r>
  <r>
    <x v="3"/>
    <s v="GEG"/>
    <s v="Washington"/>
    <s v="SEA"/>
    <s v="Washington"/>
    <s v="GEGSEA"/>
    <s v="737-700"/>
    <n v="116.25"/>
    <x v="41"/>
    <n v="223"/>
    <n v="92.25"/>
    <n v="8"/>
    <n v="738"/>
    <n v="16"/>
    <n v="128"/>
    <n v="233"/>
    <n v="378"/>
    <n v="207390"/>
    <n v="0.79354838709677422"/>
    <n v="930"/>
    <n v="9.2305927091528979"/>
    <n v="1"/>
    <n v="128"/>
    <n v="1"/>
    <n v="233"/>
    <n v="0.66315789473684206"/>
    <n v="570"/>
    <n v="3882"/>
    <n v="5"/>
    <n v="0.19422749333076206"/>
    <n v="18129"/>
    <n v="0.23460718456379434"/>
    <n v="21898"/>
    <n v="0.32274826171268173"/>
    <n v="30125"/>
    <n v="2.4266383826696235E-2"/>
    <n v="2265"/>
    <n v="1.6199016488284639E-2"/>
    <n v="1512"/>
    <n v="0.20795166007778099"/>
    <n v="19410"/>
    <n v="1"/>
    <n v="33992"/>
    <n v="4249"/>
    <n v="3682.5370884682316"/>
    <n v="0.27045176073707494"/>
    <n v="39297"/>
    <n v="4912.125"/>
    <n v="0.312660121254555"/>
    <n v="30226"/>
    <n v="3778.25"/>
    <n v="0.24048820075426061"/>
    <n v="22171"/>
    <n v="0.17639991725410945"/>
    <n v="1"/>
    <n v="93339"/>
    <n v="93339"/>
    <n v="-32347"/>
    <n v="18129"/>
    <n v="21898"/>
    <n v="45426.587301587308"/>
    <n v="85453.587301587308"/>
    <n v="0"/>
    <n v="0"/>
    <n v="15301.587301587308"/>
    <n v="-0.15597184049375573"/>
    <n v="-0.14674912766913345"/>
    <n v="9.2227128246222811E-3"/>
    <n v="164574"/>
    <n v="0.79354838709677422"/>
    <n v="19233.560975609755"/>
    <n v="0.45006509474902356"/>
    <n v="0.60603693524277935"/>
    <n v="100.17479674796748"/>
    <n v="0.44921433519267928"/>
    <n v="0.20795166007778099"/>
    <n v="-1912.6984126984134"/>
    <n v="-30434.301587301587"/>
    <n v="1.8796349132954155"/>
    <n v="1.2472633305876093"/>
    <n v="0.7013936404759189"/>
    <n v="93.982832618025753"/>
    <n v="0.23753200698529017"/>
    <n v="3274.5459530489752"/>
    <n v="4912.125"/>
    <n v="79.951528927087409"/>
    <n v="5.1178861788617889"/>
    <n v="5"/>
  </r>
  <r>
    <x v="5"/>
    <s v="YVR"/>
    <s v="British Columbia"/>
    <s v="LAX"/>
    <s v="California"/>
    <s v="YVRLAX"/>
    <s v="737-Max 9"/>
    <n v="179"/>
    <x v="89"/>
    <n v="1080"/>
    <n v="154"/>
    <n v="3"/>
    <n v="462"/>
    <n v="20.333333333333332"/>
    <n v="61"/>
    <n v="100"/>
    <n v="301"/>
    <n v="579960"/>
    <n v="0.86033519553072624"/>
    <n v="537"/>
    <n v="1.9409352978859706"/>
    <n v="0.88405797101449279"/>
    <n v="69"/>
    <n v="0.77519379844961245"/>
    <n v="129"/>
    <n v="0.88790560471976399"/>
    <n v="339"/>
    <n v="0"/>
    <e v="#DIV/0!"/>
    <n v="0.22813441621934427"/>
    <n v="22865"/>
    <n v="0.21049428292059943"/>
    <n v="21097"/>
    <n v="0.53740546365214614"/>
    <n v="53862"/>
    <n v="1.7959411729491351E-2"/>
    <n v="1800"/>
    <n v="6.0064254784187735E-3"/>
    <n v="602"/>
    <n v="0"/>
    <n v="0"/>
    <n v="1"/>
    <n v="6589"/>
    <n v="2196.3333333333335"/>
    <n v="3394.7550993464915"/>
    <n v="0.20156011012542061"/>
    <n v="15719"/>
    <n v="5239.666666666667"/>
    <n v="0.48085041297032732"/>
    <n v="5720"/>
    <n v="1906.6666666666667"/>
    <n v="0.17497705720403794"/>
    <n v="4662"/>
    <n v="0.14261241970021413"/>
    <n v="1"/>
    <n v="100226"/>
    <n v="100226"/>
    <n v="67536"/>
    <n v="25863.688524590161"/>
    <n v="27215.129999999997"/>
    <n v="60661.853820598008"/>
    <n v="113740.67234518816"/>
    <n v="2998.6885245901613"/>
    <n v="6118.1299999999974"/>
    <n v="6799.8538205980076"/>
    <n v="0.11644941030415891"/>
    <n v="0.12559755405268649"/>
    <n v="9.1481437485275846E-3"/>
    <n v="498960"/>
    <n v="0.86033519553072624"/>
    <n v="16270.454545454544"/>
    <n v="0.1728153665770053"/>
    <n v="5.63659562728464E-2"/>
    <n v="216.93939393939394"/>
    <n v="0.20086980920314254"/>
    <n v="0"/>
    <n v="-5305.5574483960554"/>
    <n v="72841.557448396052"/>
    <n v="1.8190765847449188"/>
    <n v="0.89775919353979816"/>
    <n v="0.87219109051907573"/>
    <n v="163.54263565891472"/>
    <n v="4.6514876379382598E-2"/>
    <n v="2947.0328074460358"/>
    <n v="5239.666666666667"/>
    <n v="238.02957290910291"/>
    <n v="5.1991341991341988"/>
    <e v="#DIV/0!"/>
  </r>
  <r>
    <x v="5"/>
    <s v="HNL"/>
    <s v="Hawaii"/>
    <s v="OGG"/>
    <s v="Hawaii"/>
    <s v="HNLOGG"/>
    <s v="A321"/>
    <n v="183.77777777777777"/>
    <x v="1"/>
    <n v="101"/>
    <n v="118.22222222222223"/>
    <n v="18"/>
    <n v="2128"/>
    <n v="15.666666666666666"/>
    <n v="282"/>
    <n v="529"/>
    <n v="1317"/>
    <n v="334108"/>
    <n v="0.64328899637243042"/>
    <n v="3308"/>
    <n v="12.463788859387099"/>
    <n v="0.64383561643835618"/>
    <n v="438"/>
    <n v="0.64277035236938029"/>
    <n v="823"/>
    <n v="0.64306640625"/>
    <n v="2048"/>
    <n v="39119"/>
    <n v="5"/>
    <n v="7.0715245294012921E-2"/>
    <n v="21845"/>
    <n v="8.1951345839470405E-2"/>
    <n v="25316"/>
    <n v="0.16725960215593286"/>
    <n v="51669"/>
    <n v="2.5589563472152535E-2"/>
    <n v="7905"/>
    <n v="2.131654338572099E-2"/>
    <n v="6585"/>
    <n v="0.63316769985271026"/>
    <n v="195595"/>
    <n v="1"/>
    <n v="47995"/>
    <n v="2666.3888888888887"/>
    <n v="3850.7552190963647"/>
    <n v="0.2057831077343921"/>
    <n v="108681"/>
    <n v="6037.833333333333"/>
    <n v="0.46598007983501338"/>
    <n v="46480"/>
    <n v="2582.2222222222222"/>
    <n v="0.19928740176048637"/>
    <n v="30075"/>
    <n v="0.12894941067010818"/>
    <n v="1"/>
    <n v="308915"/>
    <n v="308915"/>
    <n v="75684"/>
    <n v="33929.468085106382"/>
    <n v="39385.761814744801"/>
    <n v="80347.8451025057"/>
    <n v="153663.0750023569"/>
    <n v="12084.468085106382"/>
    <n v="14069.761814744801"/>
    <n v="28678.8451025057"/>
    <n v="0.22652555461108384"/>
    <n v="0.23564321101133581"/>
    <n v="9.1176564002519722E-3"/>
    <n v="214928"/>
    <n v="0.64328899637243042"/>
    <n v="62837.218045112793"/>
    <n v="0.92459623834209292"/>
    <n v="0.69807068373100911"/>
    <n v="53.251879699248121"/>
    <n v="0.52724633365592199"/>
    <n v="0.63316769985271026"/>
    <n v="-3046.2819445753826"/>
    <n v="78730.281944575385"/>
    <n v="1.6698824881247583"/>
    <n v="1.0299193639703608"/>
    <n v="0.84471085627624454"/>
    <n v="30.76063183475091"/>
    <n v="9.7356878105627764E-2"/>
    <n v="3729.2030958141272"/>
    <n v="6037.833333333333"/>
    <n v="170.73459956739379"/>
    <n v="6.8092105263157894"/>
    <n v="5"/>
  </r>
  <r>
    <x v="5"/>
    <s v="YVR"/>
    <s v="British Columbia"/>
    <s v="LAX"/>
    <s v="California"/>
    <s v="YVRLAX"/>
    <s v="A321"/>
    <n v="190"/>
    <x v="31"/>
    <n v="1080"/>
    <n v="142.4"/>
    <n v="5"/>
    <n v="712"/>
    <n v="21.4"/>
    <n v="107"/>
    <n v="169"/>
    <n v="436"/>
    <n v="1026000"/>
    <n v="0.74947368421052629"/>
    <n v="950"/>
    <n v="3.2348921631432841"/>
    <n v="0.85599999999999998"/>
    <n v="125"/>
    <n v="0.73478260869565215"/>
    <n v="230"/>
    <n v="0.73277310924369743"/>
    <n v="595"/>
    <n v="2081"/>
    <n v="5"/>
    <n v="0.20940857888293993"/>
    <n v="33871"/>
    <n v="0.2285187887181136"/>
    <n v="36962"/>
    <n v="0.46543345739616437"/>
    <n v="75282"/>
    <n v="1.6136411410483102E-2"/>
    <n v="2610"/>
    <n v="1.6173506609127891E-2"/>
    <n v="2616"/>
    <n v="6.4329256983171143E-2"/>
    <n v="10405"/>
    <n v="1"/>
    <n v="12457"/>
    <n v="2491.4"/>
    <n v="3850.8238827645391"/>
    <n v="0.1965477524101043"/>
    <n v="31052"/>
    <n v="6210.4"/>
    <n v="0.48994146326070148"/>
    <n v="12064"/>
    <n v="2412.8000000000002"/>
    <n v="0.19034696034964263"/>
    <n v="7806"/>
    <n v="0.12316382397955158"/>
    <n v="1"/>
    <n v="161746"/>
    <n v="161746"/>
    <n v="98367"/>
    <n v="39568.925233644863"/>
    <n v="50303.313609467456"/>
    <n v="102735.75688073396"/>
    <n v="192607.99572384625"/>
    <n v="5697.9252336448626"/>
    <n v="13341.313609467456"/>
    <n v="27453.756880733956"/>
    <n v="9.5874269005847959E-2"/>
    <n v="0.10493723113525268"/>
    <n v="9.0629621294047169E-3"/>
    <n v="768960"/>
    <n v="0.74947368421052629"/>
    <n v="50588.705056179781"/>
    <n v="0.15764717348927876"/>
    <n v="6.1772904483430799E-2"/>
    <n v="212.55758426966293"/>
    <n v="0.19681257802746568"/>
    <n v="6.4329256983171143E-2"/>
    <n v="-9298.5991447692541"/>
    <n v="107665.59914476925"/>
    <n v="1.7617602573315541"/>
    <n v="1.0448559725885953"/>
    <n v="0.82262704897172911"/>
    <n v="160.70434782608694"/>
    <n v="4.8260853436870157E-2"/>
    <n v="3729.3360617862568"/>
    <n v="6210.4"/>
    <n v="220.10007261205362"/>
    <n v="7.3398876404494384"/>
    <n v="5"/>
  </r>
  <r>
    <x v="3"/>
    <s v="SEA"/>
    <s v="Washington"/>
    <s v="GEG"/>
    <s v="Washington"/>
    <s v="SEAGEG"/>
    <s v="737-700"/>
    <n v="116.25"/>
    <x v="48"/>
    <n v="223"/>
    <n v="96.375"/>
    <n v="8"/>
    <n v="771"/>
    <n v="14.875"/>
    <n v="119"/>
    <n v="189"/>
    <n v="463"/>
    <n v="207390"/>
    <n v="0.82903225806451608"/>
    <n v="930"/>
    <n v="7.934213985278654"/>
    <n v="0.9296875"/>
    <n v="128"/>
    <n v="0.81115879828326176"/>
    <n v="233"/>
    <n v="0.81228070175438594"/>
    <n v="570"/>
    <n v="125"/>
    <n v="4.984"/>
    <n v="0.22088880329329064"/>
    <n v="18351"/>
    <n v="0.21015190543826284"/>
    <n v="17459"/>
    <n v="0.4946195141914827"/>
    <n v="41092"/>
    <n v="3.340234478441946E-2"/>
    <n v="2775"/>
    <n v="3.3438455427429646E-2"/>
    <n v="2778"/>
    <n v="7.4989768651147117E-3"/>
    <n v="623"/>
    <n v="0.99999999999999989"/>
    <n v="29218"/>
    <n v="3652.25"/>
    <n v="3682.5323912629319"/>
    <n v="0.25730489458759709"/>
    <n v="39297"/>
    <n v="4912.125"/>
    <n v="0.34606442749704985"/>
    <n v="25981"/>
    <n v="3247.625"/>
    <n v="0.22879863324937916"/>
    <n v="19058"/>
    <n v="0.1678320446659739"/>
    <n v="1"/>
    <n v="83078"/>
    <n v="83078"/>
    <n v="-30476"/>
    <n v="19738.89075630252"/>
    <n v="21523.5291005291"/>
    <n v="50588.42332613391"/>
    <n v="91850.843182965531"/>
    <n v="1387.8907563025205"/>
    <n v="4064.5291005291001"/>
    <n v="9496.4233261339105"/>
    <n v="-0.14695019046241381"/>
    <n v="-0.13794008680326586"/>
    <n v="9.01010365914795E-3"/>
    <n v="171933"/>
    <n v="0.82903225806451608"/>
    <n v="17004.338521400787"/>
    <n v="0.40058826365784272"/>
    <n v="0.54753845412025648"/>
    <n v="106.94552529182879"/>
    <n v="0.4795763466001291"/>
    <n v="7.4989768651147117E-3"/>
    <n v="-1868.6053978706914"/>
    <n v="-28607.394602129309"/>
    <n v="1.7356486380393228"/>
    <n v="0.90714244973508995"/>
    <n v="0.87275926937314163"/>
    <n v="74.931330472102999"/>
    <n v="0.22939887816269047"/>
    <n v="3274.552469621543"/>
    <n v="4912.125"/>
    <n v="97.174086989654342"/>
    <n v="7.2023346303501947"/>
    <n v="4.984"/>
  </r>
  <r>
    <x v="2"/>
    <s v="SEA"/>
    <s v="Washington"/>
    <s v="BOI"/>
    <s v="Idaho"/>
    <s v="SEABOI"/>
    <s v="737-Max 9"/>
    <n v="175.25"/>
    <x v="26"/>
    <n v="399"/>
    <n v="101.125"/>
    <n v="16"/>
    <n v="1618"/>
    <n v="13.5625"/>
    <n v="217"/>
    <n v="347"/>
    <n v="1054"/>
    <n v="1118796"/>
    <n v="0.57703281027104136"/>
    <n v="2804"/>
    <n v="21.989827327327326"/>
    <n v="0.59944751381215466"/>
    <n v="362"/>
    <n v="0.51255539143279172"/>
    <n v="677"/>
    <n v="0.5975056689342404"/>
    <n v="1764"/>
    <n v="4608"/>
    <n v="5.999348958333333"/>
    <n v="0.17979719188767551"/>
    <n v="47022"/>
    <n v="0.18200345660885259"/>
    <n v="47599"/>
    <n v="0.47604463002049496"/>
    <n v="124499"/>
    <n v="2.8237894221651218E-2"/>
    <n v="7385"/>
    <n v="2.8211128445137807E-2"/>
    <n v="7378"/>
    <n v="0.10570569881618794"/>
    <n v="27645"/>
    <n v="1"/>
    <n v="96696"/>
    <n v="6043.5"/>
    <n v="4397.3060161247095"/>
    <n v="0.30179681087137683"/>
    <n v="103597"/>
    <n v="6474.8125"/>
    <n v="0.32333544527014585"/>
    <n v="52043"/>
    <n v="3252.6875"/>
    <n v="0.16243082886757532"/>
    <n v="68065"/>
    <n v="0.21243691499090203"/>
    <n v="1"/>
    <n v="261528"/>
    <n v="-320401"/>
    <n v="-58873"/>
    <n v="78442.230414746547"/>
    <n v="92866.060518731989"/>
    <n v="208364.55028462998"/>
    <n v="379672.84121810854"/>
    <n v="31420.230414746547"/>
    <n v="45267.060518731989"/>
    <n v="83865.550284629979"/>
    <n v="-5.2621746949399174E-2"/>
    <n v="-4.3652683262961449E-2"/>
    <n v="8.9690636864377254E-3"/>
    <n v="645582"/>
    <n v="0.57703281027104136"/>
    <n v="171437.10630407912"/>
    <n v="0.23375843317280362"/>
    <n v="0.28638018012220279"/>
    <n v="144.55067985166872"/>
    <n v="0.36228240564328001"/>
    <n v="0.10570569881618794"/>
    <n v="-10034.552576131782"/>
    <n v="-48838.447423868216"/>
    <n v="1.6616272473116978"/>
    <n v="0.89939452317124013"/>
    <n v="0.90283494574049639"/>
    <n v="70.308714918759236"/>
    <n v="0.26025893976935549"/>
    <n v="2366.6852506533701"/>
    <n v="6474.8125"/>
    <n v="73.579477269895136"/>
    <n v="9.1242274412855373"/>
    <n v="5.999348958333333"/>
  </r>
  <r>
    <x v="2"/>
    <s v="OGG"/>
    <s v="Hawaii"/>
    <s v="SFO"/>
    <s v="California"/>
    <s v="OGGSFO"/>
    <s v="737-900"/>
    <n v="160.19999999999999"/>
    <x v="62"/>
    <n v="2338"/>
    <n v="104.4"/>
    <n v="5"/>
    <n v="522"/>
    <n v="14.8"/>
    <n v="74"/>
    <n v="139"/>
    <n v="309"/>
    <n v="1872738"/>
    <n v="0.651685393258427"/>
    <n v="801"/>
    <n v="21.771632653061229"/>
    <n v="0.71153846153846156"/>
    <n v="104"/>
    <n v="0.71649484536082475"/>
    <n v="194"/>
    <n v="0.61309523809523814"/>
    <n v="504"/>
    <n v="1111"/>
    <n v="5.9972997299729975"/>
    <n v="0.23292663422213084"/>
    <n v="40778"/>
    <n v="0.25750565494550687"/>
    <n v="45081"/>
    <n v="0.44852285968880662"/>
    <n v="78522"/>
    <n v="1.2395183585806657E-2"/>
    <n v="2170"/>
    <n v="1.0590170676537117E-2"/>
    <n v="1854"/>
    <n v="3.8059496881211873E-2"/>
    <n v="6663"/>
    <n v="1"/>
    <n v="90528"/>
    <n v="18105.599999999999"/>
    <n v="4158.0712591745478"/>
    <n v="0.38779321807371359"/>
    <n v="26400"/>
    <n v="5280"/>
    <n v="0.11308922054111478"/>
    <n v="48939"/>
    <n v="9787.7999999999993"/>
    <n v="0.20963914257809155"/>
    <n v="67577"/>
    <n v="0.28947841880708008"/>
    <n v="1"/>
    <n v="175068"/>
    <n v="-233444"/>
    <n v="-58376"/>
    <n v="57309.62162162162"/>
    <n v="62918.805755395682"/>
    <n v="128074.71844660194"/>
    <n v="248303.14582361924"/>
    <n v="16531.62162162162"/>
    <n v="17837.805755395682"/>
    <n v="49552.718446601939"/>
    <n v="-3.1171471930403507E-2"/>
    <n v="-2.2208964006324512E-2"/>
    <n v="8.9625079240789954E-3"/>
    <n v="1220436"/>
    <n v="0.651685393258427"/>
    <n v="90009.568965517217"/>
    <n v="9.3482377139781428E-2"/>
    <n v="0.12465384907018494"/>
    <n v="322.61494252873564"/>
    <n v="0.13798757165472011"/>
    <n v="3.8059496881211873E-2"/>
    <n v="-16784.42916472385"/>
    <n v="-41591.57083527615"/>
    <n v="1.9130015961979512"/>
    <n v="1.1337428504824441"/>
    <n v="0.76012246230519631"/>
    <n v="232.3762886597938"/>
    <n v="0.38600429547375875"/>
    <n v="2247.8332599056998"/>
    <n v="5280"/>
    <n v="23.976153204413151"/>
    <n v="7.7088122605363987"/>
    <n v="5.9972997299729975"/>
  </r>
  <r>
    <x v="1"/>
    <s v="LAX"/>
    <s v="California"/>
    <s v="ANC"/>
    <s v="Alaska"/>
    <s v="LAXANC"/>
    <s v="737-Max 9"/>
    <n v="178"/>
    <x v="49"/>
    <n v="2345"/>
    <n v="127"/>
    <n v="5"/>
    <n v="635"/>
    <n v="17.8"/>
    <n v="89"/>
    <n v="166"/>
    <n v="380"/>
    <n v="2087050"/>
    <n v="0.7134831460674157"/>
    <n v="890"/>
    <n v="27.267543859649123"/>
    <n v="0.77391304347826084"/>
    <n v="115"/>
    <n v="0.77209302325581397"/>
    <n v="215"/>
    <n v="0.6785714285714286"/>
    <n v="560"/>
    <n v="6024"/>
    <n v="5.9995019920318722"/>
    <n v="0.18490254459929442"/>
    <n v="51730"/>
    <n v="0.22039253812967127"/>
    <n v="61659"/>
    <n v="0.44786591795374042"/>
    <n v="125299"/>
    <n v="9.5078439712763026E-3"/>
    <n v="2660"/>
    <n v="8.1495805468082601E-3"/>
    <n v="2280"/>
    <n v="0.12918157479920936"/>
    <n v="36141"/>
    <n v="1"/>
    <n v="119904"/>
    <n v="23980.799999999999"/>
    <n v="4397.3157471449249"/>
    <n v="0.39739497887148895"/>
    <n v="32888"/>
    <n v="6577.6"/>
    <n v="0.10899991714309387"/>
    <n v="64533"/>
    <n v="12906.6"/>
    <n v="0.21388018891374597"/>
    <n v="84400"/>
    <n v="0.27972491507167124"/>
    <n v="1"/>
    <n v="279769"/>
    <n v="-301725"/>
    <n v="-21956"/>
    <n v="66842.134831460673"/>
    <n v="79859.548192771079"/>
    <n v="184651.15789473683"/>
    <n v="331352.84091896855"/>
    <n v="15112.134831460673"/>
    <n v="18200.548192771079"/>
    <n v="59352.157894736825"/>
    <n v="-1.052011211997796E-2"/>
    <n v="-1.6401292811414594E-3"/>
    <n v="8.8799828388365001E-3"/>
    <n v="1489075"/>
    <n v="0.7134831460674157"/>
    <n v="97834.866141732316"/>
    <n v="0.13404997484487674"/>
    <n v="0.14457008696485471"/>
    <n v="383.66614173228345"/>
    <n v="0.16361029498178398"/>
    <n v="0.12918157479920936"/>
    <n v="-18532.968183793717"/>
    <n v="-3423.0318162062831"/>
    <n v="1.6772741712666925"/>
    <n v="1.0693440030305204"/>
    <n v="0.83429376723708659"/>
    <n v="286.78604651162789"/>
    <n v="0.30167745532921802"/>
    <n v="2366.6598037638732"/>
    <n v="6577.6"/>
    <n v="23.287759369470805"/>
    <n v="7.7795275590551185"/>
    <n v="5.9995019920318722"/>
  </r>
  <r>
    <x v="2"/>
    <s v="SFO"/>
    <s v="California"/>
    <s v="OGG"/>
    <s v="Hawaii"/>
    <s v="SFOOGG"/>
    <s v="737-900"/>
    <n v="160.19999999999999"/>
    <x v="63"/>
    <n v="2338"/>
    <n v="104.4"/>
    <n v="5"/>
    <n v="522"/>
    <n v="16.399999999999999"/>
    <n v="82"/>
    <n v="154"/>
    <n v="286"/>
    <n v="1872738"/>
    <n v="0.651685393258427"/>
    <n v="801"/>
    <n v="24.139763513513515"/>
    <n v="0.78846153846153844"/>
    <n v="104"/>
    <n v="0.79381443298969068"/>
    <n v="194"/>
    <n v="0.56746031746031744"/>
    <n v="504"/>
    <n v="1111"/>
    <n v="5.9972997299729975"/>
    <n v="0.23914446545928017"/>
    <n v="42611"/>
    <n v="0.26565121982702983"/>
    <n v="47334"/>
    <n v="0.4353775093865227"/>
    <n v="77576"/>
    <n v="1.119647998383666E-2"/>
    <n v="1995"/>
    <n v="1.1235765878516789E-2"/>
    <n v="2002"/>
    <n v="3.7394559464813869E-2"/>
    <n v="6663"/>
    <n v="1"/>
    <n v="100375"/>
    <n v="20075"/>
    <n v="4158.0771884451051"/>
    <n v="0.39214345711327719"/>
    <n v="26400"/>
    <n v="5280"/>
    <n v="0.10313910104897155"/>
    <n v="54262"/>
    <n v="10852.4"/>
    <n v="0.21198992049694293"/>
    <n v="74928"/>
    <n v="0.29272752134080832"/>
    <n v="1"/>
    <n v="178181"/>
    <n v="-255965"/>
    <n v="-77784"/>
    <n v="54043.219512195123"/>
    <n v="59628.545454545456"/>
    <n v="136707.35664335664"/>
    <n v="250379.12161009724"/>
    <n v="11432.219512195123"/>
    <n v="12294.545454545456"/>
    <n v="59131.356643356645"/>
    <n v="-4.1534907712664555E-2"/>
    <n v="-3.2686032791549358E-2"/>
    <n v="8.8488749211151976E-3"/>
    <n v="1220436"/>
    <n v="0.651685393258427"/>
    <n v="91673.41379310342"/>
    <n v="9.5144649171427079E-2"/>
    <n v="0.13667955688409164"/>
    <n v="328.57854406130269"/>
    <n v="0.14053829942741775"/>
    <n v="3.7394559464813869E-2"/>
    <n v="-16571.624322019445"/>
    <n v="-61212.375677980555"/>
    <n v="1.9615234232401633"/>
    <n v="1.1680907585243814"/>
    <n v="0.73688880323272421"/>
    <n v="243.98969072164948"/>
    <n v="0.4205162166560969"/>
    <n v="2247.826494639186"/>
    <n v="5280"/>
    <n v="21.624072651241292"/>
    <n v="7.657088122605364"/>
    <n v="5.9972997299729975"/>
  </r>
  <r>
    <x v="1"/>
    <s v="ANC"/>
    <s v="Alaska"/>
    <s v="LAX"/>
    <s v="California"/>
    <s v="ANCLAX"/>
    <s v="737-Max 9"/>
    <n v="178"/>
    <x v="61"/>
    <n v="2345"/>
    <n v="127"/>
    <n v="5"/>
    <n v="635"/>
    <n v="18.399999999999999"/>
    <n v="92"/>
    <n v="151"/>
    <n v="392"/>
    <n v="2087050"/>
    <n v="0.7134831460674157"/>
    <n v="890"/>
    <n v="26.109848484848484"/>
    <n v="0.8"/>
    <n v="115"/>
    <n v="0.70232558139534884"/>
    <n v="215"/>
    <n v="0.7"/>
    <n v="560"/>
    <n v="6024"/>
    <n v="5.9995019920318722"/>
    <n v="0.2186408124791813"/>
    <n v="61700"/>
    <n v="0.18955130794690253"/>
    <n v="53491"/>
    <n v="0.44850778531385765"/>
    <n v="126568"/>
    <n v="9.674058639678523E-3"/>
    <n v="2730"/>
    <n v="5.5563823981743315E-3"/>
    <n v="1568"/>
    <n v="0.12806965322220568"/>
    <n v="36141"/>
    <n v="1"/>
    <n v="114813"/>
    <n v="22962.6"/>
    <n v="4397.306252720151"/>
    <n v="0.39548277536848414"/>
    <n v="32888"/>
    <n v="6577.6"/>
    <n v="0.11328540771793008"/>
    <n v="61793"/>
    <n v="12358.6"/>
    <n v="0.21285104594727722"/>
    <n v="80817"/>
    <n v="0.27838077096630853"/>
    <n v="1"/>
    <n v="282198"/>
    <n v="-290311"/>
    <n v="-8113"/>
    <n v="77125"/>
    <n v="76162.682119205303"/>
    <n v="180811.42857142858"/>
    <n v="334099.11069063388"/>
    <n v="15425"/>
    <n v="22671.682119205303"/>
    <n v="54243.42857142858"/>
    <n v="-3.8873050477947341E-3"/>
    <n v="4.9615592046797045E-3"/>
    <n v="8.8488642524744386E-3"/>
    <n v="1489075"/>
    <n v="0.7134831460674157"/>
    <n v="98810.291338582698"/>
    <n v="0.13521381854771089"/>
    <n v="0.13910112359550561"/>
    <n v="387.49133858267714"/>
    <n v="0.16524150899048065"/>
    <n v="0.12806965322220568"/>
    <n v="-18468.022138126777"/>
    <n v="10355.022138126777"/>
    <n v="1.9751254258417965"/>
    <n v="0.91590327749997424"/>
    <n v="0.83203816315303381"/>
    <n v="248.7953488372093"/>
    <n v="0.28638402823549425"/>
    <n v="2366.6548672566373"/>
    <n v="6577.6"/>
    <n v="24.320324967358189"/>
    <n v="6.7685039370078739"/>
    <n v="5.9995019920318722"/>
  </r>
  <r>
    <x v="5"/>
    <s v="SEA"/>
    <s v="Washington"/>
    <s v="BOI"/>
    <s v="Idaho"/>
    <s v="SEABOI"/>
    <s v="737-900"/>
    <n v="178"/>
    <x v="69"/>
    <n v="399"/>
    <n v="90.625"/>
    <n v="16"/>
    <n v="1450"/>
    <n v="13.0625"/>
    <n v="209"/>
    <n v="344"/>
    <n v="897"/>
    <n v="1136352"/>
    <n v="0.5091292134831461"/>
    <n v="2848"/>
    <n v="22.33887220553887"/>
    <n v="0.56793478260869568"/>
    <n v="368"/>
    <n v="0.5"/>
    <n v="688"/>
    <n v="0.5005580357142857"/>
    <n v="1792"/>
    <n v="8065"/>
    <n v="4.9997520148791068"/>
    <n v="0.18061332103708505"/>
    <n v="39561"/>
    <n v="0.18529746115953014"/>
    <n v="40587"/>
    <n v="0.40886242963517577"/>
    <n v="89556"/>
    <n v="2.4584887484762848E-2"/>
    <n v="5385"/>
    <n v="1.6549715344896066E-2"/>
    <n v="3625"/>
    <n v="0.1840921853385501"/>
    <n v="40323"/>
    <n v="1"/>
    <n v="82264"/>
    <n v="5141.5"/>
    <n v="3682.5493804294579"/>
    <n v="0.28085844412124189"/>
    <n v="83833"/>
    <n v="5239.5625"/>
    <n v="0.28621518460099282"/>
    <n v="73149"/>
    <n v="4571.8125"/>
    <n v="0.24973882049286109"/>
    <n v="53656"/>
    <n v="0.18318755078490417"/>
    <n v="1"/>
    <n v="219037"/>
    <n v="219037"/>
    <n v="-73865"/>
    <n v="69657.645933014355"/>
    <n v="81174"/>
    <n v="178912.32107023412"/>
    <n v="329743.96700324846"/>
    <n v="30096.645933014355"/>
    <n v="40587"/>
    <n v="89356.321070234117"/>
    <n v="-6.5001865619103941E-2"/>
    <n v="-5.6199577298492877E-2"/>
    <n v="8.8022883206110639E-3"/>
    <n v="578550"/>
    <n v="0.5091292134831461"/>
    <n v="172304.94620689651"/>
    <n v="0.19275453380642618"/>
    <n v="0.25775639942553014"/>
    <n v="123.25103448275863"/>
    <n v="0.30889983579638752"/>
    <n v="0.1840921853385501"/>
    <n v="-10002.497937703029"/>
    <n v="-63862.502062296975"/>
    <n v="1.8041280060012419"/>
    <n v="0.99002558764425941"/>
    <n v="0.83869603208275245"/>
    <n v="58.992732558139537"/>
    <n v="0.2449631797367568"/>
    <n v="3274.5162480433046"/>
    <n v="5239.5625"/>
    <n v="64.909275036744063"/>
    <n v="6.2137931034482756"/>
    <n v="4.9997520148791068"/>
  </r>
  <r>
    <x v="0"/>
    <s v="ANC"/>
    <s v="Alaska"/>
    <s v="OME"/>
    <s v="Alaska"/>
    <s v="ANCOME"/>
    <s v="E175"/>
    <n v="74.538461538461533"/>
    <x v="90"/>
    <n v="539"/>
    <n v="50.384615384615387"/>
    <n v="13"/>
    <n v="655"/>
    <n v="7.5384615384615383"/>
    <n v="98"/>
    <n v="138"/>
    <n v="419"/>
    <n v="522291"/>
    <n v="0.67595459236326105"/>
    <n v="969"/>
    <n v="20.183836206896551"/>
    <n v="0.765625"/>
    <n v="128"/>
    <n v="0.6"/>
    <n v="230"/>
    <n v="0.684640522875817"/>
    <n v="612"/>
    <n v="3294"/>
    <n v="5.9990892531876137"/>
    <n v="0.20645382234542295"/>
    <n v="31951"/>
    <n v="0.16924806637331111"/>
    <n v="26193"/>
    <n v="0.45595466558112185"/>
    <n v="70564"/>
    <n v="1.899703413650726E-2"/>
    <n v="2940"/>
    <n v="2.1659203546113039E-2"/>
    <n v="3352"/>
    <n v="0.12768720801752378"/>
    <n v="19761"/>
    <n v="1"/>
    <n v="50383"/>
    <n v="3875.6153846153848"/>
    <n v="2496.2053538060713"/>
    <n v="0.33639799161391981"/>
    <n v="41666"/>
    <n v="3205.0769230769229"/>
    <n v="0.27819619154448094"/>
    <n v="27936"/>
    <n v="2148.9230769230771"/>
    <n v="0.18652351574393078"/>
    <n v="29787"/>
    <n v="0.19888230109766847"/>
    <n v="1"/>
    <n v="154761"/>
    <n v="-149772"/>
    <n v="4989"/>
    <n v="41731.918367346938"/>
    <n v="43655"/>
    <n v="103067.22673031026"/>
    <n v="188454.14509765719"/>
    <n v="9780.9183673469379"/>
    <n v="17462"/>
    <n v="32503.226730310256"/>
    <n v="9.5521462173386099E-3"/>
    <n v="1.835156515276809E-2"/>
    <n v="8.7994189354294802E-3"/>
    <n v="353045"/>
    <n v="0.67595459236326105"/>
    <n v="64717.557251908409"/>
    <n v="0.29631182616587304"/>
    <n v="0.28675967994853446"/>
    <n v="206.10687022900763"/>
    <n v="0.38238751433953178"/>
    <n v="0.12768720801752378"/>
    <n v="-4595.8573152043991"/>
    <n v="9584.8573152043991"/>
    <n v="1.8812247247645835"/>
    <n v="0.85826934172532099"/>
    <n v="0.86895635070802213"/>
    <n v="113.88260869565218"/>
    <n v="0.19247097136875568"/>
    <n v="1384.0778191835821"/>
    <n v="3205.0769230769229"/>
    <n v="32.451710035983901"/>
    <n v="9.6061068702290076"/>
    <n v="5.9990892531876137"/>
  </r>
  <r>
    <x v="3"/>
    <s v="ANC"/>
    <s v="Alaska"/>
    <s v="JNU"/>
    <s v="Alaska"/>
    <s v="ANCJNU"/>
    <s v="737-800"/>
    <n v="159"/>
    <x v="23"/>
    <n v="571"/>
    <n v="99.083333333333329"/>
    <n v="12"/>
    <n v="1189"/>
    <n v="18.416666666666668"/>
    <n v="221"/>
    <n v="281"/>
    <n v="687"/>
    <n v="1089468"/>
    <n v="0.62316561844863727"/>
    <n v="1908"/>
    <n v="19.758178752107927"/>
    <n v="0.87698412698412698"/>
    <n v="252"/>
    <n v="0.5854166666666667"/>
    <n v="480"/>
    <n v="0.58418367346938771"/>
    <n v="1176"/>
    <n v="14790"/>
    <n v="4.999864773495605"/>
    <n v="0.22528624360447083"/>
    <n v="66092"/>
    <n v="0.15734450470226916"/>
    <n v="46160"/>
    <n v="0.33719309129458125"/>
    <n v="98922"/>
    <n v="1.4060790335720543E-2"/>
    <n v="4125"/>
    <n v="1.4050564306385474E-2"/>
    <n v="4122"/>
    <n v="0.25206480575657281"/>
    <n v="73948"/>
    <n v="1"/>
    <n v="72760"/>
    <n v="6063.333333333333"/>
    <n v="3682.5256473721042"/>
    <n v="0.29363573994107917"/>
    <n v="62875"/>
    <n v="5239.583333333333"/>
    <n v="0.25374308890592839"/>
    <n v="64698"/>
    <n v="5391.5"/>
    <n v="0.2611001251059365"/>
    <n v="47457"/>
    <n v="0.19152104604705597"/>
    <n v="1"/>
    <n v="293369"/>
    <n v="293369"/>
    <n v="45579"/>
    <n v="75362.823529411762"/>
    <n v="78849.822064056934"/>
    <n v="169333.72925764194"/>
    <n v="323546.37485111062"/>
    <n v="9270.8235294117621"/>
    <n v="32689.822064056934"/>
    <n v="70411.729257641942"/>
    <n v="4.1836015376312111E-2"/>
    <n v="5.0431370697373294E-2"/>
    <n v="8.5953553210611836E-3"/>
    <n v="678919"/>
    <n v="0.62316561844863727"/>
    <n v="132686.03784693021"/>
    <n v="0.26927729864484318"/>
    <n v="0.22744128326853105"/>
    <n v="184.54247266610597"/>
    <n v="0.32319172095640275"/>
    <n v="0.25206480575657281"/>
    <n v="-9364.3645709258872"/>
    <n v="54943.364570925885"/>
    <n v="2.3696613084132383"/>
    <n v="0.86888537414643841"/>
    <n v="0.76001732201494354"/>
    <n v="96.166666666666671"/>
    <n v="0.1617655580514642"/>
    <n v="3274.4920881484386"/>
    <n v="5239.583333333333"/>
    <n v="60.177611252411104"/>
    <n v="6.9360807401177462"/>
    <n v="4.999864773495605"/>
  </r>
  <r>
    <x v="4"/>
    <s v="HNL"/>
    <s v="Hawaii"/>
    <s v="OGG"/>
    <s v="Hawaii"/>
    <s v="HNLOGG"/>
    <s v="737-800"/>
    <n v="170.85714285714286"/>
    <x v="8"/>
    <n v="101"/>
    <n v="99.142857142857139"/>
    <n v="21"/>
    <n v="2082"/>
    <n v="19.428571428571427"/>
    <n v="408"/>
    <n v="691"/>
    <n v="984"/>
    <n v="362388"/>
    <n v="0.58026755852842804"/>
    <n v="3588"/>
    <n v="14.600438378139174"/>
    <n v="0.94663573085846864"/>
    <n v="431"/>
    <n v="0.84268292682926826"/>
    <n v="820"/>
    <n v="0.42105263157894735"/>
    <n v="2337"/>
    <n v="419"/>
    <n v="4.9952267303102627"/>
    <n v="0.2818078980718362"/>
    <n v="33133"/>
    <n v="0.28100839478451684"/>
    <n v="33039"/>
    <n v="0.35251290687487774"/>
    <n v="41446"/>
    <n v="5.0139062539868849E-2"/>
    <n v="5895"/>
    <n v="1.6730031554863786E-2"/>
    <n v="1967"/>
    <n v="1.7801706174036556E-2"/>
    <n v="2093"/>
    <n v="1"/>
    <n v="53767"/>
    <n v="2560.3333333333335"/>
    <n v="3682.5606606787792"/>
    <n v="0.22030689803527892"/>
    <n v="107410"/>
    <n v="5114.7619047619046"/>
    <n v="0.44010571387597058"/>
    <n v="47809"/>
    <n v="2276.6190476190477"/>
    <n v="0.19589436807277047"/>
    <n v="35069"/>
    <n v="0.14369302001598"/>
    <n v="1"/>
    <n v="117573"/>
    <n v="117573"/>
    <n v="-126482"/>
    <n v="35000.791666666672"/>
    <n v="39206.917510853833"/>
    <n v="98434.25"/>
    <n v="172641.9591775205"/>
    <n v="1867.7916666666715"/>
    <n v="6167.9175108538329"/>
    <n v="56988.25"/>
    <n v="-0.34902369835645775"/>
    <n v="-0.34047932324344804"/>
    <n v="8.5443751130097056E-3"/>
    <n v="210282"/>
    <n v="0.58026755852842804"/>
    <n v="83531.642651296861"/>
    <n v="0.32443955097850924"/>
    <n v="0.67346324933496693"/>
    <n v="55.465898174831892"/>
    <n v="0.54916730866170194"/>
    <n v="1.7801706174036556E-2"/>
    <n v="-3096.3790084533575"/>
    <n v="-123385.62099154665"/>
    <n v="2.5630141741785923"/>
    <n v="1.3433233356102818"/>
    <n v="0.59127760193778156"/>
    <n v="40.291463414634144"/>
    <n v="0.29827426364896703"/>
    <n v="3274.4907215651192"/>
    <n v="5114.7619047619046"/>
    <n v="142.59845807899302"/>
    <n v="3.7761767531219981"/>
    <n v="4.9952267303102627"/>
  </r>
  <r>
    <x v="0"/>
    <s v="OME"/>
    <s v="Alaska"/>
    <s v="ANC"/>
    <s v="Alaska"/>
    <s v="OMEANC"/>
    <s v="E175"/>
    <n v="74.538461538461533"/>
    <x v="91"/>
    <n v="539"/>
    <n v="50.384615384615387"/>
    <n v="13"/>
    <n v="655"/>
    <n v="9.0769230769230766"/>
    <n v="118"/>
    <n v="185"/>
    <n v="352"/>
    <n v="522291"/>
    <n v="0.67595459236326105"/>
    <n v="969"/>
    <n v="19.361925287356321"/>
    <n v="0.921875"/>
    <n v="128"/>
    <n v="0.80434782608695654"/>
    <n v="230"/>
    <n v="0.57516339869281041"/>
    <n v="612"/>
    <n v="3294"/>
    <n v="5.9990892531876137"/>
    <n v="0.23321915675406366"/>
    <n v="37448"/>
    <n v="0.24058043221025099"/>
    <n v="38630"/>
    <n v="0.38118577567416079"/>
    <n v="61207"/>
    <n v="1.5370243507504515E-2"/>
    <n v="2468"/>
    <n v="6.576570965933861E-3"/>
    <n v="1056"/>
    <n v="0.1230678208880862"/>
    <n v="19761"/>
    <n v="1"/>
    <n v="48332"/>
    <n v="3717.8461538461538"/>
    <n v="2496.2393606363953"/>
    <n v="0.33247346444614123"/>
    <n v="41666"/>
    <n v="3205.0769230769229"/>
    <n v="0.28661837642996196"/>
    <n v="26798"/>
    <n v="2061.3846153846152"/>
    <n v="0.18434213151178708"/>
    <n v="28575"/>
    <n v="0.1965660276121097"/>
    <n v="0.99999999999999989"/>
    <n v="160570"/>
    <n v="-145371"/>
    <n v="15199"/>
    <n v="40621.5593220339"/>
    <n v="48026.486486486487"/>
    <n v="106416.71590909091"/>
    <n v="195064.76171761128"/>
    <n v="3173.5593220338997"/>
    <n v="9396.4864864864867"/>
    <n v="45209.715909090912"/>
    <n v="2.9100635469498804E-2"/>
    <n v="3.7610445240681668E-2"/>
    <n v="8.5098097711828642E-3"/>
    <n v="353045"/>
    <n v="0.67595459236326105"/>
    <n v="67502.329770992365"/>
    <n v="0.30743397837603942"/>
    <n v="0.2783333429065406"/>
    <n v="214.97557251908398"/>
    <n v="0.39884150745655655"/>
    <n v="0.1230678208880862"/>
    <n v="-4444.5970552008694"/>
    <n v="19643.597055200869"/>
    <n v="2.0671276905707106"/>
    <n v="1.1867125038202027"/>
    <n v="0.70664016295474252"/>
    <n v="167.95652173913044"/>
    <n v="0.17795976832534097"/>
    <n v="1384.0565750710527"/>
    <n v="3205.0769230769229"/>
    <n v="33.829280419118575"/>
    <n v="5.3801526717557255"/>
    <n v="5.9990892531876137"/>
  </r>
  <r>
    <x v="1"/>
    <s v="SEA"/>
    <s v="Washington"/>
    <s v="JNU"/>
    <s v="Alaska"/>
    <s v="SEAJNU"/>
    <s v="737-Max 9"/>
    <n v="178"/>
    <x v="42"/>
    <n v="909"/>
    <n v="113.88888888888889"/>
    <n v="9"/>
    <n v="1025"/>
    <n v="20"/>
    <n v="180"/>
    <n v="262"/>
    <n v="584"/>
    <n v="1456218"/>
    <n v="0.63982521847690388"/>
    <n v="1602"/>
    <n v="23.083716475095784"/>
    <n v="0.86956521739130432"/>
    <n v="207"/>
    <n v="0.67700258397932822"/>
    <n v="387"/>
    <n v="0.57936507936507942"/>
    <n v="1008"/>
    <n v="8793"/>
    <n v="6"/>
    <n v="0.24815033519747126"/>
    <n v="71440"/>
    <n v="0.19341067768939527"/>
    <n v="55681"/>
    <n v="0.35493417624787243"/>
    <n v="102182"/>
    <n v="1.4165132515891486E-2"/>
    <n v="4078"/>
    <n v="6.082184167564E-3"/>
    <n v="1751"/>
    <n v="0.18325749418180556"/>
    <n v="52758"/>
    <n v="1"/>
    <n v="101506"/>
    <n v="11278.444444444445"/>
    <n v="4397.2988539133758"/>
    <n v="0.35394212429433691"/>
    <n v="59198"/>
    <n v="6577.5555555555557"/>
    <n v="0.20641800360546328"/>
    <n v="54632"/>
    <n v="6070.2222222222226"/>
    <n v="0.19049677984009039"/>
    <n v="71451"/>
    <n v="0.24914309226010942"/>
    <n v="1"/>
    <n v="287890"/>
    <n v="-286787"/>
    <n v="1103"/>
    <n v="82156"/>
    <n v="82246.362595419836"/>
    <n v="176368.9315068493"/>
    <n v="340771.29410226911"/>
    <n v="10716"/>
    <n v="26565.362595419836"/>
    <n v="74186.931506849302"/>
    <n v="7.5744153691274243E-4"/>
    <n v="9.2626007997176508E-3"/>
    <n v="8.505159262804908E-3"/>
    <n v="931725"/>
    <n v="0.63982521847690388"/>
    <n v="132362.11121951218"/>
    <n v="0.19769704810680819"/>
    <n v="0.19693960656989545"/>
    <n v="229.39707317073172"/>
    <n v="0.25236201668947383"/>
    <n v="0.18325749418180556"/>
    <n v="-12385.366011363238"/>
    <n v="13488.366011363238"/>
    <n v="2.4111480367063209"/>
    <n v="1.0051915668807869"/>
    <n v="0.70821748017750685"/>
    <n v="143.87855297157623"/>
    <n v="0.24818854423564557"/>
    <n v="2366.6899590861185"/>
    <n v="6577.5555555555557"/>
    <n v="44.403595110251707"/>
    <n v="5.6868292682926826"/>
    <n v="6"/>
  </r>
  <r>
    <x v="3"/>
    <s v="YYC"/>
    <s v="Alberta"/>
    <s v="SFO"/>
    <s v="California"/>
    <s v="YYCSFO"/>
    <s v="737-700"/>
    <n v="132"/>
    <x v="92"/>
    <n v="1018"/>
    <n v="110.75"/>
    <n v="4"/>
    <n v="443"/>
    <n v="17"/>
    <n v="68"/>
    <n v="100"/>
    <n v="275"/>
    <n v="537504"/>
    <n v="0.83901515151515149"/>
    <n v="528"/>
    <n v="2.7288984263233189"/>
    <n v="1"/>
    <n v="68"/>
    <n v="0.80645161290322576"/>
    <n v="124"/>
    <n v="0.81845238095238093"/>
    <n v="336"/>
    <n v="0"/>
    <e v="#DIV/0!"/>
    <n v="0.25922252179950767"/>
    <n v="28747"/>
    <n v="0.2052625409163458"/>
    <n v="22763"/>
    <n v="0.51071715195181111"/>
    <n v="56637"/>
    <n v="1.4878671199401247E-2"/>
    <n v="1650"/>
    <n v="9.9191141329341634E-3"/>
    <n v="1100"/>
    <n v="0"/>
    <n v="0"/>
    <n v="1"/>
    <n v="10049"/>
    <n v="2512.25"/>
    <n v="3682.4382699868938"/>
    <n v="0.21611682222891307"/>
    <n v="20958"/>
    <n v="5239.5"/>
    <n v="0.45072906361563936"/>
    <n v="8936"/>
    <n v="2234"/>
    <n v="0.19218030883048734"/>
    <n v="6555"/>
    <n v="0.14097380532496021"/>
    <n v="0.99999999999999989"/>
    <n v="110897"/>
    <n v="110897"/>
    <n v="64399"/>
    <n v="28747"/>
    <n v="28226.120000000003"/>
    <n v="69200.116363636364"/>
    <n v="126173.23636363636"/>
    <n v="0"/>
    <n v="5463.1200000000026"/>
    <n v="12563.116363636364"/>
    <n v="0.11981120140501279"/>
    <n v="0.12819543499380301"/>
    <n v="8.3842335887902159E-3"/>
    <n v="450974"/>
    <n v="0.83901515151515149"/>
    <n v="21278.205417607242"/>
    <n v="0.20631846460677503"/>
    <n v="8.6507263201762219E-2"/>
    <n v="250.33182844243791"/>
    <n v="0.2459055289218447"/>
    <n v="0"/>
    <n v="-4506.5590909090915"/>
    <n v="68905.559090909097"/>
    <n v="2.0639684873366808"/>
    <n v="0.89624605935111612"/>
    <n v="0.82296318899275989"/>
    <n v="183.57258064516128"/>
    <n v="5.9108902855803135E-2"/>
    <n v="3274.5813892529491"/>
    <n v="5239.5"/>
    <n v="162.33656618610749"/>
    <n v="6.207674943566591"/>
    <e v="#DIV/0!"/>
  </r>
  <r>
    <x v="5"/>
    <s v="GEG"/>
    <s v="Washington"/>
    <s v="SEA"/>
    <s v="Washington"/>
    <s v="GEGSEA"/>
    <s v="737-Max 9"/>
    <n v="178"/>
    <x v="43"/>
    <n v="223"/>
    <n v="88.44"/>
    <n v="25"/>
    <n v="2211"/>
    <n v="13.48"/>
    <n v="337"/>
    <n v="419"/>
    <n v="1456"/>
    <n v="992350"/>
    <n v="0.49685393258426969"/>
    <n v="4450"/>
    <n v="30.768642363842989"/>
    <n v="0.58608695652173914"/>
    <n v="575"/>
    <n v="0.38976744186046514"/>
    <n v="1075"/>
    <n v="0.52"/>
    <n v="2800"/>
    <n v="3907"/>
    <n v="4.9994880982851289"/>
    <n v="0.21429903250533469"/>
    <n v="51720"/>
    <n v="0.16070770059458453"/>
    <n v="38786"/>
    <n v="0.48979262052248856"/>
    <n v="118209"/>
    <n v="3.6172284489009512E-2"/>
    <n v="8730"/>
    <n v="1.8094429136713004E-2"/>
    <n v="4367"/>
    <n v="8.0933932751869733E-2"/>
    <n v="19533"/>
    <n v="1"/>
    <n v="104449"/>
    <n v="4177.96"/>
    <n v="3394.6574166281925"/>
    <n v="0.26111009727037965"/>
    <n v="130988"/>
    <n v="5239.5200000000004"/>
    <n v="0.32745444591381911"/>
    <n v="90677"/>
    <n v="3627.08"/>
    <n v="0.22668173261770067"/>
    <n v="73905"/>
    <n v="0.1847537241981006"/>
    <n v="1"/>
    <n v="241345"/>
    <n v="241345"/>
    <n v="-158674"/>
    <n v="88246.290801186944"/>
    <n v="99510.620525059654"/>
    <n v="227325"/>
    <n v="415081.91132624657"/>
    <n v="36526.290801186944"/>
    <n v="60724.620525059654"/>
    <n v="109116"/>
    <n v="-0.15989721368468787"/>
    <n v="-0.15157890214838526"/>
    <n v="8.3183115363026083E-3"/>
    <n v="493053"/>
    <n v="0.49685393258426969"/>
    <n v="224621.01673450926"/>
    <n v="0.24320552224517558"/>
    <n v="0.40310273592986345"/>
    <n v="100.32202623247399"/>
    <n v="0.44987455709629592"/>
    <n v="8.0933932751869733E-2"/>
    <n v="-8254.676453049864"/>
    <n v="-150419.32354695012"/>
    <n v="1.9177722065350189"/>
    <n v="0.76925951656565172"/>
    <n v="0.90011678604796019"/>
    <n v="36.08"/>
    <n v="0.3062213843253434"/>
    <n v="2947.058857122563"/>
    <n v="5239.5200000000004"/>
    <n v="71.858874169833442"/>
    <n v="5.9235639981908639"/>
    <n v="4.9994880982851289"/>
  </r>
  <r>
    <x v="1"/>
    <s v="SFO"/>
    <s v="California"/>
    <s v="OGG"/>
    <s v="Hawaii"/>
    <s v="SFOOGG"/>
    <s v="737-800"/>
    <n v="166"/>
    <x v="93"/>
    <n v="2338"/>
    <n v="112.2"/>
    <n v="5"/>
    <n v="561"/>
    <n v="13"/>
    <n v="65"/>
    <n v="124"/>
    <n v="372"/>
    <n v="1940540"/>
    <n v="0.67590361445783131"/>
    <n v="830"/>
    <n v="26.82195945945946"/>
    <n v="0.61904761904761907"/>
    <n v="105"/>
    <n v="0.62"/>
    <n v="200"/>
    <n v="0.70857142857142852"/>
    <n v="525"/>
    <n v="203"/>
    <n v="5.985221674876847"/>
    <n v="0.17803635932966186"/>
    <n v="30065"/>
    <n v="0.22013975247231599"/>
    <n v="37175"/>
    <n v="0.56607449517380237"/>
    <n v="95593"/>
    <n v="1.5337241665186237E-2"/>
    <n v="2590"/>
    <n v="1.3217267720731923E-2"/>
    <n v="2232"/>
    <n v="7.194883638301652E-3"/>
    <n v="1215"/>
    <n v="1"/>
    <n v="111527"/>
    <n v="22305.4"/>
    <n v="4158.0481906465302"/>
    <n v="0.39214424601709547"/>
    <n v="29333"/>
    <n v="5866.6"/>
    <n v="0.10313885577859587"/>
    <n v="60291"/>
    <n v="12058.2"/>
    <n v="0.21199143468950749"/>
    <n v="83252"/>
    <n v="0.29272546351480117"/>
    <n v="1"/>
    <n v="168870"/>
    <n v="-284403"/>
    <n v="-115533"/>
    <n v="48566.538461538461"/>
    <n v="59959.677419354841"/>
    <n v="134909.47580645164"/>
    <n v="243435.69168734492"/>
    <n v="18501.538461538461"/>
    <n v="22784.677419354841"/>
    <n v="39316.475806451635"/>
    <n v="-5.9536520762262048E-2"/>
    <n v="-5.1229277243721345E-2"/>
    <n v="8.3072435185407023E-3"/>
    <n v="1311618"/>
    <n v="0.67590361445783131"/>
    <n v="80390.721925133694"/>
    <n v="8.7022169086955176E-2"/>
    <n v="0.14655868984921722"/>
    <n v="298.85026737967917"/>
    <n v="0.12782303993998254"/>
    <n v="7.194883638301652E-3"/>
    <n v="-16120.538337468988"/>
    <n v="-99412.461662531015"/>
    <n v="1.4595116878437828"/>
    <n v="0.94745076243758941"/>
    <n v="0.92811641959787605"/>
    <n v="185.875"/>
    <n v="0.49299461123941496"/>
    <n v="2247.8223520965325"/>
    <n v="5866.6"/>
    <n v="20.915697857493733"/>
    <n v="8.595365418894831"/>
    <n v="5.985221674876847"/>
  </r>
  <r>
    <x v="3"/>
    <s v="BOI"/>
    <s v="Idaho"/>
    <s v="SEA"/>
    <s v="Washington"/>
    <s v="BOISEA"/>
    <s v="737-900"/>
    <n v="178"/>
    <x v="88"/>
    <n v="399"/>
    <n v="125.5"/>
    <n v="10"/>
    <n v="1255"/>
    <n v="20.5"/>
    <n v="205"/>
    <n v="291"/>
    <n v="759"/>
    <n v="710220"/>
    <n v="0.7050561797752809"/>
    <n v="1780"/>
    <n v="16.164385086254867"/>
    <n v="0.89130434782608692"/>
    <n v="230"/>
    <n v="0.67674418604651165"/>
    <n v="430"/>
    <n v="0.67767857142857146"/>
    <n v="1120"/>
    <n v="537"/>
    <n v="4.9962756052141524"/>
    <n v="0.25988929065127764"/>
    <n v="43053"/>
    <n v="0.21561762415564503"/>
    <n v="35719"/>
    <n v="0.46254655648048099"/>
    <n v="76625"/>
    <n v="2.7435877314241908E-2"/>
    <n v="4545"/>
    <n v="1.8314730862796468E-2"/>
    <n v="3034"/>
    <n v="1.6195920535557982E-2"/>
    <n v="2683"/>
    <n v="1"/>
    <n v="59526"/>
    <n v="5952.6"/>
    <n v="3682.5403306320018"/>
    <n v="0.2922554227751647"/>
    <n v="52396"/>
    <n v="5239.6000000000004"/>
    <n v="0.25724918744292463"/>
    <n v="52930"/>
    <n v="5293"/>
    <n v="0.25987097281002364"/>
    <n v="38826"/>
    <n v="0.19062441697188701"/>
    <n v="0.99999999999999989"/>
    <n v="165659"/>
    <n v="165659"/>
    <n v="-38019"/>
    <n v="48303.365853658535"/>
    <n v="52780.652920962195"/>
    <n v="113069.82872200262"/>
    <n v="214153.84749662335"/>
    <n v="5250.3658536585353"/>
    <n v="17061.652920962195"/>
    <n v="36444.828722002625"/>
    <n v="-5.3531300160513641E-2"/>
    <n v="-4.5258251316968916E-2"/>
    <n v="8.2730488435447253E-3"/>
    <n v="500745"/>
    <n v="0.7050561797752809"/>
    <n v="68177.211155378493"/>
    <n v="0.23325026048266734"/>
    <n v="0.286781560643181"/>
    <n v="129.86135458167331"/>
    <n v="0.32546705408940679"/>
    <n v="1.6195920535557982E-2"/>
    <n v="-5875.6847496623359"/>
    <n v="-32143.315250337662"/>
    <n v="2.144139092831236"/>
    <n v="0.9514987194838247"/>
    <n v="0.7836638922060456"/>
    <n v="83.067441860465109"/>
    <n v="0.23437301927453383"/>
    <n v="3274.4827420010056"/>
    <n v="5239.6000000000004"/>
    <n v="77.639823185551904"/>
    <n v="6.0390438247011948"/>
    <n v="4.9962756052141524"/>
  </r>
  <r>
    <x v="5"/>
    <s v="SEA"/>
    <s v="Washington"/>
    <s v="GEG"/>
    <s v="Washington"/>
    <s v="SEAGEG"/>
    <s v="737-Max 9"/>
    <n v="178"/>
    <x v="45"/>
    <n v="223"/>
    <n v="98.318181818181813"/>
    <n v="22"/>
    <n v="2163"/>
    <n v="14.863636363636363"/>
    <n v="327"/>
    <n v="699"/>
    <n v="1137"/>
    <n v="873268"/>
    <n v="0.55234933605720127"/>
    <n v="3916"/>
    <n v="23.273694356817384"/>
    <n v="0.64624505928853759"/>
    <n v="506"/>
    <n v="0.7389006342494715"/>
    <n v="946"/>
    <n v="0.46144480519480519"/>
    <n v="2464"/>
    <n v="3954"/>
    <n v="4.9994941831057158"/>
    <n v="0.18327949997902596"/>
    <n v="43692"/>
    <n v="0.28146734342883512"/>
    <n v="67099"/>
    <n v="0.39985318176097989"/>
    <n v="95321"/>
    <n v="2.8629556608918159E-2"/>
    <n v="6825"/>
    <n v="2.384747682369227E-2"/>
    <n v="5685"/>
    <n v="8.2922941398548597E-2"/>
    <n v="19768"/>
    <n v="1"/>
    <n v="79006"/>
    <n v="3591.181818181818"/>
    <n v="3394.6479999578314"/>
    <n v="0.24784874218473055"/>
    <n v="115270"/>
    <n v="5239.545454545455"/>
    <n v="0.36161208657106914"/>
    <n v="68589"/>
    <n v="3117.681818181818"/>
    <n v="0.21516970075321473"/>
    <n v="55902"/>
    <n v="0.17536947049098559"/>
    <n v="1"/>
    <n v="238390"/>
    <n v="238390"/>
    <n v="-80377"/>
    <n v="67609.027522935779"/>
    <n v="90809.233190271814"/>
    <n v="206570.75109938436"/>
    <n v="364989.01181259193"/>
    <n v="23917.027522935779"/>
    <n v="23710.233190271814"/>
    <n v="111249.75109938436"/>
    <n v="-9.2041618380611673E-2"/>
    <n v="-8.3771897796417819E-2"/>
    <n v="8.2697205841938543E-3"/>
    <n v="482349"/>
    <n v="0.55234933605720127"/>
    <n v="177181.86130374478"/>
    <n v="0.27298607071368697"/>
    <n v="0.36502768909429867"/>
    <n v="101.07350901525659"/>
    <n v="0.45324443504599365"/>
    <n v="8.2922941398548597E-2"/>
    <n v="-7221.6823551178159"/>
    <n v="-73155.317644882191"/>
    <n v="1.6405550717887447"/>
    <n v="1.3476102854893974"/>
    <n v="0.73499992029298911"/>
    <n v="70.929175475687103"/>
    <n v="0.23449809136289274"/>
    <n v="2947.0611304091804"/>
    <n v="5239.545454545455"/>
    <n v="92.937544286621133"/>
    <n v="5.7836338418862692"/>
    <n v="4.9994941831057158"/>
  </r>
  <r>
    <x v="4"/>
    <s v="SFO"/>
    <s v="California"/>
    <s v="LAX"/>
    <s v="California"/>
    <s v="SFOLAX"/>
    <s v="A321"/>
    <n v="174.5"/>
    <x v="94"/>
    <n v="337"/>
    <n v="144.83333333333334"/>
    <n v="6"/>
    <n v="869"/>
    <n v="24.833333333333332"/>
    <n v="149"/>
    <n v="260"/>
    <n v="460"/>
    <n v="352839"/>
    <n v="0.82999044890162366"/>
    <n v="1047"/>
    <n v="8.448767724510466"/>
    <n v="0.99333333333333329"/>
    <n v="150"/>
    <n v="0.93189964157706096"/>
    <n v="279"/>
    <n v="0.74433656957928807"/>
    <n v="618"/>
    <n v="0"/>
    <e v="#DIV/0!"/>
    <n v="0.27560360961328217"/>
    <n v="29747"/>
    <n v="0.26370745084959329"/>
    <n v="28463"/>
    <n v="0.40954657475864881"/>
    <n v="44204"/>
    <n v="2.5571182389237869E-2"/>
    <n v="2760"/>
    <n v="2.5571182389237869E-2"/>
    <n v="2760"/>
    <n v="0"/>
    <n v="0"/>
    <n v="1"/>
    <n v="32534"/>
    <n v="5422.333333333333"/>
    <n v="3850.7390735357289"/>
    <n v="0.26735146684197553"/>
    <n v="37262"/>
    <n v="6210.333333333333"/>
    <n v="0.30620428958829815"/>
    <n v="31508"/>
    <n v="5251.333333333333"/>
    <n v="0.258920207083573"/>
    <n v="20386"/>
    <n v="0.16752403648615333"/>
    <n v="1"/>
    <n v="107934"/>
    <n v="107934"/>
    <n v="-13756"/>
    <n v="29946.644295302016"/>
    <n v="30542.988461538462"/>
    <n v="59387.113043478261"/>
    <n v="119876.74580031875"/>
    <n v="199.64429530201596"/>
    <n v="2079.9884615384617"/>
    <n v="15183.113043478261"/>
    <n v="-3.8986619959811696E-2"/>
    <n v="-3.0737935337685297E-2"/>
    <n v="8.2486846221263982E-3"/>
    <n v="292853"/>
    <n v="0.82999044890162366"/>
    <n v="22108.460299194485"/>
    <n v="0.30590155850118611"/>
    <n v="0.34488817846099779"/>
    <n v="124.204833141542"/>
    <n v="0.36856033573157865"/>
    <n v="0"/>
    <n v="-2910.4576333864566"/>
    <n v="-10845.542366613543"/>
    <n v="2.0273991837053527"/>
    <n v="1.0429508020471832"/>
    <n v="0.73124085545798212"/>
    <n v="102.0179211469534"/>
    <n v="0.18887468267645041"/>
    <n v="3729.3012457418008"/>
    <n v="6210.333333333333"/>
    <n v="102.85523621142646"/>
    <n v="6.3521288837744532"/>
    <e v="#DIV/0!"/>
  </r>
  <r>
    <x v="5"/>
    <s v="LAX"/>
    <s v="California"/>
    <s v="YVR"/>
    <s v="British Columbia"/>
    <s v="LAXYVR"/>
    <s v="737-Max 9"/>
    <n v="179"/>
    <x v="95"/>
    <n v="1080"/>
    <n v="155.33333333333334"/>
    <n v="3"/>
    <n v="466"/>
    <n v="20.666666666666668"/>
    <n v="62"/>
    <n v="101"/>
    <n v="303"/>
    <n v="579960"/>
    <n v="0.86778398510242083"/>
    <n v="537"/>
    <n v="1.9906850192061458"/>
    <n v="0.89855072463768115"/>
    <n v="69"/>
    <n v="0.78294573643410847"/>
    <n v="129"/>
    <n v="0.89380530973451322"/>
    <n v="339"/>
    <n v="0"/>
    <e v="#DIV/0!"/>
    <n v="0.1937730524936325"/>
    <n v="18335"/>
    <n v="0.23121717166379557"/>
    <n v="21878"/>
    <n v="0.54286046437894331"/>
    <n v="51366"/>
    <n v="1.93403155747667E-2"/>
    <n v="1830"/>
    <n v="1.280899588886188E-2"/>
    <n v="1212"/>
    <n v="0"/>
    <n v="0"/>
    <n v="1"/>
    <n v="6758"/>
    <n v="2252.6666666666665"/>
    <n v="3394.8113010339453"/>
    <n v="0.20400893557930327"/>
    <n v="15719"/>
    <n v="5239.666666666667"/>
    <n v="0.47452152387852442"/>
    <n v="5867"/>
    <n v="1955.6666666666667"/>
    <n v="0.177111634365755"/>
    <n v="4782"/>
    <n v="0.14435790617641731"/>
    <n v="1"/>
    <n v="94621"/>
    <n v="94621"/>
    <n v="61495"/>
    <n v="20405.080645161292"/>
    <n v="27943.188118811882"/>
    <n v="57468.891089108911"/>
    <n v="105817.15985308209"/>
    <n v="2070.0806451612916"/>
    <n v="6065.1881188118823"/>
    <n v="6102.8910891089108"/>
    <n v="0.10603317470170356"/>
    <n v="0.1142165895654195"/>
    <n v="8.1834148637159321E-3"/>
    <n v="503280"/>
    <n v="0.86778398510242083"/>
    <n v="14416.5042918455"/>
    <n v="0.16315090695910062"/>
    <n v="5.7117732257397059E-2"/>
    <n v="203.04935622317598"/>
    <n v="0.18800866316960738"/>
    <n v="0"/>
    <n v="-4746.0532843606952"/>
    <n v="66241.053284360692"/>
    <n v="1.5581534023606134"/>
    <n v="0.99448055650008116"/>
    <n v="0.88849387447966743"/>
    <n v="169.59689922480621"/>
    <n v="5.0538463977341179E-2"/>
    <n v="2947.2266799594786"/>
    <n v="5239.666666666667"/>
    <n v="234.09027319944045"/>
    <n v="6.5278969957081543"/>
    <e v="#DIV/0!"/>
  </r>
  <r>
    <x v="1"/>
    <s v="OGG"/>
    <s v="Hawaii"/>
    <s v="SFO"/>
    <s v="California"/>
    <s v="OGGSFO"/>
    <s v="737-800"/>
    <n v="166"/>
    <x v="96"/>
    <n v="2338"/>
    <n v="112.2"/>
    <n v="5"/>
    <n v="561"/>
    <n v="18.600000000000001"/>
    <n v="93"/>
    <n v="158"/>
    <n v="310"/>
    <n v="1940540"/>
    <n v="0.67590361445783131"/>
    <n v="830"/>
    <n v="24.190702947845807"/>
    <n v="0.88571428571428568"/>
    <n v="105"/>
    <n v="0.79"/>
    <n v="200"/>
    <n v="0.59047619047619049"/>
    <n v="525"/>
    <n v="203"/>
    <n v="5.985221674876847"/>
    <n v="0.25646939604895785"/>
    <n v="48593"/>
    <n v="0.25476463168117214"/>
    <n v="48270"/>
    <n v="0.45781104032849701"/>
    <n v="86741"/>
    <n v="1.1453060922895037E-2"/>
    <n v="2170"/>
    <n v="1.3089212483308615E-2"/>
    <n v="2480"/>
    <n v="6.4126585351693419E-3"/>
    <n v="1215"/>
    <n v="1"/>
    <n v="100586"/>
    <n v="20117.2"/>
    <n v="4158.0437003777615"/>
    <n v="0.38779397023671835"/>
    <n v="29333"/>
    <n v="5866.6"/>
    <n v="0.11308890431027836"/>
    <n v="54376"/>
    <n v="10875.2"/>
    <n v="0.20963836841699438"/>
    <n v="75085"/>
    <n v="0.28947875703600895"/>
    <n v="1"/>
    <n v="189469"/>
    <n v="-259380"/>
    <n v="-69911"/>
    <n v="54863.064516129038"/>
    <n v="61101.265822784808"/>
    <n v="146900.08064516127"/>
    <n v="262864.4109840751"/>
    <n v="6270.0645161290377"/>
    <n v="12831.265822784808"/>
    <n v="60159.080645161273"/>
    <n v="-3.6026569923835634E-2"/>
    <n v="-2.7857667351966448E-2"/>
    <n v="8.1689025718691861E-3"/>
    <n v="1311618"/>
    <n v="0.67590361445783131"/>
    <n v="90267.960784313735"/>
    <n v="9.7637255609263396E-2"/>
    <n v="0.13366382553309902"/>
    <n v="335.56862745098039"/>
    <n v="0.14352806991059897"/>
    <n v="6.4126585351693419E-3"/>
    <n v="-15852.082196815023"/>
    <n v="-54058.917803184973"/>
    <n v="2.0920900156755584"/>
    <n v="1.0910464913618441"/>
    <n v="0.7468976192032335"/>
    <n v="241.35"/>
    <n v="0.39629174165694653"/>
    <n v="2247.8057011089131"/>
    <n v="5866.6"/>
    <n v="23.190727495992725"/>
    <n v="8.2887700534759361"/>
    <n v="5.985221674876847"/>
  </r>
  <r>
    <x v="2"/>
    <s v="BOI"/>
    <s v="Idaho"/>
    <s v="SEA"/>
    <s v="Washington"/>
    <s v="BOISEA"/>
    <s v="737-800"/>
    <n v="164"/>
    <x v="50"/>
    <n v="399"/>
    <n v="131.625"/>
    <n v="8"/>
    <n v="1053"/>
    <n v="20.25"/>
    <n v="162"/>
    <n v="330"/>
    <n v="561"/>
    <n v="523488"/>
    <n v="0.80259146341463417"/>
    <n v="1312"/>
    <n v="13.335617696160266"/>
    <n v="0.93641618497109824"/>
    <n v="173"/>
    <n v="1"/>
    <n v="330"/>
    <n v="0.69344870210135967"/>
    <n v="809"/>
    <n v="1859"/>
    <n v="5.9978483055406135"/>
    <n v="0.20551547511519155"/>
    <n v="35950"/>
    <n v="0.2857551193075929"/>
    <n v="49986"/>
    <n v="0.40975040874426899"/>
    <n v="71676"/>
    <n v="2.2409476006997244E-2"/>
    <n v="3920"/>
    <n v="1.2828281673393321E-2"/>
    <n v="2244"/>
    <n v="6.3741239152555931E-2"/>
    <n v="11150"/>
    <n v="0.99999999999999989"/>
    <n v="55450"/>
    <n v="6931.25"/>
    <n v="4158.0376150079464"/>
    <n v="0.31646292047620678"/>
    <n v="48399"/>
    <n v="6049.875"/>
    <n v="0.2762216210663288"/>
    <n v="29976"/>
    <n v="3747"/>
    <n v="0.17107831387186248"/>
    <n v="41393"/>
    <n v="0.23623714458560194"/>
    <n v="1"/>
    <n v="174926"/>
    <n v="-175218"/>
    <n v="-292"/>
    <n v="38391.049382716054"/>
    <n v="49986"/>
    <n v="103361.64705882354"/>
    <n v="191738.69644153959"/>
    <n v="2441.0493827160535"/>
    <n v="0"/>
    <n v="31685.647058823539"/>
    <n v="-5.5779693135277219E-4"/>
    <n v="7.5910757365831669E-3"/>
    <n v="8.1488726679359389E-3"/>
    <n v="420147"/>
    <n v="0.80259146341463417"/>
    <n v="40282.985754985741"/>
    <n v="0.33415474662265421"/>
    <n v="0.33471254355400698"/>
    <n v="155.53276353276354"/>
    <n v="0.38980642489414419"/>
    <n v="6.3741239152555931E-2"/>
    <n v="-4265.837055192449"/>
    <n v="3973.837055192449"/>
    <n v="1.7298057907330491"/>
    <n v="1.2608952248675114"/>
    <n v="0.73751319406292193"/>
    <n v="151.47272727272727"/>
    <n v="0.23663148988715227"/>
    <n v="2247.8148881420775"/>
    <n v="6049.875"/>
    <n v="78.961471751187872"/>
    <n v="5.8537511870845202"/>
    <n v="5.9978483055406135"/>
  </r>
  <r>
    <x v="4"/>
    <s v="SFO"/>
    <s v="California"/>
    <s v="YVR"/>
    <s v="British Columbia"/>
    <s v="SFOYVR"/>
    <s v="737-700"/>
    <n v="132"/>
    <x v="97"/>
    <n v="800"/>
    <n v="104.5"/>
    <n v="6"/>
    <n v="627"/>
    <n v="13.833333333333334"/>
    <n v="83"/>
    <n v="133"/>
    <n v="411"/>
    <n v="633600"/>
    <n v="0.79166666666666663"/>
    <n v="792"/>
    <n v="6.3875261324041812"/>
    <n v="0.81372549019607843"/>
    <n v="102"/>
    <n v="0.71505376344086025"/>
    <n v="186"/>
    <n v="0.81547619047619047"/>
    <n v="504"/>
    <n v="0"/>
    <e v="#DIV/0!"/>
    <n v="0.19536643490651795"/>
    <n v="23856"/>
    <n v="0.19990336502632894"/>
    <n v="24410"/>
    <n v="0.57112088380053883"/>
    <n v="69739"/>
    <n v="2.0145935189052402E-2"/>
    <n v="2460"/>
    <n v="1.3463381077561851E-2"/>
    <n v="1644"/>
    <n v="0"/>
    <n v="0"/>
    <n v="0.99999999999999989"/>
    <n v="23522"/>
    <n v="3920.3333333333335"/>
    <n v="3682.489826643829"/>
    <n v="0.25786577210638251"/>
    <n v="31437"/>
    <n v="5239.5"/>
    <n v="0.34463592711964741"/>
    <n v="20916"/>
    <n v="3486"/>
    <n v="0.22929684930605801"/>
    <n v="15343"/>
    <n v="0.16820145146791204"/>
    <n v="1"/>
    <n v="122109"/>
    <n v="122109"/>
    <n v="30891"/>
    <n v="29317.01204819277"/>
    <n v="34137.293233082702"/>
    <n v="85519.357664233583"/>
    <n v="148973.66294550907"/>
    <n v="5461.0120481927697"/>
    <n v="9727.2932330827025"/>
    <n v="15780.357664233583"/>
    <n v="4.8754734848484846E-2"/>
    <n v="5.6900953005447459E-2"/>
    <n v="8.1462181569626133E-3"/>
    <n v="501600"/>
    <n v="0.79166666666666663"/>
    <n v="32133.947368421068"/>
    <n v="0.19272253787878788"/>
    <n v="0.14396780303030304"/>
    <n v="194.7511961722488"/>
    <n v="0.24343899521531098"/>
    <n v="0"/>
    <n v="-5161.4438242515089"/>
    <n v="36052.44382425151"/>
    <n v="1.569720126515078"/>
    <n v="0.88080466792686474"/>
    <n v="0.9286882517084627"/>
    <n v="131.23655913978496"/>
    <n v="0.12565003398602886"/>
    <n v="3274.5071513511743"/>
    <n v="5239.5"/>
    <n v="98.160068076935659"/>
    <n v="6.5454545454545459"/>
    <e v="#DIV/0!"/>
  </r>
  <r>
    <x v="2"/>
    <s v="SFO"/>
    <s v="California"/>
    <s v="SEA"/>
    <s v="Washington"/>
    <s v="SFOSEA"/>
    <s v="A320"/>
    <n v="140.625"/>
    <x v="98"/>
    <n v="679"/>
    <n v="102.375"/>
    <n v="8"/>
    <n v="819"/>
    <n v="18.75"/>
    <n v="150"/>
    <n v="235"/>
    <n v="435"/>
    <n v="763875"/>
    <n v="0.72799999999999998"/>
    <n v="1125"/>
    <n v="16.127658003544006"/>
    <n v="1"/>
    <n v="150"/>
    <n v="0.84532374100719421"/>
    <n v="278"/>
    <n v="0.62320916905444124"/>
    <n v="698"/>
    <n v="1449"/>
    <n v="6"/>
    <n v="0.26819004975707528"/>
    <n v="45761"/>
    <n v="0.24785939084211944"/>
    <n v="42292"/>
    <n v="0.40750986057469712"/>
    <n v="69533"/>
    <n v="1.7845735484589374E-2"/>
    <n v="3045"/>
    <n v="7.6423116820704571E-3"/>
    <n v="1304"/>
    <n v="5.0952651659448275E-2"/>
    <n v="8694"/>
    <n v="1"/>
    <n v="66321"/>
    <n v="8290.125"/>
    <n v="4112.2523794481604"/>
    <n v="0.33472970176598549"/>
    <n v="43191"/>
    <n v="5398.875"/>
    <n v="0.21798993605305528"/>
    <n v="38472"/>
    <n v="4809"/>
    <n v="0.19417260123250543"/>
    <n v="50149"/>
    <n v="0.25310776094845383"/>
    <n v="1"/>
    <n v="170629"/>
    <n v="-198133"/>
    <n v="-27504"/>
    <n v="45761"/>
    <n v="50030.53617021277"/>
    <n v="111572.49195402299"/>
    <n v="207364.02812423575"/>
    <n v="0"/>
    <n v="7738.5361702127702"/>
    <n v="42039.491954022989"/>
    <n v="-3.6005891016200296E-2"/>
    <n v="-2.7860247402350557E-2"/>
    <n v="8.1456436138497394E-3"/>
    <n v="556101"/>
    <n v="0.72799999999999998"/>
    <n v="60503.186813186825"/>
    <n v="0.22337293405334643"/>
    <n v="0.25937882506954674"/>
    <n v="197.72283272283272"/>
    <n v="0.29119710268458426"/>
    <n v="5.0952651659448275E-2"/>
    <n v="-6222.25351552947"/>
    <n v="-21281.746484470532"/>
    <n v="2.1798419487348704"/>
    <n v="1.0870116187328842"/>
    <n v="0.71179724596279026"/>
    <n v="152.12949640287769"/>
    <n v="0.2939066629939811"/>
    <n v="2385.4672508274848"/>
    <n v="5398.875"/>
    <n v="50.78232684621829"/>
    <n v="5.3101343101343099"/>
    <n v="6"/>
  </r>
  <r>
    <x v="0"/>
    <s v="JNU"/>
    <s v="Alaska"/>
    <s v="SEA"/>
    <s v="Washington"/>
    <s v="JNUSEA"/>
    <s v="737-700"/>
    <n v="124"/>
    <x v="78"/>
    <n v="909"/>
    <n v="75"/>
    <n v="11"/>
    <n v="825"/>
    <n v="13.363636363636363"/>
    <n v="147"/>
    <n v="239"/>
    <n v="440"/>
    <n v="1239876"/>
    <n v="0.60483870967741937"/>
    <n v="1364"/>
    <n v="26.462206572769954"/>
    <n v="0.78609625668449201"/>
    <n v="187"/>
    <n v="0.70087976539589447"/>
    <n v="341"/>
    <n v="0.52631578947368418"/>
    <n v="836"/>
    <n v="7169"/>
    <n v="5.999581531594365"/>
    <n v="0.21833391897784571"/>
    <n v="51572"/>
    <n v="0.2375458813667673"/>
    <n v="56110"/>
    <n v="0.3415478796140673"/>
    <n v="80676"/>
    <n v="1.3039410347703497E-2"/>
    <n v="3080"/>
    <n v="7.4426244776827103E-3"/>
    <n v="1758"/>
    <n v="0.18209028521593348"/>
    <n v="43011"/>
    <n v="1"/>
    <n v="110031"/>
    <n v="10002.818181818182"/>
    <n v="4158.0432719176079"/>
    <n v="0.34800003795294465"/>
    <n v="64532"/>
    <n v="5866.545454545455"/>
    <n v="0.20409828547572434"/>
    <n v="59482"/>
    <n v="5407.454545454545"/>
    <n v="0.1881264212587094"/>
    <n v="82136"/>
    <n v="0.25977525531262158"/>
    <n v="1"/>
    <n v="236207"/>
    <n v="-316181"/>
    <n v="-79974"/>
    <n v="65605.197278911568"/>
    <n v="80056.527196652722"/>
    <n v="153284.4"/>
    <n v="298946.12447556428"/>
    <n v="14033.197278911568"/>
    <n v="23946.527196652722"/>
    <n v="72608.399999999994"/>
    <n v="-6.4501611451467725E-2"/>
    <n v="-5.6393166847801768E-2"/>
    <n v="8.1084446036659569E-3"/>
    <n v="749925"/>
    <n v="0.60483870967741937"/>
    <n v="126221.38666666666"/>
    <n v="0.19050856698573082"/>
    <n v="0.25501017843719853"/>
    <n v="234.17696969696971"/>
    <n v="0.25762042870953761"/>
    <n v="0.18209028521593348"/>
    <n v="-10053.465861414936"/>
    <n v="-69920.534138585062"/>
    <n v="1.9971131318771578"/>
    <n v="1.1915607513352233"/>
    <n v="0.69882491403547886"/>
    <n v="164.54545454545453"/>
    <n v="0.34772889880486185"/>
    <n v="2247.8095254992058"/>
    <n v="5866.545454545455"/>
    <n v="31.176538424008019"/>
    <n v="5.8642424242424243"/>
    <n v="5.999581531594365"/>
  </r>
  <r>
    <x v="2"/>
    <s v="SEA"/>
    <s v="Washington"/>
    <s v="SFO"/>
    <s v="California"/>
    <s v="SEASFO"/>
    <s v="A320"/>
    <n v="140.625"/>
    <x v="99"/>
    <n v="679"/>
    <n v="102.375"/>
    <n v="8"/>
    <n v="819"/>
    <n v="16.625"/>
    <n v="133"/>
    <n v="246"/>
    <n v="441"/>
    <n v="763875"/>
    <n v="0.72799999999999998"/>
    <n v="1125"/>
    <n v="15.955082742316787"/>
    <n v="0.88666666666666671"/>
    <n v="150"/>
    <n v="0.8848920863309353"/>
    <n v="278"/>
    <n v="0.63180515759312317"/>
    <n v="698"/>
    <n v="1449"/>
    <n v="6"/>
    <n v="0.23125874696405821"/>
    <n v="36849"/>
    <n v="0.26228654269773632"/>
    <n v="41793"/>
    <n v="0.42425992054775608"/>
    <n v="67602"/>
    <n v="1.9329613847032464E-2"/>
    <n v="3080"/>
    <n v="8.3029477661116721E-3"/>
    <n v="1323"/>
    <n v="5.4562228177305279E-2"/>
    <n v="8694"/>
    <n v="1"/>
    <n v="65612"/>
    <n v="8201.5"/>
    <n v="4112.2945621573563"/>
    <n v="0.33394749432494886"/>
    <n v="43191"/>
    <n v="5398.875"/>
    <n v="0.21983061371988152"/>
    <n v="38060"/>
    <n v="4757.5"/>
    <n v="0.1937151989576229"/>
    <n v="49611"/>
    <n v="0.25250669299754674"/>
    <n v="1"/>
    <n v="159341"/>
    <n v="-196474"/>
    <n v="-37133"/>
    <n v="41559.022556390977"/>
    <n v="47229.487804878045"/>
    <n v="106998.17687074831"/>
    <n v="195786.68723201734"/>
    <n v="4710.0225563909771"/>
    <n v="5436.4878048780447"/>
    <n v="39396.176870748313"/>
    <n v="-4.861135657011946E-2"/>
    <n v="-4.0504223984287782E-2"/>
    <n v="8.1071325858316778E-3"/>
    <n v="556101"/>
    <n v="0.72799999999999998"/>
    <n v="56285.692307692312"/>
    <n v="0.20859564719358534"/>
    <n v="0.25720700376370481"/>
    <n v="183.94017094017093"/>
    <n v="0.27089863172337397"/>
    <n v="5.4562228177305279E-2"/>
    <n v="-6192.8359040021669"/>
    <n v="-30940.164095997832"/>
    <n v="1.8914496321216594"/>
    <n v="1.1574948951973238"/>
    <n v="0.74570053627062327"/>
    <n v="150.33453237410072"/>
    <n v="0.31135112745621024"/>
    <n v="2385.4467328493106"/>
    <n v="5398.875"/>
    <n v="51.331604682175133"/>
    <n v="5.3760683760683765"/>
    <n v="6"/>
  </r>
  <r>
    <x v="3"/>
    <s v="JNU"/>
    <s v="Alaska"/>
    <s v="SEA"/>
    <s v="Washington"/>
    <s v="JNUSEA"/>
    <s v="737-Max 9"/>
    <n v="178"/>
    <x v="54"/>
    <n v="909"/>
    <n v="120.85714285714286"/>
    <n v="7"/>
    <n v="846"/>
    <n v="22.857142857142858"/>
    <n v="160"/>
    <n v="298"/>
    <n v="389"/>
    <n v="1132614"/>
    <n v="0.67897271268057779"/>
    <n v="1246"/>
    <n v="16.839586000853608"/>
    <n v="0.99378881987577639"/>
    <n v="161"/>
    <n v="0.99003322259136217"/>
    <n v="301"/>
    <n v="0.49617346938775508"/>
    <n v="784"/>
    <n v="1101"/>
    <n v="5"/>
    <n v="0.27649987881992644"/>
    <n v="50198"/>
    <n v="0.33357569348051203"/>
    <n v="60560"/>
    <n v="0.34251547800030846"/>
    <n v="62183"/>
    <n v="1.2806530504329434E-2"/>
    <n v="2325"/>
    <n v="4.2798598717694496E-3"/>
    <n v="777"/>
    <n v="3.0322559323154207E-2"/>
    <n v="5505"/>
    <n v="1"/>
    <n v="57165"/>
    <n v="8166.4285714285716"/>
    <n v="3394.67965525413"/>
    <n v="0.31081955447294157"/>
    <n v="36677"/>
    <n v="5239.5714285714284"/>
    <n v="0.19942147816678177"/>
    <n v="49627"/>
    <n v="7089.5714285714284"/>
    <n v="0.26983367497294974"/>
    <n v="40448"/>
    <n v="0.21992529238732689"/>
    <n v="1"/>
    <n v="181548"/>
    <n v="181548"/>
    <n v="-2369"/>
    <n v="50511.737500000003"/>
    <n v="61169.664429530196"/>
    <n v="125325.12082262211"/>
    <n v="237006.52275215229"/>
    <n v="313.73750000000291"/>
    <n v="609.66442953019578"/>
    <n v="63142.120822622106"/>
    <n v="-2.0916216822324286E-3"/>
    <n v="5.9889931927574244E-3"/>
    <n v="8.080614874989853E-3"/>
    <n v="769014"/>
    <n v="0.67897271268057779"/>
    <n v="83235.460992907814"/>
    <n v="0.16029114950018275"/>
    <n v="0.1623827711824152"/>
    <n v="208.08865248226951"/>
    <n v="0.2289204097714736"/>
    <n v="3.0322559323154207E-2"/>
    <n v="-9152.217536021757"/>
    <n v="6783.217536021757"/>
    <n v="2.2463665039823835"/>
    <n v="1.4495708510887499"/>
    <n v="0.57144664117490118"/>
    <n v="201.19601328903656"/>
    <n v="0.22279507347919009"/>
    <n v="2947.0439473680872"/>
    <n v="5239.5714285714284"/>
    <n v="50.238764774687205"/>
    <n v="3.6666666666666665"/>
    <n v="5"/>
  </r>
  <r>
    <x v="3"/>
    <s v="JNU"/>
    <s v="Alaska"/>
    <s v="SEA"/>
    <s v="Washington"/>
    <s v="JNUSEA"/>
    <s v="737-700"/>
    <n v="124"/>
    <x v="78"/>
    <n v="909"/>
    <n v="86"/>
    <n v="8"/>
    <n v="688"/>
    <n v="12.375"/>
    <n v="99"/>
    <n v="207"/>
    <n v="382"/>
    <n v="901728"/>
    <n v="0.69354838709677424"/>
    <n v="992"/>
    <n v="19.245241143832693"/>
    <n v="0.7279411764705882"/>
    <n v="136"/>
    <n v="0.83467741935483875"/>
    <n v="248"/>
    <n v="0.62828947368421051"/>
    <n v="608"/>
    <n v="9294"/>
    <n v="5"/>
    <n v="0.15811197514972927"/>
    <n v="29726"/>
    <n v="0.22176951799410657"/>
    <n v="41694"/>
    <n v="0.34862717147325084"/>
    <n v="65544"/>
    <n v="1.2127272533855302E-2"/>
    <n v="2280"/>
    <n v="1.2191100284033488E-2"/>
    <n v="2292"/>
    <n v="0.24717296256502452"/>
    <n v="46470"/>
    <n v="1"/>
    <n v="70871"/>
    <n v="8858.875"/>
    <n v="3682.5207577464539"/>
    <n v="0.31919416658034239"/>
    <n v="41916"/>
    <n v="5239.5"/>
    <n v="0.18878444901838032"/>
    <n v="63019"/>
    <n v="7877.375"/>
    <n v="0.28382973548738688"/>
    <n v="46225"/>
    <n v="0.20819164891389041"/>
    <n v="1"/>
    <n v="188006"/>
    <n v="188006"/>
    <n v="-34025"/>
    <n v="40835.717171717173"/>
    <n v="49952.231884057968"/>
    <n v="104321.34031413613"/>
    <n v="195109.28936991128"/>
    <n v="11109.717171717173"/>
    <n v="8258.2318840579683"/>
    <n v="38777.340314136134"/>
    <n v="-3.7733107988218176E-2"/>
    <n v="-2.9672849050668373E-2"/>
    <n v="8.0602589375498024E-3"/>
    <n v="625392"/>
    <n v="0.69354838709677424"/>
    <n v="62539.16279069765"/>
    <n v="0.20849524468575889"/>
    <n v="0.24622835267397708"/>
    <n v="205.72093023255815"/>
    <n v="0.22631565482129609"/>
    <n v="0.24717296256502452"/>
    <n v="-7268.1611712389094"/>
    <n v="-26756.838828761091"/>
    <n v="1.5830797959790208"/>
    <n v="1.2176630355421862"/>
    <n v="0.78079064955985356"/>
    <n v="168.12096774193549"/>
    <n v="0.24586981266555322"/>
    <n v="3274.5237915709354"/>
    <n v="5239.5"/>
    <n v="35.749097392862531"/>
    <n v="6.6453488372093021"/>
    <n v="5"/>
  </r>
  <r>
    <x v="5"/>
    <s v="BOI"/>
    <s v="Idaho"/>
    <s v="SEA"/>
    <s v="Washington"/>
    <s v="BOISEA"/>
    <s v="737-900"/>
    <n v="178"/>
    <x v="88"/>
    <n v="399"/>
    <n v="94.125"/>
    <n v="16"/>
    <n v="1506"/>
    <n v="17.375"/>
    <n v="278"/>
    <n v="482"/>
    <n v="747"/>
    <n v="1136352"/>
    <n v="0.5287921348314607"/>
    <n v="2848"/>
    <n v="25.863016138007794"/>
    <n v="0.75543478260869568"/>
    <n v="368"/>
    <n v="0.70058139534883723"/>
    <n v="688"/>
    <n v="0.41685267857142855"/>
    <n v="1792"/>
    <n v="4363"/>
    <n v="4.9995415998166397"/>
    <n v="0.26030119950403779"/>
    <n v="56053"/>
    <n v="0.2666679050241712"/>
    <n v="57424"/>
    <n v="0.33877281867195447"/>
    <n v="72951"/>
    <n v="2.0757967669581451E-2"/>
    <n v="4470"/>
    <n v="1.2204013207082786E-2"/>
    <n v="2628"/>
    <n v="0.10129609592317231"/>
    <n v="21813"/>
    <n v="1"/>
    <n v="95242"/>
    <n v="5952.625"/>
    <n v="3682.5557967322375"/>
    <n v="0.29225647084094081"/>
    <n v="83833"/>
    <n v="5239.5625"/>
    <n v="0.25724718842536476"/>
    <n v="84689"/>
    <n v="5293.0625"/>
    <n v="0.25987388189085109"/>
    <n v="62121"/>
    <n v="0.19062245884284335"/>
    <n v="1"/>
    <n v="215339"/>
    <n v="215339"/>
    <n v="-110546"/>
    <n v="74199.654676258986"/>
    <n v="81966.207468879671"/>
    <n v="175004.27309236949"/>
    <n v="331170.13523750816"/>
    <n v="18146.654676258986"/>
    <n v="24542.207468879671"/>
    <n v="102053.27309236949"/>
    <n v="-9.7281476162315902E-2"/>
    <n v="-8.9320577204647617E-2"/>
    <n v="7.9608989576682859E-3"/>
    <n v="600894"/>
    <n v="0.5287921348314607"/>
    <n v="172451.45551128814"/>
    <n v="0.18950026048266735"/>
    <n v="0.28678173664498324"/>
    <n v="128.50332005312086"/>
    <n v="0.32206345877975151"/>
    <n v="0.10129609592317231"/>
    <n v="-9046.3834523442601"/>
    <n v="-101499.61654765574"/>
    <n v="2.3269116133889196"/>
    <n v="1.2750694700516592"/>
    <n v="0.62190219356994203"/>
    <n v="83.465116279069761"/>
    <n v="0.28848002451947857"/>
    <n v="3274.5214072515955"/>
    <n v="5239.5625"/>
    <n v="58.229867389163914"/>
    <n v="4.713147410358566"/>
    <n v="4.9995415998166397"/>
  </r>
  <r>
    <x v="3"/>
    <s v="OGG"/>
    <s v="Hawaii"/>
    <s v="SEA"/>
    <s v="Washington"/>
    <s v="OGGSEA"/>
    <s v="737-900"/>
    <n v="178"/>
    <x v="100"/>
    <n v="2640"/>
    <n v="134.33333333333334"/>
    <n v="3"/>
    <n v="403"/>
    <n v="20.333333333333332"/>
    <n v="61"/>
    <n v="76"/>
    <n v="266"/>
    <n v="1409760"/>
    <n v="0.75468164794007486"/>
    <n v="534"/>
    <n v="16.81262626262626"/>
    <n v="0.88405797101449279"/>
    <n v="69"/>
    <n v="0.58914728682170547"/>
    <n v="129"/>
    <n v="0.79166666666666663"/>
    <n v="336"/>
    <n v="31"/>
    <n v="5"/>
    <n v="0.23118841856112732"/>
    <n v="25200"/>
    <n v="0.18529935230546229"/>
    <n v="20198"/>
    <n v="0.56506302636648864"/>
    <n v="61593"/>
    <n v="1.458688831397589E-2"/>
    <n v="1590"/>
    <n v="2.4403221959230104E-3"/>
    <n v="266"/>
    <n v="1.4219922570228069E-3"/>
    <n v="155"/>
    <n v="1"/>
    <n v="61913"/>
    <n v="20637.666666666668"/>
    <n v="3682.5299648532555"/>
    <n v="0.35774006598600544"/>
    <n v="15719"/>
    <n v="5239.666666666667"/>
    <n v="9.0826096251740651E-2"/>
    <n v="55053"/>
    <n v="18351"/>
    <n v="0.31810223786163738"/>
    <n v="40382"/>
    <n v="0.23333159990061653"/>
    <n v="1"/>
    <n v="109002"/>
    <n v="109002"/>
    <n v="-64065"/>
    <n v="28504.918032786885"/>
    <n v="34283.447368421053"/>
    <n v="77801.68421052632"/>
    <n v="140590.04961173426"/>
    <n v="3304.9180327868853"/>
    <n v="14085.447368421053"/>
    <n v="16208.68421052632"/>
    <n v="-4.5443905345590736E-2"/>
    <n v="-3.7499515375729618E-2"/>
    <n v="7.9443899698611181E-3"/>
    <n v="1063920"/>
    <n v="0.75468164794007486"/>
    <n v="35382.02729528537"/>
    <n v="7.7319543752128017E-2"/>
    <n v="0.12276344909771876"/>
    <n v="270.09181141439205"/>
    <n v="0.10230750432363335"/>
    <n v="1.4219922570228069E-3"/>
    <n v="-11199.683203911418"/>
    <n v="-52865.316796088584"/>
    <n v="1.8228270317739035"/>
    <n v="0.78147064315124959"/>
    <n v="0.91492625547943296"/>
    <n v="156.57364341085272"/>
    <n v="0.37047026660061283"/>
    <n v="3274.5032893748689"/>
    <n v="5239.666666666667"/>
    <n v="23.970080206674883"/>
    <n v="4.6054590570719602"/>
    <n v="5"/>
  </r>
  <r>
    <x v="4"/>
    <s v="SEA"/>
    <s v="Washington"/>
    <s v="JNU"/>
    <s v="Alaska"/>
    <s v="SEAJNU"/>
    <s v="737-Max 9"/>
    <n v="178"/>
    <x v="42"/>
    <n v="909"/>
    <n v="111.66666666666667"/>
    <n v="9"/>
    <n v="1005"/>
    <n v="21.111111111111111"/>
    <n v="190"/>
    <n v="354"/>
    <n v="462"/>
    <n v="1456218"/>
    <n v="0.62734082397003743"/>
    <n v="1602"/>
    <n v="23.083716475095784"/>
    <n v="0.91787439613526567"/>
    <n v="207"/>
    <n v="0.9147286821705426"/>
    <n v="387"/>
    <n v="0.45833333333333331"/>
    <n v="1008"/>
    <n v="8478"/>
    <n v="5"/>
    <n v="0.23012042416154577"/>
    <n v="57595"/>
    <n v="0.27217298886855629"/>
    <n v="68120"/>
    <n v="0.31171638391893941"/>
    <n v="78017"/>
    <n v="1.1087493307549084E-2"/>
    <n v="2775"/>
    <n v="5.5337579210650387E-3"/>
    <n v="1385"/>
    <n v="0.1693689518223444"/>
    <n v="42390"/>
    <n v="1"/>
    <n v="78362"/>
    <n v="8706.8888888888887"/>
    <n v="3394.6873366141899"/>
    <n v="0.31471567473784401"/>
    <n v="47156"/>
    <n v="5239.5555555555557"/>
    <n v="0.18938685023273746"/>
    <n v="68029"/>
    <n v="7558.7777777777774"/>
    <n v="0.27321651612695941"/>
    <n v="55446"/>
    <n v="0.22268095890245909"/>
    <n v="1"/>
    <n v="250282"/>
    <n v="250282"/>
    <n v="1289"/>
    <n v="62748.236842105267"/>
    <n v="74470.169491525434"/>
    <n v="170218.90909090909"/>
    <n v="307437.31542453979"/>
    <n v="5153.236842105267"/>
    <n v="6350.1694915254338"/>
    <n v="92201.909090909088"/>
    <n v="8.8516966553084777E-4"/>
    <n v="8.7980047114847269E-3"/>
    <n v="7.9128350459538796E-3"/>
    <n v="913545"/>
    <n v="0.62734082397003743"/>
    <n v="123494.0537313433"/>
    <n v="0.17187124455267"/>
    <n v="0.17098607488713916"/>
    <n v="206.85771144278607"/>
    <n v="0.22756623921098579"/>
    <n v="0.1693689518223444"/>
    <n v="-11522.812824948865"/>
    <n v="12811.812824948865"/>
    <n v="2.1878507911928629"/>
    <n v="1.3840983069869719"/>
    <n v="0.608600041090396"/>
    <n v="176.02067183462532"/>
    <n v="0.2215341095244564"/>
    <n v="2947.0557773222572"/>
    <n v="5239.5555555555557"/>
    <n v="43.537183498344362"/>
    <n v="4.1393034825870645"/>
    <n v="5"/>
  </r>
  <r>
    <x v="0"/>
    <s v="SEA"/>
    <s v="Washington"/>
    <s v="JNU"/>
    <s v="Alaska"/>
    <s v="SEAJNU"/>
    <s v="737-700"/>
    <n v="124"/>
    <x v="85"/>
    <n v="909"/>
    <n v="75"/>
    <n v="11"/>
    <n v="825"/>
    <n v="16.272727272727273"/>
    <n v="179"/>
    <n v="290"/>
    <n v="356"/>
    <n v="1239876"/>
    <n v="0.60483870967741937"/>
    <n v="1364"/>
    <n v="28.21343124733929"/>
    <n v="0.95721925133689845"/>
    <n v="187"/>
    <n v="0.85043988269794724"/>
    <n v="341"/>
    <n v="0.42583732057416268"/>
    <n v="836"/>
    <n v="7169"/>
    <n v="5.999581531594365"/>
    <n v="0.23234360520456385"/>
    <n v="55410"/>
    <n v="0.27855234964337083"/>
    <n v="66430"/>
    <n v="0.28937492399877557"/>
    <n v="69011"/>
    <n v="1.0420029939240951E-2"/>
    <n v="2485"/>
    <n v="8.9566132596453421E-3"/>
    <n v="2136"/>
    <n v="0.18035247795440346"/>
    <n v="43011"/>
    <n v="1"/>
    <n v="117313"/>
    <n v="10664.818181818182"/>
    <n v="4158.0550402235594"/>
    <n v="0.35246593657517988"/>
    <n v="64532"/>
    <n v="5866.545454545455"/>
    <n v="0.19388585935974281"/>
    <n v="63419"/>
    <n v="5765.363636363636"/>
    <n v="0.19054186008082083"/>
    <n v="87571"/>
    <n v="0.26310634398425647"/>
    <n v="1"/>
    <n v="238483"/>
    <n v="-332835"/>
    <n v="-94352"/>
    <n v="57886.42458100558"/>
    <n v="78112.517241379304"/>
    <n v="162059.53932584269"/>
    <n v="298058.48114822758"/>
    <n v="2476.42458100558"/>
    <n v="11682.517241379304"/>
    <n v="93048.539325842692"/>
    <n v="-7.6097932373882543E-2"/>
    <n v="-6.823736030874146E-2"/>
    <n v="7.8605720651410832E-3"/>
    <n v="749925"/>
    <n v="0.60483870967741937"/>
    <n v="127708.37333333335"/>
    <n v="0.19234423442344234"/>
    <n v="0.26844216679732491"/>
    <n v="236.93575757575758"/>
    <n v="0.26065539887322065"/>
    <n v="0.18035247795440346"/>
    <n v="-9746.1346498388721"/>
    <n v="-84605.865350161126"/>
    <n v="2.1177099350987389"/>
    <n v="1.3922903207214004"/>
    <n v="0.58997277843365825"/>
    <n v="194.80938416422288"/>
    <n v="0.3672001777904505"/>
    <n v="2247.830100636229"/>
    <n v="5866.545454545455"/>
    <n v="29.241391901873079"/>
    <n v="5.6012121212121215"/>
    <n v="5.999581531594365"/>
  </r>
  <r>
    <x v="2"/>
    <s v="SEA"/>
    <s v="Washington"/>
    <s v="BOI"/>
    <s v="Idaho"/>
    <s v="SEABOI"/>
    <s v="737-800"/>
    <n v="164"/>
    <x v="52"/>
    <n v="399"/>
    <n v="131.625"/>
    <n v="8"/>
    <n v="1053"/>
    <n v="21.75"/>
    <n v="174"/>
    <n v="288"/>
    <n v="591"/>
    <n v="523488"/>
    <n v="0.80259146341463417"/>
    <n v="1312"/>
    <n v="11.51848098098098"/>
    <n v="1.0057803468208093"/>
    <n v="173"/>
    <n v="0.87272727272727268"/>
    <n v="330"/>
    <n v="0.73053152039555003"/>
    <n v="809"/>
    <n v="1859"/>
    <n v="5.9978483055406135"/>
    <n v="0.25283740262126059"/>
    <n v="44042"/>
    <n v="0.21995395858569042"/>
    <n v="38314"/>
    <n v="0.42919553823102224"/>
    <n v="74762"/>
    <n v="2.3812940967099332E-2"/>
    <n v="4148"/>
    <n v="1.0189963890212468E-2"/>
    <n v="1775"/>
    <n v="6.4010195704714945E-2"/>
    <n v="11150"/>
    <n v="1"/>
    <n v="47895"/>
    <n v="5986.875"/>
    <n v="4158.100367494897"/>
    <n v="0.30325190897694032"/>
    <n v="48399"/>
    <n v="6049.875"/>
    <n v="0.30644303460851724"/>
    <n v="25892"/>
    <n v="3236.5"/>
    <n v="0.16393774772379036"/>
    <n v="35752"/>
    <n v="0.22636730869075206"/>
    <n v="1"/>
    <n v="174191"/>
    <n v="-157938"/>
    <n v="16253"/>
    <n v="43788.885057471263"/>
    <n v="43901.458333333336"/>
    <n v="102339.18443316413"/>
    <n v="190029.52782396873"/>
    <n v="-253.11494252873672"/>
    <n v="5587.4583333333358"/>
    <n v="27577.184433164133"/>
    <n v="3.1047512072865088E-2"/>
    <n v="3.8906223214278245E-2"/>
    <n v="7.8587111414131564E-3"/>
    <n v="420147"/>
    <n v="0.80259146341463417"/>
    <n v="40102.202279202262"/>
    <n v="0.33275070297695458"/>
    <n v="0.30170319090408948"/>
    <n v="154.83475783475782"/>
    <n v="0.38805703717984419"/>
    <n v="6.4010195704714945E-2"/>
    <n v="-4113.9409779960915"/>
    <n v="20366.940977996092"/>
    <n v="2.1258314228980137"/>
    <n v="0.96950811337705256"/>
    <n v="0.77168539731052688"/>
    <n v="116.10303030303031"/>
    <n v="0.20524596563542319"/>
    <n v="2247.8658464386235"/>
    <n v="6049.875"/>
    <n v="91.418304352690825"/>
    <n v="5.6248812915479585"/>
    <n v="5.9978483055406135"/>
  </r>
  <r>
    <x v="5"/>
    <s v="SEA"/>
    <s v="Washington"/>
    <s v="BOI"/>
    <s v="Idaho"/>
    <s v="SEABOI"/>
    <s v="737-800"/>
    <n v="159"/>
    <x v="52"/>
    <n v="399"/>
    <n v="108.58333333333333"/>
    <n v="12"/>
    <n v="1303"/>
    <n v="15.916666666666666"/>
    <n v="191"/>
    <n v="323"/>
    <n v="790"/>
    <n v="761292"/>
    <n v="0.68291404612159334"/>
    <n v="1908"/>
    <n v="16.754154154154151"/>
    <n v="0.75793650793650791"/>
    <n v="252"/>
    <n v="0.67291666666666672"/>
    <n v="480"/>
    <n v="0.67176870748299322"/>
    <n v="1176"/>
    <n v="6625"/>
    <n v="5"/>
    <n v="0.19108703962032794"/>
    <n v="38492"/>
    <n v="0.19652794670293938"/>
    <n v="39588"/>
    <n v="0.40873325158734491"/>
    <n v="82334"/>
    <n v="2.3530930266038513E-2"/>
    <n v="4740"/>
    <n v="1.5677358181466164E-2"/>
    <n v="3158"/>
    <n v="0.16444347364188308"/>
    <n v="33125"/>
    <n v="1"/>
    <n v="61698"/>
    <n v="5141.5"/>
    <n v="3682.5493804294583"/>
    <n v="0.28085780486805628"/>
    <n v="62875"/>
    <n v="5239.583333333333"/>
    <n v="0.28621567118997437"/>
    <n v="54862"/>
    <n v="4571.833333333333"/>
    <n v="0.24973939010456261"/>
    <n v="40242"/>
    <n v="0.18318713383740673"/>
    <n v="1"/>
    <n v="201437"/>
    <n v="201437"/>
    <n v="-18240"/>
    <n v="50785.256544502619"/>
    <n v="58830.464396284828"/>
    <n v="122563.01772151898"/>
    <n v="232178.73866230642"/>
    <n v="12293.256544502619"/>
    <n v="19242.464396284828"/>
    <n v="40229.017721518976"/>
    <n v="-2.3959269242288112E-2"/>
    <n v="-1.6103683095940145E-2"/>
    <n v="7.8555861463479662E-3"/>
    <n v="519897"/>
    <n v="0.68291404612159334"/>
    <n v="78149.470452801208"/>
    <n v="0.26459886613809158"/>
    <n v="0.28855813538037967"/>
    <n v="129.17267843438219"/>
    <n v="0.3237410487077248"/>
    <n v="0.16444347364188308"/>
    <n v="-5980.394888525535"/>
    <n v="-12259.605111474466"/>
    <n v="1.8167954702920481"/>
    <n v="0.98097609934295016"/>
    <n v="0.83273725663417342"/>
    <n v="82.474999999999994"/>
    <n v="0.19977461935989912"/>
    <n v="3274.5311697157272"/>
    <n v="5239.583333333333"/>
    <n v="77.771756664714971"/>
    <n v="6.0613967766692252"/>
    <n v="5"/>
  </r>
  <r>
    <x v="2"/>
    <s v="LAX"/>
    <s v="California"/>
    <s v="ANC"/>
    <s v="Alaska"/>
    <s v="LAXANC"/>
    <s v="737-900"/>
    <n v="178"/>
    <x v="101"/>
    <n v="2345"/>
    <n v="116.28571428571429"/>
    <n v="7"/>
    <n v="814"/>
    <n v="16.571428571428573"/>
    <n v="116"/>
    <n v="216"/>
    <n v="482"/>
    <n v="2921870"/>
    <n v="0.6532905296950241"/>
    <n v="1246"/>
    <n v="38.174561403508768"/>
    <n v="0.72049689440993792"/>
    <n v="161"/>
    <n v="0.71760797342192695"/>
    <n v="301"/>
    <n v="0.61479591836734693"/>
    <n v="784"/>
    <n v="11627"/>
    <n v="5.9997419798744298"/>
    <n v="0.19132215268571898"/>
    <n v="74471"/>
    <n v="0.20583746955637081"/>
    <n v="80121"/>
    <n v="0.40632353999034027"/>
    <n v="158159"/>
    <n v="8.6321176434318841E-3"/>
    <n v="3360"/>
    <n v="8.6680848002795158E-3"/>
    <n v="3374"/>
    <n v="0.17921663532385856"/>
    <n v="69759"/>
    <n v="1"/>
    <n v="158732"/>
    <n v="22676"/>
    <n v="4158.0569406466147"/>
    <n v="0.39280667760463456"/>
    <n v="41066"/>
    <n v="5866.5714285714284"/>
    <n v="0.10162411500209108"/>
    <n v="85809"/>
    <n v="12258.428571428571"/>
    <n v="0.21234753041967647"/>
    <n v="118490"/>
    <n v="0.29322167697359791"/>
    <n v="1"/>
    <n v="389244"/>
    <n v="-404097"/>
    <n v="-14853"/>
    <n v="103360.61206896551"/>
    <n v="111650.09722222222"/>
    <n v="257254.47302904565"/>
    <n v="472265.18232023338"/>
    <n v="28889.612068965507"/>
    <n v="31529.097222222219"/>
    <n v="99095.47302904565"/>
    <n v="-5.0833883779908074E-3"/>
    <n v="2.7156377016985395E-3"/>
    <n v="7.7990260796893468E-3"/>
    <n v="1908830"/>
    <n v="0.6532905296950241"/>
    <n v="169554.69287469285"/>
    <n v="0.13321742582661103"/>
    <n v="0.13830081420460186"/>
    <n v="392.48771498771498"/>
    <n v="0.16737215990947335"/>
    <n v="0.17921663532385856"/>
    <n v="-22787.740331461911"/>
    <n v="7934.7403314619114"/>
    <n v="1.842810359067423"/>
    <n v="1.0604719870395447"/>
    <n v="0.80370594909597182"/>
    <n v="266.18272425249171"/>
    <n v="0.30441060106257256"/>
    <n v="2247.8057859785381"/>
    <n v="5866.5714285714284"/>
    <n v="21.323100255061011"/>
    <n v="8.2727272727272734"/>
    <n v="5.9997419798744298"/>
  </r>
  <r>
    <x v="1"/>
    <s v="ANC"/>
    <s v="Alaska"/>
    <s v="LAX"/>
    <s v="California"/>
    <s v="ANCLAX"/>
    <s v="737-800"/>
    <n v="159"/>
    <x v="84"/>
    <n v="2345"/>
    <n v="119.8"/>
    <n v="5"/>
    <n v="599"/>
    <n v="17.8"/>
    <n v="89"/>
    <n v="148"/>
    <n v="363"/>
    <n v="1864275"/>
    <n v="0.7534591194968554"/>
    <n v="795"/>
    <n v="26.109848484848484"/>
    <n v="0.84761904761904761"/>
    <n v="105"/>
    <n v="0.74"/>
    <n v="200"/>
    <n v="0.74081632653061225"/>
    <n v="490"/>
    <n v="7006"/>
    <n v="5.9994290608050242"/>
    <n v="0.19837171933583289"/>
    <n v="55554"/>
    <n v="0.21487948580610605"/>
    <n v="60177"/>
    <n v="0.41983217282628105"/>
    <n v="117574"/>
    <n v="9.0626673808248525E-3"/>
    <n v="2538"/>
    <n v="7.766470273165506E-3"/>
    <n v="2175"/>
    <n v="0.15008748437778968"/>
    <n v="42032"/>
    <n v="1"/>
    <n v="108566"/>
    <n v="21713.200000000001"/>
    <n v="4158.0478746554472"/>
    <n v="0.39104281927155371"/>
    <n v="29333"/>
    <n v="5866.6"/>
    <n v="0.10565424734900876"/>
    <n v="58690"/>
    <n v="11738"/>
    <n v="0.21139494006454587"/>
    <n v="81043"/>
    <n v="0.29190799331489165"/>
    <n v="1"/>
    <n v="280050"/>
    <n v="-277632"/>
    <n v="2418"/>
    <n v="65541.235955056181"/>
    <n v="81320.270270270266"/>
    <n v="158708.70523415977"/>
    <n v="305570.21145948622"/>
    <n v="9987.2359550561814"/>
    <n v="21143.270270270266"/>
    <n v="41134.705234159774"/>
    <n v="1.2970189483847607E-3"/>
    <n v="9.0496532388715419E-3"/>
    <n v="7.7526342904867809E-3"/>
    <n v="1404655"/>
    <n v="0.7534591194968554"/>
    <n v="77882.350584307162"/>
    <n v="0.15021925413364445"/>
    <n v="0.14892223518525968"/>
    <n v="397.35893155258765"/>
    <n v="0.16944943776229751"/>
    <n v="0.15008748437778968"/>
    <n v="-14453.042291897244"/>
    <n v="16871.042291897244"/>
    <n v="1.8028895345455214"/>
    <n v="1.0252826771822294"/>
    <n v="0.81763278252300908"/>
    <n v="300.88499999999999"/>
    <n v="0.28938760935547225"/>
    <n v="2247.8108225736255"/>
    <n v="5866.6"/>
    <n v="22.941534890468592"/>
    <n v="7.8681135225375627"/>
    <n v="5.9994290608050242"/>
  </r>
  <r>
    <x v="2"/>
    <s v="ANC"/>
    <s v="Alaska"/>
    <s v="LAX"/>
    <s v="California"/>
    <s v="ANCLAX"/>
    <s v="737-900"/>
    <n v="178"/>
    <x v="102"/>
    <n v="2345"/>
    <n v="116.28571428571429"/>
    <n v="7"/>
    <n v="814"/>
    <n v="17.428571428571427"/>
    <n v="122"/>
    <n v="171"/>
    <n v="521"/>
    <n v="2921870"/>
    <n v="0.6532905296950241"/>
    <n v="1246"/>
    <n v="36.55378787878788"/>
    <n v="0.75776397515527949"/>
    <n v="161"/>
    <n v="0.56810631229235875"/>
    <n v="301"/>
    <n v="0.66454081632653061"/>
    <n v="784"/>
    <n v="11627"/>
    <n v="5.9997419798744298"/>
    <n v="0.18529665334273845"/>
    <n v="70926"/>
    <n v="0.16252318624761605"/>
    <n v="62209"/>
    <n v="0.45633931603835204"/>
    <n v="174673"/>
    <n v="9.5096271912636834E-3"/>
    <n v="3640"/>
    <n v="4.0833921153695428E-3"/>
    <n v="1563"/>
    <n v="0.18224782506466025"/>
    <n v="69759"/>
    <n v="1"/>
    <n v="151993"/>
    <n v="21713.285714285714"/>
    <n v="4158.0642888230295"/>
    <n v="0.39104416172479001"/>
    <n v="41066"/>
    <n v="5866.5714285714284"/>
    <n v="0.10565367842854753"/>
    <n v="82166"/>
    <n v="11738"/>
    <n v="0.21139483129011924"/>
    <n v="113460"/>
    <n v="0.29190732855654322"/>
    <n v="1"/>
    <n v="382770"/>
    <n v="-388685"/>
    <n v="-5915"/>
    <n v="93599.065573770495"/>
    <n v="109502.39181286551"/>
    <n v="262847.66218809981"/>
    <n v="465949.11957473581"/>
    <n v="22673.065573770495"/>
    <n v="47293.391812865506"/>
    <n v="88174.662188099814"/>
    <n v="-2.0243884909321771E-3"/>
    <n v="5.707505299919759E-3"/>
    <n v="7.7318937908519361E-3"/>
    <n v="1908830"/>
    <n v="0.6532905296950241"/>
    <n v="166118.85995085991"/>
    <n v="0.13100172150027209"/>
    <n v="0.13302610999120426"/>
    <n v="384.53439803439801"/>
    <n v="0.16398055353279234"/>
    <n v="0.18224782506466025"/>
    <n v="-22591.588510676545"/>
    <n v="16676.588510676545"/>
    <n v="1.7832725764677697"/>
    <n v="0.83661349146674346"/>
    <n v="0.90187813043010123"/>
    <n v="206.67441860465115"/>
    <n v="0.29641821459362017"/>
    <n v="2247.8108225736255"/>
    <n v="5866.5714285714284"/>
    <n v="22.268554019605812"/>
    <n v="6.3918918918918921"/>
    <n v="5.9997419798744298"/>
  </r>
  <r>
    <x v="0"/>
    <s v="SFO"/>
    <s v="California"/>
    <s v="SEA"/>
    <s v="Washington"/>
    <s v="SFOSEA"/>
    <s v="737-700"/>
    <n v="108.5"/>
    <x v="103"/>
    <n v="679"/>
    <n v="96.5"/>
    <n v="4"/>
    <n v="386"/>
    <n v="13.75"/>
    <n v="55"/>
    <n v="87"/>
    <n v="244"/>
    <n v="294686"/>
    <n v="0.88940092165898621"/>
    <n v="434"/>
    <n v="7.5262404016538706"/>
    <n v="0.91666666666666663"/>
    <n v="60"/>
    <n v="0.79816513761467889"/>
    <n v="109"/>
    <n v="0.91729323308270672"/>
    <n v="266"/>
    <n v="105"/>
    <n v="5.9714285714285715"/>
    <n v="0.22307753248125067"/>
    <n v="16895"/>
    <n v="0.19911270729903877"/>
    <n v="15080"/>
    <n v="0.53077796556459278"/>
    <n v="40199"/>
    <n v="2.2644449139114821E-2"/>
    <n v="1715"/>
    <n v="1.6108587725784305E-2"/>
    <n v="1220"/>
    <n v="8.2787577902186538E-3"/>
    <n v="627"/>
    <n v="1"/>
    <n v="31294"/>
    <n v="7823.5"/>
    <n v="4157.9857046717816"/>
    <n v="0.33976071048574469"/>
    <n v="20533"/>
    <n v="5133.25"/>
    <n v="0.22292793086226739"/>
    <n v="16918"/>
    <n v="4229.5"/>
    <n v="0.1836796734197555"/>
    <n v="23361"/>
    <n v="0.25363168523223245"/>
    <n v="1"/>
    <n v="75736"/>
    <n v="-92106"/>
    <n v="-16370"/>
    <n v="18430.909090909092"/>
    <n v="18893.333333333332"/>
    <n v="43823.5"/>
    <n v="81147.742424242431"/>
    <n v="1535.9090909090919"/>
    <n v="3813.3333333333321"/>
    <n v="3624.5"/>
    <n v="-5.5550653916372005E-2"/>
    <n v="-4.7937684158526006E-2"/>
    <n v="7.6129697578459984E-3"/>
    <n v="262094"/>
    <n v="0.88940092165898621"/>
    <n v="9339.9792746113962"/>
    <n v="0.25700576206538484"/>
    <n v="0.31255641598175687"/>
    <n v="194.58290155440415"/>
    <n v="0.28657275633932866"/>
    <n v="8.2787577902186538E-3"/>
    <n v="-2243.435606060606"/>
    <n v="-14126.564393939394"/>
    <n v="1.6971312383960984"/>
    <n v="0.83384115299341588"/>
    <n v="0.91084000007500676"/>
    <n v="138.348623853211"/>
    <n v="0.30845304742790747"/>
    <n v="2247.8686697653607"/>
    <n v="5133.25"/>
    <n v="51.287227008477906"/>
    <n v="7.6036269430051817"/>
    <n v="5.9714285714285715"/>
  </r>
  <r>
    <x v="3"/>
    <s v="SEA"/>
    <s v="Washington"/>
    <s v="JNU"/>
    <s v="Alaska"/>
    <s v="SEAJNU"/>
    <s v="737-800"/>
    <n v="152.75"/>
    <x v="72"/>
    <n v="909"/>
    <n v="88.416666666666671"/>
    <n v="12"/>
    <n v="1061"/>
    <n v="14"/>
    <n v="168"/>
    <n v="284"/>
    <n v="610"/>
    <n v="1666197"/>
    <n v="0.57883251500272781"/>
    <n v="1833"/>
    <n v="29.495859940400166"/>
    <n v="0.69421487603305787"/>
    <n v="242"/>
    <n v="0.61739130434782608"/>
    <n v="460"/>
    <n v="0.53934571175950485"/>
    <n v="1131"/>
    <n v="7070"/>
    <n v="4.9997171145685995"/>
    <n v="0.23387497230689311"/>
    <n v="61228"/>
    <n v="0.20398169581127434"/>
    <n v="53402"/>
    <n v="0.40848287611058909"/>
    <n v="106940"/>
    <n v="1.3980244310498935E-2"/>
    <n v="3660"/>
    <n v="4.6600814368329777E-3"/>
    <n v="1220"/>
    <n v="0.13502013002391156"/>
    <n v="35348"/>
    <n v="1"/>
    <n v="108620"/>
    <n v="9051.6666666666661"/>
    <n v="3682.5507111669031"/>
    <n v="0.3229796673267798"/>
    <n v="60255"/>
    <n v="5021.25"/>
    <n v="0.17916718702610124"/>
    <n v="96584"/>
    <n v="8048.666666666667"/>
    <n v="0.28719083215880775"/>
    <n v="70847"/>
    <n v="0.21066231348831124"/>
    <n v="1"/>
    <n v="261798"/>
    <n v="261798"/>
    <n v="-74508"/>
    <n v="88197.476190476184"/>
    <n v="86496.1971830986"/>
    <n v="198277.27868852459"/>
    <n v="372970.95206209936"/>
    <n v="26969.476190476184"/>
    <n v="33094.1971830986"/>
    <n v="91337.278688524588"/>
    <n v="-4.4717401363704293E-2"/>
    <n v="-3.7145219919868452E-2"/>
    <n v="7.5721814438358404E-3"/>
    <n v="964449"/>
    <n v="0.57883251500272781"/>
    <n v="164768.52026390197"/>
    <n v="0.1571230772831784"/>
    <n v="0.2018404786468827"/>
    <n v="213.43072573044299"/>
    <n v="0.23479727803129041"/>
    <n v="0.13502013002391156"/>
    <n v="-12616.746005174946"/>
    <n v="-61891.253994825056"/>
    <n v="2.0930818646943652"/>
    <n v="0.96039789172525714"/>
    <n v="0.7822202993371753"/>
    <n v="116.09130434782608"/>
    <n v="0.2706170406191033"/>
    <n v="3274.4934440005909"/>
    <n v="5021.25"/>
    <n v="35.971149922188218"/>
    <n v="4.5994344957587181"/>
    <n v="4.9997171145685995"/>
  </r>
  <r>
    <x v="0"/>
    <s v="HNL"/>
    <s v="Hawaii"/>
    <s v="ANC"/>
    <s v="Alaska"/>
    <s v="HNLANC"/>
    <s v="737-800"/>
    <n v="132.66666666666666"/>
    <x v="70"/>
    <n v="2777"/>
    <n v="106"/>
    <n v="3"/>
    <n v="318"/>
    <n v="16.333333333333332"/>
    <n v="49"/>
    <n v="100"/>
    <n v="169"/>
    <n v="1105246"/>
    <n v="0.79899497487437188"/>
    <n v="398"/>
    <n v="14.98758865248227"/>
    <n v="0.92452830188679247"/>
    <n v="53"/>
    <n v="1"/>
    <n v="100"/>
    <n v="0.68979591836734699"/>
    <n v="245"/>
    <n v="638"/>
    <n v="6"/>
    <n v="0.24729159206921533"/>
    <n v="29697"/>
    <n v="0.2865707933282815"/>
    <n v="34414"/>
    <n v="0.41450091182373072"/>
    <n v="49777"/>
    <n v="9.9093172563681931E-3"/>
    <n v="1190"/>
    <n v="9.8510271548601456E-3"/>
    <n v="1183"/>
    <n v="3.1876358367544072E-2"/>
    <n v="3828"/>
    <n v="1"/>
    <n v="62319"/>
    <n v="20773"/>
    <n v="4158.0404590086364"/>
    <n v="0.39644642925302492"/>
    <n v="14666"/>
    <n v="4888.666666666667"/>
    <n v="9.3298726414494187E-2"/>
    <n v="33689"/>
    <n v="11229.666666666666"/>
    <n v="0.21431479573011691"/>
    <n v="46520"/>
    <n v="0.29594004860236395"/>
    <n v="1"/>
    <n v="120089"/>
    <n v="-157194"/>
    <n v="-37105"/>
    <n v="32121.244897959183"/>
    <n v="34414"/>
    <n v="72161.923076923078"/>
    <n v="138697.16797488226"/>
    <n v="2424.2448979591827"/>
    <n v="0"/>
    <n v="22384.923076923078"/>
    <n v="-3.3571711637047315E-2"/>
    <n v="-2.6089465459912014E-2"/>
    <n v="7.4822461771353009E-3"/>
    <n v="883086"/>
    <n v="0.79899497487437188"/>
    <n v="29248.050314465392"/>
    <n v="0.10865363909934983"/>
    <n v="0.14222535073639714"/>
    <n v="365.60062893081761"/>
    <n v="0.13165308928009276"/>
    <n v="3.1876358367544072E-2"/>
    <n v="-8269.7226582940875"/>
    <n v="-28835.277341705914"/>
    <n v="1.9581313253139796"/>
    <n v="1.2026527816802473"/>
    <n v="0.71001535342993627"/>
    <n v="344.14"/>
    <n v="0.38737936030777176"/>
    <n v="2247.7932095114161"/>
    <n v="4888.666666666667"/>
    <n v="21.217555897314561"/>
    <n v="7.4622641509433958"/>
    <n v="6"/>
  </r>
  <r>
    <x v="2"/>
    <s v="OME"/>
    <s v="Alaska"/>
    <s v="ANC"/>
    <s v="Alaska"/>
    <s v="OMEANC"/>
    <s v="E175"/>
    <n v="73.625"/>
    <x v="91"/>
    <n v="539"/>
    <n v="50.4375"/>
    <n v="16"/>
    <n v="807"/>
    <n v="6.625"/>
    <n v="106"/>
    <n v="191"/>
    <n v="510"/>
    <n v="634942"/>
    <n v="0.68505942275042442"/>
    <n v="1178"/>
    <n v="23.53802681992337"/>
    <n v="0.68387096774193545"/>
    <n v="155"/>
    <n v="0.68458781362007171"/>
    <n v="279"/>
    <n v="0.68548387096774188"/>
    <n v="744"/>
    <n v="3783"/>
    <n v="5.999735659529474"/>
    <n v="0.19560003477424864"/>
    <n v="38249"/>
    <n v="0.18606268569704471"/>
    <n v="36384"/>
    <n v="0.46314696722527066"/>
    <n v="90567"/>
    <n v="1.8256480539205408E-2"/>
    <n v="3570"/>
    <n v="2.0864549187663325E-2"/>
    <n v="4080"/>
    <n v="0.11606928257656728"/>
    <n v="22697"/>
    <n v="1"/>
    <n v="58756"/>
    <n v="3672.25"/>
    <n v="2496.2160358431984"/>
    <n v="0.33247323510106153"/>
    <n v="50653"/>
    <n v="3165.8125"/>
    <n v="0.28662207736357259"/>
    <n v="32578"/>
    <n v="2036.125"/>
    <n v="0.18434394875625268"/>
    <n v="34737"/>
    <n v="0.1965607387791132"/>
    <n v="1"/>
    <n v="195547"/>
    <n v="-176724"/>
    <n v="18823"/>
    <n v="55930.141509433968"/>
    <n v="53147.30890052356"/>
    <n v="132121.27058823532"/>
    <n v="241198.72099819285"/>
    <n v="17681.141509433968"/>
    <n v="16763.30890052356"/>
    <n v="41554.270588235318"/>
    <n v="2.9645227438096708E-2"/>
    <n v="3.7126099805001173E-2"/>
    <n v="7.4808723669044647E-3"/>
    <n v="434973"/>
    <n v="0.68505942275042442"/>
    <n v="79463.878562577447"/>
    <n v="0.30797616160216207"/>
    <n v="0.2783309341640654"/>
    <n v="214.18835192069392"/>
    <n v="0.39738098686585144"/>
    <n v="0.11606928257656728"/>
    <n v="-4749.9200623870529"/>
    <n v="23572.920062387053"/>
    <n v="1.7596392251815982"/>
    <n v="0.92991121872477811"/>
    <n v="0.86802512106537544"/>
    <n v="130.40860215053763"/>
    <n v="0.17764015812055414"/>
    <n v="1384.0582411277098"/>
    <n v="3165.8125"/>
    <n v="34.284946914791021"/>
    <n v="9.4795539033457246"/>
    <n v="5.999735659529474"/>
  </r>
  <r>
    <x v="2"/>
    <s v="SEA"/>
    <s v="Washington"/>
    <s v="GEG"/>
    <s v="Washington"/>
    <s v="SEAGEG"/>
    <s v="737-800"/>
    <n v="153.42857142857142"/>
    <x v="20"/>
    <n v="223"/>
    <n v="118.21428571428571"/>
    <n v="14"/>
    <n v="1655"/>
    <n v="20.285714285714285"/>
    <n v="284"/>
    <n v="494"/>
    <n v="878"/>
    <n v="479004"/>
    <n v="0.77048417132216018"/>
    <n v="2148"/>
    <n v="14.281585173501577"/>
    <n v="1"/>
    <n v="284"/>
    <n v="0.91481481481481486"/>
    <n v="540"/>
    <n v="0.66264150943396227"/>
    <n v="1325"/>
    <n v="2691"/>
    <n v="5.9988851727982162"/>
    <n v="0.24979239113510146"/>
    <n v="57753"/>
    <n v="0.25076988287399871"/>
    <n v="57979"/>
    <n v="0.37646407501600321"/>
    <n v="87040"/>
    <n v="2.6569609522326603E-2"/>
    <n v="6143"/>
    <n v="2.658258507638276E-2"/>
    <n v="6146"/>
    <n v="6.9821456376187266E-2"/>
    <n v="16143"/>
    <n v="1"/>
    <n v="59384"/>
    <n v="4241.7142857142853"/>
    <n v="4158.0818430563722"/>
    <n v="0.27618666691471255"/>
    <n v="79198"/>
    <n v="5657"/>
    <n v="0.36833880584520079"/>
    <n v="32103"/>
    <n v="2293.0714285714284"/>
    <n v="0.14930655678234905"/>
    <n v="44329"/>
    <n v="0.20616797045773763"/>
    <n v="1"/>
    <n v="231204"/>
    <n v="-215014"/>
    <n v="16190"/>
    <n v="57753"/>
    <n v="63377.854251012141"/>
    <n v="131353.07517084281"/>
    <n v="252483.92942185496"/>
    <n v="0"/>
    <n v="5398.8542510121406"/>
    <n v="44313.075170842814"/>
    <n v="3.3799300214611985E-2"/>
    <n v="4.1212290714818807E-2"/>
    <n v="7.4129905002068217E-3"/>
    <n v="369065"/>
    <n v="0.77048417132216018"/>
    <n v="64063.488217522623"/>
    <n v="0.48267655384923719"/>
    <n v="0.44887725363462516"/>
    <n v="129.94622356495469"/>
    <n v="0.58271849132266673"/>
    <n v="6.9821456376187266E-2"/>
    <n v="-3550.8521015610681"/>
    <n v="19740.852101561068"/>
    <n v="2.1551854153544543"/>
    <n v="1.1379033904892999"/>
    <n v="0.69619585749065127"/>
    <n v="107.36851851851851"/>
    <n v="0.19173111191847891"/>
    <n v="2247.8597165505644"/>
    <n v="5657"/>
    <n v="115.88349471673003"/>
    <n v="7.4253776435045316"/>
    <n v="5.9988851727982162"/>
  </r>
  <r>
    <x v="2"/>
    <s v="GEG"/>
    <s v="Washington"/>
    <s v="SEA"/>
    <s v="Washington"/>
    <s v="GEGSEA"/>
    <s v="737-800"/>
    <n v="153.42857142857142"/>
    <x v="15"/>
    <n v="223"/>
    <n v="118.21428571428571"/>
    <n v="14"/>
    <n v="1655"/>
    <n v="20.214285714285715"/>
    <n v="283"/>
    <n v="540"/>
    <n v="832"/>
    <n v="479004"/>
    <n v="0.77048417132216018"/>
    <n v="2148"/>
    <n v="16.615066876475215"/>
    <n v="0.99647887323943662"/>
    <n v="284"/>
    <n v="1"/>
    <n v="540"/>
    <n v="0.62792452830188683"/>
    <n v="1325"/>
    <n v="2691"/>
    <n v="5.9988851727982162"/>
    <n v="0.21133465342994176"/>
    <n v="47280"/>
    <n v="0.29918961563733398"/>
    <n v="66935"/>
    <n v="0.37267400020561325"/>
    <n v="83375"/>
    <n v="2.605030372651651E-2"/>
    <n v="5828"/>
    <n v="1.8594588795866281E-2"/>
    <n v="4160"/>
    <n v="7.2156838204728208E-2"/>
    <n v="16143"/>
    <n v="0.99999999999999989"/>
    <n v="69087"/>
    <n v="4934.7857142857147"/>
    <n v="4158.0934048371637"/>
    <n v="0.2912556280669803"/>
    <n v="79198"/>
    <n v="5657"/>
    <n v="0.33388138479958179"/>
    <n v="37348"/>
    <n v="2667.7142857142858"/>
    <n v="0.15745097047267331"/>
    <n v="51571"/>
    <n v="0.21741201666076457"/>
    <n v="1"/>
    <n v="223721"/>
    <n v="-237204"/>
    <n v="-13483"/>
    <n v="47447.067137809187"/>
    <n v="66935"/>
    <n v="132778.69591346153"/>
    <n v="247160.76305127071"/>
    <n v="167.06713780918653"/>
    <n v="0"/>
    <n v="49403.695913461532"/>
    <n v="-2.8147990413441223E-2"/>
    <n v="-2.0756050493573167E-2"/>
    <n v="7.3919399198680569E-3"/>
    <n v="369065"/>
    <n v="0.77048417132216018"/>
    <n v="61834.413293051359"/>
    <n v="0.46705455486801778"/>
    <n v="0.49520254528145902"/>
    <n v="125.42477341389728"/>
    <n v="0.56244293010716273"/>
    <n v="7.2156838204728208E-2"/>
    <n v="-3540.7687893764801"/>
    <n v="-9942.2312106235204"/>
    <n v="1.8106336281772826"/>
    <n v="1.3481274824599385"/>
    <n v="0.68437072382587538"/>
    <n v="123.95370370370371"/>
    <n v="0.2305147929787548"/>
    <n v="2247.8392821204911"/>
    <n v="5657"/>
    <n v="99.608386310094602"/>
    <n v="6.0350453172205434"/>
    <n v="5.9988851727982162"/>
  </r>
  <r>
    <x v="0"/>
    <s v="SEA"/>
    <s v="Washington"/>
    <s v="GEG"/>
    <s v="Washington"/>
    <s v="SEAGEG"/>
    <s v="737-700"/>
    <n v="124"/>
    <x v="48"/>
    <n v="223"/>
    <n v="106.72727272727273"/>
    <n v="11"/>
    <n v="1174"/>
    <n v="13"/>
    <n v="143"/>
    <n v="299"/>
    <n v="732"/>
    <n v="304172"/>
    <n v="0.86070381231671556"/>
    <n v="1364"/>
    <n v="11.636847178408692"/>
    <n v="0.76470588235294112"/>
    <n v="187"/>
    <n v="0.87683284457478006"/>
    <n v="341"/>
    <n v="0.87559808612440193"/>
    <n v="836"/>
    <n v="1683"/>
    <n v="5.9994058229352349"/>
    <n v="0.19553507111119611"/>
    <n v="30673"/>
    <n v="0.23176958824991872"/>
    <n v="36357"/>
    <n v="0.44764035775529587"/>
    <n v="70220"/>
    <n v="3.2690113280677259E-2"/>
    <n v="5128"/>
    <n v="2.7998240547725144E-2"/>
    <n v="4392"/>
    <n v="6.4366629055186877E-2"/>
    <n v="10097"/>
    <n v="1"/>
    <n v="48387"/>
    <n v="4398.818181818182"/>
    <n v="4158.0850257944867"/>
    <n v="0.27618623606568604"/>
    <n v="64532"/>
    <n v="5866.545454545455"/>
    <n v="0.36833964051895868"/>
    <n v="26158"/>
    <n v="2378"/>
    <n v="0.14930620958121429"/>
    <n v="36120"/>
    <n v="0.20616791383414099"/>
    <n v="1"/>
    <n v="156867"/>
    <n v="-175197"/>
    <n v="-18330"/>
    <n v="40110.846153846156"/>
    <n v="41464.003344481607"/>
    <n v="80196.612021857916"/>
    <n v="161771.46152018569"/>
    <n v="9437.8461538461561"/>
    <n v="5107.0033444816072"/>
    <n v="9976.6120218579163"/>
    <n v="-6.02619570506161E-2"/>
    <n v="-5.2933130680791342E-2"/>
    <n v="7.3288263698247577E-3"/>
    <n v="261802"/>
    <n v="0.86070381231671556"/>
    <n v="23753.236797274265"/>
    <n v="0.51571808055968338"/>
    <n v="0.57598003761029948"/>
    <n v="125.01703577512777"/>
    <n v="0.56061451020236663"/>
    <n v="6.4366629055186877E-2"/>
    <n v="-2229.2237745623347"/>
    <n v="-16100.776225437665"/>
    <n v="1.6301090753241188"/>
    <n v="1.0595846994535518"/>
    <n v="0.83475026363723503"/>
    <n v="106.61876832844575"/>
    <n v="0.23025875423129147"/>
    <n v="2247.8597165505648"/>
    <n v="5866.545454545455"/>
    <n v="100.88643272537514"/>
    <n v="8.1090289608177173"/>
    <n v="5.9994058229352349"/>
  </r>
  <r>
    <x v="1"/>
    <s v="OME"/>
    <s v="Alaska"/>
    <s v="ANC"/>
    <s v="Alaska"/>
    <s v="OMEANC"/>
    <s v="E175"/>
    <n v="76"/>
    <x v="91"/>
    <n v="539"/>
    <n v="54"/>
    <n v="14"/>
    <n v="756"/>
    <n v="9.1428571428571423"/>
    <n v="128"/>
    <n v="153"/>
    <n v="476"/>
    <n v="573496"/>
    <n v="0.71052631578947367"/>
    <n v="1064"/>
    <n v="21.260153256704982"/>
    <n v="0.91428571428571426"/>
    <n v="140"/>
    <n v="0.6071428571428571"/>
    <n v="252"/>
    <n v="0.70833333333333337"/>
    <n v="672"/>
    <n v="4019"/>
    <n v="6"/>
    <n v="0.20825466375291055"/>
    <n v="37833"/>
    <n v="0.17740150935502871"/>
    <n v="32228"/>
    <n v="0.45544870559870532"/>
    <n v="82740"/>
    <n v="1.830271871060787E-2"/>
    <n v="3325"/>
    <n v="7.855031458657874E-3"/>
    <n v="1427"/>
    <n v="0.13273737112408968"/>
    <n v="24114"/>
    <n v="1"/>
    <n v="53070"/>
    <n v="3790.7142857142858"/>
    <n v="2496.2190704463947"/>
    <n v="0.33247296738544813"/>
    <n v="45751"/>
    <n v="3267.9285714285716"/>
    <n v="0.28662089185701217"/>
    <n v="29426"/>
    <n v="2101.8571428571427"/>
    <n v="0.1843480222024533"/>
    <n v="31375"/>
    <n v="0.1965581185550864"/>
    <n v="1"/>
    <n v="181667"/>
    <n v="-159622"/>
    <n v="22045"/>
    <n v="41379.84375"/>
    <n v="53081.411764705888"/>
    <n v="116809.41176470587"/>
    <n v="211270.66727941175"/>
    <n v="3546.84375"/>
    <n v="20853.411764705888"/>
    <n v="34069.411764705874"/>
    <n v="3.8439675254927669E-2"/>
    <n v="4.5722036083376813E-2"/>
    <n v="7.2823608284491442E-3"/>
    <n v="407484"/>
    <n v="0.71052631578947367"/>
    <n v="64188.25925925927"/>
    <n v="0.31677117190006554"/>
    <n v="0.2783314966451379"/>
    <n v="208.40343915343917"/>
    <n v="0.3866483101176979"/>
    <n v="0.13273737112408968"/>
    <n v="-4176.4048056722686"/>
    <n v="26221.404805672268"/>
    <n v="1.8817337582869222"/>
    <n v="0.89052936680897232"/>
    <n v="0.85735695447019322"/>
    <n v="127.88888888888889"/>
    <n v="0.1727061051264126"/>
    <n v="1384.0916217628719"/>
    <n v="3267.9285714285716"/>
    <n v="35.559480257348305"/>
    <n v="6.2857142857142856"/>
    <n v="6"/>
  </r>
  <r>
    <x v="0"/>
    <s v="LAX"/>
    <s v="California"/>
    <s v="GEG"/>
    <s v="Washington"/>
    <s v="LAXGEG"/>
    <s v="737-900"/>
    <n v="178"/>
    <x v="76"/>
    <n v="945"/>
    <n v="143.5"/>
    <n v="6"/>
    <n v="861"/>
    <n v="23"/>
    <n v="138"/>
    <n v="199"/>
    <n v="524"/>
    <n v="1009260"/>
    <n v="0.8061797752808989"/>
    <n v="1068"/>
    <n v="15.245195729537365"/>
    <n v="1"/>
    <n v="138"/>
    <n v="0.77131782945736438"/>
    <n v="258"/>
    <n v="0.77976190476190477"/>
    <n v="672"/>
    <n v="178"/>
    <n v="5.9943820224719104"/>
    <n v="0.24466126137975741"/>
    <n v="52083"/>
    <n v="0.21010156051823109"/>
    <n v="44726"/>
    <n v="0.51074324260844239"/>
    <n v="108726"/>
    <n v="1.718355114196864E-2"/>
    <n v="3658"/>
    <n v="1.2298123808002706E-2"/>
    <n v="2618"/>
    <n v="5.0122605435977416E-3"/>
    <n v="1067"/>
    <n v="1"/>
    <n v="63391"/>
    <n v="10565.166666666666"/>
    <n v="4158.096827657042"/>
    <n v="0.35182235443642157"/>
    <n v="35199"/>
    <n v="5866.5"/>
    <n v="0.19535572958002875"/>
    <n v="34269"/>
    <n v="5711.5"/>
    <n v="0.19019419577198229"/>
    <n v="47320"/>
    <n v="0.26262772021156738"/>
    <n v="1"/>
    <n v="212878"/>
    <n v="-180179"/>
    <n v="32699"/>
    <n v="52083"/>
    <n v="57986.472361809043"/>
    <n v="139434.87022900765"/>
    <n v="249504.3425908167"/>
    <n v="0"/>
    <n v="13260.472361809043"/>
    <n v="30708.870229007647"/>
    <n v="3.2398985395240075E-2"/>
    <n v="3.9659972420522077E-2"/>
    <n v="7.2609870252820022E-3"/>
    <n v="813645"/>
    <n v="0.8061797752808989"/>
    <n v="50923.202090592298"/>
    <n v="0.21092483601846898"/>
    <n v="0.1785258506232289"/>
    <n v="246.00580720092915"/>
    <n v="0.26032360550362871"/>
    <n v="5.0122605435977416E-3"/>
    <n v="-7328.2237651361147"/>
    <n v="40027.223765136114"/>
    <n v="1.961111880870813"/>
    <n v="0.90079469291995196"/>
    <n v="0.84071656200369071"/>
    <n v="173.35658914728683"/>
    <n v="0.22228694369544996"/>
    <n v="2247.8556922430498"/>
    <n v="5866.5"/>
    <n v="56.476808515604944"/>
    <n v="7.2891986062717766"/>
    <n v="5.9943820224719104"/>
  </r>
  <r>
    <x v="4"/>
    <s v="SEA"/>
    <s v="Washington"/>
    <s v="JNU"/>
    <s v="Alaska"/>
    <s v="SEAJNU"/>
    <s v="737-700"/>
    <n v="124"/>
    <x v="85"/>
    <n v="909"/>
    <n v="57.0625"/>
    <n v="16"/>
    <n v="913"/>
    <n v="11.1875"/>
    <n v="179"/>
    <n v="290"/>
    <n v="444"/>
    <n v="1803456"/>
    <n v="0.46018145161290325"/>
    <n v="1984"/>
    <n v="41.037718177948058"/>
    <n v="0.65808823529411764"/>
    <n v="272"/>
    <n v="0.58467741935483875"/>
    <n v="496"/>
    <n v="0.36513157894736842"/>
    <n v="1216"/>
    <n v="15324"/>
    <n v="5"/>
    <n v="0.19615000440670996"/>
    <n v="53414"/>
    <n v="0.2085475484003643"/>
    <n v="56790"/>
    <n v="0.29766958488792267"/>
    <n v="81059"/>
    <n v="9.7498457651517371E-3"/>
    <n v="2655"/>
    <n v="6.5145862099356619E-3"/>
    <n v="1774"/>
    <n v="0.28136843032991571"/>
    <n v="76620"/>
    <n v="1"/>
    <n v="151123"/>
    <n v="9445.1875"/>
    <n v="3682.539056988971"/>
    <n v="0.32297933546055485"/>
    <n v="83833"/>
    <n v="5239.5625"/>
    <n v="0.17916747701980967"/>
    <n v="134378"/>
    <n v="8398.625"/>
    <n v="0.28719200347080487"/>
    <n v="98569"/>
    <n v="0.21066118404883064"/>
    <n v="1"/>
    <n v="272312"/>
    <n v="272312"/>
    <n v="-195591"/>
    <n v="81165.407821229048"/>
    <n v="97130.482758620681"/>
    <n v="221999.42342342343"/>
    <n v="400295.31400327315"/>
    <n v="27751.407821229048"/>
    <n v="40340.482758620681"/>
    <n v="140940.42342342343"/>
    <n v="-0.10845343606941339"/>
    <n v="-0.10120927839370378"/>
    <n v="7.2441576757096143E-3"/>
    <n v="829917"/>
    <n v="0.46018145161290325"/>
    <n v="229557.64731653885"/>
    <n v="0.1509945349373647"/>
    <n v="0.25944797100677808"/>
    <n v="214.33953997809419"/>
    <n v="0.23579707368327193"/>
    <n v="0.28136843032991571"/>
    <n v="-13064.519625204572"/>
    <n v="-182526.48037479544"/>
    <n v="2.0370275484542226"/>
    <n v="1.1876839744226537"/>
    <n v="0.69147800617336774"/>
    <n v="114.49596774193549"/>
    <n v="0.36197082758012866"/>
    <n v="3274.4998008249172"/>
    <n v="5239.5625"/>
    <n v="22.247825672008435"/>
    <n v="4.8510405257393208"/>
    <n v="5"/>
  </r>
  <r>
    <x v="1"/>
    <s v="GEG"/>
    <s v="Washington"/>
    <s v="LAX"/>
    <s v="California"/>
    <s v="GEGLAX"/>
    <s v="737-900"/>
    <n v="178"/>
    <x v="67"/>
    <n v="945"/>
    <n v="121.6"/>
    <n v="10"/>
    <n v="1216"/>
    <n v="19.100000000000001"/>
    <n v="191"/>
    <n v="354"/>
    <n v="671"/>
    <n v="1682100"/>
    <n v="0.68314606741573036"/>
    <n v="1780"/>
    <n v="27.289198606271778"/>
    <n v="0.83043478260869563"/>
    <n v="230"/>
    <n v="0.82325581395348835"/>
    <n v="430"/>
    <n v="0.59910714285714284"/>
    <n v="1120"/>
    <n v="569"/>
    <n v="5.9982425307557117"/>
    <n v="0.23573691615746162"/>
    <n v="69867"/>
    <n v="0.26742628476568697"/>
    <n v="79259"/>
    <n v="0.45230567824088913"/>
    <n v="134053"/>
    <n v="1.5824439818204517E-2"/>
    <n v="4690"/>
    <n v="1.7190942617004695E-2"/>
    <n v="5095"/>
    <n v="1.1515738400753095E-2"/>
    <n v="3413"/>
    <n v="1"/>
    <n v="113470"/>
    <n v="11347"/>
    <n v="4158.0554136874362"/>
    <n v="0.35662427949135389"/>
    <n v="58665"/>
    <n v="5866.5"/>
    <n v="0.18437792682083615"/>
    <n v="61341"/>
    <n v="6134.1"/>
    <n v="0.19278831345976152"/>
    <n v="84702"/>
    <n v="0.26620948022804847"/>
    <n v="1"/>
    <n v="296377"/>
    <n v="-318178"/>
    <n v="-21801"/>
    <n v="84133.036649214657"/>
    <n v="96275.056497175145"/>
    <n v="223754.6348733234"/>
    <n v="404162.72801971319"/>
    <n v="14266.036649214657"/>
    <n v="17016.056497175145"/>
    <n v="89701.634873323404"/>
    <n v="-1.2960584983056894E-2"/>
    <n v="-5.7681631282496164E-3"/>
    <n v="7.1924218548072771E-3"/>
    <n v="1149120"/>
    <n v="0.68314606741573036"/>
    <n v="135881.32894736843"/>
    <n v="0.17619463765531182"/>
    <n v="0.1891552226383687"/>
    <n v="240.92434210526315"/>
    <n v="0.25494639376218325"/>
    <n v="1.1515738400753095E-2"/>
    <n v="-12098.37280197132"/>
    <n v="-9702.6271980286801"/>
    <n v="1.9094276979823945"/>
    <n v="1.1586148526156148"/>
    <n v="0.75234575253512037"/>
    <n v="184.32325581395349"/>
    <n v="0.28579140756536436"/>
    <n v="2247.8124361593464"/>
    <n v="5866.5"/>
    <n v="44.559754851889679"/>
    <n v="8.046875"/>
    <n v="5.9982425307557117"/>
  </r>
  <r>
    <x v="1"/>
    <s v="LAX"/>
    <s v="California"/>
    <s v="ANC"/>
    <s v="Alaska"/>
    <s v="LAXANC"/>
    <s v="737-800"/>
    <n v="159"/>
    <x v="83"/>
    <n v="2345"/>
    <n v="119.8"/>
    <n v="5"/>
    <n v="599"/>
    <n v="20.6"/>
    <n v="103"/>
    <n v="196"/>
    <n v="300"/>
    <n v="1864275"/>
    <n v="0.7534591194968554"/>
    <n v="795"/>
    <n v="27.267543859649123"/>
    <n v="0.98095238095238091"/>
    <n v="105"/>
    <n v="0.98"/>
    <n v="200"/>
    <n v="0.61224489795918369"/>
    <n v="490"/>
    <n v="7006"/>
    <n v="5.9994290608050242"/>
    <n v="0.2266544691231952"/>
    <n v="63922"/>
    <n v="0.25035103395455705"/>
    <n v="70605"/>
    <n v="0.3601289251978555"/>
    <n v="101565"/>
    <n v="7.4461747936345841E-3"/>
    <n v="2100"/>
    <n v="6.3824355374010721E-3"/>
    <n v="1800"/>
    <n v="0.14903696139335659"/>
    <n v="42032"/>
    <n v="1"/>
    <n v="113380"/>
    <n v="22676"/>
    <n v="4158.0569406466138"/>
    <n v="0.39280492790377008"/>
    <n v="29333"/>
    <n v="5866.6"/>
    <n v="0.10162415726055113"/>
    <n v="61293"/>
    <n v="12258.6"/>
    <n v="0.21234955411894318"/>
    <n v="84636"/>
    <n v="0.2932213607167356"/>
    <n v="1"/>
    <n v="282024"/>
    <n v="-288642"/>
    <n v="-6618"/>
    <n v="65163.203883495145"/>
    <n v="72045.918367346938"/>
    <n v="165889.5"/>
    <n v="303098.62225084205"/>
    <n v="1241.2038834951454"/>
    <n v="1440.9183673469379"/>
    <n v="64324.5"/>
    <n v="-3.5499054592267772E-3"/>
    <n v="3.638585750583157E-3"/>
    <n v="7.1884912098099342E-3"/>
    <n v="1404655"/>
    <n v="0.7534591194968554"/>
    <n v="78528.267111853056"/>
    <n v="0.15127811079374021"/>
    <n v="0.15482801625296697"/>
    <n v="400.65442404006677"/>
    <n v="0.17085476504906899"/>
    <n v="0.14903696139335659"/>
    <n v="-13401.324450168415"/>
    <n v="6783.3244501684148"/>
    <n v="2.0499672040681478"/>
    <n v="1.188752160174847"/>
    <n v="0.69796532966913283"/>
    <n v="353.02499999999998"/>
    <n v="0.3001021189685984"/>
    <n v="2247.8372205243686"/>
    <n v="5866.6"/>
    <n v="21.96750844458742"/>
    <n v="6.5108514190317193"/>
    <n v="5.9994290608050242"/>
  </r>
  <r>
    <x v="3"/>
    <s v="YVR"/>
    <s v="British Columbia"/>
    <s v="SFO"/>
    <s v="California"/>
    <s v="YVRSFO"/>
    <s v="A320"/>
    <n v="150"/>
    <x v="47"/>
    <n v="800"/>
    <n v="112.375"/>
    <n v="8"/>
    <n v="899"/>
    <n v="16"/>
    <n v="128"/>
    <n v="177"/>
    <n v="594"/>
    <n v="960000"/>
    <n v="0.74916666666666665"/>
    <n v="1200"/>
    <n v="8.4367432150313153"/>
    <n v="0.8"/>
    <n v="160"/>
    <n v="0.59797297297297303"/>
    <n v="296"/>
    <n v="0.79838709677419351"/>
    <n v="744"/>
    <n v="0"/>
    <e v="#DIV/0!"/>
    <n v="0.208967429953065"/>
    <n v="35262"/>
    <n v="0.20155975916180724"/>
    <n v="34012"/>
    <n v="0.55071587730526717"/>
    <n v="92930"/>
    <n v="2.115630777983217E-2"/>
    <n v="3570"/>
    <n v="1.7600625800028444E-2"/>
    <n v="2970"/>
    <n v="0"/>
    <n v="0"/>
    <n v="1"/>
    <n v="30496"/>
    <n v="3812"/>
    <n v="3614.6649510046523"/>
    <n v="0.25235005957897522"/>
    <n v="41138"/>
    <n v="5142.25"/>
    <n v="0.34041109492916721"/>
    <n v="28930"/>
    <n v="3616.25"/>
    <n v="0.23939163246392162"/>
    <n v="20284"/>
    <n v="0.16784721302793593"/>
    <n v="1"/>
    <n v="168744"/>
    <n v="168744"/>
    <n v="47896"/>
    <n v="44077.5"/>
    <n v="56878.824858757056"/>
    <n v="116397.17171717172"/>
    <n v="217353.49657592876"/>
    <n v="8815.5"/>
    <n v="22866.824858757056"/>
    <n v="23467.171717171717"/>
    <n v="4.9891666666666667E-2"/>
    <n v="5.7072590699990725E-2"/>
    <n v="7.180924033324057E-3"/>
    <n v="719200"/>
    <n v="0.74916666666666665"/>
    <n v="56498.269187986647"/>
    <n v="0.17577499999999999"/>
    <n v="0.12588333333333335"/>
    <n v="187.70189098998887"/>
    <n v="0.23462736373748608"/>
    <n v="0"/>
    <n v="-6893.6870719910967"/>
    <n v="54789.687071991095"/>
    <n v="1.6304468447140636"/>
    <n v="0.85008067918477037"/>
    <n v="0.92406535457937866"/>
    <n v="114.9054054054054"/>
    <n v="0.12020575546389797"/>
    <n v="3429.0483024844107"/>
    <n v="5142.25"/>
    <n v="106.5577056319905"/>
    <n v="7.2747497219132367"/>
    <e v="#DIV/0!"/>
  </r>
  <r>
    <x v="0"/>
    <s v="SEA"/>
    <s v="Washington"/>
    <s v="JNU"/>
    <s v="Alaska"/>
    <s v="SEAJNU"/>
    <s v="737-Max 9"/>
    <n v="172.5"/>
    <x v="42"/>
    <n v="909"/>
    <n v="127.625"/>
    <n v="8"/>
    <n v="1021"/>
    <n v="19.875"/>
    <n v="159"/>
    <n v="263"/>
    <n v="600"/>
    <n v="1254420"/>
    <n v="0.73985507246376814"/>
    <n v="1380"/>
    <n v="19.877644742443589"/>
    <n v="0.8932584269662921"/>
    <n v="178"/>
    <n v="0.78978978978978975"/>
    <n v="333"/>
    <n v="0.69124423963133641"/>
    <n v="868"/>
    <n v="4927"/>
    <n v="6"/>
    <n v="0.23624645160323868"/>
    <n v="63083"/>
    <n v="0.21952123795043105"/>
    <n v="58617"/>
    <n v="0.40656575113661048"/>
    <n v="108562"/>
    <n v="1.5729041052797148E-2"/>
    <n v="4200"/>
    <n v="1.1227539303877583E-2"/>
    <n v="2998"/>
    <n v="0.11070997895304507"/>
    <n v="29562"/>
    <n v="0.99999999999999989"/>
    <n v="87408"/>
    <n v="10926"/>
    <n v="4397.3016487895438"/>
    <n v="0.35394302605737887"/>
    <n v="50976"/>
    <n v="6372"/>
    <n v="0.20641817335142029"/>
    <n v="47044"/>
    <n v="5880.5"/>
    <n v="0.19049624425502623"/>
    <n v="61527"/>
    <n v="0.2491425563361746"/>
    <n v="1"/>
    <n v="267022"/>
    <n v="-246955"/>
    <n v="20067"/>
    <n v="70621.22012578616"/>
    <n v="74218.482889733845"/>
    <n v="157053.02666666667"/>
    <n v="301892.72968218668"/>
    <n v="7538.2201257861598"/>
    <n v="15601.482889733845"/>
    <n v="48491.026666666672"/>
    <n v="1.5997034486057302E-2"/>
    <n v="2.3134868074706504E-2"/>
    <n v="7.137833588649202E-3"/>
    <n v="928089"/>
    <n v="0.73985507246376814"/>
    <n v="83494.750244857976"/>
    <n v="0.21286490967937374"/>
    <n v="0.19686787519331644"/>
    <n v="232.57590597453478"/>
    <n v="0.25585908248023626"/>
    <n v="0.11070997895304507"/>
    <n v="-8953.8412102733346"/>
    <n v="29020.841210273335"/>
    <n v="2.1224346638255454"/>
    <n v="1.0541959605591469"/>
    <n v="0.74903153798716249"/>
    <n v="176.02702702702703"/>
    <n v="0.2304192163941548"/>
    <n v="2366.6787795814489"/>
    <n v="6372"/>
    <n v="51.364234205268673"/>
    <n v="7.0499510284035258"/>
    <n v="6"/>
  </r>
  <r>
    <x v="1"/>
    <s v="SFO"/>
    <s v="California"/>
    <s v="LAX"/>
    <s v="California"/>
    <s v="SFOLAX"/>
    <s v="A321"/>
    <n v="192.5"/>
    <x v="94"/>
    <n v="337"/>
    <n v="159.875"/>
    <n v="8"/>
    <n v="1279"/>
    <n v="22.5"/>
    <n v="180"/>
    <n v="339"/>
    <n v="760"/>
    <n v="518980"/>
    <n v="0.83051948051948055"/>
    <n v="1540"/>
    <n v="11.265023632680622"/>
    <n v="0.9"/>
    <n v="200"/>
    <n v="0.90159574468085102"/>
    <n v="376"/>
    <n v="0.78838174273858919"/>
    <n v="964"/>
    <n v="1419"/>
    <n v="5.9971811134601829"/>
    <n v="0.21916751292073955"/>
    <n v="38632"/>
    <n v="0.23176771602171706"/>
    <n v="40853"/>
    <n v="0.44042276773304134"/>
    <n v="77632"/>
    <n v="3.0181486041062706E-2"/>
    <n v="5320"/>
    <n v="3.0181486041062706E-2"/>
    <n v="5320"/>
    <n v="4.8279031242376619E-2"/>
    <n v="8510"/>
    <n v="1"/>
    <n v="50907"/>
    <n v="6363.375"/>
    <n v="4519.0317978841367"/>
    <n v="0.2983875222001442"/>
    <n v="55629"/>
    <n v="6953.625"/>
    <n v="0.32606516731435403"/>
    <n v="29324"/>
    <n v="3665.5"/>
    <n v="0.17188040350044254"/>
    <n v="34747"/>
    <n v="0.20366690698505924"/>
    <n v="1"/>
    <n v="176267"/>
    <n v="-170607"/>
    <n v="5660"/>
    <n v="42924.444444444445"/>
    <n v="45311.882005899708"/>
    <n v="98470.063157894736"/>
    <n v="186706.38960823888"/>
    <n v="4292.4444444444453"/>
    <n v="4458.882005899708"/>
    <n v="20838.063157894736"/>
    <n v="1.0906007938648888E-2"/>
    <n v="1.8032821497995798E-2"/>
    <n v="7.12681355934691E-3"/>
    <n v="431023"/>
    <n v="0.83051948051948055"/>
    <n v="34233.445660672383"/>
    <n v="0.33964121931480984"/>
    <n v="0.32873521137616091"/>
    <n v="131.16262705238466"/>
    <n v="0.38920660846404947"/>
    <n v="4.8279031242376619E-2"/>
    <n v="-3698.6737010298611"/>
    <n v="9358.6737010298602"/>
    <n v="1.8932795305409347"/>
    <n v="1.0649608727687552"/>
    <n v="0.78933486071655723"/>
    <n v="108.65159574468085"/>
    <n v="0.19712708561443718"/>
    <n v="2603.1015074774477"/>
    <n v="6953.625"/>
    <n v="113.53726735996642"/>
    <n v="8.3189992181391705"/>
    <n v="5.9971811134601829"/>
  </r>
  <r>
    <x v="4"/>
    <s v="SFO"/>
    <s v="California"/>
    <s v="LAX"/>
    <s v="California"/>
    <s v="SFOLAX"/>
    <s v="737-Max 9"/>
    <n v="179"/>
    <x v="104"/>
    <n v="337"/>
    <n v="148.57142857142858"/>
    <n v="7"/>
    <n v="1040"/>
    <n v="23"/>
    <n v="161"/>
    <n v="301"/>
    <n v="578"/>
    <n v="422261"/>
    <n v="0.83000798084596972"/>
    <n v="1253"/>
    <n v="9.8568956785955439"/>
    <n v="1"/>
    <n v="161"/>
    <n v="1"/>
    <n v="301"/>
    <n v="0.73072060682680151"/>
    <n v="791"/>
    <n v="752"/>
    <n v="5"/>
    <n v="0.24185115810220187"/>
    <n v="32150"/>
    <n v="0.25669322139724521"/>
    <n v="34123"/>
    <n v="0.42959987362054569"/>
    <n v="57108"/>
    <n v="2.6178601250253886E-2"/>
    <n v="3480"/>
    <n v="1.7392220140973271E-2"/>
    <n v="2312"/>
    <n v="2.8284925488780061E-2"/>
    <n v="3760"/>
    <n v="1"/>
    <n v="33461"/>
    <n v="4780.1428571428569"/>
    <n v="3394.6793281642681"/>
    <n v="0.2723462095684589"/>
    <n v="36677"/>
    <n v="5239.5714285714284"/>
    <n v="0.29852191890088065"/>
    <n v="29049"/>
    <n v="4149.8571428571431"/>
    <n v="0.23643600136738779"/>
    <n v="23675"/>
    <n v="0.19269587016327261"/>
    <n v="0.99999999999999989"/>
    <n v="132933"/>
    <n v="132933"/>
    <n v="10071"/>
    <n v="32150"/>
    <n v="34123"/>
    <n v="78152.989619377156"/>
    <n v="144425.98961937716"/>
    <n v="0"/>
    <n v="0"/>
    <n v="21044.989619377156"/>
    <n v="2.3850177970496919E-2"/>
    <n v="3.0970009279764059E-2"/>
    <n v="7.1198313092671398E-3"/>
    <n v="350480"/>
    <n v="0.83000798084596972"/>
    <n v="26455.624038461538"/>
    <n v="0.31481240275564165"/>
    <n v="0.29096222478514472"/>
    <n v="124.2048076923077"/>
    <n v="0.3685602602145629"/>
    <n v="2.8284925488780061E-2"/>
    <n v="-3006.4270884824509"/>
    <n v="13077.427088482451"/>
    <n v="2.0279530038273106"/>
    <n v="1.1512867214299138"/>
    <n v="0.73320134416358917"/>
    <n v="113.36544850498339"/>
    <n v="0.17809723695395424"/>
    <n v="2947.0739010742009"/>
    <n v="5239.5714285714284"/>
    <n v="105.50989215178383"/>
    <n v="5.569230769230769"/>
    <n v="5"/>
  </r>
  <r>
    <x v="2"/>
    <s v="YYC"/>
    <s v="Alberta"/>
    <s v="SEA"/>
    <s v="Washington"/>
    <s v="YYCSEA"/>
    <s v="737-800"/>
    <n v="156.6"/>
    <x v="105"/>
    <n v="452"/>
    <n v="144.4"/>
    <n v="5"/>
    <n v="722"/>
    <n v="19"/>
    <n v="95"/>
    <n v="180"/>
    <n v="448"/>
    <n v="353916"/>
    <n v="0.92209450830140482"/>
    <n v="783"/>
    <n v="3.8618181818181818"/>
    <n v="1"/>
    <n v="95"/>
    <n v="1"/>
    <n v="180"/>
    <n v="0.8801571709233792"/>
    <n v="509"/>
    <n v="0"/>
    <e v="#DIV/0!"/>
    <n v="0.21891909984491625"/>
    <n v="39243"/>
    <n v="0.23578306128596771"/>
    <n v="42266"/>
    <n v="0.51533543830679807"/>
    <n v="92378"/>
    <n v="1.7477602115386761E-2"/>
    <n v="3133"/>
    <n v="1.2484798446931239E-2"/>
    <n v="2238"/>
    <n v="0"/>
    <n v="0"/>
    <n v="1"/>
    <n v="16058"/>
    <n v="3211.6"/>
    <n v="4158.1450094161955"/>
    <n v="0.25437609897508195"/>
    <n v="26400"/>
    <n v="5280"/>
    <n v="0.41820457173634101"/>
    <n v="8681"/>
    <n v="1736.2"/>
    <n v="0.13751643512284759"/>
    <n v="11988"/>
    <n v="0.18990289416572939"/>
    <n v="0.99999999999999989"/>
    <n v="179258"/>
    <n v="-63127"/>
    <n v="116131"/>
    <n v="39243"/>
    <n v="42266"/>
    <n v="104956.25446428571"/>
    <n v="186465.25446428571"/>
    <n v="0"/>
    <n v="0"/>
    <n v="12578.25446428571"/>
    <n v="0.328131534036325"/>
    <n v="0.3352395791454954"/>
    <n v="7.1080451091704022E-3"/>
    <n v="326344"/>
    <n v="0.92209450830140482"/>
    <n v="15145.066481994465"/>
    <n v="0.50649871720973338"/>
    <n v="0.17836718317340838"/>
    <n v="248.27977839335179"/>
    <n v="0.54929154511803491"/>
    <n v="0"/>
    <n v="-2515.650892857142"/>
    <n v="118646.65089285714"/>
    <n v="1.8624625248157227"/>
    <n v="1.0586870272712228"/>
    <n v="0.81827582560645629"/>
    <n v="234.8111111111111"/>
    <n v="6.6875676399379663E-2"/>
    <n v="2247.9048964218455"/>
    <n v="5280"/>
    <n v="186.95856873822976"/>
    <n v="7.4390581717451525"/>
    <e v="#DIV/0!"/>
  </r>
  <r>
    <x v="4"/>
    <s v="SFO"/>
    <s v="California"/>
    <s v="YVR"/>
    <s v="British Columbia"/>
    <s v="SFOYVR"/>
    <s v="A320"/>
    <n v="139.44444444444446"/>
    <x v="55"/>
    <n v="800"/>
    <n v="99"/>
    <n v="9"/>
    <n v="891"/>
    <n v="15.333333333333334"/>
    <n v="138"/>
    <n v="198"/>
    <n v="555"/>
    <n v="1004000"/>
    <n v="0.70996015936254975"/>
    <n v="1255"/>
    <n v="9.0489953542392563"/>
    <n v="0.81176470588235294"/>
    <n v="170"/>
    <n v="0.62857142857142856"/>
    <n v="315"/>
    <n v="0.71984435797665369"/>
    <n v="771"/>
    <n v="64"/>
    <n v="5"/>
    <n v="0.27007235075458202"/>
    <n v="46063"/>
    <n v="0.20530845811981849"/>
    <n v="35017"/>
    <n v="0.48694872125611227"/>
    <n v="83053"/>
    <n v="1.9524150142473527E-2"/>
    <n v="3330"/>
    <n v="1.6270125118727941E-2"/>
    <n v="2775"/>
    <n v="1.8761946082857443E-3"/>
    <n v="320"/>
    <n v="1"/>
    <n v="32709"/>
    <n v="3634.3333333333335"/>
    <n v="3614.655408644513"/>
    <n v="0.25315387830286518"/>
    <n v="43710"/>
    <n v="4856.666666666667"/>
    <n v="0.33829698311223938"/>
    <n v="31030"/>
    <n v="3447.7777777777778"/>
    <n v="0.24015912573719486"/>
    <n v="21757"/>
    <n v="0.16839001284770058"/>
    <n v="1"/>
    <n v="170558"/>
    <n v="170558"/>
    <n v="41352"/>
    <n v="56744.27536231884"/>
    <n v="55708.86363636364"/>
    <n v="115376.32972972972"/>
    <n v="227829.4687284122"/>
    <n v="10681.27536231884"/>
    <n v="20691.86363636364"/>
    <n v="32323.329729729725"/>
    <n v="4.1187250996015938E-2"/>
    <n v="4.823643965564544E-2"/>
    <n v="7.0491886596295017E-3"/>
    <n v="712800"/>
    <n v="0.70996015936254975"/>
    <n v="69547.2861952862"/>
    <n v="0.16987848605577691"/>
    <n v="0.12869123505976096"/>
    <n v="191.06397306397307"/>
    <n v="0.23882996632996634"/>
    <n v="1.8761946082857443E-3"/>
    <n v="-7077.3854142680229"/>
    <n v="48429.385414268021"/>
    <n v="2.0734665323423149"/>
    <n v="0.85067195312666966"/>
    <n v="0.82431780060558435"/>
    <n v="111.16507936507936"/>
    <n v="0.12756364403897794"/>
    <n v="3429.1099492567564"/>
    <n v="4856.666666666667"/>
    <n v="98.463969216492742"/>
    <n v="6.8518518518518521"/>
    <n v="5"/>
  </r>
  <r>
    <x v="3"/>
    <s v="SFO"/>
    <s v="California"/>
    <s v="YVR"/>
    <s v="British Columbia"/>
    <s v="SFOYVR"/>
    <s v="A320"/>
    <n v="150"/>
    <x v="55"/>
    <n v="800"/>
    <n v="112.75"/>
    <n v="8"/>
    <n v="902"/>
    <n v="15"/>
    <n v="120"/>
    <n v="222"/>
    <n v="560"/>
    <n v="960000"/>
    <n v="0.75166666666666671"/>
    <n v="1200"/>
    <n v="8.5167015098722416"/>
    <n v="0.75"/>
    <n v="160"/>
    <n v="0.75"/>
    <n v="296"/>
    <n v="0.75268817204301075"/>
    <n v="744"/>
    <n v="0"/>
    <e v="#DIV/0!"/>
    <n v="0.20144909326967375"/>
    <n v="33670"/>
    <n v="0.2281274867026846"/>
    <n v="38129"/>
    <n v="0.54696988733928043"/>
    <n v="91420"/>
    <n v="2.0103028018595301E-2"/>
    <n v="3360"/>
    <n v="3.3505046697658836E-3"/>
    <n v="560"/>
    <n v="0"/>
    <n v="0"/>
    <n v="0.99999999999999989"/>
    <n v="30785"/>
    <n v="3848.125"/>
    <n v="3614.6623154885938"/>
    <n v="0.25315779086214268"/>
    <n v="41138"/>
    <n v="5142.25"/>
    <n v="0.33829479293444292"/>
    <n v="29204"/>
    <n v="3650.5"/>
    <n v="0.24015657379691457"/>
    <n v="20477"/>
    <n v="0.16839084240649979"/>
    <n v="1"/>
    <n v="167139"/>
    <n v="167139"/>
    <n v="45535"/>
    <n v="44893.333333333336"/>
    <n v="50838.666666666664"/>
    <n v="121458"/>
    <n v="217190"/>
    <n v="11223.333333333336"/>
    <n v="12709.666666666664"/>
    <n v="30038"/>
    <n v="4.7432291666666668E-2"/>
    <n v="5.4459765625000003E-2"/>
    <n v="7.0274739583333357E-3"/>
    <n v="721600"/>
    <n v="0.75166666666666671"/>
    <n v="55218.871396895789"/>
    <n v="0.174103125"/>
    <n v="0.12667083333333334"/>
    <n v="185.29822616407984"/>
    <n v="0.23162278270509978"/>
    <n v="0"/>
    <n v="-6746.375"/>
    <n v="52281.375"/>
    <n v="1.5471544366771026"/>
    <n v="0.94705289841885454"/>
    <n v="0.9033973551071004"/>
    <n v="128.81418918918919"/>
    <n v="0.12251479307642142"/>
    <n v="3429.0270671277863"/>
    <n v="5142.25"/>
    <n v="105.90954713564111"/>
    <n v="4.3458980044345896"/>
    <e v="#DIV/0!"/>
  </r>
  <r>
    <x v="5"/>
    <s v="SFO"/>
    <s v="California"/>
    <s v="ANC"/>
    <s v="Alaska"/>
    <s v="SFOANC"/>
    <s v="737-800"/>
    <n v="159"/>
    <x v="106"/>
    <n v="2018"/>
    <n v="135.66666666666666"/>
    <n v="3"/>
    <n v="407"/>
    <n v="21"/>
    <n v="63"/>
    <n v="120"/>
    <n v="224"/>
    <n v="962586"/>
    <n v="0.85324947589098532"/>
    <n v="477"/>
    <n v="14.128"/>
    <n v="1"/>
    <n v="63"/>
    <n v="1"/>
    <n v="120"/>
    <n v="0.76190476190476186"/>
    <n v="294"/>
    <n v="2384"/>
    <n v="5"/>
    <n v="0.20763319939466682"/>
    <n v="31831"/>
    <n v="0.28249099827793145"/>
    <n v="43307"/>
    <n v="0.42185461566560561"/>
    <n v="64672"/>
    <n v="8.8060324583833435E-3"/>
    <n v="1350"/>
    <n v="1.461149089391014E-3"/>
    <n v="224"/>
    <n v="7.7754005114021807E-2"/>
    <n v="11920"/>
    <n v="1"/>
    <n v="52027"/>
    <n v="17342.333333333332"/>
    <n v="3682.5453001132501"/>
    <n v="0.35166922395787564"/>
    <n v="15719"/>
    <n v="5239.666666666667"/>
    <n v="0.10625038021400134"/>
    <n v="46262"/>
    <n v="15420.666666666666"/>
    <n v="0.31270151342070934"/>
    <n v="33935"/>
    <n v="0.22937888240741366"/>
    <n v="1"/>
    <n v="153304"/>
    <n v="153304"/>
    <n v="5361"/>
    <n v="31831"/>
    <n v="43307"/>
    <n v="84882"/>
    <n v="160020"/>
    <n v="0"/>
    <n v="0"/>
    <n v="20210"/>
    <n v="5.5693725028205269E-3"/>
    <n v="1.2567881380642009E-2"/>
    <n v="6.9985088778214818E-3"/>
    <n v="821326"/>
    <n v="0.85324947589098532"/>
    <n v="24316.658476658486"/>
    <n v="0.1592626528954296"/>
    <n v="0.15369328039260907"/>
    <n v="347.38083538083538"/>
    <n v="0.17214114736414043"/>
    <n v="7.7754005114021807E-2"/>
    <n v="-6736.666666666667"/>
    <n v="12097.666666666668"/>
    <n v="1.7238119079975884"/>
    <n v="1.231280487804878"/>
    <n v="0.75049724918219918"/>
    <n v="360.89166666666665"/>
    <n v="0.2213575640557324"/>
    <n v="3274.4903737259342"/>
    <n v="5239.666666666667"/>
    <n v="28.808040770101925"/>
    <n v="3.8673218673218672"/>
    <n v="5"/>
  </r>
  <r>
    <x v="4"/>
    <s v="SEA"/>
    <s v="Washington"/>
    <s v="GEG"/>
    <s v="Washington"/>
    <s v="SEAGEG"/>
    <s v="737-700"/>
    <n v="119.23076923076923"/>
    <x v="48"/>
    <n v="223"/>
    <n v="92.15384615384616"/>
    <n v="13"/>
    <n v="1198"/>
    <n v="16.23076923076923"/>
    <n v="211"/>
    <n v="256"/>
    <n v="732"/>
    <n v="345650"/>
    <n v="0.77290322580645165"/>
    <n v="1550"/>
    <n v="13.223689975464422"/>
    <n v="0.99061032863849763"/>
    <n v="213"/>
    <n v="0.65979381443298968"/>
    <n v="388"/>
    <n v="0.77052631578947373"/>
    <n v="950"/>
    <n v="1310"/>
    <n v="4.998473282442748"/>
    <n v="0.25250939828036351"/>
    <n v="32980"/>
    <n v="0.1863883805863302"/>
    <n v="24344"/>
    <n v="0.4717132816268404"/>
    <n v="61610"/>
    <n v="3.3650054743547535E-2"/>
    <n v="4395"/>
    <n v="5.6045142371505792E-3"/>
    <n v="732"/>
    <n v="5.0134370525767746E-2"/>
    <n v="6548"/>
    <n v="1"/>
    <n v="48697"/>
    <n v="3745.9230769230771"/>
    <n v="3682.5575985487922"/>
    <n v="0.25730892182505088"/>
    <n v="65494"/>
    <n v="5038"/>
    <n v="0.34606219122348153"/>
    <n v="43301"/>
    <n v="3330.8461538461538"/>
    <n v="0.22879712557131912"/>
    <n v="31763"/>
    <n v="0.16783176138014846"/>
    <n v="1"/>
    <n v="130609"/>
    <n v="130609"/>
    <n v="-58646"/>
    <n v="33292.60663507109"/>
    <n v="36896.375"/>
    <n v="79958.333333333328"/>
    <n v="150147.31496840442"/>
    <n v="312.60663507108984"/>
    <n v="12552.375"/>
    <n v="18348.333333333328"/>
    <n v="-0.1696687400549689"/>
    <n v="-0.16272233696415797"/>
    <n v="6.946403090810932E-3"/>
    <n v="267154"/>
    <n v="0.77290322580645165"/>
    <n v="36451.979966611019"/>
    <n v="0.37786489223202663"/>
    <n v="0.54753363228699548"/>
    <n v="103.5567612687813"/>
    <n v="0.46438009537570091"/>
    <n v="5.0134370525767746E-2"/>
    <n v="-2401.0242283388015"/>
    <n v="-56244.9757716612"/>
    <n v="2.019188296408684"/>
    <n v="0.81821226673582614"/>
    <n v="0.84573319302257877"/>
    <n v="62.742268041237111"/>
    <n v="0.24319151053908997"/>
    <n v="3274.5020550498234"/>
    <n v="5038"/>
    <n v="90.594985380238072"/>
    <n v="4.2796327212020033"/>
    <n v="4.998473282442748"/>
  </r>
  <r>
    <x v="1"/>
    <s v="LAX"/>
    <s v="California"/>
    <s v="GEG"/>
    <s v="Washington"/>
    <s v="LAXGEG"/>
    <s v="737-900"/>
    <n v="178"/>
    <x v="76"/>
    <n v="945"/>
    <n v="121.6"/>
    <n v="10"/>
    <n v="1216"/>
    <n v="22.1"/>
    <n v="221"/>
    <n v="356"/>
    <n v="639"/>
    <n v="1682100"/>
    <n v="0.68314606741573036"/>
    <n v="1780"/>
    <n v="25.408659549228943"/>
    <n v="0.96086956521739131"/>
    <n v="230"/>
    <n v="0.82790697674418601"/>
    <n v="430"/>
    <n v="0.57053571428571426"/>
    <n v="1120"/>
    <n v="569"/>
    <n v="5.9982425307557117"/>
    <n v="0.28157975263308554"/>
    <n v="85578"/>
    <n v="0.26196610303335405"/>
    <n v="79617"/>
    <n v="0.41906613889793731"/>
    <n v="127363"/>
    <n v="1.4684737152088866E-2"/>
    <n v="4463"/>
    <n v="1.1473376305026635E-2"/>
    <n v="3487"/>
    <n v="1.1229891978507572E-2"/>
    <n v="3413"/>
    <n v="1"/>
    <n v="105651"/>
    <n v="10565.1"/>
    <n v="4158.0705898830511"/>
    <n v="0.35182286810347124"/>
    <n v="58665"/>
    <n v="5866.5"/>
    <n v="0.19535724751578443"/>
    <n v="57114"/>
    <n v="5711.4"/>
    <n v="0.19019234355435971"/>
    <n v="78866"/>
    <n v="0.26262754082638462"/>
    <n v="1"/>
    <n v="303921"/>
    <n v="-300296"/>
    <n v="3625"/>
    <n v="89063.076923076922"/>
    <n v="96166.601123595508"/>
    <n v="223234.05320813772"/>
    <n v="408463.73125481012"/>
    <n v="3485.076923076922"/>
    <n v="16549.601123595508"/>
    <n v="95871.053208137717"/>
    <n v="2.1550442898757506E-3"/>
    <n v="9.0455817879323552E-3"/>
    <n v="6.890537498056605E-3"/>
    <n v="1149120"/>
    <n v="0.68314606741573036"/>
    <n v="139380.35526315786"/>
    <n v="0.18067950775815944"/>
    <n v="0.17852446346828368"/>
    <n v="247.12828947368422"/>
    <n v="0.26151141743247008"/>
    <n v="1.1229891978507572E-2"/>
    <n v="-11590.573125481014"/>
    <n v="15215.573125481014"/>
    <n v="2.2638222313108032"/>
    <n v="1.1265367853116621"/>
    <n v="0.69188399028080394"/>
    <n v="185.15581395348838"/>
    <n v="0.25949506615205925"/>
    <n v="2247.8163355820629"/>
    <n v="5866.5"/>
    <n v="47.857699759564888"/>
    <n v="6.5378289473684212"/>
    <n v="5.9982425307557117"/>
  </r>
  <r>
    <x v="4"/>
    <s v="SEA"/>
    <s v="Washington"/>
    <s v="BOI"/>
    <s v="Idaho"/>
    <s v="SEABOI"/>
    <s v="737-800"/>
    <n v="154.0625"/>
    <x v="52"/>
    <n v="399"/>
    <n v="89.8125"/>
    <n v="16"/>
    <n v="1437"/>
    <n v="19.75"/>
    <n v="316"/>
    <n v="467"/>
    <n v="654"/>
    <n v="983535"/>
    <n v="0.58296146044624741"/>
    <n v="2465"/>
    <n v="21.640782449115779"/>
    <n v="0.96932515337423308"/>
    <n v="326"/>
    <n v="0.75322580645161286"/>
    <n v="620"/>
    <n v="0.43054641211323241"/>
    <n v="1519"/>
    <n v="8244"/>
    <n v="5"/>
    <n v="0.28918026147595965"/>
    <n v="68547"/>
    <n v="0.24184205974544273"/>
    <n v="57326"/>
    <n v="0.27574365399786532"/>
    <n v="65362"/>
    <n v="1.65795502005999E-2"/>
    <n v="3930"/>
    <n v="2.7590396517028844E-3"/>
    <n v="654"/>
    <n v="0.17389543492842949"/>
    <n v="41220"/>
    <n v="1"/>
    <n v="79693"/>
    <n v="4980.8125"/>
    <n v="3682.5378281669377"/>
    <n v="0.28085836728364605"/>
    <n v="81213"/>
    <n v="5075.8125"/>
    <n v="0.2862152332351241"/>
    <n v="70863"/>
    <n v="4428.9375"/>
    <n v="0.249739205210257"/>
    <n v="51979"/>
    <n v="0.18318719427097283"/>
    <n v="1"/>
    <n v="237039"/>
    <n v="237039"/>
    <n v="-46709"/>
    <n v="70716.208860759492"/>
    <n v="76107.323340471092"/>
    <n v="151811.74006116207"/>
    <n v="298635.27226239268"/>
    <n v="2169.2088607594924"/>
    <n v="18781.323340471092"/>
    <n v="86449.740061162069"/>
    <n v="-4.7490938299094593E-2"/>
    <n v="-4.0666049488427412E-2"/>
    <n v="6.8248888106671804E-3"/>
    <n v="573363"/>
    <n v="0.58296146044624741"/>
    <n v="140084.85177453031"/>
    <n v="0.24100718327258308"/>
    <n v="0.28849812157167765"/>
    <n v="136.26931106471815"/>
    <n v="0.34152709540029613"/>
    <n v="0.17389543492842949"/>
    <n v="-6712.5170163995408"/>
    <n v="-39996.482983600457"/>
    <n v="2.7103189135007337"/>
    <n v="1.1918167733163976"/>
    <n v="0.55464755414259004"/>
    <n v="92.461290322580652"/>
    <n v="0.21928459029948658"/>
    <n v="3274.5119159448595"/>
    <n v="5075.8125"/>
    <n v="66.402404967511444"/>
    <n v="3.1899791231732775"/>
    <n v="5"/>
  </r>
  <r>
    <x v="1"/>
    <s v="LAX"/>
    <s v="California"/>
    <s v="SFO"/>
    <s v="California"/>
    <s v="LAXSFO"/>
    <s v="A321"/>
    <n v="192.5"/>
    <x v="27"/>
    <n v="337"/>
    <n v="159.875"/>
    <n v="8"/>
    <n v="1279"/>
    <n v="25"/>
    <n v="200"/>
    <n v="363"/>
    <n v="716"/>
    <n v="518980"/>
    <n v="0.83051948051948055"/>
    <n v="1540"/>
    <n v="10.692197622669145"/>
    <n v="1"/>
    <n v="200"/>
    <n v="0.96542553191489366"/>
    <n v="376"/>
    <n v="0.74273858921161828"/>
    <n v="964"/>
    <n v="1419"/>
    <n v="5.9971811134601829"/>
    <n v="0.22111311401532222"/>
    <n v="39252"/>
    <n v="0.23938147814330779"/>
    <n v="42495"/>
    <n v="0.43513970256872464"/>
    <n v="77246"/>
    <n v="2.8194006309148267E-2"/>
    <n v="5005"/>
    <n v="2.8233438485804417E-2"/>
    <n v="5012"/>
    <n v="4.7938260477692653E-2"/>
    <n v="8510"/>
    <n v="1"/>
    <n v="48318"/>
    <n v="6039.75"/>
    <n v="4518.9961601119512"/>
    <n v="0.29326292789512015"/>
    <n v="55629"/>
    <n v="6953.625"/>
    <n v="0.33763656227239619"/>
    <n v="27833"/>
    <n v="3479.125"/>
    <n v="0.16893056567127943"/>
    <n v="32980"/>
    <n v="0.20016994416120418"/>
    <n v="1"/>
    <n v="177520"/>
    <n v="-164760"/>
    <n v="12760"/>
    <n v="39252"/>
    <n v="44016.859504132226"/>
    <n v="104001.59776536313"/>
    <n v="187270.45726949535"/>
    <n v="0"/>
    <n v="1521.859504132226"/>
    <n v="26755.597765363127"/>
    <n v="2.4586689275116574E-2"/>
    <n v="3.1397514660848044E-2"/>
    <n v="6.8108253857314706E-3"/>
    <n v="431023"/>
    <n v="0.83051948051948055"/>
    <n v="34489.139953088335"/>
    <n v="0.34205557054221741"/>
    <n v="0.31746888126710088"/>
    <n v="132.1422986708366"/>
    <n v="0.39211364590752701"/>
    <n v="4.7938260477692653E-2"/>
    <n v="-3534.6821586869191"/>
    <n v="16294.682158686919"/>
    <n v="1.9009667092261924"/>
    <n v="1.0946939186804825"/>
    <n v="0.77614288872500015"/>
    <n v="113.0186170212766"/>
    <n v="0.18578188373141055"/>
    <n v="2603.1131281178018"/>
    <n v="6953.625"/>
    <n v="119.61993643741847"/>
    <n v="7.8318999218139167"/>
    <n v="5.9971811134601829"/>
  </r>
  <r>
    <x v="0"/>
    <s v="GEG"/>
    <s v="Washington"/>
    <s v="LAX"/>
    <s v="California"/>
    <s v="GEGLAX"/>
    <s v="737-900"/>
    <n v="178"/>
    <x v="67"/>
    <n v="945"/>
    <n v="143.5"/>
    <n v="6"/>
    <n v="861"/>
    <n v="23"/>
    <n v="138"/>
    <n v="258"/>
    <n v="465"/>
    <n v="1009260"/>
    <n v="0.8061797752808989"/>
    <n v="1068"/>
    <n v="16.373519163763067"/>
    <n v="1"/>
    <n v="138"/>
    <n v="1"/>
    <n v="258"/>
    <n v="0.6919642857142857"/>
    <n v="672"/>
    <n v="178"/>
    <n v="5.9943820224719104"/>
    <n v="0.26309471647131849"/>
    <n v="57643"/>
    <n v="0.28213659765582211"/>
    <n v="61815"/>
    <n v="0.42232172198488332"/>
    <n v="92529"/>
    <n v="1.4856501259721766E-2"/>
    <n v="3255"/>
    <n v="1.2720451309015226E-2"/>
    <n v="2787"/>
    <n v="4.8700113192390549E-3"/>
    <n v="1067"/>
    <n v="1"/>
    <n v="68082"/>
    <n v="11347"/>
    <n v="4158.0554136874362"/>
    <n v="0.35662203784021623"/>
    <n v="35199"/>
    <n v="5866.5"/>
    <n v="0.18437676786724497"/>
    <n v="36805"/>
    <n v="6134.166666666667"/>
    <n v="0.19278919689064891"/>
    <n v="50822"/>
    <n v="0.26621199740188989"/>
    <n v="1"/>
    <n v="219096"/>
    <n v="-190908"/>
    <n v="28188"/>
    <n v="57643"/>
    <n v="61815"/>
    <n v="133719.32903225807"/>
    <n v="253177.32903225807"/>
    <n v="0"/>
    <n v="0"/>
    <n v="41190.329032258072"/>
    <n v="2.7929373996789728E-2"/>
    <n v="3.4731441688672572E-2"/>
    <n v="6.8020676918828446E-3"/>
    <n v="813645"/>
    <n v="0.8061797752808989"/>
    <n v="52418.121951219509"/>
    <n v="0.21708578562511147"/>
    <n v="0.18915641162832175"/>
    <n v="253.22764227642276"/>
    <n v="0.26796575902266956"/>
    <n v="4.8700113192390549E-3"/>
    <n v="-6865.0548387096787"/>
    <n v="35053.054838709679"/>
    <n v="2.1044059100424737"/>
    <n v="1.2070803815196653"/>
    <n v="0.69369828271140621"/>
    <n v="239.59302325581396"/>
    <n v="0.23196224486070033"/>
    <n v="2247.836865849506"/>
    <n v="5866.5"/>
    <n v="52.584908069458628"/>
    <n v="7.0174216027874561"/>
    <n v="5.9943820224719104"/>
  </r>
  <r>
    <x v="0"/>
    <s v="JNU"/>
    <s v="Alaska"/>
    <s v="SEA"/>
    <s v="Washington"/>
    <s v="JNUSEA"/>
    <s v="737-Max 9"/>
    <n v="172.5"/>
    <x v="54"/>
    <n v="909"/>
    <n v="127.625"/>
    <n v="8"/>
    <n v="1021"/>
    <n v="22.375"/>
    <n v="179"/>
    <n v="330"/>
    <n v="513"/>
    <n v="1254420"/>
    <n v="0.73985507246376814"/>
    <n v="1380"/>
    <n v="18.643827358087922"/>
    <n v="1.0056179775280898"/>
    <n v="178"/>
    <n v="0.99099099099099097"/>
    <n v="333"/>
    <n v="0.59101382488479259"/>
    <n v="868"/>
    <n v="4927"/>
    <n v="6"/>
    <n v="0.25692509063099767"/>
    <n v="69879"/>
    <n v="0.25313807531380755"/>
    <n v="68849"/>
    <n v="0.36050179791309717"/>
    <n v="98050"/>
    <n v="1.319204947386224E-2"/>
    <n v="3588"/>
    <n v="7.5519703509791085E-3"/>
    <n v="2054"/>
    <n v="0.10869101631725629"/>
    <n v="29562"/>
    <n v="1"/>
    <n v="81983"/>
    <n v="10247.875"/>
    <n v="4397.326709015827"/>
    <n v="0.3491758592785042"/>
    <n v="50976"/>
    <n v="6372"/>
    <n v="0.21711316495591806"/>
    <n v="44124"/>
    <n v="5515.5"/>
    <n v="0.18792963925209763"/>
    <n v="57707"/>
    <n v="0.24578133651348014"/>
    <n v="1"/>
    <n v="271982"/>
    <n v="-234790"/>
    <n v="37192"/>
    <n v="69488.614525139667"/>
    <n v="69474.899999999994"/>
    <n v="165901.36452241716"/>
    <n v="304864.87904755678"/>
    <n v="-390.38547486033349"/>
    <n v="625.89999999999418"/>
    <n v="67851.364522417163"/>
    <n v="2.9648761977647039E-2"/>
    <n v="3.6433459193049064E-2"/>
    <n v="6.7846972154020253E-3"/>
    <n v="928089"/>
    <n v="0.73985507246376814"/>
    <n v="85238.765915768861"/>
    <n v="0.21681892826963856"/>
    <n v="0.18717016629199151"/>
    <n v="237.43388834476005"/>
    <n v="0.26120339751898797"/>
    <n v="0.10869101631725629"/>
    <n v="-8510.859880944603"/>
    <n v="45702.859880944605"/>
    <n v="2.2863862380548756"/>
    <n v="1.2041381649748981"/>
    <n v="0.65788622199261648"/>
    <n v="206.75375375375376"/>
    <n v="0.21217212903795105"/>
    <n v="2366.6814304015998"/>
    <n v="6372"/>
    <n v="54.763433515547845"/>
    <n v="5.525954946131244"/>
    <n v="6"/>
  </r>
  <r>
    <x v="0"/>
    <s v="SEA"/>
    <s v="Washington"/>
    <s v="SFO"/>
    <s v="California"/>
    <s v="SEASFO"/>
    <s v="737-700"/>
    <n v="108.5"/>
    <x v="107"/>
    <n v="679"/>
    <n v="96.5"/>
    <n v="4"/>
    <n v="386"/>
    <n v="15"/>
    <n v="60"/>
    <n v="103"/>
    <n v="223"/>
    <n v="294686"/>
    <n v="0.88940092165898621"/>
    <n v="434"/>
    <n v="7.445705279747834"/>
    <n v="1"/>
    <n v="60"/>
    <n v="0.94495412844036697"/>
    <n v="109"/>
    <n v="0.83834586466165417"/>
    <n v="266"/>
    <n v="105"/>
    <n v="5.9714285714285715"/>
    <n v="0.23842561528758152"/>
    <n v="17767"/>
    <n v="0.24431680936149655"/>
    <n v="18206"/>
    <n v="0.47868971255267184"/>
    <n v="35671"/>
    <n v="2.1135832953111999E-2"/>
    <n v="1575"/>
    <n v="9.0179553933277864E-3"/>
    <n v="672"/>
    <n v="8.4140744518103015E-3"/>
    <n v="627"/>
    <n v="1"/>
    <n v="30960"/>
    <n v="7740"/>
    <n v="4158.1017293567293"/>
    <n v="0.33894965021184353"/>
    <n v="20533"/>
    <n v="5133.25"/>
    <n v="0.22479499895994132"/>
    <n v="16737"/>
    <n v="4184.25"/>
    <n v="0.18323644365618943"/>
    <n v="23111"/>
    <n v="0.25301890717202569"/>
    <n v="0.99999999999999989"/>
    <n v="74518"/>
    <n v="-91341"/>
    <n v="-16823"/>
    <n v="17767"/>
    <n v="19266.543689320388"/>
    <n v="42549.264573991029"/>
    <n v="79582.808263311425"/>
    <n v="0"/>
    <n v="1060.5436893203878"/>
    <n v="6878.2645739910295"/>
    <n v="-5.7087883374167758E-2"/>
    <n v="-5.0352911010947743E-2"/>
    <n v="6.7349723632200154E-3"/>
    <n v="262094"/>
    <n v="0.88940092165898621"/>
    <n v="9188.518134715021"/>
    <n v="0.25287254908614593"/>
    <n v="0.30996043246031368"/>
    <n v="191.42746113989637"/>
    <n v="0.2819255686890963"/>
    <n v="8.4140744518103015E-3"/>
    <n v="-1984.7020658278543"/>
    <n v="-14838.297934172146"/>
    <n v="1.7979279493048965"/>
    <n v="1.0141389715407323"/>
    <n v="0.81422246294649026"/>
    <n v="167.02752293577981"/>
    <n v="0.31013983198690248"/>
    <n v="2247.8730182249219"/>
    <n v="5133.25"/>
    <n v="51.841966005545785"/>
    <n v="5.8212435233160624"/>
    <n v="5.9714285714285715"/>
  </r>
  <r>
    <x v="5"/>
    <s v="OGG"/>
    <s v="Hawaii"/>
    <s v="SEA"/>
    <s v="Washington"/>
    <s v="OGGSEA"/>
    <s v="737-900"/>
    <n v="178"/>
    <x v="100"/>
    <n v="2640"/>
    <n v="132.25"/>
    <n v="4"/>
    <n v="529"/>
    <n v="18.25"/>
    <n v="73"/>
    <n v="102"/>
    <n v="354"/>
    <n v="1879680"/>
    <n v="0.7429775280898876"/>
    <n v="712"/>
    <n v="22.416835016835016"/>
    <n v="0.79347826086956519"/>
    <n v="92"/>
    <n v="0.59302325581395354"/>
    <n v="172"/>
    <n v="0.7901785714285714"/>
    <n v="448"/>
    <n v="225"/>
    <n v="5"/>
    <n v="0.22907491921782872"/>
    <n v="34383"/>
    <n v="0.19133215630100936"/>
    <n v="28718"/>
    <n v="0.54611412771911128"/>
    <n v="81969"/>
    <n v="1.4191012358839402E-2"/>
    <n v="2130"/>
    <n v="1.1792531396782038E-2"/>
    <n v="1770"/>
    <n v="7.4952530064292611E-3"/>
    <n v="1125"/>
    <n v="1"/>
    <n v="82551"/>
    <n v="20637.75"/>
    <n v="3682.5448346300582"/>
    <n v="0.35773996021789156"/>
    <n v="20958"/>
    <n v="5239.5"/>
    <n v="9.0822813609121283E-2"/>
    <n v="73404"/>
    <n v="18351"/>
    <n v="0.31810085934554533"/>
    <n v="53844"/>
    <n v="0.23333636682744185"/>
    <n v="1"/>
    <n v="150095"/>
    <n v="150095"/>
    <n v="-80662"/>
    <n v="43332"/>
    <n v="48426.431372549014"/>
    <n v="103734.77966101695"/>
    <n v="195493.21103356595"/>
    <n v="8949"/>
    <n v="19708.431372549014"/>
    <n v="21765.779661016946"/>
    <n v="-4.2912623425263877E-2"/>
    <n v="-3.6206267684716818E-2"/>
    <n v="6.7063557405470584E-3"/>
    <n v="1396560"/>
    <n v="0.7429775280898876"/>
    <n v="51534.045368620049"/>
    <n v="7.9851357677902621E-2"/>
    <n v="0.1227639811031665"/>
    <n v="281.60680529300566"/>
    <n v="0.10666924442916881"/>
    <n v="7.4952530064292611E-3"/>
    <n v="-12605.80275839149"/>
    <n v="-68056.197241608505"/>
    <n v="1.8342491331021604"/>
    <n v="0.81946069339420746"/>
    <n v="0.89799517966695874"/>
    <n v="166.96511627906978"/>
    <n v="0.35873280255837969"/>
    <n v="3274.5032893748689"/>
    <n v="5239.5"/>
    <n v="23.598335786596174"/>
    <n v="7.3724007561436675"/>
    <n v="5"/>
  </r>
  <r>
    <x v="0"/>
    <s v="ANC"/>
    <s v="Alaska"/>
    <s v="HNL"/>
    <s v="Hawaii"/>
    <s v="ANCHNL"/>
    <s v="737-800"/>
    <n v="132.66666666666666"/>
    <x v="66"/>
    <n v="2777"/>
    <n v="106"/>
    <n v="3"/>
    <n v="318"/>
    <n v="17.666666666666668"/>
    <n v="53"/>
    <n v="100"/>
    <n v="165"/>
    <n v="1105246"/>
    <n v="0.79899497487437188"/>
    <n v="398"/>
    <n v="15.24362244897959"/>
    <n v="1"/>
    <n v="53"/>
    <n v="1"/>
    <n v="100"/>
    <n v="0.67346938775510201"/>
    <n v="245"/>
    <n v="638"/>
    <n v="6"/>
    <n v="0.22193709818819404"/>
    <n v="24303"/>
    <n v="0.30592489772063119"/>
    <n v="33500"/>
    <n v="0.41759205143191114"/>
    <n v="45728"/>
    <n v="1.0547559906487433E-2"/>
    <n v="1155"/>
    <n v="9.0407656341320863E-3"/>
    <n v="990"/>
    <n v="3.4957627118644065E-2"/>
    <n v="3828"/>
    <n v="1"/>
    <n v="63384"/>
    <n v="21128"/>
    <n v="4158.0667726550082"/>
    <n v="0.39707070770348746"/>
    <n v="14666"/>
    <n v="4888.666666666667"/>
    <n v="9.187553640002756E-2"/>
    <n v="34265"/>
    <n v="11421.666666666666"/>
    <n v="0.21465397891360594"/>
    <n v="47314"/>
    <n v="0.29639977698287906"/>
    <n v="1"/>
    <n v="109504"/>
    <n v="-159629"/>
    <n v="-50125"/>
    <n v="24303"/>
    <n v="33500"/>
    <n v="67899.15151515152"/>
    <n v="125702.15151515152"/>
    <n v="0"/>
    <n v="0"/>
    <n v="22171.15151515152"/>
    <n v="-4.5351894510362402E-2"/>
    <n v="-3.8665252949674697E-2"/>
    <n v="6.6866415606877047E-3"/>
    <n v="883086"/>
    <n v="0.79899497487437188"/>
    <n v="26585.157232704398"/>
    <n v="9.9076585665091754E-2"/>
    <n v="0.14442848017545415"/>
    <n v="332.31446540880501"/>
    <n v="0.1196667142271534"/>
    <n v="3.4957627118644065E-2"/>
    <n v="-7390.3838383838402"/>
    <n v="-42734.616161616163"/>
    <n v="1.7627741795684932"/>
    <n v="1.2878268344746986"/>
    <n v="0.71751136749142874"/>
    <n v="335"/>
    <n v="0.43207554061952075"/>
    <n v="2247.8252865868967"/>
    <n v="4888.666666666667"/>
    <n v="20.861183164588741"/>
    <n v="6.7452830188679247"/>
    <n v="6"/>
  </r>
  <r>
    <x v="4"/>
    <s v="GEG"/>
    <s v="Washington"/>
    <s v="SEA"/>
    <s v="Washington"/>
    <s v="GEGSEA"/>
    <s v="737-700"/>
    <n v="119.23076923076923"/>
    <x v="41"/>
    <n v="223"/>
    <n v="93.230769230769226"/>
    <n v="13"/>
    <n v="1212"/>
    <n v="16.384615384615383"/>
    <n v="213"/>
    <n v="351"/>
    <n v="649"/>
    <n v="345650"/>
    <n v="0.78193548387096778"/>
    <n v="1550"/>
    <n v="15.384321181921495"/>
    <n v="1"/>
    <n v="213"/>
    <n v="0.90463917525773196"/>
    <n v="388"/>
    <n v="0.68315789473684208"/>
    <n v="950"/>
    <n v="5444"/>
    <n v="5"/>
    <n v="0.19042876510765711"/>
    <n v="29637"/>
    <n v="0.2345517981404972"/>
    <n v="36504"/>
    <n v="0.36255164393155692"/>
    <n v="56425"/>
    <n v="2.505895279278816E-2"/>
    <n v="3900"/>
    <n v="1.2510200278861168E-2"/>
    <n v="1947"/>
    <n v="0.17489863974863942"/>
    <n v="27220"/>
    <n v="1"/>
    <n v="56654"/>
    <n v="4358"/>
    <n v="3682.5804226302521"/>
    <n v="0.27045580400618685"/>
    <n v="65494"/>
    <n v="5038"/>
    <n v="0.31265634249269608"/>
    <n v="50376"/>
    <n v="3875.0769230769229"/>
    <n v="0.24048578357425193"/>
    <n v="36952"/>
    <n v="0.17640206992686513"/>
    <n v="1"/>
    <n v="155633"/>
    <n v="155633"/>
    <n v="-53843"/>
    <n v="29637"/>
    <n v="40352"/>
    <n v="82594.375963020037"/>
    <n v="152583.37596302002"/>
    <n v="0"/>
    <n v="3848"/>
    <n v="26169.375963020037"/>
    <n v="-0.15577318096340229"/>
    <n v="-0.14909292949448197"/>
    <n v="6.6802514689203174E-3"/>
    <n v="270276"/>
    <n v="0.78193548387096778"/>
    <n v="35811.546204620448"/>
    <n v="0.45026182554607264"/>
    <n v="0.60603500650947495"/>
    <n v="105.95132013201321"/>
    <n v="0.47511802749781706"/>
    <n v="0.17489863974863942"/>
    <n v="-2309.0289202323106"/>
    <n v="-51533.971079767689"/>
    <n v="1.7607448289429803"/>
    <n v="1.1905578833099979"/>
    <n v="0.75160515022196428"/>
    <n v="94.082474226804123"/>
    <n v="0.23743036502541234"/>
    <n v="3274.5026188869556"/>
    <n v="5038"/>
    <n v="78.78150655254467"/>
    <n v="4.8242574257425739"/>
    <n v="5"/>
  </r>
  <r>
    <x v="0"/>
    <s v="GEG"/>
    <s v="Washington"/>
    <s v="LAX"/>
    <s v="California"/>
    <s v="GEGLAX"/>
    <s v="737-800"/>
    <n v="154"/>
    <x v="81"/>
    <n v="945"/>
    <n v="117.5"/>
    <n v="8"/>
    <n v="940"/>
    <n v="20"/>
    <n v="160"/>
    <n v="202"/>
    <n v="578"/>
    <n v="1164240"/>
    <n v="0.76298701298701299"/>
    <n v="1232"/>
    <n v="21.14912891986063"/>
    <n v="0.98159509202453987"/>
    <n v="163"/>
    <n v="0.65161290322580645"/>
    <n v="310"/>
    <n v="0.76052631578947372"/>
    <n v="760"/>
    <n v="124"/>
    <n v="6"/>
    <n v="0.27860394408302619"/>
    <n v="65609"/>
    <n v="0.18369626144412549"/>
    <n v="43259"/>
    <n v="0.51000883257180707"/>
    <n v="120103"/>
    <n v="1.716831145007049E-2"/>
    <n v="4043"/>
    <n v="7.3633074584274621E-3"/>
    <n v="1734"/>
    <n v="3.159342992543271E-3"/>
    <n v="744"/>
    <n v="1"/>
    <n v="87939"/>
    <n v="10992.375"/>
    <n v="4158.0435928696161"/>
    <n v="0.35662030090433511"/>
    <n v="45466"/>
    <n v="5683.25"/>
    <n v="0.18437892858591184"/>
    <n v="47540"/>
    <n v="5942.5"/>
    <n v="0.19278965083742244"/>
    <n v="65645"/>
    <n v="0.26621111967233058"/>
    <n v="1"/>
    <n v="235492"/>
    <n v="-246590"/>
    <n v="-11098"/>
    <n v="66839.168749999997"/>
    <n v="66387.574257425746"/>
    <n v="157920.89965397923"/>
    <n v="291147.64266140497"/>
    <n v="1230.1687499999971"/>
    <n v="23128.574257425746"/>
    <n v="37817.899653979228"/>
    <n v="-9.5323988181131043E-3"/>
    <n v="-2.8567302852714033E-3"/>
    <n v="6.6756685328417005E-3"/>
    <n v="888300"/>
    <n v="0.76298701298701299"/>
    <n v="72921.719148936158"/>
    <n v="0.20227100941386655"/>
    <n v="0.21180340823197966"/>
    <n v="249.73191489361702"/>
    <n v="0.26426657660700215"/>
    <n v="3.159342992543271E-3"/>
    <n v="-7772.0803326756213"/>
    <n v="-3325.9196673243787"/>
    <n v="2.1674965241264919"/>
    <n v="0.75144530910450558"/>
    <n v="0.85098686940129642"/>
    <n v="139.54516129032257"/>
    <n v="0.27875681551814924"/>
    <n v="2247.8467165310221"/>
    <n v="5683.25"/>
    <n v="44.446275000823746"/>
    <n v="6.1457446808510641"/>
    <n v="6"/>
  </r>
  <r>
    <x v="2"/>
    <s v="SEA"/>
    <s v="Washington"/>
    <s v="YYC"/>
    <s v="Alberta"/>
    <s v="SEAYYC"/>
    <s v="737-800"/>
    <n v="156.6"/>
    <x v="108"/>
    <n v="452"/>
    <n v="144.4"/>
    <n v="5"/>
    <n v="722"/>
    <n v="19"/>
    <n v="95"/>
    <n v="180"/>
    <n v="448"/>
    <n v="353916"/>
    <n v="0.92209450830140482"/>
    <n v="783"/>
    <n v="3.3711570247933889"/>
    <n v="1"/>
    <n v="95"/>
    <n v="1"/>
    <n v="180"/>
    <n v="0.8801571709233792"/>
    <n v="509"/>
    <n v="0"/>
    <e v="#DIV/0!"/>
    <n v="0.18916918410822392"/>
    <n v="31435"/>
    <n v="0.24963592379072538"/>
    <n v="41483"/>
    <n v="0.52079747734302595"/>
    <n v="86543"/>
    <n v="1.8853731630700352E-2"/>
    <n v="3133"/>
    <n v="2.1543683127324371E-2"/>
    <n v="3580"/>
    <n v="0"/>
    <n v="0"/>
    <n v="1"/>
    <n v="14018"/>
    <n v="2803.6"/>
    <n v="4158.2162731975186"/>
    <n v="0.23978788915497776"/>
    <n v="26400"/>
    <n v="5280"/>
    <n v="0.45159083133766675"/>
    <n v="7578"/>
    <n v="1515.6"/>
    <n v="0.12962709544988027"/>
    <n v="10464"/>
    <n v="0.17899418405747519"/>
    <n v="0.99999999999999989"/>
    <n v="166174"/>
    <n v="-58460"/>
    <n v="107714"/>
    <n v="31435"/>
    <n v="41483"/>
    <n v="98326.756696428565"/>
    <n v="171244.75669642858"/>
    <n v="0"/>
    <n v="0"/>
    <n v="11783.756696428565"/>
    <n v="0.30434905457792244"/>
    <n v="0.31100812435517383"/>
    <n v="6.6590697772513918E-3"/>
    <n v="326344"/>
    <n v="0.92209450830140482"/>
    <n v="14039.631578947388"/>
    <n v="0.4695294928740153"/>
    <n v="0.16518043829609286"/>
    <n v="230.15789473684211"/>
    <n v="0.50919888216115516"/>
    <n v="0"/>
    <n v="-2356.7513392857131"/>
    <n v="110070.75133928571"/>
    <n v="1.6268647110215697"/>
    <n v="1.1330764958899737"/>
    <n v="0.83594122434726048"/>
    <n v="230.46111111111111"/>
    <n v="6.2970139733050892E-2"/>
    <n v="2247.8929175553426"/>
    <n v="5280"/>
    <n v="214.16979235615696"/>
    <n v="9.297783933518005"/>
    <e v="#DIV/0!"/>
  </r>
  <r>
    <x v="4"/>
    <s v="BOI"/>
    <s v="Idaho"/>
    <s v="SEA"/>
    <s v="Washington"/>
    <s v="BOISEA"/>
    <s v="737-800"/>
    <n v="159"/>
    <x v="50"/>
    <n v="399"/>
    <n v="103.5"/>
    <n v="16"/>
    <n v="1656"/>
    <n v="13.6875"/>
    <n v="219"/>
    <n v="417"/>
    <n v="1021"/>
    <n v="1015056"/>
    <n v="0.65094339622641506"/>
    <n v="2544"/>
    <n v="25.86301613800779"/>
    <n v="0.6517857142857143"/>
    <n v="336"/>
    <n v="0.65156250000000004"/>
    <n v="640"/>
    <n v="0.65114795918367352"/>
    <n v="1568"/>
    <n v="2287"/>
    <n v="5"/>
    <n v="0.21235707767459339"/>
    <n v="47472"/>
    <n v="0.21454005403761162"/>
    <n v="47960"/>
    <n v="0.47630486517436971"/>
    <n v="106477"/>
    <n v="2.7376670782113907E-2"/>
    <n v="6120"/>
    <n v="1.8269007103619804E-2"/>
    <n v="4084"/>
    <n v="5.1152325227691593E-2"/>
    <n v="11435"/>
    <n v="1"/>
    <n v="95242"/>
    <n v="5952.625"/>
    <n v="3682.5557967322379"/>
    <n v="0.29225647084094081"/>
    <n v="83833"/>
    <n v="5239.5625"/>
    <n v="0.25724718842536476"/>
    <n v="84689"/>
    <n v="5293.0625"/>
    <n v="0.25987388189085109"/>
    <n v="62121"/>
    <n v="0.19062245884284335"/>
    <n v="1"/>
    <n v="223548"/>
    <n v="223548"/>
    <n v="-102337"/>
    <n v="72833.753424657538"/>
    <n v="73607.673860911265"/>
    <n v="163521.97453476983"/>
    <n v="309963.40182033862"/>
    <n v="25361.753424657538"/>
    <n v="25647.673860911265"/>
    <n v="57044.974534769834"/>
    <n v="-0.10081906811052789"/>
    <n v="-9.4165839014033553E-2"/>
    <n v="6.6532290964943369E-3"/>
    <n v="660744"/>
    <n v="0.65094339622641506"/>
    <n v="113741.75362318842"/>
    <n v="0.22023218423417032"/>
    <n v="0.32105125234469822"/>
    <n v="128.08756038647343"/>
    <n v="0.32102145460269027"/>
    <n v="5.1152325227691593E-2"/>
    <n v="-6753.4001137711648"/>
    <n v="-95583.59988622884"/>
    <n v="1.7801626333786862"/>
    <n v="0.94419268086118002"/>
    <n v="0.85560079045510606"/>
    <n v="74.9375"/>
    <n v="0.27788662837511408"/>
    <n v="3274.521407251596"/>
    <n v="5239.5625"/>
    <n v="64.029654977726068"/>
    <n v="6.1618357487922708"/>
    <n v="5"/>
  </r>
  <r>
    <x v="5"/>
    <s v="YVR"/>
    <s v="British Columbia"/>
    <s v="SFO"/>
    <s v="California"/>
    <s v="YVRSFO"/>
    <s v="737-Max 9"/>
    <n v="171.58333333333334"/>
    <x v="58"/>
    <n v="800"/>
    <n v="110"/>
    <n v="12"/>
    <n v="1320"/>
    <n v="14.583333333333334"/>
    <n v="175"/>
    <n v="286"/>
    <n v="859"/>
    <n v="1647200"/>
    <n v="0.64108790675084992"/>
    <n v="2059"/>
    <n v="12.127818371607516"/>
    <n v="0.660377358490566"/>
    <n v="265"/>
    <n v="0.57777777777777772"/>
    <n v="495"/>
    <n v="0.66076923076923078"/>
    <n v="1300"/>
    <n v="0"/>
    <e v="#DIV/0!"/>
    <n v="0.20342818304640811"/>
    <n v="49086"/>
    <n v="0.21768465026067785"/>
    <n v="52526"/>
    <n v="0.54682254842640099"/>
    <n v="131945"/>
    <n v="2.1384700821404593E-2"/>
    <n v="5160"/>
    <n v="1.0679917445108458E-2"/>
    <n v="2577"/>
    <n v="0"/>
    <n v="0"/>
    <n v="1"/>
    <n v="41170"/>
    <n v="3430.8333333333335"/>
    <n v="3394.6748490547361"/>
    <n v="0.2475676195744988"/>
    <n v="60255"/>
    <n v="5021.25"/>
    <n v="0.36233147722762749"/>
    <n v="35742"/>
    <n v="2978.5"/>
    <n v="0.21492741945182745"/>
    <n v="29131"/>
    <n v="0.17517348374604624"/>
    <n v="1"/>
    <n v="241294"/>
    <n v="241294"/>
    <n v="74996"/>
    <n v="74330.228571428583"/>
    <n v="90910.384615384624"/>
    <n v="199683.93480791617"/>
    <n v="364924.54799472936"/>
    <n v="25244.228571428583"/>
    <n v="38384.384615384624"/>
    <n v="67738.934807916172"/>
    <n v="4.5529383195726081E-2"/>
    <n v="5.217538590713177E-2"/>
    <n v="6.6460027114056894E-3"/>
    <n v="1056000"/>
    <n v="0.64108790675084992"/>
    <n v="135088.08030303032"/>
    <n v="0.14648737251092764"/>
    <n v="0.10095798931520156"/>
    <n v="182.79848484848486"/>
    <n v="0.22849810606060608"/>
    <n v="0"/>
    <n v="-10947.295666227446"/>
    <n v="85943.295666227452"/>
    <n v="1.6337518836054807"/>
    <n v="0.93593020335528587"/>
    <n v="0.89520792321821618"/>
    <n v="106.11313131313132"/>
    <n v="0.12072824023804984"/>
    <n v="2947.1087795704248"/>
    <n v="5021.25"/>
    <n v="108.84068012514578"/>
    <n v="5.8613636363636363"/>
    <e v="#DIV/0!"/>
  </r>
  <r>
    <x v="5"/>
    <s v="ANC"/>
    <s v="Alaska"/>
    <s v="SFO"/>
    <s v="California"/>
    <s v="ANCSFO"/>
    <s v="737-800"/>
    <n v="148.66666666666666"/>
    <x v="109"/>
    <n v="2018"/>
    <n v="113.66666666666667"/>
    <n v="6"/>
    <n v="682"/>
    <n v="16.5"/>
    <n v="99"/>
    <n v="165"/>
    <n v="418"/>
    <n v="1800056"/>
    <n v="0.76457399103139012"/>
    <n v="892"/>
    <n v="24.739814814814817"/>
    <n v="0.85344827586206895"/>
    <n v="116"/>
    <n v="0.75"/>
    <n v="220"/>
    <n v="0.75044883303411136"/>
    <n v="557"/>
    <n v="832"/>
    <n v="4.9975961538461542"/>
    <n v="0.24757214452996956"/>
    <n v="62687"/>
    <n v="0.21807059046550845"/>
    <n v="55217"/>
    <n v="0.50309430623955897"/>
    <n v="127387"/>
    <n v="9.8930914232228974E-3"/>
    <n v="2505"/>
    <n v="4.9485203805581992E-3"/>
    <n v="1253"/>
    <n v="1.6421346961181957E-2"/>
    <n v="4158"/>
    <n v="1"/>
    <n v="91106"/>
    <n v="15184.333333333334"/>
    <n v="3682.5659642950704"/>
    <n v="0.34992587130028652"/>
    <n v="28818"/>
    <n v="4803"/>
    <n v="0.11068605535455027"/>
    <n v="81011"/>
    <n v="13501.833333333334"/>
    <n v="0.31115233639834383"/>
    <n v="59423"/>
    <n v="0.22823573694681937"/>
    <n v="1"/>
    <n v="253207"/>
    <n v="253207"/>
    <n v="-7151"/>
    <n v="73451.434343434346"/>
    <n v="73622.666666666672"/>
    <n v="169747.74880382774"/>
    <n v="316821.84981392877"/>
    <n v="10764.434343434346"/>
    <n v="18405.666666666672"/>
    <n v="42360.748803827737"/>
    <n v="-3.9726541840920506E-3"/>
    <n v="2.650366600995446E-3"/>
    <n v="6.623020785087497E-3"/>
    <n v="1376276"/>
    <n v="0.76457399103139012"/>
    <n v="76686.642228738987"/>
    <n v="0.14066617927442257"/>
    <n v="0.14463883345851464"/>
    <n v="365.17448680351907"/>
    <n v="0.18095861585902828"/>
    <n v="1.6421346961181957E-2"/>
    <n v="-11921.808302321459"/>
    <n v="4770.8083023214585"/>
    <n v="1.967384938564877"/>
    <n v="0.91373439191520578"/>
    <n v="0.83260642891405567"/>
    <n v="250.98636363636365"/>
    <n v="0.23468150564557852"/>
    <n v="3274.5192559601778"/>
    <n v="4803"/>
    <n v="27.566899958830792"/>
    <n v="5.5102639296187688"/>
    <n v="4.9975961538461542"/>
  </r>
  <r>
    <x v="1"/>
    <s v="ANC"/>
    <s v="Alaska"/>
    <s v="OME"/>
    <s v="Alaska"/>
    <s v="ANCOME"/>
    <s v="E175"/>
    <n v="76"/>
    <x v="90"/>
    <n v="539"/>
    <n v="54"/>
    <n v="14"/>
    <n v="756"/>
    <n v="10"/>
    <n v="140"/>
    <n v="252"/>
    <n v="364"/>
    <n v="573496"/>
    <n v="0.71052631578947367"/>
    <n v="1064"/>
    <n v="22.162643678160919"/>
    <n v="1"/>
    <n v="140"/>
    <n v="1"/>
    <n v="252"/>
    <n v="0.54166666666666663"/>
    <n v="672"/>
    <n v="4019"/>
    <n v="6"/>
    <n v="0.22686568774477542"/>
    <n v="42055"/>
    <n v="0.2813663189012483"/>
    <n v="52158"/>
    <n v="0.33808408946238416"/>
    <n v="62672"/>
    <n v="1.3782946907333282E-2"/>
    <n v="2555"/>
    <n v="9.8179895778264473E-3"/>
    <n v="1820"/>
    <n v="0.13008296740643241"/>
    <n v="24114"/>
    <n v="1"/>
    <n v="55323"/>
    <n v="3951.6428571428573"/>
    <n v="2496.2274719290513"/>
    <n v="0.33640205527347905"/>
    <n v="45751"/>
    <n v="3267.9285714285716"/>
    <n v="0.27819768325681798"/>
    <n v="30675"/>
    <n v="2191.0714285714284"/>
    <n v="0.18652518926150011"/>
    <n v="32706"/>
    <n v="0.19887507220820286"/>
    <n v="1"/>
    <n v="185374"/>
    <n v="-164455"/>
    <n v="20919"/>
    <n v="42055"/>
    <n v="52158"/>
    <n v="115702.15384615386"/>
    <n v="209915.15384615387"/>
    <n v="0"/>
    <n v="0"/>
    <n v="53030.153846153858"/>
    <n v="3.6476278823217599E-2"/>
    <n v="4.3081151624192904E-2"/>
    <n v="6.6048728009753047E-3"/>
    <n v="407484"/>
    <n v="0.71052631578947367"/>
    <n v="65698.518518518511"/>
    <n v="0.32323503564105066"/>
    <n v="0.28675875681783308"/>
    <n v="213.3068783068783"/>
    <n v="0.39574559982723245"/>
    <n v="0.13008296740643241"/>
    <n v="-3787.8681318681329"/>
    <n v="24706.868131868134"/>
    <n v="2.0372757115084297"/>
    <n v="1.4037203471757447"/>
    <n v="0.63250576324483965"/>
    <n v="206.97619047619048"/>
    <n v="0.17643250941340211"/>
    <n v="1384.0857817078547"/>
    <n v="3267.9285714285716"/>
    <n v="34.111453984389186"/>
    <n v="5.7870370370370372"/>
    <n v="6"/>
  </r>
  <r>
    <x v="0"/>
    <s v="LAX"/>
    <s v="California"/>
    <s v="GEG"/>
    <s v="Washington"/>
    <s v="LAXGEG"/>
    <s v="737-800"/>
    <n v="154"/>
    <x v="79"/>
    <n v="945"/>
    <n v="117.5"/>
    <n v="8"/>
    <n v="940"/>
    <n v="20.375"/>
    <n v="163"/>
    <n v="251"/>
    <n v="526"/>
    <n v="1164240"/>
    <n v="0.76298701298701299"/>
    <n v="1232"/>
    <n v="19.691711150652431"/>
    <n v="1"/>
    <n v="163"/>
    <n v="0.80967741935483872"/>
    <n v="310"/>
    <n v="0.69210526315789478"/>
    <n v="760"/>
    <n v="124"/>
    <n v="6"/>
    <n v="0.2418292351761171"/>
    <n v="55213"/>
    <n v="0.26806503324369069"/>
    <n v="61203"/>
    <n v="0.46383927398232261"/>
    <n v="105901"/>
    <n v="1.6096253405397828E-2"/>
    <n v="3675"/>
    <n v="6.9115341152973537E-3"/>
    <n v="1578"/>
    <n v="3.2586700771744179E-3"/>
    <n v="744"/>
    <n v="1"/>
    <n v="81879"/>
    <n v="10234.875"/>
    <n v="4158.0439289191563"/>
    <n v="0.35182121695190544"/>
    <n v="45466"/>
    <n v="5683.25"/>
    <n v="0.19536026881050492"/>
    <n v="44264"/>
    <n v="5533"/>
    <n v="0.19019546339304513"/>
    <n v="61120"/>
    <n v="0.26262305084454451"/>
    <n v="1"/>
    <n v="228314"/>
    <n v="-232729"/>
    <n v="-4415"/>
    <n v="55213"/>
    <n v="75589.36254980079"/>
    <n v="153012.8517110266"/>
    <n v="283815.2142608274"/>
    <n v="0"/>
    <n v="14386.36254980079"/>
    <n v="47111.851711026597"/>
    <n v="-3.7921734350305778E-3"/>
    <n v="2.8106548328552731E-3"/>
    <n v="6.6028282678858505E-3"/>
    <n v="888300"/>
    <n v="0.76298701298701299"/>
    <n v="70691.957446808519"/>
    <n v="0.19610561396275683"/>
    <n v="0.19989778739778741"/>
    <n v="242.09574468085106"/>
    <n v="0.25618597320724978"/>
    <n v="3.2586700771744179E-3"/>
    <n v="-7687.2767826034233"/>
    <n v="3272.2767826034233"/>
    <n v="1.8786425043706592"/>
    <n v="1.0949679816397018"/>
    <n v="0.77281736510430932"/>
    <n v="197.42903225806452"/>
    <n v="0.26770149881303817"/>
    <n v="2247.8493443945035"/>
    <n v="5683.25"/>
    <n v="47.735821067477708"/>
    <n v="5.5882978723404255"/>
    <n v="6"/>
  </r>
  <r>
    <x v="0"/>
    <s v="HNL"/>
    <s v="Hawaii"/>
    <s v="LAX"/>
    <s v="California"/>
    <s v="HNLLAX"/>
    <s v="737-800"/>
    <n v="131.5"/>
    <x v="110"/>
    <n v="2556"/>
    <n v="119"/>
    <n v="2"/>
    <n v="238"/>
    <n v="14.5"/>
    <n v="29"/>
    <n v="54"/>
    <n v="155"/>
    <n v="672228"/>
    <n v="0.90494296577946765"/>
    <n v="263"/>
    <n v="8.032353523357088"/>
    <n v="0.90625"/>
    <n v="32"/>
    <n v="0.9"/>
    <n v="60"/>
    <n v="0.9064327485380117"/>
    <n v="171"/>
    <n v="0"/>
    <e v="#DIV/0!"/>
    <n v="0.21087785147279955"/>
    <n v="18091"/>
    <n v="0.22941169613819953"/>
    <n v="19681"/>
    <n v="0.53983610952453109"/>
    <n v="46312"/>
    <n v="1.2647309095571694E-2"/>
    <n v="1085"/>
    <n v="7.2270337688981109E-3"/>
    <n v="620"/>
    <n v="0"/>
    <n v="0"/>
    <n v="1"/>
    <n v="33399"/>
    <n v="16699.5"/>
    <n v="4158.059017556915"/>
    <n v="0.3920668646624485"/>
    <n v="8800"/>
    <n v="4400"/>
    <n v="0.10330214704121521"/>
    <n v="18055"/>
    <n v="9027.5"/>
    <n v="0.21194548463967508"/>
    <n v="24933"/>
    <n v="0.29268550365666124"/>
    <n v="1"/>
    <n v="85789"/>
    <n v="-85187"/>
    <n v="602"/>
    <n v="19962.482758620688"/>
    <n v="21867.777777777777"/>
    <n v="51092.5935483871"/>
    <n v="92922.854084785562"/>
    <n v="1871.4827586206884"/>
    <n v="2186.7777777777774"/>
    <n v="4780.5935483870999"/>
    <n v="8.9552949296964725E-4"/>
    <n v="7.4698272645483121E-3"/>
    <n v="6.5742977715786653E-3"/>
    <n v="608328"/>
    <n v="0.90494296577946765"/>
    <n v="9011.4495798319404"/>
    <n v="0.12761890311025426"/>
    <n v="0.12672337361728461"/>
    <n v="360.4579831932773"/>
    <n v="0.14102425007561709"/>
    <n v="0"/>
    <n v="-4419.4270423927828"/>
    <n v="5021.4270423927828"/>
    <n v="1.7682960640549925"/>
    <n v="1.0259785849071563"/>
    <n v="0.84711000500474187"/>
    <n v="328.01666666666665"/>
    <n v="0.29063166606441387"/>
    <n v="2247.7845313329772"/>
    <n v="4400"/>
    <n v="29.630169950553785"/>
    <n v="7.1638655462184877"/>
    <e v="#DIV/0!"/>
  </r>
  <r>
    <x v="3"/>
    <s v="LAX"/>
    <s v="California"/>
    <s v="SEA"/>
    <s v="Washington"/>
    <s v="LAXSEA"/>
    <s v="737-700"/>
    <n v="124"/>
    <x v="111"/>
    <n v="954"/>
    <n v="112.33333333333333"/>
    <n v="3"/>
    <n v="337"/>
    <n v="17"/>
    <n v="51"/>
    <n v="83"/>
    <n v="203"/>
    <n v="354888"/>
    <n v="0.90591397849462363"/>
    <n v="372"/>
    <n v="8.3474004424778752"/>
    <n v="1"/>
    <n v="51"/>
    <n v="0.89247311827956988"/>
    <n v="93"/>
    <n v="0.89035087719298245"/>
    <n v="228"/>
    <n v="2159"/>
    <n v="5"/>
    <n v="0.21033326582506356"/>
    <n v="18694"/>
    <n v="0.20306487544724228"/>
    <n v="18048"/>
    <n v="0.43988388577600757"/>
    <n v="39096"/>
    <n v="1.3839195301424424E-2"/>
    <n v="1230"/>
    <n v="1.1420148968248611E-2"/>
    <n v="1015"/>
    <n v="0.12145862868201354"/>
    <n v="10795"/>
    <n v="1"/>
    <n v="30740"/>
    <n v="10246.666666666666"/>
    <n v="3682.5836033421465"/>
    <n v="0.32756838549492234"/>
    <n v="15719"/>
    <n v="5239.666666666667"/>
    <n v="0.16750317018850633"/>
    <n v="27334"/>
    <n v="9111.3333333333339"/>
    <n v="0.2912737231333184"/>
    <n v="20050"/>
    <n v="0.21365472118325288"/>
    <n v="1"/>
    <n v="88878"/>
    <n v="88878"/>
    <n v="-4965"/>
    <n v="18694"/>
    <n v="20222.457831325301"/>
    <n v="43910.778325123152"/>
    <n v="82827.23615644846"/>
    <n v="0"/>
    <n v="2174.4578313253005"/>
    <n v="4814.7783251231522"/>
    <n v="-1.3990329343342125E-2"/>
    <n v="-7.4255951582391693E-3"/>
    <n v="6.5647341851029556E-3"/>
    <n v="321498"/>
    <n v="0.90591397849462363"/>
    <n v="8109.5103857566719"/>
    <n v="0.25043957530263067"/>
    <n v="0.26442990464597282"/>
    <n v="231.70029673590506"/>
    <n v="0.24287242844434492"/>
    <n v="0.12145862868201354"/>
    <n v="-2329.7453854828177"/>
    <n v="-2635.2546145171823"/>
    <n v="1.7979935559233848"/>
    <n v="0.95192383765394661"/>
    <n v="0.84111145502671214"/>
    <n v="194.06451612903226"/>
    <n v="0.22559013479151196"/>
    <n v="3274.5523817096364"/>
    <n v="5239.666666666667"/>
    <n v="40.371850173269465"/>
    <n v="6.6617210682492578"/>
    <n v="5"/>
  </r>
  <r>
    <x v="2"/>
    <s v="ANC"/>
    <s v="Alaska"/>
    <s v="OME"/>
    <s v="Alaska"/>
    <s v="ANCOME"/>
    <s v="E175"/>
    <n v="73.625"/>
    <x v="90"/>
    <n v="539"/>
    <n v="50.4375"/>
    <n v="16"/>
    <n v="807"/>
    <n v="8.125"/>
    <n v="130"/>
    <n v="233"/>
    <n v="445"/>
    <n v="634942"/>
    <n v="0.68505942275042442"/>
    <n v="1178"/>
    <n v="24.53721264367816"/>
    <n v="0.83870967741935487"/>
    <n v="155"/>
    <n v="0.83512544802867383"/>
    <n v="279"/>
    <n v="0.5981182795698925"/>
    <n v="744"/>
    <n v="3783"/>
    <n v="5.999735659529474"/>
    <n v="0.19995597102678786"/>
    <n v="37240"/>
    <n v="0.2360275127388706"/>
    <n v="43958"/>
    <n v="0.40632835949119689"/>
    <n v="75675"/>
    <n v="1.6725640433631693E-2"/>
    <n v="3115"/>
    <n v="1.9093540090527866E-2"/>
    <n v="3556"/>
    <n v="0.12186897621898508"/>
    <n v="22697"/>
    <n v="1"/>
    <n v="61250"/>
    <n v="3828.125"/>
    <n v="2496.2085502315858"/>
    <n v="0.33639983523273376"/>
    <n v="50653"/>
    <n v="3165.8125"/>
    <n v="0.27819854455581489"/>
    <n v="33961"/>
    <n v="2122.5625"/>
    <n v="0.18652203762185912"/>
    <n v="36211"/>
    <n v="0.19887958258959221"/>
    <n v="1"/>
    <n v="186241"/>
    <n v="-182075"/>
    <n v="4166"/>
    <n v="44401.538461538461"/>
    <n v="52636.403433476393"/>
    <n v="126521.79775280898"/>
    <n v="223559.73964782385"/>
    <n v="7161.538461538461"/>
    <n v="8678.4034334763928"/>
    <n v="50846.797752808983"/>
    <n v="6.5612292146369272E-3"/>
    <n v="1.312548426153726E-2"/>
    <n v="6.5642550469003332E-3"/>
    <n v="434973"/>
    <n v="0.68505942275042442"/>
    <n v="75185.655514250306"/>
    <n v="0.29331970479193376"/>
    <n v="0.28675847557729683"/>
    <n v="202.65675340768277"/>
    <n v="0.3759865554873521"/>
    <n v="0.12186897621898508"/>
    <n v="-4167.9212279889898"/>
    <n v="8333.9212279889907"/>
    <n v="1.8041600530365329"/>
    <n v="1.1831254865046532"/>
    <n v="0.76379459817814421"/>
    <n v="157.55555555555554"/>
    <n v="0.19443087182736346"/>
    <n v="1384.0610379496309"/>
    <n v="3165.8125"/>
    <n v="32.88882122509208"/>
    <n v="8.26641883519207"/>
    <n v="5.999735659529474"/>
  </r>
  <r>
    <x v="3"/>
    <s v="SEA"/>
    <s v="Washington"/>
    <s v="OGG"/>
    <s v="Hawaii"/>
    <s v="SEAOGG"/>
    <s v="737-900"/>
    <n v="178"/>
    <x v="112"/>
    <n v="2640"/>
    <n v="131"/>
    <n v="4"/>
    <n v="524"/>
    <n v="22.25"/>
    <n v="89"/>
    <n v="166"/>
    <n v="269"/>
    <n v="1879680"/>
    <n v="0.7359550561797753"/>
    <n v="712"/>
    <n v="24.555777223607649"/>
    <n v="0.96739130434782605"/>
    <n v="92"/>
    <n v="0.96511627906976749"/>
    <n v="172"/>
    <n v="0.6004464285714286"/>
    <n v="448"/>
    <n v="1771"/>
    <n v="5"/>
    <n v="0.24157171660336663"/>
    <n v="41216"/>
    <n v="0.28417030055797815"/>
    <n v="48484"/>
    <n v="0.40655624325971773"/>
    <n v="69365"/>
    <n v="9.4950063300042204E-3"/>
    <n v="1620"/>
    <n v="6.3065597599287291E-3"/>
    <n v="1076"/>
    <n v="5.1900173489004546E-2"/>
    <n v="8855"/>
    <n v="1"/>
    <n v="90428"/>
    <n v="22607"/>
    <n v="3682.5549921125498"/>
    <n v="0.36059559603467667"/>
    <n v="20958"/>
    <n v="5239.5"/>
    <n v="8.3573257195722048E-2"/>
    <n v="80408"/>
    <n v="20102"/>
    <n v="0.32063930072495556"/>
    <n v="58980"/>
    <n v="0.23519184604464577"/>
    <n v="1"/>
    <n v="170616"/>
    <n v="170616"/>
    <n v="-80158"/>
    <n v="42605.303370786518"/>
    <n v="50236.433734939754"/>
    <n v="115522.37918215613"/>
    <n v="208364.11628788238"/>
    <n v="1389.3033707865179"/>
    <n v="1752.4337349397538"/>
    <n v="46157.379182156132"/>
    <n v="-4.2644492679605038E-2"/>
    <n v="-3.6087643071176692E-2"/>
    <n v="6.5568496084283459E-3"/>
    <n v="1383360"/>
    <n v="0.7359550561797753"/>
    <n v="58036.389312977088"/>
    <n v="9.0768641470888659E-2"/>
    <n v="0.13341313415049369"/>
    <n v="308.70419847328242"/>
    <n v="0.11693340851260697"/>
    <n v="5.1900173489004546E-2"/>
    <n v="-12324.779071970601"/>
    <n v="-67833.220928029405"/>
    <n v="2.005318580454531"/>
    <n v="1.2617559444398554"/>
    <n v="0.69305506284492857"/>
    <n v="281.88372093023258"/>
    <n v="0.34568856379237584"/>
    <n v="3274.5043770268712"/>
    <n v="5239.5"/>
    <n v="21.339173882724115"/>
    <n v="5.1450381679389317"/>
    <n v="5"/>
  </r>
  <r>
    <x v="1"/>
    <s v="ANC"/>
    <s v="Alaska"/>
    <s v="HNL"/>
    <s v="Hawaii"/>
    <s v="ANCHNL"/>
    <s v="737-900"/>
    <n v="170.66666666666666"/>
    <x v="113"/>
    <n v="2777"/>
    <n v="111.5"/>
    <n v="6"/>
    <n v="669"/>
    <n v="18.5"/>
    <n v="111"/>
    <n v="155"/>
    <n v="404"/>
    <n v="2843648"/>
    <n v="0.6533203125"/>
    <n v="1024"/>
    <n v="35.06033163265306"/>
    <n v="0.84090909090909094"/>
    <n v="132"/>
    <n v="0.62753036437246967"/>
    <n v="247"/>
    <n v="0.62732919254658381"/>
    <n v="644"/>
    <n v="894"/>
    <n v="5.9988814317673382"/>
    <n v="0.25260716469521582"/>
    <n v="59902"/>
    <n v="0.21897231534779768"/>
    <n v="51926"/>
    <n v="0.48711493453096338"/>
    <n v="115512"/>
    <n v="1.1883526261412276E-2"/>
    <n v="2818"/>
    <n v="6.8062496046555759E-3"/>
    <n v="1614"/>
    <n v="2.2615809559955298E-2"/>
    <n v="5363"/>
    <n v="1"/>
    <n v="145783"/>
    <n v="24297.166666666668"/>
    <n v="4158.0610682024062"/>
    <n v="0.39706767552138234"/>
    <n v="33733"/>
    <n v="5622.166666666667"/>
    <n v="9.1878229274763107E-2"/>
    <n v="78809"/>
    <n v="13134.833333333334"/>
    <n v="0.21465127237170739"/>
    <n v="108824"/>
    <n v="0.29640282283214714"/>
    <n v="0.99999999999999989"/>
    <n v="237135"/>
    <n v="-367149"/>
    <n v="-130014"/>
    <n v="71234.810810810814"/>
    <n v="82746.593548387085"/>
    <n v="184132.99009900991"/>
    <n v="338114.39445820777"/>
    <n v="11332.810810810814"/>
    <n v="30820.593548387085"/>
    <n v="68620.990099009912"/>
    <n v="-4.5720848712639539E-2"/>
    <n v="-3.9228343635932451E-2"/>
    <n v="6.4925050767070877E-3"/>
    <n v="1857813"/>
    <n v="0.6533203125"/>
    <n v="122988.13153961138"/>
    <n v="8.3391122951926536E-2"/>
    <n v="0.12911197166456609"/>
    <n v="346.44544095665174"/>
    <n v="0.1247552902256578"/>
    <n v="2.2615809559955298E-2"/>
    <n v="-18462.399076367969"/>
    <n v="-111551.60092363204"/>
    <n v="2.0420537520893816"/>
    <n v="0.94599250119940204"/>
    <n v="0.80712539895644309"/>
    <n v="210.22672064777328"/>
    <n v="0.45891159044426172"/>
    <n v="2247.8110254553922"/>
    <n v="5622.166666666667"/>
    <n v="19.081393952843676"/>
    <n v="6.6248131539611359"/>
    <n v="5.9988814317673382"/>
  </r>
  <r>
    <x v="0"/>
    <s v="GEG"/>
    <s v="Washington"/>
    <s v="SEA"/>
    <s v="Washington"/>
    <s v="GEGSEA"/>
    <s v="737-800"/>
    <n v="159.1875"/>
    <x v="15"/>
    <n v="223"/>
    <n v="126.0625"/>
    <n v="16"/>
    <n v="2017"/>
    <n v="19.375"/>
    <n v="310"/>
    <n v="442"/>
    <n v="1265"/>
    <n v="567981"/>
    <n v="0.79191205339615234"/>
    <n v="2547"/>
    <n v="19.691931112859514"/>
    <n v="0.92261904761904767"/>
    <n v="336"/>
    <n v="0.69062500000000004"/>
    <n v="640"/>
    <n v="0.80521960534691284"/>
    <n v="1571"/>
    <n v="3596"/>
    <n v="5.99916573971079"/>
    <n v="0.2075490791337786"/>
    <n v="55377"/>
    <n v="0.19998200993950843"/>
    <n v="53358"/>
    <n v="0.45472126650025863"/>
    <n v="121326"/>
    <n v="3.3187913677693075E-2"/>
    <n v="8855"/>
    <n v="2.3705652626923625E-2"/>
    <n v="6325"/>
    <n v="8.0854078121837689E-2"/>
    <n v="21573"/>
    <n v="1"/>
    <n v="81880"/>
    <n v="5117.5"/>
    <n v="4158.048265085059"/>
    <n v="0.29125212089737523"/>
    <n v="93865"/>
    <n v="5866.5625"/>
    <n v="0.33388349203751988"/>
    <n v="44264"/>
    <n v="2766.5"/>
    <n v="0.15744972984124839"/>
    <n v="61122"/>
    <n v="0.2174146572238565"/>
    <n v="1"/>
    <n v="266814"/>
    <n v="-281131"/>
    <n v="-14317"/>
    <n v="60021.522580645156"/>
    <n v="77260.452488687777"/>
    <n v="150674.423715415"/>
    <n v="287956.39878474793"/>
    <n v="4644.5225806451563"/>
    <n v="23902.452488687777"/>
    <n v="29348.423715415003"/>
    <n v="-2.5206829101677698E-2"/>
    <n v="-1.883608355905084E-2"/>
    <n v="6.3707455426268572E-3"/>
    <n v="449791"/>
    <n v="0.79191205339615234"/>
    <n v="64441.115518096194"/>
    <n v="0.46975867150485667"/>
    <n v="0.49496550060653438"/>
    <n v="121.58701041150223"/>
    <n v="0.54523323054485306"/>
    <n v="8.0854078121837689E-2"/>
    <n v="-3618.462424046746"/>
    <n v="-10698.537575953254"/>
    <n v="1.8246353684457601"/>
    <n v="0.92300809622230628"/>
    <n v="0.85499512070015826"/>
    <n v="83.371875000000003"/>
    <n v="0.22908093278463648"/>
    <n v="2247.8242355364564"/>
    <n v="5866.5625"/>
    <n v="102.42773999360728"/>
    <n v="7.5260287555775909"/>
    <n v="5.99916573971079"/>
  </r>
  <r>
    <x v="5"/>
    <s v="BOI"/>
    <s v="Idaho"/>
    <s v="SEA"/>
    <s v="Washington"/>
    <s v="BOISEA"/>
    <s v="737-800"/>
    <n v="152.41666666666666"/>
    <x v="50"/>
    <n v="399"/>
    <n v="111.58333333333333"/>
    <n v="12"/>
    <n v="1339"/>
    <n v="15.25"/>
    <n v="183"/>
    <n v="304"/>
    <n v="852"/>
    <n v="729771"/>
    <n v="0.7320940404592674"/>
    <n v="1829"/>
    <n v="18.589042849193099"/>
    <n v="0.75619834710743805"/>
    <n v="242"/>
    <n v="0.66086956521739126"/>
    <n v="460"/>
    <n v="0.75598935226264419"/>
    <n v="1127"/>
    <n v="627"/>
    <n v="4.996810207336523"/>
    <n v="0.19938676641932912"/>
    <n v="32514"/>
    <n v="0.21263874409762679"/>
    <n v="34675"/>
    <n v="0.51649598332004665"/>
    <n v="84225"/>
    <n v="3.1366897651315388E-2"/>
    <n v="5115"/>
    <n v="2.0899000429263508E-2"/>
    <n v="3408"/>
    <n v="1.9212608082418592E-2"/>
    <n v="3133"/>
    <n v="1"/>
    <n v="68455"/>
    <n v="5704.583333333333"/>
    <n v="3682.545710145127"/>
    <n v="0.29225672312138973"/>
    <n v="60255"/>
    <n v="5021.25"/>
    <n v="0.25724824850893785"/>
    <n v="60870"/>
    <n v="5072.5"/>
    <n v="0.25987388410487172"/>
    <n v="44649"/>
    <n v="0.19062114426480067"/>
    <n v="1"/>
    <n v="163070"/>
    <n v="163070"/>
    <n v="-71159"/>
    <n v="42996.655737704918"/>
    <n v="52468.75"/>
    <n v="111410.29929577465"/>
    <n v="206875.70503347955"/>
    <n v="10482.655737704918"/>
    <n v="17793.75"/>
    <n v="27185.299295774646"/>
    <n v="-9.7508670528151986E-2"/>
    <n v="-9.1175438935241382E-2"/>
    <n v="6.3332315929106042E-3"/>
    <n v="534261"/>
    <n v="0.7320940404592674"/>
    <n v="58528.103061986534"/>
    <n v="0.22345365875048473"/>
    <n v="0.32096232927863672"/>
    <n v="119.44510828976848"/>
    <n v="0.29936117365856763"/>
    <n v="1.9212608082418592E-2"/>
    <n v="-4621.8087527899634"/>
    <n v="-66537.191247210038"/>
    <n v="1.6229409117162981"/>
    <n v="0.91055526713111934"/>
    <n v="0.90274434470660248"/>
    <n v="75.380434782608702"/>
    <n v="0.2738026614337401"/>
    <n v="3274.5096395666333"/>
    <n v="5021.25"/>
    <n v="72.031680752090068"/>
    <n v="6.3651979088872297"/>
    <n v="4.996810207336523"/>
  </r>
  <r>
    <x v="4"/>
    <s v="LAX"/>
    <s v="California"/>
    <s v="YVR"/>
    <s v="British Columbia"/>
    <s v="LAXYVR"/>
    <s v="737-700"/>
    <n v="118.8"/>
    <x v="114"/>
    <n v="1080"/>
    <n v="99"/>
    <n v="5"/>
    <n v="495"/>
    <n v="13.8"/>
    <n v="69"/>
    <n v="126"/>
    <n v="300"/>
    <n v="641520"/>
    <n v="0.83333333333333337"/>
    <n v="594"/>
    <n v="2.9860275288092186"/>
    <n v="0.89610389610389607"/>
    <n v="77"/>
    <n v="0.9"/>
    <n v="140"/>
    <n v="0.79365079365079361"/>
    <n v="378"/>
    <n v="0"/>
    <e v="#DIV/0!"/>
    <n v="0.22598386026973247"/>
    <n v="24531"/>
    <n v="0.22900545360748767"/>
    <n v="24859"/>
    <n v="0.51739258604171268"/>
    <n v="56164"/>
    <n v="1.6581914658412557E-2"/>
    <n v="1800"/>
    <n v="1.103618542265458E-2"/>
    <n v="1198"/>
    <n v="0"/>
    <n v="0"/>
    <n v="1"/>
    <n v="10996"/>
    <n v="2199.1999999999998"/>
    <n v="3682.4844693863333"/>
    <n v="0.21341096555070355"/>
    <n v="23578"/>
    <n v="4715.6000000000004"/>
    <n v="0.4576031052886948"/>
    <n v="9778"/>
    <n v="1955.6"/>
    <n v="0.18977195536147501"/>
    <n v="7173"/>
    <n v="0.13921397379912664"/>
    <n v="1"/>
    <n v="108552"/>
    <n v="108552"/>
    <n v="57027"/>
    <n v="27375.17391304348"/>
    <n v="27621.111111111109"/>
    <n v="70766.64"/>
    <n v="125762.9250241546"/>
    <n v="2844.1739130434798"/>
    <n v="2762.1111111111095"/>
    <n v="14602.64"/>
    <n v="8.8893565282454165E-2"/>
    <n v="9.5193891078736312E-2"/>
    <n v="6.3003257962821468E-3"/>
    <n v="534600"/>
    <n v="0.83333333333333337"/>
    <n v="21710.399999999994"/>
    <n v="0.16921062476618032"/>
    <n v="8.0317059483726153E-2"/>
    <n v="219.29696969696971"/>
    <n v="0.20305274971941639"/>
    <n v="0"/>
    <n v="-4041.7850048309178"/>
    <n v="61068.785004830919"/>
    <n v="1.7958365128060259"/>
    <n v="1.0009165924550467"/>
    <n v="0.83754567611171815"/>
    <n v="177.56428571428572"/>
    <n v="6.6078929913774037E-2"/>
    <n v="3274.5846800345189"/>
    <n v="4715.6000000000004"/>
    <n v="165.77208187943208"/>
    <n v="6.0565656565656569"/>
    <e v="#DIV/0!"/>
  </r>
  <r>
    <x v="3"/>
    <s v="SEA"/>
    <s v="Washington"/>
    <s v="JNU"/>
    <s v="Alaska"/>
    <s v="SEAJNU"/>
    <s v="737-700"/>
    <n v="124"/>
    <x v="85"/>
    <n v="909"/>
    <n v="71.5"/>
    <n v="14"/>
    <n v="1001"/>
    <n v="14.571428571428571"/>
    <n v="204"/>
    <n v="290"/>
    <n v="507"/>
    <n v="1578024"/>
    <n v="0.57661290322580649"/>
    <n v="1736"/>
    <n v="35.908003405704548"/>
    <n v="0.8571428571428571"/>
    <n v="238"/>
    <n v="0.66820276497695852"/>
    <n v="434"/>
    <n v="0.47650375939849626"/>
    <n v="1064"/>
    <n v="10653"/>
    <n v="4.9998122594574301"/>
    <n v="0.27006604982307447"/>
    <n v="76093"/>
    <n v="0.21078801946358031"/>
    <n v="59391"/>
    <n v="0.31210227252561606"/>
    <n v="87937"/>
    <n v="1.0807184914660505E-2"/>
    <n v="3045"/>
    <n v="7.1976916278921202E-3"/>
    <n v="2028"/>
    <n v="0.18903878164517651"/>
    <n v="53263"/>
    <n v="1"/>
    <n v="132233"/>
    <n v="9445.2142857142862"/>
    <n v="3682.549500343222"/>
    <n v="0.32297956113097681"/>
    <n v="73354"/>
    <n v="5239.5714285714284"/>
    <n v="0.17916739941770718"/>
    <n v="117581"/>
    <n v="8398.6428571428569"/>
    <n v="0.28719200031264042"/>
    <n v="86248"/>
    <n v="0.21066103913867557"/>
    <n v="1"/>
    <n v="281757"/>
    <n v="281757"/>
    <n v="-127659"/>
    <n v="88775.166666666672"/>
    <n v="88881.703448275861"/>
    <n v="184546.28796844181"/>
    <n v="362203.15808338439"/>
    <n v="12682.166666666672"/>
    <n v="29490.703448275861"/>
    <n v="96609.287968441815"/>
    <n v="-8.0898009155754291E-2"/>
    <n v="-7.4616095007635941E-2"/>
    <n v="6.2819141481183505E-3"/>
    <n v="909909"/>
    <n v="0.57661290322580649"/>
    <n v="167775.31468531466"/>
    <n v="0.17855051634195679"/>
    <n v="0.25944852549771108"/>
    <n v="228.26573426573427"/>
    <n v="0.25111741943425114"/>
    <n v="0.18903878164517651"/>
    <n v="-9913.0112916703092"/>
    <n v="-117745.98870832969"/>
    <n v="2.4842395930447325"/>
    <n v="1.0633020172678487"/>
    <n v="0.64217847872284539"/>
    <n v="136.84562211981566"/>
    <n v="0.3061077453266467"/>
    <n v="3274.5067630610847"/>
    <n v="5239.5714285714284"/>
    <n v="27.876793613119005"/>
    <n v="5.0679320679320679"/>
    <n v="4.9998122594574301"/>
  </r>
  <r>
    <x v="3"/>
    <s v="SEA"/>
    <s v="Washington"/>
    <s v="LAX"/>
    <s v="California"/>
    <s v="SEALAX"/>
    <s v="737-700"/>
    <n v="124"/>
    <x v="115"/>
    <n v="954"/>
    <n v="112"/>
    <n v="3"/>
    <n v="336"/>
    <n v="17"/>
    <n v="51"/>
    <n v="91"/>
    <n v="194"/>
    <n v="354888"/>
    <n v="0.90322580645161288"/>
    <n v="372"/>
    <n v="8.061797752808987"/>
    <n v="1"/>
    <n v="51"/>
    <n v="0.978494623655914"/>
    <n v="93"/>
    <n v="0.85087719298245612"/>
    <n v="228"/>
    <n v="349"/>
    <n v="5"/>
    <n v="0.22677363778960632"/>
    <n v="17638"/>
    <n v="0.27620921083082622"/>
    <n v="21483"/>
    <n v="0.45455012985677185"/>
    <n v="35354"/>
    <n v="1.5042814163388105E-2"/>
    <n v="1170"/>
    <n v="4.9885571755509273E-3"/>
    <n v="388"/>
    <n v="2.2435650183856619E-2"/>
    <n v="1745"/>
    <n v="1"/>
    <n v="29688"/>
    <n v="9896"/>
    <n v="3682.5533101045303"/>
    <n v="0.32564057564057564"/>
    <n v="15719"/>
    <n v="5239.666666666667"/>
    <n v="0.17241795366795368"/>
    <n v="26398"/>
    <n v="8799.3333333333339"/>
    <n v="0.28955335205335203"/>
    <n v="19363"/>
    <n v="0.21238811863811863"/>
    <n v="1"/>
    <n v="77778"/>
    <n v="77778"/>
    <n v="-13390"/>
    <n v="17638"/>
    <n v="21955.153846153844"/>
    <n v="41550.061855670101"/>
    <n v="81143.215701823938"/>
    <n v="0"/>
    <n v="472.15384615384392"/>
    <n v="6196.0618556701011"/>
    <n v="-3.7730213475800814E-2"/>
    <n v="-3.1467002075937625E-2"/>
    <n v="6.2632113998631889E-3"/>
    <n v="320544"/>
    <n v="0.90322580645161288"/>
    <n v="8146.3928571428551"/>
    <n v="0.21916210184621626"/>
    <n v="0.25689231532201706"/>
    <n v="226.28869047619048"/>
    <n v="0.23719988519516821"/>
    <n v="2.2435650183856619E-2"/>
    <n v="-2222.7385672746482"/>
    <n v="-11167.261432725352"/>
    <n v="1.7274742807495607"/>
    <n v="1.1538368580060423"/>
    <n v="0.7745262451193442"/>
    <n v="231"/>
    <n v="0.24895214585101186"/>
    <n v="3274.4557491289206"/>
    <n v="5239.666666666667"/>
    <n v="41.678048780487813"/>
    <n v="4.6369047619047619"/>
    <n v="5"/>
  </r>
  <r>
    <x v="1"/>
    <s v="HNL"/>
    <s v="Hawaii"/>
    <s v="ANC"/>
    <s v="Alaska"/>
    <s v="HNLANC"/>
    <s v="737-900"/>
    <n v="170.66666666666666"/>
    <x v="116"/>
    <n v="2777"/>
    <n v="111.5"/>
    <n v="6"/>
    <n v="669"/>
    <n v="22.166666666666668"/>
    <n v="133"/>
    <n v="211"/>
    <n v="326"/>
    <n v="2843648"/>
    <n v="0.6533203125"/>
    <n v="1024"/>
    <n v="34.471453900709221"/>
    <n v="1.0075757575757576"/>
    <n v="132"/>
    <n v="0.85425101214574894"/>
    <n v="247"/>
    <n v="0.50621118012422361"/>
    <n v="644"/>
    <n v="894"/>
    <n v="5.9988814317673382"/>
    <n v="0.26548489132282282"/>
    <n v="64040"/>
    <n v="0.29234015562621518"/>
    <n v="70518"/>
    <n v="0.40366637785580739"/>
    <n v="97372"/>
    <n v="9.505884693991766E-3"/>
    <n v="2293"/>
    <n v="6.7697818165235743E-3"/>
    <n v="1633"/>
    <n v="2.2232908684639268E-2"/>
    <n v="5363"/>
    <n v="1"/>
    <n v="143334"/>
    <n v="23889"/>
    <n v="4158.0491618617516"/>
    <n v="0.39644309224173696"/>
    <n v="33733"/>
    <n v="5622.166666666667"/>
    <n v="9.3301064859632146E-2"/>
    <n v="77486"/>
    <n v="12914.333333333334"/>
    <n v="0.21431613884663256"/>
    <n v="106997"/>
    <n v="0.29593970405199832"/>
    <n v="1"/>
    <n v="241219"/>
    <n v="-361550"/>
    <n v="-120331"/>
    <n v="63558.496240601504"/>
    <n v="82549.507109004742"/>
    <n v="192354.50306748465"/>
    <n v="338462.50641709089"/>
    <n v="-481.50375939849619"/>
    <n v="12031.507109004742"/>
    <n v="94982.503067484649"/>
    <n v="-4.2315715587864601E-2"/>
    <n v="-3.6071828251534009E-2"/>
    <n v="6.2438873363305919E-3"/>
    <n v="1857813"/>
    <n v="0.6533203125"/>
    <n v="125155.27653213753"/>
    <n v="8.4827306333273317E-2"/>
    <n v="0.12714302192113791"/>
    <n v="352.55007473841556"/>
    <n v="0.12695357390652343"/>
    <n v="2.2232908684639268E-2"/>
    <n v="-17755.417736181815"/>
    <n v="-102575.58226381819"/>
    <n v="2.1399129047557452"/>
    <n v="1.2592783561841829"/>
    <n v="0.66690953819060317"/>
    <n v="285.497975708502"/>
    <n v="0.44356787815221854"/>
    <n v="2247.8309218749196"/>
    <n v="5622.166666666667"/>
    <n v="19.407362449143346"/>
    <n v="5.868460388639761"/>
    <n v="5.9988814317673382"/>
  </r>
  <r>
    <x v="4"/>
    <s v="LAX"/>
    <s v="California"/>
    <s v="SFO"/>
    <s v="California"/>
    <s v="LAXSFO"/>
    <s v="737-Max 9"/>
    <n v="160.80000000000001"/>
    <x v="117"/>
    <n v="337"/>
    <n v="144.4"/>
    <n v="5"/>
    <n v="722"/>
    <n v="20.8"/>
    <n v="104"/>
    <n v="194"/>
    <n v="425"/>
    <n v="270948"/>
    <n v="0.89800995024875618"/>
    <n v="804"/>
    <n v="6.0143611627513938"/>
    <n v="1"/>
    <n v="104"/>
    <n v="1"/>
    <n v="194"/>
    <n v="0.83826429980276129"/>
    <n v="507"/>
    <n v="395"/>
    <n v="5"/>
    <n v="0.19994181557776011"/>
    <n v="17869"/>
    <n v="0.24095064394490381"/>
    <n v="21534"/>
    <n v="0.48469861588210938"/>
    <n v="43318"/>
    <n v="2.8532745521477883E-2"/>
    <n v="2550"/>
    <n v="2.3777287934564902E-2"/>
    <n v="2125"/>
    <n v="2.2098891139183851E-2"/>
    <n v="1975"/>
    <n v="1"/>
    <n v="20417"/>
    <n v="4083.4"/>
    <n v="3394.7080076348161"/>
    <n v="0.26805923903053858"/>
    <n v="23578"/>
    <n v="4715.6000000000004"/>
    <n v="0.30956069637371003"/>
    <n v="17725"/>
    <n v="3545"/>
    <n v="0.23271538481737258"/>
    <n v="14446"/>
    <n v="0.18966467977837881"/>
    <n v="1"/>
    <n v="89371"/>
    <n v="89371"/>
    <n v="13205"/>
    <n v="17869"/>
    <n v="21534"/>
    <n v="51675.825882352947"/>
    <n v="91078.825882352947"/>
    <n v="0"/>
    <n v="0"/>
    <n v="8357.8258823529468"/>
    <n v="4.8736288881999497E-2"/>
    <n v="5.4905609845692122E-2"/>
    <n v="6.1693209636926247E-3"/>
    <n v="243314"/>
    <n v="0.89800995024875618"/>
    <n v="9925.8614958448743"/>
    <n v="0.32984557922553404"/>
    <n v="0.28110929034353455"/>
    <n v="121.04709141274238"/>
    <n v="0.3591901822336569"/>
    <n v="2.2098891139183851E-2"/>
    <n v="-1671.5651764705894"/>
    <n v="14876.565176470589"/>
    <n v="1.6720413521633888"/>
    <n v="1.0801972896846026"/>
    <n v="0.83145843230018668"/>
    <n v="111"/>
    <n v="0.16164080070716452"/>
    <n v="2947.1126725438171"/>
    <n v="4715.6000000000004"/>
    <n v="120.04599997611487"/>
    <n v="6.4750692520775619"/>
    <n v="5"/>
  </r>
  <r>
    <x v="1"/>
    <s v="BOI"/>
    <s v="Idaho"/>
    <s v="SEA"/>
    <s v="Washington"/>
    <s v="BOISEA"/>
    <s v="737-900"/>
    <n v="174.13043478260869"/>
    <x v="88"/>
    <n v="399"/>
    <n v="101.56521739130434"/>
    <n v="23"/>
    <n v="2336"/>
    <n v="16.260869565217391"/>
    <n v="374"/>
    <n v="619"/>
    <n v="1343"/>
    <n v="1597995"/>
    <n v="0.583270911360799"/>
    <n v="4005"/>
    <n v="36.369866444073452"/>
    <n v="0.72200772200772201"/>
    <n v="518"/>
    <n v="0.63946280991735538"/>
    <n v="968"/>
    <n v="0.53293650793650793"/>
    <n v="2520"/>
    <n v="4152"/>
    <n v="5.9990366088631983"/>
    <n v="0.22270785027280265"/>
    <n v="84331"/>
    <n v="0.2448991448838278"/>
    <n v="92734"/>
    <n v="0.42441544173959889"/>
    <n v="160710"/>
    <n v="2.4818967839392386E-2"/>
    <n v="9398"/>
    <n v="1.7379615593854151E-2"/>
    <n v="6581"/>
    <n v="6.577897967052411E-2"/>
    <n v="24908"/>
    <n v="1"/>
    <n v="151228"/>
    <n v="6575.130434782609"/>
    <n v="4158.0576115819895"/>
    <n v="0.31646462300179756"/>
    <n v="131997"/>
    <n v="5739"/>
    <n v="0.27622120799301897"/>
    <n v="81753"/>
    <n v="3554.478260869565"/>
    <n v="0.17107898222727244"/>
    <n v="112889"/>
    <n v="0.236235186777911"/>
    <n v="1"/>
    <n v="378662"/>
    <n v="-477867"/>
    <n v="-99205"/>
    <n v="116800.68983957219"/>
    <n v="145018.59773828756"/>
    <n v="301555.62174236786"/>
    <n v="563374.90932022757"/>
    <n v="32469.689839572195"/>
    <n v="52284.597738287557"/>
    <n v="140845.62174236786"/>
    <n v="-6.2080920153066814E-2"/>
    <n v="-5.5942795997750233E-2"/>
    <n v="6.1381241553165808E-3"/>
    <n v="932064"/>
    <n v="0.583270911360799"/>
    <n v="252746.32962328766"/>
    <n v="0.23696069136636849"/>
    <n v="0.29904161151943531"/>
    <n v="151.43578767123287"/>
    <n v="0.37953831496549595"/>
    <n v="6.577897967052411E-2"/>
    <n v="-9808.6917095751141"/>
    <n v="-89396.308290424888"/>
    <n v="1.9308161946693514"/>
    <n v="1.1361798375489578"/>
    <n v="0.75635520968804959"/>
    <n v="95.799586776859499"/>
    <n v="0.29812603324336745"/>
    <n v="2247.8223868573436"/>
    <n v="5739"/>
    <n v="64.228995825214426"/>
    <n v="6.8403253424657535"/>
    <n v="5.9990366088631983"/>
  </r>
  <r>
    <x v="1"/>
    <s v="SEA"/>
    <s v="Washington"/>
    <s v="BOI"/>
    <s v="Idaho"/>
    <s v="SEABOI"/>
    <s v="737-900"/>
    <n v="174.13043478260869"/>
    <x v="69"/>
    <n v="399"/>
    <n v="101.56521739130434"/>
    <n v="23"/>
    <n v="2336"/>
    <n v="15.739130434782609"/>
    <n v="362"/>
    <n v="581"/>
    <n v="1394"/>
    <n v="1597995"/>
    <n v="0.583270911360799"/>
    <n v="4005"/>
    <n v="31.414039039039036"/>
    <n v="0.69884169884169889"/>
    <n v="518"/>
    <n v="0.60020661157024791"/>
    <n v="968"/>
    <n v="0.55317460317460321"/>
    <n v="2520"/>
    <n v="4152"/>
    <n v="5.9990366088631983"/>
    <n v="0.22574495969076397"/>
    <n v="85265"/>
    <n v="0.20877404323479964"/>
    <n v="78855"/>
    <n v="0.44634304549847104"/>
    <n v="168586"/>
    <n v="2.58085013436412E-2"/>
    <n v="9748"/>
    <n v="2.7383804821222914E-2"/>
    <n v="10343"/>
    <n v="6.5945645411101261E-2"/>
    <n v="24908"/>
    <n v="1"/>
    <n v="130621"/>
    <n v="5679.173913043478"/>
    <n v="4158.0453833928814"/>
    <n v="0.30325001102761079"/>
    <n v="131997"/>
    <n v="5739"/>
    <n v="0.30644453576080066"/>
    <n v="70613"/>
    <n v="3070.1304347826085"/>
    <n v="0.1639353015877438"/>
    <n v="97506"/>
    <n v="0.22637015162384472"/>
    <n v="1"/>
    <n v="377705"/>
    <n v="-430737"/>
    <n v="-53032"/>
    <n v="122009.03314917126"/>
    <n v="131379.75903614459"/>
    <n v="304760.91822094691"/>
    <n v="558149.71040626278"/>
    <n v="36744.033149171257"/>
    <n v="52524.759036144591"/>
    <n v="136174.91822094691"/>
    <n v="-3.3186586941761395E-2"/>
    <n v="-2.7052712647757843E-2"/>
    <n v="6.1338742940035516E-3"/>
    <n v="932064"/>
    <n v="0.583270911360799"/>
    <n v="252062.58261986298"/>
    <n v="0.23636181590055039"/>
    <n v="0.2695484028423118"/>
    <n v="151.02611301369862"/>
    <n v="0.37851156143784115"/>
    <n v="6.5945645411101261E-2"/>
    <n v="-9801.9004524462071"/>
    <n v="-43230.099547553793"/>
    <n v="1.9819438600434436"/>
    <n v="0.98085360077417771"/>
    <n v="0.80551063291590963"/>
    <n v="81.461776859504127"/>
    <n v="0.25815385022702902"/>
    <n v="2247.8166501368196"/>
    <n v="5739"/>
    <n v="74.36165712715237"/>
    <n v="8.600599315068493"/>
    <n v="5.9990366088631983"/>
  </r>
  <r>
    <x v="0"/>
    <s v="ANC"/>
    <s v="Alaska"/>
    <s v="LAX"/>
    <s v="California"/>
    <s v="ANCLAX"/>
    <s v="737-Max 9"/>
    <n v="160.19999999999999"/>
    <x v="61"/>
    <n v="2345"/>
    <n v="130.80000000000001"/>
    <n v="5"/>
    <n v="654"/>
    <n v="16.8"/>
    <n v="84"/>
    <n v="158"/>
    <n v="412"/>
    <n v="1878345"/>
    <n v="0.81647940074906367"/>
    <n v="801"/>
    <n v="23.498863636363634"/>
    <n v="0.80769230769230771"/>
    <n v="104"/>
    <n v="0.81443298969072164"/>
    <n v="194"/>
    <n v="0.81746031746031744"/>
    <n v="504"/>
    <n v="5139"/>
    <n v="5.9994162288382951"/>
    <n v="0.19257602144270602"/>
    <n v="55179"/>
    <n v="0.21051125358163689"/>
    <n v="60318"/>
    <n v="0.46923020545769917"/>
    <n v="134449"/>
    <n v="1.001636821146752E-2"/>
    <n v="2870"/>
    <n v="1.0065228544206386E-2"/>
    <n v="2884"/>
    <n v="0.10760092276228402"/>
    <n v="30831"/>
    <n v="1"/>
    <n v="103332"/>
    <n v="20666.400000000001"/>
    <n v="4397.3190192949378"/>
    <n v="0.39548377219840786"/>
    <n v="29599"/>
    <n v="5919.8"/>
    <n v="0.11328459889773423"/>
    <n v="55614"/>
    <n v="11122.8"/>
    <n v="0.21285211267605633"/>
    <n v="72735"/>
    <n v="0.2783795162278016"/>
    <n v="1"/>
    <n v="286531"/>
    <n v="-261280"/>
    <n v="25251"/>
    <n v="68316.857142857145"/>
    <n v="74061.341772151893"/>
    <n v="164471.59223300972"/>
    <n v="306849.79114801879"/>
    <n v="13137.857142857145"/>
    <n v="13743.341772151893"/>
    <n v="30022.592233009724"/>
    <n v="1.3443217300336201E-2"/>
    <n v="1.9502145894180117E-2"/>
    <n v="6.0589285938439166E-3"/>
    <n v="1533630"/>
    <n v="0.81647940074906367"/>
    <n v="57473.853211009176"/>
    <n v="0.15254439413419793"/>
    <n v="0.13910117683386172"/>
    <n v="390.97859327217128"/>
    <n v="0.16672861120348456"/>
    <n v="0.10760092276228402"/>
    <n v="-11380.758229603753"/>
    <n v="36631.758229603751"/>
    <n v="1.7024276474487718"/>
    <n v="0.99763891268555238"/>
    <n v="0.85596344365938593"/>
    <n v="310.91752577319585"/>
    <n v="0.25384687869724393"/>
    <n v="2366.6676338314232"/>
    <n v="5919.8"/>
    <n v="27.831133033512263"/>
    <n v="8.7981651376146797"/>
    <n v="5.9994162288382951"/>
  </r>
  <r>
    <x v="4"/>
    <s v="YVR"/>
    <s v="British Columbia"/>
    <s v="SFO"/>
    <s v="California"/>
    <s v="YVRSFO"/>
    <s v="737-700"/>
    <n v="132"/>
    <x v="118"/>
    <n v="800"/>
    <n v="112.66666666666667"/>
    <n v="6"/>
    <n v="676"/>
    <n v="13.333333333333334"/>
    <n v="80"/>
    <n v="146"/>
    <n v="450"/>
    <n v="633600"/>
    <n v="0.85353535353535348"/>
    <n v="792"/>
    <n v="6.3275574112734869"/>
    <n v="0.78431372549019607"/>
    <n v="102"/>
    <n v="0.78494623655913975"/>
    <n v="186"/>
    <n v="0.8928571428571429"/>
    <n v="504"/>
    <n v="0"/>
    <e v="#DIV/0!"/>
    <n v="0.17819273351005768"/>
    <n v="22855"/>
    <n v="0.22271167940121628"/>
    <n v="28565"/>
    <n v="0.57102760018711995"/>
    <n v="73240"/>
    <n v="2.1050990176204584E-2"/>
    <n v="2700"/>
    <n v="7.0169967254015281E-3"/>
    <n v="900"/>
    <n v="0"/>
    <n v="0"/>
    <n v="1"/>
    <n v="23301"/>
    <n v="3883.5"/>
    <n v="3682.4636246659406"/>
    <n v="0.25702372679440089"/>
    <n v="31437"/>
    <n v="5239.5"/>
    <n v="0.34676858929812371"/>
    <n v="20720"/>
    <n v="3453.3333333333335"/>
    <n v="0.22855377963091653"/>
    <n v="15199"/>
    <n v="0.16765390427655891"/>
    <n v="1"/>
    <n v="128260"/>
    <n v="128260"/>
    <n v="37603"/>
    <n v="29140.125"/>
    <n v="36391.027397260274"/>
    <n v="82028.799999999988"/>
    <n v="147559.95239726026"/>
    <n v="6285.125"/>
    <n v="7826.0273972602736"/>
    <n v="8788.7999999999884"/>
    <n v="5.9348169191919195E-2"/>
    <n v="6.5371936131434202E-2"/>
    <n v="6.0237669395150073E-3"/>
    <n v="540800"/>
    <n v="0.85353535353535348"/>
    <n v="22009.112426035514"/>
    <n v="0.20243055555555556"/>
    <n v="0.14308238636363638"/>
    <n v="189.73372781065089"/>
    <n v="0.23716715976331362"/>
    <n v="0"/>
    <n v="-3816.6587328767105"/>
    <n v="41419.658732876713"/>
    <n v="1.4235709364766282"/>
    <n v="0.97570682579196044"/>
    <n v="0.92324264857555416"/>
    <n v="153.57526881720429"/>
    <n v="0.11850148136597537"/>
    <n v="3274.565310633805"/>
    <n v="5239.5"/>
    <n v="106.83427364809131"/>
    <n v="5.3254437869822482"/>
    <e v="#DIV/0!"/>
  </r>
  <r>
    <x v="0"/>
    <s v="GEG"/>
    <s v="Washington"/>
    <s v="SEA"/>
    <s v="Washington"/>
    <s v="GEGSEA"/>
    <s v="737-700"/>
    <n v="124"/>
    <x v="41"/>
    <n v="223"/>
    <n v="106.72727272727273"/>
    <n v="11"/>
    <n v="1174"/>
    <n v="17"/>
    <n v="187"/>
    <n v="283"/>
    <n v="704"/>
    <n v="304172"/>
    <n v="0.86070381231671556"/>
    <n v="1364"/>
    <n v="13.538202640090915"/>
    <n v="1"/>
    <n v="187"/>
    <n v="0.8299120234604106"/>
    <n v="341"/>
    <n v="0.84210526315789469"/>
    <n v="836"/>
    <n v="1683"/>
    <n v="5.9994058229352349"/>
    <n v="0.20930924656016311"/>
    <n v="33056"/>
    <n v="0.19858923946836871"/>
    <n v="31363"/>
    <n v="0.46125790703417358"/>
    <n v="72846"/>
    <n v="3.1248219136447392E-2"/>
    <n v="4935"/>
    <n v="3.5661594767268837E-2"/>
    <n v="5632"/>
    <n v="6.3933793033578379E-2"/>
    <n v="10097"/>
    <n v="1"/>
    <n v="56293"/>
    <n v="5117.545454545455"/>
    <n v="4158.0851976095082"/>
    <n v="0.29125404857252246"/>
    <n v="64532"/>
    <n v="5866.545454545455"/>
    <n v="0.33388176616065979"/>
    <n v="30432"/>
    <n v="2766.5454545454545"/>
    <n v="0.15745196038866296"/>
    <n v="42021"/>
    <n v="0.21741222487815479"/>
    <n v="1"/>
    <n v="157929"/>
    <n v="-193278"/>
    <n v="-35349"/>
    <n v="33056"/>
    <n v="37790.752650176677"/>
    <n v="86504.625"/>
    <n v="157351.37765017667"/>
    <n v="0"/>
    <n v="6427.752650176677"/>
    <n v="13658.625"/>
    <n v="-0.1162138526886104"/>
    <n v="-0.11021055740885341"/>
    <n v="6.0032952797569872E-3"/>
    <n v="261802"/>
    <n v="0.86070381231671556"/>
    <n v="23925.110732538335"/>
    <n v="0.51920952618912986"/>
    <n v="0.63542337887774025"/>
    <n v="125.92163543441227"/>
    <n v="0.56467101091664695"/>
    <n v="6.3933793033578379E-2"/>
    <n v="-1826.0343318342434"/>
    <n v="-33522.965668165758"/>
    <n v="1.7565610530082432"/>
    <n v="0.91394018868611804"/>
    <n v="0.86587258223145014"/>
    <n v="91.973607038123163"/>
    <n v="0.26607526166821799"/>
    <n v="2247.8611680609056"/>
    <n v="5866.545454545455"/>
    <n v="86.717567406135089"/>
    <n v="9.000851788756389"/>
    <n v="5.9994058229352349"/>
  </r>
  <r>
    <x v="5"/>
    <s v="LAX"/>
    <s v="California"/>
    <s v="SEA"/>
    <s v="Washington"/>
    <s v="LAXSEA"/>
    <s v="737-Max 9"/>
    <n v="178"/>
    <x v="119"/>
    <n v="954"/>
    <n v="144.33333333333334"/>
    <n v="6"/>
    <n v="866"/>
    <n v="23"/>
    <n v="138"/>
    <n v="228"/>
    <n v="500"/>
    <n v="1018872"/>
    <n v="0.81086142322097376"/>
    <n v="1068"/>
    <n v="16.69480088495575"/>
    <n v="1"/>
    <n v="138"/>
    <n v="0.88372093023255816"/>
    <n v="258"/>
    <n v="0.74404761904761907"/>
    <n v="672"/>
    <n v="7725"/>
    <n v="5"/>
    <n v="0.22600141808831445"/>
    <n v="52911"/>
    <n v="0.20808737474265115"/>
    <n v="48717"/>
    <n v="0.37530219803688736"/>
    <n v="87865"/>
    <n v="1.2814051034093919E-2"/>
    <n v="3000"/>
    <n v="1.2814051034093919E-2"/>
    <n v="3000"/>
    <n v="0.16498090706395921"/>
    <n v="38625"/>
    <n v="1"/>
    <n v="56673"/>
    <n v="9445.5"/>
    <n v="3394.6496511419887"/>
    <n v="0.31944647990530411"/>
    <n v="31437"/>
    <n v="5239.5"/>
    <n v="0.17719970689363621"/>
    <n v="49201"/>
    <n v="8200.1666666666661"/>
    <n v="0.27732935009300491"/>
    <n v="40099"/>
    <n v="0.2260244631080548"/>
    <n v="1"/>
    <n v="234118"/>
    <n v="234118"/>
    <n v="56708"/>
    <n v="52911"/>
    <n v="55127.131578947367"/>
    <n v="118090.56"/>
    <n v="226128.69157894736"/>
    <n v="0"/>
    <n v="6410.1315789473665"/>
    <n v="30225.559999999998"/>
    <n v="5.5657629221334964E-2"/>
    <n v="6.1650480724262942E-2"/>
    <n v="5.9928515029279775E-3"/>
    <n v="826164"/>
    <n v="0.81086142322097376"/>
    <n v="45599.983833718259"/>
    <n v="0.22978156235523206"/>
    <n v="0.1741239331338971"/>
    <n v="225.74249422632795"/>
    <n v="0.23662735243849889"/>
    <n v="0.16498090706395921"/>
    <n v="-6105.9485964912274"/>
    <n v="62813.948596491231"/>
    <n v="2.1609512247670497"/>
    <n v="1.0642383672760078"/>
    <n v="0.73692742890615637"/>
    <n v="188.82558139534885"/>
    <n v="0.17127687747204401"/>
    <n v="2947.0851637611736"/>
    <n v="5239.5"/>
    <n v="51.872436572776493"/>
    <n v="6.9284064665127021"/>
    <n v="5"/>
  </r>
  <r>
    <x v="5"/>
    <s v="SFO"/>
    <s v="California"/>
    <s v="SEA"/>
    <s v="Washington"/>
    <s v="SFOSEA"/>
    <s v="A321"/>
    <n v="190"/>
    <x v="39"/>
    <n v="679"/>
    <n v="162"/>
    <n v="6"/>
    <n v="972"/>
    <n v="22.166666666666668"/>
    <n v="133"/>
    <n v="214"/>
    <n v="626"/>
    <n v="774060"/>
    <n v="0.85263157894736841"/>
    <n v="1140"/>
    <n v="12.902126402835206"/>
    <n v="0.88666666666666671"/>
    <n v="150"/>
    <n v="0.75886524822695034"/>
    <n v="282"/>
    <n v="0.88418079096045199"/>
    <n v="708"/>
    <n v="1451"/>
    <n v="4.9986216402481052"/>
    <n v="0.19308555336013264"/>
    <n v="34007"/>
    <n v="0.20549158547387067"/>
    <n v="36192"/>
    <n v="0.51764098021848248"/>
    <n v="91169"/>
    <n v="2.1291817128841043E-2"/>
    <n v="3750"/>
    <n v="2.1308850582544118E-2"/>
    <n v="3753"/>
    <n v="4.118121323612909E-2"/>
    <n v="7253"/>
    <n v="1"/>
    <n v="49683"/>
    <n v="8280.5"/>
    <n v="3850.7605993599859"/>
    <n v="0.29894940791373831"/>
    <n v="37262"/>
    <n v="6210.333333333333"/>
    <n v="0.22421055165110235"/>
    <n v="48115"/>
    <n v="8019.166666666667"/>
    <n v="0.28951453740252237"/>
    <n v="31132"/>
    <n v="0.18732550303263695"/>
    <n v="1"/>
    <n v="176124"/>
    <n v="176124"/>
    <n v="9932"/>
    <n v="38353.759398496237"/>
    <n v="47692.261682242992"/>
    <n v="103111.26517571884"/>
    <n v="189157.28625645809"/>
    <n v="4346.7593984962368"/>
    <n v="11500.261682242992"/>
    <n v="11942.265175718843"/>
    <n v="1.2831046688887167E-2"/>
    <n v="1.8814494624976977E-2"/>
    <n v="5.9834479360898109E-3"/>
    <n v="659988"/>
    <n v="0.85263157894736841"/>
    <n v="29187.580246913596"/>
    <n v="0.22753274939927137"/>
    <n v="0.21470170271038422"/>
    <n v="173.73559670781893"/>
    <n v="0.25586980369340051"/>
    <n v="4.118121323612909E-2"/>
    <n v="-4631.5477094096786"/>
    <n v="14563.547709409679"/>
    <n v="1.6016384909027814"/>
    <n v="0.90667347371463347"/>
    <n v="0.90970664799019219"/>
    <n v="128.34042553191489"/>
    <n v="0.17676182689468783"/>
    <n v="3729.2302445143355"/>
    <n v="6210.333333333333"/>
    <n v="75.336418947686468"/>
    <n v="7.7191358024691361"/>
    <n v="4.9986216402481052"/>
  </r>
  <r>
    <x v="4"/>
    <s v="LAX"/>
    <s v="California"/>
    <s v="BOI"/>
    <s v="Idaho"/>
    <s v="LAXBOI"/>
    <s v="737-900"/>
    <n v="169.90909090909091"/>
    <x v="82"/>
    <n v="674"/>
    <n v="125.81818181818181"/>
    <n v="11"/>
    <n v="1384"/>
    <n v="18.545454545454547"/>
    <n v="204"/>
    <n v="297"/>
    <n v="883"/>
    <n v="1259706"/>
    <n v="0.74050294275013373"/>
    <n v="1869"/>
    <n v="21.115855354659249"/>
    <n v="0.84297520661157022"/>
    <n v="242"/>
    <n v="0.65707964601769908"/>
    <n v="452"/>
    <n v="0.75085034013605445"/>
    <n v="1176"/>
    <n v="311"/>
    <n v="5"/>
    <n v="0.21163768354526949"/>
    <n v="52709"/>
    <n v="0.21340036056582334"/>
    <n v="53148"/>
    <n v="0.5439123399437068"/>
    <n v="135463"/>
    <n v="2.126053490622478E-2"/>
    <n v="5295"/>
    <n v="3.5454300891778054E-3"/>
    <n v="883"/>
    <n v="6.243650949797834E-3"/>
    <n v="1555"/>
    <n v="1"/>
    <n v="77760"/>
    <n v="7069.090909090909"/>
    <n v="3682.5408534938711"/>
    <n v="0.30779217694883587"/>
    <n v="55015"/>
    <n v="5001.363636363636"/>
    <n v="0.21776217354475574"/>
    <n v="69144"/>
    <n v="6285.818181818182"/>
    <n v="0.27368804376222106"/>
    <n v="50719"/>
    <n v="0.20075760574418733"/>
    <n v="1"/>
    <n v="249053"/>
    <n v="249053"/>
    <n v="-3585"/>
    <n v="62527.343137254902"/>
    <n v="80885.171717171717"/>
    <n v="180412.78369195922"/>
    <n v="323825.29854638583"/>
    <n v="9818.3431372549021"/>
    <n v="27737.171717171717"/>
    <n v="44949.783691959223"/>
    <n v="-2.845902139070545E-3"/>
    <n v="3.1082504060749696E-3"/>
    <n v="5.9541525451455145E-3"/>
    <n v="932816"/>
    <n v="0.74050294275013373"/>
    <n v="86731.596820809238"/>
    <n v="0.19770724280109803"/>
    <n v="0.20055314494016857"/>
    <n v="178.82803468208093"/>
    <n v="0.26532349359359186"/>
    <n v="6.243650949797834E-3"/>
    <n v="-7500.4816860350757"/>
    <n v="3915.4816860350757"/>
    <n v="1.6877872459050975"/>
    <n v="0.91116448031402508"/>
    <n v="0.89260981410631546"/>
    <n v="117.58407079646018"/>
    <n v="0.20364741641337386"/>
    <n v="3274.5062342332849"/>
    <n v="5001.363636363636"/>
    <n v="65.543165396547295"/>
    <n v="4.4638728323699421"/>
    <n v="5"/>
  </r>
  <r>
    <x v="3"/>
    <s v="BOI"/>
    <s v="Idaho"/>
    <s v="LAX"/>
    <s v="California"/>
    <s v="BOILAX"/>
    <s v="737-900"/>
    <n v="168.11111111111111"/>
    <x v="120"/>
    <n v="674"/>
    <n v="130.44444444444446"/>
    <n v="9"/>
    <n v="1174"/>
    <n v="21.777777777777779"/>
    <n v="196"/>
    <n v="340"/>
    <n v="638"/>
    <n v="1019762"/>
    <n v="0.77594183740912093"/>
    <n v="1513"/>
    <n v="19.303614597861458"/>
    <n v="1"/>
    <n v="196"/>
    <n v="0.92896174863387981"/>
    <n v="366"/>
    <n v="0.67016806722689071"/>
    <n v="952"/>
    <n v="139"/>
    <n v="4.985611510791367"/>
    <n v="0.23948803295420065"/>
    <n v="52092"/>
    <n v="0.27261693500188494"/>
    <n v="59298"/>
    <n v="0.46419081070643731"/>
    <n v="100968"/>
    <n v="1.758507498367921E-2"/>
    <n v="3825"/>
    <n v="2.9331445332254477E-3"/>
    <n v="638"/>
    <n v="3.1860018205724689E-3"/>
    <n v="693"/>
    <n v="1"/>
    <n v="71087"/>
    <n v="7898.5555555555557"/>
    <n v="3682.5745582319769"/>
    <n v="0.31566303580388899"/>
    <n v="44536"/>
    <n v="4948.4444444444443"/>
    <n v="0.19776286750829267"/>
    <n v="63210"/>
    <n v="7023.333333333333"/>
    <n v="0.28068508297106115"/>
    <n v="46366"/>
    <n v="0.20588901371675719"/>
    <n v="1"/>
    <n v="217514"/>
    <n v="217514"/>
    <n v="-7685"/>
    <n v="52092"/>
    <n v="63832.552941176466"/>
    <n v="150660.71473354232"/>
    <n v="266585.26767471875"/>
    <n v="0"/>
    <n v="4534.5529411764655"/>
    <n v="49692.714733542321"/>
    <n v="-7.5360721423234052E-3"/>
    <n v="-1.6275837265385029E-3"/>
    <n v="5.9084884157849021E-3"/>
    <n v="791276"/>
    <n v="0.77594183740912093"/>
    <n v="62608.448892674642"/>
    <n v="0.21329878932535237"/>
    <n v="0.22083486146767578"/>
    <n v="184.68568994889267"/>
    <n v="0.27401437677877249"/>
    <n v="3.1860018205724689E-3"/>
    <n v="-6025.2519638576432"/>
    <n v="-1659.7480361423568"/>
    <n v="1.8948385389247384"/>
    <n v="1.1550910239884118"/>
    <n v="0.75614320545272329"/>
    <n v="162.01639344262296"/>
    <n v="0.21316329063876349"/>
    <n v="3274.5162663474794"/>
    <n v="4948.4444444444443"/>
    <n v="60.817625323397259"/>
    <n v="3.8015332197614993"/>
    <n v="4.985611510791367"/>
  </r>
  <r>
    <x v="0"/>
    <s v="SEA"/>
    <s v="Washington"/>
    <s v="GEG"/>
    <s v="Washington"/>
    <s v="SEAGEG"/>
    <s v="737-800"/>
    <n v="159.1875"/>
    <x v="20"/>
    <n v="223"/>
    <n v="126.0625"/>
    <n v="16"/>
    <n v="2017"/>
    <n v="19.6875"/>
    <n v="315"/>
    <n v="599"/>
    <n v="1103"/>
    <n v="567981"/>
    <n v="0.79191205339615234"/>
    <n v="2547"/>
    <n v="16.926323168594461"/>
    <n v="0.9375"/>
    <n v="336"/>
    <n v="0.93593749999999998"/>
    <n v="640"/>
    <n v="0.70210057288351368"/>
    <n v="1571"/>
    <n v="3596"/>
    <n v="5.99916573971079"/>
    <n v="0.21253807313752332"/>
    <n v="57289"/>
    <n v="0.26587570998749754"/>
    <n v="71666"/>
    <n v="0.39245845807966701"/>
    <n v="105786"/>
    <n v="2.8633225374424497E-2"/>
    <n v="7718"/>
    <n v="2.0460253684886125E-2"/>
    <n v="5515"/>
    <n v="8.003427973600151E-2"/>
    <n v="21573"/>
    <n v="1"/>
    <n v="70381"/>
    <n v="4398.8125"/>
    <n v="4158.0796549239194"/>
    <n v="0.27618696312458063"/>
    <n v="93865"/>
    <n v="5866.5625"/>
    <n v="0.36834215617409183"/>
    <n v="38047"/>
    <n v="2377.9375"/>
    <n v="0.14930287131471445"/>
    <n v="52538"/>
    <n v="0.20616800938661309"/>
    <n v="1"/>
    <n v="269547"/>
    <n v="-254831"/>
    <n v="14716"/>
    <n v="61108.26666666667"/>
    <n v="76571.352253756268"/>
    <n v="150670.72166817769"/>
    <n v="288350.34058860061"/>
    <n v="3819.2666666666701"/>
    <n v="4905.3522537562676"/>
    <n v="44884.721668177692"/>
    <n v="2.5909317389138018E-2"/>
    <n v="3.1808429836187369E-2"/>
    <n v="5.8991124470493504E-3"/>
    <n v="449791"/>
    <n v="0.79191205339615234"/>
    <n v="65159.256321269204"/>
    <n v="0.47457045218061872"/>
    <n v="0.44866113479148068"/>
    <n v="122.94199305899851"/>
    <n v="0.55130938591479151"/>
    <n v="8.003427973600151E-2"/>
    <n v="-3350.5837867875393"/>
    <n v="18066.583786787538"/>
    <n v="1.8500009813247063"/>
    <n v="1.2149913495086073"/>
    <n v="0.73062075530833226"/>
    <n v="111.97812500000001"/>
    <n v="0.19491220455059785"/>
    <n v="2247.8006369743307"/>
    <n v="5866.5625"/>
    <n v="119.16350526394262"/>
    <n v="6.5607337630143778"/>
    <n v="5.99916573971079"/>
  </r>
  <r>
    <x v="2"/>
    <s v="JNU"/>
    <s v="Alaska"/>
    <s v="SEA"/>
    <s v="Washington"/>
    <s v="JNUSEA"/>
    <s v="737-800"/>
    <n v="158"/>
    <x v="73"/>
    <n v="909"/>
    <n v="62.52"/>
    <n v="25"/>
    <n v="1563"/>
    <n v="10.119999999999999"/>
    <n v="253"/>
    <n v="421"/>
    <n v="889"/>
    <n v="3590550"/>
    <n v="0.39569620253164556"/>
    <n v="3950"/>
    <n v="59.539964788732398"/>
    <n v="0.48653846153846153"/>
    <n v="520"/>
    <n v="0.42525252525252527"/>
    <n v="990"/>
    <n v="0.36419500204834082"/>
    <n v="2441"/>
    <n v="14807"/>
    <n v="5.9997973931248731"/>
    <n v="0.21052079875609286"/>
    <n v="96400"/>
    <n v="0.19542619542619544"/>
    <n v="89488"/>
    <n v="0.38061461590873358"/>
    <n v="174288"/>
    <n v="1.3605234193469488E-2"/>
    <n v="6230"/>
    <n v="5.8242631772043533E-3"/>
    <n v="2667"/>
    <n v="0.19400889253830431"/>
    <n v="88839"/>
    <n v="1"/>
    <n v="247571"/>
    <n v="9902.84"/>
    <n v="4158.0642662195769"/>
    <n v="0.34800093898165474"/>
    <n v="145197"/>
    <n v="5807.88"/>
    <n v="0.20409778341291718"/>
    <n v="133835"/>
    <n v="5353.4"/>
    <n v="0.18812666131578318"/>
    <n v="184806"/>
    <n v="0.25977461628964493"/>
    <n v="1"/>
    <n v="457912"/>
    <n v="-711409"/>
    <n v="-253497"/>
    <n v="198134.38735177866"/>
    <n v="210434.96437054631"/>
    <n v="478556.81439820025"/>
    <n v="887126.16612052522"/>
    <n v="101734.38735177866"/>
    <n v="120946.96437054631"/>
    <n v="304268.81439820025"/>
    <n v="-7.0601161381960986E-2"/>
    <n v="-6.4730749705526724E-2"/>
    <n v="5.8704116764342618E-3"/>
    <n v="1420767"/>
    <n v="0.39569620253164556"/>
    <n v="563645.0742162508"/>
    <n v="0.12753255072342679"/>
    <n v="0.19813371210538774"/>
    <n v="236.13115802943059"/>
    <n v="0.25977025085745942"/>
    <n v="0.19400889253830431"/>
    <n v="-21078.006644821009"/>
    <n v="-232418.993355179"/>
    <n v="2.0336019484491343"/>
    <n v="0.99156654726376181"/>
    <n v="0.78323478288214909"/>
    <n v="90.391919191919186"/>
    <n v="0.40358409476056534"/>
    <n v="2247.8179232199936"/>
    <n v="5807.88"/>
    <n v="26.251275182073822"/>
    <n v="5.6922584772872682"/>
    <n v="5.9997973931248731"/>
  </r>
  <r>
    <x v="4"/>
    <s v="LAX"/>
    <s v="California"/>
    <s v="ANC"/>
    <s v="Alaska"/>
    <s v="LAXANC"/>
    <s v="737-900"/>
    <n v="166.875"/>
    <x v="101"/>
    <n v="2345"/>
    <n v="116.25"/>
    <n v="8"/>
    <n v="930"/>
    <n v="19.25"/>
    <n v="154"/>
    <n v="192"/>
    <n v="584"/>
    <n v="3130575"/>
    <n v="0.6966292134831461"/>
    <n v="1335"/>
    <n v="40.901315789473685"/>
    <n v="0.89017341040462428"/>
    <n v="173"/>
    <n v="0.59442724458204332"/>
    <n v="323"/>
    <n v="0.69523809523809521"/>
    <n v="840"/>
    <n v="5177"/>
    <n v="4.9996136758740581"/>
    <n v="0.24225969611954107"/>
    <n v="96368"/>
    <n v="0.17633513328707753"/>
    <n v="70144"/>
    <n v="0.49875059076694117"/>
    <n v="198397"/>
    <n v="8.7860870614498172E-3"/>
    <n v="3495"/>
    <n v="8.8011704727141097E-3"/>
    <n v="3501"/>
    <n v="6.5067322292276283E-2"/>
    <n v="25883"/>
    <n v="1"/>
    <n v="150621"/>
    <n v="18827.625"/>
    <n v="3682.5465658677817"/>
    <n v="0.35684485099184771"/>
    <n v="39297"/>
    <n v="4912.125"/>
    <n v="9.3100776846698929E-2"/>
    <n v="133932"/>
    <n v="16741.5"/>
    <n v="0.3173059837807487"/>
    <n v="98241"/>
    <n v="0.23274838838070463"/>
    <n v="1"/>
    <n v="397788"/>
    <n v="397788"/>
    <n v="-24303"/>
    <n v="108257.55844155845"/>
    <n v="118002.66666666667"/>
    <n v="285365.54794520547"/>
    <n v="511625.7730534306"/>
    <n v="11889.558441558445"/>
    <n v="47858.666666666672"/>
    <n v="86968.547945205471"/>
    <n v="-7.7631106106705637E-3"/>
    <n v="-1.9048907527598523E-3"/>
    <n v="5.8582198579107117E-3"/>
    <n v="2180850"/>
    <n v="0.6966292134831461"/>
    <n v="161958.62903225806"/>
    <n v="0.12706547519225703"/>
    <n v="0.13482858580292759"/>
    <n v="399.89784946236557"/>
    <n v="0.17053213196689362"/>
    <n v="6.5067322292276283E-2"/>
    <n v="-18339.596631678825"/>
    <n v="-5963.4033683211746"/>
    <n v="2.0394291667332625"/>
    <n v="0.79507827928124952"/>
    <n v="0.86472436898488336"/>
    <n v="217.16408668730651"/>
    <n v="0.24696823433587739"/>
    <n v="3274.5156828052113"/>
    <n v="4912.125"/>
    <n v="22.737654817436063"/>
    <n v="7.5225806451612902"/>
    <n v="4.9996136758740581"/>
  </r>
  <r>
    <x v="0"/>
    <s v="LAX"/>
    <s v="California"/>
    <s v="HNL"/>
    <s v="Hawaii"/>
    <s v="LAXHNL"/>
    <s v="737-800"/>
    <n v="131.5"/>
    <x v="121"/>
    <n v="2556"/>
    <n v="119"/>
    <n v="2"/>
    <n v="238"/>
    <n v="16"/>
    <n v="32"/>
    <n v="60"/>
    <n v="146"/>
    <n v="672228"/>
    <n v="0.90494296577946765"/>
    <n v="263"/>
    <n v="8.5975029377203285"/>
    <n v="1"/>
    <n v="32"/>
    <n v="1"/>
    <n v="60"/>
    <n v="0.85380116959064323"/>
    <n v="171"/>
    <n v="0"/>
    <e v="#DIV/0!"/>
    <n v="0.2175883114481228"/>
    <n v="18824"/>
    <n v="0.23226835583502867"/>
    <n v="20094"/>
    <n v="0.52821573885703721"/>
    <n v="45697"/>
    <n v="1.173247641945626E-2"/>
    <n v="1015"/>
    <n v="1.0195117440355094E-2"/>
    <n v="882"/>
    <n v="0"/>
    <n v="0"/>
    <n v="1"/>
    <n v="35749"/>
    <n v="17874.5"/>
    <n v="4158.0677853747884"/>
    <n v="0.3947548586572438"/>
    <n v="8800"/>
    <n v="4400"/>
    <n v="9.7173144876325085E-2"/>
    <n v="19326"/>
    <n v="9663"/>
    <n v="0.21340547703180213"/>
    <n v="26685"/>
    <n v="0.29466651943462896"/>
    <n v="1"/>
    <n v="86512"/>
    <n v="-90560"/>
    <n v="-4048"/>
    <n v="18824"/>
    <n v="20094"/>
    <n v="53521.82876712329"/>
    <n v="92439.828767123283"/>
    <n v="0"/>
    <n v="0"/>
    <n v="7824.8287671232902"/>
    <n v="-6.0217664244869304E-3"/>
    <n v="-2.0169587764620772E-4"/>
    <n v="5.820070546840723E-3"/>
    <n v="608328"/>
    <n v="0.90494296577946765"/>
    <n v="9087.3949579831969"/>
    <n v="0.12869443105612977"/>
    <n v="0.1347161974806167"/>
    <n v="363.49579831932772"/>
    <n v="0.14221275364605937"/>
    <n v="0"/>
    <n v="-3912.4143835616451"/>
    <n v="-135.58561643835492"/>
    <n v="1.8283962654375703"/>
    <n v="1.0409348224310111"/>
    <n v="0.83061538105343335"/>
    <n v="334.9"/>
    <n v="0.30845431847604954"/>
    <n v="2247.8619827170874"/>
    <n v="4400"/>
    <n v="27.682456374141921"/>
    <n v="7.9705882352941178"/>
    <e v="#DIV/0!"/>
  </r>
  <r>
    <x v="3"/>
    <s v="YVR"/>
    <s v="British Columbia"/>
    <s v="LAX"/>
    <s v="California"/>
    <s v="YVRLAX"/>
    <s v="E175"/>
    <n v="76"/>
    <x v="122"/>
    <n v="1080"/>
    <n v="64"/>
    <n v="4"/>
    <n v="256"/>
    <n v="10"/>
    <n v="40"/>
    <n v="72"/>
    <n v="144"/>
    <n v="328320"/>
    <n v="0.84210526315789469"/>
    <n v="304"/>
    <n v="2.5879137305146274"/>
    <n v="1"/>
    <n v="40"/>
    <n v="1"/>
    <n v="72"/>
    <n v="0.75"/>
    <n v="192"/>
    <n v="0"/>
    <e v="#DIV/0!"/>
    <n v="0.25851530140346646"/>
    <n v="12857"/>
    <n v="0.25185989463948205"/>
    <n v="12526"/>
    <n v="0.46055012667390516"/>
    <n v="22905"/>
    <n v="1.7493063095668959E-2"/>
    <n v="870"/>
    <n v="1.158161418747738E-2"/>
    <n v="576"/>
    <n v="0"/>
    <n v="0"/>
    <n v="1"/>
    <n v="4155"/>
    <n v="1038.75"/>
    <n v="1605.5403822034457"/>
    <n v="0.18801755735553646"/>
    <n v="10848"/>
    <n v="2712"/>
    <n v="0.49088194035929228"/>
    <n v="4745"/>
    <n v="1186.25"/>
    <n v="0.21471559799085932"/>
    <n v="2351"/>
    <n v="0.10638490429431197"/>
    <n v="1"/>
    <n v="49734"/>
    <n v="49734"/>
    <n v="27635"/>
    <n v="12857"/>
    <n v="12526"/>
    <n v="30540"/>
    <n v="55923"/>
    <n v="0"/>
    <n v="0"/>
    <n v="7635"/>
    <n v="8.4170930799220278E-2"/>
    <n v="8.9984618664717353E-2"/>
    <n v="5.8136878654970747E-3"/>
    <n v="276480"/>
    <n v="0.84210526315789469"/>
    <n v="9325.125"/>
    <n v="0.15148026315789473"/>
    <n v="6.7309332358674465E-2"/>
    <n v="194.2734375"/>
    <n v="0.17988281249999999"/>
    <n v="0"/>
    <n v="-1908.75"/>
    <n v="29543.75"/>
    <n v="2.0235503644797883"/>
    <n v="1.0952525587217437"/>
    <n v="0.75104063121272369"/>
    <n v="173.97222222222223"/>
    <n v="4.7271484296457153E-2"/>
    <n v="1833.5232523598918"/>
    <n v="2712"/>
    <n v="98.921380949237573"/>
    <n v="5.6484375"/>
    <e v="#DIV/0!"/>
  </r>
  <r>
    <x v="3"/>
    <s v="LAX"/>
    <s v="California"/>
    <s v="HNL"/>
    <s v="Hawaii"/>
    <s v="LAXHNL"/>
    <s v="737-Max 9"/>
    <n v="178"/>
    <x v="123"/>
    <n v="2556"/>
    <n v="150"/>
    <n v="3"/>
    <n v="450"/>
    <n v="18.666666666666668"/>
    <n v="56"/>
    <n v="120"/>
    <n v="274"/>
    <n v="1364904"/>
    <n v="0.84269662921348309"/>
    <n v="534"/>
    <n v="17.195005875440657"/>
    <n v="0.81159420289855078"/>
    <n v="69"/>
    <n v="0.93023255813953487"/>
    <n v="129"/>
    <n v="0.81547619047619047"/>
    <n v="336"/>
    <n v="699"/>
    <n v="5"/>
    <n v="0.18498472153037479"/>
    <n v="24881"/>
    <n v="0.27174858553340819"/>
    <n v="36551"/>
    <n v="0.50094049946841335"/>
    <n v="67378"/>
    <n v="1.2267384370608835E-2"/>
    <n v="1650"/>
    <n v="4.0742585667234189E-3"/>
    <n v="548"/>
    <n v="2.598455053047144E-2"/>
    <n v="3495"/>
    <n v="1"/>
    <n v="58371"/>
    <n v="19457"/>
    <n v="3394.648447510584"/>
    <n v="0.35149277997904449"/>
    <n v="15719"/>
    <n v="5239.666666666667"/>
    <n v="9.4655137114159432E-2"/>
    <n v="50675"/>
    <n v="16891.666666666668"/>
    <n v="0.30514975973408165"/>
    <n v="41301"/>
    <n v="0.24870232317271446"/>
    <n v="1"/>
    <n v="134503"/>
    <n v="134503"/>
    <n v="-31563"/>
    <n v="30656.946428571428"/>
    <n v="39292.324999999997"/>
    <n v="82624.116788321175"/>
    <n v="152573.38821689261"/>
    <n v="5775.9464285714275"/>
    <n v="2741.3249999999971"/>
    <n v="15246.116788321175"/>
    <n v="-2.3124703275834785E-2"/>
    <n v="-1.7321269916689478E-2"/>
    <n v="5.8034333591453074E-3"/>
    <n v="1150200"/>
    <n v="0.84269662921348309"/>
    <n v="24454.82666666669"/>
    <n v="9.8543926898888121E-2"/>
    <n v="0.12166863017472292"/>
    <n v="291.12888888888887"/>
    <n v="0.11390019127108328"/>
    <n v="2.598455053047144E-2"/>
    <n v="-7921.1294056308661"/>
    <n v="-23641.870594369135"/>
    <n v="1.4948940637204104"/>
    <n v="1.1746303822287378"/>
    <n v="0.83132437588031105"/>
    <n v="283.34108527131781"/>
    <n v="0.30706378296394876"/>
    <n v="2947.0766318479873"/>
    <n v="5239.666666666667"/>
    <n v="26.170389429335849"/>
    <n v="4.8844444444444441"/>
    <n v="5"/>
  </r>
  <r>
    <x v="4"/>
    <s v="SFO"/>
    <s v="California"/>
    <s v="YVR"/>
    <s v="British Columbia"/>
    <s v="SFOYVR"/>
    <s v="737-Max 9"/>
    <n v="179"/>
    <x v="56"/>
    <n v="800"/>
    <n v="107.53846153846153"/>
    <n v="13"/>
    <n v="1398"/>
    <n v="22.23076923076923"/>
    <n v="289"/>
    <n v="480"/>
    <n v="630"/>
    <n v="1861600"/>
    <n v="0.60077352814782981"/>
    <n v="2327"/>
    <n v="13.839639953542392"/>
    <n v="0.96655518394648832"/>
    <n v="299"/>
    <n v="0.85867620751341678"/>
    <n v="559"/>
    <n v="0.42886317222600406"/>
    <n v="1469"/>
    <n v="0"/>
    <e v="#DIV/0!"/>
    <n v="0.30932802358985273"/>
    <n v="81404"/>
    <n v="0.32246431882780319"/>
    <n v="84861"/>
    <n v="0.35145004635892446"/>
    <n v="92489"/>
    <n v="1.4363666762931099E-2"/>
    <n v="3780"/>
    <n v="2.3939444604885165E-3"/>
    <n v="630"/>
    <n v="0"/>
    <n v="0"/>
    <n v="1"/>
    <n v="46981"/>
    <n v="3613.9230769230771"/>
    <n v="3394.6692368954837"/>
    <n v="0.24841505263770139"/>
    <n v="68114"/>
    <n v="5239.5384615384619"/>
    <n v="0.36015714640736451"/>
    <n v="40786"/>
    <n v="3137.3846153846152"/>
    <n v="0.21565859255616715"/>
    <n v="33242"/>
    <n v="0.17576920839876695"/>
    <n v="1"/>
    <n v="263164"/>
    <n v="263164"/>
    <n v="74041"/>
    <n v="84220.747404844282"/>
    <n v="98827.706250000003"/>
    <n v="215660.85873015874"/>
    <n v="398709.31238500302"/>
    <n v="2816.7474048442818"/>
    <n v="13966.706250000003"/>
    <n v="123171.85873015874"/>
    <n v="3.9772776106574988E-2"/>
    <n v="4.5555862301452969E-2"/>
    <n v="5.7830861948779816E-3"/>
    <n v="1118400"/>
    <n v="0.60077352814782981"/>
    <n v="174877.9370529328"/>
    <n v="0.14136441770519984"/>
    <n v="0.10159164159862484"/>
    <n v="188.24320457796853"/>
    <n v="0.23530400572246066"/>
    <n v="0"/>
    <n v="-10765.793260384848"/>
    <n v="84806.793260384846"/>
    <n v="2.4484084430032755"/>
    <n v="1.3652294511209444"/>
    <n v="0.56621008329844302"/>
    <n v="151.80858676207512"/>
    <n v="0.12631666945326869"/>
    <n v="2947.0419849730574"/>
    <n v="5239.5384615384619"/>
    <n v="101.01418856941926"/>
    <n v="3.1545064377682404"/>
    <e v="#DIV/0!"/>
  </r>
  <r>
    <x v="0"/>
    <s v="YVR"/>
    <s v="British Columbia"/>
    <s v="LAX"/>
    <s v="California"/>
    <s v="YVRLAX"/>
    <s v="737-700"/>
    <n v="132"/>
    <x v="124"/>
    <n v="1080"/>
    <n v="120"/>
    <n v="3"/>
    <n v="360"/>
    <n v="17"/>
    <n v="51"/>
    <n v="92"/>
    <n v="217"/>
    <n v="427680"/>
    <n v="0.90909090909090906"/>
    <n v="396"/>
    <n v="1.9409352978859706"/>
    <n v="1"/>
    <n v="51"/>
    <n v="0.989247311827957"/>
    <n v="93"/>
    <n v="0.86111111111111116"/>
    <n v="252"/>
    <n v="0"/>
    <e v="#DIV/0!"/>
    <n v="0.24455514750751683"/>
    <n v="22042"/>
    <n v="0.23066425536164029"/>
    <n v="20790"/>
    <n v="0.49122943271460429"/>
    <n v="44275"/>
    <n v="1.6697917475674295E-2"/>
    <n v="1505"/>
    <n v="1.6853246940564288E-2"/>
    <n v="1519"/>
    <n v="0"/>
    <n v="0"/>
    <n v="1"/>
    <n v="8071"/>
    <n v="2690.3333333333335"/>
    <n v="4158.3045085484191"/>
    <n v="0.22382761585179844"/>
    <n v="17600"/>
    <n v="5866.666666666667"/>
    <n v="0.48808896530685819"/>
    <n v="4363"/>
    <n v="1454.3333333333333"/>
    <n v="0.12099614520646718"/>
    <n v="6025"/>
    <n v="0.16708727363487619"/>
    <n v="1"/>
    <n v="90131"/>
    <n v="-36059"/>
    <n v="54072"/>
    <n v="22042"/>
    <n v="21015.978260869564"/>
    <n v="51416.129032258061"/>
    <n v="94474.107293127629"/>
    <n v="0"/>
    <n v="225.97826086956411"/>
    <n v="7141.1290322580608"/>
    <n v="0.12643097643097642"/>
    <n v="0.13217289195436435"/>
    <n v="5.7419155233879304E-3"/>
    <n v="388800"/>
    <n v="0.90909090909090906"/>
    <n v="9013.1000000000058"/>
    <n v="0.21074401421623642"/>
    <n v="8.4313037785260003E-2"/>
    <n v="250.36388888888888"/>
    <n v="0.23181841563786007"/>
    <n v="0"/>
    <n v="-2455.7024310425418"/>
    <n v="56527.70243104254"/>
    <n v="1.9648208187496246"/>
    <n v="1.0162806811200313"/>
    <n v="0.79873029722065969"/>
    <n v="223.54838709677421"/>
    <n v="6.6847144711586468E-2"/>
    <n v="2247.8853389662681"/>
    <n v="5866.666666666667"/>
    <n v="185.47758927982045"/>
    <n v="8.4"/>
    <e v="#DIV/0!"/>
  </r>
  <r>
    <x v="5"/>
    <s v="GEG"/>
    <s v="Washington"/>
    <s v="BOI"/>
    <s v="Idaho"/>
    <s v="GEGBOI"/>
    <s v="E175"/>
    <n v="76"/>
    <x v="125"/>
    <n v="287"/>
    <n v="62.384615384615387"/>
    <n v="13"/>
    <n v="811"/>
    <n v="9.2307692307692299"/>
    <n v="120"/>
    <n v="189"/>
    <n v="503"/>
    <n v="283556"/>
    <n v="0.82085020242914974"/>
    <n v="988"/>
    <n v="14.009683794466405"/>
    <n v="0.92307692307692313"/>
    <n v="130"/>
    <n v="0.80769230769230771"/>
    <n v="234"/>
    <n v="0.80608974358974361"/>
    <n v="624"/>
    <n v="50"/>
    <n v="4.96"/>
    <n v="0.24222671692562286"/>
    <n v="26347"/>
    <n v="0.21604302656982624"/>
    <n v="23499"/>
    <n v="0.50710673899053049"/>
    <n v="55158"/>
    <n v="2.7719040176519261E-2"/>
    <n v="3015"/>
    <n v="4.6244368851705436E-3"/>
    <n v="503"/>
    <n v="2.2800404523306058E-3"/>
    <n v="248"/>
    <n v="1"/>
    <n v="22494"/>
    <n v="1730.3076923076924"/>
    <n v="1605.6036902763474"/>
    <n v="0.23391533126046402"/>
    <n v="35257"/>
    <n v="2712.0769230769229"/>
    <n v="0.36663789607229391"/>
    <n v="25685"/>
    <n v="1975.7692307692307"/>
    <n v="0.26709857221592503"/>
    <n v="12727"/>
    <n v="0.13234820045131704"/>
    <n v="1"/>
    <n v="108770"/>
    <n v="108770"/>
    <n v="12607"/>
    <n v="28542.583333333332"/>
    <n v="29094"/>
    <n v="68426.624254473165"/>
    <n v="126063.20758780649"/>
    <n v="2195.5833333333321"/>
    <n v="5595"/>
    <n v="13268.624254473165"/>
    <n v="4.4460353510417695E-2"/>
    <n v="5.017329573423198E-2"/>
    <n v="5.7129422238142852E-3"/>
    <n v="232757"/>
    <n v="0.82085020242914974"/>
    <n v="23684.826140567224"/>
    <n v="0.38359265894567562"/>
    <n v="0.33913230543525796"/>
    <n v="133.81257706535141"/>
    <n v="0.46624591311969132"/>
    <n v="2.2800404523306058E-3"/>
    <n v="-1619.9390452158843"/>
    <n v="14226.939045215884"/>
    <n v="1.9069483067311721"/>
    <n v="0.94489733724429559"/>
    <n v="0.83171593463106164"/>
    <n v="100.42307692307692"/>
    <n v="0.11700836627746622"/>
    <n v="1833.3747125788202"/>
    <n v="2712.0769230769229"/>
    <n v="57.888529955282195"/>
    <n v="4.3378545006165226"/>
    <n v="4.96"/>
  </r>
  <r>
    <x v="5"/>
    <s v="LAX"/>
    <s v="California"/>
    <s v="ANC"/>
    <s v="Alaska"/>
    <s v="LAXANC"/>
    <s v="737-900"/>
    <n v="178"/>
    <x v="101"/>
    <n v="2345"/>
    <n v="129"/>
    <n v="7"/>
    <n v="903"/>
    <n v="22.857142857142858"/>
    <n v="160"/>
    <n v="299"/>
    <n v="445"/>
    <n v="2921870"/>
    <n v="0.7247191011235955"/>
    <n v="1246"/>
    <n v="38.174561403508768"/>
    <n v="0.99378881987577639"/>
    <n v="161"/>
    <n v="0.99335548172757471"/>
    <n v="301"/>
    <n v="0.56760204081632648"/>
    <n v="784"/>
    <n v="7475"/>
    <n v="5"/>
    <n v="0.26806470663161919"/>
    <n v="115749"/>
    <n v="0.28506119802220964"/>
    <n v="123088"/>
    <n v="0.35001563241816142"/>
    <n v="151135"/>
    <n v="6.1834898505077644E-3"/>
    <n v="2670"/>
    <n v="4.1176947394017992E-3"/>
    <n v="1778"/>
    <n v="8.6557278338100258E-2"/>
    <n v="37375"/>
    <n v="1"/>
    <n v="140580"/>
    <n v="20082.857142857141"/>
    <n v="3682.5570440497258"/>
    <n v="0.35684459821349246"/>
    <n v="36677"/>
    <n v="5239.5714285714284"/>
    <n v="9.3099938317515035E-2"/>
    <n v="125003"/>
    <n v="17857.571428571428"/>
    <n v="0.31730434848827144"/>
    <n v="91693"/>
    <n v="0.23275111498072104"/>
    <n v="1"/>
    <n v="431795"/>
    <n v="431795"/>
    <n v="37842"/>
    <n v="116472.43124999999"/>
    <n v="123911.33110367894"/>
    <n v="266269.30337078654"/>
    <n v="506653.06572446547"/>
    <n v="723.43124999999418"/>
    <n v="823.33110367893823"/>
    <n v="115134.30337078654"/>
    <n v="1.2951294889916389E-2"/>
    <n v="1.8656108476737036E-2"/>
    <n v="5.7048135868206472E-3"/>
    <n v="2117535"/>
    <n v="0.7247191011235955"/>
    <n v="149818.44961240306"/>
    <n v="0.14778035983804891"/>
    <n v="0.13482906494813254"/>
    <n v="436.78848283499445"/>
    <n v="0.1862637453454134"/>
    <n v="8.6557278338100258E-2"/>
    <n v="-16668.72367492364"/>
    <n v="54510.72367492364"/>
    <n v="2.2970792997847336"/>
    <n v="1.3065734713452295"/>
    <n v="0.61593318604559155"/>
    <n v="408.93023255813955"/>
    <n v="0.2123530842182054"/>
    <n v="3274.51044371424"/>
    <n v="5239.5714285714284"/>
    <n v="23.654495737493971"/>
    <n v="4.9258028792912514"/>
    <n v="5"/>
  </r>
  <r>
    <x v="5"/>
    <s v="LAX"/>
    <s v="California"/>
    <s v="SFO"/>
    <s v="California"/>
    <s v="LAXSFO"/>
    <s v="737-Max 9"/>
    <n v="178.8"/>
    <x v="117"/>
    <n v="337"/>
    <n v="166.4"/>
    <n v="5"/>
    <n v="832"/>
    <n v="20.399999999999999"/>
    <n v="102"/>
    <n v="163"/>
    <n v="568"/>
    <n v="301278"/>
    <n v="0.93064876957494402"/>
    <n v="894"/>
    <n v="6.6826235141682151"/>
    <n v="0.88695652173913042"/>
    <n v="115"/>
    <n v="0.75813953488372088"/>
    <n v="215"/>
    <n v="1.0070921985815602"/>
    <n v="564"/>
    <n v="182"/>
    <n v="4.9890109890109891"/>
    <n v="0.20927845426184966"/>
    <n v="20796"/>
    <n v="0.1955922310556506"/>
    <n v="19436"/>
    <n v="0.52314581865754251"/>
    <n v="51985"/>
    <n v="3.4265875012579251E-2"/>
    <n v="3405"/>
    <n v="2.8580054342356848E-2"/>
    <n v="2840"/>
    <n v="9.1375666700211338E-3"/>
    <n v="908"/>
    <n v="1"/>
    <n v="22685"/>
    <n v="4537"/>
    <n v="3394.6248732858021"/>
    <n v="0.26805232248992661"/>
    <n v="26198"/>
    <n v="5239.6000000000004"/>
    <n v="0.3095629157853691"/>
    <n v="19694"/>
    <n v="3938.8"/>
    <n v="0.23270982760046793"/>
    <n v="16052"/>
    <n v="0.18967493412423636"/>
    <n v="1"/>
    <n v="99370"/>
    <n v="99370"/>
    <n v="14741"/>
    <n v="23446.470588235294"/>
    <n v="25636.441717791411"/>
    <n v="51618.908450704228"/>
    <n v="100701.82075673093"/>
    <n v="2650.4705882352937"/>
    <n v="6200.4417177914111"/>
    <n v="-366.09154929577198"/>
    <n v="4.8928232396656911E-2"/>
    <n v="5.4560784894171453E-2"/>
    <n v="5.6325524975145425E-3"/>
    <n v="280384"/>
    <n v="0.93064876957494402"/>
    <n v="7337.3125"/>
    <n v="0.32982826492475387"/>
    <n v="0.28090003252809698"/>
    <n v="118.34375"/>
    <n v="0.35116839762611274"/>
    <n v="9.1375666700211338E-3"/>
    <n v="-1696.9641513461866"/>
    <n v="16437.964151346187"/>
    <n v="1.7531072974849964"/>
    <n v="0.87638504830996455"/>
    <n v="0.89356360886982811"/>
    <n v="90.4"/>
    <n v="0.16153768743081412"/>
    <n v="2947.0461650646062"/>
    <n v="5239.6000000000004"/>
    <n v="124.50200108326152"/>
    <n v="7.506009615384615"/>
    <n v="4.9890109890109891"/>
  </r>
  <r>
    <x v="1"/>
    <s v="SFO"/>
    <s v="California"/>
    <s v="OGG"/>
    <s v="Hawaii"/>
    <s v="SFOOGG"/>
    <s v="777-200"/>
    <n v="350.85714285714283"/>
    <x v="126"/>
    <n v="2338"/>
    <n v="142.78571428571428"/>
    <n v="14"/>
    <n v="1999"/>
    <n v="18.785714285714285"/>
    <n v="263"/>
    <n v="492"/>
    <n v="1244"/>
    <n v="11484256"/>
    <n v="0.40696254071661236"/>
    <n v="4912"/>
    <n v="73.760388513513519"/>
    <n v="0.40712074303405571"/>
    <n v="646"/>
    <n v="0.40661157024793387"/>
    <n v="1210"/>
    <n v="0.40706806282722513"/>
    <n v="3056"/>
    <n v="102324"/>
    <n v="5.9999706813650757"/>
    <n v="0.1086399663682058"/>
    <n v="135930"/>
    <n v="0.12347136382200405"/>
    <n v="154487"/>
    <n v="0.26230321843802373"/>
    <n v="328193"/>
    <n v="6.9517430108927691E-3"/>
    <n v="8698"/>
    <n v="7.9507863270132529E-3"/>
    <n v="9948"/>
    <n v="0.49068292203386038"/>
    <n v="613941"/>
    <n v="1"/>
    <n v="360060"/>
    <n v="25718.571428571428"/>
    <n v="4881.4818801291158"/>
    <n v="0.31384314467239799"/>
    <n v="108678"/>
    <n v="7762.7142857142853"/>
    <n v="9.4728226619749126E-2"/>
    <n v="320814"/>
    <n v="22915.285714285714"/>
    <n v="0.27963471258937589"/>
    <n v="357709"/>
    <n v="0.31179391611847695"/>
    <n v="1"/>
    <n v="1251197"/>
    <n v="-1147261"/>
    <n v="103936"/>
    <n v="333881.29277566541"/>
    <n v="379937.5406504065"/>
    <n v="806236.18006430869"/>
    <n v="1520055.0134903807"/>
    <n v="197951.29277566541"/>
    <n v="225450.5406504065"/>
    <n v="478043.18006430869"/>
    <n v="9.0503033021904072E-3"/>
    <n v="1.465701648718273E-2"/>
    <n v="5.6067131849923228E-3"/>
    <n v="4673662"/>
    <n v="0.40696254071661236"/>
    <n v="928627.67783891945"/>
    <n v="0.10894889490446748"/>
    <n v="9.989859160227707E-2"/>
    <n v="318.78739369684843"/>
    <n v="0.13635046779163748"/>
    <n v="0.49068292203386038"/>
    <n v="-64388.929535027186"/>
    <n v="168324.92953502719"/>
    <n v="1.6707990544866318"/>
    <n v="1.0137899724802915"/>
    <n v="0.85274147385487009"/>
    <n v="127.67520661157025"/>
    <n v="0.28589342845291349"/>
    <n v="4349.4076761976949"/>
    <n v="7762.7142857142853"/>
    <n v="27.101267228734383"/>
    <n v="9.3276638319159577"/>
    <n v="5.9999706813650757"/>
  </r>
  <r>
    <x v="4"/>
    <s v="GEG"/>
    <s v="Washington"/>
    <s v="SEA"/>
    <s v="Washington"/>
    <s v="GEGSEA"/>
    <s v="737-900"/>
    <n v="178"/>
    <x v="127"/>
    <n v="223"/>
    <n v="114.33333333333333"/>
    <n v="27"/>
    <n v="3087"/>
    <n v="17.333333333333332"/>
    <n v="468"/>
    <n v="876"/>
    <n v="1743"/>
    <n v="1071738"/>
    <n v="0.64232209737827717"/>
    <n v="4806"/>
    <n v="33.230133752950429"/>
    <n v="0.75362318840579712"/>
    <n v="621"/>
    <n v="0.75452196382428938"/>
    <n v="1161"/>
    <n v="0.57638888888888884"/>
    <n v="3024"/>
    <n v="2715"/>
    <n v="4.9992633517495397"/>
    <n v="0.24336146755151616"/>
    <n v="84453"/>
    <n v="0.2420964363003455"/>
    <n v="84014"/>
    <n v="0.41933624761185728"/>
    <n v="145521"/>
    <n v="3.0127338794964081E-2"/>
    <n v="10455"/>
    <n v="2.5966279280862873E-2"/>
    <n v="9011"/>
    <n v="3.9112230460454082E-2"/>
    <n v="13573"/>
    <n v="1"/>
    <n v="122371"/>
    <n v="4532.2592592592591"/>
    <n v="3682.5310698346179"/>
    <n v="0.27045347053701274"/>
    <n v="141467"/>
    <n v="5239.5185185185182"/>
    <n v="0.31265774665941748"/>
    <n v="108812"/>
    <n v="4030.0740740740739"/>
    <n v="0.24048657799702078"/>
    <n v="79816"/>
    <n v="0.176402204806549"/>
    <n v="1"/>
    <n v="347027"/>
    <n v="347027"/>
    <n v="-105439"/>
    <n v="112062.63461538461"/>
    <n v="111347.32191780822"/>
    <n v="252470.16867469883"/>
    <n v="475880.12520789169"/>
    <n v="27609.63461538461"/>
    <n v="27333.321917808222"/>
    <n v="106949.16867469883"/>
    <n v="-9.8381320807884018E-2"/>
    <n v="-9.278666554948195E-2"/>
    <n v="5.5946552584020676E-3"/>
    <n v="688401"/>
    <n v="0.64232209737827717"/>
    <n v="185684.29737609328"/>
    <n v="0.32379835370211751"/>
    <n v="0.42217967451000149"/>
    <n v="108.01878846776806"/>
    <n v="0.48438918595411684"/>
    <n v="3.9112230460454082E-2"/>
    <n v="-5996.0046373293208"/>
    <n v="-99442.995362670685"/>
    <n v="2.0815852281255833"/>
    <n v="1.107618392170816"/>
    <n v="0.73657097223005796"/>
    <n v="72.363479758828589"/>
    <n v="0.22999939485976595"/>
    <n v="3274.4978039800644"/>
    <n v="5239.5185185185182"/>
    <n v="92.897609830592756"/>
    <n v="6.3057985098801428"/>
    <n v="4.9992633517495397"/>
  </r>
  <r>
    <x v="2"/>
    <s v="SEA"/>
    <s v="Washington"/>
    <s v="JNU"/>
    <s v="Alaska"/>
    <s v="SEAJNU"/>
    <s v="737-800"/>
    <n v="158"/>
    <x v="72"/>
    <n v="909"/>
    <n v="62.52"/>
    <n v="25"/>
    <n v="1563"/>
    <n v="10.56"/>
    <n v="264"/>
    <n v="335"/>
    <n v="964"/>
    <n v="3590550"/>
    <n v="0.39569620253164556"/>
    <n v="3950"/>
    <n v="63.480220306513402"/>
    <n v="0.50769230769230766"/>
    <n v="520"/>
    <n v="0.3383838383838384"/>
    <n v="990"/>
    <n v="0.39492011470708727"/>
    <n v="2441"/>
    <n v="14807"/>
    <n v="5.9997973931248731"/>
    <n v="0.22075749901513872"/>
    <n v="98066"/>
    <n v="0.15718385953064326"/>
    <n v="69825"/>
    <n v="0.39389048342619171"/>
    <n v="174976"/>
    <n v="1.5167989194664866E-2"/>
    <n v="6738"/>
    <n v="1.301367550227925E-2"/>
    <n v="5781"/>
    <n v="0.19998649333108223"/>
    <n v="88839"/>
    <n v="1"/>
    <n v="263954"/>
    <n v="10558.16"/>
    <n v="4158.05110198896"/>
    <n v="0.35246548507836378"/>
    <n v="145197"/>
    <n v="5807.88"/>
    <n v="0.19388579463438019"/>
    <n v="142692"/>
    <n v="5707.68"/>
    <n v="0.19054079497488913"/>
    <n v="197036"/>
    <n v="0.26310792531236687"/>
    <n v="1"/>
    <n v="444225"/>
    <n v="-748879"/>
    <n v="-304654"/>
    <n v="193160.30303030304"/>
    <n v="206348.50746268657"/>
    <n v="443066.82157676347"/>
    <n v="842575.63206975302"/>
    <n v="95094.303030303039"/>
    <n v="136523.50746268657"/>
    <n v="268090.82157676347"/>
    <n v="-8.4848839314311184E-2"/>
    <n v="-7.9281907985464584E-2"/>
    <n v="5.5669313288465999E-3"/>
    <n v="1420767"/>
    <n v="0.39569620253164556"/>
    <n v="542742.40690978884"/>
    <n v="0.12372059990809207"/>
    <n v="0.20856943922240326"/>
    <n v="227.37428023032629"/>
    <n v="0.25013672192555148"/>
    <n v="0.19998649333108223"/>
    <n v="-19988.345282790124"/>
    <n v="-284665.65471720987"/>
    <n v="2.1731838046194634"/>
    <n v="0.81275021297683137"/>
    <n v="0.82602282292126838"/>
    <n v="70.530303030303031"/>
    <n v="0.44355000281388934"/>
    <n v="2247.8182859324302"/>
    <n v="5807.88"/>
    <n v="24.62184271656707"/>
    <n v="8.0095969289827256"/>
    <n v="5.9997973931248731"/>
  </r>
  <r>
    <x v="3"/>
    <s v="JNU"/>
    <s v="Alaska"/>
    <s v="ANC"/>
    <s v="Alaska"/>
    <s v="JNUANC"/>
    <s v="737-800"/>
    <n v="159.0952380952381"/>
    <x v="24"/>
    <n v="571"/>
    <n v="91.285714285714292"/>
    <n v="21"/>
    <n v="1917"/>
    <n v="14.047619047619047"/>
    <n v="295"/>
    <n v="641"/>
    <n v="982"/>
    <n v="1907711"/>
    <n v="0.57378030529781499"/>
    <n v="3341"/>
    <n v="37.10661512027491"/>
    <n v="0.66893424036281179"/>
    <n v="441"/>
    <n v="0.76309523809523805"/>
    <n v="840"/>
    <n v="0.47669902912621359"/>
    <n v="2060"/>
    <n v="11169"/>
    <n v="4.9998209329393859"/>
    <n v="0.20461679600003135"/>
    <n v="78287"/>
    <n v="0.27018868121786815"/>
    <n v="103375"/>
    <n v="0.36126480973750857"/>
    <n v="138221"/>
    <n v="1.5407615727006845E-2"/>
    <n v="5895"/>
    <n v="2.5666291168652622E-3"/>
    <n v="982"/>
    <n v="0.14595546820071981"/>
    <n v="55843"/>
    <n v="1"/>
    <n v="136647"/>
    <n v="6507"/>
    <n v="3682.5509294523772"/>
    <n v="0.29880540813582002"/>
    <n v="110030"/>
    <n v="5239.5238095238092"/>
    <n v="0.2406021285296002"/>
    <n v="121506"/>
    <n v="5786"/>
    <n v="0.26569664845149144"/>
    <n v="89128"/>
    <n v="0.19489581488308833"/>
    <n v="1"/>
    <n v="382603"/>
    <n v="382603"/>
    <n v="-74708"/>
    <n v="117032.43050847457"/>
    <n v="135468.01872074883"/>
    <n v="289954.43991853361"/>
    <n v="542454.88914775709"/>
    <n v="38745.430508474572"/>
    <n v="32093.018720748834"/>
    <n v="151733.43991853361"/>
    <n v="-3.9161067897600842E-2"/>
    <n v="-3.3605372413332821E-2"/>
    <n v="5.5556954842680209E-3"/>
    <n v="1094607"/>
    <n v="0.57378030529781499"/>
    <n v="242726.25978090765"/>
    <n v="0.20055605906764704"/>
    <n v="0.23971712696524788"/>
    <n v="170.45383411580596"/>
    <n v="0.29851809827636772"/>
    <n v="0.14595546820071981"/>
    <n v="-10598.66138798843"/>
    <n v="-64109.338612011568"/>
    <n v="1.8541137592661341"/>
    <n v="1.2853504436071344"/>
    <n v="0.700796825016331"/>
    <n v="123.06547619047619"/>
    <n v="0.23295164962114778"/>
    <n v="3274.5104776104895"/>
    <n v="5239.5238095238092"/>
    <n v="51.661947439462317"/>
    <n v="3.5873761085028693"/>
    <n v="4.9998209329393859"/>
  </r>
  <r>
    <x v="3"/>
    <s v="SEA"/>
    <s v="Washington"/>
    <s v="LAX"/>
    <s v="California"/>
    <s v="SEALAX"/>
    <s v="737-800"/>
    <n v="159.28571428571428"/>
    <x v="128"/>
    <n v="954"/>
    <n v="129"/>
    <n v="7"/>
    <n v="903"/>
    <n v="21"/>
    <n v="147"/>
    <n v="278"/>
    <n v="478"/>
    <n v="1063710"/>
    <n v="0.80986547085201799"/>
    <n v="1115"/>
    <n v="18.81086142322097"/>
    <n v="1"/>
    <n v="147"/>
    <n v="0.99285714285714288"/>
    <n v="280"/>
    <n v="0.69476744186046513"/>
    <n v="688"/>
    <n v="4635"/>
    <n v="5"/>
    <n v="0.22985143976071057"/>
    <n v="55405"/>
    <n v="0.27227470161420803"/>
    <n v="65631"/>
    <n v="0.38191307089488774"/>
    <n v="92059"/>
    <n v="1.1885648856861939E-2"/>
    <n v="2865"/>
    <n v="7.9320630416474802E-3"/>
    <n v="1912"/>
    <n v="9.6143075831684272E-2"/>
    <n v="23175"/>
    <n v="1"/>
    <n v="69272"/>
    <n v="9896"/>
    <n v="3682.5533101045303"/>
    <n v="0.32563649355044938"/>
    <n v="36677"/>
    <n v="5239.5714285714284"/>
    <n v="0.17241265841826181"/>
    <n v="61596"/>
    <n v="8799.4285714285706"/>
    <n v="0.28955285622955135"/>
    <n v="45183"/>
    <n v="0.21239799180173743"/>
    <n v="1"/>
    <n v="241047"/>
    <n v="241047"/>
    <n v="28319"/>
    <n v="55405"/>
    <n v="66103.165467625891"/>
    <n v="132503.33054393306"/>
    <n v="254011.49601155895"/>
    <n v="0"/>
    <n v="472.16546762589132"/>
    <n v="40444.330543933058"/>
    <n v="2.6622857733780824E-2"/>
    <n v="3.2117977377233452E-2"/>
    <n v="5.4951196434526277E-3"/>
    <n v="861462"/>
    <n v="0.80986547085201799"/>
    <n v="51150.458471760794"/>
    <n v="0.22660969625179794"/>
    <n v="0.19998683851801713"/>
    <n v="241.27574750830564"/>
    <n v="0.25290958858312962"/>
    <n v="9.6143075831684272E-2"/>
    <n v="-5845.2137159369931"/>
    <n v="34164.213715936996"/>
    <n v="1.9721195219212533"/>
    <n v="1.2264577669919183"/>
    <n v="0.70013118534860252"/>
    <n v="234.39642857142857"/>
    <n v="0.18744477218135883"/>
    <n v="3274.491189646591"/>
    <n v="5239.5714285714284"/>
    <n v="48.004181184669001"/>
    <n v="5.290143964562569"/>
    <n v="5"/>
  </r>
  <r>
    <x v="0"/>
    <s v="LAX"/>
    <s v="California"/>
    <s v="YVR"/>
    <s v="British Columbia"/>
    <s v="LAXYVR"/>
    <s v="737-700"/>
    <n v="132"/>
    <x v="114"/>
    <n v="1080"/>
    <n v="120"/>
    <n v="3"/>
    <n v="360"/>
    <n v="17"/>
    <n v="51"/>
    <n v="93"/>
    <n v="216"/>
    <n v="427680"/>
    <n v="0.90909090909090906"/>
    <n v="396"/>
    <n v="1.9906850192061458"/>
    <n v="1"/>
    <n v="51"/>
    <n v="1"/>
    <n v="93"/>
    <n v="0.8571428571428571"/>
    <n v="252"/>
    <n v="0"/>
    <e v="#DIV/0!"/>
    <n v="0.21295893790753687"/>
    <n v="18126"/>
    <n v="0.26369030135698762"/>
    <n v="22444"/>
    <n v="0.49551782881983197"/>
    <n v="42176"/>
    <n v="1.7681959701580215E-2"/>
    <n v="1505"/>
    <n v="1.0150972214063326E-2"/>
    <n v="864"/>
    <n v="0"/>
    <n v="0"/>
    <n v="0.99999999999999989"/>
    <n v="8277"/>
    <n v="2759"/>
    <n v="4157.8652173213914"/>
    <n v="0.22656848790101827"/>
    <n v="17600"/>
    <n v="5866.666666666667"/>
    <n v="0.48176940764261467"/>
    <n v="4475"/>
    <n v="1491.6666666666667"/>
    <n v="0.12249534654549436"/>
    <n v="6180"/>
    <n v="0.16916675791087266"/>
    <n v="0.99999999999999989"/>
    <n v="85115"/>
    <n v="-36532"/>
    <n v="48583"/>
    <n v="18126"/>
    <n v="22444"/>
    <n v="49205.333333333336"/>
    <n v="89775.333333333343"/>
    <n v="0"/>
    <n v="0"/>
    <n v="7029.3333333333358"/>
    <n v="0.11359661429105873"/>
    <n v="0.11907526915242964"/>
    <n v="5.4786548613709046E-3"/>
    <n v="388800"/>
    <n v="0.90909090909090906"/>
    <n v="8511.5"/>
    <n v="0.19901561915450805"/>
    <n v="8.5419004863449305E-2"/>
    <n v="236.43055555555554"/>
    <n v="0.21891718106995883"/>
    <n v="0"/>
    <n v="-2343.1111111111118"/>
    <n v="50926.111111111109"/>
    <n v="1.7009046820816645"/>
    <n v="1.1549561308099485"/>
    <n v="0.80096405177980112"/>
    <n v="241.33333333333334"/>
    <n v="7.2607648475591841E-2"/>
    <n v="2247.9698982135105"/>
    <n v="5866.666666666667"/>
    <n v="180.84227114119861"/>
    <n v="6.5805555555555557"/>
    <e v="#DIV/0!"/>
  </r>
  <r>
    <x v="2"/>
    <s v="SEA"/>
    <s v="Washington"/>
    <s v="BOI"/>
    <s v="Idaho"/>
    <s v="SEABOI"/>
    <s v="737-900"/>
    <n v="180.04545454545453"/>
    <x v="69"/>
    <n v="399"/>
    <n v="114.90909090909091"/>
    <n v="22"/>
    <n v="2528"/>
    <n v="22.045454545454547"/>
    <n v="485"/>
    <n v="719"/>
    <n v="1324"/>
    <n v="1580439"/>
    <n v="0.63822267104266595"/>
    <n v="3961"/>
    <n v="31.064994160827489"/>
    <n v="0.947265625"/>
    <n v="512"/>
    <n v="0.75130616509926851"/>
    <n v="957"/>
    <n v="0.5313001605136437"/>
    <n v="2492"/>
    <n v="4632"/>
    <n v="5.9997841105354057"/>
    <n v="0.26954371373397118"/>
    <n v="116410"/>
    <n v="0.23515668776830495"/>
    <n v="101559"/>
    <n v="0.39276601262393546"/>
    <n v="169627"/>
    <n v="2.1436609412843442E-2"/>
    <n v="9258"/>
    <n v="1.6747785254169003E-2"/>
    <n v="7233"/>
    <n v="6.4349191206775985E-2"/>
    <n v="27791"/>
    <n v="1"/>
    <n v="129170"/>
    <n v="5871.363636363636"/>
    <n v="4158.0564712573332"/>
    <n v="0.30325013147021262"/>
    <n v="130530"/>
    <n v="5933.181818181818"/>
    <n v="0.30644297949064686"/>
    <n v="69829"/>
    <n v="3174.0454545454545"/>
    <n v="0.1639363120727218"/>
    <n v="96423"/>
    <n v="0.22637057696641874"/>
    <n v="1"/>
    <n v="431878"/>
    <n v="-425952"/>
    <n v="5926"/>
    <n v="122890.55670103093"/>
    <n v="135176.58275382477"/>
    <n v="319267.7371601208"/>
    <n v="577334.87661497644"/>
    <n v="6480.5567010309314"/>
    <n v="33617.582753824769"/>
    <n v="149640.7371601208"/>
    <n v="3.74959109462624E-3"/>
    <n v="9.2066156248927292E-3"/>
    <n v="5.4570245302664891E-3"/>
    <n v="1008672"/>
    <n v="0.63822267104266595"/>
    <n v="229057.22745253169"/>
    <n v="0.2732645802843387"/>
    <n v="0.26951498918971251"/>
    <n v="159.8445411392405"/>
    <n v="0.40061288506075315"/>
    <n v="6.4349191206775985E-2"/>
    <n v="-8624.4943915898402"/>
    <n v="14550.49439158984"/>
    <n v="2.3235171597004354"/>
    <n v="1.0845061873396211"/>
    <n v="0.69562070343072213"/>
    <n v="106.12225705329153"/>
    <n v="0.22326444042067436"/>
    <n v="2247.8356068083017"/>
    <n v="5933.181818181818"/>
    <n v="81.377771613676074"/>
    <n v="6.5233386075949369"/>
    <n v="5.9997841105354057"/>
  </r>
  <r>
    <x v="1"/>
    <s v="YYC"/>
    <s v="Alberta"/>
    <s v="SEA"/>
    <s v="Washington"/>
    <s v="YYCSEA"/>
    <s v="737-800"/>
    <n v="174"/>
    <x v="105"/>
    <n v="452"/>
    <n v="158.75"/>
    <n v="8"/>
    <n v="1270"/>
    <n v="21"/>
    <n v="168"/>
    <n v="254"/>
    <n v="848"/>
    <n v="629184"/>
    <n v="0.91235632183908044"/>
    <n v="1392"/>
    <n v="6.8654545454545453"/>
    <n v="1"/>
    <n v="168"/>
    <n v="0.79374999999999996"/>
    <n v="320"/>
    <n v="0.93805309734513276"/>
    <n v="904"/>
    <n v="0"/>
    <e v="#DIV/0!"/>
    <n v="0.2126135702173968"/>
    <n v="67208"/>
    <n v="0.18693214891301596"/>
    <n v="59090"/>
    <n v="0.56558917318350921"/>
    <n v="178785"/>
    <n v="1.8769139270619795E-2"/>
    <n v="5933"/>
    <n v="1.6095968415458205E-2"/>
    <n v="5088"/>
    <n v="0"/>
    <n v="0"/>
    <n v="1"/>
    <n v="28547"/>
    <n v="3568.375"/>
    <n v="4158.0640889830511"/>
    <n v="0.25437971164299333"/>
    <n v="46932"/>
    <n v="5866.5"/>
    <n v="0.41820676872627471"/>
    <n v="15433"/>
    <n v="1929.125"/>
    <n v="0.13752205449911781"/>
    <n v="21310"/>
    <n v="0.18989146513161412"/>
    <n v="1"/>
    <n v="316104"/>
    <n v="-112222"/>
    <n v="203882"/>
    <n v="67208"/>
    <n v="74444.094488188974"/>
    <n v="190591.55660377358"/>
    <n v="332243.65109196259"/>
    <n v="0"/>
    <n v="15354.094488188974"/>
    <n v="11806.556603773584"/>
    <n v="0.32404193367917811"/>
    <n v="0.32943794086705214"/>
    <n v="5.3960071878740301E-3"/>
    <n v="574040"/>
    <n v="0.91235632183908044"/>
    <n v="30365.896062992106"/>
    <n v="0.50240311260299053"/>
    <n v="0.17836117892381242"/>
    <n v="248.9007874015748"/>
    <n v="0.55066545885304163"/>
    <n v="0"/>
    <n v="-3395.0813864953197"/>
    <n v="207277.08138649532"/>
    <n v="1.8252943812480069"/>
    <n v="0.84252973780905527"/>
    <n v="0.90236839364097021"/>
    <n v="184.65625"/>
    <n v="6.7414521802950933E-2"/>
    <n v="2247.9210805084745"/>
    <n v="5866.5"/>
    <n v="184.98411016949154"/>
    <n v="8.6779527559055119"/>
    <e v="#DIV/0!"/>
  </r>
  <r>
    <x v="2"/>
    <s v="BOI"/>
    <s v="Idaho"/>
    <s v="SEA"/>
    <s v="Washington"/>
    <s v="BOISEA"/>
    <s v="737-900"/>
    <n v="180.04545454545453"/>
    <x v="88"/>
    <n v="399"/>
    <n v="114.90909090909091"/>
    <n v="22"/>
    <n v="2528"/>
    <n v="19.454545454545453"/>
    <n v="428"/>
    <n v="647"/>
    <n v="1453"/>
    <n v="1580439"/>
    <n v="0.63822267104266595"/>
    <n v="3961"/>
    <n v="35.965756816917086"/>
    <n v="0.8359375"/>
    <n v="512"/>
    <n v="0.67607105538140022"/>
    <n v="957"/>
    <n v="0.5830658105939005"/>
    <n v="2492"/>
    <n v="4632"/>
    <n v="5.9997841105354057"/>
    <n v="0.21845017345826651"/>
    <n v="87590"/>
    <n v="0.21726302558104155"/>
    <n v="87114"/>
    <n v="0.44535752853768823"/>
    <n v="178571"/>
    <n v="2.5359074822738373E-2"/>
    <n v="10168"/>
    <n v="2.4259217230603477E-2"/>
    <n v="9727"/>
    <n v="6.9310980369661893E-2"/>
    <n v="27791"/>
    <n v="1"/>
    <n v="149548"/>
    <n v="6797.636363636364"/>
    <n v="4158.0662617853668"/>
    <n v="0.31646485722387518"/>
    <n v="130530"/>
    <n v="5933.181818181818"/>
    <n v="0.27622006187600251"/>
    <n v="80845"/>
    <n v="3674.7727272727275"/>
    <n v="0.17107952886206562"/>
    <n v="111635"/>
    <n v="0.23623555203805671"/>
    <n v="1"/>
    <n v="400961"/>
    <n v="-472558"/>
    <n v="-71597"/>
    <n v="104780.56074766355"/>
    <n v="128853.3199381762"/>
    <n v="306262.16930488643"/>
    <n v="539896.04999072617"/>
    <n v="17190.560747663549"/>
    <n v="41739.319938176195"/>
    <n v="127691.16930488643"/>
    <n v="-4.5301969895706194E-2"/>
    <n v="-3.9934616268278329E-2"/>
    <n v="5.3673536274278649E-3"/>
    <n v="1008672"/>
    <n v="0.63822267104266595"/>
    <n v="211531.88686708861"/>
    <n v="0.25370229410942152"/>
    <n v="0.2990042640051277"/>
    <n v="147.61471518987341"/>
    <n v="0.36996169220519654"/>
    <n v="6.9310980369661893E-2"/>
    <n v="-8482.7749995784616"/>
    <n v="-63114.225000421538"/>
    <n v="1.9181232197827471"/>
    <n v="1.020629119952154"/>
    <n v="0.80344255364246475"/>
    <n v="91.028213166144198"/>
    <n v="0.27841859931514534"/>
    <n v="2247.8325817398959"/>
    <n v="5933.181818181818"/>
    <n v="70.289081163194481"/>
    <n v="7.8698575949367084"/>
    <n v="5.9997841105354057"/>
  </r>
  <r>
    <x v="4"/>
    <s v="BOI"/>
    <s v="Idaho"/>
    <s v="LAX"/>
    <s v="California"/>
    <s v="BOILAX"/>
    <s v="737-900"/>
    <n v="170.58333333333334"/>
    <x v="120"/>
    <n v="674"/>
    <n v="126.91666666666667"/>
    <n v="12"/>
    <n v="1523"/>
    <n v="18.166666666666668"/>
    <n v="218"/>
    <n v="362"/>
    <n v="943"/>
    <n v="1379678"/>
    <n v="0.74401563263312165"/>
    <n v="2047"/>
    <n v="26.116655044165505"/>
    <n v="0.8226415094339623"/>
    <n v="265"/>
    <n v="0.73131313131313136"/>
    <n v="495"/>
    <n v="0.7321428571428571"/>
    <n v="1288"/>
    <n v="136"/>
    <n v="4.9852941176470589"/>
    <n v="0.21244051297061151"/>
    <n v="58791"/>
    <n v="0.21757527796748585"/>
    <n v="60212"/>
    <n v="0.53347715011508956"/>
    <n v="147635"/>
    <n v="2.0434268865112144E-2"/>
    <n v="5655"/>
    <n v="1.3622845910074764E-2"/>
    <n v="3770"/>
    <n v="2.4499441716261776E-3"/>
    <n v="678"/>
    <n v="1"/>
    <n v="96176"/>
    <n v="8014.666666666667"/>
    <n v="3682.5542871917605"/>
    <n v="0.31566233425233031"/>
    <n v="60255"/>
    <n v="5021.25"/>
    <n v="0.19776486805829066"/>
    <n v="85519"/>
    <n v="7126.583333333333"/>
    <n v="0.2806846527504267"/>
    <n v="62730"/>
    <n v="0.20588814493895236"/>
    <n v="1"/>
    <n v="276741"/>
    <n v="276741"/>
    <n v="-27939"/>
    <n v="71466.123853211"/>
    <n v="82334.088397790052"/>
    <n v="201647.8048780488"/>
    <n v="355448.01712904987"/>
    <n v="12675.123853211"/>
    <n v="22122.088397790052"/>
    <n v="54012.804878048802"/>
    <n v="-2.025037726194083E-2"/>
    <n v="-1.4886201881341767E-2"/>
    <n v="5.3641753805990632E-3"/>
    <n v="1026502"/>
    <n v="0.74401563263312165"/>
    <n v="94981.623112278408"/>
    <n v="0.20058375939893222"/>
    <n v="0.22083413666087304"/>
    <n v="181.26263952724887"/>
    <n v="0.26893566695437515"/>
    <n v="2.4499441716261776E-3"/>
    <n v="-7400.8347607541546"/>
    <n v="-20538.165239245845"/>
    <n v="1.7040129172376595"/>
    <n v="0.93429874014486858"/>
    <n v="0.88040271782632784"/>
    <n v="121.64040404040404"/>
    <n v="0.22667403818010343"/>
    <n v="3274.5004999828666"/>
    <n v="5021.25"/>
    <n v="58.315278025630633"/>
    <n v="6.1884438608010504"/>
    <n v="4.9852941176470589"/>
  </r>
  <r>
    <x v="3"/>
    <s v="GEG"/>
    <s v="Washington"/>
    <s v="SEA"/>
    <s v="Washington"/>
    <s v="GEGSEA"/>
    <s v="737-900"/>
    <n v="173.95454545454547"/>
    <x v="127"/>
    <n v="223"/>
    <n v="125.22727272727273"/>
    <n v="22"/>
    <n v="2755"/>
    <n v="19.545454545454547"/>
    <n v="430"/>
    <n v="768"/>
    <n v="1557"/>
    <n v="853421"/>
    <n v="0.71988502743663441"/>
    <n v="3827"/>
    <n v="26.461032432904972"/>
    <n v="0.86868686868686873"/>
    <n v="495"/>
    <n v="0.83027027027027023"/>
    <n v="925"/>
    <n v="0.64659468438538203"/>
    <n v="2408"/>
    <n v="2198"/>
    <n v="4.9990900818926294"/>
    <n v="0.23585140147604297"/>
    <n v="74013"/>
    <n v="0.24807209412004641"/>
    <n v="77848"/>
    <n v="0.42668221737855788"/>
    <n v="133898"/>
    <n v="2.9778975947382508E-2"/>
    <n v="9345"/>
    <n v="2.4600716352465808E-2"/>
    <n v="7720"/>
    <n v="3.5014594725504444E-2"/>
    <n v="10988"/>
    <n v="1"/>
    <n v="97444"/>
    <n v="4429.272727272727"/>
    <n v="3682.5471661803299"/>
    <n v="0.27045315141035642"/>
    <n v="112650"/>
    <n v="5120.454545454545"/>
    <n v="0.31265698766857525"/>
    <n v="86647"/>
    <n v="3938.5"/>
    <n v="0.24048637381730173"/>
    <n v="63558"/>
    <n v="0.1764034871037666"/>
    <n v="1"/>
    <n v="313812"/>
    <n v="313812"/>
    <n v="-46487"/>
    <n v="85201.011627906977"/>
    <n v="93762.239583333343"/>
    <n v="207081.81374438023"/>
    <n v="386045.06495562056"/>
    <n v="11188.011627906977"/>
    <n v="15914.239583333343"/>
    <n v="73183.813744380226"/>
    <n v="-5.4471357044178666E-2"/>
    <n v="-4.9129963408466919E-2"/>
    <n v="5.341393635711747E-3"/>
    <n v="614365"/>
    <n v="0.71988502743663441"/>
    <n v="117832.06098003633"/>
    <n v="0.36771066097506389"/>
    <n v="0.42218201801924254"/>
    <n v="109.91796733212341"/>
    <n v="0.49290568310369243"/>
    <n v="3.5014594725504444E-2"/>
    <n v="-4558.4574979827521"/>
    <n v="-41928.542502017248"/>
    <n v="2.0029717349234843"/>
    <n v="1.1273992420186241"/>
    <n v="0.74488566957875746"/>
    <n v="84.16"/>
    <n v="0.20253527589767123"/>
    <n v="3274.5132004846582"/>
    <n v="5120.454545454545"/>
    <n v="104.11536310934289"/>
    <n v="6.1941923774954626"/>
    <n v="4.9990900818926294"/>
  </r>
  <r>
    <x v="5"/>
    <s v="GEG"/>
    <s v="Washington"/>
    <s v="SEA"/>
    <s v="Washington"/>
    <s v="GEGSEA"/>
    <s v="737-900"/>
    <n v="178"/>
    <x v="127"/>
    <n v="223"/>
    <n v="93.717948717948715"/>
    <n v="39"/>
    <n v="3655"/>
    <n v="13.205128205128204"/>
    <n v="515"/>
    <n v="890"/>
    <n v="2251"/>
    <n v="1548066"/>
    <n v="0.52650532987611642"/>
    <n v="6942"/>
    <n v="47.99908208759507"/>
    <n v="0.5741360089186176"/>
    <n v="897"/>
    <n v="0.5307096004770423"/>
    <n v="1677"/>
    <n v="0.51533882783882778"/>
    <n v="4368"/>
    <n v="6671"/>
    <n v="5"/>
    <n v="0.18545396566177305"/>
    <n v="76767"/>
    <n v="0.21844175860811083"/>
    <n v="90422"/>
    <n v="0.45892047417385567"/>
    <n v="189966"/>
    <n v="3.261334344749614E-2"/>
    <n v="13500"/>
    <n v="2.3991341761265494E-2"/>
    <n v="9931"/>
    <n v="8.05791163474988E-2"/>
    <n v="33355"/>
    <n v="1"/>
    <n v="176759"/>
    <n v="4532.2820512820517"/>
    <n v="3682.5495887072757"/>
    <n v="0.27045400297446004"/>
    <n v="204342"/>
    <n v="5239.5384615384619"/>
    <n v="0.31265797993769545"/>
    <n v="157173"/>
    <n v="4030.0769230769229"/>
    <n v="0.24048601208144879"/>
    <n v="115290"/>
    <n v="0.17640200500639569"/>
    <n v="1"/>
    <n v="413941"/>
    <n v="413941"/>
    <n v="-239623"/>
    <n v="133708.73592233009"/>
    <n v="170379.43146067418"/>
    <n v="368623.49533540651"/>
    <n v="672711.66271841084"/>
    <n v="56941.735922330088"/>
    <n v="79957.431460674183"/>
    <n v="178657.49533540651"/>
    <n v="-0.15478862012343142"/>
    <n v="-0.14956197185393955"/>
    <n v="5.2266482694918737E-3"/>
    <n v="815065"/>
    <n v="0.52650532987611642"/>
    <n v="342267.08125854994"/>
    <n v="0.26739234632115166"/>
    <n v="0.42218096644458314"/>
    <n v="104.12749658002735"/>
    <n v="0.46693944654720787"/>
    <n v="8.05791163474988E-2"/>
    <n v="-8091.1964799592506"/>
    <n v="-231531.80352004076"/>
    <n v="1.663450955710984"/>
    <n v="1.0480184324895745"/>
    <n v="0.84531995912138991"/>
    <n v="53.918902802623734"/>
    <n v="0.27851795304161703"/>
    <n v="3274.5001188391466"/>
    <n v="5239.5384615384619"/>
    <n v="76.147289511284256"/>
    <n v="6.4106703146374828"/>
    <n v="5"/>
  </r>
  <r>
    <x v="0"/>
    <s v="LAX"/>
    <s v="California"/>
    <s v="ANC"/>
    <s v="Alaska"/>
    <s v="LAXANC"/>
    <s v="737-Max 9"/>
    <n v="160.19999999999999"/>
    <x v="49"/>
    <n v="2345"/>
    <n v="130.80000000000001"/>
    <n v="5"/>
    <n v="654"/>
    <n v="20.8"/>
    <n v="104"/>
    <n v="184"/>
    <n v="366"/>
    <n v="1878345"/>
    <n v="0.81647940074906367"/>
    <n v="801"/>
    <n v="24.54078947368421"/>
    <n v="1"/>
    <n v="104"/>
    <n v="0.94845360824742264"/>
    <n v="194"/>
    <n v="0.72619047619047616"/>
    <n v="504"/>
    <n v="5139"/>
    <n v="5.9994162288382951"/>
    <n v="0.22462465656297084"/>
    <n v="63361"/>
    <n v="0.22658867322520607"/>
    <n v="63915"/>
    <n v="0.42394044137197556"/>
    <n v="119583"/>
    <n v="9.0578746787201986E-3"/>
    <n v="2555"/>
    <n v="6.4876362669502793E-3"/>
    <n v="1830"/>
    <n v="0.10930071789417709"/>
    <n v="30831"/>
    <n v="1"/>
    <n v="107913"/>
    <n v="21582.6"/>
    <n v="4397.2912980537239"/>
    <n v="0.39739203765010883"/>
    <n v="29599"/>
    <n v="5919.8"/>
    <n v="0.10899897994130059"/>
    <n v="58080"/>
    <n v="11616"/>
    <n v="0.2138808998611689"/>
    <n v="75961"/>
    <n v="0.27972808254742171"/>
    <n v="1"/>
    <n v="282075"/>
    <n v="-271553"/>
    <n v="10522"/>
    <n v="63361"/>
    <n v="67388.641304347824"/>
    <n v="164671.67213114756"/>
    <n v="295421.31343549537"/>
    <n v="0"/>
    <n v="3473.6413043478242"/>
    <n v="45088.672131147556"/>
    <n v="5.6017398294775454E-3"/>
    <n v="1.0772495301501627E-2"/>
    <n v="5.1707554720240821E-3"/>
    <n v="1533630"/>
    <n v="0.81647940074906367"/>
    <n v="56472.275229357823"/>
    <n v="0.15017209298611278"/>
    <n v="0.14457035315663522"/>
    <n v="384.16513761467888"/>
    <n v="0.16382308640284815"/>
    <n v="0.10930071789417709"/>
    <n v="-9712.462687099076"/>
    <n v="20234.462687099076"/>
    <n v="1.9793112200144152"/>
    <n v="1.0703516089551182"/>
    <n v="0.77084012099446009"/>
    <n v="329.45876288659792"/>
    <n v="0.26929362758131703"/>
    <n v="2366.6720283094742"/>
    <n v="5919.8"/>
    <n v="26.649509409683127"/>
    <n v="6.7048929663608563"/>
    <n v="5.9994162288382951"/>
  </r>
  <r>
    <x v="1"/>
    <s v="SFO"/>
    <s v="California"/>
    <s v="HNL"/>
    <s v="Hawaii"/>
    <s v="SFOHNL"/>
    <s v="737-800"/>
    <n v="132.66666666666666"/>
    <x v="46"/>
    <n v="2399"/>
    <n v="117.66666666666667"/>
    <n v="3"/>
    <n v="353"/>
    <n v="17.666666666666668"/>
    <n v="53"/>
    <n v="100"/>
    <n v="200"/>
    <n v="954802"/>
    <n v="0.88693467336683418"/>
    <n v="398"/>
    <n v="13.538171140939596"/>
    <n v="1"/>
    <n v="53"/>
    <n v="1"/>
    <n v="100"/>
    <n v="0.81632653061224492"/>
    <n v="245"/>
    <n v="125"/>
    <n v="5.976"/>
    <n v="0.20880407558757164"/>
    <n v="26928"/>
    <n v="0.26085001124353496"/>
    <n v="33640"/>
    <n v="0.50746338096973553"/>
    <n v="65444"/>
    <n v="1.0855826865069826E-2"/>
    <n v="1400"/>
    <n v="6.2343462853686714E-3"/>
    <n v="804"/>
    <n v="5.7923590487194004E-3"/>
    <n v="747"/>
    <n v="1"/>
    <n v="56292"/>
    <n v="18764"/>
    <n v="4158.0210069713403"/>
    <n v="0.39252492852660203"/>
    <n v="14666"/>
    <n v="4888.666666666667"/>
    <n v="0.10226622969109546"/>
    <n v="30431"/>
    <n v="10143.666666666666"/>
    <n v="0.21219580224531065"/>
    <n v="42021"/>
    <n v="0.29301303953699182"/>
    <n v="0.99999999999999989"/>
    <n v="128963"/>
    <n v="-143410"/>
    <n v="-14447"/>
    <n v="26928"/>
    <n v="33640"/>
    <n v="80168.899999999994"/>
    <n v="140736.9"/>
    <n v="0"/>
    <n v="0"/>
    <n v="14724.899999999994"/>
    <n v="-1.5130885775270685E-2"/>
    <n v="-9.9902388139111575E-3"/>
    <n v="5.1406469613595272E-3"/>
    <n v="846847"/>
    <n v="0.88693467336683418"/>
    <n v="16344.815864022676"/>
    <n v="0.13506779416046469"/>
    <n v="0.15019867993573538"/>
    <n v="363.21813031161474"/>
    <n v="0.1514039726184305"/>
    <n v="5.7923590487194004E-3"/>
    <n v="-4908.2999999999984"/>
    <n v="-9538.7000000000007"/>
    <n v="1.6047204848415157"/>
    <n v="1.0624956353363173"/>
    <n v="0.84367449293782859"/>
    <n v="336.4"/>
    <n v="0.32583764335507082"/>
    <n v="2247.7925329202171"/>
    <n v="4888.666666666667"/>
    <n v="26.074422927962821"/>
    <n v="6.2436260623229458"/>
    <n v="5.976"/>
  </r>
  <r>
    <x v="5"/>
    <s v="SFO"/>
    <s v="California"/>
    <s v="YVR"/>
    <s v="British Columbia"/>
    <s v="SFOYVR"/>
    <s v="737-700"/>
    <n v="132"/>
    <x v="97"/>
    <n v="800"/>
    <n v="104.25"/>
    <n v="8"/>
    <n v="834"/>
    <n v="17"/>
    <n v="136"/>
    <n v="242"/>
    <n v="456"/>
    <n v="844800"/>
    <n v="0.78977272727272729"/>
    <n v="1056"/>
    <n v="8.5167015098722416"/>
    <n v="1"/>
    <n v="136"/>
    <n v="0.97580645161290325"/>
    <n v="248"/>
    <n v="0.6785714285714286"/>
    <n v="672"/>
    <n v="0"/>
    <e v="#DIV/0!"/>
    <n v="0.24239285251845138"/>
    <n v="37440"/>
    <n v="0.27398679269713844"/>
    <n v="42320"/>
    <n v="0.46004143467564418"/>
    <n v="71058"/>
    <n v="1.7674478829470413E-2"/>
    <n v="2730"/>
    <n v="5.9044412792956108E-3"/>
    <n v="912"/>
    <n v="0"/>
    <n v="0"/>
    <n v="1"/>
    <n v="31363"/>
    <n v="3920.375"/>
    <n v="3682.5289654269536"/>
    <n v="0.25786851279352757"/>
    <n v="41916"/>
    <n v="5239.5"/>
    <n v="0.34463592711964741"/>
    <n v="27888"/>
    <n v="3486"/>
    <n v="0.22929684930605801"/>
    <n v="20457"/>
    <n v="0.16819871078076695"/>
    <n v="1"/>
    <n v="154460"/>
    <n v="154460"/>
    <n v="32836"/>
    <n v="37440"/>
    <n v="43369.25619834711"/>
    <n v="104717.05263157895"/>
    <n v="185526.30882992607"/>
    <n v="0"/>
    <n v="1049.2561983471096"/>
    <n v="33659.052631578947"/>
    <n v="3.8868371212121215E-2"/>
    <n v="4.4003951945715859E-2"/>
    <n v="5.1355807335946441E-3"/>
    <n v="667200"/>
    <n v="0.78977272727272729"/>
    <n v="41115.251798561134"/>
    <n v="0.18283617424242424"/>
    <n v="0.14396780303030304"/>
    <n v="185.20383693045562"/>
    <n v="0.23150479616306952"/>
    <n v="0"/>
    <n v="-4338.538603740757"/>
    <n v="37174.538603740759"/>
    <n v="1.927558966670385"/>
    <n v="1.1948261502113848"/>
    <n v="0.74037960607203013"/>
    <n v="170.64516129032259"/>
    <n v="0.13244205619577884"/>
    <n v="3274.5071513511743"/>
    <n v="5239.5"/>
    <n v="97.925235378187011"/>
    <n v="4.3669064748201443"/>
    <e v="#DIV/0!"/>
  </r>
  <r>
    <x v="0"/>
    <s v="SFO"/>
    <s v="California"/>
    <s v="OGG"/>
    <s v="Hawaii"/>
    <s v="SFOOGG"/>
    <s v="737-900"/>
    <n v="178"/>
    <x v="63"/>
    <n v="2338"/>
    <n v="127.71428571428571"/>
    <n v="7"/>
    <n v="894"/>
    <n v="19.142857142857142"/>
    <n v="134"/>
    <n v="188"/>
    <n v="572"/>
    <n v="2913148"/>
    <n v="0.7174959871589085"/>
    <n v="1246"/>
    <n v="37.550743243243247"/>
    <n v="0.83229813664596275"/>
    <n v="161"/>
    <n v="0.62458471760797341"/>
    <n v="301"/>
    <n v="0.72959183673469385"/>
    <n v="784"/>
    <n v="806"/>
    <n v="6"/>
    <n v="0.23002846250351872"/>
    <n v="66190"/>
    <n v="0.2052010967968389"/>
    <n v="59046"/>
    <n v="0.52217051785075086"/>
    <n v="150253"/>
    <n v="1.3866347868092457E-2"/>
    <n v="3990"/>
    <n v="1.1927144331652458E-2"/>
    <n v="3432"/>
    <n v="1.6806430649146647E-2"/>
    <n v="4836"/>
    <n v="1"/>
    <n v="156138"/>
    <n v="22305.428571428572"/>
    <n v="4158.0535167727985"/>
    <n v="0.39214396041841948"/>
    <n v="41066"/>
    <n v="5866.5714285714284"/>
    <n v="0.10313814624590308"/>
    <n v="84407"/>
    <n v="12058.142857142857"/>
    <n v="0.21199000414401065"/>
    <n v="116554"/>
    <n v="0.29272788919166676"/>
    <n v="1"/>
    <n v="287747"/>
    <n v="-398165"/>
    <n v="-110418"/>
    <n v="79526.791044776124"/>
    <n v="94536.414893617024"/>
    <n v="205941.17482517482"/>
    <n v="380004.38076356798"/>
    <n v="13336.791044776124"/>
    <n v="35490.414893617024"/>
    <n v="55688.174825174821"/>
    <n v="-3.7903326573177881E-2"/>
    <n v="-3.2778022716144287E-2"/>
    <n v="5.1253038570335946E-3"/>
    <n v="2090172"/>
    <n v="0.7174959871589085"/>
    <n v="111392.25055928412"/>
    <n v="9.8775276779621224E-2"/>
    <n v="0.13667860335279911"/>
    <n v="316.45525727069349"/>
    <n v="0.13535297573596813"/>
    <n v="1.6806430649146647E-2"/>
    <n v="-14930.768680509709"/>
    <n v="-95487.231319490296"/>
    <n v="1.859431931867555"/>
    <n v="0.88723316264600771"/>
    <n v="0.86680392476132051"/>
    <n v="196.16611295681062"/>
    <n v="0.40505722040542558"/>
    <n v="2247.8116998439946"/>
    <n v="5866.5714285714284"/>
    <n v="23.807784421440534"/>
    <n v="8.3020134228187921"/>
    <n v="6"/>
  </r>
  <r>
    <x v="2"/>
    <s v="LAX"/>
    <s v="California"/>
    <s v="OGG"/>
    <s v="Hawaii"/>
    <s v="LAXOGG"/>
    <s v="737-Max 9"/>
    <n v="178"/>
    <x v="129"/>
    <n v="2486"/>
    <n v="125.85714285714286"/>
    <n v="7"/>
    <n v="881"/>
    <n v="18.285714285714285"/>
    <n v="128"/>
    <n v="209"/>
    <n v="544"/>
    <n v="3097556"/>
    <n v="0.7070626003210273"/>
    <n v="1246"/>
    <n v="39.598484848484844"/>
    <n v="0.79503105590062106"/>
    <n v="161"/>
    <n v="0.69435215946843853"/>
    <n v="301"/>
    <n v="0.69387755102040816"/>
    <n v="784"/>
    <n v="5070"/>
    <n v="5.9994082840236684"/>
    <n v="0.22540311474999375"/>
    <n v="72019"/>
    <n v="0.20046508425348658"/>
    <n v="64051"/>
    <n v="0.45507523974060443"/>
    <n v="145402"/>
    <n v="1.1940083627531987E-2"/>
    <n v="3815"/>
    <n v="1.1918175217206239E-2"/>
    <n v="3808"/>
    <n v="9.5198302411177049E-2"/>
    <n v="30417"/>
    <n v="1"/>
    <n v="174127"/>
    <n v="24875.285714285714"/>
    <n v="4397.314712071935"/>
    <n v="0.3989565958538776"/>
    <n v="46043"/>
    <n v="6577.5714285714284"/>
    <n v="0.10549287900727679"/>
    <n v="93717"/>
    <n v="13388.142857142857"/>
    <n v="0.21472267536704731"/>
    <n v="122569"/>
    <n v="0.28082784977179831"/>
    <n v="1"/>
    <n v="319512"/>
    <n v="-436456"/>
    <n v="-116944"/>
    <n v="90586.3984375"/>
    <n v="92245.698564593302"/>
    <n v="209549.9411764706"/>
    <n v="392382.03817856393"/>
    <n v="18567.3984375"/>
    <n v="28194.698564593302"/>
    <n v="64147.941176470602"/>
    <n v="-3.7753635446784499E-2"/>
    <n v="-3.2638541105191876E-2"/>
    <n v="5.1150943415926228E-3"/>
    <n v="2190166"/>
    <n v="0.7070626003210273"/>
    <n v="119772.61634506244"/>
    <n v="0.10314970899638295"/>
    <n v="0.14090334444316746"/>
    <n v="328.14415437003407"/>
    <n v="0.1319968440748327"/>
    <n v="9.5198302411177049E-2"/>
    <n v="-15844.291168366271"/>
    <n v="-101099.70883163373"/>
    <n v="1.9801771926962846"/>
    <n v="0.94198125865879834"/>
    <n v="0.82098866469336707"/>
    <n v="212.79401993355481"/>
    <n v="0.38361313503092215"/>
    <n v="2366.6814616414772"/>
    <n v="6577.5714285714284"/>
    <n v="22.248325999617375"/>
    <n v="8.6526674233825194"/>
    <n v="5.9994082840236684"/>
  </r>
  <r>
    <x v="1"/>
    <s v="OGG"/>
    <s v="Hawaii"/>
    <s v="SFO"/>
    <s v="California"/>
    <s v="OGGSFO"/>
    <s v="777-200"/>
    <n v="350.85714285714283"/>
    <x v="130"/>
    <n v="2338"/>
    <n v="142.78571428571428"/>
    <n v="14"/>
    <n v="1999"/>
    <n v="27"/>
    <n v="378"/>
    <n v="629"/>
    <n v="993"/>
    <n v="11484256"/>
    <n v="0.40696254071661236"/>
    <n v="4912"/>
    <n v="66.52443310657597"/>
    <n v="0.5851393188854489"/>
    <n v="646"/>
    <n v="0.51983471074380161"/>
    <n v="1210"/>
    <n v="0.32493455497382201"/>
    <n v="3056"/>
    <n v="102324"/>
    <n v="5.9999706813650757"/>
    <n v="0.12981247143798857"/>
    <n v="160493"/>
    <n v="0.16103433912055293"/>
    <n v="199094"/>
    <n v="0.20294173551880745"/>
    <n v="250906"/>
    <n v="5.6197905924317238E-3"/>
    <n v="6948"/>
    <n v="4.0142516854114341E-3"/>
    <n v="4963"/>
    <n v="0.4965774116448079"/>
    <n v="613941"/>
    <n v="0.99999999999999989"/>
    <n v="324738"/>
    <n v="23195.571428571428"/>
    <n v="4881.4846641346203"/>
    <n v="0.3106422952124403"/>
    <n v="108678"/>
    <n v="7762.7142857142853"/>
    <n v="0.10396068017631933"/>
    <n v="289342"/>
    <n v="20667.285714285714"/>
    <n v="0.27678270784865922"/>
    <n v="322618"/>
    <n v="0.30861431676258111"/>
    <n v="1"/>
    <n v="1236345"/>
    <n v="-1045376"/>
    <n v="190969"/>
    <n v="274281.68783068785"/>
    <n v="382994.81717011135"/>
    <n v="772173.95367573004"/>
    <n v="1429450.4586765291"/>
    <n v="113788.68783068785"/>
    <n v="183900.81717011135"/>
    <n v="521267.95367573004"/>
    <n v="1.6628765502963362E-2"/>
    <n v="2.1722431242741175E-2"/>
    <n v="5.0936657397778126E-3"/>
    <n v="4673662"/>
    <n v="0.40696254071661236"/>
    <n v="906984.91845922964"/>
    <n v="0.10765564612979718"/>
    <n v="9.1026880626833812E-2"/>
    <n v="311.35767883941969"/>
    <n v="0.13317265989709995"/>
    <n v="0.4965774116448079"/>
    <n v="-58496.961334037805"/>
    <n v="249465.9613340378"/>
    <n v="1.9989468492243634"/>
    <n v="1.3238856394790428"/>
    <n v="0.66059512815164234"/>
    <n v="164.54049586776858"/>
    <n v="0.2609449627733359"/>
    <n v="4349.4094799193172"/>
    <n v="7762.7142857142853"/>
    <n v="30.04910987813285"/>
    <n v="5.9584792396198099"/>
    <n v="5.9999706813650757"/>
  </r>
  <r>
    <x v="2"/>
    <s v="ANC"/>
    <s v="Alaska"/>
    <s v="HNL"/>
    <s v="Hawaii"/>
    <s v="ANCHNL"/>
    <s v="737-900"/>
    <n v="160.19999999999999"/>
    <x v="113"/>
    <n v="2777"/>
    <n v="126.8"/>
    <n v="5"/>
    <n v="634"/>
    <n v="15.8"/>
    <n v="79"/>
    <n v="169"/>
    <n v="386"/>
    <n v="2224377"/>
    <n v="0.79151061173533088"/>
    <n v="801"/>
    <n v="27.438520408163264"/>
    <n v="0.75961538461538458"/>
    <n v="104"/>
    <n v="0.87113402061855671"/>
    <n v="194"/>
    <n v="0.76587301587301593"/>
    <n v="504"/>
    <n v="720"/>
    <n v="5.9958333333333336"/>
    <n v="0.19480815771462315"/>
    <n v="43548"/>
    <n v="0.262477465185669"/>
    <n v="58675"/>
    <n v="0.4992596502686284"/>
    <n v="111606"/>
    <n v="1.2055846078830472E-2"/>
    <n v="2695"/>
    <n v="1.2087159964749511E-2"/>
    <n v="2702"/>
    <n v="1.9311720787499497E-2"/>
    <n v="4317"/>
    <n v="0.99999999999999989"/>
    <n v="114091"/>
    <n v="22818.2"/>
    <n v="4158.0594836322389"/>
    <n v="0.39706476041985689"/>
    <n v="26400"/>
    <n v="5280"/>
    <n v="9.1878497647353619E-2"/>
    <n v="61677"/>
    <n v="12335.4"/>
    <n v="0.2146511401286299"/>
    <n v="85168"/>
    <n v="0.29640560180415959"/>
    <n v="1"/>
    <n v="223543"/>
    <n v="-287336"/>
    <n v="-63793"/>
    <n v="57329.012658227854"/>
    <n v="67354.733727810657"/>
    <n v="145723.89637305698"/>
    <n v="270407.64275909553"/>
    <n v="13781.012658227854"/>
    <n v="8679.733727810657"/>
    <n v="34117.896373056981"/>
    <n v="-2.8679041367537968E-2"/>
    <n v="-2.359189626946372E-2"/>
    <n v="5.0871450980742479E-3"/>
    <n v="1760618"/>
    <n v="0.79151061173533088"/>
    <n v="57745.64984227129"/>
    <n v="0.10049690317783361"/>
    <n v="0.12917594454537157"/>
    <n v="345.78233438485802"/>
    <n v="0.12451650499994887"/>
    <n v="1.9311720787499497E-2"/>
    <n v="-11315.728551819098"/>
    <n v="-52477.271448180902"/>
    <n v="1.5705169875137468"/>
    <n v="1.1343814907885013"/>
    <n v="0.83054806366190692"/>
    <n v="302.44845360824741"/>
    <n v="0.38099157656468779"/>
    <n v="2247.8252865868967"/>
    <n v="5280"/>
    <n v="23.10620217740961"/>
    <n v="8.5126182965299684"/>
    <n v="5.9958333333333336"/>
  </r>
  <r>
    <x v="4"/>
    <s v="JNU"/>
    <s v="Alaska"/>
    <s v="SEA"/>
    <s v="Washington"/>
    <s v="JNUSEA"/>
    <s v="737-Max 9"/>
    <n v="178"/>
    <x v="54"/>
    <n v="909"/>
    <n v="140.55555555555554"/>
    <n v="9"/>
    <n v="1265"/>
    <n v="16.222222222222221"/>
    <n v="146"/>
    <n v="311"/>
    <n v="809"/>
    <n v="1456218"/>
    <n v="0.78963795255930092"/>
    <n v="1602"/>
    <n v="21.650896286811779"/>
    <n v="0.70531400966183577"/>
    <n v="207"/>
    <n v="0.80361757105943155"/>
    <n v="387"/>
    <n v="0.80257936507936511"/>
    <n v="1008"/>
    <n v="1600"/>
    <n v="4.9987500000000002"/>
    <n v="0.16731448147042979"/>
    <n v="43175"/>
    <n v="0.24885776622088224"/>
    <n v="64217"/>
    <n v="0.51839006072537175"/>
    <n v="133769"/>
    <n v="1.8775649397202835E-2"/>
    <n v="4845"/>
    <n v="1.5667688444353161E-2"/>
    <n v="4043"/>
    <n v="3.0994353741760221E-2"/>
    <n v="7998"/>
    <n v="1"/>
    <n v="73498"/>
    <n v="8166.4444444444443"/>
    <n v="3394.6862534633206"/>
    <n v="0.31081978305457469"/>
    <n v="47156"/>
    <n v="5239.5555555555557"/>
    <n v="0.19942063307466221"/>
    <n v="63807"/>
    <n v="7089.666666666667"/>
    <n v="0.26983697375933013"/>
    <n v="52004"/>
    <n v="0.21992261011143299"/>
    <n v="1"/>
    <n v="258047"/>
    <n v="258047"/>
    <n v="21582"/>
    <n v="61213.869863013693"/>
    <n v="79909.900321543406"/>
    <n v="166673.85908529049"/>
    <n v="307797.62926984759"/>
    <n v="18038.869863013693"/>
    <n v="15692.900321543406"/>
    <n v="32904.859085290489"/>
    <n v="1.4820583181913698E-2"/>
    <n v="1.9905034767371339E-2"/>
    <n v="5.0844515854576409E-3"/>
    <n v="1149885"/>
    <n v="0.78963795255930092"/>
    <n v="66613.844268774672"/>
    <n v="0.17720355056729142"/>
    <n v="0.16238296738537775"/>
    <n v="197.66719367588934"/>
    <n v="0.21745565860933921"/>
    <n v="3.0994353741760221E-2"/>
    <n v="-7404.0699188719545"/>
    <n v="28986.069918871955"/>
    <n v="1.3855347942732825"/>
    <n v="1.1022864875660117"/>
    <n v="0.88155697112835707"/>
    <n v="165.93540051679585"/>
    <n v="0.20152917879301058"/>
    <n v="2947.0835366232291"/>
    <n v="5239.5555555555557"/>
    <n v="58.42714237980762"/>
    <n v="7.0260869565217394"/>
    <n v="4.9987500000000002"/>
  </r>
  <r>
    <x v="0"/>
    <s v="OGG"/>
    <s v="Hawaii"/>
    <s v="SFO"/>
    <s v="California"/>
    <s v="OGGSFO"/>
    <s v="737-900"/>
    <n v="178"/>
    <x v="62"/>
    <n v="2338"/>
    <n v="127.71428571428571"/>
    <n v="7"/>
    <n v="894"/>
    <n v="17.571428571428573"/>
    <n v="123"/>
    <n v="172"/>
    <n v="599"/>
    <n v="2913148"/>
    <n v="0.7174959871589085"/>
    <n v="1246"/>
    <n v="33.866984126984129"/>
    <n v="0.7639751552795031"/>
    <n v="161"/>
    <n v="0.5714285714285714"/>
    <n v="301"/>
    <n v="0.76403061224489799"/>
    <n v="784"/>
    <n v="806"/>
    <n v="6"/>
    <n v="0.22144223935268711"/>
    <n v="60756"/>
    <n v="0.18615348167586973"/>
    <n v="51074"/>
    <n v="0.54855393362856053"/>
    <n v="150504"/>
    <n v="1.5308075009567547E-2"/>
    <n v="4200"/>
    <n v="1.0916115393727334E-2"/>
    <n v="2995"/>
    <n v="1.7626154939587774E-2"/>
    <n v="4836"/>
    <n v="1"/>
    <n v="140821"/>
    <n v="20117.285714285714"/>
    <n v="4158.061416747124"/>
    <n v="0.38779348670187863"/>
    <n v="41066"/>
    <n v="5866.5714285714284"/>
    <n v="0.113087730699962"/>
    <n v="76127"/>
    <n v="10875.285714285714"/>
    <n v="0.20963886609350818"/>
    <n v="105120"/>
    <n v="0.28947991650465116"/>
    <n v="1"/>
    <n v="274365"/>
    <n v="-363134"/>
    <n v="-88769"/>
    <n v="79526.14634146342"/>
    <n v="89379.5"/>
    <n v="196986.87145242069"/>
    <n v="365892.51779388415"/>
    <n v="18770.14634146342"/>
    <n v="38305.5"/>
    <n v="46482.871452420688"/>
    <n v="-3.0471846950446732E-2"/>
    <n v="-2.5393466459460737E-2"/>
    <n v="5.0783804909859953E-3"/>
    <n v="2090172"/>
    <n v="0.7174959871589085"/>
    <n v="106123.27516778524"/>
    <n v="9.4181620707221192E-2"/>
    <n v="0.12465346765766792"/>
    <n v="301.48657718120808"/>
    <n v="0.12895063181403255"/>
    <n v="1.7626154939587774E-2"/>
    <n v="-14794.073970554873"/>
    <n v="-73974.926029445123"/>
    <n v="1.792366253309339"/>
    <n v="0.80592910050227107"/>
    <n v="0.911791293323996"/>
    <n v="169.68106312292358"/>
    <n v="0.38313924881089062"/>
    <n v="2247.823417478276"/>
    <n v="5866.5714285714284"/>
    <n v="26.397390350671628"/>
    <n v="8.0480984340044746"/>
    <n v="6"/>
  </r>
  <r>
    <x v="3"/>
    <s v="LAX"/>
    <s v="California"/>
    <s v="GEG"/>
    <s v="Washington"/>
    <s v="LAXGEG"/>
    <s v="737-900"/>
    <n v="178"/>
    <x v="76"/>
    <n v="945"/>
    <n v="149.83333333333334"/>
    <n v="6"/>
    <n v="899"/>
    <n v="21"/>
    <n v="126"/>
    <n v="214"/>
    <n v="560"/>
    <n v="1009260"/>
    <n v="0.84176029962546817"/>
    <n v="1068"/>
    <n v="15.245195729537365"/>
    <n v="0.91304347826086951"/>
    <n v="138"/>
    <n v="0.8294573643410853"/>
    <n v="258"/>
    <n v="0.83333333333333337"/>
    <n v="672"/>
    <n v="103"/>
    <n v="5"/>
    <n v="0.23278103379896883"/>
    <n v="42260"/>
    <n v="0.22408892610055964"/>
    <n v="40682"/>
    <n v="0.50327744238311378"/>
    <n v="91367"/>
    <n v="1.8507909928171681E-2"/>
    <n v="3360"/>
    <n v="1.8507909928171681E-2"/>
    <n v="3360"/>
    <n v="2.8367778610144099E-3"/>
    <n v="515"/>
    <n v="1"/>
    <n v="56141"/>
    <n v="9356.8333333333339"/>
    <n v="3682.5371740703567"/>
    <n v="0.3224326171482394"/>
    <n v="31437"/>
    <n v="5239.5"/>
    <n v="0.18055100880442462"/>
    <n v="49921"/>
    <n v="8320.1666666666661"/>
    <n v="0.28670951142048162"/>
    <n v="36618"/>
    <n v="0.21030686262685436"/>
    <n v="1"/>
    <n v="181544"/>
    <n v="181544"/>
    <n v="7427"/>
    <n v="46284.761904761908"/>
    <n v="49046.523364485976"/>
    <n v="109640.4"/>
    <n v="204971.68526924789"/>
    <n v="4024.7619047619082"/>
    <n v="8364.5233644859763"/>
    <n v="18273.399999999994"/>
    <n v="7.3588569843251487E-3"/>
    <n v="1.2422415972964989E-2"/>
    <n v="5.0635589886398403E-3"/>
    <n v="849555"/>
    <n v="0.84176029962546817"/>
    <n v="34031.03559510567"/>
    <n v="0.17987832669480611"/>
    <n v="0.17251946971048093"/>
    <n v="201.3670745272525"/>
    <n v="0.21308685135158995"/>
    <n v="2.8367778610144099E-3"/>
    <n v="-5110.4475448746462"/>
    <n v="12537.447544874645"/>
    <n v="1.8762981382138215"/>
    <n v="0.96612658060992196"/>
    <n v="0.83305089156120948"/>
    <n v="157.68217054263565"/>
    <n v="0.20170316837791388"/>
    <n v="3274.5397885104699"/>
    <n v="5239.5"/>
    <n v="58.969397044748952"/>
    <n v="7.4749721913236931"/>
    <n v="5"/>
  </r>
  <r>
    <x v="3"/>
    <s v="JNU"/>
    <s v="Alaska"/>
    <s v="SEA"/>
    <s v="Washington"/>
    <s v="JNUSEA"/>
    <s v="737-800"/>
    <n v="159.1904761904762"/>
    <x v="73"/>
    <n v="909"/>
    <n v="79.333333333333329"/>
    <n v="21"/>
    <n v="1666"/>
    <n v="13.619047619047619"/>
    <n v="286"/>
    <n v="545"/>
    <n v="836"/>
    <n v="3038787"/>
    <n v="0.49835477116362548"/>
    <n v="3343"/>
    <n v="50.518758002560823"/>
    <n v="0.64852607709750565"/>
    <n v="441"/>
    <n v="0.64880952380952384"/>
    <n v="840"/>
    <n v="0.40543161978661496"/>
    <n v="2062"/>
    <n v="13117"/>
    <n v="4.9998475261111537"/>
    <n v="0.20269592026959202"/>
    <n v="84810"/>
    <n v="0.27425491742549174"/>
    <n v="114751"/>
    <n v="0.34634449463444944"/>
    <n v="144914"/>
    <n v="1.197390119739012E-2"/>
    <n v="5010"/>
    <n v="7.9873807987380797E-3"/>
    <n v="3342"/>
    <n v="0.15674338567433857"/>
    <n v="65583"/>
    <n v="1"/>
    <n v="186038"/>
    <n v="8858.9523809523816"/>
    <n v="3682.5529240162564"/>
    <n v="0.31919551707690352"/>
    <n v="110030"/>
    <n v="5239.5238095238092"/>
    <n v="0.18878445663773905"/>
    <n v="165424"/>
    <n v="7877.333333333333"/>
    <n v="0.28382695587422835"/>
    <n v="121342"/>
    <n v="0.20819307041112908"/>
    <n v="1"/>
    <n v="418410"/>
    <n v="418410"/>
    <n v="-164424"/>
    <n v="130773.46153846155"/>
    <n v="176863.92660550459"/>
    <n v="357431.42105263157"/>
    <n v="665068.80919659766"/>
    <n v="45963.461538461546"/>
    <n v="62112.926605504588"/>
    <n v="212517.42105263157"/>
    <n v="-5.4108432081616774E-2"/>
    <n v="-4.9084594653555955E-2"/>
    <n v="5.0238374280608192E-3"/>
    <n v="1514394"/>
    <n v="0.49835477116362548"/>
    <n v="355156.59003601444"/>
    <n v="0.13768980846633871"/>
    <n v="0.1917982405479555"/>
    <n v="211.78091236494598"/>
    <n v="0.23298230183162374"/>
    <n v="0.15674338567433857"/>
    <n v="-15266.371866504653"/>
    <n v="-149157.62813349534"/>
    <n v="1.8663244323783652"/>
    <n v="1.3257323705155186"/>
    <n v="0.68202508927648164"/>
    <n v="136.60833333333332"/>
    <n v="0.2900074090007409"/>
    <n v="3274.5064712718108"/>
    <n v="5239.5238095238092"/>
    <n v="32.9778495329507"/>
    <n v="5.0132052821128452"/>
    <n v="4.9998475261111537"/>
  </r>
  <r>
    <x v="2"/>
    <s v="GEG"/>
    <s v="Washington"/>
    <s v="SEA"/>
    <s v="Washington"/>
    <s v="GEGSEA"/>
    <s v="737-900"/>
    <n v="175.38235294117646"/>
    <x v="127"/>
    <n v="223"/>
    <n v="116"/>
    <n v="34"/>
    <n v="3944"/>
    <n v="19.5"/>
    <n v="663"/>
    <n v="1142"/>
    <n v="2140"/>
    <n v="1329749"/>
    <n v="0.66141204091900052"/>
    <n v="5963"/>
    <n v="41.229980767549606"/>
    <n v="0.8599221789883269"/>
    <n v="771"/>
    <n v="0.79250520471894514"/>
    <n v="1441"/>
    <n v="0.57036247334754797"/>
    <n v="3752"/>
    <n v="6865"/>
    <n v="5.9991260014566645"/>
    <n v="0.2308739880488252"/>
    <n v="128504"/>
    <n v="0.23356713462858292"/>
    <n v="130003"/>
    <n v="0.4038947319250159"/>
    <n v="224807"/>
    <n v="2.6913499509520336E-2"/>
    <n v="14980"/>
    <n v="3.0758285153737526E-2"/>
    <n v="17120"/>
    <n v="7.3992360734318127E-2"/>
    <n v="41184"/>
    <n v="1"/>
    <n v="171436"/>
    <n v="5042.2352941176468"/>
    <n v="4158.0422015362692"/>
    <n v="0.29125270125174985"/>
    <n v="196529"/>
    <n v="5780.2647058823532"/>
    <n v="0.33388321078597932"/>
    <n v="92677"/>
    <n v="2725.794117647059"/>
    <n v="0.15744899900784212"/>
    <n v="127974"/>
    <n v="0.21741508895442868"/>
    <n v="1"/>
    <n v="556598"/>
    <n v="-588616"/>
    <n v="-32018"/>
    <n v="149436.77828054299"/>
    <n v="164040.56304728548"/>
    <n v="394147.6"/>
    <n v="707624.94132782845"/>
    <n v="20932.778280542989"/>
    <n v="34037.563047285483"/>
    <n v="169340.59999999998"/>
    <n v="-2.4078228297220002E-2"/>
    <n v="-1.9116855416105541E-2"/>
    <n v="4.9613728811144613E-3"/>
    <n v="879512"/>
    <n v="0.66141204091900052"/>
    <n v="263849.10395537526"/>
    <n v="0.41857373083190885"/>
    <n v="0.44265195912912886"/>
    <n v="130.68306288032454"/>
    <n v="0.58602270349921315"/>
    <n v="7.3992360734318127E-2"/>
    <n v="-6597.3806272890724"/>
    <n v="-25420.619372710928"/>
    <n v="2.0566980092325928"/>
    <n v="1.1132626864815194"/>
    <n v="0.73935882293758048"/>
    <n v="90.217210270645381"/>
    <n v="0.22992177478179943"/>
    <n v="2247.806044890086"/>
    <n v="5780.2647058823532"/>
    <n v="95.658545713030207"/>
    <n v="8.1389452332657193"/>
    <n v="5.9991260014566645"/>
  </r>
  <r>
    <x v="3"/>
    <s v="SEA"/>
    <s v="Washington"/>
    <s v="SFO"/>
    <s v="California"/>
    <s v="SEASFO"/>
    <s v="A321"/>
    <n v="190"/>
    <x v="44"/>
    <n v="679"/>
    <n v="123.70588235294117"/>
    <n v="17"/>
    <n v="2103"/>
    <n v="18.058823529411764"/>
    <n v="307"/>
    <n v="512"/>
    <n v="1285"/>
    <n v="2193170"/>
    <n v="0.65108359133126936"/>
    <n v="3230"/>
    <n v="36.164854215918048"/>
    <n v="0.72235294117647064"/>
    <n v="425"/>
    <n v="0.64080100125156447"/>
    <n v="799"/>
    <n v="0.64057826520438688"/>
    <n v="2006"/>
    <n v="7108"/>
    <n v="5"/>
    <n v="0.18825239051647161"/>
    <n v="75265"/>
    <n v="0.23128793999134586"/>
    <n v="92471"/>
    <n v="0.45300631051327006"/>
    <n v="181116"/>
    <n v="1.9284208209419999E-2"/>
    <n v="7710"/>
    <n v="1.9276704626459133E-2"/>
    <n v="7707"/>
    <n v="8.8892446143033294E-2"/>
    <n v="35540"/>
    <n v="1"/>
    <n v="139263"/>
    <n v="8191.9411764705883"/>
    <n v="3850.7828392877373"/>
    <n v="0.29822750546610161"/>
    <n v="105575"/>
    <n v="6210.2941176470586"/>
    <n v="0.22608567163987331"/>
    <n v="134867"/>
    <n v="7933.3529411764703"/>
    <n v="0.28881360432919528"/>
    <n v="87264"/>
    <n v="0.18687321856482977"/>
    <n v="1"/>
    <n v="399809"/>
    <n v="399809"/>
    <n v="-67160"/>
    <n v="104194.21824104234"/>
    <n v="144305.330078125"/>
    <n v="282738.28482490272"/>
    <n v="531237.83314407011"/>
    <n v="28929.218241042341"/>
    <n v="51834.330078125"/>
    <n v="101622.28482490272"/>
    <n v="-3.0622341177382509E-2"/>
    <n v="-2.5730527765636311E-2"/>
    <n v="4.891813411746198E-3"/>
    <n v="1427937"/>
    <n v="0.65108359133126936"/>
    <n v="195212.15549215407"/>
    <n v="0.1822973139337124"/>
    <n v="0.2129196551110949"/>
    <n v="173.21398002853067"/>
    <n v="0.25510159061639276"/>
    <n v="8.8892446143033294E-2"/>
    <n v="-10728.578420239415"/>
    <n v="-56431.421579760587"/>
    <n v="1.6397039432194742"/>
    <n v="1.0715688491687385"/>
    <n v="0.83596326702188506"/>
    <n v="115.7334167709637"/>
    <n v="0.21826422116560656"/>
    <n v="3729.2283606285896"/>
    <n v="6210.2941176470586"/>
    <n v="58.150379576930781"/>
    <n v="7.3309557774607708"/>
    <n v="5"/>
  </r>
  <r>
    <x v="0"/>
    <s v="BOI"/>
    <s v="Idaho"/>
    <s v="SEA"/>
    <s v="Washington"/>
    <s v="BOISEA"/>
    <s v="737-900"/>
    <n v="173.95454545454547"/>
    <x v="88"/>
    <n v="399"/>
    <n v="117.86363636363636"/>
    <n v="22"/>
    <n v="2593"/>
    <n v="19.181818181818183"/>
    <n v="422"/>
    <n v="655"/>
    <n v="1516"/>
    <n v="1526973"/>
    <n v="0.67755422001567811"/>
    <n v="3827"/>
    <n v="34.753427935447974"/>
    <n v="0.85252525252525257"/>
    <n v="495"/>
    <n v="0.70810810810810809"/>
    <n v="925"/>
    <n v="0.62956810631229232"/>
    <n v="2408"/>
    <n v="5220"/>
    <n v="5.9998084291187741"/>
    <n v="0.22184940109097043"/>
    <n v="94680"/>
    <n v="0.22676298573490544"/>
    <n v="96777"/>
    <n v="0.4296024143813148"/>
    <n v="183344"/>
    <n v="2.4849101167825745E-2"/>
    <n v="10605"/>
    <n v="2.355099630719628E-2"/>
    <n v="10051"/>
    <n v="7.3385101317787318E-2"/>
    <n v="31319"/>
    <n v="1"/>
    <n v="144507"/>
    <n v="6568.5"/>
    <n v="4158.0646452606488"/>
    <n v="0.31646409565731554"/>
    <n v="126131"/>
    <n v="5733.227272727273"/>
    <n v="0.27622144843746577"/>
    <n v="78120"/>
    <n v="3550.909090909091"/>
    <n v="0.17107942973523421"/>
    <n v="107872"/>
    <n v="0.23623502616998446"/>
    <n v="1"/>
    <n v="426776"/>
    <n v="-456630"/>
    <n v="-29854"/>
    <n v="111058.29383886255"/>
    <n v="136669.80916030533"/>
    <n v="291221.86807387864"/>
    <n v="538949.97107304656"/>
    <n v="16378.293838862548"/>
    <n v="39892.809160305333"/>
    <n v="107877.86807387864"/>
    <n v="-1.9551098807902956E-2"/>
    <n v="-1.4664753818858187E-2"/>
    <n v="4.8863449890447688E-3"/>
    <n v="1034607"/>
    <n v="0.67755422001567811"/>
    <n v="188196.65946779784"/>
    <n v="0.27949151687685375"/>
    <n v="0.29904261568475671"/>
    <n v="152.50944851523332"/>
    <n v="0.38222919427376773"/>
    <n v="7.3385101317787318E-2"/>
    <n v="-7461.3168669566594"/>
    <n v="-22392.683133043342"/>
    <n v="1.9535486831678675"/>
    <n v="1.0685666375605303"/>
    <n v="0.77764504239552112"/>
    <n v="104.62378378378378"/>
    <n v="0.25276023019101357"/>
    <n v="2247.8358147893314"/>
    <n v="5733.227272727273"/>
    <n v="74.611344953260826"/>
    <n v="7.9660624758966447"/>
    <n v="5.9998084291187741"/>
  </r>
  <r>
    <x v="5"/>
    <s v="JNU"/>
    <s v="Alaska"/>
    <s v="ANC"/>
    <s v="Alaska"/>
    <s v="JNUANC"/>
    <s v="737-800"/>
    <n v="159"/>
    <x v="24"/>
    <n v="571"/>
    <n v="85.9"/>
    <n v="30"/>
    <n v="2577"/>
    <n v="10.8"/>
    <n v="324"/>
    <n v="528"/>
    <n v="1725"/>
    <n v="2723670"/>
    <n v="0.54025157232704402"/>
    <n v="4770"/>
    <n v="53.009450171821307"/>
    <n v="0.51428571428571423"/>
    <n v="630"/>
    <n v="0.44"/>
    <n v="1200"/>
    <n v="0.58673469387755106"/>
    <n v="2940"/>
    <n v="19147"/>
    <n v="4.9998955449939935"/>
    <n v="0.16674737916641988"/>
    <n v="95722"/>
    <n v="0.16445839590003727"/>
    <n v="94408"/>
    <n v="0.46596835837743489"/>
    <n v="267491"/>
    <n v="1.8029662714657505E-2"/>
    <n v="10350"/>
    <n v="1.8029662714657505E-2"/>
    <n v="10350"/>
    <n v="0.16676654112679296"/>
    <n v="95733"/>
    <n v="1"/>
    <n v="195210"/>
    <n v="6507"/>
    <n v="3682.5509294523767"/>
    <n v="0.29880560415489948"/>
    <n v="157186"/>
    <n v="5239.5333333333338"/>
    <n v="0.24060272370622424"/>
    <n v="173580"/>
    <n v="5786"/>
    <n v="0.26569682275092188"/>
    <n v="127325"/>
    <n v="0.1948948493879544"/>
    <n v="1"/>
    <n v="574054"/>
    <n v="574054"/>
    <n v="-79247"/>
    <n v="186126.11111111112"/>
    <n v="214563.63636363635"/>
    <n v="455897.70434782607"/>
    <n v="856587.45182257355"/>
    <n v="90404.111111111124"/>
    <n v="120155.63636363635"/>
    <n v="188406.70434782607"/>
    <n v="-2.9095668711701491E-2"/>
    <n v="-2.4212962022778412E-2"/>
    <n v="4.8827066889230789E-3"/>
    <n v="1471467"/>
    <n v="0.54025157232704402"/>
    <n v="407046.15948777646"/>
    <n v="0.21076488708250266"/>
    <n v="0.23986055579420415"/>
    <n v="185.6115638339154"/>
    <n v="0.32506403473540352"/>
    <n v="0.16676654112679296"/>
    <n v="-13298.881727419119"/>
    <n v="-65948.118272580876"/>
    <n v="1.5837391328507338"/>
    <n v="0.82004934214120417"/>
    <n v="0.94836229106618797"/>
    <n v="78.673333333333332"/>
    <n v="0.22179969131823835"/>
    <n v="3274.510477610489"/>
    <n v="5239.5333333333338"/>
    <n v="48.613973388652092"/>
    <n v="8.032596041909196"/>
    <n v="4.9998955449939935"/>
  </r>
  <r>
    <x v="1"/>
    <s v="HNL"/>
    <s v="Hawaii"/>
    <s v="SFO"/>
    <s v="California"/>
    <s v="HNLSFO"/>
    <s v="737-800"/>
    <n v="132.66666666666666"/>
    <x v="53"/>
    <n v="2399"/>
    <n v="117.66666666666667"/>
    <n v="3"/>
    <n v="353"/>
    <n v="17.666666666666668"/>
    <n v="53"/>
    <n v="100"/>
    <n v="200"/>
    <n v="954802"/>
    <n v="0.88693467336683418"/>
    <n v="398"/>
    <n v="12.548657953906687"/>
    <n v="1"/>
    <n v="53"/>
    <n v="1"/>
    <n v="100"/>
    <n v="0.81632653061224492"/>
    <n v="245"/>
    <n v="125"/>
    <n v="5.976"/>
    <n v="0.23393648587038574"/>
    <n v="31300"/>
    <n v="0.27382527261448314"/>
    <n v="36637"/>
    <n v="0.46417333721981807"/>
    <n v="62105"/>
    <n v="1.0463612786534826E-2"/>
    <n v="1400"/>
    <n v="1.201820668624857E-2"/>
    <n v="1608"/>
    <n v="5.5830848225296532E-3"/>
    <n v="747"/>
    <n v="1"/>
    <n v="52178"/>
    <n v="17392.666666666668"/>
    <n v="4158.0542072035505"/>
    <n v="0.38938515384213551"/>
    <n v="14666"/>
    <n v="4888.666666666667"/>
    <n v="0.10944694442578787"/>
    <n v="28207"/>
    <n v="9402.3333333333339"/>
    <n v="0.21049842911620062"/>
    <n v="38950"/>
    <n v="0.290669472615876"/>
    <n v="1"/>
    <n v="133797"/>
    <n v="-134001"/>
    <n v="-204"/>
    <n v="31300"/>
    <n v="36637"/>
    <n v="76078.625"/>
    <n v="144015.625"/>
    <n v="0"/>
    <n v="0"/>
    <n v="13973.625"/>
    <n v="-2.1365686288885025E-4"/>
    <n v="4.6647105892111667E-3"/>
    <n v="4.8783674521000169E-3"/>
    <n v="846847"/>
    <n v="0.88693467336683418"/>
    <n v="16961.048158640217"/>
    <n v="0.14013062394087988"/>
    <n v="0.14034428080376873"/>
    <n v="376.91218130311614"/>
    <n v="0.15711220562864367"/>
    <n v="5.5830848225296532E-3"/>
    <n v="-4657.875"/>
    <n v="4453.875"/>
    <n v="1.8074566910603338"/>
    <n v="1.121293582073484"/>
    <n v="0.7758181108834854"/>
    <n v="366.37"/>
    <n v="0.29111265573966533"/>
    <n v="2247.8100928090489"/>
    <n v="4888.666666666667"/>
    <n v="28.130498201212262"/>
    <n v="8.5212464589235122"/>
    <n v="5.976"/>
  </r>
  <r>
    <x v="0"/>
    <s v="SEA"/>
    <s v="Washington"/>
    <s v="BOI"/>
    <s v="Idaho"/>
    <s v="SEABOI"/>
    <s v="737-900"/>
    <n v="173.95454545454547"/>
    <x v="69"/>
    <n v="399"/>
    <n v="117.86363636363636"/>
    <n v="22"/>
    <n v="2593"/>
    <n v="19.09090909090909"/>
    <n v="420"/>
    <n v="828"/>
    <n v="1346"/>
    <n v="1526973"/>
    <n v="0.67755422001567811"/>
    <n v="3827"/>
    <n v="30.017859526192858"/>
    <n v="0.84848484848484851"/>
    <n v="495"/>
    <n v="0.8951351351351351"/>
    <n v="925"/>
    <n v="0.55897009966777411"/>
    <n v="2408"/>
    <n v="5220"/>
    <n v="5.9998084291187741"/>
    <n v="0.23659272322257285"/>
    <n v="101962"/>
    <n v="0.26680434379060702"/>
    <n v="114982"/>
    <n v="0.38579450529051418"/>
    <n v="166262"/>
    <n v="2.1888342305550399E-2"/>
    <n v="9433"/>
    <n v="1.6247447558938186E-2"/>
    <n v="7002"/>
    <n v="7.2672637831817335E-2"/>
    <n v="31319"/>
    <n v="1"/>
    <n v="124816"/>
    <n v="5673.454545454545"/>
    <n v="4158.0579684933427"/>
    <n v="0.30325029033465017"/>
    <n v="126131"/>
    <n v="5733.227272727273"/>
    <n v="0.30644518627579603"/>
    <n v="67475"/>
    <n v="3067.0454545454545"/>
    <n v="0.16393582025005224"/>
    <n v="93172"/>
    <n v="0.22636870313950155"/>
    <n v="1"/>
    <n v="430960"/>
    <n v="-411594"/>
    <n v="19366"/>
    <n v="120169.5"/>
    <n v="128452.11352657006"/>
    <n v="297443.45913818723"/>
    <n v="546065.07266475726"/>
    <n v="18207.5"/>
    <n v="13470.113526570058"/>
    <n v="131181.45913818723"/>
    <n v="1.2682608009440901E-2"/>
    <n v="1.7530555629421955E-2"/>
    <n v="4.8479476199810544E-3"/>
    <n v="1034607"/>
    <n v="0.67755422001567811"/>
    <n v="190187.81102969532"/>
    <n v="0.28223157842345609"/>
    <n v="0.26954897041401515"/>
    <n v="154.12302352487467"/>
    <n v="0.38627324191697909"/>
    <n v="7.2672637831817335E-2"/>
    <n v="-7402.6851211253315"/>
    <n v="26768.685121125331"/>
    <n v="2.0576560213914536"/>
    <n v="1.2417316605238506"/>
    <n v="0.68972528381506171"/>
    <n v="124.30486486486487"/>
    <n v="0.21619639873770188"/>
    <n v="2247.8284949372537"/>
    <n v="5733.227272727273"/>
    <n v="86.381908667985172"/>
    <n v="6.3382182799845737"/>
    <n v="5.9998084291187741"/>
  </r>
  <r>
    <x v="1"/>
    <s v="SFO"/>
    <s v="California"/>
    <s v="ANC"/>
    <s v="Alaska"/>
    <s v="SFOANC"/>
    <s v="737-800"/>
    <n v="160.4"/>
    <x v="106"/>
    <n v="2018"/>
    <n v="134.6"/>
    <n v="5"/>
    <n v="673"/>
    <n v="20.6"/>
    <n v="103"/>
    <n v="200"/>
    <n v="371"/>
    <n v="1618436"/>
    <n v="0.8391521197007481"/>
    <n v="802"/>
    <n v="23.546666666666667"/>
    <n v="0.98095238095238091"/>
    <n v="105"/>
    <n v="1"/>
    <n v="200"/>
    <n v="0.74647887323943662"/>
    <n v="497"/>
    <n v="1408"/>
    <n v="6"/>
    <n v="0.23035050867650056"/>
    <n v="58779"/>
    <n v="0.27658990798363459"/>
    <n v="70578"/>
    <n v="0.43818679165425672"/>
    <n v="111813"/>
    <n v="1.015001645948615E-2"/>
    <n v="2590"/>
    <n v="1.1615694511937046E-2"/>
    <n v="2964"/>
    <n v="3.3107080714184944E-2"/>
    <n v="8448"/>
    <n v="1"/>
    <n v="97909"/>
    <n v="19581.8"/>
    <n v="4158.0832389580974"/>
    <n v="0.38659938323521165"/>
    <n v="29333"/>
    <n v="5866.6"/>
    <n v="0.11582305721065952"/>
    <n v="52929"/>
    <n v="10585.8"/>
    <n v="0.20899323611983084"/>
    <n v="73086"/>
    <n v="0.28858432343429796"/>
    <n v="1"/>
    <n v="255172"/>
    <n v="-253257"/>
    <n v="1915"/>
    <n v="59920.339805825242"/>
    <n v="70578"/>
    <n v="149787.22641509434"/>
    <n v="280285.5662209196"/>
    <n v="1141.3398058252424"/>
    <n v="0"/>
    <n v="37974.226415094337"/>
    <n v="1.1832411043748408E-3"/>
    <n v="6.0169900102221632E-3"/>
    <n v="4.8337489058473222E-3"/>
    <n v="1358114"/>
    <n v="0.8391521197007481"/>
    <n v="47291.821693907899"/>
    <n v="0.15766579586712109"/>
    <n v="0.15648255476274625"/>
    <n v="366.60326894502231"/>
    <n v="0.18166663475967409"/>
    <n v="3.3107080714184944E-2"/>
    <n v="-7823.1132441839163"/>
    <n v="9738.1132441839163"/>
    <n v="1.8615897499689016"/>
    <n v="1.173519840776216"/>
    <n v="0.74814709878877694"/>
    <n v="352.89"/>
    <n v="0.28641857257065823"/>
    <n v="2247.8340883352207"/>
    <n v="5866.6"/>
    <n v="28.581540203850508"/>
    <n v="8.2526002971768211"/>
    <n v="6"/>
  </r>
  <r>
    <x v="2"/>
    <s v="OGG"/>
    <s v="Hawaii"/>
    <s v="LAX"/>
    <s v="California"/>
    <s v="OGGLAX"/>
    <s v="737-Max 9"/>
    <n v="178"/>
    <x v="131"/>
    <n v="2486"/>
    <n v="125.85714285714286"/>
    <n v="7"/>
    <n v="881"/>
    <n v="23"/>
    <n v="161"/>
    <n v="277"/>
    <n v="443"/>
    <n v="3097556"/>
    <n v="0.7070626003210273"/>
    <n v="1246"/>
    <n v="36.15063325249259"/>
    <n v="1"/>
    <n v="161"/>
    <n v="0.92026578073089704"/>
    <n v="301"/>
    <n v="0.56505102040816324"/>
    <n v="784"/>
    <n v="5070"/>
    <n v="5.9994082840236684"/>
    <n v="0.23848216214900228"/>
    <n v="78365"/>
    <n v="0.26594116232855242"/>
    <n v="87388"/>
    <n v="0.38415515567606717"/>
    <n v="126233"/>
    <n v="9.4279045280113456E-3"/>
    <n v="3098"/>
    <n v="9.4279045280113456E-3"/>
    <n v="3098"/>
    <n v="9.2565710790355415E-2"/>
    <n v="30417"/>
    <n v="1"/>
    <n v="158966"/>
    <n v="22709.428571428572"/>
    <n v="4397.3226938988482"/>
    <n v="0.39498387425396686"/>
    <n v="46043"/>
    <n v="6577.5714285714284"/>
    <n v="0.11440334739677287"/>
    <n v="85557"/>
    <n v="12222.428571428571"/>
    <n v="0.21258404520178303"/>
    <n v="111896"/>
    <n v="0.27802873314747728"/>
    <n v="1"/>
    <n v="328599"/>
    <n v="-402462"/>
    <n v="-73863"/>
    <n v="78365"/>
    <n v="94959.523465703969"/>
    <n v="223401.06546275396"/>
    <n v="396725.58892845793"/>
    <n v="0"/>
    <n v="7571.5234657039691"/>
    <n v="97168.065462753962"/>
    <n v="-2.3845573736197181E-2"/>
    <n v="-1.901505625133133E-2"/>
    <n v="4.8305174848658518E-3"/>
    <n v="2190166"/>
    <n v="0.7070626003210273"/>
    <n v="123537.37797956867"/>
    <n v="0.10608331213382421"/>
    <n v="0.12992888587002141"/>
    <n v="338.45856980703746"/>
    <n v="0.13614584465287105"/>
    <n v="9.2565710790355415E-2"/>
    <n v="-14962.798418351133"/>
    <n v="-58900.201581648871"/>
    <n v="2.077075464309039"/>
    <n v="1.2389144493866304"/>
    <n v="0.68708877676131241"/>
    <n v="290.32558139534882"/>
    <n v="0.34052446903368544"/>
    <n v="2366.6805337110059"/>
    <n v="6577.5714285714284"/>
    <n v="24.370250829264656"/>
    <n v="7.0329171396140753"/>
    <n v="5.9994082840236684"/>
  </r>
  <r>
    <x v="0"/>
    <s v="SFO"/>
    <s v="California"/>
    <s v="OGG"/>
    <s v="Hawaii"/>
    <s v="SFOOGG"/>
    <s v="A321"/>
    <n v="189"/>
    <x v="132"/>
    <n v="2338"/>
    <n v="119.8"/>
    <n v="10"/>
    <n v="1198"/>
    <n v="15.1"/>
    <n v="151"/>
    <n v="243"/>
    <n v="805"/>
    <n v="4418820"/>
    <n v="0.6338624338624339"/>
    <n v="1890"/>
    <n v="53.643918918918921"/>
    <n v="0.60399999999999998"/>
    <n v="250"/>
    <n v="0.51702127659574471"/>
    <n v="470"/>
    <n v="0.68803418803418803"/>
    <n v="1170"/>
    <n v="3069"/>
    <n v="5.9996741609644832"/>
    <n v="0.19988326041375992"/>
    <n v="78077"/>
    <n v="0.1810564420538999"/>
    <n v="70723"/>
    <n v="0.54306948309452063"/>
    <n v="212130"/>
    <n v="1.4426043168046122E-2"/>
    <n v="5635"/>
    <n v="1.4426043168046122E-2"/>
    <n v="5635"/>
    <n v="4.7138728101727284E-2"/>
    <n v="18413"/>
    <n v="1"/>
    <n v="242417"/>
    <n v="24241.7"/>
    <n v="4519.0024309447936"/>
    <n v="0.39286379894044415"/>
    <n v="69536"/>
    <n v="6953.6"/>
    <n v="0.11269084727194349"/>
    <n v="139638"/>
    <n v="13963.8"/>
    <n v="0.22629896070178965"/>
    <n v="165460"/>
    <n v="0.26814639308582272"/>
    <n v="1"/>
    <n v="390613"/>
    <n v="-617051"/>
    <n v="-226438"/>
    <n v="129266.55629139073"/>
    <n v="136789.341563786"/>
    <n v="308313.16770186333"/>
    <n v="574369.06555704004"/>
    <n v="51189.556291390734"/>
    <n v="66066.341563786002"/>
    <n v="96183.167701863335"/>
    <n v="-5.1243997266238496E-2"/>
    <n v="-4.6413769613674237E-2"/>
    <n v="4.830227652564259E-3"/>
    <n v="2800924"/>
    <n v="0.6338624338624339"/>
    <n v="214993.65609348915"/>
    <n v="8.8397581254724106E-2"/>
    <n v="0.13964157852096262"/>
    <n v="310.68447412353925"/>
    <n v="0.13288471947114597"/>
    <n v="4.7138728101727284E-2"/>
    <n v="-21343.906555704008"/>
    <n v="-205094.09344429598"/>
    <n v="1.6353922367218021"/>
    <n v="0.78795540598135672"/>
    <n v="0.94941273504983925"/>
    <n v="150.47446808510639"/>
    <n v="0.42359061270362225"/>
    <n v="2603.0536697189928"/>
    <n v="6953.6"/>
    <n v="22.332447444988851"/>
    <n v="9.4073455759599334"/>
    <n v="5.9996741609644832"/>
  </r>
  <r>
    <x v="0"/>
    <s v="LAX"/>
    <s v="California"/>
    <s v="OGG"/>
    <s v="Hawaii"/>
    <s v="LAXOGG"/>
    <s v="737-Max 9"/>
    <n v="178"/>
    <x v="129"/>
    <n v="2486"/>
    <n v="124.375"/>
    <n v="8"/>
    <n v="995"/>
    <n v="16.125"/>
    <n v="129"/>
    <n v="240"/>
    <n v="626"/>
    <n v="3540064"/>
    <n v="0.6987359550561798"/>
    <n v="1424"/>
    <n v="45.255411255411254"/>
    <n v="0.70108695652173914"/>
    <n v="184"/>
    <n v="0.69767441860465118"/>
    <n v="344"/>
    <n v="0.6986607142857143"/>
    <n v="896"/>
    <n v="3784"/>
    <n v="5.9992071881606766"/>
    <n v="0.19694769330265244"/>
    <n v="68215"/>
    <n v="0.21443811514575833"/>
    <n v="74273"/>
    <n v="0.50501932954345319"/>
    <n v="174919"/>
    <n v="1.2631329739780171E-2"/>
    <n v="4375"/>
    <n v="5.4220885145844942E-3"/>
    <n v="1878"/>
    <n v="6.5541443753771356E-2"/>
    <n v="22701"/>
    <n v="1"/>
    <n v="199002"/>
    <n v="24875.25"/>
    <n v="4397.3083986990623"/>
    <n v="0.39895750844518402"/>
    <n v="52620"/>
    <n v="6577.5"/>
    <n v="0.10549212618157396"/>
    <n v="107105"/>
    <n v="13388.125"/>
    <n v="0.21472318842032456"/>
    <n v="140078"/>
    <n v="0.28082717695291748"/>
    <n v="1"/>
    <n v="346361"/>
    <n v="-498805"/>
    <n v="-152444"/>
    <n v="97298.914728682168"/>
    <n v="106457.96666666666"/>
    <n v="250363.29712460062"/>
    <n v="454120.17851994943"/>
    <n v="29083.914728682168"/>
    <n v="32184.96666666666"/>
    <n v="75444.29712460062"/>
    <n v="-4.3062498305115389E-2"/>
    <n v="-3.8235142834990084E-2"/>
    <n v="4.8273554701253052E-3"/>
    <n v="2473570"/>
    <n v="0.6987359550561798"/>
    <n v="139547.87939698488"/>
    <n v="9.7840321530910171E-2"/>
    <n v="0.14090281983602557"/>
    <n v="325.286432160804"/>
    <n v="0.13084731784424938"/>
    <n v="6.5541443753771356E-2"/>
    <n v="-17089.147314993679"/>
    <n v="-135354.85268500634"/>
    <n v="1.6632424067796099"/>
    <n v="0.96864805886009009"/>
    <n v="0.87583534029540266"/>
    <n v="215.90988372093022"/>
    <n v="0.40442775023746902"/>
    <n v="2366.6783049550413"/>
    <n v="6577.5"/>
    <n v="21.986321025444806"/>
    <n v="6.2844221105527636"/>
    <n v="5.9992071881606766"/>
  </r>
  <r>
    <x v="2"/>
    <s v="ANC"/>
    <s v="Alaska"/>
    <s v="LAX"/>
    <s v="California"/>
    <s v="ANCLAX"/>
    <s v="737-800"/>
    <n v="159"/>
    <x v="84"/>
    <n v="2345"/>
    <n v="129.83333333333334"/>
    <n v="6"/>
    <n v="779"/>
    <n v="19.666666666666668"/>
    <n v="118"/>
    <n v="174"/>
    <n v="488"/>
    <n v="2237130"/>
    <n v="0.81656184486373162"/>
    <n v="954"/>
    <n v="31.331818181818178"/>
    <n v="0.93650793650793651"/>
    <n v="126"/>
    <n v="0.72499999999999998"/>
    <n v="240"/>
    <n v="0.82993197278911568"/>
    <n v="588"/>
    <n v="5121"/>
    <n v="5.9994141769185703"/>
    <n v="0.19307519882814692"/>
    <n v="65377"/>
    <n v="0.19794216928669942"/>
    <n v="67025"/>
    <n v="0.4980907182030011"/>
    <n v="168658"/>
    <n v="1.007947219359202E-2"/>
    <n v="3413"/>
    <n v="1.007947219359202E-2"/>
    <n v="3413"/>
    <n v="9.0732969294968532E-2"/>
    <n v="30723"/>
    <n v="1"/>
    <n v="130280"/>
    <n v="21713.333333333332"/>
    <n v="4158.07340780502"/>
    <n v="0.39104569003295736"/>
    <n v="35199"/>
    <n v="5866.5"/>
    <n v="0.10565257325353136"/>
    <n v="70428"/>
    <n v="11738"/>
    <n v="0.21139519387197667"/>
    <n v="97251"/>
    <n v="0.29190654284153467"/>
    <n v="1"/>
    <n v="338609"/>
    <n v="-333158"/>
    <n v="5451"/>
    <n v="69809.338983050853"/>
    <n v="92448.275862068971"/>
    <n v="203219.06557377049"/>
    <n v="365476.68041889032"/>
    <n v="4432.3389830508531"/>
    <n v="25423.275862068971"/>
    <n v="34561.065573770495"/>
    <n v="2.4366040417856806E-3"/>
    <n v="7.2356606022664699E-3"/>
    <n v="4.7990565604807897E-3"/>
    <n v="1826755"/>
    <n v="0.81656184486373162"/>
    <n v="69165.661103979452"/>
    <n v="0.15135866042652862"/>
    <n v="0.14892205638474296"/>
    <n v="395.23234916559693"/>
    <n v="0.16854257960153388"/>
    <n v="9.0732969294968532E-2"/>
    <n v="-10736.113403148387"/>
    <n v="16187.113403148387"/>
    <n v="1.6441815110419375"/>
    <n v="0.88495441108084771"/>
    <n v="0.90891848800903474"/>
    <n v="279.27083333333331"/>
    <n v="0.2872073689712914"/>
    <n v="2247.8108225736255"/>
    <n v="5866.5"/>
    <n v="24.86290439576382"/>
    <n v="8.7625160462130935"/>
    <n v="5.9994141769185703"/>
  </r>
  <r>
    <x v="2"/>
    <s v="GEG"/>
    <s v="Washington"/>
    <s v="LAX"/>
    <s v="California"/>
    <s v="GEGLAX"/>
    <s v="737-800"/>
    <n v="155"/>
    <x v="81"/>
    <n v="945"/>
    <n v="124.5"/>
    <n v="10"/>
    <n v="1245"/>
    <n v="17.100000000000001"/>
    <n v="171"/>
    <n v="279"/>
    <n v="796"/>
    <n v="1464750"/>
    <n v="0.8032258064516129"/>
    <n v="1550"/>
    <n v="26.606968641114985"/>
    <n v="0.8341463414634146"/>
    <n v="205"/>
    <n v="0.7153846153846154"/>
    <n v="390"/>
    <n v="0.83263598326359833"/>
    <n v="956"/>
    <n v="325"/>
    <n v="5.9876923076923081"/>
    <n v="0.18918737587891149"/>
    <n v="56396"/>
    <n v="0.21790295743653051"/>
    <n v="64956"/>
    <n v="0.54902112071279052"/>
    <n v="163661"/>
    <n v="1.8668482636466106E-2"/>
    <n v="5565"/>
    <n v="1.8691965004562289E-2"/>
    <n v="5572"/>
    <n v="6.528098330739091E-3"/>
    <n v="1946"/>
    <n v="1"/>
    <n v="110633"/>
    <n v="11063.3"/>
    <n v="4158.0460176527586"/>
    <n v="0.35662065719830061"/>
    <n v="57199"/>
    <n v="5719.9"/>
    <n v="0.18437848536228427"/>
    <n v="59808"/>
    <n v="5980.8"/>
    <n v="0.19278848323480302"/>
    <n v="82586"/>
    <n v="0.26621237420461213"/>
    <n v="1"/>
    <n v="298096"/>
    <n v="-310226"/>
    <n v="-12130"/>
    <n v="67609.239766081868"/>
    <n v="90798.709677419349"/>
    <n v="196557.68341708541"/>
    <n v="354965.63286058663"/>
    <n v="11213.239766081868"/>
    <n v="25842.709677419349"/>
    <n v="32896.683417085413"/>
    <n v="-8.2812766683734423E-3"/>
    <n v="-3.5055379511461596E-3"/>
    <n v="4.7757387172272826E-3"/>
    <n v="1176525"/>
    <n v="0.8032258064516129"/>
    <n v="72550.803212851402"/>
    <n v="0.20351322751322751"/>
    <n v="0.21179450418160095"/>
    <n v="237.8714859437751"/>
    <n v="0.25171585814156094"/>
    <n v="6.528098330739091E-3"/>
    <n v="-6995.2632860586627"/>
    <n v="-5134.7367139413373"/>
    <n v="1.4970681440033589"/>
    <n v="0.90636221991493504"/>
    <n v="0.93161063254444221"/>
    <n v="166.55384615384617"/>
    <n v="0.27704497879877621"/>
    <n v="2247.8321678321677"/>
    <n v="5719.9"/>
    <n v="46.792252691129093"/>
    <n v="8.9453815261044181"/>
    <n v="5.9876923076923081"/>
  </r>
  <r>
    <x v="2"/>
    <s v="SEA"/>
    <s v="Washington"/>
    <s v="GEG"/>
    <s v="Washington"/>
    <s v="SEAGEG"/>
    <s v="737-900"/>
    <n v="175.38235294117646"/>
    <x v="133"/>
    <n v="223"/>
    <n v="116"/>
    <n v="34"/>
    <n v="3944"/>
    <n v="20.264705882352942"/>
    <n v="689"/>
    <n v="1197"/>
    <n v="2059"/>
    <n v="1329749"/>
    <n v="0.66141204091900052"/>
    <n v="5963"/>
    <n v="35.439489134244653"/>
    <n v="0.89364461738002599"/>
    <n v="771"/>
    <n v="0.83067314365024292"/>
    <n v="1441"/>
    <n v="0.54877398720682302"/>
    <n v="3752"/>
    <n v="6865"/>
    <n v="5.9991260014566645"/>
    <n v="0.23390860679733461"/>
    <n v="125844"/>
    <n v="0.25076346874099681"/>
    <n v="134912"/>
    <n v="0.39178446296967501"/>
    <n v="210782"/>
    <n v="2.6771126662391613E-2"/>
    <n v="14403"/>
    <n v="2.0222860382338455E-2"/>
    <n v="10880"/>
    <n v="7.6549474447263496E-2"/>
    <n v="41184"/>
    <n v="1"/>
    <n v="147360"/>
    <n v="4334.1176470588234"/>
    <n v="4158.0734824308802"/>
    <n v="0.27618676342699494"/>
    <n v="196529"/>
    <n v="5780.2647058823532"/>
    <n v="0.36834085524934779"/>
    <n v="79662"/>
    <n v="2343"/>
    <n v="0.14930503493567637"/>
    <n v="110001"/>
    <n v="0.20616734638798093"/>
    <n v="1"/>
    <n v="538005"/>
    <n v="-533552"/>
    <n v="4453"/>
    <n v="140821.07982583455"/>
    <n v="162412.85881370091"/>
    <n v="384096.19426906266"/>
    <n v="687330.13290859805"/>
    <n v="14977.079825834546"/>
    <n v="27500.858813700906"/>
    <n v="173314.19426906266"/>
    <n v="3.3487522833256502E-3"/>
    <n v="8.1217037489693025E-3"/>
    <n v="4.7729514656436522E-3"/>
    <n v="879512"/>
    <n v="0.66141204091900052"/>
    <n v="254331.03422920895"/>
    <n v="0.40459139281172612"/>
    <n v="0.40124264052840047"/>
    <n v="125.96881338742394"/>
    <n v="0.5648825712440535"/>
    <n v="7.6549474447263496E-2"/>
    <n v="-6346.8274384881797"/>
    <n v="10799.827438488181"/>
    <n v="2.0644248286751297"/>
    <n v="1.1841522304929379"/>
    <n v="0.71054506741768431"/>
    <n v="93.623872310895209"/>
    <n v="0.20446092508433936"/>
    <n v="2247.8314994395273"/>
    <n v="5780.2647058823532"/>
    <n v="111.28828593042475"/>
    <n v="6.4104969574036508"/>
    <n v="5.9991260014566645"/>
  </r>
  <r>
    <x v="1"/>
    <s v="ANC"/>
    <s v="Alaska"/>
    <s v="SFO"/>
    <s v="California"/>
    <s v="ANCSFO"/>
    <s v="737-800"/>
    <n v="160.4"/>
    <x v="109"/>
    <n v="2018"/>
    <n v="134.6"/>
    <n v="5"/>
    <n v="673"/>
    <n v="20.8"/>
    <n v="104"/>
    <n v="199"/>
    <n v="371"/>
    <n v="1618436"/>
    <n v="0.8391521197007481"/>
    <n v="802"/>
    <n v="22.49074074074074"/>
    <n v="0.99047619047619051"/>
    <n v="105"/>
    <n v="0.995"/>
    <n v="200"/>
    <n v="0.74647887323943662"/>
    <n v="497"/>
    <n v="1408"/>
    <n v="6"/>
    <n v="0.25959768333712974"/>
    <n v="69520"/>
    <n v="0.27666272092128796"/>
    <n v="74090"/>
    <n v="0.41283574621264457"/>
    <n v="110557"/>
    <n v="9.6714326789868518E-3"/>
    <n v="2590"/>
    <n v="9.6863692545528547E-3"/>
    <n v="2594"/>
    <n v="3.1546047595398044E-2"/>
    <n v="8448"/>
    <n v="1"/>
    <n v="93518"/>
    <n v="18703.599999999999"/>
    <n v="4158.0666941128038"/>
    <n v="0.38450753448594865"/>
    <n v="29333"/>
    <n v="5866.6"/>
    <n v="0.12060522582899903"/>
    <n v="50555"/>
    <n v="10111"/>
    <n v="0.20786135723536789"/>
    <n v="69809"/>
    <n v="0.28702588244968441"/>
    <n v="1"/>
    <n v="267799"/>
    <n v="-243215"/>
    <n v="24584"/>
    <n v="70188.461538461532"/>
    <n v="74462.31155778894"/>
    <n v="148104.66037735849"/>
    <n v="292755.43347360898"/>
    <n v="668.46153846153175"/>
    <n v="372.31155778894026"/>
    <n v="37547.660377358494"/>
    <n v="1.5189973530000568E-2"/>
    <n v="1.9958581429677661E-2"/>
    <n v="4.7686078996770926E-3"/>
    <n v="1358114"/>
    <n v="0.8391521197007481"/>
    <n v="49712.153046062391"/>
    <n v="0.16546777259032794"/>
    <n v="0.15027779906032737"/>
    <n v="385.36552748885589"/>
    <n v="0.190964086961772"/>
    <n v="3.1546047595398044E-2"/>
    <n v="-7717.6866947217932"/>
    <n v="32301.686694721793"/>
    <n v="2.0891790867908933"/>
    <n v="1.1689200407606022"/>
    <n v="0.70191587069383454"/>
    <n v="370.45"/>
    <n v="0.2606768509217734"/>
    <n v="2247.813915191437"/>
    <n v="5866.6"/>
    <n v="29.923425277892136"/>
    <n v="7.7028231797919764"/>
    <n v="6"/>
  </r>
  <r>
    <x v="1"/>
    <s v="SEA"/>
    <s v="Washington"/>
    <s v="YYC"/>
    <s v="Alberta"/>
    <s v="SEAYYC"/>
    <s v="737-800"/>
    <n v="174"/>
    <x v="108"/>
    <n v="452"/>
    <n v="158.75"/>
    <n v="8"/>
    <n v="1270"/>
    <n v="21"/>
    <n v="168"/>
    <n v="320"/>
    <n v="782"/>
    <n v="629184"/>
    <n v="0.91235632183908044"/>
    <n v="1392"/>
    <n v="5.9931680440771355"/>
    <n v="1"/>
    <n v="168"/>
    <n v="1"/>
    <n v="320"/>
    <n v="0.86504424778761058"/>
    <n v="904"/>
    <n v="0"/>
    <e v="#DIV/0!"/>
    <n v="0.22204542359143351"/>
    <n v="66843"/>
    <n v="0.23342623566187096"/>
    <n v="70269"/>
    <n v="0.50814694734464327"/>
    <n v="152969"/>
    <n v="1.8197340490909635E-2"/>
    <n v="5478"/>
    <n v="1.8184052911142633E-2"/>
    <n v="5474"/>
    <n v="0"/>
    <n v="0"/>
    <n v="1"/>
    <n v="24920"/>
    <n v="3115"/>
    <n v="4158.0679561668012"/>
    <n v="0.23978600157804592"/>
    <n v="46932"/>
    <n v="5866.5"/>
    <n v="0.45159055481785115"/>
    <n v="13472"/>
    <n v="1684"/>
    <n v="0.12963069876642996"/>
    <n v="18602"/>
    <n v="0.17899274483767297"/>
    <n v="1"/>
    <n v="301033"/>
    <n v="-103926"/>
    <n v="197107"/>
    <n v="66843"/>
    <n v="70269"/>
    <n v="176833.72890025575"/>
    <n v="313945.72890025575"/>
    <n v="0"/>
    <n v="0"/>
    <n v="23864.728900255752"/>
    <n v="0.31327401841114838"/>
    <n v="0.31801522466008664"/>
    <n v="4.7412062489382567E-3"/>
    <n v="574040"/>
    <n v="0.91235632183908044"/>
    <n v="28918.130708661396"/>
    <n v="0.47844986522225613"/>
    <n v="0.16517584681110772"/>
    <n v="237.03385826771654"/>
    <n v="0.52441119085777999"/>
    <n v="0"/>
    <n v="-2983.091112531969"/>
    <n v="200090.09111253195"/>
    <n v="1.9092667220534953"/>
    <n v="1.0537406793274982"/>
    <n v="0.81199797932545714"/>
    <n v="219.59062499999999"/>
    <n v="6.1793889706444144E-2"/>
    <n v="2247.892917555343"/>
    <n v="5866.5"/>
    <n v="211.90795763771419"/>
    <n v="8.6236220472440941"/>
    <e v="#DIV/0!"/>
  </r>
  <r>
    <x v="2"/>
    <s v="OGG"/>
    <s v="Hawaii"/>
    <s v="SFO"/>
    <s v="California"/>
    <s v="OGGSFO"/>
    <s v="A321"/>
    <n v="179.6"/>
    <x v="134"/>
    <n v="2338"/>
    <n v="115.5"/>
    <n v="10"/>
    <n v="1155"/>
    <n v="15.8"/>
    <n v="158"/>
    <n v="260"/>
    <n v="738"/>
    <n v="4199048"/>
    <n v="0.64309576837416482"/>
    <n v="1796"/>
    <n v="45.962335600907032"/>
    <n v="0.66386554621848737"/>
    <n v="238"/>
    <n v="0.58165548098434006"/>
    <n v="447"/>
    <n v="0.66366906474820142"/>
    <n v="1112"/>
    <n v="1864"/>
    <n v="6"/>
    <n v="0.19991529573699326"/>
    <n v="75525"/>
    <n v="0.22151488280371109"/>
    <n v="83685"/>
    <n v="0.52553701179242163"/>
    <n v="198540"/>
    <n v="1.3666503434493164E-2"/>
    <n v="5163"/>
    <n v="9.7621663115263976E-3"/>
    <n v="3688"/>
    <n v="2.9604139920854453E-2"/>
    <n v="11184"/>
    <n v="1"/>
    <n v="207704"/>
    <n v="20770.400000000001"/>
    <n v="4519.004469300753"/>
    <n v="0.38810700111366064"/>
    <n v="66059"/>
    <n v="6605.9"/>
    <n v="0.12343508255289888"/>
    <n v="119642"/>
    <n v="11964.2"/>
    <n v="0.22355803367889202"/>
    <n v="141767"/>
    <n v="0.26489988265454845"/>
    <n v="1"/>
    <n v="377785"/>
    <n v="-535172"/>
    <n v="-157387"/>
    <n v="113765.50632911392"/>
    <n v="143873.82692307691"/>
    <n v="299155.12195121951"/>
    <n v="556794.45520341035"/>
    <n v="38240.506329113923"/>
    <n v="60188.826923076907"/>
    <n v="100615.12195121951"/>
    <n v="-3.74815910654034E-2"/>
    <n v="-3.2741362918370771E-2"/>
    <n v="4.7402281470326282E-3"/>
    <n v="2700390"/>
    <n v="0.64309576837416482"/>
    <n v="203455.61991341994"/>
    <n v="8.9969202543052615E-2"/>
    <n v="0.12745079360845601"/>
    <n v="317.40346320346322"/>
    <n v="0.13575853858146417"/>
    <n v="2.9604139920854453E-2"/>
    <n v="-19904.445520341036"/>
    <n v="-137482.55447965895"/>
    <n v="1.5939775910364147"/>
    <n v="0.94039114713041516"/>
    <n v="0.89683317496945847"/>
    <n v="187.21476510067114"/>
    <n v="0.37525841417737604"/>
    <n v="2603.0443935411968"/>
    <n v="6605.9"/>
    <n v="25.129271280487472"/>
    <n v="7.6632034632034634"/>
    <n v="6"/>
  </r>
  <r>
    <x v="1"/>
    <s v="LAX"/>
    <s v="California"/>
    <s v="HNL"/>
    <s v="Hawaii"/>
    <s v="LAXHNL"/>
    <s v="737-800"/>
    <n v="131.5"/>
    <x v="121"/>
    <n v="2556"/>
    <n v="121.5"/>
    <n v="2"/>
    <n v="243"/>
    <n v="16"/>
    <n v="32"/>
    <n v="60"/>
    <n v="151"/>
    <n v="672228"/>
    <n v="0.92395437262357416"/>
    <n v="263"/>
    <n v="8.5975029377203285"/>
    <n v="1"/>
    <n v="32"/>
    <n v="1"/>
    <n v="60"/>
    <n v="0.88304093567251463"/>
    <n v="171"/>
    <n v="0"/>
    <e v="#DIV/0!"/>
    <n v="0.2127790891569396"/>
    <n v="19651"/>
    <n v="0.24530610477077333"/>
    <n v="22655"/>
    <n v="0.5207354310587522"/>
    <n v="48092"/>
    <n v="1.1369296402971176E-2"/>
    <n v="1050"/>
    <n v="9.8100786105637001E-3"/>
    <n v="906"/>
    <n v="0"/>
    <n v="0"/>
    <n v="1"/>
    <n v="35749"/>
    <n v="17874.5"/>
    <n v="4158.0677853747884"/>
    <n v="0.3947548586572438"/>
    <n v="8800"/>
    <n v="4400"/>
    <n v="9.7173144876325085E-2"/>
    <n v="19326"/>
    <n v="9663"/>
    <n v="0.21340547703180213"/>
    <n v="26685"/>
    <n v="0.29466651943462896"/>
    <n v="1"/>
    <n v="92354"/>
    <n v="-90560"/>
    <n v="1794"/>
    <n v="19651"/>
    <n v="22655"/>
    <n v="54461.801324503314"/>
    <n v="96767.801324503322"/>
    <n v="0"/>
    <n v="0"/>
    <n v="6369.8013245033144"/>
    <n v="2.6687373926703442E-3"/>
    <n v="7.4065654246054276E-3"/>
    <n v="4.7378280319350834E-3"/>
    <n v="621108"/>
    <n v="0.92395437262357416"/>
    <n v="7601.1522633744898"/>
    <n v="0.13738493487328704"/>
    <n v="0.1347161974806167"/>
    <n v="380.05761316872429"/>
    <n v="0.14869233692047115"/>
    <n v="0"/>
    <n v="-3184.9006622516572"/>
    <n v="4978.9006622516572"/>
    <n v="1.7866175828005046"/>
    <n v="1.0985244880048968"/>
    <n v="0.81822671386017565"/>
    <n v="377.58333333333331"/>
    <n v="0.28894254715551032"/>
    <n v="2247.8619827170874"/>
    <n v="4400"/>
    <n v="28.264020583682719"/>
    <n v="8.0493827160493829"/>
    <e v="#DIV/0!"/>
  </r>
  <r>
    <x v="0"/>
    <s v="OGG"/>
    <s v="Hawaii"/>
    <s v="LAX"/>
    <s v="California"/>
    <s v="OGGLAX"/>
    <s v="737-Max 9"/>
    <n v="178"/>
    <x v="131"/>
    <n v="2486"/>
    <n v="124.375"/>
    <n v="8"/>
    <n v="995"/>
    <n v="19.75"/>
    <n v="158"/>
    <n v="259"/>
    <n v="578"/>
    <n v="3540064"/>
    <n v="0.6987359550561798"/>
    <n v="1424"/>
    <n v="41.315009431420101"/>
    <n v="0.85869565217391308"/>
    <n v="184"/>
    <n v="0.75290697674418605"/>
    <n v="344"/>
    <n v="0.6450892857142857"/>
    <n v="896"/>
    <n v="3784"/>
    <n v="5.9992071881606766"/>
    <n v="0.25312412880315482"/>
    <n v="93520"/>
    <n v="0.21694459255730614"/>
    <n v="80153"/>
    <n v="0.4512413962967875"/>
    <n v="166717"/>
    <n v="1.0988921759418398E-2"/>
    <n v="4060"/>
    <n v="6.25773081472299E-3"/>
    <n v="2312"/>
    <n v="6.1443229768610115E-2"/>
    <n v="22701"/>
    <n v="1"/>
    <n v="181675"/>
    <n v="22709.375"/>
    <n v="4397.3123206365772"/>
    <n v="0.39498343319795809"/>
    <n v="52620"/>
    <n v="6577.5"/>
    <n v="0.11440224717146857"/>
    <n v="97779"/>
    <n v="12222.375"/>
    <n v="0.21258337754046039"/>
    <n v="127882"/>
    <n v="0.27803094209011298"/>
    <n v="1"/>
    <n v="369463"/>
    <n v="-459956"/>
    <n v="-90493"/>
    <n v="108909.36708860759"/>
    <n v="106458.03861003861"/>
    <n v="258440.19377162631"/>
    <n v="473807.59947027254"/>
    <n v="15389.367088607585"/>
    <n v="26305.038610038609"/>
    <n v="91723.193771626306"/>
    <n v="-2.5562532202807634E-2"/>
    <n v="-2.085154394559419E-2"/>
    <n v="4.7109882572134443E-3"/>
    <n v="2473570"/>
    <n v="0.6987359550561798"/>
    <n v="149508.44020100503"/>
    <n v="0.10436619224963165"/>
    <n v="0.12992872445243928"/>
    <n v="348.50452261306532"/>
    <n v="0.14018685543566586"/>
    <n v="6.1443229768610115E-2"/>
    <n v="-16677.199933784061"/>
    <n v="-73815.800066215947"/>
    <n v="2.1262771475685818"/>
    <n v="0.97475289971762891"/>
    <n v="0.77840402605414805"/>
    <n v="233.00290697674419"/>
    <n v="0.34612938237387775"/>
    <n v="2366.6701604487348"/>
    <n v="6577.5"/>
    <n v="24.08325723975998"/>
    <n v="6.4040201005025121"/>
    <n v="5.9992071881606766"/>
  </r>
  <r>
    <x v="1"/>
    <s v="HNL"/>
    <s v="Hawaii"/>
    <s v="LAX"/>
    <s v="California"/>
    <s v="HNLLAX"/>
    <s v="737-800"/>
    <n v="131.5"/>
    <x v="110"/>
    <n v="2556"/>
    <n v="121.5"/>
    <n v="2"/>
    <n v="243"/>
    <n v="16"/>
    <n v="32"/>
    <n v="60"/>
    <n v="151"/>
    <n v="672228"/>
    <n v="0.92395437262357416"/>
    <n v="263"/>
    <n v="8.032353523357088"/>
    <n v="1"/>
    <n v="32"/>
    <n v="1"/>
    <n v="60"/>
    <n v="0.88304093567251463"/>
    <n v="171"/>
    <n v="0"/>
    <e v="#DIV/0!"/>
    <n v="0.21920652256187892"/>
    <n v="20272"/>
    <n v="0.24497453475924263"/>
    <n v="22655"/>
    <n v="0.51466819494155425"/>
    <n v="47596"/>
    <n v="1.135392900009732E-2"/>
    <n v="1050"/>
    <n v="9.7968187372268305E-3"/>
    <n v="906"/>
    <n v="0"/>
    <n v="0"/>
    <n v="1"/>
    <n v="33399"/>
    <n v="16699.5"/>
    <n v="4158.059017556915"/>
    <n v="0.3920668646624485"/>
    <n v="8800"/>
    <n v="4400"/>
    <n v="0.10330214704121521"/>
    <n v="18055"/>
    <n v="9027.5"/>
    <n v="0.21194548463967508"/>
    <n v="24933"/>
    <n v="0.29268550365666124"/>
    <n v="1"/>
    <n v="92479"/>
    <n v="-85187"/>
    <n v="7292"/>
    <n v="20272"/>
    <n v="22655"/>
    <n v="53900.105960264904"/>
    <n v="96827.105960264904"/>
    <n v="0"/>
    <n v="0"/>
    <n v="6304.1059602649038"/>
    <n v="1.0847510070987819E-2"/>
    <n v="1.5536474202402239E-2"/>
    <n v="4.6889641314144196E-3"/>
    <n v="621108"/>
    <n v="0.92395437262357416"/>
    <n v="7611.4403292181087"/>
    <n v="0.13757088368827244"/>
    <n v="0.12672337361728461"/>
    <n v="380.57201646090533"/>
    <n v="0.14889359016467343"/>
    <n v="0"/>
    <n v="-3152.0529801324519"/>
    <n v="10444.052980132452"/>
    <n v="1.8405322404250852"/>
    <n v="1.0970075745022443"/>
    <n v="0.80866967155709124"/>
    <n v="377.58333333333331"/>
    <n v="0.26960715405659663"/>
    <n v="2247.7845313329772"/>
    <n v="4400"/>
    <n v="30.252652512540209"/>
    <n v="8.0493827160493829"/>
    <e v="#DIV/0!"/>
  </r>
  <r>
    <x v="5"/>
    <s v="SEA"/>
    <s v="Washington"/>
    <s v="HNL"/>
    <s v="Hawaii"/>
    <s v="SEAHNL"/>
    <s v="737-800"/>
    <n v="159"/>
    <x v="40"/>
    <n v="2677"/>
    <n v="132.19999999999999"/>
    <n v="5"/>
    <n v="661"/>
    <n v="15.6"/>
    <n v="78"/>
    <n v="169"/>
    <n v="414"/>
    <n v="2128215"/>
    <n v="0.83144654088050318"/>
    <n v="795"/>
    <n v="30.619550220750554"/>
    <n v="0.74285714285714288"/>
    <n v="105"/>
    <n v="0.84499999999999997"/>
    <n v="200"/>
    <n v="0.8448979591836735"/>
    <n v="490"/>
    <n v="1087"/>
    <n v="5"/>
    <n v="0.17371509093456172"/>
    <n v="42161"/>
    <n v="0.25548203146245191"/>
    <n v="62006"/>
    <n v="0.53644386943659306"/>
    <n v="130196"/>
    <n v="1.0259495183393627E-2"/>
    <n v="2490"/>
    <n v="1.70579558470882E-3"/>
    <n v="414"/>
    <n v="2.2393717398290908E-2"/>
    <n v="5435"/>
    <n v="1"/>
    <n v="112758"/>
    <n v="22551.599999999999"/>
    <n v="3682.5491944550204"/>
    <n v="0.36051987914248718"/>
    <n v="26198"/>
    <n v="5239.6000000000004"/>
    <n v="8.3762569341198662E-2"/>
    <n v="100264"/>
    <n v="20052.8"/>
    <n v="0.32057295413489362"/>
    <n v="73545"/>
    <n v="0.23514459738142054"/>
    <n v="1"/>
    <n v="242702"/>
    <n v="242702"/>
    <n v="-70063"/>
    <n v="56755.192307692305"/>
    <n v="73379.881656804733"/>
    <n v="154096.71497584542"/>
    <n v="284231.78894034249"/>
    <n v="14594.192307692305"/>
    <n v="11373.881656804733"/>
    <n v="23900.714975845418"/>
    <n v="-3.2921015968781352E-2"/>
    <n v="-2.8234573204272834E-2"/>
    <n v="4.686442764508518E-3"/>
    <n v="1769497"/>
    <n v="0.83144654088050318"/>
    <n v="48099.512859304086"/>
    <n v="0.11404016981367014"/>
    <n v="0.14696118578245149"/>
    <n v="358.95158850226932"/>
    <n v="0.1340872575652855"/>
    <n v="2.2393717398290908E-2"/>
    <n v="-9973.7577880684912"/>
    <n v="-60089.242211931509"/>
    <n v="1.362070804691867"/>
    <n v="1.0516756057910164"/>
    <n v="0.90132131499826684"/>
    <n v="310.02999999999997"/>
    <n v="0.30302593303722258"/>
    <n v="3274.5092359995583"/>
    <n v="5239.6000000000004"/>
    <n v="21.58751501032981"/>
    <n v="4.3933434190620275"/>
    <n v="5"/>
  </r>
  <r>
    <x v="5"/>
    <s v="BOI"/>
    <s v="Idaho"/>
    <s v="GEG"/>
    <s v="Washington"/>
    <s v="BOIGEG"/>
    <s v="E175"/>
    <n v="76"/>
    <x v="135"/>
    <n v="287"/>
    <n v="63.53846153846154"/>
    <n v="13"/>
    <n v="826"/>
    <n v="10"/>
    <n v="130"/>
    <n v="207"/>
    <n v="489"/>
    <n v="283556"/>
    <n v="0.83603238866396756"/>
    <n v="988"/>
    <n v="14.722712418300652"/>
    <n v="1"/>
    <n v="130"/>
    <n v="0.88461538461538458"/>
    <n v="234"/>
    <n v="0.78365384615384615"/>
    <n v="624"/>
    <n v="263"/>
    <n v="5"/>
    <n v="0.22097789283134961"/>
    <n v="23560"/>
    <n v="0.25487492613748275"/>
    <n v="27174"/>
    <n v="0.46589193093033943"/>
    <n v="49672"/>
    <n v="2.7575339767579279E-2"/>
    <n v="2940"/>
    <n v="1.8346042375981315E-2"/>
    <n v="1956"/>
    <n v="1.2333867957267602E-2"/>
    <n v="1315"/>
    <n v="1"/>
    <n v="23639"/>
    <n v="1818.3846153846155"/>
    <n v="1605.6144634473881"/>
    <n v="0.23814752876226553"/>
    <n v="35257"/>
    <n v="2712.0769230769229"/>
    <n v="0.35519131188168684"/>
    <n v="26992"/>
    <n v="2076.3076923076924"/>
    <n v="0.27192681993109147"/>
    <n v="13374"/>
    <n v="0.13473433942495619"/>
    <n v="1"/>
    <n v="106617"/>
    <n v="106617"/>
    <n v="7355"/>
    <n v="23560"/>
    <n v="30718.434782608696"/>
    <n v="63385.128834355826"/>
    <n v="117663.56361696453"/>
    <n v="0"/>
    <n v="3544.434782608696"/>
    <n v="13713.128834355826"/>
    <n v="2.5938438967964002E-2"/>
    <n v="3.0620071145074184E-2"/>
    <n v="4.6816321771101822E-3"/>
    <n v="237062"/>
    <n v="0.83603238866396756"/>
    <n v="20652.450363196127"/>
    <n v="0.37599980250814652"/>
    <n v="0.35006136354018252"/>
    <n v="127.48426150121065"/>
    <n v="0.44419603310526362"/>
    <n v="1.2333867957267602E-2"/>
    <n v="-1327.5048936126555"/>
    <n v="8682.504893612655"/>
    <n v="1.7833197219289685"/>
    <n v="1.1427072751296403"/>
    <n v="0.78329316309118324"/>
    <n v="116.12820512820512"/>
    <n v="0.12543965784068206"/>
    <n v="1833.3578238238463"/>
    <n v="2712.0769230769229"/>
    <n v="56.103792326559606"/>
    <n v="5.9273607748184016"/>
    <n v="5"/>
  </r>
  <r>
    <x v="4"/>
    <s v="JNU"/>
    <s v="Alaska"/>
    <s v="ANC"/>
    <s v="Alaska"/>
    <s v="JNUANC"/>
    <s v="737-800"/>
    <n v="159"/>
    <x v="24"/>
    <n v="571"/>
    <n v="87.965517241379317"/>
    <n v="29"/>
    <n v="2551"/>
    <n v="10.344827586206897"/>
    <n v="300"/>
    <n v="653"/>
    <n v="1599"/>
    <n v="2632881"/>
    <n v="0.55324224680112777"/>
    <n v="4611"/>
    <n v="51.242468499427261"/>
    <n v="0.49261083743842365"/>
    <n v="609"/>
    <n v="0.56293103448275861"/>
    <n v="1160"/>
    <n v="0.56263194933145677"/>
    <n v="2842"/>
    <n v="21722"/>
    <n v="5"/>
    <n v="0.14813578387793239"/>
    <n v="81648"/>
    <n v="0.19856124244788359"/>
    <n v="109441"/>
    <n v="0.43595805286935063"/>
    <n v="240287"/>
    <n v="1.7390278861331349E-2"/>
    <n v="9585"/>
    <n v="2.9011012936117713E-3"/>
    <n v="1599"/>
    <n v="0.19705354064989022"/>
    <n v="108610"/>
    <n v="0.99999999999999989"/>
    <n v="188703"/>
    <n v="6507"/>
    <n v="3682.5509294523767"/>
    <n v="0.29880621925092199"/>
    <n v="151946"/>
    <n v="5239.5172413793107"/>
    <n v="0.24060248003635656"/>
    <n v="167794"/>
    <n v="5786"/>
    <n v="0.26569736969199853"/>
    <n v="123080"/>
    <n v="0.19489393102072292"/>
    <n v="1"/>
    <n v="551170"/>
    <n v="551170"/>
    <n v="-80353"/>
    <n v="165745.44"/>
    <n v="194412.8024502297"/>
    <n v="427076.70669168228"/>
    <n v="787234.94914191193"/>
    <n v="84097.44"/>
    <n v="84971.802450229705"/>
    <n v="186789.70669168228"/>
    <n v="-3.0519039789492955E-2"/>
    <n v="-2.5858366463857339E-2"/>
    <n v="4.6606733256356163E-3"/>
    <n v="1456621"/>
    <n v="0.55324224680112777"/>
    <n v="357378.91023128177"/>
    <n v="0.20934102224901163"/>
    <n v="0.2398600620385046"/>
    <n v="173.48490787926303"/>
    <n v="0.30382645863268481"/>
    <n v="0.19705354064989022"/>
    <n v="-12270.998246272828"/>
    <n v="-68082.001753727178"/>
    <n v="1.4330699899855348"/>
    <n v="1.00846587431846"/>
    <n v="0.90374382895474881"/>
    <n v="94.345689655172407"/>
    <n v="0.22330678375092983"/>
    <n v="3274.510477610489"/>
    <n v="5239.5172413793107"/>
    <n v="49.782925661134236"/>
    <n v="4.3841630733045864"/>
    <n v="5"/>
  </r>
  <r>
    <x v="4"/>
    <s v="LAX"/>
    <s v="California"/>
    <s v="YVR"/>
    <s v="British Columbia"/>
    <s v="LAXYVR"/>
    <s v="737-900"/>
    <n v="179"/>
    <x v="136"/>
    <n v="1080"/>
    <n v="150.33333333333334"/>
    <n v="6"/>
    <n v="902"/>
    <n v="23"/>
    <n v="138"/>
    <n v="258"/>
    <n v="506"/>
    <n v="1159920"/>
    <n v="0.83985102420856605"/>
    <n v="1074"/>
    <n v="3.9813700384122916"/>
    <n v="1"/>
    <n v="138"/>
    <n v="1"/>
    <n v="258"/>
    <n v="0.74631268436578169"/>
    <n v="678"/>
    <n v="0"/>
    <e v="#DIV/0!"/>
    <n v="0.22500051207472194"/>
    <n v="43939"/>
    <n v="0.26581286741361299"/>
    <n v="51909"/>
    <n v="0.48589746215767804"/>
    <n v="94888"/>
    <n v="1.5515864074885807E-2"/>
    <n v="3030"/>
    <n v="7.7732942791012066E-3"/>
    <n v="1518"/>
    <n v="0"/>
    <n v="0"/>
    <n v="1"/>
    <n v="14662"/>
    <n v="2443.6666666666665"/>
    <n v="3682.6519159336863"/>
    <n v="0.21342688287868641"/>
    <n v="31437"/>
    <n v="5239.5"/>
    <n v="0.45761157530059099"/>
    <n v="13037"/>
    <n v="2172.8333333333335"/>
    <n v="0.18977262802410549"/>
    <n v="9562"/>
    <n v="0.13918891379661708"/>
    <n v="0.99999999999999989"/>
    <n v="195284"/>
    <n v="195284"/>
    <n v="126586"/>
    <n v="43939"/>
    <n v="51909"/>
    <n v="127142.41897233202"/>
    <n v="222990.41897233203"/>
    <n v="0"/>
    <n v="0"/>
    <n v="32254.418972332016"/>
    <n v="0.10913338850955238"/>
    <n v="0.11376796373490299"/>
    <n v="4.6345752253506012E-3"/>
    <n v="974160"/>
    <n v="0.83985102420856605"/>
    <n v="37238.190687361435"/>
    <n v="0.16835988688875095"/>
    <n v="5.9226498379198564E-2"/>
    <n v="216.50110864745011"/>
    <n v="0.20046398948837973"/>
    <n v="0"/>
    <n v="-5375.736495388669"/>
    <n v="131961.73649538867"/>
    <n v="1.7928447879700784"/>
    <n v="1.132907800968781"/>
    <n v="0.78804897730115597"/>
    <n v="201.19767441860466"/>
    <n v="4.8964584912230394E-2"/>
    <n v="3274.5009567608422"/>
    <n v="5239.5"/>
    <n v="226.55517856855715"/>
    <n v="5.0421286031042127"/>
    <e v="#DIV/0!"/>
  </r>
  <r>
    <x v="3"/>
    <s v="SFO"/>
    <s v="California"/>
    <s v="SEA"/>
    <s v="Washington"/>
    <s v="SFOSEA"/>
    <s v="737-700"/>
    <n v="124"/>
    <x v="103"/>
    <n v="679"/>
    <n v="106.85714285714286"/>
    <n v="7"/>
    <n v="748"/>
    <n v="17"/>
    <n v="119"/>
    <n v="217"/>
    <n v="412"/>
    <n v="589372"/>
    <n v="0.86175115207373276"/>
    <n v="868"/>
    <n v="15.052480803307741"/>
    <n v="1"/>
    <n v="119"/>
    <n v="1"/>
    <n v="217"/>
    <n v="0.77443609022556392"/>
    <n v="532"/>
    <n v="2014"/>
    <n v="5"/>
    <n v="0.22119007237276506"/>
    <n v="34169"/>
    <n v="0.25998524061678685"/>
    <n v="40162"/>
    <n v="0.42161343362808945"/>
    <n v="65130"/>
    <n v="1.6021698882688798E-2"/>
    <n v="2475"/>
    <n v="1.6002278641618871E-2"/>
    <n v="2472"/>
    <n v="6.518727585805098E-2"/>
    <n v="10070"/>
    <n v="1"/>
    <n v="55432"/>
    <n v="7918.8571428571431"/>
    <n v="3682.5823413652165"/>
    <n v="0.31219797920632597"/>
    <n v="36677"/>
    <n v="5239.5714285714284"/>
    <n v="0.20656814264956014"/>
    <n v="49290"/>
    <n v="7041.4285714285716"/>
    <n v="0.27760568615745068"/>
    <n v="36155"/>
    <n v="0.20362819198666321"/>
    <n v="1"/>
    <n v="154478"/>
    <n v="154478"/>
    <n v="-23076"/>
    <n v="34169"/>
    <n v="40162"/>
    <n v="84099.902912621357"/>
    <n v="158430.90291262136"/>
    <n v="0"/>
    <n v="0"/>
    <n v="18969.902912621357"/>
    <n v="-3.9153539699883944E-2"/>
    <n v="-3.455544862943187E-2"/>
    <n v="4.5980910704520733E-3"/>
    <n v="507892"/>
    <n v="0.86175115207373276"/>
    <n v="23167.058823529398"/>
    <n v="0.26210610616045554"/>
    <n v="0.30125964586033949"/>
    <n v="193.05882352941177"/>
    <n v="0.28432816425539287"/>
    <n v="6.518727585805098E-2"/>
    <n v="-2709.9861303744797"/>
    <n v="-20366.01386962552"/>
    <n v="1.7871140023544427"/>
    <n v="1.1519206086289357"/>
    <n v="0.76196740911154559"/>
    <n v="185.07834101382488"/>
    <n v="0.23404627196105593"/>
    <n v="3274.5432891811865"/>
    <n v="5239.5714285714284"/>
    <n v="49.692805443447504"/>
    <n v="6.6136363636363633"/>
    <n v="5"/>
  </r>
  <r>
    <x v="1"/>
    <s v="OGG"/>
    <s v="Hawaii"/>
    <s v="SFO"/>
    <s v="California"/>
    <s v="OGGSFO"/>
    <s v="A321"/>
    <n v="189"/>
    <x v="134"/>
    <n v="2338"/>
    <n v="102.84615384615384"/>
    <n v="13"/>
    <n v="1337"/>
    <n v="16.846153846153847"/>
    <n v="219"/>
    <n v="321"/>
    <n v="798"/>
    <n v="5744466"/>
    <n v="0.54415954415954415"/>
    <n v="2457"/>
    <n v="62.8958276643991"/>
    <n v="0.67384615384615387"/>
    <n v="325"/>
    <n v="0.5253682487725041"/>
    <n v="611"/>
    <n v="0.52465483234714005"/>
    <n v="1521"/>
    <n v="2137"/>
    <n v="5.9985961628451099"/>
    <n v="0.23720314293281539"/>
    <n v="107472"/>
    <n v="0.22613666460669196"/>
    <n v="102458"/>
    <n v="0.48372252140902267"/>
    <n v="219165"/>
    <n v="1.2322327182837468E-2"/>
    <n v="5583"/>
    <n v="1.2322327182837468E-2"/>
    <n v="5583"/>
    <n v="2.8293016685795005E-2"/>
    <n v="12819"/>
    <n v="1"/>
    <n v="284227"/>
    <n v="21863.615384615383"/>
    <n v="4519.012000550887"/>
    <n v="0.38810692272189767"/>
    <n v="90397"/>
    <n v="6953.6153846153848"/>
    <n v="0.12343549871508121"/>
    <n v="163721"/>
    <n v="12593.923076923076"/>
    <n v="0.22355811902089462"/>
    <n v="193997"/>
    <n v="0.26489945954212651"/>
    <n v="1"/>
    <n v="453080"/>
    <n v="-732342"/>
    <n v="-279262"/>
    <n v="159490.4109589041"/>
    <n v="195021.30218068536"/>
    <n v="417731.78571428568"/>
    <n v="772243.49885387509"/>
    <n v="52018.410958904104"/>
    <n v="92563.302180685365"/>
    <n v="198566.78571428568"/>
    <n v="-4.8614092241123889E-2"/>
    <n v="-4.4019054447641433E-2"/>
    <n v="4.5950377934824566E-3"/>
    <n v="3125906"/>
    <n v="0.54415954415954415"/>
    <n v="368805.02617801051"/>
    <n v="7.8872431310412494E-2"/>
    <n v="0.12748652355153639"/>
    <n v="329.29020194465221"/>
    <n v="0.14084268688821738"/>
    <n v="2.8293016685795005E-2"/>
    <n v="-26396.038373375013"/>
    <n v="-252865.96162662498"/>
    <n v="1.8934928628858414"/>
    <n v="0.96018820411985351"/>
    <n v="0.82507549430957994"/>
    <n v="167.68903436988543"/>
    <n v="0.42817383243577295"/>
    <n v="2603.0502511801897"/>
    <n v="6953.6153846153848"/>
    <n v="21.257371906034738"/>
    <n v="8.3515332834704559"/>
    <n v="5.9985961628451099"/>
  </r>
  <r>
    <x v="1"/>
    <s v="LAX"/>
    <s v="California"/>
    <s v="ANC"/>
    <s v="Alaska"/>
    <s v="LAXANC"/>
    <s v="737-900"/>
    <n v="172.5"/>
    <x v="101"/>
    <n v="2345"/>
    <n v="129.625"/>
    <n v="8"/>
    <n v="1037"/>
    <n v="22.375"/>
    <n v="179"/>
    <n v="235"/>
    <n v="623"/>
    <n v="3236100"/>
    <n v="0.75144927536231887"/>
    <n v="1380"/>
    <n v="42.26469298245614"/>
    <n v="1.0056179775280898"/>
    <n v="178"/>
    <n v="0.70570570570570568"/>
    <n v="333"/>
    <n v="0.717741935483871"/>
    <n v="868"/>
    <n v="7596"/>
    <n v="5.9996050552922595"/>
    <n v="0.223497136449197"/>
    <n v="100449"/>
    <n v="0.20700335082168556"/>
    <n v="93036"/>
    <n v="0.4500803218212806"/>
    <n v="202285"/>
    <n v="9.6964680648448515E-3"/>
    <n v="4358"/>
    <n v="8.3236546651180802E-3"/>
    <n v="3741"/>
    <n v="0.10139906817787389"/>
    <n v="45573"/>
    <n v="1"/>
    <n v="175739"/>
    <n v="21967.375"/>
    <n v="4158.0569406466138"/>
    <n v="0.39280589368654922"/>
    <n v="45466"/>
    <n v="5683.25"/>
    <n v="0.10162407184718615"/>
    <n v="95003"/>
    <n v="11875.375"/>
    <n v="0.21234750577790493"/>
    <n v="131186"/>
    <n v="0.29322252868835968"/>
    <n v="1"/>
    <n v="449442"/>
    <n v="-447394"/>
    <n v="2048"/>
    <n v="99887.83240223465"/>
    <n v="131833.99148936171"/>
    <n v="281835.28089887637"/>
    <n v="513557.10479047272"/>
    <n v="-561.16759776535037"/>
    <n v="38797.99148936171"/>
    <n v="79550.280898876372"/>
    <n v="6.3286054201044462E-4"/>
    <n v="5.1825926574608598E-3"/>
    <n v="4.5497321154504156E-3"/>
    <n v="2431765"/>
    <n v="0.75144927536231887"/>
    <n v="133584.44262295077"/>
    <n v="0.13888384166125892"/>
    <n v="0.13825098111924847"/>
    <n v="389.4590163934426"/>
    <n v="0.16608060400573246"/>
    <n v="0.10139906817787389"/>
    <n v="-14723.388098809091"/>
    <n v="16771.38809880909"/>
    <n v="1.9662874646578581"/>
    <n v="0.97348259647574908"/>
    <n v="0.81201742703280744"/>
    <n v="279.38738738738738"/>
    <n v="0.29188638356005892"/>
    <n v="2247.8100110519026"/>
    <n v="5683.25"/>
    <n v="24.535846041291567"/>
    <n v="7.8100289296046288"/>
    <n v="5.9996050552922595"/>
  </r>
  <r>
    <x v="5"/>
    <s v="SEA"/>
    <s v="Washington"/>
    <s v="YEG"/>
    <s v="Alberta"/>
    <s v="SEAYEG"/>
    <s v="E175"/>
    <n v="76"/>
    <x v="137"/>
    <n v="558"/>
    <n v="61.25"/>
    <n v="12"/>
    <n v="735"/>
    <n v="9.25"/>
    <n v="111"/>
    <n v="155"/>
    <n v="470"/>
    <n v="508896"/>
    <n v="0.80592105263157898"/>
    <n v="912"/>
    <n v="19.256435643564355"/>
    <n v="0.92500000000000004"/>
    <n v="120"/>
    <n v="0.71759259259259256"/>
    <n v="216"/>
    <n v="0.81597222222222221"/>
    <n v="576"/>
    <n v="145"/>
    <n v="4.9862068965517246"/>
    <n v="0.23752104055087989"/>
    <n v="31044"/>
    <n v="0.18714613618974751"/>
    <n v="24460"/>
    <n v="0.53024483550114765"/>
    <n v="69303"/>
    <n v="2.1576128538638103E-2"/>
    <n v="2820"/>
    <n v="1.7980107115531753E-2"/>
    <n v="2350"/>
    <n v="5.5317521040550884E-3"/>
    <n v="723"/>
    <n v="1"/>
    <n v="30918"/>
    <n v="2576.5"/>
    <n v="1605.5930896190036"/>
    <n v="0.2659384138998796"/>
    <n v="32545"/>
    <n v="2712.0833333333335"/>
    <n v="0.27993290899707551"/>
    <n v="35304"/>
    <n v="2942"/>
    <n v="0.30366420092895235"/>
    <n v="17493"/>
    <n v="0.15046447617409256"/>
    <n v="1"/>
    <n v="130700"/>
    <n v="130700"/>
    <n v="14440"/>
    <n v="33561.08108108108"/>
    <n v="34086.193548387098"/>
    <n v="84933.038297872336"/>
    <n v="152580.31292734051"/>
    <n v="2517.0810810810799"/>
    <n v="9626.1935483870984"/>
    <n v="15630.038297872336"/>
    <n v="2.8375149342891277E-2"/>
    <n v="3.2923117383404553E-2"/>
    <n v="4.5479680405132762E-3"/>
    <n v="410130"/>
    <n v="0.80592105263157898"/>
    <n v="31300.583673469373"/>
    <n v="0.25683047223794253"/>
    <n v="0.22845532289505124"/>
    <n v="176.83945578231294"/>
    <n v="0.31691658742349987"/>
    <n v="5.5317521040550884E-3"/>
    <n v="-2314.4427439450428"/>
    <n v="16754.442743945045"/>
    <n v="1.8903939682870352"/>
    <n v="0.82748207677097896"/>
    <n v="0.87919547781775076"/>
    <n v="113.24074074074075"/>
    <n v="0.13384085692425401"/>
    <n v="1833.3610982569799"/>
    <n v="2712.0833333333335"/>
    <n v="38.169057535091781"/>
    <n v="7.0340136054421771"/>
    <n v="4.9862068965517246"/>
  </r>
  <r>
    <x v="5"/>
    <s v="SEA"/>
    <s v="Washington"/>
    <s v="GEG"/>
    <s v="Washington"/>
    <s v="SEAGEG"/>
    <s v="737-900"/>
    <n v="178"/>
    <x v="133"/>
    <n v="223"/>
    <n v="96.219512195121951"/>
    <n v="41"/>
    <n v="3945"/>
    <n v="18.73170731707317"/>
    <n v="768"/>
    <n v="1002"/>
    <n v="2176"/>
    <n v="1627454"/>
    <n v="0.54055905727596598"/>
    <n v="7298"/>
    <n v="43.373703119523306"/>
    <n v="0.81442205726405092"/>
    <n v="943"/>
    <n v="0.56834940442427684"/>
    <n v="1763"/>
    <n v="0.47386759581881532"/>
    <n v="4592"/>
    <n v="6642"/>
    <n v="4.9996988858777476"/>
    <n v="0.29434264861642961"/>
    <n v="137282"/>
    <n v="0.21203811304411216"/>
    <n v="98895"/>
    <n v="0.3785425448432897"/>
    <n v="176553"/>
    <n v="2.7980154459028905E-2"/>
    <n v="13050"/>
    <n v="1.5896158249750214E-2"/>
    <n v="7414"/>
    <n v="7.1200380787389425E-2"/>
    <n v="33208"/>
    <n v="1"/>
    <n v="159725"/>
    <n v="3895.731707317073"/>
    <n v="3682.5308542333069"/>
    <n v="0.25730887697502386"/>
    <n v="214820"/>
    <n v="5239.5121951219517"/>
    <n v="0.34606412866974251"/>
    <n v="142027"/>
    <n v="3464.0731707317073"/>
    <n v="0.2287982962600201"/>
    <n v="104180"/>
    <n v="0.16782869809521356"/>
    <n v="1"/>
    <n v="466402"/>
    <n v="466402"/>
    <n v="-154350"/>
    <n v="168563.70572916666"/>
    <n v="174003.87724550898"/>
    <n v="372578.7573529412"/>
    <n v="715146.34032761678"/>
    <n v="31281.705729166657"/>
    <n v="75108.877245508978"/>
    <n v="196025.7573529412"/>
    <n v="-9.4841390294287883E-2"/>
    <n v="-9.0309152639230603E-2"/>
    <n v="4.5322376550572807E-3"/>
    <n v="879735"/>
    <n v="0.54055905727596598"/>
    <n v="368187.44790874526"/>
    <n v="0.28658382971193042"/>
    <n v="0.38142522000621831"/>
    <n v="109.8083650190114"/>
    <n v="0.49241419291036503"/>
    <n v="7.1200380787389425E-2"/>
    <n v="-7376.0083006735813"/>
    <n v="-146973.99169932641"/>
    <n v="2.5741848286963052"/>
    <n v="0.99188162315698258"/>
    <n v="0.67984677807352434"/>
    <n v="56.094724900737383"/>
    <n v="0.22336953958173422"/>
    <n v="3274.4955995253958"/>
    <n v="5239.5121951219517"/>
    <n v="90.953728094852991"/>
    <n v="5.1873257287705954"/>
    <n v="4.9996988858777476"/>
  </r>
  <r>
    <x v="2"/>
    <s v="SFO"/>
    <s v="California"/>
    <s v="OGG"/>
    <s v="Hawaii"/>
    <s v="SFOOGG"/>
    <s v="A321"/>
    <n v="179.6"/>
    <x v="132"/>
    <n v="2338"/>
    <n v="115.5"/>
    <n v="10"/>
    <n v="1155"/>
    <n v="18"/>
    <n v="180"/>
    <n v="226"/>
    <n v="749"/>
    <n v="4199048"/>
    <n v="0.64309576837416482"/>
    <n v="1796"/>
    <n v="50.961722972972979"/>
    <n v="0.75630252100840334"/>
    <n v="238"/>
    <n v="0.50559284116331094"/>
    <n v="447"/>
    <n v="0.67356115107913672"/>
    <n v="1112"/>
    <n v="1864"/>
    <n v="6"/>
    <n v="0.25427993394556703"/>
    <n v="94391"/>
    <n v="0.18738500413513681"/>
    <n v="69559"/>
    <n v="0.49792165599433202"/>
    <n v="184833"/>
    <n v="1.4142976059308907E-2"/>
    <n v="5250"/>
    <n v="1.6141850009024565E-2"/>
    <n v="5992"/>
    <n v="3.012857985663063E-2"/>
    <n v="11184"/>
    <n v="1"/>
    <n v="230297"/>
    <n v="23029.7"/>
    <n v="4519.0191101296878"/>
    <n v="0.39286421016717843"/>
    <n v="66059"/>
    <n v="6605.9"/>
    <n v="0.11269020812009553"/>
    <n v="132656"/>
    <n v="13265.6"/>
    <n v="0.22629819174343227"/>
    <n v="157188"/>
    <n v="0.26814738996929377"/>
    <n v="1"/>
    <n v="371209"/>
    <n v="-586200"/>
    <n v="-214991"/>
    <n v="124805.87777777779"/>
    <n v="137579.08407079647"/>
    <n v="274411.61014686245"/>
    <n v="536796.57199543668"/>
    <n v="30414.877777777787"/>
    <n v="68020.084070796467"/>
    <n v="89578.610146862455"/>
    <n v="-5.119993865276129E-2"/>
    <n v="-4.6722410127356562E-2"/>
    <n v="4.4775285254047281E-3"/>
    <n v="2700390"/>
    <n v="0.64309576837416482"/>
    <n v="199806.08225108229"/>
    <n v="8.8403133281639082E-2"/>
    <n v="0.13960307193440036"/>
    <n v="311.70995670995671"/>
    <n v="0.13332333477756916"/>
    <n v="3.012857985663063E-2"/>
    <n v="-18801.357199543672"/>
    <n v="-196189.64280045632"/>
    <n v="2.0433671081561706"/>
    <n v="0.80174927326883338"/>
    <n v="0.85638192725509255"/>
    <n v="155.61297539149888"/>
    <n v="0.42344878491631399"/>
    <n v="2603.0517074619461"/>
    <n v="6605.9"/>
    <n v="22.664068885829121"/>
    <n v="9.7333333333333325"/>
    <n v="6"/>
  </r>
  <r>
    <x v="1"/>
    <s v="ANC"/>
    <s v="Alaska"/>
    <s v="LAX"/>
    <s v="California"/>
    <s v="ANCLAX"/>
    <s v="737-900"/>
    <n v="172.5"/>
    <x v="102"/>
    <n v="2345"/>
    <n v="129.625"/>
    <n v="8"/>
    <n v="1037"/>
    <n v="20.625"/>
    <n v="165"/>
    <n v="270"/>
    <n v="602"/>
    <n v="3236100"/>
    <n v="0.75144927536231887"/>
    <n v="1380"/>
    <n v="40.47026515151515"/>
    <n v="0.9269662921348315"/>
    <n v="178"/>
    <n v="0.81081081081081086"/>
    <n v="333"/>
    <n v="0.69354838709677424"/>
    <n v="868"/>
    <n v="7596"/>
    <n v="5.9996050552922595"/>
    <n v="0.22338130065319606"/>
    <n v="98867"/>
    <n v="0.21934824997232219"/>
    <n v="97082"/>
    <n v="0.43661106253374998"/>
    <n v="193241"/>
    <n v="9.5302004324514852E-3"/>
    <n v="4218"/>
    <n v="8.1609966718859082E-3"/>
    <n v="3612"/>
    <n v="0.10296818973639439"/>
    <n v="45573"/>
    <n v="1"/>
    <n v="168278"/>
    <n v="21034.75"/>
    <n v="4158.0651713051575"/>
    <n v="0.39104317374300246"/>
    <n v="45466"/>
    <n v="5683.25"/>
    <n v="0.10565355505413275"/>
    <n v="90970"/>
    <n v="11371.25"/>
    <n v="0.21139541422765268"/>
    <n v="125617"/>
    <n v="0.2919078569752121"/>
    <n v="1"/>
    <n v="442593"/>
    <n v="-430331"/>
    <n v="12262"/>
    <n v="106656.52121212121"/>
    <n v="119734.46666666666"/>
    <n v="278626.55813953484"/>
    <n v="505017.5460183227"/>
    <n v="7789.5212121212098"/>
    <n v="22652.46666666666"/>
    <n v="85385.558139534842"/>
    <n v="3.7891288897129258E-3"/>
    <n v="8.2631696339082027E-3"/>
    <n v="4.4740407441952769E-3"/>
    <n v="2431765"/>
    <n v="0.75144927536231887"/>
    <n v="131319.0549662488"/>
    <n v="0.13676740520997496"/>
    <n v="0.13297827632026205"/>
    <n v="382.85438765670204"/>
    <n v="0.16326413119688787"/>
    <n v="0.10296818973639439"/>
    <n v="-14478.443252290339"/>
    <n v="26740.443252290337"/>
    <n v="1.9680401184713514"/>
    <n v="1.0329922769451021"/>
    <n v="0.78882768512601442"/>
    <n v="291.53753753753756"/>
    <n v="0.28382057556265011"/>
    <n v="2247.8231773234183"/>
    <n v="5683.25"/>
    <n v="25.623751070510991"/>
    <n v="7.5506268081002892"/>
    <n v="5.9996050552922595"/>
  </r>
  <r>
    <x v="2"/>
    <s v="HNL"/>
    <s v="Hawaii"/>
    <s v="ANC"/>
    <s v="Alaska"/>
    <s v="HNLANC"/>
    <s v="737-900"/>
    <n v="160.19999999999999"/>
    <x v="116"/>
    <n v="2777"/>
    <n v="126.8"/>
    <n v="5"/>
    <n v="634"/>
    <n v="18.8"/>
    <n v="94"/>
    <n v="150"/>
    <n v="391"/>
    <n v="2224377"/>
    <n v="0.79151061173533088"/>
    <n v="801"/>
    <n v="26.977659574468085"/>
    <n v="0.90384615384615385"/>
    <n v="104"/>
    <n v="0.77319587628865982"/>
    <n v="194"/>
    <n v="0.77579365079365081"/>
    <n v="504"/>
    <n v="720"/>
    <n v="5.9958333333333336"/>
    <n v="0.22681700674431693"/>
    <n v="47554"/>
    <n v="0.22006792013660342"/>
    <n v="46139"/>
    <n v="0.51018802049051315"/>
    <n v="106965"/>
    <n v="1.3021205963998512E-2"/>
    <n v="2730"/>
    <n v="9.3151704203989355E-3"/>
    <n v="1953"/>
    <n v="2.0590676244169076E-2"/>
    <n v="4317"/>
    <n v="1"/>
    <n v="112175"/>
    <n v="22435"/>
    <n v="4158.0701131748101"/>
    <n v="0.39644673459362223"/>
    <n v="26400"/>
    <n v="5280"/>
    <n v="9.3302373909263436E-2"/>
    <n v="60641"/>
    <n v="12128.2"/>
    <n v="0.21431625970574411"/>
    <n v="83735"/>
    <n v="0.29593463179137025"/>
    <n v="1"/>
    <n v="209658"/>
    <n v="-282951"/>
    <n v="-73293"/>
    <n v="52612.936170212764"/>
    <n v="59673.106666666667"/>
    <n v="137878.15856777492"/>
    <n v="250164.20140465436"/>
    <n v="5058.9361702127644"/>
    <n v="13534.106666666667"/>
    <n v="30913.158567774924"/>
    <n v="-3.2949900129339585E-2"/>
    <n v="-2.8498658149706247E-2"/>
    <n v="4.4512419796333379E-3"/>
    <n v="1760618"/>
    <n v="0.79151061173533088"/>
    <n v="54088.244479495246"/>
    <n v="9.4254705924400412E-2"/>
    <n v="0.12720460605373998"/>
    <n v="323.88170347003154"/>
    <n v="0.1166300696687186"/>
    <n v="2.0590676244169076E-2"/>
    <n v="-9901.2402809308714"/>
    <n v="-63391.75971906913"/>
    <n v="1.827559828165336"/>
    <n v="0.95057050962128409"/>
    <n v="0.84826011707197602"/>
    <n v="237.82989690721649"/>
    <n v="0.39938852798366864"/>
    <n v="2247.8228636775898"/>
    <n v="5280"/>
    <n v="23.500926692692929"/>
    <n v="7.3864353312302837"/>
    <n v="5.9958333333333336"/>
  </r>
  <r>
    <x v="2"/>
    <s v="LAX"/>
    <s v="California"/>
    <s v="ANC"/>
    <s v="Alaska"/>
    <s v="LAXANC"/>
    <s v="737-800"/>
    <n v="159"/>
    <x v="83"/>
    <n v="2345"/>
    <n v="129.83333333333334"/>
    <n v="6"/>
    <n v="779"/>
    <n v="18.166666666666668"/>
    <n v="109"/>
    <n v="237"/>
    <n v="434"/>
    <n v="2237130"/>
    <n v="0.81656184486373162"/>
    <n v="954"/>
    <n v="32.721052631578942"/>
    <n v="0.86507936507936511"/>
    <n v="126"/>
    <n v="0.98750000000000004"/>
    <n v="240"/>
    <n v="0.73809523809523814"/>
    <n v="588"/>
    <n v="5121"/>
    <n v="5.9994141769185703"/>
    <n v="0.19080355749726946"/>
    <n v="61143"/>
    <n v="0.26849118427211732"/>
    <n v="86038"/>
    <n v="0.42991106256826339"/>
    <n v="137765"/>
    <n v="9.5022624434389132E-3"/>
    <n v="3045"/>
    <n v="5.4173818068341392E-3"/>
    <n v="1736"/>
    <n v="9.5874551412076764E-2"/>
    <n v="30723"/>
    <n v="1"/>
    <n v="136056"/>
    <n v="22676"/>
    <n v="4158.0569406466147"/>
    <n v="0.39280651559464042"/>
    <n v="35199"/>
    <n v="5866.5"/>
    <n v="0.1016228357618609"/>
    <n v="73551"/>
    <n v="12258.5"/>
    <n v="0.21234868016479536"/>
    <n v="101563"/>
    <n v="0.29322196847870335"/>
    <n v="1"/>
    <n v="320450"/>
    <n v="-346369"/>
    <n v="-25919"/>
    <n v="70679.064220183485"/>
    <n v="87127.088607594938"/>
    <n v="186649.35483870967"/>
    <n v="344455.50766648806"/>
    <n v="9536.0642201834853"/>
    <n v="1089.0886075949384"/>
    <n v="48884.354838709667"/>
    <n v="-1.1585826483038537E-2"/>
    <n v="-7.1523553491535967E-3"/>
    <n v="4.4334711338849401E-3"/>
    <n v="1826755"/>
    <n v="0.81656184486373162"/>
    <n v="65086.296534018009"/>
    <n v="0.14324156396811988"/>
    <n v="0.1548273904511584"/>
    <n v="371.9216944801027"/>
    <n v="0.15860200191049156"/>
    <n v="9.5874551412076764E-2"/>
    <n v="-9918.2512777480151"/>
    <n v="-16000.748722251985"/>
    <n v="1.6246582059157073"/>
    <n v="1.2002310964182688"/>
    <n v="0.7844176920310143"/>
    <n v="358.49166666666667"/>
    <n v="0.31693867998127634"/>
    <n v="2247.8188837059679"/>
    <n v="5866.5"/>
    <n v="23.807302557503622"/>
    <n v="6.1373555840821563"/>
    <n v="5.9994141769185703"/>
  </r>
  <r>
    <x v="5"/>
    <s v="SEA"/>
    <s v="Washington"/>
    <s v="JNU"/>
    <s v="Alaska"/>
    <s v="SEAJNU"/>
    <s v="737-800"/>
    <n v="156.62962962962962"/>
    <x v="72"/>
    <n v="909"/>
    <n v="70.481481481481481"/>
    <n v="27"/>
    <n v="1903"/>
    <n v="12.037037037037036"/>
    <n v="325"/>
    <n v="707"/>
    <n v="871"/>
    <n v="3844161"/>
    <n v="0.44998817687396547"/>
    <n v="4229"/>
    <n v="67.968720732226473"/>
    <n v="0.58348294434470382"/>
    <n v="557"/>
    <n v="0.66698113207547172"/>
    <n v="1060"/>
    <n v="0.33346094946401222"/>
    <n v="2612"/>
    <n v="9162"/>
    <n v="4.9997817070508619"/>
    <n v="0.20288972847315498"/>
    <n v="91990"/>
    <n v="0.33153138846799396"/>
    <n v="150316"/>
    <n v="0.35111237563382364"/>
    <n v="159194"/>
    <n v="1.1513038184909979E-2"/>
    <n v="5220"/>
    <n v="1.921045260355669E-3"/>
    <n v="871"/>
    <n v="0.10103242397976175"/>
    <n v="45808"/>
    <n v="1"/>
    <n v="250298"/>
    <n v="9270.2962962962956"/>
    <n v="3682.5468730842908"/>
    <n v="0.32297974747246649"/>
    <n v="138848"/>
    <n v="5142.5185185185182"/>
    <n v="0.17916680108133914"/>
    <n v="222564"/>
    <n v="8243.1111111111113"/>
    <n v="0.28719232481466905"/>
    <n v="163255"/>
    <n v="0.21066112663152531"/>
    <n v="1"/>
    <n v="453399"/>
    <n v="453399"/>
    <n v="-321566"/>
    <n v="157656.70769230768"/>
    <n v="225367.69448373409"/>
    <n v="477399.22847301955"/>
    <n v="860423.63064906129"/>
    <n v="65666.707692307682"/>
    <n v="75051.694483734085"/>
    <n v="318205.22847301955"/>
    <n v="-8.3650502671454185E-2"/>
    <n v="-7.9228947095212499E-2"/>
    <n v="4.4215555762416869E-3"/>
    <n v="1729827"/>
    <n v="0.44998817687396547"/>
    <n v="498190.57593273779"/>
    <n v="0.11794485194558708"/>
    <n v="0.20159535461704128"/>
    <n v="214.18339464004205"/>
    <n v="0.23562529663370962"/>
    <n v="0.10103242397976175"/>
    <n v="-16997.17150552079"/>
    <n v="-304568.82849447918"/>
    <n v="1.7395525755079135"/>
    <n v="1.4936590709368169"/>
    <n v="0.64195658508769748"/>
    <n v="141.80754716981133"/>
    <n v="0.36006916645162429"/>
    <n v="3274.5062376092978"/>
    <n v="5142.5185185185182"/>
    <n v="27.998172975730551"/>
    <n v="3.2007356805044664"/>
    <n v="4.9997817070508619"/>
  </r>
  <r>
    <x v="5"/>
    <s v="ANC"/>
    <s v="Alaska"/>
    <s v="LAX"/>
    <s v="California"/>
    <s v="ANCLAX"/>
    <s v="737-Max 9"/>
    <n v="178"/>
    <x v="61"/>
    <n v="2345"/>
    <n v="154.75"/>
    <n v="4"/>
    <n v="619"/>
    <n v="23"/>
    <n v="92"/>
    <n v="172"/>
    <n v="355"/>
    <n v="1669640"/>
    <n v="0.8693820224719101"/>
    <n v="712"/>
    <n v="20.887878787878787"/>
    <n v="1"/>
    <n v="92"/>
    <n v="1"/>
    <n v="172"/>
    <n v="0.7924107142857143"/>
    <n v="448"/>
    <n v="3785"/>
    <n v="5"/>
    <n v="0.21423517136335107"/>
    <n v="53589"/>
    <n v="0.25182597015283381"/>
    <n v="62992"/>
    <n v="0.44550873307454597"/>
    <n v="111440"/>
    <n v="8.5151974286502407E-3"/>
    <n v="2130"/>
    <n v="4.2575987143251203E-3"/>
    <n v="1065"/>
    <n v="7.5657329266293816E-2"/>
    <n v="18925"/>
    <n v="1"/>
    <n v="70907"/>
    <n v="17726.75"/>
    <n v="3394.6481938198172"/>
    <n v="0.3482781824522454"/>
    <n v="20958"/>
    <n v="5239.5"/>
    <n v="0.10294067084821187"/>
    <n v="61558"/>
    <n v="15389.5"/>
    <n v="0.30235813608522888"/>
    <n v="50170"/>
    <n v="0.24642301061431385"/>
    <n v="1"/>
    <n v="250141"/>
    <n v="250141"/>
    <n v="46548"/>
    <n v="53589"/>
    <n v="62992"/>
    <n v="140634.14084507042"/>
    <n v="257215.14084507042"/>
    <n v="0"/>
    <n v="0"/>
    <n v="29194.140845070418"/>
    <n v="2.7879063750269519E-2"/>
    <n v="3.2250386437356317E-2"/>
    <n v="4.3713226870867976E-3"/>
    <n v="1451555"/>
    <n v="0.8693820224719101"/>
    <n v="34738.429725363501"/>
    <n v="0.14981732589061114"/>
    <n v="0.12193826214034163"/>
    <n v="373.5315024232633"/>
    <n v="0.15928848717409949"/>
    <n v="7.5657329266293816E-2"/>
    <n v="-7298.5352112676046"/>
    <n v="53846.535211267605"/>
    <n v="1.8188336200155475"/>
    <n v="1.1435682739543676"/>
    <n v="0.77672670499646967"/>
    <n v="366.23255813953489"/>
    <n v="0.20056688027952235"/>
    <n v="2947.0680400406209"/>
    <n v="5239.5"/>
    <n v="29.634411722036852"/>
    <n v="5.1615508885298871"/>
    <n v="5"/>
  </r>
  <r>
    <x v="5"/>
    <s v="SFO"/>
    <s v="California"/>
    <s v="YVR"/>
    <s v="British Columbia"/>
    <s v="SFOYVR"/>
    <s v="737-Max 9"/>
    <n v="175.13043478260869"/>
    <x v="56"/>
    <n v="800"/>
    <n v="94.913043478260875"/>
    <n v="23"/>
    <n v="2183"/>
    <n v="15.043478260869565"/>
    <n v="346"/>
    <n v="565"/>
    <n v="1272"/>
    <n v="3222400"/>
    <n v="0.54195630585898713"/>
    <n v="4028"/>
    <n v="23.953222996515681"/>
    <n v="0.66795366795366795"/>
    <n v="518"/>
    <n v="0.58367768595041325"/>
    <n v="968"/>
    <n v="0.5001966181675187"/>
    <n v="2543"/>
    <n v="146"/>
    <n v="5"/>
    <n v="0.2129109251968504"/>
    <n v="86527"/>
    <n v="0.26693405511811025"/>
    <n v="108482"/>
    <n v="0.49644192913385826"/>
    <n v="201754"/>
    <n v="1.8786909448818896E-2"/>
    <n v="7635"/>
    <n v="3.1299212598425198E-3"/>
    <n v="1272"/>
    <n v="1.796259842519685E-3"/>
    <n v="730"/>
    <n v="1"/>
    <n v="81313"/>
    <n v="3535.3478260869565"/>
    <n v="3394.657997039817"/>
    <n v="0.24841367553745619"/>
    <n v="117890"/>
    <n v="5125.652173913043"/>
    <n v="0.36015751736020946"/>
    <n v="70592"/>
    <n v="3069.217391304348"/>
    <n v="0.21566069611919506"/>
    <n v="57534"/>
    <n v="0.1757681109831393"/>
    <n v="1"/>
    <n v="406400"/>
    <n v="406400"/>
    <n v="79071"/>
    <n v="129540.42196531792"/>
    <n v="185859.42654867255"/>
    <n v="403349.38836477988"/>
    <n v="718749.2368787704"/>
    <n v="43013.421965317917"/>
    <n v="77377.426548672549"/>
    <n v="201595.38836477988"/>
    <n v="2.4537922045680238E-2"/>
    <n v="2.88823242314501E-2"/>
    <n v="4.344402185769862E-3"/>
    <n v="1746400"/>
    <n v="0.54195630585898713"/>
    <n v="342858.97846999532"/>
    <n v="0.12611717974180736"/>
    <n v="0.10157925769612711"/>
    <n v="185.83142464498397"/>
    <n v="0.23228928080622996"/>
    <n v="1.796259842519685E-3"/>
    <n v="-13999.401603424798"/>
    <n v="93070.401603424805"/>
    <n v="1.6962426885516995"/>
    <n v="1.1380161571150902"/>
    <n v="0.8056416229818375"/>
    <n v="112.06818181818181"/>
    <n v="0.14156988188976377"/>
    <n v="2947.0773102337234"/>
    <n v="5125.652173913043"/>
    <n v="91.135961132142711"/>
    <n v="4.0801649106733855"/>
    <n v="5"/>
  </r>
  <r>
    <x v="3"/>
    <s v="SEA"/>
    <s v="Washington"/>
    <s v="GEG"/>
    <s v="Washington"/>
    <s v="SEAGEG"/>
    <s v="737-900"/>
    <n v="178"/>
    <x v="133"/>
    <n v="223"/>
    <n v="148.58823529411765"/>
    <n v="17"/>
    <n v="2526"/>
    <n v="19.647058823529413"/>
    <n v="334"/>
    <n v="544"/>
    <n v="1648"/>
    <n v="674798"/>
    <n v="0.83476536682088565"/>
    <n v="3026"/>
    <n v="17.984218366631616"/>
    <n v="0.8542199488491049"/>
    <n v="391"/>
    <n v="0.7441860465116279"/>
    <n v="731"/>
    <n v="0.86554621848739499"/>
    <n v="1904"/>
    <n v="2734"/>
    <n v="4.9992684711046085"/>
    <n v="0.21641766552771588"/>
    <n v="59348"/>
    <n v="0.19357908900955043"/>
    <n v="53085"/>
    <n v="0.49515915530450827"/>
    <n v="135787"/>
    <n v="3.6046515868124816E-2"/>
    <n v="9885"/>
    <n v="8.9560185100773446E-3"/>
    <n v="2456"/>
    <n v="4.9841555780023264E-2"/>
    <n v="13668"/>
    <n v="1"/>
    <n v="66228"/>
    <n v="3895.7647058823532"/>
    <n v="3682.5620468933553"/>
    <n v="0.25731003240269479"/>
    <n v="89072"/>
    <n v="5239.5294117647063"/>
    <n v="0.34606388847878283"/>
    <n v="58889"/>
    <n v="3464.0588235294117"/>
    <n v="0.22879643803470273"/>
    <n v="43197"/>
    <n v="0.16782964108381962"/>
    <n v="0.99999999999999989"/>
    <n v="274229"/>
    <n v="274229"/>
    <n v="16843"/>
    <n v="69476.251497005986"/>
    <n v="71332.96875"/>
    <n v="156880.12621359222"/>
    <n v="297689.34646059817"/>
    <n v="10128.251497005986"/>
    <n v="18247.96875"/>
    <n v="21093.126213592215"/>
    <n v="2.4960062122294374E-2"/>
    <n v="2.9272406789151384E-2"/>
    <n v="4.3123446668570098E-3"/>
    <n v="563298"/>
    <n v="0.83476536682088565"/>
    <n v="51575.811559778289"/>
    <n v="0.40638680019798518"/>
    <n v="0.38142673807569077"/>
    <n v="103.15162311955662"/>
    <n v="0.46256333237469333"/>
    <n v="4.9841555780023264E-2"/>
    <n v="-2909.9615565057766"/>
    <n v="19752.961556505776"/>
    <n v="1.8503823746816461"/>
    <n v="0.88529211708293276"/>
    <n v="0.86940753881925015"/>
    <n v="72.61969904240766"/>
    <n v="0.15752163337940189"/>
    <n v="3274.4820374992873"/>
    <n v="5239.5294117647063"/>
    <n v="140.45647959250795"/>
    <n v="4.885589865399842"/>
    <n v="4.9992684711046085"/>
  </r>
  <r>
    <x v="4"/>
    <s v="JNU"/>
    <s v="Alaska"/>
    <s v="SEA"/>
    <s v="Washington"/>
    <s v="JNUSEA"/>
    <s v="737-800"/>
    <n v="159.19999999999999"/>
    <x v="73"/>
    <n v="909"/>
    <n v="81"/>
    <n v="25"/>
    <n v="2025"/>
    <n v="12.6"/>
    <n v="315"/>
    <n v="400"/>
    <n v="1310"/>
    <n v="3617820"/>
    <n v="0.50879396984924619"/>
    <n v="3980"/>
    <n v="60.141378574477166"/>
    <n v="0.6"/>
    <n v="525"/>
    <n v="0.4"/>
    <n v="1000"/>
    <n v="0.53360488798370675"/>
    <n v="2455"/>
    <n v="31422"/>
    <n v="4.999936350327796"/>
    <n v="0.17656767376997376"/>
    <n v="102809"/>
    <n v="0.1447779701303876"/>
    <n v="84299"/>
    <n v="0.38183366995040052"/>
    <n v="222328"/>
    <n v="1.3499031367214871E-2"/>
    <n v="7860"/>
    <n v="1.3499031367214871E-2"/>
    <n v="7860"/>
    <n v="0.26982262341480839"/>
    <n v="157108"/>
    <n v="1"/>
    <n v="221473"/>
    <n v="8858.92"/>
    <n v="3682.5394636695082"/>
    <n v="0.31919527043387025"/>
    <n v="130988"/>
    <n v="5239.5200000000004"/>
    <n v="0.18878486354360033"/>
    <n v="196933"/>
    <n v="7877.32"/>
    <n v="0.28382729358591507"/>
    <n v="144454"/>
    <n v="0.20819257243661435"/>
    <n v="1"/>
    <n v="582264"/>
    <n v="582264"/>
    <n v="-111584"/>
    <n v="171348.33333333334"/>
    <n v="210747.5"/>
    <n v="416652.85496183205"/>
    <n v="798748.68829516543"/>
    <n v="68539.333333333343"/>
    <n v="126448.5"/>
    <n v="194324.85496183205"/>
    <n v="-3.0842883283303205E-2"/>
    <n v="-2.6538493476235242E-2"/>
    <n v="4.3043898070679633E-3"/>
    <n v="1840725"/>
    <n v="0.50879396984924619"/>
    <n v="410459.24938271614"/>
    <n v="0.16094333051395593"/>
    <n v="0.19178621379725913"/>
    <n v="209.95358024691359"/>
    <n v="0.23097203547515247"/>
    <n v="0.26982262341480839"/>
    <n v="-15572.507531806617"/>
    <n v="-96011.492468193377"/>
    <n v="1.9035701143361439"/>
    <n v="0.81944435760411882"/>
    <n v="0.88031826165759897"/>
    <n v="84.299000000000007"/>
    <n v="0.24809021337400217"/>
    <n v="3274.5009287760913"/>
    <n v="5239.5200000000004"/>
    <n v="33.670661497928663"/>
    <n v="7.7629629629629626"/>
    <n v="4.999936350327796"/>
  </r>
  <r>
    <x v="1"/>
    <s v="HNL"/>
    <s v="Hawaii"/>
    <s v="ANC"/>
    <s v="Alaska"/>
    <s v="HNLANC"/>
    <s v="737-Max 9"/>
    <n v="178"/>
    <x v="138"/>
    <n v="2777"/>
    <n v="126.57142857142857"/>
    <n v="7"/>
    <n v="886"/>
    <n v="23"/>
    <n v="161"/>
    <n v="279"/>
    <n v="446"/>
    <n v="3460142"/>
    <n v="0.7110754414125201"/>
    <n v="1246"/>
    <n v="41.965248226950351"/>
    <n v="1"/>
    <n v="161"/>
    <n v="0.92691029900332222"/>
    <n v="301"/>
    <n v="0.56887755102040816"/>
    <n v="784"/>
    <n v="1010"/>
    <n v="6"/>
    <n v="0.2679610904410305"/>
    <n v="83688"/>
    <n v="0.28333344006352579"/>
    <n v="88489"/>
    <n v="0.41075968416401443"/>
    <n v="128286"/>
    <n v="9.97393648699706E-3"/>
    <n v="3115"/>
    <n v="8.5682998520719526E-3"/>
    <n v="2676"/>
    <n v="1.9403548992360253E-2"/>
    <n v="6060"/>
    <n v="1"/>
    <n v="184534"/>
    <n v="26362"/>
    <n v="4397.3050987814977"/>
    <n v="0.40134496475557269"/>
    <n v="46043"/>
    <n v="6577.5714285714284"/>
    <n v="0.1001394117736614"/>
    <n v="99318"/>
    <n v="14188.285714285714"/>
    <n v="0.21600777748053998"/>
    <n v="129894"/>
    <n v="0.28250784599022594"/>
    <n v="1"/>
    <n v="312314"/>
    <n v="-459789"/>
    <n v="-147475"/>
    <n v="83688"/>
    <n v="95466.627240143367"/>
    <n v="225507.22869955158"/>
    <n v="404661.85593969491"/>
    <n v="0"/>
    <n v="6977.6272401433671"/>
    <n v="97221.228699551575"/>
    <n v="-4.2621083180979277E-2"/>
    <n v="-3.8319077411121324E-2"/>
    <n v="4.3020057698579528E-3"/>
    <n v="2460422"/>
    <n v="0.7110754414125201"/>
    <n v="124437.29119638825"/>
    <n v="9.0260457518795467E-2"/>
    <n v="0.13288154069977476"/>
    <n v="345.65914221218964"/>
    <n v="0.12447214339653929"/>
    <n v="1.9403548992360253E-2"/>
    <n v="-14885.55084852785"/>
    <n v="-132589.44915147216"/>
    <n v="2.1555810460059539"/>
    <n v="1.219129484580735"/>
    <n v="0.67856310807938802"/>
    <n v="293.98338870431894"/>
    <n v="0.41590834864911597"/>
    <n v="2366.6725253925065"/>
    <n v="6577.5714285714284"/>
    <n v="21.112707238343109"/>
    <n v="6.5361173814898423"/>
    <n v="6"/>
  </r>
  <r>
    <x v="3"/>
    <s v="LAX"/>
    <s v="California"/>
    <s v="ANC"/>
    <s v="Alaska"/>
    <s v="LAXANC"/>
    <s v="737-800"/>
    <n v="159"/>
    <x v="83"/>
    <n v="2345"/>
    <n v="145"/>
    <n v="3"/>
    <n v="435"/>
    <n v="21"/>
    <n v="63"/>
    <n v="120"/>
    <n v="252"/>
    <n v="1118565"/>
    <n v="0.91194968553459121"/>
    <n v="477"/>
    <n v="16.360526315789471"/>
    <n v="1"/>
    <n v="63"/>
    <n v="1"/>
    <n v="120"/>
    <n v="0.8571428571428571"/>
    <n v="294"/>
    <n v="121"/>
    <n v="5"/>
    <n v="0.21458197879066432"/>
    <n v="38284"/>
    <n v="0.27978499204089413"/>
    <n v="49917"/>
    <n v="0.48535972916619957"/>
    <n v="86594"/>
    <n v="8.4075062215546031E-3"/>
    <n v="1500"/>
    <n v="8.4747662713270406E-3"/>
    <n v="1512"/>
    <n v="3.3910275093603569E-3"/>
    <n v="605"/>
    <n v="1"/>
    <n v="60248"/>
    <n v="20082.666666666668"/>
    <n v="3682.5221167765808"/>
    <n v="0.35684332725248169"/>
    <n v="15719"/>
    <n v="5239.666666666667"/>
    <n v="9.3102181999099712E-2"/>
    <n v="53573"/>
    <n v="17857.666666666668"/>
    <n v="0.31730792011182452"/>
    <n v="39296"/>
    <n v="0.2327465706365941"/>
    <n v="1"/>
    <n v="178412"/>
    <n v="178412"/>
    <n v="9576"/>
    <n v="38284"/>
    <n v="49917"/>
    <n v="101026.33333333334"/>
    <n v="189227.33333333334"/>
    <n v="0"/>
    <n v="0"/>
    <n v="14432.333333333343"/>
    <n v="8.5609687411996628E-3"/>
    <n v="1.2861816503983032E-2"/>
    <n v="4.3008477627833695E-3"/>
    <n v="1020075"/>
    <n v="0.91194968553459121"/>
    <n v="17167.572413793096"/>
    <n v="0.15950078895728009"/>
    <n v="0.15093982021608043"/>
    <n v="408.75172413793103"/>
    <n v="0.17430777148739063"/>
    <n v="3.3910275093603569E-3"/>
    <n v="-4810.777777777781"/>
    <n v="14386.777777777781"/>
    <n v="1.6583115731489542"/>
    <n v="1.1351587574015274"/>
    <n v="0.80376639456949861"/>
    <n v="415.97500000000002"/>
    <n v="0.22025424298813981"/>
    <n v="3274.5279073508127"/>
    <n v="5239.666666666667"/>
    <n v="26.588386681679271"/>
    <n v="6.9241379310344824"/>
    <n v="5"/>
  </r>
  <r>
    <x v="3"/>
    <s v="SEA"/>
    <s v="Washington"/>
    <s v="JNU"/>
    <s v="Alaska"/>
    <s v="SEAJNU"/>
    <s v="737-900"/>
    <n v="178"/>
    <x v="139"/>
    <n v="909"/>
    <n v="111.8"/>
    <n v="20"/>
    <n v="2236"/>
    <n v="15.3"/>
    <n v="306"/>
    <n v="478"/>
    <n v="1452"/>
    <n v="3236040"/>
    <n v="0.62808988764044948"/>
    <n v="3560"/>
    <n v="51.297147722435078"/>
    <n v="0.66521739130434787"/>
    <n v="460"/>
    <n v="0.55581395348837215"/>
    <n v="860"/>
    <n v="0.64821428571428574"/>
    <n v="2240"/>
    <n v="27715"/>
    <n v="5"/>
    <n v="0.1705591994698985"/>
    <n v="106563"/>
    <n v="0.16380968843732094"/>
    <n v="102346"/>
    <n v="0.418741777184508"/>
    <n v="261624"/>
    <n v="1.3924767840508591E-2"/>
    <n v="8700"/>
    <n v="1.1168624136904476E-2"/>
    <n v="6978"/>
    <n v="0.22179594293085952"/>
    <n v="138575"/>
    <n v="1"/>
    <n v="188904"/>
    <n v="9445.2000000000007"/>
    <n v="3682.5439305542877"/>
    <n v="0.32298017706256688"/>
    <n v="104791"/>
    <n v="5239.55"/>
    <n v="0.17916727933004831"/>
    <n v="167972"/>
    <n v="8398.6"/>
    <n v="0.28719151686334587"/>
    <n v="123211"/>
    <n v="0.21066102674403892"/>
    <n v="1"/>
    <n v="624786"/>
    <n v="624786"/>
    <n v="39908"/>
    <n v="160192.74509803922"/>
    <n v="184137.15481171547"/>
    <n v="403607.27272727271"/>
    <n v="747937.17263702746"/>
    <n v="53629.745098039217"/>
    <n v="81791.154811715474"/>
    <n v="141983.27272727271"/>
    <n v="1.2332356831188737E-2"/>
    <n v="1.6618524070113896E-2"/>
    <n v="4.2861672389251596E-3"/>
    <n v="2032524"/>
    <n v="0.62808988764044948"/>
    <n v="287899.53667262965"/>
    <n v="0.19307116104868913"/>
    <n v="0.18073880421750041"/>
    <n v="217.44677996422183"/>
    <n v="0.23921537949859387"/>
    <n v="0.22179594293085952"/>
    <n v="-13870.20863185137"/>
    <n v="53778.208631851368"/>
    <n v="1.7527037562120809"/>
    <n v="0.90039346275245802"/>
    <n v="0.88366870275684317"/>
    <n v="119.00697674418605"/>
    <n v="0.19720512303412688"/>
    <n v="3274.4900536942828"/>
    <n v="5239.55"/>
    <n v="43.589168195058797"/>
    <n v="7.0116279069767442"/>
    <n v="5"/>
  </r>
  <r>
    <x v="1"/>
    <s v="JNU"/>
    <s v="Alaska"/>
    <s v="SEA"/>
    <s v="Washington"/>
    <s v="JNUSEA"/>
    <s v="737-800"/>
    <n v="159.68"/>
    <x v="73"/>
    <n v="909"/>
    <n v="88.84"/>
    <n v="25"/>
    <n v="2221"/>
    <n v="12.08"/>
    <n v="302"/>
    <n v="503"/>
    <n v="1417"/>
    <n v="3628728"/>
    <n v="0.55636272545090182"/>
    <n v="3992"/>
    <n v="60.141378574477166"/>
    <n v="0.57523809523809522"/>
    <n v="525"/>
    <n v="0.503"/>
    <n v="1000"/>
    <n v="0.57438184029185246"/>
    <n v="2467"/>
    <n v="19078"/>
    <n v="5.9997903344166055"/>
    <n v="0.17632684391386161"/>
    <n v="108885"/>
    <n v="0.18472336029071218"/>
    <n v="114070"/>
    <n v="0.42145654053808956"/>
    <n v="260257"/>
    <n v="1.6069167214558928E-2"/>
    <n v="9923"/>
    <n v="1.6062689670584503E-2"/>
    <n v="9919"/>
    <n v="0.1853613983721932"/>
    <n v="114464"/>
    <n v="1"/>
    <n v="250071"/>
    <n v="10002.84"/>
    <n v="4158.0523414560585"/>
    <n v="0.34800040078263944"/>
    <n v="146663"/>
    <n v="5866.52"/>
    <n v="0.20409716752436008"/>
    <n v="135187"/>
    <n v="5407.48"/>
    <n v="0.18812709262810431"/>
    <n v="186673"/>
    <n v="0.25977533906489619"/>
    <n v="1"/>
    <n v="617518"/>
    <n v="-718594"/>
    <n v="-101076"/>
    <n v="189286.83774834438"/>
    <n v="226779.32405566602"/>
    <n v="453107.98800282285"/>
    <n v="869174.14980683324"/>
    <n v="80401.837748344376"/>
    <n v="112709.32405566602"/>
    <n v="192850.98800282285"/>
    <n v="-2.7854388645277353E-2"/>
    <n v="-2.3599871362010784E-2"/>
    <n v="4.2545172832665692E-3"/>
    <n v="2018889"/>
    <n v="0.55636272545090182"/>
    <n v="401129.50652859069"/>
    <n v="0.17017478300936306"/>
    <n v="0.1980291716546404"/>
    <n v="226.49887438090951"/>
    <n v="0.24917367918691916"/>
    <n v="0.1853613983721932"/>
    <n v="-15438.48599227333"/>
    <n v="-85637.51400772667"/>
    <n v="1.7134110907841691"/>
    <n v="0.94237609993129323"/>
    <n v="0.87153752631010051"/>
    <n v="114.07"/>
    <n v="0.30229564158453681"/>
    <n v="2247.8201066273987"/>
    <n v="5866.52"/>
    <n v="36.929648981184968"/>
    <n v="8.933813597478613"/>
    <n v="5.9997903344166055"/>
  </r>
  <r>
    <x v="5"/>
    <s v="LAX"/>
    <s v="California"/>
    <s v="YVR"/>
    <s v="British Columbia"/>
    <s v="LAXYVR"/>
    <s v="737-900"/>
    <n v="170.90909090909091"/>
    <x v="136"/>
    <n v="1080"/>
    <n v="124.36363636363636"/>
    <n v="11"/>
    <n v="1368"/>
    <n v="22"/>
    <n v="242"/>
    <n v="395"/>
    <n v="732"/>
    <n v="2030400"/>
    <n v="0.72765957446808516"/>
    <n v="1880"/>
    <n v="6.9673975672215107"/>
    <n v="1"/>
    <n v="242"/>
    <n v="0.87389380530973448"/>
    <n v="452"/>
    <n v="0.61668070766638583"/>
    <n v="1187"/>
    <n v="0"/>
    <e v="#DIV/0!"/>
    <n v="0.27742073070249418"/>
    <n v="85857"/>
    <n v="0.27888123095614298"/>
    <n v="86309"/>
    <n v="0.42476969655845392"/>
    <n v="131459"/>
    <n v="1.420110313005884E-2"/>
    <n v="4395"/>
    <n v="4.727238652850076E-3"/>
    <n v="1463"/>
    <n v="0"/>
    <n v="0"/>
    <n v="1"/>
    <n v="25658"/>
    <n v="2332.5454545454545"/>
    <n v="3682.5801531276775"/>
    <n v="0.21342006105320946"/>
    <n v="55015"/>
    <n v="5001.363636363636"/>
    <n v="0.45760794523510478"/>
    <n v="22815"/>
    <n v="2074.090909090909"/>
    <n v="0.18977233973532517"/>
    <n v="16735"/>
    <n v="0.13919965397636061"/>
    <n v="1"/>
    <n v="309483"/>
    <n v="309483"/>
    <n v="189260"/>
    <n v="85857"/>
    <n v="98763.716455696209"/>
    <n v="213171.9030054645"/>
    <n v="397792.61946116074"/>
    <n v="0"/>
    <n v="12454.716455696209"/>
    <n v="81712.903005464497"/>
    <n v="9.321315996847912E-2"/>
    <n v="9.7429419167793213E-2"/>
    <n v="4.216259199314093E-3"/>
    <n v="1477440"/>
    <n v="0.72765957446808516"/>
    <n v="115829.89473684208"/>
    <n v="0.15242464539007092"/>
    <n v="5.9211485421591804E-2"/>
    <n v="226.23026315789474"/>
    <n v="0.20947246588693957"/>
    <n v="0"/>
    <n v="-8560.6926782873361"/>
    <n v="197820.69267828733"/>
    <n v="2.1979186346794419"/>
    <n v="1.1829568889196544"/>
    <n v="0.68610545628971475"/>
    <n v="190.94911504424778"/>
    <n v="5.40740525327724E-2"/>
    <n v="3274.5368381638464"/>
    <n v="5001.363636363636"/>
    <n v="196.34303723901564"/>
    <n v="4.2821637426900585"/>
    <e v="#DIV/0!"/>
  </r>
  <r>
    <x v="3"/>
    <s v="LAX"/>
    <s v="California"/>
    <s v="ANC"/>
    <s v="Alaska"/>
    <s v="LAXANC"/>
    <s v="737-900"/>
    <n v="165.28571428571428"/>
    <x v="101"/>
    <n v="2345"/>
    <n v="131.85714285714286"/>
    <n v="7"/>
    <n v="923"/>
    <n v="21.428571428571427"/>
    <n v="150"/>
    <n v="268"/>
    <n v="506"/>
    <n v="2713165"/>
    <n v="0.797752808988764"/>
    <n v="1157"/>
    <n v="35.447807017543859"/>
    <n v="1"/>
    <n v="150"/>
    <n v="0.95714285714285718"/>
    <n v="280"/>
    <n v="0.69505494505494503"/>
    <n v="728"/>
    <n v="2877"/>
    <n v="5"/>
    <n v="0.23123922755856141"/>
    <n v="88144"/>
    <n v="0.26906902495140106"/>
    <n v="102564"/>
    <n v="0.45134988365107392"/>
    <n v="172046"/>
    <n v="7.9489796186063832E-3"/>
    <n v="3030"/>
    <n v="2.6549067241021982E-3"/>
    <n v="1012"/>
    <n v="3.7737977496255057E-2"/>
    <n v="14385"/>
    <n v="1"/>
    <n v="130538"/>
    <n v="18648.285714285714"/>
    <n v="3682.5409237698123"/>
    <n v="0.35684449936032714"/>
    <n v="34057"/>
    <n v="4865.2857142857147"/>
    <n v="9.3099734289744454E-2"/>
    <n v="116074"/>
    <n v="16582"/>
    <n v="0.31730506380326506"/>
    <n v="85143"/>
    <n v="0.2327507025466633"/>
    <n v="1"/>
    <n v="381181"/>
    <n v="381181"/>
    <n v="15369"/>
    <n v="88144"/>
    <n v="107156.41791044775"/>
    <n v="247528.6324110672"/>
    <n v="442829.05032151495"/>
    <n v="0"/>
    <n v="4592.4179104477516"/>
    <n v="75482.632411067199"/>
    <n v="5.6646020422642931E-3"/>
    <n v="9.8808192288613352E-3"/>
    <n v="4.216217186597042E-3"/>
    <n v="2164435"/>
    <n v="0.797752808988764"/>
    <n v="92990.535211267648"/>
    <n v="0.14049311413054497"/>
    <n v="0.13482851208828067"/>
    <n v="397.39544962080174"/>
    <n v="0.16946501049927579"/>
    <n v="3.7737977496255057E-2"/>
    <n v="-11439.292903073565"/>
    <n v="26808.292903073565"/>
    <n v="1.8758488672764464"/>
    <n v="1.1693197042623926"/>
    <n v="0.75441367131189996"/>
    <n v="366.3"/>
    <n v="0.22336632728283939"/>
    <n v="3274.5043986092724"/>
    <n v="4865.2857142857147"/>
    <n v="26.038282129644525"/>
    <n v="4.3791982665222102"/>
    <n v="5"/>
  </r>
  <r>
    <x v="1"/>
    <s v="SEA"/>
    <s v="Washington"/>
    <s v="JNU"/>
    <s v="Alaska"/>
    <s v="SEAJNU"/>
    <s v="737-800"/>
    <n v="159.68"/>
    <x v="72"/>
    <n v="909"/>
    <n v="88.84"/>
    <n v="25"/>
    <n v="2221"/>
    <n v="12.08"/>
    <n v="302"/>
    <n v="503"/>
    <n v="1417"/>
    <n v="3628728"/>
    <n v="0.55636272545090182"/>
    <n v="3992"/>
    <n v="64.121434653043835"/>
    <n v="0.57523809523809522"/>
    <n v="525"/>
    <n v="0.503"/>
    <n v="1000"/>
    <n v="0.57438184029185246"/>
    <n v="2467"/>
    <n v="19078"/>
    <n v="5.9997903344166055"/>
    <n v="0.1647715216701181"/>
    <n v="100174"/>
    <n v="0.19103982682985804"/>
    <n v="116144"/>
    <n v="0.42327500135700385"/>
    <n v="257333"/>
    <n v="1.6321878027557871E-2"/>
    <n v="9923"/>
    <n v="1.6315298614869144E-2"/>
    <n v="9919"/>
    <n v="0.18827647350059296"/>
    <n v="114464"/>
    <n v="0.99999999999999989"/>
    <n v="266621"/>
    <n v="10664.84"/>
    <n v="4158.0635468102946"/>
    <n v="0.35246627641966888"/>
    <n v="146663"/>
    <n v="5866.52"/>
    <n v="0.19388480839295441"/>
    <n v="144133"/>
    <n v="5765.32"/>
    <n v="0.19054021183326195"/>
    <n v="199027"/>
    <n v="0.26310870335411479"/>
    <n v="1"/>
    <n v="607957"/>
    <n v="-756444"/>
    <n v="-148487"/>
    <n v="174143.54304635763"/>
    <n v="230902.58449304174"/>
    <n v="448017.29781227943"/>
    <n v="853063.42535167886"/>
    <n v="73969.543046357634"/>
    <n v="114758.58449304174"/>
    <n v="190684.29781227943"/>
    <n v="-4.0919848497875839E-2"/>
    <n v="-3.6737529786176545E-2"/>
    <n v="4.1823187116992941E-3"/>
    <n v="2018889"/>
    <n v="0.55636272545090182"/>
    <n v="393505.674470959"/>
    <n v="0.16753997544042981"/>
    <n v="0.20845982393830564"/>
    <n v="222.19405673120215"/>
    <n v="0.24443790619494185"/>
    <n v="0.18827647350059296"/>
    <n v="-15176.497014067152"/>
    <n v="-133310.50298593284"/>
    <n v="1.6081545594500912"/>
    <n v="0.97887864271372815"/>
    <n v="0.87914074324076763"/>
    <n v="116.14400000000001"/>
    <n v="0.32737019229978437"/>
    <n v="2247.8130874627591"/>
    <n v="5866.52"/>
    <n v="34.637403420832058"/>
    <n v="8.933813597478613"/>
    <n v="5.9997903344166055"/>
  </r>
  <r>
    <x v="1"/>
    <s v="SEA"/>
    <s v="Washington"/>
    <s v="SFO"/>
    <s v="California"/>
    <s v="SEASFO"/>
    <s v="A320"/>
    <n v="152.53333333333333"/>
    <x v="99"/>
    <n v="679"/>
    <n v="116.26666666666667"/>
    <n v="15"/>
    <n v="1744"/>
    <n v="17.666666666666668"/>
    <n v="265"/>
    <n v="382"/>
    <n v="1097"/>
    <n v="1553552"/>
    <n v="0.76223776223776218"/>
    <n v="2288"/>
    <n v="32.442001576044134"/>
    <n v="0.86885245901639341"/>
    <n v="305"/>
    <n v="0.67730496453900713"/>
    <n v="564"/>
    <n v="0.77362482369534558"/>
    <n v="1418"/>
    <n v="1909"/>
    <n v="5.9984284965950758"/>
    <n v="0.2232690281931583"/>
    <n v="79058"/>
    <n v="0.19249180300090654"/>
    <n v="68160"/>
    <n v="0.51161418045541707"/>
    <n v="181159"/>
    <n v="2.169768959002296E-2"/>
    <n v="7683"/>
    <n v="1.8588336962323457E-2"/>
    <n v="6582"/>
    <n v="3.2338961798171667E-2"/>
    <n v="11451"/>
    <n v="1"/>
    <n v="133410"/>
    <n v="8894"/>
    <n v="4112.2616829694252"/>
    <n v="0.3339457716723071"/>
    <n v="87821"/>
    <n v="5854.7333333333336"/>
    <n v="0.21982948515129064"/>
    <n v="77388"/>
    <n v="5159.2"/>
    <n v="0.193714079740473"/>
    <n v="100877"/>
    <n v="0.25251066343592926"/>
    <n v="1"/>
    <n v="354093"/>
    <n v="-399496"/>
    <n v="-45403"/>
    <n v="90991.283018867922"/>
    <n v="100634.13612565445"/>
    <n v="234169.06289881494"/>
    <n v="425794.48204333731"/>
    <n v="11933.283018867922"/>
    <n v="32474.136125654448"/>
    <n v="53010.06289881494"/>
    <n v="-2.9225285024254095E-2"/>
    <n v="-2.5044865699449293E-2"/>
    <n v="4.1804193248048023E-3"/>
    <n v="1184176"/>
    <n v="0.76223776223776218"/>
    <n v="106879.15596330276"/>
    <n v="0.22792478140416284"/>
    <n v="0.25715006642841692"/>
    <n v="196.4690366972477"/>
    <n v="0.28935056950993771"/>
    <n v="3.2338961798171667E-2"/>
    <n v="-6494.4988028891539"/>
    <n v="-38908.501197110847"/>
    <n v="1.8052585799898031"/>
    <n v="0.84167399963676925"/>
    <n v="0.88976868639490281"/>
    <n v="120.85106382978724"/>
    <n v="0.28488843326470731"/>
    <n v="2385.4261833568539"/>
    <n v="5854.7333333333336"/>
    <n v="53.75747226668674"/>
    <n v="8.1794724770642198"/>
    <n v="5.9984284965950758"/>
  </r>
  <r>
    <x v="1"/>
    <s v="SFO"/>
    <s v="California"/>
    <s v="OGG"/>
    <s v="Hawaii"/>
    <s v="SFOOGG"/>
    <s v="A321"/>
    <n v="189"/>
    <x v="132"/>
    <n v="2338"/>
    <n v="102.84615384615384"/>
    <n v="13"/>
    <n v="1337"/>
    <n v="19.692307692307693"/>
    <n v="256"/>
    <n v="482"/>
    <n v="600"/>
    <n v="5744466"/>
    <n v="0.54415954415954415"/>
    <n v="2457"/>
    <n v="69.737094594594595"/>
    <n v="0.78769230769230769"/>
    <n v="325"/>
    <n v="0.78887070376432078"/>
    <n v="611"/>
    <n v="0.39447731755424065"/>
    <n v="1521"/>
    <n v="2137"/>
    <n v="5.9985961628451099"/>
    <n v="0.30528428007881114"/>
    <n v="142859"/>
    <n v="0.3260512785444723"/>
    <n v="152577"/>
    <n v="0.32332665176491704"/>
    <n v="151302"/>
    <n v="8.9752411561820171E-3"/>
    <n v="4200"/>
    <n v="8.9688302696418875E-3"/>
    <n v="4197"/>
    <n v="2.7393718185975545E-2"/>
    <n v="12819"/>
    <n v="1"/>
    <n v="315143"/>
    <n v="24241.76923076923"/>
    <n v="4519.0153365584447"/>
    <n v="0.39286457807414166"/>
    <n v="90397"/>
    <n v="6953.6153846153848"/>
    <n v="0.11269099825846737"/>
    <n v="181529"/>
    <n v="13963.76923076923"/>
    <n v="0.22629826457583022"/>
    <n v="215098"/>
    <n v="0.26814615909156075"/>
    <n v="1"/>
    <n v="467954"/>
    <n v="-802167"/>
    <n v="-334213"/>
    <n v="181363.96484375"/>
    <n v="193411.92323651453"/>
    <n v="383550.57"/>
    <n v="758326.45808026451"/>
    <n v="38504.96484375"/>
    <n v="40834.923236514529"/>
    <n v="232248.57"/>
    <n v="-5.8179994450310961E-2"/>
    <n v="-5.4007571299185833E-2"/>
    <n v="4.1724231511251278E-3"/>
    <n v="3125906"/>
    <n v="0.54415954415954415"/>
    <n v="381264.9214659686"/>
    <n v="8.1461705927060937E-2"/>
    <n v="0.13964170037737189"/>
    <n v="340.41510845175765"/>
    <n v="0.14560098736174407"/>
    <n v="2.7393718185975545E-2"/>
    <n v="-23968.342929251117"/>
    <n v="-310244.65707074886"/>
    <n v="2.4175557933285283"/>
    <n v="1.373409737136613"/>
    <n v="0.547101260866376"/>
    <n v="249.71685761047462"/>
    <n v="0.45965629100296185"/>
    <n v="2603.0479338907035"/>
    <n v="6953.6153846153848"/>
    <n v="19.17200605749974"/>
    <n v="6.2804786836200446"/>
    <n v="5.9985961628451099"/>
  </r>
  <r>
    <x v="3"/>
    <s v="SEA"/>
    <s v="Washington"/>
    <s v="BOI"/>
    <s v="Idaho"/>
    <s v="SEABOI"/>
    <s v="737-800"/>
    <n v="159.1"/>
    <x v="52"/>
    <n v="399"/>
    <n v="112.9"/>
    <n v="20"/>
    <n v="2258"/>
    <n v="17.600000000000001"/>
    <n v="352"/>
    <n v="447"/>
    <n v="1460"/>
    <n v="1269618"/>
    <n v="0.70961659333752358"/>
    <n v="3182"/>
    <n v="27.923590256923589"/>
    <n v="0.83809523809523812"/>
    <n v="420"/>
    <n v="0.55874999999999997"/>
    <n v="800"/>
    <n v="0.74413863404689096"/>
    <n v="1962"/>
    <n v="7265"/>
    <n v="5"/>
    <n v="0.2073209612707512"/>
    <n v="65677"/>
    <n v="0.17148638368125155"/>
    <n v="54325"/>
    <n v="0.46044528061264756"/>
    <n v="145864"/>
    <n v="2.7652475306907752E-2"/>
    <n v="8760"/>
    <n v="1.8428670187411809E-2"/>
    <n v="5838"/>
    <n v="0.11466622894103015"/>
    <n v="36325"/>
    <n v="1"/>
    <n v="102830"/>
    <n v="5141.5"/>
    <n v="3682.5493804294574"/>
    <n v="0.28085882767455012"/>
    <n v="104791"/>
    <n v="5239.55"/>
    <n v="0.28621489264654071"/>
    <n v="91436"/>
    <n v="4571.8"/>
    <n v="0.24973847872459556"/>
    <n v="67070"/>
    <n v="0.18318780095431367"/>
    <n v="1"/>
    <n v="316789"/>
    <n v="316789"/>
    <n v="-49338"/>
    <n v="78364.602272727265"/>
    <n v="97225.950782997767"/>
    <n v="196017.23835616437"/>
    <n v="371607.79141188937"/>
    <n v="12687.602272727265"/>
    <n v="42900.950782997767"/>
    <n v="50153.238356164366"/>
    <n v="-3.8860507648757342E-2"/>
    <n v="-3.4696192421189306E-2"/>
    <n v="4.1643152275680356E-3"/>
    <n v="900942"/>
    <n v="0.70961659333752358"/>
    <n v="114769.14791851194"/>
    <n v="0.24951520851153655"/>
    <n v="0.28837571616029389"/>
    <n v="124.20903454384411"/>
    <n v="0.31130083845574963"/>
    <n v="0.11466622894103015"/>
    <n v="-5287.0895705944695"/>
    <n v="-44050.910429405529"/>
    <n v="1.8715498104487296"/>
    <n v="0.81273155461773972"/>
    <n v="0.88978788782739138"/>
    <n v="67.90625"/>
    <n v="0.21171820991259166"/>
    <n v="3274.5072950398512"/>
    <n v="5239.55"/>
    <n v="80.863527190603079"/>
    <n v="6.465013286093888"/>
    <n v="5"/>
  </r>
  <r>
    <x v="1"/>
    <s v="ANC"/>
    <s v="Alaska"/>
    <s v="HNL"/>
    <s v="Hawaii"/>
    <s v="ANCHNL"/>
    <s v="737-Max 9"/>
    <n v="178"/>
    <x v="140"/>
    <n v="2777"/>
    <n v="126.57142857142857"/>
    <n v="7"/>
    <n v="886"/>
    <n v="22.428571428571427"/>
    <n v="157"/>
    <n v="293"/>
    <n v="437"/>
    <n v="3460142"/>
    <n v="0.7110754414125201"/>
    <n v="1246"/>
    <n v="42.68214285714285"/>
    <n v="0.97515527950310554"/>
    <n v="161"/>
    <n v="0.97342192691029905"/>
    <n v="301"/>
    <n v="0.55739795918367352"/>
    <n v="784"/>
    <n v="1010"/>
    <n v="6"/>
    <n v="0.27364414780409019"/>
    <n v="83187"/>
    <n v="0.28871008595479558"/>
    <n v="87767"/>
    <n v="0.39614864620374546"/>
    <n v="120428"/>
    <n v="1.0075757326552564E-2"/>
    <n v="3063"/>
    <n v="1.1486955463376284E-2"/>
    <n v="3492"/>
    <n v="1.9934407247439941E-2"/>
    <n v="6060"/>
    <n v="1"/>
    <n v="187687"/>
    <n v="26812.428571428572"/>
    <n v="4397.31905279893"/>
    <n v="0.4020224608391863"/>
    <n v="46043"/>
    <n v="6577.5714285714284"/>
    <n v="9.8623347191966707E-2"/>
    <n v="101015"/>
    <n v="14430.714285714286"/>
    <n v="0.21637246523025253"/>
    <n v="132112"/>
    <n v="0.28298172673859445"/>
    <n v="1"/>
    <n v="303997"/>
    <n v="-466857"/>
    <n v="-162860"/>
    <n v="85306.414012738853"/>
    <n v="90163.368600682588"/>
    <n v="216053.89473684208"/>
    <n v="391523.67735026352"/>
    <n v="2119.4140127388528"/>
    <n v="2396.3686006825883"/>
    <n v="95625.894736842078"/>
    <n v="-4.7067432492654923E-2"/>
    <n v="-4.2932933415108253E-2"/>
    <n v="4.1344990775466703E-3"/>
    <n v="2460422"/>
    <n v="0.7110754414125201"/>
    <n v="121057.92325056432"/>
    <n v="8.7856798940621511E-2"/>
    <n v="0.13492423143327645"/>
    <n v="336.27200902934538"/>
    <n v="0.12109182896267388"/>
    <n v="1.9934407247439941E-2"/>
    <n v="-14305.953907180503"/>
    <n v="-148554.04609281951"/>
    <n v="2.2094537187549705"/>
    <n v="1.2468668556723985"/>
    <n v="0.6568508006671655"/>
    <n v="291.5847176079734"/>
    <n v="0.43458323601877652"/>
    <n v="2366.6806125010462"/>
    <n v="6577.5714285714284"/>
    <n v="20.758095556857171"/>
    <n v="7.3984198645598198"/>
    <n v="6"/>
  </r>
  <r>
    <x v="0"/>
    <s v="OGG"/>
    <s v="Hawaii"/>
    <s v="SFO"/>
    <s v="California"/>
    <s v="OGGSFO"/>
    <s v="A321"/>
    <n v="189"/>
    <x v="134"/>
    <n v="2338"/>
    <n v="119.8"/>
    <n v="10"/>
    <n v="1198"/>
    <n v="24.1"/>
    <n v="241"/>
    <n v="395"/>
    <n v="563"/>
    <n v="4418820"/>
    <n v="0.6338624338624339"/>
    <n v="1890"/>
    <n v="48.381405895691614"/>
    <n v="0.96399999999999997"/>
    <n v="250"/>
    <n v="0.84042553191489366"/>
    <n v="470"/>
    <n v="0.48119658119658121"/>
    <n v="1170"/>
    <n v="3069"/>
    <n v="5.9996741609644832"/>
    <n v="0.30038461633106039"/>
    <n v="122070"/>
    <n v="0.28074777486041358"/>
    <n v="114090"/>
    <n v="0.35694511773492232"/>
    <n v="145055"/>
    <n v="9.6904613673442774E-3"/>
    <n v="3938"/>
    <n v="6.9221096562568441E-3"/>
    <n v="2813"/>
    <n v="4.5309920050002582E-2"/>
    <n v="18413"/>
    <n v="1"/>
    <n v="218636"/>
    <n v="21863.599999999999"/>
    <n v="4519.0088206897199"/>
    <n v="0.38810664962544822"/>
    <n v="69536"/>
    <n v="6953.6"/>
    <n v="0.12343522561863174"/>
    <n v="125939"/>
    <n v="12593.9"/>
    <n v="0.22355770937622041"/>
    <n v="149229"/>
    <n v="0.26490041537969966"/>
    <n v="1"/>
    <n v="406379"/>
    <n v="-563340"/>
    <n v="-156961"/>
    <n v="126628.6307053942"/>
    <n v="135752.65822784809"/>
    <n v="301446.4476021314"/>
    <n v="563827.73653537373"/>
    <n v="4558.6307053942"/>
    <n v="21662.658227848093"/>
    <n v="156391.4476021314"/>
    <n v="-3.5521021449165163E-2"/>
    <n v="-3.1388408295984591E-2"/>
    <n v="4.1326131531805727E-3"/>
    <n v="2800924"/>
    <n v="0.6338624338624339"/>
    <n v="224100.56093489146"/>
    <n v="9.1965502102371227E-2"/>
    <n v="0.12748652355153639"/>
    <n v="323.84474123539235"/>
    <n v="0.13851357623412847"/>
    <n v="4.5309920050002582E-2"/>
    <n v="-18261.27365353737"/>
    <n v="-138699.72634646262"/>
    <n v="2.4208103038967512"/>
    <n v="1.2034873937502739"/>
    <n v="0.61466525552408846"/>
    <n v="242.74468085106383"/>
    <n v="0.36721631777232583"/>
    <n v="2603.045481388438"/>
    <n v="6953.6"/>
    <n v="24.761578912833585"/>
    <n v="5.6352253756260433"/>
    <n v="5.9996741609644832"/>
  </r>
  <r>
    <x v="1"/>
    <s v="SFO"/>
    <s v="California"/>
    <s v="SEA"/>
    <s v="Washington"/>
    <s v="SFOSEA"/>
    <s v="A320"/>
    <n v="152.53333333333333"/>
    <x v="98"/>
    <n v="679"/>
    <n v="116.26666666666667"/>
    <n v="15"/>
    <n v="1744"/>
    <n v="16.066666666666666"/>
    <n v="241"/>
    <n v="382"/>
    <n v="1121"/>
    <n v="1553552"/>
    <n v="0.76223776223776218"/>
    <n v="2288"/>
    <n v="32.792904607206147"/>
    <n v="0.79016393442622945"/>
    <n v="305"/>
    <n v="0.67730496453900713"/>
    <n v="564"/>
    <n v="0.79055007052186177"/>
    <n v="1418"/>
    <n v="1909"/>
    <n v="5.9984284965950758"/>
    <n v="0.18718798674068454"/>
    <n v="60931"/>
    <n v="0.22351593053298394"/>
    <n v="72756"/>
    <n v="0.51626232308368181"/>
    <n v="168047"/>
    <n v="2.4085503537558332E-2"/>
    <n v="7840"/>
    <n v="1.3769289139711281E-2"/>
    <n v="4482"/>
    <n v="3.5178966965380164E-2"/>
    <n v="11451"/>
    <n v="1"/>
    <n v="134853"/>
    <n v="8990.2000000000007"/>
    <n v="4112.2615277686145"/>
    <n v="0.33473329907885235"/>
    <n v="87821"/>
    <n v="5854.7333333333336"/>
    <n v="0.21799005627167278"/>
    <n v="78225"/>
    <n v="5215"/>
    <n v="0.19417078092770071"/>
    <n v="101968"/>
    <n v="0.25310586372177418"/>
    <n v="1"/>
    <n v="325507"/>
    <n v="-402867"/>
    <n v="-77360"/>
    <n v="77111.846473029058"/>
    <n v="107419.85340314136"/>
    <n v="212569.71097234613"/>
    <n v="397101.41084851656"/>
    <n v="16180.846473029058"/>
    <n v="34663.853403141358"/>
    <n v="44522.710972346133"/>
    <n v="-4.9795565259482782E-2"/>
    <n v="-4.5703119438614805E-2"/>
    <n v="4.0924458208679779E-3"/>
    <n v="1184176"/>
    <n v="0.76223776223776218"/>
    <n v="97962.422018348647"/>
    <n v="0.20952436738519212"/>
    <n v="0.2593199326446749"/>
    <n v="180.07798165137615"/>
    <n v="0.26521057680615046"/>
    <n v="3.5178966965380164E-2"/>
    <n v="-6357.8273899011028"/>
    <n v="-71002.172610098904"/>
    <n v="1.5141900253692131"/>
    <n v="0.97775855554892721"/>
    <n v="0.89824838993850142"/>
    <n v="129"/>
    <n v="0.31325900825481479"/>
    <n v="2385.424558665361"/>
    <n v="5854.7333333333336"/>
    <n v="53.182236245604209"/>
    <n v="7.0653669724770642"/>
    <n v="5.9984284965950758"/>
  </r>
  <r>
    <x v="1"/>
    <s v="GEG"/>
    <s v="Washington"/>
    <s v="SEA"/>
    <s v="Washington"/>
    <s v="GEGSEA"/>
    <s v="737-900"/>
    <n v="177.13725490196077"/>
    <x v="127"/>
    <n v="223"/>
    <n v="108.33333333333333"/>
    <n v="51"/>
    <n v="5525"/>
    <n v="14.901960784313726"/>
    <n v="760"/>
    <n v="1244"/>
    <n v="3522"/>
    <n v="2014582"/>
    <n v="0.61157848129289349"/>
    <n v="9034"/>
    <n v="62.460343998601275"/>
    <n v="0.65124250214224511"/>
    <n v="1167"/>
    <n v="0.57011915673693858"/>
    <n v="2182"/>
    <n v="0.61963406052075998"/>
    <n v="5684"/>
    <n v="5808"/>
    <n v="5.9993112947658398"/>
    <n v="0.20328533592619949"/>
    <n v="152204"/>
    <n v="0.19720830589765748"/>
    <n v="147654"/>
    <n v="0.49315966828765323"/>
    <n v="369239"/>
    <n v="3.2933495921711825E-2"/>
    <n v="24658"/>
    <n v="2.6875164447103795E-2"/>
    <n v="20122"/>
    <n v="4.6538029519674215E-2"/>
    <n v="34844"/>
    <n v="1"/>
    <n v="259714"/>
    <n v="5092.4313725490192"/>
    <n v="4158.0622739736427"/>
    <n v="0.29125420961322585"/>
    <n v="297726"/>
    <n v="5837.7647058823532"/>
    <n v="0.33388246614085987"/>
    <n v="140399"/>
    <n v="2752.9215686274511"/>
    <n v="0.15744934726463453"/>
    <n v="193870"/>
    <n v="0.21741397698127976"/>
    <n v="1"/>
    <n v="748721"/>
    <n v="-891709"/>
    <n v="-142988"/>
    <n v="233713.24736842103"/>
    <n v="258987.96463022509"/>
    <n v="595898.48835888703"/>
    <n v="1088599.7003575331"/>
    <n v="81509.247368421027"/>
    <n v="111333.96463022509"/>
    <n v="226659.48835888703"/>
    <n v="-7.0976510263667594E-2"/>
    <n v="-6.6893507862045148E-2"/>
    <n v="4.0830024016224459E-3"/>
    <n v="1232075"/>
    <n v="0.61157848129289349"/>
    <n v="453392.65031674202"/>
    <n v="0.37165079406050489"/>
    <n v="0.44262730432417247"/>
    <n v="129.20850678733032"/>
    <n v="0.57941034433780414"/>
    <n v="4.6538029519674215E-2"/>
    <n v="-8225.5431442653571"/>
    <n v="-134762.45685573464"/>
    <n v="1.7607517860477675"/>
    <n v="0.91355226346368978"/>
    <n v="0.87699360077489164"/>
    <n v="67.669110907424383"/>
    <n v="0.25893490365570088"/>
    <n v="2247.8102266478722"/>
    <n v="5837.7647058823532"/>
    <n v="88.456125059505368"/>
    <n v="8.1049773755656105"/>
    <n v="5.9993112947658398"/>
  </r>
  <r>
    <x v="5"/>
    <s v="SEA"/>
    <s v="Washington"/>
    <s v="OGG"/>
    <s v="Hawaii"/>
    <s v="SEAOGG"/>
    <s v="737-900"/>
    <n v="178"/>
    <x v="112"/>
    <n v="2640"/>
    <n v="155.66666666666666"/>
    <n v="3"/>
    <n v="467"/>
    <n v="22"/>
    <n v="66"/>
    <n v="124"/>
    <n v="277"/>
    <n v="1409760"/>
    <n v="0.87453183520599254"/>
    <n v="534"/>
    <n v="18.416832917705737"/>
    <n v="0.95652173913043481"/>
    <n v="69"/>
    <n v="0.96124031007751942"/>
    <n v="129"/>
    <n v="0.82440476190476186"/>
    <n v="336"/>
    <n v="1327"/>
    <n v="5"/>
    <n v="0.22040712143449684"/>
    <n v="31086"/>
    <n v="0.23828161005112061"/>
    <n v="33607"/>
    <n v="0.48060465544991104"/>
    <n v="67784"/>
    <n v="1.1698891795886244E-2"/>
    <n v="1650"/>
    <n v="1.9639957742184785E-3"/>
    <n v="277"/>
    <n v="4.7043725494366806E-2"/>
    <n v="6635"/>
    <n v="1"/>
    <n v="67821"/>
    <n v="22607"/>
    <n v="3682.5549921125498"/>
    <n v="0.36059463741685766"/>
    <n v="15719"/>
    <n v="5239.666666666667"/>
    <n v="8.3575693451225799E-2"/>
    <n v="60306"/>
    <n v="20102"/>
    <n v="0.32063844832811395"/>
    <n v="44235"/>
    <n v="0.23519122080380261"/>
    <n v="1"/>
    <n v="141039"/>
    <n v="141039"/>
    <n v="-47042"/>
    <n v="32499"/>
    <n v="34962.120967741932"/>
    <n v="82221.747292418775"/>
    <n v="149682.86826016073"/>
    <n v="1413"/>
    <n v="1355.120967741932"/>
    <n v="14437.747292418775"/>
    <n v="-3.3368800363182384E-2"/>
    <n v="-2.9300526742102508E-2"/>
    <n v="4.0682736210798758E-3"/>
    <n v="1232880"/>
    <n v="0.87453183520599254"/>
    <n v="19282.800856531045"/>
    <n v="0.1000446884576098"/>
    <n v="0.13341348882079218"/>
    <n v="287.80299785867237"/>
    <n v="0.10901628706767892"/>
    <n v="4.7043725494366806E-2"/>
    <n v="-5735.2894200535693"/>
    <n v="-41306.710579946433"/>
    <n v="1.8160028434796391"/>
    <n v="1.0501245411445708"/>
    <n v="0.81318374402456928"/>
    <n v="260.51937984496124"/>
    <n v="0.31363665369153215"/>
    <n v="3274.5043770268712"/>
    <n v="5239.666666666667"/>
    <n v="25.357237158351555"/>
    <n v="4.1263383297644536"/>
    <n v="5"/>
  </r>
  <r>
    <x v="4"/>
    <s v="SFO"/>
    <s v="California"/>
    <s v="LAX"/>
    <s v="California"/>
    <s v="SFOLAX"/>
    <s v="737-800"/>
    <n v="173.36363636363637"/>
    <x v="141"/>
    <n v="337"/>
    <n v="124.22727272727273"/>
    <n v="22"/>
    <n v="2733"/>
    <n v="16.90909090909091"/>
    <n v="372"/>
    <n v="620"/>
    <n v="1741"/>
    <n v="1285318"/>
    <n v="0.71657052962768741"/>
    <n v="3814"/>
    <n v="30.978814989871712"/>
    <n v="0.80519480519480524"/>
    <n v="462"/>
    <n v="0.70454545454545459"/>
    <n v="880"/>
    <n v="0.70428802588996764"/>
    <n v="2472"/>
    <n v="6421"/>
    <n v="4.9996885220370659"/>
    <n v="0.1730899678432864"/>
    <n v="60986"/>
    <n v="0.19153537664224876"/>
    <n v="67485"/>
    <n v="0.48498170785356065"/>
    <n v="170877"/>
    <n v="2.9630722859080937E-2"/>
    <n v="10440"/>
    <n v="2.9647752010149374E-2"/>
    <n v="10446"/>
    <n v="9.1114472791673881E-2"/>
    <n v="32103"/>
    <n v="1"/>
    <n v="114081"/>
    <n v="5185.5"/>
    <n v="3682.5488656456973"/>
    <n v="0.28154175335204012"/>
    <n v="115270"/>
    <n v="5239.545454545455"/>
    <n v="0.28447609951604264"/>
    <n v="101440"/>
    <n v="4610.909090909091"/>
    <n v="0.25034489056048725"/>
    <n v="74410"/>
    <n v="0.18363725657142999"/>
    <n v="1"/>
    <n v="352337"/>
    <n v="352337"/>
    <n v="-52864"/>
    <n v="75740.677419354834"/>
    <n v="95785.161290322576"/>
    <n v="242623.74727168295"/>
    <n v="414149.58598136035"/>
    <n v="14754.677419354834"/>
    <n v="28300.161290322576"/>
    <n v="71746.747271682951"/>
    <n v="-4.1129121353626105E-2"/>
    <n v="-3.7069228075664033E-2"/>
    <n v="4.0598932779620719E-3"/>
    <n v="921021"/>
    <n v="0.71657052962768741"/>
    <n v="126664.08854738384"/>
    <n v="0.27412438011449308"/>
    <n v="0.31525350146811915"/>
    <n v="117.17306988657154"/>
    <n v="0.34769456939635474"/>
    <n v="9.1114472791673881E-2"/>
    <n v="-5218.2539082436524"/>
    <n v="-47645.746091756344"/>
    <n v="1.6818703008622433"/>
    <n v="0.97707726458837207"/>
    <n v="0.88072327191095312"/>
    <n v="76.6875"/>
    <n v="0.21118985516707017"/>
    <n v="3274.495813773543"/>
    <n v="5239.545454545455"/>
    <n v="88.221579840724502"/>
    <n v="7.6421514818880354"/>
    <n v="4.9996885220370659"/>
  </r>
  <r>
    <x v="3"/>
    <s v="LAX"/>
    <s v="California"/>
    <s v="SEA"/>
    <s v="Washington"/>
    <s v="LAXSEA"/>
    <s v="737-800"/>
    <n v="151.30000000000001"/>
    <x v="142"/>
    <n v="954"/>
    <n v="123.6"/>
    <n v="10"/>
    <n v="1236"/>
    <n v="17.7"/>
    <n v="177"/>
    <n v="337"/>
    <n v="723"/>
    <n v="1443402"/>
    <n v="0.81692002643754136"/>
    <n v="1513"/>
    <n v="26.433434734513273"/>
    <n v="0.88500000000000001"/>
    <n v="200"/>
    <n v="0.88684210526315788"/>
    <n v="380"/>
    <n v="0.77408993576017127"/>
    <n v="934"/>
    <n v="9876"/>
    <n v="5"/>
    <n v="0.17362126083991036"/>
    <n v="57020"/>
    <n v="0.21855208028841469"/>
    <n v="71776"/>
    <n v="0.43766442560654778"/>
    <n v="143736"/>
    <n v="1.3199722303420052E-2"/>
    <n v="4335"/>
    <n v="6.6044285296696873E-3"/>
    <n v="2169"/>
    <n v="0.15035808243203741"/>
    <n v="49380"/>
    <n v="1"/>
    <n v="97342"/>
    <n v="9734.2000000000007"/>
    <n v="3682.5331621737273"/>
    <n v="0.32756775674202299"/>
    <n v="49776"/>
    <n v="4977.6000000000004"/>
    <n v="0.16750233876015425"/>
    <n v="86557"/>
    <n v="8655.7000000000007"/>
    <n v="0.29127491031948471"/>
    <n v="63491"/>
    <n v="0.21365499417833803"/>
    <n v="1"/>
    <n v="328416"/>
    <n v="328416"/>
    <n v="31250"/>
    <n v="64429.378531073446"/>
    <n v="80934.36201780416"/>
    <n v="185683.85062240664"/>
    <n v="331047.59117128421"/>
    <n v="7409.3785310734456"/>
    <n v="9158.3620178041601"/>
    <n v="41947.850622406637"/>
    <n v="2.1650240196424836E-2"/>
    <n v="2.5704245329525956E-2"/>
    <n v="4.0540051331011198E-3"/>
    <n v="1179144"/>
    <n v="0.81692002643754136"/>
    <n v="62534.766990291246"/>
    <n v="0.22752912909916989"/>
    <n v="0.20587888890274506"/>
    <n v="225.75728155339806"/>
    <n v="0.23664285278133967"/>
    <n v="0.15035808243203741"/>
    <n v="-5851.5591171284241"/>
    <n v="37101.559117128425"/>
    <n v="1.5838191478431889"/>
    <n v="1.0493105203676709"/>
    <n v="0.85492309710026471"/>
    <n v="188.8842105263158"/>
    <n v="0.19332492935788756"/>
    <n v="3274.527161125427"/>
    <n v="4977.6000000000004"/>
    <n v="46.758963124311464"/>
    <n v="5.2621359223300974"/>
    <n v="5"/>
  </r>
  <r>
    <x v="0"/>
    <s v="LAX"/>
    <s v="California"/>
    <s v="ANC"/>
    <s v="Alaska"/>
    <s v="LAXANC"/>
    <s v="737-900"/>
    <n v="178"/>
    <x v="101"/>
    <n v="2345"/>
    <n v="140.625"/>
    <n v="8"/>
    <n v="1125"/>
    <n v="21.25"/>
    <n v="170"/>
    <n v="344"/>
    <n v="611"/>
    <n v="3339280"/>
    <n v="0.79002808988764039"/>
    <n v="1424"/>
    <n v="43.628070175438594"/>
    <n v="0.92391304347826086"/>
    <n v="184"/>
    <n v="1"/>
    <n v="344"/>
    <n v="0.6819196428571429"/>
    <n v="896"/>
    <n v="8650"/>
    <n v="5.9995375722543356"/>
    <n v="0.21246992220656144"/>
    <n v="109139"/>
    <n v="0.26513039550838285"/>
    <n v="136189"/>
    <n v="0.40710926123488322"/>
    <n v="209119"/>
    <n v="8.3127623289751349E-3"/>
    <n v="4270"/>
    <n v="5.9474212915735453E-3"/>
    <n v="3055"/>
    <n v="0.1010302374296238"/>
    <n v="51896"/>
    <n v="1"/>
    <n v="181408"/>
    <n v="22676"/>
    <n v="4158.0569406466147"/>
    <n v="0.39280594856071332"/>
    <n v="46932"/>
    <n v="5866.5"/>
    <n v="0.10162268906471268"/>
    <n v="98068"/>
    <n v="12258.5"/>
    <n v="0.21234837362989525"/>
    <n v="135418"/>
    <n v="0.29322298874467873"/>
    <n v="1"/>
    <n v="513668"/>
    <n v="-461826"/>
    <n v="51842"/>
    <n v="118126.91764705883"/>
    <n v="136189"/>
    <n v="306662.23240589193"/>
    <n v="560978.15005295072"/>
    <n v="8987.9176470588282"/>
    <n v="0"/>
    <n v="97543.232405891933"/>
    <n v="1.5524903572027503E-2"/>
    <n v="1.9512707456882574E-2"/>
    <n v="3.987803884855071E-3"/>
    <n v="2638125"/>
    <n v="0.79002808988764039"/>
    <n v="122728.73600000003"/>
    <n v="0.15382597446156057"/>
    <n v="0.13830107088953308"/>
    <n v="410.464"/>
    <n v="0.17503795309168443"/>
    <n v="0.1010302374296238"/>
    <n v="-13316.393756618845"/>
    <n v="65158.393756618847"/>
    <n v="1.8586126798542824"/>
    <n v="1.240538756508613"/>
    <n v="0.7313280520846529"/>
    <n v="395.89825581395348"/>
    <n v="0.26362942601057493"/>
    <n v="2247.8188837059674"/>
    <n v="5866.5"/>
    <n v="25.7861508766286"/>
    <n v="6.5111111111111111"/>
    <n v="5.9995375722543356"/>
  </r>
  <r>
    <x v="0"/>
    <s v="SEA"/>
    <s v="Washington"/>
    <s v="GEG"/>
    <s v="Washington"/>
    <s v="SEAGEG"/>
    <s v="737-900"/>
    <n v="176.81081081081081"/>
    <x v="133"/>
    <n v="223"/>
    <n v="127.13513513513513"/>
    <n v="37"/>
    <n v="4704"/>
    <n v="16.621621621621621"/>
    <n v="615"/>
    <n v="1185"/>
    <n v="2905"/>
    <n v="1458866"/>
    <n v="0.71904616325282789"/>
    <n v="6542"/>
    <n v="38.877648527865404"/>
    <n v="0.72781065088757402"/>
    <n v="845"/>
    <n v="0.75"/>
    <n v="1580"/>
    <n v="0.70578231292517002"/>
    <n v="4116"/>
    <n v="5058"/>
    <n v="5.999406880189798"/>
    <n v="0.19702023963938511"/>
    <n v="122731"/>
    <n v="0.22551754915432726"/>
    <n v="140483"/>
    <n v="0.46532549090115194"/>
    <n v="289868"/>
    <n v="3.2616512771777517E-2"/>
    <n v="20318"/>
    <n v="3.0807338153518177E-2"/>
    <n v="19191"/>
    <n v="4.8712869379839985E-2"/>
    <n v="30345"/>
    <n v="0.99999999999999989"/>
    <n v="161655"/>
    <n v="4369.0540540540542"/>
    <n v="4158.0446894604338"/>
    <n v="0.27618603411513859"/>
    <n v="215595"/>
    <n v="5826.8918918918916"/>
    <n v="0.36834201246514681"/>
    <n v="87390"/>
    <n v="2361.8918918918921"/>
    <n v="0.14930498605871739"/>
    <n v="120672"/>
    <n v="0.20616696736099721"/>
    <n v="1"/>
    <n v="622936"/>
    <n v="-585312"/>
    <n v="37624"/>
    <n v="168630.39837398371"/>
    <n v="187310.66666666666"/>
    <n v="410704.53975903615"/>
    <n v="766645.60479968647"/>
    <n v="45899.398373983713"/>
    <n v="46827.666666666657"/>
    <n v="120836.53975903615"/>
    <n v="2.5789894342592122E-2"/>
    <n v="2.9746384739181286E-2"/>
    <n v="3.9564903965891643E-3"/>
    <n v="1048992"/>
    <n v="0.71904616325282789"/>
    <n v="231543.84736394556"/>
    <n v="0.42700014943113351"/>
    <n v="0.40121025508854136"/>
    <n v="125.97597789115646"/>
    <n v="0.56491469906348191"/>
    <n v="4.8712869379839985E-2"/>
    <n v="-5771.9893189104469"/>
    <n v="43395.989318910448"/>
    <n v="1.7177192724603001"/>
    <n v="1.0515291355382603"/>
    <n v="0.83287443649674331"/>
    <n v="88.913291139240513"/>
    <n v="0.19371492416556435"/>
    <n v="2247.821133970167"/>
    <n v="5826.8918918918916"/>
    <n v="120.99497212719608"/>
    <n v="8.3990221088435373"/>
    <n v="5.999406880189798"/>
  </r>
  <r>
    <x v="3"/>
    <s v="JNU"/>
    <s v="Alaska"/>
    <s v="ANC"/>
    <s v="Alaska"/>
    <s v="JNUANC"/>
    <s v="737-700"/>
    <n v="124"/>
    <x v="143"/>
    <n v="571"/>
    <n v="91.35"/>
    <n v="20"/>
    <n v="1827"/>
    <n v="13.35"/>
    <n v="267"/>
    <n v="366"/>
    <n v="1195"/>
    <n v="1416080"/>
    <n v="0.73669354838709677"/>
    <n v="2480"/>
    <n v="35.339633447880871"/>
    <n v="0.78529411764705881"/>
    <n v="340"/>
    <n v="0.5903225806451613"/>
    <n v="620"/>
    <n v="0.78618421052631582"/>
    <n v="1520"/>
    <n v="8543"/>
    <n v="5"/>
    <n v="0.19260535670673795"/>
    <n v="70977"/>
    <n v="0.16478792977124093"/>
    <n v="60726"/>
    <n v="0.49751160077067108"/>
    <n v="183338"/>
    <n v="1.9456731160619793E-2"/>
    <n v="7170"/>
    <n v="9.7256519497435617E-3"/>
    <n v="3584"/>
    <n v="0.11591272964098667"/>
    <n v="42715"/>
    <n v="1"/>
    <n v="130140"/>
    <n v="6507"/>
    <n v="3682.5509294523767"/>
    <n v="0.29880560415489948"/>
    <n v="104791"/>
    <n v="5239.55"/>
    <n v="0.24060348905022341"/>
    <n v="115720"/>
    <n v="5786"/>
    <n v="0.26569682275092188"/>
    <n v="84883"/>
    <n v="0.19489408404395522"/>
    <n v="1"/>
    <n v="368510"/>
    <n v="368510"/>
    <n v="-67024"/>
    <n v="90382.696629213489"/>
    <n v="102869.18032786885"/>
    <n v="233199.79916317991"/>
    <n v="426451.67612026224"/>
    <n v="19405.696629213489"/>
    <n v="42143.180327868846"/>
    <n v="49861.799163179909"/>
    <n v="-4.7330659284786171E-2"/>
    <n v="-4.3396888730853407E-2"/>
    <n v="3.9337705539327639E-3"/>
    <n v="1043217"/>
    <n v="0.73669354838709677"/>
    <n v="116444.51833607006"/>
    <n v="0.26023247274165301"/>
    <n v="0.3075631320264392"/>
    <n v="178.32238642583471"/>
    <n v="0.31229840004524467"/>
    <n v="0.11591272964098667"/>
    <n v="-5570.5338060131126"/>
    <n v="-61453.466193986889"/>
    <n v="1.6433244823222826"/>
    <n v="0.77102345409010253"/>
    <n v="0.94949679899642125"/>
    <n v="97.945161290322574"/>
    <n v="0.23034110336218827"/>
    <n v="3274.510477610489"/>
    <n v="5239.55"/>
    <n v="51.698329092588693"/>
    <n v="5.8861521620142314"/>
    <n v="5"/>
  </r>
  <r>
    <x v="2"/>
    <s v="LAX"/>
    <s v="California"/>
    <s v="GEG"/>
    <s v="Washington"/>
    <s v="LAXGEG"/>
    <s v="737-800"/>
    <n v="155"/>
    <x v="79"/>
    <n v="945"/>
    <n v="124.5"/>
    <n v="10"/>
    <n v="1245"/>
    <n v="20.5"/>
    <n v="205"/>
    <n v="384"/>
    <n v="657"/>
    <n v="1464750"/>
    <n v="0.8032258064516129"/>
    <n v="1550"/>
    <n v="24.77344306049822"/>
    <n v="1"/>
    <n v="205"/>
    <n v="0.98461538461538467"/>
    <n v="390"/>
    <n v="0.68723849372384938"/>
    <n v="956"/>
    <n v="325"/>
    <n v="5.9876923076923081"/>
    <n v="0.24544243735952717"/>
    <n v="70764"/>
    <n v="0.29331418740808568"/>
    <n v="84566"/>
    <n v="0.42486611726185519"/>
    <n v="122494"/>
    <n v="1.596534310052998E-2"/>
    <n v="4603"/>
    <n v="1.3662282527262133E-2"/>
    <n v="3939"/>
    <n v="6.7496323427398098E-3"/>
    <n v="1946"/>
    <n v="1"/>
    <n v="103010"/>
    <n v="10301"/>
    <n v="4158.0816904797393"/>
    <n v="0.35182332669601657"/>
    <n v="57199"/>
    <n v="5719.9"/>
    <n v="0.19535911526730854"/>
    <n v="55686"/>
    <n v="5568.6"/>
    <n v="0.19019157140466342"/>
    <n v="76894"/>
    <n v="0.26262598663201142"/>
    <n v="0.99999999999999989"/>
    <n v="288312"/>
    <n v="-292789"/>
    <n v="-4477"/>
    <n v="70764"/>
    <n v="85887.34375"/>
    <n v="178240.88888888888"/>
    <n v="334892.23263888888"/>
    <n v="0"/>
    <n v="1321.34375"/>
    <n v="55746.888888888876"/>
    <n v="-3.0564942823007339E-3"/>
    <n v="8.3961308338548397E-4"/>
    <n v="3.8961073656862176E-3"/>
    <n v="1176525"/>
    <n v="0.8032258064516129"/>
    <n v="70153.919678714883"/>
    <n v="0.19683358934971837"/>
    <n v="0.19989008363201913"/>
    <n v="230.01285140562248"/>
    <n v="0.24339984275727247"/>
    <n v="6.7496323427398098E-3"/>
    <n v="-5706.8232638888876"/>
    <n v="1229.8232638888876"/>
    <n v="1.9270835791460887"/>
    <n v="1.2105234858150373"/>
    <n v="0.71531768494475667"/>
    <n v="216.83589743589744"/>
    <n v="0.26670412608562943"/>
    <n v="2247.8102807111422"/>
    <n v="5719.9"/>
    <n v="50.255428644279924"/>
    <n v="6.8610441767068275"/>
    <n v="5.9876923076923081"/>
  </r>
  <r>
    <x v="4"/>
    <s v="YVR"/>
    <s v="British Columbia"/>
    <s v="SFO"/>
    <s v="California"/>
    <s v="YVRSFO"/>
    <s v="A320"/>
    <n v="147.77777777777777"/>
    <x v="47"/>
    <n v="800"/>
    <n v="123.88888888888889"/>
    <n v="9"/>
    <n v="1115"/>
    <n v="19.777777777777779"/>
    <n v="178"/>
    <n v="220"/>
    <n v="718"/>
    <n v="1064000"/>
    <n v="0.83834586466165417"/>
    <n v="1330"/>
    <n v="9.4913361169102295"/>
    <n v="0.98888888888888893"/>
    <n v="180"/>
    <n v="0.66066066066066065"/>
    <n v="333"/>
    <n v="0.87882496940024479"/>
    <n v="817"/>
    <n v="713"/>
    <n v="5"/>
    <n v="0.26190975304071684"/>
    <n v="58722"/>
    <n v="0.1831298755168215"/>
    <n v="41059"/>
    <n v="0.50065787419661301"/>
    <n v="112251"/>
    <n v="1.9201006213008513E-2"/>
    <n v="4305"/>
    <n v="1.9201006213008513E-2"/>
    <n v="4305"/>
    <n v="1.5900484819831674E-2"/>
    <n v="3565"/>
    <n v="1"/>
    <n v="34308"/>
    <n v="3812"/>
    <n v="3614.6649510046523"/>
    <n v="0.25234634734767131"/>
    <n v="46281"/>
    <n v="5142.333333333333"/>
    <n v="0.34041160375415574"/>
    <n v="32546"/>
    <n v="3616.2222222222222"/>
    <n v="0.23938627202918591"/>
    <n v="22821"/>
    <n v="0.16785577686898703"/>
    <n v="1"/>
    <n v="224207"/>
    <n v="224207"/>
    <n v="88251"/>
    <n v="59381.797752808983"/>
    <n v="62148.395454545454"/>
    <n v="127728.50557103065"/>
    <n v="249258.69877838506"/>
    <n v="659.7977528089832"/>
    <n v="21089.395454545454"/>
    <n v="15477.505571030648"/>
    <n v="8.2942669172932332E-2"/>
    <n v="8.6830169045361852E-2"/>
    <n v="3.8874998724295201E-3"/>
    <n v="892000"/>
    <n v="0.83834586466165417"/>
    <n v="42545.318385650229"/>
    <n v="0.21072086466165413"/>
    <n v="0.1277781954887218"/>
    <n v="197.88520179372196"/>
    <n v="0.24735650224215244"/>
    <n v="1.5900484819831674E-2"/>
    <n v="-4136.2998642650091"/>
    <n v="92387.299864265005"/>
    <n v="2.0463436336653587"/>
    <n v="0.77341816046351197"/>
    <n v="0.86182362118223477"/>
    <n v="123.30030030030031"/>
    <n v="0.10178540366714688"/>
    <n v="3429.0219626733533"/>
    <n v="5142.333333333333"/>
    <n v="117.4755573152089"/>
    <n v="7.7219730941704032"/>
    <n v="5"/>
  </r>
  <r>
    <x v="3"/>
    <s v="SEA"/>
    <s v="Washington"/>
    <s v="YEG"/>
    <s v="Alberta"/>
    <s v="SEAYEG"/>
    <s v="E175"/>
    <n v="73.466666666666669"/>
    <x v="137"/>
    <n v="558"/>
    <n v="59.866666666666667"/>
    <n v="15"/>
    <n v="898"/>
    <n v="7.4666666666666668"/>
    <n v="112"/>
    <n v="173"/>
    <n v="613"/>
    <n v="614916"/>
    <n v="0.81488203266787662"/>
    <n v="1102"/>
    <n v="23.268193069306932"/>
    <n v="0.77241379310344827"/>
    <n v="145"/>
    <n v="0.66283524904214564"/>
    <n v="261"/>
    <n v="0.88074712643678166"/>
    <n v="696"/>
    <n v="10"/>
    <n v="5"/>
    <n v="0.19774402643619726"/>
    <n v="31117"/>
    <n v="0.17865404168784951"/>
    <n v="28113"/>
    <n v="0.58045246568378239"/>
    <n v="91340"/>
    <n v="2.3354092526690393E-2"/>
    <n v="3675"/>
    <n v="1.9477630910015253E-2"/>
    <n v="3065"/>
    <n v="3.1774275546517537E-4"/>
    <n v="50"/>
    <n v="1"/>
    <n v="37360"/>
    <n v="2490.6666666666665"/>
    <n v="1605.6253224613977"/>
    <n v="0.2659434371907945"/>
    <n v="39325"/>
    <n v="2621.6666666666665"/>
    <n v="0.27993109388458226"/>
    <n v="42659"/>
    <n v="2843.9333333333334"/>
    <n v="0.30366384066172647"/>
    <n v="21137"/>
    <n v="0.15046162826289677"/>
    <n v="1"/>
    <n v="157360"/>
    <n v="157360"/>
    <n v="16879"/>
    <n v="40285.40178571429"/>
    <n v="42413.254335260113"/>
    <n v="103707.40619902121"/>
    <n v="186406.0623199956"/>
    <n v="9168.4017857142899"/>
    <n v="14300.254335260113"/>
    <n v="12367.406199021207"/>
    <n v="2.744927762491137E-2"/>
    <n v="3.1334476288359774E-2"/>
    <n v="3.8851986634484033E-3"/>
    <n v="501084"/>
    <n v="0.81488203266787662"/>
    <n v="35736.347438752768"/>
    <n v="0.25590487155969271"/>
    <n v="0.22845559393478135"/>
    <n v="175.17817371937639"/>
    <n v="0.31393937942540573"/>
    <n v="3.1774275546517537E-4"/>
    <n v="-2389.0708213330408"/>
    <n v="19268.07082133304"/>
    <n v="1.5706262867769145"/>
    <n v="0.78833322264284622"/>
    <n v="0.96049456509707565"/>
    <n v="107.71264367816092"/>
    <n v="0.13432257244534826"/>
    <n v="1833.3610982569796"/>
    <n v="2621.6666666666665"/>
    <n v="38.593456626614966"/>
    <n v="7.5055679287305122"/>
    <n v="5"/>
  </r>
  <r>
    <x v="4"/>
    <s v="LAX"/>
    <s v="California"/>
    <s v="SFO"/>
    <s v="California"/>
    <s v="LAXSFO"/>
    <s v="737-800"/>
    <n v="169.85714285714286"/>
    <x v="144"/>
    <n v="337"/>
    <n v="155.28571428571428"/>
    <n v="7"/>
    <n v="1087"/>
    <n v="20.857142857142858"/>
    <n v="146"/>
    <n v="278"/>
    <n v="663"/>
    <n v="400693"/>
    <n v="0.91421362489486968"/>
    <n v="1189"/>
    <n v="9.3556729198355022"/>
    <n v="0.99319727891156462"/>
    <n v="147"/>
    <n v="0.99285714285714288"/>
    <n v="280"/>
    <n v="0.87007874015748032"/>
    <n v="762"/>
    <n v="532"/>
    <n v="4.996240601503759"/>
    <n v="0.21442218578455835"/>
    <n v="30077"/>
    <n v="0.22017537606045484"/>
    <n v="30884"/>
    <n v="0.49922292721180578"/>
    <n v="70026"/>
    <n v="2.8338204890568191E-2"/>
    <n v="3975"/>
    <n v="1.8892136593712125E-2"/>
    <n v="2650"/>
    <n v="1.894916945890069E-2"/>
    <n v="2658"/>
    <n v="1"/>
    <n v="34453"/>
    <n v="4921.8571428571431"/>
    <n v="3682.5785055989086"/>
    <n v="0.27731674138944112"/>
    <n v="36677"/>
    <n v="5239.5714285714284"/>
    <n v="0.29521801073754195"/>
    <n v="30635"/>
    <n v="4376.4285714285716"/>
    <n v="0.24658515579094795"/>
    <n v="22472"/>
    <n v="0.18088009208206896"/>
    <n v="1"/>
    <n v="140270"/>
    <n v="140270"/>
    <n v="16033"/>
    <n v="30283.006849315068"/>
    <n v="31106.187050359713"/>
    <n v="80482.371040723985"/>
    <n v="141871.56494039876"/>
    <n v="206.00684931506839"/>
    <n v="222.18705035971288"/>
    <n v="10456.371040723985"/>
    <n v="4.0013177170552021E-2"/>
    <n v="4.3893798615469694E-2"/>
    <n v="3.8806214449176729E-3"/>
    <n v="366319"/>
    <n v="0.91421362489486968"/>
    <n v="12912.993560257572"/>
    <n v="0.35006850631281305"/>
    <n v="0.31005532914226103"/>
    <n v="126.59797608095676"/>
    <n v="0.37566165009185981"/>
    <n v="1.894916945890069E-2"/>
    <n v="-1554.9378486283952"/>
    <n v="17587.937848628397"/>
    <n v="1.8572520230885454"/>
    <n v="1.0012192049592707"/>
    <n v="0.83417660789683457"/>
    <n v="110.3"/>
    <n v="0.16020531831467882"/>
    <n v="3274.4838626250998"/>
    <n v="5239.5714285714284"/>
    <n v="116.18619091475382"/>
    <n v="6.0947562097516101"/>
    <n v="4.996240601503759"/>
  </r>
  <r>
    <x v="5"/>
    <s v="SFO"/>
    <s v="California"/>
    <s v="SEA"/>
    <s v="Washington"/>
    <s v="SFOSEA"/>
    <s v="737-Max 9"/>
    <n v="170.58333333333334"/>
    <x v="74"/>
    <n v="679"/>
    <n v="134.75"/>
    <n v="12"/>
    <n v="1617"/>
    <n v="22.083333333333332"/>
    <n v="265"/>
    <n v="495"/>
    <n v="858"/>
    <n v="1389913"/>
    <n v="0.78993649242794328"/>
    <n v="2047"/>
    <n v="24.729075605434144"/>
    <n v="1"/>
    <n v="265"/>
    <n v="1"/>
    <n v="495"/>
    <n v="0.66614906832298137"/>
    <n v="1288"/>
    <n v="3413"/>
    <n v="4.9994140052739526"/>
    <n v="0.23133679420456627"/>
    <n v="70765"/>
    <n v="0.26905549598556372"/>
    <n v="82303"/>
    <n v="0.41859651646311163"/>
    <n v="128047"/>
    <n v="1.6819441901822843E-2"/>
    <n v="5145"/>
    <n v="8.4113554933702966E-3"/>
    <n v="2573"/>
    <n v="5.578039595156524E-2"/>
    <n v="17063"/>
    <n v="1"/>
    <n v="83947"/>
    <n v="6995.583333333333"/>
    <n v="3394.6679341929339"/>
    <n v="0.30362994523976589"/>
    <n v="60255"/>
    <n v="5021.25"/>
    <n v="0.2179377744341322"/>
    <n v="72878"/>
    <n v="6073.166666666667"/>
    <n v="0.26359421002756095"/>
    <n v="59398"/>
    <n v="0.21483807029854093"/>
    <n v="1"/>
    <n v="305896"/>
    <n v="305896"/>
    <n v="29418"/>
    <n v="70765"/>
    <n v="82303"/>
    <n v="192219.73892773892"/>
    <n v="345287.73892773892"/>
    <n v="0"/>
    <n v="0"/>
    <n v="64172.738927738916"/>
    <n v="2.116535351493223E-2"/>
    <n v="2.5012880837849739E-2"/>
    <n v="3.8475273229175086E-3"/>
    <n v="1097943"/>
    <n v="0.78993649242794328"/>
    <n v="76807.786023500317"/>
    <n v="0.22008283971730605"/>
    <n v="0.19891748620237382"/>
    <n v="178.62275819418676"/>
    <n v="0.26306739056581263"/>
    <n v="5.578039595156524E-2"/>
    <n v="-5347.728243978243"/>
    <n v="34765.728243978243"/>
    <n v="1.945443263500233"/>
    <n v="1.2113130594492316"/>
    <n v="0.72426830026791056"/>
    <n v="166.26868686868687"/>
    <n v="0.19417710594450402"/>
    <n v="2947.0571873695621"/>
    <n v="5021.25"/>
    <n v="65.388614835431568"/>
    <n v="4.7730364873222015"/>
    <n v="4.9994140052739526"/>
  </r>
  <r>
    <x v="4"/>
    <s v="ANC"/>
    <s v="Alaska"/>
    <s v="LAX"/>
    <s v="California"/>
    <s v="ANCLAX"/>
    <s v="737-Max 9"/>
    <n v="178"/>
    <x v="61"/>
    <n v="2345"/>
    <n v="164"/>
    <n v="3"/>
    <n v="492"/>
    <n v="22.333333333333332"/>
    <n v="67"/>
    <n v="129"/>
    <n v="296"/>
    <n v="1252230"/>
    <n v="0.9213483146067416"/>
    <n v="534"/>
    <n v="15.665909090909089"/>
    <n v="0.97101449275362317"/>
    <n v="69"/>
    <n v="1"/>
    <n v="129"/>
    <n v="0.88095238095238093"/>
    <n v="336"/>
    <n v="1313"/>
    <n v="5"/>
    <n v="0.22342728799498188"/>
    <n v="44168"/>
    <n v="0.23898747496003722"/>
    <n v="47244"/>
    <n v="0.4909299690415006"/>
    <n v="97049"/>
    <n v="8.9536836567451084E-3"/>
    <n v="1770"/>
    <n v="4.4920175633839862E-3"/>
    <n v="888"/>
    <n v="3.3209566783351206E-2"/>
    <n v="6565"/>
    <n v="1"/>
    <n v="53180"/>
    <n v="17726.666666666668"/>
    <n v="3394.6322356013352"/>
    <n v="0.34827369413737097"/>
    <n v="15719"/>
    <n v="5239.666666666667"/>
    <n v="0.10294310263530151"/>
    <n v="46168"/>
    <n v="15389.333333333334"/>
    <n v="0.30235238644103318"/>
    <n v="37629"/>
    <n v="0.24643081678629433"/>
    <n v="1"/>
    <n v="197684"/>
    <n v="197684"/>
    <n v="44988"/>
    <n v="45486.447761194031"/>
    <n v="47244"/>
    <n v="110163.72972972973"/>
    <n v="202894.17749092376"/>
    <n v="1318.447761194031"/>
    <n v="0"/>
    <n v="13114.729729729734"/>
    <n v="3.5926307467478019E-2"/>
    <n v="3.9768300682495435E-2"/>
    <n v="3.8419932150174155E-3"/>
    <n v="1153740"/>
    <n v="0.9213483146067416"/>
    <n v="16315.036585365859"/>
    <n v="0.15786556782699665"/>
    <n v="0.12193926035951862"/>
    <n v="388.45325203252031"/>
    <n v="0.16565170662367604"/>
    <n v="3.3209566783351206E-2"/>
    <n v="-4811.0591636412546"/>
    <n v="49799.059163641257"/>
    <n v="1.8137541085077455"/>
    <n v="1.0377117071782047"/>
    <n v="0.81841117942552721"/>
    <n v="366.23255813953489"/>
    <n v="0.19034924424839644"/>
    <n v="2947.0361236036561"/>
    <n v="5239.666666666667"/>
    <n v="31.405773973596407"/>
    <n v="5.4024390243902438"/>
    <n v="5"/>
  </r>
  <r>
    <x v="4"/>
    <s v="ANC"/>
    <s v="Alaska"/>
    <s v="JNU"/>
    <s v="Alaska"/>
    <s v="ANCJNU"/>
    <s v="737-800"/>
    <n v="155.40909090909091"/>
    <x v="23"/>
    <n v="571"/>
    <n v="109.13636363636364"/>
    <n v="22"/>
    <n v="2401"/>
    <n v="18.772727272727273"/>
    <n v="413"/>
    <n v="786"/>
    <n v="1203"/>
    <n v="1952249"/>
    <n v="0.70225212050307106"/>
    <n v="3419"/>
    <n v="35.400070264193367"/>
    <n v="0.91371681415929207"/>
    <n v="452"/>
    <n v="0.913953488372093"/>
    <n v="860"/>
    <n v="0.57095396298054102"/>
    <n v="2107"/>
    <n v="23204"/>
    <n v="5"/>
    <n v="0.21736038601761501"/>
    <n v="125320"/>
    <n v="0.23282294459842443"/>
    <n v="134235"/>
    <n v="0.32355338788734445"/>
    <n v="186546"/>
    <n v="1.2514005626532813E-2"/>
    <n v="7215"/>
    <n v="1.2519208955275656E-2"/>
    <n v="7218"/>
    <n v="0.20123006691480763"/>
    <n v="116020"/>
    <n v="1"/>
    <n v="130362"/>
    <n v="5925.545454545455"/>
    <n v="3682.5350635492714"/>
    <n v="0.2936358844755585"/>
    <n v="112650"/>
    <n v="5120.454545454545"/>
    <n v="0.25374021866933361"/>
    <n v="115918"/>
    <n v="5269"/>
    <n v="0.26110127534586602"/>
    <n v="85028"/>
    <n v="0.19152262150924187"/>
    <n v="1"/>
    <n v="576554"/>
    <n v="576554"/>
    <n v="132596"/>
    <n v="137154.09200968524"/>
    <n v="146872.90076335878"/>
    <n v="326726.86783042399"/>
    <n v="610753.86060346803"/>
    <n v="11834.092009685235"/>
    <n v="12637.900763358775"/>
    <n v="140180.86783042399"/>
    <n v="6.7919614762256247E-2"/>
    <n v="7.1753255315546979E-2"/>
    <n v="3.8336405532907319E-3"/>
    <n v="1370971"/>
    <n v="0.70225212050307106"/>
    <n v="195261.81257809245"/>
    <n v="0.29532810619956779"/>
    <n v="0.22740849143731154"/>
    <n v="191.80924614743856"/>
    <n v="0.33591811934752813"/>
    <n v="0.20123006691480763"/>
    <n v="-7484.220936521273"/>
    <n v="140080.22093652128"/>
    <n v="2.124945791374321"/>
    <n v="1.1962810408509534"/>
    <n v="0.67855852262315464"/>
    <n v="156.08720930232559"/>
    <n v="0.14747621211543063"/>
    <n v="3274.5132745470646"/>
    <n v="5120.454545454545"/>
    <n v="67.824724134194028"/>
    <n v="6.0112453144523119"/>
    <n v="5"/>
  </r>
  <r>
    <x v="0"/>
    <s v="LAX"/>
    <s v="California"/>
    <s v="YVR"/>
    <s v="British Columbia"/>
    <s v="LAXYVR"/>
    <s v="A321"/>
    <n v="190.35714285714286"/>
    <x v="29"/>
    <n v="1080"/>
    <n v="140"/>
    <n v="14"/>
    <n v="1960"/>
    <n v="25"/>
    <n v="350"/>
    <n v="445"/>
    <n v="1166"/>
    <n v="2878200"/>
    <n v="0.73545966228893056"/>
    <n v="2665"/>
    <n v="9.2898634229620143"/>
    <n v="1"/>
    <n v="350"/>
    <n v="0.69099378881987583"/>
    <n v="644"/>
    <n v="0.69778575703171752"/>
    <n v="1671"/>
    <n v="4"/>
    <n v="5"/>
    <n v="0.25224802628492882"/>
    <n v="123682"/>
    <n v="0.21487235860735562"/>
    <n v="105356"/>
    <n v="0.50194465235897445"/>
    <n v="246113"/>
    <n v="1.6632029352319614E-2"/>
    <n v="8155"/>
    <n v="1.4262143624864628E-2"/>
    <n v="6993"/>
    <n v="4.0789771556884394E-5"/>
    <n v="20"/>
    <n v="1"/>
    <n v="41981"/>
    <n v="2998.6428571428573"/>
    <n v="4519.0115385587251"/>
    <n v="0.21846102608668502"/>
    <n v="97350"/>
    <n v="6953.5714285714284"/>
    <n v="0.50659062169883484"/>
    <n v="24182"/>
    <n v="1727.2857142857142"/>
    <n v="0.12583846341983795"/>
    <n v="28654"/>
    <n v="0.14910988879464215"/>
    <n v="1"/>
    <n v="490319"/>
    <n v="-192167"/>
    <n v="298152"/>
    <n v="123682"/>
    <n v="152470.25617977526"/>
    <n v="352705.68010291597"/>
    <n v="628857.9362826912"/>
    <n v="0"/>
    <n v="47114.256179775257"/>
    <n v="106592.68010291597"/>
    <n v="0.10358974358974359"/>
    <n v="0.10740430368888022"/>
    <n v="3.814560099136638E-3"/>
    <n v="2116800"/>
    <n v="0.73545966228893056"/>
    <n v="176357.54846938781"/>
    <n v="0.17035612535612535"/>
    <n v="6.6766381766381763E-2"/>
    <n v="250.15255102040817"/>
    <n v="0.23162273242630385"/>
    <n v="4.0789771556884394E-5"/>
    <n v="-10979.066877335088"/>
    <n v="309131.06687733508"/>
    <n v="1.9820016914923586"/>
    <n v="0.91756950595280529"/>
    <n v="0.82608297195934643"/>
    <n v="163.59627329192546"/>
    <n v="5.8439505709548277E-2"/>
    <n v="2603.0522623431339"/>
    <n v="6953.5714285714284"/>
    <n v="210.98264966473172"/>
    <n v="7.7285714285714286"/>
    <n v="5"/>
  </r>
  <r>
    <x v="4"/>
    <s v="SFO"/>
    <s v="California"/>
    <s v="YYC"/>
    <s v="Alberta"/>
    <s v="SFOYYC"/>
    <s v="737-800"/>
    <n v="174"/>
    <x v="145"/>
    <n v="1018"/>
    <n v="138.6"/>
    <n v="10"/>
    <n v="1386"/>
    <n v="21"/>
    <n v="210"/>
    <n v="400"/>
    <n v="776"/>
    <n v="1771320"/>
    <n v="0.79655172413793107"/>
    <n v="1740"/>
    <n v="6.4170227920227916"/>
    <n v="1"/>
    <n v="210"/>
    <n v="1"/>
    <n v="400"/>
    <n v="0.68672566371681421"/>
    <n v="1130"/>
    <n v="0"/>
    <e v="#DIV/0!"/>
    <n v="0.2616988304873315"/>
    <n v="88321"/>
    <n v="0.27236281856405059"/>
    <n v="91920"/>
    <n v="0.4383731714327197"/>
    <n v="147947"/>
    <n v="1.3778145194982978E-2"/>
    <n v="4650"/>
    <n v="1.3787034320915225E-2"/>
    <n v="4653"/>
    <n v="0"/>
    <n v="0"/>
    <n v="1"/>
    <n v="23631"/>
    <n v="2363.1"/>
    <n v="3682.5488650868529"/>
    <n v="0.21014299434425354"/>
    <n v="52395"/>
    <n v="5239.5"/>
    <n v="0.46593213104257819"/>
    <n v="21013"/>
    <n v="2101.3000000000002"/>
    <n v="0.18686194998755024"/>
    <n v="15413"/>
    <n v="0.13706292462561803"/>
    <n v="1"/>
    <n v="337491"/>
    <n v="337491"/>
    <n v="225039"/>
    <n v="88321"/>
    <n v="91920"/>
    <n v="215438.28608247422"/>
    <n v="395679.28608247422"/>
    <n v="0"/>
    <n v="0"/>
    <n v="67491.286082474224"/>
    <n v="0.12704593184743582"/>
    <n v="0.13085615733365366"/>
    <n v="3.8102254862178442E-3"/>
    <n v="1410948"/>
    <n v="0.79655172413793107"/>
    <n v="86199"/>
    <n v="0.19053079059684302"/>
    <n v="6.3484858749407222E-2"/>
    <n v="243.5"/>
    <n v="0.23919449901768172"/>
    <n v="0"/>
    <n v="-6749.1286082474226"/>
    <n v="231788.12860824741"/>
    <n v="2.2298273289351576"/>
    <n v="1.2183626458005776"/>
    <n v="0.69415150672865999"/>
    <n v="229.8"/>
    <n v="4.5669365997908093E-2"/>
    <n v="3274.5715078528224"/>
    <n v="5239.5"/>
    <n v="215.98801265331042"/>
    <n v="6.7121212121212119"/>
    <e v="#DIV/0!"/>
  </r>
  <r>
    <x v="0"/>
    <s v="YVR"/>
    <s v="British Columbia"/>
    <s v="LAX"/>
    <s v="California"/>
    <s v="YVRLAX"/>
    <s v="A321"/>
    <n v="190.35714285714286"/>
    <x v="31"/>
    <n v="1080"/>
    <n v="140"/>
    <n v="14"/>
    <n v="1960"/>
    <n v="23.5"/>
    <n v="329"/>
    <n v="454"/>
    <n v="1177"/>
    <n v="2878200"/>
    <n v="0.73545966228893056"/>
    <n v="2665"/>
    <n v="9.0576980568011951"/>
    <n v="0.94"/>
    <n v="350"/>
    <n v="0.70496894409937894"/>
    <n v="644"/>
    <n v="0.70436864153201673"/>
    <n v="1671"/>
    <n v="4"/>
    <n v="5"/>
    <n v="0.22845886412965766"/>
    <n v="107046"/>
    <n v="0.21921986012374162"/>
    <n v="102717"/>
    <n v="0.5196144759335577"/>
    <n v="243469"/>
    <n v="1.7592310007106926E-2"/>
    <n v="8243"/>
    <n v="1.5071805564744524E-2"/>
    <n v="7062"/>
    <n v="4.2684241191573278E-5"/>
    <n v="20"/>
    <n v="1"/>
    <n v="40932"/>
    <n v="2923.7142857142858"/>
    <n v="4519.0289788104828"/>
    <n v="0.21566086049378813"/>
    <n v="97350"/>
    <n v="6953.5714285714284"/>
    <n v="0.51291372933329116"/>
    <n v="23578"/>
    <n v="1684.1428571428571"/>
    <n v="0.12422680955542208"/>
    <n v="27938"/>
    <n v="0.14719860061749859"/>
    <n v="1"/>
    <n v="468557"/>
    <n v="-189798"/>
    <n v="278759"/>
    <n v="113878.72340425533"/>
    <n v="145704.29074889867"/>
    <n v="345655.64910790144"/>
    <n v="605238.66326105548"/>
    <n v="6832.7234042553318"/>
    <n v="42987.290748898668"/>
    <n v="102186.64910790144"/>
    <n v="9.6851851851851856E-2"/>
    <n v="0.1006242161088045"/>
    <n v="3.77236425695264E-3"/>
    <n v="2116800"/>
    <n v="0.73545966228893056"/>
    <n v="168529.89030612248"/>
    <n v="0.16279514974636927"/>
    <n v="6.5943297894517403E-2"/>
    <n v="239.04948979591836"/>
    <n v="0.22134212018140589"/>
    <n v="4.2684241191573278E-5"/>
    <n v="-10857.618804361102"/>
    <n v="289616.61880436109"/>
    <n v="1.7983699927883039"/>
    <n v="0.93784940560516961"/>
    <n v="0.85672979372493374"/>
    <n v="159.49844720496895"/>
    <n v="5.9625616520508712E-2"/>
    <n v="2603.0896428807182"/>
    <n v="6953.5714285714284"/>
    <n v="216.39052082645722"/>
    <n v="7.8086734693877551"/>
    <n v="5"/>
  </r>
  <r>
    <x v="3"/>
    <s v="YVR"/>
    <s v="British Columbia"/>
    <s v="SFO"/>
    <s v="California"/>
    <s v="YVRSFO"/>
    <s v="737-900"/>
    <n v="179"/>
    <x v="146"/>
    <n v="800"/>
    <n v="140.92307692307693"/>
    <n v="13"/>
    <n v="1832"/>
    <n v="19.23076923076923"/>
    <n v="250"/>
    <n v="533"/>
    <n v="1050"/>
    <n v="1861600"/>
    <n v="0.7872797593467985"/>
    <n v="2327"/>
    <n v="13.709707724425888"/>
    <n v="0.83612040133779264"/>
    <n v="299"/>
    <n v="0.95348837209302328"/>
    <n v="559"/>
    <n v="0.71477195371000679"/>
    <n v="1469"/>
    <n v="0"/>
    <e v="#DIV/0!"/>
    <n v="0.21866606921083276"/>
    <n v="79055"/>
    <n v="0.2703238708499639"/>
    <n v="97731"/>
    <n v="0.48777566639836473"/>
    <n v="176347"/>
    <n v="1.7425795155628948E-2"/>
    <n v="6300"/>
    <n v="5.8085983852096488E-3"/>
    <n v="2100"/>
    <n v="0"/>
    <n v="0"/>
    <n v="1"/>
    <n v="50487"/>
    <n v="3883.6153846153848"/>
    <n v="3682.5730361887936"/>
    <n v="0.2570294005345552"/>
    <n v="68114"/>
    <n v="5239.5384615384619"/>
    <n v="0.34676848669975818"/>
    <n v="44893"/>
    <n v="3453.3076923076924"/>
    <n v="0.22855033727885962"/>
    <n v="32931"/>
    <n v="0.16765177548682703"/>
    <n v="1"/>
    <n v="361533"/>
    <n v="361533"/>
    <n v="165108"/>
    <n v="94549.78"/>
    <n v="102498.36585365853"/>
    <n v="246717.85047619048"/>
    <n v="443765.996329849"/>
    <n v="15494.779999999999"/>
    <n v="4767.3658536585281"/>
    <n v="70370.850476190477"/>
    <n v="8.8691448216587879E-2"/>
    <n v="9.2436489551165624E-2"/>
    <n v="3.745041334577745E-3"/>
    <n v="1465600"/>
    <n v="0.7872797593467985"/>
    <n v="97684.953602620051"/>
    <n v="0.19420552213149977"/>
    <n v="0.10551407391491191"/>
    <n v="197.34334061135371"/>
    <n v="0.24667917576419213"/>
    <n v="0"/>
    <n v="-6971.7689484499233"/>
    <n v="172079.76894844993"/>
    <n v="1.7422731107961664"/>
    <n v="1.1520693270649263"/>
    <n v="0.79105077334421559"/>
    <n v="174.83184257602863"/>
    <n v="9.108712067778045E-2"/>
    <n v="3274.54099696206"/>
    <n v="5239.5384615384619"/>
    <n v="133.62793991122209"/>
    <n v="4.5851528384279474"/>
    <e v="#DIV/0!"/>
  </r>
  <r>
    <x v="4"/>
    <s v="LAX"/>
    <s v="California"/>
    <s v="SEA"/>
    <s v="Washington"/>
    <s v="LAXSEA"/>
    <s v="A321"/>
    <n v="187"/>
    <x v="147"/>
    <n v="954"/>
    <n v="129.52941176470588"/>
    <n v="17"/>
    <n v="2202"/>
    <n v="24.294117647058822"/>
    <n v="413"/>
    <n v="776"/>
    <n v="1014"/>
    <n v="3032766"/>
    <n v="0.69267065114815984"/>
    <n v="3179"/>
    <n v="45.910702433628316"/>
    <n v="1"/>
    <n v="413"/>
    <n v="1"/>
    <n v="776"/>
    <n v="0.50929181315921646"/>
    <n v="1991"/>
    <n v="9929"/>
    <n v="5"/>
    <n v="0.25370521186629968"/>
    <n v="147661"/>
    <n v="0.29810418234487596"/>
    <n v="173502"/>
    <n v="0.34371789188650526"/>
    <n v="200050"/>
    <n v="1.0463593909466717E-2"/>
    <n v="6090"/>
    <n v="8.7110707916250012E-3"/>
    <n v="5070"/>
    <n v="8.5298049201227452E-2"/>
    <n v="49645"/>
    <n v="1"/>
    <n v="176791"/>
    <n v="10399.470588235294"/>
    <n v="3850.7578980213011"/>
    <n v="0.31499397774974519"/>
    <n v="102470"/>
    <n v="6027.6470588235297"/>
    <n v="0.18257395964735984"/>
    <n v="171211"/>
    <n v="10071.235294117647"/>
    <n v="0.305051919636812"/>
    <n v="110780"/>
    <n v="0.19738014296608297"/>
    <n v="1"/>
    <n v="582018"/>
    <n v="582018"/>
    <n v="20766"/>
    <n v="147661"/>
    <n v="173502"/>
    <n v="392800.34516765288"/>
    <n v="713963.34516765294"/>
    <n v="0"/>
    <n v="0"/>
    <n v="192750.34516765288"/>
    <n v="6.8472147208192124E-3"/>
    <n v="1.0585800420506306E-2"/>
    <n v="3.7385856996870939E-3"/>
    <n v="2100708"/>
    <n v="0.69267065114815984"/>
    <n v="236207.27565849223"/>
    <n v="0.19190995942318004"/>
    <n v="0.18506274470236081"/>
    <n v="241.7679382379655"/>
    <n v="0.25342551177983802"/>
    <n v="8.5298049201227452E-2"/>
    <n v="-11338.255598097228"/>
    <n v="32104.255598097228"/>
    <n v="2.1813614524795715"/>
    <n v="1.3641264970703453"/>
    <n v="0.61302639799063252"/>
    <n v="223.58505154639175"/>
    <n v="0.190337755876966"/>
    <n v="3729.2176099356016"/>
    <n v="6027.6470588235297"/>
    <n v="47.962672825216806"/>
    <n v="5.0681198910081742"/>
    <n v="5"/>
  </r>
  <r>
    <x v="3"/>
    <s v="YEG"/>
    <s v="Alberta"/>
    <s v="SEA"/>
    <s v="Washington"/>
    <s v="YEGSEA"/>
    <s v="E175"/>
    <n v="73.466666666666669"/>
    <x v="148"/>
    <n v="558"/>
    <n v="58.6"/>
    <n v="15"/>
    <n v="879"/>
    <n v="9.6666666666666661"/>
    <n v="145"/>
    <n v="200"/>
    <n v="534"/>
    <n v="614916"/>
    <n v="0.79764065335753176"/>
    <n v="1102"/>
    <n v="23.707260726072608"/>
    <n v="1"/>
    <n v="145"/>
    <n v="0.76628352490421459"/>
    <n v="261"/>
    <n v="0.76724137931034486"/>
    <n v="696"/>
    <n v="90"/>
    <n v="4.9777777777777779"/>
    <n v="0.2612193239697484"/>
    <n v="42311"/>
    <n v="0.21029171168390184"/>
    <n v="34062"/>
    <n v="0.48612440191387563"/>
    <n v="78740"/>
    <n v="1.9817873128569224E-2"/>
    <n v="3210"/>
    <n v="1.978083037505788E-2"/>
    <n v="3204"/>
    <n v="2.7658589288470444E-3"/>
    <n v="448"/>
    <n v="1"/>
    <n v="38065"/>
    <n v="2537.6666666666665"/>
    <n v="1605.6262442053094"/>
    <n v="0.26732916637404314"/>
    <n v="39325"/>
    <n v="2621.6666666666665"/>
    <n v="0.27617810239483109"/>
    <n v="43464"/>
    <n v="2897.6"/>
    <n v="0.30524615492661"/>
    <n v="21536"/>
    <n v="0.15124657630451577"/>
    <n v="1"/>
    <n v="161975"/>
    <n v="161975"/>
    <n v="19585"/>
    <n v="42311"/>
    <n v="44450.909999999996"/>
    <n v="102627.41573033707"/>
    <n v="189389.32573033706"/>
    <n v="0"/>
    <n v="10388.909999999996"/>
    <n v="23887.415730337074"/>
    <n v="3.1849878682616815E-2"/>
    <n v="3.5565977112357573E-2"/>
    <n v="3.7160984297407579E-3"/>
    <n v="490482"/>
    <n v="0.79764065335753176"/>
    <n v="40978.977246871451"/>
    <n v="0.26340996168582376"/>
    <n v="0.23156008300320693"/>
    <n v="183.76222980659841"/>
    <n v="0.3293229924849434"/>
    <n v="2.7658589288470444E-3"/>
    <n v="-2285.0883820224713"/>
    <n v="21870.08838202247"/>
    <n v="2.0730925196469672"/>
    <n v="0.92717782090046197"/>
    <n v="0.80374737556920872"/>
    <n v="130.50574712643677"/>
    <n v="0.13295878993671864"/>
    <n v="1833.3623821920287"/>
    <n v="2621.6666666666665"/>
    <n v="37.077248618323054"/>
    <n v="7.2969283276450509"/>
    <n v="4.9777777777777779"/>
  </r>
  <r>
    <x v="5"/>
    <s v="SEA"/>
    <s v="Washington"/>
    <s v="JNU"/>
    <s v="Alaska"/>
    <s v="SEAJNU"/>
    <s v="737-700"/>
    <n v="120.9"/>
    <x v="85"/>
    <n v="909"/>
    <n v="78.3"/>
    <n v="20"/>
    <n v="1566"/>
    <n v="11.65"/>
    <n v="233"/>
    <n v="424"/>
    <n v="910"/>
    <n v="2197962"/>
    <n v="0.64764267990074442"/>
    <n v="2418"/>
    <n v="50.014719029374199"/>
    <n v="0.70180722891566261"/>
    <n v="332"/>
    <n v="0.70082644628099178"/>
    <n v="605"/>
    <n v="0.61403508771929827"/>
    <n v="1482"/>
    <n v="10953"/>
    <n v="5"/>
    <n v="0.21363962555160448"/>
    <n v="79785"/>
    <n v="0.21809530439998287"/>
    <n v="81449"/>
    <n v="0.399693672079174"/>
    <n v="149268"/>
    <n v="1.4620196221241591E-2"/>
    <n v="5460"/>
    <n v="7.3074204190051841E-3"/>
    <n v="2729"/>
    <n v="0.14664378132899189"/>
    <n v="54765"/>
    <n v="1"/>
    <n v="184181"/>
    <n v="9209.0499999999993"/>
    <n v="3682.5359329086396"/>
    <n v="0.32297950394208919"/>
    <n v="102171"/>
    <n v="5108.55"/>
    <n v="0.17916690047978451"/>
    <n v="163773"/>
    <n v="8188.65"/>
    <n v="0.28719206812379"/>
    <n v="120131"/>
    <n v="0.21066152745433631"/>
    <n v="1"/>
    <n v="373456"/>
    <n v="373456"/>
    <n v="-196800"/>
    <n v="113685.06437768241"/>
    <n v="116218.50235849056"/>
    <n v="243093.6"/>
    <n v="472997.16673617298"/>
    <n v="33900.064377682414"/>
    <n v="34769.502358490558"/>
    <n v="93825.600000000006"/>
    <n v="-8.9537489729121802E-2"/>
    <n v="-8.5840993458117729E-2"/>
    <n v="3.6964962710040739E-3"/>
    <n v="1423494"/>
    <n v="0.64764267990074442"/>
    <n v="173387.44061302679"/>
    <n v="0.16991012583475054"/>
    <n v="0.25944761556387236"/>
    <n v="203.50638569604087"/>
    <n v="0.22387941220686564"/>
    <n v="0.14664378132899189"/>
    <n v="-8124.7583368086489"/>
    <n v="-188675.24166319135"/>
    <n v="1.8722103084061388"/>
    <n v="1.0488221446358446"/>
    <n v="0.78467529021894467"/>
    <n v="134.62644628099173"/>
    <n v="0.32167377147508674"/>
    <n v="3274.4960519285191"/>
    <n v="5108.55"/>
    <n v="31.31078271339025"/>
    <n v="5.2292464878671776"/>
    <n v="5"/>
  </r>
  <r>
    <x v="5"/>
    <s v="SFO"/>
    <s v="California"/>
    <s v="YVR"/>
    <s v="British Columbia"/>
    <s v="SFOYVR"/>
    <s v="A320"/>
    <n v="146.53333333333333"/>
    <x v="55"/>
    <n v="800"/>
    <n v="104.8"/>
    <n v="15"/>
    <n v="1572"/>
    <n v="18.466666666666665"/>
    <n v="277"/>
    <n v="555"/>
    <n v="740"/>
    <n v="1758400"/>
    <n v="0.71519563239308459"/>
    <n v="2198"/>
    <n v="15.968815331010454"/>
    <n v="0.92333333333333334"/>
    <n v="300"/>
    <n v="1"/>
    <n v="555"/>
    <n v="0.55100521221146681"/>
    <n v="1343"/>
    <n v="436"/>
    <n v="4.9954128440366974"/>
    <n v="0.27846968330872857"/>
    <n v="84317"/>
    <n v="0.32416847486847189"/>
    <n v="98154"/>
    <n v="0.3657290438493066"/>
    <n v="110738"/>
    <n v="1.46637735437783E-2"/>
    <n v="4440"/>
    <n v="9.7758490291855338E-3"/>
    <n v="2960"/>
    <n v="7.1931754005290852E-3"/>
    <n v="2178"/>
    <n v="1"/>
    <n v="57722"/>
    <n v="3848.1333333333332"/>
    <n v="3614.6701432452187"/>
    <n v="0.25315778393740568"/>
    <n v="77134"/>
    <n v="5142.2666666666664"/>
    <n v="0.33829514753868284"/>
    <n v="54758"/>
    <n v="3650.5333333333333"/>
    <n v="0.24015824006175221"/>
    <n v="38394"/>
    <n v="0.16838882846215922"/>
    <n v="1"/>
    <n v="302787"/>
    <n v="302787"/>
    <n v="74779"/>
    <n v="91318.050541516248"/>
    <n v="98154"/>
    <n v="200974.50540540542"/>
    <n v="390446.5559469217"/>
    <n v="7001.0505415162479"/>
    <n v="0"/>
    <n v="90236.50540540542"/>
    <n v="4.2526728844404005E-2"/>
    <n v="4.6213321047426509E-2"/>
    <n v="3.686592203022504E-3"/>
    <n v="1257600"/>
    <n v="0.71519563239308459"/>
    <n v="119708.16412213742"/>
    <n v="0.17219460873521383"/>
    <n v="0.12966787989080983"/>
    <n v="191.22709923664121"/>
    <n v="0.23903387404580151"/>
    <n v="7.1931754005290852E-3"/>
    <n v="-6482.5037297947774"/>
    <n v="81261.503729794771"/>
    <n v="2.1069017435799493"/>
    <n v="1.3257615244102696"/>
    <n v="0.61811752113054008"/>
    <n v="176.85405405405405"/>
    <n v="0.12680200933329369"/>
    <n v="3429.0583781542855"/>
    <n v="5142.2666666666664"/>
    <n v="98.441867315434038"/>
    <n v="4.7073791348600507"/>
    <n v="4.9954128440366974"/>
  </r>
  <r>
    <x v="2"/>
    <s v="OGG"/>
    <s v="Hawaii"/>
    <s v="SFO"/>
    <s v="California"/>
    <s v="OGGSFO"/>
    <s v="737-Max 9"/>
    <n v="174"/>
    <x v="149"/>
    <n v="2338"/>
    <n v="116.45454545454545"/>
    <n v="11"/>
    <n v="1281"/>
    <n v="16.363636363636363"/>
    <n v="180"/>
    <n v="336"/>
    <n v="766"/>
    <n v="4474932"/>
    <n v="0.66927899686520376"/>
    <n v="1914"/>
    <n v="52.010011337868484"/>
    <n v="0.72874493927125505"/>
    <n v="247"/>
    <n v="0.72727272727272729"/>
    <n v="462"/>
    <n v="0.63621262458471761"/>
    <n v="1204"/>
    <n v="1384"/>
    <n v="5.997109826589595"/>
    <n v="0.20308167031371324"/>
    <n v="80556"/>
    <n v="0.25886887775167144"/>
    <n v="102685"/>
    <n v="0.49397481016870531"/>
    <n v="195944"/>
    <n v="1.3499954622001271E-2"/>
    <n v="5355"/>
    <n v="9.6503877297891439E-3"/>
    <n v="3828"/>
    <n v="2.0924299414119617E-2"/>
    <n v="8300"/>
    <n v="1"/>
    <n v="228704"/>
    <n v="20791.272727272728"/>
    <n v="4397.3072513729803"/>
    <n v="0.39195873108365181"/>
    <n v="70709"/>
    <n v="6428.090909090909"/>
    <n v="0.12118288231160775"/>
    <n v="123091"/>
    <n v="11190.09090909091"/>
    <n v="0.21095648597233885"/>
    <n v="160986"/>
    <n v="0.27590190063240161"/>
    <n v="1"/>
    <n v="396668"/>
    <n v="-583490"/>
    <n v="-186822"/>
    <n v="110540.73333333334"/>
    <n v="141191.875"/>
    <n v="307985.08616187988"/>
    <n v="559717.69449521322"/>
    <n v="29984.733333333337"/>
    <n v="38506.875"/>
    <n v="112041.08616187988"/>
    <n v="-4.1748567352531837E-2"/>
    <n v="-3.8081011479966967E-2"/>
    <n v="3.6675558725648705E-3"/>
    <n v="2994978"/>
    <n v="0.66927899686520376"/>
    <n v="191910.18266978918"/>
    <n v="8.8642240820642634E-2"/>
    <n v="0.13039080817317447"/>
    <n v="303.17564402810302"/>
    <n v="0.12967307272373954"/>
    <n v="2.0924299414119617E-2"/>
    <n v="-16412.063135928474"/>
    <n v="-170409.93686407153"/>
    <n v="1.6453744951282954"/>
    <n v="1.1213181529056366"/>
    <n v="0.82104942945258053"/>
    <n v="222.26190476190476"/>
    <n v="0.40584569463632053"/>
    <n v="2366.678968792638"/>
    <n v="6428.090909090909"/>
    <n v="24.629873500283281"/>
    <n v="7.1686182669789229"/>
    <n v="5.997109826589595"/>
  </r>
  <r>
    <x v="4"/>
    <s v="SEA"/>
    <s v="Washington"/>
    <s v="SFO"/>
    <s v="California"/>
    <s v="SEASFO"/>
    <s v="A321"/>
    <n v="186.60714285714286"/>
    <x v="44"/>
    <n v="679"/>
    <n v="108.96428571428571"/>
    <n v="28"/>
    <n v="3051"/>
    <n v="16.892857142857142"/>
    <n v="473"/>
    <n v="593"/>
    <n v="1985"/>
    <n v="3547775"/>
    <n v="0.58392344497607651"/>
    <n v="5225"/>
    <n v="58.50197005516155"/>
    <n v="0.6875"/>
    <n v="688"/>
    <n v="0.45862335653518949"/>
    <n v="1293"/>
    <n v="0.61171032357473032"/>
    <n v="3245"/>
    <n v="12589"/>
    <n v="4.9998411311462387"/>
    <n v="0.20438845460210828"/>
    <n v="123645"/>
    <n v="0.1739347484341707"/>
    <n v="105222"/>
    <n v="0.47825526364945259"/>
    <n v="289321"/>
    <n v="1.9687544941656431E-2"/>
    <n v="11910"/>
    <n v="1.9687544941656431E-2"/>
    <n v="11910"/>
    <n v="0.10404644343095557"/>
    <n v="62943"/>
    <n v="1"/>
    <n v="225277"/>
    <n v="8045.6071428571431"/>
    <n v="3850.7592101186706"/>
    <n v="0.29822608189147326"/>
    <n v="170784"/>
    <n v="6099.4285714285716"/>
    <n v="0.22608718675121461"/>
    <n v="218167"/>
    <n v="7791.6785714285716"/>
    <n v="0.28881372536040983"/>
    <n v="141162"/>
    <n v="0.18687300599690226"/>
    <n v="1"/>
    <n v="604951"/>
    <n v="604951"/>
    <n v="-150439"/>
    <n v="179847.27272727274"/>
    <n v="229430.09443507588"/>
    <n v="472970.6020151134"/>
    <n v="882247.96917746193"/>
    <n v="56202.272727272735"/>
    <n v="124208.09443507588"/>
    <n v="183649.6020151134"/>
    <n v="-4.2403760103163247E-2"/>
    <n v="-3.8738887963205695E-2"/>
    <n v="3.6648721399575521E-3"/>
    <n v="2071629"/>
    <n v="0.58392344497607651"/>
    <n v="386209.56801048841"/>
    <n v="0.1705156048509277"/>
    <n v="0.21291936495409094"/>
    <n v="177.64929531301212"/>
    <n v="0.26163371916496631"/>
    <n v="0.10404644343095557"/>
    <n v="-13002.141756337931"/>
    <n v="-137436.85824366208"/>
    <n v="1.8124672775221562"/>
    <n v="0.82071067310277723"/>
    <n v="0.89918139067576752"/>
    <n v="81.378190255220417"/>
    <n v="0.23334451881226745"/>
    <n v="3729.2248413906432"/>
    <n v="6099.4285714285716"/>
    <n v="52.152089871900209"/>
    <n v="7.8072763028515242"/>
    <n v="4.9998411311462387"/>
  </r>
  <r>
    <x v="4"/>
    <s v="JNU"/>
    <s v="Alaska"/>
    <s v="ANC"/>
    <s v="Alaska"/>
    <s v="JNUANC"/>
    <s v="737-700"/>
    <n v="119.86666666666666"/>
    <x v="143"/>
    <n v="571"/>
    <n v="94.333333333333329"/>
    <n v="15"/>
    <n v="1415"/>
    <n v="16.466666666666665"/>
    <n v="247"/>
    <n v="450"/>
    <n v="719"/>
    <n v="1026658"/>
    <n v="0.7869855394883204"/>
    <n v="1798"/>
    <n v="25.621234249713631"/>
    <n v="1"/>
    <n v="247"/>
    <n v="1"/>
    <n v="450"/>
    <n v="0.65245009074410165"/>
    <n v="1102"/>
    <n v="10710"/>
    <n v="4.999813258636788"/>
    <n v="0.22374286090440038"/>
    <n v="71378"/>
    <n v="0.2519356274567579"/>
    <n v="80372"/>
    <n v="0.33165840172027911"/>
    <n v="105805"/>
    <n v="1.3541555648897554E-2"/>
    <n v="4320"/>
    <n v="1.1268956610598775E-2"/>
    <n v="3595"/>
    <n v="0.16785259765906627"/>
    <n v="53548"/>
    <n v="1"/>
    <n v="94351"/>
    <n v="6290.0666666666666"/>
    <n v="3682.531414389397"/>
    <n v="0.29880416262881537"/>
    <n v="75973"/>
    <n v="5064.8666666666668"/>
    <n v="0.24060209904928395"/>
    <n v="83897"/>
    <n v="5593.1333333333332"/>
    <n v="0.26569694896789353"/>
    <n v="61541"/>
    <n v="0.19489678935400714"/>
    <n v="1"/>
    <n v="319018"/>
    <n v="319018"/>
    <n v="3256"/>
    <n v="71378"/>
    <n v="80372"/>
    <n v="162165.66063977746"/>
    <n v="313915.66063977743"/>
    <n v="0"/>
    <n v="0"/>
    <n v="56360.660639777459"/>
    <n v="3.1714553434541979E-3"/>
    <n v="6.8312693964155185E-3"/>
    <n v="3.6598140529613206E-3"/>
    <n v="807965"/>
    <n v="0.7869855394883204"/>
    <n v="71855.130742049427"/>
    <n v="0.31073444126476391"/>
    <n v="0.30756298592130971"/>
    <n v="187.61130742049471"/>
    <n v="0.32856621264534974"/>
    <n v="0.16785259765906627"/>
    <n v="-3757.3773759851638"/>
    <n v="7013.3773759851638"/>
    <n v="2.0184992836324334"/>
    <n v="1.2475370136691408"/>
    <n v="0.67063432013763657"/>
    <n v="178.60444444444445"/>
    <n v="0.19290761022888991"/>
    <n v="3274.510477610489"/>
    <n v="5064.8666666666668"/>
    <n v="55.227628232461733"/>
    <n v="5.5936395759717312"/>
    <n v="4.999813258636788"/>
  </r>
  <r>
    <x v="2"/>
    <s v="SFO"/>
    <s v="California"/>
    <s v="OGG"/>
    <s v="Hawaii"/>
    <s v="SFOOGG"/>
    <s v="737-Max 9"/>
    <n v="174"/>
    <x v="150"/>
    <n v="2338"/>
    <n v="116.45454545454545"/>
    <n v="11"/>
    <n v="1281"/>
    <n v="19.727272727272727"/>
    <n v="217"/>
    <n v="360"/>
    <n v="704"/>
    <n v="4474932"/>
    <n v="0.66927899686520376"/>
    <n v="1914"/>
    <n v="57.667212837837845"/>
    <n v="0.87854251012145745"/>
    <n v="247"/>
    <n v="0.77922077922077926"/>
    <n v="462"/>
    <n v="0.58471760797342198"/>
    <n v="1204"/>
    <n v="1384"/>
    <n v="5.997109826589595"/>
    <n v="0.25450655660500154"/>
    <n v="107542"/>
    <n v="0.26271621650404331"/>
    <n v="111011"/>
    <n v="0.44479127963251774"/>
    <n v="187947"/>
    <n v="1.1679063592323766E-2"/>
    <n v="4935"/>
    <n v="6.6642843112429033E-3"/>
    <n v="2816"/>
    <n v="1.9642599354870772E-2"/>
    <n v="8300"/>
    <n v="1"/>
    <n v="253581"/>
    <n v="23052.81818181818"/>
    <n v="4397.3167337405112"/>
    <n v="0.39667524942668625"/>
    <n v="70709"/>
    <n v="6428.090909090909"/>
    <n v="0.110609667962945"/>
    <n v="136480"/>
    <n v="12407.272727272728"/>
    <n v="0.21349485190828232"/>
    <n v="178496"/>
    <n v="0.27922023070208646"/>
    <n v="1"/>
    <n v="422551"/>
    <n v="-639266"/>
    <n v="-216715"/>
    <n v="122409.55760368664"/>
    <n v="142464.11666666667"/>
    <n v="321432.08522727271"/>
    <n v="586305.75949762599"/>
    <n v="14867.557603686641"/>
    <n v="31453.116666666669"/>
    <n v="133485.08522727271"/>
    <n v="-4.8428668860219549E-2"/>
    <n v="-4.4775880809775924E-2"/>
    <n v="3.6527880504436255E-3"/>
    <n v="2994978"/>
    <n v="0.66927899686520376"/>
    <n v="204700.14285714284"/>
    <n v="9.4426239326094785E-2"/>
    <n v="0.14285490818631433"/>
    <n v="323.38095238095241"/>
    <n v="0.1383152063220498"/>
    <n v="1.9642599354870772E-2"/>
    <n v="-16345.97813614782"/>
    <n v="-200369.02186385219"/>
    <n v="2.0489698871077784"/>
    <n v="1.1307808874192637"/>
    <n v="0.73462098662514863"/>
    <n v="240.28354978354977"/>
    <n v="0.42242474872855584"/>
    <n v="2366.6827870420298"/>
    <n v="6428.090909090909"/>
    <n v="22.213662442854925"/>
    <n v="6.0507416081186571"/>
    <n v="5.997109826589595"/>
  </r>
  <r>
    <x v="0"/>
    <s v="OGG"/>
    <s v="Hawaii"/>
    <s v="SEA"/>
    <s v="Washington"/>
    <s v="OGGSEA"/>
    <s v="A330-200"/>
    <n v="278"/>
    <x v="151"/>
    <n v="2640"/>
    <n v="199.5"/>
    <n v="8"/>
    <n v="1596"/>
    <n v="25.875"/>
    <n v="207"/>
    <n v="385"/>
    <n v="1005"/>
    <n v="5871360"/>
    <n v="0.71762589928057552"/>
    <n v="2224"/>
    <n v="44.833670033670032"/>
    <n v="0.71875"/>
    <n v="288"/>
    <n v="0.71828358208955223"/>
    <n v="536"/>
    <n v="0.71785714285714286"/>
    <n v="1400"/>
    <n v="7638"/>
    <n v="5.9996072270227812"/>
    <n v="0.17136465415131996"/>
    <n v="84491"/>
    <n v="0.21949384238451428"/>
    <n v="108221"/>
    <n v="0.49378153851146339"/>
    <n v="243458"/>
    <n v="1.4268387662053187E-2"/>
    <n v="7035"/>
    <n v="8.1493079781278909E-3"/>
    <n v="4018"/>
    <n v="9.2942269312521295E-2"/>
    <n v="45825"/>
    <n v="1"/>
    <n v="222382"/>
    <n v="27797.75"/>
    <n v="4960.15605755655"/>
    <n v="0.31047100756275892"/>
    <n v="64758"/>
    <n v="8094.75"/>
    <n v="9.0409662237722205E-2"/>
    <n v="228644"/>
    <n v="28580.5"/>
    <n v="0.31921348424413598"/>
    <n v="200489"/>
    <n v="0.27990584595538293"/>
    <n v="1"/>
    <n v="493048"/>
    <n v="-716273"/>
    <n v="-223225"/>
    <n v="117552.69565217392"/>
    <n v="150666.11948051947"/>
    <n v="339145.47263681592"/>
    <n v="607364.28776950925"/>
    <n v="33061.695652173919"/>
    <n v="42445.119480519468"/>
    <n v="95687.472636815917"/>
    <n v="-3.8019300468715933E-2"/>
    <n v="-3.4374610657294281E-2"/>
    <n v="3.6446898114216517E-3"/>
    <n v="4213440"/>
    <n v="0.71762589928057552"/>
    <n v="175974.96491228067"/>
    <n v="8.3975092653150202E-2"/>
    <n v="0.12199439312186615"/>
    <n v="280.21491228070175"/>
    <n v="0.10614201222753854"/>
    <n v="9.2942269312521295E-2"/>
    <n v="-21399.285971188663"/>
    <n v="-201825.71402881134"/>
    <n v="1.4958806836274336"/>
    <n v="1.0294985626239803"/>
    <n v="0.88669652396346121"/>
    <n v="201.90485074626866"/>
    <n v="0.40663180866771592"/>
    <n v="5099.8278710685217"/>
    <n v="8094.75"/>
    <n v="35.598245666736759"/>
    <n v="6.9254385964912277"/>
    <n v="5.9996072270227812"/>
  </r>
  <r>
    <x v="0"/>
    <s v="SEA"/>
    <s v="Washington"/>
    <s v="OGG"/>
    <s v="Hawaii"/>
    <s v="SEAOGG"/>
    <s v="737-900"/>
    <n v="178"/>
    <x v="112"/>
    <n v="2640"/>
    <n v="146.6"/>
    <n v="5"/>
    <n v="733"/>
    <n v="23"/>
    <n v="115"/>
    <n v="215"/>
    <n v="403"/>
    <n v="2349600"/>
    <n v="0.82359550561797756"/>
    <n v="890"/>
    <n v="30.694721529509561"/>
    <n v="1"/>
    <n v="115"/>
    <n v="1"/>
    <n v="215"/>
    <n v="0.71964285714285714"/>
    <n v="560"/>
    <n v="3088"/>
    <n v="5.9987046632124352"/>
    <n v="0.21835301032098706"/>
    <n v="54985"/>
    <n v="0.25158349118605972"/>
    <n v="63353"/>
    <n v="0.43570926506153279"/>
    <n v="109719"/>
    <n v="1.1190666237783788E-2"/>
    <n v="2818"/>
    <n v="9.6022111295107158E-3"/>
    <n v="2418"/>
    <n v="7.3561356064125935E-2"/>
    <n v="18524"/>
    <n v="1"/>
    <n v="127630"/>
    <n v="25526"/>
    <n v="4158.0439124459217"/>
    <n v="0.39731409075061014"/>
    <n v="29333"/>
    <n v="5866.6"/>
    <n v="9.1314065846491016E-2"/>
    <n v="68996"/>
    <n v="13799.2"/>
    <n v="0.21478557553419336"/>
    <n v="95273"/>
    <n v="0.29658626786870551"/>
    <n v="1"/>
    <n v="251817"/>
    <n v="-321232"/>
    <n v="-69415"/>
    <n v="54985"/>
    <n v="63353"/>
    <n v="152463.12655086847"/>
    <n v="270801.1265508685"/>
    <n v="0"/>
    <n v="0"/>
    <n v="42744.126550868474"/>
    <n v="-2.9543326523663604E-2"/>
    <n v="-2.5904909214260429E-2"/>
    <n v="3.6384173094031746E-3"/>
    <n v="1935120"/>
    <n v="0.82359550561797756"/>
    <n v="49968.623465211422"/>
    <n v="0.10717441266598569"/>
    <n v="0.1367177391896493"/>
    <n v="318.27148703956345"/>
    <n v="0.12055738145438009"/>
    <n v="7.3561356064125935E-2"/>
    <n v="-8548.8253101736955"/>
    <n v="-60866.174689826308"/>
    <n v="1.8659198663339502"/>
    <n v="1.1499403810818003"/>
    <n v="0.76461077399822974"/>
    <n v="294.66511627906976"/>
    <n v="0.3783422088262508"/>
    <n v="2247.8131926907372"/>
    <n v="5866.6"/>
    <n v="23.880327413796604"/>
    <n v="7.1432469304229196"/>
    <n v="5.9987046632124352"/>
  </r>
  <r>
    <x v="0"/>
    <s v="ANC"/>
    <s v="Alaska"/>
    <s v="LAX"/>
    <s v="California"/>
    <s v="ANCLAX"/>
    <s v="737-900"/>
    <n v="178"/>
    <x v="102"/>
    <n v="2345"/>
    <n v="140.625"/>
    <n v="8"/>
    <n v="1125"/>
    <n v="23"/>
    <n v="184"/>
    <n v="344"/>
    <n v="597"/>
    <n v="3339280"/>
    <n v="0.79002808988764039"/>
    <n v="1424"/>
    <n v="41.775757575757574"/>
    <n v="1"/>
    <n v="184"/>
    <n v="1"/>
    <n v="344"/>
    <n v="0.6662946428571429"/>
    <n v="896"/>
    <n v="8650"/>
    <n v="5.9995375722543356"/>
    <n v="0.22155562572360804"/>
    <n v="111565"/>
    <n v="0.27532950851251009"/>
    <n v="138643"/>
    <n v="0.38463478521625333"/>
    <n v="193684"/>
    <n v="8.3069706664442473E-3"/>
    <n v="4183"/>
    <n v="7.1134518114279923E-3"/>
    <n v="3582"/>
    <n v="0.10305965806975631"/>
    <n v="51896"/>
    <n v="1"/>
    <n v="173706"/>
    <n v="21713.25"/>
    <n v="4158.0574495865376"/>
    <n v="0.39104477611940297"/>
    <n v="46932"/>
    <n v="5866.5"/>
    <n v="0.10565273181603296"/>
    <n v="93904"/>
    <n v="11738"/>
    <n v="0.21139551113212218"/>
    <n v="129668"/>
    <n v="0.29190698093244188"/>
    <n v="1"/>
    <n v="503553"/>
    <n v="-444210"/>
    <n v="59343"/>
    <n v="111565"/>
    <n v="138643"/>
    <n v="290688.21440536011"/>
    <n v="540896.21440536017"/>
    <n v="0"/>
    <n v="0"/>
    <n v="97004.214405360108"/>
    <n v="1.777119618600417E-2"/>
    <n v="2.1402376201058317E-2"/>
    <n v="3.6311800150541466E-3"/>
    <n v="2638125"/>
    <n v="0.79002808988764039"/>
    <n v="120040.39377777779"/>
    <n v="0.15079687836898972"/>
    <n v="0.13302568218298555"/>
    <n v="401.47288888888886"/>
    <n v="0.17120379057095475"/>
    <n v="0.10305965806975631"/>
    <n v="-12125.526800670013"/>
    <n v="71468.526800670021"/>
    <n v="1.9451039598742976"/>
    <n v="1.2929215549812136"/>
    <n v="0.69345519695266933"/>
    <n v="403.03197674418607"/>
    <n v="0.25750616121838216"/>
    <n v="2247.8108225736255"/>
    <n v="5866.5"/>
    <n v="26.929493689249966"/>
    <n v="6.902222222222222"/>
    <n v="5.9995375722543356"/>
  </r>
  <r>
    <x v="5"/>
    <s v="YVR"/>
    <s v="British Columbia"/>
    <s v="SFO"/>
    <s v="California"/>
    <s v="YVRSFO"/>
    <s v="737-700"/>
    <n v="132"/>
    <x v="118"/>
    <n v="800"/>
    <n v="113.75"/>
    <n v="8"/>
    <n v="910"/>
    <n v="17"/>
    <n v="136"/>
    <n v="228"/>
    <n v="546"/>
    <n v="844800"/>
    <n v="0.8617424242424242"/>
    <n v="1056"/>
    <n v="8.4367432150313153"/>
    <n v="1"/>
    <n v="136"/>
    <n v="0.91935483870967738"/>
    <n v="248"/>
    <n v="0.8125"/>
    <n v="672"/>
    <n v="0"/>
    <e v="#DIV/0!"/>
    <n v="0.21656877754041201"/>
    <n v="37205"/>
    <n v="0.23208745408718631"/>
    <n v="39871"/>
    <n v="0.52277450187143826"/>
    <n v="89809"/>
    <n v="1.9034535749419358E-2"/>
    <n v="3270"/>
    <n v="9.5347307515440093E-3"/>
    <n v="1638"/>
    <n v="0"/>
    <n v="0"/>
    <n v="1"/>
    <n v="31069"/>
    <n v="3883.625"/>
    <n v="3682.5821538156983"/>
    <n v="0.25703412616339194"/>
    <n v="41916"/>
    <n v="5239.5"/>
    <n v="0.3467714581178904"/>
    <n v="27626"/>
    <n v="3453.25"/>
    <n v="0.22855015511892451"/>
    <n v="20264"/>
    <n v="0.16764426059979318"/>
    <n v="1"/>
    <n v="171793"/>
    <n v="171793"/>
    <n v="50918"/>
    <n v="37205"/>
    <n v="43368.456140350878"/>
    <n v="110534.15384615384"/>
    <n v="191107.60998650471"/>
    <n v="0"/>
    <n v="3497.4561403508778"/>
    <n v="20725.153846153844"/>
    <n v="6.0272253787878788E-2"/>
    <n v="6.3856328418931213E-2"/>
    <n v="3.5840746310524252E-3"/>
    <n v="728000"/>
    <n v="0.8617424242424242"/>
    <n v="27562.393406593415"/>
    <n v="0.20335345643939393"/>
    <n v="0.14308120265151514"/>
    <n v="188.78351648351648"/>
    <n v="0.2359793956043956"/>
    <n v="0"/>
    <n v="-3027.8262483130902"/>
    <n v="53945.826248313089"/>
    <n v="1.7310476217331765"/>
    <n v="1.0173070696742106"/>
    <n v="0.84566275322185092"/>
    <n v="160.77016129032259"/>
    <n v="0.11795591205695226"/>
    <n v="3274.4862912006333"/>
    <n v="5239.5"/>
    <n v="107.86152627932297"/>
    <n v="5.3934065934065938"/>
    <e v="#DIV/0!"/>
  </r>
  <r>
    <x v="1"/>
    <s v="LAX"/>
    <s v="California"/>
    <s v="OGG"/>
    <s v="Hawaii"/>
    <s v="LAXOGG"/>
    <s v="737-Max 9"/>
    <n v="174.25"/>
    <x v="129"/>
    <n v="2486"/>
    <n v="77.849999999999994"/>
    <n v="20"/>
    <n v="1557"/>
    <n v="13.15"/>
    <n v="263"/>
    <n v="491"/>
    <n v="804"/>
    <n v="8663710"/>
    <n v="0.44677187948350072"/>
    <n v="3485"/>
    <n v="110.31006493506493"/>
    <n v="0.58574610244988867"/>
    <n v="449"/>
    <n v="0.58522050059594755"/>
    <n v="839"/>
    <n v="0.36578707916287534"/>
    <n v="2198"/>
    <n v="13764"/>
    <n v="5.9997820401046207"/>
    <n v="0.19618976394253992"/>
    <n v="122248"/>
    <n v="0.27199006276570303"/>
    <n v="169480"/>
    <n v="0.37992428315340282"/>
    <n v="236735"/>
    <n v="9.0433325683545954E-3"/>
    <n v="5635"/>
    <n v="1.0322398416975466E-2"/>
    <n v="6432"/>
    <n v="0.1325301591530241"/>
    <n v="82581"/>
    <n v="1"/>
    <n v="485068"/>
    <n v="24253.4"/>
    <n v="4397.3140645465119"/>
    <n v="0.39895808401948618"/>
    <n v="128262"/>
    <n v="6413.1"/>
    <n v="0.10549275930901922"/>
    <n v="261068"/>
    <n v="13053.4"/>
    <n v="0.21472286169938898"/>
    <n v="341439"/>
    <n v="0.28082629497210565"/>
    <n v="1"/>
    <n v="623111"/>
    <n v="-1215837"/>
    <n v="-592726"/>
    <n v="208704.76045627374"/>
    <n v="289600.24439918535"/>
    <n v="647193.44527363183"/>
    <n v="1145498.4501290908"/>
    <n v="86456.76045627374"/>
    <n v="120120.24439918535"/>
    <n v="410458.44527363183"/>
    <n v="-6.8414801511130913E-2"/>
    <n v="-6.4853766745833541E-2"/>
    <n v="3.5610347652973717E-3"/>
    <n v="3870702"/>
    <n v="0.44677187948350072"/>
    <n v="669326.80796403345"/>
    <n v="7.1921959530039672E-2"/>
    <n v="0.14033676104117057"/>
    <n v="347.16120745022477"/>
    <n v="0.13964650339912502"/>
    <n v="0.1325301591530241"/>
    <n v="-30851.772506454545"/>
    <n v="-561874.22749354551"/>
    <n v="1.7960078006948812"/>
    <n v="1.3325063625887328"/>
    <n v="0.71047300240038747"/>
    <n v="202.00238379022645"/>
    <n v="0.54795854992128212"/>
    <n v="2366.674338861827"/>
    <n v="6413.1"/>
    <n v="14.114759164692206"/>
    <n v="7.7501605651894669"/>
    <n v="5.9997820401046207"/>
  </r>
  <r>
    <x v="5"/>
    <s v="JNU"/>
    <s v="Alaska"/>
    <s v="ANC"/>
    <s v="Alaska"/>
    <s v="JNUANC"/>
    <s v="737-700"/>
    <n v="120.125"/>
    <x v="143"/>
    <n v="571"/>
    <n v="96.375"/>
    <n v="16"/>
    <n v="1542"/>
    <n v="14.3125"/>
    <n v="229"/>
    <n v="418"/>
    <n v="895"/>
    <n v="1097462"/>
    <n v="0.80228928199791882"/>
    <n v="1922"/>
    <n v="27.388215922107673"/>
    <n v="0.86742424242424243"/>
    <n v="264"/>
    <n v="0.86902286902286907"/>
    <n v="481"/>
    <n v="0.75976230899830222"/>
    <n v="1178"/>
    <n v="11674"/>
    <n v="5"/>
    <n v="0.18973185730393571"/>
    <n v="63774"/>
    <n v="0.21815861266723591"/>
    <n v="73329"/>
    <n v="0.39182808878786884"/>
    <n v="131704"/>
    <n v="1.5976104270112191E-2"/>
    <n v="5370"/>
    <n v="1.0650736180074793E-2"/>
    <n v="3580"/>
    <n v="0.17365460079077252"/>
    <n v="58370"/>
    <n v="1"/>
    <n v="100858"/>
    <n v="6303.625"/>
    <n v="3682.5326734257187"/>
    <n v="0.29880487530292887"/>
    <n v="81213"/>
    <n v="5075.8125"/>
    <n v="0.24060402088061197"/>
    <n v="89683"/>
    <n v="5605.1875"/>
    <n v="0.26569749183795605"/>
    <n v="65784"/>
    <n v="0.19489361197850316"/>
    <n v="1"/>
    <n v="336127"/>
    <n v="336127"/>
    <n v="-1411"/>
    <n v="73521.117903930135"/>
    <n v="84380.978468899513"/>
    <n v="173348.95195530728"/>
    <n v="331251.04832813691"/>
    <n v="9747.1179039301351"/>
    <n v="11051.978468899513"/>
    <n v="41644.951955307275"/>
    <n v="-1.2856937187802403E-3"/>
    <n v="2.2704686089436879E-3"/>
    <n v="3.5561623277239282E-3"/>
    <n v="880482"/>
    <n v="0.80228928199791882"/>
    <n v="68448.547341115423"/>
    <n v="0.30627666379337054"/>
    <n v="0.30756235751215077"/>
    <n v="180.1277561608301"/>
    <n v="0.31546016840775848"/>
    <n v="0.17365460079077252"/>
    <n v="-3902.7530205085577"/>
    <n v="2491.7530205085577"/>
    <n v="1.7281380828488977"/>
    <n v="1.0906098012944188"/>
    <n v="0.7998202306496397"/>
    <n v="152.45114345114345"/>
    <n v="0.19571173990783244"/>
    <n v="3274.510477610489"/>
    <n v="5075.8125"/>
    <n v="56.301586214504134"/>
    <n v="5.8041504539559012"/>
    <n v="5"/>
  </r>
  <r>
    <x v="0"/>
    <s v="GEG"/>
    <s v="Washington"/>
    <s v="SEA"/>
    <s v="Washington"/>
    <s v="GEGSEA"/>
    <s v="737-900"/>
    <n v="176.81081081081081"/>
    <x v="127"/>
    <n v="223"/>
    <n v="127.13513513513513"/>
    <n v="37"/>
    <n v="4704"/>
    <n v="20.837837837837839"/>
    <n v="771"/>
    <n v="1407"/>
    <n v="2527"/>
    <n v="1458866"/>
    <n v="0.71904616325282789"/>
    <n v="6542"/>
    <n v="45.229904274849197"/>
    <n v="0.91242603550295853"/>
    <n v="845"/>
    <n v="0.89050632911392402"/>
    <n v="1580"/>
    <n v="0.61394557823129248"/>
    <n v="4116"/>
    <n v="5058"/>
    <n v="5.999406880189798"/>
    <n v="0.21770624922609699"/>
    <n v="133622"/>
    <n v="0.26100408620790783"/>
    <n v="160197"/>
    <n v="0.41254244247049393"/>
    <n v="253207"/>
    <n v="2.8797338425343613E-2"/>
    <n v="17675"/>
    <n v="3.0509700670607327E-2"/>
    <n v="18726"/>
    <n v="4.9440182999550324E-2"/>
    <n v="30345"/>
    <n v="1"/>
    <n v="188069"/>
    <n v="5082.9459459459458"/>
    <n v="4158.0676106931041"/>
    <n v="0.29125382130390476"/>
    <n v="215595"/>
    <n v="5826.8918918918916"/>
    <n v="0.33388207309027723"/>
    <n v="101669"/>
    <n v="2747.8108108108108"/>
    <n v="0.15745011010930401"/>
    <n v="140389"/>
    <n v="0.21741399549651397"/>
    <n v="0.99999999999999989"/>
    <n v="613772"/>
    <n v="-645722"/>
    <n v="-31950"/>
    <n v="146446.93904020754"/>
    <n v="179894.28571428571"/>
    <n v="412425.80609418283"/>
    <n v="738767.03084867611"/>
    <n v="12824.939040207537"/>
    <n v="19697.28571428571"/>
    <n v="159218.80609418283"/>
    <n v="-2.1900572088183561E-2"/>
    <n v="-1.8348367826149084E-2"/>
    <n v="3.5522042620344772E-3"/>
    <n v="1048992"/>
    <n v="0.71904616325282789"/>
    <n v="227963.18579931976"/>
    <n v="0.42071855811294528"/>
    <n v="0.44261913020112881"/>
    <n v="124.02784863945578"/>
    <n v="0.55617869345047433"/>
    <n v="4.9440182999550324E-2"/>
    <n v="-5182.1900229371913"/>
    <n v="-26767.809977062811"/>
    <n v="1.8908515733823714"/>
    <n v="1.2123652292555274"/>
    <n v="0.73559119491451974"/>
    <n v="101.39050632911392"/>
    <n v="0.22873151593751426"/>
    <n v="2247.8269991947486"/>
    <n v="5826.8918918918916"/>
    <n v="104.00198884824378"/>
    <n v="7.7383078231292517"/>
    <n v="5.999406880189798"/>
  </r>
  <r>
    <x v="1"/>
    <s v="OGG"/>
    <s v="Hawaii"/>
    <s v="LAX"/>
    <s v="California"/>
    <s v="OGGLAX"/>
    <s v="737-Max 9"/>
    <n v="174.25"/>
    <x v="131"/>
    <n v="2486"/>
    <n v="77.849999999999994"/>
    <n v="20"/>
    <n v="1557"/>
    <n v="13.65"/>
    <n v="273"/>
    <n v="447"/>
    <n v="837"/>
    <n v="8663710"/>
    <n v="0.44677187948350072"/>
    <n v="3485"/>
    <n v="100.70533548908649"/>
    <n v="0.60801781737193761"/>
    <n v="449"/>
    <n v="0.53277711561382601"/>
    <n v="839"/>
    <n v="0.38080072793448588"/>
    <n v="2198"/>
    <n v="13764"/>
    <n v="5.9997820401046207"/>
    <n v="0.22979711871108827"/>
    <n v="143543"/>
    <n v="0.23005646352923473"/>
    <n v="143705"/>
    <n v="0.39051726484068705"/>
    <n v="243937"/>
    <n v="9.3860411653867524E-3"/>
    <n v="5863"/>
    <n v="8.0396893625400423E-3"/>
    <n v="5022"/>
    <n v="0.13220342239106317"/>
    <n v="82581"/>
    <n v="1"/>
    <n v="442833"/>
    <n v="22141.65"/>
    <n v="4397.3141825041648"/>
    <n v="0.39498386466656321"/>
    <n v="128262"/>
    <n v="6413.1"/>
    <n v="0.11440299266283843"/>
    <n v="238337"/>
    <n v="11916.85"/>
    <n v="0.21258413296442377"/>
    <n v="311710"/>
    <n v="0.27802900970617461"/>
    <n v="1"/>
    <n v="624651"/>
    <n v="-1121142"/>
    <n v="-496491"/>
    <n v="236083.54212454215"/>
    <n v="269728.17673378077"/>
    <n v="640589.63679808844"/>
    <n v="1146401.3556564115"/>
    <n v="92540.542124542146"/>
    <n v="126023.17673378077"/>
    <n v="396652.63679808844"/>
    <n v="-5.7306973571368387E-2"/>
    <n v="-5.375643716342992E-2"/>
    <n v="3.5505364079384677E-3"/>
    <n v="3870702"/>
    <n v="0.44677187948350072"/>
    <n v="671233.7572254336"/>
    <n v="7.2099712478834121E-2"/>
    <n v="0.1294066860502025"/>
    <n v="348.15028901734104"/>
    <n v="0.14004436404559173"/>
    <n v="0.13220342239106317"/>
    <n v="-30760.81778282057"/>
    <n v="-465730.18221717945"/>
    <n v="2.0980568784593121"/>
    <n v="1.124065188855246"/>
    <n v="0.72833565428672309"/>
    <n v="171.28128724672229"/>
    <n v="0.49901464978043741"/>
    <n v="2366.6769872965542"/>
    <n v="6413.1"/>
    <n v="15.460948443677378"/>
    <n v="6.9910083493898521"/>
    <n v="5.9997820401046207"/>
  </r>
  <r>
    <x v="4"/>
    <s v="SEA"/>
    <s v="Washington"/>
    <s v="ANC"/>
    <s v="Alaska"/>
    <s v="SEAANC"/>
    <s v="E175"/>
    <n v="73.625"/>
    <x v="152"/>
    <n v="1448"/>
    <n v="43.25"/>
    <n v="16"/>
    <n v="692"/>
    <n v="6.5"/>
    <n v="104"/>
    <n v="161"/>
    <n v="428"/>
    <n v="1705744"/>
    <n v="0.58743633276740237"/>
    <n v="1178"/>
    <n v="56.979710245711637"/>
    <n v="0.67096774193548392"/>
    <n v="155"/>
    <n v="0.57706093189964158"/>
    <n v="279"/>
    <n v="0.57526881720430112"/>
    <n v="744"/>
    <n v="2829"/>
    <n v="4.9992930364086252"/>
    <n v="0.20427877024056473"/>
    <n v="32990"/>
    <n v="0.212749620731292"/>
    <n v="34358"/>
    <n v="0.46363045295519983"/>
    <n v="74874"/>
    <n v="1.5882844670113624E-2"/>
    <n v="2565"/>
    <n v="1.5882844670113624E-2"/>
    <n v="2565"/>
    <n v="8.7575466732716184E-2"/>
    <n v="14143"/>
    <n v="1"/>
    <n v="91487"/>
    <n v="5717.9375"/>
    <n v="1605.6066204177553"/>
    <n v="0.3157456971378676"/>
    <n v="42037"/>
    <n v="2627.3125"/>
    <n v="0.14508074229764381"/>
    <n v="104464"/>
    <n v="6529"/>
    <n v="0.3605327369550887"/>
    <n v="51761"/>
    <n v="0.17864082360939987"/>
    <n v="0.99999999999999989"/>
    <n v="161495"/>
    <n v="161495"/>
    <n v="-128254"/>
    <n v="49167.788461538461"/>
    <n v="59539.639751552793"/>
    <n v="130154.80373831774"/>
    <n v="238862.23195140899"/>
    <n v="16177.788461538461"/>
    <n v="25181.639751552793"/>
    <n v="55280.803738317743"/>
    <n v="-7.5189477436238966E-2"/>
    <n v="-7.1648492096725497E-2"/>
    <n v="3.5409853395134694E-3"/>
    <n v="1002016"/>
    <n v="0.58743633276740237"/>
    <n v="103487.09826589597"/>
    <n v="9.4677161402883431E-2"/>
    <n v="0.1698666388391224"/>
    <n v="212.93641618497111"/>
    <n v="0.14705553603934468"/>
    <n v="8.7575466732716184E-2"/>
    <n v="-6040.0144969630619"/>
    <n v="-122213.98550303694"/>
    <n v="1.7629058795404369"/>
    <n v="1.0200047187573731"/>
    <n v="0.83355950556172742"/>
    <n v="123.14695340501792"/>
    <n v="0.32051147094337284"/>
    <n v="1833.3543563054902"/>
    <n v="2627.3125"/>
    <n v="12.14467390262099"/>
    <n v="7.4132947976878611"/>
    <n v="4.9992930364086252"/>
  </r>
  <r>
    <x v="1"/>
    <s v="SEA"/>
    <s v="Washington"/>
    <s v="GEG"/>
    <s v="Washington"/>
    <s v="SEAGEG"/>
    <s v="737-900"/>
    <n v="177.13725490196077"/>
    <x v="133"/>
    <n v="223"/>
    <n v="108.33333333333333"/>
    <n v="51"/>
    <n v="5525"/>
    <n v="21.117647058823529"/>
    <n v="1077"/>
    <n v="1598"/>
    <n v="2850"/>
    <n v="2014582"/>
    <n v="0.61157848129289349"/>
    <n v="9034"/>
    <n v="53.688181300385551"/>
    <n v="0.92287917737789205"/>
    <n v="1167"/>
    <n v="0.73235563703024753"/>
    <n v="2182"/>
    <n v="0.50140745953553834"/>
    <n v="5684"/>
    <n v="5808"/>
    <n v="5.9993112947658398"/>
    <n v="0.26206942037926867"/>
    <n v="190726"/>
    <n v="0.25789089669936477"/>
    <n v="187685"/>
    <n v="0.38274644839227834"/>
    <n v="278551"/>
    <n v="2.7412544365038906E-2"/>
    <n v="19950"/>
    <n v="2.2002860797863059E-2"/>
    <n v="16013"/>
    <n v="4.7877829366186252E-2"/>
    <n v="34844"/>
    <n v="1"/>
    <n v="223239"/>
    <n v="4377.2352941176468"/>
    <n v="4158.0659764013435"/>
    <n v="0.27618744803832296"/>
    <n v="297726"/>
    <n v="5837.7647058823532"/>
    <n v="0.36834148224395263"/>
    <n v="120681"/>
    <n v="2366.294117647059"/>
    <n v="0.14930445583752325"/>
    <n v="166642"/>
    <n v="0.20616661388020111"/>
    <n v="0.99999999999999989"/>
    <n v="727769"/>
    <n v="-808288"/>
    <n v="-80519"/>
    <n v="206664.10584958218"/>
    <n v="256275.76345431787"/>
    <n v="555538.20491228066"/>
    <n v="1018478.0742161807"/>
    <n v="15938.105849582178"/>
    <n v="68590.763454317872"/>
    <n v="276987.20491228066"/>
    <n v="-3.9968092636586648E-2"/>
    <n v="-3.6449471664679288E-2"/>
    <n v="3.5186209719073602E-3"/>
    <n v="1232075"/>
    <n v="0.61157848129289349"/>
    <n v="440085.76018099557"/>
    <n v="0.3612506217170609"/>
    <n v="0.40121871435364753"/>
    <n v="125.41628959276018"/>
    <n v="0.5624048860661891"/>
    <n v="4.7877829366186252E-2"/>
    <n v="-7088.5504748270732"/>
    <n v="-73430.449525172924"/>
    <n v="2.2471434904120358"/>
    <n v="1.1826781651611584"/>
    <n v="0.67381769709843531"/>
    <n v="86.015123739688363"/>
    <n v="0.22897650215933901"/>
    <n v="2247.8131513673261"/>
    <n v="5837.7647058823532"/>
    <n v="102.90905495732117"/>
    <n v="6.5091402714932123"/>
    <n v="5.9993112947658398"/>
  </r>
  <r>
    <x v="1"/>
    <s v="YVR"/>
    <s v="British Columbia"/>
    <s v="SFO"/>
    <s v="California"/>
    <s v="YVRSFO"/>
    <s v="737-800"/>
    <n v="166.18181818181819"/>
    <x v="153"/>
    <n v="800"/>
    <n v="147.18181818181819"/>
    <n v="11"/>
    <n v="1619"/>
    <n v="16.818181818181817"/>
    <n v="185"/>
    <n v="301"/>
    <n v="1134"/>
    <n v="1462400"/>
    <n v="0.8856673960612691"/>
    <n v="1828"/>
    <n v="11.073225469728602"/>
    <n v="0.83710407239819007"/>
    <n v="221"/>
    <n v="0.71666666666666667"/>
    <n v="420"/>
    <n v="0.95534962089300757"/>
    <n v="1187"/>
    <n v="13"/>
    <n v="5.9230769230769234"/>
    <n v="0.15976755040847299"/>
    <n v="65378"/>
    <n v="0.1946203266317536"/>
    <n v="79640"/>
    <n v="0.61496992964440977"/>
    <n v="251650"/>
    <n v="1.9374057628535193E-2"/>
    <n v="7928"/>
    <n v="1.1079966862736951E-2"/>
    <n v="4534"/>
    <n v="1.8816882409147448E-4"/>
    <n v="77"/>
    <n v="1"/>
    <n v="46043"/>
    <n v="4185.727272727273"/>
    <n v="4158.0477274548339"/>
    <n v="0.27586516800076688"/>
    <n v="61599"/>
    <n v="5599.909090909091"/>
    <n v="0.36906844653213822"/>
    <n v="24891"/>
    <n v="2262.818181818182"/>
    <n v="0.14913363370560323"/>
    <n v="34371"/>
    <n v="0.20593275176149164"/>
    <n v="1"/>
    <n v="409207"/>
    <n v="-166904"/>
    <n v="242303"/>
    <n v="78100.205405405402"/>
    <n v="111125.58139534884"/>
    <n v="263411.4197530864"/>
    <n v="452637.20655384066"/>
    <n v="12722.205405405402"/>
    <n v="31485.58139534884"/>
    <n v="11761.419753086404"/>
    <n v="0.16568859409190373"/>
    <n v="0.16916788135032329"/>
    <n v="3.4792872584195611E-3"/>
    <n v="1295200"/>
    <n v="0.8856673960612691"/>
    <n v="52815.423100679473"/>
    <n v="0.27981879102844637"/>
    <n v="0.11413019693654267"/>
    <n v="252.70537368746139"/>
    <n v="0.31588171710932672"/>
    <n v="1.8816882409147448E-4"/>
    <n v="-5088.1096867127862"/>
    <n v="247391.10968671279"/>
    <n v="1.3632904173210809"/>
    <n v="0.87383811915158027"/>
    <n v="0.97700152293881848"/>
    <n v="189.61904761904762"/>
    <n v="8.3994164322702208E-2"/>
    <n v="2247.8545269439064"/>
    <n v="5599.909090909091"/>
    <n v="146.20852834848677"/>
    <n v="7.6973440395305746"/>
    <n v="5.9230769230769234"/>
  </r>
  <r>
    <x v="1"/>
    <s v="OGG"/>
    <s v="Hawaii"/>
    <s v="SEA"/>
    <s v="Washington"/>
    <s v="OGGSEA"/>
    <s v="737-900"/>
    <n v="169.90909090909091"/>
    <x v="100"/>
    <n v="2640"/>
    <n v="111.27272727272727"/>
    <n v="11"/>
    <n v="1224"/>
    <n v="16.90909090909091"/>
    <n v="186"/>
    <n v="232"/>
    <n v="806"/>
    <n v="4934160"/>
    <n v="0.6548956661316212"/>
    <n v="1869"/>
    <n v="58.844191919191914"/>
    <n v="0.76859504132231404"/>
    <n v="242"/>
    <n v="0.51327433628318586"/>
    <n v="452"/>
    <n v="0.68537414965986398"/>
    <n v="1176"/>
    <n v="11191"/>
    <n v="5.9997319274416938"/>
    <n v="0.19848147710052291"/>
    <n v="88933"/>
    <n v="0.14825238189824289"/>
    <n v="66427"/>
    <n v="0.48004651090127148"/>
    <n v="215093"/>
    <n v="1.2576244177768058E-2"/>
    <n v="5635"/>
    <n v="1.0793028721151078E-2"/>
    <n v="4836"/>
    <n v="0.14985035720104359"/>
    <n v="67143"/>
    <n v="0.99999999999999989"/>
    <n v="244677"/>
    <n v="22243.363636363636"/>
    <n v="4158.0484329873025"/>
    <n v="0.39388178250272859"/>
    <n v="61599"/>
    <n v="5599.909090909091"/>
    <n v="9.9162258489296426E-2"/>
    <n v="132271"/>
    <n v="12024.636363636364"/>
    <n v="0.21293026011197791"/>
    <n v="182647"/>
    <n v="0.29402569889599706"/>
    <n v="1"/>
    <n v="448067"/>
    <n v="-621194"/>
    <n v="-173127"/>
    <n v="115708.52688172043"/>
    <n v="129418.12068965517"/>
    <n v="313832.96277915628"/>
    <n v="558959.61035053188"/>
    <n v="26775.526881720434"/>
    <n v="62991.120689655174"/>
    <n v="98739.962779156282"/>
    <n v="-3.5087431295296463E-2"/>
    <n v="-3.1614304242805043E-2"/>
    <n v="3.4731270524914204E-3"/>
    <n v="3231360"/>
    <n v="0.6548956661316212"/>
    <n v="200732.00980392157"/>
    <n v="9.080917521928758E-2"/>
    <n v="0.12589660651458404"/>
    <n v="311.21241830065361"/>
    <n v="0.1178834917805506"/>
    <n v="0.14985035720104359"/>
    <n v="-17136.96457732108"/>
    <n v="-155990.03542267892"/>
    <n v="1.8550519106460075"/>
    <n v="0.7418475977832355"/>
    <n v="0.92326728182452689"/>
    <n v="146.96238938053096"/>
    <n v="0.4076332334226801"/>
    <n v="2247.817425747673"/>
    <n v="5599.909090909091"/>
    <n v="20.800693493775295"/>
    <n v="8.5547385620915026"/>
    <n v="5.9997319274416938"/>
  </r>
  <r>
    <x v="0"/>
    <s v="SEA"/>
    <s v="Washington"/>
    <s v="JNU"/>
    <s v="Alaska"/>
    <s v="SEAJNU"/>
    <s v="737-900"/>
    <n v="172.76470588235293"/>
    <x v="139"/>
    <n v="909"/>
    <n v="129.76470588235293"/>
    <n v="17"/>
    <n v="2206"/>
    <n v="17.352941176470587"/>
    <n v="295"/>
    <n v="547"/>
    <n v="1365"/>
    <n v="2669733"/>
    <n v="0.75110657133129044"/>
    <n v="2937"/>
    <n v="42.320146871008937"/>
    <n v="0.77631578947368418"/>
    <n v="380"/>
    <n v="0.77042253521126758"/>
    <n v="710"/>
    <n v="0.73863636363636365"/>
    <n v="1848"/>
    <n v="8277"/>
    <n v="5.9996375498368977"/>
    <n v="0.18649076305513729"/>
    <n v="102301"/>
    <n v="0.22660138034628974"/>
    <n v="124304"/>
    <n v="0.46918648529417128"/>
    <n v="257376"/>
    <n v="1.7418395137797645E-2"/>
    <n v="9555"/>
    <n v="9.7765414049198075E-3"/>
    <n v="5363"/>
    <n v="9.0526434761684274E-2"/>
    <n v="49659"/>
    <n v="1"/>
    <n v="175969"/>
    <n v="10351.117647058823"/>
    <n v="4158.0432255197602"/>
    <n v="0.35246458208563591"/>
    <n v="96798"/>
    <n v="5694"/>
    <n v="0.19388566518378458"/>
    <n v="95128"/>
    <n v="5595.7647058823532"/>
    <n v="0.1905406677576299"/>
    <n v="131358"/>
    <n v="0.2631090849729496"/>
    <n v="1"/>
    <n v="548558"/>
    <n v="-499253"/>
    <n v="49305"/>
    <n v="131777.55932203389"/>
    <n v="161345.22851919563"/>
    <n v="348447.5076923077"/>
    <n v="641570.29553353717"/>
    <n v="29476.559322033892"/>
    <n v="37041.228519195633"/>
    <n v="91071.507692307699"/>
    <n v="1.8468138948726332E-2"/>
    <n v="2.1940380764966499E-2"/>
    <n v="3.4722418162401666E-3"/>
    <n v="2005254"/>
    <n v="0.75110657133129044"/>
    <n v="165319.65956482315"/>
    <n v="0.20547298175510434"/>
    <n v="0.18700484280637802"/>
    <n v="226.15548504079783"/>
    <n v="0.24879591313619123"/>
    <n v="9.0526434761684274E-2"/>
    <n v="-9269.9585607963072"/>
    <n v="58574.958560796309"/>
    <n v="1.634254770114399"/>
    <n v="1.0627967906201417"/>
    <n v="0.84545317425120559"/>
    <n v="175.07605633802817"/>
    <n v="0.23946054929469629"/>
    <n v="2247.8182859324302"/>
    <n v="5694"/>
    <n v="52.126473160025867"/>
    <n v="6.7624660018132365"/>
    <n v="5.9996375498368977"/>
  </r>
  <r>
    <x v="5"/>
    <s v="YVR"/>
    <s v="British Columbia"/>
    <s v="LAX"/>
    <s v="California"/>
    <s v="YVRLAX"/>
    <s v="737-900"/>
    <n v="170.90909090909091"/>
    <x v="154"/>
    <n v="1080"/>
    <n v="133.63636363636363"/>
    <n v="11"/>
    <n v="1470"/>
    <n v="22"/>
    <n v="242"/>
    <n v="412"/>
    <n v="817"/>
    <n v="2030400"/>
    <n v="0.78191489361702127"/>
    <n v="1880"/>
    <n v="6.7932735426008968"/>
    <n v="1"/>
    <n v="242"/>
    <n v="0.91150442477876104"/>
    <n v="452"/>
    <n v="0.68828980623420388"/>
    <n v="1187"/>
    <n v="0"/>
    <e v="#DIV/0!"/>
    <n v="0.25588283692611485"/>
    <n v="83970"/>
    <n v="0.24984915802753552"/>
    <n v="81990"/>
    <n v="0.46687266499673935"/>
    <n v="153208"/>
    <n v="1.4947068180571553E-2"/>
    <n v="4905"/>
    <n v="1.2448271869038696E-2"/>
    <n v="4085"/>
    <n v="0"/>
    <n v="0"/>
    <n v="1"/>
    <n v="25017"/>
    <n v="2274.2727272727275"/>
    <n v="3682.6133738200542"/>
    <n v="0.21094659088992698"/>
    <n v="55015"/>
    <n v="5001.363636363636"/>
    <n v="0.46389362025060288"/>
    <n v="22245"/>
    <n v="2022.2727272727273"/>
    <n v="0.18757272711941583"/>
    <n v="16317"/>
    <n v="0.13758706174005431"/>
    <n v="1"/>
    <n v="328158"/>
    <n v="328158"/>
    <n v="209564"/>
    <n v="83970"/>
    <n v="89950.194174757286"/>
    <n v="222592.28396572827"/>
    <n v="396512.47814048559"/>
    <n v="0"/>
    <n v="7960.1941747572855"/>
    <n v="69384.283965728275"/>
    <n v="0.10321315996847912"/>
    <n v="0.10667618015887982"/>
    <n v="3.4630201904007063E-3"/>
    <n v="1587600"/>
    <n v="0.78191489361702127"/>
    <n v="91527.061224489822"/>
    <n v="0.16162234042553192"/>
    <n v="5.8409180457052796E-2"/>
    <n v="223.23673469387754"/>
    <n v="0.20670068027210883"/>
    <n v="0"/>
    <n v="-7031.3161945895963"/>
    <n v="216595.3161945896"/>
    <n v="2.0449290313907071"/>
    <n v="1.0690349527133378"/>
    <n v="0.76067681194357228"/>
    <n v="181.39380530973452"/>
    <n v="4.972299928692886E-2"/>
    <n v="3274.562677404449"/>
    <n v="5001.363636363636"/>
    <n v="216.39052082645719"/>
    <n v="6.1156462585034017"/>
    <e v="#DIV/0!"/>
  </r>
  <r>
    <x v="1"/>
    <s v="OGG"/>
    <s v="Hawaii"/>
    <s v="SEA"/>
    <s v="Washington"/>
    <s v="OGGSEA"/>
    <s v="A321"/>
    <n v="194"/>
    <x v="155"/>
    <n v="2640"/>
    <n v="99.933333333333337"/>
    <n v="15"/>
    <n v="1499"/>
    <n v="15"/>
    <n v="225"/>
    <n v="317"/>
    <n v="958"/>
    <n v="7682400"/>
    <n v="0.51512027491408929"/>
    <n v="2910"/>
    <n v="84.063131313131308"/>
    <n v="0.6"/>
    <n v="375"/>
    <n v="0.44964539007092197"/>
    <n v="705"/>
    <n v="0.52349726775956285"/>
    <n v="1830"/>
    <n v="4209"/>
    <n v="6"/>
    <n v="0.20064473749818437"/>
    <n v="92552"/>
    <n v="0.20231836678062665"/>
    <n v="93324"/>
    <n v="0.52152629787566152"/>
    <n v="240566"/>
    <n v="1.453152471529875E-2"/>
    <n v="6703"/>
    <n v="6.2305836240144127E-3"/>
    <n v="2874"/>
    <n v="5.4748489506214325E-2"/>
    <n v="25254"/>
    <n v="1"/>
    <n v="379882"/>
    <n v="25325.466666666667"/>
    <n v="4519.0084412268316"/>
    <n v="0.39476749804893102"/>
    <n v="104304"/>
    <n v="6953.6"/>
    <n v="0.10839110333339222"/>
    <n v="218820"/>
    <n v="14588"/>
    <n v="0.2273943590985282"/>
    <n v="259287"/>
    <n v="0.26944703951914856"/>
    <n v="1"/>
    <n v="461273"/>
    <n v="-962293"/>
    <n v="-501020"/>
    <n v="154253.33333333334"/>
    <n v="207550.22082018928"/>
    <n v="459536.30480167014"/>
    <n v="821339.85895519273"/>
    <n v="61701.333333333343"/>
    <n v="114226.22082018928"/>
    <n v="218970.30480167014"/>
    <n v="-6.5216598979485577E-2"/>
    <n v="-6.1789737070401675E-2"/>
    <n v="3.4268619090839017E-3"/>
    <n v="3957360"/>
    <n v="0.51512027491408929"/>
    <n v="410422.15410273522"/>
    <n v="6.004282515880454E-2"/>
    <n v="0.12525942413829011"/>
    <n v="290.87324883255502"/>
    <n v="0.11017926092142236"/>
    <n v="5.4748489506214325E-2"/>
    <n v="-26326.523930346182"/>
    <n v="-474693.47606965381"/>
    <n v="1.6841763240956569"/>
    <n v="0.90331088900169199"/>
    <n v="0.89704901733220543"/>
    <n v="132.37446808510637"/>
    <n v="0.56211180797488691"/>
    <n v="2603.0436480519093"/>
    <n v="6953.6"/>
    <n v="17.831836342335308"/>
    <n v="6.3889259506337561"/>
    <n v="6"/>
  </r>
  <r>
    <x v="0"/>
    <s v="OGG"/>
    <s v="Hawaii"/>
    <s v="SEA"/>
    <s v="Washington"/>
    <s v="OGGSEA"/>
    <s v="737-900"/>
    <n v="178"/>
    <x v="100"/>
    <n v="2640"/>
    <n v="146.6"/>
    <n v="5"/>
    <n v="733"/>
    <n v="23"/>
    <n v="115"/>
    <n v="215"/>
    <n v="403"/>
    <n v="2349600"/>
    <n v="0.82359550561797756"/>
    <n v="890"/>
    <n v="28.021043771043772"/>
    <n v="1"/>
    <n v="115"/>
    <n v="1"/>
    <n v="215"/>
    <n v="0.71964285714285714"/>
    <n v="560"/>
    <n v="3088"/>
    <n v="5.9987046632124352"/>
    <n v="0.2472702001264287"/>
    <n v="62977"/>
    <n v="0.2534385073560303"/>
    <n v="64548"/>
    <n v="0.4044187224418801"/>
    <n v="103001"/>
    <n v="1.1064474712296173E-2"/>
    <n v="2818"/>
    <n v="1.1076253784026794E-2"/>
    <n v="2821"/>
    <n v="7.2731841579337944E-2"/>
    <n v="18524"/>
    <n v="1"/>
    <n v="116513"/>
    <n v="23302.6"/>
    <n v="4158.0535311964913"/>
    <n v="0.39388182159313334"/>
    <n v="29333"/>
    <n v="5866.6"/>
    <n v="9.9162629687600368E-2"/>
    <n v="62986"/>
    <n v="12597.2"/>
    <n v="0.2129293762487027"/>
    <n v="86975"/>
    <n v="0.29402617247056356"/>
    <n v="1"/>
    <n v="254689"/>
    <n v="-295807"/>
    <n v="-41118"/>
    <n v="62977"/>
    <n v="64548"/>
    <n v="143127.94044665011"/>
    <n v="270652.94044665014"/>
    <n v="0"/>
    <n v="0"/>
    <n v="40126.940446650115"/>
    <n v="-1.7500000000000002E-2"/>
    <n v="-1.4084359853026036E-2"/>
    <n v="3.4156401469739653E-3"/>
    <n v="1935120"/>
    <n v="0.82359550561797756"/>
    <n v="50583.772169167816"/>
    <n v="0.10839674838270344"/>
    <n v="0.12589674838270343"/>
    <n v="322.18963165075036"/>
    <n v="0.12204152714043574"/>
    <n v="7.2731841579337944E-2"/>
    <n v="-8025.3880893300229"/>
    <n v="-33092.611910669977"/>
    <n v="2.114239683989243"/>
    <n v="1.1590826964178382"/>
    <n v="0.71010652966321741"/>
    <n v="300.22325581395347"/>
    <n v="0.3414949212569055"/>
    <n v="2247.8106281354198"/>
    <n v="5866.6"/>
    <n v="26.15891135209829"/>
    <n v="7.6930422919508867"/>
    <n v="5.9987046632124352"/>
  </r>
  <r>
    <x v="5"/>
    <s v="SEA"/>
    <s v="Washington"/>
    <s v="SFO"/>
    <s v="California"/>
    <s v="SEASFO"/>
    <s v="737-Max 9"/>
    <n v="169.1"/>
    <x v="80"/>
    <n v="679"/>
    <n v="147.80000000000001"/>
    <n v="10"/>
    <n v="1478"/>
    <n v="17.5"/>
    <n v="175"/>
    <n v="328"/>
    <n v="976"/>
    <n v="1148189"/>
    <n v="0.87403903015966888"/>
    <n v="1691"/>
    <n v="20.209771473601261"/>
    <n v="0.79908675799086759"/>
    <n v="219"/>
    <n v="0.80195599022004893"/>
    <n v="409"/>
    <n v="0.91729323308270672"/>
    <n v="1064"/>
    <n v="3640"/>
    <n v="5"/>
    <n v="0.18266008146125179"/>
    <n v="50631"/>
    <n v="0.18745828628326724"/>
    <n v="51961"/>
    <n v="0.5255188735402454"/>
    <n v="145667"/>
    <n v="2.1104885871271021E-2"/>
    <n v="5850"/>
    <n v="1.7598227911121374E-2"/>
    <n v="4878"/>
    <n v="6.5659644932843167E-2"/>
    <n v="18200"/>
    <n v="1"/>
    <n v="68606"/>
    <n v="6860.6"/>
    <n v="3394.6944966505757"/>
    <n v="0.30291764539658428"/>
    <n v="49776"/>
    <n v="4977.6000000000004"/>
    <n v="0.2197771144981544"/>
    <n v="59559"/>
    <n v="5955.9"/>
    <n v="0.26297221878808213"/>
    <n v="48543"/>
    <n v="0.21433302131717913"/>
    <n v="1"/>
    <n v="277187"/>
    <n v="277187"/>
    <n v="50703"/>
    <n v="63361.08"/>
    <n v="64792.832317073167"/>
    <n v="158800.90983606558"/>
    <n v="286954.82215313875"/>
    <n v="12730.080000000002"/>
    <n v="12831.832317073167"/>
    <n v="13133.909836065577"/>
    <n v="4.4159106209866149E-2"/>
    <n v="4.7529267581655869E-2"/>
    <n v="3.3701613717897205E-3"/>
    <n v="1003562"/>
    <n v="0.87403903015966888"/>
    <n v="37323.566305818676"/>
    <n v="0.24141234587685476"/>
    <n v="0.19725323966698863"/>
    <n v="175.22801082543978"/>
    <n v="0.2580677626295137"/>
    <n v="6.5659644932843167E-2"/>
    <n v="-3869.5822153138747"/>
    <n v="54572.582215313872"/>
    <n v="1.5756790011668658"/>
    <n v="0.86586373322891519"/>
    <n v="0.93307145850923878"/>
    <n v="127.0440097799511"/>
    <n v="0.17512726065796735"/>
    <n v="2947.039756377163"/>
    <n v="4977.6000000000004"/>
    <n v="73.132939772753858"/>
    <n v="7.2584573748308525"/>
    <n v="5"/>
  </r>
  <r>
    <x v="0"/>
    <s v="SEA"/>
    <s v="Washington"/>
    <s v="YYC"/>
    <s v="Alberta"/>
    <s v="SEAYYC"/>
    <s v="E175"/>
    <n v="76"/>
    <x v="156"/>
    <n v="452"/>
    <n v="65.222222222222229"/>
    <n v="18"/>
    <n v="1174"/>
    <n v="8.6111111111111107"/>
    <n v="155"/>
    <n v="278"/>
    <n v="742"/>
    <n v="618336"/>
    <n v="0.85818713450292394"/>
    <n v="1368"/>
    <n v="13.484628099173555"/>
    <n v="0.86111111111111116"/>
    <n v="180"/>
    <n v="0.85802469135802473"/>
    <n v="324"/>
    <n v="0.85879629629629628"/>
    <n v="864"/>
    <n v="18"/>
    <n v="5.833333333333333"/>
    <n v="0.20054885201944025"/>
    <n v="47867"/>
    <n v="0.23412937824702532"/>
    <n v="55882"/>
    <n v="0.52135495223730521"/>
    <n v="124437"/>
    <n v="2.1778112954583543E-2"/>
    <n v="5198"/>
    <n v="2.1748784984079103E-2"/>
    <n v="5191"/>
    <n v="4.399195575666164E-4"/>
    <n v="105"/>
    <n v="1"/>
    <n v="33661"/>
    <n v="1870.0555555555557"/>
    <n v="2496.2497854918975"/>
    <n v="0.2568600818020878"/>
    <n v="58823"/>
    <n v="3267.9444444444443"/>
    <n v="0.44886606434283621"/>
    <n v="18664"/>
    <n v="1036.8888888888889"/>
    <n v="0.14242109761308833"/>
    <n v="19900"/>
    <n v="0.15185275624198766"/>
    <n v="1"/>
    <n v="238680"/>
    <n v="-131048"/>
    <n v="107632"/>
    <n v="55587.483870967735"/>
    <n v="65128.661870503594"/>
    <n v="144896.99191374663"/>
    <n v="265613.13765521796"/>
    <n v="7720.4838709677351"/>
    <n v="9246.6618705035944"/>
    <n v="20459.991913746635"/>
    <n v="0.17406717383429074"/>
    <n v="0.17742988508721777"/>
    <n v="3.3627112529270309E-3"/>
    <n v="530648"/>
    <n v="0.85818713450292394"/>
    <n v="39423.807495741057"/>
    <n v="0.38600372612948303"/>
    <n v="0.21193655229519226"/>
    <n v="203.21550255536627"/>
    <n v="0.44959181981275725"/>
    <n v="4.399195575666164E-4"/>
    <n v="-2079.2854252898869"/>
    <n v="109711.28542528988"/>
    <n v="1.5942660811793887"/>
    <n v="1.034008318749714"/>
    <n v="0.86344144688981805"/>
    <n v="172.47530864197532"/>
    <n v="8.3375230434053968E-2"/>
    <n v="1384.0945306562721"/>
    <n v="3267.9444444444443"/>
    <n v="87.062097031207855"/>
    <n v="8.8492333901192506"/>
    <n v="5.833333333333333"/>
  </r>
  <r>
    <x v="5"/>
    <s v="SEA"/>
    <s v="Washington"/>
    <s v="ANC"/>
    <s v="Alaska"/>
    <s v="SEAANC"/>
    <s v="E175"/>
    <n v="73.466666666666669"/>
    <x v="152"/>
    <n v="1448"/>
    <n v="47.533333333333331"/>
    <n v="15"/>
    <n v="713"/>
    <n v="6.2666666666666666"/>
    <n v="94"/>
    <n v="169"/>
    <n v="450"/>
    <n v="1595696"/>
    <n v="0.64700544464609799"/>
    <n v="1102"/>
    <n v="53.303599907278624"/>
    <n v="0.64827586206896548"/>
    <n v="145"/>
    <n v="0.64750957854406133"/>
    <n v="261"/>
    <n v="0.64655172413793105"/>
    <n v="696"/>
    <n v="1335"/>
    <n v="5"/>
    <n v="0.18017791942182462"/>
    <n v="28720"/>
    <n v="0.21664638201232136"/>
    <n v="34533"/>
    <n v="0.5274219249927854"/>
    <n v="84070"/>
    <n v="1.6938731979071257E-2"/>
    <n v="2700"/>
    <n v="1.6938731979071257E-2"/>
    <n v="2700"/>
    <n v="4.1876309614926159E-2"/>
    <n v="6675"/>
    <n v="1"/>
    <n v="85585"/>
    <n v="5705.666666666667"/>
    <n v="1605.6138825309122"/>
    <n v="0.31574772647617644"/>
    <n v="39325"/>
    <n v="2621.6666666666665"/>
    <n v="0.14508125657154453"/>
    <n v="97724"/>
    <n v="6514.9333333333334"/>
    <n v="0.36053199535149694"/>
    <n v="48421"/>
    <n v="0.17863902160078213"/>
    <n v="1"/>
    <n v="159398"/>
    <n v="159398"/>
    <n v="-111657"/>
    <n v="44302.127659574471"/>
    <n v="53332.029585798817"/>
    <n v="130028.26666666666"/>
    <n v="227662.42391203996"/>
    <n v="15582.127659574471"/>
    <n v="18799.029585798817"/>
    <n v="45958.266666666663"/>
    <n v="-6.9973854669059768E-2"/>
    <n v="-6.6617349674288839E-2"/>
    <n v="3.3565049947709286E-3"/>
    <n v="1032424"/>
    <n v="0.64700544464609799"/>
    <n v="83322.927068723715"/>
    <n v="9.9892460719335011E-2"/>
    <n v="0.16986631538839478"/>
    <n v="214.19775596072932"/>
    <n v="0.14792662704470258"/>
    <n v="4.1876309614926159E-2"/>
    <n v="-5355.9615941359971"/>
    <n v="-106301.038405864"/>
    <n v="1.4815880751817436"/>
    <n v="0.98970289771454567"/>
    <n v="0.90353056436084878"/>
    <n v="132.31034482758622"/>
    <n v="0.30377420042911452"/>
    <n v="1833.3470941923335"/>
    <n v="2621.6666666666665"/>
    <n v="13.376207258801664"/>
    <n v="7.5736325385694245"/>
    <n v="5"/>
  </r>
  <r>
    <x v="0"/>
    <s v="YYC"/>
    <s v="Alberta"/>
    <s v="SEA"/>
    <s v="Washington"/>
    <s v="YYCSEA"/>
    <s v="E175"/>
    <n v="76"/>
    <x v="157"/>
    <n v="452"/>
    <n v="65.222222222222229"/>
    <n v="18"/>
    <n v="1174"/>
    <n v="9.7777777777777786"/>
    <n v="176"/>
    <n v="247"/>
    <n v="752"/>
    <n v="618336"/>
    <n v="0.85818713450292394"/>
    <n v="1368"/>
    <n v="15.447272727272727"/>
    <n v="0.97777777777777775"/>
    <n v="180"/>
    <n v="0.76234567901234573"/>
    <n v="324"/>
    <n v="0.87037037037037035"/>
    <n v="864"/>
    <n v="18"/>
    <n v="5.833333333333333"/>
    <n v="0.20919047910420363"/>
    <n v="51282"/>
    <n v="0.20212527279773196"/>
    <n v="49550"/>
    <n v="0.54837341165432707"/>
    <n v="134431"/>
    <n v="2.1489322645781069E-2"/>
    <n v="5268"/>
    <n v="1.839319586367252E-2"/>
    <n v="4509"/>
    <n v="4.2831793428379123E-4"/>
    <n v="105"/>
    <n v="1"/>
    <n v="38560"/>
    <n v="2142.2222222222222"/>
    <n v="2496.2335216572505"/>
    <n v="0.27239525568844086"/>
    <n v="58823"/>
    <n v="3267.9444444444443"/>
    <n v="0.41553698457886817"/>
    <n v="21380"/>
    <n v="1187.7777777777778"/>
    <n v="0.15103243170692079"/>
    <n v="22796"/>
    <n v="0.16103532802577017"/>
    <n v="1"/>
    <n v="245145"/>
    <n v="-141559"/>
    <n v="103586"/>
    <n v="52447.5"/>
    <n v="64996.761133603235"/>
    <n v="154452.63829787236"/>
    <n v="271896.89943147555"/>
    <n v="1165.5"/>
    <n v="15446.761133603235"/>
    <n v="20021.638297872356"/>
    <n v="0.16752380582725249"/>
    <n v="0.17081524710688359"/>
    <n v="3.2914412796311021E-3"/>
    <n v="530648"/>
    <n v="0.85818713450292394"/>
    <n v="40492.129471890978"/>
    <n v="0.39645920664493089"/>
    <n v="0.22893540081767841"/>
    <n v="208.72231686541738"/>
    <n v="0.46177503731287034"/>
    <n v="4.2831793428379123E-4"/>
    <n v="-2035.2166350819773"/>
    <n v="105621.21663508198"/>
    <n v="1.6566276890118719"/>
    <n v="0.88926482749565849"/>
    <n v="0.90472825447832139"/>
    <n v="152.9320987654321"/>
    <n v="9.2989863142221948E-2"/>
    <n v="1384.0630885122412"/>
    <n v="3267.9444444444443"/>
    <n v="76.000470809792844"/>
    <n v="8.3279386712095409"/>
    <n v="5.833333333333333"/>
  </r>
  <r>
    <x v="1"/>
    <s v="SEA"/>
    <s v="Washington"/>
    <s v="OGG"/>
    <s v="Hawaii"/>
    <s v="SEAOGG"/>
    <s v="A330-200"/>
    <n v="268.73333333333335"/>
    <x v="158"/>
    <n v="2640"/>
    <n v="144.26666666666668"/>
    <n v="15"/>
    <n v="2164"/>
    <n v="21.733333333333334"/>
    <n v="326"/>
    <n v="454"/>
    <n v="1384"/>
    <n v="10641840"/>
    <n v="0.53683949392210373"/>
    <n v="4031"/>
    <n v="89.014692435577729"/>
    <n v="0.62452107279693492"/>
    <n v="522"/>
    <n v="0.46707818930041151"/>
    <n v="972"/>
    <n v="0.54531126871552404"/>
    <n v="2538"/>
    <n v="22361"/>
    <n v="5.9998658378426724"/>
    <n v="0.21261788908994417"/>
    <n v="166264"/>
    <n v="0.16038159299730814"/>
    <n v="125416"/>
    <n v="0.42887651297659163"/>
    <n v="335375"/>
    <n v="1.2397936021790699E-2"/>
    <n v="9695"/>
    <n v="1.4158839363926418E-2"/>
    <n v="11072"/>
    <n v="0.17156722955043896"/>
    <n v="134163"/>
    <n v="1"/>
    <n v="441526"/>
    <n v="29435.066666666666"/>
    <n v="4960.1474534054469"/>
    <n v="0.31293504446392739"/>
    <n v="117374"/>
    <n v="7824.9333333333334"/>
    <n v="8.3189750793631667E-2"/>
    <n v="453959"/>
    <n v="30263.933333333334"/>
    <n v="0.32174703154468826"/>
    <n v="398060"/>
    <n v="0.28212817319775269"/>
    <n v="1"/>
    <n v="781985"/>
    <n v="-1410919"/>
    <n v="-628934"/>
    <n v="266226.40490797546"/>
    <n v="268511.7885462555"/>
    <n v="615015.71531791904"/>
    <n v="1149753.9087721501"/>
    <n v="99962.404907975462"/>
    <n v="143095.7885462555"/>
    <n v="279640.71531791904"/>
    <n v="-5.9100118024702497E-2"/>
    <n v="-5.5825628470439009E-2"/>
    <n v="3.2744895542634878E-3"/>
    <n v="5712960"/>
    <n v="0.53683949392210373"/>
    <n v="558911.12476894632"/>
    <n v="7.3482123392195328E-2"/>
    <n v="0.13258224141689784"/>
    <n v="299.36321626617377"/>
    <n v="0.11339515767658097"/>
    <n v="0.17156722955043896"/>
    <n v="-34846.593918143335"/>
    <n v="-594087.40608185669"/>
    <n v="2.0480596900838317"/>
    <n v="0.82966270605951331"/>
    <n v="0.84967718340677412"/>
    <n v="129.02880658436214"/>
    <n v="0.50903789714636472"/>
    <n v="5099.8210248105061"/>
    <n v="7824.9333333333334"/>
    <n v="24.310593462603308"/>
    <n v="9.5965804066543434"/>
    <n v="5.9998658378426724"/>
  </r>
  <r>
    <x v="3"/>
    <s v="ANC"/>
    <s v="Alaska"/>
    <s v="LAX"/>
    <s v="California"/>
    <s v="ANCLAX"/>
    <s v="737-Max 9"/>
    <n v="178"/>
    <x v="61"/>
    <n v="2345"/>
    <n v="153"/>
    <n v="6"/>
    <n v="918"/>
    <n v="23"/>
    <n v="138"/>
    <n v="258"/>
    <n v="522"/>
    <n v="2504460"/>
    <n v="0.8595505617977528"/>
    <n v="1068"/>
    <n v="31.331818181818178"/>
    <n v="1"/>
    <n v="138"/>
    <n v="1"/>
    <n v="258"/>
    <n v="0.7767857142857143"/>
    <n v="672"/>
    <n v="2881"/>
    <n v="5"/>
    <n v="0.23591565504897197"/>
    <n v="87122"/>
    <n v="0.24611622749415776"/>
    <n v="90889"/>
    <n v="0.46344501520472903"/>
    <n v="171147"/>
    <n v="8.4485760629093975E-3"/>
    <n v="3120"/>
    <n v="7.0675588218568992E-3"/>
    <n v="2610"/>
    <n v="3.900696736737496E-2"/>
    <n v="14405"/>
    <n v="1"/>
    <n v="106361"/>
    <n v="17726.833333333332"/>
    <n v="3394.6641520383"/>
    <n v="0.34827810904709045"/>
    <n v="31437"/>
    <n v="5239.5"/>
    <n v="0.10294016523080247"/>
    <n v="92336"/>
    <n v="15389.333333333334"/>
    <n v="0.30235337649112121"/>
    <n v="75257"/>
    <n v="0.24642834923098586"/>
    <n v="1"/>
    <n v="369293"/>
    <n v="369293"/>
    <n v="63902"/>
    <n v="87122"/>
    <n v="90889"/>
    <n v="220327.1724137931"/>
    <n v="398338.1724137931"/>
    <n v="0"/>
    <n v="0"/>
    <n v="49180.172413793101"/>
    <n v="2.5515280739161338E-2"/>
    <n v="2.87881201545638E-2"/>
    <n v="3.272839415402462E-3"/>
    <n v="2152710"/>
    <n v="0.8595505617977528"/>
    <n v="57988.23529411765"/>
    <n v="0.14745414181100916"/>
    <n v="0.12193886107184783"/>
    <n v="386.58823529411762"/>
    <n v="0.16485639031732094"/>
    <n v="3.900696736737496E-2"/>
    <n v="-8196.6954022988502"/>
    <n v="72098.69540229885"/>
    <n v="1.9310699503924595"/>
    <n v="1.0775585438297608"/>
    <n v="0.7790211942526224"/>
    <n v="352.2829457364341"/>
    <n v="0.20378669511742709"/>
    <n v="2947.0361236036561"/>
    <n v="5239.5"/>
    <n v="29.299289133903965"/>
    <n v="6.2418300653594772"/>
    <n v="5"/>
  </r>
  <r>
    <x v="3"/>
    <s v="BOI"/>
    <s v="Idaho"/>
    <s v="SEA"/>
    <s v="Washington"/>
    <s v="BOISEA"/>
    <s v="737-800"/>
    <n v="155.28571428571428"/>
    <x v="50"/>
    <n v="399"/>
    <n v="115.28571428571429"/>
    <n v="21"/>
    <n v="2421"/>
    <n v="19.428571428571427"/>
    <n v="408"/>
    <n v="583"/>
    <n v="1430"/>
    <n v="1301139"/>
    <n v="0.74241030358785653"/>
    <n v="3261"/>
    <n v="33.136989426822481"/>
    <n v="0.94663573085846864"/>
    <n v="431"/>
    <n v="0.71097560975609753"/>
    <n v="820"/>
    <n v="0.71108901044256589"/>
    <n v="2011"/>
    <n v="1736"/>
    <n v="5"/>
    <n v="0.24956170659295659"/>
    <n v="78007"/>
    <n v="0.21071995290745291"/>
    <n v="65866"/>
    <n v="0.45706004299754299"/>
    <n v="142866"/>
    <n v="2.7449324324324325E-2"/>
    <n v="8580"/>
    <n v="2.743972665847666E-2"/>
    <n v="8577"/>
    <n v="2.7769246519246518E-2"/>
    <n v="8680"/>
    <n v="1"/>
    <n v="122028"/>
    <n v="5810.8571428571431"/>
    <n v="3682.5312773050341"/>
    <n v="0.29225603418132001"/>
    <n v="107410"/>
    <n v="5114.7619047619046"/>
    <n v="0.25724604706637477"/>
    <n v="108507"/>
    <n v="5167"/>
    <n v="0.2598733528445315"/>
    <n v="79593"/>
    <n v="0.19062456590777366"/>
    <n v="1"/>
    <n v="312576"/>
    <n v="312576"/>
    <n v="-104962"/>
    <n v="82404.453431372545"/>
    <n v="92641.715265866209"/>
    <n v="200911.55664335663"/>
    <n v="375957.72534059535"/>
    <n v="4397.4534313725453"/>
    <n v="26775.715265866209"/>
    <n v="58045.556643356627"/>
    <n v="-8.0669321263908009E-2"/>
    <n v="-7.7404096925459506E-2"/>
    <n v="3.2652243384485025E-3"/>
    <n v="965979"/>
    <n v="0.74241030358785653"/>
    <n v="105440.99132589839"/>
    <n v="0.24023259620993606"/>
    <n v="0.32090191747384406"/>
    <n v="125.52498967368855"/>
    <n v="0.31459897161325451"/>
    <n v="2.7769246519246518E-2"/>
    <n v="-4248.5107305045422"/>
    <n v="-100713.48926949546"/>
    <n v="2.0589864867286889"/>
    <n v="0.91378626896100545"/>
    <n v="0.80819099138334693"/>
    <n v="80.324390243902442"/>
    <n v="0.2546356726044226"/>
    <n v="3274.4978308792847"/>
    <n v="5114.7619047619046"/>
    <n v="73.060348627818925"/>
    <n v="7.0867410161090456"/>
    <n v="5"/>
  </r>
  <r>
    <x v="2"/>
    <s v="YVR"/>
    <s v="British Columbia"/>
    <s v="SFO"/>
    <s v="California"/>
    <s v="YVRSFO"/>
    <s v="737-800"/>
    <n v="171.29411764705881"/>
    <x v="153"/>
    <n v="800"/>
    <n v="141.1764705882353"/>
    <n v="17"/>
    <n v="2400"/>
    <n v="18.705882352941178"/>
    <n v="318"/>
    <n v="454"/>
    <n v="1629"/>
    <n v="2329600"/>
    <n v="0.82417582417582413"/>
    <n v="2912"/>
    <n v="18.191727557411273"/>
    <n v="0.87845303867403313"/>
    <n v="362"/>
    <n v="0.65797101449275364"/>
    <n v="690"/>
    <n v="0.87580645161290327"/>
    <n v="1860"/>
    <n v="490"/>
    <n v="5.9918367346938775"/>
    <n v="0.21596795206656302"/>
    <n v="137258"/>
    <n v="0.17699528595794495"/>
    <n v="112489"/>
    <n v="0.56908526185276331"/>
    <n v="361681"/>
    <n v="1.7953010630196303E-2"/>
    <n v="11410"/>
    <n v="1.5378854154210225E-2"/>
    <n v="9774"/>
    <n v="4.619635338322204E-3"/>
    <n v="2936"/>
    <n v="1"/>
    <n v="75642"/>
    <n v="4449.5294117647063"/>
    <n v="4158.043801023372"/>
    <n v="0.27586634475816746"/>
    <n v="101198"/>
    <n v="5952.8235294117649"/>
    <n v="0.36906906687867891"/>
    <n v="40892"/>
    <n v="2405.4117647058824"/>
    <n v="0.14913310819189055"/>
    <n v="56466"/>
    <n v="0.20593148017126311"/>
    <n v="1"/>
    <n v="635548"/>
    <n v="-274198"/>
    <n v="361350"/>
    <n v="156249.67295597485"/>
    <n v="170963.45814977973"/>
    <n v="412969.09760589316"/>
    <n v="740182.22871164768"/>
    <n v="18991.672955974849"/>
    <n v="58474.458149779734"/>
    <n v="51288.097605893156"/>
    <n v="0.15511246565934067"/>
    <n v="0.15836357235555834"/>
    <n v="3.2511066962176705E-3"/>
    <n v="1920000"/>
    <n v="0.82417582417582413"/>
    <n v="134957.22666666668"/>
    <n v="0.27281421703296704"/>
    <n v="0.11770175137362637"/>
    <n v="263.58833333333331"/>
    <n v="0.32948541666666664"/>
    <n v="4.619635338322204E-3"/>
    <n v="-7573.7781595086908"/>
    <n v="368923.77815950871"/>
    <n v="1.8058228473895561"/>
    <n v="0.77643841222064802"/>
    <n v="0.92610194882405028"/>
    <n v="163.02753623188406"/>
    <n v="8.8846161108208976E-2"/>
    <n v="2247.8348947865966"/>
    <n v="5952.8235294117649"/>
    <n v="131.92809712138882"/>
    <n v="8.8266666666666662"/>
    <n v="5.9918367346938775"/>
  </r>
  <r>
    <x v="1"/>
    <s v="SEA"/>
    <s v="Washington"/>
    <s v="OGG"/>
    <s v="Hawaii"/>
    <s v="SEAOGG"/>
    <s v="A321"/>
    <n v="194"/>
    <x v="159"/>
    <n v="2640"/>
    <n v="99.933333333333337"/>
    <n v="15"/>
    <n v="1499"/>
    <n v="18.133333333333333"/>
    <n v="272"/>
    <n v="341"/>
    <n v="886"/>
    <n v="7682400"/>
    <n v="0.51512027491408929"/>
    <n v="2910"/>
    <n v="92.084164588528679"/>
    <n v="0.72533333333333339"/>
    <n v="375"/>
    <n v="0.48368794326241132"/>
    <n v="705"/>
    <n v="0.48415300546448087"/>
    <n v="1830"/>
    <n v="4209"/>
    <n v="6"/>
    <n v="0.25423962379529225"/>
    <n v="118076"/>
    <n v="0.20647549243370339"/>
    <n v="95893"/>
    <n v="0.45821526695203563"/>
    <n v="212808"/>
    <n v="1.3338989035975437E-2"/>
    <n v="6195"/>
    <n v="1.3354061339970889E-2"/>
    <n v="6202"/>
    <n v="5.4376566443022384E-2"/>
    <n v="25254"/>
    <n v="1"/>
    <n v="416129"/>
    <n v="27741.933333333334"/>
    <n v="4519.0071697934363"/>
    <n v="0.39853030046190285"/>
    <n v="104304"/>
    <n v="6953.6"/>
    <n v="9.9892832413454272E-2"/>
    <n v="239699"/>
    <n v="15979.933333333332"/>
    <n v="0.22956178129959134"/>
    <n v="284027"/>
    <n v="0.27201508582505157"/>
    <n v="1"/>
    <n v="464428"/>
    <n v="-1044159"/>
    <n v="-579731"/>
    <n v="162788.60294117645"/>
    <n v="198253.85630498535"/>
    <n v="439546.99774266366"/>
    <n v="800589.45698882546"/>
    <n v="44712.602941176447"/>
    <n v="102360.85630498535"/>
    <n v="226738.99774266366"/>
    <n v="-7.546222534624597E-2"/>
    <n v="-7.2218339260397571E-2"/>
    <n v="3.2438860858483992E-3"/>
    <n v="3957360"/>
    <n v="0.51512027491408929"/>
    <n v="413391.93729152775"/>
    <n v="6.0453504113297925E-2"/>
    <n v="0.13591572945954389"/>
    <n v="292.97798532354904"/>
    <n v="0.11097650959225343"/>
    <n v="5.4376566443022384E-2"/>
    <n v="-24920.830465921699"/>
    <n v="-554810.16953407833"/>
    <n v="2.146952061615317"/>
    <n v="0.92744843225962992"/>
    <n v="0.79291903396241381"/>
    <n v="136.01843971631206"/>
    <n v="0.61156304098805414"/>
    <n v="2603.0425651476271"/>
    <n v="6953.6"/>
    <n v="16.278586081528474"/>
    <n v="8.2701801200800542"/>
    <n v="6"/>
  </r>
  <r>
    <x v="4"/>
    <s v="YYC"/>
    <s v="Alberta"/>
    <s v="SFO"/>
    <s v="California"/>
    <s v="YYCSFO"/>
    <s v="737-800"/>
    <n v="174"/>
    <x v="160"/>
    <n v="1018"/>
    <n v="146.30000000000001"/>
    <n v="10"/>
    <n v="1463"/>
    <n v="21"/>
    <n v="210"/>
    <n v="353"/>
    <n v="900"/>
    <n v="1771320"/>
    <n v="0.84080459770114946"/>
    <n v="1740"/>
    <n v="6.8222460658082973"/>
    <n v="1"/>
    <n v="210"/>
    <n v="0.88249999999999995"/>
    <n v="400"/>
    <n v="0.79646017699115046"/>
    <n v="1130"/>
    <n v="0"/>
    <e v="#DIV/0!"/>
    <n v="0.20214058702561227"/>
    <n v="69200"/>
    <n v="0.23919190502897739"/>
    <n v="81884"/>
    <n v="0.52975439334455043"/>
    <n v="181354"/>
    <n v="1.5773976444195176E-2"/>
    <n v="5400"/>
    <n v="1.3139138156664797E-2"/>
    <n v="4498"/>
    <n v="0"/>
    <n v="0"/>
    <n v="1"/>
    <n v="25123"/>
    <n v="2512.3000000000002"/>
    <n v="3682.5115596330279"/>
    <n v="0.21612112348918233"/>
    <n v="52395"/>
    <n v="5239.5"/>
    <n v="0.45072906361563936"/>
    <n v="22340"/>
    <n v="2234"/>
    <n v="0.19218030883048734"/>
    <n v="16387"/>
    <n v="0.14096950406469094"/>
    <n v="1"/>
    <n v="342336"/>
    <n v="342336"/>
    <n v="226091"/>
    <n v="69200"/>
    <n v="92786.402266288962"/>
    <n v="227700.02222222221"/>
    <n v="389686.42448851117"/>
    <n v="0"/>
    <n v="10902.402266288962"/>
    <n v="46346.022222222207"/>
    <n v="0.12763983921595196"/>
    <n v="0.13087180320261224"/>
    <n v="3.2319639866602856E-3"/>
    <n v="1489334"/>
    <n v="0.84080459770114946"/>
    <n v="64816.863978127134"/>
    <n v="0.19326603888625432"/>
    <n v="6.5626199670302379E-2"/>
    <n v="233.99589883800411"/>
    <n v="0.22985844679568185"/>
    <n v="0"/>
    <n v="-5724.8424488511173"/>
    <n v="231815.84244885112"/>
    <n v="1.7247469560382043"/>
    <n v="1.0714641527141904"/>
    <n v="0.840015467386107"/>
    <n v="204.71"/>
    <n v="4.786817629463451E-2"/>
    <n v="3274.5813892529491"/>
    <n v="5239.5"/>
    <n v="214.44550458715597"/>
    <n v="6.7655502392344502"/>
    <e v="#DIV/0!"/>
  </r>
  <r>
    <x v="4"/>
    <s v="SEA"/>
    <s v="Washington"/>
    <s v="GEG"/>
    <s v="Washington"/>
    <s v="SEAGEG"/>
    <s v="737-900"/>
    <n v="178"/>
    <x v="133"/>
    <n v="223"/>
    <n v="139.96153846153845"/>
    <n v="26"/>
    <n v="3639"/>
    <n v="22.346153846153847"/>
    <n v="581"/>
    <n v="878"/>
    <n v="2180"/>
    <n v="1032044"/>
    <n v="0.78630077787381158"/>
    <n v="4628"/>
    <n v="27.505275148966"/>
    <n v="0.97157190635451507"/>
    <n v="598"/>
    <n v="0.78533094812164583"/>
    <n v="1118"/>
    <n v="0.74862637362637363"/>
    <n v="2912"/>
    <n v="4804"/>
    <n v="4.9995836802664444"/>
    <n v="0.24249183462120608"/>
    <n v="97408"/>
    <n v="0.2234251772484665"/>
    <n v="89749"/>
    <n v="0.43630257707320957"/>
    <n v="175261"/>
    <n v="3.2561937385485538E-2"/>
    <n v="13080"/>
    <n v="5.4269895642475906E-3"/>
    <n v="2180"/>
    <n v="5.979148410738469E-2"/>
    <n v="24018"/>
    <n v="0.99999999999999989"/>
    <n v="101290"/>
    <n v="3895.7692307692309"/>
    <n v="3682.5663241477437"/>
    <n v="0.25730979296329226"/>
    <n v="136228"/>
    <n v="5239.5384615384619"/>
    <n v="0.34606376222532709"/>
    <n v="90066"/>
    <n v="3464.0769230769229"/>
    <n v="0.22879715483297344"/>
    <n v="66066"/>
    <n v="0.16782928997840721"/>
    <n v="1"/>
    <n v="401696"/>
    <n v="401696"/>
    <n v="8046"/>
    <n v="100258.14802065404"/>
    <n v="114281.7562642369"/>
    <n v="234110.10642201835"/>
    <n v="448650.01070690929"/>
    <n v="2850.1480206540436"/>
    <n v="24532.756264236901"/>
    <n v="58849.106422018347"/>
    <n v="7.7961792326683745E-3"/>
    <n v="1.1009817213626151E-2"/>
    <n v="3.2136379809577769E-3"/>
    <n v="811497"/>
    <n v="0.78630077787381158"/>
    <n v="102644.55674635887"/>
    <n v="0.38922371526795368"/>
    <n v="0.38142753603528534"/>
    <n v="103.786205001374"/>
    <n v="0.46540899103755157"/>
    <n v="5.979148410738469E-2"/>
    <n v="-3316.6157964195882"/>
    <n v="11362.615796419588"/>
    <n v="2.0800656076444999"/>
    <n v="1.0251122082210866"/>
    <n v="0.76855951848812298"/>
    <n v="80.276386404293376"/>
    <n v="0.16446765713375289"/>
    <n v="3274.4991465168396"/>
    <n v="5239.5384615384619"/>
    <n v="132.30189410182288"/>
    <n v="4.1934597416872768"/>
    <n v="4.9995836802664444"/>
  </r>
  <r>
    <x v="0"/>
    <s v="HNL"/>
    <s v="Hawaii"/>
    <s v="SEA"/>
    <s v="Washington"/>
    <s v="HNLSEA"/>
    <s v="737-800"/>
    <n v="159"/>
    <x v="35"/>
    <n v="2677"/>
    <n v="139.80000000000001"/>
    <n v="5"/>
    <n v="699"/>
    <n v="18.399999999999999"/>
    <n v="92"/>
    <n v="176"/>
    <n v="431"/>
    <n v="2128215"/>
    <n v="0.87924528301886795"/>
    <n v="795"/>
    <n v="28.975013728720484"/>
    <n v="0.87619047619047619"/>
    <n v="105"/>
    <n v="0.88"/>
    <n v="200"/>
    <n v="0.87959183673469388"/>
    <n v="490"/>
    <n v="1156"/>
    <n v="6"/>
    <n v="0.22491604585633226"/>
    <n v="58269"/>
    <n v="0.22702744432006794"/>
    <n v="58816"/>
    <n v="0.5030107692901532"/>
    <n v="130315"/>
    <n v="1.1618481491488787E-2"/>
    <n v="3010"/>
    <n v="6.6545721233643414E-3"/>
    <n v="1724"/>
    <n v="2.6772686918593431E-2"/>
    <n v="6936"/>
    <n v="1"/>
    <n v="120480"/>
    <n v="24096"/>
    <n v="4158.0653292522293"/>
    <n v="0.39517316705971878"/>
    <n v="29333"/>
    <n v="5866.6"/>
    <n v="9.621193981874776E-2"/>
    <n v="65130"/>
    <n v="13026"/>
    <n v="0.21362573348771152"/>
    <n v="89936"/>
    <n v="0.29498915963382194"/>
    <n v="1"/>
    <n v="259070"/>
    <n v="-304879"/>
    <n v="-45809"/>
    <n v="66502.663043478256"/>
    <n v="66836.363636363632"/>
    <n v="148153.94431554523"/>
    <n v="281492.97099538712"/>
    <n v="8233.6630434782564"/>
    <n v="8020.3636363636324"/>
    <n v="17838.944315545232"/>
    <n v="-2.1524611000298371E-2"/>
    <n v="-1.8320708105582648E-2"/>
    <n v="3.2039028947157232E-3"/>
    <n v="1871223"/>
    <n v="0.87924528301886795"/>
    <n v="34627.845493562229"/>
    <n v="0.12173112209057825"/>
    <n v="0.14325573309087664"/>
    <n v="360.70672389127327"/>
    <n v="0.13474289274982193"/>
    <n v="2.6772686918593431E-2"/>
    <n v="-6818.5941990774245"/>
    <n v="-38990.405800922577"/>
    <n v="1.7832642337452362"/>
    <n v="0.94500242522231204"/>
    <n v="0.8546056539026281"/>
    <n v="294.08"/>
    <n v="0.34714941907592545"/>
    <n v="2247.7987624020393"/>
    <n v="5866.6"/>
    <n v="24.124233608460393"/>
    <n v="6.7725321888412013"/>
    <n v="6"/>
  </r>
  <r>
    <x v="1"/>
    <s v="LAX"/>
    <s v="California"/>
    <s v="SFO"/>
    <s v="California"/>
    <s v="LAXSFO"/>
    <s v="737-Max 9"/>
    <n v="175"/>
    <x v="117"/>
    <n v="337"/>
    <n v="156.58333333333334"/>
    <n v="12"/>
    <n v="1879"/>
    <n v="21.416666666666668"/>
    <n v="257"/>
    <n v="361"/>
    <n v="1261"/>
    <n v="707700"/>
    <n v="0.89476190476190476"/>
    <n v="2100"/>
    <n v="15.704165258295307"/>
    <n v="0.95185185185185184"/>
    <n v="270"/>
    <n v="0.71485148514851482"/>
    <n v="505"/>
    <n v="0.952416918429003"/>
    <n v="1324"/>
    <n v="2848"/>
    <n v="5.9989466292134832"/>
    <n v="0.21448800405237387"/>
    <n v="55893"/>
    <n v="0.16991956651879594"/>
    <n v="44279"/>
    <n v="0.50166546425775549"/>
    <n v="130728"/>
    <n v="3.3846531689870597E-2"/>
    <n v="8820"/>
    <n v="1.4517168864260825E-2"/>
    <n v="3783"/>
    <n v="6.5563264616943215E-2"/>
    <n v="17085"/>
    <n v="1"/>
    <n v="69056"/>
    <n v="5754.666666666667"/>
    <n v="4397.3047191109381"/>
    <n v="0.29750385579748234"/>
    <n v="77286"/>
    <n v="6440.5"/>
    <n v="0.33295996002033451"/>
    <n v="37167"/>
    <n v="3097.25"/>
    <n v="0.16012114527955609"/>
    <n v="48609"/>
    <n v="0.20941503890262711"/>
    <n v="1"/>
    <n v="260588"/>
    <n v="-232118"/>
    <n v="28470"/>
    <n v="58720.272373540858"/>
    <n v="61941.537396121887"/>
    <n v="137259.21649484537"/>
    <n v="257921.02626450811"/>
    <n v="2827.2723735408581"/>
    <n v="17662.537396121887"/>
    <n v="6531.2164948453719"/>
    <n v="4.0228910555320053E-2"/>
    <n v="4.3410699715570177E-2"/>
    <n v="3.181789160250123E-3"/>
    <n v="633223"/>
    <n v="0.89476190476190476"/>
    <n v="28639.788717402902"/>
    <n v="0.36821817154161368"/>
    <n v="0.32798926098629361"/>
    <n v="129.59180415114423"/>
    <n v="0.3845454129114072"/>
    <n v="6.5563264616943215E-2"/>
    <n v="-2251.7521887090097"/>
    <n v="30721.752188709012"/>
    <n v="1.8818376882729415"/>
    <n v="0.79706718865909965"/>
    <n v="0.89757167212496991"/>
    <n v="87.681188118811875"/>
    <n v="0.18653583434386847"/>
    <n v="2366.6969487835418"/>
    <n v="6440.5"/>
    <n v="119.64978520634635"/>
    <n v="6.7072911122937731"/>
    <n v="5.9989466292134832"/>
  </r>
  <r>
    <x v="4"/>
    <s v="SEA"/>
    <s v="Washington"/>
    <s v="OGG"/>
    <s v="Hawaii"/>
    <s v="SEAOGG"/>
    <s v="737-Max 9"/>
    <n v="178"/>
    <x v="161"/>
    <n v="2640"/>
    <n v="147.80000000000001"/>
    <n v="5"/>
    <n v="739"/>
    <n v="23"/>
    <n v="115"/>
    <n v="186"/>
    <n v="438"/>
    <n v="2349600"/>
    <n v="0.83033707865168538"/>
    <n v="890"/>
    <n v="30.694721529509561"/>
    <n v="1"/>
    <n v="115"/>
    <n v="0.8651162790697674"/>
    <n v="215"/>
    <n v="0.78214285714285714"/>
    <n v="560"/>
    <n v="566"/>
    <n v="5"/>
    <n v="0.25940935429716411"/>
    <n v="57482"/>
    <n v="0.23853728541256747"/>
    <n v="52857"/>
    <n v="0.47143798400635412"/>
    <n v="104465"/>
    <n v="1.1914002563315703E-2"/>
    <n v="2640"/>
    <n v="5.9299240031048615E-3"/>
    <n v="1314"/>
    <n v="1.2771449717493727E-2"/>
    <n v="2830"/>
    <n v="1"/>
    <n v="104198"/>
    <n v="20839.599999999999"/>
    <n v="3394.6553285986065"/>
    <n v="0.35371595588310178"/>
    <n v="26198"/>
    <n v="5239.6000000000004"/>
    <n v="8.8933094802448223E-2"/>
    <n v="90459"/>
    <n v="18091.8"/>
    <n v="0.30707683116019024"/>
    <n v="73726"/>
    <n v="0.25027411815425976"/>
    <n v="1"/>
    <n v="221588"/>
    <n v="221588"/>
    <n v="-72993"/>
    <n v="57482"/>
    <n v="61098.145161290326"/>
    <n v="133562.55707762556"/>
    <n v="252142.7022389159"/>
    <n v="0"/>
    <n v="8241.1451612903256"/>
    <n v="29097.557077625563"/>
    <n v="-3.1066138917262513E-2"/>
    <n v="-2.7887836036864497E-2"/>
    <n v="3.1783028803980158E-3"/>
    <n v="1950960"/>
    <n v="0.83033707865168538"/>
    <n v="44698.860622462817"/>
    <n v="9.4308818522301663E-2"/>
    <n v="0.12537495743956417"/>
    <n v="296.01894451962113"/>
    <n v="0.11212838807561407"/>
    <n v="1.2771449717493727E-2"/>
    <n v="-7467.7404477831778"/>
    <n v="-65525.259552216819"/>
    <n v="2.0710075028964727"/>
    <n v="1.0186188122606525"/>
    <n v="0.77291266523368807"/>
    <n v="245.84651162790698"/>
    <n v="0.33271657309962632"/>
    <n v="2947.0539393241843"/>
    <n v="5239.6000000000004"/>
    <n v="24.075800762340641"/>
    <n v="5.3504736129905277"/>
    <n v="5"/>
  </r>
  <r>
    <x v="0"/>
    <s v="SEA"/>
    <s v="Washington"/>
    <s v="OGG"/>
    <s v="Hawaii"/>
    <s v="SEAOGG"/>
    <s v="A330-200"/>
    <n v="278"/>
    <x v="158"/>
    <n v="2640"/>
    <n v="199.5"/>
    <n v="8"/>
    <n v="1596"/>
    <n v="36"/>
    <n v="288"/>
    <n v="536"/>
    <n v="772"/>
    <n v="5871360"/>
    <n v="0.71762589928057552"/>
    <n v="2224"/>
    <n v="49.111554447215298"/>
    <n v="1"/>
    <n v="288"/>
    <n v="1"/>
    <n v="536"/>
    <n v="0.55142857142857138"/>
    <n v="1400"/>
    <n v="7638"/>
    <n v="5.9996072270227812"/>
    <n v="0.240629138693709"/>
    <n v="126094"/>
    <n v="0.30655435500307243"/>
    <n v="160640"/>
    <n v="0.34915785335618243"/>
    <n v="182965"/>
    <n v="1.0320256174406222E-2"/>
    <n v="5408"/>
    <n v="5.8891106794041427E-3"/>
    <n v="3086"/>
    <n v="8.7449286093225803E-2"/>
    <n v="45825"/>
    <n v="1"/>
    <n v="243601"/>
    <n v="30450.125"/>
    <n v="4960.1565811120963"/>
    <n v="0.31293564805418028"/>
    <n v="64758"/>
    <n v="8094.75"/>
    <n v="8.3189669569060098E-2"/>
    <n v="250460"/>
    <n v="31307.5"/>
    <n v="0.32174688286029202"/>
    <n v="219619"/>
    <n v="0.2821277995164676"/>
    <n v="1"/>
    <n v="524018"/>
    <n v="-778438"/>
    <n v="-254420"/>
    <n v="126094"/>
    <n v="160640"/>
    <n v="331801.81347150262"/>
    <n v="618535.81347150262"/>
    <n v="0"/>
    <n v="0"/>
    <n v="148836.81347150262"/>
    <n v="-4.3332379550904729E-2"/>
    <n v="-4.0163675590674422E-2"/>
    <n v="3.1687039602303069E-3"/>
    <n v="4213440"/>
    <n v="0.71762589928057552"/>
    <n v="188161.1553884712"/>
    <n v="8.9249850119904078E-2"/>
    <n v="0.13258222967080882"/>
    <n v="299.61967418546368"/>
    <n v="0.11349230082782716"/>
    <n v="8.7449286093225803E-2"/>
    <n v="-18604.601683937828"/>
    <n v="-235815.39831606217"/>
    <n v="2.073084866880468"/>
    <n v="1.4190707653262729"/>
    <n v="0.61880687723110217"/>
    <n v="299.70149253731341"/>
    <n v="0.41910583224240389"/>
    <n v="5099.8182162853836"/>
    <n v="8094.75"/>
    <n v="32.497444195446263"/>
    <n v="5.3220551378446119"/>
    <n v="5.9996072270227812"/>
  </r>
  <r>
    <x v="3"/>
    <s v="ANC"/>
    <s v="Alaska"/>
    <s v="LAX"/>
    <s v="California"/>
    <s v="ANCLAX"/>
    <s v="737-900"/>
    <n v="165.28571428571428"/>
    <x v="102"/>
    <n v="2345"/>
    <n v="142.14285714285714"/>
    <n v="7"/>
    <n v="995"/>
    <n v="21.428571428571427"/>
    <n v="150"/>
    <n v="206"/>
    <n v="640"/>
    <n v="2713165"/>
    <n v="0.85998271391529824"/>
    <n v="1157"/>
    <n v="33.942803030303025"/>
    <n v="1"/>
    <n v="150"/>
    <n v="0.73571428571428577"/>
    <n v="280"/>
    <n v="0.87912087912087911"/>
    <n v="728"/>
    <n v="5656"/>
    <n v="4.9996463932107496"/>
    <n v="0.2342006668270718"/>
    <n v="102204"/>
    <n v="0.19247699904902668"/>
    <n v="83996"/>
    <n v="0.49825731275564566"/>
    <n v="217437"/>
    <n v="8.799367545457671E-3"/>
    <n v="3840"/>
    <n v="1.4665612575762784E-3"/>
    <n v="640"/>
    <n v="6.4799092565221872E-2"/>
    <n v="28278"/>
    <n v="1"/>
    <n v="124996"/>
    <n v="17856.571428571428"/>
    <n v="3682.5479583523984"/>
    <n v="0.3553778925132276"/>
    <n v="34057"/>
    <n v="4865.2857142857147"/>
    <n v="9.6827937576586393E-2"/>
    <n v="111146"/>
    <n v="15878"/>
    <n v="0.3160007619545841"/>
    <n v="81528"/>
    <n v="0.23179340795560194"/>
    <n v="1"/>
    <n v="436395"/>
    <n v="436395"/>
    <n v="84668"/>
    <n v="102204"/>
    <n v="114169.3203883495"/>
    <n v="247334.58749999999"/>
    <n v="463707.90788834949"/>
    <n v="0"/>
    <n v="30173.320388349501"/>
    <n v="29897.587499999994"/>
    <n v="3.1206358625442979E-2"/>
    <n v="3.4369291314669106E-2"/>
    <n v="3.1629326892261278E-3"/>
    <n v="2333275"/>
    <n v="0.85998271391529824"/>
    <n v="66447.189949748688"/>
    <n v="0.16084351670466043"/>
    <n v="0.12963715807921744"/>
    <n v="410.16783919597992"/>
    <n v="0.17491165850574836"/>
    <n v="6.4799092565221872E-2"/>
    <n v="-8581.558269764213"/>
    <n v="93249.558269764209"/>
    <n v="1.9547635127602279"/>
    <n v="0.86063333426533528"/>
    <n v="0.85687931248856053"/>
    <n v="299.98571428571427"/>
    <n v="0.18682157219949816"/>
    <n v="3274.5085873070789"/>
    <n v="4865.2857142857147"/>
    <n v="29.314019797118597"/>
    <n v="4.5025125628140703"/>
    <n v="4.9996463932107496"/>
  </r>
  <r>
    <x v="0"/>
    <s v="JNU"/>
    <s v="Alaska"/>
    <s v="SEA"/>
    <s v="Washington"/>
    <s v="JNUSEA"/>
    <s v="737-900"/>
    <n v="172.76470588235293"/>
    <x v="162"/>
    <n v="909"/>
    <n v="129.76470588235293"/>
    <n v="17"/>
    <n v="2206"/>
    <n v="22.058823529411764"/>
    <n v="375"/>
    <n v="634"/>
    <n v="1198"/>
    <n v="2669733"/>
    <n v="0.75110657133129044"/>
    <n v="2937"/>
    <n v="39.69330985915493"/>
    <n v="0.98684210526315785"/>
    <n v="380"/>
    <n v="0.89295774647887327"/>
    <n v="710"/>
    <n v="0.64826839826839822"/>
    <n v="1848"/>
    <n v="8277"/>
    <n v="5.9996375498368977"/>
    <n v="0.25609107625595212"/>
    <n v="149297"/>
    <n v="0.24115070053380538"/>
    <n v="140587"/>
    <n v="0.39068482153884154"/>
    <n v="227763"/>
    <n v="1.4379468390213111E-2"/>
    <n v="8383"/>
    <n v="1.2513207909651037E-2"/>
    <n v="7295"/>
    <n v="8.5180725371536786E-2"/>
    <n v="49659"/>
    <n v="1"/>
    <n v="165047"/>
    <n v="9708.6470588235297"/>
    <n v="4158.0558684987891"/>
    <n v="0.34800072532217802"/>
    <n v="96798"/>
    <n v="5694"/>
    <n v="0.20409807030564739"/>
    <n v="89223"/>
    <n v="5248.411764705882"/>
    <n v="0.18812622292692802"/>
    <n v="123204"/>
    <n v="0.25977498144524663"/>
    <n v="1"/>
    <n v="582984"/>
    <n v="-474272"/>
    <n v="108712"/>
    <n v="151287.62666666668"/>
    <n v="157439.70031545742"/>
    <n v="351340.5876460768"/>
    <n v="660067.91462820093"/>
    <n v="1990.6266666666779"/>
    <n v="16852.700315457419"/>
    <n v="123577.5876460768"/>
    <n v="4.0720176886602517E-2"/>
    <n v="4.385820636763392E-2"/>
    <n v="3.1380294810314027E-3"/>
    <n v="2005254"/>
    <n v="0.75110657133129044"/>
    <n v="176727.36854034453"/>
    <n v="0.21836790420615096"/>
    <n v="0.17764772731954842"/>
    <n v="241.76110607434271"/>
    <n v="0.26596381306308331"/>
    <n v="8.5180725371536786E-2"/>
    <n v="-8377.7008604824059"/>
    <n v="117089.70086048241"/>
    <n v="2.2299009597375492"/>
    <n v="1.1238410851355907"/>
    <n v="0.69951864981247935"/>
    <n v="198.00985915492959"/>
    <n v="0.21133341566835454"/>
    <n v="2247.8095254992058"/>
    <n v="5694"/>
    <n v="55.576116172413485"/>
    <n v="7.1069809610154122"/>
    <n v="5.9996375498368977"/>
  </r>
  <r>
    <x v="4"/>
    <s v="SEA"/>
    <s v="Washington"/>
    <s v="GEG"/>
    <s v="Washington"/>
    <s v="SEAGEG"/>
    <s v="737-800"/>
    <n v="159"/>
    <x v="20"/>
    <n v="223"/>
    <n v="112.72972972972973"/>
    <n v="37"/>
    <n v="4171"/>
    <n v="20.189189189189189"/>
    <n v="747"/>
    <n v="1245"/>
    <n v="2179"/>
    <n v="1311909"/>
    <n v="0.70899201087880337"/>
    <n v="5883"/>
    <n v="39.142122327374693"/>
    <n v="0.96138996138996136"/>
    <n v="777"/>
    <n v="0.84121621621621623"/>
    <n v="1480"/>
    <n v="0.60093767236624385"/>
    <n v="3626"/>
    <n v="4718"/>
    <n v="5"/>
    <n v="0.2655413030354099"/>
    <n v="124477"/>
    <n v="0.24293092303852448"/>
    <n v="113878"/>
    <n v="0.40403868019719819"/>
    <n v="189400"/>
    <n v="2.7870989212124574E-2"/>
    <n v="13065"/>
    <n v="9.2945962493093583E-3"/>
    <n v="4357"/>
    <n v="5.0323508267433502E-2"/>
    <n v="23590"/>
    <n v="1"/>
    <n v="144143"/>
    <n v="3895.7567567567567"/>
    <n v="3682.5545327978089"/>
    <n v="0.25730953439261112"/>
    <n v="193863"/>
    <n v="5239.5405405405409"/>
    <n v="0.34606465985829882"/>
    <n v="128171"/>
    <n v="3464.0810810810813"/>
    <n v="0.22879793214124416"/>
    <n v="94016"/>
    <n v="0.16782787360784587"/>
    <n v="1"/>
    <n v="468767"/>
    <n v="468767"/>
    <n v="-91426"/>
    <n v="129476.07630522089"/>
    <n v="135373.04417670681"/>
    <n v="315174.11656723265"/>
    <n v="580023.23704916029"/>
    <n v="4999.0763052208931"/>
    <n v="21495.044176706811"/>
    <n v="125774.11656723265"/>
    <n v="-6.9689284851312094E-2"/>
    <n v="-6.6552361666788309E-2"/>
    <n v="3.1369231845237849E-3"/>
    <n v="930133"/>
    <n v="0.70899201087880337"/>
    <n v="182724.29249580437"/>
    <n v="0.35731670413115546"/>
    <n v="0.42700598898246755"/>
    <n v="106.73147926156797"/>
    <n v="0.47861649893079805"/>
    <n v="5.0323508267433502E-2"/>
    <n v="-4115.3577580854153"/>
    <n v="-87310.642241914582"/>
    <n v="2.2032909358995552"/>
    <n v="1.0582343865062944"/>
    <n v="0.71838280495773021"/>
    <n v="76.944594594594591"/>
    <n v="0.20056019301699993"/>
    <n v="3274.5030769668174"/>
    <n v="5239.5405405405409"/>
    <n v="106.5603945824609"/>
    <n v="4.1769359865739633"/>
    <n v="5"/>
  </r>
  <r>
    <x v="1"/>
    <s v="SEA"/>
    <s v="Washington"/>
    <s v="OGG"/>
    <s v="Hawaii"/>
    <s v="SEAOGG"/>
    <s v="737-900"/>
    <n v="169.90909090909091"/>
    <x v="112"/>
    <n v="2640"/>
    <n v="111.27272727272727"/>
    <n v="11"/>
    <n v="1224"/>
    <n v="19.727272727272727"/>
    <n v="217"/>
    <n v="405"/>
    <n v="603"/>
    <n v="4934160"/>
    <n v="0.6548956661316212"/>
    <n v="1869"/>
    <n v="64.45891521197008"/>
    <n v="0.89669421487603307"/>
    <n v="242"/>
    <n v="0.89601769911504425"/>
    <n v="452"/>
    <n v="0.51275510204081631"/>
    <n v="1176"/>
    <n v="11191"/>
    <n v="5.9997319274416938"/>
    <n v="0.25988103106411103"/>
    <n v="117960"/>
    <n v="0.25051553205551885"/>
    <n v="113709"/>
    <n v="0.32840273187926855"/>
    <n v="149062"/>
    <n v="9.2927957699933898E-3"/>
    <n v="4218"/>
    <n v="3.9832562238378494E-3"/>
    <n v="1808"/>
    <n v="0.14792465300727031"/>
    <n v="67143"/>
    <n v="1"/>
    <n v="268024"/>
    <n v="24365.81818181818"/>
    <n v="4158.0594262037421"/>
    <n v="0.39731451298494341"/>
    <n v="61599"/>
    <n v="5599.909090909091"/>
    <n v="9.13133774787315E-2"/>
    <n v="144892"/>
    <n v="13172"/>
    <n v="0.21478559537733347"/>
    <n v="200074"/>
    <n v="0.29658651415899162"/>
    <n v="1"/>
    <n v="453900"/>
    <n v="-674589"/>
    <n v="-220689"/>
    <n v="131549.86175115209"/>
    <n v="126904.85925925926"/>
    <n v="290707.98009950249"/>
    <n v="549162.70110991388"/>
    <n v="13589.861751152086"/>
    <n v="13195.859259259261"/>
    <n v="141645.98009950249"/>
    <n v="-4.4726762002042904E-2"/>
    <n v="-4.1623503731501615E-2"/>
    <n v="3.1032582705412884E-3"/>
    <n v="3231360"/>
    <n v="0.6548956661316212"/>
    <n v="203805.7720588235"/>
    <n v="9.1991341991341985E-2"/>
    <n v="0.13671810399338488"/>
    <n v="315.97794117647061"/>
    <n v="0.11968861408199644"/>
    <n v="0.14792465300727031"/>
    <n v="-15311.972828173983"/>
    <n v="-205377.02717182602"/>
    <n v="2.3941026365310174"/>
    <n v="1.2356053282038748"/>
    <n v="0.62256254558787616"/>
    <n v="251.56858407079645"/>
    <n v="0.44078871998237495"/>
    <n v="2247.8193981938657"/>
    <n v="5599.909090909091"/>
    <n v="18.988839572849376"/>
    <n v="4.9232026143790852"/>
    <n v="5.9997319274416938"/>
  </r>
  <r>
    <x v="2"/>
    <s v="OGG"/>
    <s v="Hawaii"/>
    <s v="SFO"/>
    <s v="California"/>
    <s v="OGGSFO"/>
    <s v="777-200"/>
    <n v="351.53333333333336"/>
    <x v="130"/>
    <n v="2338"/>
    <n v="214.93333333333334"/>
    <n v="15"/>
    <n v="3224"/>
    <n v="36.333333333333336"/>
    <n v="545"/>
    <n v="1021"/>
    <n v="1658"/>
    <n v="12328274"/>
    <n v="0.61141665086288643"/>
    <n v="5273"/>
    <n v="70.153038548752846"/>
    <n v="0.79912023460410553"/>
    <n v="682"/>
    <n v="0.80015673981191227"/>
    <n v="1276"/>
    <n v="0.5"/>
    <n v="3316"/>
    <n v="84358"/>
    <n v="6"/>
    <n v="0.18528535565720294"/>
    <n v="286224"/>
    <n v="0.20385959370108508"/>
    <n v="314917"/>
    <n v="0.27139892307871571"/>
    <n v="419250"/>
    <n v="7.5111310780735562E-3"/>
    <n v="11603"/>
    <n v="4.2931846341277106E-3"/>
    <n v="6632"/>
    <n v="0.32765181185079501"/>
    <n v="506148"/>
    <n v="1"/>
    <n v="342451"/>
    <n v="22830.066666666666"/>
    <n v="4881.4849233082568"/>
    <n v="0.31064273695000433"/>
    <n v="114605"/>
    <n v="7640.333333333333"/>
    <n v="0.10396001433243075"/>
    <n v="305124"/>
    <n v="20341.599999999999"/>
    <n v="0.27678282285387723"/>
    <n v="340215"/>
    <n v="0.3086144258636877"/>
    <n v="1"/>
    <n v="1544774"/>
    <n v="-1102395"/>
    <n v="442379"/>
    <n v="358173.88623853214"/>
    <n v="393569.14005876589"/>
    <n v="838500"/>
    <n v="1590243.026297298"/>
    <n v="71949.886238532141"/>
    <n v="78652.140058765886"/>
    <n v="419250"/>
    <n v="3.5883287473980542E-2"/>
    <n v="3.8964832797071719E-2"/>
    <n v="3.0815453230911768E-3"/>
    <n v="7537712"/>
    <n v="0.61141665086288643"/>
    <n v="660094.50186104211"/>
    <n v="0.1253033474110001"/>
    <n v="8.9420059937019569E-2"/>
    <n v="322.15446650124068"/>
    <n v="0.13779061869171971"/>
    <n v="0.32765181185079501"/>
    <n v="-37990.135086486538"/>
    <n v="480369.13508648652"/>
    <n v="2.1691779349570304"/>
    <n v="1.275613001923545"/>
    <n v="0.65347963145502463"/>
    <n v="246.80015673981191"/>
    <n v="0.2202360992611217"/>
    <n v="4349.4053331411169"/>
    <n v="7640.333333333333"/>
    <n v="45.956669400135553"/>
    <n v="5.6560173697270475"/>
    <n v="6"/>
  </r>
  <r>
    <x v="4"/>
    <s v="SFO"/>
    <s v="California"/>
    <s v="SEA"/>
    <s v="Washington"/>
    <s v="SFOSEA"/>
    <s v="737-700"/>
    <n v="124"/>
    <x v="103"/>
    <n v="679"/>
    <n v="107"/>
    <n v="10"/>
    <n v="1070"/>
    <n v="17"/>
    <n v="170"/>
    <n v="285"/>
    <n v="615"/>
    <n v="841960"/>
    <n v="0.86290322580645162"/>
    <n v="1240"/>
    <n v="21.503544004725342"/>
    <n v="1"/>
    <n v="170"/>
    <n v="0.91935483870967738"/>
    <n v="310"/>
    <n v="0.80921052631578949"/>
    <n v="760"/>
    <n v="2524"/>
    <n v="4.9992076069730587"/>
    <n v="0.23991604874527295"/>
    <n v="50183"/>
    <n v="0.23695671920791322"/>
    <n v="49564"/>
    <n v="0.43634094918463062"/>
    <n v="91269"/>
    <n v="1.7641237468267287E-2"/>
    <n v="3690"/>
    <n v="8.8206187341336433E-3"/>
    <n v="1845"/>
    <n v="6.0324426659782278E-2"/>
    <n v="12618"/>
    <n v="1"/>
    <n v="79188"/>
    <n v="7918.8"/>
    <n v="3682.5557676724666"/>
    <n v="0.312196429697849"/>
    <n v="52395"/>
    <n v="5239.5"/>
    <n v="0.20656579196366617"/>
    <n v="70414"/>
    <n v="7041.4"/>
    <n v="0.27760518513845961"/>
    <n v="51651"/>
    <n v="0.20363259320002522"/>
    <n v="1"/>
    <n v="209169"/>
    <n v="209169"/>
    <n v="-44479"/>
    <n v="50183"/>
    <n v="53911.719298245618"/>
    <n v="112787.70731707317"/>
    <n v="216882.42661531881"/>
    <n v="0"/>
    <n v="4347.7192982456181"/>
    <n v="21518.707317073175"/>
    <n v="-5.2827925317117205E-2"/>
    <n v="-4.9755757207549198E-2"/>
    <n v="3.0721681095680076E-3"/>
    <n v="726530"/>
    <n v="0.86290322580645162"/>
    <n v="31227.728971962613"/>
    <n v="0.24843104185471995"/>
    <n v="0.30125896717183714"/>
    <n v="183.69252336448599"/>
    <n v="0.27053390775329306"/>
    <n v="6.0324426659782278E-2"/>
    <n v="-2586.6426615318792"/>
    <n v="-41892.357338468122"/>
    <n v="1.9162829599737874"/>
    <n v="1.0379025840767266"/>
    <n v="0.77958170492193546"/>
    <n v="159.88387096774193"/>
    <n v="0.24693429714728282"/>
    <n v="3274.5300023348118"/>
    <n v="5239.5"/>
    <n v="49.759239675323776"/>
    <n v="5.1728971962616823"/>
    <n v="4.9992076069730587"/>
  </r>
  <r>
    <x v="2"/>
    <s v="SFO"/>
    <s v="California"/>
    <s v="OGG"/>
    <s v="Hawaii"/>
    <s v="SFOOGG"/>
    <s v="777-200"/>
    <n v="351.53333333333336"/>
    <x v="126"/>
    <n v="2338"/>
    <n v="214.93333333333334"/>
    <n v="15"/>
    <n v="3224"/>
    <n v="34.200000000000003"/>
    <n v="513"/>
    <n v="840"/>
    <n v="1871"/>
    <n v="12328274"/>
    <n v="0.61141665086288643"/>
    <n v="5273"/>
    <n v="77.783682432432443"/>
    <n v="0.75219941348973607"/>
    <n v="682"/>
    <n v="0.65830721003134796"/>
    <n v="1276"/>
    <n v="0.5642340168878166"/>
    <n v="3316"/>
    <n v="84358"/>
    <n v="6"/>
    <n v="0.17170954012527437"/>
    <n v="256589"/>
    <n v="0.16713488409443761"/>
    <n v="249753"/>
    <n v="0.30616869211413889"/>
    <n v="457514"/>
    <n v="8.7598372503881368E-3"/>
    <n v="13090"/>
    <n v="7.512447133144173E-3"/>
    <n v="11226"/>
    <n v="0.33871459928261682"/>
    <n v="506148"/>
    <n v="1"/>
    <n v="379700"/>
    <n v="25313.333333333332"/>
    <n v="4881.4865550988807"/>
    <n v="0.31384341222261802"/>
    <n v="114605"/>
    <n v="7640.333333333333"/>
    <n v="9.4727480268035666E-2"/>
    <n v="338313"/>
    <n v="22554.2"/>
    <n v="0.2796347282572309"/>
    <n v="377221"/>
    <n v="0.31179437925211534"/>
    <n v="1"/>
    <n v="1494320"/>
    <n v="-1209839"/>
    <n v="284481"/>
    <n v="341118.31968810916"/>
    <n v="379386.7"/>
    <n v="810858.59112773929"/>
    <n v="1531363.6108158485"/>
    <n v="84529.319688109157"/>
    <n v="129633.70000000001"/>
    <n v="353344.59112773929"/>
    <n v="2.3075492968439866E-2"/>
    <n v="2.6144360574810111E-2"/>
    <n v="3.0688676063702451E-3"/>
    <n v="7537712"/>
    <n v="0.61141665086288643"/>
    <n v="628028.66873449134"/>
    <n v="0.12121080371834694"/>
    <n v="9.8135310749907084E-2"/>
    <n v="306.5049627791563"/>
    <n v="0.13109707561127301"/>
    <n v="0.33871459928261682"/>
    <n v="-37833.840721056564"/>
    <n v="322314.84072105656"/>
    <n v="2.0586457963007923"/>
    <n v="1.0709963962540432"/>
    <n v="0.75494938640009068"/>
    <n v="195.73119122257054"/>
    <n v="0.25243655977300711"/>
    <n v="4349.4083774431601"/>
    <n v="7640.333333333333"/>
    <n v="41.448281942688418"/>
    <n v="7.5421836228287837"/>
    <n v="6"/>
  </r>
  <r>
    <x v="3"/>
    <s v="SFO"/>
    <s v="California"/>
    <s v="YVR"/>
    <s v="British Columbia"/>
    <s v="SFOYVR"/>
    <s v="737-900"/>
    <n v="172.15384615384616"/>
    <x v="57"/>
    <n v="800"/>
    <n v="142.23076923076923"/>
    <n v="13"/>
    <n v="1849"/>
    <n v="18.846153846153847"/>
    <n v="245"/>
    <n v="401"/>
    <n v="1203"/>
    <n v="1790400"/>
    <n v="0.82618409294012507"/>
    <n v="2238"/>
    <n v="13.307346109175377"/>
    <n v="0.85069444444444442"/>
    <n v="288"/>
    <n v="0.74535315985130113"/>
    <n v="538"/>
    <n v="0.85138004246284504"/>
    <n v="1413"/>
    <n v="0"/>
    <e v="#DIV/0!"/>
    <n v="0.21303580448325313"/>
    <n v="73387"/>
    <n v="0.21740468297327581"/>
    <n v="74892"/>
    <n v="0.53813842232685594"/>
    <n v="185379"/>
    <n v="2.0944490568447698E-2"/>
    <n v="7215"/>
    <n v="1.0476599648167393E-2"/>
    <n v="3609"/>
    <n v="0"/>
    <n v="0"/>
    <n v="0.99999999999999989"/>
    <n v="49005"/>
    <n v="3769.6153846153848"/>
    <n v="3682.5524486968288"/>
    <n v="0.25786947873583177"/>
    <n v="65494"/>
    <n v="5038"/>
    <n v="0.34463633589071657"/>
    <n v="43575"/>
    <n v="3351.9230769230771"/>
    <n v="0.2292962460139551"/>
    <n v="31964"/>
    <n v="0.16819793935949653"/>
    <n v="1"/>
    <n v="344482"/>
    <n v="344482"/>
    <n v="154444"/>
    <n v="86267.167346938775"/>
    <n v="100478.54364089775"/>
    <n v="217739.42394014963"/>
    <n v="404485.13492798619"/>
    <n v="12880.167346938775"/>
    <n v="25586.543640897755"/>
    <n v="32360.423940149631"/>
    <n v="8.6262287756925821E-2"/>
    <n v="8.9305317888911218E-2"/>
    <n v="3.043030131985397E-3"/>
    <n v="1479200"/>
    <n v="0.82618409294012507"/>
    <n v="72473.498107084946"/>
    <n v="0.19240504915102771"/>
    <n v="0.10614276139410188"/>
    <n v="186.30719307733909"/>
    <n v="0.23288399134667387"/>
    <n v="0"/>
    <n v="-5448.241148306628"/>
    <n v="159892.24114830664"/>
    <n v="1.7099334102750587"/>
    <n v="0.9341265250768428"/>
    <n v="0.88038153386372364"/>
    <n v="139.20446096654274"/>
    <n v="9.2788592727631639E-2"/>
    <n v="3274.5071513511743"/>
    <n v="5038"/>
    <n v="138.94581119560118"/>
    <n v="5.853975121687399"/>
    <e v="#DIV/0!"/>
  </r>
  <r>
    <x v="0"/>
    <s v="ANC"/>
    <s v="Alaska"/>
    <s v="JNU"/>
    <s v="Alaska"/>
    <s v="ANCJNU"/>
    <s v="737-700"/>
    <n v="123"/>
    <x v="163"/>
    <n v="571"/>
    <n v="89.161290322580641"/>
    <n v="31"/>
    <n v="2764"/>
    <n v="13.419354838709678"/>
    <n v="416"/>
    <n v="757"/>
    <n v="1592"/>
    <n v="2177223"/>
    <n v="0.72488853920797269"/>
    <n v="3813"/>
    <n v="50.630333052276562"/>
    <n v="0.79541108986615683"/>
    <n v="523"/>
    <n v="0.79433368310598107"/>
    <n v="953"/>
    <n v="0.68121523320496358"/>
    <n v="2337"/>
    <n v="16739"/>
    <n v="5.9998207778242429"/>
    <n v="0.18034340907654617"/>
    <n v="122708"/>
    <n v="0.22666968444165528"/>
    <n v="154229"/>
    <n v="0.41964365760207406"/>
    <n v="285531"/>
    <n v="1.638416667523989E-2"/>
    <n v="11148"/>
    <n v="9.3560822618027582E-3"/>
    <n v="6366"/>
    <n v="0.14760299994268186"/>
    <n v="100431"/>
    <n v="1"/>
    <n v="210524"/>
    <n v="6791.0967741935483"/>
    <n v="4158.0607376734197"/>
    <n v="0.31806974073850247"/>
    <n v="180396"/>
    <n v="5819.2258064516127"/>
    <n v="0.27255091557382005"/>
    <n v="113808"/>
    <n v="3671.2258064516127"/>
    <n v="0.17194657641868616"/>
    <n v="157152"/>
    <n v="0.23743276726899135"/>
    <n v="1"/>
    <n v="680413"/>
    <n v="-661880"/>
    <n v="18533"/>
    <n v="154269.91346153844"/>
    <n v="194161.47556142669"/>
    <n v="419149.46419597993"/>
    <n v="767580.85321894498"/>
    <n v="31561.913461538439"/>
    <n v="39932.475561426691"/>
    <n v="133618.46419597993"/>
    <n v="8.5122194648871528E-3"/>
    <n v="1.1551202450196436E-2"/>
    <n v="3.0389829853092829E-3"/>
    <n v="1578244"/>
    <n v="0.72488853920797269"/>
    <n v="220116.17872648337"/>
    <n v="0.31251415220214007"/>
    <n v="0.3040019327372529"/>
    <n v="209.83429811866858"/>
    <n v="0.36748563593462097"/>
    <n v="0.14760299994268186"/>
    <n v="-6616.5436522240343"/>
    <n v="25149.543652224034"/>
    <n v="1.5905238088173845"/>
    <n v="1.0970896748918746"/>
    <n v="0.82825399564251223"/>
    <n v="161.83525708289611"/>
    <n v="0.23096560471360778"/>
    <n v="2247.8224641045035"/>
    <n v="5819.2258064516127"/>
    <n v="54.591779934493609"/>
    <n v="6.3364688856729376"/>
    <n v="5.9998207778242429"/>
  </r>
  <r>
    <x v="1"/>
    <s v="OGG"/>
    <s v="Hawaii"/>
    <s v="SEA"/>
    <s v="Washington"/>
    <s v="OGGSEA"/>
    <s v="A330-200"/>
    <n v="268.73333333333335"/>
    <x v="151"/>
    <n v="2640"/>
    <n v="144.26666666666668"/>
    <n v="15"/>
    <n v="2164"/>
    <n v="24.466666666666665"/>
    <n v="367"/>
    <n v="779"/>
    <n v="1018"/>
    <n v="10641840"/>
    <n v="0.53683949392210373"/>
    <n v="4031"/>
    <n v="81.261026936026937"/>
    <n v="0.70306513409961691"/>
    <n v="522"/>
    <n v="0.80144032921810704"/>
    <n v="972"/>
    <n v="0.40110323089046496"/>
    <n v="2538"/>
    <n v="22361"/>
    <n v="5.9998658378426724"/>
    <n v="0.20447148374757562"/>
    <n v="159508"/>
    <n v="0.29927868129557916"/>
    <n v="233467"/>
    <n v="0.30600218690191888"/>
    <n v="238712"/>
    <n v="9.1308923610977574E-3"/>
    <n v="7123"/>
    <n v="9.1347380268401827E-3"/>
    <n v="7126"/>
    <n v="0.17198201766698842"/>
    <n v="134163"/>
    <n v="1"/>
    <n v="403067"/>
    <n v="26871.133333333335"/>
    <n v="4960.151442798232"/>
    <n v="0.31047115216488747"/>
    <n v="117374"/>
    <n v="7824.9333333333334"/>
    <n v="9.0409884744227384E-2"/>
    <n v="414416"/>
    <n v="27627.733333333334"/>
    <n v="0.3192129670639472"/>
    <n v="363386"/>
    <n v="0.27990599602693794"/>
    <n v="1"/>
    <n v="780099"/>
    <n v="-1298243"/>
    <n v="-518144"/>
    <n v="226875.13896457764"/>
    <n v="291309.27342747111"/>
    <n v="595138.56188605109"/>
    <n v="1113322.9742780998"/>
    <n v="67367.138964577636"/>
    <n v="57842.273427471111"/>
    <n v="356426.56188605109"/>
    <n v="-4.8689324402546925E-2"/>
    <n v="-4.5672076919792692E-2"/>
    <n v="3.0172474827542331E-3"/>
    <n v="5712960"/>
    <n v="0.53683949392210373"/>
    <n v="557283.97042513848"/>
    <n v="7.3304898401028398E-2"/>
    <n v="0.12199422280357532"/>
    <n v="298.4916820702403"/>
    <n v="0.11306503108721223"/>
    <n v="0.17198201766698842"/>
    <n v="-32109.064951873323"/>
    <n v="-486034.93504812667"/>
    <n v="1.9504308195410833"/>
    <n v="1.5331259052405759"/>
    <n v="0.6003454422008333"/>
    <n v="240.19238683127571"/>
    <n v="0.46582036382561698"/>
    <n v="5099.8124885407933"/>
    <n v="7824.9333333333334"/>
    <n v="26.630232001665664"/>
    <n v="6.5845656192236595"/>
    <n v="5.9998658378426724"/>
  </r>
  <r>
    <x v="1"/>
    <s v="JNU"/>
    <s v="Alaska"/>
    <s v="SEA"/>
    <s v="Washington"/>
    <s v="JNUSEA"/>
    <s v="737-900"/>
    <n v="173.76190476190476"/>
    <x v="162"/>
    <n v="909"/>
    <n v="128.47619047619048"/>
    <n v="21"/>
    <n v="2698"/>
    <n v="19.142857142857142"/>
    <n v="402"/>
    <n v="574"/>
    <n v="1723"/>
    <n v="3316941"/>
    <n v="0.73938065223348859"/>
    <n v="3649"/>
    <n v="49.315930431071273"/>
    <n v="0.85169491525423724"/>
    <n v="472"/>
    <n v="0.65079365079365081"/>
    <n v="882"/>
    <n v="0.75043554006968638"/>
    <n v="2296"/>
    <n v="18033"/>
    <n v="5.9998336383297293"/>
    <n v="0.19515688812290855"/>
    <n v="145508"/>
    <n v="0.17661330883388435"/>
    <n v="131682"/>
    <n v="0.45414467639938572"/>
    <n v="338608"/>
    <n v="1.6172318752137555E-2"/>
    <n v="12058"/>
    <n v="1.2800515024912988E-2"/>
    <n v="9544"/>
    <n v="0.14511229286677083"/>
    <n v="108195"/>
    <n v="1"/>
    <n v="205058"/>
    <n v="9764.6666666666661"/>
    <n v="4158.0478804229178"/>
    <n v="0.34800007467157235"/>
    <n v="120264"/>
    <n v="5726.8571428571431"/>
    <n v="0.20409777224152181"/>
    <n v="110853"/>
    <n v="5278.7142857142853"/>
    <n v="0.18812654116185573"/>
    <n v="153072"/>
    <n v="0.25977561192505011"/>
    <n v="1"/>
    <n v="745595"/>
    <n v="-589247"/>
    <n v="156348"/>
    <n v="170845.21393034825"/>
    <n v="202340.63414634147"/>
    <n v="451215.30354033667"/>
    <n v="824401.15161702642"/>
    <n v="25337.213930348255"/>
    <n v="70658.634146341472"/>
    <n v="112607.30354033667"/>
    <n v="4.7136201699095645E-2"/>
    <n v="5.013097411450327E-2"/>
    <n v="2.9947724154076247E-3"/>
    <n v="2452482"/>
    <n v="0.73938065223348859"/>
    <n v="224672.86879169755"/>
    <n v="0.22478391988280769"/>
    <n v="0.17764771818371203"/>
    <n v="236.24907338769458"/>
    <n v="0.25989997072353638"/>
    <n v="0.14511229286677083"/>
    <n v="-9933.4834103345893"/>
    <n v="166281.48341033459"/>
    <n v="1.8272562800006891"/>
    <n v="0.88493713361654758"/>
    <n v="0.87413784145900697"/>
    <n v="149.29931972789115"/>
    <n v="0.20530180594022224"/>
    <n v="2247.8132123034543"/>
    <n v="5726.8571428571431"/>
    <n v="54.708488239332453"/>
    <n v="8.0066716085989622"/>
    <n v="5.9998336383297293"/>
  </r>
  <r>
    <x v="3"/>
    <s v="SEA"/>
    <s v="Washington"/>
    <s v="ANC"/>
    <s v="Alaska"/>
    <s v="SEAANC"/>
    <s v="737-700"/>
    <n v="124"/>
    <x v="164"/>
    <n v="1448"/>
    <n v="99.5"/>
    <n v="12"/>
    <n v="1194"/>
    <n v="13"/>
    <n v="156"/>
    <n v="243"/>
    <n v="796"/>
    <n v="2154624"/>
    <n v="0.80241935483870963"/>
    <n v="1488"/>
    <n v="44.113324061196103"/>
    <n v="0.76470588235294112"/>
    <n v="204"/>
    <n v="0.65322580645161288"/>
    <n v="372"/>
    <n v="0.8728070175438597"/>
    <n v="912"/>
    <n v="6505"/>
    <n v="4.9996925441967717"/>
    <n v="0.19952236279266616"/>
    <n v="66001"/>
    <n v="0.18707658821928988"/>
    <n v="61884"/>
    <n v="0.49104430236249036"/>
    <n v="162435"/>
    <n v="1.4419806829002856E-2"/>
    <n v="4770"/>
    <n v="9.6192505932677346E-3"/>
    <n v="3182"/>
    <n v="9.8317689203283001E-2"/>
    <n v="32523"/>
    <n v="1"/>
    <n v="162449"/>
    <n v="13537.416666666666"/>
    <n v="3682.5381776862478"/>
    <n v="0.34147382228117268"/>
    <n v="62875"/>
    <n v="5239.583333333333"/>
    <n v="0.13216558166519174"/>
    <n v="144449"/>
    <n v="12037.416666666666"/>
    <n v="0.3036371547666844"/>
    <n v="105956"/>
    <n v="0.22272344128695118"/>
    <n v="1"/>
    <n v="330795"/>
    <n v="330795"/>
    <n v="-144934"/>
    <n v="86309"/>
    <n v="94736"/>
    <n v="186106.43216080402"/>
    <n v="367151.43216080405"/>
    <n v="20308"/>
    <n v="32852"/>
    <n v="23671.432160804019"/>
    <n v="-6.7266492900849517E-2"/>
    <n v="-6.4294921365986052E-2"/>
    <n v="2.9715715348634653E-3"/>
    <n v="1728912"/>
    <n v="0.80241935483870963"/>
    <n v="73443.859296482406"/>
    <n v="0.1535279473355908"/>
    <n v="0.22079444023644032"/>
    <n v="249.80904522613065"/>
    <n v="0.17252005885782504"/>
    <n v="9.8317689203283001E-2"/>
    <n v="-6402.619346733668"/>
    <n v="-138531.38065326633"/>
    <n v="1.6582359424894235"/>
    <n v="0.85263157894736841"/>
    <n v="0.91287381618830765"/>
    <n v="166.35483870967741"/>
    <n v="0.32030713886243745"/>
    <n v="3274.4981946863372"/>
    <n v="5239.583333333333"/>
    <n v="27.066652205660731"/>
    <n v="6.6599664991624792"/>
    <n v="4.9996925441967717"/>
  </r>
  <r>
    <x v="2"/>
    <s v="SFO"/>
    <s v="California"/>
    <s v="YVR"/>
    <s v="British Columbia"/>
    <s v="SFOYVR"/>
    <s v="737-800"/>
    <n v="171.29411764705881"/>
    <x v="165"/>
    <n v="800"/>
    <n v="141.1764705882353"/>
    <n v="17"/>
    <n v="2400"/>
    <n v="21.352941176470587"/>
    <n v="363"/>
    <n v="690"/>
    <n v="1348"/>
    <n v="2329600"/>
    <n v="0.82417582417582413"/>
    <n v="2912"/>
    <n v="18.364137630662022"/>
    <n v="1.0027624309392265"/>
    <n v="362"/>
    <n v="1"/>
    <n v="690"/>
    <n v="0.72473118279569892"/>
    <n v="1860"/>
    <n v="490"/>
    <n v="5.9918367346938775"/>
    <n v="0.22627762592678213"/>
    <n v="149758"/>
    <n v="0.27830585661337526"/>
    <n v="184192"/>
    <n v="0.46654669682533206"/>
    <n v="308776"/>
    <n v="1.4252840218000613E-2"/>
    <n v="9433"/>
    <n v="1.0180816006454801E-2"/>
    <n v="6738"/>
    <n v="4.4361644100551047E-3"/>
    <n v="2936"/>
    <n v="1"/>
    <n v="76359"/>
    <n v="4491.7058823529414"/>
    <n v="4158.0498652169645"/>
    <n v="0.27682653161106013"/>
    <n v="101198"/>
    <n v="5952.8235294117649"/>
    <n v="0.36687608986466647"/>
    <n v="41279"/>
    <n v="2428.1764705882351"/>
    <n v="0.14964997444142736"/>
    <n v="57001"/>
    <n v="0.20664740408284604"/>
    <n v="1"/>
    <n v="661833"/>
    <n v="-275837"/>
    <n v="385996"/>
    <n v="149345.4435261708"/>
    <n v="184192"/>
    <n v="426055.90504451038"/>
    <n v="759593.34857068118"/>
    <n v="-412.55647382920142"/>
    <n v="0"/>
    <n v="117279.90504451038"/>
    <n v="0.16569196428571428"/>
    <n v="0.16864292149550239"/>
    <n v="2.9509572097881076E-3"/>
    <n v="1920000"/>
    <n v="0.82417582417582413"/>
    <n v="140564.69333333336"/>
    <n v="0.28409726991758244"/>
    <n v="0.11840530563186813"/>
    <n v="274.54041666666666"/>
    <n v="0.3431755208333333"/>
    <n v="4.4361644100551047E-3"/>
    <n v="-6874.5499159224219"/>
    <n v="392870.5499159224"/>
    <n v="1.8743339123071838"/>
    <n v="1.2094479280214387"/>
    <n v="0.75213551258602518"/>
    <n v="266.94492753623189"/>
    <n v="8.6125956245759888E-2"/>
    <n v="2247.8049789322945"/>
    <n v="5952.8235294117649"/>
    <n v="130.68950191229212"/>
    <n v="6.737916666666667"/>
    <n v="5.9918367346938775"/>
  </r>
  <r>
    <x v="0"/>
    <s v="SEA"/>
    <s v="Washington"/>
    <s v="HNL"/>
    <s v="Hawaii"/>
    <s v="SEAHNL"/>
    <s v="737-800"/>
    <n v="159"/>
    <x v="40"/>
    <n v="2677"/>
    <n v="139.80000000000001"/>
    <n v="5"/>
    <n v="699"/>
    <n v="20.399999999999999"/>
    <n v="102"/>
    <n v="173"/>
    <n v="424"/>
    <n v="2128215"/>
    <n v="0.87924528301886795"/>
    <n v="795"/>
    <n v="30.619550220750554"/>
    <n v="0.97142857142857142"/>
    <n v="105"/>
    <n v="0.86499999999999999"/>
    <n v="200"/>
    <n v="0.86530612244897964"/>
    <n v="490"/>
    <n v="1156"/>
    <n v="6"/>
    <n v="0.23431359211560554"/>
    <n v="62005"/>
    <n v="0.23095788741761897"/>
    <n v="61117"/>
    <n v="0.4844571920914203"/>
    <n v="128199"/>
    <n v="1.1242366527601426E-2"/>
    <n v="2975"/>
    <n v="1.281818731483161E-2"/>
    <n v="3392"/>
    <n v="2.6210774532922185E-2"/>
    <n v="6936"/>
    <n v="1"/>
    <n v="127318"/>
    <n v="25463.599999999999"/>
    <n v="4158.0623843951143"/>
    <n v="0.39722574083202816"/>
    <n v="29333"/>
    <n v="5866.6"/>
    <n v="9.1517481077505791E-2"/>
    <n v="68827"/>
    <n v="13765.4"/>
    <n v="0.21473676985379916"/>
    <n v="95040"/>
    <n v="0.29652000823666691"/>
    <n v="1"/>
    <n v="264624"/>
    <n v="-320518"/>
    <n v="-55894"/>
    <n v="63828.676470588238"/>
    <n v="70655.491329479773"/>
    <n v="148154.50471698112"/>
    <n v="282638.67251704913"/>
    <n v="1823.6764705882379"/>
    <n v="9538.4913294797734"/>
    <n v="19955.504716981115"/>
    <n v="-2.6263323959280431E-2"/>
    <n v="-2.3320231037085151E-2"/>
    <n v="2.9430929221952798E-3"/>
    <n v="1871223"/>
    <n v="0.87924528301886795"/>
    <n v="35390.626609442057"/>
    <n v="0.12434082082872266"/>
    <n v="0.1506041447880031"/>
    <n v="368.65236051502148"/>
    <n v="0.13771100504856984"/>
    <n v="2.6210774532922185E-2"/>
    <n v="-6263.5345034098254"/>
    <n v="-49630.465496590172"/>
    <n v="1.8679952275035854"/>
    <n v="0.96665250814695147"/>
    <n v="0.82761224384231269"/>
    <n v="305.58499999999998"/>
    <n v="0.35915109740613094"/>
    <n v="2247.812247527942"/>
    <n v="5866.6"/>
    <n v="22.828552181876756"/>
    <n v="9.1087267525035767"/>
    <n v="6"/>
  </r>
  <r>
    <x v="1"/>
    <s v="BOI"/>
    <s v="Idaho"/>
    <s v="GEG"/>
    <s v="Washington"/>
    <s v="BOIGEG"/>
    <s v="E175"/>
    <n v="75.666666666666671"/>
    <x v="135"/>
    <n v="287"/>
    <n v="48.473684210526315"/>
    <n v="57"/>
    <n v="2763"/>
    <n v="6.3859649122807021"/>
    <n v="364"/>
    <n v="654"/>
    <n v="1745"/>
    <n v="1237831"/>
    <n v="0.64062137723162527"/>
    <n v="4313"/>
    <n v="64.2703022875817"/>
    <n v="0.64084507042253525"/>
    <n v="568"/>
    <n v="0.63992172211350296"/>
    <n v="1022"/>
    <n v="0.64060205580029372"/>
    <n v="2724"/>
    <n v="40"/>
    <n v="5.9749999999999996"/>
    <n v="0.20486630402935069"/>
    <n v="80409"/>
    <n v="0.21264729486999834"/>
    <n v="83463"/>
    <n v="0.52408056153581573"/>
    <n v="205699"/>
    <n v="3.1121415559433877E-2"/>
    <n v="12215"/>
    <n v="2.6675499050943324E-2"/>
    <n v="10470"/>
    <n v="6.0892495445801853E-4"/>
    <n v="239"/>
    <n v="1"/>
    <n v="160433"/>
    <n v="2814.6140350877195"/>
    <n v="2496.2228943957971"/>
    <n v="0.3028803585486633"/>
    <n v="185456"/>
    <n v="3253.6140350877195"/>
    <n v="0.35012110834429883"/>
    <n v="88954"/>
    <n v="1560.5964912280701"/>
    <n v="0.1679356454989796"/>
    <n v="94848"/>
    <n v="0.17906288760805827"/>
    <n v="1"/>
    <n v="392495"/>
    <n v="-529691"/>
    <n v="-137196"/>
    <n v="125473.38461538461"/>
    <n v="130426.88990825688"/>
    <n v="321102.62234957016"/>
    <n v="577002.89687321172"/>
    <n v="45064.38461538461"/>
    <n v="46963.889908256882"/>
    <n v="115403.62234957016"/>
    <n v="-0.11083580876549383"/>
    <n v="-0.10789586293646311"/>
    <n v="2.9399458290307184E-3"/>
    <n v="792981"/>
    <n v="0.64062137723162527"/>
    <n v="220049.51140065154"/>
    <n v="0.31708286510840333"/>
    <n v="0.42791867387389715"/>
    <n v="141.96742671009773"/>
    <n v="0.49466002338013143"/>
    <n v="6.0892495445801853E-4"/>
    <n v="-3639.1560854949416"/>
    <n v="-133556.84391450507"/>
    <n v="1.6524890145753692"/>
    <n v="0.95329068827096874"/>
    <n v="0.88146958748467685"/>
    <n v="81.666340508806258"/>
    <n v="0.24165403380934788"/>
    <n v="1384.0607066381838"/>
    <n v="3253.6140350877195"/>
    <n v="42.990306590387185"/>
    <n v="8.2102786825913867"/>
    <n v="5.9749999999999996"/>
  </r>
  <r>
    <x v="1"/>
    <s v="SFO"/>
    <s v="California"/>
    <s v="YYC"/>
    <s v="Alberta"/>
    <s v="SFOYYC"/>
    <s v="737-700"/>
    <n v="134.75"/>
    <x v="65"/>
    <n v="1018"/>
    <n v="117"/>
    <n v="12"/>
    <n v="1404"/>
    <n v="17.416666666666668"/>
    <n v="209"/>
    <n v="316"/>
    <n v="879"/>
    <n v="1646106"/>
    <n v="0.86827458256029688"/>
    <n v="1617"/>
    <n v="7.86085292022792"/>
    <n v="1.0048076923076923"/>
    <n v="208"/>
    <n v="0.83157894736842108"/>
    <n v="380"/>
    <n v="0.85422740524781338"/>
    <n v="1029"/>
    <n v="0"/>
    <e v="#DIV/0!"/>
    <n v="0.231590949319222"/>
    <n v="100746"/>
    <n v="0.23157026047257923"/>
    <n v="100737"/>
    <n v="0.50853414924014462"/>
    <n v="221221"/>
    <n v="1.4160366146610362E-2"/>
    <n v="6160"/>
    <n v="1.414427482144376E-2"/>
    <n v="6153"/>
    <n v="0"/>
    <n v="0"/>
    <n v="0.99999999999999989"/>
    <n v="32686"/>
    <n v="2723.8333333333335"/>
    <n v="4158.0729637989834"/>
    <n v="0.22292850273835263"/>
    <n v="71865"/>
    <n v="5988.75"/>
    <n v="0.49014124852510893"/>
    <n v="17670"/>
    <n v="1472.5"/>
    <n v="0.1205147966525941"/>
    <n v="24400"/>
    <n v="0.16641545208394432"/>
    <n v="0.99999999999999989"/>
    <n v="435017"/>
    <n v="-146621"/>
    <n v="288396"/>
    <n v="100263.96172248803"/>
    <n v="121139.43037974683"/>
    <n v="258972.023890785"/>
    <n v="480375.41599301988"/>
    <n v="-482.03827751196513"/>
    <n v="20402.430379746831"/>
    <n v="37751.023890785"/>
    <n v="0.17519892400610895"/>
    <n v="0.17811851201122628"/>
    <n v="2.919588005117324E-3"/>
    <n v="1429272"/>
    <n v="0.86827458256029688"/>
    <n v="65996.168803418812"/>
    <n v="0.26427034468011174"/>
    <n v="8.9071420674002769E-2"/>
    <n v="309.84116809116807"/>
    <n v="0.30436264056106882"/>
    <n v="0"/>
    <n v="-4805.9513327516552"/>
    <n v="293201.95133275166"/>
    <n v="1.852840945073039"/>
    <n v="1.0140960216530766"/>
    <n v="0.82240291078390548"/>
    <n v="265.09736842105264"/>
    <n v="5.6089762009300784E-2"/>
    <n v="2247.847680056539"/>
    <n v="5988.75"/>
    <n v="178.60657288055353"/>
    <n v="8.7699430199430193"/>
    <e v="#DIV/0!"/>
  </r>
  <r>
    <x v="4"/>
    <s v="LAX"/>
    <s v="California"/>
    <s v="YVR"/>
    <s v="British Columbia"/>
    <s v="LAXYVR"/>
    <s v="737-Max 9"/>
    <n v="171.58333333333334"/>
    <x v="95"/>
    <n v="1080"/>
    <n v="136.83333333333334"/>
    <n v="12"/>
    <n v="1642"/>
    <n v="21.666666666666668"/>
    <n v="260"/>
    <n v="425"/>
    <n v="957"/>
    <n v="2223720"/>
    <n v="0.79747450218552696"/>
    <n v="2059"/>
    <n v="7.6309592402902258"/>
    <n v="0.98113207547169812"/>
    <n v="265"/>
    <n v="0.85858585858585856"/>
    <n v="495"/>
    <n v="0.73615384615384616"/>
    <n v="1300"/>
    <n v="0"/>
    <e v="#DIV/0!"/>
    <n v="0.24191281883862542"/>
    <n v="85215"/>
    <n v="0.23180650381115953"/>
    <n v="81655"/>
    <n v="0.49638756014818808"/>
    <n v="174855"/>
    <n v="1.6309207818199882E-2"/>
    <n v="5745"/>
    <n v="1.3583909383827057E-2"/>
    <n v="4785"/>
    <n v="0"/>
    <n v="0"/>
    <n v="1"/>
    <n v="25905"/>
    <n v="2158.75"/>
    <n v="3394.723937617935"/>
    <n v="0.20401171856542077"/>
    <n v="60255"/>
    <n v="5021.25"/>
    <n v="0.47453102112176915"/>
    <n v="22489"/>
    <n v="1874.0833333333333"/>
    <n v="0.17710942052954054"/>
    <n v="18329"/>
    <n v="0.14434783978326954"/>
    <n v="1"/>
    <n v="352255"/>
    <n v="352255"/>
    <n v="225277"/>
    <n v="86853.75"/>
    <n v="95104.058823529413"/>
    <n v="237525.07836990597"/>
    <n v="419482.88719343534"/>
    <n v="1638.75"/>
    <n v="13449.058823529413"/>
    <n v="62670.078369905968"/>
    <n v="0.10130636950695232"/>
    <n v="0.10422032626984794"/>
    <n v="2.913956762895617E-3"/>
    <n v="1773360"/>
    <n v="0.79747450218552696"/>
    <n v="89458.182095006108"/>
    <n v="0.15840798301944489"/>
    <n v="5.7101613512492579E-2"/>
    <n v="214.52801461632157"/>
    <n v="0.19863705057066813"/>
    <n v="0"/>
    <n v="-6479.8239327862821"/>
    <n v="231756.82393278627"/>
    <n v="1.9384769558441701"/>
    <n v="0.99441588317146146"/>
    <n v="0.8108213419472472"/>
    <n v="164.95959595959596"/>
    <n v="5.2033328128770352E-2"/>
    <n v="2947.0737939814608"/>
    <n v="5021.25"/>
    <n v="215.17609363322327"/>
    <n v="6.4129110840438486"/>
    <e v="#DIV/0!"/>
  </r>
  <r>
    <x v="2"/>
    <s v="SFO"/>
    <s v="California"/>
    <s v="YVR"/>
    <s v="British Columbia"/>
    <s v="SFOYVR"/>
    <s v="737-Max 9"/>
    <n v="179"/>
    <x v="56"/>
    <n v="800"/>
    <n v="159.15384615384616"/>
    <n v="13"/>
    <n v="2069"/>
    <n v="19.384615384615383"/>
    <n v="252"/>
    <n v="404"/>
    <n v="1414"/>
    <n v="1861600"/>
    <n v="0.88912763214439194"/>
    <n v="2327"/>
    <n v="13.839639953542392"/>
    <n v="0.84280936454849498"/>
    <n v="299"/>
    <n v="0.72271914132379245"/>
    <n v="559"/>
    <n v="0.96255956432947587"/>
    <n v="1469"/>
    <n v="1740"/>
    <n v="6"/>
    <n v="0.1869483353671775"/>
    <n v="99885"/>
    <n v="0.19611935046753462"/>
    <n v="104785"/>
    <n v="0.56036586735343219"/>
    <n v="299399"/>
    <n v="1.8506734145373689E-2"/>
    <n v="9888"/>
    <n v="1.8519835595517058E-2"/>
    <n v="9895"/>
    <n v="1.9539877070964939E-2"/>
    <n v="10440"/>
    <n v="0.99999999999999989"/>
    <n v="60857"/>
    <n v="4681.3076923076924"/>
    <n v="4397.2964762297197"/>
    <n v="0.27418497359837085"/>
    <n v="85508"/>
    <n v="6577.5384615384619"/>
    <n v="0.38524752653679106"/>
    <n v="32754"/>
    <n v="2519.5384615384614"/>
    <n v="0.14756978860675088"/>
    <n v="42837"/>
    <n v="0.19299771125808718"/>
    <n v="1"/>
    <n v="534292"/>
    <n v="-221956"/>
    <n v="312336"/>
    <n v="118514.34523809524"/>
    <n v="144987.16584158415"/>
    <n v="311044.64710042434"/>
    <n v="574546.15818010364"/>
    <n v="18629.345238095237"/>
    <n v="40202.165841584152"/>
    <n v="11645.647100424336"/>
    <n v="0.16777825526428877"/>
    <n v="0.17069043825741725"/>
    <n v="2.9121829931284815E-3"/>
    <n v="1655200"/>
    <n v="0.88912763214439194"/>
    <n v="65323.255679071997"/>
    <n v="0.28700687580575851"/>
    <n v="0.11922862054146971"/>
    <n v="253.19091348477525"/>
    <n v="0.31648864185596909"/>
    <n v="1.9539877070964939E-2"/>
    <n v="-5421.3198600079786"/>
    <n v="317757.31986000796"/>
    <n v="1.5421814663572198"/>
    <n v="0.8653537973091262"/>
    <n v="0.9408815308804559"/>
    <n v="187.45080500894454"/>
    <n v="8.0175259970203555E-2"/>
    <n v="2366.6800660963936"/>
    <n v="6577.5384615384619"/>
    <n v="149.49810883414054"/>
    <n v="9.5616239729337842"/>
    <n v="6"/>
  </r>
  <r>
    <x v="0"/>
    <s v="OGG"/>
    <s v="Hawaii"/>
    <s v="SFO"/>
    <s v="California"/>
    <s v="OGGSFO"/>
    <s v="777-200"/>
    <n v="350.92857142857144"/>
    <x v="130"/>
    <n v="2338"/>
    <n v="231.07142857142858"/>
    <n v="14"/>
    <n v="3235"/>
    <n v="31.571428571428573"/>
    <n v="442"/>
    <n v="947"/>
    <n v="1847"/>
    <n v="11486594"/>
    <n v="0.65845715448809283"/>
    <n v="4913"/>
    <n v="65.314897959183682"/>
    <n v="0.69606299212598421"/>
    <n v="635"/>
    <n v="0.79713804713804715"/>
    <n v="1188"/>
    <n v="0.59754124878680037"/>
    <n v="3091"/>
    <n v="78916"/>
    <n v="5.9999619848953314"/>
    <n v="0.14810046734671828"/>
    <n v="212479"/>
    <n v="0.19431865309351465"/>
    <n v="278788"/>
    <n v="0.3146745475519187"/>
    <n v="451462"/>
    <n v="9.0144595192706463E-3"/>
    <n v="12933"/>
    <n v="3.8614479035613842E-3"/>
    <n v="5540"/>
    <n v="0.3300304245850163"/>
    <n v="473493"/>
    <n v="1"/>
    <n v="318834"/>
    <n v="22773.857142857141"/>
    <n v="4881.4896748249448"/>
    <n v="0.31064266360344089"/>
    <n v="106702"/>
    <n v="7621.5714285714284"/>
    <n v="0.10396066132161046"/>
    <n v="284081"/>
    <n v="20291.5"/>
    <n v="0.27678252168567058"/>
    <n v="316752"/>
    <n v="0.30861415338927811"/>
    <n v="1"/>
    <n v="1434695"/>
    <n v="-1026369"/>
    <n v="408326"/>
    <n v="305258.29185520363"/>
    <n v="349736.16050686379"/>
    <n v="755532.77855982678"/>
    <n v="1410527.2309218943"/>
    <n v="92779.291855203628"/>
    <n v="70948.160506863787"/>
    <n v="304070.77855982678"/>
    <n v="3.5548048446737125E-2"/>
    <n v="3.845701862114774E-2"/>
    <n v="2.9089701744106147E-3"/>
    <n v="7563430"/>
    <n v="0.65845715448809283"/>
    <n v="498577.11159196286"/>
    <n v="0.12490168974371341"/>
    <n v="8.9353641296976288E-2"/>
    <n v="297.1258114374034"/>
    <n v="0.12708546254807673"/>
    <n v="0.3300304245850163"/>
    <n v="-33414.159351563874"/>
    <n v="441740.1593515639"/>
    <n v="1.7441770738583593"/>
    <n v="1.2232237954433836"/>
    <n v="0.7613256839576843"/>
    <n v="234.67003367003366"/>
    <n v="0.22078002641676453"/>
    <n v="4349.4058610874154"/>
    <n v="7621.5714285714284"/>
    <n v="49.529282002730874"/>
    <n v="5.7103554868624418"/>
    <n v="5.9999619848953314"/>
  </r>
  <r>
    <x v="1"/>
    <s v="SFO"/>
    <s v="California"/>
    <s v="YVR"/>
    <s v="British Columbia"/>
    <s v="SFOYVR"/>
    <s v="737-800"/>
    <n v="166.18181818181819"/>
    <x v="165"/>
    <n v="800"/>
    <n v="147.18181818181819"/>
    <n v="11"/>
    <n v="1619"/>
    <n v="20.09090909090909"/>
    <n v="221"/>
    <n v="358"/>
    <n v="1041"/>
    <n v="1462400"/>
    <n v="0.8856673960612691"/>
    <n v="1828"/>
    <n v="11.178170731707317"/>
    <n v="1"/>
    <n v="221"/>
    <n v="0.85238095238095235"/>
    <n v="420"/>
    <n v="0.87700084245998311"/>
    <n v="1187"/>
    <n v="13"/>
    <n v="5.9230769230769234"/>
    <n v="0.21691825155921654"/>
    <n v="90115"/>
    <n v="0.22361969318758981"/>
    <n v="92899"/>
    <n v="0.52671790637720162"/>
    <n v="218816"/>
    <n v="1.7523884717872678E-2"/>
    <n v="7280"/>
    <n v="1.5034915377449552E-2"/>
    <n v="6246"/>
    <n v="1.8534878066980717E-4"/>
    <n v="77"/>
    <n v="1"/>
    <n v="46480"/>
    <n v="4225.454545454545"/>
    <n v="4158.1043191760946"/>
    <n v="0.27682650101546724"/>
    <n v="61599"/>
    <n v="5599.909090909091"/>
    <n v="0.36687253950197435"/>
    <n v="25127"/>
    <n v="2284.2727272727275"/>
    <n v="0.14965188233682544"/>
    <n v="34697"/>
    <n v="0.20664907714573294"/>
    <n v="0.99999999999999989"/>
    <n v="415433"/>
    <n v="-167903"/>
    <n v="247530"/>
    <n v="90115"/>
    <n v="108987.65363128492"/>
    <n v="249504.89145052835"/>
    <n v="448607.54508181324"/>
    <n v="0"/>
    <n v="16088.65363128492"/>
    <n v="30688.891450528346"/>
    <n v="0.1692628555798687"/>
    <n v="0.17217074952020422"/>
    <n v="2.9078939403355264E-3"/>
    <n v="1295200"/>
    <n v="0.8856673960612691"/>
    <n v="53619.150092649797"/>
    <n v="0.28407617614879649"/>
    <n v="0.11481332056892779"/>
    <n v="256.55095738109947"/>
    <n v="0.32068869672637434"/>
    <n v="1.8534878066980717E-4"/>
    <n v="-4252.5040983466606"/>
    <n v="251782.50409834666"/>
    <n v="1.854977505063655"/>
    <n v="1.0062261107812709"/>
    <n v="0.83861415741600542"/>
    <n v="221.18809523809523"/>
    <n v="8.3520086271432453E-2"/>
    <n v="2247.8633224599339"/>
    <n v="5599.909090909091"/>
    <n v="144.83586258059589"/>
    <n v="8.3545398394070407"/>
    <n v="5.9230769230769234"/>
  </r>
  <r>
    <x v="2"/>
    <s v="SEA"/>
    <s v="Washington"/>
    <s v="JNU"/>
    <s v="Alaska"/>
    <s v="SEAJNU"/>
    <s v="737-900"/>
    <n v="175.9047619047619"/>
    <x v="139"/>
    <n v="909"/>
    <n v="133.9047619047619"/>
    <n v="21"/>
    <n v="2812"/>
    <n v="16.761904761904763"/>
    <n v="352"/>
    <n v="662"/>
    <n v="1799"/>
    <n v="3357846"/>
    <n v="0.76123443421765025"/>
    <n v="3694"/>
    <n v="53.220790762026382"/>
    <n v="0.73794549266247378"/>
    <n v="477"/>
    <n v="0.74215246636771304"/>
    <n v="892"/>
    <n v="0.77409638554216864"/>
    <n v="2324"/>
    <n v="11432"/>
    <n v="5.9999125262421273"/>
    <n v="0.19232023090322062"/>
    <n v="140994"/>
    <n v="0.19031374084223476"/>
    <n v="139523"/>
    <n v="0.48946490415633981"/>
    <n v="358837"/>
    <n v="1.7163606007739515E-2"/>
    <n v="12583"/>
    <n v="1.7177246320866542E-2"/>
    <n v="12593"/>
    <n v="9.3560271769598746E-2"/>
    <n v="68591"/>
    <n v="0.99999999999999989"/>
    <n v="221295"/>
    <n v="10537.857142857143"/>
    <n v="4158.0554672610469"/>
    <n v="0.35246588346223928"/>
    <n v="121731"/>
    <n v="5796.7142857142853"/>
    <n v="0.19388609982033869"/>
    <n v="119631"/>
    <n v="5696.7142857142853"/>
    <n v="0.19054134121634536"/>
    <n v="165191"/>
    <n v="0.26310667550107669"/>
    <n v="1"/>
    <n v="733121"/>
    <n v="-627848"/>
    <n v="105273"/>
    <n v="191062.89204545456"/>
    <n v="187997.75830815709"/>
    <n v="463555.96887159534"/>
    <n v="842616.61922520702"/>
    <n v="50068.892045454559"/>
    <n v="48474.758308157092"/>
    <n v="104718.96887159534"/>
    <n v="3.1351348453740879E-2"/>
    <n v="3.4233902431516354E-2"/>
    <n v="2.8825539777754747E-3"/>
    <n v="2556108"/>
    <n v="0.76123443421765025"/>
    <n v="208433.66287339968"/>
    <n v="0.21833073940853751"/>
    <n v="0.18697939095479663"/>
    <n v="236.31934566145094"/>
    <n v="0.25997727795539155"/>
    <n v="9.3560271769598746E-2"/>
    <n v="-9679.1723440574751"/>
    <n v="114952.17234405747"/>
    <n v="1.7073406228846204"/>
    <n v="0.90348068505133916"/>
    <n v="0.89186478133315039"/>
    <n v="156.4159192825112"/>
    <n v="0.2253256965766906"/>
    <n v="2247.824549148902"/>
    <n v="5796.7142857142853"/>
    <n v="52.836494154581274"/>
    <n v="8.9530583214793733"/>
    <n v="5.9999125262421273"/>
  </r>
  <r>
    <x v="2"/>
    <s v="GEG"/>
    <s v="Washington"/>
    <s v="SEA"/>
    <s v="Washington"/>
    <s v="GEGSEA"/>
    <s v="737-700"/>
    <n v="120.9"/>
    <x v="41"/>
    <n v="223"/>
    <n v="108.85"/>
    <n v="20"/>
    <n v="2177"/>
    <n v="14.2"/>
    <n v="284"/>
    <n v="444"/>
    <n v="1450"/>
    <n v="539214"/>
    <n v="0.90033085194375517"/>
    <n v="2418"/>
    <n v="23.999541043797532"/>
    <n v="0.85542168674698793"/>
    <n v="332"/>
    <n v="0.7338842975206612"/>
    <n v="605"/>
    <n v="0.97840755735492579"/>
    <n v="1482"/>
    <n v="3324"/>
    <n v="6"/>
    <n v="0.19697005869573372"/>
    <n v="57753"/>
    <n v="0.16955597922286986"/>
    <n v="49715"/>
    <n v="0.50611683895677795"/>
    <n v="148397"/>
    <n v="3.4617181718035378E-2"/>
    <n v="10150"/>
    <n v="2.4719737250474921E-2"/>
    <n v="7248"/>
    <n v="6.8020204156108141E-2"/>
    <n v="19944"/>
    <n v="1"/>
    <n v="99792"/>
    <n v="4989.6000000000004"/>
    <n v="4158.0795156826698"/>
    <n v="0.29125465519455501"/>
    <n v="114397"/>
    <n v="5719.85"/>
    <n v="0.33388106050877336"/>
    <n v="53947"/>
    <n v="2697.35"/>
    <n v="0.15745064618186488"/>
    <n v="74492"/>
    <n v="0.21741363811480674"/>
    <n v="1"/>
    <n v="293207"/>
    <n v="-342628"/>
    <n v="-49421"/>
    <n v="67514.070422535209"/>
    <n v="67742.286036036036"/>
    <n v="151671.96827586208"/>
    <n v="286928.32473443332"/>
    <n v="9761.0704225352092"/>
    <n v="18027.286036036036"/>
    <n v="3274.9682758620766"/>
    <n v="-9.1653777535449746E-2"/>
    <n v="-8.8773351143105222E-2"/>
    <n v="2.8804263923445234E-3"/>
    <n v="485471"/>
    <n v="0.90033085194375517"/>
    <n v="30250.97978870006"/>
    <n v="0.54376740959989911"/>
    <n v="0.6354211871353489"/>
    <n v="125.52273771244832"/>
    <n v="0.56288223189438713"/>
    <n v="6.8020204156108141E-2"/>
    <n v="-1553.1662367216661"/>
    <n v="-47867.833763278337"/>
    <n v="1.6446044118239123"/>
    <n v="0.77688557030575101"/>
    <n v="0.94667716952731562"/>
    <n v="82.173553719008268"/>
    <n v="0.25405941877240312"/>
    <n v="2247.8346524023268"/>
    <n v="5719.85"/>
    <n v="90.710067997847247"/>
    <n v="7.9917317409278823"/>
    <n v="6"/>
  </r>
  <r>
    <x v="3"/>
    <s v="JNU"/>
    <s v="Alaska"/>
    <s v="SEA"/>
    <s v="Washington"/>
    <s v="JNUSEA"/>
    <s v="737-900"/>
    <n v="173.55"/>
    <x v="162"/>
    <n v="909"/>
    <n v="128.80000000000001"/>
    <n v="20"/>
    <n v="2576"/>
    <n v="18.45"/>
    <n v="369"/>
    <n v="682"/>
    <n v="1525"/>
    <n v="3155139"/>
    <n v="0.74214923653125897"/>
    <n v="3471"/>
    <n v="46.910275288092187"/>
    <n v="0.82182628062360796"/>
    <n v="449"/>
    <n v="0.81287246722288442"/>
    <n v="839"/>
    <n v="0.69826007326007322"/>
    <n v="2184"/>
    <n v="1984"/>
    <n v="4.998991935483871"/>
    <n v="0.22335087164114745"/>
    <n v="128454"/>
    <n v="0.25175875727237002"/>
    <n v="144792"/>
    <n v="0.48422421677487559"/>
    <n v="278488"/>
    <n v="1.5909667861775414E-2"/>
    <n v="9150"/>
    <n v="7.5114497445759338E-3"/>
    <n v="4320"/>
    <n v="1.7245036705255581E-2"/>
    <n v="9918"/>
    <n v="1"/>
    <n v="172749"/>
    <n v="8637.4500000000007"/>
    <n v="3682.5407427069822"/>
    <n v="0.31919446122804196"/>
    <n v="102171"/>
    <n v="5108.55"/>
    <n v="0.18878498456216983"/>
    <n v="153608"/>
    <n v="7680.4"/>
    <n v="0.28382695587422835"/>
    <n v="112675"/>
    <n v="0.20819359833555987"/>
    <n v="1"/>
    <n v="575122"/>
    <n v="575122"/>
    <n v="33919"/>
    <n v="156303.10569105693"/>
    <n v="178123.88269794721"/>
    <n v="398831.33901639347"/>
    <n v="733258.32740539755"/>
    <n v="27849.105691056931"/>
    <n v="33331.882697947207"/>
    <n v="120343.33901639347"/>
    <n v="1.0750398001482661E-2"/>
    <n v="1.3627043490087087E-2"/>
    <n v="2.8766454886044266E-3"/>
    <n v="2341584"/>
    <n v="0.74214923653125897"/>
    <n v="196373.28416149074"/>
    <n v="0.18228103421117103"/>
    <n v="0.17153063620968839"/>
    <n v="219.4114906832298"/>
    <n v="0.2413767774292957"/>
    <n v="1.7245036705255581E-2"/>
    <n v="-9076.2163702698799"/>
    <n v="42995.216370269882"/>
    <n v="1.8003264427728534"/>
    <n v="1.0860068760657078"/>
    <n v="0.80242383616110813"/>
    <n v="172.57687723480333"/>
    <n v="0.19591495369678086"/>
    <n v="3274.5064712718113"/>
    <n v="5108.55"/>
    <n v="54.913342208714297"/>
    <n v="5.229037267080745"/>
    <n v="4.998991935483871"/>
  </r>
  <r>
    <x v="1"/>
    <s v="YYC"/>
    <s v="Alberta"/>
    <s v="SFO"/>
    <s v="California"/>
    <s v="YYCSFO"/>
    <s v="737-700"/>
    <n v="134.75"/>
    <x v="92"/>
    <n v="1018"/>
    <n v="117"/>
    <n v="12"/>
    <n v="1404"/>
    <n v="17.416666666666668"/>
    <n v="209"/>
    <n v="352"/>
    <n v="843"/>
    <n v="1646106"/>
    <n v="0.86827458256029688"/>
    <n v="1617"/>
    <n v="8.3572514306151646"/>
    <n v="1.0048076923076923"/>
    <n v="208"/>
    <n v="0.9263157894736842"/>
    <n v="380"/>
    <n v="0.81924198250728864"/>
    <n v="1029"/>
    <n v="0"/>
    <e v="#DIV/0!"/>
    <n v="0.2383724348797554"/>
    <n v="105404"/>
    <n v="0.24486749799856167"/>
    <n v="108276"/>
    <n v="0.4957958487681543"/>
    <n v="219232"/>
    <n v="1.3338399120724046E-2"/>
    <n v="5898"/>
    <n v="7.6258192328045914E-3"/>
    <n v="3372"/>
    <n v="0"/>
    <n v="0"/>
    <n v="1"/>
    <n v="34750"/>
    <n v="2895.8333333333335"/>
    <n v="4158.0656377885362"/>
    <n v="0.22961391823762231"/>
    <n v="71865"/>
    <n v="5988.75"/>
    <n v="0.4748547981049418"/>
    <n v="18786"/>
    <n v="1565.5"/>
    <n v="0.12413027533847404"/>
    <n v="25940"/>
    <n v="0.17140100831896182"/>
    <n v="1"/>
    <n v="442182"/>
    <n v="-151341"/>
    <n v="290841"/>
    <n v="104899.67464114833"/>
    <n v="116888.86363636363"/>
    <n v="267603.47330960853"/>
    <n v="489392.01158712048"/>
    <n v="-504.32535885166726"/>
    <n v="8612.8636363636324"/>
    <n v="48371.473309608526"/>
    <n v="0.17668424755149426"/>
    <n v="0.17954352127521561"/>
    <n v="2.8592737237213561E-3"/>
    <n v="1429272"/>
    <n v="0.86827458256029688"/>
    <n v="67083.166666666628"/>
    <n v="0.26862304128652709"/>
    <n v="9.1938793735032859E-2"/>
    <n v="314.94444444444446"/>
    <n v="0.30937568216546607"/>
    <n v="0"/>
    <n v="-4706.6676322600406"/>
    <n v="295547.66763226007"/>
    <n v="1.8927974969508814"/>
    <n v="1.0642876004458424"/>
    <n v="0.79579089646724632"/>
    <n v="284.93684210526317"/>
    <n v="5.8663627194232237E-2"/>
    <n v="2247.8682322732502"/>
    <n v="5988.75"/>
    <n v="167.99781742316847"/>
    <n v="6.6025641025641022"/>
    <e v="#DIV/0!"/>
  </r>
  <r>
    <x v="5"/>
    <s v="LAX"/>
    <s v="California"/>
    <s v="YVR"/>
    <s v="British Columbia"/>
    <s v="LAXYVR"/>
    <s v="737-700"/>
    <n v="132"/>
    <x v="114"/>
    <n v="1080"/>
    <n v="114.2"/>
    <n v="10"/>
    <n v="1142"/>
    <n v="13.5"/>
    <n v="135"/>
    <n v="246"/>
    <n v="761"/>
    <n v="1425600"/>
    <n v="0.86515151515151512"/>
    <n v="1320"/>
    <n v="6.6356167306871523"/>
    <n v="0.79411764705882348"/>
    <n v="170"/>
    <n v="0.79354838709677422"/>
    <n v="310"/>
    <n v="0.90595238095238095"/>
    <n v="840"/>
    <n v="0"/>
    <e v="#DIV/0!"/>
    <n v="0.20880610565502716"/>
    <n v="50368"/>
    <n v="0.20518698775801242"/>
    <n v="49495"/>
    <n v="0.56079330401004901"/>
    <n v="135274"/>
    <n v="1.8903983517052969E-2"/>
    <n v="4560"/>
    <n v="6.3096190598584687E-3"/>
    <n v="1522"/>
    <n v="0"/>
    <n v="0"/>
    <n v="1"/>
    <n v="24436"/>
    <n v="2443.6"/>
    <n v="3682.5514480052748"/>
    <n v="0.21341857499694317"/>
    <n v="52395"/>
    <n v="5239.5"/>
    <n v="0.45760624639731701"/>
    <n v="21729"/>
    <n v="2172.9"/>
    <n v="0.18977624063302415"/>
    <n v="15938"/>
    <n v="0.13919893797271568"/>
    <n v="1"/>
    <n v="241219"/>
    <n v="241219"/>
    <n v="126721"/>
    <n v="63426.370370370372"/>
    <n v="62371.74796747967"/>
    <n v="149316.89881734559"/>
    <n v="275115.01715519564"/>
    <n v="13058.370370370372"/>
    <n v="12876.74796747967"/>
    <n v="14042.898817345587"/>
    <n v="8.888959034792368E-2"/>
    <n v="9.1693884480583313E-2"/>
    <n v="2.8042941326596321E-3"/>
    <n v="1233360"/>
    <n v="0.86515151515151512"/>
    <n v="37598.057793345011"/>
    <n v="0.16920524691358024"/>
    <n v="8.0315656565656562E-2"/>
    <n v="211.22504378283713"/>
    <n v="0.19557874424336771"/>
    <n v="0"/>
    <n v="-3997.801715519563"/>
    <n v="130718.80171551957"/>
    <n v="1.6632546382847146"/>
    <n v="0.89629834192749946"/>
    <n v="0.90404074463580197"/>
    <n v="159.66129032258064"/>
    <n v="6.6072738880436452E-2"/>
    <n v="3274.6014246892541"/>
    <n v="5239.5"/>
    <n v="172.10156136937402"/>
    <n v="5.3257443082311733"/>
    <e v="#DIV/0!"/>
  </r>
  <r>
    <x v="4"/>
    <s v="OGG"/>
    <s v="Hawaii"/>
    <s v="SEA"/>
    <s v="Washington"/>
    <s v="OGGSEA"/>
    <s v="737-Max 9"/>
    <n v="178"/>
    <x v="166"/>
    <n v="2640"/>
    <n v="155.25"/>
    <n v="4"/>
    <n v="621"/>
    <n v="23"/>
    <n v="92"/>
    <n v="172"/>
    <n v="357"/>
    <n v="1879680"/>
    <n v="0.8721910112359551"/>
    <n v="712"/>
    <n v="22.416835016835016"/>
    <n v="1"/>
    <n v="92"/>
    <n v="1"/>
    <n v="172"/>
    <n v="0.796875"/>
    <n v="448"/>
    <n v="920"/>
    <n v="5"/>
    <n v="0.24528280568549024"/>
    <n v="43418"/>
    <n v="0.24901136646103089"/>
    <n v="44078"/>
    <n v="0.46566899419248414"/>
    <n v="82429"/>
    <n v="1.2033082502881161E-2"/>
    <n v="2130"/>
    <n v="2.0168124194969834E-3"/>
    <n v="357"/>
    <n v="2.5986938738616593E-2"/>
    <n v="4600"/>
    <n v="0.99999999999999989"/>
    <n v="76097"/>
    <n v="19024.25"/>
    <n v="3394.6362161675029"/>
    <n v="0.35073722247572164"/>
    <n v="20958"/>
    <n v="5239.5"/>
    <n v="9.6597115637228462E-2"/>
    <n v="66064"/>
    <n v="16516"/>
    <n v="0.3044943146988196"/>
    <n v="53844"/>
    <n v="0.24817134718823025"/>
    <n v="1"/>
    <n v="177012"/>
    <n v="177012"/>
    <n v="-39951"/>
    <n v="43418"/>
    <n v="44078"/>
    <n v="103440.3137254902"/>
    <n v="190936.31372549018"/>
    <n v="0"/>
    <n v="0"/>
    <n v="21011.313725490196"/>
    <n v="-2.1254149642492341E-2"/>
    <n v="-1.8459616300980728E-2"/>
    <n v="2.7945333415116125E-3"/>
    <n v="1639440"/>
    <n v="0.8721910112359551"/>
    <n v="25264.882447665033"/>
    <n v="9.4171348314606745E-2"/>
    <n v="0.11542549795709908"/>
    <n v="277.63607085346217"/>
    <n v="0.10516517835358416"/>
    <n v="2.5986938738616593E-2"/>
    <n v="-5252.8284313725489"/>
    <n v="-34698.171568627455"/>
    <n v="1.9774463158298738"/>
    <n v="1.073782072118"/>
    <n v="0.77094737173963301"/>
    <n v="256.26744186046511"/>
    <n v="0.30418276727001559"/>
    <n v="2947.0708041695457"/>
    <n v="5239.5"/>
    <n v="27.702394184265074"/>
    <n v="4.0048309178743962"/>
    <n v="5"/>
  </r>
  <r>
    <x v="5"/>
    <s v="SFO"/>
    <s v="California"/>
    <s v="LAX"/>
    <s v="California"/>
    <s v="SFOLAX"/>
    <s v="737-Max 9"/>
    <n v="178.85714285714286"/>
    <x v="104"/>
    <n v="337"/>
    <n v="168"/>
    <n v="7"/>
    <n v="1176"/>
    <n v="21.714285714285715"/>
    <n v="152"/>
    <n v="283"/>
    <n v="742"/>
    <n v="421924"/>
    <n v="0.93929712460063897"/>
    <n v="1252"/>
    <n v="9.8568956785955439"/>
    <n v="0.94409937888198758"/>
    <n v="161"/>
    <n v="0.94019933554817281"/>
    <n v="301"/>
    <n v="0.93924050632911393"/>
    <n v="790"/>
    <n v="169"/>
    <n v="4.9881656804733732"/>
    <n v="0.18899706382321124"/>
    <n v="25683"/>
    <n v="0.22742492144439294"/>
    <n v="30905"/>
    <n v="0.53913062675232359"/>
    <n v="73263"/>
    <n v="3.2783628054838067E-2"/>
    <n v="4455"/>
    <n v="5.4602585896049039E-3"/>
    <n v="742"/>
    <n v="6.203501335629291E-3"/>
    <n v="843"/>
    <n v="1"/>
    <n v="33461"/>
    <n v="4780.1428571428569"/>
    <n v="3394.6793281642681"/>
    <n v="0.27234399290266392"/>
    <n v="36677"/>
    <n v="5239.5714285714284"/>
    <n v="0.29851948918714338"/>
    <n v="29049"/>
    <n v="4149.8571428571431"/>
    <n v="0.23643407698005095"/>
    <n v="23676"/>
    <n v="0.19270244093014172"/>
    <n v="1"/>
    <n v="135891"/>
    <n v="135891"/>
    <n v="13028"/>
    <n v="27203.70394736842"/>
    <n v="32870.689045936393"/>
    <n v="78002.385444743937"/>
    <n v="138076.77843804876"/>
    <n v="1520.7039473684199"/>
    <n v="1965.6890459363931"/>
    <n v="4739.3854447439371"/>
    <n v="3.0877598809264228E-2"/>
    <n v="3.3662724105373326E-2"/>
    <n v="2.7851252961090985E-3"/>
    <n v="396312"/>
    <n v="0.93929712460063897"/>
    <n v="8727.591836734704"/>
    <n v="0.32207459163261631"/>
    <n v="0.2911969928233521"/>
    <n v="114.83673469387755"/>
    <n v="0.34076182401744076"/>
    <n v="6.203501335629291E-3"/>
    <n v="-1175.1112054355358"/>
    <n v="14203.111205435536"/>
    <n v="1.538079933087187"/>
    <n v="0.98996828744501975"/>
    <n v="0.89416288133166066"/>
    <n v="102.67441860465117"/>
    <n v="0.17422787381062763"/>
    <n v="2947.0739010742009"/>
    <n v="5239.5714285714284"/>
    <n v="119.30733958701711"/>
    <n v="4.4192176870748296"/>
    <n v="4.9881656804733732"/>
  </r>
  <r>
    <x v="0"/>
    <s v="SFO"/>
    <s v="California"/>
    <s v="OGG"/>
    <s v="Hawaii"/>
    <s v="SFOOGG"/>
    <s v="737-Max 9"/>
    <n v="181.61538461538461"/>
    <x v="150"/>
    <n v="2338"/>
    <n v="130.38461538461539"/>
    <n v="13"/>
    <n v="1695"/>
    <n v="16"/>
    <n v="208"/>
    <n v="332"/>
    <n v="1155"/>
    <n v="5520018"/>
    <n v="0.71791613722998726"/>
    <n v="2361"/>
    <n v="71.078192567567569"/>
    <n v="0.68196721311475406"/>
    <n v="305"/>
    <n v="0.58245614035087723"/>
    <n v="570"/>
    <n v="0.7772543741588156"/>
    <n v="1486"/>
    <n v="1538"/>
    <n v="5.9973992197659296"/>
    <n v="0.2021099773309854"/>
    <n v="102263"/>
    <n v="0.19691606535474931"/>
    <n v="99635"/>
    <n v="0.55306861774349425"/>
    <n v="279840"/>
    <n v="1.5978987187164635E-2"/>
    <n v="8085"/>
    <n v="1.3696274731855401E-2"/>
    <n v="6930"/>
    <n v="1.823007765175097E-2"/>
    <n v="9224"/>
    <n v="1"/>
    <n v="312553"/>
    <n v="24042.538461538461"/>
    <n v="4397.3121531316983"/>
    <n v="0.39667559722869133"/>
    <n v="87153"/>
    <n v="6704.0769230769229"/>
    <n v="0.11060993919518333"/>
    <n v="168219"/>
    <n v="12939.923076923076"/>
    <n v="0.21349458264746532"/>
    <n v="220006"/>
    <n v="0.27921988092866001"/>
    <n v="1"/>
    <n v="505977"/>
    <n v="-787931"/>
    <n v="-281954"/>
    <n v="149952.95673076925"/>
    <n v="171060.09036144576"/>
    <n v="360036.57142857142"/>
    <n v="681049.61852078652"/>
    <n v="47689.956730769249"/>
    <n v="71425.090361445764"/>
    <n v="80196.57142857142"/>
    <n v="-5.1078456628221143E-2"/>
    <n v="-4.8300990510694454E-2"/>
    <n v="2.777466117526689E-3"/>
    <n v="3962910"/>
    <n v="0.71791613722998726"/>
    <n v="195184.36460176995"/>
    <n v="9.1662201101518154E-2"/>
    <n v="0.14274065772973929"/>
    <n v="293.06961651917402"/>
    <n v="0.12535056309631054"/>
    <n v="1.823007765175097E-2"/>
    <n v="-15331.662963137418"/>
    <n v="-266622.33703686256"/>
    <n v="1.643250494163585"/>
    <n v="0.85668694994942662"/>
    <n v="0.92294551669511005"/>
    <n v="174.7982456140351"/>
    <n v="0.43481423068637509"/>
    <n v="2366.6752617561215"/>
    <n v="6704.0769230769229"/>
    <n v="23.846976671342869"/>
    <n v="8.8584070796460175"/>
    <n v="5.9973992197659296"/>
  </r>
  <r>
    <x v="1"/>
    <s v="SEA"/>
    <s v="Washington"/>
    <s v="JNU"/>
    <s v="Alaska"/>
    <s v="SEAJNU"/>
    <s v="737-900"/>
    <n v="173.76190476190476"/>
    <x v="139"/>
    <n v="909"/>
    <n v="128.47619047619048"/>
    <n v="21"/>
    <n v="2698"/>
    <n v="20.571428571428573"/>
    <n v="432"/>
    <n v="582"/>
    <n v="1685"/>
    <n v="3316941"/>
    <n v="0.73938065223348859"/>
    <n v="3649"/>
    <n v="52.57957641549595"/>
    <n v="0.9152542372881356"/>
    <n v="472"/>
    <n v="0.65986394557823125"/>
    <n v="882"/>
    <n v="0.73388501742160284"/>
    <n v="2296"/>
    <n v="18033"/>
    <n v="5.9998336383297293"/>
    <n v="0.21409918093656574"/>
    <n v="156262"/>
    <n v="0.17045233456370965"/>
    <n v="124406"/>
    <n v="0.43329935412093862"/>
    <n v="316247"/>
    <n v="1.6137385628437313E-2"/>
    <n v="11778"/>
    <n v="1.7770580030636095E-2"/>
    <n v="12970"/>
    <n v="0.1482411647197126"/>
    <n v="108195"/>
    <n v="1"/>
    <n v="218629"/>
    <n v="10410.904761904761"/>
    <n v="4158.0593626761683"/>
    <n v="0.35246596720212031"/>
    <n v="120264"/>
    <n v="5726.8571428571431"/>
    <n v="0.19388538153490981"/>
    <n v="118189"/>
    <n v="5628.0476190476193"/>
    <n v="0.19054013967795397"/>
    <n v="163202"/>
    <n v="0.26310851158501591"/>
    <n v="1"/>
    <n v="729858"/>
    <n v="-620284"/>
    <n v="109574"/>
    <n v="170730.70370370371"/>
    <n v="188532.80412371136"/>
    <n v="430921.72818991094"/>
    <n v="790185.23601732601"/>
    <n v="14468.703703703708"/>
    <n v="64126.804123711365"/>
    <n v="114674.72818991094"/>
    <n v="3.3034654520535639E-2"/>
    <n v="3.5809302779957079E-2"/>
    <n v="2.7746482594214403E-3"/>
    <n v="2452482"/>
    <n v="0.73938065223348859"/>
    <n v="219125.83876945893"/>
    <n v="0.22003948819107727"/>
    <n v="0.18700483367054163"/>
    <n v="230.41623424759081"/>
    <n v="0.25348320599294916"/>
    <n v="0.1482411647197126"/>
    <n v="-9203.3445722536198"/>
    <n v="118777.34457225361"/>
    <n v="2.0243786661843375"/>
    <n v="0.86248810327735181"/>
    <n v="0.84223813696444627"/>
    <n v="141.04988662131518"/>
    <n v="0.22360787988896469"/>
    <n v="2247.81194633527"/>
    <n v="5726.8571428571431"/>
    <n v="51.312699415449472"/>
    <n v="9.1727205337286879"/>
    <n v="5.9998336383297293"/>
  </r>
  <r>
    <x v="1"/>
    <s v="SFO"/>
    <s v="California"/>
    <s v="LAX"/>
    <s v="California"/>
    <s v="SFOLAX"/>
    <s v="737-Max 9"/>
    <n v="175"/>
    <x v="104"/>
    <n v="337"/>
    <n v="156.58333333333334"/>
    <n v="12"/>
    <n v="1879"/>
    <n v="22.583333333333332"/>
    <n v="271"/>
    <n v="482"/>
    <n v="1126"/>
    <n v="707700"/>
    <n v="0.89476190476190476"/>
    <n v="2100"/>
    <n v="16.545503460499663"/>
    <n v="1.0037037037037038"/>
    <n v="270"/>
    <n v="0.95445544554455441"/>
    <n v="505"/>
    <n v="0.85045317220543803"/>
    <n v="1324"/>
    <n v="2848"/>
    <n v="5.9989466292134832"/>
    <n v="0.18934683599396887"/>
    <n v="48725"/>
    <n v="0.22373043383644475"/>
    <n v="57573"/>
    <n v="0.46359178026829156"/>
    <n v="119297"/>
    <n v="3.0672438717299053E-2"/>
    <n v="7893"/>
    <n v="2.6265680133057683E-2"/>
    <n v="6759"/>
    <n v="6.6392831050938086E-2"/>
    <n v="17085"/>
    <n v="1"/>
    <n v="72756"/>
    <n v="6063"/>
    <n v="4397.3276590643445"/>
    <n v="0.3026279667573436"/>
    <n v="77286"/>
    <n v="6440.5"/>
    <n v="0.32147046345054781"/>
    <n v="39158"/>
    <n v="3263.1666666666665"/>
    <n v="0.16287736987030704"/>
    <n v="51214"/>
    <n v="0.21302419992180155"/>
    <n v="1"/>
    <n v="257332"/>
    <n v="-240414"/>
    <n v="16918"/>
    <n v="48545.202952029518"/>
    <n v="60320.259336099589"/>
    <n v="140274.62522202489"/>
    <n v="249140.087510154"/>
    <n v="-179.7970479704818"/>
    <n v="2747.2593360995888"/>
    <n v="20977.625222024886"/>
    <n v="2.3905609721633459E-2"/>
    <n v="2.6678098948489708E-2"/>
    <n v="2.7724892268562486E-3"/>
    <n v="633223"/>
    <n v="0.89476190476190476"/>
    <n v="28256.831825439062"/>
    <n v="0.36361735198530448"/>
    <n v="0.33971174226367107"/>
    <n v="127.85896753592337"/>
    <n v="0.37940346449828893"/>
    <n v="6.6392831050938086E-2"/>
    <n v="-1962.0906258461662"/>
    <n v="18880.090625846165"/>
    <n v="1.6790786997019405"/>
    <n v="1.0607436747575554"/>
    <n v="0.83834833483981153"/>
    <n v="114.00594059405941"/>
    <n v="0.199019165902414"/>
    <n v="2366.6853108148002"/>
    <n v="6440.5"/>
    <n v="113.56559832016471"/>
    <n v="7.79776476849388"/>
    <n v="5.9989466292134832"/>
  </r>
  <r>
    <x v="2"/>
    <s v="SEA"/>
    <s v="Washington"/>
    <s v="OGG"/>
    <s v="Hawaii"/>
    <s v="SEAOGG"/>
    <s v="737-900"/>
    <n v="169.2"/>
    <x v="112"/>
    <n v="2640"/>
    <n v="144.6"/>
    <n v="5"/>
    <n v="723"/>
    <n v="22"/>
    <n v="110"/>
    <n v="188"/>
    <n v="426"/>
    <n v="2233440"/>
    <n v="0.85460992907801414"/>
    <n v="846"/>
    <n v="29.159985453034082"/>
    <n v="1.0091743119266054"/>
    <n v="109"/>
    <n v="0.92156862745098034"/>
    <n v="204"/>
    <n v="0.8007518796992481"/>
    <n v="532"/>
    <n v="4007"/>
    <n v="5.9990017469428496"/>
    <n v="0.21374359987487859"/>
    <n v="51932"/>
    <n v="0.22155134093939843"/>
    <n v="53829"/>
    <n v="0.44301624932088707"/>
    <n v="107637"/>
    <n v="1.2244612370556955E-2"/>
    <n v="2975"/>
    <n v="1.0507729540178793E-2"/>
    <n v="2553"/>
    <n v="9.8936467954100202E-2"/>
    <n v="24038"/>
    <n v="1"/>
    <n v="121249"/>
    <n v="24249.8"/>
    <n v="4158.0610592308822"/>
    <n v="0.39731494801275352"/>
    <n v="27866"/>
    <n v="5573.2"/>
    <n v="9.1312739414950966E-2"/>
    <n v="65546"/>
    <n v="13109.2"/>
    <n v="0.21478449787168505"/>
    <n v="90510"/>
    <n v="0.29658781470061046"/>
    <n v="1"/>
    <n v="242964"/>
    <n v="-305171"/>
    <n v="-62207"/>
    <n v="51459.890909090915"/>
    <n v="58410.191489361707"/>
    <n v="134419.91549295775"/>
    <n v="244289.99789141037"/>
    <n v="-472.10909090908535"/>
    <n v="4581.1914893617068"/>
    <n v="26782.915492957749"/>
    <n v="-2.7852550325954583E-2"/>
    <n v="-2.5086234876118423E-2"/>
    <n v="2.7663154498361597E-3"/>
    <n v="1908720"/>
    <n v="0.85460992907801414"/>
    <n v="37244.672199170134"/>
    <n v="0.1087846550612508"/>
    <n v="0.13663720538720539"/>
    <n v="302.80221300138311"/>
    <n v="0.11469780795506936"/>
    <n v="9.8936467954100202E-2"/>
    <n v="-6178.3995782820739"/>
    <n v="-56028.600421717929"/>
    <n v="1.8865786469027035"/>
    <n v="1.0448465391648745"/>
    <n v="0.80115457424430625"/>
    <n v="263.86764705882354"/>
    <n v="0.37252432459129747"/>
    <n v="2247.8063339767536"/>
    <n v="5573.2"/>
    <n v="24.794251052164782"/>
    <n v="7.6459197786998621"/>
    <n v="5.9990017469428496"/>
  </r>
  <r>
    <x v="0"/>
    <s v="SFO"/>
    <s v="California"/>
    <s v="OGG"/>
    <s v="Hawaii"/>
    <s v="SFOOGG"/>
    <s v="777-200"/>
    <n v="350.92857142857144"/>
    <x v="126"/>
    <n v="2338"/>
    <n v="231.07142857142858"/>
    <n v="14"/>
    <n v="3235"/>
    <n v="45.357142857142854"/>
    <n v="635"/>
    <n v="939"/>
    <n v="1662"/>
    <n v="11486594"/>
    <n v="0.65845715448809283"/>
    <n v="4913"/>
    <n v="72.419290540540544"/>
    <n v="1"/>
    <n v="635"/>
    <n v="0.79040404040404044"/>
    <n v="1188"/>
    <n v="0.53769006793917828"/>
    <n v="3091"/>
    <n v="78916"/>
    <n v="5.9999619848953314"/>
    <n v="0.20093915394456516"/>
    <n v="305018"/>
    <n v="0.19413331822535743"/>
    <n v="294687"/>
    <n v="0.27985944312176458"/>
    <n v="424816"/>
    <n v="7.6668585906630076E-3"/>
    <n v="11638"/>
    <n v="5.4744453418465022E-3"/>
    <n v="8310"/>
    <n v="0.31192678077580333"/>
    <n v="473493"/>
    <n v="1"/>
    <n v="353513"/>
    <n v="25250.928571428572"/>
    <n v="4881.4756035493374"/>
    <n v="0.31384293870477742"/>
    <n v="106702"/>
    <n v="7621.5714285714284"/>
    <n v="9.4728253969944984E-2"/>
    <n v="314981"/>
    <n v="22498.642857142859"/>
    <n v="0.27963487248324531"/>
    <n v="351205"/>
    <n v="0.31179393484203227"/>
    <n v="1"/>
    <n v="1517962"/>
    <n v="-1126401"/>
    <n v="391561"/>
    <n v="305018"/>
    <n v="372830.83706070285"/>
    <n v="790075.96630565578"/>
    <n v="1467924.8033663586"/>
    <n v="0"/>
    <n v="78143.837060702848"/>
    <n v="365259.96630565578"/>
    <n v="3.4088520931444079E-2"/>
    <n v="3.6845796085458765E-2"/>
    <n v="2.7572751540146864E-3"/>
    <n v="7563430"/>
    <n v="0.65845715448809283"/>
    <n v="541767.8460587326"/>
    <n v="0.13215074895134277"/>
    <n v="9.8062228019898681E-2"/>
    <n v="322.86522411128283"/>
    <n v="0.13809462109122447"/>
    <n v="0.31192678077580333"/>
    <n v="-31671.700240454189"/>
    <n v="423232.70024045417"/>
    <n v="2.3039127660864169"/>
    <n v="1.1897585221865543"/>
    <n v="0.65919840478081482"/>
    <n v="248.05303030303031"/>
    <n v="0.23136613433010839"/>
    <n v="4349.4074251345046"/>
    <n v="7621.5714285714284"/>
    <n v="44.670418280182361"/>
    <n v="6.1663060278207107"/>
    <n v="5.9999619848953314"/>
  </r>
  <r>
    <x v="3"/>
    <s v="SFO"/>
    <s v="California"/>
    <s v="SEA"/>
    <s v="Washington"/>
    <s v="SFOSEA"/>
    <s v="737-Max 9"/>
    <n v="172.5625"/>
    <x v="74"/>
    <n v="679"/>
    <n v="139"/>
    <n v="16"/>
    <n v="2224"/>
    <n v="22.3125"/>
    <n v="357"/>
    <n v="515"/>
    <n v="1353"/>
    <n v="1874719"/>
    <n v="0.80550525172039111"/>
    <n v="2761"/>
    <n v="33.330493207324281"/>
    <n v="1"/>
    <n v="357"/>
    <n v="0.77211394302848579"/>
    <n v="667"/>
    <n v="0.77848101265822789"/>
    <n v="1738"/>
    <n v="5706"/>
    <n v="4.9996494917630567"/>
    <n v="0.25231061250189585"/>
    <n v="109797"/>
    <n v="0.19126264459999173"/>
    <n v="83231"/>
    <n v="0.4691129362128475"/>
    <n v="204142"/>
    <n v="1.8648056144092141E-2"/>
    <n v="8115"/>
    <n v="3.1091583441721091E-3"/>
    <n v="1353"/>
    <n v="6.555659219700069E-2"/>
    <n v="28528"/>
    <n v="1"/>
    <n v="113146"/>
    <n v="7071.625"/>
    <n v="3394.6692386519048"/>
    <n v="0.30363108927311128"/>
    <n v="81213"/>
    <n v="5075.8125"/>
    <n v="0.21793781179305663"/>
    <n v="98227"/>
    <n v="6139.1875"/>
    <n v="0.26359545194730616"/>
    <n v="80057"/>
    <n v="0.21483564698652599"/>
    <n v="1"/>
    <n v="435166"/>
    <n v="435166"/>
    <n v="62523"/>
    <n v="109797"/>
    <n v="107796.26601941747"/>
    <n v="262231.18699186988"/>
    <n v="479824.45301128738"/>
    <n v="0"/>
    <n v="24565.266019417468"/>
    <n v="58089.186991869879"/>
    <n v="3.335059814297503E-2"/>
    <n v="3.6106159543486498E-2"/>
    <n v="2.7555614005114679E-3"/>
    <n v="1510096"/>
    <n v="0.80550525172039111"/>
    <n v="98185.52428057557"/>
    <n v="0.23212332088168947"/>
    <n v="0.19877272273871444"/>
    <n v="182.84082733812949"/>
    <n v="0.26927956898104488"/>
    <n v="6.555659219700069E-2"/>
    <n v="-5165.9033132054592"/>
    <n v="67688.903313205461"/>
    <n v="2.1387966501654669"/>
    <n v="0.86777376475294332"/>
    <n v="0.81682652174954828"/>
    <n v="124.78410794602699"/>
    <n v="0.18396887624492722"/>
    <n v="2947.0611007464749"/>
    <n v="5075.8125"/>
    <n v="66.725685280627118"/>
    <n v="4.2571942446043165"/>
    <n v="4.9996494917630567"/>
  </r>
  <r>
    <x v="0"/>
    <s v="HNL"/>
    <s v="Hawaii"/>
    <s v="ANC"/>
    <s v="Alaska"/>
    <s v="HNLANC"/>
    <s v="737-900"/>
    <n v="166.875"/>
    <x v="116"/>
    <n v="2777"/>
    <n v="135.375"/>
    <n v="8"/>
    <n v="1083"/>
    <n v="19.25"/>
    <n v="154"/>
    <n v="287"/>
    <n v="642"/>
    <n v="3707295"/>
    <n v="0.81123595505617974"/>
    <n v="1335"/>
    <n v="44.962765957446805"/>
    <n v="0.89017341040462428"/>
    <n v="173"/>
    <n v="0.88854489164086692"/>
    <n v="323"/>
    <n v="0.76428571428571423"/>
    <n v="840"/>
    <n v="949"/>
    <n v="5.9968387776606953"/>
    <n v="0.2103181046191275"/>
    <n v="81607"/>
    <n v="0.2567980268905744"/>
    <n v="99642"/>
    <n v="0.49343456601128299"/>
    <n v="191461"/>
    <n v="1.1545885876134292E-2"/>
    <n v="4480"/>
    <n v="1.3236533450853957E-2"/>
    <n v="5136"/>
    <n v="1.4666883152026845E-2"/>
    <n v="5691"/>
    <n v="1"/>
    <n v="186958"/>
    <n v="23369.75"/>
    <n v="4158.0626996332667"/>
    <n v="0.39644602775745624"/>
    <n v="43999"/>
    <n v="5499.875"/>
    <n v="9.3300253400765504E-2"/>
    <n v="101068"/>
    <n v="12633.5"/>
    <n v="0.21431555286957812"/>
    <n v="139560"/>
    <n v="0.29593816597220013"/>
    <n v="1"/>
    <n v="388017"/>
    <n v="-471585"/>
    <n v="-83568"/>
    <n v="91675.396103896099"/>
    <n v="112140.64808362369"/>
    <n v="250509.71962616825"/>
    <n v="454325.76381368807"/>
    <n v="10068.396103896099"/>
    <n v="12498.648083623688"/>
    <n v="59048.719626168255"/>
    <n v="-2.2541502631972906E-2"/>
    <n v="-1.9789638947882212E-2"/>
    <n v="2.751863684090694E-3"/>
    <n v="3007491"/>
    <n v="0.81123595505617974"/>
    <n v="88962.282548476476"/>
    <n v="0.10466310342176709"/>
    <n v="0.12720460605373998"/>
    <n v="353.02493074792244"/>
    <n v="0.12712456994883775"/>
    <n v="1.4666883152026845E-2"/>
    <n v="-10201.970476711005"/>
    <n v="-73366.029523288991"/>
    <n v="1.6908953217668494"/>
    <n v="1.1057967943436298"/>
    <n v="0.81702707709683642"/>
    <n v="308.48916408668731"/>
    <n v="0.35967496269493349"/>
    <n v="2247.8154501360464"/>
    <n v="5499.875"/>
    <n v="24.086596474624397"/>
    <n v="8.8790397045244696"/>
    <n v="5.9968387776606953"/>
  </r>
  <r>
    <x v="5"/>
    <s v="LAX"/>
    <s v="California"/>
    <s v="SEA"/>
    <s v="Washington"/>
    <s v="LAXSEA"/>
    <s v="A321"/>
    <n v="184.57142857142858"/>
    <x v="147"/>
    <n v="954"/>
    <n v="149"/>
    <n v="14"/>
    <n v="2086"/>
    <n v="24.142857142857142"/>
    <n v="338"/>
    <n v="494"/>
    <n v="1255"/>
    <n v="2465136"/>
    <n v="0.80727554179566563"/>
    <n v="2584"/>
    <n v="37.563301991150439"/>
    <n v="1"/>
    <n v="338"/>
    <n v="0.77795275590551183"/>
    <n v="635"/>
    <n v="0.77853598014888337"/>
    <n v="1612"/>
    <n v="10492"/>
    <n v="4.9998093785741515"/>
    <n v="0.21591501090082704"/>
    <n v="109831"/>
    <n v="0.20739880120390738"/>
    <n v="105499"/>
    <n v="0.44642474497569185"/>
    <n v="227086"/>
    <n v="1.4803106883149819E-2"/>
    <n v="7530"/>
    <n v="1.2331990634528394E-2"/>
    <n v="6273"/>
    <n v="0.10312634540189551"/>
    <n v="52458"/>
    <n v="1"/>
    <n v="144648"/>
    <n v="10332"/>
    <n v="3850.7796794349365"/>
    <n v="0.31499451229072667"/>
    <n v="83839"/>
    <n v="5988.5"/>
    <n v="0.18257303879723349"/>
    <n v="140082"/>
    <n v="10005.857142857143"/>
    <n v="0.30505130572638106"/>
    <n v="90639"/>
    <n v="0.19738114318565878"/>
    <n v="1"/>
    <n v="508677"/>
    <n v="508677"/>
    <n v="49469"/>
    <n v="109831"/>
    <n v="135611.06275303644"/>
    <n v="291683.37211155379"/>
    <n v="537125.43486459018"/>
    <n v="0"/>
    <n v="30112.062753036444"/>
    <n v="64597.372111553792"/>
    <n v="2.0067452667925825E-2"/>
    <n v="2.2811706791505629E-2"/>
    <n v="2.7442541235798042E-3"/>
    <n v="1990044"/>
    <n v="0.80727554179566563"/>
    <n v="108915.17833173543"/>
    <n v="0.20634845298596102"/>
    <n v="0.18628100031803518"/>
    <n v="218.70517737296259"/>
    <n v="0.229250710034552"/>
    <n v="0.10312634540189551"/>
    <n v="-6764.9596331850171"/>
    <n v="56233.959633185019"/>
    <n v="1.8986196008939833"/>
    <n v="0.97074316273962558"/>
    <n v="0.8231046318599079"/>
    <n v="166.14015748031497"/>
    <n v="0.17818576424725316"/>
    <n v="3729.2248704068138"/>
    <n v="5988.5"/>
    <n v="55.532924142064026"/>
    <n v="6.6169702780441035"/>
    <n v="4.9998093785741515"/>
  </r>
  <r>
    <x v="2"/>
    <s v="LAX"/>
    <s v="California"/>
    <s v="SFO"/>
    <s v="California"/>
    <s v="LAXSFO"/>
    <s v="737-Max 9"/>
    <n v="174.72727272727272"/>
    <x v="117"/>
    <n v="337"/>
    <n v="158.45454545454547"/>
    <n v="11"/>
    <n v="1743"/>
    <n v="22.545454545454547"/>
    <n v="248"/>
    <n v="463"/>
    <n v="1033"/>
    <n v="647714"/>
    <n v="0.90686784599375647"/>
    <n v="1922"/>
    <n v="14.367640555461664"/>
    <n v="1.0040485829959513"/>
    <n v="247"/>
    <n v="1.0021645021645023"/>
    <n v="462"/>
    <n v="0.85160758450123664"/>
    <n v="1213"/>
    <n v="3487"/>
    <n v="5.9991396616002293"/>
    <n v="0.21059268600252207"/>
    <n v="55444"/>
    <n v="0.22554657469727588"/>
    <n v="59381"/>
    <n v="0.43339689147510596"/>
    <n v="114103"/>
    <n v="2.7454078609520049E-2"/>
    <n v="7228"/>
    <n v="2.3553229310685365E-2"/>
    <n v="6201"/>
    <n v="7.9456539904890683E-2"/>
    <n v="20919"/>
    <n v="1"/>
    <n v="63179"/>
    <n v="5743.545454545455"/>
    <n v="4397.3121234567188"/>
    <n v="0.29750334331619294"/>
    <n v="70709"/>
    <n v="6428.090909090909"/>
    <n v="0.3329613305456669"/>
    <n v="34004"/>
    <n v="3091.2727272727275"/>
    <n v="0.16012130116215553"/>
    <n v="44472"/>
    <n v="0.20941402497598463"/>
    <n v="1"/>
    <n v="263276"/>
    <n v="-212364"/>
    <n v="50912"/>
    <n v="55220.43548387097"/>
    <n v="59252.747300215975"/>
    <n v="133985.42013552759"/>
    <n v="248458.60291961452"/>
    <n v="-223.56451612903038"/>
    <n v="-128.25269978402503"/>
    <n v="19882.420135527587"/>
    <n v="7.8602593119802874E-2"/>
    <n v="8.1343786542098201E-2"/>
    <n v="2.7411934222953266E-3"/>
    <n v="587391"/>
    <n v="0.90686784599375647"/>
    <n v="24889.21572002297"/>
    <n v="0.40646952204213588"/>
    <n v="0.32786692892233299"/>
    <n v="139.04589787722318"/>
    <n v="0.41259910349324386"/>
    <n v="7.9456539904890683E-2"/>
    <n v="-1775.5093563285939"/>
    <n v="52687.509356328592"/>
    <n v="1.8845691207546187"/>
    <n v="1.0790957961640448"/>
    <n v="0.78975199451427902"/>
    <n v="128.53030303030303"/>
    <n v="0.16891778969598445"/>
    <n v="2366.7073148676341"/>
    <n v="6428.090909090909"/>
    <n v="121.31428213781574"/>
    <n v="7.7045324153757893"/>
    <n v="5.9991396616002293"/>
  </r>
  <r>
    <x v="5"/>
    <s v="YVR"/>
    <s v="British Columbia"/>
    <s v="SFO"/>
    <s v="California"/>
    <s v="YVRSFO"/>
    <s v="A320"/>
    <n v="142.0625"/>
    <x v="47"/>
    <n v="800"/>
    <n v="113.75"/>
    <n v="16"/>
    <n v="1820"/>
    <n v="17"/>
    <n v="272"/>
    <n v="503"/>
    <n v="1045"/>
    <n v="1818400"/>
    <n v="0.80070391553013642"/>
    <n v="2273"/>
    <n v="16.346189979123174"/>
    <n v="0.8774193548387097"/>
    <n v="310"/>
    <n v="0.87630662020905925"/>
    <n v="574"/>
    <n v="0.75179856115107913"/>
    <n v="1390"/>
    <n v="882"/>
    <n v="5"/>
    <n v="0.24112735728057327"/>
    <n v="87420"/>
    <n v="0.26896098988544931"/>
    <n v="97511"/>
    <n v="0.44604147875999528"/>
    <n v="161711"/>
    <n v="1.7294309427467337E-2"/>
    <n v="6270"/>
    <n v="1.4411924522889447E-2"/>
    <n v="5225"/>
    <n v="1.2163940123625351E-2"/>
    <n v="4410"/>
    <n v="1"/>
    <n v="59086"/>
    <n v="3692.875"/>
    <n v="3614.6649510046518"/>
    <n v="0.25234790407653379"/>
    <n v="79705"/>
    <n v="4981.5625"/>
    <n v="0.34040872109163123"/>
    <n v="56052"/>
    <n v="3503.25"/>
    <n v="0.23939012150590447"/>
    <n v="39302"/>
    <n v="0.16785325332593051"/>
    <n v="1"/>
    <n v="362547"/>
    <n v="362547"/>
    <n v="128402"/>
    <n v="99633.088235294112"/>
    <n v="111274.97813121272"/>
    <n v="215098.84210526317"/>
    <n v="426006.90847177"/>
    <n v="12213.088235294112"/>
    <n v="13763.978131212716"/>
    <n v="53387.842105263175"/>
    <n v="7.0612626484821819E-2"/>
    <n v="7.3340467872572396E-2"/>
    <n v="2.7278413877505764E-3"/>
    <n v="1456000"/>
    <n v="0.80070391553013642"/>
    <n v="89140.692857142829"/>
    <n v="0.19937692476902771"/>
    <n v="0.12876429828420591"/>
    <n v="196.77857142857144"/>
    <n v="0.24597321428571431"/>
    <n v="1.2163940123625351E-2"/>
    <n v="-4960.3067794856252"/>
    <n v="133362.30677948563"/>
    <n v="1.8499431690331813"/>
    <n v="1.1144253858427517"/>
    <n v="0.7631924072848737"/>
    <n v="169.87979094076655"/>
    <n v="0.10840525504279445"/>
    <n v="3429.0559495263301"/>
    <n v="4981.5625"/>
    <n v="111.34093035284951"/>
    <n v="6.3159340659340657"/>
    <n v="5"/>
  </r>
  <r>
    <x v="1"/>
    <s v="YVR"/>
    <s v="British Columbia"/>
    <s v="LAX"/>
    <s v="California"/>
    <s v="YVRLAX"/>
    <s v="A320"/>
    <n v="150"/>
    <x v="37"/>
    <n v="1080"/>
    <n v="128.15384615384616"/>
    <n v="13"/>
    <n v="1666"/>
    <n v="16.23076923076923"/>
    <n v="211"/>
    <n v="335"/>
    <n v="1121"/>
    <n v="2106000"/>
    <n v="0.85435897435897434"/>
    <n v="1950"/>
    <n v="8.4107196241725397"/>
    <n v="0.81153846153846154"/>
    <n v="260"/>
    <n v="0.69646569646569645"/>
    <n v="481"/>
    <n v="0.92721257237386268"/>
    <n v="1209"/>
    <n v="27"/>
    <n v="5.8518518518518521"/>
    <n v="0.21692720820945621"/>
    <n v="90476"/>
    <n v="0.19527668552795627"/>
    <n v="81446"/>
    <n v="0.54981298551836577"/>
    <n v="229316"/>
    <n v="1.8797353025798408E-2"/>
    <n v="7840"/>
    <n v="1.8806943512036059E-2"/>
    <n v="7844"/>
    <n v="3.7882420638726382E-4"/>
    <n v="158"/>
    <n v="1"/>
    <n v="34587"/>
    <n v="2660.5384615384614"/>
    <n v="4112.2521669366342"/>
    <n v="0.22218581973057874"/>
    <n v="74864"/>
    <n v="5758.7692307692305"/>
    <n v="0.48092402371729398"/>
    <n v="20063"/>
    <n v="1543.3076923076924"/>
    <n v="0.12888409232528411"/>
    <n v="26153"/>
    <n v="0.16800606422684319"/>
    <n v="1"/>
    <n v="417080"/>
    <n v="-155667"/>
    <n v="261413"/>
    <n v="111487.01421800948"/>
    <n v="116941.86865671643"/>
    <n v="247317.61284567352"/>
    <n v="475746.49572039943"/>
    <n v="21011.014218009484"/>
    <n v="35495.868656716426"/>
    <n v="18001.612845673517"/>
    <n v="0.12412773029439696"/>
    <n v="0.12684920358391408"/>
    <n v="2.7214732895171206E-3"/>
    <n v="1799280"/>
    <n v="0.85435897435897434"/>
    <n v="71071.937575030024"/>
    <n v="0.19804368471035139"/>
    <n v="7.3915954415954416E-2"/>
    <n v="250.25330132052821"/>
    <n v="0.23171601974122982"/>
    <n v="3.7882420638726382E-4"/>
    <n v="-5731.4227477230324"/>
    <n v="267144.42274772306"/>
    <n v="1.6911907645836137"/>
    <n v="0.82291928104139311"/>
    <n v="0.92180829365372241"/>
    <n v="169.32640332640332"/>
    <n v="6.2704996643329819E-2"/>
    <n v="2385.4082523852803"/>
    <n v="5758.7692307692305"/>
    <n v="198.0805536796031"/>
    <n v="9.4141656662665074"/>
    <n v="5.8518518518518521"/>
  </r>
  <r>
    <x v="3"/>
    <s v="SFO"/>
    <s v="California"/>
    <s v="LAX"/>
    <s v="California"/>
    <s v="SFOLAX"/>
    <s v="737-Max 9"/>
    <n v="178.85714285714286"/>
    <x v="104"/>
    <n v="337"/>
    <n v="156.42857142857142"/>
    <n v="14"/>
    <n v="2190"/>
    <n v="23"/>
    <n v="322"/>
    <n v="562"/>
    <n v="1306"/>
    <n v="843848"/>
    <n v="0.87460063897763574"/>
    <n v="2504"/>
    <n v="19.713791357191088"/>
    <n v="1"/>
    <n v="322"/>
    <n v="0.93355481727574752"/>
    <n v="602"/>
    <n v="0.82658227848101262"/>
    <n v="1580"/>
    <n v="1385"/>
    <n v="5"/>
    <n v="0.23069309443443392"/>
    <n v="63630"/>
    <n v="0.22866279217318478"/>
    <n v="63070"/>
    <n v="0.47767936451539222"/>
    <n v="131754"/>
    <n v="2.8387976259965704E-2"/>
    <n v="7830"/>
    <n v="9.469909832826362E-3"/>
    <n v="2612"/>
    <n v="2.5106862784196996E-2"/>
    <n v="6925"/>
    <n v="1"/>
    <n v="66922"/>
    <n v="4780.1428571428569"/>
    <n v="3394.6793281642681"/>
    <n v="0.27234510123105099"/>
    <n v="73354"/>
    <n v="5239.5714285714284"/>
    <n v="0.29852070403906805"/>
    <n v="58098"/>
    <n v="4149.8571428571431"/>
    <n v="0.23643503916980363"/>
    <n v="47351"/>
    <n v="0.19269915556007733"/>
    <n v="1"/>
    <n v="275821"/>
    <n v="275821"/>
    <n v="30096"/>
    <n v="63630"/>
    <n v="67558.967971530248"/>
    <n v="159396.11026033692"/>
    <n v="290585.07823186717"/>
    <n v="0"/>
    <n v="4488.9679715302482"/>
    <n v="27642.110260336922"/>
    <n v="3.5665190887458405E-2"/>
    <n v="3.8384966269472631E-2"/>
    <n v="2.7197753820142265E-3"/>
    <n v="738030"/>
    <n v="0.87460063897763574"/>
    <n v="38554.038356164412"/>
    <n v="0.32686099866326634"/>
    <n v="0.29119580777580795"/>
    <n v="122.78356164383561"/>
    <n v="0.36434291288971993"/>
    <n v="2.5106862784196996E-2"/>
    <n v="-2295.0770165619406"/>
    <n v="32391.07701656194"/>
    <n v="1.9145077031620461"/>
    <n v="1.0150265595371117"/>
    <n v="0.80790033591169608"/>
    <n v="104.76744186046511"/>
    <n v="0.17167293280787177"/>
    <n v="2947.0739010742009"/>
    <n v="5239.5714285714284"/>
    <n v="111.08974221750317"/>
    <n v="4.7680365296803657"/>
    <n v="5"/>
  </r>
  <r>
    <x v="3"/>
    <s v="SEA"/>
    <s v="Washington"/>
    <s v="SFO"/>
    <s v="California"/>
    <s v="SEASFO"/>
    <s v="737-700"/>
    <n v="124"/>
    <x v="107"/>
    <n v="679"/>
    <n v="113.42857142857143"/>
    <n v="7"/>
    <n v="794"/>
    <n v="17"/>
    <n v="119"/>
    <n v="217"/>
    <n v="458"/>
    <n v="589372"/>
    <n v="0.91474654377880182"/>
    <n v="868"/>
    <n v="14.891410559495668"/>
    <n v="1"/>
    <n v="119"/>
    <n v="1"/>
    <n v="217"/>
    <n v="0.86090225563909772"/>
    <n v="532"/>
    <n v="1567"/>
    <n v="4.9987236758136566"/>
    <n v="0.20753193363676406"/>
    <n v="31097"/>
    <n v="0.25229241467679286"/>
    <n v="37804"/>
    <n v="0.46346818648976923"/>
    <n v="69447"/>
    <n v="1.8319296325462822E-2"/>
    <n v="2745"/>
    <n v="6.1131058047810358E-3"/>
    <n v="916"/>
    <n v="5.2275063066429976E-2"/>
    <n v="7833"/>
    <n v="1"/>
    <n v="54838"/>
    <n v="7834"/>
    <n v="3682.5255593421243"/>
    <n v="0.31149990059359822"/>
    <n v="36677"/>
    <n v="5239.5714285714284"/>
    <n v="0.20833877701723991"/>
    <n v="48762"/>
    <n v="6966"/>
    <n v="0.27698599789826467"/>
    <n v="35768"/>
    <n v="0.2031753244908972"/>
    <n v="1"/>
    <n v="149842"/>
    <n v="149842"/>
    <n v="-26203"/>
    <n v="31097"/>
    <n v="37804"/>
    <n v="80667.694323144111"/>
    <n v="149568.6943231441"/>
    <n v="0"/>
    <n v="0"/>
    <n v="11220.694323144111"/>
    <n v="-4.4459187066911897E-2"/>
    <n v="-4.1739416986423299E-2"/>
    <n v="2.7197700804885983E-3"/>
    <n v="539126"/>
    <n v="0.91474654377880182"/>
    <n v="13235.095717884135"/>
    <n v="0.25424010641835715"/>
    <n v="0.29869929348526908"/>
    <n v="178.85264483627205"/>
    <n v="0.26340595704900155"/>
    <n v="5.2275063066429976E-2"/>
    <n v="-1602.9563318777302"/>
    <n v="-24600.043668122271"/>
    <n v="1.6395262415834579"/>
    <n v="1.0930118252522625"/>
    <n v="0.81900904355606685"/>
    <n v="174.21198156682027"/>
    <n v="0.23870476902337129"/>
    <n v="3274.5051118684246"/>
    <n v="5239.5714285714284"/>
    <n v="53.319327731092429"/>
    <n v="4.6108312342569269"/>
    <n v="4.9987236758136566"/>
  </r>
  <r>
    <x v="4"/>
    <s v="SEA"/>
    <s v="Washington"/>
    <s v="JNU"/>
    <s v="Alaska"/>
    <s v="SEAJNU"/>
    <s v="737-900"/>
    <n v="174.82142857142858"/>
    <x v="139"/>
    <n v="909"/>
    <n v="106.42857142857143"/>
    <n v="28"/>
    <n v="2980"/>
    <n v="21.035714285714285"/>
    <n v="589"/>
    <n v="854"/>
    <n v="1537"/>
    <n v="4449555"/>
    <n v="0.60878447395301327"/>
    <n v="4895"/>
    <n v="70.533578118348231"/>
    <n v="0.93048973143759872"/>
    <n v="633"/>
    <n v="0.72189349112426038"/>
    <n v="1183"/>
    <n v="0.49902597402597404"/>
    <n v="3080"/>
    <n v="27561"/>
    <n v="5"/>
    <n v="0.25541997257008087"/>
    <n v="199271"/>
    <n v="0.2251470833279926"/>
    <n v="175653"/>
    <n v="0.32569824525423946"/>
    <n v="254100"/>
    <n v="1.1824345975877053E-2"/>
    <n v="9225"/>
    <n v="5.2757732289116475E-3"/>
    <n v="4116"/>
    <n v="0.17663457964289833"/>
    <n v="137805"/>
    <n v="1"/>
    <n v="259743"/>
    <n v="9276.5357142857138"/>
    <n v="3682.5439305542877"/>
    <n v="0.32298027746587632"/>
    <n v="144087"/>
    <n v="5145.9642857142853"/>
    <n v="0.17916655786383356"/>
    <n v="230962"/>
    <n v="8248.6428571428569"/>
    <n v="0.28719222787167981"/>
    <n v="169415"/>
    <n v="0.21066093679861031"/>
    <n v="1"/>
    <n v="780170"/>
    <n v="780170"/>
    <n v="-24037"/>
    <n v="214157.11884550084"/>
    <n v="243322.59836065574"/>
    <n v="509191.93233571894"/>
    <n v="966671.64954187558"/>
    <n v="14886.118845500838"/>
    <n v="67669.598360655742"/>
    <n v="255091.93233571894"/>
    <n v="-5.4021132450323686E-3"/>
    <n v="-2.6919895076034446E-3"/>
    <n v="2.710123737428924E-3"/>
    <n v="2708820"/>
    <n v="0.60878447395301327"/>
    <n v="412794.95805369131"/>
    <n v="0.1753366347870742"/>
    <n v="0.18073874803210657"/>
    <n v="215.55872483221478"/>
    <n v="0.2371383111465509"/>
    <n v="0.17663457964289833"/>
    <n v="-12058.844626495555"/>
    <n v="-11978.155373504445"/>
    <n v="2.4502736142859516"/>
    <n v="1.1556997520150203"/>
    <n v="0.64213766088416346"/>
    <n v="148.48098055790362"/>
    <n v="0.21715139008164888"/>
    <n v="3274.4971425165622"/>
    <n v="5145.9642857142853"/>
    <n v="42.249380784282067"/>
    <n v="4.4768456375838923"/>
    <n v="5"/>
  </r>
  <r>
    <x v="3"/>
    <s v="SEA"/>
    <s v="Washington"/>
    <s v="YYC"/>
    <s v="Alberta"/>
    <s v="SEAYYC"/>
    <s v="E175"/>
    <n v="76"/>
    <x v="156"/>
    <n v="452"/>
    <n v="61.695652173913047"/>
    <n v="23"/>
    <n v="1419"/>
    <n v="9.4347826086956523"/>
    <n v="217"/>
    <n v="293"/>
    <n v="910"/>
    <n v="790096"/>
    <n v="0.81178489702517165"/>
    <n v="1748"/>
    <n v="17.230358126721764"/>
    <n v="0.94347826086956521"/>
    <n v="230"/>
    <n v="0.70772946859903385"/>
    <n v="414"/>
    <n v="0.82427536231884058"/>
    <n v="1104"/>
    <n v="79"/>
    <n v="5"/>
    <n v="0.25174937326434316"/>
    <n v="59650"/>
    <n v="0.19636029070405417"/>
    <n v="46526"/>
    <n v="0.52333904499835404"/>
    <n v="124001"/>
    <n v="2.3043614049007774E-2"/>
    <n v="5460"/>
    <n v="3.8406023415012958E-3"/>
    <n v="910"/>
    <n v="1.6670746427395733E-3"/>
    <n v="395"/>
    <n v="1"/>
    <n v="27665"/>
    <n v="1202.8260869565217"/>
    <n v="1605.596343183119"/>
    <n v="0.20151656420267475"/>
    <n v="62377"/>
    <n v="2712.0434782608695"/>
    <n v="0.45436467468896596"/>
    <n v="31589"/>
    <n v="1373.4347826086957"/>
    <n v="0.23009964744616998"/>
    <n v="15653"/>
    <n v="0.11401911366218934"/>
    <n v="1"/>
    <n v="236942"/>
    <n v="236942"/>
    <n v="99658"/>
    <n v="63223.502304147463"/>
    <n v="65739.808873720132"/>
    <n v="150436.37802197802"/>
    <n v="279399.6891998456"/>
    <n v="3573.5023041474633"/>
    <n v="19213.808873720132"/>
    <n v="26435.378021978016"/>
    <n v="0.12613403940786944"/>
    <n v="0.12884271901355332"/>
    <n v="2.7086796056838836E-3"/>
    <n v="641388"/>
    <n v="0.81178489702517165"/>
    <n v="54844.230443974608"/>
    <n v="0.29989013993236263"/>
    <n v="0.17375610052449322"/>
    <n v="166.6997885835095"/>
    <n v="0.36880484199891483"/>
    <n v="1.6670746427395733E-3"/>
    <n v="-2140.1169217324177"/>
    <n v="101798.11692173242"/>
    <n v="1.9695277981727108"/>
    <n v="0.85344370250333923"/>
    <n v="0.85297365360859989"/>
    <n v="112.38164251207729"/>
    <n v="6.6062580715955804E-2"/>
    <n v="1833.3339195666563"/>
    <n v="2712.0434782608695"/>
    <n v="82.354643447563561"/>
    <n v="4.4890768146582101"/>
    <n v="5"/>
  </r>
  <r>
    <x v="4"/>
    <s v="YVR"/>
    <s v="British Columbia"/>
    <s v="LAX"/>
    <s v="California"/>
    <s v="YVRLAX"/>
    <s v="737-700"/>
    <n v="132"/>
    <x v="124"/>
    <n v="1080"/>
    <n v="120.85714285714286"/>
    <n v="7"/>
    <n v="846"/>
    <n v="13.857142857142858"/>
    <n v="97"/>
    <n v="202"/>
    <n v="547"/>
    <n v="997920"/>
    <n v="0.91558441558441561"/>
    <n v="924"/>
    <n v="4.5288490284005976"/>
    <n v="0.81512605042016806"/>
    <n v="119"/>
    <n v="0.93087557603686633"/>
    <n v="217"/>
    <n v="0.93027210884353739"/>
    <n v="588"/>
    <n v="0"/>
    <e v="#DIV/0!"/>
    <n v="0.19714417319207739"/>
    <n v="36380"/>
    <n v="0.23520741322784294"/>
    <n v="43404"/>
    <n v="0.5380009212344542"/>
    <n v="99280"/>
    <n v="1.7801501070257676E-2"/>
    <n v="3285"/>
    <n v="1.1845991275367817E-2"/>
    <n v="2186"/>
    <n v="0"/>
    <n v="0"/>
    <n v="1"/>
    <n v="16678"/>
    <n v="2382.5714285714284"/>
    <n v="3682.6133738200542"/>
    <n v="0.21094570152916028"/>
    <n v="36677"/>
    <n v="5239.5714285714284"/>
    <n v="0.46389588050036046"/>
    <n v="14830"/>
    <n v="2118.5714285714284"/>
    <n v="0.18757193630396013"/>
    <n v="10878"/>
    <n v="0.1375864816665191"/>
    <n v="1"/>
    <n v="184535"/>
    <n v="184535"/>
    <n v="105472"/>
    <n v="44631.134020618556"/>
    <n v="46627.069306930694"/>
    <n v="106721.46252285193"/>
    <n v="197979.66585040116"/>
    <n v="8251.134020618556"/>
    <n v="3223.0693069306944"/>
    <n v="7441.462522851929"/>
    <n v="0.10569183902517236"/>
    <n v="0.10839970937412692"/>
    <n v="2.7078703489545608E-3"/>
    <n v="913680"/>
    <n v="0.91558441558441561"/>
    <n v="17013.865248226939"/>
    <n v="0.1849196328362995"/>
    <n v="7.9227793811127142E-2"/>
    <n v="218.12647754137114"/>
    <n v="0.20196896068645476"/>
    <n v="0"/>
    <n v="-2702.2379786287397"/>
    <n v="108174.23797862873"/>
    <n v="1.5775365232542555"/>
    <n v="1.0321283577830525"/>
    <n v="0.87126071444527409"/>
    <n v="200.0184331797235"/>
    <n v="5.8948167014387515E-2"/>
    <n v="3274.5626774044495"/>
    <n v="5239.5714285714284"/>
    <n v="186.80242920324775"/>
    <n v="6.4669030732860522"/>
    <e v="#DIV/0!"/>
  </r>
  <r>
    <x v="0"/>
    <s v="HNL"/>
    <s v="Hawaii"/>
    <s v="SFO"/>
    <s v="California"/>
    <s v="HNLSFO"/>
    <s v="A321"/>
    <n v="165.5"/>
    <x v="167"/>
    <n v="2399"/>
    <n v="155.25"/>
    <n v="4"/>
    <n v="621"/>
    <n v="18.25"/>
    <n v="73"/>
    <n v="157"/>
    <n v="391"/>
    <n v="1588138"/>
    <n v="0.9380664652567976"/>
    <n v="662"/>
    <n v="17.568121135469362"/>
    <n v="0.82954545454545459"/>
    <n v="88"/>
    <n v="0.95151515151515154"/>
    <n v="165"/>
    <n v="0.95365853658536581"/>
    <n v="410"/>
    <n v="3877"/>
    <n v="5.9992262058292498"/>
    <n v="0.17323633066095093"/>
    <n v="42028"/>
    <n v="0.23709321736979863"/>
    <n v="57520"/>
    <n v="0.47448733538055687"/>
    <n v="115113"/>
    <n v="1.1252859586570763E-2"/>
    <n v="2730"/>
    <n v="8.058366480492983E-3"/>
    <n v="1955"/>
    <n v="9.587189052162981E-2"/>
    <n v="23259"/>
    <n v="0.99999999999999989"/>
    <n v="79390"/>
    <n v="19847.5"/>
    <n v="4518.9806802797275"/>
    <n v="0.38984507353482778"/>
    <n v="24337"/>
    <n v="6084.25"/>
    <n v="0.11950698519482433"/>
    <n v="45731"/>
    <n v="11432.75"/>
    <n v="0.22456235115028603"/>
    <n v="54187"/>
    <n v="0.26608559012006189"/>
    <n v="1"/>
    <n v="242605"/>
    <n v="-203645"/>
    <n v="38960"/>
    <n v="50663.890410958898"/>
    <n v="60450.955414012737"/>
    <n v="120706.726342711"/>
    <n v="231821.57216768264"/>
    <n v="8635.8904109588984"/>
    <n v="2930.9554140127366"/>
    <n v="5593.7263427110011"/>
    <n v="2.4531873174749298E-2"/>
    <n v="2.7233239833012408E-2"/>
    <n v="2.7013666582631109E-3"/>
    <n v="1489779"/>
    <n v="0.9380664652567976"/>
    <n v="14481.780998389702"/>
    <n v="0.15276065430082272"/>
    <n v="0.12822878112607342"/>
    <n v="353.21417069243154"/>
    <n v="0.14723391858792478"/>
    <n v="9.587189052162981E-2"/>
    <n v="-4290.143041920659"/>
    <n v="43250.143041920659"/>
    <n v="1.4750829108560601"/>
    <n v="1.076701488308627"/>
    <n v="0.86716331286278836"/>
    <n v="348.60606060606062"/>
    <n v="0.22335483605036993"/>
    <n v="2603.0672060696843"/>
    <n v="6084.25"/>
    <n v="35.348116922203189"/>
    <n v="7.544283413848631"/>
    <n v="5.9992262058292498"/>
  </r>
  <r>
    <x v="2"/>
    <s v="OGG"/>
    <s v="Hawaii"/>
    <s v="LAX"/>
    <s v="California"/>
    <s v="OGGLAX"/>
    <s v="737-800"/>
    <n v="169.42857142857142"/>
    <x v="168"/>
    <n v="2486"/>
    <n v="121.78571428571429"/>
    <n v="14"/>
    <n v="1705"/>
    <n v="17.571428571428573"/>
    <n v="246"/>
    <n v="401"/>
    <n v="1059"/>
    <n v="5896792"/>
    <n v="0.71880269814502529"/>
    <n v="2372"/>
    <n v="73.592360549717057"/>
    <n v="0.82274247491638797"/>
    <n v="299"/>
    <n v="0.70350877192982453"/>
    <n v="570"/>
    <n v="0.70459081836327342"/>
    <n v="1503"/>
    <n v="7008"/>
    <n v="5.9994292237442925"/>
    <n v="0.22890400471500355"/>
    <n v="150693"/>
    <n v="0.19548732842794733"/>
    <n v="128694"/>
    <n v="0.49085100953329969"/>
    <n v="323139"/>
    <n v="1.1245222717081558E-2"/>
    <n v="7403"/>
    <n v="9.647225378385112E-3"/>
    <n v="6351"/>
    <n v="6.3865209228282732E-2"/>
    <n v="42044"/>
    <n v="1"/>
    <n v="306001"/>
    <n v="21857.214285714286"/>
    <n v="4158.0538756230517"/>
    <n v="0.39058389548723904"/>
    <n v="83598"/>
    <n v="5971.2857142857147"/>
    <n v="0.10670563983432149"/>
    <n v="165422"/>
    <n v="11815.857142857143"/>
    <n v="0.21114692160904722"/>
    <n v="228424"/>
    <n v="0.29156354306939225"/>
    <n v="1"/>
    <n v="658324"/>
    <n v="-783445"/>
    <n v="-125121"/>
    <n v="183159.37804878049"/>
    <n v="182931.62094763093"/>
    <n v="458619.37393767707"/>
    <n v="824710.37293408858"/>
    <n v="32466.378048780491"/>
    <n v="54237.62094763093"/>
    <n v="135480.37393767707"/>
    <n v="-2.1218486254899274E-2"/>
    <n v="-1.8527139442524869E-2"/>
    <n v="2.6913468123744046E-3"/>
    <n v="4238630"/>
    <n v="0.71880269814502529"/>
    <n v="241090.18181818188"/>
    <n v="0.11164104143405432"/>
    <n v="0.13285952768895359"/>
    <n v="361.45454545454544"/>
    <n v="0.14539603598332479"/>
    <n v="6.3865209228282732E-2"/>
    <n v="-15870.312352434892"/>
    <n v="-109250.68764756511"/>
    <n v="1.9840873268023225"/>
    <n v="0.88883743300354623"/>
    <n v="0.8463875931297965"/>
    <n v="225.77894736842106"/>
    <n v="0.34697808373992139"/>
    <n v="2247.8148379035247"/>
    <n v="5971.2857142857147"/>
    <n v="23.168165652848533"/>
    <n v="8.0668621700879761"/>
    <n v="5.9994292237442925"/>
  </r>
  <r>
    <x v="2"/>
    <s v="JNU"/>
    <s v="Alaska"/>
    <s v="SEA"/>
    <s v="Washington"/>
    <s v="JNUSEA"/>
    <s v="737-900"/>
    <n v="175.9047619047619"/>
    <x v="162"/>
    <n v="909"/>
    <n v="133.9047619047619"/>
    <n v="21"/>
    <n v="2812"/>
    <n v="17.571428571428573"/>
    <n v="369"/>
    <n v="764"/>
    <n v="1680"/>
    <n v="3357846"/>
    <n v="0.76123443421765025"/>
    <n v="3694"/>
    <n v="49.917344216816048"/>
    <n v="0.77358490566037741"/>
    <n v="477"/>
    <n v="0.8565022421524664"/>
    <n v="892"/>
    <n v="0.72289156626506024"/>
    <n v="2324"/>
    <n v="11432"/>
    <n v="5.9999125262421273"/>
    <n v="0.19702045652533187"/>
    <n v="140673"/>
    <n v="0.23812678395858836"/>
    <n v="170023"/>
    <n v="0.43756880232828477"/>
    <n v="312425"/>
    <n v="1.6470542099321851E-2"/>
    <n v="11760"/>
    <n v="1.4747857849137678E-2"/>
    <n v="10530"/>
    <n v="9.6065557239335464E-2"/>
    <n v="68591"/>
    <n v="0.99999999999999989"/>
    <n v="207559"/>
    <n v="9883.7619047619046"/>
    <n v="4158.0537437742523"/>
    <n v="0.34800052981642532"/>
    <n v="121731"/>
    <n v="5796.7142857142853"/>
    <n v="0.20409836477860882"/>
    <n v="112205"/>
    <n v="5343.0952380952385"/>
    <n v="0.18812674684331684"/>
    <n v="154938"/>
    <n v="0.25977435856164899"/>
    <n v="1"/>
    <n v="714002"/>
    <n v="-596433"/>
    <n v="117569"/>
    <n v="181845.58536585365"/>
    <n v="198508.52879581152"/>
    <n v="432187.91666666669"/>
    <n v="812542.03082833183"/>
    <n v="41172.585365853651"/>
    <n v="28485.528795811522"/>
    <n v="119762.91666666669"/>
    <n v="3.5013219784349847E-2"/>
    <n v="3.7699480287977302E-2"/>
    <n v="2.6862605036274551E-3"/>
    <n v="2556108"/>
    <n v="0.76123443421765025"/>
    <n v="202436.87837837834"/>
    <n v="0.21263691068619586"/>
    <n v="0.17762369090184602"/>
    <n v="229.52027027027026"/>
    <n v="0.2524975470520025"/>
    <n v="9.6065557239335464E-2"/>
    <n v="-9020.0490870634221"/>
    <n v="126589.04908706342"/>
    <n v="1.7478304056333831"/>
    <n v="1.1296651742588155"/>
    <n v="0.79673991440362002"/>
    <n v="190.60874439461884"/>
    <n v="0.21699939215856537"/>
    <n v="2247.8158996728162"/>
    <n v="5796.7142857142853"/>
    <n v="56.333125171605175"/>
    <n v="7.9267425320056901"/>
    <n v="5.9999125262421273"/>
  </r>
  <r>
    <x v="5"/>
    <s v="SFO"/>
    <s v="California"/>
    <s v="YVR"/>
    <s v="British Columbia"/>
    <s v="SFOYVR"/>
    <s v="737-900"/>
    <n v="179"/>
    <x v="57"/>
    <n v="800"/>
    <n v="139.94736842105263"/>
    <n v="19"/>
    <n v="2659"/>
    <n v="20.526315789473685"/>
    <n v="390"/>
    <n v="626"/>
    <n v="1644"/>
    <n v="2720800"/>
    <n v="0.78182887386062927"/>
    <n v="3401"/>
    <n v="20.227166085946575"/>
    <n v="0.89244851258581237"/>
    <n v="437"/>
    <n v="0.76621787025703791"/>
    <n v="817"/>
    <n v="0.76571960875640432"/>
    <n v="2147"/>
    <n v="1545"/>
    <n v="4.9987055016181232"/>
    <n v="0.23921022109134066"/>
    <n v="133026"/>
    <n v="0.22396130227205294"/>
    <n v="124546"/>
    <n v="0.49635230756781545"/>
    <n v="276024"/>
    <n v="1.7721473462745344E-2"/>
    <n v="9855"/>
    <n v="8.8670305068287471E-3"/>
    <n v="4931"/>
    <n v="1.3887665099216875E-2"/>
    <n v="7723"/>
    <n v="1"/>
    <n v="74488"/>
    <n v="3920.4210526315787"/>
    <n v="3682.572224081986"/>
    <n v="0.25787154197405637"/>
    <n v="99551"/>
    <n v="5239.5263157894733"/>
    <n v="0.34463765807994962"/>
    <n v="66234"/>
    <n v="3486"/>
    <n v="0.22929684930605801"/>
    <n v="48584"/>
    <n v="0.16819395063993603"/>
    <n v="1"/>
    <n v="556105"/>
    <n v="556105"/>
    <n v="267248"/>
    <n v="149057.33846153846"/>
    <n v="162546.45686900959"/>
    <n v="360476.59854014596"/>
    <n v="672080.3938706941"/>
    <n v="16031.338461538457"/>
    <n v="38000.456869009591"/>
    <n v="84452.598540145962"/>
    <n v="9.8224051749485439E-2"/>
    <n v="0.10090291543258743"/>
    <n v="2.6788636831019952E-3"/>
    <n v="2127200"/>
    <n v="0.78182887386062927"/>
    <n v="153027.24482888298"/>
    <n v="0.20439025286680387"/>
    <n v="0.10616620111731843"/>
    <n v="206.23617901466716"/>
    <n v="0.25779522376833397"/>
    <n v="1.3887665099216875E-2"/>
    <n v="-7288.6523089838956"/>
    <n v="274536.6523089839"/>
    <n v="1.9402118912957107"/>
    <n v="0.97163196544306585"/>
    <n v="0.81942435385970647"/>
    <n v="152.44308445532437"/>
    <n v="8.7364796216541835E-2"/>
    <n v="3274.5071513511743"/>
    <n v="5239.5263157894733"/>
    <n v="131.4568728363495"/>
    <n v="5.5607371192177508"/>
    <n v="4.9987055016181232"/>
  </r>
  <r>
    <x v="5"/>
    <s v="SFO"/>
    <s v="California"/>
    <s v="LAX"/>
    <s v="California"/>
    <s v="SFOLAX"/>
    <s v="737-800"/>
    <n v="165.36"/>
    <x v="141"/>
    <n v="337"/>
    <n v="129"/>
    <n v="25"/>
    <n v="3225"/>
    <n v="20.6"/>
    <n v="515"/>
    <n v="980"/>
    <n v="1730"/>
    <n v="1393158"/>
    <n v="0.78011611030478956"/>
    <n v="4134"/>
    <n v="34.499134875084401"/>
    <n v="1"/>
    <n v="515"/>
    <n v="1"/>
    <n v="980"/>
    <n v="0.65530303030303028"/>
    <n v="2640"/>
    <n v="1975"/>
    <n v="5"/>
    <n v="0.22805092024086956"/>
    <n v="92671"/>
    <n v="0.27311676071276525"/>
    <n v="110984"/>
    <n v="0.43621558171182767"/>
    <n v="177261"/>
    <n v="2.5543789881410865E-2"/>
    <n v="10380"/>
    <n v="1.2771894940705433E-2"/>
    <n v="5190"/>
    <n v="2.430105251242122E-2"/>
    <n v="9875"/>
    <n v="1"/>
    <n v="127045"/>
    <n v="5081.8"/>
    <n v="3682.556112204225"/>
    <n v="0.28154266187401106"/>
    <n v="128369"/>
    <n v="5134.76"/>
    <n v="0.28447675990479693"/>
    <n v="112968"/>
    <n v="4518.72"/>
    <n v="0.25034681747871451"/>
    <n v="82864"/>
    <n v="0.1836337607424775"/>
    <n v="1"/>
    <n v="406361"/>
    <n v="406361"/>
    <n v="-44885"/>
    <n v="92671"/>
    <n v="110984"/>
    <n v="270502.33526011562"/>
    <n v="474157.33526011562"/>
    <n v="0"/>
    <n v="0"/>
    <n v="93241.335260115622"/>
    <n v="-3.2218169080606797E-2"/>
    <n v="-2.9541047454484975E-2"/>
    <n v="2.6771216261218221E-3"/>
    <n v="1086825"/>
    <n v="0.78011611030478956"/>
    <n v="111753.728372093"/>
    <n v="0.29168335536959916"/>
    <n v="0.32390152445020592"/>
    <n v="122.9413953488372"/>
    <n v="0.36481126216272169"/>
    <n v="2.430105251242122E-2"/>
    <n v="-3729.653410404625"/>
    <n v="-41155.346589595378"/>
    <n v="1.9533628289171516"/>
    <n v="1.2293642971475205"/>
    <n v="0.7288792166299608"/>
    <n v="113.24897959183673"/>
    <n v="0.20391720662169843"/>
    <n v="3274.516894671076"/>
    <n v="5134.76"/>
    <n v="93.480604997116188"/>
    <n v="4.8279069767441865"/>
    <n v="5"/>
  </r>
  <r>
    <x v="2"/>
    <s v="SEA"/>
    <s v="Washington"/>
    <s v="YYC"/>
    <s v="Alberta"/>
    <s v="SEAYYC"/>
    <s v="E175"/>
    <n v="76"/>
    <x v="156"/>
    <n v="452"/>
    <n v="65.227272727272734"/>
    <n v="22"/>
    <n v="1435"/>
    <n v="10"/>
    <n v="220"/>
    <n v="290"/>
    <n v="925"/>
    <n v="755744"/>
    <n v="0.85825358851674638"/>
    <n v="1672"/>
    <n v="16.481212121212124"/>
    <n v="1"/>
    <n v="220"/>
    <n v="0.73232323232323238"/>
    <n v="396"/>
    <n v="0.87594696969696972"/>
    <n v="1056"/>
    <n v="149"/>
    <n v="5.9798657718120802"/>
    <n v="0.25446725718089191"/>
    <n v="79520"/>
    <n v="0.18825520966668374"/>
    <n v="58829"/>
    <n v="0.51298576621780756"/>
    <n v="160306"/>
    <n v="2.0720265219394809E-2"/>
    <n v="6475"/>
    <n v="2.0720265219394809E-2"/>
    <n v="6475"/>
    <n v="2.8512364958271467E-3"/>
    <n v="891"/>
    <n v="1"/>
    <n v="41141"/>
    <n v="1870.0454545454545"/>
    <n v="2496.2363021254682"/>
    <n v="0.25685994168659354"/>
    <n v="71895"/>
    <n v="3267.9545454545455"/>
    <n v="0.44886963145177905"/>
    <n v="22811"/>
    <n v="1036.8636363636363"/>
    <n v="0.14241832064881468"/>
    <n v="24322"/>
    <n v="0.15185210621281273"/>
    <n v="1"/>
    <n v="312496"/>
    <n v="-160169"/>
    <n v="152327"/>
    <n v="79520"/>
    <n v="80332.013793103441"/>
    <n v="183008.79567567568"/>
    <n v="342860.80946877913"/>
    <n v="0"/>
    <n v="21503.013793103441"/>
    <n v="22702.795675675676"/>
    <n v="0.2015589935216158"/>
    <n v="0.20421777080050071"/>
    <n v="2.6587772788849162E-3"/>
    <n v="648620"/>
    <n v="0.85825358851674638"/>
    <n v="51463.682926829264"/>
    <n v="0.41349451666172671"/>
    <n v="0.21193552314011094"/>
    <n v="217.14634146341464"/>
    <n v="0.48041225987481118"/>
    <n v="2.8512364958271467E-3"/>
    <n v="-2009.3549758535962"/>
    <n v="154336.35497585361"/>
    <n v="2.0235790460564864"/>
    <n v="0.83169245822474469"/>
    <n v="0.84986969357061948"/>
    <n v="148.5580808080808"/>
    <n v="7.7831396241871895E-2"/>
    <n v="1384.0608222401997"/>
    <n v="3267.9545454545455"/>
    <n v="87.068838714422284"/>
    <n v="9.0243902439024382"/>
    <n v="5.9798657718120802"/>
  </r>
  <r>
    <x v="2"/>
    <s v="SFO"/>
    <s v="California"/>
    <s v="LAX"/>
    <s v="California"/>
    <s v="SFOLAX"/>
    <s v="737-Max 9"/>
    <n v="174.72727272727272"/>
    <x v="104"/>
    <n v="337"/>
    <n v="158.45454545454547"/>
    <n v="11"/>
    <n v="1743"/>
    <n v="22.545454545454547"/>
    <n v="248"/>
    <n v="463"/>
    <n v="1033"/>
    <n v="647714"/>
    <n v="0.90686784599375647"/>
    <n v="1922"/>
    <n v="15.137375506414585"/>
    <n v="1.0040485829959513"/>
    <n v="247"/>
    <n v="1.0021645021645023"/>
    <n v="462"/>
    <n v="0.85160758450123664"/>
    <n v="1213"/>
    <n v="3487"/>
    <n v="5.9991396616002293"/>
    <n v="0.21086153809385344"/>
    <n v="52937"/>
    <n v="0.22408195944250373"/>
    <n v="56256"/>
    <n v="0.44058776901904395"/>
    <n v="110610"/>
    <n v="2.8790962792420664E-2"/>
    <n v="7228"/>
    <n v="1.2352071889775385E-2"/>
    <n v="3101"/>
    <n v="8.3325698762402853E-2"/>
    <n v="20919"/>
    <n v="1"/>
    <n v="66564"/>
    <n v="6051.272727272727"/>
    <n v="4397.3276590643445"/>
    <n v="0.30262828877078285"/>
    <n v="70709"/>
    <n v="6428.090909090909"/>
    <n v="0.32147322382508992"/>
    <n v="35825"/>
    <n v="3256.818181818182"/>
    <n v="0.16287570526430648"/>
    <n v="46855"/>
    <n v="0.21302278213982079"/>
    <n v="1"/>
    <n v="251051"/>
    <n v="-219953"/>
    <n v="31098"/>
    <n v="52723.544354838712"/>
    <n v="56134.496760259171"/>
    <n v="129883.76573088093"/>
    <n v="238741.8068459788"/>
    <n v="-213.45564516128798"/>
    <n v="-121.50323974082858"/>
    <n v="19273.765730880928"/>
    <n v="4.8011931191853194E-2"/>
    <n v="5.0670063814076585E-2"/>
    <n v="2.6581326222233914E-3"/>
    <n v="587391"/>
    <n v="0.90686784599375647"/>
    <n v="23633.751004016085"/>
    <n v="0.38759545107871685"/>
    <n v="0.33958351988686364"/>
    <n v="132.03212851405621"/>
    <n v="0.39178673149571575"/>
    <n v="8.3325698762402853E-2"/>
    <n v="-1721.7097132708011"/>
    <n v="32819.7097132708"/>
    <n v="1.8740541700747455"/>
    <n v="1.0647475298276241"/>
    <n v="0.79735800594490969"/>
    <n v="121.76623376623377"/>
    <n v="0.18663538484212372"/>
    <n v="2366.6586050414662"/>
    <n v="6428.090909090909"/>
    <n v="115.14545564793511"/>
    <n v="5.9259896729776251"/>
    <n v="5.9991396616002293"/>
  </r>
  <r>
    <x v="0"/>
    <s v="YEG"/>
    <s v="Alberta"/>
    <s v="SEA"/>
    <s v="Washington"/>
    <s v="YEGSEA"/>
    <s v="E175"/>
    <n v="73.466666666666669"/>
    <x v="148"/>
    <n v="558"/>
    <n v="63.666666666666664"/>
    <n v="15"/>
    <n v="955"/>
    <n v="9.6666666666666661"/>
    <n v="145"/>
    <n v="212"/>
    <n v="598"/>
    <n v="614916"/>
    <n v="0.8666061705989111"/>
    <n v="1102"/>
    <n v="23.707260726072608"/>
    <n v="1"/>
    <n v="145"/>
    <n v="0.8122605363984674"/>
    <n v="261"/>
    <n v="0.85919540229885061"/>
    <n v="696"/>
    <n v="43"/>
    <n v="5.9069767441860463"/>
    <n v="0.22228280925549551"/>
    <n v="40357"/>
    <n v="0.21795909824462842"/>
    <n v="39572"/>
    <n v="0.51557362150729524"/>
    <n v="93606"/>
    <n v="2.3039596380200159E-2"/>
    <n v="4183"/>
    <n v="1.9745864934979096E-2"/>
    <n v="3585"/>
    <n v="1.3990096774015874E-3"/>
    <n v="254"/>
    <n v="1"/>
    <n v="59179"/>
    <n v="3945.2666666666669"/>
    <n v="2496.239472108919"/>
    <n v="0.33940113441498482"/>
    <n v="47385"/>
    <n v="3159"/>
    <n v="0.27176063729116845"/>
    <n v="32813"/>
    <n v="2187.5333333333333"/>
    <n v="0.18818786095673967"/>
    <n v="34986"/>
    <n v="0.20065036733710706"/>
    <n v="1"/>
    <n v="181557"/>
    <n v="-174363"/>
    <n v="7194"/>
    <n v="40357"/>
    <n v="48718.358490566039"/>
    <n v="108946.11371237457"/>
    <n v="198021.47220294061"/>
    <n v="0"/>
    <n v="9146.3584905660391"/>
    <n v="15340.113712374572"/>
    <n v="1.1699158909509592E-2"/>
    <n v="1.4353881636184521E-2"/>
    <n v="2.6547227266749285E-3"/>
    <n v="532890"/>
    <n v="0.8666061705989111"/>
    <n v="27907.372774869116"/>
    <n v="0.29525496165329901"/>
    <n v="0.28355580274378939"/>
    <n v="189.84607329842933"/>
    <n v="0.34022593781080523"/>
    <n v="1.3990096774015874E-3"/>
    <n v="-1632.4314801960406"/>
    <n v="8826.4314801960409"/>
    <n v="1.7674428789581353"/>
    <n v="0.96281313727938334"/>
    <n v="0.85406114040395309"/>
    <n v="151.61685823754789"/>
    <n v="0.19269981328177926"/>
    <n v="1384.0907382400846"/>
    <n v="3159"/>
    <n v="40.28301755460582"/>
    <n v="8.1340314136125649"/>
    <n v="5.9069767441860463"/>
  </r>
  <r>
    <x v="1"/>
    <s v="GEG"/>
    <s v="Washington"/>
    <s v="BOI"/>
    <s v="Idaho"/>
    <s v="GEGBOI"/>
    <s v="E175"/>
    <n v="75.666666666666671"/>
    <x v="125"/>
    <n v="287"/>
    <n v="48.473684210526315"/>
    <n v="57"/>
    <n v="2763"/>
    <n v="8.3684210526315788"/>
    <n v="477"/>
    <n v="858"/>
    <n v="1429"/>
    <n v="1237831"/>
    <n v="0.64062137723162527"/>
    <n v="4313"/>
    <n v="61.157658102766803"/>
    <n v="0.83978873239436624"/>
    <n v="568"/>
    <n v="0.83953033268101762"/>
    <n v="1022"/>
    <n v="0.52459618208516889"/>
    <n v="2724"/>
    <n v="40"/>
    <n v="5.9749999999999996"/>
    <n v="0.25729308390738154"/>
    <n v="101930"/>
    <n v="0.28412547360556134"/>
    <n v="112560"/>
    <n v="0.40751155458737942"/>
    <n v="161441"/>
    <n v="2.5224465687103542E-2"/>
    <n v="9993"/>
    <n v="2.5242135181730751E-2"/>
    <n v="10000"/>
    <n v="6.0328703084336496E-4"/>
    <n v="239"/>
    <n v="1"/>
    <n v="152663"/>
    <n v="2678.2982456140353"/>
    <n v="2496.2205018294094"/>
    <n v="0.29757767256183493"/>
    <n v="185456"/>
    <n v="3253.6140350877195"/>
    <n v="0.36149928170301687"/>
    <n v="84646"/>
    <n v="1485.0175438596491"/>
    <n v="0.16499583836076245"/>
    <n v="90254"/>
    <n v="0.17592720737438575"/>
    <n v="1"/>
    <n v="396163"/>
    <n v="-513019"/>
    <n v="-116856"/>
    <n v="121375.76519916143"/>
    <n v="134074.96503496505"/>
    <n v="307743.37578726379"/>
    <n v="563194.1060213903"/>
    <n v="19445.765199161426"/>
    <n v="21514.965034965047"/>
    <n v="146302.37578726379"/>
    <n v="-9.4403840265755185E-2"/>
    <n v="-9.1749748027397868E-2"/>
    <n v="2.6540922383573168E-3"/>
    <n v="792981"/>
    <n v="0.64062137723162527"/>
    <n v="222107.20231632295"/>
    <n v="0.320046112918484"/>
    <n v="0.41444995318423922"/>
    <n v="143.29496923633732"/>
    <n v="0.49928560709525199"/>
    <n v="6.0328703084336496E-4"/>
    <n v="-3285.3176494980748"/>
    <n v="-113570.68235050193"/>
    <n v="2.0593287815290946"/>
    <n v="1.2638781023754613"/>
    <n v="0.68010933607333057"/>
    <n v="110.13698630136986"/>
    <n v="0.22782036686919274"/>
    <n v="1384.0621538804569"/>
    <n v="3253.6140350877195"/>
    <n v="45.178315941352253"/>
    <n v="7.2359753890698517"/>
    <n v="5.9749999999999996"/>
  </r>
  <r>
    <x v="3"/>
    <s v="SEA"/>
    <s v="Washington"/>
    <s v="ANC"/>
    <s v="Alaska"/>
    <s v="SEAANC"/>
    <s v="E175"/>
    <n v="73.466666666666669"/>
    <x v="152"/>
    <n v="1448"/>
    <n v="49.866666666666667"/>
    <n v="15"/>
    <n v="748"/>
    <n v="9.6666666666666661"/>
    <n v="145"/>
    <n v="207"/>
    <n v="396"/>
    <n v="1595696"/>
    <n v="0.67876588021778583"/>
    <n v="1102"/>
    <n v="53.303599907278624"/>
    <n v="1"/>
    <n v="145"/>
    <n v="0.7931034482758621"/>
    <n v="261"/>
    <n v="0.56896551724137934"/>
    <n v="696"/>
    <n v="2846"/>
    <n v="4.9992972593113141"/>
    <n v="0.29165960285906473"/>
    <n v="53332"/>
    <n v="0.24453534729324009"/>
    <n v="44715"/>
    <n v="0.37086903974143731"/>
    <n v="67816"/>
    <n v="1.2960947625740333E-2"/>
    <n v="2370"/>
    <n v="2.165626691895853E-3"/>
    <n v="396"/>
    <n v="7.7809435788621706E-2"/>
    <n v="14228"/>
    <n v="1"/>
    <n v="85585"/>
    <n v="5705.666666666667"/>
    <n v="1605.6138825309122"/>
    <n v="0.31574772647617644"/>
    <n v="39325"/>
    <n v="2621.6666666666665"/>
    <n v="0.14508125657154453"/>
    <n v="97724"/>
    <n v="6514.9333333333334"/>
    <n v="0.36053199535149694"/>
    <n v="48421"/>
    <n v="0.17863902160078213"/>
    <n v="1"/>
    <n v="182857"/>
    <n v="182857"/>
    <n v="-88198"/>
    <n v="53332"/>
    <n v="56379.782608695648"/>
    <n v="119191.75757575757"/>
    <n v="228903.54018445322"/>
    <n v="0"/>
    <n v="11664.782608695648"/>
    <n v="51375.757575757569"/>
    <n v="-5.5272432844351307E-2"/>
    <n v="-5.2638658817867848E-2"/>
    <n v="2.6337740264834597E-3"/>
    <n v="1083104"/>
    <n v="0.67876588021778583"/>
    <n v="79805.703208556166"/>
    <n v="0.11459388254404347"/>
    <n v="0.16986631538839478"/>
    <n v="225.43983957219251"/>
    <n v="0.15569049694212189"/>
    <n v="7.7809435788621706E-2"/>
    <n v="-4202.7026789635474"/>
    <n v="-83995.297321036458"/>
    <n v="2.4437228314934618"/>
    <n v="1.1382687318248597"/>
    <n v="0.64737363567120654"/>
    <n v="171.32183908045977"/>
    <n v="0.26480255062699265"/>
    <n v="1833.3470941923335"/>
    <n v="2621.6666666666665"/>
    <n v="14.032823323399221"/>
    <n v="3.6978609625668448"/>
    <n v="4.9992972593113141"/>
  </r>
  <r>
    <x v="2"/>
    <s v="OGG"/>
    <s v="Hawaii"/>
    <s v="SEA"/>
    <s v="Washington"/>
    <s v="OGGSEA"/>
    <s v="737-900"/>
    <n v="169.2"/>
    <x v="100"/>
    <n v="2640"/>
    <n v="144.6"/>
    <n v="5"/>
    <n v="723"/>
    <n v="22"/>
    <n v="110"/>
    <n v="205"/>
    <n v="409"/>
    <n v="2233440"/>
    <n v="0.85460992907801414"/>
    <n v="846"/>
    <n v="26.619991582491583"/>
    <n v="1.0091743119266054"/>
    <n v="109"/>
    <n v="1.0049019607843137"/>
    <n v="204"/>
    <n v="0.76879699248120303"/>
    <n v="532"/>
    <n v="4007"/>
    <n v="5.9990017469428496"/>
    <n v="0.21851093062770827"/>
    <n v="53755"/>
    <n v="0.25849776021723048"/>
    <n v="63592"/>
    <n v="0.40695348893929417"/>
    <n v="100113"/>
    <n v="1.1666382120761282E-2"/>
    <n v="2870"/>
    <n v="6.6583741859954637E-3"/>
    <n v="1638"/>
    <n v="9.7713063909010356E-2"/>
    <n v="24038"/>
    <n v="1"/>
    <n v="110688"/>
    <n v="22137.599999999999"/>
    <n v="4158.0779489352417"/>
    <n v="0.39388224241863512"/>
    <n v="27866"/>
    <n v="5573.2"/>
    <n v="9.9160907842202273E-2"/>
    <n v="59837"/>
    <n v="11967.4"/>
    <n v="0.21292942089118846"/>
    <n v="82627"/>
    <n v="0.29402742884797417"/>
    <n v="1"/>
    <n v="246006"/>
    <n v="-281018"/>
    <n v="-35012"/>
    <n v="53266.318181818184"/>
    <n v="63281.795121951218"/>
    <n v="130220.33251833741"/>
    <n v="246768.44582210682"/>
    <n v="-488.6818181818162"/>
    <n v="-310.20487804878212"/>
    <n v="30107.332518337411"/>
    <n v="-1.5676266208181102E-2"/>
    <n v="-1.3051754618695214E-2"/>
    <n v="2.6245115894858884E-3"/>
    <n v="1908720"/>
    <n v="0.85460992907801414"/>
    <n v="37762.190871369297"/>
    <n v="0.11014667956157317"/>
    <n v="0.12582294576975428"/>
    <n v="307.00968188105116"/>
    <n v="0.11629154616706483"/>
    <n v="9.7713063909010356E-2"/>
    <n v="-5861.6891644213629"/>
    <n v="-29150.310835578639"/>
    <n v="1.9163273304718276"/>
    <n v="1.2112942114213479"/>
    <n v="0.73123365009138319"/>
    <n v="311.72549019607845"/>
    <n v="0.33587392177426567"/>
    <n v="2247.8218978609971"/>
    <n v="5573.2"/>
    <n v="27.160038640866034"/>
    <n v="6.2351313969571232"/>
    <n v="5.9990017469428496"/>
  </r>
  <r>
    <x v="0"/>
    <s v="ANC"/>
    <s v="Alaska"/>
    <s v="HNL"/>
    <s v="Hawaii"/>
    <s v="ANCHNL"/>
    <s v="737-900"/>
    <n v="166.875"/>
    <x v="113"/>
    <n v="2777"/>
    <n v="135.375"/>
    <n v="8"/>
    <n v="1083"/>
    <n v="21.625"/>
    <n v="173"/>
    <n v="251"/>
    <n v="659"/>
    <n v="3707295"/>
    <n v="0.81123595505617974"/>
    <n v="1335"/>
    <n v="45.730867346938773"/>
    <n v="1"/>
    <n v="173"/>
    <n v="0.77708978328173373"/>
    <n v="323"/>
    <n v="0.78452380952380951"/>
    <n v="840"/>
    <n v="949"/>
    <n v="5.9968387776606953"/>
    <n v="0.23568812795392657"/>
    <n v="90360"/>
    <n v="0.21932350516969754"/>
    <n v="84086"/>
    <n v="0.50778062954500403"/>
    <n v="194677"/>
    <n v="1.2050455413314971E-2"/>
    <n v="4620"/>
    <n v="1.031331184074619E-2"/>
    <n v="3954"/>
    <n v="1.4843970077310713E-2"/>
    <n v="5691"/>
    <n v="1"/>
    <n v="190151"/>
    <n v="23768.875"/>
    <n v="4158.0449055867011"/>
    <n v="0.39706779038104945"/>
    <n v="43999"/>
    <n v="5499.875"/>
    <n v="9.1877432719132651E-2"/>
    <n v="102794"/>
    <n v="12849.25"/>
    <n v="0.21465144250847798"/>
    <n v="141944"/>
    <n v="0.29640333439133992"/>
    <n v="1"/>
    <n v="383388"/>
    <n v="-478888"/>
    <n v="-95500"/>
    <n v="90360"/>
    <n v="108206.28685258965"/>
    <n v="248146.7071320182"/>
    <n v="446712.99398460786"/>
    <n v="0"/>
    <n v="24120.286852589648"/>
    <n v="53469.7071320182"/>
    <n v="-2.5760021794866608E-2"/>
    <n v="-2.3143896224045838E-2"/>
    <n v="2.6161255708207695E-3"/>
    <n v="3007491"/>
    <n v="0.81123595505617974"/>
    <n v="87885.174515235471"/>
    <n v="0.10341448414544836"/>
    <n v="0.12917450594031496"/>
    <n v="348.7506925207756"/>
    <n v="0.1255854132231817"/>
    <n v="1.4843970077310713E-2"/>
    <n v="-9698.7492480759811"/>
    <n v="-85801.250751924017"/>
    <n v="1.8904511974085616"/>
    <n v="0.94222912045167317"/>
    <n v="0.83882373445527192"/>
    <n v="260.32817337461302"/>
    <n v="0.37023589679384855"/>
    <n v="2247.8034195185901"/>
    <n v="5499.875"/>
    <n v="23.682034976152625"/>
    <n v="7.9168975069252081"/>
    <n v="5.9968387776606953"/>
  </r>
  <r>
    <x v="2"/>
    <s v="LAX"/>
    <s v="California"/>
    <s v="HNL"/>
    <s v="Hawaii"/>
    <s v="LAXHNL"/>
    <s v="737-800"/>
    <n v="175"/>
    <x v="121"/>
    <n v="2556"/>
    <n v="168.5"/>
    <n v="2"/>
    <n v="337"/>
    <n v="20"/>
    <n v="40"/>
    <n v="77"/>
    <n v="220"/>
    <n v="894600"/>
    <n v="0.96285714285714286"/>
    <n v="350"/>
    <n v="11.463337250293771"/>
    <n v="0.95238095238095233"/>
    <n v="42"/>
    <n v="0.96250000000000002"/>
    <n v="80"/>
    <n v="0.96491228070175439"/>
    <n v="228"/>
    <n v="0"/>
    <e v="#DIV/0!"/>
    <n v="0.16645951559356958"/>
    <n v="20357"/>
    <n v="0.23360917134119416"/>
    <n v="28569"/>
    <n v="0.57294716012232816"/>
    <n v="70068"/>
    <n v="1.2592604706690434E-2"/>
    <n v="1540"/>
    <n v="1.439154823621764E-2"/>
    <n v="1760"/>
    <n v="0"/>
    <n v="0"/>
    <n v="1"/>
    <n v="47665"/>
    <n v="23832.5"/>
    <n v="4158.0387071643108"/>
    <n v="0.39475100830662457"/>
    <n v="11733"/>
    <n v="5866.5"/>
    <n v="9.7170116027727391E-2"/>
    <n v="25767"/>
    <n v="12883.5"/>
    <n v="0.21339660612686029"/>
    <n v="35582"/>
    <n v="0.29468226953878773"/>
    <n v="1"/>
    <n v="122294"/>
    <n v="-120747"/>
    <n v="1547"/>
    <n v="21374.850000000002"/>
    <n v="29682.077922077922"/>
    <n v="72615.927272727276"/>
    <n v="123672.8551948052"/>
    <n v="1017.8500000000022"/>
    <n v="1113.0779220779223"/>
    <n v="2547.9272727272764"/>
    <n v="1.7292644757433489E-3"/>
    <n v="4.3443187987956631E-3"/>
    <n v="2.6150543230523144E-3"/>
    <n v="861372"/>
    <n v="0.96285714285714286"/>
    <n v="4717.5727002967324"/>
    <n v="0.13670243684328193"/>
    <n v="0.13497317236753856"/>
    <n v="362.89020771513356"/>
    <n v="0.1419758246146845"/>
    <n v="0"/>
    <n v="-2339.4275974026004"/>
    <n v="3886.4275974026004"/>
    <n v="1.4256321046999569"/>
    <n v="1.0503838428828345"/>
    <n v="0.90391554461392565"/>
    <n v="357.11250000000001"/>
    <n v="0.29095458485289549"/>
    <n v="2247.7747480856565"/>
    <n v="5866.5"/>
    <n v="29.398070792287275"/>
    <n v="9.792284866468842"/>
    <e v="#DIV/0!"/>
  </r>
  <r>
    <x v="5"/>
    <s v="LAX"/>
    <s v="California"/>
    <s v="YVR"/>
    <s v="British Columbia"/>
    <s v="LAXYVR"/>
    <s v="A321"/>
    <n v="190"/>
    <x v="29"/>
    <n v="1080"/>
    <n v="178.2"/>
    <n v="5"/>
    <n v="891"/>
    <n v="22.2"/>
    <n v="111"/>
    <n v="175"/>
    <n v="605"/>
    <n v="1026000"/>
    <n v="0.93789473684210523"/>
    <n v="950"/>
    <n v="3.3178083653435761"/>
    <n v="0.88800000000000001"/>
    <n v="125"/>
    <n v="0.76086956521739135"/>
    <n v="230"/>
    <n v="1.0168067226890756"/>
    <n v="595"/>
    <n v="1599"/>
    <n v="5"/>
    <n v="0.18682854305992613"/>
    <n v="35563"/>
    <n v="0.17814458552883883"/>
    <n v="33910"/>
    <n v="0.55488544846100096"/>
    <n v="105623"/>
    <n v="1.907003377970171E-2"/>
    <n v="3630"/>
    <n v="1.907003377970171E-2"/>
    <n v="3630"/>
    <n v="4.2001355390830622E-2"/>
    <n v="7995"/>
    <n v="1"/>
    <n v="12776"/>
    <n v="2555.1999999999998"/>
    <n v="3850.7347601665897"/>
    <n v="0.19898141947139719"/>
    <n v="31052"/>
    <n v="6210.4"/>
    <n v="0.48362328095067514"/>
    <n v="12373"/>
    <n v="2474.6"/>
    <n v="0.19270484526609249"/>
    <n v="8006"/>
    <n v="0.12469045431183516"/>
    <n v="1"/>
    <n v="190351"/>
    <n v="190351"/>
    <n v="126144"/>
    <n v="40048.423423423425"/>
    <n v="44567.428571428565"/>
    <n v="103877.1652892562"/>
    <n v="188493.01728410818"/>
    <n v="4485.4234234234245"/>
    <n v="10657.428571428565"/>
    <n v="-1745.8347107438021"/>
    <n v="0.12294736842105262"/>
    <n v="0.12555887276493335"/>
    <n v="2.6115043438807301E-3"/>
    <n v="962280"/>
    <n v="0.93789473684210523"/>
    <n v="12075.200897867559"/>
    <n v="0.18552729044834307"/>
    <n v="6.2579922027290444E-2"/>
    <n v="204.66442199775534"/>
    <n v="0.18950409444236604"/>
    <n v="4.2001355390830622E-2"/>
    <n v="-2679.4034568216375"/>
    <n v="128823.40345682163"/>
    <n v="1.5436035089322431"/>
    <n v="0.79992143440318952"/>
    <n v="0.96313887642140517"/>
    <n v="147.43478260869566"/>
    <n v="4.2059143371981238E-2"/>
    <n v="3729.2690347167509"/>
    <n v="6210.4"/>
    <n v="268.55077264467997"/>
    <n v="8.1481481481481488"/>
    <n v="5"/>
  </r>
  <r>
    <x v="4"/>
    <s v="GEG"/>
    <s v="Washington"/>
    <s v="BOI"/>
    <s v="Idaho"/>
    <s v="GEGBOI"/>
    <s v="E175"/>
    <n v="74.535714285714292"/>
    <x v="125"/>
    <n v="287"/>
    <n v="61.214285714285715"/>
    <n v="28"/>
    <n v="1714"/>
    <n v="9.2142857142857135"/>
    <n v="258"/>
    <n v="361"/>
    <n v="1096"/>
    <n v="598969"/>
    <n v="0.82127455678006711"/>
    <n v="2087"/>
    <n v="29.635869565217394"/>
    <n v="0.93818181818181823"/>
    <n v="275"/>
    <n v="0.72929292929292933"/>
    <n v="495"/>
    <n v="0.8321943811693242"/>
    <n v="1317"/>
    <n v="253"/>
    <n v="4.9920948616600791"/>
    <n v="0.21803052940435261"/>
    <n v="48449"/>
    <n v="0.21535740644069626"/>
    <n v="47855"/>
    <n v="0.50670080823717889"/>
    <n v="112595"/>
    <n v="2.956636005256242E-2"/>
    <n v="6570"/>
    <n v="2.4661134412182959E-2"/>
    <n v="5480"/>
    <n v="5.683761453026839E-3"/>
    <n v="1263"/>
    <n v="1"/>
    <n v="47584"/>
    <n v="1699.4285714285713"/>
    <n v="1605.6218595268658"/>
    <n v="0.23392111847959138"/>
    <n v="74581"/>
    <n v="2663.6071428571427"/>
    <n v="0.36663733476223953"/>
    <n v="54333"/>
    <n v="1940.4642857142858"/>
    <n v="0.26709894355984448"/>
    <n v="26921"/>
    <n v="0.13234260319832464"/>
    <n v="1"/>
    <n v="222212"/>
    <n v="222212"/>
    <n v="18793"/>
    <n v="51641.375968992244"/>
    <n v="65618.35180055401"/>
    <n v="135298.91879562044"/>
    <n v="252558.64656516671"/>
    <n v="3192.3759689922445"/>
    <n v="17763.35180055401"/>
    <n v="22703.918795620441"/>
    <n v="3.1375580372273025E-2"/>
    <n v="3.397884212974811E-2"/>
    <n v="2.6032617574750852E-3"/>
    <n v="491918"/>
    <n v="0.82127455678006711"/>
    <n v="48082.833722287032"/>
    <n v="0.37099081922436722"/>
    <n v="0.33961523885209416"/>
    <n v="128.90840140023337"/>
    <n v="0.44915819303217203"/>
    <n v="5.683761453026839E-3"/>
    <n v="-1559.2730916130963"/>
    <n v="20352.273091613097"/>
    <n v="1.7601035211013238"/>
    <n v="0.9658467208623025"/>
    <n v="0.85412103634798486"/>
    <n v="96.676767676767682"/>
    <n v="0.12115007290335356"/>
    <n v="1833.3526499174764"/>
    <n v="2663.6071428571427"/>
    <n v="57.835320007335405"/>
    <n v="7.0303383897316216"/>
    <n v="4.9920948616600791"/>
  </r>
  <r>
    <x v="0"/>
    <s v="JNU"/>
    <s v="Alaska"/>
    <s v="ANC"/>
    <s v="Alaska"/>
    <s v="JNUANC"/>
    <s v="737-700"/>
    <n v="123"/>
    <x v="143"/>
    <n v="571"/>
    <n v="89.161290322580641"/>
    <n v="31"/>
    <n v="2764"/>
    <n v="16.870967741935484"/>
    <n v="523"/>
    <n v="913"/>
    <n v="1328"/>
    <n v="2177223"/>
    <n v="0.72488853920797269"/>
    <n v="3813"/>
    <n v="54.334686426116839"/>
    <n v="1"/>
    <n v="523"/>
    <n v="0.95802728226652678"/>
    <n v="953"/>
    <n v="0.56824989302524609"/>
    <n v="2337"/>
    <n v="16739"/>
    <n v="5.9998207778242429"/>
    <n v="0.275200622744321"/>
    <n v="194443"/>
    <n v="0.25119241384190788"/>
    <n v="177480"/>
    <n v="0.31267284693227654"/>
    <n v="220919"/>
    <n v="1.3152643125044229E-2"/>
    <n v="9293"/>
    <n v="5.6386667610218667E-3"/>
    <n v="3984"/>
    <n v="0.14214280659542849"/>
    <n v="100431"/>
    <n v="1"/>
    <n v="225927"/>
    <n v="7287.9677419354839"/>
    <n v="4158.0620936721662"/>
    <n v="0.32409228425478442"/>
    <n v="180396"/>
    <n v="5819.2258064516127"/>
    <n v="0.25877806419961352"/>
    <n v="122134"/>
    <n v="3939.8064516129034"/>
    <n v="0.17520122448921041"/>
    <n v="168650"/>
    <n v="0.24192842705639164"/>
    <n v="1"/>
    <n v="706550"/>
    <n v="-697107"/>
    <n v="9443"/>
    <n v="194443"/>
    <n v="185255.68455640745"/>
    <n v="388770.86069277104"/>
    <n v="768469.54524917854"/>
    <n v="0"/>
    <n v="7775.6845564074465"/>
    <n v="167851.86069277104"/>
    <n v="4.33717630210594E-3"/>
    <n v="6.9393005151320609E-3"/>
    <n v="2.602124213026121E-3"/>
    <n v="1578244"/>
    <n v="0.72488853920797269"/>
    <n v="230035.75651230104"/>
    <n v="0.32451889402233947"/>
    <n v="0.32018171772023352"/>
    <n v="219.29052098408104"/>
    <n v="0.38404644655705961"/>
    <n v="0.14214280659542849"/>
    <n v="-5665.4046854573708"/>
    <n v="15108.404685457372"/>
    <n v="2.3912141155650386"/>
    <n v="1.1978001439651433"/>
    <n v="0.60799806605079287"/>
    <n v="186.23294858342078"/>
    <n v="0.23869506758191211"/>
    <n v="2247.8090522538532"/>
    <n v="5819.2258064516127"/>
    <n v="50.869898803196904"/>
    <n v="4.8035455861070915"/>
    <n v="5.9998207778242429"/>
  </r>
  <r>
    <x v="2"/>
    <s v="LAX"/>
    <s v="California"/>
    <s v="OGG"/>
    <s v="Hawaii"/>
    <s v="LAXOGG"/>
    <s v="737-800"/>
    <n v="169.42857142857142"/>
    <x v="169"/>
    <n v="2486"/>
    <n v="121.78571428571429"/>
    <n v="14"/>
    <n v="1705"/>
    <n v="17.857142857142858"/>
    <n v="250"/>
    <n v="357"/>
    <n v="1098"/>
    <n v="5896792"/>
    <n v="0.71880269814502529"/>
    <n v="2372"/>
    <n v="80.611201298701289"/>
    <n v="0.83612040133779264"/>
    <n v="299"/>
    <n v="0.62631578947368416"/>
    <n v="570"/>
    <n v="0.73053892215568861"/>
    <n v="1503"/>
    <n v="7008"/>
    <n v="5.9994292237442925"/>
    <n v="0.22860411177203804"/>
    <n v="144887"/>
    <n v="0.18603953991069597"/>
    <n v="117910"/>
    <n v="0.49650199592925104"/>
    <n v="314678"/>
    <n v="1.212231180674987E-2"/>
    <n v="7683"/>
    <n v="1.039461020211742E-2"/>
    <n v="6588"/>
    <n v="6.633743037914766E-2"/>
    <n v="42044"/>
    <n v="1"/>
    <n v="335186"/>
    <n v="23941.857142857141"/>
    <n v="4158.0573741604831"/>
    <n v="0.39424788077032102"/>
    <n v="83598"/>
    <n v="5971.2857142857147"/>
    <n v="9.8328493244459192E-2"/>
    <n v="181199"/>
    <n v="12942.785714285714"/>
    <n v="0.21312740313647169"/>
    <n v="250208"/>
    <n v="0.29429622284874812"/>
    <n v="1"/>
    <n v="633790"/>
    <n v="-850191"/>
    <n v="-216401"/>
    <n v="173284.85200000001"/>
    <n v="188259.66386554623"/>
    <n v="430747.75409836066"/>
    <n v="792292.26996390685"/>
    <n v="28397.852000000014"/>
    <n v="70349.66386554623"/>
    <n v="116069.75409836066"/>
    <n v="-3.669808940183069E-2"/>
    <n v="-3.4095981219668656E-2"/>
    <n v="2.6021081821620343E-3"/>
    <n v="4238630"/>
    <n v="0.71880269814502529"/>
    <n v="231492.42346041056"/>
    <n v="0.10748047412898402"/>
    <n v="0.14417856353081471"/>
    <n v="347.06510263929619"/>
    <n v="0.1396078449876493"/>
    <n v="6.633743037914766E-2"/>
    <n v="-15344.090711707637"/>
    <n v="-201056.90928829237"/>
    <n v="1.9903970940264248"/>
    <n v="0.84968368798527771"/>
    <n v="0.85998108232501036"/>
    <n v="206.85964912280701"/>
    <n v="0.39478060556335692"/>
    <n v="2247.814163301884"/>
    <n v="5971.2857142857147"/>
    <n v="21.15090672922981"/>
    <n v="8.3700879765395886"/>
    <n v="5.9994292237442925"/>
  </r>
  <r>
    <x v="2"/>
    <s v="HNL"/>
    <s v="Hawaii"/>
    <s v="ANC"/>
    <s v="Alaska"/>
    <s v="HNLANC"/>
    <s v="737-Max 9"/>
    <n v="169.1"/>
    <x v="138"/>
    <n v="2777"/>
    <n v="129.19999999999999"/>
    <n v="10"/>
    <n v="1292"/>
    <n v="19.100000000000001"/>
    <n v="191"/>
    <n v="306"/>
    <n v="796"/>
    <n v="4695907"/>
    <n v="0.7640449438202247"/>
    <n v="1691"/>
    <n v="56.952836879432624"/>
    <n v="0.87214611872146119"/>
    <n v="219"/>
    <n v="0.74816625916870416"/>
    <n v="409"/>
    <n v="0.74812030075187974"/>
    <n v="1064"/>
    <n v="739"/>
    <n v="5.995940460081191"/>
    <n v="0.22723327020202019"/>
    <n v="97903"/>
    <n v="0.22489137700534759"/>
    <n v="96894"/>
    <n v="0.51543699866310155"/>
    <n v="222075"/>
    <n v="1.2916388146167558E-2"/>
    <n v="5565"/>
    <n v="9.2375965537730247E-3"/>
    <n v="3980"/>
    <n v="1.0284369429590018E-2"/>
    <n v="4431"/>
    <n v="0.99999999999999989"/>
    <n v="250439"/>
    <n v="25043.9"/>
    <n v="4397.3050987814977"/>
    <n v="0.40134455128205127"/>
    <n v="62487"/>
    <n v="6248.7"/>
    <n v="0.10013942307692307"/>
    <n v="134789"/>
    <n v="13478.9"/>
    <n v="0.21600801282051282"/>
    <n v="176285"/>
    <n v="0.2825080128205128"/>
    <n v="0.99999999999999989"/>
    <n v="430848"/>
    <n v="-624000"/>
    <n v="-193152"/>
    <n v="112255.2722513089"/>
    <n v="129508.64705882352"/>
    <n v="296843.9698492462"/>
    <n v="538607.8891593786"/>
    <n v="14352.272251308896"/>
    <n v="32614.647058823524"/>
    <n v="74768.969849246205"/>
    <n v="-4.1131990050058485E-2"/>
    <n v="-3.8539607169405639E-2"/>
    <n v="2.5923828806528465E-3"/>
    <n v="3587884"/>
    <n v="0.7640449438202247"/>
    <n v="131687.6029411765"/>
    <n v="9.1749687547048958E-2"/>
    <n v="0.13288167759710745"/>
    <n v="330.04411764705884"/>
    <n v="0.11884916011777416"/>
    <n v="1.0284369429590018E-2"/>
    <n v="-12173.588915937862"/>
    <n v="-180978.41108406213"/>
    <n v="1.814468854406083"/>
    <n v="0.96154853323490008"/>
    <n v="0.84714094999247525"/>
    <n v="236.90464547677263"/>
    <n v="0.40915821821152704"/>
    <n v="2366.677542074754"/>
    <n v="6248.7"/>
    <n v="22.685437122914941"/>
    <n v="7.3877708978328176"/>
    <n v="5.995940460081191"/>
  </r>
  <r>
    <x v="1"/>
    <s v="HNL"/>
    <s v="Hawaii"/>
    <s v="SFO"/>
    <s v="California"/>
    <s v="HNLSFO"/>
    <s v="A321"/>
    <n v="189"/>
    <x v="167"/>
    <n v="2399"/>
    <n v="175.5"/>
    <n v="4"/>
    <n v="702"/>
    <n v="24.75"/>
    <n v="99"/>
    <n v="140"/>
    <n v="463"/>
    <n v="1813644"/>
    <n v="0.9285714285714286"/>
    <n v="756"/>
    <n v="20.0778527262507"/>
    <n v="0.99"/>
    <n v="100"/>
    <n v="0.74468085106382975"/>
    <n v="188"/>
    <n v="0.98931623931623935"/>
    <n v="468"/>
    <n v="4878"/>
    <n v="6"/>
    <n v="0.21130931882361045"/>
    <n v="58292"/>
    <n v="0.17597268189414234"/>
    <n v="48544"/>
    <n v="0.48810814141904801"/>
    <n v="134650"/>
    <n v="1.1799420722755301E-2"/>
    <n v="3255"/>
    <n v="6.7135260149133076E-3"/>
    <n v="1852"/>
    <n v="0.10609691112553062"/>
    <n v="29268"/>
    <n v="1"/>
    <n v="90732"/>
    <n v="22683"/>
    <n v="4519.0091409213719"/>
    <n v="0.3898444179961244"/>
    <n v="27814"/>
    <n v="6953.5"/>
    <n v="0.11950725920451664"/>
    <n v="52264"/>
    <n v="13066"/>
    <n v="0.22456055925306889"/>
    <n v="61929"/>
    <n v="0.26608776354629005"/>
    <n v="1"/>
    <n v="275861"/>
    <n v="-232739"/>
    <n v="43122"/>
    <n v="58880.808080808085"/>
    <n v="65187.657142857148"/>
    <n v="136104.10367170625"/>
    <n v="260172.56889537149"/>
    <n v="588.80808080808492"/>
    <n v="16643.657142857148"/>
    <n v="1454.1036717062525"/>
    <n v="2.3776441242051912E-2"/>
    <n v="2.6352273226632607E-2"/>
    <n v="2.5758319845806954E-3"/>
    <n v="1684098"/>
    <n v="0.9285714285714286"/>
    <n v="18968.692307692312"/>
    <n v="0.15210316908941335"/>
    <n v="0.12832672784736143"/>
    <n v="351.27207977207979"/>
    <n v="0.1464243767286702"/>
    <n v="0.10609691112553062"/>
    <n v="-4671.6422238428713"/>
    <n v="47793.642223842871"/>
    <n v="1.8248988347150561"/>
    <n v="0.80836508561088338"/>
    <n v="0.90072111203770999"/>
    <n v="258.21276595744683"/>
    <n v="0.22449349491229278"/>
    <n v="2603.0672060696838"/>
    <n v="6953.5"/>
    <n v="34.963898260005323"/>
    <n v="7.2749287749287745"/>
    <n v="6"/>
  </r>
  <r>
    <x v="3"/>
    <s v="YYC"/>
    <s v="Alberta"/>
    <s v="SEA"/>
    <s v="Washington"/>
    <s v="YYCSEA"/>
    <s v="E175"/>
    <n v="74.416666666666671"/>
    <x v="157"/>
    <n v="452"/>
    <n v="59.75"/>
    <n v="24"/>
    <n v="1434"/>
    <n v="9.7916666666666661"/>
    <n v="235"/>
    <n v="319"/>
    <n v="880"/>
    <n v="807272"/>
    <n v="0.80291153415453531"/>
    <n v="1786"/>
    <n v="20.167272727272728"/>
    <n v="1"/>
    <n v="235"/>
    <n v="0.75413711583924348"/>
    <n v="423"/>
    <n v="0.78014184397163122"/>
    <n v="1128"/>
    <n v="186"/>
    <n v="5"/>
    <n v="0.25724630133447768"/>
    <n v="61744"/>
    <n v="0.20542123748536575"/>
    <n v="49305"/>
    <n v="0.4894612509842971"/>
    <n v="117480"/>
    <n v="2.1998258471204363E-2"/>
    <n v="5280"/>
    <n v="2.1998258471204363E-2"/>
    <n v="5280"/>
    <n v="3.8746932534507684E-3"/>
    <n v="930"/>
    <n v="1"/>
    <n v="32381"/>
    <n v="1349.2083333333333"/>
    <n v="1605.6211684096645"/>
    <n v="0.21386725844908094"/>
    <n v="63733"/>
    <n v="2655.5416666666665"/>
    <n v="0.420938265734081"/>
    <n v="36974"/>
    <n v="1540.5833333333333"/>
    <n v="0.24420271189575118"/>
    <n v="18319"/>
    <n v="0.12099176392108688"/>
    <n v="1"/>
    <n v="240019"/>
    <n v="240019"/>
    <n v="88612"/>
    <n v="61744"/>
    <n v="65379.357366771161"/>
    <n v="150588"/>
    <n v="277711.35736677115"/>
    <n v="0"/>
    <n v="16074.357366771161"/>
    <n v="33108"/>
    <n v="0.10976721600650091"/>
    <n v="0.11230572209897301"/>
    <n v="2.5385060924720954E-3"/>
    <n v="648168"/>
    <n v="0.80291153415453531"/>
    <n v="58688.513249651296"/>
    <n v="0.29732110119018124"/>
    <n v="0.18755388518368035"/>
    <n v="166.72873082287308"/>
    <n v="0.36886887350193159"/>
    <n v="3.8746932534507684E-3"/>
    <n v="-2049.2648902821315"/>
    <n v="90661.264890282138"/>
    <n v="2.0533691566497034"/>
    <n v="0.91094201027732447"/>
    <n v="0.81394483851064847"/>
    <n v="116.56028368794327"/>
    <n v="7.632312441931681E-2"/>
    <n v="1833.3663901911286"/>
    <n v="2655.5416666666665"/>
    <n v="71.105301117922821"/>
    <n v="7.3640167364016733"/>
    <n v="5"/>
  </r>
  <r>
    <x v="3"/>
    <s v="ANC"/>
    <s v="Alaska"/>
    <s v="JNU"/>
    <s v="Alaska"/>
    <s v="ANCJNU"/>
    <s v="737-700"/>
    <n v="122.0625"/>
    <x v="163"/>
    <n v="571"/>
    <n v="86.0625"/>
    <n v="32"/>
    <n v="2754"/>
    <n v="16.75"/>
    <n v="536"/>
    <n v="841"/>
    <n v="1377"/>
    <n v="2230326"/>
    <n v="0.70506912442396308"/>
    <n v="3906"/>
    <n v="51.865219224283308"/>
    <n v="1"/>
    <n v="536"/>
    <n v="0.86079836233367446"/>
    <n v="977"/>
    <n v="0.57518796992481203"/>
    <n v="2394"/>
    <n v="19303"/>
    <n v="4.9998963891623065"/>
    <n v="0.26278247565488866"/>
    <n v="165230"/>
    <n v="0.22222239893379306"/>
    <n v="139727"/>
    <n v="0.33959581469247152"/>
    <n v="213528"/>
    <n v="1.3144690197226017E-2"/>
    <n v="8265"/>
    <n v="8.759945989875487E-3"/>
    <n v="5508"/>
    <n v="0.15349467453174526"/>
    <n v="96513"/>
    <n v="1"/>
    <n v="190996"/>
    <n v="5968.625"/>
    <n v="3682.5449281158271"/>
    <n v="0.29363671304481515"/>
    <n v="165045"/>
    <n v="5157.65625"/>
    <n v="0.25373971865631484"/>
    <n v="169833"/>
    <n v="5307.28125"/>
    <n v="0.26110077638557921"/>
    <n v="124576"/>
    <n v="0.1915227919132908"/>
    <n v="1"/>
    <n v="628771"/>
    <n v="628771"/>
    <n v="-21679"/>
    <n v="165230"/>
    <n v="162322.56718192628"/>
    <n v="371231.68627450982"/>
    <n v="698784.2534564361"/>
    <n v="0"/>
    <n v="22595.567181926279"/>
    <n v="157703.68627450982"/>
    <n v="-9.720103697845069E-3"/>
    <n v="-7.1938579066407205E-3"/>
    <n v="2.5262457912043484E-3"/>
    <n v="1572534"/>
    <n v="0.70506912442396308"/>
    <n v="222643.86928104586"/>
    <n v="0.28191887643331065"/>
    <n v="0.29163898013115569"/>
    <n v="193.26724763979666"/>
    <n v="0.33847153702241095"/>
    <n v="0.15349467453174526"/>
    <n v="-5634.3516705136281"/>
    <n v="-16044.648329486372"/>
    <n v="2.3229043529375697"/>
    <n v="1.0776878475237215"/>
    <n v="0.67210619874468958"/>
    <n v="143.01637666325487"/>
    <n v="0.1981261858450851"/>
    <n v="3274.5065487062311"/>
    <n v="5157.65625"/>
    <n v="53.099168213109117"/>
    <n v="5.0010893246187367"/>
    <n v="4.9998963891623065"/>
  </r>
  <r>
    <x v="2"/>
    <s v="YYC"/>
    <s v="Alberta"/>
    <s v="SFO"/>
    <s v="California"/>
    <s v="YYCSFO"/>
    <s v="737-800"/>
    <n v="177.45454545454547"/>
    <x v="160"/>
    <n v="1018"/>
    <n v="160.18181818181819"/>
    <n v="11"/>
    <n v="1762"/>
    <n v="20.09090909090909"/>
    <n v="221"/>
    <n v="360"/>
    <n v="1181"/>
    <n v="1987136"/>
    <n v="0.9026639344262295"/>
    <n v="1952"/>
    <n v="7.6750268240343349"/>
    <n v="0.93644067796610164"/>
    <n v="236"/>
    <n v="0.8"/>
    <n v="450"/>
    <n v="0.93359683794466408"/>
    <n v="1265"/>
    <n v="0"/>
    <e v="#DIV/0!"/>
    <n v="0.1979896647813906"/>
    <n v="105439"/>
    <n v="0.19470357601568308"/>
    <n v="103689"/>
    <n v="0.58292585832638555"/>
    <n v="310436"/>
    <n v="1.551033897413942E-2"/>
    <n v="8260"/>
    <n v="8.8705619024012864E-3"/>
    <n v="4724"/>
    <n v="0"/>
    <n v="0"/>
    <n v="0.99999999999999989"/>
    <n v="31913"/>
    <n v="2901.181818181818"/>
    <n v="4158.0310703363912"/>
    <n v="0.22961140250527029"/>
    <n v="65999"/>
    <n v="5999.909090909091"/>
    <n v="0.47485736076035889"/>
    <n v="17252"/>
    <n v="1568.3636363636363"/>
    <n v="0.12412671688719089"/>
    <n v="23823"/>
    <n v="0.17140451984717994"/>
    <n v="1"/>
    <n v="532548"/>
    <n v="-138987"/>
    <n v="393561"/>
    <n v="112595.49321266969"/>
    <n v="129611.25"/>
    <n v="332516.12193056731"/>
    <n v="574722.86514323694"/>
    <n v="7156.4932126696949"/>
    <n v="25922.25"/>
    <n v="22080.121930567315"/>
    <n v="0.19805438580952689"/>
    <n v="0.20057783779557556"/>
    <n v="2.5234519860486693E-3"/>
    <n v="1793716"/>
    <n v="0.9026639344262295"/>
    <n v="57425.720771850203"/>
    <n v="0.26799776160262812"/>
    <n v="6.9943375793101226E-2"/>
    <n v="302.24063564131666"/>
    <n v="0.29689649866534051"/>
    <n v="0"/>
    <n v="-5014.4422857488189"/>
    <n v="398575.44228574884"/>
    <n v="1.6776736873511546"/>
    <n v="0.86524358885527097"/>
    <n v="0.92150940300415474"/>
    <n v="230.42"/>
    <n v="4.4733995808828503E-2"/>
    <n v="2247.809733508082"/>
    <n v="5999.909090909091"/>
    <n v="229.57574486675404"/>
    <n v="7.3688989784335979"/>
    <e v="#DIV/0!"/>
  </r>
  <r>
    <x v="4"/>
    <s v="YEG"/>
    <s v="Alberta"/>
    <s v="SEA"/>
    <s v="Washington"/>
    <s v="YEGSEA"/>
    <s v="E175"/>
    <n v="73.625"/>
    <x v="148"/>
    <n v="558"/>
    <n v="63.4375"/>
    <n v="16"/>
    <n v="1015"/>
    <n v="9.6875"/>
    <n v="155"/>
    <n v="189"/>
    <n v="671"/>
    <n v="657324"/>
    <n v="0.86162988115449912"/>
    <n v="1178"/>
    <n v="25.342244224422444"/>
    <n v="1"/>
    <n v="155"/>
    <n v="0.67741935483870963"/>
    <n v="279"/>
    <n v="0.9018817204301075"/>
    <n v="744"/>
    <n v="244"/>
    <n v="4.9918032786885247"/>
    <n v="0.23096729799170934"/>
    <n v="41621"/>
    <n v="0.18346531411796696"/>
    <n v="33061"/>
    <n v="0.54905301243597493"/>
    <n v="98941"/>
    <n v="2.2308174669678084E-2"/>
    <n v="4020"/>
    <n v="7.4471568175890519E-3"/>
    <n v="1342"/>
    <n v="6.7590439670815695E-3"/>
    <n v="1218"/>
    <n v="0.99999999999999989"/>
    <n v="40690"/>
    <n v="2543.125"/>
    <n v="1605.6194407907587"/>
    <n v="0.26732978995985784"/>
    <n v="42037"/>
    <n v="2627.3125"/>
    <n v="0.27617946376364078"/>
    <n v="46461"/>
    <n v="2903.8125"/>
    <n v="0.30524476213627316"/>
    <n v="23021"/>
    <n v="0.15124598414022825"/>
    <n v="1"/>
    <n v="180203"/>
    <n v="180203"/>
    <n v="27994"/>
    <n v="41621"/>
    <n v="48804.333333333336"/>
    <n v="109705.07302533532"/>
    <n v="200130.40635866867"/>
    <n v="0"/>
    <n v="15743.333333333336"/>
    <n v="10764.073025335325"/>
    <n v="4.2587825790629884E-2"/>
    <n v="4.5108215883516788E-2"/>
    <n v="2.5203900928869039E-3"/>
    <n v="566370"/>
    <n v="0.86162988115449912"/>
    <n v="28743.403940886696"/>
    <n v="0.2741463874740615"/>
    <n v="0.23155856168343161"/>
    <n v="176.33990147783251"/>
    <n v="0.3160213288133199"/>
    <n v="6.7590439670815695E-3"/>
    <n v="-1656.7128974167913"/>
    <n v="29650.71289741679"/>
    <n v="1.821876133922349"/>
    <n v="0.80398846287006276"/>
    <n v="0.90228013185657052"/>
    <n v="118.49820788530467"/>
    <n v="0.12775037041558687"/>
    <n v="1833.3419719483766"/>
    <n v="2627.3125"/>
    <n v="40.05170145988253"/>
    <n v="5.2827586206896555"/>
    <n v="4.9918032786885247"/>
  </r>
  <r>
    <x v="2"/>
    <s v="YYC"/>
    <s v="Alberta"/>
    <s v="SEA"/>
    <s v="Washington"/>
    <s v="YYCSEA"/>
    <s v="E175"/>
    <n v="76"/>
    <x v="157"/>
    <n v="452"/>
    <n v="65.227272727272734"/>
    <n v="22"/>
    <n v="1435"/>
    <n v="10"/>
    <n v="220"/>
    <n v="396"/>
    <n v="819"/>
    <n v="755744"/>
    <n v="0.85825358851674638"/>
    <n v="1672"/>
    <n v="18.88"/>
    <n v="1"/>
    <n v="220"/>
    <n v="1"/>
    <n v="396"/>
    <n v="0.77556818181818177"/>
    <n v="1056"/>
    <n v="149"/>
    <n v="5.9798657718120802"/>
    <n v="0.22830694098908766"/>
    <n v="69377"/>
    <n v="0.26435783016756836"/>
    <n v="80332"/>
    <n v="0.4720379365267412"/>
    <n v="143441"/>
    <n v="1.8889283786807778E-2"/>
    <n v="5740"/>
    <n v="1.347589148205189E-2"/>
    <n v="4095"/>
    <n v="2.9321170477431585E-3"/>
    <n v="891"/>
    <n v="1"/>
    <n v="47129"/>
    <n v="2142.2272727272725"/>
    <n v="2496.2394067796613"/>
    <n v="0.27239362378480853"/>
    <n v="71895"/>
    <n v="3267.9545454545455"/>
    <n v="0.4155347998474147"/>
    <n v="26131"/>
    <n v="1187.7727272727273"/>
    <n v="0.15103052861551977"/>
    <n v="27863"/>
    <n v="0.161041047752257"/>
    <n v="1"/>
    <n v="303876"/>
    <n v="-173018"/>
    <n v="130858"/>
    <n v="69377"/>
    <n v="80332"/>
    <n v="184949.56776556777"/>
    <n v="334658.5677655678"/>
    <n v="0"/>
    <n v="0"/>
    <n v="41508.567765567772"/>
    <n v="0.17315122581191514"/>
    <n v="0.17564777633729553"/>
    <n v="2.4965505253803921E-3"/>
    <n v="648620"/>
    <n v="0.85825358851674638"/>
    <n v="50040.031358885055"/>
    <n v="0.40208853791760174"/>
    <n v="0.22893731210568657"/>
    <n v="211.13937282229966"/>
    <n v="0.46712250624402579"/>
    <n v="2.9321170477431585E-3"/>
    <n v="-1886.7530802530805"/>
    <n v="132744.75308025308"/>
    <n v="1.7986191369606004"/>
    <n v="1.1570170750658555"/>
    <n v="0.77473960998351243"/>
    <n v="202.85858585858585"/>
    <n v="9.1692005949795305E-2"/>
    <n v="1384.0572033898306"/>
    <n v="3267.9545454545455"/>
    <n v="76.006355932203391"/>
    <n v="6.8536585365853657"/>
    <n v="5.9798657718120802"/>
  </r>
  <r>
    <x v="2"/>
    <s v="YYC"/>
    <s v="Alberta"/>
    <s v="SEA"/>
    <s v="Washington"/>
    <s v="YYCSEA"/>
    <s v="737-700"/>
    <n v="132"/>
    <x v="170"/>
    <n v="452"/>
    <n v="116.65217391304348"/>
    <n v="23"/>
    <n v="2683"/>
    <n v="14.565217391304348"/>
    <n v="335"/>
    <n v="697"/>
    <n v="1652"/>
    <n v="1372272"/>
    <n v="0.88372859025032935"/>
    <n v="3036"/>
    <n v="19.738181818181818"/>
    <n v="0.85677749360613809"/>
    <n v="391"/>
    <n v="0.97755960729312763"/>
    <n v="713"/>
    <n v="0.85507246376811596"/>
    <n v="1932"/>
    <n v="0"/>
    <e v="#DIV/0!"/>
    <n v="0.19317773331254989"/>
    <n v="121452"/>
    <n v="0.27217173050678695"/>
    <n v="171116"/>
    <n v="0.50836798121856641"/>
    <n v="319614"/>
    <n v="1.8399697155745291E-2"/>
    <n v="11568"/>
    <n v="7.8828578063514579E-3"/>
    <n v="4956"/>
    <n v="0"/>
    <n v="0"/>
    <n v="1"/>
    <n v="82073"/>
    <n v="3568.391304347826"/>
    <n v="4158.0830876934415"/>
    <n v="0.25438185948914727"/>
    <n v="134930"/>
    <n v="5866.521739130435"/>
    <n v="0.41820993872370499"/>
    <n v="44368"/>
    <n v="1929.0434782608695"/>
    <n v="0.13751677581926439"/>
    <n v="61266"/>
    <n v="0.18989142596788341"/>
    <n v="1"/>
    <n v="628706"/>
    <n v="-322637"/>
    <n v="306069"/>
    <n v="141754.42388059702"/>
    <n v="175044.05738880919"/>
    <n v="373785.86440677964"/>
    <n v="690584.3456761858"/>
    <n v="20302.423880597024"/>
    <n v="3928.0573888091894"/>
    <n v="54171.864406779641"/>
    <n v="0.22303814404141453"/>
    <n v="0.22552219795936596"/>
    <n v="2.4840539179514232E-3"/>
    <n v="1212716"/>
    <n v="0.88372859025032935"/>
    <n v="82718.307118896744"/>
    <n v="0.45814969627012719"/>
    <n v="0.23511155222871266"/>
    <n v="234.32948192322027"/>
    <n v="0.51842805735225728"/>
    <n v="0"/>
    <n v="-3408.7976380950372"/>
    <n v="309477.79763809504"/>
    <n v="1.5404553855283714"/>
    <n v="1.1902064545215891"/>
    <n v="0.82042688518867168"/>
    <n v="239.99438990182327"/>
    <n v="9.7447773681180072E-2"/>
    <n v="2247.8260869565215"/>
    <n v="5866.521739130435"/>
    <n v="135.92943994104644"/>
    <n v="6.1587774878866943"/>
    <e v="#DIV/0!"/>
  </r>
  <r>
    <x v="4"/>
    <s v="SFO"/>
    <s v="California"/>
    <s v="SEA"/>
    <s v="Washington"/>
    <s v="SFOSEA"/>
    <s v="737-800"/>
    <n v="157.85365853658536"/>
    <x v="171"/>
    <n v="679"/>
    <n v="90.58536585365853"/>
    <n v="41"/>
    <n v="3714"/>
    <n v="15.292682926829269"/>
    <n v="627"/>
    <n v="796"/>
    <n v="2292"/>
    <n v="4394488"/>
    <n v="0.57385661310259584"/>
    <n v="6472"/>
    <n v="87.089353219137635"/>
    <n v="0.736780258519389"/>
    <n v="851"/>
    <n v="0.49135802469135803"/>
    <n v="1620"/>
    <n v="0.57271364317841078"/>
    <n v="4002"/>
    <n v="9229"/>
    <n v="5"/>
    <n v="0.24568971032521769"/>
    <n v="172812"/>
    <n v="0.19155784609916474"/>
    <n v="134737"/>
    <n v="0.46781588768437887"/>
    <n v="329050"/>
    <n v="1.9555713524080327E-2"/>
    <n v="13755"/>
    <n v="9.775724186955749E-3"/>
    <n v="6876"/>
    <n v="6.5605118180202593E-2"/>
    <n v="46145"/>
    <n v="0.99999999999999989"/>
    <n v="320710"/>
    <n v="7822.1951219512193"/>
    <n v="3682.5396922287041"/>
    <n v="0.31219731579034465"/>
    <n v="212201"/>
    <n v="5175.6341463414637"/>
    <n v="0.206568496797814"/>
    <n v="285174"/>
    <n v="6955.4634146341459"/>
    <n v="0.27760455655637728"/>
    <n v="209182"/>
    <n v="0.20362963085546407"/>
    <n v="1"/>
    <n v="703375"/>
    <n v="703375"/>
    <n v="-323892"/>
    <n v="234550.25837320572"/>
    <n v="274213.49246231158"/>
    <n v="574545.41884816752"/>
    <n v="1083309.1696836848"/>
    <n v="61738.258373205725"/>
    <n v="139476.49246231158"/>
    <n v="245495.41884816752"/>
    <n v="-7.3704149379859502E-2"/>
    <n v="-7.1224823007302568E-2"/>
    <n v="2.4793263725569337E-3"/>
    <n v="2521806"/>
    <n v="0.57385661310259584"/>
    <n v="488056.09585352708"/>
    <n v="0.16005846414872449"/>
    <n v="0.23376261352858399"/>
    <n v="176.96015078082928"/>
    <n v="0.26061877876410794"/>
    <n v="6.5605118180202593E-2"/>
    <n v="-10895.369992284996"/>
    <n v="-312996.63000771502"/>
    <n v="2.0648285253088345"/>
    <n v="0.84569062013358443"/>
    <n v="0.83603501258015367"/>
    <n v="83.170987654320982"/>
    <n v="0.29739754753865294"/>
    <n v="3274.4989996932695"/>
    <n v="5175.6341463414637"/>
    <n v="42.645855810350184"/>
    <n v="5.5549273021001619"/>
    <n v="5"/>
  </r>
  <r>
    <x v="4"/>
    <s v="YYC"/>
    <s v="Alberta"/>
    <s v="SFO"/>
    <s v="California"/>
    <s v="YYCSFO"/>
    <s v="737-700"/>
    <n v="132"/>
    <x v="92"/>
    <n v="1018"/>
    <n v="116.36363636363636"/>
    <n v="11"/>
    <n v="1280"/>
    <n v="15.909090909090908"/>
    <n v="175"/>
    <n v="240"/>
    <n v="866"/>
    <n v="1478136"/>
    <n v="0.88154269972451793"/>
    <n v="1452"/>
    <n v="7.504470672389127"/>
    <n v="0.93582887700534756"/>
    <n v="187"/>
    <n v="0.70381231671554256"/>
    <n v="341"/>
    <n v="0.93722943722943719"/>
    <n v="924"/>
    <n v="0"/>
    <e v="#DIV/0!"/>
    <n v="0.20880816593901208"/>
    <n v="61840"/>
    <n v="0.19811113699828131"/>
    <n v="58672"/>
    <n v="0.56386646272078667"/>
    <n v="166993"/>
    <n v="1.7524488700250206E-2"/>
    <n v="5190"/>
    <n v="1.168974564166979E-2"/>
    <n v="3462"/>
    <n v="0"/>
    <n v="0"/>
    <n v="1"/>
    <n v="27636"/>
    <n v="2512.3636363636365"/>
    <n v="3682.6048373644708"/>
    <n v="0.2161240625317703"/>
    <n v="57635"/>
    <n v="5239.545454545455"/>
    <n v="0.45072768649654732"/>
    <n v="24574"/>
    <n v="2234"/>
    <n v="0.19217805444549585"/>
    <n v="18026"/>
    <n v="0.14097019652618656"/>
    <n v="1"/>
    <n v="296157"/>
    <n v="296157"/>
    <n v="168286"/>
    <n v="66080.457142857151"/>
    <n v="83363.133333333331"/>
    <n v="178177.28868360279"/>
    <n v="327620.87915979326"/>
    <n v="4240.4571428571508"/>
    <n v="24691.133333333331"/>
    <n v="11184.28868360279"/>
    <n v="0.11385014640060184"/>
    <n v="0.11631737411539651"/>
    <n v="2.4672277147946703E-3"/>
    <n v="1303040"/>
    <n v="0.88154269972451793"/>
    <n v="39796.096874999988"/>
    <n v="0.20035842439396645"/>
    <n v="8.6508277993364621E-2"/>
    <n v="231.37265625000001"/>
    <n v="0.2272815876719057"/>
    <n v="0"/>
    <n v="-3646.8981054357519"/>
    <n v="171932.89810543574"/>
    <n v="1.6701254300436719"/>
    <n v="0.86895588351619124"/>
    <n v="0.91274089643161493"/>
    <n v="172.05865102639297"/>
    <n v="6.0866364799751486E-2"/>
    <n v="3274.5813892529491"/>
    <n v="5239.545454545455"/>
    <n v="170.56499463838915"/>
    <n v="6.7593750000000004"/>
    <e v="#DIV/0!"/>
  </r>
  <r>
    <x v="4"/>
    <s v="SEA"/>
    <s v="Washington"/>
    <s v="ANC"/>
    <s v="Alaska"/>
    <s v="SEAANC"/>
    <s v="737-700"/>
    <n v="124"/>
    <x v="164"/>
    <n v="1448"/>
    <n v="101.38461538461539"/>
    <n v="13"/>
    <n v="1318"/>
    <n v="14.461538461538462"/>
    <n v="188"/>
    <n v="293"/>
    <n v="838"/>
    <n v="2334176"/>
    <n v="0.81761786600496278"/>
    <n v="1612"/>
    <n v="47.789434399629116"/>
    <n v="0.85067873303167418"/>
    <n v="221"/>
    <n v="0.72704714640198509"/>
    <n v="403"/>
    <n v="0.84817813765182182"/>
    <n v="988"/>
    <n v="10400"/>
    <n v="4.9998076923076926"/>
    <n v="0.20168834016853154"/>
    <n v="80014"/>
    <n v="0.19147461314122519"/>
    <n v="75962"/>
    <n v="0.4504349404241268"/>
    <n v="178697"/>
    <n v="1.2666332258690616E-2"/>
    <n v="5025"/>
    <n v="1.2666332258690616E-2"/>
    <n v="5025"/>
    <n v="0.13106944174873525"/>
    <n v="51998"/>
    <n v="1"/>
    <n v="175987"/>
    <n v="13537.461538461539"/>
    <n v="3682.5503840105252"/>
    <n v="0.34147368421052632"/>
    <n v="68114"/>
    <n v="5239.5384615384619"/>
    <n v="0.13216395828280378"/>
    <n v="156487"/>
    <n v="12037.461538461539"/>
    <n v="0.30363715740965319"/>
    <n v="114787"/>
    <n v="0.22272520009701674"/>
    <n v="1"/>
    <n v="396721"/>
    <n v="396721"/>
    <n v="-118654"/>
    <n v="94059.01063829787"/>
    <n v="104480.15699658703"/>
    <n v="210683.33651551313"/>
    <n v="409222.50415039802"/>
    <n v="14045.01063829787"/>
    <n v="28518.156996587029"/>
    <n v="31986.336515513132"/>
    <n v="-5.0833356182224475E-2"/>
    <n v="-4.8376567472916215E-2"/>
    <n v="2.4567887093082594E-3"/>
    <n v="1908464"/>
    <n v="0.81761786600496278"/>
    <n v="76895.722306525044"/>
    <n v="0.16996190518624132"/>
    <n v="0.22079526136846578"/>
    <n v="261.55007587253414"/>
    <n v="0.18062850543683298"/>
    <n v="0.13106944174873525"/>
    <n v="-5734.5772423383105"/>
    <n v="-112919.42275766168"/>
    <n v="1.74388591075995"/>
    <n v="0.90789516931452496"/>
    <n v="0.87117354300434968"/>
    <n v="188.49131513647643"/>
    <n v="0.28933935939867061"/>
    <n v="3274.5104010106147"/>
    <n v="5239.5384615384619"/>
    <n v="27.57931782532728"/>
    <n v="7.6251896813353568"/>
    <n v="4.9998076923076926"/>
  </r>
  <r>
    <x v="5"/>
    <s v="YVR"/>
    <s v="British Columbia"/>
    <s v="SFO"/>
    <s v="California"/>
    <s v="YVRSFO"/>
    <s v="737-900"/>
    <n v="179"/>
    <x v="146"/>
    <n v="800"/>
    <n v="145.6"/>
    <n v="15"/>
    <n v="2184"/>
    <n v="23"/>
    <n v="345"/>
    <n v="645"/>
    <n v="1194"/>
    <n v="2148000"/>
    <n v="0.81340782122905031"/>
    <n v="2685"/>
    <n v="15.818893528183716"/>
    <n v="1"/>
    <n v="345"/>
    <n v="1"/>
    <n v="645"/>
    <n v="0.70442477876106191"/>
    <n v="1695"/>
    <n v="0"/>
    <e v="#DIV/0!"/>
    <n v="0.24405167703785363"/>
    <n v="100951"/>
    <n v="0.2753828152574907"/>
    <n v="113911"/>
    <n v="0.45461094752517855"/>
    <n v="188048"/>
    <n v="1.7297399225424639E-2"/>
    <n v="7155"/>
    <n v="8.657160954052499E-3"/>
    <n v="3581"/>
    <n v="0"/>
    <n v="0"/>
    <n v="1"/>
    <n v="58254"/>
    <n v="3883.6"/>
    <n v="3682.5584479857466"/>
    <n v="0.25703091218750274"/>
    <n v="78593"/>
    <n v="5239.5333333333338"/>
    <n v="0.3467715604345179"/>
    <n v="51799"/>
    <n v="3453.2666666666669"/>
    <n v="0.22854987160367451"/>
    <n v="37996"/>
    <n v="0.16764765577430485"/>
    <n v="1"/>
    <n v="413646"/>
    <n v="413646"/>
    <n v="187004"/>
    <n v="100951"/>
    <n v="113911"/>
    <n v="266952.56281407038"/>
    <n v="481814.56281407038"/>
    <n v="0"/>
    <n v="0"/>
    <n v="78904.562814070377"/>
    <n v="8.7059590316573551E-2"/>
    <n v="8.9508521502609267E-2"/>
    <n v="2.448931186035716E-3"/>
    <n v="1747200"/>
    <n v="0.81340782122905031"/>
    <n v="94888.574175824178"/>
    <n v="0.19257262569832403"/>
    <n v="0.10551303538175047"/>
    <n v="189.39835164835165"/>
    <n v="0.23674793956043957"/>
    <n v="0"/>
    <n v="-5260.3041876046918"/>
    <n v="192264.30418760469"/>
    <n v="1.9499692994335773"/>
    <n v="1.1769071285467987"/>
    <n v="0.7393247750930565"/>
    <n v="176.6062015503876"/>
    <n v="9.1856321588991555E-2"/>
    <n v="3274.5020950872677"/>
    <n v="5239.5333333333338"/>
    <n v="138.0627536375334"/>
    <n v="4.9157509157509161"/>
    <e v="#DIV/0!"/>
  </r>
  <r>
    <x v="4"/>
    <s v="SEA"/>
    <s v="Washington"/>
    <s v="YEG"/>
    <s v="Alberta"/>
    <s v="SEAYEG"/>
    <s v="E175"/>
    <n v="73.625"/>
    <x v="137"/>
    <n v="558"/>
    <n v="62.9375"/>
    <n v="16"/>
    <n v="1007"/>
    <n v="9.6875"/>
    <n v="155"/>
    <n v="279"/>
    <n v="573"/>
    <n v="657324"/>
    <n v="0.85483870967741937"/>
    <n v="1178"/>
    <n v="24.872896039603962"/>
    <n v="1"/>
    <n v="155"/>
    <n v="1"/>
    <n v="279"/>
    <n v="0.77016129032258063"/>
    <n v="744"/>
    <n v="194"/>
    <n v="4.9896907216494846"/>
    <n v="0.24802357064954936"/>
    <n v="45710"/>
    <n v="0.25376973038085265"/>
    <n v="46769"/>
    <n v="0.46809769014145647"/>
    <n v="86269"/>
    <n v="1.8638393462725927E-2"/>
    <n v="3435"/>
    <n v="6.218223845206379E-3"/>
    <n v="1146"/>
    <n v="5.2523915202092276E-3"/>
    <n v="968"/>
    <n v="1"/>
    <n v="39936"/>
    <n v="2496"/>
    <n v="1605.6031407203952"/>
    <n v="0.26594214479782641"/>
    <n v="42037"/>
    <n v="2627.3125"/>
    <n v="0.27993314154813276"/>
    <n v="45601"/>
    <n v="2850.0625"/>
    <n v="0.30366656011933302"/>
    <n v="22594"/>
    <n v="0.15045815353470779"/>
    <n v="1"/>
    <n v="184297"/>
    <n v="184297"/>
    <n v="34129"/>
    <n v="45710"/>
    <n v="46769"/>
    <n v="112014.19895287958"/>
    <n v="204493.19895287958"/>
    <n v="0"/>
    <n v="0"/>
    <n v="25745.198952879582"/>
    <n v="5.1921122612288616E-2"/>
    <n v="5.4369040130217323E-2"/>
    <n v="2.4479175179287077E-3"/>
    <n v="561906"/>
    <n v="0.85483870967741937"/>
    <n v="31131.339622641506"/>
    <n v="0.28037467063426863"/>
    <n v="0.22845354802198004"/>
    <n v="182.05461767626613"/>
    <n v="0.32626275569223323"/>
    <n v="5.2523915202092276E-3"/>
    <n v="-1609.0749345549739"/>
    <n v="35738.07493455497"/>
    <n v="1.9434958712824761"/>
    <n v="1.1047346605898309"/>
    <n v="0.76416286242829756"/>
    <n v="167.63082437275986"/>
    <n v="0.12259559298306538"/>
    <n v="1833.3610982569796"/>
    <n v="2627.3125"/>
    <n v="40.485836405885365"/>
    <n v="4.5491559086395235"/>
    <n v="4.9896907216494846"/>
  </r>
  <r>
    <x v="0"/>
    <s v="SFO"/>
    <s v="California"/>
    <s v="YYC"/>
    <s v="Alberta"/>
    <s v="SFOYYC"/>
    <s v="737-800"/>
    <n v="163.23529411764707"/>
    <x v="145"/>
    <n v="1018"/>
    <n v="138.8235294117647"/>
    <n v="17"/>
    <n v="2360"/>
    <n v="19.058823529411764"/>
    <n v="324"/>
    <n v="618"/>
    <n v="1418"/>
    <n v="2824950"/>
    <n v="0.85045045045045042"/>
    <n v="2775"/>
    <n v="10.588087606837606"/>
    <n v="0.93371757925072041"/>
    <n v="347"/>
    <n v="0.9363636363636364"/>
    <n v="660"/>
    <n v="0.80203619909502266"/>
    <n v="1768"/>
    <n v="0"/>
    <e v="#DIV/0!"/>
    <n v="0.23480872937435546"/>
    <n v="174863"/>
    <n v="0.23650873367136474"/>
    <n v="176129"/>
    <n v="0.50583721854589203"/>
    <n v="376699"/>
    <n v="1.3324757218975592E-2"/>
    <n v="9923"/>
    <n v="9.5205611894121685E-3"/>
    <n v="7090"/>
    <n v="0"/>
    <n v="0"/>
    <n v="1"/>
    <n v="44026"/>
    <n v="2589.7647058823532"/>
    <n v="4158.0691088699305"/>
    <n v="0.22292887198780692"/>
    <n v="96798"/>
    <n v="5694"/>
    <n v="0.49014375484204181"/>
    <n v="23800"/>
    <n v="1400"/>
    <n v="0.12051304123267625"/>
    <n v="32865"/>
    <n v="0.16641433193747499"/>
    <n v="1"/>
    <n v="744704"/>
    <n v="-197489"/>
    <n v="547215"/>
    <n v="187276.11419753087"/>
    <n v="188098.93203883496"/>
    <n v="469678.30183356837"/>
    <n v="845053.34806993417"/>
    <n v="12413.114197530871"/>
    <n v="11969.932038834959"/>
    <n v="92979.301833568374"/>
    <n v="0.19370785323634046"/>
    <n v="0.1961516726078428"/>
    <n v="2.4438193715023426E-3"/>
    <n v="2402480"/>
    <n v="0.85045045045045042"/>
    <n v="130954.30508474575"/>
    <n v="0.26361670118055186"/>
    <n v="6.99088479442114E-2"/>
    <n v="315.55254237288136"/>
    <n v="0.30997302787119979"/>
    <n v="0"/>
    <n v="-6903.6675335255413"/>
    <n v="554118.6675335255"/>
    <n v="1.9216948842930714"/>
    <n v="1.0176604992553657"/>
    <n v="0.81250901902814621"/>
    <n v="266.86212121212122"/>
    <n v="4.4131628136816772E-2"/>
    <n v="2247.8091307660097"/>
    <n v="5694"/>
    <n v="222.89199784066315"/>
    <n v="7.2088983050847455"/>
    <e v="#DIV/0!"/>
  </r>
  <r>
    <x v="0"/>
    <s v="SEA"/>
    <s v="Washington"/>
    <s v="YEG"/>
    <s v="Alberta"/>
    <s v="SEAYEG"/>
    <s v="E175"/>
    <n v="73.466666666666669"/>
    <x v="137"/>
    <n v="558"/>
    <n v="63.666666666666664"/>
    <n v="15"/>
    <n v="955"/>
    <n v="9.6666666666666661"/>
    <n v="145"/>
    <n v="261"/>
    <n v="549"/>
    <n v="614916"/>
    <n v="0.8666061705989111"/>
    <n v="1102"/>
    <n v="23.268193069306932"/>
    <n v="1"/>
    <n v="145"/>
    <n v="1"/>
    <n v="261"/>
    <n v="0.78879310344827591"/>
    <n v="696"/>
    <n v="43"/>
    <n v="5.9069767441860463"/>
    <n v="0.25190920543607925"/>
    <n v="45191"/>
    <n v="0.24732711238948907"/>
    <n v="44369"/>
    <n v="0.46880609161956366"/>
    <n v="84101"/>
    <n v="2.1366377916764219E-2"/>
    <n v="3833"/>
    <n v="9.1753347380625887E-3"/>
    <n v="1646"/>
    <n v="1.4158779000412499E-3"/>
    <n v="254"/>
    <n v="1"/>
    <n v="58083"/>
    <n v="3872.2"/>
    <n v="2496.2402463738049"/>
    <n v="0.33766830221147359"/>
    <n v="47385"/>
    <n v="3159"/>
    <n v="0.275474966862777"/>
    <n v="32205"/>
    <n v="2147"/>
    <n v="0.18722530986210265"/>
    <n v="34339"/>
    <n v="0.19963142106364673"/>
    <n v="0.99999999999999989"/>
    <n v="179394"/>
    <n v="-172012"/>
    <n v="7382"/>
    <n v="45191"/>
    <n v="44369"/>
    <n v="106619.84699453552"/>
    <n v="196179.84699453553"/>
    <n v="0"/>
    <n v="0"/>
    <n v="22518.846994535517"/>
    <n v="1.2004891725048624E-2"/>
    <n v="1.4446292609563529E-2"/>
    <n v="2.4414008845149056E-3"/>
    <n v="532890"/>
    <n v="0.8666061705989111"/>
    <n v="27574.429319371731"/>
    <n v="0.29173740803621956"/>
    <n v="0.27973251631117096"/>
    <n v="187.58115183246073"/>
    <n v="0.33616693876785075"/>
    <n v="1.4158779000412499E-3"/>
    <n v="-1501.2564663023679"/>
    <n v="8883.2564663023677"/>
    <n v="1.9777129004209353"/>
    <n v="1.078744092097695"/>
    <n v="0.76678077787566967"/>
    <n v="169.99616858237547"/>
    <n v="0.19141665830518301"/>
    <n v="1384.0782524054955"/>
    <n v="3159"/>
    <n v="41.043152648571592"/>
    <n v="5.7371727748691104"/>
    <n v="5.9069767441860463"/>
  </r>
  <r>
    <x v="2"/>
    <s v="ANC"/>
    <s v="Alaska"/>
    <s v="HNL"/>
    <s v="Hawaii"/>
    <s v="ANCHNL"/>
    <s v="737-Max 9"/>
    <n v="169.1"/>
    <x v="140"/>
    <n v="2777"/>
    <n v="129.19999999999999"/>
    <n v="10"/>
    <n v="1292"/>
    <n v="21.9"/>
    <n v="219"/>
    <n v="364"/>
    <n v="710"/>
    <n v="4695907"/>
    <n v="0.7640449438202247"/>
    <n v="1691"/>
    <n v="57.925765306122443"/>
    <n v="1"/>
    <n v="219"/>
    <n v="0.88997555012224938"/>
    <n v="409"/>
    <n v="0.66729323308270672"/>
    <n v="1064"/>
    <n v="739"/>
    <n v="5.995940460081191"/>
    <n v="0.25887973961981048"/>
    <n v="114218"/>
    <n v="0.25647040691204237"/>
    <n v="113155"/>
    <n v="0.45368664168938871"/>
    <n v="200167"/>
    <n v="1.1264707015623265E-2"/>
    <n v="4970"/>
    <n v="9.6554631562485119E-3"/>
    <n v="4260"/>
    <n v="1.0043041606886656E-2"/>
    <n v="4431"/>
    <n v="1"/>
    <n v="254718"/>
    <n v="25471.8"/>
    <n v="4397.3178196935742"/>
    <n v="0.40202148697981194"/>
    <n v="62487"/>
    <n v="6248.7"/>
    <n v="9.8623248678568101E-2"/>
    <n v="137092"/>
    <n v="13709.2"/>
    <n v="0.21637233997219035"/>
    <n v="179296"/>
    <n v="0.28298292436942957"/>
    <n v="1"/>
    <n v="441201"/>
    <n v="-633593"/>
    <n v="-192392"/>
    <n v="114218"/>
    <n v="127143.94230769231"/>
    <n v="299968.57464788732"/>
    <n v="541330.51695557963"/>
    <n v="0"/>
    <n v="13988.942307692312"/>
    <n v="99801.574647887319"/>
    <n v="-4.0970146981190218E-2"/>
    <n v="-3.8546961919058882E-2"/>
    <n v="2.4231850621313361E-3"/>
    <n v="3587884"/>
    <n v="0.7640449438202247"/>
    <n v="134884.8529411765"/>
    <n v="9.395437345756634E-2"/>
    <n v="0.13492452043875655"/>
    <n v="338.05727554179566"/>
    <n v="0.12173470491242191"/>
    <n v="1.0043041606886656E-2"/>
    <n v="-11379.051695557962"/>
    <n v="-181012.94830444205"/>
    <n v="2.0640206700198203"/>
    <n v="1.094898968832096"/>
    <n v="0.74451672463659024"/>
    <n v="276.66259168704158"/>
    <n v="0.40638167184571206"/>
    <n v="2366.6843118171132"/>
    <n v="6248.7"/>
    <n v="22.304409672830726"/>
    <n v="7.143962848297214"/>
    <n v="5.995940460081191"/>
  </r>
  <r>
    <x v="0"/>
    <s v="GEG"/>
    <s v="Washington"/>
    <s v="BOI"/>
    <s v="Idaho"/>
    <s v="GEGBOI"/>
    <s v="E175"/>
    <n v="75.204081632653057"/>
    <x v="125"/>
    <n v="287"/>
    <n v="56.142857142857146"/>
    <n v="49"/>
    <n v="2751"/>
    <n v="7.6122448979591839"/>
    <n v="373"/>
    <n v="588"/>
    <n v="1790"/>
    <n v="1057595"/>
    <n v="0.74654002713704204"/>
    <n v="3685"/>
    <n v="52.26689723320159"/>
    <n v="0.76907216494845365"/>
    <n v="485"/>
    <n v="0.67353951890034369"/>
    <n v="873"/>
    <n v="0.76923076923076927"/>
    <n v="2327"/>
    <n v="150"/>
    <n v="5.9733333333333336"/>
    <n v="0.2090826627800908"/>
    <n v="82057"/>
    <n v="0.20923554382335105"/>
    <n v="82117"/>
    <n v="0.51554545408217867"/>
    <n v="202332"/>
    <n v="3.1926657867513288E-2"/>
    <n v="12530"/>
    <n v="3.1926657867513288E-2"/>
    <n v="12530"/>
    <n v="2.2830235793529054E-3"/>
    <n v="896"/>
    <n v="1"/>
    <n v="130469"/>
    <n v="2662.6326530612246"/>
    <n v="2496.2071006029023"/>
    <n v="0.29757685237137294"/>
    <n v="158495"/>
    <n v="3234.591836734694"/>
    <n v="0.36149923136224504"/>
    <n v="72341"/>
    <n v="1476.3469387755101"/>
    <n v="0.16499710335326773"/>
    <n v="77133"/>
    <n v="0.17592681291311429"/>
    <n v="1"/>
    <n v="392462"/>
    <n v="-438438"/>
    <n v="-45976"/>
    <n v="106696.09919571046"/>
    <n v="121918.60714285713"/>
    <n v="263031.59999999998"/>
    <n v="491646.30633856758"/>
    <n v="24639.099195710456"/>
    <n v="39801.60714285713"/>
    <n v="60699.599999999977"/>
    <n v="-4.3472217625839762E-2"/>
    <n v="-4.1057414413997878E-2"/>
    <n v="2.4148032118418844E-3"/>
    <n v="789537"/>
    <n v="0.74654002713704204"/>
    <n v="132941.70992366411"/>
    <n v="0.3710891220174074"/>
    <n v="0.41456133964324721"/>
    <n v="142.33587786259542"/>
    <n v="0.49594382530521053"/>
    <n v="2.2830235793529054E-3"/>
    <n v="-2553.8838028279097"/>
    <n v="-43422.116197172087"/>
    <n v="1.7011017836250384"/>
    <n v="0.94574757090218642"/>
    <n v="0.87422776344832309"/>
    <n v="94.063001145475369"/>
    <n v="0.19653622516320052"/>
    <n v="1384.0691494892624"/>
    <n v="3234.591836734694"/>
    <n v="52.633696385797272"/>
    <n v="9.10941475826972"/>
    <n v="5.9733333333333336"/>
  </r>
  <r>
    <x v="4"/>
    <s v="SFO"/>
    <s v="California"/>
    <s v="YYC"/>
    <s v="Alberta"/>
    <s v="SFOYYC"/>
    <s v="737-700"/>
    <n v="126.5"/>
    <x v="65"/>
    <n v="1018"/>
    <n v="107.58333333333333"/>
    <n v="12"/>
    <n v="1291"/>
    <n v="16.333333333333332"/>
    <n v="196"/>
    <n v="357"/>
    <n v="739"/>
    <n v="1545324"/>
    <n v="0.85046113306982873"/>
    <n v="1518"/>
    <n v="7.3795762108262108"/>
    <n v="1"/>
    <n v="196"/>
    <n v="1"/>
    <n v="357"/>
    <n v="0.76501035196687373"/>
    <n v="966"/>
    <n v="0"/>
    <e v="#DIV/0!"/>
    <n v="0.2124175679240306"/>
    <n v="64422"/>
    <n v="0.28286731733051967"/>
    <n v="85788"/>
    <n v="0.48038446320232131"/>
    <n v="145691"/>
    <n v="1.4590477446584016E-2"/>
    <n v="4425"/>
    <n v="9.7401740965444468E-3"/>
    <n v="2954"/>
    <n v="0"/>
    <n v="0"/>
    <n v="1"/>
    <n v="27176"/>
    <n v="2264.6666666666665"/>
    <n v="3682.5962932846246"/>
    <n v="0.21014375082159897"/>
    <n v="60255"/>
    <n v="5021.25"/>
    <n v="0.46593360707077736"/>
    <n v="24165"/>
    <n v="2013.75"/>
    <n v="0.18686060268633864"/>
    <n v="17725"/>
    <n v="0.13706203942128503"/>
    <n v="1"/>
    <n v="303280"/>
    <n v="303280"/>
    <n v="173959"/>
    <n v="64422"/>
    <n v="85788"/>
    <n v="190443.17456021652"/>
    <n v="340653.17456021649"/>
    <n v="0"/>
    <n v="0"/>
    <n v="44752.174560216517"/>
    <n v="0.11257121483908876"/>
    <n v="0.11498452614469071"/>
    <n v="2.4133113056019478E-3"/>
    <n v="1314238"/>
    <n v="0.85046113306982873"/>
    <n v="53326.537567776919"/>
    <n v="0.19625657790858098"/>
    <n v="8.3685363069492216E-2"/>
    <n v="234.91866769945779"/>
    <n v="0.23076489950830822"/>
    <n v="0"/>
    <n v="-3729.3478800180433"/>
    <n v="177688.34788001803"/>
    <n v="1.6872889919263538"/>
    <n v="1.2335866705815954"/>
    <n v="0.77422455091594722"/>
    <n v="240.30252100840337"/>
    <n v="5.844434186230546E-2"/>
    <n v="3274.5782833096464"/>
    <n v="5021.25"/>
    <n v="174.94229521012844"/>
    <n v="5.7157242447714953"/>
    <e v="#DIV/0!"/>
  </r>
  <r>
    <x v="4"/>
    <s v="GEG"/>
    <s v="Washington"/>
    <s v="SEA"/>
    <s v="Washington"/>
    <s v="GEGSEA"/>
    <s v="737-800"/>
    <n v="156.92105263157896"/>
    <x v="15"/>
    <n v="223"/>
    <n v="123.71052631578948"/>
    <n v="38"/>
    <n v="4701"/>
    <n v="17.44736842105263"/>
    <n v="663"/>
    <n v="947"/>
    <n v="3092"/>
    <n v="1329749"/>
    <n v="0.7883615629716586"/>
    <n v="5963"/>
    <n v="46.152963545764486"/>
    <n v="0.84137055837563457"/>
    <n v="788"/>
    <n v="0.6313333333333333"/>
    <n v="1500"/>
    <n v="0.84136054421768702"/>
    <n v="3675"/>
    <n v="3453"/>
    <n v="5"/>
    <n v="0.21721556052420093"/>
    <n v="109196"/>
    <n v="0.17562680522291271"/>
    <n v="88289"/>
    <n v="0.52360217064379322"/>
    <n v="263219"/>
    <n v="3.6910094925881425E-2"/>
    <n v="18555"/>
    <n v="1.2301375748943721E-2"/>
    <n v="6184"/>
    <n v="3.4343992934268007E-2"/>
    <n v="17265"/>
    <n v="1"/>
    <n v="169960"/>
    <n v="4472.6315789473683"/>
    <n v="3682.537088468232"/>
    <n v="0.27045348219201626"/>
    <n v="196482"/>
    <n v="5170.5789473684208"/>
    <n v="0.31265733753854869"/>
    <n v="151128"/>
    <n v="3977.0526315789475"/>
    <n v="0.24048654893336685"/>
    <n v="110856"/>
    <n v="0.17640263133606821"/>
    <n v="1"/>
    <n v="502708"/>
    <n v="502708"/>
    <n v="-125718"/>
    <n v="129783.48114630466"/>
    <n v="139845.30095036959"/>
    <n v="312849.23188874515"/>
    <n v="582478.01398541941"/>
    <n v="20587.481146304664"/>
    <n v="51556.300950369594"/>
    <n v="49630.231888745155"/>
    <n v="-9.4542654290396155E-2"/>
    <n v="-9.2132741355394301E-2"/>
    <n v="2.4099129350018539E-3"/>
    <n v="1048323"/>
    <n v="0.7883615629716586"/>
    <n v="130318.8823654541"/>
    <n v="0.37804728561555601"/>
    <n v="0.47258993990595216"/>
    <n v="103.26377366517762"/>
    <n v="0.46306624961963061"/>
    <n v="3.4343992934268007E-2"/>
    <n v="-3204.5793154057742"/>
    <n v="-122513.42068459422"/>
    <n v="1.7935906808172459"/>
    <n v="0.76183016571739481"/>
    <n v="0.92704905984759667"/>
    <n v="58.859333333333332"/>
    <n v="0.22051767626534688"/>
    <n v="3274.5026188869556"/>
    <n v="5170.5789473684208"/>
    <n v="101.85694782824876"/>
    <n v="5.2624973409912785"/>
    <n v="5"/>
  </r>
  <r>
    <x v="2"/>
    <s v="SEA"/>
    <s v="Washington"/>
    <s v="GEG"/>
    <s v="Washington"/>
    <s v="SEAGEG"/>
    <s v="737-700"/>
    <n v="120.9"/>
    <x v="48"/>
    <n v="223"/>
    <n v="108.85"/>
    <n v="20"/>
    <n v="2177"/>
    <n v="16.600000000000001"/>
    <n v="332"/>
    <n v="521"/>
    <n v="1325"/>
    <n v="539214"/>
    <n v="0.90033085194375517"/>
    <n v="2418"/>
    <n v="20.628956361724498"/>
    <n v="1"/>
    <n v="332"/>
    <n v="0.8611570247933884"/>
    <n v="605"/>
    <n v="0.89406207827260464"/>
    <n v="1482"/>
    <n v="3324"/>
    <n v="6"/>
    <n v="0.22237040110376802"/>
    <n v="67531"/>
    <n v="0.19027814822498165"/>
    <n v="57785"/>
    <n v="0.46060582112503995"/>
    <n v="139880"/>
    <n v="3.0541313918606986E-2"/>
    <n v="9275"/>
    <n v="3.0531435326503934E-2"/>
    <n v="9272"/>
    <n v="6.5672880301099482E-2"/>
    <n v="19944"/>
    <n v="1"/>
    <n v="85777"/>
    <n v="4288.8500000000004"/>
    <n v="4158.0872292285649"/>
    <n v="0.27618771633260886"/>
    <n v="114397"/>
    <n v="5719.85"/>
    <n v="0.36833937052241811"/>
    <n v="46370"/>
    <n v="2318.5"/>
    <n v="0.14930371085889077"/>
    <n v="64031"/>
    <n v="0.20616920228608226"/>
    <n v="1"/>
    <n v="303687"/>
    <n v="-310575"/>
    <n v="-6888"/>
    <n v="67531"/>
    <n v="67101.583493282145"/>
    <n v="156454.46037735848"/>
    <n v="291087.04387064063"/>
    <n v="0"/>
    <n v="9316.5834932821454"/>
    <n v="16574.460377358482"/>
    <n v="-1.2774149039156996E-2"/>
    <n v="-1.0373335644972068E-2"/>
    <n v="2.4008133941849277E-3"/>
    <n v="485471"/>
    <n v="0.90033085194375517"/>
    <n v="31411.145153881458"/>
    <n v="0.56320310674426111"/>
    <n v="0.57597725578341807"/>
    <n v="130.33670188332567"/>
    <n v="0.58446951517186396"/>
    <n v="6.5672880301099482E-2"/>
    <n v="-1294.5521935320314"/>
    <n v="-5593.4478064679688"/>
    <n v="1.8553848079083861"/>
    <n v="0.87122161572310952"/>
    <n v="0.86094680584476024"/>
    <n v="95.512396694214871"/>
    <n v="0.21084537698353897"/>
    <n v="2247.8112410008343"/>
    <n v="5719.85"/>
    <n v="105.53127176318344"/>
    <n v="8.5195222783647218"/>
    <n v="6"/>
  </r>
  <r>
    <x v="5"/>
    <s v="SFO"/>
    <s v="California"/>
    <s v="YYC"/>
    <s v="Alberta"/>
    <s v="SFOYYC"/>
    <s v="737-800"/>
    <n v="163.5625"/>
    <x v="145"/>
    <n v="1018"/>
    <n v="134.75"/>
    <n v="16"/>
    <n v="2156"/>
    <n v="17.8125"/>
    <n v="285"/>
    <n v="407"/>
    <n v="1464"/>
    <n v="2664106"/>
    <n v="0.82384409629346578"/>
    <n v="2617"/>
    <n v="9.946385327635328"/>
    <n v="0.87423312883435578"/>
    <n v="326"/>
    <n v="0.65645161290322585"/>
    <n v="620"/>
    <n v="0.87559808612440193"/>
    <n v="1672"/>
    <n v="0"/>
    <e v="#DIV/0!"/>
    <n v="0.19665015802480149"/>
    <n v="97003"/>
    <n v="0.182451239364495"/>
    <n v="89999"/>
    <n v="0.58530805206810776"/>
    <n v="288719"/>
    <n v="1.7789193495743771E-2"/>
    <n v="8775"/>
    <n v="1.7801357046851971E-2"/>
    <n v="8781"/>
    <n v="0"/>
    <n v="0"/>
    <n v="1"/>
    <n v="36628"/>
    <n v="2289.25"/>
    <n v="3682.543838135015"/>
    <n v="0.21014222523106579"/>
    <n v="81213"/>
    <n v="5075.8125"/>
    <n v="0.46593536468522845"/>
    <n v="32570"/>
    <n v="2035.625"/>
    <n v="0.18686066058140802"/>
    <n v="23890"/>
    <n v="0.13706174950229774"/>
    <n v="1"/>
    <n v="493277"/>
    <n v="493277"/>
    <n v="318976"/>
    <n v="110957.81754385965"/>
    <n v="137099.21375921374"/>
    <n v="329739.18579234974"/>
    <n v="577796.21709542314"/>
    <n v="13954.817543859652"/>
    <n v="47100.213759213744"/>
    <n v="41020.185792349745"/>
    <n v="0.11973097166554184"/>
    <n v="0.12212565906479095"/>
    <n v="2.3946873992491124E-3"/>
    <n v="2194808"/>
    <n v="0.82384409629346578"/>
    <n v="105473.42161410023"/>
    <n v="0.18515667169399416"/>
    <n v="6.5425700028452327E-2"/>
    <n v="228.79267161410019"/>
    <n v="0.22474722162485283"/>
    <n v="0"/>
    <n v="-6379.7010684639463"/>
    <n v="325355.70106846397"/>
    <n v="1.6375134840531305"/>
    <n v="0.79884645723832037"/>
    <n v="0.95029055066442647"/>
    <n v="145.15967741935484"/>
    <n v="4.8431205995819793E-2"/>
    <n v="3274.5564269973092"/>
    <n v="5075.8125"/>
    <n v="216.76216323629717"/>
    <n v="8.1428571428571423"/>
    <e v="#DIV/0!"/>
  </r>
  <r>
    <x v="4"/>
    <s v="BOI"/>
    <s v="Idaho"/>
    <s v="GEG"/>
    <s v="Washington"/>
    <s v="BOIGEG"/>
    <s v="E175"/>
    <n v="74.481481481481481"/>
    <x v="135"/>
    <n v="287"/>
    <n v="62.777777777777779"/>
    <n v="27"/>
    <n v="1695"/>
    <n v="9.1111111111111107"/>
    <n v="246"/>
    <n v="442"/>
    <n v="1008"/>
    <n v="577157"/>
    <n v="0.84286424664346093"/>
    <n v="2011"/>
    <n v="30.011683006535947"/>
    <n v="0.92830188679245285"/>
    <n v="265"/>
    <n v="0.92662473794549272"/>
    <n v="477"/>
    <n v="0.79432624113475181"/>
    <n v="1269"/>
    <n v="33"/>
    <n v="4.9393939393939394"/>
    <n v="0.21610450556144664"/>
    <n v="47892"/>
    <n v="0.23252036188886133"/>
    <n v="51530"/>
    <n v="0.51427024344020034"/>
    <n v="113970"/>
    <n v="2.7277034496762404E-2"/>
    <n v="6045"/>
    <n v="9.0923448322541341E-3"/>
    <n v="2015"/>
    <n v="7.3550978047514834E-4"/>
    <n v="163"/>
    <n v="1"/>
    <n v="48187"/>
    <n v="1784.7037037037037"/>
    <n v="1605.6080556863749"/>
    <n v="0.23814866067015913"/>
    <n v="71869"/>
    <n v="2661.8148148148148"/>
    <n v="0.35518928536127309"/>
    <n v="55022"/>
    <n v="2037.851851851852"/>
    <n v="0.2719284372837798"/>
    <n v="27262"/>
    <n v="0.13473361668478798"/>
    <n v="1"/>
    <n v="221615"/>
    <n v="221615"/>
    <n v="19275"/>
    <n v="51590.975609756097"/>
    <n v="55610.42986425339"/>
    <n v="143480.08928571429"/>
    <n v="250681.49475972378"/>
    <n v="3698.9756097560967"/>
    <n v="4080.4298642533904"/>
    <n v="29510.08928571429"/>
    <n v="3.3396458849151961E-2"/>
    <n v="3.5789382089289896E-2"/>
    <n v="2.3929232401379355E-3"/>
    <n v="486465"/>
    <n v="0.84286424664346093"/>
    <n v="41285.446607669641"/>
    <n v="0.38397697680180609"/>
    <n v="0.35058051795265416"/>
    <n v="130.65014749262536"/>
    <n v="0.45522699474782358"/>
    <n v="7.3550978047514834E-4"/>
    <n v="-1381.0923985082879"/>
    <n v="20656.092398508288"/>
    <n v="1.703142697079058"/>
    <n v="1.0180654525980197"/>
    <n v="0.84637507043718996"/>
    <n v="108.0293501048218"/>
    <n v="0.12301513886695395"/>
    <n v="1833.3526976150356"/>
    <n v="2661.8148148148148"/>
    <n v="56.478005569726392"/>
    <n v="4.7551622418879056"/>
    <n v="4.9393939393939394"/>
  </r>
  <r>
    <x v="3"/>
    <s v="GEG"/>
    <s v="Washington"/>
    <s v="LAX"/>
    <s v="California"/>
    <s v="GEGLAX"/>
    <s v="737-800"/>
    <n v="159"/>
    <x v="81"/>
    <n v="945"/>
    <n v="146"/>
    <n v="6"/>
    <n v="876"/>
    <n v="21"/>
    <n v="126"/>
    <n v="240"/>
    <n v="510"/>
    <n v="901530"/>
    <n v="0.91823899371069184"/>
    <n v="954"/>
    <n v="16.373519163763067"/>
    <n v="1"/>
    <n v="126"/>
    <n v="1"/>
    <n v="240"/>
    <n v="0.86734693877551017"/>
    <n v="588"/>
    <n v="76"/>
    <n v="4.9736842105263159"/>
    <n v="0.20008924383016213"/>
    <n v="34976"/>
    <n v="0.28396700266587338"/>
    <n v="49638"/>
    <n v="0.48168785254173291"/>
    <n v="84200"/>
    <n v="1.7505520531801697E-2"/>
    <n v="3060"/>
    <n v="1.4587933776501413E-2"/>
    <n v="2550"/>
    <n v="2.1624466539284445E-3"/>
    <n v="378"/>
    <n v="1"/>
    <n v="60296"/>
    <n v="10049.333333333334"/>
    <n v="3682.5314947225056"/>
    <n v="0.32649613376941239"/>
    <n v="31437"/>
    <n v="5239.5"/>
    <n v="0.170227858519786"/>
    <n v="53615"/>
    <n v="8935.8333333333339"/>
    <n v="0.29031926184236173"/>
    <n v="39328"/>
    <n v="0.21295674586843985"/>
    <n v="1"/>
    <n v="174802"/>
    <n v="174802"/>
    <n v="-9874"/>
    <n v="34976"/>
    <n v="49638"/>
    <n v="97077.647058823539"/>
    <n v="181691.64705882355"/>
    <n v="0"/>
    <n v="0"/>
    <n v="12877.647058823539"/>
    <n v="-1.0952491874923741E-2"/>
    <n v="-8.5717896134305874E-3"/>
    <n v="2.3807022614931537E-3"/>
    <n v="827820"/>
    <n v="0.91823899371069184"/>
    <n v="15530.904109589028"/>
    <n v="0.19389482324492807"/>
    <n v="0.2048473151198518"/>
    <n v="199.11415525114154"/>
    <n v="0.21070280978956776"/>
    <n v="2.1624466539284445E-3"/>
    <n v="-2146.2745098039231"/>
    <n v="-7727.7254901960769"/>
    <n v="1.5686986015039377"/>
    <n v="1.1688073856433709"/>
    <n v="0.80923504023145387"/>
    <n v="206.82499999999999"/>
    <n v="0.22498598414205787"/>
    <n v="3274.4945948246509"/>
    <n v="5239.5"/>
    <n v="53.501021450459653"/>
    <n v="6.404109589041096"/>
    <n v="4.9736842105263159"/>
  </r>
  <r>
    <x v="2"/>
    <s v="ANC"/>
    <s v="Alaska"/>
    <s v="JNU"/>
    <s v="Alaska"/>
    <s v="ANCJNU"/>
    <s v="737-700"/>
    <n v="124"/>
    <x v="163"/>
    <n v="571"/>
    <n v="91"/>
    <n v="39"/>
    <n v="3549"/>
    <n v="14.487179487179487"/>
    <n v="565"/>
    <n v="773"/>
    <n v="2211"/>
    <n v="2761356"/>
    <n v="0.7338709677419355"/>
    <n v="4836"/>
    <n v="64.214080944350769"/>
    <n v="0.85218702865761686"/>
    <n v="663"/>
    <n v="0.63937138130686522"/>
    <n v="1209"/>
    <n v="0.74595141700404854"/>
    <n v="2964"/>
    <n v="24676"/>
    <n v="6"/>
    <n v="0.19799166537842933"/>
    <n v="180588"/>
    <n v="0.17741933715528688"/>
    <n v="161824"/>
    <n v="0.42591100308190227"/>
    <n v="388473"/>
    <n v="1.6960878150288509E-2"/>
    <n v="15470"/>
    <n v="1.939263172089872E-2"/>
    <n v="17688"/>
    <n v="0.16232448451319428"/>
    <n v="148056"/>
    <n v="1"/>
    <n v="267006"/>
    <n v="6846.3076923076924"/>
    <n v="4158.0599780193515"/>
    <n v="0.31807065298318554"/>
    <n v="228795"/>
    <n v="5866.5384615384619"/>
    <n v="0.27255183422577745"/>
    <n v="144341"/>
    <n v="3701.0512820512822"/>
    <n v="0.17194608406644787"/>
    <n v="199313"/>
    <n v="0.23743142872458917"/>
    <n v="1"/>
    <n v="912099"/>
    <n v="-839455"/>
    <n v="72644"/>
    <n v="211911.22831858406"/>
    <n v="253098.59767141007"/>
    <n v="520775.2021709634"/>
    <n v="985785.0281609575"/>
    <n v="31323.228318584064"/>
    <n v="91274.597671410069"/>
    <n v="132302.2021709634"/>
    <n v="2.6307364932301378E-2"/>
    <n v="2.867428109884175E-2"/>
    <n v="2.3669161665403719E-3"/>
    <n v="2026479"/>
    <n v="0.7338709677419355"/>
    <n v="277070.5384615385"/>
    <n v="0.33030837023549298"/>
    <n v="0.30400100530319163"/>
    <n v="215.28402366863907"/>
    <n v="0.37702981378045369"/>
    <n v="0.16232448451319428"/>
    <n v="-6535.8981579732699"/>
    <n v="79179.898157973264"/>
    <n v="1.8022399114047476"/>
    <n v="0.88563317074505565"/>
    <n v="0.86720122648713904"/>
    <n v="133.84946236559139"/>
    <n v="0.2185212350852265"/>
    <n v="2247.8091701583153"/>
    <n v="5866.5384615384619"/>
    <n v="55.268251881945268"/>
    <n v="9.3429134967596514"/>
    <n v="6"/>
  </r>
  <r>
    <x v="4"/>
    <s v="ANC"/>
    <s v="Alaska"/>
    <s v="JNU"/>
    <s v="Alaska"/>
    <s v="ANCJNU"/>
    <s v="737-700"/>
    <n v="124"/>
    <x v="163"/>
    <n v="571"/>
    <n v="95.92307692307692"/>
    <n v="26"/>
    <n v="2494"/>
    <n v="17"/>
    <n v="442"/>
    <n v="584"/>
    <n v="1468"/>
    <n v="1840904"/>
    <n v="0.77357320099255578"/>
    <n v="3224"/>
    <n v="42.809387296233844"/>
    <n v="1"/>
    <n v="442"/>
    <n v="0.72456575682382129"/>
    <n v="806"/>
    <n v="0.74291497975708498"/>
    <n v="1976"/>
    <n v="13993"/>
    <n v="4.9998570713928396"/>
    <n v="0.25044245464839854"/>
    <n v="133583"/>
    <n v="0.19733102357008406"/>
    <n v="105254"/>
    <n v="0.3962950047620119"/>
    <n v="211379"/>
    <n v="1.6507682962496346E-2"/>
    <n v="8805"/>
    <n v="8.2566536929964685E-3"/>
    <n v="4404"/>
    <n v="0.13116718036401268"/>
    <n v="69963"/>
    <n v="1"/>
    <n v="157647"/>
    <n v="6063.3461538461543"/>
    <n v="3682.5334338263001"/>
    <n v="0.29363544926240498"/>
    <n v="136228"/>
    <n v="5239.5384615384619"/>
    <n v="0.25374012814781699"/>
    <n v="140180"/>
    <n v="5391.5384615384619"/>
    <n v="0.26110117717180747"/>
    <n v="102825"/>
    <n v="0.1915232454179705"/>
    <n v="1"/>
    <n v="533388"/>
    <n v="533388"/>
    <n v="-3492"/>
    <n v="133583"/>
    <n v="145264.93835616441"/>
    <n v="284526.50136239786"/>
    <n v="563374.43971856218"/>
    <n v="0"/>
    <n v="40010.938356164406"/>
    <n v="73147.501362397859"/>
    <n v="-1.8968941346208168E-3"/>
    <n v="4.6729632913132047E-4"/>
    <n v="2.3641904637521373E-3"/>
    <n v="1424074"/>
    <n v="0.77357320099255578"/>
    <n v="135645.64955894148"/>
    <n v="0.28974243089264839"/>
    <n v="0.29163932502726919"/>
    <n v="185.8159582999198"/>
    <n v="0.32542199351999967"/>
    <n v="0.13116718036401268"/>
    <n v="-4352.2476814831643"/>
    <n v="860.24768148316434"/>
    <n v="2.1642280986172389"/>
    <n v="0.9351422428345505"/>
    <n v="0.76603569467941934"/>
    <n v="130.58808933002481"/>
    <n v="0.19277711534567707"/>
    <n v="3274.5154475110262"/>
    <n v="5239.5384615384619"/>
    <n v="58.258250293140954"/>
    <n v="5.2963111467522053"/>
    <n v="4.9998570713928396"/>
  </r>
  <r>
    <x v="0"/>
    <s v="YYC"/>
    <s v="Alberta"/>
    <s v="SFO"/>
    <s v="California"/>
    <s v="YYCSFO"/>
    <s v="737-800"/>
    <n v="163.23529411764707"/>
    <x v="160"/>
    <n v="1018"/>
    <n v="138.8235294117647"/>
    <n v="17"/>
    <n v="2360"/>
    <n v="20.411764705882351"/>
    <n v="347"/>
    <n v="587"/>
    <n v="1426"/>
    <n v="2824950"/>
    <n v="0.85045045045045042"/>
    <n v="2775"/>
    <n v="11.256706008583691"/>
    <n v="1"/>
    <n v="347"/>
    <n v="0.8893939393939394"/>
    <n v="660"/>
    <n v="0.8065610859728507"/>
    <n v="1768"/>
    <n v="0"/>
    <e v="#DIV/0!"/>
    <n v="0.2162129631758388"/>
    <n v="159875"/>
    <n v="0.24640907289774733"/>
    <n v="182203"/>
    <n v="0.51231686981781988"/>
    <n v="378824"/>
    <n v="1.3490066037085172E-2"/>
    <n v="9975"/>
    <n v="1.1571028071508845E-2"/>
    <n v="8556"/>
    <n v="0"/>
    <n v="0"/>
    <n v="1"/>
    <n v="46806"/>
    <n v="2753.294117647059"/>
    <n v="4158.0547599189804"/>
    <n v="0.22961338651047108"/>
    <n v="96798"/>
    <n v="5694"/>
    <n v="0.47485614210657995"/>
    <n v="25303"/>
    <n v="1488.4117647058824"/>
    <n v="0.12412740928245204"/>
    <n v="34940"/>
    <n v="0.17140306210049694"/>
    <n v="1"/>
    <n v="739433"/>
    <n v="-203847"/>
    <n v="535586"/>
    <n v="159875"/>
    <n v="204861.97614991482"/>
    <n v="469678.00280504907"/>
    <n v="834414.97895496385"/>
    <n v="0"/>
    <n v="22658.976149914815"/>
    <n v="90854.002805049066"/>
    <n v="0.18959132020035752"/>
    <n v="0.19195498470987957"/>
    <n v="2.363664509522051E-3"/>
    <n v="2402480"/>
    <n v="0.85045045045045042"/>
    <n v="130027.41313559329"/>
    <n v="0.26175082744827344"/>
    <n v="7.2159507247915894E-2"/>
    <n v="313.31906779661017"/>
    <n v="0.30777904498684694"/>
    <n v="0"/>
    <n v="-6677.2340561743458"/>
    <n v="542263.23405617429"/>
    <n v="1.7735271439525524"/>
    <n v="1.0626698156677958"/>
    <n v="0.82478733184825725"/>
    <n v="276.06515151515151"/>
    <n v="4.7252421788045708E-2"/>
    <n v="2247.8156559037293"/>
    <n v="5694"/>
    <n v="209.65280590968663"/>
    <n v="7.8521186440677964"/>
    <e v="#DIV/0!"/>
  </r>
  <r>
    <x v="1"/>
    <s v="LAX"/>
    <s v="California"/>
    <s v="OGG"/>
    <s v="Hawaii"/>
    <s v="LAXOGG"/>
    <s v="A330-200"/>
    <n v="273.39999999999998"/>
    <x v="172"/>
    <n v="2486"/>
    <n v="192.46666666666667"/>
    <n v="15"/>
    <n v="2887"/>
    <n v="30.666666666666668"/>
    <n v="460"/>
    <n v="749"/>
    <n v="1678"/>
    <n v="10195086"/>
    <n v="0.70397464033162638"/>
    <n v="4101"/>
    <n v="83.439664502164504"/>
    <n v="0.86629001883239176"/>
    <n v="531"/>
    <n v="0.7580971659919028"/>
    <n v="988"/>
    <n v="0.65013560635412626"/>
    <n v="2581"/>
    <n v="160350"/>
    <n v="5.9999750545681323"/>
    <n v="0.12920726927978743"/>
    <n v="248586"/>
    <n v="0.11826925275945303"/>
    <n v="227542"/>
    <n v="0.23937696342698184"/>
    <n v="460545"/>
    <n v="6.1036460748092967E-3"/>
    <n v="11743"/>
    <n v="6.975298503273504E-3"/>
    <n v="13420"/>
    <n v="0.5000675699556949"/>
    <n v="962096"/>
    <n v="0.99999999999999989"/>
    <n v="413873"/>
    <n v="27591.533333333333"/>
    <n v="4960.1469812868645"/>
    <n v="0.31073249509920586"/>
    <n v="119398"/>
    <n v="7959.8666666666668"/>
    <n v="8.9643051008050742E-2"/>
    <n v="425527"/>
    <n v="28368.466666666667"/>
    <n v="0.3194822238756328"/>
    <n v="373129"/>
    <n v="0.28014223001711053"/>
    <n v="0.99999999999999989"/>
    <n v="1923932"/>
    <n v="-1331927"/>
    <n v="592005"/>
    <n v="286954.70869565214"/>
    <n v="300148.85981308413"/>
    <n v="708382.98271752091"/>
    <n v="1295486.5512262573"/>
    <n v="38368.708695652138"/>
    <n v="72606.859813084127"/>
    <n v="247837.98271752091"/>
    <n v="5.8067680841534831E-2"/>
    <n v="6.0413997823567531E-2"/>
    <n v="2.3463169820326993E-3"/>
    <n v="7177082"/>
    <n v="0.70397464033162638"/>
    <n v="404457.53515760321"/>
    <n v="0.18871169894986664"/>
    <n v="0.13064401810833179"/>
    <n v="333.16106685140284"/>
    <n v="0.13401491023789333"/>
    <n v="0.5000675699556949"/>
    <n v="-23920.903415083812"/>
    <n v="615925.90341508377"/>
    <n v="2.0491700517544604"/>
    <n v="1.0080927269883906"/>
    <n v="0.78105195205495992"/>
    <n v="230.30566801619435"/>
    <n v="0.19394084614217136"/>
    <n v="5099.8167662690139"/>
    <n v="7959.8666666666668"/>
    <n v="34.599851488198496"/>
    <n v="8.7159681330100458"/>
    <n v="5.9999750545681323"/>
  </r>
  <r>
    <x v="0"/>
    <s v="LAX"/>
    <s v="California"/>
    <s v="GEG"/>
    <s v="Washington"/>
    <s v="LAXGEG"/>
    <s v="E175"/>
    <n v="69.066666666666663"/>
    <x v="173"/>
    <n v="945"/>
    <n v="57.6"/>
    <n v="15"/>
    <n v="864"/>
    <n v="8.4666666666666668"/>
    <n v="127"/>
    <n v="200"/>
    <n v="537"/>
    <n v="979020"/>
    <n v="0.83397683397683398"/>
    <n v="1036"/>
    <n v="37.477772835112688"/>
    <n v="0.85810810810810811"/>
    <n v="148"/>
    <n v="0.75187969924812026"/>
    <n v="266"/>
    <n v="0.8619582664526485"/>
    <n v="623"/>
    <n v="0"/>
    <e v="#DIV/0!"/>
    <n v="0.24021880162100678"/>
    <n v="42027"/>
    <n v="0.23232525306796684"/>
    <n v="40646"/>
    <n v="0.49061176430241266"/>
    <n v="85834"/>
    <n v="2.1508633747349289E-2"/>
    <n v="3763"/>
    <n v="1.5335547261264454E-2"/>
    <n v="2683"/>
    <n v="0"/>
    <n v="0"/>
    <n v="1"/>
    <n v="93553"/>
    <n v="6236.8666666666668"/>
    <n v="2496.2262408600436"/>
    <n v="0.37581296322333141"/>
    <n v="48202"/>
    <n v="3213.4666666666667"/>
    <n v="0.19363287605198143"/>
    <n v="51872"/>
    <n v="3458.1333333333332"/>
    <n v="0.2083756803984976"/>
    <n v="55308"/>
    <n v="0.22217848032618956"/>
    <n v="1"/>
    <n v="174953"/>
    <n v="-248935"/>
    <n v="-73982"/>
    <n v="48976.346456692911"/>
    <n v="54059.18"/>
    <n v="99580.227188081932"/>
    <n v="202615.75364477484"/>
    <n v="6949.3464566929106"/>
    <n v="13413.18"/>
    <n v="13746.227188081932"/>
    <n v="-7.5567404138832714E-2"/>
    <n v="-7.3244758115613928E-2"/>
    <n v="2.3226460232187857E-3"/>
    <n v="816480"/>
    <n v="0.83397683397683398"/>
    <n v="34828.606481481489"/>
    <n v="0.17870217155931442"/>
    <n v="0.25426957569814712"/>
    <n v="202.49189814814815"/>
    <n v="0.21427714089751126"/>
    <n v="0"/>
    <n v="-2273.9169096516562"/>
    <n v="-71708.083090348344"/>
    <n v="1.747541444665303"/>
    <n v="0.94036614618673842"/>
    <n v="0.84787555586494823"/>
    <n v="152.80451127819549"/>
    <n v="0.31613061793738889"/>
    <n v="1384.0737075870595"/>
    <n v="3213.4666666666667"/>
    <n v="23.053664469371132"/>
    <n v="7.4606481481481479"/>
    <e v="#DIV/0!"/>
  </r>
  <r>
    <x v="3"/>
    <s v="HNL"/>
    <s v="Hawaii"/>
    <s v="SFO"/>
    <s v="California"/>
    <s v="HNLSFO"/>
    <s v="737-Max 9"/>
    <n v="178"/>
    <x v="174"/>
    <n v="2399"/>
    <n v="155"/>
    <n v="6"/>
    <n v="930"/>
    <n v="23"/>
    <n v="138"/>
    <n v="258"/>
    <n v="534"/>
    <n v="2562132"/>
    <n v="0.8707865168539326"/>
    <n v="1068"/>
    <n v="30.116779089376053"/>
    <n v="1"/>
    <n v="138"/>
    <n v="1"/>
    <n v="258"/>
    <n v="0.7946428571428571"/>
    <n v="672"/>
    <n v="1151"/>
    <n v="5"/>
    <n v="0.25456017373314227"/>
    <n v="79240"/>
    <n v="0.26651396482931877"/>
    <n v="82961"/>
    <n v="0.44326366445859383"/>
    <n v="137980"/>
    <n v="1.0312192802667678E-2"/>
    <n v="3210"/>
    <n v="6.8619451172891458E-3"/>
    <n v="2136"/>
    <n v="1.8488059058988312E-2"/>
    <n v="5755"/>
    <n v="1"/>
    <n v="102236"/>
    <n v="17039.333333333332"/>
    <n v="3394.6525190027578"/>
    <n v="0.34683783068603569"/>
    <n v="31437"/>
    <n v="5239.5"/>
    <n v="0.10665069919868642"/>
    <n v="88756"/>
    <n v="14792.666666666666"/>
    <n v="0.30110664052163411"/>
    <n v="72337"/>
    <n v="0.24540482959364376"/>
    <n v="1"/>
    <n v="311282"/>
    <n v="311282"/>
    <n v="16516"/>
    <n v="79240"/>
    <n v="82961"/>
    <n v="173637.75280898876"/>
    <n v="335838.75280898879"/>
    <n v="0"/>
    <n v="0"/>
    <n v="35657.752808988764"/>
    <n v="6.4461940290351941E-3"/>
    <n v="8.7657305718433429E-3"/>
    <n v="2.3195365428081488E-3"/>
    <n v="2231070"/>
    <n v="0.8707865168539326"/>
    <n v="45336.264516129042"/>
    <n v="0.12149335006939534"/>
    <n v="0.11504715604036014"/>
    <n v="328.52365591397847"/>
    <n v="0.13694191576239204"/>
    <n v="1.8488059058988312E-2"/>
    <n v="-5942.9588014981273"/>
    <n v="22458.958801498127"/>
    <n v="2.0429297512240079"/>
    <n v="1.1440429390546771"/>
    <n v="0.73052472627229192"/>
    <n v="321.55426356589146"/>
    <n v="0.23238414042572331"/>
    <n v="2947.0614947436202"/>
    <n v="5239.5"/>
    <n v="30.879796184050285"/>
    <n v="5.7483870967741932"/>
    <n v="5"/>
  </r>
  <r>
    <x v="1"/>
    <s v="GEG"/>
    <s v="Washington"/>
    <s v="LAX"/>
    <s v="California"/>
    <s v="GEGLAX"/>
    <s v="E175"/>
    <n v="70"/>
    <x v="175"/>
    <n v="945"/>
    <n v="58.466666666666669"/>
    <n v="15"/>
    <n v="877"/>
    <n v="8.0666666666666664"/>
    <n v="121"/>
    <n v="249"/>
    <n v="508"/>
    <n v="992250"/>
    <n v="0.83523809523809522"/>
    <n v="1050"/>
    <n v="40.933797909407666"/>
    <n v="0.80666666666666664"/>
    <n v="150"/>
    <n v="0.92222222222222228"/>
    <n v="270"/>
    <n v="0.80634920634920637"/>
    <n v="630"/>
    <n v="0"/>
    <e v="#DIV/0!"/>
    <n v="0.20282851059870505"/>
    <n v="37059"/>
    <n v="0.27395723300731756"/>
    <n v="50055"/>
    <n v="0.48432223566178284"/>
    <n v="88491"/>
    <n v="1.9446010366097281E-2"/>
    <n v="3553"/>
    <n v="1.9446010366097281E-2"/>
    <n v="3553"/>
    <n v="0"/>
    <n v="0"/>
    <n v="1"/>
    <n v="102180"/>
    <n v="6812"/>
    <n v="2496.2257405515834"/>
    <n v="0.38089628795729547"/>
    <n v="49019"/>
    <n v="3267.9333333333334"/>
    <n v="0.1827280792657924"/>
    <n v="56655"/>
    <n v="3777"/>
    <n v="0.21119278913897607"/>
    <n v="60408"/>
    <n v="0.22518284363793606"/>
    <n v="1"/>
    <n v="182711"/>
    <n v="-268262"/>
    <n v="-85551"/>
    <n v="45940.909090909096"/>
    <n v="54276.506024096379"/>
    <n v="109742.77559055117"/>
    <n v="209960.19070555666"/>
    <n v="8881.9090909090955"/>
    <n v="4221.5060240963794"/>
    <n v="21251.775590551173"/>
    <n v="-8.6219198790627366E-2"/>
    <n v="-8.3910963923368997E-2"/>
    <n v="2.3082348672583686E-3"/>
    <n v="828765"/>
    <n v="0.83523809523809522"/>
    <n v="36042.192702394532"/>
    <n v="0.18413807004283195"/>
    <n v="0.27035726883345929"/>
    <n v="208.33637400228051"/>
    <n v="0.22046177143098467"/>
    <n v="0"/>
    <n v="-2290.3460470371097"/>
    <n v="-83260.653952962894"/>
    <n v="1.4772529256000684"/>
    <n v="1.1085010867192469"/>
    <n v="0.83986788531078271"/>
    <n v="185.38888888888889"/>
    <n v="0.33062048809321826"/>
    <n v="1384.0640960163432"/>
    <n v="3267.9333333333334"/>
    <n v="21.424838270343887"/>
    <n v="8.1026225769669331"/>
    <e v="#DIV/0!"/>
  </r>
  <r>
    <x v="3"/>
    <s v="SEA"/>
    <s v="Washington"/>
    <s v="GEG"/>
    <s v="Washington"/>
    <s v="SEAGEG"/>
    <s v="737-800"/>
    <n v="156.92105263157896"/>
    <x v="20"/>
    <n v="223"/>
    <n v="120.65789473684211"/>
    <n v="38"/>
    <n v="4585"/>
    <n v="20.657894736842106"/>
    <n v="785"/>
    <n v="1500"/>
    <n v="2300"/>
    <n v="1329749"/>
    <n v="0.76890826765051146"/>
    <n v="5963"/>
    <n v="39.671069926393265"/>
    <n v="0.99619289340101524"/>
    <n v="788"/>
    <n v="1"/>
    <n v="1500"/>
    <n v="0.62585034013605445"/>
    <n v="3675"/>
    <n v="4797"/>
    <n v="4.9995830727538042"/>
    <n v="0.21902638037546693"/>
    <n v="109412"/>
    <n v="0.29913440018577164"/>
    <n v="149429"/>
    <n v="0.38778631455464851"/>
    <n v="193714"/>
    <n v="2.7625525986011073E-2"/>
    <n v="13800"/>
    <n v="1.8417017324007384E-2"/>
    <n v="9200"/>
    <n v="4.8010361574094461E-2"/>
    <n v="23983"/>
    <n v="1"/>
    <n v="146090"/>
    <n v="3844.4736842105262"/>
    <n v="3682.5323912629324"/>
    <n v="0.25730897331799824"/>
    <n v="196482"/>
    <n v="5170.5789473684208"/>
    <n v="0.34606462930704995"/>
    <n v="129903"/>
    <n v="3418.5"/>
    <n v="0.22879873749693974"/>
    <n v="95286"/>
    <n v="0.16782765987801204"/>
    <n v="1"/>
    <n v="499538"/>
    <n v="499538"/>
    <n v="-68223"/>
    <n v="109830.13503184714"/>
    <n v="149429"/>
    <n v="309521.28260869562"/>
    <n v="568780.41764054273"/>
    <n v="418.13503184713772"/>
    <n v="0"/>
    <n v="115807.28260869562"/>
    <n v="-5.1305171126280226E-2"/>
    <n v="-4.9005065149799291E-2"/>
    <n v="2.3001059764809345E-3"/>
    <n v="1022455"/>
    <n v="0.76890826765051146"/>
    <n v="142925.7993456925"/>
    <n v="0.37566337707341763"/>
    <n v="0.42696854819969782"/>
    <n v="103.71973827699018"/>
    <n v="0.46511093397753445"/>
    <n v="4.8010361574094461E-2"/>
    <n v="-3058.5636221195464"/>
    <n v="-65164.436377880455"/>
    <n v="1.8294990198628016"/>
    <n v="1.3126141235135325"/>
    <n v="0.69453975158579961"/>
    <n v="99.61933333333333"/>
    <n v="0.19074825138427906"/>
    <n v="3274.5020550498234"/>
    <n v="5170.5789473684208"/>
    <n v="115.57540566733209"/>
    <n v="5.0163576881134135"/>
    <n v="4.9995830727538042"/>
  </r>
  <r>
    <x v="1"/>
    <s v="OGG"/>
    <s v="Hawaii"/>
    <s v="LAX"/>
    <s v="California"/>
    <s v="OGGLAX"/>
    <s v="A330-200"/>
    <n v="273.39999999999998"/>
    <x v="176"/>
    <n v="2486"/>
    <n v="192.46666666666667"/>
    <n v="15"/>
    <n v="2887"/>
    <n v="30.4"/>
    <n v="456"/>
    <n v="848"/>
    <n v="1583"/>
    <n v="10195086"/>
    <n v="0.70397464033162638"/>
    <n v="4101"/>
    <n v="76.174548639180813"/>
    <n v="0.85875706214689262"/>
    <n v="531"/>
    <n v="0.8582995951417004"/>
    <n v="988"/>
    <n v="0.6133281673769857"/>
    <n v="2581"/>
    <n v="160350"/>
    <n v="5.9999750545681323"/>
    <n v="0.11984659282150903"/>
    <n v="227526"/>
    <n v="0.1343919362731284"/>
    <n v="255140"/>
    <n v="0.22648312305074014"/>
    <n v="429973"/>
    <n v="5.8352036922227658E-3"/>
    <n v="11078"/>
    <n v="6.670610178579988E-3"/>
    <n v="12664"/>
    <n v="0.50677253398381961"/>
    <n v="962096"/>
    <n v="0.99999999999999989"/>
    <n v="377837"/>
    <n v="25189.133333333335"/>
    <n v="4960.1475394323161"/>
    <n v="0.30809857862879386"/>
    <n v="119398"/>
    <n v="7959.8666666666668"/>
    <n v="9.7360380510963018E-2"/>
    <n v="388476"/>
    <n v="25898.400000000001"/>
    <n v="0.31677390893797941"/>
    <n v="340640"/>
    <n v="0.27776713192226371"/>
    <n v="1"/>
    <n v="1898477"/>
    <n v="-1226351"/>
    <n v="672126"/>
    <n v="264948.03947368421"/>
    <n v="297262.16981132078"/>
    <n v="701048.8395451674"/>
    <n v="1263259.0488301725"/>
    <n v="37422.039473684214"/>
    <n v="42122.169811320782"/>
    <n v="271075.8395451674"/>
    <n v="6.592646692730203E-2"/>
    <n v="6.8219205794047388E-2"/>
    <n v="2.2927388667453585E-3"/>
    <n v="7177082"/>
    <n v="0.70397464033162638"/>
    <n v="393753.56217526854"/>
    <n v="0.18621490784874203"/>
    <n v="0.12028844092143999"/>
    <n v="324.3439556633183"/>
    <n v="0.13046820420889715"/>
    <n v="0.50677253398381961"/>
    <n v="-23374.669922011493"/>
    <n v="695500.66992201144"/>
    <n v="1.9249583793761609"/>
    <n v="1.1601294183425437"/>
    <n v="0.74840729764774327"/>
    <n v="258.23886639676113"/>
    <n v="0.17942803626275167"/>
    <n v="5099.8136115004845"/>
    <n v="7959.8666666666668"/>
    <n v="37.899797919052652"/>
    <n v="8.2237616903359889"/>
    <n v="5.9999750545681323"/>
  </r>
  <r>
    <x v="0"/>
    <s v="OGG"/>
    <s v="Hawaii"/>
    <s v="SFO"/>
    <s v="California"/>
    <s v="OGGSFO"/>
    <s v="737-Max 9"/>
    <n v="181.61538461538461"/>
    <x v="149"/>
    <n v="2338"/>
    <n v="130.38461538461539"/>
    <n v="13"/>
    <n v="1695"/>
    <n v="23.46153846153846"/>
    <n v="305"/>
    <n v="570"/>
    <n v="820"/>
    <n v="5520018"/>
    <n v="0.71791613722998726"/>
    <n v="2361"/>
    <n v="64.105362811791395"/>
    <n v="1"/>
    <n v="305"/>
    <n v="1"/>
    <n v="570"/>
    <n v="0.55181695827725441"/>
    <n v="1486"/>
    <n v="1538"/>
    <n v="5.9973992197659296"/>
    <n v="0.29794547709345753"/>
    <n v="165293"/>
    <n v="0.30254913694896679"/>
    <n v="167847"/>
    <n v="0.36218581914141923"/>
    <n v="200932"/>
    <n v="1.0346518234386492E-2"/>
    <n v="5740"/>
    <n v="1.0346518234386492E-2"/>
    <n v="5740"/>
    <n v="1.6626530347383449E-2"/>
    <n v="9224"/>
    <n v="1"/>
    <n v="281891"/>
    <n v="21683.923076923078"/>
    <n v="4397.3076141478386"/>
    <n v="0.39195895353768501"/>
    <n v="87153"/>
    <n v="6704.0769230769229"/>
    <n v="0.12118300576346837"/>
    <n v="151717"/>
    <n v="11670.538461538461"/>
    <n v="0.21095684698651945"/>
    <n v="198424"/>
    <n v="0.27590119371232713"/>
    <n v="1"/>
    <n v="554776"/>
    <n v="-719185"/>
    <n v="-164409"/>
    <n v="165293"/>
    <n v="167847"/>
    <n v="364127.99024390243"/>
    <n v="697267.99024390243"/>
    <n v="0"/>
    <n v="0"/>
    <n v="163195.99024390243"/>
    <n v="-2.9784142008232581E-2"/>
    <n v="-2.7509957809726451E-2"/>
    <n v="2.2741841985061302E-3"/>
    <n v="3962910"/>
    <n v="0.71791613722998726"/>
    <n v="214358.48495575227"/>
    <n v="0.1005025708249502"/>
    <n v="0.1302867128331828"/>
    <n v="321.85958702064897"/>
    <n v="0.13766449402080794"/>
    <n v="1.6626530347383449E-2"/>
    <n v="-12553.537711069417"/>
    <n v="-151855.46228893058"/>
    <n v="2.3958013213175167"/>
    <n v="1.3017719373141883"/>
    <n v="0.59775948366693821"/>
    <n v="294.46842105263158"/>
    <n v="0.3576650756341298"/>
    <n v="2366.6818709915096"/>
    <n v="6704.0769230769229"/>
    <n v="26.440845596278656"/>
    <n v="6.772861356932153"/>
    <n v="5.9973992197659296"/>
  </r>
  <r>
    <x v="2"/>
    <s v="GEG"/>
    <s v="Washington"/>
    <s v="BOI"/>
    <s v="Idaho"/>
    <s v="GEGBOI"/>
    <s v="E175"/>
    <n v="75.629629629629633"/>
    <x v="125"/>
    <n v="287"/>
    <n v="56.592592592592595"/>
    <n v="54"/>
    <n v="3056"/>
    <n v="7.2037037037037033"/>
    <n v="389"/>
    <n v="801"/>
    <n v="1867"/>
    <n v="1172108"/>
    <n v="0.74828599412340846"/>
    <n v="4084"/>
    <n v="57.924654150197632"/>
    <n v="0.72304832713754652"/>
    <n v="538"/>
    <n v="0.8274793388429752"/>
    <n v="968"/>
    <n v="0.72392400155098879"/>
    <n v="2579"/>
    <n v="201"/>
    <n v="5.9850746268656714"/>
    <n v="0.204894798751205"/>
    <n v="92669"/>
    <n v="0.24308829122040523"/>
    <n v="109943"/>
    <n v="0.49156267411934307"/>
    <n v="222322"/>
    <n v="2.8904916466936117E-2"/>
    <n v="13073"/>
    <n v="2.8889439191997806E-2"/>
    <n v="13066"/>
    <n v="2.6598802501127628E-3"/>
    <n v="1203"/>
    <n v="0.99999999999999989"/>
    <n v="144592"/>
    <n v="2677.6296296296296"/>
    <n v="2496.2082574558913"/>
    <n v="0.29757624526907855"/>
    <n v="175652"/>
    <n v="3252.8148148148148"/>
    <n v="0.36149899464703572"/>
    <n v="80172"/>
    <n v="1484.6666666666667"/>
    <n v="0.16499725251544045"/>
    <n v="85483"/>
    <n v="0.1759275075684453"/>
    <n v="1"/>
    <n v="452276"/>
    <n v="-485899"/>
    <n v="-33623"/>
    <n v="128164.32390745501"/>
    <n v="132864.94881398251"/>
    <n v="307106.82271023031"/>
    <n v="568136.09543166775"/>
    <n v="35495.323907455007"/>
    <n v="22921.948813982512"/>
    <n v="84784.822710230306"/>
    <n v="-2.8685923140188446E-2"/>
    <n v="-2.6423426291654013E-2"/>
    <n v="2.2624968485344329E-3"/>
    <n v="877072"/>
    <n v="0.74828599412340846"/>
    <n v="151735.28926701564"/>
    <n v="0.38586546632221602"/>
    <n v="0.4145513894624045"/>
    <n v="147.60242146596858"/>
    <n v="0.51429415144936785"/>
    <n v="2.6598802501127628E-3"/>
    <n v="-2651.8906561419967"/>
    <n v="-30971.109343858003"/>
    <n v="1.6558568168110706"/>
    <n v="1.0918495651069897"/>
    <n v="0.82870827977203476"/>
    <n v="113.57747933884298"/>
    <n v="0.1890062705073893"/>
    <n v="1384.073865889909"/>
    <n v="3252.8148148148148"/>
    <n v="52.758191565129493"/>
    <n v="8.5533376963350793"/>
    <n v="5.9850746268656714"/>
  </r>
  <r>
    <x v="1"/>
    <s v="YYC"/>
    <s v="Alberta"/>
    <s v="SEA"/>
    <s v="Washington"/>
    <s v="YYCSEA"/>
    <s v="737-700"/>
    <n v="129"/>
    <x v="170"/>
    <n v="452"/>
    <n v="118"/>
    <n v="22"/>
    <n v="2596"/>
    <n v="13.954545454545455"/>
    <n v="307"/>
    <n v="559"/>
    <n v="1730"/>
    <n v="1282776"/>
    <n v="0.9147286821705426"/>
    <n v="2838"/>
    <n v="18.450909090909089"/>
    <n v="0.83879781420765032"/>
    <n v="366"/>
    <n v="0.83808095952023987"/>
    <n v="667"/>
    <n v="0.95791805094130678"/>
    <n v="1806"/>
    <n v="0"/>
    <e v="#DIV/0!"/>
    <n v="0.17692536237839068"/>
    <n v="111952"/>
    <n v="0.21319954991118331"/>
    <n v="134905"/>
    <n v="0.58253472068575329"/>
    <n v="368607"/>
    <n v="1.9138256917270894E-2"/>
    <n v="12110"/>
    <n v="8.2021101074018117E-3"/>
    <n v="5190"/>
    <n v="0"/>
    <n v="0"/>
    <n v="1"/>
    <n v="76720"/>
    <n v="3487.2727272727275"/>
    <n v="4158.060701616082"/>
    <n v="0.25438171846920032"/>
    <n v="126130"/>
    <n v="5733.181818181818"/>
    <n v="0.41821123762409068"/>
    <n v="41474"/>
    <n v="1885.1818181818182"/>
    <n v="0.13751599832887923"/>
    <n v="57270"/>
    <n v="0.18989104557782979"/>
    <n v="1"/>
    <n v="632764"/>
    <n v="-301594"/>
    <n v="331170"/>
    <n v="133467.20521172637"/>
    <n v="160968.93559928445"/>
    <n v="384800.13988439308"/>
    <n v="679236.28069540393"/>
    <n v="21515.205211726367"/>
    <n v="26063.93559928445"/>
    <n v="16193.13988439308"/>
    <n v="0.25816666354842932"/>
    <n v="0.2604264033873484"/>
    <n v="2.2597398389190837E-3"/>
    <n v="1173392"/>
    <n v="0.9147286821705426"/>
    <n v="58986.474576271256"/>
    <n v="0.49327708033202988"/>
    <n v="0.23511041678360056"/>
    <n v="243.74576271186442"/>
    <n v="0.53926053697315135"/>
    <n v="0"/>
    <n v="-2898.740031609268"/>
    <n v="334068.74003160925"/>
    <n v="1.4109561232721197"/>
    <n v="0.93296413694417524"/>
    <n v="0.94147451801807269"/>
    <n v="202.25637181409294"/>
    <n v="9.0507677427919417E-2"/>
    <n v="2247.8025226645645"/>
    <n v="5733.181818181818"/>
    <n v="140.69767441860466"/>
    <n v="6.6640986132511557"/>
    <e v="#DIV/0!"/>
  </r>
  <r>
    <x v="5"/>
    <s v="SEA"/>
    <s v="Washington"/>
    <s v="LAX"/>
    <s v="California"/>
    <s v="SEALAX"/>
    <s v="A321"/>
    <n v="185"/>
    <x v="177"/>
    <n v="954"/>
    <n v="152.66666666666666"/>
    <n v="15"/>
    <n v="2290"/>
    <n v="24.2"/>
    <n v="363"/>
    <n v="673"/>
    <n v="1255"/>
    <n v="2647350"/>
    <n v="0.82522522522522523"/>
    <n v="2775"/>
    <n v="38.965355805243441"/>
    <n v="1"/>
    <n v="363"/>
    <n v="0.98680351906158359"/>
    <n v="682"/>
    <n v="0.72501444251877523"/>
    <n v="1731"/>
    <n v="7764"/>
    <n v="4.9997424008243172"/>
    <n v="0.25816451946627994"/>
    <n v="145983"/>
    <n v="0.24933108149929703"/>
    <n v="140988"/>
    <n v="0.40610294182663825"/>
    <n v="229637"/>
    <n v="1.3316474052328614E-2"/>
    <n v="7530"/>
    <n v="4.4370562280600925E-3"/>
    <n v="2509"/>
    <n v="6.8647926927396033E-2"/>
    <n v="38818"/>
    <n v="1"/>
    <n v="150047"/>
    <n v="10003.133333333333"/>
    <n v="3850.7796707917823"/>
    <n v="0.31297022082518999"/>
    <n v="90050"/>
    <n v="6003.333333333333"/>
    <n v="0.18782760325303643"/>
    <n v="145311"/>
    <n v="9687.4"/>
    <n v="0.3030918029572679"/>
    <n v="94021"/>
    <n v="0.1961103729645057"/>
    <n v="1"/>
    <n v="565465"/>
    <n v="565465"/>
    <n v="86036"/>
    <n v="145983"/>
    <n v="142873.42644873701"/>
    <n v="316734.38007968129"/>
    <n v="605590.80652841832"/>
    <n v="0"/>
    <n v="1885.4264487370092"/>
    <n v="87097.380079681287"/>
    <n v="3.2498914008347972E-2"/>
    <n v="3.4739715980846714E-2"/>
    <n v="2.2408019724987419E-3"/>
    <n v="2184660"/>
    <n v="0.82522522522522523"/>
    <n v="111538.77510917035"/>
    <n v="0.21359661548340794"/>
    <n v="0.18109770147505996"/>
    <n v="229.97685589519651"/>
    <n v="0.24106588668259593"/>
    <n v="6.8647926927396033E-2"/>
    <n v="-5932.1871018945531"/>
    <n v="91968.187101894553"/>
    <n v="2.1609961534208653"/>
    <n v="1.110851765924858"/>
    <n v="0.71285816981367578"/>
    <n v="206.72727272727272"/>
    <n v="0.1662720062249653"/>
    <n v="3729.2358043974532"/>
    <n v="6003.333333333333"/>
    <n v="58.770154992190321"/>
    <n v="4.3838427947598255"/>
    <n v="4.9997424008243172"/>
  </r>
  <r>
    <x v="1"/>
    <s v="SFO"/>
    <s v="California"/>
    <s v="HNL"/>
    <s v="Hawaii"/>
    <s v="SFOHNL"/>
    <s v="A321"/>
    <n v="189"/>
    <x v="178"/>
    <n v="2399"/>
    <n v="175.5"/>
    <n v="4"/>
    <n v="702"/>
    <n v="25"/>
    <n v="100"/>
    <n v="188"/>
    <n v="414"/>
    <n v="1813644"/>
    <n v="0.9285714285714286"/>
    <n v="756"/>
    <n v="21.661073825503355"/>
    <n v="1"/>
    <n v="100"/>
    <n v="1"/>
    <n v="188"/>
    <n v="0.88461538461538458"/>
    <n v="468"/>
    <n v="4878"/>
    <n v="6"/>
    <n v="0.20118240120586436"/>
    <n v="56591"/>
    <n v="0.23174494830994127"/>
    <n v="65188"/>
    <n v="0.44239438021699873"/>
    <n v="124442"/>
    <n v="1.0327346671785902E-2"/>
    <n v="2905"/>
    <n v="1.0302461499082803E-2"/>
    <n v="2898"/>
    <n v="0.10404846209632695"/>
    <n v="29268"/>
    <n v="1"/>
    <n v="97887"/>
    <n v="24471.75"/>
    <n v="4519.028040278854"/>
    <n v="0.39328158522768364"/>
    <n v="27814"/>
    <n v="6953.5"/>
    <n v="0.11174858777491181"/>
    <n v="56385"/>
    <n v="14096.25"/>
    <n v="0.22653858206976352"/>
    <n v="66812"/>
    <n v="0.26843124492764103"/>
    <n v="1"/>
    <n v="281292"/>
    <n v="-248898"/>
    <n v="32394"/>
    <n v="56591"/>
    <n v="65188"/>
    <n v="140673.5652173913"/>
    <n v="262452.5652173913"/>
    <n v="0"/>
    <n v="0"/>
    <n v="16231.565217391297"/>
    <n v="1.7861278178076843E-2"/>
    <n v="2.0098702559238651E-2"/>
    <n v="2.2374243811618087E-3"/>
    <n v="1684098"/>
    <n v="0.9285714285714286"/>
    <n v="19386.461538461503"/>
    <n v="0.15509769282174451"/>
    <n v="0.13723641464366768"/>
    <n v="359.008547008547"/>
    <n v="0.14964924844041141"/>
    <n v="0.10404846209632695"/>
    <n v="-4057.8913043478242"/>
    <n v="36451.891304347824"/>
    <n v="1.7375770547597484"/>
    <n v="1.0646491514671952"/>
    <n v="0.81642789326536858"/>
    <n v="346.74468085106383"/>
    <n v="0.23751830837706014"/>
    <n v="2603.0565453137106"/>
    <n v="6953.5"/>
    <n v="32.408365608055774"/>
    <n v="8.266381766381766"/>
    <n v="6"/>
  </r>
  <r>
    <x v="2"/>
    <s v="YVR"/>
    <s v="British Columbia"/>
    <s v="SFO"/>
    <s v="California"/>
    <s v="YVRSFO"/>
    <s v="737-Max 9"/>
    <n v="179"/>
    <x v="58"/>
    <n v="800"/>
    <n v="159.15384615384616"/>
    <n v="13"/>
    <n v="2069"/>
    <n v="23"/>
    <n v="299"/>
    <n v="559"/>
    <n v="1211"/>
    <n v="1861600"/>
    <n v="0.88912763214439194"/>
    <n v="2327"/>
    <n v="13.709707724425888"/>
    <n v="1"/>
    <n v="299"/>
    <n v="1"/>
    <n v="559"/>
    <n v="0.82437031994554122"/>
    <n v="1469"/>
    <n v="1740"/>
    <n v="6"/>
    <n v="0.21056887886865153"/>
    <n v="111703"/>
    <n v="0.26404854453119991"/>
    <n v="140073"/>
    <n v="0.47832160186396522"/>
    <n v="253741"/>
    <n v="1.5966611496714307E-2"/>
    <n v="8470"/>
    <n v="1.1414147888147005E-2"/>
    <n v="6055"/>
    <n v="1.9680215351322004E-2"/>
    <n v="10440"/>
    <n v="1"/>
    <n v="60286"/>
    <n v="4637.3846153846152"/>
    <n v="4397.3220444803137"/>
    <n v="0.27318660304426834"/>
    <n v="85508"/>
    <n v="6577.5384615384619"/>
    <n v="0.38748034457600927"/>
    <n v="32447"/>
    <n v="2495.9230769230771"/>
    <n v="0.14703390022521604"/>
    <n v="42436"/>
    <n v="0.19229915215450635"/>
    <n v="1"/>
    <n v="530482"/>
    <n v="-220677"/>
    <n v="309805"/>
    <n v="111703"/>
    <n v="140073"/>
    <n v="307799.77621800161"/>
    <n v="559575.77621800161"/>
    <n v="0"/>
    <n v="0"/>
    <n v="54058.776218001614"/>
    <n v="0.16641867211001291"/>
    <n v="0.16865243199472751"/>
    <n v="2.233759884714609E-3"/>
    <n v="1655200"/>
    <n v="0.88912763214439194"/>
    <n v="64848.156597390072"/>
    <n v="0.28496024924795876"/>
    <n v="0.11854157713794586"/>
    <n v="251.34944417593042"/>
    <n v="0.31418680521991305"/>
    <n v="1.9680215351322004E-2"/>
    <n v="-4158.3674013847394"/>
    <n v="313963.36740138475"/>
    <n v="1.7197062396129799"/>
    <n v="1.1534618645769557"/>
    <n v="0.79511412665568471"/>
    <n v="250.5778175313059"/>
    <n v="7.9995174200067104E-2"/>
    <n v="2366.7171213424799"/>
    <n v="6577.5384615384619"/>
    <n v="150.91496052200793"/>
    <n v="7.0202996616723059"/>
    <n v="6"/>
  </r>
  <r>
    <x v="3"/>
    <s v="LAX"/>
    <s v="California"/>
    <s v="SFO"/>
    <s v="California"/>
    <s v="LAXSFO"/>
    <s v="737-Max 9"/>
    <n v="173.64705882352942"/>
    <x v="117"/>
    <n v="337"/>
    <n v="150.70588235294119"/>
    <n v="17"/>
    <n v="2562"/>
    <n v="22.352941176470587"/>
    <n v="380"/>
    <n v="710"/>
    <n v="1473"/>
    <n v="994824"/>
    <n v="0.86788617886178865"/>
    <n v="2952"/>
    <n v="22.052657596755111"/>
    <n v="1"/>
    <n v="380"/>
    <n v="1"/>
    <n v="710"/>
    <n v="0.7906602254428341"/>
    <n v="1863"/>
    <n v="1530"/>
    <n v="5"/>
    <n v="0.19685191219401904"/>
    <n v="59204"/>
    <n v="0.26498068188619273"/>
    <n v="79694"/>
    <n v="0.47356311138006479"/>
    <n v="142426"/>
    <n v="2.9376167898016319E-2"/>
    <n v="8835"/>
    <n v="9.7920559660054397E-3"/>
    <n v="2945"/>
    <n v="2.5436070675701736E-2"/>
    <n v="7650"/>
    <n v="1"/>
    <n v="74861"/>
    <n v="4403.588235294118"/>
    <n v="3394.6475462900785"/>
    <n v="0.26805670437170798"/>
    <n v="86452"/>
    <n v="5085.411764705882"/>
    <n v="0.30956089561110456"/>
    <n v="64991"/>
    <n v="3823"/>
    <n v="0.23271494201014778"/>
    <n v="52969"/>
    <n v="0.18966745800703971"/>
    <n v="1"/>
    <n v="300754"/>
    <n v="300754"/>
    <n v="21481"/>
    <n v="59204"/>
    <n v="79694"/>
    <n v="180135.53156822812"/>
    <n v="319033.53156822815"/>
    <n v="0"/>
    <n v="0"/>
    <n v="37709.531568228122"/>
    <n v="2.1592764147226041E-2"/>
    <n v="2.3822513066942028E-2"/>
    <n v="2.2297489197159875E-3"/>
    <n v="863394"/>
    <n v="0.86788617886178865"/>
    <n v="44617.704918032803"/>
    <n v="0.30231880211977191"/>
    <n v="0.28072603797254592"/>
    <n v="114.40437158469945"/>
    <n v="0.33947884743234258"/>
    <n v="2.5436070675701736E-2"/>
    <n v="-2218.2077393075365"/>
    <n v="23699.207739307538"/>
    <n v="1.6354004635224866"/>
    <n v="1.1782133517145585"/>
    <n v="0.80247790882668735"/>
    <n v="112.24507042253521"/>
    <n v="0.17612068334918238"/>
    <n v="2947.0824418714483"/>
    <n v="5085.411764705882"/>
    <n v="116.17647391292104"/>
    <n v="4.5979703356752539"/>
    <n v="5"/>
  </r>
  <r>
    <x v="0"/>
    <s v="BOI"/>
    <s v="Idaho"/>
    <s v="GEG"/>
    <s v="Washington"/>
    <s v="BOIGEG"/>
    <s v="E175"/>
    <n v="75.204081632653057"/>
    <x v="135"/>
    <n v="287"/>
    <n v="56.142857142857146"/>
    <n v="49"/>
    <n v="2751"/>
    <n v="8.4489795918367339"/>
    <n v="414"/>
    <n v="638"/>
    <n v="1700"/>
    <n v="1057595"/>
    <n v="0.74654002713704204"/>
    <n v="3685"/>
    <n v="54.927042483660131"/>
    <n v="0.85360824742268038"/>
    <n v="485"/>
    <n v="0.7308132875143184"/>
    <n v="873"/>
    <n v="0.73055436183927802"/>
    <n v="2327"/>
    <n v="150"/>
    <n v="5.9733333333333336"/>
    <n v="0.20206116486638612"/>
    <n v="75387"/>
    <n v="0.23052614650620493"/>
    <n v="86007"/>
    <n v="0.51489452947010106"/>
    <n v="192102"/>
    <n v="3.1895789219759309E-2"/>
    <n v="11900"/>
    <n v="1.8220804631590232E-2"/>
    <n v="6798"/>
    <n v="2.4015653059583477E-3"/>
    <n v="896"/>
    <n v="1"/>
    <n v="137110"/>
    <n v="2798.1632653061224"/>
    <n v="2496.2203279156693"/>
    <n v="0.30288035662610147"/>
    <n v="158495"/>
    <n v="3234.591836734694"/>
    <n v="0.35012050268728723"/>
    <n v="76023"/>
    <n v="1551.4897959183672"/>
    <n v="0.16793722815101825"/>
    <n v="81059"/>
    <n v="0.17906191253559303"/>
    <n v="1"/>
    <n v="373090"/>
    <n v="-452687"/>
    <n v="-79597"/>
    <n v="88315.688405797104"/>
    <n v="117686.69435736678"/>
    <n v="262953.73764705885"/>
    <n v="468956.12041022273"/>
    <n v="12928.688405797104"/>
    <n v="31679.694357366781"/>
    <n v="70851.73764705885"/>
    <n v="-7.5262269583347127E-2"/>
    <n v="-7.303426265445305E-2"/>
    <n v="2.2280069288940774E-3"/>
    <n v="789537"/>
    <n v="0.74654002713704204"/>
    <n v="126364.6659396583"/>
    <n v="0.35277209139604482"/>
    <n v="0.4280343609793919"/>
    <n v="135.29407488186115"/>
    <n v="0.47140792641763468"/>
    <n v="2.4015653059583477E-3"/>
    <n v="-2356.3289879637291"/>
    <n v="-77240.67101203627"/>
    <n v="1.620345811230107"/>
    <n v="1.0270049668633394"/>
    <n v="0.86057453609011725"/>
    <n v="98.518900343642613"/>
    <n v="0.21726393095499746"/>
    <n v="1384.0723360012614"/>
    <n v="3234.591836734694"/>
    <n v="50.084619080271366"/>
    <n v="6.7968011632133774"/>
    <n v="5.9733333333333336"/>
  </r>
  <r>
    <x v="0"/>
    <s v="GEG"/>
    <s v="Washington"/>
    <s v="LAX"/>
    <s v="California"/>
    <s v="GEGLAX"/>
    <s v="E175"/>
    <n v="69.066666666666663"/>
    <x v="175"/>
    <n v="945"/>
    <n v="57.6"/>
    <n v="15"/>
    <n v="864"/>
    <n v="9"/>
    <n v="135"/>
    <n v="242"/>
    <n v="487"/>
    <n v="979020"/>
    <n v="0.83397683397683398"/>
    <n v="1036"/>
    <n v="40.251567944250873"/>
    <n v="0.91216216216216217"/>
    <n v="148"/>
    <n v="0.90977443609022557"/>
    <n v="266"/>
    <n v="0.7817014446227929"/>
    <n v="623"/>
    <n v="0"/>
    <e v="#DIV/0!"/>
    <n v="0.2520596120656905"/>
    <n v="46444"/>
    <n v="0.25746507614323394"/>
    <n v="47440"/>
    <n v="0.45609417230188104"/>
    <n v="84039"/>
    <n v="1.8522940659292948E-2"/>
    <n v="3413"/>
    <n v="1.5858198829901551E-2"/>
    <n v="2922"/>
    <n v="0"/>
    <n v="0"/>
    <n v="0.99999999999999989"/>
    <n v="100477"/>
    <n v="6698.4666666666662"/>
    <n v="2496.2257405515829"/>
    <n v="0.38089623982622606"/>
    <n v="48202"/>
    <n v="3213.4666666666667"/>
    <n v="0.18272799299445394"/>
    <n v="55711"/>
    <n v="3714.0666666666666"/>
    <n v="0.21119371017206803"/>
    <n v="59401"/>
    <n v="0.22518205700725194"/>
    <n v="1"/>
    <n v="184258"/>
    <n v="-263791"/>
    <n v="-79533"/>
    <n v="50916.385185185187"/>
    <n v="52144.793388429753"/>
    <n v="107507.79671457906"/>
    <n v="210568.97528819402"/>
    <n v="4472.3851851851869"/>
    <n v="4704.7933884297527"/>
    <n v="23468.796714579061"/>
    <n v="-8.1237359808788379E-2"/>
    <n v="-7.9014322125649863E-2"/>
    <n v="2.2230376831385151E-3"/>
    <n v="816480"/>
    <n v="0.83397683397683398"/>
    <n v="36680.99074074073"/>
    <n v="0.18820657392085963"/>
    <n v="0.26944393372964803"/>
    <n v="213.26157407407408"/>
    <n v="0.22567362335880856"/>
    <n v="0"/>
    <n v="-2176.3983525462668"/>
    <n v="-77356.601647453732"/>
    <n v="1.8290036184799652"/>
    <n v="1.0394646091519104"/>
    <n v="0.78621168287408827"/>
    <n v="178.34586466165413"/>
    <n v="0.32237948962867286"/>
    <n v="1384.0703069545195"/>
    <n v="3213.4666666666667"/>
    <n v="21.465002337217154"/>
    <n v="7.3321759259259256"/>
    <e v="#DIV/0!"/>
  </r>
  <r>
    <x v="2"/>
    <s v="HNL"/>
    <s v="Hawaii"/>
    <s v="LAX"/>
    <s v="California"/>
    <s v="HNLLAX"/>
    <s v="737-800"/>
    <n v="175"/>
    <x v="110"/>
    <n v="2556"/>
    <n v="168.5"/>
    <n v="2"/>
    <n v="337"/>
    <n v="21"/>
    <n v="42"/>
    <n v="80"/>
    <n v="215"/>
    <n v="894600"/>
    <n v="0.96285714285714286"/>
    <n v="350"/>
    <n v="10.709804697809449"/>
    <n v="1"/>
    <n v="42"/>
    <n v="1"/>
    <n v="80"/>
    <n v="0.94298245614035092"/>
    <n v="228"/>
    <n v="0"/>
    <e v="#DIV/0!"/>
    <n v="0.18130304543185222"/>
    <n v="21789"/>
    <n v="0.24916791479447495"/>
    <n v="29945"/>
    <n v="0.54627225827924775"/>
    <n v="65651"/>
    <n v="1.2522882343151938E-2"/>
    <n v="1505"/>
    <n v="1.0733899151273091E-2"/>
    <n v="1290"/>
    <n v="0"/>
    <n v="0"/>
    <n v="1"/>
    <n v="44532"/>
    <n v="22266"/>
    <n v="4158.0590175569159"/>
    <n v="0.39207261777938213"/>
    <n v="11733"/>
    <n v="5866.5"/>
    <n v="0.10330072811473751"/>
    <n v="24074"/>
    <n v="12037"/>
    <n v="0.21195446421496553"/>
    <n v="33242"/>
    <n v="0.29267218989091487"/>
    <n v="1"/>
    <n v="120180"/>
    <n v="-113581"/>
    <n v="6599"/>
    <n v="21789"/>
    <n v="29945"/>
    <n v="69620.595348837203"/>
    <n v="121354.5953488372"/>
    <n v="0"/>
    <n v="0"/>
    <n v="3969.5953488372033"/>
    <n v="7.3764811088754753E-3"/>
    <n v="9.5951237138593801E-3"/>
    <n v="2.2186426049839048E-3"/>
    <n v="861372"/>
    <n v="0.96285714285714286"/>
    <n v="4636.0237388724054"/>
    <n v="0.13433936955063716"/>
    <n v="0.12696288844176168"/>
    <n v="356.61721068249255"/>
    <n v="0.13952160042351039"/>
    <n v="0"/>
    <n v="-1984.7976744186017"/>
    <n v="8583.7976744186017"/>
    <n v="1.5468330706649063"/>
    <n v="1.1160657238999871"/>
    <n v="0.85854277684243407"/>
    <n v="374.3125"/>
    <n v="0.27660176402063569"/>
    <n v="2247.8467795891761"/>
    <n v="5866.5"/>
    <n v="31.466493508413738"/>
    <n v="8.293768545994066"/>
    <e v="#DIV/0!"/>
  </r>
  <r>
    <x v="5"/>
    <s v="SEA"/>
    <s v="Washington"/>
    <s v="JNU"/>
    <s v="Alaska"/>
    <s v="SEAJNU"/>
    <s v="737-900"/>
    <n v="178"/>
    <x v="139"/>
    <n v="909"/>
    <n v="99.697674418604649"/>
    <n v="43"/>
    <n v="4287"/>
    <n v="15.209302325581396"/>
    <n v="654"/>
    <n v="1146"/>
    <n v="2487"/>
    <n v="6957486"/>
    <n v="0.56009929448654294"/>
    <n v="7654"/>
    <n v="110.28886760323542"/>
    <n v="0.66127401415571285"/>
    <n v="989"/>
    <n v="0.61979448350459709"/>
    <n v="1849"/>
    <n v="0.51640365448504988"/>
    <n v="4816"/>
    <n v="43580"/>
    <n v="4.9999541073887102"/>
    <n v="0.18731018090584972"/>
    <n v="209938"/>
    <n v="0.21434345344948805"/>
    <n v="240237"/>
    <n v="0.38138782516836128"/>
    <n v="427461"/>
    <n v="1.3316333631928509E-2"/>
    <n v="14925"/>
    <n v="9.229981334827499E-3"/>
    <n v="10345"/>
    <n v="0.19441222550954493"/>
    <n v="217898"/>
    <n v="0.99999999999999989"/>
    <n v="406143"/>
    <n v="9445.1860465116279"/>
    <n v="3682.5384902953292"/>
    <n v="0.32297962286717646"/>
    <n v="225300"/>
    <n v="5239.5348837209303"/>
    <n v="0.17916671968241446"/>
    <n v="361141"/>
    <n v="8398.6279069767443"/>
    <n v="0.2871924026312776"/>
    <n v="264904"/>
    <n v="0.21066125481913148"/>
    <n v="1"/>
    <n v="1120804"/>
    <n v="1120804"/>
    <n v="-136684"/>
    <n v="317475.04892966361"/>
    <n v="387607.51570680627"/>
    <n v="827765.24969843181"/>
    <n v="1532847.8143349015"/>
    <n v="107537.04892966361"/>
    <n v="147370.51570680627"/>
    <n v="400304.24969843181"/>
    <n v="-1.9645601874010238E-2"/>
    <n v="-1.745551711432836E-2"/>
    <n v="2.1900847596818783E-3"/>
    <n v="3896883"/>
    <n v="0.56009929448654294"/>
    <n v="709140.30837415461"/>
    <n v="0.16109324546251333"/>
    <n v="0.18073884733652357"/>
    <n v="210.61488220200607"/>
    <n v="0.2316995403762443"/>
    <n v="0.19441222550954493"/>
    <n v="-15237.484054300041"/>
    <n v="-121446.51594569995"/>
    <n v="1.8512658610373676"/>
    <n v="1.1331228913358899"/>
    <n v="0.77407679347051139"/>
    <n v="129.92806922660898"/>
    <n v="0.23635176177101438"/>
    <n v="3274.5009342121998"/>
    <n v="5239.5348837209303"/>
    <n v="38.870650258396864"/>
    <n v="5.8945649638441804"/>
    <n v="4.9999541073887102"/>
  </r>
  <r>
    <x v="1"/>
    <s v="LAX"/>
    <s v="California"/>
    <s v="GEG"/>
    <s v="Washington"/>
    <s v="LAXGEG"/>
    <s v="E175"/>
    <n v="70"/>
    <x v="173"/>
    <n v="945"/>
    <n v="58.466666666666669"/>
    <n v="15"/>
    <n v="877"/>
    <n v="9.1333333333333329"/>
    <n v="137"/>
    <n v="247"/>
    <n v="493"/>
    <n v="992250"/>
    <n v="0.83523809523809522"/>
    <n v="1050"/>
    <n v="38.112989323843415"/>
    <n v="0.91333333333333333"/>
    <n v="150"/>
    <n v="0.91481481481481486"/>
    <n v="270"/>
    <n v="0.78253968253968254"/>
    <n v="630"/>
    <n v="0"/>
    <e v="#DIV/0!"/>
    <n v="0.2463949276325938"/>
    <n v="46322"/>
    <n v="0.26646950249735368"/>
    <n v="50096"/>
    <n v="0.44781621178836056"/>
    <n v="84189"/>
    <n v="1.8340523087888767E-2"/>
    <n v="3448"/>
    <n v="2.097883499380316E-2"/>
    <n v="3944"/>
    <n v="0"/>
    <n v="0"/>
    <n v="1"/>
    <n v="95138"/>
    <n v="6342.5333333333338"/>
    <n v="2496.2093419547609"/>
    <n v="0.37581225582947864"/>
    <n v="49019"/>
    <n v="3267.9333333333334"/>
    <n v="0.19363388938705051"/>
    <n v="52751"/>
    <n v="3516.7333333333331"/>
    <n v="0.20837596236268185"/>
    <n v="56245"/>
    <n v="0.222177892420789"/>
    <n v="1"/>
    <n v="187999"/>
    <n v="-253153"/>
    <n v="-65154"/>
    <n v="50717.518248175184"/>
    <n v="54760.809716599186"/>
    <n v="107584.32048681541"/>
    <n v="213062.64845158978"/>
    <n v="4395.5182481751835"/>
    <n v="4664.8097165991858"/>
    <n v="23395.320486815413"/>
    <n v="-6.5662887377173088E-2"/>
    <n v="-6.3482277755835079E-2"/>
    <n v="2.1806096213380088E-3"/>
    <n v="828765"/>
    <n v="0.83523809523809522"/>
    <n v="37085.321550741181"/>
    <n v="0.1894673721340388"/>
    <n v="0.25513025951121188"/>
    <n v="214.36602052451539"/>
    <n v="0.22684234976139195"/>
    <n v="0"/>
    <n v="-2163.709896772652"/>
    <n v="-62990.290103227351"/>
    <n v="1.7953567691174761"/>
    <n v="1.0786834274296002"/>
    <n v="0.77690787178791521"/>
    <n v="185.54074074074074"/>
    <n v="0.29917712328257068"/>
    <n v="1384.0688157986881"/>
    <n v="3267.9333333333334"/>
    <n v="23.010527790097807"/>
    <n v="8.428734321550742"/>
    <e v="#DIV/0!"/>
  </r>
  <r>
    <x v="2"/>
    <s v="JNU"/>
    <s v="Alaska"/>
    <s v="ANC"/>
    <s v="Alaska"/>
    <s v="JNUANC"/>
    <s v="737-700"/>
    <n v="124"/>
    <x v="143"/>
    <n v="571"/>
    <n v="91"/>
    <n v="39"/>
    <n v="3549"/>
    <n v="17"/>
    <n v="663"/>
    <n v="918"/>
    <n v="1968"/>
    <n v="2761356"/>
    <n v="0.7338709677419355"/>
    <n v="4836"/>
    <n v="68.912285223367689"/>
    <n v="1"/>
    <n v="663"/>
    <n v="0.75930521091811409"/>
    <n v="1209"/>
    <n v="0.66396761133603244"/>
    <n v="2964"/>
    <n v="24676"/>
    <n v="6"/>
    <n v="0.2416486467348973"/>
    <n v="221825"/>
    <n v="0.18879151165894126"/>
    <n v="173304"/>
    <n v="0.38469331619397251"/>
    <n v="353135"/>
    <n v="1.5003840015686873E-2"/>
    <n v="13773"/>
    <n v="8.5754903509393052E-3"/>
    <n v="7872"/>
    <n v="0.16128719504556274"/>
    <n v="148056"/>
    <n v="0.99999999999999989"/>
    <n v="286541"/>
    <n v="7347.2051282051279"/>
    <n v="4158.0539532425182"/>
    <n v="0.32409227560528153"/>
    <n v="228795"/>
    <n v="5866.5384615384619"/>
    <n v="0.25877864667573014"/>
    <n v="154902"/>
    <n v="3971.8461538461538"/>
    <n v="0.17520194902582639"/>
    <n v="213896"/>
    <n v="0.24192712869316191"/>
    <n v="1"/>
    <n v="917965"/>
    <n v="-884134"/>
    <n v="33831"/>
    <n v="221825"/>
    <n v="228240.23529411765"/>
    <n v="531855.76219512196"/>
    <n v="981920.99748923955"/>
    <n v="0"/>
    <n v="54936.23529411765"/>
    <n v="178720.76219512196"/>
    <n v="1.2251589436494244E-2"/>
    <n v="1.4421249945253947E-2"/>
    <n v="2.1696605087597031E-3"/>
    <n v="2026479"/>
    <n v="0.7338709677419355"/>
    <n v="279197.76923076925"/>
    <n v="0.33243268886735355"/>
    <n v="0.32018109943085932"/>
    <n v="216.93688362919133"/>
    <n v="0.37992448971837361"/>
    <n v="0.16128719504556274"/>
    <n v="-5991.2050638266564"/>
    <n v="39822.205063826659"/>
    <n v="2.1623620100109369"/>
    <n v="0.92643238215389223"/>
    <n v="0.77000581556636072"/>
    <n v="143.34491315136475"/>
    <n v="0.23301106251327666"/>
    <n v="2247.8140072979872"/>
    <n v="5866.5384615384619"/>
    <n v="51.500251203345066"/>
    <n v="6.0989010989010985"/>
    <n v="6"/>
  </r>
  <r>
    <x v="2"/>
    <s v="SFO"/>
    <s v="California"/>
    <s v="YYC"/>
    <s v="Alberta"/>
    <s v="SFOYYC"/>
    <s v="737-800"/>
    <n v="177.45454545454547"/>
    <x v="145"/>
    <n v="1018"/>
    <n v="160.18181818181819"/>
    <n v="11"/>
    <n v="1762"/>
    <n v="21.545454545454547"/>
    <n v="237"/>
    <n v="450"/>
    <n v="1075"/>
    <n v="1987136"/>
    <n v="0.9026639344262295"/>
    <n v="1952"/>
    <n v="7.2191506410256405"/>
    <n v="1.0042372881355932"/>
    <n v="236"/>
    <n v="1"/>
    <n v="450"/>
    <n v="0.84980237154150196"/>
    <n v="1265"/>
    <n v="0"/>
    <e v="#DIV/0!"/>
    <n v="0.20427351243021424"/>
    <n v="107024"/>
    <n v="0.25459178317507275"/>
    <n v="133387"/>
    <n v="0.51650713365462619"/>
    <n v="270611"/>
    <n v="1.4362742758982678E-2"/>
    <n v="7525"/>
    <n v="1.0264827981104166E-2"/>
    <n v="5378"/>
    <n v="0"/>
    <n v="0"/>
    <n v="1"/>
    <n v="30018"/>
    <n v="2728.909090909091"/>
    <n v="4158.1068871746493"/>
    <n v="0.2229285645325392"/>
    <n v="65999"/>
    <n v="5999.909090909091"/>
    <n v="0.49014132622370093"/>
    <n v="16228"/>
    <n v="1475.2727272727273"/>
    <n v="0.12051718119908209"/>
    <n v="22408"/>
    <n v="0.1664129280446778"/>
    <n v="1"/>
    <n v="523925"/>
    <n v="-134653"/>
    <n v="389272"/>
    <n v="106572.42194092827"/>
    <n v="133387"/>
    <n v="318439.92093023256"/>
    <n v="558399.34287116083"/>
    <n v="-451.57805907173315"/>
    <n v="0"/>
    <n v="47828.920930232562"/>
    <n v="0.19589600309188701"/>
    <n v="0.1980634597582176"/>
    <n v="2.1674566663305861E-3"/>
    <n v="1793716"/>
    <n v="0.9026639344262295"/>
    <n v="56495.88535754825"/>
    <n v="0.26365835051048342"/>
    <n v="6.7762347418596408E-2"/>
    <n v="297.34676503972759"/>
    <n v="0.29208916015690334"/>
    <n v="0"/>
    <n v="-4307.0311701055298"/>
    <n v="393579.0311701055"/>
    <n v="1.7313578791161532"/>
    <n v="1.1316670297734517"/>
    <n v="0.81671887520200359"/>
    <n v="296.41555555555556"/>
    <n v="4.2769480364555995E-2"/>
    <n v="2247.9098729119264"/>
    <n v="5999.909090909091"/>
    <n v="244.07303401964595"/>
    <n v="7.322928490351873"/>
    <e v="#DIV/0!"/>
  </r>
  <r>
    <x v="2"/>
    <s v="SEA"/>
    <s v="Washington"/>
    <s v="YYC"/>
    <s v="Alberta"/>
    <s v="SEAYYC"/>
    <s v="737-700"/>
    <n v="132"/>
    <x v="179"/>
    <n v="452"/>
    <n v="116.65217391304348"/>
    <n v="23"/>
    <n v="2683"/>
    <n v="17"/>
    <n v="391"/>
    <n v="713"/>
    <n v="1579"/>
    <n v="1372272"/>
    <n v="0.88372859025032935"/>
    <n v="3036"/>
    <n v="17.230358126721764"/>
    <n v="1"/>
    <n v="391"/>
    <n v="1"/>
    <n v="713"/>
    <n v="0.81728778467908902"/>
    <n v="1932"/>
    <n v="0"/>
    <e v="#DIV/0!"/>
    <n v="0.2060314880553536"/>
    <n v="130065"/>
    <n v="0.27502546385399984"/>
    <n v="173620"/>
    <n v="0.48391460619337956"/>
    <n v="305489"/>
    <n v="1.7519765178120254E-2"/>
    <n v="11060"/>
    <n v="1.750867671914676E-2"/>
    <n v="11053"/>
    <n v="0"/>
    <n v="0"/>
    <n v="1"/>
    <n v="71645"/>
    <n v="3115"/>
    <n v="4158.0679561668012"/>
    <n v="0.23978539968137944"/>
    <n v="134930"/>
    <n v="5866.521739130435"/>
    <n v="0.4515910946892111"/>
    <n v="38731"/>
    <n v="1683.9565217391305"/>
    <n v="0.12962702652047606"/>
    <n v="53482"/>
    <n v="0.17899647910893343"/>
    <n v="1"/>
    <n v="631287"/>
    <n v="-298788"/>
    <n v="332499"/>
    <n v="130065"/>
    <n v="173620"/>
    <n v="373783.88093730208"/>
    <n v="677468.88093730202"/>
    <n v="0"/>
    <n v="0"/>
    <n v="68294.880937302078"/>
    <n v="0.24229817412291441"/>
    <n v="0.24446198905861805"/>
    <n v="2.1638149357036396E-3"/>
    <n v="1212716"/>
    <n v="0.88372859025032935"/>
    <n v="83057.887066716445"/>
    <n v="0.46003051873098044"/>
    <n v="0.21773234460806604"/>
    <n v="235.29146477823332"/>
    <n v="0.52055633800494094"/>
    <n v="0"/>
    <n v="-2969.3426494479163"/>
    <n v="335468.34264944791"/>
    <n v="1.657845657543223"/>
    <n v="1.2135862024484345"/>
    <n v="0.78804108983171128"/>
    <n v="243.50631136044882"/>
    <n v="8.4718994688628146E-2"/>
    <n v="2247.8348804563666"/>
    <n v="5866.521739130435"/>
    <n v="155.71353655377942"/>
    <n v="8.2418934029071931"/>
    <e v="#DIV/0!"/>
  </r>
  <r>
    <x v="1"/>
    <s v="LAX"/>
    <s v="California"/>
    <s v="YVR"/>
    <s v="British Columbia"/>
    <s v="LAXYVR"/>
    <s v="A320"/>
    <n v="150"/>
    <x v="59"/>
    <n v="1080"/>
    <n v="128.15384615384616"/>
    <n v="13"/>
    <n v="1666"/>
    <n v="20"/>
    <n v="260"/>
    <n v="394"/>
    <n v="1013"/>
    <n v="2106000"/>
    <n v="0.85435897435897434"/>
    <n v="1950"/>
    <n v="8.6263017498932992"/>
    <n v="1"/>
    <n v="260"/>
    <n v="0.81912681912681917"/>
    <n v="481"/>
    <n v="0.83788254755996694"/>
    <n v="1209"/>
    <n v="27"/>
    <n v="5.8518518518518521"/>
    <n v="0.25296069260329912"/>
    <n v="103083"/>
    <n v="0.23511801053236026"/>
    <n v="95812"/>
    <n v="0.48171560664137458"/>
    <n v="196302"/>
    <n v="1.7393608928457496E-2"/>
    <n v="7088"/>
    <n v="1.2424356941983676E-2"/>
    <n v="5063"/>
    <n v="3.8772435252487078E-4"/>
    <n v="158"/>
    <n v="1"/>
    <n v="35474"/>
    <n v="2728.7692307692309"/>
    <n v="4112.3068759377429"/>
    <n v="0.22488905794345124"/>
    <n v="74864"/>
    <n v="5758.7692307692305"/>
    <n v="0.47460377836946877"/>
    <n v="20578"/>
    <n v="1582.9230769230769"/>
    <n v="0.1304551794091543"/>
    <n v="26824"/>
    <n v="0.1700519842779257"/>
    <n v="1"/>
    <n v="407506"/>
    <n v="-157740"/>
    <n v="249766"/>
    <n v="103083"/>
    <n v="116968.45685279187"/>
    <n v="234283.4333662389"/>
    <n v="454334.89021903079"/>
    <n v="0"/>
    <n v="21156.456852791875"/>
    <n v="37981.433366238896"/>
    <n v="0.11859734093067427"/>
    <n v="0.12075739243987986"/>
    <n v="2.1600515092055905E-3"/>
    <n v="1799280"/>
    <n v="0.85435897435897434"/>
    <n v="69439.875150060048"/>
    <n v="0.19349762583095917"/>
    <n v="7.49002849002849E-2"/>
    <n v="244.50660264105642"/>
    <n v="0.2263950024454226"/>
    <n v="3.8772435252487078E-4"/>
    <n v="-4549.068478386982"/>
    <n v="254315.06847838699"/>
    <n v="1.9562964799834006"/>
    <n v="0.98286937154641107"/>
    <n v="0.8011602543345675"/>
    <n v="199.19334719334719"/>
    <n v="6.5824797671690721E-2"/>
    <n v="2385.4950356048621"/>
    <n v="5758.7692307692305"/>
    <n v="193.13027161617748"/>
    <n v="7.2935174069627848"/>
    <n v="5.8518518518518521"/>
  </r>
  <r>
    <x v="4"/>
    <s v="SEA"/>
    <s v="Washington"/>
    <s v="LAX"/>
    <s v="California"/>
    <s v="SEALAX"/>
    <s v="A321"/>
    <n v="186.8125"/>
    <x v="177"/>
    <n v="954"/>
    <n v="155.0625"/>
    <n v="16"/>
    <n v="2481"/>
    <n v="24.25"/>
    <n v="388"/>
    <n v="729"/>
    <n v="1365"/>
    <n v="2851506"/>
    <n v="0.83004349280695888"/>
    <n v="2989"/>
    <n v="41.652621722846433"/>
    <n v="1"/>
    <n v="388"/>
    <n v="1"/>
    <n v="729"/>
    <n v="0.72877736252002134"/>
    <n v="1873"/>
    <n v="1136"/>
    <n v="5"/>
    <n v="0.25027237272167457"/>
    <n v="142653"/>
    <n v="0.26514980061088683"/>
    <n v="151133"/>
    <n v="0.45784933446317572"/>
    <n v="260970"/>
    <n v="1.4368647926019884E-2"/>
    <n v="8190"/>
    <n v="2.3947746543366475E-3"/>
    <n v="1365"/>
    <n v="9.9650696239063415E-3"/>
    <n v="5680"/>
    <n v="1"/>
    <n v="160395"/>
    <n v="10024.6875"/>
    <n v="3850.7780150612575"/>
    <n v="0.31297012837248511"/>
    <n v="96260"/>
    <n v="6016.25"/>
    <n v="0.18782695568524838"/>
    <n v="155332"/>
    <n v="9708.25"/>
    <n v="0.30309096904738209"/>
    <n v="100506"/>
    <n v="0.19611194689488443"/>
    <n v="1"/>
    <n v="569991"/>
    <n v="569991"/>
    <n v="57498"/>
    <n v="142653"/>
    <n v="151133"/>
    <n v="358092.90109890111"/>
    <n v="651878.90109890117"/>
    <n v="0"/>
    <n v="0"/>
    <n v="97122.901098901115"/>
    <n v="2.0164081716819111E-2"/>
    <n v="2.2292845015469482E-2"/>
    <n v="2.1287632986503706E-3"/>
    <n v="2366874"/>
    <n v="0.83004349280695888"/>
    <n v="115546.14590890764"/>
    <n v="0.19989121537882087"/>
    <n v="0.17972713366200177"/>
    <n v="227.45304312777105"/>
    <n v="0.23842038063707657"/>
    <n v="9.9650696239063415E-3"/>
    <n v="-6070.1813186813197"/>
    <n v="63568.181318681323"/>
    <n v="1.9816108157292964"/>
    <n v="1.1173801582150611"/>
    <n v="0.75096896324519669"/>
    <n v="207.31550068587106"/>
    <n v="0.17632909993315685"/>
    <n v="3729.2250421490398"/>
    <n v="6016.25"/>
    <n v="59.564077779026654"/>
    <n v="3.8512696493349456"/>
    <n v="5"/>
  </r>
  <r>
    <x v="4"/>
    <s v="ANC"/>
    <s v="Alaska"/>
    <s v="LAX"/>
    <s v="California"/>
    <s v="ANCLAX"/>
    <s v="737-900"/>
    <n v="178"/>
    <x v="102"/>
    <n v="2345"/>
    <n v="163"/>
    <n v="6"/>
    <n v="978"/>
    <n v="23"/>
    <n v="138"/>
    <n v="210"/>
    <n v="630"/>
    <n v="2504460"/>
    <n v="0.9157303370786517"/>
    <n v="1068"/>
    <n v="31.331818181818178"/>
    <n v="1"/>
    <n v="138"/>
    <n v="0.81395348837209303"/>
    <n v="258"/>
    <n v="0.9375"/>
    <n v="672"/>
    <n v="2830"/>
    <n v="5"/>
    <n v="0.23372303106223477"/>
    <n v="95341"/>
    <n v="0.18948428992726568"/>
    <n v="77295"/>
    <n v="0.5251162596862643"/>
    <n v="214207"/>
    <n v="9.266454698558307E-3"/>
    <n v="3780"/>
    <n v="7.722045582131922E-3"/>
    <n v="3150"/>
    <n v="3.4687919043544985E-2"/>
    <n v="14150"/>
    <n v="0.99999999999999989"/>
    <n v="115381"/>
    <n v="19230.166666666668"/>
    <n v="3682.5504134629336"/>
    <n v="0.35537821363780564"/>
    <n v="31437"/>
    <n v="5239.5"/>
    <n v="9.6827249738966517E-2"/>
    <n v="102596"/>
    <n v="17099.333333333332"/>
    <n v="0.31599988911852306"/>
    <n v="75257"/>
    <n v="0.23179464750470477"/>
    <n v="1"/>
    <n v="407923"/>
    <n v="407923"/>
    <n v="83252"/>
    <n v="95341"/>
    <n v="94962.428571428565"/>
    <n v="228487.46666666667"/>
    <n v="418790.89523809525"/>
    <n v="0"/>
    <n v="17667.428571428565"/>
    <n v="14280.466666666674"/>
    <n v="3.3241497169050414E-2"/>
    <n v="3.5367563948455638E-2"/>
    <n v="2.1260667794052238E-3"/>
    <n v="2293410"/>
    <n v="0.9157303370786517"/>
    <n v="36236.779141104314"/>
    <n v="0.16287862453383165"/>
    <n v="0.12963712736478122"/>
    <n v="402.63087934560326"/>
    <n v="0.17169760313245341"/>
    <n v="3.4687919043544985E-2"/>
    <n v="-5324.6492063492069"/>
    <n v="88576.649206349204"/>
    <n v="1.907379569444474"/>
    <n v="0.8271193968540449"/>
    <n v="0.88003692712547466"/>
    <n v="299.59302325581393"/>
    <n v="0.18448824900777844"/>
    <n v="3274.498766864936"/>
    <n v="5239.5"/>
    <n v="31.214275351806183"/>
    <n v="7.0858895705521476"/>
    <n v="5"/>
  </r>
  <r>
    <x v="2"/>
    <s v="SEA"/>
    <s v="Washington"/>
    <s v="HNL"/>
    <s v="Hawaii"/>
    <s v="SEAHNL"/>
    <s v="737-800"/>
    <n v="143.19999999999999"/>
    <x v="40"/>
    <n v="2677"/>
    <n v="130.19999999999999"/>
    <n v="5"/>
    <n v="651"/>
    <n v="19"/>
    <n v="95"/>
    <n v="170"/>
    <n v="387"/>
    <n v="1916732"/>
    <n v="0.90921787709497204"/>
    <n v="716"/>
    <n v="27.557595198675497"/>
    <n v="1"/>
    <n v="95"/>
    <n v="0.94444444444444442"/>
    <n v="180"/>
    <n v="0.8755656108597285"/>
    <n v="442"/>
    <n v="1717"/>
    <n v="6"/>
    <n v="0.21259939037843933"/>
    <n v="52032"/>
    <n v="0.24539310784417878"/>
    <n v="60058"/>
    <n v="0.48251219651714866"/>
    <n v="118091"/>
    <n v="1.1085142721723285E-2"/>
    <n v="2713"/>
    <n v="6.3168561178710645E-3"/>
    <n v="1546"/>
    <n v="4.2093306420638875E-2"/>
    <n v="10302"/>
    <n v="1"/>
    <n v="114586"/>
    <n v="22917.200000000001"/>
    <n v="4158.0551268677955"/>
    <n v="0.39722394589329107"/>
    <n v="26400"/>
    <n v="5280"/>
    <n v="9.1518267254139987E-2"/>
    <n v="61945"/>
    <n v="12389"/>
    <n v="0.21473860094915537"/>
    <n v="85536"/>
    <n v="0.29651918590341358"/>
    <n v="1"/>
    <n v="244742"/>
    <n v="-288467"/>
    <n v="-43725"/>
    <n v="52032"/>
    <n v="63590.823529411769"/>
    <n v="134873.95865633074"/>
    <n v="250496.78218574252"/>
    <n v="0"/>
    <n v="3532.8235294117694"/>
    <n v="16782.958656330738"/>
    <n v="-2.2812265877545739E-2"/>
    <n v="-2.0692430429946129E-2"/>
    <n v="2.1198354475996106E-3"/>
    <n v="1742727"/>
    <n v="0.90921787709497204"/>
    <n v="23407.987711213529"/>
    <n v="0.1276871257953642"/>
    <n v="0.15049939167290993"/>
    <n v="360.12288786482333"/>
    <n v="0.13452479935182043"/>
    <n v="4.2093306420638875E-2"/>
    <n v="-4063.1564371485015"/>
    <n v="-39661.8435628515"/>
    <n v="1.7060690225701098"/>
    <n v="1.0393170302211447"/>
    <n v="0.83223162311319787"/>
    <n v="333.65555555555557"/>
    <n v="0.34949456979186244"/>
    <n v="2247.8376488735589"/>
    <n v="5280"/>
    <n v="23.623251423305945"/>
    <n v="6.5422427035330264"/>
    <n v="6"/>
  </r>
  <r>
    <x v="2"/>
    <s v="HNL"/>
    <s v="Hawaii"/>
    <s v="SEA"/>
    <s v="Washington"/>
    <s v="HNLSEA"/>
    <s v="737-800"/>
    <n v="143.19999999999999"/>
    <x v="35"/>
    <n v="2677"/>
    <n v="130.19999999999999"/>
    <n v="5"/>
    <n v="651"/>
    <n v="19"/>
    <n v="95"/>
    <n v="178"/>
    <n v="379"/>
    <n v="1916732"/>
    <n v="0.90921787709497204"/>
    <n v="716"/>
    <n v="26.077512355848437"/>
    <n v="1"/>
    <n v="95"/>
    <n v="0.98888888888888893"/>
    <n v="180"/>
    <n v="0.85746606334841624"/>
    <n v="442"/>
    <n v="1717"/>
    <n v="6"/>
    <n v="0.19769019449219671"/>
    <n v="46919"/>
    <n v="0.25063622880641789"/>
    <n v="59485"/>
    <n v="0.49234418714396466"/>
    <n v="116851"/>
    <n v="1.1136110830215391E-2"/>
    <n v="2643"/>
    <n v="4.786463073448613E-3"/>
    <n v="1136"/>
    <n v="4.3406815653756696E-2"/>
    <n v="10302"/>
    <n v="1"/>
    <n v="108432"/>
    <n v="21686.400000000001"/>
    <n v="4158.0653292522293"/>
    <n v="0.39517331107798725"/>
    <n v="26400"/>
    <n v="5280"/>
    <n v="9.62130682128787E-2"/>
    <n v="58618"/>
    <n v="11723.6"/>
    <n v="0.21362945577661074"/>
    <n v="80941"/>
    <n v="0.29498416493252327"/>
    <n v="1"/>
    <n v="237336"/>
    <n v="-274391"/>
    <n v="-37055"/>
    <n v="46919"/>
    <n v="60153.370786516854"/>
    <n v="136274.78100263854"/>
    <n v="243347.15178915538"/>
    <n v="0"/>
    <n v="668.37078651685442"/>
    <n v="19423.781002638541"/>
    <n v="-1.9332384496111091E-2"/>
    <n v="-1.7235883598838504E-2"/>
    <n v="2.0965008972725872E-3"/>
    <n v="1742727"/>
    <n v="0.90921787709497204"/>
    <n v="22668.525345622125"/>
    <n v="0.12382325750287468"/>
    <n v="0.14315564199898578"/>
    <n v="348.74654377880182"/>
    <n v="0.13027513775823751"/>
    <n v="4.3406815653756696E-2"/>
    <n v="-4018.4303578310792"/>
    <n v="-33036.569642168921"/>
    <n v="1.5861457926916236"/>
    <n v="1.0613360656349615"/>
    <n v="0.84903994995475707"/>
    <n v="330.47222222222223"/>
    <n v="0.34103970741901779"/>
    <n v="2247.8371096180754"/>
    <n v="5280"/>
    <n v="24.964037639656198"/>
    <n v="5.8049155145929339"/>
    <n v="6"/>
  </r>
  <r>
    <x v="0"/>
    <s v="YVR"/>
    <s v="British Columbia"/>
    <s v="LAX"/>
    <s v="California"/>
    <s v="YVRLAX"/>
    <s v="A320"/>
    <n v="147.53333333333333"/>
    <x v="37"/>
    <n v="1080"/>
    <n v="125.33333333333333"/>
    <n v="15"/>
    <n v="1880"/>
    <n v="16.133333333333333"/>
    <n v="242"/>
    <n v="512"/>
    <n v="1126"/>
    <n v="2390040"/>
    <n v="0.84952553095345684"/>
    <n v="2213"/>
    <n v="9.542931881272688"/>
    <n v="0.8203389830508474"/>
    <n v="295"/>
    <n v="0.93772893772893773"/>
    <n v="546"/>
    <n v="0.82069970845481055"/>
    <n v="1372"/>
    <n v="113"/>
    <n v="5.9734513274336285"/>
    <n v="0.19494495412844037"/>
    <n v="84996"/>
    <n v="0.26315596330275232"/>
    <n v="114736"/>
    <n v="0.51195871559633033"/>
    <n v="223214"/>
    <n v="1.8061926605504586E-2"/>
    <n v="7875"/>
    <n v="1.0330275229357798E-2"/>
    <n v="4504"/>
    <n v="1.548165137614679E-3"/>
    <n v="675"/>
    <n v="1"/>
    <n v="39243"/>
    <n v="2616.1999999999998"/>
    <n v="4112.258212490392"/>
    <n v="0.22218636409960255"/>
    <n v="84942"/>
    <n v="5662.8"/>
    <n v="0.48092536603594116"/>
    <n v="22764"/>
    <n v="1517.6"/>
    <n v="0.12888541631280362"/>
    <n v="29673"/>
    <n v="0.16800285355165268"/>
    <n v="1"/>
    <n v="436000"/>
    <n v="-176622"/>
    <n v="259378"/>
    <n v="103610.826446281"/>
    <n v="122355.1875"/>
    <n v="271980.11367673177"/>
    <n v="497946.12762301276"/>
    <n v="18614.826446281004"/>
    <n v="7619.1875"/>
    <n v="48766.113676731766"/>
    <n v="0.10852454352228415"/>
    <n v="0.11061656227853964"/>
    <n v="2.0920187562554898E-3"/>
    <n v="2030400"/>
    <n v="0.84952553095345684"/>
    <n v="77108.098404255346"/>
    <n v="0.18242372512593932"/>
    <n v="7.3899181603655176E-2"/>
    <n v="231.55585106382978"/>
    <n v="0.21440356579984238"/>
    <n v="1.548165137614679E-3"/>
    <n v="-5000.0085082008509"/>
    <n v="264378.00850820087"/>
    <n v="1.5075543001162066"/>
    <n v="1.0995210656444006"/>
    <n v="0.85126310468212563"/>
    <n v="210.13919413919413"/>
    <n v="6.8057339449541288E-2"/>
    <n v="2385.4304194157248"/>
    <n v="5662.8"/>
    <n v="197.00444511076975"/>
    <n v="6.5845744680851066"/>
    <n v="5.9734513274336285"/>
  </r>
  <r>
    <x v="2"/>
    <s v="HNL"/>
    <s v="Hawaii"/>
    <s v="SFO"/>
    <s v="California"/>
    <s v="HNLSFO"/>
    <s v="737-800"/>
    <n v="159"/>
    <x v="53"/>
    <n v="2399"/>
    <n v="149.75"/>
    <n v="4"/>
    <n v="599"/>
    <n v="21"/>
    <n v="84"/>
    <n v="129"/>
    <n v="386"/>
    <n v="1525764"/>
    <n v="0.94182389937106914"/>
    <n v="636"/>
    <n v="20.0778527262507"/>
    <n v="1"/>
    <n v="84"/>
    <n v="0.80625000000000002"/>
    <n v="160"/>
    <n v="0.98469387755102045"/>
    <n v="392"/>
    <n v="93"/>
    <n v="6"/>
    <n v="0.23577026625447417"/>
    <n v="53157"/>
    <n v="0.20009669078022363"/>
    <n v="45114"/>
    <n v="0.53600844491952049"/>
    <n v="120849"/>
    <n v="1.195328682122407E-2"/>
    <n v="2695"/>
    <n v="1.3696382079384018E-2"/>
    <n v="3088"/>
    <n v="2.4749291451736663E-3"/>
    <n v="558"/>
    <n v="1"/>
    <n v="83485"/>
    <n v="20871.25"/>
    <n v="4158.0641684281263"/>
    <n v="0.38938717636578185"/>
    <n v="23466"/>
    <n v="5866.5"/>
    <n v="0.10944911637539004"/>
    <n v="45131"/>
    <n v="11282.75"/>
    <n v="0.21049808536340783"/>
    <n v="62319"/>
    <n v="0.29066562189542028"/>
    <n v="1"/>
    <n v="225461"/>
    <n v="-214401"/>
    <n v="11060"/>
    <n v="53157"/>
    <n v="55955.348837209298"/>
    <n v="122727.48186528496"/>
    <n v="231839.83070249425"/>
    <n v="0"/>
    <n v="10841.348837209298"/>
    <n v="1878.4818652849644"/>
    <n v="7.2488274726628761E-3"/>
    <n v="9.3330014836000615E-3"/>
    <n v="2.0841740109371855E-3"/>
    <n v="1437001"/>
    <n v="0.94182389937106914"/>
    <n v="13892.171953255427"/>
    <n v="0.14776924871736388"/>
    <n v="0.14052042124470102"/>
    <n v="375.46410684474125"/>
    <n v="0.15650858976437734"/>
    <n v="2.4749291451736663E-3"/>
    <n v="-3179.9576756235656"/>
    <n v="14239.957675623566"/>
    <n v="1.836776326083555"/>
    <n v="0.81840156078860893"/>
    <n v="0.89481259919082634"/>
    <n v="281.96249999999998"/>
    <n v="0.276407006089745"/>
    <n v="2247.8001315844731"/>
    <n v="5866.5"/>
    <n v="29.833867603622775"/>
    <n v="9.6544240400667771"/>
    <n v="6"/>
  </r>
  <r>
    <x v="5"/>
    <s v="BOI"/>
    <s v="Idaho"/>
    <s v="SFO"/>
    <s v="California"/>
    <s v="BOISFO"/>
    <s v="E175"/>
    <n v="75.294117647058826"/>
    <x v="180"/>
    <n v="522"/>
    <n v="52.705882352941174"/>
    <n v="34"/>
    <n v="1792"/>
    <n v="8"/>
    <n v="272"/>
    <n v="419"/>
    <n v="1102"/>
    <n v="1336320"/>
    <n v="0.7"/>
    <n v="2560"/>
    <n v="61.458360536815384"/>
    <n v="0.8"/>
    <n v="340"/>
    <n v="0.684640522875817"/>
    <n v="612"/>
    <n v="0.68532338308457708"/>
    <n v="1608"/>
    <n v="0"/>
    <e v="#DIV/0!"/>
    <n v="0.22043724273333587"/>
    <n v="52321"/>
    <n v="0.22259859869981588"/>
    <n v="52834"/>
    <n v="0.5244511293400913"/>
    <n v="124479"/>
    <n v="2.7870116409873986E-2"/>
    <n v="6615"/>
    <n v="4.6429128168830125E-3"/>
    <n v="1102"/>
    <n v="0"/>
    <n v="0"/>
    <n v="1"/>
    <n v="98678"/>
    <n v="2902.294117647059"/>
    <n v="1605.6074248985042"/>
    <n v="0.27457080052310862"/>
    <n v="92209"/>
    <n v="2712.0294117647059"/>
    <n v="0.25657085617295972"/>
    <n v="112675"/>
    <n v="3313.9705882352941"/>
    <n v="0.31351734884109184"/>
    <n v="55828"/>
    <n v="0.1553409944628398"/>
    <n v="1"/>
    <n v="237351"/>
    <n v="237351"/>
    <n v="-122039"/>
    <n v="65401.25"/>
    <n v="77170.42482100238"/>
    <n v="181635.41923774956"/>
    <n v="324207.09405875194"/>
    <n v="13080.25"/>
    <n v="24336.42482100238"/>
    <n v="57156.419237749564"/>
    <n v="-9.1324682710727967E-2"/>
    <n v="-8.9243174097549019E-2"/>
    <n v="2.0815086131789479E-3"/>
    <n v="935424"/>
    <n v="0.7"/>
    <n v="101721.85714285716"/>
    <n v="0.1776153915229885"/>
    <n v="0.26894007423371646"/>
    <n v="132.45033482142858"/>
    <n v="0.25373627360426931"/>
    <n v="0"/>
    <n v="-2781.5615899632926"/>
    <n v="-119257.4384100367"/>
    <n v="1.7155401767211149"/>
    <n v="0.96242266964065171"/>
    <n v="0.86300601125294896"/>
    <n v="86.330065359477118"/>
    <n v="0.23521282825857065"/>
    <n v="1833.3551207000442"/>
    <n v="2712.0294117647059"/>
    <n v="29.15795319542471"/>
    <n v="4.3063616071428568"/>
    <e v="#DIV/0!"/>
  </r>
  <r>
    <x v="2"/>
    <s v="SEA"/>
    <s v="Washington"/>
    <s v="YEG"/>
    <s v="Alberta"/>
    <s v="SEAYEG"/>
    <s v="E175"/>
    <n v="73.625"/>
    <x v="137"/>
    <n v="558"/>
    <n v="65.375"/>
    <n v="16"/>
    <n v="1046"/>
    <n v="9.6875"/>
    <n v="155"/>
    <n v="264"/>
    <n v="627"/>
    <n v="657324"/>
    <n v="0.88794567062818341"/>
    <n v="1178"/>
    <n v="24.872896039603962"/>
    <n v="1"/>
    <n v="155"/>
    <n v="0.94623655913978499"/>
    <n v="279"/>
    <n v="0.842741935483871"/>
    <n v="744"/>
    <n v="230"/>
    <n v="5.9869565217391303"/>
    <n v="0.21028950328577348"/>
    <n v="42624"/>
    <n v="0.24095178892112171"/>
    <n v="48839"/>
    <n v="0.50483492195054569"/>
    <n v="102326"/>
    <n v="2.1673277682394965E-2"/>
    <n v="4393"/>
    <n v="1.5456949460264836E-2"/>
    <n v="3133"/>
    <n v="6.7935586998993545E-3"/>
    <n v="1377"/>
    <n v="1"/>
    <n v="62088"/>
    <n v="3880.5"/>
    <n v="2496.2111328387396"/>
    <n v="0.33766601042017902"/>
    <n v="50653"/>
    <n v="3165.8125"/>
    <n v="0.27547668512133311"/>
    <n v="34426"/>
    <n v="2151.625"/>
    <n v="0.18722603521977005"/>
    <n v="36707"/>
    <n v="0.19963126923871782"/>
    <n v="1"/>
    <n v="202692"/>
    <n v="-183874"/>
    <n v="18818"/>
    <n v="42624"/>
    <n v="51613.943181818177"/>
    <n v="121420.32535885167"/>
    <n v="215658.26854066984"/>
    <n v="0"/>
    <n v="2774.9431818181765"/>
    <n v="19094.325358851667"/>
    <n v="2.8628195532188084E-2"/>
    <n v="3.0707579951122832E-2"/>
    <n v="2.0793844189347481E-3"/>
    <n v="583668"/>
    <n v="0.88794567062818341"/>
    <n v="25404.952198852756"/>
    <n v="0.3083593479014915"/>
    <n v="0.2797311523693034"/>
    <n v="192.46175908221798"/>
    <n v="0.3449135467423261"/>
    <n v="6.7935586998993545E-3"/>
    <n v="-1366.8292837918652"/>
    <n v="20184.829283791863"/>
    <n v="1.6716242924004976"/>
    <n v="1.0640908984055395"/>
    <n v="0.83604418551448578"/>
    <n v="175.05017921146953"/>
    <n v="0.18109742861089731"/>
    <n v="1384.0768660466829"/>
    <n v="3165.8125"/>
    <n v="42.053808222995123"/>
    <n v="7.1950286806883366"/>
    <n v="5.9869565217391303"/>
  </r>
  <r>
    <x v="4"/>
    <s v="SEA"/>
    <s v="Washington"/>
    <s v="SFO"/>
    <s v="California"/>
    <s v="SEASFO"/>
    <s v="737-700"/>
    <n v="124"/>
    <x v="107"/>
    <n v="679"/>
    <n v="111.7"/>
    <n v="10"/>
    <n v="1117"/>
    <n v="17"/>
    <n v="170"/>
    <n v="310"/>
    <n v="637"/>
    <n v="841960"/>
    <n v="0.90080645161290318"/>
    <n v="1240"/>
    <n v="21.27344365642238"/>
    <n v="1"/>
    <n v="170"/>
    <n v="1"/>
    <n v="310"/>
    <n v="0.8381578947368421"/>
    <n v="760"/>
    <n v="2916"/>
    <n v="4.9993141289437588"/>
    <n v="0.21933242810907333"/>
    <n v="47167"/>
    <n v="0.26276459209106806"/>
    <n v="56507"/>
    <n v="0.42047821881626429"/>
    <n v="90423"/>
    <n v="1.7786726684275139E-2"/>
    <n v="3825"/>
    <n v="1.184851754027008E-2"/>
    <n v="2548"/>
    <n v="6.7789516759049137E-2"/>
    <n v="14578"/>
    <n v="1"/>
    <n v="78341"/>
    <n v="7834.1"/>
    <n v="3682.5725663061194"/>
    <n v="0.31150369990417226"/>
    <n v="52395"/>
    <n v="5239.5"/>
    <n v="0.20833581849196597"/>
    <n v="69660"/>
    <n v="6966"/>
    <n v="0.27698584056017461"/>
    <n v="51097"/>
    <n v="0.2031746410436871"/>
    <n v="1"/>
    <n v="215048"/>
    <n v="215048"/>
    <n v="-36445"/>
    <n v="47167"/>
    <n v="56507"/>
    <n v="107883.01412872842"/>
    <n v="211557.01412872842"/>
    <n v="0"/>
    <n v="0"/>
    <n v="17460.01412872842"/>
    <n v="-4.3285904318494939E-2"/>
    <n v="-4.121216992152496E-2"/>
    <n v="2.0737343969699784E-3"/>
    <n v="758443"/>
    <n v="0.90080645161290318"/>
    <n v="22075.031333930179"/>
    <n v="0.25541355883889971"/>
    <n v="0.29869946315739465"/>
    <n v="179.47179946284692"/>
    <n v="0.2643178195329115"/>
    <n v="6.7789516759049137E-2"/>
    <n v="-1746.0014128728421"/>
    <n v="-34698.998587127156"/>
    <n v="1.7725242897047537"/>
    <n v="1.1645105282410342"/>
    <n v="0.76009553552035702"/>
    <n v="182.28064516129032"/>
    <n v="0.23760741787879916"/>
    <n v="3274.505111868425"/>
    <n v="5239.5"/>
    <n v="52.506778782041785"/>
    <n v="5.7054610564010746"/>
    <n v="4.9993141289437588"/>
  </r>
  <r>
    <x v="1"/>
    <s v="JNU"/>
    <s v="Alaska"/>
    <s v="ANC"/>
    <s v="Alaska"/>
    <s v="JNUANC"/>
    <s v="737-700"/>
    <n v="124.67391304347827"/>
    <x v="143"/>
    <n v="571"/>
    <n v="89.413043478260875"/>
    <n v="46"/>
    <n v="4113"/>
    <n v="15.717391304347826"/>
    <n v="723"/>
    <n v="878"/>
    <n v="2512"/>
    <n v="3274685"/>
    <n v="0.71717523975588493"/>
    <n v="5735"/>
    <n v="81.722902348224508"/>
    <n v="0.91984732824427484"/>
    <n v="786"/>
    <n v="0.61227336122733611"/>
    <n v="1434"/>
    <n v="0.71465149359886204"/>
    <n v="3515"/>
    <n v="25793"/>
    <n v="5.9999612297910287"/>
    <n v="0.24760408042993251"/>
    <n v="264690"/>
    <n v="0.1581236757545568"/>
    <n v="169035"/>
    <n v="0.4260026847395475"/>
    <n v="455399"/>
    <n v="1.6452682634786553E-2"/>
    <n v="17588"/>
    <n v="7.049546073217618E-3"/>
    <n v="7536"/>
    <n v="0.144767330367959"/>
    <n v="154757"/>
    <n v="1"/>
    <n v="339808"/>
    <n v="7387.130434782609"/>
    <n v="4158.0510510023823"/>
    <n v="0.32409181558675165"/>
    <n v="271327"/>
    <n v="5898.413043478261"/>
    <n v="0.25877807481785764"/>
    <n v="183698"/>
    <n v="3993.4347826086955"/>
    <n v="0.17520193267861589"/>
    <n v="253660"/>
    <n v="0.24192817691677485"/>
    <n v="1"/>
    <n v="1069005"/>
    <n v="-1048493"/>
    <n v="20512"/>
    <n v="287754.27385892114"/>
    <n v="276077.6651480638"/>
    <n v="637232.27906050952"/>
    <n v="1201064.2180674945"/>
    <n v="23064.273858921137"/>
    <n v="107042.6651480638"/>
    <n v="181833.27906050952"/>
    <n v="6.2638085800618987E-3"/>
    <n v="8.3346364882191087E-3"/>
    <n v="2.0708279081572099E-3"/>
    <n v="2348523"/>
    <n v="0.71717523975588493"/>
    <n v="360542.24556284957"/>
    <n v="0.32644513899810212"/>
    <n v="0.3201813304180402"/>
    <n v="222.28251884269389"/>
    <n v="0.38928637275428002"/>
    <n v="0.144767330367959"/>
    <n v="-6781.3090884237927"/>
    <n v="27293.309088423794"/>
    <n v="2.1721313157326376"/>
    <n v="0.76032378321917127"/>
    <n v="0.83567581243182232"/>
    <n v="117.87656903765691"/>
    <n v="0.23728607443370237"/>
    <n v="2247.8154191985936"/>
    <n v="5898.413043478261"/>
    <n v="50.328609016776532"/>
    <n v="6.1084366642353514"/>
    <n v="5.9999612297910287"/>
  </r>
  <r>
    <x v="1"/>
    <s v="SFO"/>
    <s v="California"/>
    <s v="OGG"/>
    <s v="Hawaii"/>
    <s v="SFOOGG"/>
    <s v="737-Max 9"/>
    <n v="174.96"/>
    <x v="150"/>
    <n v="2338"/>
    <n v="100.12"/>
    <n v="25"/>
    <n v="2503"/>
    <n v="18.36"/>
    <n v="459"/>
    <n v="643"/>
    <n v="1402"/>
    <n v="10226412"/>
    <n v="0.57224508459076362"/>
    <n v="4374"/>
    <n v="131.42760135135137"/>
    <n v="0.81382978723404253"/>
    <n v="564"/>
    <n v="0.61005692599620498"/>
    <n v="1054"/>
    <n v="0.50852375770765323"/>
    <n v="2757"/>
    <n v="3334"/>
    <n v="5.9991001799640076"/>
    <n v="0.28093288057998733"/>
    <n v="229750"/>
    <n v="0.22279353053456116"/>
    <n v="182203"/>
    <n v="0.45295673450222607"/>
    <n v="370433"/>
    <n v="1.2005218809724985E-2"/>
    <n v="9818"/>
    <n v="6.8548845637928565E-3"/>
    <n v="5606"/>
    <n v="2.4456751009707622E-2"/>
    <n v="20001"/>
    <n v="1"/>
    <n v="577928"/>
    <n v="23117.119999999999"/>
    <n v="4397.3107175181476"/>
    <n v="0.3966757451294779"/>
    <n v="161150"/>
    <n v="6446"/>
    <n v="0.11060944672626238"/>
    <n v="311047"/>
    <n v="12441.88"/>
    <n v="0.21349510751389225"/>
    <n v="406803"/>
    <n v="0.27921970063036744"/>
    <n v="1"/>
    <n v="817811"/>
    <n v="-1456928"/>
    <n v="-639117"/>
    <n v="282307.18954248365"/>
    <n v="298665.57076205284"/>
    <n v="728447.7753209701"/>
    <n v="1309420.5356255067"/>
    <n v="52557.189542483655"/>
    <n v="116462.57076205284"/>
    <n v="358014.7753209701"/>
    <n v="-6.2496699722248625E-2"/>
    <n v="-6.0435235601203993E-2"/>
    <n v="2.0614641210446316E-3"/>
    <n v="5852014"/>
    <n v="0.57224508459076362"/>
    <n v="596365.36556132627"/>
    <n v="7.9970472537190945E-2"/>
    <n v="0.14246717225943958"/>
    <n v="318.74151018777468"/>
    <n v="0.13633084268082749"/>
    <n v="2.4456751009707622E-2"/>
    <n v="-21081.381425020267"/>
    <n v="-618035.61857497972"/>
    <n v="2.2778934344736661"/>
    <n v="0.96665588508651468"/>
    <n v="0.75132854554793826"/>
    <n v="172.86812144212524"/>
    <n v="0.49742911259447475"/>
    <n v="2366.6794250354151"/>
    <n v="6446"/>
    <n v="19.044705786789919"/>
    <n v="6.1622053535757093"/>
    <n v="5.9991001799640076"/>
  </r>
  <r>
    <x v="0"/>
    <s v="SFO"/>
    <s v="California"/>
    <s v="HNL"/>
    <s v="Hawaii"/>
    <s v="SFOHNL"/>
    <s v="A321"/>
    <n v="165.5"/>
    <x v="178"/>
    <n v="2399"/>
    <n v="155.25"/>
    <n v="4"/>
    <n v="621"/>
    <n v="22"/>
    <n v="88"/>
    <n v="165"/>
    <n v="368"/>
    <n v="1588138"/>
    <n v="0.9380664652567976"/>
    <n v="662"/>
    <n v="18.953439597315434"/>
    <n v="1"/>
    <n v="88"/>
    <n v="1"/>
    <n v="165"/>
    <n v="0.89756097560975612"/>
    <n v="410"/>
    <n v="3877"/>
    <n v="5.9992262058292498"/>
    <n v="0.20233996163606685"/>
    <n v="50949"/>
    <n v="0.23080314060024068"/>
    <n v="58116"/>
    <n v="0.45540689200513107"/>
    <n v="114671"/>
    <n v="1.0285982073002672E-2"/>
    <n v="2590"/>
    <n v="8.7927275326748714E-3"/>
    <n v="2214"/>
    <n v="9.237129615288385E-2"/>
    <n v="23259"/>
    <n v="1"/>
    <n v="85651"/>
    <n v="21412.75"/>
    <n v="4519.0214451698575"/>
    <n v="0.39328236563583352"/>
    <n v="24337"/>
    <n v="6084.25"/>
    <n v="0.11174782468948734"/>
    <n v="49337"/>
    <n v="12334.25"/>
    <n v="0.22653993617558602"/>
    <n v="58460"/>
    <n v="0.26842987349909314"/>
    <n v="1"/>
    <n v="251799"/>
    <n v="-217785"/>
    <n v="34014"/>
    <n v="50949"/>
    <n v="58116"/>
    <n v="127758.45108695651"/>
    <n v="236823.45108695651"/>
    <n v="0"/>
    <n v="0"/>
    <n v="13087.451086956513"/>
    <n v="2.1417534244505199E-2"/>
    <n v="2.347772219526208E-2"/>
    <n v="2.060187950756881E-3"/>
    <n v="1489779"/>
    <n v="0.9380664652567976"/>
    <n v="15088.792270531383"/>
    <n v="0.1585498237558701"/>
    <n v="0.13713228951136489"/>
    <n v="368.0193236714976"/>
    <n v="0.1534053037396822"/>
    <n v="9.237129615288385E-2"/>
    <n v="-3271.8627717391282"/>
    <n v="37285.862771739128"/>
    <n v="1.7156577293205955"/>
    <n v="1.0437330360132233"/>
    <n v="0.8287955338478189"/>
    <n v="352.21818181818179"/>
    <n v="0.2321693096477746"/>
    <n v="2603.063140422707"/>
    <n v="6084.25"/>
    <n v="32.764501493858589"/>
    <n v="7.7359098228663443"/>
    <n v="5.9992262058292498"/>
  </r>
  <r>
    <x v="3"/>
    <s v="LAX"/>
    <s v="California"/>
    <s v="SEA"/>
    <s v="Washington"/>
    <s v="LAXSEA"/>
    <s v="737-Max 9"/>
    <n v="178"/>
    <x v="119"/>
    <n v="954"/>
    <n v="133.56521739130434"/>
    <n v="23"/>
    <n v="3072"/>
    <n v="23"/>
    <n v="529"/>
    <n v="866"/>
    <n v="1677"/>
    <n v="3905676"/>
    <n v="0.75036638983878845"/>
    <n v="4094"/>
    <n v="63.996736725663716"/>
    <n v="1"/>
    <n v="529"/>
    <n v="0.87563195146612738"/>
    <n v="989"/>
    <n v="0.65100931677018636"/>
    <n v="2576"/>
    <n v="36073"/>
    <n v="4.9999445568707896"/>
    <n v="0.20788664737465429"/>
    <n v="175358"/>
    <n v="0.21104007340606762"/>
    <n v="178018"/>
    <n v="0.35333308833030835"/>
    <n v="298046"/>
    <n v="1.1932042483524535E-2"/>
    <n v="10065"/>
    <n v="1.9880809980000638E-3"/>
    <n v="1677"/>
    <n v="0.21382006740744516"/>
    <n v="180363"/>
    <n v="1"/>
    <n v="217247"/>
    <n v="9445.5217391304341"/>
    <n v="3394.6574640403574"/>
    <n v="0.31944658882208232"/>
    <n v="120509"/>
    <n v="5239.521739130435"/>
    <n v="0.17720009469571649"/>
    <n v="188602"/>
    <n v="8200.0869565217399"/>
    <n v="0.27732611057930545"/>
    <n v="153715"/>
    <n v="0.22602720590289571"/>
    <n v="1"/>
    <n v="843527"/>
    <n v="843527"/>
    <n v="163454"/>
    <n v="175358"/>
    <n v="203302.31177829101"/>
    <n v="457821.40488968394"/>
    <n v="836481.71666797495"/>
    <n v="0"/>
    <n v="25284.311778291012"/>
    <n v="159775.40488968394"/>
    <n v="4.185037366130729E-2"/>
    <n v="4.3910471487583209E-2"/>
    <n v="2.0600978262759195E-3"/>
    <n v="2930688"/>
    <n v="0.75036638983878845"/>
    <n v="220622.91927083337"/>
    <n v="0.21597464817870196"/>
    <n v="0.17412427451739468"/>
    <n v="215.87369791666666"/>
    <n v="0.22628270221872815"/>
    <n v="0.21382006740744516"/>
    <n v="-8046.074637738041"/>
    <n v="171500.07463773803"/>
    <n v="2.0833168587837201"/>
    <n v="1.13123554459357"/>
    <n v="0.72714806991474046"/>
    <n v="179.9979777553084"/>
    <n v="0.18222890316492538"/>
    <n v="2947.0565164671525"/>
    <n v="5239.521739130435"/>
    <n v="48.00244758055107"/>
    <n v="3.822265625"/>
    <n v="4.9999445568707896"/>
  </r>
  <r>
    <x v="4"/>
    <s v="SEA"/>
    <s v="Washington"/>
    <s v="YYC"/>
    <s v="Alberta"/>
    <s v="SEAYYC"/>
    <s v="E175"/>
    <n v="76"/>
    <x v="156"/>
    <n v="452"/>
    <n v="61.645161290322584"/>
    <n v="31"/>
    <n v="1911"/>
    <n v="8.3548387096774199"/>
    <n v="259"/>
    <n v="408"/>
    <n v="1244"/>
    <n v="1064912"/>
    <n v="0.81112054329371819"/>
    <n v="2356"/>
    <n v="23.223526170798902"/>
    <n v="0.8354838709677419"/>
    <n v="310"/>
    <n v="0.73118279569892475"/>
    <n v="558"/>
    <n v="0.83602150537634412"/>
    <n v="1488"/>
    <n v="250"/>
    <n v="5"/>
    <n v="0.20418870927829535"/>
    <n v="61061"/>
    <n v="0.21895586573123507"/>
    <n v="65477"/>
    <n v="0.54353569063877316"/>
    <n v="162540"/>
    <n v="2.4979768728138521E-2"/>
    <n v="7470"/>
    <n v="4.1599507761451568E-3"/>
    <n v="1244"/>
    <n v="4.1800148474127382E-3"/>
    <n v="1250"/>
    <n v="1"/>
    <n v="37288"/>
    <n v="1202.8387096774193"/>
    <n v="1605.6131926634669"/>
    <n v="0.20151863161023589"/>
    <n v="84073"/>
    <n v="2712.0322580645161"/>
    <n v="0.45436268814008163"/>
    <n v="42577"/>
    <n v="1373.4516129032259"/>
    <n v="0.23010241305698922"/>
    <n v="21097"/>
    <n v="0.11401626719269327"/>
    <n v="1"/>
    <n v="299042"/>
    <n v="299042"/>
    <n v="114007"/>
    <n v="73084.5945945946"/>
    <n v="89549.426470588238"/>
    <n v="194420.83601286172"/>
    <n v="357054.85707804456"/>
    <n v="12023.5945945946"/>
    <n v="24072.426470588238"/>
    <n v="31880.836012861721"/>
    <n v="0.10705767237105038"/>
    <n v="0.10911681138087208"/>
    <n v="2.0591390098217005E-3"/>
    <n v="863772"/>
    <n v="0.81112054329371819"/>
    <n v="69344.55259026686"/>
    <n v="0.28081381372357528"/>
    <n v="0.1737561413525249"/>
    <n v="155.83045525902668"/>
    <n v="0.34475764437837758"/>
    <n v="4.1800148474127382E-3"/>
    <n v="-2192.801841227244"/>
    <n v="116199.80184122725"/>
    <n v="1.6053231307813118"/>
    <n v="0.95634549998424123"/>
    <n v="0.89026145192646966"/>
    <n v="117.34229390681004"/>
    <n v="7.0548618588693227E-2"/>
    <n v="1833.3563855404534"/>
    <n v="2712.0322580645161"/>
    <n v="82.28724552617156"/>
    <n v="4.5599162742019885"/>
    <n v="5"/>
  </r>
  <r>
    <x v="1"/>
    <s v="SEA"/>
    <s v="Washington"/>
    <s v="OGG"/>
    <s v="Hawaii"/>
    <s v="SEAOGG"/>
    <s v="737-Max 9"/>
    <n v="180.36842105263159"/>
    <x v="161"/>
    <n v="2640"/>
    <n v="115.68421052631579"/>
    <n v="19"/>
    <n v="2198"/>
    <n v="14.947368421052632"/>
    <n v="284"/>
    <n v="531"/>
    <n v="1383"/>
    <n v="9047280"/>
    <n v="0.64137729792821707"/>
    <n v="3427"/>
    <n v="118.17467788861181"/>
    <n v="0.64108352144469527"/>
    <n v="443"/>
    <n v="0.64130434782608692"/>
    <n v="828"/>
    <n v="0.64146567717996295"/>
    <n v="2156"/>
    <n v="20069"/>
    <n v="5.9998006876276841"/>
    <n v="0.17295124743930271"/>
    <n v="133224"/>
    <n v="0.18847770603065306"/>
    <n v="145184"/>
    <n v="0.45712308742850172"/>
    <n v="352121"/>
    <n v="1.2563968749756588E-2"/>
    <n v="9678"/>
    <n v="1.2567863346393215E-2"/>
    <n v="9681"/>
    <n v="0.15631612700539271"/>
    <n v="120410"/>
    <n v="1"/>
    <n v="519651"/>
    <n v="27350.052631578947"/>
    <n v="4397.3125993185167"/>
    <n v="0.40229010351992517"/>
    <n v="126618"/>
    <n v="6664.105263157895"/>
    <n v="9.8021880699711711E-2"/>
    <n v="279681"/>
    <n v="14720.052631578947"/>
    <n v="0.21651627427361095"/>
    <n v="365782"/>
    <n v="0.28317174150675217"/>
    <n v="1"/>
    <n v="770298"/>
    <n v="-1291732"/>
    <n v="-521434"/>
    <n v="207810.67605633804"/>
    <n v="226388.61016949153"/>
    <n v="548931.94215473603"/>
    <n v="983131.22838056553"/>
    <n v="74586.676056338038"/>
    <n v="81204.610169491527"/>
    <n v="196810.94215473603"/>
    <n v="-5.7634338718377233E-2"/>
    <n v="-5.5583113154447548E-2"/>
    <n v="2.0512255639296845E-3"/>
    <n v="5802720"/>
    <n v="0.64137729792821707"/>
    <n v="363381.41583257506"/>
    <n v="8.5141390561583152E-2"/>
    <n v="0.14277572927996038"/>
    <n v="295.67242948134668"/>
    <n v="0.11199713237929798"/>
    <n v="0.15631612700539271"/>
    <n v="-18558.012020029768"/>
    <n v="-502875.98797997023"/>
    <n v="1.6345107503285419"/>
    <n v="0.95301000341688391"/>
    <n v="0.88767136121302215"/>
    <n v="175.34299516908212"/>
    <n v="0.47485778231281922"/>
    <n v="2366.6745278850649"/>
    <n v="6664.105263157895"/>
    <n v="18.599585285705405"/>
    <n v="8.8075523202911743"/>
    <n v="5.9998006876276841"/>
  </r>
  <r>
    <x v="3"/>
    <s v="GEG"/>
    <s v="Washington"/>
    <s v="BOI"/>
    <s v="Idaho"/>
    <s v="GEGBOI"/>
    <s v="E175"/>
    <n v="76"/>
    <x v="125"/>
    <n v="287"/>
    <n v="64.34482758620689"/>
    <n v="29"/>
    <n v="1866"/>
    <n v="10"/>
    <n v="290"/>
    <n v="522"/>
    <n v="1054"/>
    <n v="632548"/>
    <n v="0.84664246823956446"/>
    <n v="2204"/>
    <n v="31.252371541501979"/>
    <n v="1"/>
    <n v="290"/>
    <n v="1"/>
    <n v="522"/>
    <n v="0.75718390804597702"/>
    <n v="1392"/>
    <n v="143"/>
    <n v="4.9860139860139858"/>
    <n v="0.21690719620074067"/>
    <n v="52890"/>
    <n v="0.24958066249174654"/>
    <n v="60857"/>
    <n v="0.47876655306618765"/>
    <n v="116741"/>
    <n v="2.5898448553746969E-2"/>
    <n v="6315"/>
    <n v="2.5923055155698274E-2"/>
    <n v="6321"/>
    <n v="2.9240845318799034E-3"/>
    <n v="713"/>
    <n v="1"/>
    <n v="50179"/>
    <n v="1730.3103448275863"/>
    <n v="1605.6061516280186"/>
    <n v="0.23391946446385783"/>
    <n v="78649"/>
    <n v="2712.0344827586205"/>
    <n v="0.36663807490420208"/>
    <n v="57297"/>
    <n v="1975.7586206896551"/>
    <n v="0.26710144792414481"/>
    <n v="28389"/>
    <n v="0.1323410127077953"/>
    <n v="1"/>
    <n v="243837"/>
    <n v="243837"/>
    <n v="29323"/>
    <n v="52890"/>
    <n v="60857"/>
    <n v="154177.86717267553"/>
    <n v="267924.86717267556"/>
    <n v="0"/>
    <n v="0"/>
    <n v="37436.867172675527"/>
    <n v="4.6356956310034968E-2"/>
    <n v="4.8397791873865996E-2"/>
    <n v="2.0408355638310283E-3"/>
    <n v="535542"/>
    <n v="0.84664246823956446"/>
    <n v="44038.538049303286"/>
    <n v="0.3854837893725061"/>
    <n v="0.33912683306247116"/>
    <n v="130.29153269024653"/>
    <n v="0.4539774658196743"/>
    <n v="2.9240845318799034E-3"/>
    <n v="-1290.9264542301905"/>
    <n v="30613.92645423019"/>
    <n v="1.7439693172746522"/>
    <n v="1.1148162931596342"/>
    <n v="0.80195028229958465"/>
    <n v="116.58429118773947"/>
    <n v="0.11642613713259267"/>
    <n v="1833.3648671721353"/>
    <n v="2712.0344827586205"/>
    <n v="59.707468840309346"/>
    <n v="6.771704180064309"/>
    <n v="4.9860139860139858"/>
  </r>
  <r>
    <x v="2"/>
    <s v="SFO"/>
    <s v="California"/>
    <s v="HNL"/>
    <s v="Hawaii"/>
    <s v="SFOHNL"/>
    <s v="737-800"/>
    <n v="159"/>
    <x v="46"/>
    <n v="2399"/>
    <n v="149.75"/>
    <n v="4"/>
    <n v="599"/>
    <n v="21"/>
    <n v="84"/>
    <n v="134"/>
    <n v="381"/>
    <n v="1525764"/>
    <n v="0.94182389937106914"/>
    <n v="636"/>
    <n v="21.661073825503355"/>
    <n v="1"/>
    <n v="84"/>
    <n v="0.83750000000000002"/>
    <n v="160"/>
    <n v="0.97193877551020413"/>
    <n v="392"/>
    <n v="93"/>
    <n v="6"/>
    <n v="0.2352871245277702"/>
    <n v="53437"/>
    <n v="0.20240936269890891"/>
    <n v="45970"/>
    <n v="0.53639141576477012"/>
    <n v="121822"/>
    <n v="1.1712179786362796E-2"/>
    <n v="2660"/>
    <n v="1.1743001312116383E-2"/>
    <n v="2667"/>
    <n v="2.4569159100715941E-3"/>
    <n v="558"/>
    <n v="1"/>
    <n v="90068"/>
    <n v="22517"/>
    <n v="4158.0579395817194"/>
    <n v="0.39252499368076077"/>
    <n v="23466"/>
    <n v="5866.5"/>
    <n v="0.1022670815574092"/>
    <n v="48690"/>
    <n v="12172.5"/>
    <n v="0.21219569594435583"/>
    <n v="67234"/>
    <n v="0.29301222881747424"/>
    <n v="1"/>
    <n v="227114"/>
    <n v="-229458"/>
    <n v="-2344"/>
    <n v="53437"/>
    <n v="54889.552238805969"/>
    <n v="125339.17060367453"/>
    <n v="233665.72284248052"/>
    <n v="0"/>
    <n v="8919.552238805969"/>
    <n v="3517.1706036745309"/>
    <n v="-1.5362795294685155E-3"/>
    <n v="5.0150659644619016E-4"/>
    <n v="2.0377861259147055E-3"/>
    <n v="1437001"/>
    <n v="0.94182389937106914"/>
    <n v="13994.277128547605"/>
    <n v="0.14885264038212986"/>
    <n v="0.15038891991159839"/>
    <n v="378.22370617696163"/>
    <n v="0.15765890211628247"/>
    <n v="2.4569159100715941E-3"/>
    <n v="-3109.180710620125"/>
    <n v="765.18071062012496"/>
    <n v="1.8288489690385463"/>
    <n v="0.82598009302577868"/>
    <n v="0.89341804009346304"/>
    <n v="287.3125"/>
    <n v="0.29603635178808879"/>
    <n v="2247.8109992254067"/>
    <n v="5866.5"/>
    <n v="27.653292021688614"/>
    <n v="8.8931552587646081"/>
    <n v="6"/>
  </r>
  <r>
    <x v="1"/>
    <s v="YYC"/>
    <s v="Alberta"/>
    <s v="SFO"/>
    <s v="California"/>
    <s v="YYCSFO"/>
    <s v="737-Max 9"/>
    <n v="179"/>
    <x v="60"/>
    <n v="1018"/>
    <n v="159.78571428571428"/>
    <n v="14"/>
    <n v="2237"/>
    <n v="23"/>
    <n v="322"/>
    <n v="561"/>
    <n v="1355"/>
    <n v="2551108"/>
    <n v="0.89265762170790108"/>
    <n v="2506"/>
    <n v="9.5511444921316162"/>
    <n v="1"/>
    <n v="322"/>
    <n v="0.93189368770764125"/>
    <n v="602"/>
    <n v="0.85651074589127685"/>
    <n v="1582"/>
    <n v="0"/>
    <e v="#DIV/0!"/>
    <n v="0.22423003278763373"/>
    <n v="157157"/>
    <n v="0.24583305986525394"/>
    <n v="172298"/>
    <n v="0.51060532991664698"/>
    <n v="357870"/>
    <n v="1.3533102954311331E-2"/>
    <n v="9485"/>
    <n v="5.7984744761540594E-3"/>
    <n v="4064"/>
    <n v="0"/>
    <n v="0"/>
    <n v="1"/>
    <n v="42000"/>
    <n v="3000"/>
    <n v="4397.3787680209698"/>
    <n v="0.22549730208585003"/>
    <n v="92086"/>
    <n v="6577.5714285714284"/>
    <n v="0.49440820380660921"/>
    <n v="22605"/>
    <n v="1614.6428571428571"/>
    <n v="0.12136586937263429"/>
    <n v="29564"/>
    <n v="0.15872862473490645"/>
    <n v="1"/>
    <n v="700874"/>
    <n v="-186255"/>
    <n v="514619"/>
    <n v="157157"/>
    <n v="184890.18894830658"/>
    <n v="417823.1291512915"/>
    <n v="759870.31809959817"/>
    <n v="0"/>
    <n v="12592.188948306575"/>
    <n v="59953.129151291505"/>
    <n v="0.20172372161429467"/>
    <n v="0.20375492077782892"/>
    <n v="2.031199163534253E-3"/>
    <n v="2277266"/>
    <n v="0.89265762170790108"/>
    <n v="84280.333482342423"/>
    <n v="0.27473317476171139"/>
    <n v="7.3009453147416734E-2"/>
    <n v="313.30978989718375"/>
    <n v="0.30776993113672274"/>
    <n v="0"/>
    <n v="-5181.808435685577"/>
    <n v="519800.80843568558"/>
    <n v="1.7794950493327155"/>
    <n v="1.0435245504352484"/>
    <n v="0.82477927607638835"/>
    <n v="286.2093023255814"/>
    <n v="4.218161895005379E-2"/>
    <n v="2366.7320726455719"/>
    <n v="6577.5714285714284"/>
    <n v="234.21276914435501"/>
    <n v="6.0567724631202502"/>
    <e v="#DIV/0!"/>
  </r>
  <r>
    <x v="1"/>
    <s v="OGG"/>
    <s v="Hawaii"/>
    <s v="SEA"/>
    <s v="Washington"/>
    <s v="OGGSEA"/>
    <s v="737-Max 9"/>
    <n v="180.36842105263159"/>
    <x v="166"/>
    <n v="2640"/>
    <n v="115.68421052631579"/>
    <n v="19"/>
    <n v="2198"/>
    <n v="16.421052631578949"/>
    <n v="312"/>
    <n v="584"/>
    <n v="1303"/>
    <n v="9047280"/>
    <n v="0.64137729792821707"/>
    <n v="3427"/>
    <n v="107.88101851851852"/>
    <n v="0.70428893905191869"/>
    <n v="443"/>
    <n v="0.70531400966183577"/>
    <n v="828"/>
    <n v="0.60435992578849718"/>
    <n v="2156"/>
    <n v="20069"/>
    <n v="5.9998006876276841"/>
    <n v="0.16271770403975719"/>
    <n v="126287"/>
    <n v="0.22571513610810826"/>
    <n v="175180"/>
    <n v="0.43628166589572881"/>
    <n v="338603"/>
    <n v="1.1748319505843881E-2"/>
    <n v="9118"/>
    <n v="8.3918408578154413E-3"/>
    <n v="6513"/>
    <n v="0.1551453335927464"/>
    <n v="120410"/>
    <n v="0.99999999999999989"/>
    <n v="474386"/>
    <n v="24967.684210526317"/>
    <n v="4397.3073902576143"/>
    <n v="0.39856164067061822"/>
    <n v="126618"/>
    <n v="6664.105263157895"/>
    <n v="0.10637977895307268"/>
    <n v="255319"/>
    <n v="13437.842105263158"/>
    <n v="0.2145096177677705"/>
    <n v="333922"/>
    <n v="0.28054896260853857"/>
    <n v="1"/>
    <n v="776111"/>
    <n v="-1190245"/>
    <n v="-414134"/>
    <n v="179311.34935897437"/>
    <n v="248371.64383561644"/>
    <n v="560267.12816577137"/>
    <n v="987950.12136036216"/>
    <n v="53024.349358974374"/>
    <n v="73191.643835616444"/>
    <n v="221664.12816577137"/>
    <n v="-4.5774420599340351E-2"/>
    <n v="-4.3750665385442034E-2"/>
    <n v="2.0237552138983178E-3"/>
    <n v="5802720"/>
    <n v="0.64137729792821707"/>
    <n v="366631.72383985447"/>
    <n v="8.5783904112617271E-2"/>
    <n v="0.13155832471195764"/>
    <n v="298.31710646041859"/>
    <n v="0.11299890396227977"/>
    <n v="0.1551453335927464"/>
    <n v="-18309.480071598009"/>
    <n v="-395824.51992840198"/>
    <n v="1.5263057923863506"/>
    <n v="1.1327675965996775"/>
    <n v="0.84086964934522901"/>
    <n v="211.57004830917873"/>
    <n v="0.43025031213318715"/>
    <n v="2366.67213107719"/>
    <n v="6664.105263157895"/>
    <n v="20.374297816095407"/>
    <n v="7.1114649681528661"/>
    <n v="5.9998006876276841"/>
  </r>
  <r>
    <x v="2"/>
    <s v="BOI"/>
    <s v="Idaho"/>
    <s v="GEG"/>
    <s v="Washington"/>
    <s v="BOIGEG"/>
    <s v="E175"/>
    <n v="75.629629629629633"/>
    <x v="135"/>
    <n v="287"/>
    <n v="56.592592592592595"/>
    <n v="54"/>
    <n v="3056"/>
    <n v="8.3518518518518512"/>
    <n v="451"/>
    <n v="711"/>
    <n v="1895"/>
    <n v="1172108"/>
    <n v="0.74828599412340846"/>
    <n v="4084"/>
    <n v="60.872753267973856"/>
    <n v="0.83828996282527879"/>
    <n v="538"/>
    <n v="0.73450413223140498"/>
    <n v="968"/>
    <n v="0.73478092283830942"/>
    <n v="2579"/>
    <n v="201"/>
    <n v="5.9850746268656714"/>
    <n v="0.20507943557535879"/>
    <n v="84964"/>
    <n v="0.2313672766945532"/>
    <n v="95855"/>
    <n v="0.50576638072112345"/>
    <n v="209538"/>
    <n v="3.2018016017456033E-2"/>
    <n v="13265"/>
    <n v="2.2865183997991784E-2"/>
    <n v="9473"/>
    <n v="2.903706993516744E-3"/>
    <n v="1203"/>
    <n v="1"/>
    <n v="151952"/>
    <n v="2813.9259259259261"/>
    <n v="2496.2235457147362"/>
    <n v="0.30288086842645545"/>
    <n v="175652"/>
    <n v="3252.8148148148148"/>
    <n v="0.35012129028142935"/>
    <n v="84252"/>
    <n v="1560.2222222222222"/>
    <n v="0.1679367097943148"/>
    <n v="89833"/>
    <n v="0.17906113149780042"/>
    <n v="1"/>
    <n v="414298"/>
    <n v="-501689"/>
    <n v="-87391"/>
    <n v="101353.95121951219"/>
    <n v="130503.00984528832"/>
    <n v="285170.71345646441"/>
    <n v="517027.67452126491"/>
    <n v="16389.951219512193"/>
    <n v="34648.009845288325"/>
    <n v="75632.713456464407"/>
    <n v="-7.4558829049882772E-2"/>
    <n v="-7.2557517539445782E-2"/>
    <n v="2.00131151043699E-3"/>
    <n v="877072"/>
    <n v="0.74828599412340846"/>
    <n v="138959.96727748693"/>
    <n v="0.35346401526139232"/>
    <n v="0.42802284431127507"/>
    <n v="135.17506544502618"/>
    <n v="0.4709932593903351"/>
    <n v="2.903706993516744E-3"/>
    <n v="-2345.7532318752765"/>
    <n v="-85045.246768124722"/>
    <n v="1.6526571382808071"/>
    <n v="1.0362618345525076"/>
    <n v="0.85024001696707963"/>
    <n v="99.023760330578511"/>
    <n v="0.21683184567630062"/>
    <n v="1384.0675093026612"/>
    <n v="3252.8148148148148"/>
    <n v="50.203084893283631"/>
    <n v="7.4404450261780104"/>
    <n v="5.9850746268656714"/>
  </r>
  <r>
    <x v="1"/>
    <s v="ANC"/>
    <s v="Alaska"/>
    <s v="JNU"/>
    <s v="Alaska"/>
    <s v="ANCJNU"/>
    <s v="737-700"/>
    <n v="124.67391304347827"/>
    <x v="163"/>
    <n v="571"/>
    <n v="89.413043478260875"/>
    <n v="46"/>
    <n v="4113"/>
    <n v="16.630434782608695"/>
    <n v="765"/>
    <n v="1395"/>
    <n v="1954"/>
    <n v="3274685"/>
    <n v="0.71717523975588493"/>
    <n v="5735"/>
    <n v="76.151313940415974"/>
    <n v="0.97328244274809161"/>
    <n v="786"/>
    <n v="0.97280334728033468"/>
    <n v="1434"/>
    <n v="0.55590327169274534"/>
    <n v="3515"/>
    <n v="25793"/>
    <n v="5.9999612297910287"/>
    <n v="0.23149771913510189"/>
    <n v="252927"/>
    <n v="0.27435454818372862"/>
    <n v="299751"/>
    <n v="0.32747618454869626"/>
    <n v="357790"/>
    <n v="1.2509976495742141E-2"/>
    <n v="13668"/>
    <n v="1.2516383419613241E-2"/>
    <n v="13675"/>
    <n v="0.14164518821711783"/>
    <n v="154757"/>
    <n v="1"/>
    <n v="316641"/>
    <n v="6883.5"/>
    <n v="4158.050381740667"/>
    <n v="0.31806976940416348"/>
    <n v="271327"/>
    <n v="5898.413043478261"/>
    <n v="0.2725513004415836"/>
    <n v="171174"/>
    <n v="3721.1739130434785"/>
    <n v="0.17194638315312383"/>
    <n v="236366"/>
    <n v="0.23743254700112906"/>
    <n v="1"/>
    <n v="1092568"/>
    <n v="-995508"/>
    <n v="97060"/>
    <n v="259870.09411764707"/>
    <n v="308131.13548387098"/>
    <n v="643619.16581371555"/>
    <n v="1211620.3954152334"/>
    <n v="6943.094117647066"/>
    <n v="8380.1354838709813"/>
    <n v="285829.16581371555"/>
    <n v="2.9639492042746095E-2"/>
    <n v="3.1638704548583751E-2"/>
    <n v="1.9992125058376567E-3"/>
    <n v="2348523"/>
    <n v="0.71717523975588493"/>
    <n v="369834.53488937509"/>
    <n v="0.3336406402447869"/>
    <n v="0.30400114820204083"/>
    <n v="228.01142718210551"/>
    <n v="0.39931948718407267"/>
    <n v="0.14164518821711783"/>
    <n v="-6546.7912046789907"/>
    <n v="103606.79120467899"/>
    <n v="2.0269422843924878"/>
    <n v="1.3166799586797635"/>
    <n v="0.6411676539746014"/>
    <n v="209.03138075313808"/>
    <n v="0.21633985253091798"/>
    <n v="2247.8141366534242"/>
    <n v="5898.413043478261"/>
    <n v="54.010886840615591"/>
    <n v="6.647945538536348"/>
    <n v="5.9999612297910287"/>
  </r>
  <r>
    <x v="5"/>
    <s v="LAX"/>
    <s v="California"/>
    <s v="SFO"/>
    <s v="California"/>
    <s v="LAXSFO"/>
    <s v="737-800"/>
    <n v="162.57894736842104"/>
    <x v="144"/>
    <n v="337"/>
    <n v="143"/>
    <n v="19"/>
    <n v="2717"/>
    <n v="20.473684210526315"/>
    <n v="389"/>
    <n v="740"/>
    <n v="1588"/>
    <n v="1040993"/>
    <n v="0.87957267724182586"/>
    <n v="3089"/>
    <n v="24.725707002422396"/>
    <n v="1"/>
    <n v="389"/>
    <n v="1"/>
    <n v="740"/>
    <n v="0.81020408163265301"/>
    <n v="1960"/>
    <n v="4912"/>
    <n v="5"/>
    <n v="0.21941268094562194"/>
    <n v="82547"/>
    <n v="0.21851160763174543"/>
    <n v="82208"/>
    <n v="0.44615090187072387"/>
    <n v="167850"/>
    <n v="2.5317767889893626E-2"/>
    <n v="9525"/>
    <n v="2.5325741990016425E-2"/>
    <n v="9528"/>
    <n v="6.528129967199868E-2"/>
    <n v="24560"/>
    <n v="0.99999999999999989"/>
    <n v="91054"/>
    <n v="4792.3157894736842"/>
    <n v="3682.5640614069953"/>
    <n v="0.27731704122873008"/>
    <n v="96931"/>
    <n v="5101.6315789473683"/>
    <n v="0.29521622469459918"/>
    <n v="80965"/>
    <n v="4261.3157894736842"/>
    <n v="0.24658965276741418"/>
    <n v="59389"/>
    <n v="0.18087708130925659"/>
    <n v="1"/>
    <n v="376218"/>
    <n v="376218"/>
    <n v="47879"/>
    <n v="82547"/>
    <n v="82208"/>
    <n v="207170.02518891689"/>
    <n v="371925.02518891689"/>
    <n v="0"/>
    <n v="0"/>
    <n v="39320.025188916887"/>
    <n v="4.5993584971272622E-2"/>
    <n v="4.7981566648328082E-2"/>
    <n v="1.9879816770554601E-3"/>
    <n v="915629"/>
    <n v="0.87957267724182586"/>
    <n v="48147.506808980484"/>
    <n v="0.36140300655239754"/>
    <n v="0.31540942158112495"/>
    <n v="129.42878174457121"/>
    <n v="0.38406166689783744"/>
    <n v="6.528129967199868E-2"/>
    <n v="-2069.4750099429939"/>
    <n v="49948.475009942995"/>
    <n v="1.9707921680336831"/>
    <n v="1.0317429204433308"/>
    <n v="0.7953429007687921"/>
    <n v="111.09189189189189"/>
    <n v="0.15785794406434567"/>
    <n v="3274.5271952008407"/>
    <n v="5101.6315789473683"/>
    <n v="109.88563440203403"/>
    <n v="7.0125138019874864"/>
    <n v="5"/>
  </r>
  <r>
    <x v="0"/>
    <s v="HNL"/>
    <s v="Hawaii"/>
    <s v="SFO"/>
    <s v="California"/>
    <s v="HNLSFO"/>
    <s v="757-300"/>
    <n v="234"/>
    <x v="181"/>
    <n v="2399"/>
    <n v="185.73333333333332"/>
    <n v="15"/>
    <n v="2786"/>
    <n v="21.866666666666667"/>
    <n v="328"/>
    <n v="623"/>
    <n v="1836"/>
    <n v="8420490"/>
    <n v="0.79373219373219372"/>
    <n v="3510"/>
    <n v="75.291947723440131"/>
    <n v="0.72888888888888892"/>
    <n v="450"/>
    <n v="0.72865497076023389"/>
    <n v="855"/>
    <n v="0.83265306122448979"/>
    <n v="2205"/>
    <n v="408"/>
    <n v="6"/>
    <n v="0.18851949029872256"/>
    <n v="177253"/>
    <n v="0.22051142424729084"/>
    <n v="207333"/>
    <n v="0.56884700346827444"/>
    <n v="534851"/>
    <n v="1.3661449187811158E-2"/>
    <n v="12845"/>
    <n v="5.8570339180440672E-3"/>
    <n v="5507"/>
    <n v="2.6035988798568869E-3"/>
    <n v="2448"/>
    <n v="1"/>
    <n v="380102"/>
    <n v="25340.133333333335"/>
    <n v="5048.3751781289811"/>
    <n v="0.36893005992534084"/>
    <n v="128745"/>
    <n v="8583"/>
    <n v="0.12496093302610353"/>
    <n v="244223"/>
    <n v="16281.533333333333"/>
    <n v="0.2370448090911032"/>
    <n v="277212"/>
    <n v="0.2690641979574524"/>
    <n v="1"/>
    <n v="940237"/>
    <n v="-1030282"/>
    <n v="-90045"/>
    <n v="243182.46951219512"/>
    <n v="284542.07865168538"/>
    <n v="642345.56372549024"/>
    <n v="1170070.1118893707"/>
    <n v="65929.469512195123"/>
    <n v="77209.078651685384"/>
    <n v="107494.56372549024"/>
    <n v="-1.069355821335813E-2"/>
    <n v="-8.7092468340965856E-3"/>
    <n v="1.9843113792615448E-3"/>
    <n v="6683614"/>
    <n v="0.79373219373219372"/>
    <n v="243703.9612347451"/>
    <n v="0.1116606040741097"/>
    <n v="0.12235416228746783"/>
    <n v="336.60768126346017"/>
    <n v="0.14031166371965825"/>
    <n v="2.6035988798568869E-3"/>
    <n v="-16708.874125958049"/>
    <n v="-73336.125874041958"/>
    <n v="1.5037173835727735"/>
    <n v="0.92573664787885357"/>
    <n v="0.92599652764436846"/>
    <n v="242.49473684210525"/>
    <n v="0.29483204766457821"/>
    <n v="3243.6801993364784"/>
    <n v="8583"/>
    <n v="37.002628889791005"/>
    <n v="6.5872218234027278"/>
    <n v="6"/>
  </r>
  <r>
    <x v="4"/>
    <s v="SFO"/>
    <s v="California"/>
    <s v="SEA"/>
    <s v="Washington"/>
    <s v="SFOSEA"/>
    <s v="737-900"/>
    <n v="176.375"/>
    <x v="182"/>
    <n v="679"/>
    <n v="108.97916666666667"/>
    <n v="48"/>
    <n v="5231"/>
    <n v="17.104166666666668"/>
    <n v="821"/>
    <n v="1194"/>
    <n v="3217"/>
    <n v="5748414"/>
    <n v="0.61788329789747221"/>
    <n v="8466"/>
    <n v="102.14183402244538"/>
    <n v="0.75114364135407141"/>
    <n v="1093"/>
    <n v="0.58443465491923641"/>
    <n v="2043"/>
    <n v="0.60345151003564057"/>
    <n v="5331"/>
    <n v="12603"/>
    <n v="4.9998413076251689"/>
    <n v="0.24534789995882841"/>
    <n v="253860"/>
    <n v="0.20979052744096321"/>
    <n v="217069"/>
    <n v="0.45130637657123751"/>
    <n v="466964"/>
    <n v="1.8657690099681646E-2"/>
    <n v="19305"/>
    <n v="1.3997375069344174E-2"/>
    <n v="14483"/>
    <n v="6.0900130859945063E-2"/>
    <n v="63013"/>
    <n v="1"/>
    <n v="376142"/>
    <n v="7836.291666666667"/>
    <n v="3682.5459773646112"/>
    <n v="0.31219767268139637"/>
    <n v="248878"/>
    <n v="5184.958333333333"/>
    <n v="0.20656861605883037"/>
    <n v="334464"/>
    <n v="6968"/>
    <n v="0.27760495343702796"/>
    <n v="245336"/>
    <n v="0.20362875782274531"/>
    <n v="1"/>
    <n v="1034694"/>
    <n v="1034694"/>
    <n v="-170126"/>
    <n v="337964.65286236297"/>
    <n v="371417.05778894474"/>
    <n v="773821.90985390113"/>
    <n v="1483203.6205052088"/>
    <n v="84104.652862362971"/>
    <n v="154348.05778894474"/>
    <n v="306857.90985390113"/>
    <n v="-2.9595293588805537E-2"/>
    <n v="-2.7618985353665922E-2"/>
    <n v="1.9763082351396156E-3"/>
    <n v="3551849"/>
    <n v="0.61788329789747221"/>
    <n v="600915.31925062137"/>
    <n v="0.17999643031973689"/>
    <n v="0.20959172390854242"/>
    <n v="185.75434907283503"/>
    <n v="0.27357046991581008"/>
    <n v="6.0900130859945063E-2"/>
    <n v="-11360.63792719185"/>
    <n v="-158765.36207280814"/>
    <n v="2.0967679955150174"/>
    <n v="0.95919234507441065"/>
    <n v="0.79077145374508806"/>
    <n v="106.2501223690651"/>
    <n v="0.23710971552942223"/>
    <n v="3274.5055265651727"/>
    <n v="5184.958333333333"/>
    <n v="51.213100391858077"/>
    <n v="6.4591856241636396"/>
    <n v="4.9998413076251689"/>
  </r>
  <r>
    <x v="1"/>
    <s v="JNU"/>
    <s v="Alaska"/>
    <s v="SEA"/>
    <s v="Washington"/>
    <s v="JNUSEA"/>
    <s v="737-700"/>
    <n v="125.24"/>
    <x v="78"/>
    <n v="909"/>
    <n v="101.48"/>
    <n v="25"/>
    <n v="2537"/>
    <n v="13.24"/>
    <n v="331"/>
    <n v="517"/>
    <n v="1690"/>
    <n v="2846079"/>
    <n v="0.81028425423187478"/>
    <n v="3131"/>
    <n v="60.742792360221941"/>
    <n v="0.77156177156177153"/>
    <n v="429"/>
    <n v="0.66028097062579816"/>
    <n v="783"/>
    <n v="0.88066701406982806"/>
    <n v="1919"/>
    <n v="24156"/>
    <n v="6"/>
    <n v="0.14806131503325437"/>
    <n v="109128"/>
    <n v="0.16197089462530154"/>
    <n v="119380"/>
    <n v="0.46351923760525121"/>
    <n v="341635"/>
    <n v="1.6050558581146901E-2"/>
    <n v="11830"/>
    <n v="1.3753551338722414E-2"/>
    <n v="10137"/>
    <n v="0.19664444281632354"/>
    <n v="144936"/>
    <n v="1"/>
    <n v="252572"/>
    <n v="10102.879999999999"/>
    <n v="4158.0571156850447"/>
    <n v="0.34800029209913186"/>
    <n v="148130"/>
    <n v="5925.2"/>
    <n v="0.20409737923698745"/>
    <n v="136539"/>
    <n v="5461.56"/>
    <n v="0.18812699698669433"/>
    <n v="188540"/>
    <n v="0.25977533167718636"/>
    <n v="1"/>
    <n v="737046"/>
    <n v="-725781"/>
    <n v="11265"/>
    <n v="141437.80060422962"/>
    <n v="180801.81818181821"/>
    <n v="387927.55325443787"/>
    <n v="710167.17204048566"/>
    <n v="32309.800604229618"/>
    <n v="61421.818181818206"/>
    <n v="46292.553254437866"/>
    <n v="3.9580770597021373E-3"/>
    <n v="5.9260360944370935E-3"/>
    <n v="1.9679590347349563E-3"/>
    <n v="2306133"/>
    <n v="0.81028425423187478"/>
    <n v="138633.55932203389"/>
    <n v="0.25896891829074314"/>
    <n v="0.25501084123104101"/>
    <n v="233.38983050847457"/>
    <n v="0.25675448900822284"/>
    <n v="0.19664444281632354"/>
    <n v="-5600.966881619428"/>
    <n v="16865.966881619428"/>
    <n v="1.3969413562287631"/>
    <n v="0.83727685005573738"/>
    <n v="0.97765731348838891"/>
    <n v="152.46487867177521"/>
    <n v="0.25580492940739114"/>
    <n v="2247.8222467990131"/>
    <n v="5925.2"/>
    <n v="41.76627220156216"/>
    <n v="8.6586519511233746"/>
    <n v="6"/>
  </r>
  <r>
    <x v="3"/>
    <s v="SFO"/>
    <s v="California"/>
    <s v="HNL"/>
    <s v="Hawaii"/>
    <s v="SFOHNL"/>
    <s v="737-Max 9"/>
    <n v="178"/>
    <x v="183"/>
    <n v="2399"/>
    <n v="159.14285714285714"/>
    <n v="7"/>
    <n v="1114"/>
    <n v="20.571428571428573"/>
    <n v="144"/>
    <n v="269"/>
    <n v="701"/>
    <n v="2989154"/>
    <n v="0.8940609951845907"/>
    <n v="1246"/>
    <n v="37.906879194630868"/>
    <n v="0.89440993788819878"/>
    <n v="161"/>
    <n v="0.89368770764119598"/>
    <n v="301"/>
    <n v="0.89413265306122447"/>
    <n v="784"/>
    <n v="3439"/>
    <n v="5"/>
    <n v="0.20460970302409215"/>
    <n v="76070"/>
    <n v="0.22850280138038254"/>
    <n v="84953"/>
    <n v="0.49802706432012395"/>
    <n v="185157"/>
    <n v="1.1296973218104207E-2"/>
    <n v="4200"/>
    <n v="1.1313111751272927E-2"/>
    <n v="4206"/>
    <n v="4.6250346306024245E-2"/>
    <n v="17195"/>
    <n v="1"/>
    <n v="128681"/>
    <n v="18383"/>
    <n v="3394.6608830364062"/>
    <n v="0.34956264261653808"/>
    <n v="36677"/>
    <n v="5239.5714285714284"/>
    <n v="9.9633271759208955E-2"/>
    <n v="111713"/>
    <n v="15959"/>
    <n v="0.30346897750733459"/>
    <n v="91049"/>
    <n v="0.24733510811691839"/>
    <n v="1"/>
    <n v="371781"/>
    <n v="371781"/>
    <n v="3661"/>
    <n v="85050.486111111109"/>
    <n v="95058.933085501863"/>
    <n v="207080.01141226818"/>
    <n v="387189.43060888117"/>
    <n v="8980.4861111111095"/>
    <n v="10105.933085501863"/>
    <n v="21923.011412268184"/>
    <n v="1.224761253518554E-3"/>
    <n v="3.1846770313550335E-3"/>
    <n v="1.9599157778364797E-3"/>
    <n v="2672486"/>
    <n v="0.8940609951845907"/>
    <n v="42015.576301615802"/>
    <n v="0.12437666309597967"/>
    <n v="0.12315190184246111"/>
    <n v="318.29982046678634"/>
    <n v="0.13268020861475047"/>
    <n v="4.6250346306024245E-2"/>
    <n v="-5858.4900869830226"/>
    <n v="9519.4900869830235"/>
    <n v="1.7006056160780896"/>
    <n v="1.0158469783833386"/>
    <n v="0.85004152464036042"/>
    <n v="282.2358803986711"/>
    <n v="0.24489955107980235"/>
    <n v="2947.0376452362511"/>
    <n v="5239.5714285714284"/>
    <n v="29.387805687728232"/>
    <n v="7.5457809694793534"/>
    <n v="5"/>
  </r>
  <r>
    <x v="2"/>
    <s v="YVR"/>
    <s v="British Columbia"/>
    <s v="SFO"/>
    <s v="California"/>
    <s v="YVRSFO"/>
    <s v="E175"/>
    <n v="68.666666666666671"/>
    <x v="184"/>
    <n v="800"/>
    <n v="61.4"/>
    <n v="15"/>
    <n v="921"/>
    <n v="9.2666666666666675"/>
    <n v="139"/>
    <n v="187"/>
    <n v="595"/>
    <n v="824000"/>
    <n v="0.89417475728155338"/>
    <n v="1030"/>
    <n v="15.291597077244258"/>
    <n v="0.95862068965517244"/>
    <n v="145"/>
    <n v="0.71647509578544066"/>
    <n v="261"/>
    <n v="0.95352564102564108"/>
    <n v="624"/>
    <n v="0"/>
    <e v="#DIV/0!"/>
    <n v="0.20841670984024982"/>
    <n v="43849"/>
    <n v="0.19947146028109566"/>
    <n v="41967"/>
    <n v="0.55534694925163153"/>
    <n v="116840"/>
    <n v="1.9796474183781627E-2"/>
    <n v="4165"/>
    <n v="1.6968406443241393E-2"/>
    <n v="3570"/>
    <n v="0"/>
    <n v="0"/>
    <n v="1"/>
    <n v="38171"/>
    <n v="2544.7333333333331"/>
    <n v="2496.2075450446609"/>
    <n v="0.29524008415320835"/>
    <n v="47385"/>
    <n v="3159"/>
    <n v="0.36650733246705031"/>
    <n v="21165"/>
    <n v="1411"/>
    <n v="0.16370428810098386"/>
    <n v="22567"/>
    <n v="0.17454829527875751"/>
    <n v="1"/>
    <n v="210391"/>
    <n v="-129288"/>
    <n v="81103"/>
    <n v="45741.762589928054"/>
    <n v="58574.262032085557"/>
    <n v="122534.72268907563"/>
    <n v="226850.74731108925"/>
    <n v="1892.7625899280538"/>
    <n v="16607.262032085557"/>
    <n v="5694.7226890756283"/>
    <n v="9.8425970873786406E-2"/>
    <n v="0.10038347470154443"/>
    <n v="1.9575038277580281E-3"/>
    <n v="736800"/>
    <n v="0.89417475728155338"/>
    <n v="24899.694896851259"/>
    <n v="0.25532888349514565"/>
    <n v="0.15690291262135922"/>
    <n v="228.43756786102063"/>
    <n v="0.28554695982627576"/>
    <n v="0"/>
    <n v="-1612.9831540726159"/>
    <n v="82715.983154072615"/>
    <n v="1.5369843648758286"/>
    <n v="0.81723164649319124"/>
    <n v="0.95166635794596466"/>
    <n v="160.79310344827587"/>
    <n v="0.10726219277440575"/>
    <n v="1384.0934922027257"/>
    <n v="3159"/>
    <n v="60.229156925051285"/>
    <n v="8.3984799131378942"/>
    <e v="#DIV/0!"/>
  </r>
  <r>
    <x v="1"/>
    <s v="YYC"/>
    <s v="Alberta"/>
    <s v="SEA"/>
    <s v="Washington"/>
    <s v="YYCSEA"/>
    <s v="E175"/>
    <n v="74.48"/>
    <x v="157"/>
    <n v="452"/>
    <n v="65.44"/>
    <n v="25"/>
    <n v="1636"/>
    <n v="9.8000000000000007"/>
    <n v="245"/>
    <n v="364"/>
    <n v="1028"/>
    <n v="841624"/>
    <n v="0.87862513426423205"/>
    <n v="1862"/>
    <n v="21.025454545454544"/>
    <n v="1"/>
    <n v="245"/>
    <n v="0.82539682539682535"/>
    <n v="441"/>
    <n v="0.87414965986394555"/>
    <n v="1176"/>
    <n v="31"/>
    <n v="6"/>
    <n v="0.2048512876314835"/>
    <n v="67773"/>
    <n v="0.23301293676701729"/>
    <n v="77090"/>
    <n v="0.52119755773183407"/>
    <n v="172433"/>
    <n v="2.1741627372748155E-2"/>
    <n v="7193"/>
    <n v="1.8634385201305767E-2"/>
    <n v="6165"/>
    <n v="5.6220529561117158E-4"/>
    <n v="186"/>
    <n v="1"/>
    <n v="52484"/>
    <n v="2099.36"/>
    <n v="2496.2123832583884"/>
    <n v="0.27239228142289207"/>
    <n v="80065"/>
    <n v="3202.6"/>
    <n v="0.41553784033465158"/>
    <n v="29101"/>
    <n v="1164.04"/>
    <n v="0.15103436822055449"/>
    <n v="31028"/>
    <n v="0.16103551002190183"/>
    <n v="1"/>
    <n v="330840"/>
    <n v="-192678"/>
    <n v="138162"/>
    <n v="67773"/>
    <n v="93397.5"/>
    <n v="197257.98443579767"/>
    <n v="358428.48443579767"/>
    <n v="0"/>
    <n v="16307.5"/>
    <n v="24824.984435797669"/>
    <n v="0.16416119312186914"/>
    <n v="0.1661161033637728"/>
    <n v="1.9549102419036679E-3"/>
    <n v="739472"/>
    <n v="0.87862513426423205"/>
    <n v="45677.141809290915"/>
    <n v="0.39309715502409626"/>
    <n v="0.22893596190222712"/>
    <n v="202.11124694376528"/>
    <n v="0.44714877642425949"/>
    <n v="5.6220529561117158E-4"/>
    <n v="-1645.2993774319068"/>
    <n v="139807.29937743192"/>
    <n v="1.6233258534617518"/>
    <n v="1.0258279685565248"/>
    <n v="0.8604549589867716"/>
    <n v="174.80725623582765"/>
    <n v="9.3785515657115223E-2"/>
    <n v="1384.0842269111035"/>
    <n v="3202.6"/>
    <n v="77.810446212383269"/>
    <n v="8.1650366748166263"/>
    <n v="6"/>
  </r>
  <r>
    <x v="1"/>
    <s v="SEA"/>
    <s v="Washington"/>
    <s v="YEG"/>
    <s v="Alberta"/>
    <s v="SEAYEG"/>
    <s v="E175"/>
    <n v="76"/>
    <x v="137"/>
    <n v="558"/>
    <n v="69.533333333333331"/>
    <n v="15"/>
    <n v="1043"/>
    <n v="8.1333333333333329"/>
    <n v="122"/>
    <n v="251"/>
    <n v="670"/>
    <n v="636120"/>
    <n v="0.91491228070175434"/>
    <n v="1140"/>
    <n v="24.070544554455445"/>
    <n v="0.81333333333333335"/>
    <n v="150"/>
    <n v="0.92962962962962958"/>
    <n v="270"/>
    <n v="0.93055555555555558"/>
    <n v="720"/>
    <n v="131"/>
    <n v="5.9694656488549622"/>
    <n v="0.17196576859442972"/>
    <n v="32533"/>
    <n v="0.22775302220601218"/>
    <n v="43087"/>
    <n v="0.56073220109629296"/>
    <n v="106081"/>
    <n v="2.4790811013674589E-2"/>
    <n v="4690"/>
    <n v="1.0624633291574825E-2"/>
    <n v="2010"/>
    <n v="4.1335637980156777E-3"/>
    <n v="782"/>
    <n v="0.99999999999999989"/>
    <n v="60085"/>
    <n v="4005.6666666666665"/>
    <n v="2496.2044321044787"/>
    <n v="0.33766810347249931"/>
    <n v="49019"/>
    <n v="3267.9333333333334"/>
    <n v="0.27547895088821578"/>
    <n v="33315"/>
    <n v="2221"/>
    <n v="0.18722497906609495"/>
    <n v="35522"/>
    <n v="0.19962796657318999"/>
    <n v="1"/>
    <n v="189183"/>
    <n v="-177941"/>
    <n v="11242"/>
    <n v="39999.590163934423"/>
    <n v="46348.565737051795"/>
    <n v="113997.49253731343"/>
    <n v="200345.64843829966"/>
    <n v="7466.5901639344229"/>
    <n v="3261.5657370517947"/>
    <n v="7916.492537313432"/>
    <n v="1.7672766144752564E-2"/>
    <n v="1.962676313046801E-2"/>
    <n v="1.9539969857154463E-3"/>
    <n v="581994"/>
    <n v="0.91491228070175434"/>
    <n v="17521.473633748799"/>
    <n v="0.29740143369175626"/>
    <n v="0.27972866754700371"/>
    <n v="180.63374880153404"/>
    <n v="0.32371639570167393"/>
    <n v="4.1335637980156777E-3"/>
    <n v="-1242.97656255331"/>
    <n v="12484.976562553311"/>
    <n v="1.3607564075046368"/>
    <n v="1.0012211759367802"/>
    <n v="0.92438447412690816"/>
    <n v="159.58148148148149"/>
    <n v="0.18776528546433877"/>
    <n v="1384.0567638438995"/>
    <n v="3267.9333333333334"/>
    <n v="43.330968173170859"/>
    <n v="6.4237775647171622"/>
    <n v="5.9694656488549622"/>
  </r>
  <r>
    <x v="3"/>
    <s v="HNL"/>
    <s v="Hawaii"/>
    <s v="LAX"/>
    <s v="California"/>
    <s v="HNLLAX"/>
    <s v="737-900"/>
    <n v="165.28571428571428"/>
    <x v="185"/>
    <n v="2556"/>
    <n v="146.71428571428572"/>
    <n v="7"/>
    <n v="1027"/>
    <n v="19.714285714285715"/>
    <n v="138"/>
    <n v="220"/>
    <n v="669"/>
    <n v="2957292"/>
    <n v="0.88764044943820219"/>
    <n v="1157"/>
    <n v="34.80686526788071"/>
    <n v="0.92"/>
    <n v="150"/>
    <n v="0.7857142857142857"/>
    <n v="280"/>
    <n v="0.91895604395604391"/>
    <n v="728"/>
    <n v="3013"/>
    <n v="4.9993362097577165"/>
    <n v="0.18306582241201591"/>
    <n v="62160"/>
    <n v="0.19902518038580475"/>
    <n v="67579"/>
    <n v="0.55382712413488444"/>
    <n v="188052"/>
    <n v="1.1839198939773228E-2"/>
    <n v="4020"/>
    <n v="7.8810189957296429E-3"/>
    <n v="2676"/>
    <n v="4.4361655131792077E-2"/>
    <n v="15063"/>
    <n v="1"/>
    <n v="128178"/>
    <n v="18311.142857142859"/>
    <n v="3682.5493767828862"/>
    <n v="0.35623504431468567"/>
    <n v="34057"/>
    <n v="4865.2857142857147"/>
    <n v="9.4651944204350594E-2"/>
    <n v="113975"/>
    <n v="16282.142857142857"/>
    <n v="0.31676176235989251"/>
    <n v="83603"/>
    <n v="0.23235124912107122"/>
    <n v="1"/>
    <n v="339550"/>
    <n v="339550"/>
    <n v="-20263"/>
    <n v="67565.217391304352"/>
    <n v="86009.636363636368"/>
    <n v="204636.55605381166"/>
    <n v="358211.40980875236"/>
    <n v="5405.2173913043516"/>
    <n v="18430.636363636368"/>
    <n v="16584.556053811655"/>
    <n v="-6.8518766493129522E-3"/>
    <n v="-4.8992983248210874E-3"/>
    <n v="1.9525783244918648E-3"/>
    <n v="2625012"/>
    <n v="0.88764044943820219"/>
    <n v="41074.303797468368"/>
    <n v="0.11481788068273271"/>
    <n v="0.12166975733204567"/>
    <n v="315.95618305744887"/>
    <n v="0.12361353014767171"/>
    <n v="4.4361655131792077E-2"/>
    <n v="-5774.3442583931965"/>
    <n v="-14488.655741606803"/>
    <n v="1.5100339531327194"/>
    <n v="0.87946932327940597"/>
    <n v="0.94126853916464082"/>
    <n v="241.35357142857143"/>
    <n v="0.24621705198056251"/>
    <n v="3274.4976924185858"/>
    <n v="4865.2857142857147"/>
    <n v="29.505673438156503"/>
    <n v="6.5199610516066215"/>
    <n v="4.9993362097577165"/>
  </r>
  <r>
    <x v="5"/>
    <s v="SFO"/>
    <s v="California"/>
    <s v="YYC"/>
    <s v="Alberta"/>
    <s v="SFOYYC"/>
    <s v="737-700"/>
    <n v="132"/>
    <x v="65"/>
    <n v="1018"/>
    <n v="115"/>
    <n v="15"/>
    <n v="1725"/>
    <n v="15.333333333333334"/>
    <n v="230"/>
    <n v="359"/>
    <n v="1136"/>
    <n v="2015640"/>
    <n v="0.87121212121212122"/>
    <n v="1980"/>
    <n v="9.6255341880341874"/>
    <n v="0.90196078431372551"/>
    <n v="255"/>
    <n v="0.77204301075268822"/>
    <n v="465"/>
    <n v="0.9015873015873016"/>
    <n v="1260"/>
    <n v="0"/>
    <e v="#DIV/0!"/>
    <n v="0.20857755120013308"/>
    <n v="85264"/>
    <n v="0.19990802078338896"/>
    <n v="81720"/>
    <n v="0.57207647974010978"/>
    <n v="233858"/>
    <n v="1.6659001731949077E-2"/>
    <n v="6810"/>
    <n v="2.7789465444191122E-3"/>
    <n v="1136"/>
    <n v="0"/>
    <n v="0"/>
    <n v="1"/>
    <n v="35447"/>
    <n v="2363.1333333333332"/>
    <n v="3682.6008102558412"/>
    <n v="0.21014471273839661"/>
    <n v="78593"/>
    <n v="5239.5333333333338"/>
    <n v="0.4659323330112225"/>
    <n v="31519"/>
    <n v="2101.2666666666669"/>
    <n v="0.18685787798125433"/>
    <n v="23120"/>
    <n v="0.13706507626912656"/>
    <n v="1"/>
    <n v="408788"/>
    <n v="408788"/>
    <n v="240109"/>
    <n v="94531.826086956513"/>
    <n v="105849.02506963788"/>
    <n v="259384.75352112675"/>
    <n v="459765.60467772116"/>
    <n v="9267.8260869565129"/>
    <n v="24129.025069637879"/>
    <n v="25526.753521126753"/>
    <n v="0.11912295846480522"/>
    <n v="0.12107183837979406"/>
    <n v="1.9488799149888353E-3"/>
    <n v="1756050"/>
    <n v="0.87121212121212122"/>
    <n v="60429.530434782617"/>
    <n v="0.20280804111845369"/>
    <n v="8.3685082653648463E-2"/>
    <n v="236.97855072463767"/>
    <n v="0.23278836024031205"/>
    <n v="0"/>
    <n v="-3928.2403118480765"/>
    <n v="244037.24031184809"/>
    <n v="1.6516479868699918"/>
    <n v="0.8680952401646147"/>
    <n v="0.91679799735841772"/>
    <n v="175.74193548387098"/>
    <n v="5.655743319275517E-2"/>
    <n v="3274.519562683834"/>
    <n v="5239.5333333333338"/>
    <n v="179.21083300960098"/>
    <n v="4.6063768115942025"/>
    <e v="#DIV/0!"/>
  </r>
  <r>
    <x v="3"/>
    <s v="GEG"/>
    <s v="Washington"/>
    <s v="SEA"/>
    <s v="Washington"/>
    <s v="GEGSEA"/>
    <s v="737-800"/>
    <n v="156.60606060606059"/>
    <x v="15"/>
    <n v="223"/>
    <n v="132.15151515151516"/>
    <n v="33"/>
    <n v="4361"/>
    <n v="19.575757575757574"/>
    <n v="646"/>
    <n v="1077"/>
    <n v="2638"/>
    <n v="1152464"/>
    <n v="0.84384674922600622"/>
    <n v="5168"/>
    <n v="39.999235072995887"/>
    <n v="0.94582723279648606"/>
    <n v="683"/>
    <n v="0.82846153846153847"/>
    <n v="1300"/>
    <n v="0.82825745682888541"/>
    <n v="3185"/>
    <n v="2417"/>
    <n v="5"/>
    <n v="0.19891244593690596"/>
    <n v="90096"/>
    <n v="0.23256568707320788"/>
    <n v="105339"/>
    <n v="0.50107850215148486"/>
    <n v="226960"/>
    <n v="3.4938171028142617E-2"/>
    <n v="15825"/>
    <n v="5.8241323963500926E-3"/>
    <n v="2638"/>
    <n v="2.6681061413908594E-2"/>
    <n v="12085"/>
    <n v="1"/>
    <n v="147299"/>
    <n v="4463.606060606061"/>
    <n v="3682.5454219609283"/>
    <n v="0.27045353143469869"/>
    <n v="170285"/>
    <n v="5160.151515151515"/>
    <n v="0.31265778858211984"/>
    <n v="130978"/>
    <n v="3969.030303030303"/>
    <n v="0.24048678293982964"/>
    <n v="96075"/>
    <n v="0.17640189704335182"/>
    <n v="1"/>
    <n v="452943"/>
    <n v="452943"/>
    <n v="-91694"/>
    <n v="95256.297213622296"/>
    <n v="127150.13927576602"/>
    <n v="274021.07657316147"/>
    <n v="496427.51306254975"/>
    <n v="5160.2972136222961"/>
    <n v="21811.139275766021"/>
    <n v="47061.076573161467"/>
    <n v="-7.9563439725666055E-2"/>
    <n v="-7.7616819712594987E-2"/>
    <n v="1.9466200130710681E-3"/>
    <n v="972503"/>
    <n v="0.84384674922600622"/>
    <n v="81580.46457234578"/>
    <n v="0.39302138721903679"/>
    <n v="0.47258482694470283"/>
    <n v="101.09103416647558"/>
    <n v="0.45332302316805195"/>
    <n v="2.6681061413908594E-2"/>
    <n v="-2243.409486743933"/>
    <n v="-89450.590513256073"/>
    <n v="1.6139443007806857"/>
    <n v="0.99140150806709348"/>
    <n v="0.87185371493864061"/>
    <n v="81.03"/>
    <n v="0.21211278240308384"/>
    <n v="3274.5126190781912"/>
    <n v="5160.151515151515"/>
    <n v="109.02708494403633"/>
    <n v="4.2336620041274937"/>
    <n v="5"/>
  </r>
  <r>
    <x v="3"/>
    <s v="SEA"/>
    <s v="Washington"/>
    <s v="SFO"/>
    <s v="California"/>
    <s v="SEASFO"/>
    <s v="737-Max 9"/>
    <n v="178.5"/>
    <x v="80"/>
    <n v="679"/>
    <n v="142.04166666666666"/>
    <n v="24"/>
    <n v="3409"/>
    <n v="23"/>
    <n v="552"/>
    <n v="896"/>
    <n v="1961"/>
    <n v="2908836"/>
    <n v="0.79575163398692805"/>
    <n v="4284"/>
    <n v="51.056264775413716"/>
    <n v="1"/>
    <n v="552"/>
    <n v="0.86821705426356588"/>
    <n v="1032"/>
    <n v="0.72629629629629633"/>
    <n v="2700"/>
    <n v="11116"/>
    <n v="5"/>
    <n v="0.20726123394208212"/>
    <n v="137380"/>
    <n v="0.24180376715170443"/>
    <n v="160276"/>
    <n v="0.44638258390097085"/>
    <n v="295878"/>
    <n v="1.7741971983977912E-2"/>
    <n v="11760"/>
    <n v="2.9585040017500583E-3"/>
    <n v="1961"/>
    <n v="8.3851939019514654E-2"/>
    <n v="55580"/>
    <n v="1"/>
    <n v="173319"/>
    <n v="7221.625"/>
    <n v="3394.6666635797892"/>
    <n v="0.30291627633841811"/>
    <n v="125749"/>
    <n v="5239.541666666667"/>
    <n v="0.21977635939094811"/>
    <n v="150466"/>
    <n v="6269.416666666667"/>
    <n v="0.26297521007815888"/>
    <n v="122634"/>
    <n v="0.21433215419247495"/>
    <n v="1"/>
    <n v="662835"/>
    <n v="662835"/>
    <n v="90667"/>
    <n v="137380"/>
    <n v="184603.60714285716"/>
    <n v="407379.19428862823"/>
    <n v="729362.80143148545"/>
    <n v="0"/>
    <n v="24327.607142857159"/>
    <n v="111501.19428862823"/>
    <n v="3.116951247853093E-2"/>
    <n v="3.3115147568642082E-2"/>
    <n v="1.9456350901111523E-3"/>
    <n v="2314711"/>
    <n v="0.79575163398692805"/>
    <n v="155866.27310061606"/>
    <n v="0.22786949831478984"/>
    <n v="0.19669998583625889"/>
    <n v="178.13288354356115"/>
    <n v="0.26234592569007531"/>
    <n v="8.3851939019514654E-2"/>
    <n v="-5659.5333929785584"/>
    <n v="96326.533392978556"/>
    <n v="1.7963389812033774"/>
    <n v="1.1209665620534972"/>
    <n v="0.79095681123575057"/>
    <n v="155.30620155038758"/>
    <n v="0.18501437009210436"/>
    <n v="2947.0624351755814"/>
    <n v="5239.541666666667"/>
    <n v="66.769475107423318"/>
    <n v="4.0249339982399528"/>
    <n v="5"/>
  </r>
  <r>
    <x v="0"/>
    <s v="LAX"/>
    <s v="California"/>
    <s v="YVR"/>
    <s v="British Columbia"/>
    <s v="LAXYVR"/>
    <s v="A320"/>
    <n v="147.53333333333333"/>
    <x v="59"/>
    <n v="1080"/>
    <n v="125.33333333333333"/>
    <n v="15"/>
    <n v="1880"/>
    <n v="19.666666666666668"/>
    <n v="295"/>
    <n v="546"/>
    <n v="1039"/>
    <n v="2390040"/>
    <n v="0.84952553095345684"/>
    <n v="2213"/>
    <n v="9.787534677763551"/>
    <n v="1"/>
    <n v="295"/>
    <n v="1"/>
    <n v="546"/>
    <n v="0.75728862973760935"/>
    <n v="1372"/>
    <n v="113"/>
    <n v="5.9734513274336285"/>
    <n v="0.23129450317677511"/>
    <n v="106154"/>
    <n v="0.26903450439693566"/>
    <n v="123475"/>
    <n v="0.4732784842119942"/>
    <n v="217214"/>
    <n v="1.586208699744638E-2"/>
    <n v="7280"/>
    <n v="9.0596919966184127E-3"/>
    <n v="4158"/>
    <n v="1.4707292202302618E-3"/>
    <n v="675"/>
    <n v="1"/>
    <n v="40249"/>
    <n v="2683.2666666666669"/>
    <n v="4112.2715091311311"/>
    <n v="0.2248886703580987"/>
    <n v="84942"/>
    <n v="5662.8"/>
    <n v="0.4746079017505434"/>
    <n v="23348"/>
    <n v="1556.5333333333333"/>
    <n v="0.13045543182491215"/>
    <n v="30434"/>
    <n v="0.17004799606644577"/>
    <n v="1"/>
    <n v="458956"/>
    <n v="-178973"/>
    <n v="279983"/>
    <n v="106154"/>
    <n v="123475"/>
    <n v="286831.19153031759"/>
    <n v="516460.19153031759"/>
    <n v="0"/>
    <n v="0"/>
    <n v="69617.191530317592"/>
    <n v="0.11714573814664189"/>
    <n v="0.11908760778146858"/>
    <n v="1.9418696348266901E-3"/>
    <n v="2030400"/>
    <n v="0.84952553095345684"/>
    <n v="81174.240957446862"/>
    <n v="0.19202858529564359"/>
    <n v="7.4882847149001688E-2"/>
    <n v="243.76648936170213"/>
    <n v="0.22570971237194642"/>
    <n v="1.4707292202302618E-3"/>
    <n v="-4641.1461020211727"/>
    <n v="284624.14610202116"/>
    <n v="1.7821358330194235"/>
    <n v="1.1199866529646787"/>
    <n v="0.78407960403830568"/>
    <n v="226.14468864468864"/>
    <n v="6.6311367538500421E-2"/>
    <n v="2385.4832466693247"/>
    <n v="5662.8"/>
    <n v="192.08105635336349"/>
    <n v="6.0840425531914892"/>
    <n v="5.9734513274336285"/>
  </r>
  <r>
    <x v="1"/>
    <s v="SFO"/>
    <s v="California"/>
    <s v="YYC"/>
    <s v="Alberta"/>
    <s v="SFOYYC"/>
    <s v="737-Max 9"/>
    <n v="179"/>
    <x v="71"/>
    <n v="1018"/>
    <n v="159.78571428571428"/>
    <n v="14"/>
    <n v="2237"/>
    <n v="23"/>
    <n v="322"/>
    <n v="602"/>
    <n v="1313"/>
    <n v="2551108"/>
    <n v="0.89265762170790108"/>
    <n v="2506"/>
    <n v="8.9838319088319079"/>
    <n v="1"/>
    <n v="322"/>
    <n v="1"/>
    <n v="602"/>
    <n v="0.82996207332490524"/>
    <n v="1582"/>
    <n v="0"/>
    <e v="#DIV/0!"/>
    <n v="0.21979494194067942"/>
    <n v="148475"/>
    <n v="0.25712492376198343"/>
    <n v="173692"/>
    <n v="0.49781648399149686"/>
    <n v="336283"/>
    <n v="1.3601454295679155E-2"/>
    <n v="9188"/>
    <n v="1.1662196010161122E-2"/>
    <n v="7878"/>
    <n v="0"/>
    <n v="0"/>
    <n v="0.99999999999999989"/>
    <n v="39505"/>
    <n v="2821.7857142857142"/>
    <n v="4397.3440733194329"/>
    <n v="0.21866922025229574"/>
    <n v="92086"/>
    <n v="6577.5714285714284"/>
    <n v="0.50971709444761182"/>
    <n v="21262"/>
    <n v="1518.7142857142858"/>
    <n v="0.11769003824843215"/>
    <n v="27808"/>
    <n v="0.15392364705166028"/>
    <n v="1"/>
    <n v="675516"/>
    <n v="-180661"/>
    <n v="494855"/>
    <n v="148475"/>
    <n v="173692"/>
    <n v="405178.75552170601"/>
    <n v="727345.75552170607"/>
    <n v="0"/>
    <n v="0"/>
    <n v="68895.755521706014"/>
    <n v="0.19397649962290894"/>
    <n v="0.19590551454286043"/>
    <n v="1.9290149199514828E-3"/>
    <n v="2277266"/>
    <n v="0.89265762170790108"/>
    <n v="81231.025480554323"/>
    <n v="0.26479318006136943"/>
    <n v="7.0816680438460469E-2"/>
    <n v="301.97407241841751"/>
    <n v="0.29663464874107809"/>
    <n v="0"/>
    <n v="-4921.1253944075725"/>
    <n v="499776.12539440754"/>
    <n v="1.754913548617141"/>
    <n v="1.0980992358728303"/>
    <n v="0.80901523220596505"/>
    <n v="288.52491694352159"/>
    <n v="4.1165568247088155E-2"/>
    <n v="2366.6961064907678"/>
    <n v="6577.5714285714284"/>
    <n v="249.00287791458226"/>
    <n v="7.6289673670093876"/>
    <e v="#DIV/0!"/>
  </r>
  <r>
    <x v="4"/>
    <s v="SEA"/>
    <s v="Washington"/>
    <s v="LAX"/>
    <s v="California"/>
    <s v="SEALAX"/>
    <s v="737-Max 9"/>
    <n v="178"/>
    <x v="186"/>
    <n v="954"/>
    <n v="141.81818181818181"/>
    <n v="22"/>
    <n v="3120"/>
    <n v="20.59090909090909"/>
    <n v="453"/>
    <n v="740"/>
    <n v="1927"/>
    <n v="3735864"/>
    <n v="0.79673135852911137"/>
    <n v="3916"/>
    <n v="59.119850187265911"/>
    <n v="0.89525691699604748"/>
    <n v="506"/>
    <n v="0.78224101479915431"/>
    <n v="946"/>
    <n v="0.78206168831168832"/>
    <n v="2464"/>
    <n v="12703"/>
    <n v="5"/>
    <n v="0.23084620010964038"/>
    <n v="173492"/>
    <n v="0.20842048678194872"/>
    <n v="156638"/>
    <n v="0.45057667640656351"/>
    <n v="338630"/>
    <n v="1.5388238675374028E-2"/>
    <n v="11565"/>
    <n v="1.0256164609579161E-2"/>
    <n v="7708"/>
    <n v="8.4512233416894192E-2"/>
    <n v="63515"/>
    <n v="1"/>
    <n v="200692"/>
    <n v="9122.363636363636"/>
    <n v="3394.6635413367126"/>
    <n v="0.31745419113180806"/>
    <n v="115270"/>
    <n v="5239.545454545455"/>
    <n v="0.18233384794492813"/>
    <n v="174229"/>
    <n v="7919.5"/>
    <n v="0.27559507238307351"/>
    <n v="142001"/>
    <n v="0.22461688854019032"/>
    <n v="1"/>
    <n v="751548"/>
    <n v="751548"/>
    <n v="119356"/>
    <n v="193790.18101545252"/>
    <n v="200242.63243243244"/>
    <n v="432996.53347171767"/>
    <n v="827029.34691960271"/>
    <n v="20298.181015452516"/>
    <n v="43604.632432432438"/>
    <n v="94366.533471717674"/>
    <n v="3.1948700488026331E-2"/>
    <n v="3.3874375840131844E-2"/>
    <n v="1.9256753521055131E-3"/>
    <n v="2976480"/>
    <n v="0.79673135852911137"/>
    <n v="175536.62435897428"/>
    <n v="0.20117113470940057"/>
    <n v="0.16922243422137423"/>
    <n v="220.52339743589744"/>
    <n v="0.23115660108584637"/>
    <n v="8.4512233416894192E-2"/>
    <n v="-7194.0612236183015"/>
    <n v="126550.06122361831"/>
    <n v="2.0077116116264495"/>
    <n v="0.96956825335887176"/>
    <n v="0.80474283962643023"/>
    <n v="165.57928118393235"/>
    <n v="0.18894468483716276"/>
    <n v="2947.0473867595824"/>
    <n v="5239.545454545455"/>
    <n v="52.774152676591704"/>
    <n v="6.1772435897435898"/>
    <n v="5"/>
  </r>
  <r>
    <x v="2"/>
    <s v="YEG"/>
    <s v="Alberta"/>
    <s v="SEA"/>
    <s v="Washington"/>
    <s v="YEGSEA"/>
    <s v="E175"/>
    <n v="73.625"/>
    <x v="148"/>
    <n v="558"/>
    <n v="65.375"/>
    <n v="16"/>
    <n v="1046"/>
    <n v="9.6875"/>
    <n v="155"/>
    <n v="279"/>
    <n v="612"/>
    <n v="657324"/>
    <n v="0.88794567062818341"/>
    <n v="1178"/>
    <n v="25.342244224422444"/>
    <n v="1"/>
    <n v="155"/>
    <n v="1"/>
    <n v="279"/>
    <n v="0.82258064516129037"/>
    <n v="744"/>
    <n v="230"/>
    <n v="5.9869565217391303"/>
    <n v="0.22515021635256238"/>
    <n v="43916"/>
    <n v="0.24316079814613539"/>
    <n v="47429"/>
    <n v="0.48069745503763101"/>
    <n v="93761"/>
    <n v="2.1983881221417877E-2"/>
    <n v="4288"/>
    <n v="2.1947993355617989E-2"/>
    <n v="4281"/>
    <n v="7.0596558866353586E-3"/>
    <n v="1377"/>
    <n v="1"/>
    <n v="63260"/>
    <n v="3953.75"/>
    <n v="2496.227225962728"/>
    <n v="0.33940135309866032"/>
    <n v="50653"/>
    <n v="3165.8125"/>
    <n v="0.27176251562608983"/>
    <n v="35075"/>
    <n v="2192.1875"/>
    <n v="0.18818372525980889"/>
    <n v="37399"/>
    <n v="0.20065240601544099"/>
    <n v="1"/>
    <n v="195052"/>
    <n v="-186387"/>
    <n v="8665"/>
    <n v="43916"/>
    <n v="47429"/>
    <n v="113983.96078431372"/>
    <n v="205328.96078431373"/>
    <n v="0"/>
    <n v="0"/>
    <n v="20222.96078431372"/>
    <n v="1.3182235853247409E-2"/>
    <n v="1.5105085238055522E-2"/>
    <n v="1.9228493848081132E-3"/>
    <n v="583668"/>
    <n v="0.88794567062818341"/>
    <n v="24440.822179732291"/>
    <n v="0.2967364648179589"/>
    <n v="0.28355422896471144"/>
    <n v="185.15774378585087"/>
    <n v="0.3318239135947148"/>
    <n v="7.0596558866353586E-3"/>
    <n v="-1263.9350490196075"/>
    <n v="9928.9350490196084"/>
    <n v="1.80308363856385"/>
    <n v="1.0818437964073437"/>
    <n v="0.80199948497977747"/>
    <n v="169.99641577060933"/>
    <n v="0.19173861329286548"/>
    <n v="1384.0526391186006"/>
    <n v="3165.8125"/>
    <n v="41.274955396095692"/>
    <n v="8.1921606118546837"/>
    <n v="5.9869565217391303"/>
  </r>
  <r>
    <x v="1"/>
    <s v="LAX"/>
    <s v="California"/>
    <s v="HNL"/>
    <s v="Hawaii"/>
    <s v="LAXHNL"/>
    <s v="737-900"/>
    <n v="178"/>
    <x v="187"/>
    <n v="2556"/>
    <n v="162"/>
    <n v="6"/>
    <n v="972"/>
    <n v="23"/>
    <n v="138"/>
    <n v="231"/>
    <n v="603"/>
    <n v="2729808"/>
    <n v="0.9101123595505618"/>
    <n v="1068"/>
    <n v="34.390011750881314"/>
    <n v="1"/>
    <n v="138"/>
    <n v="0.89534883720930236"/>
    <n v="258"/>
    <n v="0.8973214285714286"/>
    <n v="672"/>
    <n v="1911"/>
    <n v="5.9979068550497123"/>
    <n v="0.20893017925841043"/>
    <n v="76575"/>
    <n v="0.21935827126135712"/>
    <n v="80397"/>
    <n v="0.5239938882977272"/>
    <n v="192049"/>
    <n v="1.1508553654743391E-2"/>
    <n v="4218"/>
    <n v="4.935745272980273E-3"/>
    <n v="1809"/>
    <n v="3.1273362254781591E-2"/>
    <n v="11462"/>
    <n v="1"/>
    <n v="142996"/>
    <n v="23832.666666666668"/>
    <n v="4158.0677853747884"/>
    <n v="0.39475267914819373"/>
    <n v="35199"/>
    <n v="5866.5"/>
    <n v="9.7169847781317459E-2"/>
    <n v="77303"/>
    <n v="12883.833333333334"/>
    <n v="0.21340153819822108"/>
    <n v="106744"/>
    <n v="0.29467593487226773"/>
    <n v="1"/>
    <n v="366510"/>
    <n v="-362242"/>
    <n v="4268"/>
    <n v="76575"/>
    <n v="89794.051948051943"/>
    <n v="214024.75621890547"/>
    <n v="380393.80816695746"/>
    <n v="0"/>
    <n v="9397.0519480519433"/>
    <n v="21975.756218905473"/>
    <n v="1.5634799223974726E-3"/>
    <n v="3.4789264890276424E-3"/>
    <n v="1.9154465666301698E-3"/>
    <n v="2484432"/>
    <n v="0.9101123595505618"/>
    <n v="35066.469135802472"/>
    <n v="0.13426218986829844"/>
    <n v="0.13269870994590097"/>
    <n v="365.27572016460903"/>
    <n v="0.14290912369507394"/>
    <n v="3.1273362254781591E-2"/>
    <n v="-5228.8013611595698"/>
    <n v="9496.8013611595707"/>
    <n v="1.6979606185400826"/>
    <n v="0.95354201049940146"/>
    <n v="0.87450535109021266"/>
    <n v="311.61627906976742"/>
    <n v="0.29124444080652645"/>
    <n v="2247.8329045066102"/>
    <n v="5866.5"/>
    <n v="28.264020583682719"/>
    <n v="6.2006172839506171"/>
    <n v="5.9979068550497123"/>
  </r>
  <r>
    <x v="3"/>
    <s v="SFO"/>
    <s v="California"/>
    <s v="GEG"/>
    <s v="Washington"/>
    <s v="SFOGEG"/>
    <s v="E175"/>
    <n v="73.625"/>
    <x v="188"/>
    <n v="732"/>
    <n v="60.8125"/>
    <n v="16"/>
    <n v="973"/>
    <n v="9.375"/>
    <n v="150"/>
    <n v="279"/>
    <n v="544"/>
    <n v="862296"/>
    <n v="0.82597623089983019"/>
    <n v="1178"/>
    <n v="31.957811291569993"/>
    <n v="0.967741935483871"/>
    <n v="155"/>
    <n v="1"/>
    <n v="279"/>
    <n v="0.73118279569892475"/>
    <n v="744"/>
    <n v="13"/>
    <n v="5"/>
    <n v="0.23436068532673349"/>
    <n v="34279"/>
    <n v="0.25263560909575705"/>
    <n v="36952"/>
    <n v="0.46801033733061681"/>
    <n v="68454"/>
    <n v="2.2253975633434973E-2"/>
    <n v="3255"/>
    <n v="2.2294996786676329E-2"/>
    <n v="3261"/>
    <n v="4.4439582678134357E-4"/>
    <n v="65"/>
    <n v="1"/>
    <n v="51312"/>
    <n v="3207"/>
    <n v="1605.6168406481379"/>
    <n v="0.2835402748537042"/>
    <n v="42037"/>
    <n v="2627.3125"/>
    <n v="0.23228840298614681"/>
    <n v="58590"/>
    <n v="3661.875"/>
    <n v="0.32375710757090992"/>
    <n v="29030"/>
    <n v="0.16041421458923905"/>
    <n v="1"/>
    <n v="146266"/>
    <n v="146266"/>
    <n v="-34703"/>
    <n v="35421.633333333331"/>
    <n v="36952"/>
    <n v="93620.911764705874"/>
    <n v="165994.54509803921"/>
    <n v="1142.6333333333314"/>
    <n v="0"/>
    <n v="25166.911764705874"/>
    <n v="-4.024488110811137E-2"/>
    <n v="-3.8337941300171346E-2"/>
    <n v="1.9069398079400238E-3"/>
    <n v="712236"/>
    <n v="0.82597623089983019"/>
    <n v="30802.882836587873"/>
    <n v="0.16962388785289506"/>
    <n v="0.20986876896100642"/>
    <n v="150.25796505652622"/>
    <n v="0.20527044406629263"/>
    <n v="4.4439582678134357E-4"/>
    <n v="-1644.3465686274503"/>
    <n v="-33058.65343137255"/>
    <n v="1.8650563768479078"/>
    <n v="1.1169385084694532"/>
    <n v="0.77592798081397429"/>
    <n v="132.44444444444446"/>
    <n v="0.19847401309942161"/>
    <n v="1833.3545894444653"/>
    <n v="2627.3125"/>
    <n v="30.446390434023975"/>
    <n v="6.6968139773895166"/>
    <n v="5"/>
  </r>
  <r>
    <x v="1"/>
    <s v="OGG"/>
    <s v="Hawaii"/>
    <s v="SFO"/>
    <s v="California"/>
    <s v="OGGSFO"/>
    <s v="737-Max 9"/>
    <n v="174.96"/>
    <x v="149"/>
    <n v="2338"/>
    <n v="100.12"/>
    <n v="25"/>
    <n v="2503"/>
    <n v="21.64"/>
    <n v="541"/>
    <n v="786"/>
    <n v="1176"/>
    <n v="10226412"/>
    <n v="0.57224508459076362"/>
    <n v="4374"/>
    <n v="118.53444444444446"/>
    <n v="0.95921985815602839"/>
    <n v="564"/>
    <n v="0.74573055028462998"/>
    <n v="1054"/>
    <n v="0.42655059847660498"/>
    <n v="2757"/>
    <n v="3334"/>
    <n v="5.9991001799640076"/>
    <n v="0.31477424959995792"/>
    <n v="263399"/>
    <n v="0.29482054573027544"/>
    <n v="246702"/>
    <n v="0.34824154772958948"/>
    <n v="291404"/>
    <n v="9.829263599936423E-3"/>
    <n v="8225"/>
    <n v="8.4322533691369491E-3"/>
    <n v="7056"/>
    <n v="2.3902139971103759E-2"/>
    <n v="20001"/>
    <n v="1"/>
    <n v="521233"/>
    <n v="20849.32"/>
    <n v="4397.3125486262779"/>
    <n v="0.39195991613852182"/>
    <n v="161150"/>
    <n v="6446"/>
    <n v="0.12118254309631737"/>
    <n v="280533"/>
    <n v="11221.32"/>
    <n v="0.21095688713893393"/>
    <n v="366896"/>
    <n v="0.27590065362622684"/>
    <n v="1"/>
    <n v="836787"/>
    <n v="-1329812"/>
    <n v="-493025"/>
    <n v="274597.10905730131"/>
    <n v="330819.22137404582"/>
    <n v="683163.96938775515"/>
    <n v="1288580.2998191023"/>
    <n v="11198.109057301306"/>
    <n v="84117.221374045825"/>
    <n v="391759.96938775515"/>
    <n v="-4.8210946322131361E-2"/>
    <n v="-4.630578036629425E-2"/>
    <n v="1.9051659558371112E-3"/>
    <n v="5852014"/>
    <n v="0.57224508459076362"/>
    <n v="610549.98242109455"/>
    <n v="8.1826059814527327E-2"/>
    <n v="0.13003700613665869"/>
    <n v="326.3228126248502"/>
    <n v="0.13957348700806252"/>
    <n v="2.3902139971103759E-2"/>
    <n v="-19483.011992764092"/>
    <n v="-473541.98800723592"/>
    <n v="2.5492171951693186"/>
    <n v="1.2776264107606767"/>
    <n v="0.57693988573911892"/>
    <n v="234.06261859582543"/>
    <n v="0.43845805443918223"/>
    <n v="2366.6791649872043"/>
    <n v="6446"/>
    <n v="21.116225007264646"/>
    <n v="6.1050739113064321"/>
    <n v="5.9991001799640076"/>
  </r>
  <r>
    <x v="0"/>
    <s v="SFO"/>
    <s v="California"/>
    <s v="HNL"/>
    <s v="Hawaii"/>
    <s v="SFOHNL"/>
    <s v="737-900"/>
    <n v="173.6"/>
    <x v="189"/>
    <n v="2399"/>
    <n v="147.1"/>
    <n v="10"/>
    <n v="1471"/>
    <n v="22.5"/>
    <n v="225"/>
    <n v="420"/>
    <n v="827"/>
    <n v="4164664"/>
    <n v="0.84735023041474655"/>
    <n v="1736"/>
    <n v="52.798867449664428"/>
    <n v="1.0044642857142858"/>
    <n v="224"/>
    <n v="1.0023866348448687"/>
    <n v="419"/>
    <n v="0.7573260073260073"/>
    <n v="1092"/>
    <n v="3097"/>
    <n v="6"/>
    <n v="0.25285287085557917"/>
    <n v="143405"/>
    <n v="0.25359694471284394"/>
    <n v="143827"/>
    <n v="0.44182294568613484"/>
    <n v="250579"/>
    <n v="1.0214265059561172E-2"/>
    <n v="5793"/>
    <n v="8.7490390515350489E-3"/>
    <n v="4962"/>
    <n v="3.2763934634345883E-2"/>
    <n v="18582"/>
    <n v="1"/>
    <n v="219541"/>
    <n v="21954.1"/>
    <n v="4158.0626745317686"/>
    <n v="0.39252535293865232"/>
    <n v="57199"/>
    <n v="5719.9"/>
    <n v="0.10226817616180109"/>
    <n v="118682"/>
    <n v="11868.2"/>
    <n v="0.21219587201235821"/>
    <n v="163882"/>
    <n v="0.29301059888718839"/>
    <n v="1"/>
    <n v="567148"/>
    <n v="-559304"/>
    <n v="7844"/>
    <n v="142767.64444444442"/>
    <n v="143484.55476190476"/>
    <n v="330873.35912938335"/>
    <n v="617125.55833573255"/>
    <n v="-637.35555555557949"/>
    <n v="-342.44523809524253"/>
    <n v="80294.359129383345"/>
    <n v="1.8834652687467705E-3"/>
    <n v="3.7879300307475591E-3"/>
    <n v="1.9044647620007887E-3"/>
    <n v="3528929"/>
    <n v="0.84735023041474655"/>
    <n v="98823.922501699533"/>
    <n v="0.13618097402335458"/>
    <n v="0.1342975087546078"/>
    <n v="372.92046227056426"/>
    <n v="0.1554482960694307"/>
    <n v="3.2763934634345883E-2"/>
    <n v="-7931.4558335732527"/>
    <n v="15775.455833573253"/>
    <n v="2.0653139283263875"/>
    <n v="1.1073787803896595"/>
    <n v="0.74027286728170494"/>
    <n v="343.26252983293557"/>
    <n v="0.28895808501484621"/>
    <n v="2247.8133667004308"/>
    <n v="5719.9"/>
    <n v="27.860446086317506"/>
    <n v="7.3113528212100611"/>
    <n v="6"/>
  </r>
  <r>
    <x v="4"/>
    <s v="JNU"/>
    <s v="Alaska"/>
    <s v="SEA"/>
    <s v="Washington"/>
    <s v="JNUSEA"/>
    <s v="737-900"/>
    <n v="178"/>
    <x v="162"/>
    <n v="909"/>
    <n v="139.44"/>
    <n v="25"/>
    <n v="3486"/>
    <n v="19.28"/>
    <n v="482"/>
    <n v="790"/>
    <n v="2214"/>
    <n v="4045050"/>
    <n v="0.78337078651685388"/>
    <n v="4450"/>
    <n v="60.141378574477173"/>
    <n v="0.83826086956521739"/>
    <n v="575"/>
    <n v="0.73488372093023258"/>
    <n v="1075"/>
    <n v="0.7907142857142857"/>
    <n v="2800"/>
    <n v="6851"/>
    <n v="4.9997080718143341"/>
    <n v="0.19443976609103336"/>
    <n v="148929"/>
    <n v="0.21666346797852049"/>
    <n v="165951"/>
    <n v="0.50950532614216015"/>
    <n v="390250"/>
    <n v="1.733166740432332E-2"/>
    <n v="13275"/>
    <n v="1.7339500926313974E-2"/>
    <n v="13281"/>
    <n v="4.4720271457648716E-2"/>
    <n v="34253"/>
    <n v="1"/>
    <n v="221473"/>
    <n v="8858.92"/>
    <n v="3682.5394636695078"/>
    <n v="0.31919481039822784"/>
    <n v="130989"/>
    <n v="5239.5600000000004"/>
    <n v="0.18878603269587474"/>
    <n v="196933"/>
    <n v="7877.32"/>
    <n v="0.28382688452386612"/>
    <n v="144454"/>
    <n v="0.20819227238203125"/>
    <n v="1"/>
    <n v="765939"/>
    <n v="765939"/>
    <n v="72090"/>
    <n v="177664.26348547719"/>
    <n v="225819.3987341772"/>
    <n v="493541.10207768745"/>
    <n v="897024.76429734193"/>
    <n v="28735.26348547719"/>
    <n v="59868.398734177201"/>
    <n v="103291.10207768745"/>
    <n v="1.782178217821782E-2"/>
    <n v="1.9719358369338739E-2"/>
    <n v="1.8975761911209192E-3"/>
    <n v="3168774"/>
    <n v="0.78337078651685388"/>
    <n v="202336.57601835916"/>
    <n v="0.1893521711721734"/>
    <n v="0.17153038899395556"/>
    <n v="209.89271371199081"/>
    <n v="0.23090507559074896"/>
    <n v="4.4720271457648716E-2"/>
    <n v="-7675.7905718936736"/>
    <n v="79765.790571893667"/>
    <n v="1.6345651958103316"/>
    <n v="0.97423163599389062"/>
    <n v="0.879580715612724"/>
    <n v="154.37302325581396"/>
    <n v="0.18859726427300347"/>
    <n v="3274.5009287760909"/>
    <n v="5239.5600000000004"/>
    <n v="57.963420237915706"/>
    <n v="7.6179001721170394"/>
    <n v="4.9997080718143341"/>
  </r>
  <r>
    <x v="1"/>
    <s v="HNL"/>
    <s v="Hawaii"/>
    <s v="LAX"/>
    <s v="California"/>
    <s v="HNLLAX"/>
    <s v="737-900"/>
    <n v="178"/>
    <x v="185"/>
    <n v="2556"/>
    <n v="162"/>
    <n v="6"/>
    <n v="972"/>
    <n v="23"/>
    <n v="138"/>
    <n v="258"/>
    <n v="576"/>
    <n v="2729808"/>
    <n v="0.9101123595505618"/>
    <n v="1068"/>
    <n v="32.129414093428352"/>
    <n v="1"/>
    <n v="138"/>
    <n v="1"/>
    <n v="258"/>
    <n v="0.8571428571428571"/>
    <n v="672"/>
    <n v="1911"/>
    <n v="5.9979068550497123"/>
    <n v="0.21287494194490605"/>
    <n v="79294"/>
    <n v="0.24333742291760069"/>
    <n v="90641"/>
    <n v="0.49757175341149185"/>
    <n v="185341"/>
    <n v="1.0805630203145847E-2"/>
    <n v="4025"/>
    <n v="4.6390382586424909E-3"/>
    <n v="1728"/>
    <n v="3.0771213264213094E-2"/>
    <n v="11462"/>
    <n v="1"/>
    <n v="133596"/>
    <n v="22266"/>
    <n v="4158.059017556915"/>
    <n v="0.39207261777938213"/>
    <n v="35199"/>
    <n v="5866.5"/>
    <n v="0.10330072811473751"/>
    <n v="72221"/>
    <n v="12036.833333333334"/>
    <n v="0.21195152945181558"/>
    <n v="99727"/>
    <n v="0.29267512465406481"/>
    <n v="1"/>
    <n v="372491"/>
    <n v="-340743"/>
    <n v="31748"/>
    <n v="79294"/>
    <n v="90641"/>
    <n v="216231.16666666669"/>
    <n v="386166.16666666669"/>
    <n v="0"/>
    <n v="0"/>
    <n v="30890.166666666686"/>
    <n v="1.163012197194821E-2"/>
    <n v="1.3516101173090237E-2"/>
    <n v="1.8859792011420278E-3"/>
    <n v="2484432"/>
    <n v="0.9101123595505618"/>
    <n v="35657.185185185168"/>
    <n v="0.1364531864512083"/>
    <n v="0.12482306447926007"/>
    <n v="371.42901234567898"/>
    <n v="0.14531651500222181"/>
    <n v="3.0771213264213094E-2"/>
    <n v="-5148.361111111114"/>
    <n v="36896.361111111117"/>
    <n v="1.7272954229828419"/>
    <n v="1.0561129414746531"/>
    <n v="0.82910132846414786"/>
    <n v="351.32170542635657"/>
    <n v="0.26772995857618037"/>
    <n v="2247.8156554610764"/>
    <n v="5866.5"/>
    <n v="30.252652512540209"/>
    <n v="5.9187242798353905"/>
    <n v="5.9979068550497123"/>
  </r>
  <r>
    <x v="2"/>
    <s v="YVR"/>
    <s v="British Columbia"/>
    <s v="SFO"/>
    <s v="California"/>
    <s v="YVRSFO"/>
    <s v="A320"/>
    <n v="143.4"/>
    <x v="47"/>
    <n v="800"/>
    <n v="122.68"/>
    <n v="25"/>
    <n v="3067"/>
    <n v="14.92"/>
    <n v="373"/>
    <n v="789"/>
    <n v="1905"/>
    <n v="2868000"/>
    <n v="0.85550906555090656"/>
    <n v="3585"/>
    <n v="25.837526096033404"/>
    <n v="0.76122448979591839"/>
    <n v="490"/>
    <n v="0.86990077177508274"/>
    <n v="907"/>
    <n v="0.87026039287345824"/>
    <n v="2189"/>
    <n v="882"/>
    <n v="5.9954648526077099"/>
    <n v="0.17411791541881158"/>
    <n v="135871"/>
    <n v="0.25101270089025413"/>
    <n v="195875"/>
    <n v="0.54368037481146014"/>
    <n v="424255"/>
    <n v="1.7088726822573265E-2"/>
    <n v="13335"/>
    <n v="7.3237400668171139E-3"/>
    <n v="5715"/>
    <n v="6.7765419900837967E-3"/>
    <n v="5288"/>
    <n v="1"/>
    <n v="106251"/>
    <n v="4250.04"/>
    <n v="4112.2745113090268"/>
    <n v="0.27291711617298031"/>
    <n v="141090"/>
    <n v="5643.6"/>
    <n v="0.3624048330918842"/>
    <n v="61634"/>
    <n v="2465.36"/>
    <n v="0.15831355505553329"/>
    <n v="80341"/>
    <n v="0.20636449567960216"/>
    <n v="1"/>
    <n v="780339"/>
    <n v="-389316"/>
    <n v="391023"/>
    <n v="178490.05361930295"/>
    <n v="225169.35994930289"/>
    <n v="487503.51443569554"/>
    <n v="891162.92800430139"/>
    <n v="42619.053619302955"/>
    <n v="29294.359949302889"/>
    <n v="63248.514435695542"/>
    <n v="0.13633995815899583"/>
    <n v="0.13822506175738217"/>
    <n v="1.8851035983863396E-3"/>
    <n v="2453600"/>
    <n v="0.85550906555090656"/>
    <n v="130901.99478317576"/>
    <n v="0.27208472803347278"/>
    <n v="0.13574476987447698"/>
    <n v="252.70655363547439"/>
    <n v="0.31588319204434301"/>
    <n v="6.7765419900837967E-3"/>
    <n v="-5406.477120172055"/>
    <n v="396429.47712017206"/>
    <n v="1.3152811832205491"/>
    <n v="1.0243765727038505"/>
    <n v="0.91932511136570971"/>
    <n v="215.95920617420066"/>
    <n v="0.10295653555698228"/>
    <n v="2385.4450991522017"/>
    <n v="5643.6"/>
    <n v="118.70331503877409"/>
    <n v="6.2112813824584281"/>
    <n v="5.9954648526077099"/>
  </r>
  <r>
    <x v="2"/>
    <s v="SFO"/>
    <s v="California"/>
    <s v="YVR"/>
    <s v="British Columbia"/>
    <s v="SFOYVR"/>
    <s v="E175"/>
    <n v="68.666666666666671"/>
    <x v="190"/>
    <n v="800"/>
    <n v="61.4"/>
    <n v="15"/>
    <n v="921"/>
    <n v="8.6666666666666661"/>
    <n v="130"/>
    <n v="234"/>
    <n v="558"/>
    <n v="824000"/>
    <n v="0.89417475728155338"/>
    <n v="1030"/>
    <n v="15.436521486643437"/>
    <n v="0.89655172413793105"/>
    <n v="145"/>
    <n v="0.89655172413793105"/>
    <n v="261"/>
    <n v="0.89423076923076927"/>
    <n v="624"/>
    <n v="0"/>
    <e v="#DIV/0!"/>
    <n v="0.20899412789761163"/>
    <n v="42816"/>
    <n v="0.25122152420838884"/>
    <n v="51467"/>
    <n v="0.51256668960838003"/>
    <n v="105008"/>
    <n v="1.9051384556810026E-2"/>
    <n v="3903"/>
    <n v="8.1662737288094225E-3"/>
    <n v="1673"/>
    <n v="0"/>
    <n v="0"/>
    <n v="0.99999999999999989"/>
    <n v="38533"/>
    <n v="2568.8666666666668"/>
    <n v="2496.2230016225453"/>
    <n v="0.29626184032476321"/>
    <n v="47385"/>
    <n v="3159"/>
    <n v="0.36432064214540533"/>
    <n v="21365"/>
    <n v="1424.3333333333333"/>
    <n v="0.16426528478287611"/>
    <n v="22781"/>
    <n v="0.17515223274695535"/>
    <n v="1"/>
    <n v="204867"/>
    <n v="-130064"/>
    <n v="74803"/>
    <n v="47756.307692307695"/>
    <n v="57405.5"/>
    <n v="117428.30107526881"/>
    <n v="222590.10876757652"/>
    <n v="4940.3076923076951"/>
    <n v="5938.5"/>
    <n v="12420.301075268813"/>
    <n v="9.0780339805825241E-2"/>
    <n v="9.2665380968250527E-2"/>
    <n v="1.8850411624252855E-3"/>
    <n v="736800"/>
    <n v="0.89417475728155338"/>
    <n v="24245.931596091221"/>
    <n v="0.24862500000000001"/>
    <n v="0.15784466019417476"/>
    <n v="222.43973941368077"/>
    <n v="0.27804967426710098"/>
    <n v="0"/>
    <n v="-1553.2739178384338"/>
    <n v="76356.273917838436"/>
    <n v="1.5261162891415585"/>
    <n v="1.0191494749269303"/>
    <n v="0.869735777433566"/>
    <n v="197.19157088122606"/>
    <n v="0.11119897299223398"/>
    <n v="1384.0553403489396"/>
    <n v="3159"/>
    <n v="59.663700840691469"/>
    <n v="6.0542888165038002"/>
    <e v="#DIV/0!"/>
  </r>
  <r>
    <x v="0"/>
    <s v="HNL"/>
    <s v="Hawaii"/>
    <s v="SFO"/>
    <s v="California"/>
    <s v="HNLSFO"/>
    <s v="737-900"/>
    <n v="173.6"/>
    <x v="191"/>
    <n v="2399"/>
    <n v="147.1"/>
    <n v="10"/>
    <n v="1471"/>
    <n v="22.5"/>
    <n v="225"/>
    <n v="420"/>
    <n v="827"/>
    <n v="4164664"/>
    <n v="0.84735023041474655"/>
    <n v="1736"/>
    <n v="48.939766020236085"/>
    <n v="1.0044642857142858"/>
    <n v="224"/>
    <n v="1.0023866348448687"/>
    <n v="419"/>
    <n v="0.7573260073260073"/>
    <n v="1092"/>
    <n v="3097"/>
    <n v="6"/>
    <n v="0.23027995943804946"/>
    <n v="129214"/>
    <n v="0.2787190550277393"/>
    <n v="156394"/>
    <n v="0.44166546370899473"/>
    <n v="247826"/>
    <n v="1.0324050064425067E-2"/>
    <n v="5793"/>
    <n v="5.8953836722109645E-3"/>
    <n v="3308"/>
    <n v="3.3116088088580457E-2"/>
    <n v="18582"/>
    <n v="1"/>
    <n v="203494"/>
    <n v="20349.400000000001"/>
    <n v="4158.0501205473138"/>
    <n v="0.38938320646911823"/>
    <n v="57199"/>
    <n v="5719.9"/>
    <n v="0.10944956621240476"/>
    <n v="110008"/>
    <n v="11000.8"/>
    <n v="0.21049892270658968"/>
    <n v="151905"/>
    <n v="0.29066830461188736"/>
    <n v="1"/>
    <n v="561117"/>
    <n v="-522606"/>
    <n v="38511"/>
    <n v="128639.71555555554"/>
    <n v="156021.63333333333"/>
    <n v="327238.20072551392"/>
    <n v="611899.5496144027"/>
    <n v="-574.28444444446359"/>
    <n v="-372.36666666666861"/>
    <n v="79412.200725513918"/>
    <n v="9.2470845187030692E-3"/>
    <n v="1.1131163273061231E-2"/>
    <n v="1.8840787543581618E-3"/>
    <n v="3528929"/>
    <n v="0.84735023041474655"/>
    <n v="97737.440516655333"/>
    <n v="0.1347328379912521"/>
    <n v="0.12548575347254903"/>
    <n v="368.82053025152959"/>
    <n v="0.15373927897104192"/>
    <n v="3.3116088088580457E-2"/>
    <n v="-7846.5549614402789"/>
    <n v="46357.554961440277"/>
    <n v="1.8762052133641918"/>
    <n v="1.2140172295462526"/>
    <n v="0.73814726467631975"/>
    <n v="373.25536992840097"/>
    <n v="0.27071894096953042"/>
    <n v="2247.8243961058752"/>
    <n v="5719.9"/>
    <n v="30.057356616534634"/>
    <n v="6.1869476546566959"/>
    <n v="6"/>
  </r>
  <r>
    <x v="0"/>
    <s v="LAX"/>
    <s v="California"/>
    <s v="HNL"/>
    <s v="Hawaii"/>
    <s v="LAXHNL"/>
    <s v="737-Max 9"/>
    <n v="183"/>
    <x v="123"/>
    <n v="2556"/>
    <n v="161.77777777777777"/>
    <n v="9"/>
    <n v="1456"/>
    <n v="19.222222222222221"/>
    <n v="173"/>
    <n v="323"/>
    <n v="961"/>
    <n v="4209732"/>
    <n v="0.88403157255616271"/>
    <n v="1647"/>
    <n v="53.017934782608691"/>
    <n v="0.81220657276995301"/>
    <n v="213"/>
    <n v="0.81155778894472363"/>
    <n v="398"/>
    <n v="0.92760617760617758"/>
    <n v="1036"/>
    <n v="2726"/>
    <n v="5.9988994864269989"/>
    <n v="0.21508451197574571"/>
    <n v="108685"/>
    <n v="0.20408934660299655"/>
    <n v="103129"/>
    <n v="0.52946193745262837"/>
    <n v="267544"/>
    <n v="1.3298688139826207E-2"/>
    <n v="6720"/>
    <n v="5.7033957171099894E-3"/>
    <n v="2882"/>
    <n v="3.2362120111693149E-2"/>
    <n v="16353"/>
    <n v="1"/>
    <n v="233136"/>
    <n v="25904"/>
    <n v="4397.304439637941"/>
    <n v="0.39950716208643855"/>
    <n v="60842"/>
    <n v="6760.2222222222226"/>
    <n v="0.10426023761093565"/>
    <n v="125476"/>
    <n v="13941.777777777777"/>
    <n v="0.21501853283044217"/>
    <n v="164105"/>
    <n v="0.28121406747218364"/>
    <n v="1"/>
    <n v="505313"/>
    <n v="-583559"/>
    <n v="-78246"/>
    <n v="133814.47976878614"/>
    <n v="127075.36222910216"/>
    <n v="288424.12486992718"/>
    <n v="549313.96686781547"/>
    <n v="25129.479768786143"/>
    <n v="23946.36222910216"/>
    <n v="20880.124869927182"/>
    <n v="-1.8586931424613252E-2"/>
    <n v="-1.6740522862848498E-2"/>
    <n v="1.8464085617647535E-3"/>
    <n v="3721536"/>
    <n v="0.88403157255616271"/>
    <n v="64142.417582417605"/>
    <n v="0.12003448200503025"/>
    <n v="0.13862141342964351"/>
    <n v="335.82417582417582"/>
    <n v="0.13138661025984968"/>
    <n v="3.2362120111693149E-2"/>
    <n v="-7772.8852075350542"/>
    <n v="-70473.114792464941"/>
    <n v="1.7531683662109339"/>
    <n v="0.89028971035191729"/>
    <n v="0.88729713636776841"/>
    <n v="259.1180904522613"/>
    <n v="0.32475910970032434"/>
    <n v="2366.6708353407894"/>
    <n v="6760.2222222222226"/>
    <n v="27.462405051612972"/>
    <n v="6.5947802197802199"/>
    <n v="5.9988994864269989"/>
  </r>
  <r>
    <x v="1"/>
    <s v="LAX"/>
    <s v="California"/>
    <s v="OGG"/>
    <s v="Hawaii"/>
    <s v="LAXOGG"/>
    <s v="A321"/>
    <n v="191.71428571428572"/>
    <x v="192"/>
    <n v="2486"/>
    <n v="95.114285714285714"/>
    <n v="35"/>
    <n v="3329"/>
    <n v="10.885714285714286"/>
    <n v="381"/>
    <n v="818"/>
    <n v="2131"/>
    <n v="16681060"/>
    <n v="0.49612518628912072"/>
    <n v="6710"/>
    <n v="195.16396103896102"/>
    <n v="0.44148319814600234"/>
    <n v="863"/>
    <n v="0.50431565967940817"/>
    <n v="1622"/>
    <n v="0.50425934690014196"/>
    <n v="4226"/>
    <n v="8768"/>
    <n v="5.999543795620438"/>
    <n v="0.15764042592040045"/>
    <n v="176990"/>
    <n v="0.22504932108359424"/>
    <n v="252673"/>
    <n v="0.54579178709324028"/>
    <n v="612785"/>
    <n v="1.3279952259863103E-2"/>
    <n v="14910"/>
    <n v="1.1385488245327301E-2"/>
    <n v="12783"/>
    <n v="4.6853025397574695E-2"/>
    <n v="52604"/>
    <n v="1"/>
    <n v="881947"/>
    <n v="25198.485714285714"/>
    <n v="4519.0054316633541"/>
    <n v="0.3951672885772764"/>
    <n v="239898"/>
    <n v="6854.2285714285717"/>
    <n v="0.10748927338616886"/>
    <n v="508020"/>
    <n v="14514.857142857143"/>
    <n v="0.22762465992063918"/>
    <n v="601967"/>
    <n v="0.26971877811591555"/>
    <n v="1"/>
    <n v="1122745"/>
    <n v="-2231832"/>
    <n v="-1109087"/>
    <n v="400898.60892388452"/>
    <n v="501021.52322738385"/>
    <n v="1215217.9305490381"/>
    <n v="2117138.0627003065"/>
    <n v="223908.60892388452"/>
    <n v="248348.52322738385"/>
    <n v="602432.93054903811"/>
    <n v="-6.6487801134939864E-2"/>
    <n v="-6.4647064972917445E-2"/>
    <n v="1.8407361620224189E-3"/>
    <n v="8275894"/>
    <n v="0.49612518628912072"/>
    <n v="1086856.9303094023"/>
    <n v="6.7306574042656761E-2"/>
    <n v="0.13379437517759663"/>
    <n v="321.46019825773504"/>
    <n v="0.12930820525250805"/>
    <n v="4.6853025397574695E-2"/>
    <n v="-30705.4303628659"/>
    <n v="-1078381.5696371342"/>
    <n v="1.3202943716278568"/>
    <n v="1.002861191189673"/>
    <n v="0.9334938724977544"/>
    <n v="155.77866831072751"/>
    <n v="0.5361564736427239"/>
    <n v="2603.0420641984347"/>
    <n v="6854.2285714285717"/>
    <n v="17.05745252493325"/>
    <n v="8.318714328627216"/>
    <n v="5.999543795620438"/>
  </r>
  <r>
    <x v="4"/>
    <s v="YVR"/>
    <s v="British Columbia"/>
    <s v="LAX"/>
    <s v="California"/>
    <s v="YVRLAX"/>
    <s v="737-900"/>
    <n v="179"/>
    <x v="154"/>
    <n v="1080"/>
    <n v="167"/>
    <n v="6"/>
    <n v="1002"/>
    <n v="23"/>
    <n v="138"/>
    <n v="258"/>
    <n v="606"/>
    <n v="1159920"/>
    <n v="0.93296089385474856"/>
    <n v="1074"/>
    <n v="3.8818705957719413"/>
    <n v="1"/>
    <n v="138"/>
    <n v="1"/>
    <n v="258"/>
    <n v="0.89380530973451322"/>
    <n v="678"/>
    <n v="0"/>
    <e v="#DIV/0!"/>
    <n v="0.23768389675374954"/>
    <n v="53105"/>
    <n v="0.25037708065721692"/>
    <n v="55941"/>
    <n v="0.48213062879598256"/>
    <n v="107721"/>
    <n v="1.6246917337653908E-2"/>
    <n v="3630"/>
    <n v="1.3561476455397065E-2"/>
    <n v="3030"/>
    <n v="0"/>
    <n v="0"/>
    <n v="1"/>
    <n v="14295"/>
    <n v="2382.5"/>
    <n v="3682.5029704931017"/>
    <n v="0.21094026679258648"/>
    <n v="31437"/>
    <n v="5239.5"/>
    <n v="0.46389151221815605"/>
    <n v="12711"/>
    <n v="2118.5"/>
    <n v="0.18756640302207531"/>
    <n v="9325"/>
    <n v="0.13760181796718216"/>
    <n v="1"/>
    <n v="223427"/>
    <n v="223427"/>
    <n v="155659"/>
    <n v="53105"/>
    <n v="55941"/>
    <n v="120519.53465346535"/>
    <n v="229565.53465346535"/>
    <n v="0"/>
    <n v="0"/>
    <n v="12798.534653465351"/>
    <n v="0.13419804814125111"/>
    <n v="0.136037044890088"/>
    <n v="1.8389967488368908E-3"/>
    <n v="1082160"/>
    <n v="0.93296089385474856"/>
    <n v="16054.634730538935"/>
    <n v="0.19262276708738535"/>
    <n v="5.8424718946134213E-2"/>
    <n v="222.98103792415171"/>
    <n v="0.20646392400384417"/>
    <n v="0"/>
    <n v="-2133.0891089108918"/>
    <n v="157792.08910891088"/>
    <n v="1.9066344728792144"/>
    <n v="1.0742902490628401"/>
    <n v="0.78719403906261909"/>
    <n v="216.82558139534885"/>
    <n v="4.1736227045075125E-2"/>
    <n v="3274.4522740774969"/>
    <n v="5239.5"/>
    <n v="258.12297841441676"/>
    <n v="6.6467065868263475"/>
    <e v="#DIV/0!"/>
  </r>
  <r>
    <x v="1"/>
    <s v="SEA"/>
    <s v="Washington"/>
    <s v="YYC"/>
    <s v="Alberta"/>
    <s v="SEAYYC"/>
    <s v="737-700"/>
    <n v="129"/>
    <x v="179"/>
    <n v="452"/>
    <n v="118"/>
    <n v="22"/>
    <n v="2596"/>
    <n v="16.636363636363637"/>
    <n v="366"/>
    <n v="636"/>
    <n v="1594"/>
    <n v="1282776"/>
    <n v="0.9147286821705426"/>
    <n v="2838"/>
    <n v="16.106639118457302"/>
    <n v="1"/>
    <n v="366"/>
    <n v="0.95352323838080955"/>
    <n v="667"/>
    <n v="0.88261351052048731"/>
    <n v="1806"/>
    <n v="0"/>
    <e v="#DIV/0!"/>
    <n v="0.23339629991467048"/>
    <n v="150985"/>
    <n v="0.2223019180589392"/>
    <n v="143808"/>
    <n v="0.51965052001533463"/>
    <n v="336164"/>
    <n v="1.7259129639019082E-2"/>
    <n v="11165"/>
    <n v="7.392132372036655E-3"/>
    <n v="4782"/>
    <n v="0"/>
    <n v="0"/>
    <n v="1"/>
    <n v="66972"/>
    <n v="3044.181818181818"/>
    <n v="4158.0369130673489"/>
    <n v="0.23978431870992228"/>
    <n v="126130"/>
    <n v="5733.181818181818"/>
    <n v="0.45159165201699958"/>
    <n v="36205"/>
    <n v="1645.6818181818182"/>
    <n v="0.12962717641540847"/>
    <n v="49994"/>
    <n v="0.17899685285766967"/>
    <n v="1"/>
    <n v="646904"/>
    <n v="-279301"/>
    <n v="367603"/>
    <n v="150985"/>
    <n v="150817.50943396226"/>
    <n v="380873.39021329983"/>
    <n v="682675.89964726218"/>
    <n v="0"/>
    <n v="7009.5094339622592"/>
    <n v="44709.390213299834"/>
    <n v="0.28656834864387859"/>
    <n v="0.28840098277086218"/>
    <n v="1.83263412698359E-3"/>
    <n v="1173392"/>
    <n v="0.9147286821705426"/>
    <n v="60304.610169491614"/>
    <n v="0.50430004926814975"/>
    <n v="0.21773170062427111"/>
    <n v="249.19260400616332"/>
    <n v="0.55131107081009589"/>
    <n v="0"/>
    <n v="-2350.8590748755496"/>
    <n v="369953.85907487554"/>
    <n v="1.8561725574104271"/>
    <n v="0.9701141564973198"/>
    <n v="0.83752752026803512"/>
    <n v="215.60419790104947"/>
    <n v="7.7281946007444688E-2"/>
    <n v="2247.830831356438"/>
    <n v="5733.181818181818"/>
    <n v="161.17577235744545"/>
    <n v="6.1429121725731894"/>
    <e v="#DIV/0!"/>
  </r>
  <r>
    <x v="3"/>
    <s v="LAX"/>
    <s v="California"/>
    <s v="SEA"/>
    <s v="Washington"/>
    <s v="LAXSEA"/>
    <s v="A321"/>
    <n v="191.39130434782609"/>
    <x v="147"/>
    <n v="954"/>
    <n v="153.08695652173913"/>
    <n v="23"/>
    <n v="3521"/>
    <n v="23.565217391304348"/>
    <n v="542"/>
    <n v="679"/>
    <n v="2300"/>
    <n v="4199508"/>
    <n v="0.79986369831894588"/>
    <n v="4402"/>
    <n v="63.996736725663716"/>
    <n v="0.94260869565217387"/>
    <n v="575"/>
    <n v="0.62812210915818689"/>
    <n v="1081"/>
    <n v="0.83758193736343778"/>
    <n v="2746"/>
    <n v="25171"/>
    <n v="4.9999205434825793"/>
    <n v="0.23322589709261005"/>
    <n v="211656"/>
    <n v="0.15674121088907622"/>
    <n v="142245"/>
    <n v="0.45361343889632677"/>
    <n v="411661"/>
    <n v="1.520636022545082E-2"/>
    <n v="13800"/>
    <n v="2.53439337090847E-3"/>
    <n v="2300"/>
    <n v="0.13867869952562767"/>
    <n v="125853"/>
    <n v="1"/>
    <n v="246436"/>
    <n v="10714.608695652174"/>
    <n v="3850.758845039285"/>
    <n v="0.31499376239851118"/>
    <n v="142837"/>
    <n v="6210.304347826087"/>
    <n v="0.18257382866024499"/>
    <n v="238658"/>
    <n v="10376.434782608696"/>
    <n v="0.30505194592715301"/>
    <n v="154421"/>
    <n v="0.19738046301409085"/>
    <n v="1"/>
    <n v="907515"/>
    <n v="907515"/>
    <n v="125163"/>
    <n v="224542.8044280443"/>
    <n v="226460.74374079527"/>
    <n v="491487.43739130429"/>
    <n v="942490.98556014383"/>
    <n v="12886.804428044299"/>
    <n v="84215.743740795268"/>
    <n v="79826.437391304295"/>
    <n v="2.9804205635517302E-2"/>
    <n v="3.1635983212693362E-2"/>
    <n v="1.8317775771760601E-3"/>
    <n v="3359034"/>
    <n v="0.79986369831894588"/>
    <n v="195582.00000000012"/>
    <n v="0.21610031460828269"/>
    <n v="0.18629610897276538"/>
    <n v="222"/>
    <n v="0.23270440251572327"/>
    <n v="0.13867869952562767"/>
    <n v="-7692.5645895714724"/>
    <n v="132855.56458957147"/>
    <n v="2.1165688951668695"/>
    <n v="0.75662552024655072"/>
    <n v="0.86200316747725003"/>
    <n v="131.58649398704904"/>
    <n v="0.17015806901263339"/>
    <n v="3729.221398007538"/>
    <n v="6210.304347826087"/>
    <n v="55.018430316119897"/>
    <n v="4.5725646123260439"/>
    <n v="4.9999205434825793"/>
  </r>
  <r>
    <x v="0"/>
    <s v="HNL"/>
    <s v="Hawaii"/>
    <s v="ANC"/>
    <s v="Alaska"/>
    <s v="HNLANC"/>
    <s v="737-Max 9"/>
    <n v="183"/>
    <x v="138"/>
    <n v="2777"/>
    <n v="153.55555555555554"/>
    <n v="9"/>
    <n v="1382"/>
    <n v="23.555555555555557"/>
    <n v="212"/>
    <n v="396"/>
    <n v="774"/>
    <n v="4573719"/>
    <n v="0.83910139647844562"/>
    <n v="1647"/>
    <n v="55.454078014184397"/>
    <n v="0.99530516431924887"/>
    <n v="213"/>
    <n v="0.99497487437185927"/>
    <n v="398"/>
    <n v="0.74710424710424705"/>
    <n v="1036"/>
    <n v="500"/>
    <n v="5.992"/>
    <n v="0.24813933779724445"/>
    <n v="118291"/>
    <n v="0.26346725066706944"/>
    <n v="125598"/>
    <n v="0.45773968349863231"/>
    <n v="218210"/>
    <n v="1.1380036583933276E-2"/>
    <n v="5425"/>
    <n v="1.298897447515481E-2"/>
    <n v="6192"/>
    <n v="6.2847169779657319E-3"/>
    <n v="2996"/>
    <n v="1"/>
    <n v="243849"/>
    <n v="27094.333333333332"/>
    <n v="4397.3141152509425"/>
    <n v="0.40134533945379941"/>
    <n v="60842"/>
    <n v="6760.2222222222226"/>
    <n v="0.10013841821392773"/>
    <n v="131242"/>
    <n v="14582.444444444445"/>
    <n v="0.21600812404642031"/>
    <n v="171646"/>
    <n v="0.28250811828585254"/>
    <n v="1"/>
    <n v="476712"/>
    <n v="-607579"/>
    <n v="-130867"/>
    <n v="118848.97641509434"/>
    <n v="126232.33333333334"/>
    <n v="292074.36692506459"/>
    <n v="537155.6766734923"/>
    <n v="557.97641509433743"/>
    <n v="634.33333333334303"/>
    <n v="73864.366925064591"/>
    <n v="-2.8612820332862599E-2"/>
    <n v="-2.6789439678847969E-2"/>
    <n v="1.8233806540146301E-3"/>
    <n v="3837814"/>
    <n v="0.83910139647844562"/>
    <n v="90835.557163531194"/>
    <n v="0.10422852825020514"/>
    <n v="0.13284134858306773"/>
    <n v="342.77568740955138"/>
    <n v="0.12343380893394"/>
    <n v="6.2847169779657319E-3"/>
    <n v="-8339.6307414991406"/>
    <n v="-122527.36925850085"/>
    <n v="1.9793868023341989"/>
    <n v="1.124755750472709"/>
    <n v="0.75071218379795124"/>
    <n v="315.57286432160805"/>
    <n v="0.36006225981305273"/>
    <n v="2366.6789657278241"/>
    <n v="6760.2222222222226"/>
    <n v="24.921521545205444"/>
    <n v="8.4059334298118671"/>
    <n v="5.992"/>
  </r>
  <r>
    <x v="1"/>
    <s v="SEA"/>
    <s v="Washington"/>
    <s v="YYC"/>
    <s v="Alberta"/>
    <s v="SEAYYC"/>
    <s v="E175"/>
    <n v="74.48"/>
    <x v="156"/>
    <n v="452"/>
    <n v="65.44"/>
    <n v="25"/>
    <n v="1636"/>
    <n v="9.8000000000000007"/>
    <n v="245"/>
    <n v="441"/>
    <n v="950"/>
    <n v="841624"/>
    <n v="0.87862513426423205"/>
    <n v="1862"/>
    <n v="18.354077134986227"/>
    <n v="1"/>
    <n v="245"/>
    <n v="1"/>
    <n v="441"/>
    <n v="0.80782312925170063"/>
    <n v="1176"/>
    <n v="31"/>
    <n v="6"/>
    <n v="0.24561325336636575"/>
    <n v="82683"/>
    <n v="0.24400322006659952"/>
    <n v="82141"/>
    <n v="0.47878885096498031"/>
    <n v="161179"/>
    <n v="1.9754098604142716E-2"/>
    <n v="6650"/>
    <n v="1.1288056345224409E-2"/>
    <n v="3800"/>
    <n v="5.5252065268730007E-4"/>
    <n v="186"/>
    <n v="1"/>
    <n v="45816"/>
    <n v="1832.64"/>
    <n v="2496.2301107837411"/>
    <n v="0.2568593373325111"/>
    <n v="80065"/>
    <n v="3202.6"/>
    <n v="0.44887032572742053"/>
    <n v="25403"/>
    <n v="1016.12"/>
    <n v="0.14241744688008073"/>
    <n v="27086"/>
    <n v="0.15185289005998767"/>
    <n v="1"/>
    <n v="336639"/>
    <n v="-178370"/>
    <n v="158269"/>
    <n v="82683"/>
    <n v="82141"/>
    <n v="199522.63578947369"/>
    <n v="364346.63578947366"/>
    <n v="0"/>
    <n v="0"/>
    <n v="38343.635789473687"/>
    <n v="0.18805190916608841"/>
    <n v="0.18987427334721793"/>
    <n v="1.822364181129521E-3"/>
    <n v="739472"/>
    <n v="0.87862513426423205"/>
    <n v="46478.226161369181"/>
    <n v="0.39998740530213017"/>
    <n v="0.21193549613604173"/>
    <n v="205.65586797066015"/>
    <n v="0.45499085834216846"/>
    <n v="5.5252065268730007E-4"/>
    <n v="-1533.7454315789475"/>
    <n v="159802.74543157895"/>
    <n v="1.927561402809177"/>
    <n v="1.0638477423691057"/>
    <n v="0.78281513769300692"/>
    <n v="186.26077097505669"/>
    <n v="8.0460077412302197E-2"/>
    <n v="1384.0521543617815"/>
    <n v="3202.6"/>
    <n v="89.13550858307579"/>
    <n v="6.3875305623471883"/>
    <n v="6"/>
  </r>
  <r>
    <x v="1"/>
    <s v="SEA"/>
    <s v="Washington"/>
    <s v="JNU"/>
    <s v="Alaska"/>
    <s v="SEAJNU"/>
    <s v="737-700"/>
    <n v="125.24"/>
    <x v="85"/>
    <n v="909"/>
    <n v="101.48"/>
    <n v="25"/>
    <n v="2537"/>
    <n v="14.68"/>
    <n v="367"/>
    <n v="765"/>
    <n v="1406"/>
    <n v="2846079"/>
    <n v="0.81028425423187478"/>
    <n v="3131"/>
    <n v="64.762648999574282"/>
    <n v="0.85547785547785549"/>
    <n v="429"/>
    <n v="0.97701149425287359"/>
    <n v="783"/>
    <n v="0.73267326732673266"/>
    <n v="1919"/>
    <n v="24156"/>
    <n v="6"/>
    <n v="0.18081318251699854"/>
    <n v="136898"/>
    <n v="0.2396357796080959"/>
    <n v="181434"/>
    <n v="0.36770595041234988"/>
    <n v="278399"/>
    <n v="1.2989946164696932E-2"/>
    <n v="9835"/>
    <n v="7.4254679550509557E-3"/>
    <n v="5622"/>
    <n v="0.19142967334280778"/>
    <n v="144936"/>
    <n v="1"/>
    <n v="269287"/>
    <n v="10771.48"/>
    <n v="4158.0603042004996"/>
    <n v="0.35246574320459578"/>
    <n v="148130"/>
    <n v="5925.2"/>
    <n v="0.19388515056759803"/>
    <n v="145575"/>
    <n v="5823"/>
    <n v="0.19054094912494488"/>
    <n v="201017"/>
    <n v="0.26310815710286134"/>
    <n v="1"/>
    <n v="757124"/>
    <n v="-764009"/>
    <n v="-6885"/>
    <n v="160025.18256130791"/>
    <n v="185703.03529411764"/>
    <n v="379977.01351351355"/>
    <n v="725705.23136893916"/>
    <n v="23127.182561307913"/>
    <n v="4269.0352941176388"/>
    <n v="101578.01351351355"/>
    <n v="-2.4191176703106275E-3"/>
    <n v="-6.0645918305234526E-4"/>
    <n v="1.8126584872582823E-3"/>
    <n v="2306133"/>
    <n v="0.81028425423187478"/>
    <n v="143334.51793456846"/>
    <n v="0.26602353624056113"/>
    <n v="0.26844265391087174"/>
    <n v="241.30390224674812"/>
    <n v="0.26546083855527847"/>
    <n v="0.19142967334280778"/>
    <n v="-5158.9692547575642"/>
    <n v="-1726.0307452424358"/>
    <n v="1.6743424144380357"/>
    <n v="1.2157978779800349"/>
    <n v="0.76119716818536498"/>
    <n v="231.71647509578543"/>
    <n v="0.26550076341523976"/>
    <n v="2247.8234329321049"/>
    <n v="5925.2"/>
    <n v="39.173814524119869"/>
    <n v="6.0926290894757589"/>
    <n v="6"/>
  </r>
  <r>
    <x v="5"/>
    <s v="ANC"/>
    <s v="Alaska"/>
    <s v="JNU"/>
    <s v="Alaska"/>
    <s v="ANCJNU"/>
    <s v="737-800"/>
    <n v="159"/>
    <x v="23"/>
    <n v="571"/>
    <n v="123.1875"/>
    <n v="32"/>
    <n v="3942"/>
    <n v="21"/>
    <n v="672"/>
    <n v="1177"/>
    <n v="2093"/>
    <n v="2905248"/>
    <n v="0.77476415094339623"/>
    <n v="5088"/>
    <n v="52.688476672287806"/>
    <n v="1"/>
    <n v="672"/>
    <n v="0.91953125000000002"/>
    <n v="1280"/>
    <n v="0.6674107142857143"/>
    <n v="3136"/>
    <n v="38112"/>
    <n v="5"/>
    <n v="0.22509943116379982"/>
    <n v="205220"/>
    <n v="0.21236039601353976"/>
    <n v="193606"/>
    <n v="0.33056666439980431"/>
    <n v="301373"/>
    <n v="1.3771188764552708E-2"/>
    <n v="12555"/>
    <n v="9.1829862474580061E-3"/>
    <n v="8372"/>
    <n v="0.20901933341084539"/>
    <n v="190560"/>
    <n v="1"/>
    <n v="194028"/>
    <n v="6063.375"/>
    <n v="3682.5509533482409"/>
    <n v="0.29363657275687977"/>
    <n v="167665"/>
    <n v="5239.53125"/>
    <n v="0.25373954259839948"/>
    <n v="172529"/>
    <n v="5391.53125"/>
    <n v="0.26110058476700121"/>
    <n v="126554"/>
    <n v="0.19152329987771952"/>
    <n v="1"/>
    <n v="911686"/>
    <n v="911686"/>
    <n v="250910"/>
    <n v="205220"/>
    <n v="210548.58113848767"/>
    <n v="451555.53177257522"/>
    <n v="867324.1129110629"/>
    <n v="0"/>
    <n v="16942.581138487672"/>
    <n v="150182.53177257522"/>
    <n v="8.6364399872231212E-2"/>
    <n v="8.8162063885241712E-2"/>
    <n v="1.7976640130104998E-3"/>
    <n v="2250882"/>
    <n v="0.77476415094339623"/>
    <n v="209642.41400304413"/>
    <n v="0.31380660101994734"/>
    <n v="0.22744220114771613"/>
    <n v="182.93404363267376"/>
    <n v="0.32037485750030431"/>
    <n v="0.20901933341084539"/>
    <n v="-5222.6597784707155"/>
    <n v="256132.65977847073"/>
    <n v="2.2190956734136602"/>
    <n v="1.0990930435490482"/>
    <n v="0.69831907261582871"/>
    <n v="151.25468749999999"/>
    <n v="0.13881314399914005"/>
    <n v="3274.5110676305412"/>
    <n v="5239.53125"/>
    <n v="74.817118447331126"/>
    <n v="5.3087265347539319"/>
    <n v="5"/>
  </r>
  <r>
    <x v="4"/>
    <s v="LAX"/>
    <s v="California"/>
    <s v="SEA"/>
    <s v="Washington"/>
    <s v="LAXSEA"/>
    <s v="737-Max 9"/>
    <n v="178"/>
    <x v="119"/>
    <n v="954"/>
    <n v="141.18181818181819"/>
    <n v="22"/>
    <n v="3106"/>
    <n v="21.363636363636363"/>
    <n v="470"/>
    <n v="946"/>
    <n v="1691"/>
    <n v="3735864"/>
    <n v="0.79315628192032683"/>
    <n v="3916"/>
    <n v="61.214269911504424"/>
    <n v="0.92885375494071143"/>
    <n v="506"/>
    <n v="1"/>
    <n v="946"/>
    <n v="0.68628246753246758"/>
    <n v="2464"/>
    <n v="38406"/>
    <n v="4.9999479248034158"/>
    <n v="0.17412091623893527"/>
    <n v="150009"/>
    <n v="0.23462198295574577"/>
    <n v="202132"/>
    <n v="0.3448199813817871"/>
    <n v="297070"/>
    <n v="1.1769867745687284E-2"/>
    <n v="10140"/>
    <n v="1.1773349955079499E-2"/>
    <n v="10143"/>
    <n v="0.22289390172276505"/>
    <n v="192028"/>
    <n v="1"/>
    <n v="207802"/>
    <n v="9445.545454545454"/>
    <n v="3394.6659872022146"/>
    <n v="0.3194467076398988"/>
    <n v="115270"/>
    <n v="5239.545454545455"/>
    <n v="0.17720051775079707"/>
    <n v="180402"/>
    <n v="8200.0909090909099"/>
    <n v="0.2773256511085217"/>
    <n v="147032"/>
    <n v="0.22602712350078247"/>
    <n v="1"/>
    <n v="861522"/>
    <n v="861522"/>
    <n v="211016"/>
    <n v="161499.0510638298"/>
    <n v="202132"/>
    <n v="432868.40922531043"/>
    <n v="796499.46028914023"/>
    <n v="11490.0510638298"/>
    <n v="0"/>
    <n v="135798.40922531043"/>
    <n v="5.6483854872661318E-2"/>
    <n v="5.8275924930121313E-2"/>
    <n v="1.7920700574599949E-3"/>
    <n v="2963124"/>
    <n v="0.79315628192032683"/>
    <n v="174594.37862202188"/>
    <n v="0.23060850180841702"/>
    <n v="0.17412464693575569"/>
    <n v="215.54861558274308"/>
    <n v="0.22594194505528625"/>
    <n v="0.22289390172276505"/>
    <n v="-6694.9300131427381"/>
    <n v="217710.93001314273"/>
    <n v="1.7882309717353899"/>
    <n v="1.2888451753224746"/>
    <n v="0.72723522420731801"/>
    <n v="213.67019027484145"/>
    <n v="0.17066540378539374"/>
    <n v="2947.0579369941288"/>
    <n v="5239.545454545455"/>
    <n v="50.739803063734129"/>
    <n v="6.5302640051513201"/>
    <n v="4.9999479248034158"/>
  </r>
  <r>
    <x v="4"/>
    <s v="YYC"/>
    <s v="Alberta"/>
    <s v="SEA"/>
    <s v="Washington"/>
    <s v="YYCSEA"/>
    <s v="E175"/>
    <n v="76"/>
    <x v="157"/>
    <n v="452"/>
    <n v="63.741935483870968"/>
    <n v="31"/>
    <n v="1976"/>
    <n v="7.935483870967742"/>
    <n v="246"/>
    <n v="380"/>
    <n v="1350"/>
    <n v="1064912"/>
    <n v="0.83870967741935487"/>
    <n v="2356"/>
    <n v="26.603636363636362"/>
    <n v="0.79354838709677422"/>
    <n v="310"/>
    <n v="0.68100358422939067"/>
    <n v="558"/>
    <n v="0.907258064516129"/>
    <n v="1488"/>
    <n v="252"/>
    <n v="5"/>
    <n v="0.19311738694012642"/>
    <n v="56948"/>
    <n v="0.19191014893790184"/>
    <n v="56592"/>
    <n v="0.57865359051572118"/>
    <n v="170638"/>
    <n v="2.7468055668592822E-2"/>
    <n v="8100"/>
    <n v="4.5780092780988036E-3"/>
    <n v="1350"/>
    <n v="4.2728086595588835E-3"/>
    <n v="1260"/>
    <n v="1"/>
    <n v="42715"/>
    <n v="1377.9032258064517"/>
    <n v="1605.6075724439586"/>
    <n v="0.21386585756629015"/>
    <n v="84073"/>
    <n v="2712.0322580645161"/>
    <n v="0.42093747496595368"/>
    <n v="48774"/>
    <n v="1573.3548387096773"/>
    <n v="0.24420211487623167"/>
    <n v="24166"/>
    <n v="0.12099455259152447"/>
    <n v="1"/>
    <n v="294888"/>
    <n v="294888"/>
    <n v="95160"/>
    <n v="71763.739837398374"/>
    <n v="83100.884210526317"/>
    <n v="188080.99555555556"/>
    <n v="342945.61960348027"/>
    <n v="14815.739837398374"/>
    <n v="26508.884210526317"/>
    <n v="17442.995555555564"/>
    <n v="8.9359496371531164E-2"/>
    <n v="9.1139671319910368E-2"/>
    <n v="1.780174948379204E-3"/>
    <n v="893152"/>
    <n v="0.83870967741935487"/>
    <n v="56466.923076923063"/>
    <n v="0.27691302192106015"/>
    <n v="0.18755352554952898"/>
    <n v="148.59716599190284"/>
    <n v="0.32875479201748414"/>
    <n v="4.2728086595588835E-3"/>
    <n v="-1895.7296646283953"/>
    <n v="97055.729664628394"/>
    <n v="1.5230060032796346"/>
    <n v="0.84082511665223914"/>
    <n v="0.95073099723881982"/>
    <n v="101.41935483870968"/>
    <n v="8.1949757195952364E-2"/>
    <n v="1833.3583925642429"/>
    <n v="2712.0322580645161"/>
    <n v="74.275560415527622"/>
    <n v="4.7823886639676116"/>
    <n v="5"/>
  </r>
  <r>
    <x v="2"/>
    <s v="SEA"/>
    <s v="Washington"/>
    <s v="OGG"/>
    <s v="Hawaii"/>
    <s v="SEAOGG"/>
    <s v="A330-200"/>
    <n v="282.66666666666669"/>
    <x v="158"/>
    <n v="2640"/>
    <n v="211"/>
    <n v="15"/>
    <n v="3165"/>
    <n v="30.666666666666668"/>
    <n v="460"/>
    <n v="749"/>
    <n v="1956"/>
    <n v="11193600"/>
    <n v="0.74646226415094341"/>
    <n v="4240"/>
    <n v="93.618900665004162"/>
    <n v="0.83788706739526408"/>
    <n v="549"/>
    <n v="0.73287671232876717"/>
    <n v="1022"/>
    <n v="0.73285874859497935"/>
    <n v="2669"/>
    <n v="15016"/>
    <n v="6"/>
    <n v="0.1933011621265634"/>
    <n v="199002"/>
    <n v="0.21235716256172948"/>
    <n v="218620"/>
    <n v="0.48023394062314229"/>
    <n v="494397"/>
    <n v="1.3292963908413082E-2"/>
    <n v="13685"/>
    <n v="1.329976337844296E-2"/>
    <n v="13692"/>
    <n v="8.7515007401708811E-2"/>
    <n v="90096"/>
    <n v="1"/>
    <n v="464364"/>
    <n v="30957.599999999999"/>
    <n v="4960.1522417105743"/>
    <n v="0.31293546654518473"/>
    <n v="123445"/>
    <n v="8229.6666666666661"/>
    <n v="8.31897362148451E-2"/>
    <n v="477439"/>
    <n v="31829.266666666666"/>
    <n v="0.32174672500854168"/>
    <n v="418649"/>
    <n v="0.28212807223142844"/>
    <n v="0.99999999999999978"/>
    <n v="1029492"/>
    <n v="-1483897"/>
    <n v="-454405"/>
    <n v="237504.56086956523"/>
    <n v="298303.92523364484"/>
    <n v="674614.31134969334"/>
    <n v="1210422.7974529034"/>
    <n v="38502.560869565234"/>
    <n v="79683.925233644841"/>
    <n v="180217.31134969334"/>
    <n v="-4.0595072184105206E-2"/>
    <n v="-3.8817843544805941E-2"/>
    <n v="1.7772286392992651E-3"/>
    <n v="8355600"/>
    <n v="0.74646226415094341"/>
    <n v="319068.15165876783"/>
    <n v="9.1971483704974266E-2"/>
    <n v="0.13256655588907948"/>
    <n v="296.80758293838863"/>
    <n v="0.11242711474938963"/>
    <n v="8.7515007401708811E-2"/>
    <n v="-19893.586496860229"/>
    <n v="-434511.41350313975"/>
    <n v="1.6851829919155468"/>
    <n v="0.99449124627598517"/>
    <n v="0.86117065707917106"/>
    <n v="213.91389432485323"/>
    <n v="0.40665590407696223"/>
    <n v="5099.8142106839787"/>
    <n v="8229.6666666666661"/>
    <n v="33.807275854747502"/>
    <n v="8.649921011058451"/>
    <n v="6"/>
  </r>
  <r>
    <x v="3"/>
    <s v="SFO"/>
    <s v="California"/>
    <s v="HNL"/>
    <s v="Hawaii"/>
    <s v="SFOHNL"/>
    <s v="737-800"/>
    <n v="159.61538461538461"/>
    <x v="46"/>
    <n v="2399"/>
    <n v="132"/>
    <n v="13"/>
    <n v="1716"/>
    <n v="16.153846153846153"/>
    <n v="210"/>
    <n v="457"/>
    <n v="1049"/>
    <n v="4977925"/>
    <n v="0.82698795180722895"/>
    <n v="2075"/>
    <n v="67.690855704697981"/>
    <n v="0.79847908745247154"/>
    <n v="263"/>
    <n v="0.91400000000000003"/>
    <n v="500"/>
    <n v="0.79893373952779889"/>
    <n v="1313"/>
    <n v="1866"/>
    <n v="5"/>
    <n v="0.2089271895884629"/>
    <n v="118796"/>
    <n v="0.25815863524446009"/>
    <n v="146789"/>
    <n v="0.49435631375307776"/>
    <n v="281091"/>
    <n v="1.1079845233907844E-2"/>
    <n v="6300"/>
    <n v="1.106929300035174E-2"/>
    <n v="6294"/>
    <n v="1.6408723179739713E-2"/>
    <n v="9330"/>
    <n v="1"/>
    <n v="249274"/>
    <n v="19174.923076923078"/>
    <n v="3682.5358079008524"/>
    <n v="0.35661006280310725"/>
    <n v="65494"/>
    <n v="5038"/>
    <n v="9.3695369164961878E-2"/>
    <n v="221654"/>
    <n v="17050.307692307691"/>
    <n v="0.31709703723838001"/>
    <n v="162588"/>
    <n v="0.23259753079355089"/>
    <n v="1"/>
    <n v="568600"/>
    <n v="568600"/>
    <n v="-130410"/>
    <n v="148777.84761904762"/>
    <n v="160600.65645514222"/>
    <n v="351832.68160152528"/>
    <n v="661211.1856757151"/>
    <n v="29981.847619047621"/>
    <n v="13811.65645514222"/>
    <n v="70741.681601525284"/>
    <n v="-2.6197662680735447E-2"/>
    <n v="-2.4427768819712647E-2"/>
    <n v="1.7698938610227997E-3"/>
    <n v="4116684"/>
    <n v="0.82698795180722895"/>
    <n v="117003.45571095566"/>
    <n v="0.11422430028576164"/>
    <n v="0.14042196296649709"/>
    <n v="325.91491841491842"/>
    <n v="0.13585448870984512"/>
    <n v="1.6408723179739713E-2"/>
    <n v="-8810.3988981319326"/>
    <n v="-121599.60110186807"/>
    <n v="1.7153131235142318"/>
    <n v="1.1148613218798702"/>
    <n v="0.81297942694274328"/>
    <n v="293.57799999999997"/>
    <n v="0.28594442490327121"/>
    <n v="3274.5043284275757"/>
    <n v="5038"/>
    <n v="25.350543764523628"/>
    <n v="7.3391608391608392"/>
    <n v="5"/>
  </r>
  <r>
    <x v="3"/>
    <s v="SEA"/>
    <s v="Washington"/>
    <s v="LAX"/>
    <s v="California"/>
    <s v="SEALAX"/>
    <s v="A321"/>
    <n v="187.375"/>
    <x v="177"/>
    <n v="954"/>
    <n v="152.54166666666666"/>
    <n v="24"/>
    <n v="3661"/>
    <n v="18.291666666666668"/>
    <n v="439"/>
    <n v="826"/>
    <n v="2396"/>
    <n v="4290138"/>
    <n v="0.81409828774738713"/>
    <n v="4497"/>
    <n v="63.150749063670403"/>
    <n v="0.74659863945578231"/>
    <n v="588"/>
    <n v="0.74751131221719458"/>
    <n v="1105"/>
    <n v="0.85418894830659542"/>
    <n v="2805"/>
    <n v="14061"/>
    <n v="5"/>
    <n v="0.16034293706160641"/>
    <n v="134825"/>
    <n v="0.21165624472262723"/>
    <n v="177972"/>
    <n v="0.52160065837826786"/>
    <n v="438590"/>
    <n v="1.7089768259412455E-2"/>
    <n v="14370"/>
    <n v="5.698967954008663E-3"/>
    <n v="4792"/>
    <n v="8.3611423624077433E-2"/>
    <n v="70305"/>
    <n v="1"/>
    <n v="243179"/>
    <n v="10132.458333333334"/>
    <n v="3850.7698420935581"/>
    <n v="0.31297007480012973"/>
    <n v="145942"/>
    <n v="6080.916666666667"/>
    <n v="0.18782657489536733"/>
    <n v="235503"/>
    <n v="9812.625"/>
    <n v="0.30309110377810156"/>
    <n v="152380"/>
    <n v="0.19611224652640141"/>
    <n v="1"/>
    <n v="840854"/>
    <n v="840854"/>
    <n v="63850"/>
    <n v="180585.64920273348"/>
    <n v="238086.02905569007"/>
    <n v="513457.82554257091"/>
    <n v="932129.50380099448"/>
    <n v="45760.649202733475"/>
    <n v="60114.029055690073"/>
    <n v="74867.825542570907"/>
    <n v="1.4882971130532397E-2"/>
    <n v="1.663837798652975E-2"/>
    <n v="1.7554068559973521E-3"/>
    <n v="3492594"/>
    <n v="0.81409828774738713"/>
    <n v="175957.10570882272"/>
    <n v="0.19599695860599356"/>
    <n v="0.18111398747546117"/>
    <n v="210.47500682873533"/>
    <n v="0.22062369688546679"/>
    <n v="8.3611423624077433E-2"/>
    <n v="-7530.9376583747689"/>
    <n v="71380.937658374765"/>
    <n v="1.3726154314041401"/>
    <n v="0.96415126880258073"/>
    <n v="0.93601246855882858"/>
    <n v="161.06063348416291"/>
    <n v="0.18122052104170283"/>
    <n v="3729.2194232337465"/>
    <n v="6080.916666666667"/>
    <n v="57.972392319667883"/>
    <n v="5.2340890467085499"/>
    <n v="5"/>
  </r>
  <r>
    <x v="3"/>
    <s v="SEA"/>
    <s v="Washington"/>
    <s v="LAX"/>
    <s v="California"/>
    <s v="SEALAX"/>
    <s v="737-Max 9"/>
    <n v="173.55"/>
    <x v="186"/>
    <n v="954"/>
    <n v="141.55000000000001"/>
    <n v="20"/>
    <n v="2831"/>
    <n v="22.45"/>
    <n v="449"/>
    <n v="800"/>
    <n v="1583"/>
    <n v="3311334"/>
    <n v="0.8156150965139729"/>
    <n v="3471"/>
    <n v="52.401685393258418"/>
    <n v="1"/>
    <n v="449"/>
    <n v="0.95351609058402864"/>
    <n v="839"/>
    <n v="0.7248168498168498"/>
    <n v="2184"/>
    <n v="7151"/>
    <n v="5"/>
    <n v="0.23751808352614978"/>
    <n v="159420"/>
    <n v="0.2689577184437813"/>
    <n v="180522"/>
    <n v="0.41903273434834498"/>
    <n v="281251"/>
    <n v="1.4146494812951903E-2"/>
    <n v="9495"/>
    <n v="7.0739923509105457E-3"/>
    <n v="4748"/>
    <n v="5.3270976517861536E-2"/>
    <n v="35755"/>
    <n v="1"/>
    <n v="177886"/>
    <n v="8894.2999999999993"/>
    <n v="3394.6618064861973"/>
    <n v="0.31745402889612245"/>
    <n v="102171"/>
    <n v="5108.55"/>
    <n v="0.18233360459139969"/>
    <n v="154431"/>
    <n v="7721.55"/>
    <n v="0.27559641082747988"/>
    <n v="125864"/>
    <n v="0.22461595568499801"/>
    <n v="1"/>
    <n v="671191"/>
    <n v="671191"/>
    <n v="110839"/>
    <n v="159420"/>
    <n v="189322.44749999998"/>
    <n v="388030.4384080859"/>
    <n v="736772.88590808585"/>
    <n v="0"/>
    <n v="8800.4474999999802"/>
    <n v="106779.4384080859"/>
    <n v="3.3472612548296247E-2"/>
    <n v="3.5217828915900445E-2"/>
    <n v="1.7452163676041979E-3"/>
    <n v="2700774"/>
    <n v="0.8156150965139729"/>
    <n v="143652.08053691278"/>
    <n v="0.20269504676967048"/>
    <n v="0.16922243422137423"/>
    <n v="224.45637583892616"/>
    <n v="0.23527921995694567"/>
    <n v="5.3270976517861536E-2"/>
    <n v="-5778.9942954042945"/>
    <n v="116617.99429540429"/>
    <n v="1.9844932548910299"/>
    <n v="1.2026003860267895"/>
    <n v="0.71977143071311878"/>
    <n v="215.16328963051251"/>
    <n v="0.1875233726316354"/>
    <n v="2947.0616992763339"/>
    <n v="5108.55"/>
    <n v="54.02497989815064"/>
    <n v="5.0310844224655602"/>
    <n v="5"/>
  </r>
  <r>
    <x v="3"/>
    <s v="HNL"/>
    <s v="Hawaii"/>
    <s v="SFO"/>
    <s v="California"/>
    <s v="HNLSFO"/>
    <s v="737-900"/>
    <n v="169.4"/>
    <x v="191"/>
    <n v="2399"/>
    <n v="146.6"/>
    <n v="10"/>
    <n v="1466"/>
    <n v="19.5"/>
    <n v="195"/>
    <n v="319"/>
    <n v="952"/>
    <n v="4063906"/>
    <n v="0.86540731995277453"/>
    <n v="1694"/>
    <n v="47.684900224845414"/>
    <n v="0.8904109589041096"/>
    <n v="219"/>
    <n v="0.77995110024449876"/>
    <n v="409"/>
    <n v="0.89222118088097468"/>
    <n v="1067"/>
    <n v="3549"/>
    <n v="5"/>
    <n v="0.19249590800352542"/>
    <n v="91732"/>
    <n v="0.213258068577664"/>
    <n v="101626"/>
    <n v="0.53503168674193147"/>
    <n v="254964"/>
    <n v="1.1992697360137659E-2"/>
    <n v="5715"/>
    <n v="9.9844713979938722E-3"/>
    <n v="4758"/>
    <n v="3.7237167918747642E-2"/>
    <n v="17745"/>
    <n v="1"/>
    <n v="175602"/>
    <n v="17560.2"/>
    <n v="3682.5493850672992"/>
    <n v="0.35399560937553548"/>
    <n v="49776"/>
    <n v="4977.6000000000004"/>
    <n v="0.10034330732153765"/>
    <n v="156144"/>
    <n v="15614.4"/>
    <n v="0.3147702784155853"/>
    <n v="114535"/>
    <n v="0.23089080488734157"/>
    <n v="1"/>
    <n v="476540"/>
    <n v="476540"/>
    <n v="-19517"/>
    <n v="103022.09230769231"/>
    <n v="130297.91222570534"/>
    <n v="285763.22268907563"/>
    <n v="519083.22722247324"/>
    <n v="11290.092307692306"/>
    <n v="28671.912225705339"/>
    <n v="30799.222689075628"/>
    <n v="-4.802522499290092E-3"/>
    <n v="-3.0613102955020792E-3"/>
    <n v="1.7412122037880127E-3"/>
    <n v="3516934"/>
    <n v="0.86540731995277453"/>
    <n v="71354.201909959083"/>
    <n v="0.11726157051860944"/>
    <n v="0.12206409301789953"/>
    <n v="312.95702592087315"/>
    <n v="0.13045311626547443"/>
    <n v="3.7237167918747642E-2"/>
    <n v="-7076.1227222473271"/>
    <n v="-12440.877277752672"/>
    <n v="1.583639767723211"/>
    <n v="0.93942297127973495"/>
    <n v="0.90342914303205746"/>
    <n v="248.47432762836186"/>
    <n v="0.24034708523943427"/>
    <n v="3274.4956844566027"/>
    <n v="4977.6000000000004"/>
    <n v="30.74348468985923"/>
    <n v="7.1439290586630291"/>
    <n v="5"/>
  </r>
  <r>
    <x v="0"/>
    <s v="ANC"/>
    <s v="Alaska"/>
    <s v="HNL"/>
    <s v="Hawaii"/>
    <s v="ANCHNL"/>
    <s v="737-Max 9"/>
    <n v="183"/>
    <x v="140"/>
    <n v="2777"/>
    <n v="153.55555555555554"/>
    <n v="9"/>
    <n v="1382"/>
    <n v="23.666666666666668"/>
    <n v="213"/>
    <n v="398"/>
    <n v="771"/>
    <n v="4573719"/>
    <n v="0.83910139647844562"/>
    <n v="1647"/>
    <n v="56.401403061224485"/>
    <n v="1"/>
    <n v="213"/>
    <n v="1"/>
    <n v="398"/>
    <n v="0.74420849420849422"/>
    <n v="1036"/>
    <n v="500"/>
    <n v="5.992"/>
    <n v="0.26938668503989893"/>
    <n v="124333"/>
    <n v="0.26067456628988539"/>
    <n v="120312"/>
    <n v="0.44671437640426309"/>
    <n v="206177"/>
    <n v="1.1717268888354447E-2"/>
    <n v="5408"/>
    <n v="5.0158057464017285E-3"/>
    <n v="2315"/>
    <n v="6.4912976311963617E-3"/>
    <n v="2996"/>
    <n v="1"/>
    <n v="248015"/>
    <n v="27557.222222222223"/>
    <n v="4397.3196860151929"/>
    <n v="0.40202198343704765"/>
    <n v="60842"/>
    <n v="6760.2222222222226"/>
    <n v="9.8622347504291483E-2"/>
    <n v="133484"/>
    <n v="14831.555555555555"/>
    <n v="0.2163720034558832"/>
    <n v="174578"/>
    <n v="0.28298366560277766"/>
    <n v="1"/>
    <n v="461541"/>
    <n v="-616919"/>
    <n v="-155378"/>
    <n v="124333"/>
    <n v="120312"/>
    <n v="277041.98702983139"/>
    <n v="521686.98702983139"/>
    <n v="0"/>
    <n v="0"/>
    <n v="70864.987029831391"/>
    <n v="-3.3971916508206995E-2"/>
    <n v="-3.2250366179522823E-2"/>
    <n v="1.7215503286841724E-3"/>
    <n v="3837814"/>
    <n v="0.83910139647844562"/>
    <n v="87926.501447178074"/>
    <n v="0.10091153391802164"/>
    <n v="0.13488345042622862"/>
    <n v="331.79811866859626"/>
    <n v="0.11948077733834939"/>
    <n v="6.4912976311963617E-3"/>
    <n v="-7873.8874477590434"/>
    <n v="-147504.11255224096"/>
    <n v="2.1325307743020403"/>
    <n v="1.104369418863218"/>
    <n v="0.72705783433021687"/>
    <n v="302.29145728643215"/>
    <n v="0.37825025295694209"/>
    <n v="2366.6787128522551"/>
    <n v="6760.2222222222226"/>
    <n v="24.502936540422944"/>
    <n v="5.5882778581765553"/>
    <n v="5.992"/>
  </r>
  <r>
    <x v="3"/>
    <s v="YVR"/>
    <s v="British Columbia"/>
    <s v="LAX"/>
    <s v="California"/>
    <s v="YVRLAX"/>
    <s v="A320"/>
    <n v="140.625"/>
    <x v="37"/>
    <n v="1080"/>
    <n v="128.625"/>
    <n v="8"/>
    <n v="1029"/>
    <n v="18.75"/>
    <n v="150"/>
    <n v="278"/>
    <n v="602"/>
    <n v="1215000"/>
    <n v="0.91466666666666663"/>
    <n v="1125"/>
    <n v="4.8523382447149261"/>
    <n v="1"/>
    <n v="150"/>
    <n v="1"/>
    <n v="278"/>
    <n v="0.86246418338108888"/>
    <n v="698"/>
    <n v="0"/>
    <e v="#DIV/0!"/>
    <n v="0.24412387136365893"/>
    <n v="54102"/>
    <n v="0.2546420175347559"/>
    <n v="56433"/>
    <n v="0.46863733377854588"/>
    <n v="103858"/>
    <n v="1.631192552917872E-2"/>
    <n v="3615"/>
    <n v="1.6284851793860581E-2"/>
    <n v="3609"/>
    <n v="0"/>
    <n v="0"/>
    <n v="1"/>
    <n v="17540"/>
    <n v="2192.5"/>
    <n v="3614.7521288533899"/>
    <n v="0.20778789996801442"/>
    <n v="38567"/>
    <n v="4820.875"/>
    <n v="0.45688460308246359"/>
    <n v="16639"/>
    <n v="2079.875"/>
    <n v="0.19711418857285015"/>
    <n v="11667"/>
    <n v="0.13821330837667184"/>
    <n v="1"/>
    <n v="221617"/>
    <n v="221617"/>
    <n v="137204"/>
    <n v="54102"/>
    <n v="56433"/>
    <n v="120420.07308970099"/>
    <n v="230955.07308970101"/>
    <n v="0"/>
    <n v="0"/>
    <n v="16562.073089700993"/>
    <n v="0.11292510288065843"/>
    <n v="0.11462901986519557"/>
    <n v="1.7039169845371321E-3"/>
    <n v="1111320"/>
    <n v="0.91466666666666663"/>
    <n v="20675.638483965013"/>
    <n v="0.1824008230452675"/>
    <n v="6.9475720164609053E-2"/>
    <n v="215.37123420796891"/>
    <n v="0.19941780945182305"/>
    <n v="0"/>
    <n v="-2070.2591362126241"/>
    <n v="139274.25913621261"/>
    <n v="1.8943047580844523"/>
    <n v="1.0661446485672936"/>
    <n v="0.78147002003671129"/>
    <n v="202.99640287769785"/>
    <n v="5.2644878326121192E-2"/>
    <n v="3429.0684533632584"/>
    <n v="4820.875"/>
    <n v="212.06271040992806"/>
    <n v="7.0204081632653059"/>
    <e v="#DIV/0!"/>
  </r>
  <r>
    <x v="5"/>
    <s v="SFO"/>
    <s v="California"/>
    <s v="OGG"/>
    <s v="Hawaii"/>
    <s v="SFOOGG"/>
    <s v="777-200"/>
    <n v="363.33333333333331"/>
    <x v="126"/>
    <n v="2338"/>
    <n v="271.8"/>
    <n v="15"/>
    <n v="4077"/>
    <n v="41.4"/>
    <n v="621"/>
    <n v="775"/>
    <n v="2681"/>
    <n v="12742100"/>
    <n v="0.74807339449541288"/>
    <n v="5450"/>
    <n v="80.465878378378378"/>
    <n v="0.88085106382978728"/>
    <n v="705"/>
    <n v="0.58712121212121215"/>
    <n v="1320"/>
    <n v="0.78277372262773726"/>
    <n v="3425"/>
    <n v="103543"/>
    <n v="5"/>
    <n v="0.16819270346592988"/>
    <n v="264921"/>
    <n v="0.11521842367234164"/>
    <n v="181481"/>
    <n v="0.37088662081995855"/>
    <n v="584185"/>
    <n v="1.0208849701353053E-2"/>
    <n v="16080"/>
    <n v="6.8071695583275769E-3"/>
    <n v="10722"/>
    <n v="0.3286862327820893"/>
    <n v="517715"/>
    <n v="1"/>
    <n v="336745"/>
    <n v="22449.666666666668"/>
    <n v="4184.9415775530169"/>
    <n v="0.26271792063187427"/>
    <n v="114662"/>
    <n v="7644.1333333333332"/>
    <n v="8.9455707480413871E-2"/>
    <n v="543711"/>
    <n v="36247.4"/>
    <n v="0.42418632301794235"/>
    <n v="286656"/>
    <n v="0.22364004886976954"/>
    <n v="1"/>
    <n v="1575104"/>
    <n v="1575104"/>
    <n v="293330"/>
    <n v="300755.72463768115"/>
    <n v="309103.12258064514"/>
    <n v="746301.24020887725"/>
    <n v="1356160.0874272035"/>
    <n v="35834.724637681153"/>
    <n v="127622.12258064514"/>
    <n v="162116.24020887725"/>
    <n v="2.3020538215835693E-2"/>
    <n v="2.4723936595627632E-2"/>
    <n v="1.7033983797919393E-3"/>
    <n v="9532026"/>
    <n v="0.74807339449541288"/>
    <n v="356093.9654157469"/>
    <n v="0.12361416093108671"/>
    <n v="0.10059362271525102"/>
    <n v="259.35467255334805"/>
    <n v="0.11093014223838668"/>
    <n v="0.3286862327820893"/>
    <n v="-21704.872495146901"/>
    <n v="315034.87249514688"/>
    <n v="1.987188709991325"/>
    <n v="0.72705802909439277"/>
    <n v="0.90198988643839917"/>
    <n v="137.48560606060607"/>
    <n v="0.1819917922880013"/>
    <n v="6757.0380260224456"/>
    <n v="7644.1333333333332"/>
    <n v="50.667439194891237"/>
    <n v="6.5739514348785875"/>
    <n v="5"/>
  </r>
  <r>
    <x v="1"/>
    <s v="OGG"/>
    <s v="Hawaii"/>
    <s v="LAX"/>
    <s v="California"/>
    <s v="OGGLAX"/>
    <s v="A321"/>
    <n v="191.71428571428572"/>
    <x v="193"/>
    <n v="2486"/>
    <n v="95.114285714285714"/>
    <n v="35"/>
    <n v="3329"/>
    <n v="18.685714285714287"/>
    <n v="654"/>
    <n v="1075"/>
    <n v="1601"/>
    <n v="16681060"/>
    <n v="0.49612518628912072"/>
    <n v="6710"/>
    <n v="178.17097817299918"/>
    <n v="0.75782155272305907"/>
    <n v="863"/>
    <n v="0.66276202219482117"/>
    <n v="1622"/>
    <n v="0.37884524372929484"/>
    <n v="4226"/>
    <n v="8768"/>
    <n v="5.999543795620438"/>
    <n v="0.26181717678125099"/>
    <n v="305975"/>
    <n v="0.30105959052212833"/>
    <n v="351836"/>
    <n v="0.37294026743472647"/>
    <n v="435840"/>
    <n v="9.5836338914944402E-3"/>
    <n v="11200"/>
    <n v="9.5870566178842594E-3"/>
    <n v="11204"/>
    <n v="4.5012274752515492E-2"/>
    <n v="52604"/>
    <n v="1"/>
    <n v="805156"/>
    <n v="23004.457142857143"/>
    <n v="4519.0075749498064"/>
    <n v="0.3911569979731791"/>
    <n v="239898"/>
    <n v="6854.2285714285717"/>
    <n v="0.11654608734179429"/>
    <n v="463787"/>
    <n v="13251.057142857142"/>
    <n v="0.22531475964780343"/>
    <n v="549555"/>
    <n v="0.26698215503722317"/>
    <n v="1"/>
    <n v="1168659"/>
    <n v="-2058396"/>
    <n v="-889737"/>
    <n v="403756.00152905198"/>
    <n v="530863.24837209308"/>
    <n v="1150443.3728919425"/>
    <n v="2085062.6227930875"/>
    <n v="97781.00152905198"/>
    <n v="179027.24837209308"/>
    <n v="714603.3728919425"/>
    <n v="-5.3338157167470174E-2"/>
    <n v="-5.1640060861508998E-2"/>
    <n v="1.6980963059611762E-3"/>
    <n v="8275894"/>
    <n v="0.49612518628912072"/>
    <n v="1133488.1210573744"/>
    <n v="7.0059037015633305E-2"/>
    <n v="0.12339719418310348"/>
    <n v="335.25232802643438"/>
    <n v="0.13485612551344908"/>
    <n v="4.5012274752515492E-2"/>
    <n v="-28326.046365516784"/>
    <n v="-861410.95363448327"/>
    <n v="2.1756229537608216"/>
    <n v="1.3310608476808448"/>
    <n v="0.63285771319594897"/>
    <n v="216.91491985203453"/>
    <n v="0.47024410028930597"/>
    <n v="2603.0445853514675"/>
    <n v="6854.2285714285717"/>
    <n v="18.684299958030376"/>
    <n v="6.7299489336136977"/>
    <n v="5.999543795620438"/>
  </r>
  <r>
    <x v="2"/>
    <s v="LAX"/>
    <s v="California"/>
    <s v="YVR"/>
    <s v="British Columbia"/>
    <s v="LAXYVR"/>
    <s v="A320"/>
    <n v="150"/>
    <x v="59"/>
    <n v="1080"/>
    <n v="131.80000000000001"/>
    <n v="15"/>
    <n v="1977"/>
    <n v="18.2"/>
    <n v="273"/>
    <n v="434"/>
    <n v="1271"/>
    <n v="2430000"/>
    <n v="0.87866666666666671"/>
    <n v="2250"/>
    <n v="9.9534250960307293"/>
    <n v="0.91"/>
    <n v="300"/>
    <n v="0.78198198198198199"/>
    <n v="555"/>
    <n v="0.91111111111111109"/>
    <n v="1395"/>
    <n v="11"/>
    <n v="6"/>
    <n v="0.21116973250513996"/>
    <n v="97061"/>
    <n v="0.21948067488333134"/>
    <n v="100881"/>
    <n v="0.5360427295571486"/>
    <n v="246384"/>
    <n v="1.9341433963906144E-2"/>
    <n v="8890"/>
    <n v="1.382183689231673E-2"/>
    <n v="6353"/>
    <n v="1.4359219815723346E-4"/>
    <n v="66"/>
    <n v="1"/>
    <n v="40931"/>
    <n v="2728.7333333333331"/>
    <n v="4112.2527778224448"/>
    <n v="0.22488819049921432"/>
    <n v="86382"/>
    <n v="5758.8"/>
    <n v="0.47461072711888619"/>
    <n v="23743"/>
    <n v="1582.8666666666666"/>
    <n v="0.13045174334912035"/>
    <n v="30950"/>
    <n v="0.17004933903277913"/>
    <n v="1"/>
    <n v="459635"/>
    <n v="-182006"/>
    <n v="277629"/>
    <n v="106660.43956043955"/>
    <n v="129006.80875576037"/>
    <n v="270421.46341463417"/>
    <n v="506088.7117308341"/>
    <n v="9599.439560439554"/>
    <n v="28125.808755760372"/>
    <n v="24037.46341463417"/>
    <n v="0.11425061728395061"/>
    <n v="0.11594506753719708"/>
    <n v="1.6944502532464656E-3"/>
    <n v="2135160"/>
    <n v="0.87866666666666671"/>
    <n v="63460.969650986313"/>
    <n v="0.18915020576131686"/>
    <n v="7.4899588477366261E-2"/>
    <n v="232.45776428932726"/>
    <n v="0.21523867063826599"/>
    <n v="1.4359219815723346E-4"/>
    <n v="-4117.5141153889399"/>
    <n v="281746.51411538891"/>
    <n v="1.6383409928746011"/>
    <n v="0.9204436090326179"/>
    <n v="0.89437383449786145"/>
    <n v="181.76756756756757"/>
    <n v="6.7336038378278423E-2"/>
    <n v="2385.4100242808213"/>
    <n v="5758.8"/>
    <n v="198.62509447008316"/>
    <n v="7.7101669195751139"/>
    <n v="6"/>
  </r>
  <r>
    <x v="2"/>
    <s v="YYC"/>
    <s v="Alberta"/>
    <s v="SFO"/>
    <s v="California"/>
    <s v="YYCSFO"/>
    <s v="737-700"/>
    <n v="133.83333333333334"/>
    <x v="92"/>
    <n v="1018"/>
    <n v="120.33333333333333"/>
    <n v="18"/>
    <n v="2166"/>
    <n v="15"/>
    <n v="270"/>
    <n v="563"/>
    <n v="1334"/>
    <n v="2452362"/>
    <n v="0.89912826899128273"/>
    <n v="2409"/>
    <n v="12.450599070100143"/>
    <n v="0.87096774193548387"/>
    <n v="310"/>
    <n v="0.9946996466431095"/>
    <n v="566"/>
    <n v="0.87018917155903452"/>
    <n v="1533"/>
    <n v="0"/>
    <e v="#DIV/0!"/>
    <n v="0.19174495923562074"/>
    <n v="132128"/>
    <n v="0.26022592376524128"/>
    <n v="179317"/>
    <n v="0.52481562426532691"/>
    <n v="361641"/>
    <n v="1.3536850476430962E-2"/>
    <n v="9328"/>
    <n v="9.6766422573801095E-3"/>
    <n v="6668"/>
    <n v="0"/>
    <n v="0"/>
    <n v="1"/>
    <n v="51770"/>
    <n v="2876.1111111111113"/>
    <n v="4158.0328551679568"/>
    <n v="0.22961231577126587"/>
    <n v="107064"/>
    <n v="5948"/>
    <n v="0.47485441328442746"/>
    <n v="27987"/>
    <n v="1554.8333333333333"/>
    <n v="0.12412902996890897"/>
    <n v="38646"/>
    <n v="0.17140424097539772"/>
    <n v="1"/>
    <n v="689082"/>
    <n v="-225467"/>
    <n v="463615"/>
    <n v="151702.51851851851"/>
    <n v="180272.5079928952"/>
    <n v="415588.94527736132"/>
    <n v="747563.97178877506"/>
    <n v="19574.518518518511"/>
    <n v="955.50799289520364"/>
    <n v="53947.945277361316"/>
    <n v="0.18904835419893148"/>
    <n v="0.19073557048240691"/>
    <n v="1.687216283475429E-3"/>
    <n v="2204988"/>
    <n v="0.89912826899128273"/>
    <n v="77306.983379501384"/>
    <n v="0.28098706471556811"/>
    <n v="9.1938710516636615E-2"/>
    <n v="318.13573407202216"/>
    <n v="0.31251054427507091"/>
    <n v="0"/>
    <n v="-4137.6650993763906"/>
    <n v="467752.66509937641"/>
    <n v="1.5254550322045795"/>
    <n v="1.1338909154353438"/>
    <n v="0.84430964245282181"/>
    <n v="316.81448763250881"/>
    <n v="5.6083310839638821E-2"/>
    <n v="2247.8436453078152"/>
    <n v="5948"/>
    <n v="173.9675326307474"/>
    <n v="7.3850415512465375"/>
    <e v="#DIV/0!"/>
  </r>
  <r>
    <x v="5"/>
    <s v="SFO"/>
    <s v="California"/>
    <s v="HNL"/>
    <s v="Hawaii"/>
    <s v="SFOHNL"/>
    <s v="737-Max 9"/>
    <n v="178"/>
    <x v="183"/>
    <n v="2399"/>
    <n v="165.2"/>
    <n v="5"/>
    <n v="826"/>
    <n v="23"/>
    <n v="115"/>
    <n v="192"/>
    <n v="519"/>
    <n v="2135110"/>
    <n v="0.92808988764044942"/>
    <n v="890"/>
    <n v="27.076342281879192"/>
    <n v="1"/>
    <n v="115"/>
    <n v="0.89302325581395348"/>
    <n v="215"/>
    <n v="0.92678571428571432"/>
    <n v="560"/>
    <n v="3675"/>
    <n v="5"/>
    <n v="0.18927228246978495"/>
    <n v="51836"/>
    <n v="0.21133749589221162"/>
    <n v="57879"/>
    <n v="0.5114287800781393"/>
    <n v="140065"/>
    <n v="1.1392266403768211E-2"/>
    <n v="3120"/>
    <n v="9.4752984992879825E-3"/>
    <n v="2595"/>
    <n v="6.709387665680798E-2"/>
    <n v="18375"/>
    <n v="1"/>
    <n v="91915"/>
    <n v="18383"/>
    <n v="3394.6608830364062"/>
    <n v="0.34956245269887393"/>
    <n v="26198"/>
    <n v="5239.6000000000004"/>
    <n v="9.9633760929174767E-2"/>
    <n v="79795"/>
    <n v="15959"/>
    <n v="0.30346881263239561"/>
    <n v="65035"/>
    <n v="0.24733497373955571"/>
    <n v="1"/>
    <n v="273870"/>
    <n v="273870"/>
    <n v="10927"/>
    <n v="51836"/>
    <n v="64812.421875"/>
    <n v="151129.86512524085"/>
    <n v="267778.28700024087"/>
    <n v="0"/>
    <n v="6933.421875"/>
    <n v="11064.865125240845"/>
    <n v="5.1177691079148145E-3"/>
    <n v="6.8037044461635087E-3"/>
    <n v="1.6859353382486942E-3"/>
    <n v="1981574"/>
    <n v="0.92808988764044942"/>
    <n v="19796.222760290548"/>
    <n v="0.12826973785893936"/>
    <n v="0.12315196875102453"/>
    <n v="309.31598062953998"/>
    <n v="0.12893538167133806"/>
    <n v="6.709387665680798E-2"/>
    <n v="-3599.6574000481692"/>
    <n v="14526.657400048169"/>
    <n v="1.6060756074040807"/>
    <n v="0.95921266528498561"/>
    <n v="0.89119746805760491"/>
    <n v="269.2046511627907"/>
    <n v="0.23746668127213641"/>
    <n v="2947.0376452362511"/>
    <n v="5239.6000000000004"/>
    <n v="30.50633617350891"/>
    <n v="6.9188861985472156"/>
    <n v="5"/>
  </r>
  <r>
    <x v="0"/>
    <s v="HNL"/>
    <s v="Hawaii"/>
    <s v="LAX"/>
    <s v="California"/>
    <s v="HNLLAX"/>
    <s v="737-Max 9"/>
    <n v="183"/>
    <x v="194"/>
    <n v="2556"/>
    <n v="161.77777777777777"/>
    <n v="9"/>
    <n v="1456"/>
    <n v="23.666666666666668"/>
    <n v="213"/>
    <n v="306"/>
    <n v="937"/>
    <n v="4209732"/>
    <n v="0.88403157255616271"/>
    <n v="1647"/>
    <n v="49.532846727368707"/>
    <n v="1"/>
    <n v="213"/>
    <n v="0.76884422110552764"/>
    <n v="398"/>
    <n v="0.90444015444015446"/>
    <n v="1036"/>
    <n v="2726"/>
    <n v="5.9988994864269989"/>
    <n v="0.23956773635972414"/>
    <n v="134719"/>
    <n v="0.19296086723026201"/>
    <n v="108510"/>
    <n v="0.51672825433632918"/>
    <n v="290578"/>
    <n v="1.1670833763083675E-2"/>
    <n v="6563"/>
    <n v="9.992140014439611E-3"/>
    <n v="5619"/>
    <n v="2.9080168296161411E-2"/>
    <n v="16353"/>
    <n v="1"/>
    <n v="217811"/>
    <n v="24201.222222222223"/>
    <n v="4397.3043019078386"/>
    <n v="0.39659759030879516"/>
    <n v="60842"/>
    <n v="6760.2222222222226"/>
    <n v="0.11078315874573698"/>
    <n v="117228"/>
    <n v="13025.333333333334"/>
    <n v="0.21345268290728861"/>
    <n v="153318"/>
    <n v="0.27916656803817924"/>
    <n v="1"/>
    <n v="562342"/>
    <n v="-549199"/>
    <n v="13143"/>
    <n v="134719"/>
    <n v="141133.92156862744"/>
    <n v="321279.41088580573"/>
    <n v="597132.3324544332"/>
    <n v="0"/>
    <n v="32623.92156862744"/>
    <n v="30701.41088580573"/>
    <n v="3.1220514750107606E-3"/>
    <n v="4.7934519467017316E-3"/>
    <n v="1.671400471690971E-3"/>
    <n v="3721536"/>
    <n v="0.88403157255616271"/>
    <n v="71623.557005494484"/>
    <n v="0.13358142513585189"/>
    <n v="0.13045937366084112"/>
    <n v="374.99244505494505"/>
    <n v="0.14671065925467333"/>
    <n v="2.9080168296161411E-2"/>
    <n v="-7036.1480504925748"/>
    <n v="20179.148050492575"/>
    <n v="1.9514551825279893"/>
    <n v="0.84119372826229799"/>
    <n v="0.86539087092002276"/>
    <n v="272.63819095477385"/>
    <n v="0.27264191541801963"/>
    <n v="2366.6719711311734"/>
    <n v="6760.2222222222226"/>
    <n v="29.394636008180544"/>
    <n v="8.3667582417582409"/>
    <n v="5.9988994864269989"/>
  </r>
  <r>
    <x v="3"/>
    <s v="SFO"/>
    <s v="California"/>
    <s v="OGG"/>
    <s v="Hawaii"/>
    <s v="SFOOGG"/>
    <s v="737-Max 9"/>
    <n v="179"/>
    <x v="150"/>
    <n v="2338"/>
    <n v="130.9375"/>
    <n v="16"/>
    <n v="2095"/>
    <n v="21.4375"/>
    <n v="343"/>
    <n v="549"/>
    <n v="1203"/>
    <n v="6696032"/>
    <n v="0.73149441340782118"/>
    <n v="2864"/>
    <n v="85.830270270270276"/>
    <n v="0.93206521739130432"/>
    <n v="368"/>
    <n v="0.79796511627906974"/>
    <n v="688"/>
    <n v="0.66537610619469023"/>
    <n v="1808"/>
    <n v="103"/>
    <n v="4.9805825242718447"/>
    <n v="0.27411844392686169"/>
    <n v="155000"/>
    <n v="0.22750062339839666"/>
    <n v="128640"/>
    <n v="0.47407635348192323"/>
    <n v="268066"/>
    <n v="1.2759771438272947E-2"/>
    <n v="7215"/>
    <n v="1.0637564130452084E-2"/>
    <n v="6015"/>
    <n v="9.0724362409341959E-4"/>
    <n v="513"/>
    <n v="1"/>
    <n v="291365"/>
    <n v="18210.3125"/>
    <n v="3394.6648319121332"/>
    <n v="0.3492320526619857"/>
    <n v="83833"/>
    <n v="5239.5625"/>
    <n v="0.10048279879468107"/>
    <n v="252946"/>
    <n v="15809.125"/>
    <n v="0.30318278033613727"/>
    <n v="206158"/>
    <n v="0.24710236820719594"/>
    <n v="1"/>
    <n v="565449"/>
    <n v="565449"/>
    <n v="-268853"/>
    <n v="166297.37609329447"/>
    <n v="161210.05464480876"/>
    <n v="402878.90939318371"/>
    <n v="730386.340131287"/>
    <n v="11297.376093294472"/>
    <n v="32570.054644808755"/>
    <n v="134812.90939318371"/>
    <n v="-4.0151092467897408E-2"/>
    <n v="-3.8483310525068364E-2"/>
    <n v="1.6677819428290441E-3"/>
    <n v="4898110"/>
    <n v="0.73149441340782118"/>
    <n v="207367.91599045356"/>
    <n v="8.4445384968291667E-2"/>
    <n v="0.12459647743618907"/>
    <n v="269.65918854415276"/>
    <n v="0.11533754856465045"/>
    <n v="9.0724362409341959E-4"/>
    <n v="-11167.521258205434"/>
    <n v="-257685.47874179456"/>
    <n v="2.1864985115733502"/>
    <n v="0.97062818847146348"/>
    <n v="0.76967718698707976"/>
    <n v="186.97674418604652"/>
    <n v="0.3645916784714448"/>
    <n v="2947.0488582116809"/>
    <n v="5239.5625"/>
    <n v="24.408638041137127"/>
    <n v="6.3150357995226729"/>
    <n v="4.9805825242718447"/>
  </r>
  <r>
    <x v="4"/>
    <s v="SEA"/>
    <s v="Washington"/>
    <s v="SFO"/>
    <s v="California"/>
    <s v="SEASFO"/>
    <s v="737-800"/>
    <n v="158"/>
    <x v="195"/>
    <n v="679"/>
    <n v="112.18604651162791"/>
    <n v="43"/>
    <n v="4824"/>
    <n v="18.930232558139537"/>
    <n v="814"/>
    <n v="1033"/>
    <n v="2977"/>
    <n v="4613126"/>
    <n v="0.71003826906093614"/>
    <n v="6794"/>
    <n v="90.412135539795116"/>
    <n v="0.91153415453527431"/>
    <n v="893"/>
    <n v="0.60764705882352943"/>
    <n v="1700"/>
    <n v="0.70864079980956918"/>
    <n v="4201"/>
    <n v="8759"/>
    <n v="4.9997716634318987"/>
    <n v="0.25155189715892307"/>
    <n v="240141"/>
    <n v="0.18153163817069926"/>
    <n v="173297"/>
    <n v="0.49297325268845366"/>
    <n v="470611"/>
    <n v="1.8713899928559308E-2"/>
    <n v="17865"/>
    <n v="9.3553786880471966E-3"/>
    <n v="8931"/>
    <n v="4.5873933365317532E-2"/>
    <n v="43793"/>
    <n v="1"/>
    <n v="332946"/>
    <n v="7742.9302325581393"/>
    <n v="3682.5366198042411"/>
    <n v="0.31150131497329353"/>
    <n v="222680"/>
    <n v="5178.604651162791"/>
    <n v="0.20833742654440363"/>
    <n v="296055"/>
    <n v="6885"/>
    <n v="0.27698642363752207"/>
    <n v="217162"/>
    <n v="0.20317483484478077"/>
    <n v="1"/>
    <n v="954638"/>
    <n v="954638"/>
    <n v="-114205"/>
    <n v="263447.06756756757"/>
    <n v="285193.51403678604"/>
    <n v="664103.73228081956"/>
    <n v="1212744.3138851733"/>
    <n v="23306.067567567574"/>
    <n v="111896.51403678604"/>
    <n v="193492.73228081956"/>
    <n v="-2.4756531688057078E-2"/>
    <n v="-2.3099504096116809E-2"/>
    <n v="1.6570275919402695E-3"/>
    <n v="3275496"/>
    <n v="0.71003826906093614"/>
    <n v="371966.13805970154"/>
    <n v="0.20693950262793603"/>
    <n v="0.23169603431599312"/>
    <n v="188.8152985074627"/>
    <n v="0.27807849559272857"/>
    <n v="4.5873933365317532E-2"/>
    <n v="-7644.0770670970505"/>
    <n v="-106560.92293290295"/>
    <n v="2.066636337164617"/>
    <n v="0.78341400027533736"/>
    <n v="0.86091167589714912"/>
    <n v="101.93941176470588"/>
    <n v="0.22748099279517472"/>
    <n v="3274.505111868425"/>
    <n v="5178.604651162791"/>
    <n v="53.355669249474865"/>
    <n v="5.5547263681592041"/>
    <n v="4.9997716634318987"/>
  </r>
  <r>
    <x v="5"/>
    <s v="YYC"/>
    <s v="Alberta"/>
    <s v="SFO"/>
    <s v="California"/>
    <s v="YYCSFO"/>
    <s v="737-800"/>
    <n v="168.66666666666666"/>
    <x v="160"/>
    <n v="1018"/>
    <n v="147.4"/>
    <n v="15"/>
    <n v="2211"/>
    <n v="21"/>
    <n v="315"/>
    <n v="600"/>
    <n v="1296"/>
    <n v="2575540"/>
    <n v="0.87391304347826082"/>
    <n v="2530"/>
    <n v="10.233369098712446"/>
    <n v="1"/>
    <n v="315"/>
    <n v="1"/>
    <n v="600"/>
    <n v="0.80247678018575852"/>
    <n v="1615"/>
    <n v="0"/>
    <e v="#DIV/0!"/>
    <n v="0.22784912153765119"/>
    <n v="121555"/>
    <n v="0.27063913220328817"/>
    <n v="144383"/>
    <n v="0.48451795632149869"/>
    <n v="258485"/>
    <n v="1.456449898685821E-2"/>
    <n v="7770"/>
    <n v="2.4292909507037633E-3"/>
    <n v="1296"/>
    <n v="0"/>
    <n v="0"/>
    <n v="1"/>
    <n v="37685"/>
    <n v="2512.3333333333335"/>
    <n v="3682.5604193971167"/>
    <n v="0.21612461073482941"/>
    <n v="78593"/>
    <n v="5239.5333333333338"/>
    <n v="0.45073322360309004"/>
    <n v="33509"/>
    <n v="2233.9333333333334"/>
    <n v="0.19217512488028124"/>
    <n v="24580"/>
    <n v="0.14096704078179931"/>
    <n v="1"/>
    <n v="533489"/>
    <n v="533489"/>
    <n v="359122"/>
    <n v="121555"/>
    <n v="144383"/>
    <n v="322109.00848765433"/>
    <n v="588047.00848765438"/>
    <n v="0"/>
    <n v="0"/>
    <n v="63624.008487654326"/>
    <n v="0.13943561350241115"/>
    <n v="0.14108249165838763"/>
    <n v="1.6468781559764722E-3"/>
    <n v="2250798"/>
    <n v="0.87391304347826082"/>
    <n v="76971.049751243787"/>
    <n v="0.20713675578713589"/>
    <n v="6.7701142284724763E-2"/>
    <n v="241.28855721393035"/>
    <n v="0.23702215836338933"/>
    <n v="0"/>
    <n v="-4241.6005658436216"/>
    <n v="363363.60056584363"/>
    <n v="1.8616629874908019"/>
    <n v="1.1609234975074194"/>
    <n v="0.77214988262287676"/>
    <n v="240.63833333333332"/>
    <n v="4.6074052136032793E-2"/>
    <n v="3274.4836697247706"/>
    <n v="5239.5333333333338"/>
    <n v="216.05787680209698"/>
    <n v="4.100407055630936"/>
    <e v="#DIV/0!"/>
  </r>
  <r>
    <x v="1"/>
    <s v="SFO"/>
    <s v="California"/>
    <s v="BOI"/>
    <s v="Idaho"/>
    <s v="SFOBOI"/>
    <s v="E175"/>
    <n v="73.030303030303031"/>
    <x v="196"/>
    <n v="522"/>
    <n v="58.424242424242422"/>
    <n v="33"/>
    <n v="1928"/>
    <n v="9.9393939393939394"/>
    <n v="328"/>
    <n v="547"/>
    <n v="1053"/>
    <n v="1258020"/>
    <n v="0.8"/>
    <n v="2410"/>
    <n v="52.700716502373133"/>
    <n v="1"/>
    <n v="328"/>
    <n v="0.92711864406779665"/>
    <n v="590"/>
    <n v="0.70529135967849965"/>
    <n v="1493"/>
    <n v="300"/>
    <n v="5.9866666666666664"/>
    <n v="0.23321492060531865"/>
    <n v="77533"/>
    <n v="0.28173004905956633"/>
    <n v="93662"/>
    <n v="0.43848604163596056"/>
    <n v="145776"/>
    <n v="2.2162531245018092E-2"/>
    <n v="7368"/>
    <n v="1.900419006596421E-2"/>
    <n v="6318"/>
    <n v="5.4022673881721625E-3"/>
    <n v="1796"/>
    <n v="1"/>
    <n v="131552"/>
    <n v="3986.4242424242425"/>
    <n v="2496.2089461170071"/>
    <n v="0.33792715475055934"/>
    <n v="107025"/>
    <n v="3243.181818181818"/>
    <n v="0.27492287260686737"/>
    <n v="72941"/>
    <n v="2210.3333333333335"/>
    <n v="0.18736883205622529"/>
    <n v="77773"/>
    <n v="0.19978114058634799"/>
    <n v="1"/>
    <n v="332453"/>
    <n v="-389291"/>
    <n v="-56838"/>
    <n v="77533"/>
    <n v="101024.82632541133"/>
    <n v="206689.04843304845"/>
    <n v="385246.87475845974"/>
    <n v="0"/>
    <n v="7362.8263254113263"/>
    <n v="60913.048433048447"/>
    <n v="-4.5180521772308864E-2"/>
    <n v="-4.3535900938163535E-2"/>
    <n v="1.6446208341453286E-3"/>
    <n v="1006416"/>
    <n v="0.8"/>
    <n v="82664.25"/>
    <n v="0.26426686380184733"/>
    <n v="0.30944738557415619"/>
    <n v="171.50259336099586"/>
    <n v="0.32854902942719516"/>
    <n v="5.4022673881721625E-3"/>
    <n v="-2068.9659017715085"/>
    <n v="-54769.034098228491"/>
    <n v="1.7980030545996704"/>
    <n v="1.2075054398656691"/>
    <n v="0.74268371639019637"/>
    <n v="158.74915254237288"/>
    <n v="0.23393682716053096"/>
    <n v="1384.0608788822717"/>
    <n v="3243.181818181818"/>
    <n v="36.583942837156329"/>
    <n v="7.0985477178423233"/>
    <n v="5.9866666666666664"/>
  </r>
  <r>
    <x v="3"/>
    <s v="OGG"/>
    <s v="Hawaii"/>
    <s v="SFO"/>
    <s v="California"/>
    <s v="OGGSFO"/>
    <s v="A321"/>
    <n v="182.28571428571428"/>
    <x v="134"/>
    <n v="2338"/>
    <n v="140.92857142857142"/>
    <n v="14"/>
    <n v="1973"/>
    <n v="21.714285714285715"/>
    <n v="304"/>
    <n v="635"/>
    <n v="1035"/>
    <n v="5966576"/>
    <n v="0.77311912225705326"/>
    <n v="2552"/>
    <n v="65.314897959183682"/>
    <n v="0.89940828402366868"/>
    <n v="338"/>
    <n v="1"/>
    <n v="635"/>
    <n v="0.65506329113924056"/>
    <n v="1580"/>
    <n v="105"/>
    <n v="4.980952380952381"/>
    <n v="0.2218866682359876"/>
    <n v="115940"/>
    <n v="0.30400999772257087"/>
    <n v="158851"/>
    <n v="0.44933868433492369"/>
    <n v="234788"/>
    <n v="1.1884735291922398E-2"/>
    <n v="6210"/>
    <n v="1.1878993873906977E-2"/>
    <n v="6207"/>
    <n v="1.0009205406884725E-3"/>
    <n v="523"/>
    <n v="1"/>
    <n v="251512"/>
    <n v="17965.142857142859"/>
    <n v="3850.7600541177276"/>
    <n v="0.34148421101223853"/>
    <n v="83839"/>
    <n v="5988.5"/>
    <n v="0.11383033321294836"/>
    <n v="243574"/>
    <n v="17398.142857142859"/>
    <n v="0.33070658741171394"/>
    <n v="157601"/>
    <n v="0.21397886836309921"/>
    <n v="1"/>
    <n v="522519"/>
    <n v="522519"/>
    <n v="-214007"/>
    <n v="128906.97368421052"/>
    <n v="158851"/>
    <n v="358420.32850241545"/>
    <n v="646178.30218662601"/>
    <n v="12966.973684210519"/>
    <n v="0"/>
    <n v="123632.32850241545"/>
    <n v="-3.5867639999892738E-2"/>
    <n v="-3.4232348165291047E-2"/>
    <n v="1.6352918346016904E-3"/>
    <n v="4612874"/>
    <n v="0.77311912225705326"/>
    <n v="153185.85098834266"/>
    <n v="8.757434749846478E-2"/>
    <n v="0.12344198749835751"/>
    <n v="264.56969082615308"/>
    <n v="0.11316068897611338"/>
    <n v="1.0009205406884725E-3"/>
    <n v="-9757.0930133304246"/>
    <n v="-204249.90698666958"/>
    <n v="1.7185251345260051"/>
    <n v="1.2533013874522605"/>
    <n v="0.74448868575824356"/>
    <n v="250.15905511811025"/>
    <n v="0.30161774021614524"/>
    <n v="3729.2257602884606"/>
    <n v="5988.5"/>
    <n v="30.207503366735089"/>
    <n v="6.2934617334009122"/>
    <n v="4.980952380952381"/>
  </r>
  <r>
    <x v="5"/>
    <s v="JNU"/>
    <s v="Alaska"/>
    <s v="SEA"/>
    <s v="Washington"/>
    <s v="JNUSEA"/>
    <s v="737-700"/>
    <n v="120.125"/>
    <x v="78"/>
    <n v="909"/>
    <n v="104.9375"/>
    <n v="16"/>
    <n v="1679"/>
    <n v="16.125"/>
    <n v="258"/>
    <n v="412"/>
    <n v="1010"/>
    <n v="1747098"/>
    <n v="0.87356919875130068"/>
    <n v="1922"/>
    <n v="37.287654716175844"/>
    <n v="0.97727272727272729"/>
    <n v="264"/>
    <n v="0.8565488565488566"/>
    <n v="481"/>
    <n v="0.85738539898132426"/>
    <n v="1178"/>
    <n v="15890"/>
    <n v="4.9998741346758964"/>
    <n v="0.20623809556553369"/>
    <n v="89979"/>
    <n v="0.18118348701657394"/>
    <n v="79048"/>
    <n v="0.41427317339274378"/>
    <n v="180742"/>
    <n v="1.3889939420610745E-2"/>
    <n v="6060"/>
    <n v="2.314989903435124E-3"/>
    <n v="1010"/>
    <n v="0.18210031470110272"/>
    <n v="79448"/>
    <n v="1"/>
    <n v="137313"/>
    <n v="8582.0625"/>
    <n v="3682.5324908523121"/>
    <n v="0.31919374597558736"/>
    <n v="81213"/>
    <n v="5075.8125"/>
    <n v="0.18878534218839713"/>
    <n v="122099"/>
    <n v="7631.1875"/>
    <n v="0.28382773073105416"/>
    <n v="89562"/>
    <n v="0.20819318110496132"/>
    <n v="1"/>
    <n v="436287"/>
    <n v="436287"/>
    <n v="6100"/>
    <n v="92071.534883720931"/>
    <n v="92286.621359223296"/>
    <n v="210806.01584158416"/>
    <n v="395164.17208452837"/>
    <n v="2092.5348837209312"/>
    <n v="13238.621359223296"/>
    <n v="30064.015841584158"/>
    <n v="3.4915041972459473E-3"/>
    <n v="5.1154533147442349E-3"/>
    <n v="1.6239491174982875E-3"/>
    <n v="1526211"/>
    <n v="0.87356919875130068"/>
    <n v="51644.953543776064"/>
    <n v="0.24972096585308895"/>
    <n v="0.246229461655843"/>
    <n v="212.53067301965456"/>
    <n v="0.23380712103372339"/>
    <n v="0.18210031470110272"/>
    <n v="-2837.1982552830241"/>
    <n v="8937.1982552830232"/>
    <n v="1.8738516446828932"/>
    <n v="0.90353250014626529"/>
    <n v="0.84355181089419562"/>
    <n v="164.34095634095635"/>
    <n v="0.20528230270441247"/>
    <n v="3274.5154107810367"/>
    <n v="5075.8125"/>
    <n v="45.02830796895438"/>
    <n v="4.2108397855866588"/>
    <n v="4.9998741346758964"/>
  </r>
  <r>
    <x v="2"/>
    <s v="OGG"/>
    <s v="Hawaii"/>
    <s v="SEA"/>
    <s v="Washington"/>
    <s v="OGGSEA"/>
    <s v="A330-200"/>
    <n v="282.66666666666669"/>
    <x v="151"/>
    <n v="2640"/>
    <n v="211"/>
    <n v="15"/>
    <n v="3165"/>
    <n v="36.6"/>
    <n v="549"/>
    <n v="890"/>
    <n v="1726"/>
    <n v="11193600"/>
    <n v="0.74646226415094341"/>
    <n v="4240"/>
    <n v="85.464183501683493"/>
    <n v="1"/>
    <n v="549"/>
    <n v="0.87084148727984345"/>
    <n v="1022"/>
    <n v="0.64668415136755342"/>
    <n v="2669"/>
    <n v="15016"/>
    <n v="6"/>
    <n v="0.22794379416895974"/>
    <n v="231781"/>
    <n v="0.23950812030282229"/>
    <n v="243540"/>
    <n v="0.42018657912697649"/>
    <n v="427260"/>
    <n v="1.1875094656551611E-2"/>
    <n v="12075"/>
    <n v="1.1881978769395988E-2"/>
    <n v="12082"/>
    <n v="8.8604432975293898E-2"/>
    <n v="90096"/>
    <n v="1"/>
    <n v="423915"/>
    <n v="28261"/>
    <n v="4960.1480132510669"/>
    <n v="0.31047082380616875"/>
    <n v="123445"/>
    <n v="8229.6666666666661"/>
    <n v="9.04098011270007E-2"/>
    <n v="435852"/>
    <n v="29056.799999999999"/>
    <n v="0.31921335526595251"/>
    <n v="382182"/>
    <n v="0.27990601980087798"/>
    <n v="0.99999999999999989"/>
    <n v="1016834"/>
    <n v="-1365394"/>
    <n v="-348560"/>
    <n v="231781"/>
    <n v="279660.53932584269"/>
    <n v="660693.47624565463"/>
    <n v="1172135.0155714974"/>
    <n v="0"/>
    <n v="36120.539325842692"/>
    <n v="233433.47624565463"/>
    <n v="-3.1139222412807317E-2"/>
    <n v="-2.9533816850274577E-2"/>
    <n v="1.6054055625327399E-3"/>
    <n v="8355600"/>
    <n v="0.74646226415094341"/>
    <n v="314768.83096366515"/>
    <n v="9.0840658947970263E-2"/>
    <n v="0.12197988136077759"/>
    <n v="292.808214849921"/>
    <n v="0.11091220259466704"/>
    <n v="8.8604432975293898E-2"/>
    <n v="-17970.267704766487"/>
    <n v="-330589.73229523352"/>
    <n v="1.9832851375065621"/>
    <n v="1.1194355003121501"/>
    <n v="0.75200950850126635"/>
    <n v="238.29745596868884"/>
    <n v="0.37585485929856793"/>
    <n v="5099.8205580635367"/>
    <n v="8229.6666666666661"/>
    <n v="37.033057244824143"/>
    <n v="7.6325434439178519"/>
    <n v="6"/>
  </r>
  <r>
    <x v="1"/>
    <s v="BOI"/>
    <s v="Idaho"/>
    <s v="SFO"/>
    <s v="California"/>
    <s v="BOISFO"/>
    <s v="E175"/>
    <n v="73.030303030303031"/>
    <x v="180"/>
    <n v="522"/>
    <n v="58.424242424242422"/>
    <n v="33"/>
    <n v="1928"/>
    <n v="9.9393939393939394"/>
    <n v="328"/>
    <n v="496"/>
    <n v="1104"/>
    <n v="1258020"/>
    <n v="0.8"/>
    <n v="2410"/>
    <n v="59.198861987667762"/>
    <n v="1"/>
    <n v="328"/>
    <n v="0.84067796610169487"/>
    <n v="590"/>
    <n v="0.73945077026121897"/>
    <n v="1493"/>
    <n v="300"/>
    <n v="5.9866666666666664"/>
    <n v="0.28145113046405995"/>
    <n v="93625"/>
    <n v="0.22866908561826058"/>
    <n v="76067"/>
    <n v="0.44463416613808465"/>
    <n v="147908"/>
    <n v="2.32525980682457E-2"/>
    <n v="7735"/>
    <n v="1.6593967852193438E-2"/>
    <n v="5520"/>
    <n v="5.3990518591556921E-3"/>
    <n v="1796"/>
    <n v="1"/>
    <n v="147773"/>
    <n v="4477.969696969697"/>
    <n v="2496.2135257056784"/>
    <n v="0.34844233381121253"/>
    <n v="107025"/>
    <n v="3243.181818181818"/>
    <n v="0.2523603146457406"/>
    <n v="81935"/>
    <n v="2482.878787878788"/>
    <n v="0.19319918131743757"/>
    <n v="87363"/>
    <n v="0.20599817022560929"/>
    <n v="1"/>
    <n v="332651"/>
    <n v="-424096"/>
    <n v="-91445"/>
    <n v="93625"/>
    <n v="90482.923387096773"/>
    <n v="200024.13405797104"/>
    <n v="384132.0574450678"/>
    <n v="0"/>
    <n v="14415.923387096773"/>
    <n v="52116.134057971038"/>
    <n v="-7.2689623376416906E-2"/>
    <n v="-7.1087007398228291E-2"/>
    <n v="1.6026159781886151E-3"/>
    <n v="1006416"/>
    <n v="0.8"/>
    <n v="82713.75"/>
    <n v="0.26442425398642311"/>
    <n v="0.33711387736284004"/>
    <n v="171.60529045643153"/>
    <n v="0.32874576715791481"/>
    <n v="5.3990518591556921E-3"/>
    <n v="-2016.1229528808428"/>
    <n v="-89428.877047119153"/>
    <n v="2.1668792141518707"/>
    <n v="0.97872570230115696"/>
    <n v="0.75205321728098051"/>
    <n v="128.9271186440678"/>
    <n v="0.26262659664332888"/>
    <n v="1384.0637682708934"/>
    <n v="3243.181818181818"/>
    <n v="32.568193631857966"/>
    <n v="6.875"/>
    <n v="5.9866666666666664"/>
  </r>
  <r>
    <x v="0"/>
    <s v="LAX"/>
    <s v="California"/>
    <s v="SEA"/>
    <s v="Washington"/>
    <s v="LAXSEA"/>
    <s v="A321"/>
    <n v="194"/>
    <x v="147"/>
    <n v="954"/>
    <n v="163"/>
    <n v="17"/>
    <n v="2771"/>
    <n v="23.294117647058822"/>
    <n v="396"/>
    <n v="661"/>
    <n v="1715"/>
    <n v="3146292"/>
    <n v="0.84020618556701032"/>
    <n v="3298"/>
    <n v="47.301935840707962"/>
    <n v="0.93176470588235294"/>
    <n v="425"/>
    <n v="0.82728410513141426"/>
    <n v="799"/>
    <n v="0.82690453230472516"/>
    <n v="2074"/>
    <n v="2491"/>
    <n v="6"/>
    <n v="0.19884114958902604"/>
    <n v="101338"/>
    <n v="0.22275592915040529"/>
    <n v="113526"/>
    <n v="0.50869530239795313"/>
    <n v="259253"/>
    <n v="2.3555704679550194E-2"/>
    <n v="12005"/>
    <n v="1.6825503342535852E-2"/>
    <n v="8575"/>
    <n v="2.9326410840529546E-2"/>
    <n v="14946"/>
    <n v="1"/>
    <n v="213758"/>
    <n v="12574"/>
    <n v="4519.0116683562928"/>
    <n v="0.35567173268463453"/>
    <n v="118211"/>
    <n v="6953.588235294118"/>
    <n v="0.19669117035331232"/>
    <n v="123129"/>
    <n v="7242.8823529411766"/>
    <n v="0.20487422587096796"/>
    <n v="145900"/>
    <n v="0.24276287109108516"/>
    <n v="1"/>
    <n v="509643"/>
    <n v="-600998"/>
    <n v="-91355"/>
    <n v="108759.21717171717"/>
    <n v="137227.34341906203"/>
    <n v="313522.28688046645"/>
    <n v="559508.84747124568"/>
    <n v="7421.2171717171732"/>
    <n v="23701.343419062032"/>
    <n v="54269.286880466447"/>
    <n v="-2.9035766546779512E-2"/>
    <n v="-2.7439268239804269E-2"/>
    <n v="1.5964983069752421E-3"/>
    <n v="2643534"/>
    <n v="0.84020618556701032"/>
    <n v="94083.478527607396"/>
    <n v="0.161982104648901"/>
    <n v="0.19101787119568051"/>
    <n v="178.52652472031758"/>
    <n v="0.18713472192905406"/>
    <n v="2.9326410840529546E-2"/>
    <n v="-5023.0498512497443"/>
    <n v="-86331.950148750257"/>
    <n v="1.6586262040804276"/>
    <n v="0.98835663106588423"/>
    <n v="0.8695211740810882"/>
    <n v="142.08510638297872"/>
    <n v="0.28627882655113479"/>
    <n v="2603.0435712957733"/>
    <n v="6953.588235294118"/>
    <n v="58.58111197248892"/>
    <n v="7.4269216889209675"/>
    <n v="6"/>
  </r>
  <r>
    <x v="5"/>
    <s v="SEA"/>
    <s v="Washington"/>
    <s v="YYC"/>
    <s v="Alberta"/>
    <s v="SEAYYC"/>
    <s v="E175"/>
    <n v="74.48"/>
    <x v="156"/>
    <n v="452"/>
    <n v="64.56"/>
    <n v="25"/>
    <n v="1614"/>
    <n v="9.8000000000000007"/>
    <n v="245"/>
    <n v="441"/>
    <n v="928"/>
    <n v="841624"/>
    <n v="0.86680988184747587"/>
    <n v="1862"/>
    <n v="18.354077134986227"/>
    <n v="1"/>
    <n v="245"/>
    <n v="1"/>
    <n v="441"/>
    <n v="0.78911564625850339"/>
    <n v="1176"/>
    <n v="73"/>
    <n v="5"/>
    <n v="0.22719051371533641"/>
    <n v="60544"/>
    <n v="0.27027655821982061"/>
    <n v="72026"/>
    <n v="0.46983376486922585"/>
    <n v="125206"/>
    <n v="2.0882584712371945E-2"/>
    <n v="5565"/>
    <n v="1.0446921085218958E-2"/>
    <n v="2784"/>
    <n v="1.3696573980261923E-3"/>
    <n v="365"/>
    <n v="0.99999999999999989"/>
    <n v="29470"/>
    <n v="1178.8"/>
    <n v="1605.6377982538163"/>
    <n v="0.20152080854497462"/>
    <n v="66445"/>
    <n v="2657.8"/>
    <n v="0.45436206731492501"/>
    <n v="33650"/>
    <n v="1346"/>
    <n v="0.23010435044242947"/>
    <n v="16673"/>
    <n v="0.11401277369767092"/>
    <n v="1"/>
    <n v="266490"/>
    <n v="266490"/>
    <n v="120252"/>
    <n v="60544"/>
    <n v="72026"/>
    <n v="158666.22413793104"/>
    <n v="291236.22413793101"/>
    <n v="0"/>
    <n v="0"/>
    <n v="33460.224137931044"/>
    <n v="0.14288090643802934"/>
    <n v="0.14447117592359207"/>
    <n v="1.5902694855627342E-3"/>
    <n v="729528"/>
    <n v="0.86680988184747587"/>
    <n v="40891.573729863681"/>
    <n v="0.31663783352185776"/>
    <n v="0.17375692708382839"/>
    <n v="164.88537794299876"/>
    <n v="0.36479065916592646"/>
    <n v="1.3696573980261923E-3"/>
    <n v="-1338.4089655172418"/>
    <n v="121590.40896551724"/>
    <n v="1.7850164483892994"/>
    <n v="1.179744343064435"/>
    <n v="0.76905077793639964"/>
    <n v="163.32426303854876"/>
    <n v="6.2565199444632069E-2"/>
    <n v="1833.3801123597191"/>
    <n v="2657.8"/>
    <n v="87.936864824623669"/>
    <n v="5.1728624535315983"/>
    <n v="5"/>
  </r>
  <r>
    <x v="1"/>
    <s v="YEG"/>
    <s v="Alberta"/>
    <s v="SEA"/>
    <s v="Washington"/>
    <s v="YEGSEA"/>
    <s v="E175"/>
    <n v="76"/>
    <x v="148"/>
    <n v="558"/>
    <n v="69.533333333333331"/>
    <n v="15"/>
    <n v="1043"/>
    <n v="10"/>
    <n v="150"/>
    <n v="270"/>
    <n v="623"/>
    <n v="636120"/>
    <n v="0.91491228070175434"/>
    <n v="1140"/>
    <n v="24.524752475247524"/>
    <n v="1"/>
    <n v="150"/>
    <n v="1"/>
    <n v="270"/>
    <n v="0.86527777777777781"/>
    <n v="720"/>
    <n v="131"/>
    <n v="5.9694656488549622"/>
    <n v="0.20182962574434604"/>
    <n v="39249"/>
    <n v="0.25916612672652289"/>
    <n v="50399"/>
    <n v="0.49655466765398576"/>
    <n v="96563"/>
    <n v="2.2410087110343195E-2"/>
    <n v="4358"/>
    <n v="1.6018224265424291E-2"/>
    <n v="3115"/>
    <n v="4.0212684993777836E-3"/>
    <n v="782"/>
    <n v="0.99999999999999989"/>
    <n v="61219"/>
    <n v="4081.2666666666669"/>
    <n v="2496.2127573677835"/>
    <n v="0.33940035703593646"/>
    <n v="49019"/>
    <n v="3267.9333333333334"/>
    <n v="0.27176311441782075"/>
    <n v="33944"/>
    <n v="2262.9333333333334"/>
    <n v="0.18818676749420649"/>
    <n v="36192"/>
    <n v="0.20064976105203633"/>
    <n v="1"/>
    <n v="194466"/>
    <n v="-180374"/>
    <n v="14092"/>
    <n v="39249"/>
    <n v="50399"/>
    <n v="111597.68860353129"/>
    <n v="201245.68860353128"/>
    <n v="0"/>
    <n v="0"/>
    <n v="15034.688603531293"/>
    <n v="2.2153052883103815E-2"/>
    <n v="2.3728718753645153E-2"/>
    <n v="1.5756658705413373E-3"/>
    <n v="581994"/>
    <n v="0.91491228070175434"/>
    <n v="18012.79769894536"/>
    <n v="0.30570647047726845"/>
    <n v="0.28355341759416464"/>
    <n v="185.69894534995206"/>
    <n v="0.33279380887088184"/>
    <n v="4.0212684993777836E-3"/>
    <n v="-1002.3125735687529"/>
    <n v="15094.312573568754"/>
    <n v="1.6019053654187991"/>
    <n v="1.1427669567199457"/>
    <n v="0.82106544010110394"/>
    <n v="186.66296296296295"/>
    <n v="0.18610965412977076"/>
    <n v="1384.0710536939846"/>
    <n v="3267.9333333333334"/>
    <n v="42.528461849010903"/>
    <n v="7.1649089165867688"/>
    <n v="5.9694656488549622"/>
  </r>
  <r>
    <x v="3"/>
    <s v="LAX"/>
    <s v="California"/>
    <s v="OGG"/>
    <s v="Hawaii"/>
    <s v="LAXOGG"/>
    <s v="737-Max 9"/>
    <n v="173.76470588235293"/>
    <x v="129"/>
    <n v="2486"/>
    <n v="125.47058823529412"/>
    <n v="17"/>
    <n v="2133"/>
    <n v="19.705882352941178"/>
    <n v="335"/>
    <n v="625"/>
    <n v="1173"/>
    <n v="7343644"/>
    <n v="0.72207176709546372"/>
    <n v="2954"/>
    <n v="93.339285714285708"/>
    <n v="0.88157894736842102"/>
    <n v="380"/>
    <n v="0.88028169014084512"/>
    <n v="710"/>
    <n v="0.62895442359249332"/>
    <n v="1865"/>
    <n v="22921"/>
    <n v="5"/>
    <n v="0.21366137392949164"/>
    <n v="147521"/>
    <n v="0.22497295214811361"/>
    <n v="155331"/>
    <n v="0.37669438317138415"/>
    <n v="260086"/>
    <n v="1.018911046965499E-2"/>
    <n v="7035"/>
    <n v="8.4945462550855035E-3"/>
    <n v="5865"/>
    <n v="0.16598763402627009"/>
    <n v="114605"/>
    <n v="1"/>
    <n v="316855"/>
    <n v="18638.529411764706"/>
    <n v="3394.658503921944"/>
    <n v="0.35105669888928898"/>
    <n v="86452"/>
    <n v="5085.411764705882"/>
    <n v="9.5783729883943167E-2"/>
    <n v="275076"/>
    <n v="16180.941176470587"/>
    <n v="0.30476802481788218"/>
    <n v="224192"/>
    <n v="0.24839154640888569"/>
    <n v="1"/>
    <n v="690443"/>
    <n v="690443"/>
    <n v="-212132"/>
    <n v="167337.25373134328"/>
    <n v="176456.016"/>
    <n v="413521.21909633419"/>
    <n v="757314.48882767744"/>
    <n v="19816.253731343284"/>
    <n v="21125.016000000003"/>
    <n v="153435.21909633419"/>
    <n v="-2.888647652309943E-2"/>
    <n v="-2.732949594131872E-2"/>
    <n v="1.5569805817807099E-3"/>
    <n v="5302638"/>
    <n v="0.72207176709546372"/>
    <n v="221642.2869198313"/>
    <n v="9.4019127288850063E-2"/>
    <n v="0.1229056038119495"/>
    <n v="269.96624472573842"/>
    <n v="0.10859462780600902"/>
    <n v="0.16598763402627009"/>
    <n v="-11433.911107510439"/>
    <n v="-200698.08889248956"/>
    <n v="2.0378263353672117"/>
    <n v="1.1484093212376376"/>
    <n v="0.73204041527170882"/>
    <n v="218.77605633802816"/>
    <n v="0.32470747042116438"/>
    <n v="2947.0549072125505"/>
    <n v="5085.411764705882"/>
    <n v="22.852114023340349"/>
    <n v="6.0478199718706049"/>
    <n v="5"/>
  </r>
  <r>
    <x v="2"/>
    <s v="YVR"/>
    <s v="British Columbia"/>
    <s v="LAX"/>
    <s v="California"/>
    <s v="YVRLAX"/>
    <s v="A320"/>
    <n v="150"/>
    <x v="37"/>
    <n v="1080"/>
    <n v="131.80000000000001"/>
    <n v="15"/>
    <n v="1977"/>
    <n v="20"/>
    <n v="300"/>
    <n v="555"/>
    <n v="1122"/>
    <n v="2430000"/>
    <n v="0.87866666666666671"/>
    <n v="2250"/>
    <n v="9.7046764894298523"/>
    <n v="1"/>
    <n v="300"/>
    <n v="1"/>
    <n v="555"/>
    <n v="0.80430107526881722"/>
    <n v="1395"/>
    <n v="11"/>
    <n v="6"/>
    <n v="0.2573243769828728"/>
    <n v="128638"/>
    <n v="0.25357567222637856"/>
    <n v="126764"/>
    <n v="0.46427128300120424"/>
    <n v="232092"/>
    <n v="1.571895516357075E-2"/>
    <n v="7858"/>
    <n v="8.977687805307397E-3"/>
    <n v="4488"/>
    <n v="1.3202482066628526E-4"/>
    <n v="66"/>
    <n v="1"/>
    <n v="39908"/>
    <n v="2660.5333333333333"/>
    <n v="4112.2442405439306"/>
    <n v="0.22218510600391947"/>
    <n v="86382"/>
    <n v="5758.8"/>
    <n v="0.480925975414217"/>
    <n v="23150"/>
    <n v="1543.3333333333333"/>
    <n v="0.12888606805629788"/>
    <n v="30176"/>
    <n v="0.16800285052556566"/>
    <n v="1"/>
    <n v="499906"/>
    <n v="-179616"/>
    <n v="320290"/>
    <n v="128638"/>
    <n v="126764"/>
    <n v="288563.58288770053"/>
    <n v="543965.58288770053"/>
    <n v="0"/>
    <n v="0"/>
    <n v="56471.582887700526"/>
    <n v="0.13180658436213991"/>
    <n v="0.13335587333025242"/>
    <n v="1.5492889681125166E-3"/>
    <n v="2135160"/>
    <n v="0.87866666666666671"/>
    <n v="69021.911987860338"/>
    <n v="0.20572263374485597"/>
    <n v="7.3916049382716051E-2"/>
    <n v="252.82751643904908"/>
    <n v="0.23409955225837878"/>
    <n v="1.3202482066628526E-4"/>
    <n v="-3764.7721925133683"/>
    <n v="324054.7721925134"/>
    <n v="1.9790705116370664"/>
    <n v="1.0541834527360503"/>
    <n v="0.76789034425833136"/>
    <n v="228.40360360360361"/>
    <n v="6.036334830948218E-2"/>
    <n v="2385.4478843488018"/>
    <n v="5758.8"/>
    <n v="203.71621889233614"/>
    <n v="6.2448153768335866"/>
    <n v="6"/>
  </r>
  <r>
    <x v="1"/>
    <s v="LAX"/>
    <s v="California"/>
    <s v="HNL"/>
    <s v="Hawaii"/>
    <s v="LAXHNL"/>
    <s v="737-Max 9"/>
    <n v="183.625"/>
    <x v="123"/>
    <n v="2556"/>
    <n v="165.5"/>
    <n v="8"/>
    <n v="1324"/>
    <n v="23.75"/>
    <n v="190"/>
    <n v="307"/>
    <n v="827"/>
    <n v="3754764"/>
    <n v="0.90129339686861809"/>
    <n v="1469"/>
    <n v="47.286266157461803"/>
    <n v="1"/>
    <n v="190"/>
    <n v="0.86478873239436616"/>
    <n v="355"/>
    <n v="0.89502164502164505"/>
    <n v="924"/>
    <n v="3882"/>
    <n v="5.9992272024729525"/>
    <n v="0.19351182309494153"/>
    <n v="94922"/>
    <n v="0.21761670706572372"/>
    <n v="106746"/>
    <n v="0.51778204080134882"/>
    <n v="253984"/>
    <n v="1.1809843778986919E-2"/>
    <n v="5793"/>
    <n v="1.1801689217427113E-2"/>
    <n v="5789"/>
    <n v="4.7477896041571953E-2"/>
    <n v="23289"/>
    <n v="1"/>
    <n v="207933"/>
    <n v="25991.625"/>
    <n v="4397.323301179872"/>
    <n v="0.39950775544552741"/>
    <n v="54265"/>
    <n v="6783.125"/>
    <n v="0.10426093188311401"/>
    <n v="111911"/>
    <n v="13988.875"/>
    <n v="0.21501787796869387"/>
    <n v="146364"/>
    <n v="0.28121343470266469"/>
    <n v="1"/>
    <n v="490523"/>
    <n v="-520473"/>
    <n v="-29950"/>
    <n v="94922"/>
    <n v="123435.92833876223"/>
    <n v="283774.14268440142"/>
    <n v="502132.07102316362"/>
    <n v="0"/>
    <n v="16689.928338762227"/>
    <n v="29790.14268440142"/>
    <n v="-7.9765332787892929E-3"/>
    <n v="-6.4291633567661096E-3"/>
    <n v="1.5473699220231833E-3"/>
    <n v="3384144"/>
    <n v="0.90129339686861809"/>
    <n v="51169.88670694863"/>
    <n v="0.13064016806382506"/>
    <n v="0.13861670134261433"/>
    <n v="352.89577039274923"/>
    <n v="0.13806563786883772"/>
    <n v="4.7477896041571953E-2"/>
    <n v="-5810.008877895456"/>
    <n v="-24139.991122104544"/>
    <n v="1.6106522891199981"/>
    <n v="0.96941954590252533"/>
    <n v="0.88618195483961459"/>
    <n v="300.6929577464789"/>
    <n v="0.29838356203480776"/>
    <n v="2366.6702637789126"/>
    <n v="6783.125"/>
    <n v="27.999673215709631"/>
    <n v="8.7477341389728096"/>
    <n v="5.9992272024729525"/>
  </r>
  <r>
    <x v="2"/>
    <s v="GEG"/>
    <s v="Washington"/>
    <s v="SFO"/>
    <s v="California"/>
    <s v="GEGSFO"/>
    <s v="E175"/>
    <n v="76.5"/>
    <x v="197"/>
    <n v="732"/>
    <n v="68.214285714285708"/>
    <n v="14"/>
    <n v="955"/>
    <n v="10.214285714285714"/>
    <n v="143"/>
    <n v="257"/>
    <n v="556"/>
    <n v="783972"/>
    <n v="0.89169000933706821"/>
    <n v="1071"/>
    <n v="31.551131090487232"/>
    <n v="1"/>
    <n v="143"/>
    <n v="1"/>
    <n v="257"/>
    <n v="0.82738095238095233"/>
    <n v="672"/>
    <n v="75"/>
    <n v="5.9466666666666663"/>
    <n v="0.21313234331798595"/>
    <n v="36153"/>
    <n v="0.27334091860376003"/>
    <n v="46366"/>
    <n v="0.47816090598784394"/>
    <n v="81109"/>
    <n v="2.2903193477453471E-2"/>
    <n v="3885"/>
    <n v="9.8333402111692118E-3"/>
    <n v="1668"/>
    <n v="2.6292984017874514E-3"/>
    <n v="446"/>
    <n v="1"/>
    <n v="78759"/>
    <n v="5625.6428571428569"/>
    <n v="2496.2338045543506"/>
    <n v="0.36537266072240415"/>
    <n v="46568"/>
    <n v="3326.2857142857142"/>
    <n v="0.21603466352443426"/>
    <n v="43669"/>
    <n v="3119.2142857142858"/>
    <n v="0.20258584696462206"/>
    <n v="46562"/>
    <n v="0.21600682878853952"/>
    <n v="1"/>
    <n v="169627"/>
    <n v="-215558"/>
    <n v="-45931"/>
    <n v="36153"/>
    <n v="46366"/>
    <n v="98031.021582733825"/>
    <n v="180550.02158273384"/>
    <n v="0"/>
    <n v="0"/>
    <n v="16922.021582733825"/>
    <n v="-5.8587551596230476E-2"/>
    <n v="-5.7045767160895891E-2"/>
    <n v="1.5417844353345853E-3"/>
    <n v="699060"/>
    <n v="0.89169000933706821"/>
    <n v="20549.734031413594"/>
    <n v="0.21636869684121371"/>
    <n v="0.27495624843744421"/>
    <n v="177.15287958115184"/>
    <n v="0.24201213057534404"/>
    <n v="2.6292984017874514E-3"/>
    <n v="-1208.7158273381303"/>
    <n v="-44722.284172661872"/>
    <n v="1.656324656593559"/>
    <n v="1.1819624261124146"/>
    <n v="0.79074587886343817"/>
    <n v="180.41245136186771"/>
    <n v="0.27449639503145135"/>
    <n v="1384.0708237926324"/>
    <n v="3326.2857142857142"/>
    <n v="30.268328487530376"/>
    <n v="5.8146596858638739"/>
    <n v="5.9466666666666663"/>
  </r>
  <r>
    <x v="3"/>
    <s v="HNL"/>
    <s v="Hawaii"/>
    <s v="LAX"/>
    <s v="California"/>
    <s v="HNLLAX"/>
    <s v="737-800"/>
    <n v="151.14285714285714"/>
    <x v="110"/>
    <n v="2556"/>
    <n v="135"/>
    <n v="7"/>
    <n v="945"/>
    <n v="19.571428571428573"/>
    <n v="137"/>
    <n v="260"/>
    <n v="548"/>
    <n v="2704248"/>
    <n v="0.8931947069943289"/>
    <n v="1058"/>
    <n v="34.80686526788071"/>
    <n v="1"/>
    <n v="137"/>
    <n v="1"/>
    <n v="260"/>
    <n v="0.82904689863842662"/>
    <n v="661"/>
    <n v="585"/>
    <n v="4.9965811965811966"/>
    <n v="0.21238932076210801"/>
    <n v="62894"/>
    <n v="0.28751274795188536"/>
    <n v="85140"/>
    <n v="0.47728331858735806"/>
    <n v="141336"/>
    <n v="1.1093250845923695E-2"/>
    <n v="3285"/>
    <n v="1.8505636114356727E-3"/>
    <n v="548"/>
    <n v="9.8707982412891814E-3"/>
    <n v="2923"/>
    <n v="1"/>
    <n v="128178"/>
    <n v="18311.142857142859"/>
    <n v="3682.5493767828862"/>
    <n v="0.35623504431468567"/>
    <n v="34057"/>
    <n v="4865.2857142857147"/>
    <n v="9.4651944204350594E-2"/>
    <n v="113975"/>
    <n v="16282.142857142857"/>
    <n v="0.31676176235989251"/>
    <n v="83603"/>
    <n v="0.23235124912107122"/>
    <n v="1"/>
    <n v="296126"/>
    <n v="296126"/>
    <n v="-63687"/>
    <n v="62894"/>
    <n v="85140"/>
    <n v="170480.10218978103"/>
    <n v="318514.10218978103"/>
    <n v="0"/>
    <n v="0"/>
    <n v="29144.102189781028"/>
    <n v="-2.355072463768116E-2"/>
    <n v="-2.2011130942883671E-2"/>
    <n v="1.5395936947974892E-3"/>
    <n v="2415420"/>
    <n v="0.8931947069943289"/>
    <n v="35060.252910052892"/>
    <n v="0.10950400998724968"/>
    <n v="0.13305473462493084"/>
    <n v="310.26772486772489"/>
    <n v="0.12138799877454026"/>
    <n v="9.8707982412891814E-3"/>
    <n v="-4163.4431699687184"/>
    <n v="-59523.556830031281"/>
    <n v="1.6784979400252602"/>
    <n v="1.1972709945478375"/>
    <n v="0.7817780992951614"/>
    <n v="327.46153846153845"/>
    <n v="0.28232238979353386"/>
    <n v="3274.4976924185858"/>
    <n v="4865.2857142857147"/>
    <n v="27.149816357407882"/>
    <n v="4.0560846560846562"/>
    <n v="4.9965811965811966"/>
  </r>
  <r>
    <x v="5"/>
    <s v="YEG"/>
    <s v="Alberta"/>
    <s v="SEA"/>
    <s v="Washington"/>
    <s v="YEGSEA"/>
    <s v="E175"/>
    <n v="76"/>
    <x v="148"/>
    <n v="558"/>
    <n v="70.333333333333329"/>
    <n v="12"/>
    <n v="844"/>
    <n v="10"/>
    <n v="120"/>
    <n v="216"/>
    <n v="508"/>
    <n v="508896"/>
    <n v="0.92543859649122806"/>
    <n v="912"/>
    <n v="19.619801980198019"/>
    <n v="1"/>
    <n v="120"/>
    <n v="1"/>
    <n v="216"/>
    <n v="0.88194444444444442"/>
    <n v="576"/>
    <n v="185"/>
    <n v="5"/>
    <n v="0.206906976580681"/>
    <n v="29429"/>
    <n v="0.2687140115163148"/>
    <n v="38220"/>
    <n v="0.4928954602659017"/>
    <n v="70106"/>
    <n v="2.1408533884541562E-2"/>
    <n v="3045"/>
    <n v="3.5716043393586579E-3"/>
    <n v="508"/>
    <n v="6.503413413202281E-3"/>
    <n v="925"/>
    <n v="1"/>
    <n v="31502"/>
    <n v="2625.1666666666665"/>
    <n v="1605.6227291077917"/>
    <n v="0.26733084971868398"/>
    <n v="32545"/>
    <n v="2712.0833333333335"/>
    <n v="0.27618190921511554"/>
    <n v="35970"/>
    <n v="2997.5"/>
    <n v="0.30524698953657109"/>
    <n v="17822"/>
    <n v="0.15124025152962942"/>
    <n v="1"/>
    <n v="142233"/>
    <n v="142233"/>
    <n v="24394"/>
    <n v="29429"/>
    <n v="38220"/>
    <n v="79490.26771653544"/>
    <n v="147139.26771653543"/>
    <n v="0"/>
    <n v="0"/>
    <n v="9384.2677165354398"/>
    <n v="4.7935138024272149E-2"/>
    <n v="4.9471841613436311E-2"/>
    <n v="1.5367035891641623E-3"/>
    <n v="470952"/>
    <n v="0.92543859649122806"/>
    <n v="11385.004739336495"/>
    <n v="0.27949325598943597"/>
    <n v="0.23155811796516382"/>
    <n v="167.42654028436019"/>
    <n v="0.30004756323362042"/>
    <n v="6.503413413202281E-3"/>
    <n v="-782.02230971128665"/>
    <n v="25176.022309711287"/>
    <n v="1.6236100323037277"/>
    <n v="1.1714517319395545"/>
    <n v="0.80578684379272381"/>
    <n v="176.94444444444446"/>
    <n v="0.12530144200009843"/>
    <n v="1833.3518368994753"/>
    <n v="2712.0833333333335"/>
    <n v="43.017763423496163"/>
    <n v="4.209715639810427"/>
    <n v="5"/>
  </r>
  <r>
    <x v="3"/>
    <s v="OGG"/>
    <s v="Hawaii"/>
    <s v="LAX"/>
    <s v="California"/>
    <s v="OGGLAX"/>
    <s v="737-Max 9"/>
    <n v="173.76470588235293"/>
    <x v="131"/>
    <n v="2486"/>
    <n v="127.76470588235294"/>
    <n v="17"/>
    <n v="2172"/>
    <n v="18.764705882352942"/>
    <n v="319"/>
    <n v="511"/>
    <n v="1342"/>
    <n v="7343644"/>
    <n v="0.73527420446851721"/>
    <n v="2954"/>
    <n v="85.212206952303958"/>
    <n v="0.83947368421052626"/>
    <n v="380"/>
    <n v="0.71971830985915497"/>
    <n v="710"/>
    <n v="0.7195710455764075"/>
    <n v="1865"/>
    <n v="369"/>
    <n v="5"/>
    <n v="0.23412550029775506"/>
    <n v="135244"/>
    <n v="0.22200756159375129"/>
    <n v="128244"/>
    <n v="0.51511280069799326"/>
    <n v="297558"/>
    <n v="1.3944285180107192E-2"/>
    <n v="8055"/>
    <n v="1.1615909814837897E-2"/>
    <n v="6710"/>
    <n v="3.1939424155552785E-3"/>
    <n v="1845"/>
    <n v="0.99999999999999989"/>
    <n v="289267"/>
    <n v="17015.705882352941"/>
    <n v="3394.6662144534307"/>
    <n v="0.34787863627562637"/>
    <n v="86452"/>
    <n v="5085.411764705882"/>
    <n v="0.10396901085606187"/>
    <n v="251125"/>
    <n v="14772.058823529413"/>
    <n v="0.30200825719738744"/>
    <n v="204673"/>
    <n v="0.24614409567092435"/>
    <n v="1"/>
    <n v="577656"/>
    <n v="577656"/>
    <n v="-253861"/>
    <n v="161105.70532915363"/>
    <n v="178186.37964774951"/>
    <n v="413521.36363636365"/>
    <n v="752813.44861326681"/>
    <n v="25861.705329153629"/>
    <n v="49942.379647749505"/>
    <n v="115963.36363636365"/>
    <n v="-3.4568805350586165E-2"/>
    <n v="-3.3032723515230102E-2"/>
    <n v="1.5360818353560637E-3"/>
    <n v="5399592"/>
    <n v="0.73527420446851721"/>
    <n v="207313.1685082874"/>
    <n v="7.8660675817073922E-2"/>
    <n v="0.11322948116766009"/>
    <n v="265.1063535911602"/>
    <n v="0.10663972389024948"/>
    <n v="3.1939424155552785E-3"/>
    <n v="-11280.438153721576"/>
    <n v="-242580.56184627843"/>
    <n v="1.8745344457167132"/>
    <n v="0.9513443024154129"/>
    <n v="0.84033375652155828"/>
    <n v="180.62535211267607"/>
    <n v="0.35431640976636614"/>
    <n v="2947.0542893057896"/>
    <n v="5085.411764705882"/>
    <n v="25.489305789436237"/>
    <n v="6.7978821362799264"/>
    <n v="5"/>
  </r>
  <r>
    <x v="4"/>
    <s v="LAX"/>
    <s v="California"/>
    <s v="SEA"/>
    <s v="Washington"/>
    <s v="LAXSEA"/>
    <s v="737-800"/>
    <n v="160.03846153846155"/>
    <x v="142"/>
    <n v="954"/>
    <n v="134.34615384615384"/>
    <n v="26"/>
    <n v="3493"/>
    <n v="15.884615384615385"/>
    <n v="413"/>
    <n v="786"/>
    <n v="2295"/>
    <n v="3969594"/>
    <n v="0.8394616678683009"/>
    <n v="4161"/>
    <n v="70.952903761061947"/>
    <n v="0.77052238805970152"/>
    <n v="536"/>
    <n v="0.77058823529411768"/>
    <n v="1020"/>
    <n v="0.88099808061420348"/>
    <n v="2605"/>
    <n v="9261"/>
    <n v="5"/>
    <n v="0.20420633243789804"/>
    <n v="169139"/>
    <n v="0.20437898041109534"/>
    <n v="169282"/>
    <n v="0.51057317919773026"/>
    <n v="422895"/>
    <n v="1.662491322326522E-2"/>
    <n v="13770"/>
    <n v="8.3112492831487125E-3"/>
    <n v="6884"/>
    <n v="5.5905345446862452E-2"/>
    <n v="46305"/>
    <n v="1"/>
    <n v="261287"/>
    <n v="10049.5"/>
    <n v="3682.5413217745008"/>
    <n v="0.32756934711040125"/>
    <n v="133608"/>
    <n v="5138.7692307692305"/>
    <n v="0.16750119726096779"/>
    <n v="232336"/>
    <n v="8936"/>
    <n v="0.2912741614785358"/>
    <n v="170423"/>
    <n v="0.21365529415009515"/>
    <n v="1"/>
    <n v="828275"/>
    <n v="828275"/>
    <n v="30621"/>
    <n v="219512.11622276029"/>
    <n v="219678.9312977099"/>
    <n v="480018.0718954248"/>
    <n v="919209.11941589508"/>
    <n v="50373.116222760291"/>
    <n v="50396.931297709903"/>
    <n v="57123.0718954248"/>
    <n v="7.7138871128886229E-3"/>
    <n v="9.2437192028269732E-3"/>
    <n v="1.5298320899383502E-3"/>
    <n v="3332322"/>
    <n v="0.8394616678683009"/>
    <n v="149543.6472945892"/>
    <n v="0.20865483976446961"/>
    <n v="0.20094095265158099"/>
    <n v="223.86773547094188"/>
    <n v="0.23466219651042125"/>
    <n v="5.5905345446862452E-2"/>
    <n v="-6072.8122852267306"/>
    <n v="36693.812285226733"/>
    <n v="1.7246927095328961"/>
    <n v="0.90707535682021823"/>
    <n v="0.88727364442754131"/>
    <n v="165.96274509803922"/>
    <n v="0.20575654221122211"/>
    <n v="3274.5101001419907"/>
    <n v="5138.7692307692305"/>
    <n v="49.229838594948582"/>
    <n v="5.912968794732322"/>
    <n v="5"/>
  </r>
  <r>
    <x v="4"/>
    <s v="BOI"/>
    <s v="Idaho"/>
    <s v="LAX"/>
    <s v="California"/>
    <s v="BOILAX"/>
    <s v="E175"/>
    <n v="73.086956521739125"/>
    <x v="198"/>
    <n v="674"/>
    <n v="61.956521739130437"/>
    <n v="23"/>
    <n v="1425"/>
    <n v="7.7826086956521738"/>
    <n v="179"/>
    <n v="323"/>
    <n v="924"/>
    <n v="1132994"/>
    <n v="0.84770969660916118"/>
    <n v="1681"/>
    <n v="52.23331008833101"/>
    <n v="0.77826086956521734"/>
    <n v="230"/>
    <n v="0.78019323671497587"/>
    <n v="414"/>
    <n v="0.89103182256509161"/>
    <n v="1037"/>
    <n v="0"/>
    <e v="#DIV/0!"/>
    <n v="0.20850682181493735"/>
    <n v="44869"/>
    <n v="0.20938510725305773"/>
    <n v="45058"/>
    <n v="0.53492694895721027"/>
    <n v="115112"/>
    <n v="2.5721216402096733E-2"/>
    <n v="5535"/>
    <n v="2.145990557269787E-2"/>
    <n v="4618"/>
    <n v="0"/>
    <n v="0"/>
    <n v="1"/>
    <n v="83866"/>
    <n v="3646.3478260869565"/>
    <n v="1605.6037777076619"/>
    <n v="0.28974061329685058"/>
    <n v="62377"/>
    <n v="2712.0434782608695"/>
    <n v="0.21550032475159958"/>
    <n v="95762"/>
    <n v="4163.565217391304"/>
    <n v="0.3308389646642621"/>
    <n v="47447"/>
    <n v="0.16392009728728771"/>
    <n v="1"/>
    <n v="215192"/>
    <n v="215192"/>
    <n v="-74260"/>
    <n v="57652.905027932968"/>
    <n v="57752.359133126934"/>
    <n v="129189.54978354978"/>
    <n v="244594.81394460966"/>
    <n v="12783.905027932968"/>
    <n v="12694.359133126934"/>
    <n v="14077.549783549781"/>
    <n v="-6.554315380310928E-2"/>
    <n v="-6.4025212845265092E-2"/>
    <n v="1.5179409578441883E-3"/>
    <n v="960450"/>
    <n v="0.84770969660916118"/>
    <n v="38659.054035087727"/>
    <n v="0.1899321620414583"/>
    <n v="0.25547531584456756"/>
    <n v="151.01192982456141"/>
    <n v="0.22405330834504661"/>
    <n v="0"/>
    <n v="-1719.8179975917253"/>
    <n v="-72540.18200240827"/>
    <n v="1.5993731203204817"/>
    <n v="0.8922833886226853"/>
    <n v="0.91006640254242754"/>
    <n v="108.83574879227054"/>
    <n v="0.22048682107141529"/>
    <n v="1833.3511668714511"/>
    <n v="2712.0434782608695"/>
    <n v="27.28144162394079"/>
    <n v="7.1249122807017544"/>
    <e v="#DIV/0!"/>
  </r>
  <r>
    <x v="0"/>
    <s v="SFO"/>
    <s v="California"/>
    <s v="HNL"/>
    <s v="Hawaii"/>
    <s v="SFOHNL"/>
    <s v="757-300"/>
    <n v="234"/>
    <x v="199"/>
    <n v="2399"/>
    <n v="185.73333333333332"/>
    <n v="15"/>
    <n v="2786"/>
    <n v="30"/>
    <n v="450"/>
    <n v="855"/>
    <n v="1481"/>
    <n v="8420490"/>
    <n v="0.79373219373219372"/>
    <n v="3510"/>
    <n v="81.229026845637577"/>
    <n v="1"/>
    <n v="450"/>
    <n v="1"/>
    <n v="855"/>
    <n v="0.6716553287981859"/>
    <n v="2205"/>
    <n v="408"/>
    <n v="6"/>
    <n v="0.25765603808206794"/>
    <n v="242216"/>
    <n v="0.30562880621227029"/>
    <n v="287314"/>
    <n v="0.41206605855915751"/>
    <n v="387373"/>
    <n v="1.1020397308725368E-2"/>
    <n v="10360"/>
    <n v="1.1024652288381245E-2"/>
    <n v="10364"/>
    <n v="2.6040475493976545E-3"/>
    <n v="2448"/>
    <n v="1"/>
    <n v="410075"/>
    <n v="27338.333333333332"/>
    <n v="5048.3800671314229"/>
    <n v="0.37233071811275564"/>
    <n v="128745"/>
    <n v="8583"/>
    <n v="0.11689500287368584"/>
    <n v="263481"/>
    <n v="17565.400000000001"/>
    <n v="0.23922957980629633"/>
    <n v="299072"/>
    <n v="0.27154469920726221"/>
    <n v="1"/>
    <n v="940075"/>
    <n v="-1101373"/>
    <n v="-161298"/>
    <n v="242216"/>
    <n v="287314"/>
    <n v="576743.73058744101"/>
    <n v="1106273.730587441"/>
    <n v="0"/>
    <n v="0"/>
    <n v="189370.73058744101"/>
    <n v="-1.9155417321319781E-2"/>
    <n v="-1.7656132199848691E-2"/>
    <n v="1.4992851214710896E-3"/>
    <n v="6683614"/>
    <n v="0.79373219373219372"/>
    <n v="243661.86216798285"/>
    <n v="0.11164136528871835"/>
    <n v="0.13079678261003813"/>
    <n v="336.54953338119168"/>
    <n v="0.14028742533605323"/>
    <n v="2.6040475493976545E-3"/>
    <n v="-12624.715372496068"/>
    <n v="-148673.28462750392"/>
    <n v="2.0605067275382458"/>
    <n v="1.2863951573365648"/>
    <n v="0.67251887214740436"/>
    <n v="336.03976608187133"/>
    <n v="0.31813631891072519"/>
    <n v="3243.6803718048027"/>
    <n v="8583"/>
    <n v="34.298084172476116"/>
    <n v="7.4386216798277101"/>
    <n v="6"/>
  </r>
  <r>
    <x v="3"/>
    <s v="SFO"/>
    <s v="California"/>
    <s v="OGG"/>
    <s v="Hawaii"/>
    <s v="SFOOGG"/>
    <s v="A321"/>
    <n v="189"/>
    <x v="132"/>
    <n v="2338"/>
    <n v="148.78571428571428"/>
    <n v="14"/>
    <n v="2083"/>
    <n v="22.5"/>
    <n v="315"/>
    <n v="507"/>
    <n v="1262"/>
    <n v="6186348"/>
    <n v="0.78722600151171584"/>
    <n v="2646"/>
    <n v="75.101486486486493"/>
    <n v="0.9"/>
    <n v="350"/>
    <n v="0.77051671732522797"/>
    <n v="658"/>
    <n v="0.77045177045177049"/>
    <n v="1638"/>
    <n v="5827"/>
    <n v="4.999656770207654"/>
    <n v="0.20729187302014251"/>
    <n v="114058"/>
    <n v="0.22637483665891839"/>
    <n v="124558"/>
    <n v="0.48815493185564557"/>
    <n v="268597"/>
    <n v="1.3766995196545439E-2"/>
    <n v="7575"/>
    <n v="1.1464317584133151E-2"/>
    <n v="6308"/>
    <n v="5.2947045684614953E-2"/>
    <n v="29133"/>
    <n v="1"/>
    <n v="289198"/>
    <n v="20657"/>
    <n v="3850.762661695615"/>
    <n v="0.34533990900732003"/>
    <n v="86945"/>
    <n v="6210.3571428571431"/>
    <n v="0.10382360316683185"/>
    <n v="280070"/>
    <n v="20005"/>
    <n v="0.33443989348363445"/>
    <n v="181217"/>
    <n v="0.21639659434221367"/>
    <n v="1"/>
    <n v="550229"/>
    <n v="550229"/>
    <n v="-287201"/>
    <n v="126731.11111111111"/>
    <n v="161655.15581854043"/>
    <n v="348622.7305863708"/>
    <n v="637008.9975160223"/>
    <n v="12673.111111111109"/>
    <n v="37097.155818540428"/>
    <n v="80025.730586370802"/>
    <n v="-4.6424966717035637E-2"/>
    <n v="-4.4926321202797534E-2"/>
    <n v="1.4986455142381033E-3"/>
    <n v="4870054"/>
    <n v="0.78722600151171584"/>
    <n v="140843.51800288039"/>
    <n v="8.8942458458528356E-2"/>
    <n v="0.13536742517556399"/>
    <n v="250.16610657705232"/>
    <n v="0.10700004558471014"/>
    <n v="5.2947045684614953E-2"/>
    <n v="-9271.142679715882"/>
    <n v="-277929.85732028412"/>
    <n v="1.7000322941249535"/>
    <n v="0.98751839998731494"/>
    <n v="0.85543442604677233"/>
    <n v="189.29787234042553"/>
    <n v="0.32934832587886137"/>
    <n v="3729.2204602420866"/>
    <n v="6210.3571428571431"/>
    <n v="27.735802544664786"/>
    <n v="6.6649063850216033"/>
    <n v="4.999656770207654"/>
  </r>
  <r>
    <x v="2"/>
    <s v="SFO"/>
    <s v="California"/>
    <s v="YYC"/>
    <s v="Alberta"/>
    <s v="SFOYYC"/>
    <s v="737-700"/>
    <n v="133.83333333333334"/>
    <x v="65"/>
    <n v="1018"/>
    <n v="120.33333333333333"/>
    <n v="18"/>
    <n v="2166"/>
    <n v="17.277777777777779"/>
    <n v="311"/>
    <n v="566"/>
    <n v="1290"/>
    <n v="2452362"/>
    <n v="0.89912826899128273"/>
    <n v="2409"/>
    <n v="11.711066595441595"/>
    <n v="1.0032258064516129"/>
    <n v="310"/>
    <n v="1"/>
    <n v="566"/>
    <n v="0.84148727984344418"/>
    <n v="1533"/>
    <n v="0"/>
    <e v="#DIV/0!"/>
    <n v="0.21873747338869712"/>
    <n v="154428"/>
    <n v="0.2532177898772941"/>
    <n v="178771"/>
    <n v="0.5006366882578821"/>
    <n v="353448"/>
    <n v="1.2790422622192446E-2"/>
    <n v="9030"/>
    <n v="1.4617625853934224E-2"/>
    <n v="10320"/>
    <n v="0"/>
    <n v="0"/>
    <n v="1"/>
    <n v="48695"/>
    <n v="2705.2777777777778"/>
    <n v="4158.0328830982826"/>
    <n v="0.22292672877515049"/>
    <n v="107064"/>
    <n v="5948"/>
    <n v="0.49014123194542997"/>
    <n v="26325"/>
    <n v="1462.5"/>
    <n v="0.12051640075995147"/>
    <n v="36351"/>
    <n v="0.16641563851946803"/>
    <n v="1"/>
    <n v="705997"/>
    <n v="-218435"/>
    <n v="487562"/>
    <n v="153931.44694533764"/>
    <n v="178771"/>
    <n v="420027.73953488376"/>
    <n v="752730.18648022134"/>
    <n v="-496.55305466236314"/>
    <n v="0"/>
    <n v="66579.73953488376"/>
    <n v="0.19881322577988078"/>
    <n v="0.20031026746369013"/>
    <n v="1.497041683809347E-3"/>
    <n v="2204988"/>
    <n v="0.89912826899128273"/>
    <n v="79204.649584487546"/>
    <n v="0.28788449666077032"/>
    <n v="8.9071270880889522E-2"/>
    <n v="325.94506001846725"/>
    <n v="0.32018178783739415"/>
    <n v="0"/>
    <n v="-3671.2881377900776"/>
    <n v="491233.28813779005"/>
    <n v="1.7477029775876292"/>
    <n v="1.1081126465004949"/>
    <n v="0.80888474822475853"/>
    <n v="315.84982332155477"/>
    <n v="5.1488887346546795E-2"/>
    <n v="2247.8738196439526"/>
    <n v="5948"/>
    <n v="184.95326470460785"/>
    <n v="8.9335180055401668"/>
    <e v="#DIV/0!"/>
  </r>
  <r>
    <x v="2"/>
    <s v="LAX"/>
    <s v="California"/>
    <s v="GEG"/>
    <s v="Washington"/>
    <s v="LAXGEG"/>
    <s v="E175"/>
    <n v="67.8125"/>
    <x v="173"/>
    <n v="945"/>
    <n v="59.25"/>
    <n v="16"/>
    <n v="948"/>
    <n v="9.6875"/>
    <n v="155"/>
    <n v="228"/>
    <n v="566"/>
    <n v="1025325"/>
    <n v="0.87373271889400916"/>
    <n v="1085"/>
    <n v="39.383422301304861"/>
    <n v="1"/>
    <n v="155"/>
    <n v="0.81720430107526887"/>
    <n v="279"/>
    <n v="0.86943164362519199"/>
    <n v="651"/>
    <n v="0"/>
    <e v="#DIV/0!"/>
    <n v="0.23606188295784719"/>
    <n v="46554"/>
    <n v="0.21576889727246451"/>
    <n v="42552"/>
    <n v="0.50517466064266192"/>
    <n v="99626"/>
    <n v="2.0054662265289461E-2"/>
    <n v="3955"/>
    <n v="2.2939896861736923E-2"/>
    <n v="4524"/>
    <n v="0"/>
    <n v="0"/>
    <n v="1"/>
    <n v="98310"/>
    <n v="6144.375"/>
    <n v="2496.2279623104964"/>
    <n v="0.37581424508394751"/>
    <n v="50653"/>
    <n v="3165.8125"/>
    <n v="0.19363359735771737"/>
    <n v="54509"/>
    <n v="3406.8125"/>
    <n v="0.2083741092999786"/>
    <n v="58120"/>
    <n v="0.22217804825835652"/>
    <n v="1"/>
    <n v="197211"/>
    <n v="-261592"/>
    <n v="-64381"/>
    <n v="46554"/>
    <n v="52070.210526315786"/>
    <n v="114587.50176678445"/>
    <n v="213211.71229310025"/>
    <n v="0"/>
    <n v="9518.2105263157864"/>
    <n v="14961.501766784451"/>
    <n v="-6.2790822422158832E-2"/>
    <n v="-6.1298630172561125E-2"/>
    <n v="1.4921922495977069E-3"/>
    <n v="895860"/>
    <n v="0.87373271889400916"/>
    <n v="28499.901898734184"/>
    <n v="0.1923399897593446"/>
    <n v="0.25513081218150341"/>
    <n v="208.02848101265823"/>
    <n v="0.22013595874355368"/>
    <n v="0"/>
    <n v="-1529.9820183187649"/>
    <n v="-62851.017981681238"/>
    <n v="1.7266706228938389"/>
    <n v="0.87679884704236699"/>
    <n v="0.87978367914997635"/>
    <n v="152.51612903225808"/>
    <n v="0.29470972714503757"/>
    <n v="1384.0595056208203"/>
    <n v="3165.8125"/>
    <n v="24.071041687217484"/>
    <n v="8.9440928270042193"/>
    <e v="#DIV/0!"/>
  </r>
  <r>
    <x v="3"/>
    <s v="HNL"/>
    <s v="Hawaii"/>
    <s v="LAX"/>
    <s v="California"/>
    <s v="HNLLAX"/>
    <s v="737-Max 9"/>
    <n v="178"/>
    <x v="194"/>
    <n v="2556"/>
    <n v="160.28571428571428"/>
    <n v="7"/>
    <n v="1122"/>
    <n v="23"/>
    <n v="161"/>
    <n v="301"/>
    <n v="660"/>
    <n v="3184776"/>
    <n v="0.9004815409309791"/>
    <n v="1246"/>
    <n v="37.484316442333075"/>
    <n v="1"/>
    <n v="161"/>
    <n v="1"/>
    <n v="301"/>
    <n v="0.84183673469387754"/>
    <n v="784"/>
    <n v="2210"/>
    <n v="5"/>
    <n v="0.22790308787563526"/>
    <n v="83681"/>
    <n v="0.23823595095566727"/>
    <n v="87475"/>
    <n v="0.48219664576853732"/>
    <n v="177052"/>
    <n v="1.0784959883217404E-2"/>
    <n v="3960"/>
    <n v="1.0784959883217404E-2"/>
    <n v="3960"/>
    <n v="3.0094395633725332E-2"/>
    <n v="11050"/>
    <n v="1"/>
    <n v="127246"/>
    <n v="18178"/>
    <n v="3394.6464035367649"/>
    <n v="0.34916923921245796"/>
    <n v="36677"/>
    <n v="5239.5714285714284"/>
    <n v="0.10064347945393429"/>
    <n v="110468"/>
    <n v="15781.142857142857"/>
    <n v="0.30312958770666115"/>
    <n v="90034"/>
    <n v="0.24705769362694657"/>
    <n v="1"/>
    <n v="367178"/>
    <n v="367178"/>
    <n v="2753"/>
    <n v="83681"/>
    <n v="87475"/>
    <n v="210316.31515151515"/>
    <n v="381472.31515151518"/>
    <n v="0"/>
    <n v="0"/>
    <n v="33264.315151515155"/>
    <n v="8.644250019467617E-4"/>
    <n v="2.3565377978372803E-3"/>
    <n v="1.4921127958905187E-3"/>
    <n v="2867832"/>
    <n v="0.9004815409309791"/>
    <n v="39358.174688057043"/>
    <n v="0.11529162490548786"/>
    <n v="0.1144271999035411"/>
    <n v="317.40463458110514"/>
    <n v="0.12418021697226336"/>
    <n v="3.0094395633725332E-2"/>
    <n v="-4752.0450216450217"/>
    <n v="7505.0450216450217"/>
    <n v="1.8598601235843042"/>
    <n v="1.0399123913106199"/>
    <n v="0.8080980743857531"/>
    <n v="290.61461794019931"/>
    <n v="0.24520532275898882"/>
    <n v="2947.0458710364128"/>
    <n v="5239.5714285714284"/>
    <n v="29.932518623518622"/>
    <n v="7.0588235294117645"/>
    <n v="5"/>
  </r>
  <r>
    <x v="2"/>
    <s v="SFO"/>
    <s v="California"/>
    <s v="GEG"/>
    <s v="Washington"/>
    <s v="SFOGEG"/>
    <s v="E175"/>
    <n v="76.5"/>
    <x v="188"/>
    <n v="732"/>
    <n v="68.214285714285708"/>
    <n v="14"/>
    <n v="955"/>
    <n v="10.214285714285714"/>
    <n v="143"/>
    <n v="257"/>
    <n v="556"/>
    <n v="783972"/>
    <n v="0.89169000933706821"/>
    <n v="1071"/>
    <n v="29.380568445475639"/>
    <n v="1"/>
    <n v="143"/>
    <n v="1"/>
    <n v="257"/>
    <n v="0.82738095238095233"/>
    <n v="672"/>
    <n v="75"/>
    <n v="5.9466666666666663"/>
    <n v="0.20589378789167387"/>
    <n v="33893"/>
    <n v="0.27425370867605431"/>
    <n v="45146"/>
    <n v="0.47665447653298021"/>
    <n v="78464"/>
    <n v="2.3600665799992711E-2"/>
    <n v="3885"/>
    <n v="1.6887992515824901E-2"/>
    <n v="2780"/>
    <n v="2.7093685834740666E-3"/>
    <n v="446"/>
    <n v="1"/>
    <n v="73340"/>
    <n v="5238.5714285714284"/>
    <n v="2496.2076597021642"/>
    <n v="0.35962968048172922"/>
    <n v="46568"/>
    <n v="3326.2857142857142"/>
    <n v="0.22835062667948139"/>
    <n v="40665"/>
    <n v="2904.6428571428573"/>
    <n v="0.19940470352862719"/>
    <n v="43359"/>
    <n v="0.21261498931016221"/>
    <n v="1"/>
    <n v="164614"/>
    <n v="-203932"/>
    <n v="-39318"/>
    <n v="33893"/>
    <n v="45146"/>
    <n v="94834.187050359717"/>
    <n v="173873.18705035973"/>
    <n v="0"/>
    <n v="0"/>
    <n v="16370.187050359717"/>
    <n v="-5.0152301357701552E-2"/>
    <n v="-4.8660795187805569E-2"/>
    <n v="1.4915061698959828E-3"/>
    <n v="699060"/>
    <n v="0.89169000933706821"/>
    <n v="19940.825130890036"/>
    <n v="0.20997433581811595"/>
    <n v="0.26012663717581752"/>
    <n v="171.90366492146597"/>
    <n v="0.23484107229708467"/>
    <n v="2.7093685834740666E-3"/>
    <n v="-1169.299075025694"/>
    <n v="-38148.700924974306"/>
    <n v="1.6131692285670305"/>
    <n v="1.1956170756404096"/>
    <n v="0.79470716052876389"/>
    <n v="175.66536964980546"/>
    <n v="0.26339800988980283"/>
    <n v="1384.078054019478"/>
    <n v="3326.2857142857142"/>
    <n v="32.504476615974461"/>
    <n v="6.9790575916230368"/>
    <n v="5.9466666666666663"/>
  </r>
  <r>
    <x v="2"/>
    <s v="SFO"/>
    <s v="California"/>
    <s v="YVR"/>
    <s v="British Columbia"/>
    <s v="SFOYVR"/>
    <s v="A320"/>
    <n v="143.4"/>
    <x v="55"/>
    <n v="800"/>
    <n v="122.68"/>
    <n v="25"/>
    <n v="3067"/>
    <n v="19.600000000000001"/>
    <n v="490"/>
    <n v="907"/>
    <n v="1671"/>
    <n v="2868000"/>
    <n v="0.85550906555090656"/>
    <n v="3585"/>
    <n v="26.08239837398374"/>
    <n v="1"/>
    <n v="490"/>
    <n v="1"/>
    <n v="907"/>
    <n v="0.76336226587482869"/>
    <n v="2189"/>
    <n v="882"/>
    <n v="5.9954648526077099"/>
    <n v="0.22272587004093633"/>
    <n v="173942"/>
    <n v="0.29893376049497483"/>
    <n v="233458"/>
    <n v="0.44162700440094294"/>
    <n v="344897"/>
    <n v="1.4968583900257244E-2"/>
    <n v="11690"/>
    <n v="1.4973705742481455E-2"/>
    <n v="11694"/>
    <n v="6.7710754204072122E-3"/>
    <n v="5288"/>
    <n v="1"/>
    <n v="107258"/>
    <n v="4290.32"/>
    <n v="4112.2752003890109"/>
    <n v="0.2738492805130876"/>
    <n v="141090"/>
    <n v="5643.6"/>
    <n v="0.36022856092404792"/>
    <n v="62218"/>
    <n v="2488.7199999999998"/>
    <n v="0.15885392730577938"/>
    <n v="81102"/>
    <n v="0.20706823125708509"/>
    <n v="1"/>
    <n v="780969"/>
    <n v="-391668"/>
    <n v="389301"/>
    <n v="173942"/>
    <n v="233458"/>
    <n v="451813.00598444045"/>
    <n v="859213.00598444045"/>
    <n v="0"/>
    <n v="0"/>
    <n v="106916.00598444045"/>
    <n v="0.13573953974895397"/>
    <n v="0.13723069743353475"/>
    <n v="1.4911576845807739E-3"/>
    <n v="2453600"/>
    <n v="0.85550906555090656"/>
    <n v="131008.39843495272"/>
    <n v="0.27230439330543932"/>
    <n v="0.13656485355648534"/>
    <n v="252.91196609064232"/>
    <n v="0.31613995761330288"/>
    <n v="6.7710754204072122E-3"/>
    <n v="-4276.6402393776179"/>
    <n v="393577.64023937762"/>
    <n v="1.6921128929946876"/>
    <n v="1.2269374674692561"/>
    <n v="0.75104266762813521"/>
    <n v="257.3958103638368"/>
    <n v="0.10384791201699427"/>
    <n v="2385.4401388968981"/>
    <n v="5643.6"/>
    <n v="117.58887952034438"/>
    <n v="7.6243886534072383"/>
    <n v="5.9954648526077099"/>
  </r>
  <r>
    <x v="0"/>
    <s v="YVR"/>
    <s v="British Columbia"/>
    <s v="SEA"/>
    <s v="Washington"/>
    <s v="YVRSEA"/>
    <s v="E175"/>
    <n v="72.732824427480921"/>
    <x v="200"/>
    <n v="127"/>
    <n v="55.106870229007633"/>
    <n v="131"/>
    <n v="7219"/>
    <n v="7.1832061068702293"/>
    <n v="941"/>
    <n v="1452"/>
    <n v="4826"/>
    <n v="1210056"/>
    <n v="0.75766162888329136"/>
    <n v="9528"/>
    <n v="97.905953063304025"/>
    <n v="0.71941896024464835"/>
    <n v="1308"/>
    <n v="0.61682242990654201"/>
    <n v="2354"/>
    <n v="0.8225668996079768"/>
    <n v="5867"/>
    <n v="81"/>
    <n v="6"/>
    <n v="0.20299701560009303"/>
    <n v="154472"/>
    <n v="0.18468060613148968"/>
    <n v="140534"/>
    <n v="0.5355887389169165"/>
    <n v="407560"/>
    <n v="4.4384899540972751E-2"/>
    <n v="33775"/>
    <n v="3.1710070345630566E-2"/>
    <n v="24130"/>
    <n v="6.3866946489749097E-4"/>
    <n v="486"/>
    <n v="1"/>
    <n v="244394"/>
    <n v="1865.6030534351146"/>
    <n v="2496.21184773085"/>
    <n v="0.25680540523500794"/>
    <n v="427283"/>
    <n v="3261.7022900763359"/>
    <n v="0.44898231529837024"/>
    <n v="135508"/>
    <n v="1034.4122137404581"/>
    <n v="0.14238969390650119"/>
    <n v="144485"/>
    <n v="0.15182258556012063"/>
    <n v="1"/>
    <n v="760957"/>
    <n v="-951670"/>
    <n v="-190713"/>
    <n v="214717.72157279489"/>
    <n v="227835.42424242425"/>
    <n v="495473.37753833405"/>
    <n v="938026.52335355314"/>
    <n v="60245.721572794893"/>
    <n v="87301.424242424255"/>
    <n v="87913.377538334054"/>
    <n v="-0.15760675538983321"/>
    <n v="-0.15612136250287759"/>
    <n v="1.4853928869556221E-3"/>
    <n v="916813"/>
    <n v="0.75766162888329136"/>
    <n v="243236.94957750384"/>
    <n v="0.62886097833488697"/>
    <n v="0.78646773372472023"/>
    <n v="105.34298379276908"/>
    <n v="0.82947231332889038"/>
    <n v="6.3866946489749097E-4"/>
    <n v="-1797.4085752179633"/>
    <n v="-188915.59142478203"/>
    <n v="1.601777628762354"/>
    <n v="0.8097205239090417"/>
    <n v="0.94218386710362334"/>
    <n v="59.700084961767203"/>
    <n v="0.18987275233686005"/>
    <n v="1384.0629273317347"/>
    <n v="3261.7022900763359"/>
    <n v="73.734025093778925"/>
    <n v="8.0211940712009966"/>
    <n v="6"/>
  </r>
  <r>
    <x v="2"/>
    <s v="HNL"/>
    <s v="Hawaii"/>
    <s v="SFO"/>
    <s v="California"/>
    <s v="HNLSFO"/>
    <s v="737-900"/>
    <n v="173.6"/>
    <x v="191"/>
    <n v="2399"/>
    <n v="155.6"/>
    <n v="10"/>
    <n v="1556"/>
    <n v="22.5"/>
    <n v="225"/>
    <n v="295"/>
    <n v="1037"/>
    <n v="4164664"/>
    <n v="0.89631336405529949"/>
    <n v="1736"/>
    <n v="48.939766020236085"/>
    <n v="1.0044642857142858"/>
    <n v="224"/>
    <n v="0.70405727923627681"/>
    <n v="419"/>
    <n v="0.94963369963369959"/>
    <n v="1092"/>
    <n v="2566"/>
    <n v="6"/>
    <n v="0.24344245049718383"/>
    <n v="141164"/>
    <n v="0.18808310885618401"/>
    <n v="109063"/>
    <n v="0.52403313869066304"/>
    <n v="303869"/>
    <n v="1.252530757105952E-2"/>
    <n v="7263"/>
    <n v="5.3650326109825376E-3"/>
    <n v="3111"/>
    <n v="2.655096177392708E-2"/>
    <n v="15396"/>
    <n v="1"/>
    <n v="203494"/>
    <n v="20349.400000000001"/>
    <n v="4158.0501205473138"/>
    <n v="0.38938320646911823"/>
    <n v="57199"/>
    <n v="5719.9"/>
    <n v="0.10944956621240476"/>
    <n v="110008"/>
    <n v="11000.8"/>
    <n v="0.21049892270658968"/>
    <n v="151905"/>
    <n v="0.29066830461188736"/>
    <n v="1"/>
    <n v="579866"/>
    <n v="-522606"/>
    <n v="57260"/>
    <n v="140536.60444444444"/>
    <n v="154906.43050847459"/>
    <n v="319985.48505303764"/>
    <n v="615428.52000595664"/>
    <n v="-627.39555555555853"/>
    <n v="45843.430508474587"/>
    <n v="16116.485053037643"/>
    <n v="1.374900832336054E-2"/>
    <n v="1.5221696636414287E-2"/>
    <n v="1.4726883130537476E-3"/>
    <n v="3732844"/>
    <n v="0.89631336405529949"/>
    <n v="65298.586118252017"/>
    <n v="0.13923476179590957"/>
    <n v="0.12548575347254903"/>
    <n v="362.76992287917739"/>
    <n v="0.1512171416753553"/>
    <n v="2.655096177392708E-2"/>
    <n v="-6133.2520005956667"/>
    <n v="63393.252000595669"/>
    <n v="1.9732876677893878"/>
    <n v="0.8150380436044824"/>
    <n v="0.87132108255027374"/>
    <n v="260.29355608591885"/>
    <n v="0.26196569552275872"/>
    <n v="2247.8243961058752"/>
    <n v="5719.9"/>
    <n v="31.79418551687824"/>
    <n v="6.6670951156812341"/>
    <n v="6"/>
  </r>
  <r>
    <x v="2"/>
    <s v="HNL"/>
    <s v="Hawaii"/>
    <s v="SFO"/>
    <s v="California"/>
    <s v="HNLSFO"/>
    <s v="A321"/>
    <n v="173.33333333333334"/>
    <x v="167"/>
    <n v="2399"/>
    <n v="163.33333333333334"/>
    <n v="6"/>
    <n v="980"/>
    <n v="21.666666666666668"/>
    <n v="130"/>
    <n v="244"/>
    <n v="606"/>
    <n v="2494960"/>
    <n v="0.94230769230769229"/>
    <n v="1040"/>
    <n v="27.607047498594714"/>
    <n v="0.94202898550724634"/>
    <n v="138"/>
    <n v="0.94208494208494209"/>
    <n v="259"/>
    <n v="0.94099378881987583"/>
    <n v="644"/>
    <n v="7606"/>
    <n v="5.9996055745464103"/>
    <n v="0.19194445472147201"/>
    <n v="77821"/>
    <n v="0.21458433534351992"/>
    <n v="87000"/>
    <n v="0.4644936919604869"/>
    <n v="188322"/>
    <n v="1.0445570806664447E-2"/>
    <n v="4235"/>
    <n v="5.9787635502608306E-3"/>
    <n v="2424"/>
    <n v="0.11255318361759592"/>
    <n v="45633"/>
    <n v="1"/>
    <n v="124756"/>
    <n v="20792.666666666668"/>
    <n v="4518.9910296039616"/>
    <n v="0.38984544426181356"/>
    <n v="38245"/>
    <n v="6374.166666666667"/>
    <n v="0.11951039642015662"/>
    <n v="71862"/>
    <n v="11977"/>
    <n v="0.22455892554700732"/>
    <n v="85151"/>
    <n v="0.2660852337710225"/>
    <n v="1"/>
    <n v="405435"/>
    <n v="-320014"/>
    <n v="85421"/>
    <n v="82609.984615384616"/>
    <n v="92348.360655737706"/>
    <n v="200130.97029702968"/>
    <n v="375089.315568152"/>
    <n v="4788.9846153846156"/>
    <n v="5348.3606557377061"/>
    <n v="11808.970297029678"/>
    <n v="3.4237422644050407E-2"/>
    <n v="3.5703465891781298E-2"/>
    <n v="1.4660432477308916E-3"/>
    <n v="2351020"/>
    <n v="0.94230769230769229"/>
    <n v="22028.693877551006"/>
    <n v="0.16250160323211593"/>
    <n v="0.12826418058806555"/>
    <n v="367.14489795918365"/>
    <n v="0.15304080781958468"/>
    <n v="0.11255318361759592"/>
    <n v="-3657.7192613586667"/>
    <n v="89078.719261358667"/>
    <n v="1.6623323178970855"/>
    <n v="0.99019246220238455"/>
    <n v="0.86201598201829899"/>
    <n v="335.90733590733589"/>
    <n v="0.21002380159581685"/>
    <n v="2603.0309834348641"/>
    <n v="6374.166666666667"/>
    <n v="35.49818212360033"/>
    <n v="6.7948979591836736"/>
    <n v="5.9996055745464103"/>
  </r>
  <r>
    <x v="3"/>
    <s v="LAX"/>
    <s v="California"/>
    <s v="HNL"/>
    <s v="Hawaii"/>
    <s v="LAXHNL"/>
    <s v="737-800"/>
    <n v="162.55555555555554"/>
    <x v="121"/>
    <n v="2556"/>
    <n v="142.44444444444446"/>
    <n v="9"/>
    <n v="1282"/>
    <n v="21"/>
    <n v="189"/>
    <n v="360"/>
    <n v="733"/>
    <n v="3739428"/>
    <n v="0.87628161312371844"/>
    <n v="1463"/>
    <n v="51.585017626321971"/>
    <n v="1"/>
    <n v="189"/>
    <n v="1"/>
    <n v="360"/>
    <n v="0.80196936542669583"/>
    <n v="914"/>
    <n v="2565"/>
    <n v="4.9992202729044832"/>
    <n v="0.21464645875565985"/>
    <n v="92014"/>
    <n v="0.27256652444614476"/>
    <n v="116843"/>
    <n v="0.46578192905147697"/>
    <n v="199670"/>
    <n v="1.0252474473787956E-2"/>
    <n v="4395"/>
    <n v="6.8396484999195201E-3"/>
    <n v="2932"/>
    <n v="2.9912964773010916E-2"/>
    <n v="12823"/>
    <n v="1"/>
    <n v="189964"/>
    <n v="21107.111111111109"/>
    <n v="3682.5421167069298"/>
    <n v="0.35846457510123825"/>
    <n v="47156"/>
    <n v="5239.5555555555557"/>
    <n v="8.8983994354056517E-2"/>
    <n v="168915"/>
    <n v="18768.333333333332"/>
    <n v="0.31874483430137113"/>
    <n v="123903"/>
    <n v="0.23380659624333414"/>
    <n v="1"/>
    <n v="428677"/>
    <n v="428677"/>
    <n v="-101261"/>
    <n v="92014"/>
    <n v="116843"/>
    <n v="248974.59754433835"/>
    <n v="457831.59754433832"/>
    <n v="0"/>
    <n v="0"/>
    <n v="49304.59754433835"/>
    <n v="-2.7079275226050616E-2"/>
    <n v="-2.561426811372285E-2"/>
    <n v="1.465007112327766E-3"/>
    <n v="3276792"/>
    <n v="0.87628161312371844"/>
    <n v="58712.616224648955"/>
    <n v="0.11463705144209221"/>
    <n v="0.14171632666814282"/>
    <n v="324.37909516380654"/>
    <n v="0.12690887917206828"/>
    <n v="2.9912964773010916E-2"/>
    <n v="-5478.2886160375947"/>
    <n v="-95782.711383962407"/>
    <n v="1.743474772826566"/>
    <n v="1.1623147783241854"/>
    <n v="0.78233035857666566"/>
    <n v="324.56388888888887"/>
    <n v="0.28903580084772451"/>
    <n v="3274.4972818194556"/>
    <n v="5239.5555555555557"/>
    <n v="24.852177221043377"/>
    <n v="5.7152886115444614"/>
    <n v="4.9992202729044832"/>
  </r>
  <r>
    <x v="5"/>
    <s v="HNL"/>
    <s v="Hawaii"/>
    <s v="LAX"/>
    <s v="California"/>
    <s v="HNLLAX"/>
    <s v="737-Max 9"/>
    <n v="178"/>
    <x v="194"/>
    <n v="2556"/>
    <n v="168.5"/>
    <n v="4"/>
    <n v="674"/>
    <n v="23"/>
    <n v="92"/>
    <n v="160"/>
    <n v="422"/>
    <n v="1819872"/>
    <n v="0.9466292134831461"/>
    <n v="712"/>
    <n v="21.419609395618899"/>
    <n v="1"/>
    <n v="92"/>
    <n v="0.93023255813953487"/>
    <n v="172"/>
    <n v="0.9419642857142857"/>
    <n v="448"/>
    <n v="3193"/>
    <n v="5"/>
    <n v="0.21250788540601684"/>
    <n v="48846"/>
    <n v="0.21785473450653672"/>
    <n v="50075"/>
    <n v="0.48738117508864282"/>
    <n v="112027"/>
    <n v="1.0963433468926063E-2"/>
    <n v="2520"/>
    <n v="1.8359400491614278E-3"/>
    <n v="422"/>
    <n v="6.9456831480716102E-2"/>
    <n v="15965"/>
    <n v="0.99999999999999989"/>
    <n v="72712"/>
    <n v="18178"/>
    <n v="3394.6464035367653"/>
    <n v="0.34916899967826048"/>
    <n v="20958"/>
    <n v="5239.5"/>
    <n v="0.10064203838784497"/>
    <n v="63125"/>
    <n v="15781.25"/>
    <n v="0.30313143779142637"/>
    <n v="51448"/>
    <n v="0.24705752414246818"/>
    <n v="1"/>
    <n v="229855"/>
    <n v="229855"/>
    <n v="21612"/>
    <n v="48846"/>
    <n v="53830.625"/>
    <n v="118929.13744075829"/>
    <n v="221605.76244075829"/>
    <n v="0"/>
    <n v="3755.625"/>
    <n v="6902.1374407582916"/>
    <n v="1.1875560478978741E-2"/>
    <n v="1.3339641804582724E-2"/>
    <n v="1.4640813256039838E-3"/>
    <n v="1722744"/>
    <n v="0.9466292134831461"/>
    <n v="12059.080118694343"/>
    <n v="0.12630283888097624"/>
    <n v="0.1144272784019975"/>
    <n v="317.34421364985161"/>
    <n v="0.12415657811027059"/>
    <n v="6.9456831480716102E-2"/>
    <n v="-2664.4406101895729"/>
    <n v="24276.440610189573"/>
    <n v="1.7920319946972298"/>
    <n v="0.98264600423955462"/>
    <n v="0.84401326731841841"/>
    <n v="291.13372093023258"/>
    <n v="0.22382806551956669"/>
    <n v="2947.0658794044766"/>
    <n v="5239.5"/>
    <n v="31.466493508413738"/>
    <n v="4.3649851632047474"/>
    <n v="5"/>
  </r>
  <r>
    <x v="1"/>
    <s v="SFO"/>
    <s v="California"/>
    <s v="HNL"/>
    <s v="Hawaii"/>
    <s v="SFOHNL"/>
    <s v="737-900"/>
    <n v="169.90909090909091"/>
    <x v="189"/>
    <n v="2399"/>
    <n v="150.09090909090909"/>
    <n v="11"/>
    <n v="1651"/>
    <n v="22"/>
    <n v="242"/>
    <n v="421"/>
    <n v="989"/>
    <n v="4483731"/>
    <n v="0.88336008560727663"/>
    <n v="1869"/>
    <n v="56.860318791946305"/>
    <n v="1"/>
    <n v="242"/>
    <n v="0.93141592920353977"/>
    <n v="452"/>
    <n v="0.84098639455782309"/>
    <n v="1176"/>
    <n v="2229"/>
    <n v="6"/>
    <n v="0.19935528356084292"/>
    <n v="125479"/>
    <n v="0.25173650829965172"/>
    <n v="158449"/>
    <n v="0.5072542515061389"/>
    <n v="319278"/>
    <n v="1.0983057525610717E-2"/>
    <n v="6913"/>
    <n v="9.4229009380004582E-3"/>
    <n v="5931"/>
    <n v="2.1247998169755204E-2"/>
    <n v="13374"/>
    <n v="1"/>
    <n v="236428"/>
    <n v="21493.454545454544"/>
    <n v="4158.0491461030579"/>
    <n v="0.3925243264871075"/>
    <n v="61599"/>
    <n v="5599.909090909091"/>
    <n v="0.10226836917488341"/>
    <n v="127812"/>
    <n v="11619.272727272728"/>
    <n v="0.21219702918846409"/>
    <n v="176488"/>
    <n v="0.29301027514954503"/>
    <n v="1"/>
    <n v="629424"/>
    <n v="-602327"/>
    <n v="27097"/>
    <n v="125479"/>
    <n v="170116.26603325416"/>
    <n v="379647.0455005056"/>
    <n v="675242.31153375981"/>
    <n v="0"/>
    <n v="11667.266033254156"/>
    <n v="60369.045500505599"/>
    <n v="6.0434044772088242E-3"/>
    <n v="7.5039639072857316E-3"/>
    <n v="1.4605594300769074E-3"/>
    <n v="3960749"/>
    <n v="0.88336008560727663"/>
    <n v="81343.973349485197"/>
    <n v="0.14037951875346669"/>
    <n v="0.13433611427625788"/>
    <n v="373.13749242883102"/>
    <n v="0.15553876299659483"/>
    <n v="2.1247998169755204E-2"/>
    <n v="-6548.7555939781596"/>
    <n v="33645.75559397816"/>
    <n v="1.6074283984997735"/>
    <n v="1.0867434257405539"/>
    <n v="0.84166181898667025"/>
    <n v="350.55088495575222"/>
    <n v="0.28039604463763695"/>
    <n v="2247.8241894433995"/>
    <n v="5599.909090909091"/>
    <n v="29.036066541256318"/>
    <n v="7.7795275590551185"/>
    <n v="6"/>
  </r>
  <r>
    <x v="4"/>
    <s v="SEA"/>
    <s v="Washington"/>
    <s v="SFO"/>
    <s v="California"/>
    <s v="SEASFO"/>
    <s v="737-900"/>
    <n v="176.16279069767441"/>
    <x v="201"/>
    <n v="679"/>
    <n v="128.95348837209303"/>
    <n v="43"/>
    <n v="5545"/>
    <n v="22.744186046511629"/>
    <n v="978"/>
    <n v="1382"/>
    <n v="3186"/>
    <n v="5143425"/>
    <n v="0.73201320132013203"/>
    <n v="7575"/>
    <n v="90.412135539795116"/>
    <n v="1"/>
    <n v="978"/>
    <n v="0.75601750547045954"/>
    <n v="1828"/>
    <n v="0.66792452830188676"/>
    <n v="4770"/>
    <n v="21961"/>
    <n v="4.999908929465871"/>
    <n v="0.22912246714350473"/>
    <n v="262323"/>
    <n v="0.21525753710139636"/>
    <n v="246449"/>
    <n v="0.42631559180122686"/>
    <n v="488090"/>
    <n v="1.6704471907227077E-2"/>
    <n v="19125"/>
    <n v="1.6693990669951954E-2"/>
    <n v="19113"/>
    <n v="9.5905941376693046E-2"/>
    <n v="109803"/>
    <n v="1"/>
    <n v="332947"/>
    <n v="7742.9534883720926"/>
    <n v="3682.5476802663575"/>
    <n v="0.3115019591259342"/>
    <n v="222680"/>
    <n v="5178.604651162791"/>
    <n v="0.20833723162594353"/>
    <n v="296055"/>
    <n v="6885"/>
    <n v="0.27698616449173125"/>
    <n v="217162"/>
    <n v="0.20317464475639102"/>
    <n v="1"/>
    <n v="1144903"/>
    <n v="1144903"/>
    <n v="76059"/>
    <n v="262323"/>
    <n v="325983.19247467438"/>
    <n v="730756.21468926559"/>
    <n v="1319062.4071639399"/>
    <n v="0"/>
    <n v="79534.192474674375"/>
    <n v="242666.21468926559"/>
    <n v="1.4787617200600766E-2"/>
    <n v="1.6244434929009909E-2"/>
    <n v="1.4568177284091429E-3"/>
    <n v="3765055"/>
    <n v="0.73201320132013203"/>
    <n v="378945.53651938681"/>
    <n v="0.22259544953022548"/>
    <n v="0.20780783232962471"/>
    <n v="186.67267808836789"/>
    <n v="0.27492294269273621"/>
    <n v="9.5905941376693046E-2"/>
    <n v="-7493.0327247427895"/>
    <n v="83552.032724742792"/>
    <n v="2.0384611573694942"/>
    <n v="1.0246034024133157"/>
    <n v="0.77765408144257731"/>
    <n v="134.81892778993435"/>
    <n v="0.1896772040950194"/>
    <n v="3274.505111868425"/>
    <n v="5178.604651162791"/>
    <n v="61.330262435393479"/>
    <n v="6.8959422903516678"/>
    <n v="4.999908929465871"/>
  </r>
  <r>
    <x v="1"/>
    <s v="SEA"/>
    <s v="Washington"/>
    <s v="LAX"/>
    <s v="California"/>
    <s v="SEALAX"/>
    <s v="A320"/>
    <n v="160.66666666666666"/>
    <x v="202"/>
    <n v="954"/>
    <n v="120.46666666666667"/>
    <n v="30"/>
    <n v="3614"/>
    <n v="15.766666666666667"/>
    <n v="473"/>
    <n v="657"/>
    <n v="2485"/>
    <n v="4598280"/>
    <n v="0.74979253112033195"/>
    <n v="4820"/>
    <n v="79.94616104868912"/>
    <n v="0.79495798319327726"/>
    <n v="595"/>
    <n v="0.59673024523160767"/>
    <n v="1101"/>
    <n v="0.79545454545454541"/>
    <n v="3124"/>
    <n v="0"/>
    <e v="#DIV/0!"/>
    <n v="0.19961161225374455"/>
    <n v="125712"/>
    <n v="0.18248825389062581"/>
    <n v="114928"/>
    <n v="0.55871943193131601"/>
    <n v="351872"/>
    <n v="2.7620624881903765E-2"/>
    <n v="17395"/>
    <n v="3.1560077042409845E-2"/>
    <n v="19876"/>
    <n v="0"/>
    <n v="0"/>
    <n v="1"/>
    <n v="328759"/>
    <n v="10958.633333333333"/>
    <n v="4112.2549937047997"/>
    <n v="0.34997631403858948"/>
    <n v="171323"/>
    <n v="5710.7666666666664"/>
    <n v="0.18237977378576181"/>
    <n v="190706"/>
    <n v="6356.8666666666668"/>
    <n v="0.20301370592149034"/>
    <n v="248587"/>
    <n v="0.26463020625415834"/>
    <n v="1"/>
    <n v="629783"/>
    <n v="-939375"/>
    <n v="-309592"/>
    <n v="158136.65961945034"/>
    <n v="192596.23744292237"/>
    <n v="442353.37142857147"/>
    <n v="793086.26849094417"/>
    <n v="32424.659619450336"/>
    <n v="77668.237442922371"/>
    <n v="90481.371428571467"/>
    <n v="-6.7327783432065899E-2"/>
    <n v="-6.5873803041637716E-2"/>
    <n v="1.4539803904281834E-3"/>
    <n v="3447756"/>
    <n v="0.74979253112033195"/>
    <n v="210160.0160486995"/>
    <n v="0.13696055916560104"/>
    <n v="0.20428834259766696"/>
    <n v="174.26203652462647"/>
    <n v="0.18266460851637994"/>
    <n v="0"/>
    <n v="-6685.8089496981393"/>
    <n v="-302906.19105030189"/>
    <n v="1.7187379164238605"/>
    <n v="0.84915782878896595"/>
    <n v="0.91627022094467081"/>
    <n v="104.38510445049954"/>
    <n v="0.39471849827639044"/>
    <n v="2385.4303633648587"/>
    <n v="5710.7666666666664"/>
    <n v="45.205422656867633"/>
    <n v="10.312949640287769"/>
    <e v="#DIV/0!"/>
  </r>
  <r>
    <x v="3"/>
    <s v="OGG"/>
    <s v="Hawaii"/>
    <s v="SFO"/>
    <s v="California"/>
    <s v="OGGSFO"/>
    <s v="737-Max 9"/>
    <n v="173.4375"/>
    <x v="149"/>
    <n v="2338"/>
    <n v="137.125"/>
    <n v="16"/>
    <n v="2194"/>
    <n v="16.6875"/>
    <n v="267"/>
    <n v="428"/>
    <n v="1499"/>
    <n v="6487950"/>
    <n v="0.79063063063063066"/>
    <n v="2775"/>
    <n v="74.991179138322011"/>
    <n v="0.74789915966386555"/>
    <n v="357"/>
    <n v="0.64167916041979012"/>
    <n v="667"/>
    <n v="0.85559360730593603"/>
    <n v="1752"/>
    <n v="80"/>
    <n v="4.9749999999999996"/>
    <n v="0.20671137956958585"/>
    <n v="111632"/>
    <n v="0.20027109203426424"/>
    <n v="108154"/>
    <n v="0.56731748506586577"/>
    <n v="306373"/>
    <n v="1.6637718086505025E-2"/>
    <n v="8985"/>
    <n v="8.3253400686618354E-3"/>
    <n v="4496"/>
    <n v="7.3698517511730651E-4"/>
    <n v="398"/>
    <n v="1"/>
    <n v="254570"/>
    <n v="15910.625"/>
    <n v="3394.6659183801203"/>
    <n v="0.34545649462823769"/>
    <n v="81213"/>
    <n v="5075.8125"/>
    <n v="0.11020763757804559"/>
    <n v="221003"/>
    <n v="13812.6875"/>
    <n v="0.29990541572975765"/>
    <n v="180123"/>
    <n v="0.24443045206395905"/>
    <n v="1"/>
    <n v="540038"/>
    <n v="540038"/>
    <n v="-196871"/>
    <n v="149260.76404494382"/>
    <n v="168548.40654205607"/>
    <n v="358082.38559039362"/>
    <n v="675891.55617739353"/>
    <n v="37628.764044943819"/>
    <n v="60394.406542056066"/>
    <n v="51709.38559039362"/>
    <n v="-3.0344099445895854E-2"/>
    <n v="-2.8901689322345717E-2"/>
    <n v="1.442410123550137E-3"/>
    <n v="5129572"/>
    <n v="0.79063063063063066"/>
    <n v="142903.75569735642"/>
    <n v="8.3237077967616896E-2"/>
    <n v="0.11358117741351274"/>
    <n v="245.96171376481314"/>
    <n v="0.10520175952301675"/>
    <n v="7.3698517511730651E-4"/>
    <n v="-9358.284761087094"/>
    <n v="-187512.7152389129"/>
    <n v="1.6497682749326879"/>
    <n v="0.85549841759629308"/>
    <n v="0.92261146193624599"/>
    <n v="162.14992503748127"/>
    <n v="0.33353763994385582"/>
    <n v="2947.0532739905007"/>
    <n v="5075.8125"/>
    <n v="29.256774266119276"/>
    <n v="6.1444849589790334"/>
    <n v="4.9749999999999996"/>
  </r>
  <r>
    <x v="3"/>
    <s v="ANC"/>
    <s v="Alaska"/>
    <s v="SEA"/>
    <s v="Washington"/>
    <s v="ANCSEA"/>
    <s v="E175"/>
    <n v="76"/>
    <x v="203"/>
    <n v="1448"/>
    <n v="64.928571428571431"/>
    <n v="14"/>
    <n v="909"/>
    <n v="8.5714285714285712"/>
    <n v="120"/>
    <n v="216"/>
    <n v="574"/>
    <n v="1540672"/>
    <n v="0.85432330827067671"/>
    <n v="1064"/>
    <n v="48.032343417522434"/>
    <n v="0.8571428571428571"/>
    <n v="140"/>
    <n v="0.8571428571428571"/>
    <n v="252"/>
    <n v="0.85416666666666663"/>
    <n v="672"/>
    <n v="2533"/>
    <n v="4.999210422424003"/>
    <n v="0.19590780925574458"/>
    <n v="39534"/>
    <n v="0.22859875420591777"/>
    <n v="46131"/>
    <n v="0.48711341483357201"/>
    <n v="98299"/>
    <n v="1.70962195055476E-2"/>
    <n v="3450"/>
    <n v="8.5332434749428882E-3"/>
    <n v="1722"/>
    <n v="6.2750558724275152E-2"/>
    <n v="12663"/>
    <n v="1"/>
    <n v="77121"/>
    <n v="5508.6428571428569"/>
    <n v="1605.605608904476"/>
    <n v="0.3125065847590181"/>
    <n v="37969"/>
    <n v="2712.0714285714284"/>
    <n v="0.15385644009692764"/>
    <n v="88060"/>
    <n v="6290"/>
    <n v="0.35683315638903973"/>
    <n v="43632"/>
    <n v="0.17680381875501455"/>
    <n v="1"/>
    <n v="201799"/>
    <n v="201799"/>
    <n v="-44983"/>
    <n v="46123"/>
    <n v="53819.5"/>
    <n v="115081.75609756098"/>
    <n v="215024.25609756098"/>
    <n v="6589"/>
    <n v="7688.5"/>
    <n v="16782.756097560981"/>
    <n v="-2.919699975075811E-2"/>
    <n v="-2.7756985444498013E-2"/>
    <n v="1.440014306260097E-3"/>
    <n v="1316232"/>
    <n v="0.85432330827067671"/>
    <n v="32250.913091309136"/>
    <n v="0.13098115627466456"/>
    <n v="0.16017815602542268"/>
    <n v="208.07040704070408"/>
    <n v="0.14369503248667409"/>
    <n v="6.2750558724275152E-2"/>
    <n v="-2218.5897212543559"/>
    <n v="-42764.410278745643"/>
    <n v="1.6332456350155466"/>
    <n v="1.0587687446094525"/>
    <n v="0.84603554680988313"/>
    <n v="183.0595238095238"/>
    <n v="0.21621514477276893"/>
    <n v="1833.347984597297"/>
    <n v="2712.0714285714284"/>
    <n v="18.924748103553746"/>
    <n v="5.6897689768976898"/>
    <n v="4.999210422424003"/>
  </r>
  <r>
    <x v="5"/>
    <s v="LAX"/>
    <s v="California"/>
    <s v="HNL"/>
    <s v="Hawaii"/>
    <s v="LAXHNL"/>
    <s v="737-Max 9"/>
    <n v="178"/>
    <x v="123"/>
    <n v="2556"/>
    <n v="165.33333333333334"/>
    <n v="6"/>
    <n v="992"/>
    <n v="22.166666666666668"/>
    <n v="133"/>
    <n v="213"/>
    <n v="646"/>
    <n v="2729808"/>
    <n v="0.92883895131086147"/>
    <n v="1068"/>
    <n v="34.390011750881314"/>
    <n v="0.96376811594202894"/>
    <n v="138"/>
    <n v="0.82558139534883723"/>
    <n v="258"/>
    <n v="0.96130952380952384"/>
    <n v="672"/>
    <n v="2350"/>
    <n v="5"/>
    <n v="0.20602972218076374"/>
    <n v="67641"/>
    <n v="0.20123847496398189"/>
    <n v="66068"/>
    <n v="0.53334835991922191"/>
    <n v="175102"/>
    <n v="1.1787747443703606E-2"/>
    <n v="3870"/>
    <n v="1.1806023021135705E-2"/>
    <n v="3876"/>
    <n v="3.5789672471193121E-2"/>
    <n v="11750"/>
    <n v="1"/>
    <n v="116742"/>
    <n v="19457"/>
    <n v="3394.648447510584"/>
    <n v="0.35149489657664168"/>
    <n v="31437"/>
    <n v="5239.5"/>
    <n v="9.4652696233402583E-2"/>
    <n v="101349"/>
    <n v="16891.5"/>
    <n v="0.3051485863968928"/>
    <n v="82602"/>
    <n v="0.24870382079306297"/>
    <n v="1"/>
    <n v="328307"/>
    <n v="328307"/>
    <n v="-3823"/>
    <n v="70183.894736842107"/>
    <n v="80026.028169014084"/>
    <n v="182149.44891640867"/>
    <n v="332359.37182226486"/>
    <n v="2542.8947368421068"/>
    <n v="13958.028169014084"/>
    <n v="7047.4489164086699"/>
    <n v="-1.4004647945936124E-3"/>
    <n v="3.7265857908007963E-5"/>
    <n v="1.4377306525016204E-3"/>
    <n v="2535552"/>
    <n v="0.92883895131086147"/>
    <n v="24252.350806451577"/>
    <n v="0.12026743272786951"/>
    <n v="0.12166789752246311"/>
    <n v="319.10987903225805"/>
    <n v="0.12484737051340299"/>
    <n v="3.5789672471193121E-2"/>
    <n v="-3924.7286370441434"/>
    <n v="101.7286370441434"/>
    <n v="1.6951550357310148"/>
    <n v="0.88562515809888376"/>
    <n v="0.901156717677988"/>
    <n v="256.07751937984494"/>
    <n v="0.25159987450770166"/>
    <n v="2947.0475536375102"/>
    <n v="5239.5"/>
    <n v="28.845584793223516"/>
    <n v="7.808467741935484"/>
    <n v="5"/>
  </r>
  <r>
    <x v="2"/>
    <s v="LAX"/>
    <s v="California"/>
    <s v="OGG"/>
    <s v="Hawaii"/>
    <s v="LAXOGG"/>
    <s v="A330-200"/>
    <n v="282.66666666666669"/>
    <x v="172"/>
    <n v="2486"/>
    <n v="237.2"/>
    <n v="15"/>
    <n v="3558"/>
    <n v="29.133333333333333"/>
    <n v="437"/>
    <n v="696"/>
    <n v="2425"/>
    <n v="10540640"/>
    <n v="0.83915094339622642"/>
    <n v="4240"/>
    <n v="86.268127705627705"/>
    <n v="0.79599271402550087"/>
    <n v="549"/>
    <n v="0.6810176125244618"/>
    <n v="1022"/>
    <n v="0.90857999250655674"/>
    <n v="2669"/>
    <n v="190828"/>
    <n v="5.9999842790366191"/>
    <n v="0.10433561941452225"/>
    <n v="238436"/>
    <n v="9.1633450445219158E-2"/>
    <n v="209408"/>
    <n v="0.29134079471259305"/>
    <n v="665795"/>
    <n v="7.4279770653823884E-3"/>
    <n v="16975"/>
    <n v="4.2445583230756511E-3"/>
    <n v="9700"/>
    <n v="0.50101760003920748"/>
    <n v="1144965"/>
    <n v="1"/>
    <n v="427903"/>
    <n v="28526.866666666665"/>
    <n v="4960.1516965817464"/>
    <n v="0.31073280579081636"/>
    <n v="123445"/>
    <n v="8229.6666666666661"/>
    <n v="8.9642772335896972E-2"/>
    <n v="439952"/>
    <n v="29330.133333333335"/>
    <n v="0.31948249807381868"/>
    <n v="385777"/>
    <n v="0.28014192379946801"/>
    <n v="1"/>
    <n v="2285279"/>
    <n v="-1377077"/>
    <n v="908202"/>
    <n v="299545.45537757437"/>
    <n v="307492.7816091954"/>
    <n v="732786.33195876295"/>
    <n v="1339824.5689455327"/>
    <n v="61109.45537757437"/>
    <n v="98084.781609195401"/>
    <n v="66991.331958762952"/>
    <n v="8.6161940830917286E-2"/>
    <n v="8.7592502725612698E-2"/>
    <n v="1.4305618946954118E-3"/>
    <n v="8845188"/>
    <n v="0.83915094339622642"/>
    <n v="218576.2079820123"/>
    <n v="0.21680647474916134"/>
    <n v="0.13064453391824404"/>
    <n v="320.49297358066332"/>
    <n v="0.12891913659720969"/>
    <n v="0.50101760003920748"/>
    <n v="-15079.037929702181"/>
    <n v="923281.0379297022"/>
    <n v="1.6535636167597718"/>
    <n v="0.78012428600794048"/>
    <n v="0.94975891873314722"/>
    <n v="204.90019569471625"/>
    <n v="0.16880958517537684"/>
    <n v="5099.8208921520354"/>
    <n v="8229.6666666666661"/>
    <n v="41.243505505775495"/>
    <n v="7.4971894322653174"/>
    <n v="5.9999842790366191"/>
  </r>
  <r>
    <x v="1"/>
    <s v="SFO"/>
    <s v="California"/>
    <s v="YVR"/>
    <s v="British Columbia"/>
    <s v="SFOYVR"/>
    <s v="737-Max 9"/>
    <n v="179"/>
    <x v="56"/>
    <n v="800"/>
    <n v="164.38888888888889"/>
    <n v="18"/>
    <n v="2959"/>
    <n v="22.5"/>
    <n v="405"/>
    <n v="567"/>
    <n v="1987"/>
    <n v="2577600"/>
    <n v="0.91837368094351335"/>
    <n v="3222"/>
    <n v="19.162578397212542"/>
    <n v="0.97826086956521741"/>
    <n v="414"/>
    <n v="0.73255813953488369"/>
    <n v="774"/>
    <n v="0.97689282202556538"/>
    <n v="2034"/>
    <n v="1701"/>
    <n v="5.9982363315696645"/>
    <n v="0.1923049175766133"/>
    <n v="149274"/>
    <n v="0.18469769503089267"/>
    <n v="143369"/>
    <n v="0.57145120813773131"/>
    <n v="443581"/>
    <n v="1.7923672697478601E-2"/>
    <n v="13913"/>
    <n v="2.0478308143399689E-2"/>
    <n v="15896"/>
    <n v="1.3144198413884436E-2"/>
    <n v="10203"/>
    <n v="0.99999999999999989"/>
    <n v="84264"/>
    <n v="4681.333333333333"/>
    <n v="4397.3205616347195"/>
    <n v="0.27418530871227526"/>
    <n v="118396"/>
    <n v="6577.5555555555557"/>
    <n v="0.38524688847311478"/>
    <n v="45352"/>
    <n v="2519.5555555555557"/>
    <n v="0.14757016188074515"/>
    <n v="59313"/>
    <n v="0.19299764093386479"/>
    <n v="1"/>
    <n v="776236"/>
    <n v="-307325"/>
    <n v="468911"/>
    <n v="152591.20000000001"/>
    <n v="195710.06349206349"/>
    <n v="454073.35379969806"/>
    <n v="802374.61729176156"/>
    <n v="3317.2000000000116"/>
    <n v="52341.063492063491"/>
    <n v="10492.353799698059"/>
    <n v="0.18191767535692116"/>
    <n v="0.18334343354049765"/>
    <n v="1.4257581835764865E-3"/>
    <n v="2367200"/>
    <n v="0.91837368094351335"/>
    <n v="68086.069280162221"/>
    <n v="0.30114680322780879"/>
    <n v="0.11922912787088764"/>
    <n v="258.88239270023655"/>
    <n v="0.3236029908752957"/>
    <n v="1.3144198413884436E-2"/>
    <n v="-3675.0342939867533"/>
    <n v="472586.03429398674"/>
    <n v="1.5779723704127855"/>
    <n v="0.81064341767571246"/>
    <n v="0.95441565062345413"/>
    <n v="185.23126614987081"/>
    <n v="7.6411039941461104E-2"/>
    <n v="2366.6961230330603"/>
    <n v="6577.5555555555557"/>
    <n v="154.41554568827894"/>
    <n v="10.074011490368367"/>
    <n v="5.9982363315696645"/>
  </r>
  <r>
    <x v="5"/>
    <s v="LAX"/>
    <s v="California"/>
    <s v="SFO"/>
    <s v="California"/>
    <s v="LAXSFO"/>
    <s v="737-900"/>
    <n v="176"/>
    <x v="204"/>
    <n v="337"/>
    <n v="154.7741935483871"/>
    <n v="31"/>
    <n v="4798"/>
    <n v="18.258064516129032"/>
    <n v="566"/>
    <n v="1058"/>
    <n v="3174"/>
    <n v="1838672"/>
    <n v="0.87939882697947214"/>
    <n v="5456"/>
    <n v="40.764003436426115"/>
    <n v="0.80626780626780625"/>
    <n v="702"/>
    <n v="0.80640243902439024"/>
    <n v="1312"/>
    <n v="0.92187046180656407"/>
    <n v="3443"/>
    <n v="5197"/>
    <n v="4.9996151625938037"/>
    <n v="0.16316329444263677"/>
    <n v="98285"/>
    <n v="0.20648702130909138"/>
    <n v="124382"/>
    <n v="0.53980928728426947"/>
    <n v="325166"/>
    <n v="3.1600074372646801E-2"/>
    <n v="19035"/>
    <n v="1.5805847549354882E-2"/>
    <n v="9521"/>
    <n v="4.3134475042000624E-2"/>
    <n v="25983"/>
    <n v="0.99999999999999989"/>
    <n v="150115"/>
    <n v="4842.4193548387093"/>
    <n v="3682.5382039355691"/>
    <n v="0.27731542632293582"/>
    <n v="159806"/>
    <n v="5155.0322580645161"/>
    <n v="0.2952181262296445"/>
    <n v="133482"/>
    <n v="4305.8709677419356"/>
    <n v="0.24658840046922773"/>
    <n v="97912"/>
    <n v="0.18087804697819199"/>
    <n v="1"/>
    <n v="602372"/>
    <n v="602372"/>
    <n v="61057"/>
    <n v="121901.18374558304"/>
    <n v="154243.08506616257"/>
    <n v="352724.17706364207"/>
    <n v="628868.44587538764"/>
    <n v="23616.183745583039"/>
    <n v="29861.085066162574"/>
    <n v="27558.17706364207"/>
    <n v="3.3207119051141258E-2"/>
    <n v="3.4628822672636304E-2"/>
    <n v="1.4217036214950463E-3"/>
    <n v="1616926"/>
    <n v="0.87939882697947214"/>
    <n v="79046.26135889953"/>
    <n v="0.32761253774463306"/>
    <n v="0.29440541869349185"/>
    <n v="120.13109629012088"/>
    <n v="0.35647209581638245"/>
    <n v="4.3134475042000624E-2"/>
    <n v="-2614.0466411415382"/>
    <n v="63671.04664114154"/>
    <n v="1.3946200165403828"/>
    <n v="0.94434234687328844"/>
    <n v="0.94074922721199461"/>
    <n v="94.803353658536579"/>
    <n v="0.1625440757538531"/>
    <n v="3274.5066418261176"/>
    <n v="5155.0322580645161"/>
    <n v="117.70188390555815"/>
    <n v="5.9516465193830763"/>
    <n v="4.9996151625938037"/>
  </r>
  <r>
    <x v="5"/>
    <s v="SEA"/>
    <s v="Washington"/>
    <s v="OGG"/>
    <s v="Hawaii"/>
    <s v="SEAOGG"/>
    <s v="A321"/>
    <n v="180.14285714285714"/>
    <x v="159"/>
    <n v="2640"/>
    <n v="164.14285714285714"/>
    <n v="7"/>
    <n v="1149"/>
    <n v="22.571428571428573"/>
    <n v="158"/>
    <n v="222"/>
    <n v="769"/>
    <n v="3329040"/>
    <n v="0.91118160190325137"/>
    <n v="1261"/>
    <n v="39.903137988362431"/>
    <n v="0.96932515337423308"/>
    <n v="163"/>
    <n v="0.72549019607843135"/>
    <n v="306"/>
    <n v="0.96973518284993698"/>
    <n v="793"/>
    <n v="3219"/>
    <n v="4.9993786890338612"/>
    <n v="0.2094997626632048"/>
    <n v="73265"/>
    <n v="0.18701853514586206"/>
    <n v="65403"/>
    <n v="0.53985542471848424"/>
    <n v="188795"/>
    <n v="1.3210795106858747E-2"/>
    <n v="4620"/>
    <n v="4.3978794100321978E-3"/>
    <n v="1538"/>
    <n v="4.6017602955557971E-2"/>
    <n v="16093"/>
    <n v="1"/>
    <n v="153658"/>
    <n v="21951.142857142859"/>
    <n v="3850.7748449461205"/>
    <n v="0.34992496305084975"/>
    <n v="40367"/>
    <n v="5766.7142857142853"/>
    <n v="9.1927663925559705E-2"/>
    <n v="148808"/>
    <n v="21258.285714285714"/>
    <n v="0.33888007068731113"/>
    <n v="96284"/>
    <n v="0.21926730233627939"/>
    <n v="1"/>
    <n v="349714"/>
    <n v="349714"/>
    <n v="-89403"/>
    <n v="75583.512658227846"/>
    <n v="90150.08108108108"/>
    <n v="194687.17165149545"/>
    <n v="360420.76539080439"/>
    <n v="2318.5126582278463"/>
    <n v="24747.08108108108"/>
    <n v="5892.171651495446"/>
    <n v="-2.6855489870953788E-2"/>
    <n v="-2.5441192596458335E-2"/>
    <n v="1.4142972744954525E-3"/>
    <n v="3033360"/>
    <n v="0.91118160190325137"/>
    <n v="32520.06266318541"/>
    <n v="0.10504950376084397"/>
    <n v="0.13190499363179775"/>
    <n v="290.35770234986944"/>
    <n v="0.10998397816282933"/>
    <n v="4.6017602955557971E-2"/>
    <n v="-4708.2521986863385"/>
    <n v="-84694.747801313657"/>
    <n v="1.7322320440492234"/>
    <n v="0.82370814771888912"/>
    <n v="0.91751763381840667"/>
    <n v="213.73529411764707"/>
    <n v="0.27532212036120945"/>
    <n v="3729.2305192488666"/>
    <n v="5766.7142857142853"/>
    <n v="28.794727881679396"/>
    <n v="5.3594429939077459"/>
    <n v="4.9993786890338612"/>
  </r>
  <r>
    <x v="4"/>
    <s v="GEG"/>
    <s v="Washington"/>
    <s v="SFO"/>
    <s v="California"/>
    <s v="GEGSFO"/>
    <s v="E175"/>
    <n v="73.625"/>
    <x v="197"/>
    <n v="732"/>
    <n v="64.25"/>
    <n v="16"/>
    <n v="1028"/>
    <n v="9.6875"/>
    <n v="155"/>
    <n v="191"/>
    <n v="682"/>
    <n v="862296"/>
    <n v="0.87266553480475384"/>
    <n v="1178"/>
    <n v="34.31877416860015"/>
    <n v="1"/>
    <n v="155"/>
    <n v="0.68458781362007171"/>
    <n v="279"/>
    <n v="0.91666666666666663"/>
    <n v="744"/>
    <n v="16"/>
    <n v="5"/>
    <n v="0.21835093150533474"/>
    <n v="31598"/>
    <n v="0.18460804909060755"/>
    <n v="26715"/>
    <n v="0.54462656863287084"/>
    <n v="78814"/>
    <n v="2.8297584167173422E-2"/>
    <n v="4095"/>
    <n v="2.3564044446901432E-2"/>
    <n v="3410"/>
    <n v="5.528221571120571E-4"/>
    <n v="80"/>
    <n v="1"/>
    <n v="55103"/>
    <n v="3443.9375"/>
    <n v="1605.6226172092215"/>
    <n v="0.28814738119143241"/>
    <n v="42037"/>
    <n v="2627.3125"/>
    <n v="0.21982199631860777"/>
    <n v="62918"/>
    <n v="3932.375"/>
    <n v="0.32901397255689424"/>
    <n v="31174"/>
    <n v="0.16301664993306558"/>
    <n v="1"/>
    <n v="144712"/>
    <n v="144712"/>
    <n v="-46520"/>
    <n v="31598"/>
    <n v="39023.481675392672"/>
    <n v="85978.909090909088"/>
    <n v="156600.39076630177"/>
    <n v="0"/>
    <n v="12308.481675392672"/>
    <n v="7164.9090909090883"/>
    <n v="-5.3948991993468601E-2"/>
    <n v="-5.2537542882149679E-2"/>
    <n v="1.4114491113189215E-3"/>
    <n v="752496"/>
    <n v="0.87266553480475384"/>
    <n v="21103.891050583654"/>
    <n v="0.16782172247117"/>
    <n v="0.22177071446463859"/>
    <n v="140.69260700389106"/>
    <n v="0.19220301503263806"/>
    <n v="5.528221571120571E-4"/>
    <n v="-1217.08692289386"/>
    <n v="-45302.913077106139"/>
    <n v="1.7512583225768814"/>
    <n v="0.82257080419367945"/>
    <n v="0.91002379789052013"/>
    <n v="95.752688172043008"/>
    <n v="0.21542097407264083"/>
    <n v="1833.3405409790719"/>
    <n v="2627.3125"/>
    <n v="29.954449857377632"/>
    <n v="7.3005836575875485"/>
    <n v="5"/>
  </r>
  <r>
    <x v="3"/>
    <s v="OGG"/>
    <s v="Hawaii"/>
    <s v="SEA"/>
    <s v="Washington"/>
    <s v="OGGSEA"/>
    <s v="A321"/>
    <n v="194"/>
    <x v="155"/>
    <n v="2640"/>
    <n v="158.66666666666666"/>
    <n v="12"/>
    <n v="1904"/>
    <n v="21.666666666666668"/>
    <n v="260"/>
    <n v="558"/>
    <n v="1086"/>
    <n v="6145920"/>
    <n v="0.81786941580756012"/>
    <n v="2328"/>
    <n v="67.250505050505041"/>
    <n v="0.8666666666666667"/>
    <n v="300"/>
    <n v="0.98936170212765961"/>
    <n v="564"/>
    <n v="0.74180327868852458"/>
    <n v="1464"/>
    <n v="83"/>
    <n v="4.975903614457831"/>
    <n v="0.20858158689182332"/>
    <n v="107300"/>
    <n v="0.29153018795669744"/>
    <n v="149971"/>
    <n v="0.48009727327686924"/>
    <n v="246975"/>
    <n v="1.2654856762961509E-2"/>
    <n v="6510"/>
    <n v="6.3332601127079257E-3"/>
    <n v="3258"/>
    <n v="8.0283499894056882E-4"/>
    <n v="413"/>
    <n v="1"/>
    <n v="258966"/>
    <n v="21580.5"/>
    <n v="3850.7666196040741"/>
    <n v="0.34688180627255361"/>
    <n v="74524"/>
    <n v="6210.333333333333"/>
    <n v="9.9823991298687034E-2"/>
    <n v="250792"/>
    <n v="20899.333333333332"/>
    <n v="0.33593283272208041"/>
    <n v="162272"/>
    <n v="0.21736136970667896"/>
    <n v="1"/>
    <n v="514427"/>
    <n v="514427"/>
    <n v="-232127"/>
    <n v="123807.6923076923"/>
    <n v="151583.59139784946"/>
    <n v="332938.6740331492"/>
    <n v="608329.95773869101"/>
    <n v="16507.692307692298"/>
    <n v="1612.5913978494646"/>
    <n v="85963.674033149204"/>
    <n v="-3.7769284338227641E-2"/>
    <n v="-3.6357996338238878E-2"/>
    <n v="1.4112879999887626E-3"/>
    <n v="5026560"/>
    <n v="0.81786941580756012"/>
    <n v="114465.30252100842"/>
    <n v="8.3702195928355719E-2"/>
    <n v="0.12147148026658336"/>
    <n v="269.96533613445376"/>
    <n v="0.10225959702062642"/>
    <n v="8.0283499894056882E-4"/>
    <n v="-8673.6631448909138"/>
    <n v="-223453.33685510908"/>
    <n v="1.6512733864026687"/>
    <n v="1.2276334052080795"/>
    <n v="0.77884750241929146"/>
    <n v="265.90602836879435"/>
    <n v="0.31544222989850845"/>
    <n v="3729.2210640151407"/>
    <n v="6210.333333333333"/>
    <n v="28.312055033194152"/>
    <n v="5.1302521008403366"/>
    <n v="4.975903614457831"/>
  </r>
  <r>
    <x v="2"/>
    <s v="LAX"/>
    <s v="California"/>
    <s v="SEA"/>
    <s v="Washington"/>
    <s v="LAXSEA"/>
    <s v="A320"/>
    <n v="160.5"/>
    <x v="205"/>
    <n v="954"/>
    <n v="114.75"/>
    <n v="32"/>
    <n v="3672"/>
    <n v="20"/>
    <n v="640"/>
    <n v="887"/>
    <n v="2146"/>
    <n v="4899744"/>
    <n v="0.71495327102803741"/>
    <n v="5136"/>
    <n v="89.03893805309734"/>
    <n v="1"/>
    <n v="640"/>
    <n v="0.74915540540540537"/>
    <n v="1184"/>
    <n v="0.64794685990338163"/>
    <n v="3312"/>
    <n v="80"/>
    <n v="5.9625000000000004"/>
    <n v="0.27940288538804547"/>
    <n v="187412"/>
    <n v="0.21454203372597311"/>
    <n v="143906"/>
    <n v="0.47336226573180529"/>
    <n v="317512"/>
    <n v="2.2385089130373206E-2"/>
    <n v="15015"/>
    <n v="9.5965913241566649E-3"/>
    <n v="6437"/>
    <n v="7.1113469964622169E-4"/>
    <n v="477"/>
    <n v="1"/>
    <n v="366151"/>
    <n v="11442.21875"/>
    <n v="4112.2570417635716"/>
    <n v="0.35217358267712751"/>
    <n v="184281"/>
    <n v="5758.78125"/>
    <n v="0.17724627268346593"/>
    <n v="212396"/>
    <n v="6637.375"/>
    <n v="0.20428801305005631"/>
    <n v="276861"/>
    <n v="0.26629213158935028"/>
    <n v="1"/>
    <n v="670759"/>
    <n v="-1039689"/>
    <n v="-368930"/>
    <n v="187412"/>
    <n v="192090.98534385569"/>
    <n v="490027.83970177075"/>
    <n v="869530.82504562638"/>
    <n v="0"/>
    <n v="48184.985343855689"/>
    <n v="172515.83970177075"/>
    <n v="-7.5295770554543257E-2"/>
    <n v="-7.3888166242424946E-2"/>
    <n v="1.4076043121183102E-3"/>
    <n v="3503088"/>
    <n v="0.71495327102803741"/>
    <n v="267236.6143790849"/>
    <n v="0.13689674399315557"/>
    <n v="0.21219251454769883"/>
    <n v="182.53867102396515"/>
    <n v="0.19134032602092782"/>
    <n v="7.1113469964622169E-4"/>
    <n v="-6896.9007826758261"/>
    <n v="-362033.09921732417"/>
    <n v="2.3179897661945348"/>
    <n v="0.96210238720757657"/>
    <n v="0.75886392608143938"/>
    <n v="121.54222972972973"/>
    <n v="0.41275778632862176"/>
    <n v="2385.4282704196235"/>
    <n v="5758.78125"/>
    <n v="41.240384041982232"/>
    <n v="5.8420479302832247"/>
    <n v="5.9625000000000004"/>
  </r>
  <r>
    <x v="5"/>
    <s v="SFO"/>
    <s v="California"/>
    <s v="SEA"/>
    <s v="Washington"/>
    <s v="SFOSEA"/>
    <s v="737-900"/>
    <n v="178.1"/>
    <x v="182"/>
    <n v="679"/>
    <n v="135.27500000000001"/>
    <n v="40"/>
    <n v="5411"/>
    <n v="22.375"/>
    <n v="895"/>
    <n v="1493"/>
    <n v="3024"/>
    <n v="4837196"/>
    <n v="0.75954519932622122"/>
    <n v="7124"/>
    <n v="86.014176018901367"/>
    <n v="0.97282608695652173"/>
    <n v="920"/>
    <n v="0.86802325581395345"/>
    <n v="1720"/>
    <n v="0.67439785905441574"/>
    <n v="4484"/>
    <n v="14502"/>
    <n v="4.9998620879878635"/>
    <n v="0.25007541144206047"/>
    <n v="271095"/>
    <n v="0.23299598820352879"/>
    <n v="252580"/>
    <n v="0.43052415333936622"/>
    <n v="466711"/>
    <n v="1.6728886871767341E-2"/>
    <n v="18135"/>
    <n v="2.7895315081458193E-3"/>
    <n v="3024"/>
    <n v="6.6886028635131309E-2"/>
    <n v="72508"/>
    <n v="1"/>
    <n v="316751"/>
    <n v="7918.7749999999996"/>
    <n v="3682.5441416818885"/>
    <n v="0.31219759803269315"/>
    <n v="209581"/>
    <n v="5239.5249999999996"/>
    <n v="0.20656820276270593"/>
    <n v="281654"/>
    <n v="7041.35"/>
    <n v="0.27760512919075286"/>
    <n v="206599"/>
    <n v="0.20362907001384803"/>
    <n v="1"/>
    <n v="1084053"/>
    <n v="1084053"/>
    <n v="69468"/>
    <n v="278667.48603351956"/>
    <n v="290982.98727394507"/>
    <n v="692041.04629629629"/>
    <n v="1261691.5196037609"/>
    <n v="7572.4860335195553"/>
    <n v="38402.987273945066"/>
    <n v="225330.04629629629"/>
    <n v="1.4361212570257645E-2"/>
    <n v="1.5763396395369139E-2"/>
    <n v="1.4021838251114943E-3"/>
    <n v="3674069"/>
    <n v="0.75954519932622122"/>
    <n v="320232.22786915535"/>
    <n v="0.22410772687317199"/>
    <n v="0.20974651430291433"/>
    <n v="186.94233967843283"/>
    <n v="0.27532008789165363"/>
    <n v="6.6886028635131309E-2"/>
    <n v="-6782.6379900940228"/>
    <n v="76250.637990094023"/>
    <n v="2.1195960354149137"/>
    <n v="1.0563064464552909"/>
    <n v="0.74868968767064648"/>
    <n v="146.84883720930233"/>
    <n v="0.19058016536091871"/>
    <n v="3274.5067503536552"/>
    <n v="5239.5249999999996"/>
    <n v="62.908235019433867"/>
    <n v="3.9103677693587136"/>
    <n v="4.9998620879878635"/>
  </r>
  <r>
    <x v="4"/>
    <s v="SEA"/>
    <s v="Washington"/>
    <s v="LAX"/>
    <s v="California"/>
    <s v="SEALAX"/>
    <s v="737-800"/>
    <n v="163.28"/>
    <x v="128"/>
    <n v="954"/>
    <n v="136.08000000000001"/>
    <n v="25"/>
    <n v="3402"/>
    <n v="21"/>
    <n v="525"/>
    <n v="888"/>
    <n v="1989"/>
    <n v="3894228"/>
    <n v="0.83341499265066143"/>
    <n v="4082"/>
    <n v="67.181647940074896"/>
    <n v="1"/>
    <n v="525"/>
    <n v="0.88800000000000001"/>
    <n v="1000"/>
    <n v="0.77786468517794294"/>
    <n v="2557"/>
    <n v="11918"/>
    <n v="4.9998321866084909"/>
    <n v="0.20298970120940477"/>
    <n v="169605"/>
    <n v="0.25310489686248933"/>
    <n v="211478"/>
    <n v="0.45353695536392852"/>
    <n v="378946"/>
    <n v="1.4290245172254903E-2"/>
    <n v="11940"/>
    <n v="4.7610213815100508E-3"/>
    <n v="3978"/>
    <n v="7.1317180010412484E-2"/>
    <n v="59588"/>
    <n v="1.0000000000000002"/>
    <n v="247399"/>
    <n v="9895.9599999999991"/>
    <n v="3682.5384250871084"/>
    <n v="0.3256368305431207"/>
    <n v="130988"/>
    <n v="5239.5200000000004"/>
    <n v="0.17241184143501914"/>
    <n v="219987"/>
    <n v="8799.48"/>
    <n v="0.28955601858006502"/>
    <n v="161365"/>
    <n v="0.21239530944179513"/>
    <n v="1"/>
    <n v="835535"/>
    <n v="835535"/>
    <n v="75796"/>
    <n v="169605"/>
    <n v="238150.90090090089"/>
    <n v="487161.8511814982"/>
    <n v="894917.75208239909"/>
    <n v="0"/>
    <n v="26672.900900900888"/>
    <n v="108215.8511814982"/>
    <n v="1.9463678038368581E-2"/>
    <n v="2.0849202995637639E-2"/>
    <n v="1.3855249572690582E-3"/>
    <n v="3245508"/>
    <n v="0.83341499265066143"/>
    <n v="155098.16578483244"/>
    <n v="0.21455728837654087"/>
    <n v="0.1950936103381723"/>
    <n v="228.08553791887124"/>
    <n v="0.23908337308057781"/>
    <n v="7.1317180010412484E-2"/>
    <n v="-5395.5500832959633"/>
    <n v="81191.550083295966"/>
    <n v="1.7350907098845665"/>
    <n v="1.1358161280687973"/>
    <n v="0.79595668722792534"/>
    <n v="211.47800000000001"/>
    <n v="0.19312775646741309"/>
    <n v="3274.5103275261331"/>
    <n v="5239.5200000000004"/>
    <n v="50.638829268292689"/>
    <n v="4.6790123456790127"/>
    <n v="4.9998321866084909"/>
  </r>
  <r>
    <x v="4"/>
    <s v="SFO"/>
    <s v="California"/>
    <s v="HNL"/>
    <s v="Hawaii"/>
    <s v="SFOHNL"/>
    <s v="737-Max 9"/>
    <n v="178"/>
    <x v="183"/>
    <n v="2399"/>
    <n v="169.8"/>
    <n v="5"/>
    <n v="849"/>
    <n v="19.600000000000001"/>
    <n v="98"/>
    <n v="209"/>
    <n v="543"/>
    <n v="2135110"/>
    <n v="0.95393258426966288"/>
    <n v="890"/>
    <n v="27.076342281879192"/>
    <n v="0.85217391304347823"/>
    <n v="115"/>
    <n v="0.97209302325581393"/>
    <n v="215"/>
    <n v="0.96964285714285714"/>
    <n v="560"/>
    <n v="4403"/>
    <n v="5"/>
    <n v="0.16391267138120169"/>
    <n v="47307"/>
    <n v="0.21778102705718078"/>
    <n v="62854"/>
    <n v="0.52886757607991375"/>
    <n v="152637"/>
    <n v="1.1278156411224798E-2"/>
    <n v="3255"/>
    <n v="1.8814251709047818E-3"/>
    <n v="543"/>
    <n v="7.6279143899574173E-2"/>
    <n v="22015"/>
    <n v="0.99999999999999989"/>
    <n v="91915"/>
    <n v="18383"/>
    <n v="3394.6608830364062"/>
    <n v="0.34956112328100281"/>
    <n v="26198"/>
    <n v="5239.6000000000004"/>
    <n v="9.963338201290009E-2"/>
    <n v="79796"/>
    <n v="15959.2"/>
    <n v="0.30347146160399174"/>
    <n v="65035"/>
    <n v="0.24733403310210539"/>
    <n v="1"/>
    <n v="288611"/>
    <n v="288611"/>
    <n v="25667"/>
    <n v="55513.316326530614"/>
    <n v="64658.42105263158"/>
    <n v="157415.69060773481"/>
    <n v="277587.427986897"/>
    <n v="8206.3163265306139"/>
    <n v="1804.4210526315801"/>
    <n v="4778.6906077348103"/>
    <n v="1.2021394682241195E-2"/>
    <n v="1.3406749814941339E-2"/>
    <n v="1.3853551327001438E-3"/>
    <n v="2036751"/>
    <n v="0.95393258426966288"/>
    <n v="12874.482921083632"/>
    <n v="0.13517383179320971"/>
    <n v="0.12315243711096852"/>
    <n v="314.0117785630153"/>
    <n v="0.13089277972614227"/>
    <n v="7.6279143899574173E-2"/>
    <n v="-2957.8855973794007"/>
    <n v="28624.885597379402"/>
    <n v="1.3931424268002832"/>
    <n v="0.99006204606349879"/>
    <n v="0.92308085895413428"/>
    <n v="292.34418604651165"/>
    <n v="0.22533791158341157"/>
    <n v="2947.0745778466307"/>
    <n v="5239.6000000000004"/>
    <n v="31.355786212238577"/>
    <n v="4.4734982332155475"/>
    <n v="5"/>
  </r>
  <r>
    <x v="0"/>
    <s v="LAX"/>
    <s v="California"/>
    <s v="OGG"/>
    <s v="Hawaii"/>
    <s v="LAXOGG"/>
    <s v="A330-200"/>
    <n v="268.73333333333335"/>
    <x v="172"/>
    <n v="2486"/>
    <n v="222.2"/>
    <n v="15"/>
    <n v="3333"/>
    <n v="34.799999999999997"/>
    <n v="522"/>
    <n v="687"/>
    <n v="2124"/>
    <n v="10021066"/>
    <n v="0.82684197469610521"/>
    <n v="4031"/>
    <n v="82.025432900432904"/>
    <n v="1"/>
    <n v="522"/>
    <n v="0.70679012345679015"/>
    <n v="972"/>
    <n v="0.83687943262411346"/>
    <n v="2538"/>
    <n v="193784"/>
    <n v="5.9999793584609664"/>
    <n v="0.11204583835087394"/>
    <n v="251594"/>
    <n v="0.10277689698662544"/>
    <n v="230781"/>
    <n v="0.25696784973742526"/>
    <n v="577010"/>
    <n v="6.6244896359581307E-3"/>
    <n v="14875"/>
    <n v="3.7836412737546404E-3"/>
    <n v="8496"/>
    <n v="0.51780128401536263"/>
    <n v="1162700"/>
    <n v="0.99999999999999989"/>
    <n v="406859"/>
    <n v="27123.933333333334"/>
    <n v="4960.1566930328599"/>
    <n v="0.31073309545485095"/>
    <n v="117374"/>
    <n v="7824.9333333333334"/>
    <n v="8.9642815682872135E-2"/>
    <n v="418315"/>
    <n v="27887.666666666668"/>
    <n v="0.3194824615535013"/>
    <n v="366804"/>
    <n v="0.28014162730877562"/>
    <n v="1"/>
    <n v="2245456"/>
    <n v="-1309352"/>
    <n v="936104"/>
    <n v="251594"/>
    <n v="326519.84279475984"/>
    <n v="689478.05084745761"/>
    <n v="1267591.8936422174"/>
    <n v="0"/>
    <n v="95738.842794759839"/>
    <n v="112468.05084745761"/>
    <n v="9.3413614878896115E-2"/>
    <n v="9.4798742925767357E-2"/>
    <n v="1.3851280468712424E-3"/>
    <n v="8285838"/>
    <n v="0.82684197469610521"/>
    <n v="226751.7815781578"/>
    <n v="0.22407356662454872"/>
    <n v="0.13065995174565262"/>
    <n v="324.85928592859284"/>
    <n v="0.13067549715550797"/>
    <n v="0.51780128401536263"/>
    <n v="-13880.45957614783"/>
    <n v="949984.45957614784"/>
    <n v="1.8344103027895331"/>
    <n v="0.90365049323690427"/>
    <n v="0.86528350769014695"/>
    <n v="237.42901234567901"/>
    <n v="0.16335390228087301"/>
    <n v="5099.8206922939908"/>
    <n v="7824.9333333333334"/>
    <n v="40.633738611849616"/>
    <n v="7.0120012001200118"/>
    <n v="5.9999793584609664"/>
  </r>
  <r>
    <x v="0"/>
    <s v="SEA"/>
    <s v="Washington"/>
    <s v="LAX"/>
    <s v="California"/>
    <s v="SEALAX"/>
    <s v="A321"/>
    <n v="194"/>
    <x v="177"/>
    <n v="954"/>
    <n v="163"/>
    <n v="17"/>
    <n v="2771"/>
    <n v="25"/>
    <n v="425"/>
    <n v="799"/>
    <n v="1547"/>
    <n v="3146292"/>
    <n v="0.84020618556701032"/>
    <n v="3298"/>
    <n v="45.683520599250926"/>
    <n v="1"/>
    <n v="425"/>
    <n v="1"/>
    <n v="799"/>
    <n v="0.74590163934426235"/>
    <n v="2074"/>
    <n v="2491"/>
    <n v="6"/>
    <n v="0.20254132396390642"/>
    <n v="101457"/>
    <n v="0.29192885091431764"/>
    <n v="146233"/>
    <n v="0.43244829513694799"/>
    <n v="216622"/>
    <n v="2.1626207777689054E-2"/>
    <n v="10833"/>
    <n v="2.1618222470653998E-2"/>
    <n v="10829"/>
    <n v="2.9837099736484868E-2"/>
    <n v="14946"/>
    <n v="1"/>
    <n v="206444"/>
    <n v="12143.764705882353"/>
    <n v="4519.0037302725977"/>
    <n v="0.35321089929817717"/>
    <n v="118211"/>
    <n v="6953.588235294118"/>
    <n v="0.20225055519626059"/>
    <n v="118916"/>
    <n v="6995.0588235294117"/>
    <n v="0.20345675970695218"/>
    <n v="140907"/>
    <n v="0.24108178579861003"/>
    <n v="1"/>
    <n v="500920"/>
    <n v="-584478"/>
    <n v="-83558"/>
    <n v="101457"/>
    <n v="146233"/>
    <n v="290416.30769230769"/>
    <n v="538106.30769230775"/>
    <n v="0"/>
    <n v="0"/>
    <n v="73794.307692307688"/>
    <n v="-2.655761130880414E-2"/>
    <n v="-2.5177942279686925E-2"/>
    <n v="1.3796690291172156E-3"/>
    <n v="2643534"/>
    <n v="0.84020618556701032"/>
    <n v="92424.503067484708"/>
    <n v="0.15920963470650532"/>
    <n v="0.18576724601530945"/>
    <n v="175.37856369541683"/>
    <n v="0.18383497242706168"/>
    <n v="2.9837099736484868E-2"/>
    <n v="-4340.841628959276"/>
    <n v="-79217.158371040729"/>
    <n v="1.6956406898809422"/>
    <n v="1.2999880307922076"/>
    <n v="0.74188151889953025"/>
    <n v="183.02002503128912"/>
    <n v="0.28129641459714128"/>
    <n v="2603.0393113342902"/>
    <n v="6953.588235294118"/>
    <n v="60.656445993031376"/>
    <n v="7.8173944424395527"/>
    <n v="6"/>
  </r>
  <r>
    <x v="2"/>
    <s v="GEG"/>
    <s v="Washington"/>
    <s v="LAX"/>
    <s v="California"/>
    <s v="GEGLAX"/>
    <s v="E175"/>
    <n v="67.8125"/>
    <x v="175"/>
    <n v="945"/>
    <n v="59.25"/>
    <n v="16"/>
    <n v="948"/>
    <n v="9.6875"/>
    <n v="155"/>
    <n v="238"/>
    <n v="556"/>
    <n v="1025325"/>
    <n v="0.87373271889400916"/>
    <n v="1085"/>
    <n v="42.298257839721259"/>
    <n v="1"/>
    <n v="155"/>
    <n v="0.8530465949820788"/>
    <n v="279"/>
    <n v="0.85407066052227343"/>
    <n v="651"/>
    <n v="0"/>
    <e v="#DIV/0!"/>
    <n v="0.23614979712687795"/>
    <n v="43069"/>
    <n v="0.23939028402237086"/>
    <n v="43660"/>
    <n v="0.48183463099024015"/>
    <n v="87877"/>
    <n v="2.1301677815549952E-2"/>
    <n v="3885"/>
    <n v="2.1323610044961069E-2"/>
    <n v="3889"/>
    <n v="0"/>
    <n v="0"/>
    <n v="1"/>
    <n v="105586"/>
    <n v="6599.125"/>
    <n v="2496.2257405515829"/>
    <n v="0.38089500550134375"/>
    <n v="50653"/>
    <n v="3165.8125"/>
    <n v="0.18272758427878286"/>
    <n v="58544"/>
    <n v="3659"/>
    <n v="0.21119388178423909"/>
    <n v="62422"/>
    <n v="0.22518352843563427"/>
    <n v="1"/>
    <n v="182380"/>
    <n v="-277205"/>
    <n v="-94825"/>
    <n v="43069"/>
    <n v="51181.26050420168"/>
    <n v="102891.95503597122"/>
    <n v="197142.21554017288"/>
    <n v="0"/>
    <n v="7521.2605042016803"/>
    <n v="15014.955035971216"/>
    <n v="-9.2482871284714607E-2"/>
    <n v="-9.1109147371554566E-2"/>
    <n v="1.3737239131600409E-3"/>
    <n v="895860"/>
    <n v="0.87373271889400916"/>
    <n v="26356.603375527426"/>
    <n v="0.17787530782922489"/>
    <n v="0.2703581791139395"/>
    <n v="192.38396624472574"/>
    <n v="0.20358091666108544"/>
    <n v="0"/>
    <n v="-1408.513471260806"/>
    <n v="-93416.486528739188"/>
    <n v="1.7266474233416951"/>
    <n v="0.97241153734057773"/>
    <n v="0.83881233558220603"/>
    <n v="156.48745519713262"/>
    <n v="0.34226340607522754"/>
    <n v="1384.0759168341624"/>
    <n v="3165.8125"/>
    <n v="22.41227058552176"/>
    <n v="8.2004219409282708"/>
    <e v="#DIV/0!"/>
  </r>
  <r>
    <x v="3"/>
    <s v="SFO"/>
    <s v="California"/>
    <s v="SEA"/>
    <s v="Washington"/>
    <s v="SFOSEA"/>
    <s v="A321"/>
    <n v="190"/>
    <x v="39"/>
    <n v="679"/>
    <n v="170"/>
    <n v="17"/>
    <n v="2890"/>
    <n v="25"/>
    <n v="425"/>
    <n v="799"/>
    <n v="1666"/>
    <n v="2193170"/>
    <n v="0.89473684210526316"/>
    <n v="3230"/>
    <n v="36.556024808033087"/>
    <n v="1"/>
    <n v="425"/>
    <n v="1"/>
    <n v="799"/>
    <n v="0.83050847457627119"/>
    <n v="2006"/>
    <n v="10210"/>
    <n v="5"/>
    <n v="0.20054852821924601"/>
    <n v="116484"/>
    <n v="0.24844919399408086"/>
    <n v="144306"/>
    <n v="0.43157256807965194"/>
    <n v="250669"/>
    <n v="1.719961365432392E-2"/>
    <n v="9990"/>
    <n v="1.4338176427748711E-2"/>
    <n v="8328"/>
    <n v="8.7891919624948564E-2"/>
    <n v="51050"/>
    <n v="1"/>
    <n v="140769"/>
    <n v="8280.5294117647063"/>
    <n v="3850.7742769959605"/>
    <n v="0.29895004650886214"/>
    <n v="105575"/>
    <n v="6210.2941176470586"/>
    <n v="0.22420881842005785"/>
    <n v="136326"/>
    <n v="8019.1764705882351"/>
    <n v="0.28951448145804221"/>
    <n v="88208"/>
    <n v="0.18732665361303777"/>
    <n v="1"/>
    <n v="580827"/>
    <n v="580827"/>
    <n v="109949"/>
    <n v="116484"/>
    <n v="144306"/>
    <n v="301825.93877551018"/>
    <n v="562615.93877551018"/>
    <n v="0"/>
    <n v="0"/>
    <n v="51156.938775510178"/>
    <n v="5.0132456672305384E-2"/>
    <n v="5.1504548982831737E-2"/>
    <n v="1.372092310526353E-3"/>
    <n v="1962310"/>
    <n v="0.89473684210526316"/>
    <n v="62326.705882352893"/>
    <n v="0.26483446335669375"/>
    <n v="0.21470200668438835"/>
    <n v="183.31384083044983"/>
    <n v="0.26997620151759916"/>
    <n v="8.7891919624948564E-2"/>
    <n v="-3009.2316926770691"/>
    <n v="112958.23169267707"/>
    <n v="1.730888301897122"/>
    <n v="1.14058933531537"/>
    <n v="0.78915333637923357"/>
    <n v="180.60826032540675"/>
    <n v="0.15186621834040084"/>
    <n v="3729.2348037263268"/>
    <n v="6210.2941176470586"/>
    <n v="79.056735932757391"/>
    <n v="6.3384083044982695"/>
    <n v="5"/>
  </r>
  <r>
    <x v="4"/>
    <s v="SFO"/>
    <s v="California"/>
    <s v="SEA"/>
    <s v="Washington"/>
    <s v="SFOSEA"/>
    <s v="A320"/>
    <n v="148.63636363636363"/>
    <x v="98"/>
    <n v="679"/>
    <n v="103.74545454545455"/>
    <n v="55"/>
    <n v="5706"/>
    <n v="15.181818181818182"/>
    <n v="835"/>
    <n v="1544"/>
    <n v="3327"/>
    <n v="5550825"/>
    <n v="0.69798165137614676"/>
    <n v="8175"/>
    <n v="117.19431482575312"/>
    <n v="0.76605504587155959"/>
    <n v="1090"/>
    <n v="0.76549330689142292"/>
    <n v="2017"/>
    <n v="0.65634247386072209"/>
    <n v="5069"/>
    <n v="16209"/>
    <n v="4.9998766117588991"/>
    <n v="0.20632957373814381"/>
    <n v="230042"/>
    <n v="0.23256272843464806"/>
    <n v="259290"/>
    <n v="0.4585752404870283"/>
    <n v="511277"/>
    <n v="1.7907034105433102E-2"/>
    <n v="19965"/>
    <n v="1.1936228894320246E-2"/>
    <n v="13308"/>
    <n v="7.2689194340426491E-2"/>
    <n v="81043"/>
    <n v="1"/>
    <n v="423620"/>
    <n v="7702.181818181818"/>
    <n v="3614.6804615040137"/>
    <n v="0.30530995136604616"/>
    <n v="280254"/>
    <n v="5095.5272727272732"/>
    <n v="0.20198370027416057"/>
    <n v="401863"/>
    <n v="7306.6"/>
    <n v="0.2896293210561669"/>
    <n v="281771"/>
    <n v="0.20307702730362637"/>
    <n v="1"/>
    <n v="1114925"/>
    <n v="1114925"/>
    <n v="-272583"/>
    <n v="300294.34730538924"/>
    <n v="338722.75259067357"/>
    <n v="778978.99398857821"/>
    <n v="1417996.0938846411"/>
    <n v="70252.347305389238"/>
    <n v="79432.752590673568"/>
    <n v="267701.99398857821"/>
    <n v="-4.9106754401372771E-2"/>
    <n v="-4.7739596140673142E-2"/>
    <n v="1.3671582606996288E-3"/>
    <n v="3874374"/>
    <n v="0.69798165137614676"/>
    <n v="447363.24185068347"/>
    <n v="0.20085753018695418"/>
    <n v="0.24996428458832695"/>
    <n v="181.19207851384508"/>
    <n v="0.26685136747252586"/>
    <n v="7.2689194340426491E-2"/>
    <n v="-7588.8562524480185"/>
    <n v="-264994.14374755201"/>
    <n v="1.7244758419186934"/>
    <n v="1.0504039529762765"/>
    <n v="0.82415793236446522"/>
    <n v="128.55230540406544"/>
    <n v="0.25272641657510597"/>
    <n v="3429.0315242467013"/>
    <n v="5095.5272727272732"/>
    <n v="48.688368616547621"/>
    <n v="5.8312302839116716"/>
    <n v="4.9998766117588991"/>
  </r>
  <r>
    <x v="1"/>
    <s v="YYC"/>
    <s v="Alberta"/>
    <s v="SFO"/>
    <s v="California"/>
    <s v="YYCSFO"/>
    <s v="737-800"/>
    <n v="171.95238095238096"/>
    <x v="160"/>
    <n v="1018"/>
    <n v="154.0952380952381"/>
    <n v="21"/>
    <n v="3236"/>
    <n v="20.761904761904763"/>
    <n v="436"/>
    <n v="637"/>
    <n v="2164"/>
    <n v="3675998"/>
    <n v="0.89615065078925504"/>
    <n v="3611"/>
    <n v="14.156160586552216"/>
    <n v="1"/>
    <n v="436"/>
    <n v="0.76746987951807233"/>
    <n v="830"/>
    <n v="0.92281449893390188"/>
    <n v="2345"/>
    <n v="0"/>
    <e v="#DIV/0!"/>
    <n v="0.23792072873985462"/>
    <n v="242485"/>
    <n v="0.19210270176925853"/>
    <n v="195788"/>
    <n v="0.54024395987378138"/>
    <n v="550608"/>
    <n v="1.486973892839762E-2"/>
    <n v="15155"/>
    <n v="1.4862870688707829E-2"/>
    <n v="15148"/>
    <n v="0"/>
    <n v="0"/>
    <n v="1"/>
    <n v="58862"/>
    <n v="2802.9523809523807"/>
    <n v="4158.0483380441819"/>
    <n v="0.2296121769116144"/>
    <n v="121731"/>
    <n v="5796.7142857142853"/>
    <n v="0.47485508320525521"/>
    <n v="31821"/>
    <n v="1515.2857142857142"/>
    <n v="0.12412913393198467"/>
    <n v="43940"/>
    <n v="0.17140360595114568"/>
    <n v="1"/>
    <n v="1019184"/>
    <n v="-256354"/>
    <n v="762830"/>
    <n v="242485"/>
    <n v="255108.3830455259"/>
    <n v="596661.6266173753"/>
    <n v="1094255.0096629011"/>
    <n v="0"/>
    <n v="59320.383045525901"/>
    <n v="46053.626617375296"/>
    <n v="0.20751643499261968"/>
    <n v="0.20888145477335615"/>
    <n v="1.3650197807364706E-3"/>
    <n v="3294248"/>
    <n v="0.89615065078925504"/>
    <n v="118106.92212608154"/>
    <n v="0.27725368729798006"/>
    <n v="6.9737252305360334E-2"/>
    <n v="314.95179233621758"/>
    <n v="0.30938290013380904"/>
    <n v="0"/>
    <n v="-5017.8099839476763"/>
    <n v="767847.80998394766"/>
    <n v="2.0308686946117183"/>
    <n v="0.86137335491157507"/>
    <n v="0.85739930258963071"/>
    <n v="235.88915662650604"/>
    <n v="4.311292170991695E-2"/>
    <n v="2247.8552574649848"/>
    <n v="5796.7142857142853"/>
    <n v="228.59305531431099"/>
    <n v="9.3643386897404195"/>
    <e v="#DIV/0!"/>
  </r>
  <r>
    <x v="1"/>
    <s v="LAX"/>
    <s v="California"/>
    <s v="SEA"/>
    <s v="Washington"/>
    <s v="LAXSEA"/>
    <s v="A320"/>
    <n v="160.66666666666666"/>
    <x v="205"/>
    <n v="954"/>
    <n v="120.46666666666667"/>
    <n v="30"/>
    <n v="3614"/>
    <n v="19.833333333333332"/>
    <n v="595"/>
    <n v="866"/>
    <n v="2154"/>
    <n v="4598280"/>
    <n v="0.74979253112033195"/>
    <n v="4820"/>
    <n v="82.778387721238929"/>
    <n v="1"/>
    <n v="595"/>
    <n v="0.78655767484105354"/>
    <n v="1101"/>
    <n v="0.68950064020486557"/>
    <n v="3124"/>
    <n v="0"/>
    <e v="#DIV/0!"/>
    <n v="0.25049261639048587"/>
    <n v="166659"/>
    <n v="0.21945214744673655"/>
    <n v="146007"/>
    <n v="0.49446060196144742"/>
    <n v="328977"/>
    <n v="2.26475782512306E-2"/>
    <n v="15068"/>
    <n v="1.2947055950099576E-2"/>
    <n v="8614"/>
    <n v="0"/>
    <n v="0"/>
    <n v="1"/>
    <n v="340406"/>
    <n v="11346.866666666667"/>
    <n v="4112.2569473850726"/>
    <n v="0.35217425490179849"/>
    <n v="171323"/>
    <n v="5710.7666666666664"/>
    <n v="0.17724584723107356"/>
    <n v="197462"/>
    <n v="6582.0666666666666"/>
    <n v="0.20428850467212367"/>
    <n v="257393"/>
    <n v="0.26629139319500428"/>
    <n v="1"/>
    <n v="665325"/>
    <n v="-966584"/>
    <n v="-301259"/>
    <n v="166659"/>
    <n v="185627.83718244804"/>
    <n v="477123.55988857936"/>
    <n v="829410.39707102743"/>
    <n v="0"/>
    <n v="39620.837182448042"/>
    <n v="148146.55988857936"/>
    <n v="-6.5515584087963319E-2"/>
    <n v="-6.4154441827009023E-2"/>
    <n v="1.3611422609542956E-3"/>
    <n v="3447756"/>
    <n v="0.74979253112033195"/>
    <n v="222020.46209186502"/>
    <n v="0.144689971032647"/>
    <n v="0.21020555512061032"/>
    <n v="184.09656889872718"/>
    <n v="0.19297334266113961"/>
    <n v="0"/>
    <n v="-6258.913235700913"/>
    <n v="-295000.08676429908"/>
    <n v="2.1040951893495792"/>
    <n v="0.99618485804712997"/>
    <n v="0.79105756518153347"/>
    <n v="132.61307901907358"/>
    <n v="0.38686807199488971"/>
    <n v="2385.4294029616144"/>
    <n v="5710.7666666666664"/>
    <n v="43.658738705691597"/>
    <n v="6.5528500276701713"/>
    <e v="#DIV/0!"/>
  </r>
  <r>
    <x v="1"/>
    <s v="YVR"/>
    <s v="British Columbia"/>
    <s v="SFO"/>
    <s v="California"/>
    <s v="YVRSFO"/>
    <s v="737-Max 9"/>
    <n v="179"/>
    <x v="58"/>
    <n v="800"/>
    <n v="164.38888888888889"/>
    <n v="18"/>
    <n v="2959"/>
    <n v="23"/>
    <n v="414"/>
    <n v="631"/>
    <n v="1914"/>
    <n v="2577600"/>
    <n v="0.91837368094351335"/>
    <n v="3222"/>
    <n v="18.982672233820459"/>
    <n v="1"/>
    <n v="414"/>
    <n v="0.81524547803617575"/>
    <n v="774"/>
    <n v="0.94100294985250732"/>
    <n v="2034"/>
    <n v="1701"/>
    <n v="5.9982363315696645"/>
    <n v="0.23350196334101417"/>
    <n v="187673"/>
    <n v="0.19835591963490318"/>
    <n v="159425"/>
    <n v="0.53162496951720228"/>
    <n v="427284"/>
    <n v="1.6678445053823911E-2"/>
    <n v="13405"/>
    <n v="7.1441724355879822E-3"/>
    <n v="5742"/>
    <n v="1.269453001746851E-2"/>
    <n v="10203"/>
    <n v="1"/>
    <n v="83473"/>
    <n v="4637.3888888888887"/>
    <n v="4397.3260967589385"/>
    <n v="0.27318754254594962"/>
    <n v="118396"/>
    <n v="6577.5555555555557"/>
    <n v="0.38748232706707858"/>
    <n v="44926"/>
    <n v="2495.8888888888887"/>
    <n v="0.14703225637534692"/>
    <n v="58757"/>
    <n v="0.19229787401162488"/>
    <n v="1"/>
    <n v="803732"/>
    <n v="-305552"/>
    <n v="498180"/>
    <n v="187673"/>
    <n v="195554.59587955626"/>
    <n v="454072.96551724139"/>
    <n v="837300.56139679765"/>
    <n v="0"/>
    <n v="36129.595879556262"/>
    <n v="26788.965517241391"/>
    <n v="0.19327281191806331"/>
    <n v="0.19462890892037377"/>
    <n v="1.3560970023104579E-3"/>
    <n v="2367200"/>
    <n v="0.91837368094351335"/>
    <n v="70529.9516728624"/>
    <n v="0.31181409062693977"/>
    <n v="0.11854127870887647"/>
    <n v="268.17472118959108"/>
    <n v="0.33521840148698884"/>
    <n v="1.269453001746851E-2"/>
    <n v="-3495.4756331554254"/>
    <n v="501675.47563315544"/>
    <n v="1.8861305166431173"/>
    <n v="0.8570097277270704"/>
    <n v="0.87404937898180779"/>
    <n v="205.97545219638243"/>
    <n v="7.3105214175869571E-2"/>
    <n v="2366.6847031134866"/>
    <n v="6577.5555555555557"/>
    <n v="155.8790018366382"/>
    <n v="6.4707671510645488"/>
    <n v="5.9982363315696645"/>
  </r>
  <r>
    <x v="3"/>
    <s v="BOI"/>
    <s v="Idaho"/>
    <s v="GEG"/>
    <s v="Washington"/>
    <s v="BOIGEG"/>
    <s v="E175"/>
    <n v="74.733333333333334"/>
    <x v="135"/>
    <n v="287"/>
    <n v="67.599999999999994"/>
    <n v="30"/>
    <n v="2028"/>
    <n v="8.6"/>
    <n v="258"/>
    <n v="531"/>
    <n v="1239"/>
    <n v="643454"/>
    <n v="0.90454950936663692"/>
    <n v="2242"/>
    <n v="33.409232026143791"/>
    <n v="0.87457627118644066"/>
    <n v="295"/>
    <n v="1"/>
    <n v="531"/>
    <n v="0.875"/>
    <n v="1416"/>
    <n v="529"/>
    <n v="5"/>
    <n v="0.19646700920944996"/>
    <n v="52117"/>
    <n v="0.25647733826916624"/>
    <n v="68036"/>
    <n v="0.49041923165366741"/>
    <n v="130094"/>
    <n v="2.7990243939216876E-2"/>
    <n v="7425"/>
    <n v="1.867524154543844E-2"/>
    <n v="4954"/>
    <n v="9.9709353830610952E-3"/>
    <n v="2645"/>
    <n v="0.99999999999999989"/>
    <n v="53642"/>
    <n v="1788.0666666666666"/>
    <n v="1605.6041024236481"/>
    <n v="0.23814851318114416"/>
    <n v="80005"/>
    <n v="2666.8333333333335"/>
    <n v="0.35518943732630104"/>
    <n v="61251"/>
    <n v="2041.7"/>
    <n v="0.27192935723608852"/>
    <n v="30348"/>
    <n v="0.13473269225646625"/>
    <n v="1"/>
    <n v="265271"/>
    <n v="265271"/>
    <n v="40025"/>
    <n v="59591.143410852717"/>
    <n v="68036"/>
    <n v="148678.85714285713"/>
    <n v="276306.00055370986"/>
    <n v="7474.1434108527174"/>
    <n v="0"/>
    <n v="18584.85714285713"/>
    <n v="6.2203358748255506E-2"/>
    <n v="6.3553312827009115E-2"/>
    <n v="1.3499540787536082E-3"/>
    <n v="582036"/>
    <n v="0.90454950936663692"/>
    <n v="27713"/>
    <n v="0.4122610163275075"/>
    <n v="0.350057657579252"/>
    <n v="129.5"/>
    <n v="0.45121951219512196"/>
    <n v="9.9709353830610952E-3"/>
    <n v="-868.63335179032822"/>
    <n v="40893.633351790326"/>
    <n v="1.5827930005154907"/>
    <n v="1.1479183011628957"/>
    <n v="0.82311542862318698"/>
    <n v="128.12806026365348"/>
    <n v="0.11440376068247189"/>
    <n v="1833.3555213741261"/>
    <n v="2666.8333333333335"/>
    <n v="60.701784417343845"/>
    <n v="6.1040433925049307"/>
    <n v="5"/>
  </r>
  <r>
    <x v="0"/>
    <s v="SEA"/>
    <s v="Washington"/>
    <s v="YVR"/>
    <s v="British Columbia"/>
    <s v="SEAYVR"/>
    <s v="E175"/>
    <n v="72.732824427480921"/>
    <x v="206"/>
    <n v="127"/>
    <n v="55.106870229007633"/>
    <n v="131"/>
    <n v="7219"/>
    <n v="9.6870229007633579"/>
    <n v="1269"/>
    <n v="1523"/>
    <n v="4428"/>
    <n v="1210056"/>
    <n v="0.75766162888329136"/>
    <n v="9528"/>
    <n v="91.68368121743552"/>
    <n v="0.97018348623853212"/>
    <n v="1308"/>
    <n v="0.64698385726423113"/>
    <n v="2354"/>
    <n v="0.75472984489517636"/>
    <n v="5867"/>
    <n v="81"/>
    <n v="6"/>
    <n v="0.23368720038042851"/>
    <n v="181825"/>
    <n v="0.19495803719459689"/>
    <n v="151691"/>
    <n v="0.49675479070006556"/>
    <n v="386510"/>
    <n v="3.9833176963512282E-2"/>
    <n v="30993"/>
    <n v="3.4142172298122275E-2"/>
    <n v="26565"/>
    <n v="6.2462246327451253E-4"/>
    <n v="486"/>
    <n v="1"/>
    <n v="228862"/>
    <n v="1747.0381679389313"/>
    <n v="2496.2130333448831"/>
    <n v="0.24921189577314795"/>
    <n v="427283"/>
    <n v="3261.7022900763359"/>
    <n v="0.46527604609606649"/>
    <n v="126896"/>
    <n v="968.67175572519079"/>
    <n v="0.13817930773142498"/>
    <n v="135302"/>
    <n v="0.14733275039936058"/>
    <n v="1"/>
    <n v="778070"/>
    <n v="-918343"/>
    <n v="-140273"/>
    <n v="187413.0023640662"/>
    <n v="234458.70912672355"/>
    <n v="512117.02122854564"/>
    <n v="933988.73271933547"/>
    <n v="5588.0023640661966"/>
    <n v="82767.709126723552"/>
    <n v="125607.02122854564"/>
    <n v="-0.11592273415445235"/>
    <n v="-0.11457295918271465"/>
    <n v="1.3497749717377022E-3"/>
    <n v="916813"/>
    <n v="0.75766162888329136"/>
    <n v="248710.54938357114"/>
    <n v="0.64300329902087172"/>
    <n v="0.75892603317532414"/>
    <n v="107.71353373043358"/>
    <n v="0.84813806086955579"/>
    <n v="6.2462246327451253E-4"/>
    <n v="-1633.3033032010335"/>
    <n v="-138639.69669679896"/>
    <n v="1.839691493344052"/>
    <n v="0.85281043117528699"/>
    <n v="0.87185406028964629"/>
    <n v="64.43967714528462"/>
    <n v="0.17389437968306193"/>
    <n v="1384.0630995068307"/>
    <n v="3261.7022900763359"/>
    <n v="78.738112433329732"/>
    <n v="7.9731264718104997"/>
    <n v="6"/>
  </r>
  <r>
    <x v="2"/>
    <s v="SFO"/>
    <s v="California"/>
    <s v="OGG"/>
    <s v="Hawaii"/>
    <s v="SFOOGG"/>
    <s v="737-800"/>
    <n v="158.45454545454547"/>
    <x v="93"/>
    <n v="2338"/>
    <n v="137.72727272727272"/>
    <n v="11"/>
    <n v="1515"/>
    <n v="20.09090909090909"/>
    <n v="221"/>
    <n v="420"/>
    <n v="875"/>
    <n v="4075134"/>
    <n v="0.86919104991394147"/>
    <n v="1743"/>
    <n v="56.32611486486487"/>
    <n v="1"/>
    <n v="221"/>
    <n v="1"/>
    <n v="420"/>
    <n v="0.79329102447869448"/>
    <n v="1103"/>
    <n v="1224"/>
    <n v="5.9991830065359473"/>
    <n v="0.23504986834125788"/>
    <n v="118990"/>
    <n v="0.26768108756244652"/>
    <n v="135509"/>
    <n v="0.45857144832517832"/>
    <n v="232144"/>
    <n v="1.209917172527275E-2"/>
    <n v="6125"/>
    <n v="1.2093245600346086E-2"/>
    <n v="6122"/>
    <n v="1.4505178445498416E-2"/>
    <n v="7343"/>
    <n v="1"/>
    <n v="234207"/>
    <n v="21291.545454545456"/>
    <n v="4158.0535167727985"/>
    <n v="0.39214363212601799"/>
    <n v="61599"/>
    <n v="5599.909090909091"/>
    <n v="0.10313805990141449"/>
    <n v="126611"/>
    <n v="11510.09090909091"/>
    <n v="0.21199066384483498"/>
    <n v="174831"/>
    <n v="0.29272764412773256"/>
    <n v="1"/>
    <n v="506233"/>
    <n v="-597248"/>
    <n v="-91015"/>
    <n v="118990"/>
    <n v="135509"/>
    <n v="292634.0937142857"/>
    <n v="547133.09371428564"/>
    <n v="0"/>
    <n v="0"/>
    <n v="60490.0937142857"/>
    <n v="-2.2334234898778789E-2"/>
    <n v="-2.0984807020193341E-2"/>
    <n v="1.3494278785854477E-3"/>
    <n v="3542070"/>
    <n v="0.86919104991394147"/>
    <n v="75080.475247524795"/>
    <n v="0.12422487211463476"/>
    <n v="0.14655910701341354"/>
    <n v="329.30033003300332"/>
    <n v="0.14084701883361989"/>
    <n v="1.4505178445498416E-2"/>
    <n v="-5499.0994285714269"/>
    <n v="-85515.900571428574"/>
    <n v="1.9295417976828471"/>
    <n v="1.1562582642228296"/>
    <n v="0.75425457093245907"/>
    <n v="322.64047619047619"/>
    <n v="0.34535678235120981"/>
    <n v="2247.8205767211093"/>
    <n v="5599.909090909091"/>
    <n v="26.896937657332149"/>
    <n v="8.0838283828382842"/>
    <n v="5.9991830065359473"/>
  </r>
  <r>
    <x v="0"/>
    <s v="LAX"/>
    <s v="California"/>
    <s v="SFO"/>
    <s v="California"/>
    <s v="LAXSFO"/>
    <s v="737-Max 9"/>
    <n v="178.89473684210526"/>
    <x v="117"/>
    <n v="337"/>
    <n v="164.84210526315789"/>
    <n v="19"/>
    <n v="3132"/>
    <n v="23"/>
    <n v="437"/>
    <n v="803"/>
    <n v="1892"/>
    <n v="1145463"/>
    <n v="0.92144748455428072"/>
    <n v="3399"/>
    <n v="25.393969353839218"/>
    <n v="1"/>
    <n v="437"/>
    <n v="0.98286413708690334"/>
    <n v="817"/>
    <n v="0.88205128205128203"/>
    <n v="2145"/>
    <n v="1249"/>
    <n v="5.9967974379503604"/>
    <n v="0.22338588727595912"/>
    <n v="96517"/>
    <n v="0.22827636646422753"/>
    <n v="98630"/>
    <n v="0.47844995185898387"/>
    <n v="206721"/>
    <n v="3.0662124129758554E-2"/>
    <n v="13248"/>
    <n v="2.1890275514738558E-2"/>
    <n v="9458"/>
    <n v="1.7335394756332397E-2"/>
    <n v="7490"/>
    <n v="1"/>
    <n v="111665"/>
    <n v="5877.105263157895"/>
    <n v="4397.3038812507584"/>
    <n v="0.29750359673895665"/>
    <n v="124974"/>
    <n v="6577.5789473684208"/>
    <n v="0.33296211434965634"/>
    <n v="60099"/>
    <n v="3163.1052631578946"/>
    <n v="0.16011882559812438"/>
    <n v="78602"/>
    <n v="0.20941546331326263"/>
    <n v="1"/>
    <n v="432064"/>
    <n v="-375340"/>
    <n v="56724"/>
    <n v="96517"/>
    <n v="100349.57658779576"/>
    <n v="234363.92441860467"/>
    <n v="431230.50100640045"/>
    <n v="0"/>
    <n v="1719.5765877957601"/>
    <n v="27642.924418604671"/>
    <n v="4.9520586871858806E-2"/>
    <n v="5.0869731095470168E-2"/>
    <n v="1.3491442236113621E-3"/>
    <n v="1055484"/>
    <n v="0.92144748455428072"/>
    <n v="36194.526819923369"/>
    <n v="0.37719594609341378"/>
    <n v="0.32767535922155494"/>
    <n v="135.56002554278416"/>
    <n v="0.40225526867295003"/>
    <n v="1.7335394756332397E-2"/>
    <n v="-1545.3947898105489"/>
    <n v="58269.394789810547"/>
    <n v="1.8680569691485842"/>
    <n v="1.0210681173996994"/>
    <n v="0.81512655131306022"/>
    <n v="120.72215422276622"/>
    <n v="0.18192212264849653"/>
    <n v="2366.664272236505"/>
    <n v="6577.5789473684208"/>
    <n v="123.33637000024515"/>
    <n v="7.2496807151979565"/>
    <n v="5.9967974379503604"/>
  </r>
  <r>
    <x v="2"/>
    <s v="OGG"/>
    <s v="Hawaii"/>
    <s v="SFO"/>
    <s v="California"/>
    <s v="OGGSFO"/>
    <s v="737-800"/>
    <n v="158.45454545454547"/>
    <x v="96"/>
    <n v="2338"/>
    <n v="137.72727272727272"/>
    <n v="11"/>
    <n v="1515"/>
    <n v="20.09090909090909"/>
    <n v="221"/>
    <n v="399"/>
    <n v="896"/>
    <n v="4075134"/>
    <n v="0.86919104991394147"/>
    <n v="1743"/>
    <n v="50.800476190476196"/>
    <n v="1"/>
    <n v="221"/>
    <n v="0.95"/>
    <n v="420"/>
    <n v="0.81233000906618313"/>
    <n v="1103"/>
    <n v="1224"/>
    <n v="5.9991830065359473"/>
    <n v="0.23398588934884026"/>
    <n v="113953"/>
    <n v="0.25465906104211838"/>
    <n v="124021"/>
    <n v="0.47789358696366385"/>
    <n v="232738"/>
    <n v="1.2864265063407583E-2"/>
    <n v="6265"/>
    <n v="5.5194165188251531E-3"/>
    <n v="2688"/>
    <n v="1.5077781063144753E-2"/>
    <n v="7343"/>
    <n v="1"/>
    <n v="211231"/>
    <n v="19202.81818181818"/>
    <n v="4158.0515743197002"/>
    <n v="0.38779328070497521"/>
    <n v="61599"/>
    <n v="5599.909090909091"/>
    <n v="0.11308793831466862"/>
    <n v="114190"/>
    <n v="10380.90909090909"/>
    <n v="0.20963833302735452"/>
    <n v="157680"/>
    <n v="0.28948044795300165"/>
    <n v="1"/>
    <n v="487008"/>
    <n v="-544700"/>
    <n v="-57692"/>
    <n v="113953"/>
    <n v="130548.42105263159"/>
    <n v="286506.71205357142"/>
    <n v="531008.13310620305"/>
    <n v="0"/>
    <n v="6527.4210526315874"/>
    <n v="53768.71205357142"/>
    <n v="-1.4157080478825973E-2"/>
    <n v="-1.2811979521159684E-2"/>
    <n v="1.3451009576662884E-3"/>
    <n v="3542070"/>
    <n v="0.86919104991394147"/>
    <n v="72187.207920792047"/>
    <n v="0.1195072358356805"/>
    <n v="0.13366431631450645"/>
    <n v="316.61056105610561"/>
    <n v="0.13541940164931807"/>
    <n v="1.5077781063144753E-2"/>
    <n v="-5481.4666460184553"/>
    <n v="-52210.533353981547"/>
    <n v="1.9104017181942687"/>
    <n v="1.0940499458166313"/>
    <n v="0.78177719223579467"/>
    <n v="295.28809523809525"/>
    <n v="0.32377291543465403"/>
    <n v="2247.8135750508523"/>
    <n v="5599.909090909091"/>
    <n v="29.82255509415922"/>
    <n v="5.9095709570957098"/>
    <n v="5.9991830065359473"/>
  </r>
  <r>
    <x v="1"/>
    <s v="HNL"/>
    <s v="Hawaii"/>
    <s v="LAX"/>
    <s v="California"/>
    <s v="HNLLAX"/>
    <s v="737-Max 9"/>
    <n v="183.625"/>
    <x v="194"/>
    <n v="2556"/>
    <n v="165.5"/>
    <n v="8"/>
    <n v="1324"/>
    <n v="23.75"/>
    <n v="190"/>
    <n v="355"/>
    <n v="779"/>
    <n v="3754764"/>
    <n v="0.90129339686861809"/>
    <n v="1469"/>
    <n v="44.177944378463977"/>
    <n v="1"/>
    <n v="190"/>
    <n v="1"/>
    <n v="355"/>
    <n v="0.84307359307359309"/>
    <n v="924"/>
    <n v="3882"/>
    <n v="5.9992272024729525"/>
    <n v="0.2069348734535072"/>
    <n v="95523"/>
    <n v="0.25061903039152184"/>
    <n v="115688"/>
    <n v="0.47004066211880619"/>
    <n v="216975"/>
    <n v="1.1828192257949909E-2"/>
    <n v="5460"/>
    <n v="1.0125452493343933E-2"/>
    <n v="4674"/>
    <n v="5.0451789284870964E-2"/>
    <n v="23289"/>
    <n v="1"/>
    <n v="194264"/>
    <n v="24283"/>
    <n v="4397.307360790207"/>
    <n v="0.39659716593817818"/>
    <n v="54265"/>
    <n v="6783.125"/>
    <n v="0.11078401149793703"/>
    <n v="104555"/>
    <n v="13069.375"/>
    <n v="0.21345291296723129"/>
    <n v="136743"/>
    <n v="0.27916590959665349"/>
    <n v="1"/>
    <n v="461609"/>
    <n v="-489827"/>
    <n v="-28218"/>
    <n v="95523"/>
    <n v="115688"/>
    <n v="257361.87419768935"/>
    <n v="468572.87419768935"/>
    <n v="0"/>
    <n v="0"/>
    <n v="40386.874197689351"/>
    <n v="-7.5152526230676548E-3"/>
    <n v="-6.1707315626997675E-3"/>
    <n v="1.3445210603678873E-3"/>
    <n v="3384144"/>
    <n v="0.90129339686861809"/>
    <n v="48003.323262839869"/>
    <n v="0.12293955092783461"/>
    <n v="0.13045480355090228"/>
    <n v="331.05740181268879"/>
    <n v="0.12952167520058247"/>
    <n v="5.0451789284870964E-2"/>
    <n v="-5048.3592747111688"/>
    <n v="-23169.640725288831"/>
    <n v="1.7248196246245178"/>
    <n v="1.118019278577304"/>
    <n v="0.80561409894631897"/>
    <n v="325.88169014084508"/>
    <n v="0.29623122599429386"/>
    <n v="2366.6787006723844"/>
    <n v="6783.125"/>
    <n v="29.969705893455476"/>
    <n v="7.6540785498489425"/>
    <n v="5.9992272024729525"/>
  </r>
  <r>
    <x v="3"/>
    <s v="SEA"/>
    <s v="Washington"/>
    <s v="SFO"/>
    <s v="California"/>
    <s v="SEASFO"/>
    <s v="737-900"/>
    <n v="175.85"/>
    <x v="201"/>
    <n v="679"/>
    <n v="135.75"/>
    <n v="40"/>
    <n v="5430"/>
    <n v="20.95"/>
    <n v="838"/>
    <n v="1436"/>
    <n v="3157"/>
    <n v="4776086"/>
    <n v="0.77196474267841908"/>
    <n v="7034"/>
    <n v="84.030102442868412"/>
    <n v="0.92189218921892191"/>
    <n v="909"/>
    <n v="0.84520306062389639"/>
    <n v="1699"/>
    <n v="0.7131240117461034"/>
    <n v="4427"/>
    <n v="18703"/>
    <n v="5"/>
    <n v="0.22096794260357483"/>
    <n v="239769"/>
    <n v="0.22204988549284158"/>
    <n v="240943"/>
    <n v="0.43983835367736168"/>
    <n v="477262"/>
    <n v="1.7459461701157052E-2"/>
    <n v="18945"/>
    <n v="1.3502168032919081E-2"/>
    <n v="14651"/>
    <n v="8.6182188492145775E-2"/>
    <n v="93515"/>
    <n v="1"/>
    <n v="309445"/>
    <n v="7736.125"/>
    <n v="3682.5493603365521"/>
    <n v="0.31150216026639932"/>
    <n v="206962"/>
    <n v="5174.05"/>
    <n v="0.20833786324889569"/>
    <n v="275157"/>
    <n v="6878.9250000000002"/>
    <n v="0.27698621697691556"/>
    <n v="201832"/>
    <n v="0.20317375950778943"/>
    <n v="1"/>
    <n v="1085085"/>
    <n v="1085085"/>
    <n v="91689"/>
    <n v="260083.55727923627"/>
    <n v="285071.13997214485"/>
    <n v="669255.26575863163"/>
    <n v="1214409.9630100126"/>
    <n v="20314.557279236265"/>
    <n v="44128.139972144854"/>
    <n v="191993.26575863163"/>
    <n v="1.9197518637645971E-2"/>
    <n v="2.0539810019176857E-2"/>
    <n v="1.3422913815308857E-3"/>
    <n v="3686970"/>
    <n v="0.77196474267841908"/>
    <n v="292905.76058931858"/>
    <n v="0.22719126079388019"/>
    <n v="0.2079937421562342"/>
    <n v="182.60957642725597"/>
    <n v="0.26893899326547271"/>
    <n v="8.6182188492145775E-2"/>
    <n v="-6410.8990752503187"/>
    <n v="98099.899075250316"/>
    <n v="1.9370441894007873"/>
    <n v="1.0414329497881745"/>
    <n v="0.79169465781445136"/>
    <n v="141.81459682165979"/>
    <n v="0.18600570462221855"/>
    <n v="3274.5051118684246"/>
    <n v="5174.05"/>
    <n v="64.619699871148271"/>
    <n v="6.1871086556169432"/>
    <n v="5"/>
  </r>
  <r>
    <x v="2"/>
    <s v="SEA"/>
    <s v="Washington"/>
    <s v="LAX"/>
    <s v="California"/>
    <s v="SEALAX"/>
    <s v="A320"/>
    <n v="160.5"/>
    <x v="202"/>
    <n v="954"/>
    <n v="114.75"/>
    <n v="32"/>
    <n v="3672"/>
    <n v="19.78125"/>
    <n v="633"/>
    <n v="1170"/>
    <n v="1870"/>
    <n v="4899744"/>
    <n v="0.71495327102803741"/>
    <n v="5136"/>
    <n v="85.992509363295866"/>
    <n v="0.98906249999999996"/>
    <n v="640"/>
    <n v="0.98817567567567566"/>
    <n v="1184"/>
    <n v="0.56461352657004826"/>
    <n v="3312"/>
    <n v="80"/>
    <n v="5.9625000000000004"/>
    <n v="0.25527751469563786"/>
    <n v="163070"/>
    <n v="0.29719237000915788"/>
    <n v="189845"/>
    <n v="0.41458214294100609"/>
    <n v="264833"/>
    <n v="2.0491707042165328E-2"/>
    <n v="13090"/>
    <n v="1.1709546881237329E-2"/>
    <n v="7480"/>
    <n v="7.4671843079548213E-4"/>
    <n v="477"/>
    <n v="1"/>
    <n v="353623"/>
    <n v="11050.71875"/>
    <n v="4112.2535278745654"/>
    <n v="0.34997590113427968"/>
    <n v="184281"/>
    <n v="5758.78125"/>
    <n v="0.1823804137087412"/>
    <n v="205129"/>
    <n v="6410.28125"/>
    <n v="0.20301339738584215"/>
    <n v="267388"/>
    <n v="0.26463028777113701"/>
    <n v="1"/>
    <n v="638795"/>
    <n v="-1010421"/>
    <n v="-371626"/>
    <n v="164873.30173775673"/>
    <n v="192116.64957264956"/>
    <n v="469051.81604278076"/>
    <n v="826041.76735318708"/>
    <n v="1803.3017377567303"/>
    <n v="2271.6495726495632"/>
    <n v="204218.81604278076"/>
    <n v="-7.5846003383033891E-2"/>
    <n v="-7.4517529848541667E-2"/>
    <n v="1.3284735344922249E-3"/>
    <n v="3503088"/>
    <n v="0.71495327102803741"/>
    <n v="254492.79738562088"/>
    <n v="0.13037313786189647"/>
    <n v="0.20621914124493035"/>
    <n v="173.83387799564269"/>
    <n v="0.18221580502687915"/>
    <n v="7.4671843079548213E-4"/>
    <n v="-6509.1802297870954"/>
    <n v="-365116.81977021293"/>
    <n v="2.1183990073622252"/>
    <n v="1.333095087842169"/>
    <n v="0.66480677876903616"/>
    <n v="160.34206081081081"/>
    <n v="0.4185818611604662"/>
    <n v="2385.4287020905927"/>
    <n v="5758.78125"/>
    <n v="42.701393728223003"/>
    <n v="5.6018518518518521"/>
    <n v="5.9625000000000004"/>
  </r>
  <r>
    <x v="1"/>
    <s v="HNL"/>
    <s v="Hawaii"/>
    <s v="SFO"/>
    <s v="California"/>
    <s v="HNLSFO"/>
    <s v="737-900"/>
    <n v="169.90909090909091"/>
    <x v="191"/>
    <n v="2399"/>
    <n v="150.09090909090909"/>
    <n v="11"/>
    <n v="1651"/>
    <n v="22"/>
    <n v="242"/>
    <n v="452"/>
    <n v="958"/>
    <n v="4483731"/>
    <n v="0.88336008560727663"/>
    <n v="1869"/>
    <n v="52.704363406408092"/>
    <n v="1"/>
    <n v="242"/>
    <n v="1"/>
    <n v="452"/>
    <n v="0.81462585034013602"/>
    <n v="1176"/>
    <n v="2229"/>
    <n v="6"/>
    <n v="0.2316181676156476"/>
    <n v="145588"/>
    <n v="0.27512651753427231"/>
    <n v="172936"/>
    <n v="0.45674221923130159"/>
    <n v="287094"/>
    <n v="1.0663904837814146E-2"/>
    <n v="6703"/>
    <n v="4.5722903929401549E-3"/>
    <n v="2874"/>
    <n v="2.1276900388024225E-2"/>
    <n v="13374"/>
    <n v="1"/>
    <n v="219148"/>
    <n v="19922.545454545456"/>
    <n v="4158.0617967079888"/>
    <n v="0.38938392734987304"/>
    <n v="61599"/>
    <n v="5599.909090909091"/>
    <n v="0.10944959817486279"/>
    <n v="118470"/>
    <n v="10770"/>
    <n v="0.21049844795818104"/>
    <n v="163590"/>
    <n v="0.29066802651708312"/>
    <n v="1"/>
    <n v="628569"/>
    <n v="-562807"/>
    <n v="65762"/>
    <n v="145588"/>
    <n v="172936"/>
    <n v="352424.36743215035"/>
    <n v="670948.36743215029"/>
    <n v="0"/>
    <n v="0"/>
    <n v="65330.367432150349"/>
    <n v="1.4666803160136056E-2"/>
    <n v="1.5991397412559689E-2"/>
    <n v="1.3245942524236325E-3"/>
    <n v="3960749"/>
    <n v="0.88336008560727663"/>
    <n v="81231.078134463984"/>
    <n v="0.14018882934770172"/>
    <n v="0.12552202618756567"/>
    <n v="372.61962447001815"/>
    <n v="0.15532289473531394"/>
    <n v="2.1276900388024225E-2"/>
    <n v="-5939.1243120136678"/>
    <n v="71701.124312013664"/>
    <n v="1.8576036079148601"/>
    <n v="1.1813805232580825"/>
    <n v="0.7538060632414546"/>
    <n v="382.60176991150445"/>
    <n v="0.26025782372340983"/>
    <n v="2247.8214770657064"/>
    <n v="5599.909090909091"/>
    <n v="31.325679569810763"/>
    <n v="5.8007268322228951"/>
    <n v="6"/>
  </r>
  <r>
    <x v="0"/>
    <s v="SFO"/>
    <s v="California"/>
    <s v="LAX"/>
    <s v="California"/>
    <s v="SFOLAX"/>
    <s v="737-Max 9"/>
    <n v="178.89473684210526"/>
    <x v="104"/>
    <n v="337"/>
    <n v="164.84210526315789"/>
    <n v="19"/>
    <n v="3132"/>
    <n v="23"/>
    <n v="437"/>
    <n v="795"/>
    <n v="1900"/>
    <n v="1145463"/>
    <n v="0.92144748455428072"/>
    <n v="3399"/>
    <n v="26.754431127616478"/>
    <n v="1"/>
    <n v="437"/>
    <n v="0.97307221542227662"/>
    <n v="817"/>
    <n v="0.88578088578088576"/>
    <n v="2145"/>
    <n v="1249"/>
    <n v="5.9967974379503604"/>
    <n v="0.22945666391501904"/>
    <n v="97009"/>
    <n v="0.22249081667167325"/>
    <n v="94064"/>
    <n v="0.48090600955113455"/>
    <n v="203316"/>
    <n v="3.1458664969948695E-2"/>
    <n v="13300"/>
    <n v="1.7971649356516555E-2"/>
    <n v="7598"/>
    <n v="1.7716195535707951E-2"/>
    <n v="7490"/>
    <n v="1"/>
    <n v="117648"/>
    <n v="6192"/>
    <n v="4397.3276590643445"/>
    <n v="0.30262917585201915"/>
    <n v="124974"/>
    <n v="6577.5789473684208"/>
    <n v="0.32147404650253503"/>
    <n v="63319"/>
    <n v="3332.5789473684213"/>
    <n v="0.1628771996614817"/>
    <n v="82812"/>
    <n v="0.21301957798396412"/>
    <n v="1"/>
    <n v="422777"/>
    <n v="-388753"/>
    <n v="34024"/>
    <n v="97009"/>
    <n v="96667.028930817614"/>
    <n v="229533.06315789474"/>
    <n v="423209.09208871238"/>
    <n v="0"/>
    <n v="2603.0289308176143"/>
    <n v="26217.063157894736"/>
    <n v="2.9703272825049785E-2"/>
    <n v="3.102749451709701E-2"/>
    <n v="1.3242216920472255E-3"/>
    <n v="1055484"/>
    <n v="0.92144748455428072"/>
    <n v="35402.818965517217"/>
    <n v="0.36908830752280958"/>
    <n v="0.33938503469775977"/>
    <n v="132.59482758620689"/>
    <n v="0.39345646168013915"/>
    <n v="1.7716195535707951E-2"/>
    <n v="-1516.8469520374922"/>
    <n v="35540.846952037493"/>
    <n v="1.9131849768624809"/>
    <n v="0.9922651933907416"/>
    <n v="0.81690326438734717"/>
    <n v="115.13341493268054"/>
    <n v="0.19587631304446551"/>
    <n v="2366.6733819894534"/>
    <n v="6577.5789473684208"/>
    <n v="117.06472042184761"/>
    <n v="6.6724137931034484"/>
    <n v="5.9967974379503604"/>
  </r>
  <r>
    <x v="5"/>
    <s v="YYC"/>
    <s v="Alberta"/>
    <s v="SFO"/>
    <s v="California"/>
    <s v="YYCSFO"/>
    <s v="737-700"/>
    <n v="127.875"/>
    <x v="92"/>
    <n v="1018"/>
    <n v="115.5625"/>
    <n v="16"/>
    <n v="1849"/>
    <n v="16.5"/>
    <n v="264"/>
    <n v="371"/>
    <n v="1215"/>
    <n v="2082828"/>
    <n v="0.90371456500488756"/>
    <n v="2046"/>
    <n v="10.57448140200286"/>
    <n v="1"/>
    <n v="264"/>
    <n v="0.7713097713097713"/>
    <n v="481"/>
    <n v="0.93317972350230416"/>
    <n v="1302"/>
    <n v="0"/>
    <e v="#DIV/0!"/>
    <n v="0.21117896197309088"/>
    <n v="92542"/>
    <n v="0.20556301002245467"/>
    <n v="90081"/>
    <n v="0.55276393376782229"/>
    <n v="242230"/>
    <n v="1.6635631743249904E-2"/>
    <n v="7290"/>
    <n v="1.3858462493382259E-2"/>
    <n v="6073"/>
    <n v="0"/>
    <n v="0"/>
    <n v="1"/>
    <n v="38941"/>
    <n v="2433.8125"/>
    <n v="3682.5446581828946"/>
    <n v="0.21612396561197475"/>
    <n v="81213"/>
    <n v="5075.8125"/>
    <n v="0.45073510231492014"/>
    <n v="34626"/>
    <n v="2164.125"/>
    <n v="0.19217555874990983"/>
    <n v="25399"/>
    <n v="0.14096537332319525"/>
    <n v="1"/>
    <n v="438216"/>
    <n v="438216"/>
    <n v="258037"/>
    <n v="92542"/>
    <n v="116789.65229110513"/>
    <n v="259574.86419753087"/>
    <n v="468906.51648863603"/>
    <n v="0"/>
    <n v="26708.652291105129"/>
    <n v="17344.864197530871"/>
    <n v="0.12388781022724872"/>
    <n v="0.12520973636831256"/>
    <n v="1.3219261410638422E-3"/>
    <n v="1882282"/>
    <n v="0.90371456500488756"/>
    <n v="46689.319632233644"/>
    <n v="0.21039471334166815"/>
    <n v="8.6506903114419428E-2"/>
    <n v="237.00162249864792"/>
    <n v="0.23281102406546947"/>
    <n v="0"/>
    <n v="-2753.34478053975"/>
    <n v="260790.34478053974"/>
    <n v="1.688939557632376"/>
    <n v="0.90233390399094771"/>
    <n v="0.89638813284593455"/>
    <n v="187.27858627858629"/>
    <n v="5.7960001460466981E-2"/>
    <n v="3274.4868219676155"/>
    <n v="5075.8125"/>
    <n v="174.85491058216718"/>
    <n v="7.2271498107084913"/>
    <e v="#DIV/0!"/>
  </r>
  <r>
    <x v="2"/>
    <s v="SFO"/>
    <s v="California"/>
    <s v="HNL"/>
    <s v="Hawaii"/>
    <s v="SFOHNL"/>
    <s v="737-900"/>
    <n v="173.6"/>
    <x v="189"/>
    <n v="2399"/>
    <n v="155.6"/>
    <n v="10"/>
    <n v="1556"/>
    <n v="22.5"/>
    <n v="225"/>
    <n v="397"/>
    <n v="935"/>
    <n v="4164664"/>
    <n v="0.89631336405529949"/>
    <n v="1736"/>
    <n v="52.798867449664428"/>
    <n v="1.0044642857142858"/>
    <n v="224"/>
    <n v="0.94749403341288785"/>
    <n v="419"/>
    <n v="0.85622710622710618"/>
    <n v="1092"/>
    <n v="2566"/>
    <n v="6"/>
    <n v="0.22525912573231185"/>
    <n v="129961"/>
    <n v="0.23377127604256942"/>
    <n v="134872"/>
    <n v="0.49645717058966271"/>
    <n v="286426"/>
    <n v="1.1344333899538947E-2"/>
    <n v="6545"/>
    <n v="6.4824765140222554E-3"/>
    <n v="3740"/>
    <n v="2.6685617221894824E-2"/>
    <n v="15396"/>
    <n v="1"/>
    <n v="219541"/>
    <n v="21954.1"/>
    <n v="4158.0626745317686"/>
    <n v="0.39252535293865232"/>
    <n v="57199"/>
    <n v="5719.9"/>
    <n v="0.10226817616180109"/>
    <n v="118682"/>
    <n v="11868.2"/>
    <n v="0.21219587201235821"/>
    <n v="163882"/>
    <n v="0.29301059888718839"/>
    <n v="1"/>
    <n v="576940"/>
    <n v="-559304"/>
    <n v="17636"/>
    <n v="129383.39555555554"/>
    <n v="142346.01511335012"/>
    <n v="334521.06096256687"/>
    <n v="606250.47163147246"/>
    <n v="-577.60444444445602"/>
    <n v="7474.0151133501204"/>
    <n v="48095.060962566873"/>
    <n v="4.234675354362321E-3"/>
    <n v="5.5551053249787386E-3"/>
    <n v="1.3204299706164177E-3"/>
    <n v="3732844"/>
    <n v="0.89631336405529949"/>
    <n v="64960.102827763534"/>
    <n v="0.13853218410897014"/>
    <n v="0.1342975087546078"/>
    <n v="360.88946015424165"/>
    <n v="0.15043328893465679"/>
    <n v="2.6685617221894824E-2"/>
    <n v="-5499.1471631472541"/>
    <n v="23135.147163147252"/>
    <n v="1.8260338007439076"/>
    <n v="1.0130982399798119"/>
    <n v="0.82553137919580921"/>
    <n v="321.89021479713603"/>
    <n v="0.28405380108850142"/>
    <n v="2247.8133667004308"/>
    <n v="5719.9"/>
    <n v="29.470329102862024"/>
    <n v="6.6098971722365034"/>
    <n v="6"/>
  </r>
  <r>
    <x v="4"/>
    <s v="LAX"/>
    <s v="California"/>
    <s v="HNL"/>
    <s v="Hawaii"/>
    <s v="LAXHNL"/>
    <s v="737-Max 9"/>
    <n v="178"/>
    <x v="123"/>
    <n v="2556"/>
    <n v="164.33333333333334"/>
    <n v="6"/>
    <n v="986"/>
    <n v="23"/>
    <n v="138"/>
    <n v="258"/>
    <n v="590"/>
    <n v="2729808"/>
    <n v="0.92322097378277157"/>
    <n v="1068"/>
    <n v="34.390011750881314"/>
    <n v="1"/>
    <n v="138"/>
    <n v="1"/>
    <n v="258"/>
    <n v="0.87797619047619047"/>
    <n v="672"/>
    <n v="1675"/>
    <n v="5"/>
    <n v="0.22148040730715898"/>
    <n v="69798"/>
    <n v="0.24707196415595459"/>
    <n v="77863"/>
    <n v="0.49176722947995039"/>
    <n v="154977"/>
    <n v="1.1232995814598452E-2"/>
    <n v="3540"/>
    <n v="1.8721659690997419E-3"/>
    <n v="590"/>
    <n v="2.6575237273237864E-2"/>
    <n v="8375"/>
    <n v="1"/>
    <n v="116742"/>
    <n v="19457"/>
    <n v="3394.648447510584"/>
    <n v="0.35149489657664168"/>
    <n v="31437"/>
    <n v="5239.5"/>
    <n v="9.4652696233402583E-2"/>
    <n v="101349"/>
    <n v="16891.5"/>
    <n v="0.3051485863968928"/>
    <n v="82602"/>
    <n v="0.24870382079306297"/>
    <n v="1"/>
    <n v="315143"/>
    <n v="315143"/>
    <n v="-16987"/>
    <n v="69798"/>
    <n v="77863"/>
    <n v="176516.17627118644"/>
    <n v="324177.17627118644"/>
    <n v="0"/>
    <n v="0"/>
    <n v="21539.176271186443"/>
    <n v="-6.2227819685487041E-3"/>
    <n v="-4.907721454452325E-3"/>
    <n v="1.315060514096379E-3"/>
    <n v="2520216"/>
    <n v="0.92322097378277157"/>
    <n v="25512.146044624737"/>
    <n v="0.11544511555391442"/>
    <n v="0.12166789752246311"/>
    <n v="311.12373225152129"/>
    <n v="0.12172289994190974"/>
    <n v="2.6575237273237864E-2"/>
    <n v="-3589.8627118644072"/>
    <n v="-13397.137288135593"/>
    <n v="1.7848909459055258"/>
    <n v="1.0650235748688623"/>
    <n v="0.81385262968581995"/>
    <n v="301.79457364341084"/>
    <n v="0.26210958199928286"/>
    <n v="2947.0475536375102"/>
    <n v="5239.5"/>
    <n v="28.671115530361277"/>
    <n v="4.1886409736308314"/>
    <n v="5"/>
  </r>
  <r>
    <x v="5"/>
    <s v="SFO"/>
    <s v="California"/>
    <s v="GEG"/>
    <s v="Washington"/>
    <s v="SFOGEG"/>
    <s v="E175"/>
    <n v="74.25"/>
    <x v="188"/>
    <n v="732"/>
    <n v="59.28125"/>
    <n v="32"/>
    <n v="1897"/>
    <n v="7.4375"/>
    <n v="238"/>
    <n v="368"/>
    <n v="1292"/>
    <n v="1739232"/>
    <n v="0.79840067340067344"/>
    <n v="2376"/>
    <n v="64.946519721577729"/>
    <n v="0.75555555555555554"/>
    <n v="315"/>
    <n v="0.64902998236331566"/>
    <n v="567"/>
    <n v="0.8647925033467202"/>
    <n v="1494"/>
    <n v="398"/>
    <n v="4.9949748743718594"/>
    <n v="0.21273732325526964"/>
    <n v="61807"/>
    <n v="0.17738493522228188"/>
    <n v="51536"/>
    <n v="0.55411452094777858"/>
    <n v="160988"/>
    <n v="2.6692412539754656E-2"/>
    <n v="7755"/>
    <n v="2.2228188289069705E-2"/>
    <n v="6458"/>
    <n v="6.8426197458455523E-3"/>
    <n v="1988"/>
    <n v="1"/>
    <n v="104279"/>
    <n v="3258.71875"/>
    <n v="1605.6133638421045"/>
    <n v="0.28354097897078095"/>
    <n v="85429"/>
    <n v="2669.65625"/>
    <n v="0.23228667605649123"/>
    <n v="119070"/>
    <n v="3720.9375"/>
    <n v="0.3237586126262324"/>
    <n v="58996"/>
    <n v="0.16041373234649539"/>
    <n v="1"/>
    <n v="290532"/>
    <n v="290532"/>
    <n v="-77242"/>
    <n v="81803.382352941175"/>
    <n v="79404.652173913055"/>
    <n v="186157.9504643963"/>
    <n v="347365.98499125056"/>
    <n v="19996.382352941175"/>
    <n v="27868.652173913055"/>
    <n v="25169.950464396301"/>
    <n v="-4.4411556365108275E-2"/>
    <n v="-4.3099285615158543E-2"/>
    <n v="1.3122707499497316E-3"/>
    <n v="1388604"/>
    <n v="0.79840067340067344"/>
    <n v="72858.500790722144"/>
    <n v="0.16704614450516089"/>
    <n v="0.21145770087026919"/>
    <n v="152.10542962572484"/>
    <n v="0.20779430276738367"/>
    <n v="6.8426197458455523E-3"/>
    <n v="-2282.3432809765791"/>
    <n v="-74959.65671902342"/>
    <n v="1.6994119200111233"/>
    <n v="0.78722558133197107"/>
    <n v="0.93328536852829236"/>
    <n v="90.892416225749557"/>
    <n v="0.20306196907741661"/>
    <n v="1833.3545894444651"/>
    <n v="2669.65625"/>
    <n v="29.208647486152266"/>
    <n v="7.4923563521349497"/>
    <n v="4.9949748743718594"/>
  </r>
  <r>
    <x v="5"/>
    <s v="SFO"/>
    <s v="California"/>
    <s v="BOI"/>
    <s v="Idaho"/>
    <s v="SFOBOI"/>
    <s v="E175"/>
    <n v="74.163265306122454"/>
    <x v="196"/>
    <n v="522"/>
    <n v="52.244897959183675"/>
    <n v="49"/>
    <n v="2560"/>
    <n v="9.8979591836734695"/>
    <n v="485"/>
    <n v="582"/>
    <n v="1493"/>
    <n v="1896948"/>
    <n v="0.70445789763346178"/>
    <n v="3634"/>
    <n v="78.849926980649869"/>
    <n v="0.98979591836734693"/>
    <n v="490"/>
    <n v="0.65986394557823125"/>
    <n v="882"/>
    <n v="0.66003536693191867"/>
    <n v="2262"/>
    <n v="0"/>
    <e v="#DIV/0!"/>
    <n v="0.26249319769360924"/>
    <n v="88272"/>
    <n v="0.22852181049889528"/>
    <n v="76848"/>
    <n v="0.46460273043835104"/>
    <n v="156238"/>
    <n v="2.6629356821486663E-2"/>
    <n v="8955"/>
    <n v="1.7752904547657777E-2"/>
    <n v="5970"/>
    <n v="0"/>
    <n v="0"/>
    <n v="1"/>
    <n v="126602"/>
    <n v="2583.7142857142858"/>
    <n v="1605.6070670942879"/>
    <n v="0.26615063130941519"/>
    <n v="132890"/>
    <n v="2712.0408163265306"/>
    <n v="0.27936965762553662"/>
    <n v="144559"/>
    <n v="2950.1836734693879"/>
    <n v="0.30390095821122692"/>
    <n v="71627"/>
    <n v="0.15057875285382127"/>
    <n v="1"/>
    <n v="336283"/>
    <n v="336283"/>
    <n v="-139395"/>
    <n v="89182.020618556708"/>
    <n v="116460.37113402062"/>
    <n v="236711.55793703953"/>
    <n v="442353.94968961686"/>
    <n v="910.02061855670763"/>
    <n v="39612.371134020621"/>
    <n v="80473.557937039528"/>
    <n v="-7.3483827706399968E-2"/>
    <n v="-7.2182102463690917E-2"/>
    <n v="1.3017252427090509E-3"/>
    <n v="1336320"/>
    <n v="0.70445789763346178"/>
    <n v="141081.22734374995"/>
    <n v="0.17727581357000824"/>
    <n v="0.25075964127640821"/>
    <n v="131.36054687500001"/>
    <n v="0.2516485572318008"/>
    <n v="0"/>
    <n v="-2469.3050957064665"/>
    <n v="-136925.69490429354"/>
    <n v="2.0371485244188854"/>
    <n v="0.98528028143152535"/>
    <n v="0.78106985623878911"/>
    <n v="87.129251700680271"/>
    <n v="0.21299619665579289"/>
    <n v="1833.3434859803413"/>
    <n v="2712.0408163265306"/>
    <n v="32.466739006977591"/>
    <n v="5.830078125"/>
    <e v="#DIV/0!"/>
  </r>
  <r>
    <x v="2"/>
    <s v="SEA"/>
    <s v="Washington"/>
    <s v="OGG"/>
    <s v="Hawaii"/>
    <s v="SEAOGG"/>
    <s v="A321"/>
    <n v="187.8125"/>
    <x v="159"/>
    <n v="2640"/>
    <n v="147.25"/>
    <n v="16"/>
    <n v="2356"/>
    <n v="24.25"/>
    <n v="388"/>
    <n v="703"/>
    <n v="1265"/>
    <n v="7933200"/>
    <n v="0.78402662229617304"/>
    <n v="3005"/>
    <n v="95.153636741479644"/>
    <n v="1"/>
    <n v="388"/>
    <n v="0.96433470507544583"/>
    <n v="729"/>
    <n v="0.66966649020645841"/>
    <n v="1889"/>
    <n v="4814"/>
    <n v="5.9991690901537185"/>
    <n v="0.21972234809252547"/>
    <n v="162925"/>
    <n v="0.28731604954255135"/>
    <n v="213046"/>
    <n v="0.42842385206283445"/>
    <n v="317678"/>
    <n v="1.1941945019851545E-2"/>
    <n v="8855"/>
    <n v="1.3647937165544622E-2"/>
    <n v="10120"/>
    <n v="3.8947868116692562E-2"/>
    <n v="28880"/>
    <n v="1"/>
    <n v="430000"/>
    <n v="26875"/>
    <n v="4519.0075201040972"/>
    <n v="0.39853081152921832"/>
    <n v="107780"/>
    <n v="6736.25"/>
    <n v="9.9892211317718957E-2"/>
    <n v="247689"/>
    <n v="15480.5625"/>
    <n v="0.22956208878339665"/>
    <n v="293494"/>
    <n v="0.27201488836966609"/>
    <n v="1"/>
    <n v="741504"/>
    <n v="-1078963"/>
    <n v="-337459"/>
    <n v="162925"/>
    <n v="220925.36842105264"/>
    <n v="474382.40474308305"/>
    <n v="858232.77316413564"/>
    <n v="0"/>
    <n v="7879.3684210526408"/>
    <n v="156704.40474308305"/>
    <n v="-4.2537563656532044E-2"/>
    <n v="-4.1240926004291023E-2"/>
    <n v="1.2966376522410214E-3"/>
    <n v="6219840"/>
    <n v="0.78402662229617304"/>
    <n v="196304.3191850594"/>
    <n v="9.346846165481773E-2"/>
    <n v="0.13600602531134978"/>
    <n v="302.47198641765704"/>
    <n v="0.11457272212790039"/>
    <n v="3.8947868116692562E-2"/>
    <n v="-10286.485822758481"/>
    <n v="-327172.51417724154"/>
    <n v="1.8197227130813791"/>
    <n v="1.2664704703800365"/>
    <n v="0.72879333743640995"/>
    <n v="292.24417009602195"/>
    <n v="0.39580905834628"/>
    <n v="2603.0429154582876"/>
    <n v="6736.25"/>
    <n v="24.759957482244772"/>
    <n v="8.0539049235993208"/>
    <n v="5.9991690901537185"/>
  </r>
  <r>
    <x v="1"/>
    <s v="SFO"/>
    <s v="California"/>
    <s v="YYC"/>
    <s v="Alberta"/>
    <s v="SFOYYC"/>
    <s v="737-800"/>
    <n v="171.95238095238096"/>
    <x v="145"/>
    <n v="1018"/>
    <n v="154.0952380952381"/>
    <n v="21"/>
    <n v="3236"/>
    <n v="20.761904761904763"/>
    <n v="436"/>
    <n v="732"/>
    <n v="2069"/>
    <n v="3675998"/>
    <n v="0.89615065078925504"/>
    <n v="3611"/>
    <n v="13.315322293447293"/>
    <n v="1"/>
    <n v="436"/>
    <n v="0.88192771084337351"/>
    <n v="830"/>
    <n v="0.88230277185501071"/>
    <n v="2345"/>
    <n v="0"/>
    <e v="#DIV/0!"/>
    <n v="0.2038913554995718"/>
    <n v="196181"/>
    <n v="0.22747520224821863"/>
    <n v="218873"/>
    <n v="0.54712300350037002"/>
    <n v="526433"/>
    <n v="1.5059489661021178E-2"/>
    <n v="14490"/>
    <n v="6.4509490908183885E-3"/>
    <n v="6207"/>
    <n v="0"/>
    <n v="0"/>
    <n v="1"/>
    <n v="55366"/>
    <n v="2636.4761904761904"/>
    <n v="4158.0668330684412"/>
    <n v="0.22292819236746955"/>
    <n v="121731"/>
    <n v="5796.7142857142853"/>
    <n v="0.49014326093783972"/>
    <n v="29931"/>
    <n v="1425.2857142857142"/>
    <n v="0.12051554610682966"/>
    <n v="41330"/>
    <n v="0.16641300058786107"/>
    <n v="1"/>
    <n v="962184"/>
    <n v="-248358"/>
    <n v="713826"/>
    <n v="196181"/>
    <n v="248175.66939890711"/>
    <n v="596657.99178347026"/>
    <n v="1041014.6611823774"/>
    <n v="0"/>
    <n v="29302.669398907106"/>
    <n v="70224.991783470265"/>
    <n v="0.19418563339805953"/>
    <n v="0.19547491931096156"/>
    <n v="1.2892859129020329E-3"/>
    <n v="3294248"/>
    <n v="0.89615065078925504"/>
    <n v="111501.54511742899"/>
    <n v="0.26174769409558984"/>
    <n v="6.7562060697530305E-2"/>
    <n v="297.33745364647712"/>
    <n v="0.2920800134051838"/>
    <n v="0"/>
    <n v="-4739.4124372560655"/>
    <n v="718565.41243725608"/>
    <n v="1.7257727827450162"/>
    <n v="1.0114100366811429"/>
    <n v="0.86102035662167353"/>
    <n v="263.70240963855423"/>
    <n v="4.2954362159420653E-2"/>
    <n v="2247.8614742002587"/>
    <n v="5796.7142857142853"/>
    <n v="243.02828941605816"/>
    <n v="6.395859085290482"/>
    <e v="#DIV/0!"/>
  </r>
  <r>
    <x v="3"/>
    <s v="SFO"/>
    <s v="California"/>
    <s v="OGG"/>
    <s v="Hawaii"/>
    <s v="SFOOGG"/>
    <s v="777-200"/>
    <n v="363.66666666666669"/>
    <x v="126"/>
    <n v="2338"/>
    <n v="288"/>
    <n v="15"/>
    <n v="4320"/>
    <n v="47"/>
    <n v="705"/>
    <n v="1114"/>
    <n v="2501"/>
    <n v="12753790"/>
    <n v="0.79193400549954174"/>
    <n v="5455"/>
    <n v="80.465878378378378"/>
    <n v="1"/>
    <n v="705"/>
    <n v="0.84393939393939399"/>
    <n v="1320"/>
    <n v="0.72915451895043737"/>
    <n v="3430"/>
    <n v="80847"/>
    <n v="4.9999752619144804"/>
    <n v="0.16637758695802643"/>
    <n v="245181"/>
    <n v="0.17701992749935194"/>
    <n v="260864"/>
    <n v="0.36193390253535118"/>
    <n v="533361"/>
    <n v="1.017886298028965E-2"/>
    <n v="15000"/>
    <n v="1.0180898752885708E-2"/>
    <n v="15003"/>
    <n v="0.27430882127409506"/>
    <n v="404233"/>
    <n v="0.99999999999999989"/>
    <n v="336745"/>
    <n v="22449.666666666668"/>
    <n v="4184.9415775530169"/>
    <n v="0.26271792063187427"/>
    <n v="114662"/>
    <n v="7644.1333333333332"/>
    <n v="8.9455707480413871E-2"/>
    <n v="543711"/>
    <n v="36247.4"/>
    <n v="0.42418632301794235"/>
    <n v="286656"/>
    <n v="0.22364004886976954"/>
    <n v="1"/>
    <n v="1473642"/>
    <n v="1473642"/>
    <n v="191868"/>
    <n v="245181"/>
    <n v="309102.76481149008"/>
    <n v="731478.70051979204"/>
    <n v="1285762.465331282"/>
    <n v="0"/>
    <n v="48238.76481149008"/>
    <n v="198117.70051979204"/>
    <n v="1.5043998685880824E-2"/>
    <n v="1.6331754275036581E-2"/>
    <n v="1.287755589155757E-3"/>
    <n v="10100160"/>
    <n v="0.79193400549954174"/>
    <n v="280967.41087962966"/>
    <n v="0.1155454182639043"/>
    <n v="0.10050141957802347"/>
    <n v="247.54837962962964"/>
    <n v="0.10588040189462346"/>
    <n v="0.27430882127409506"/>
    <n v="-16423.764355418807"/>
    <n v="208291.7643554188"/>
    <n v="1.8251864270595468"/>
    <n v="1.037169539548783"/>
    <n v="0.8160873984602407"/>
    <n v="197.62424242424242"/>
    <n v="0.19452214309852733"/>
    <n v="6757.0380260224456"/>
    <n v="7644.1333333333332"/>
    <n v="53.687352789288731"/>
    <n v="6.9451388888888888"/>
    <n v="4.9999752619144804"/>
  </r>
  <r>
    <x v="1"/>
    <s v="SFO"/>
    <s v="California"/>
    <s v="GEG"/>
    <s v="Washington"/>
    <s v="SFOGEG"/>
    <s v="E175"/>
    <n v="74.903225806451616"/>
    <x v="188"/>
    <n v="732"/>
    <n v="60.516129032258064"/>
    <n v="31"/>
    <n v="1876"/>
    <n v="10.096774193548388"/>
    <n v="313"/>
    <n v="435"/>
    <n v="1128"/>
    <n v="1699704"/>
    <n v="0.80792420327304049"/>
    <n v="2322"/>
    <n v="64.431071152358854"/>
    <n v="1"/>
    <n v="313"/>
    <n v="0.77264653641207814"/>
    <n v="563"/>
    <n v="0.77954388389771945"/>
    <n v="1447"/>
    <n v="91"/>
    <n v="5.9560439560439562"/>
    <n v="0.25194935709350635"/>
    <n v="84237"/>
    <n v="0.23518503563726853"/>
    <n v="78632"/>
    <n v="0.47076786873282067"/>
    <n v="157397"/>
    <n v="2.3607634122049047E-2"/>
    <n v="7893"/>
    <n v="1.6869004997891374E-2"/>
    <n v="5640"/>
    <n v="1.6210994164640293E-3"/>
    <n v="542"/>
    <n v="1"/>
    <n v="160834"/>
    <n v="5188.1935483870966"/>
    <n v="2496.2180066769197"/>
    <n v="0.35963221516128602"/>
    <n v="102123"/>
    <n v="3294.2903225806454"/>
    <n v="0.22835172108457172"/>
    <n v="89177"/>
    <n v="2876.6774193548385"/>
    <n v="0.1994038701483393"/>
    <n v="95084"/>
    <n v="0.212612193605803"/>
    <n v="1"/>
    <n v="334341"/>
    <n v="-447218"/>
    <n v="-112877"/>
    <n v="84237"/>
    <n v="101769.69195402299"/>
    <n v="201909.09485815602"/>
    <n v="387915.78681217902"/>
    <n v="0"/>
    <n v="23137.691954022986"/>
    <n v="44512.094858156022"/>
    <n v="-6.6409798411958793E-2"/>
    <n v="-6.5125897693075002E-2"/>
    <n v="1.2839007188837903E-3"/>
    <n v="1373232"/>
    <n v="0.80792420327304049"/>
    <n v="79357.331556503195"/>
    <n v="0.19670542635658914"/>
    <n v="0.26311522476854793"/>
    <n v="177.93123667377398"/>
    <n v="0.2430754599368497"/>
    <n v="1.6210994164640293E-3"/>
    <n v="-2182.2511874896454"/>
    <n v="-110694.74881251036"/>
    <n v="1.952076926709625"/>
    <n v="1.0130463155521512"/>
    <n v="0.78898054338909918"/>
    <n v="139.66607460035524"/>
    <n v="0.28439228213111761"/>
    <n v="1384.0682516223414"/>
    <n v="3294.2903225806454"/>
    <n v="29.116386961251361"/>
    <n v="7.2137526652452024"/>
    <n v="5.9560439560439562"/>
  </r>
  <r>
    <x v="0"/>
    <s v="SFO"/>
    <s v="California"/>
    <s v="SEA"/>
    <s v="Washington"/>
    <s v="SFOSEA"/>
    <s v="737-Max 9"/>
    <n v="177.27906976744185"/>
    <x v="74"/>
    <n v="679"/>
    <n v="137.74418604651163"/>
    <n v="43"/>
    <n v="5923"/>
    <n v="22.88372093023256"/>
    <n v="984"/>
    <n v="1489"/>
    <n v="3451"/>
    <n v="5176017"/>
    <n v="0.77699068608159516"/>
    <n v="7623"/>
    <n v="91.927650620200836"/>
    <n v="1.0010172939979654"/>
    <n v="983"/>
    <n v="0.81011969532100114"/>
    <n v="1838"/>
    <n v="0.71865889212827994"/>
    <n v="4802"/>
    <n v="13515"/>
    <n v="5.9999260081391048"/>
    <n v="0.24234198147040539"/>
    <n v="309153"/>
    <n v="0.2220533374513694"/>
    <n v="283271"/>
    <n v="0.43417478711504137"/>
    <n v="553872"/>
    <n v="1.893094633566645E-2"/>
    <n v="24150"/>
    <n v="1.8934081896136126E-2"/>
    <n v="24154"/>
    <n v="6.3564865731381232E-2"/>
    <n v="81089"/>
    <n v="0.99999999999999989"/>
    <n v="404235"/>
    <n v="9400.8139534883721"/>
    <n v="4397.3167732752927"/>
    <n v="0.34040010812367527"/>
    <n v="281190"/>
    <n v="6539.3023255813951"/>
    <n v="0.2367857963889724"/>
    <n v="217563"/>
    <n v="5059.604651162791"/>
    <n v="0.18320647327349479"/>
    <n v="284541"/>
    <n v="0.23960762221385751"/>
    <n v="0.99999999999999989"/>
    <n v="1275689"/>
    <n v="-1187529"/>
    <n v="88160"/>
    <n v="308838.82012195123"/>
    <n v="349665.61316319677"/>
    <n v="770702.21501014195"/>
    <n v="1429206.6482952898"/>
    <n v="-314.17987804877339"/>
    <n v="66394.613163196773"/>
    <n v="216830.21501014195"/>
    <n v="1.7032401555095358E-2"/>
    <n v="1.8303517434779686E-2"/>
    <n v="1.2711158796843286E-3"/>
    <n v="4021717"/>
    <n v="0.77699068608159516"/>
    <n v="342870.16714502778"/>
    <n v="0.24646151664494148"/>
    <n v="0.22942911508984612"/>
    <n v="201.68833361472227"/>
    <n v="0.29703731018368523"/>
    <n v="6.3564865731381232E-2"/>
    <n v="-6579.3174022160456"/>
    <n v="94739.317402216053"/>
    <n v="2.0914577234710117"/>
    <n v="1.0249100494018286"/>
    <n v="0.76703714848551319"/>
    <n v="154.11915125136017"/>
    <n v="0.22304887790049141"/>
    <n v="2366.6763866169244"/>
    <n v="6539.3023255813951"/>
    <n v="64.431103808699291"/>
    <n v="8.1553266925544481"/>
    <n v="5.9999260081391048"/>
  </r>
  <r>
    <x v="2"/>
    <s v="OGG"/>
    <s v="Hawaii"/>
    <s v="SEA"/>
    <s v="Washington"/>
    <s v="OGGSEA"/>
    <s v="A321"/>
    <n v="187.8125"/>
    <x v="155"/>
    <n v="2640"/>
    <n v="147.25"/>
    <n v="16"/>
    <n v="2356"/>
    <n v="24.25"/>
    <n v="388"/>
    <n v="729"/>
    <n v="1240"/>
    <n v="7933200"/>
    <n v="0.78402662229617304"/>
    <n v="3005"/>
    <n v="86.865235690235693"/>
    <n v="1"/>
    <n v="388"/>
    <n v="1"/>
    <n v="729"/>
    <n v="0.65643197458973002"/>
    <n v="1889"/>
    <n v="4814"/>
    <n v="5.9991690901537185"/>
    <n v="0.24163360503656373"/>
    <n v="179852"/>
    <n v="0.2859238738333264"/>
    <n v="212818"/>
    <n v="0.41365305373919981"/>
    <n v="307889"/>
    <n v="1.1661697905596674E-2"/>
    <n v="8680"/>
    <n v="8.327097191116151E-3"/>
    <n v="6198"/>
    <n v="3.880067229419723E-2"/>
    <n v="28880"/>
    <n v="1"/>
    <n v="392545"/>
    <n v="24534.0625"/>
    <n v="4519.0115111162359"/>
    <n v="0.39476833526420801"/>
    <n v="107780"/>
    <n v="6736.25"/>
    <n v="0.10839045504280105"/>
    <n v="226114"/>
    <n v="14132.125"/>
    <n v="0.22739468687648839"/>
    <n v="267929"/>
    <n v="0.26944652281650255"/>
    <n v="1"/>
    <n v="744317"/>
    <n v="-994368"/>
    <n v="-250051"/>
    <n v="179852"/>
    <n v="212818"/>
    <n v="469034.12983870966"/>
    <n v="861704.12983870972"/>
    <n v="0"/>
    <n v="0"/>
    <n v="161145.12983870966"/>
    <n v="-3.151956335400595E-2"/>
    <n v="-3.0250016309317885E-2"/>
    <n v="1.2695470446880651E-3"/>
    <n v="6219840"/>
    <n v="0.78402662229617304"/>
    <n v="197079.20755517832"/>
    <n v="9.3823047446175561E-2"/>
    <n v="0.12534261080018153"/>
    <n v="303.66595925297116"/>
    <n v="0.11502498456551938"/>
    <n v="3.880067229419723E-2"/>
    <n v="-10071.570614919354"/>
    <n v="-239979.42938508064"/>
    <n v="1.9889680439727788"/>
    <n v="1.2526365761634548"/>
    <n v="0.69936915559311985"/>
    <n v="291.93141289437585"/>
    <n v="0.3599662509387801"/>
    <n v="2603.0436480519088"/>
    <n v="6736.25"/>
    <n v="27.122472888942294"/>
    <n v="6.3149405772495752"/>
    <n v="5.9991690901537185"/>
  </r>
  <r>
    <x v="4"/>
    <s v="SFO"/>
    <s v="California"/>
    <s v="BOI"/>
    <s v="Idaho"/>
    <s v="SFOBOI"/>
    <s v="E175"/>
    <n v="73.38"/>
    <x v="196"/>
    <n v="522"/>
    <n v="54.38"/>
    <n v="50"/>
    <n v="2719"/>
    <n v="8.1199999999999992"/>
    <n v="406"/>
    <n v="650"/>
    <n v="1664"/>
    <n v="1915218"/>
    <n v="0.74107386208776238"/>
    <n v="3669"/>
    <n v="79.654518072289164"/>
    <n v="0.82020202020202015"/>
    <n v="495"/>
    <n v="0.72951739618406286"/>
    <n v="891"/>
    <n v="0.72886552781427949"/>
    <n v="2283"/>
    <n v="0"/>
    <e v="#DIV/0!"/>
    <n v="0.23251753801225281"/>
    <n v="87900"/>
    <n v="0.21050905204795312"/>
    <n v="79580"/>
    <n v="0.51298553576908024"/>
    <n v="193927"/>
    <n v="2.638637590070787E-2"/>
    <n v="9975"/>
    <n v="1.7601498270006032E-2"/>
    <n v="6654"/>
    <n v="0"/>
    <n v="0"/>
    <n v="1"/>
    <n v="127894"/>
    <n v="2557.88"/>
    <n v="1605.6088605536711"/>
    <n v="0.26615084947516504"/>
    <n v="134246"/>
    <n v="2684.92"/>
    <n v="0.27936953210192039"/>
    <n v="146035"/>
    <n v="2920.7"/>
    <n v="0.30390275777679737"/>
    <n v="72357"/>
    <n v="0.15057686064611722"/>
    <n v="1"/>
    <n v="378036"/>
    <n v="378036"/>
    <n v="-102496"/>
    <n v="107168.71921182267"/>
    <n v="109085.81538461539"/>
    <n v="266066.91165865381"/>
    <n v="482321.44625509187"/>
    <n v="19268.719211822667"/>
    <n v="29505.815384615387"/>
    <n v="72139.911658653815"/>
    <n v="-5.3516623172923397E-2"/>
    <n v="-5.2253952852833546E-2"/>
    <n v="1.2626703200898509E-3"/>
    <n v="1419318"/>
    <n v="0.74107386208776238"/>
    <n v="132083.19235012867"/>
    <n v="0.19738536291952144"/>
    <n v="0.25090198609244485"/>
    <n v="139.03493931592496"/>
    <n v="0.26635045845962635"/>
    <n v="0"/>
    <n v="-2418.2889251018373"/>
    <n v="-100077.71107489816"/>
    <n v="1.8027471923494964"/>
    <n v="0.90672874205013876"/>
    <n v="0.86234990390728228"/>
    <n v="89.315375982042653"/>
    <n v="0.19140240612005205"/>
    <n v="1833.354887257849"/>
    <n v="2684.92"/>
    <n v="34.134912441908391"/>
    <n v="6.1158514159617505"/>
    <e v="#DIV/0!"/>
  </r>
  <r>
    <x v="1"/>
    <s v="GEG"/>
    <s v="Washington"/>
    <s v="SFO"/>
    <s v="California"/>
    <s v="GEGSFO"/>
    <s v="E175"/>
    <n v="74.903225806451616"/>
    <x v="197"/>
    <n v="732"/>
    <n v="60.516129032258064"/>
    <n v="31"/>
    <n v="1876"/>
    <n v="10.096774193548388"/>
    <n v="313"/>
    <n v="479"/>
    <n v="1085"/>
    <n v="1699704"/>
    <n v="0.80792420327304049"/>
    <n v="2322"/>
    <n v="69.191076952822883"/>
    <n v="1"/>
    <n v="313"/>
    <n v="0.85079928952042627"/>
    <n v="563"/>
    <n v="0.7498272287491361"/>
    <n v="1447"/>
    <n v="91"/>
    <n v="5.9560439560439562"/>
    <n v="0.26842155576219484"/>
    <n v="92661"/>
    <n v="0.24396666348017276"/>
    <n v="84219"/>
    <n v="0.44833100139916049"/>
    <n v="154767"/>
    <n v="2.2001291978436126E-2"/>
    <n v="7595"/>
    <n v="1.5709414930751692E-2"/>
    <n v="5423"/>
    <n v="1.5700724492840527E-3"/>
    <n v="542"/>
    <n v="0.99999999999999989"/>
    <n v="172716"/>
    <n v="5571.4838709677415"/>
    <n v="2496.2178304836093"/>
    <n v="0.36537180064859648"/>
    <n v="102123"/>
    <n v="3294.2903225806454"/>
    <n v="0.21603594570066828"/>
    <n v="95765"/>
    <n v="3089.1935483870966"/>
    <n v="0.20258592422886615"/>
    <n v="102109"/>
    <n v="0.21600632942186909"/>
    <n v="1"/>
    <n v="345207"/>
    <n v="-472713"/>
    <n v="-127506"/>
    <n v="92661"/>
    <n v="98988.093945720248"/>
    <n v="206403.54746543779"/>
    <n v="398052.64141115802"/>
    <n v="0"/>
    <n v="14769.093945720248"/>
    <n v="51636.54746543779"/>
    <n v="-7.5016591124101611E-2"/>
    <n v="-7.3756302588641284E-2"/>
    <n v="1.2602885354603272E-3"/>
    <n v="1373232"/>
    <n v="0.80792420327304049"/>
    <n v="81940.613006396568"/>
    <n v="0.20309830417531524"/>
    <n v="0.27811489529941685"/>
    <n v="183.72334754797441"/>
    <n v="0.25098817971034754"/>
    <n v="1.5700724492840527E-3"/>
    <n v="-2142.1174648760657"/>
    <n v="-125363.88253512394"/>
    <n v="2.0736038089538429"/>
    <n v="1.0477913822868257"/>
    <n v="0.74917447102278123"/>
    <n v="149.58969804618118"/>
    <n v="0.29579064155709472"/>
    <n v="1384.0657526590637"/>
    <n v="3294.2903225806454"/>
    <n v="27.113322737831187"/>
    <n v="6.9392324093816633"/>
    <n v="5.9560439560439562"/>
  </r>
  <r>
    <x v="5"/>
    <s v="SFO"/>
    <s v="California"/>
    <s v="SEA"/>
    <s v="Washington"/>
    <s v="SFOSEA"/>
    <s v="737-800"/>
    <n v="162.45833333333334"/>
    <x v="171"/>
    <n v="679"/>
    <n v="123.95833333333333"/>
    <n v="48"/>
    <n v="5950"/>
    <n v="18.291666666666668"/>
    <n v="878"/>
    <n v="1301"/>
    <n v="3771"/>
    <n v="5294842"/>
    <n v="0.76301615798922806"/>
    <n v="7798"/>
    <n v="103.21701122268165"/>
    <n v="0.87103174603174605"/>
    <n v="1008"/>
    <n v="0.67760416666666667"/>
    <n v="1920"/>
    <n v="0.77433264887063658"/>
    <n v="4870"/>
    <n v="9792"/>
    <n v="4.9997957516339868"/>
    <n v="0.23866206575354065"/>
    <n v="281842"/>
    <n v="0.19548150813980567"/>
    <n v="230849"/>
    <n v="0.48928001354870121"/>
    <n v="577803"/>
    <n v="1.9154476363867308E-2"/>
    <n v="22620"/>
    <n v="1.5964604018036708E-2"/>
    <n v="18853"/>
    <n v="4.1457332176048439E-2"/>
    <n v="48958"/>
    <n v="1"/>
    <n v="380101"/>
    <n v="7918.770833333333"/>
    <n v="3682.5422040167919"/>
    <n v="0.31219794661190964"/>
    <n v="251497"/>
    <n v="5239.520833333333"/>
    <n v="0.20656837782340862"/>
    <n v="337984"/>
    <n v="7041.333333333333"/>
    <n v="0.27760492813141685"/>
    <n v="247918"/>
    <n v="0.2036287474332649"/>
    <n v="1"/>
    <n v="1180925"/>
    <n v="1180925"/>
    <n v="-36575"/>
    <n v="323572.59225512529"/>
    <n v="340684.15065334359"/>
    <n v="746194.80509148759"/>
    <n v="1410451.5479999566"/>
    <n v="41730.592255125288"/>
    <n v="109835.15065334359"/>
    <n v="168391.80509148759"/>
    <n v="-6.9076659889001409E-3"/>
    <n v="-5.6487460343483155E-3"/>
    <n v="1.2589199545518254E-3"/>
    <n v="4040050"/>
    <n v="0.76301615798922806"/>
    <n v="351575.63294117642"/>
    <n v="0.22303309522739301"/>
    <n v="0.22994076121629314"/>
    <n v="190.24655462184873"/>
    <n v="0.28018638383188327"/>
    <n v="4.1457332176048439E-2"/>
    <n v="-6665.7822499990934"/>
    <n v="-29909.217750000906"/>
    <n v="1.9994250566970364"/>
    <n v="0.85977877438268036"/>
    <n v="0.84841977331306795"/>
    <n v="120.23385416666666"/>
    <n v="0.20993543197070094"/>
    <n v="3274.4989996932691"/>
    <n v="5239.520833333333"/>
    <n v="57.645536617635607"/>
    <n v="6.9702521008403364"/>
    <n v="4.9997957516339868"/>
  </r>
  <r>
    <x v="2"/>
    <s v="OGG"/>
    <s v="Hawaii"/>
    <s v="LAX"/>
    <s v="California"/>
    <s v="OGGLAX"/>
    <s v="A330-200"/>
    <n v="282.66666666666669"/>
    <x v="176"/>
    <n v="2486"/>
    <n v="237.2"/>
    <n v="15"/>
    <n v="3558"/>
    <n v="36.6"/>
    <n v="549"/>
    <n v="827"/>
    <n v="2182"/>
    <n v="10540640"/>
    <n v="0.83915094339622642"/>
    <n v="4240"/>
    <n v="78.756736728644569"/>
    <n v="1"/>
    <n v="549"/>
    <n v="0.80919765166340507"/>
    <n v="1022"/>
    <n v="0.81753465717497187"/>
    <n v="2669"/>
    <n v="190828"/>
    <n v="5.9999842790366191"/>
    <n v="0.11906600157674892"/>
    <n v="277437"/>
    <n v="0.11293753816878252"/>
    <n v="263157"/>
    <n v="0.26257032390302437"/>
    <n v="611818"/>
    <n v="6.5567691839573308E-3"/>
    <n v="15278"/>
    <n v="7.4914886029034669E-3"/>
    <n v="17456"/>
    <n v="0.49137787856458343"/>
    <n v="1144965"/>
    <n v="1"/>
    <n v="390645"/>
    <n v="26043"/>
    <n v="4960.1471090144687"/>
    <n v="0.30809860543471917"/>
    <n v="123445"/>
    <n v="8229.6666666666661"/>
    <n v="9.7360089973988942E-2"/>
    <n v="401645"/>
    <n v="26776.333333333332"/>
    <n v="0.31677421797239891"/>
    <n v="352187"/>
    <n v="0.27776708661889293"/>
    <n v="1"/>
    <n v="2330111"/>
    <n v="-1267922"/>
    <n v="1062189"/>
    <n v="277437"/>
    <n v="325207.32043530833"/>
    <n v="748369.49679193401"/>
    <n v="1351013.8172272425"/>
    <n v="0"/>
    <n v="62050.320435308327"/>
    <n v="136551.49679193401"/>
    <n v="0.10077082605989769"/>
    <n v="0.10202692826512269"/>
    <n v="1.2561022052249987E-3"/>
    <n v="8845188"/>
    <n v="0.83915094339622642"/>
    <n v="227169.6379988757"/>
    <n v="0.22105972692360237"/>
    <n v="0.12028890086370467"/>
    <n v="333.09331084879148"/>
    <n v="0.13398765520868522"/>
    <n v="0.49137787856458343"/>
    <n v="-13240.121148482822"/>
    <n v="1075429.1211484829"/>
    <n v="1.8593027854014488"/>
    <n v="0.9473754266496055"/>
    <n v="0.84339643491146765"/>
    <n v="257.49217221135029"/>
    <n v="0.15114601836564867"/>
    <n v="5099.8177004700337"/>
    <n v="8229.6666666666661"/>
    <n v="45.177087672627273"/>
    <n v="9.2001124227093865"/>
    <n v="5.9999842790366191"/>
  </r>
  <r>
    <x v="2"/>
    <s v="SFO"/>
    <s v="California"/>
    <s v="BOI"/>
    <s v="Idaho"/>
    <s v="SFOBOI"/>
    <s v="E175"/>
    <n v="73.897959183673464"/>
    <x v="196"/>
    <n v="522"/>
    <n v="59.653061224489797"/>
    <n v="49"/>
    <n v="2923"/>
    <n v="7.8163265306122449"/>
    <n v="383"/>
    <n v="787"/>
    <n v="1754"/>
    <n v="1890162"/>
    <n v="0.80723557028445181"/>
    <n v="3621"/>
    <n v="78.849926980649869"/>
    <n v="0.78163265306122454"/>
    <n v="490"/>
    <n v="0.89229024943310653"/>
    <n v="882"/>
    <n v="0.77990217874610934"/>
    <n v="2249"/>
    <n v="361"/>
    <n v="5.9972299168975072"/>
    <n v="0.21045701549317142"/>
    <n v="108209"/>
    <n v="0.25509080795546929"/>
    <n v="131158"/>
    <n v="0.48246856049260739"/>
    <n v="248067"/>
    <n v="2.3893247653463304E-2"/>
    <n v="12285"/>
    <n v="2.3879633267335977E-2"/>
    <n v="12278"/>
    <n v="4.2107351379526295E-3"/>
    <n v="2165"/>
    <n v="1"/>
    <n v="196826"/>
    <n v="4016.8571428571427"/>
    <n v="2496.210301479442"/>
    <n v="0.33792655875505623"/>
    <n v="160129"/>
    <n v="3267.9387755102039"/>
    <n v="0.2749222253507585"/>
    <n v="109133"/>
    <n v="2227.204081632653"/>
    <n v="0.18736822948500478"/>
    <n v="116364"/>
    <n v="0.19978298640918049"/>
    <n v="1"/>
    <n v="514162"/>
    <n v="-582452"/>
    <n v="-68290"/>
    <n v="138439.71279373366"/>
    <n v="146990.28716645489"/>
    <n v="318074.5057012543"/>
    <n v="603504.50566144288"/>
    <n v="30230.712793733663"/>
    <n v="15832.287166454887"/>
    <n v="70007.505701254297"/>
    <n v="-3.6129178345559801E-2"/>
    <n v="-3.4875959928394831E-2"/>
    <n v="1.2532184171649696E-3"/>
    <n v="1525806"/>
    <n v="0.80723557028445181"/>
    <n v="122262.71159767359"/>
    <n v="0.27202007023736591"/>
    <n v="0.30814924858292569"/>
    <n v="175.16147793362984"/>
    <n v="0.33555838684603417"/>
    <n v="4.2107351379526295E-3"/>
    <n v="-2368.7858298253641"/>
    <n v="-65921.21417017463"/>
    <n v="1.6405142573776392"/>
    <n v="1.1046861421936376"/>
    <n v="0.81939299087157313"/>
    <n v="148.70521541950114"/>
    <n v="0.22631777533151029"/>
    <n v="1384.0596203314396"/>
    <n v="3267.9387755102039"/>
    <n v="37.070421139607618"/>
    <n v="8.4033527198084155"/>
    <n v="5.9972299168975072"/>
  </r>
  <r>
    <x v="1"/>
    <s v="LAX"/>
    <s v="California"/>
    <s v="SEA"/>
    <s v="Washington"/>
    <s v="LAXSEA"/>
    <s v="737-Max 9"/>
    <n v="176.53333333333333"/>
    <x v="119"/>
    <n v="954"/>
    <n v="138.33333333333334"/>
    <n v="30"/>
    <n v="4150"/>
    <n v="20.399999999999999"/>
    <n v="612"/>
    <n v="890"/>
    <n v="2648"/>
    <n v="5052384"/>
    <n v="0.78361027190332322"/>
    <n v="5296"/>
    <n v="82.778387721238929"/>
    <n v="0.89473684210526316"/>
    <n v="684"/>
    <n v="0.69585613760750586"/>
    <n v="1279"/>
    <n v="0.79471788715486191"/>
    <n v="3332"/>
    <n v="41428"/>
    <n v="5.9999275852080718"/>
    <n v="0.1806317052894619"/>
    <n v="183604"/>
    <n v="0.14904447319359931"/>
    <n v="151497"/>
    <n v="0.38670870820646264"/>
    <n v="393072"/>
    <n v="1.8232976373769621E-2"/>
    <n v="18533"/>
    <n v="2.0841060351909333E-2"/>
    <n v="21184"/>
    <n v="0.24454107658479715"/>
    <n v="248565"/>
    <n v="1"/>
    <n v="364002"/>
    <n v="12133.4"/>
    <n v="4397.3071960014258"/>
    <n v="0.35975153560680562"/>
    <n v="195682"/>
    <n v="6522.7333333333336"/>
    <n v="0.19339701427632522"/>
    <n v="195910"/>
    <n v="6530.333333333333"/>
    <n v="0.19362235191215785"/>
    <n v="256221"/>
    <n v="0.25322909820471134"/>
    <n v="1"/>
    <n v="1016455"/>
    <n v="-1011815"/>
    <n v="4640"/>
    <n v="205204.4705882353"/>
    <n v="217713.10449438202"/>
    <n v="494605.70392749249"/>
    <n v="917523.27901010984"/>
    <n v="21600.470588235301"/>
    <n v="66216.104494382016"/>
    <n v="101533.70392749249"/>
    <n v="9.1837833387169306E-4"/>
    <n v="2.1676254154481644E-3"/>
    <n v="1.2492470815764715E-3"/>
    <n v="3959100"/>
    <n v="0.78361027190332322"/>
    <n v="212048.66024096392"/>
    <n v="0.20118324339559304"/>
    <n v="0.20026486506172136"/>
    <n v="185.03373493975903"/>
    <n v="0.19395569700184384"/>
    <n v="0.24454107658479715"/>
    <n v="-6311.6759670036599"/>
    <n v="10951.675967003659"/>
    <n v="1.9518993956058395"/>
    <n v="0.86132069305755832"/>
    <n v="0.85782462394507453"/>
    <n v="118.44956997654417"/>
    <n v="0.25207313653826291"/>
    <n v="2366.6805478229221"/>
    <n v="6522.7333333333336"/>
    <n v="50.133858779363621"/>
    <n v="9.5703614457831332"/>
    <n v="5.9999275852080718"/>
  </r>
  <r>
    <x v="2"/>
    <s v="SFO"/>
    <s v="California"/>
    <s v="HNL"/>
    <s v="Hawaii"/>
    <s v="SFOHNL"/>
    <s v="A321"/>
    <n v="173.33333333333334"/>
    <x v="178"/>
    <n v="2399"/>
    <n v="163.33333333333334"/>
    <n v="6"/>
    <n v="980"/>
    <n v="23"/>
    <n v="138"/>
    <n v="239"/>
    <n v="603"/>
    <n v="2494960"/>
    <n v="0.94230769230769229"/>
    <n v="1040"/>
    <n v="29.783976510067113"/>
    <n v="1"/>
    <n v="138"/>
    <n v="0.92277992277992282"/>
    <n v="259"/>
    <n v="0.93633540372670809"/>
    <n v="644"/>
    <n v="7606"/>
    <n v="5.9996055745464103"/>
    <n v="0.22321979096172645"/>
    <n v="89058"/>
    <n v="0.20575481865804446"/>
    <n v="82090"/>
    <n v="0.43543624833947414"/>
    <n v="173726"/>
    <n v="1.0614833195478356E-2"/>
    <n v="4235"/>
    <n v="1.0597288016642855E-2"/>
    <n v="4228"/>
    <n v="0.11437702082863373"/>
    <n v="45633"/>
    <n v="1"/>
    <n v="134594"/>
    <n v="22432.333333333332"/>
    <n v="4519.007055841138"/>
    <n v="0.3932794717080369"/>
    <n v="38245"/>
    <n v="6374.166666666667"/>
    <n v="0.11175069762005639"/>
    <n v="77529"/>
    <n v="12921.5"/>
    <n v="0.22653732084678657"/>
    <n v="91867"/>
    <n v="0.26843250982512018"/>
    <n v="1"/>
    <n v="398970"/>
    <n v="-342235"/>
    <n v="56735"/>
    <n v="89058"/>
    <n v="88959.456066945597"/>
    <n v="185538.21558872305"/>
    <n v="363555.67165566864"/>
    <n v="0"/>
    <n v="6869.4560669455968"/>
    <n v="11812.215588723047"/>
    <n v="2.2739843524545483E-2"/>
    <n v="2.3987804190292204E-2"/>
    <n v="1.247960665746721E-3"/>
    <n v="2351020"/>
    <n v="0.94230769230769229"/>
    <n v="21632.877551020414"/>
    <n v="0.15991037932471863"/>
    <n v="0.13717053580017316"/>
    <n v="360.54795918367347"/>
    <n v="0.15029093755050998"/>
    <n v="0.11437702082863373"/>
    <n v="-3113.6119426114406"/>
    <n v="59848.611942611438"/>
    <n v="1.9479783542874261"/>
    <n v="0.9567109989003203"/>
    <n v="0.81427148818812456"/>
    <n v="316.94980694980694"/>
    <n v="0.23026042058300122"/>
    <n v="2603.0439546510811"/>
    <n v="6374.166666666667"/>
    <n v="32.903598338145201"/>
    <n v="8.6357142857142861"/>
    <n v="5.9996055745464103"/>
  </r>
  <r>
    <x v="5"/>
    <s v="LAX"/>
    <s v="California"/>
    <s v="OGG"/>
    <s v="Hawaii"/>
    <s v="LAXOGG"/>
    <s v="A330-200"/>
    <n v="278"/>
    <x v="172"/>
    <n v="2486"/>
    <n v="226.73333333333332"/>
    <n v="15"/>
    <n v="3401"/>
    <n v="29.4"/>
    <n v="441"/>
    <n v="820"/>
    <n v="2141"/>
    <n v="10366620"/>
    <n v="0.81558752997601913"/>
    <n v="4170"/>
    <n v="84.853896103896105"/>
    <n v="0.81666666666666665"/>
    <n v="540"/>
    <n v="0.8159203980099502"/>
    <n v="1005"/>
    <n v="0.81561904761904758"/>
    <n v="2625"/>
    <n v="353175"/>
    <n v="5"/>
    <n v="5.9275136472855962E-2"/>
    <n v="156524"/>
    <n v="7.7927089506879973E-2"/>
    <n v="205777"/>
    <n v="0.18434050900635643"/>
    <n v="486776"/>
    <n v="4.8624667930251622E-3"/>
    <n v="12840"/>
    <n v="4.8636028833973647E-3"/>
    <n v="12843"/>
    <n v="0.66873119533748515"/>
    <n v="1765875"/>
    <n v="1"/>
    <n v="352231"/>
    <n v="23482.066666666666"/>
    <n v="4151.0291945666731"/>
    <n v="0.25497619490570256"/>
    <n v="109137"/>
    <n v="7275.8"/>
    <n v="7.9003088834951107E-2"/>
    <n v="627325"/>
    <n v="41821.666666666664"/>
    <n v="0.4541137533868963"/>
    <n v="292734"/>
    <n v="0.21190696287245001"/>
    <n v="1"/>
    <n v="2640635"/>
    <n v="2640635"/>
    <n v="1259208"/>
    <n v="191662.04081632654"/>
    <n v="252202.29878048782"/>
    <n v="596817.84212984587"/>
    <n v="1040682.1817266602"/>
    <n v="35138.040816326538"/>
    <n v="46425.298780487821"/>
    <n v="110041.84212984587"/>
    <n v="0.12146755644559172"/>
    <n v="0.12269974965627924"/>
    <n v="1.2321932106875155E-3"/>
    <n v="8454886"/>
    <n v="0.81558752997601913"/>
    <n v="197791.95530726272"/>
    <n v="0.25472478011155036"/>
    <n v="0.13325722366595863"/>
    <n v="257.20670391061452"/>
    <n v="0.10346206915149418"/>
    <n v="0.66873119533748515"/>
    <n v="-12773.678781777349"/>
    <n v="1271981.6787817774"/>
    <n v="1.4235612448707375"/>
    <n v="1.0055872259814209"/>
    <n v="0.9107282916794186"/>
    <n v="204.75323383084577"/>
    <n v="0.11085742633874049"/>
    <n v="7393.0017218289649"/>
    <n v="7275.8"/>
    <n v="40.080658121293283"/>
    <n v="7.5516024698618054"/>
    <n v="5"/>
  </r>
  <r>
    <x v="0"/>
    <s v="OGG"/>
    <s v="Hawaii"/>
    <s v="LAX"/>
    <s v="California"/>
    <s v="OGGLAX"/>
    <s v="A330-200"/>
    <n v="268.73333333333335"/>
    <x v="176"/>
    <n v="2486"/>
    <n v="222.2"/>
    <n v="15"/>
    <n v="3333"/>
    <n v="34.799999999999997"/>
    <n v="522"/>
    <n v="940"/>
    <n v="1872"/>
    <n v="10021066"/>
    <n v="0.82684197469610521"/>
    <n v="4031"/>
    <n v="74.883454594448935"/>
    <n v="1"/>
    <n v="522"/>
    <n v="0.96707818930041156"/>
    <n v="972"/>
    <n v="0.73758865248226946"/>
    <n v="2538"/>
    <n v="193784"/>
    <n v="5.9999793584609664"/>
    <n v="0.10897699469546773"/>
    <n v="240921"/>
    <n v="0.13406846813594114"/>
    <n v="296392"/>
    <n v="0.22255559309935855"/>
    <n v="492015"/>
    <n v="5.9292068622834506E-3"/>
    <n v="13108"/>
    <n v="2.5398608889015545E-3"/>
    <n v="5615"/>
    <n v="0.52592987631804755"/>
    <n v="1162700"/>
    <n v="1"/>
    <n v="371433"/>
    <n v="24762.2"/>
    <n v="4960.1477657727355"/>
    <n v="0.30809818118777305"/>
    <n v="117374"/>
    <n v="7824.9333333333334"/>
    <n v="9.7359997412006141E-2"/>
    <n v="381892"/>
    <n v="25459.466666666667"/>
    <n v="0.31677376703244198"/>
    <n v="334868"/>
    <n v="0.27776805436777879"/>
    <n v="1"/>
    <n v="2210751"/>
    <n v="-1205567"/>
    <n v="1005184"/>
    <n v="240921"/>
    <n v="306481.94042553188"/>
    <n v="667058.79807692312"/>
    <n v="1214461.7385024549"/>
    <n v="0"/>
    <n v="10089.94042553188"/>
    <n v="175043.79807692312"/>
    <n v="0.10030709307772247"/>
    <n v="0.10153872344853301"/>
    <n v="1.2316303708105464E-3"/>
    <n v="8285838"/>
    <n v="0.82684197469610521"/>
    <n v="219483.8277827783"/>
    <n v="0.22061036221096639"/>
    <n v="0.12030326913324391"/>
    <n v="314.44674467446742"/>
    <n v="0.12648702521096838"/>
    <n v="0.52592987631804755"/>
    <n v="-12342.249233496999"/>
    <n v="1017526.249233497"/>
    <n v="1.8078853722844015"/>
    <n v="1.1944471790584983"/>
    <n v="0.75937004634463434"/>
    <n v="304.93004115226336"/>
    <n v="0.15147250866334563"/>
    <n v="5099.8181383088786"/>
    <n v="7824.9333333333334"/>
    <n v="44.509164515055282"/>
    <n v="5.6174617461746177"/>
    <n v="5.9999793584609664"/>
  </r>
  <r>
    <x v="3"/>
    <s v="SFO"/>
    <s v="California"/>
    <s v="LAX"/>
    <s v="California"/>
    <s v="SFOLAX"/>
    <s v="737-900"/>
    <n v="175.2"/>
    <x v="207"/>
    <n v="337"/>
    <n v="157.91999999999999"/>
    <n v="25"/>
    <n v="3948"/>
    <n v="22.56"/>
    <n v="564"/>
    <n v="1054"/>
    <n v="2331"/>
    <n v="1476060"/>
    <n v="0.90136986301369859"/>
    <n v="4380"/>
    <n v="34.499134875084401"/>
    <n v="1"/>
    <n v="564"/>
    <n v="1"/>
    <n v="1054"/>
    <n v="0.84364820846905542"/>
    <n v="2763"/>
    <n v="3361"/>
    <n v="4.999404939006248"/>
    <n v="0.2209826490159435"/>
    <n v="113045"/>
    <n v="0.23766703938571729"/>
    <n v="121580"/>
    <n v="0.47661839563996905"/>
    <n v="243817"/>
    <n v="2.7328386335024903E-2"/>
    <n v="13980"/>
    <n v="4.5566858760331223E-3"/>
    <n v="2331"/>
    <n v="3.2846843747312122E-2"/>
    <n v="16803"/>
    <n v="1"/>
    <n v="127045"/>
    <n v="5081.8"/>
    <n v="3682.556112204225"/>
    <n v="0.28154266187401106"/>
    <n v="128369"/>
    <n v="5134.76"/>
    <n v="0.28447675990479693"/>
    <n v="112968"/>
    <n v="4518.72"/>
    <n v="0.25034681747871451"/>
    <n v="82864"/>
    <n v="0.1836337607424775"/>
    <n v="1"/>
    <n v="511556"/>
    <n v="511556"/>
    <n v="60310"/>
    <n v="113045"/>
    <n v="121580"/>
    <n v="289003.16216216213"/>
    <n v="523628.16216216213"/>
    <n v="0"/>
    <n v="0"/>
    <n v="45186.162162162131"/>
    <n v="4.08587726786174E-2"/>
    <n v="4.2083280142058241E-2"/>
    <n v="1.2245074634408409E-3"/>
    <n v="1330476"/>
    <n v="0.90136986301369859"/>
    <n v="54137.106382978731"/>
    <n v="0.34656856767340083"/>
    <n v="0.3057097949947834"/>
    <n v="125.31737588652483"/>
    <n v="0.37186164951491046"/>
    <n v="3.2846843747312122E-2"/>
    <n v="-1807.4464864864851"/>
    <n v="62117.446486486486"/>
    <n v="1.835338649139564"/>
    <n v="1.0562469896061353"/>
    <n v="0.80802919827738673"/>
    <n v="115.35104364326375"/>
    <n v="0.1619842206913808"/>
    <n v="3274.516894671076"/>
    <n v="5134.76"/>
    <n v="114.43765225693478"/>
    <n v="4.1314589665653498"/>
    <n v="4.999404939006248"/>
  </r>
  <r>
    <x v="3"/>
    <s v="SEA"/>
    <s v="Washington"/>
    <s v="HNL"/>
    <s v="Hawaii"/>
    <s v="SEAHNL"/>
    <s v="737-800"/>
    <n v="159"/>
    <x v="40"/>
    <n v="2677"/>
    <n v="142.80000000000001"/>
    <n v="10"/>
    <n v="1428"/>
    <n v="21"/>
    <n v="210"/>
    <n v="400"/>
    <n v="818"/>
    <n v="4256430"/>
    <n v="0.89811320754716983"/>
    <n v="1590"/>
    <n v="61.239100441501108"/>
    <n v="1"/>
    <n v="210"/>
    <n v="1"/>
    <n v="400"/>
    <n v="0.83469387755102042"/>
    <n v="980"/>
    <n v="1819"/>
    <n v="5"/>
    <n v="0.24274402473293441"/>
    <n v="132772"/>
    <n v="0.24436022180659386"/>
    <n v="133656"/>
    <n v="0.47982587487636275"/>
    <n v="262447"/>
    <n v="8.9676998261308347E-3"/>
    <n v="4905"/>
    <n v="7.4739973270586861E-3"/>
    <n v="4088"/>
    <n v="1.6628181430919459E-2"/>
    <n v="9095"/>
    <n v="1"/>
    <n v="225516"/>
    <n v="22551.599999999999"/>
    <n v="3682.5491944550204"/>
    <n v="0.36051987914248718"/>
    <n v="52395"/>
    <n v="5239.5"/>
    <n v="8.3760970696849069E-2"/>
    <n v="200528"/>
    <n v="20052.8"/>
    <n v="0.32057295413489362"/>
    <n v="147091"/>
    <n v="0.23514619602577014"/>
    <n v="1"/>
    <n v="546963"/>
    <n v="546963"/>
    <n v="-78567"/>
    <n v="132772"/>
    <n v="133656"/>
    <n v="314423.05623471882"/>
    <n v="580851.05623471877"/>
    <n v="0"/>
    <n v="0"/>
    <n v="51976.056234718824"/>
    <n v="-1.8458426427781029E-2"/>
    <n v="-1.7237307879262226E-2"/>
    <n v="1.2211185485188035E-3"/>
    <n v="3822756"/>
    <n v="0.89811320754716983"/>
    <n v="61018.638655462186"/>
    <n v="0.12850275935467045"/>
    <n v="0.14696118578245149"/>
    <n v="376.65826330532212"/>
    <n v="0.14070162992354207"/>
    <n v="1.6628181430919459E-2"/>
    <n v="-5197.6056234718826"/>
    <n v="-73369.394376528115"/>
    <n v="1.9007775264206368"/>
    <n v="1.0045523044197588"/>
    <n v="0.80511816090179866"/>
    <n v="334.14"/>
    <n v="0.2689231264271989"/>
    <n v="3274.5092359995583"/>
    <n v="5239.5"/>
    <n v="23.318435275908445"/>
    <n v="6.2976190476190474"/>
    <n v="5"/>
  </r>
  <r>
    <x v="3"/>
    <s v="SEA"/>
    <s v="Washington"/>
    <s v="OGG"/>
    <s v="Hawaii"/>
    <s v="SEAOGG"/>
    <s v="A321"/>
    <n v="193.83333333333334"/>
    <x v="159"/>
    <n v="2640"/>
    <n v="165.41666666666666"/>
    <n v="12"/>
    <n v="1985"/>
    <n v="21.333333333333332"/>
    <n v="256"/>
    <n v="481"/>
    <n v="1248"/>
    <n v="6140640"/>
    <n v="0.85339638865004297"/>
    <n v="2326"/>
    <n v="73.667331670822946"/>
    <n v="0.85333333333333339"/>
    <n v="300"/>
    <n v="0.8528368794326241"/>
    <n v="564"/>
    <n v="0.853625170998632"/>
    <n v="1462"/>
    <n v="4539"/>
    <n v="4.9995593743115228"/>
    <n v="0.18473765233426595"/>
    <n v="101883"/>
    <n v="0.22764600608158461"/>
    <n v="125547"/>
    <n v="0.52610965347297645"/>
    <n v="290150"/>
    <n v="1.3572051546597377E-2"/>
    <n v="7485"/>
    <n v="6.786932389968468E-3"/>
    <n v="3743"/>
    <n v="4.1147704174607121E-2"/>
    <n v="22693"/>
    <n v="1"/>
    <n v="283676"/>
    <n v="23639.666666666668"/>
    <n v="3850.7706681651689"/>
    <n v="0.34992395263723375"/>
    <n v="74524"/>
    <n v="6210.333333333333"/>
    <n v="9.1927877741991584E-2"/>
    <n v="274722"/>
    <n v="22893.5"/>
    <n v="0.33887889041161789"/>
    <n v="177757"/>
    <n v="0.21926927920915676"/>
    <n v="1"/>
    <n v="551501"/>
    <n v="551501"/>
    <n v="-259178"/>
    <n v="119394.14062499999"/>
    <n v="147211.03534303536"/>
    <n v="339903.28525641025"/>
    <n v="606508.46122444561"/>
    <n v="17511.140624999985"/>
    <n v="21664.035343035357"/>
    <n v="49753.28525641025"/>
    <n v="-4.2207001224628053E-2"/>
    <n v="-4.1000171789579404E-2"/>
    <n v="1.2068294350486494E-3"/>
    <n v="5240400"/>
    <n v="0.85339638865004297"/>
    <n v="90843.08715365245"/>
    <n v="8.9811648297245888E-2"/>
    <n v="0.13201864952187395"/>
    <n v="266.4020151133501"/>
    <n v="0.10090985420960231"/>
    <n v="4.1147704174607121E-2"/>
    <n v="-7410.7051020371327"/>
    <n v="-251767.29489796286"/>
    <n v="1.5262043742030218"/>
    <n v="1.0003672368872156"/>
    <n v="0.89188205617968785"/>
    <n v="222.60106382978722"/>
    <n v="0.32231491873994789"/>
    <n v="3729.2242540774391"/>
    <n v="6210.333333333333"/>
    <n v="26.945458115271862"/>
    <n v="5.6564231738035264"/>
    <n v="4.9995593743115228"/>
  </r>
  <r>
    <x v="0"/>
    <s v="OGG"/>
    <s v="Hawaii"/>
    <s v="LAX"/>
    <s v="California"/>
    <s v="OGGLAX"/>
    <s v="A321"/>
    <n v="194.93333333333334"/>
    <x v="193"/>
    <n v="2486"/>
    <n v="143.1"/>
    <n v="30"/>
    <n v="4293"/>
    <n v="16.833333333333332"/>
    <n v="505"/>
    <n v="950"/>
    <n v="2838"/>
    <n v="14538128"/>
    <n v="0.73409712722298226"/>
    <n v="5848"/>
    <n v="154.93128536782538"/>
    <n v="0.67333333333333334"/>
    <n v="750"/>
    <n v="0.67375886524822692"/>
    <n v="1410"/>
    <n v="0.7695227765726681"/>
    <n v="3688"/>
    <n v="8263"/>
    <n v="5.9996369357376258"/>
    <n v="0.18187387692738091"/>
    <n v="270445"/>
    <n v="0.20517528002840635"/>
    <n v="305094"/>
    <n v="0.55480258131852755"/>
    <n v="824987"/>
    <n v="1.3357839181380936E-2"/>
    <n v="19863"/>
    <n v="1.1451305723231867E-2"/>
    <n v="17028"/>
    <n v="3.3339116821072337E-2"/>
    <n v="49575"/>
    <n v="0.99999999999999989"/>
    <n v="700136"/>
    <n v="23337.866666666665"/>
    <n v="4519.0098199843469"/>
    <n v="0.39115709728422099"/>
    <n v="208607"/>
    <n v="6953.5666666666666"/>
    <n v="0.11654608332262516"/>
    <n v="403293"/>
    <n v="13443.1"/>
    <n v="0.2253146806264002"/>
    <n v="477874"/>
    <n v="0.26698213876675364"/>
    <n v="1"/>
    <n v="1486992"/>
    <n v="-1789910"/>
    <n v="-302918"/>
    <n v="401650.99009900988"/>
    <n v="452823.72631578951"/>
    <n v="1072076.1296687808"/>
    <n v="1926550.8460835803"/>
    <n v="131205.99009900988"/>
    <n v="147729.72631578951"/>
    <n v="247089.12966878084"/>
    <n v="-2.0836107647422008E-2"/>
    <n v="-1.9630026538759369E-2"/>
    <n v="1.2060811086626391E-3"/>
    <n v="10672398"/>
    <n v="0.73409712722298226"/>
    <n v="520657.6834381551"/>
    <n v="0.10228221955398935"/>
    <n v="0.12311832720141135"/>
    <n v="334.82809224318657"/>
    <n v="0.13468547556041294"/>
    <n v="3.3339116821072337E-2"/>
    <n v="-17534.161536119344"/>
    <n v="-285383.83846388065"/>
    <n v="1.5056841596181245"/>
    <n v="0.90350537902765471"/>
    <n v="0.93405485245591469"/>
    <n v="216.37872340425531"/>
    <n v="0.32136958369648255"/>
    <n v="2603.0443047221497"/>
    <n v="6953.5666666666666"/>
    <n v="27.709058178972086"/>
    <n v="8.5932914046121596"/>
    <n v="5.9996369357376258"/>
  </r>
  <r>
    <x v="3"/>
    <s v="GEG"/>
    <s v="Washington"/>
    <s v="SFO"/>
    <s v="California"/>
    <s v="GEGSFO"/>
    <s v="E175"/>
    <n v="73.625"/>
    <x v="197"/>
    <n v="732"/>
    <n v="65.125"/>
    <n v="16"/>
    <n v="1042"/>
    <n v="9.6875"/>
    <n v="155"/>
    <n v="279"/>
    <n v="608"/>
    <n v="862296"/>
    <n v="0.88455008488964348"/>
    <n v="1178"/>
    <n v="34.31877416860015"/>
    <n v="1"/>
    <n v="155"/>
    <n v="1"/>
    <n v="279"/>
    <n v="0.81720430107526887"/>
    <n v="744"/>
    <n v="0"/>
    <e v="#DIV/0!"/>
    <n v="0.24138133322904243"/>
    <n v="37032"/>
    <n v="0.24321946068558242"/>
    <n v="37314"/>
    <n v="0.48371432109870482"/>
    <n v="74210"/>
    <n v="2.3758775103150238E-2"/>
    <n v="3645"/>
    <n v="7.9261098835200789E-3"/>
    <n v="1216"/>
    <n v="0"/>
    <n v="0"/>
    <n v="1"/>
    <n v="55103"/>
    <n v="3443.9375"/>
    <n v="1605.6226172092215"/>
    <n v="0.28814738119143241"/>
    <n v="42037"/>
    <n v="2627.3125"/>
    <n v="0.21982199631860777"/>
    <n v="62918"/>
    <n v="3932.375"/>
    <n v="0.32901397255689424"/>
    <n v="31174"/>
    <n v="0.16301664993306558"/>
    <n v="1"/>
    <n v="153417"/>
    <n v="153417"/>
    <n v="-37815"/>
    <n v="37032"/>
    <n v="37314"/>
    <n v="90809.605263157893"/>
    <n v="165155.60526315789"/>
    <n v="0"/>
    <n v="0"/>
    <n v="16599.605263157893"/>
    <n v="-4.3853850649892848E-2"/>
    <n v="-4.2650696131087969E-2"/>
    <n v="1.2031545188048789E-3"/>
    <n v="762744"/>
    <n v="0.88455008488964348"/>
    <n v="20023.715930902108"/>
    <n v="0.17791686381474575"/>
    <n v="0.22177071446463859"/>
    <n v="147.23320537428023"/>
    <n v="0.20113825870803309"/>
    <n v="0"/>
    <n v="-1037.4753289473683"/>
    <n v="-36777.524671052633"/>
    <n v="1.8945259700045776"/>
    <n v="1.0605293626645844"/>
    <n v="0.79094191191649399"/>
    <n v="133.74193548387098"/>
    <n v="0.20319782031978204"/>
    <n v="1833.3405409790719"/>
    <n v="2627.3125"/>
    <n v="30.362389835980053"/>
    <n v="4.6650671785028788"/>
    <e v="#DIV/0!"/>
  </r>
  <r>
    <x v="3"/>
    <s v="SFO"/>
    <s v="California"/>
    <s v="SEA"/>
    <s v="Washington"/>
    <s v="SFOSEA"/>
    <s v="737-900"/>
    <n v="176.28888888888889"/>
    <x v="182"/>
    <n v="679"/>
    <n v="132.84444444444443"/>
    <n v="45"/>
    <n v="5978"/>
    <n v="22.2"/>
    <n v="999"/>
    <n v="1813"/>
    <n v="3167"/>
    <n v="5386507"/>
    <n v="0.75356107399470562"/>
    <n v="7933"/>
    <n v="95.690770821027783"/>
    <n v="0.9755859375"/>
    <n v="1024"/>
    <n v="0.94723092998955072"/>
    <n v="1914"/>
    <n v="0.6339071257005604"/>
    <n v="4996"/>
    <n v="8379"/>
    <n v="5"/>
    <n v="0.27051894812569316"/>
    <n v="316617"/>
    <n v="0.27141521830886034"/>
    <n v="317666"/>
    <n v="0.39305762273945966"/>
    <n v="460037"/>
    <n v="1.6237955034406865E-2"/>
    <n v="19005"/>
    <n v="1.2974984748882012E-2"/>
    <n v="15186"/>
    <n v="3.5795271042698001E-2"/>
    <n v="41895"/>
    <n v="1"/>
    <n v="352385"/>
    <n v="7830.7777777777774"/>
    <n v="3682.5390471466908"/>
    <n v="0.312197667454577"/>
    <n v="233159"/>
    <n v="5181.3111111111111"/>
    <n v="0.20656865628798537"/>
    <n v="313339"/>
    <n v="6963.0888888888885"/>
    <n v="0.27760462256494944"/>
    <n v="229841"/>
    <n v="0.20362905369248815"/>
    <n v="1"/>
    <n v="1170406"/>
    <n v="1170406"/>
    <n v="41682"/>
    <n v="324540.34834834834"/>
    <n v="335362.78212906781"/>
    <n v="725716.7199242186"/>
    <n v="1385619.8504016348"/>
    <n v="7923.3483483483433"/>
    <n v="17696.782129067811"/>
    <n v="265679.7199242186"/>
    <n v="7.7382244189044963E-3"/>
    <n v="8.9399920967196764E-3"/>
    <n v="1.2017676778151801E-3"/>
    <n v="4059062"/>
    <n v="0.75356107399470562"/>
    <n v="369059.71980595519"/>
    <n v="0.2172847821417479"/>
    <n v="0.20954655772284339"/>
    <n v="188.77735028437604"/>
    <n v="0.27802260719348459"/>
    <n v="3.5795271042698001E-2"/>
    <n v="-6473.330008925217"/>
    <n v="48155.330008925215"/>
    <n v="2.2417239540736484"/>
    <n v="1.2033076026734189"/>
    <n v="0.6676028661952883"/>
    <n v="165.96969696969697"/>
    <n v="0.19637715459421773"/>
    <n v="3274.4955162503993"/>
    <n v="5181.3111111111111"/>
    <n v="62.472064429084426"/>
    <n v="5.7194713951154235"/>
    <n v="5"/>
  </r>
  <r>
    <x v="5"/>
    <s v="YVR"/>
    <s v="British Columbia"/>
    <s v="LAX"/>
    <s v="California"/>
    <s v="YVRLAX"/>
    <s v="737-700"/>
    <n v="126"/>
    <x v="124"/>
    <n v="1080"/>
    <n v="115.81818181818181"/>
    <n v="11"/>
    <n v="1274"/>
    <n v="16.272727272727273"/>
    <n v="179"/>
    <n v="326"/>
    <n v="770"/>
    <n v="1496880"/>
    <n v="0.91919191919191923"/>
    <n v="1386"/>
    <n v="6.7932735426008968"/>
    <n v="1"/>
    <n v="179"/>
    <n v="1"/>
    <n v="326"/>
    <n v="0.87301587301587302"/>
    <n v="882"/>
    <n v="0"/>
    <e v="#DIV/0!"/>
    <n v="0.21642206808876591"/>
    <n v="57881"/>
    <n v="0.25438501374114303"/>
    <n v="68034"/>
    <n v="0.50616014507655782"/>
    <n v="135370"/>
    <n v="1.7274579820149936E-2"/>
    <n v="4620"/>
    <n v="5.7581932733833125E-3"/>
    <n v="1540"/>
    <n v="0"/>
    <n v="0"/>
    <n v="1"/>
    <n v="25017"/>
    <n v="2274.2727272727275"/>
    <n v="3682.6133738200542"/>
    <n v="0.21094659088992698"/>
    <n v="55015"/>
    <n v="5001.363636363636"/>
    <n v="0.46389362025060288"/>
    <n v="22245"/>
    <n v="2022.2727272727273"/>
    <n v="0.18757272711941583"/>
    <n v="16317"/>
    <n v="0.13758706174005431"/>
    <n v="1"/>
    <n v="267445"/>
    <n v="267445"/>
    <n v="148851"/>
    <n v="57881"/>
    <n v="68034"/>
    <n v="155060.18181818182"/>
    <n v="280975.18181818182"/>
    <n v="0"/>
    <n v="0"/>
    <n v="19690.181818181823"/>
    <n v="9.9440836940836941E-2"/>
    <n v="0.10063666862335366"/>
    <n v="1.1958316825167181E-3"/>
    <n v="1375920"/>
    <n v="0.91919191919191923"/>
    <n v="23511.648351648357"/>
    <n v="0.17866829672385229"/>
    <n v="7.9227459783015333E-2"/>
    <n v="209.92543171114599"/>
    <n v="0.19437539973254259"/>
    <n v="0"/>
    <n v="-1790.0165289256204"/>
    <n v="150641.01652892563"/>
    <n v="1.7165046237423702"/>
    <n v="1.1078230280241907"/>
    <n v="0.81473397416579341"/>
    <n v="208.69325153374234"/>
    <n v="6.1010675092075008E-2"/>
    <n v="3274.562677404449"/>
    <n v="5001.363636363636"/>
    <n v="187.53845138292957"/>
    <n v="4.8351648351648349"/>
    <e v="#DIV/0!"/>
  </r>
  <r>
    <x v="0"/>
    <s v="SFO"/>
    <s v="California"/>
    <s v="LAX"/>
    <s v="California"/>
    <s v="SFOLAX"/>
    <s v="737-700"/>
    <n v="140.91176470588235"/>
    <x v="208"/>
    <n v="337"/>
    <n v="125.76470588235294"/>
    <n v="34"/>
    <n v="4276"/>
    <n v="15.823529411764707"/>
    <n v="538"/>
    <n v="735"/>
    <n v="3004"/>
    <n v="1614567"/>
    <n v="0.89250678355249424"/>
    <n v="4791"/>
    <n v="47.172286461850106"/>
    <n v="0.94385964912280707"/>
    <n v="570"/>
    <n v="0.70741097208854664"/>
    <n v="1039"/>
    <n v="0.94376374489475334"/>
    <n v="3183"/>
    <n v="7198"/>
    <n v="5.9998610725201447"/>
    <n v="0.19029472501666292"/>
    <n v="116201"/>
    <n v="0.15613040153151544"/>
    <n v="95339"/>
    <n v="0.52875603672885851"/>
    <n v="322878"/>
    <n v="3.4419794411409722E-2"/>
    <n v="21018"/>
    <n v="1.9674536590478468E-2"/>
    <n v="12014"/>
    <n v="7.0724505721074873E-2"/>
    <n v="43187"/>
    <n v="1"/>
    <n v="196145"/>
    <n v="5768.9705882352937"/>
    <n v="4158.0558143737508"/>
    <n v="0.30404043848662593"/>
    <n v="196529"/>
    <n v="5780.2647058823532"/>
    <n v="0.30463566920053076"/>
    <n v="106035"/>
    <n v="3118.6764705882351"/>
    <n v="0.16436273111692562"/>
    <n v="146419"/>
    <n v="0.22696116119591772"/>
    <n v="1"/>
    <n v="610637"/>
    <n v="-645128"/>
    <n v="-34491"/>
    <n v="123112.58364312266"/>
    <n v="134771.72925170069"/>
    <n v="342117.40146471374"/>
    <n v="600001.71435953712"/>
    <n v="6911.5836431226635"/>
    <n v="39432.729251700686"/>
    <n v="19239.401464713737"/>
    <n v="-2.1362383846566912E-2"/>
    <n v="-2.0167677912851865E-2"/>
    <n v="1.194705933715047E-3"/>
    <n v="1441012"/>
    <n v="0.89250678355249424"/>
    <n v="68343.486903648241"/>
    <n v="0.37820480661378564"/>
    <n v="0.39956719046035255"/>
    <n v="132.70579981290925"/>
    <n v="0.39378575612139244"/>
    <n v="7.0724505721074873E-2"/>
    <n v="-1928.9327752805025"/>
    <n v="-32562.067224719496"/>
    <n v="1.8279770621761151"/>
    <n v="0.82279335719555913"/>
    <n v="0.90957297406014093"/>
    <n v="91.760346487006743"/>
    <n v="0.23978075354097442"/>
    <n v="2247.8240499483577"/>
    <n v="5780.2647058823532"/>
    <n v="90.64644350996538"/>
    <n v="7.7249766136576241"/>
    <n v="5.9998610725201447"/>
  </r>
  <r>
    <x v="4"/>
    <s v="HNL"/>
    <s v="Hawaii"/>
    <s v="SEA"/>
    <s v="Washington"/>
    <s v="HNLSEA"/>
    <s v="737-800"/>
    <n v="143.19999999999999"/>
    <x v="35"/>
    <n v="2677"/>
    <n v="135.80000000000001"/>
    <n v="5"/>
    <n v="679"/>
    <n v="19"/>
    <n v="95"/>
    <n v="180"/>
    <n v="405"/>
    <n v="1916732"/>
    <n v="0.9483240223463687"/>
    <n v="716"/>
    <n v="26.077512355848437"/>
    <n v="1"/>
    <n v="95"/>
    <n v="1"/>
    <n v="180"/>
    <n v="0.91836734693877553"/>
    <n v="441"/>
    <n v="1084"/>
    <n v="5"/>
    <n v="0.20044224183216799"/>
    <n v="49222"/>
    <n v="0.24252444343091703"/>
    <n v="59556"/>
    <n v="0.52341723440038768"/>
    <n v="128534"/>
    <n v="9.8954664103890182E-3"/>
    <n v="2430"/>
    <n v="1.6492444017315031E-3"/>
    <n v="405"/>
    <n v="2.2071369524406782E-2"/>
    <n v="5420"/>
    <n v="1"/>
    <n v="96032"/>
    <n v="19206.400000000001"/>
    <n v="3682.5598504016348"/>
    <n v="0.35881436423215024"/>
    <n v="23578"/>
    <n v="4715.6000000000004"/>
    <n v="8.8096937269510567E-2"/>
    <n v="85391"/>
    <n v="17078.2"/>
    <n v="0.31905528757234614"/>
    <n v="62636"/>
    <n v="0.23403341092599303"/>
    <n v="1"/>
    <n v="245567"/>
    <n v="245567"/>
    <n v="-22070"/>
    <n v="49222"/>
    <n v="59556"/>
    <n v="139959.24444444446"/>
    <n v="248737.24444444446"/>
    <n v="0"/>
    <n v="0"/>
    <n v="11425.244444444455"/>
    <n v="-1.1514390118180319E-2"/>
    <n v="-1.0322231334955075E-2"/>
    <n v="1.1921587832252438E-3"/>
    <n v="1817683"/>
    <n v="0.9483240223463687"/>
    <n v="13086.066273932258"/>
    <n v="0.12811754590626129"/>
    <n v="0.1396319360244416"/>
    <n v="353.67746686303389"/>
    <n v="0.13211709632537688"/>
    <n v="2.2071369524406782E-2"/>
    <n v="-2285.0488888888913"/>
    <n v="-19784.95111111111"/>
    <n v="1.5632519303923236"/>
    <n v="0.99826613628191296"/>
    <n v="0.87937224961901339"/>
    <n v="330.86666666666667"/>
    <n v="0.25506684530087514"/>
    <n v="3274.5071245589593"/>
    <n v="4715.6000000000004"/>
    <n v="26.03775968867367"/>
    <n v="4.1752577319587632"/>
    <n v="5"/>
  </r>
  <r>
    <x v="5"/>
    <s v="JNU"/>
    <s v="Alaska"/>
    <s v="SEA"/>
    <s v="Washington"/>
    <s v="JNUSEA"/>
    <s v="737-800"/>
    <n v="159.33333333333334"/>
    <x v="73"/>
    <n v="909"/>
    <n v="121.07692307692308"/>
    <n v="39"/>
    <n v="4722"/>
    <n v="20.76923076923077"/>
    <n v="810"/>
    <n v="1543"/>
    <n v="2370"/>
    <n v="5648526"/>
    <n v="0.75989700675893146"/>
    <n v="6214"/>
    <n v="93.820550576184374"/>
    <n v="0.98901098901098905"/>
    <n v="819"/>
    <n v="0.98910256410256414"/>
    <n v="1560"/>
    <n v="0.61799217731421119"/>
    <n v="3835"/>
    <n v="16099"/>
    <n v="4.9998757686812842"/>
    <n v="0.22073779641376454"/>
    <n v="238684"/>
    <n v="0.30063414349935863"/>
    <n v="325076"/>
    <n v="0.38007918239232186"/>
    <n v="410980"/>
    <n v="1.3150824793466388E-2"/>
    <n v="14220"/>
    <n v="1.09571710374817E-2"/>
    <n v="11848"/>
    <n v="7.4440881863606895E-2"/>
    <n v="80493"/>
    <n v="1"/>
    <n v="345498"/>
    <n v="8858.9230769230762"/>
    <n v="3682.5407427069822"/>
    <n v="0.31919475612178438"/>
    <n v="204342"/>
    <n v="5239.5384615384619"/>
    <n v="0.18878515897469061"/>
    <n v="307216"/>
    <n v="7877.333333333333"/>
    <n v="0.28382721809304279"/>
    <n v="225349"/>
    <n v="0.20819286681048221"/>
    <n v="1"/>
    <n v="1081301"/>
    <n v="1081301"/>
    <n v="-1104"/>
    <n v="241336.04444444444"/>
    <n v="328657.52430330525"/>
    <n v="665024.59915611811"/>
    <n v="1235018.1679038678"/>
    <n v="2652.0444444444438"/>
    <n v="3581.5243033052539"/>
    <n v="254044.59915611811"/>
    <n v="-1.9544921984956782E-4"/>
    <n v="9.8606241292369936E-4"/>
    <n v="1.1815116327732673E-3"/>
    <n v="4292298"/>
    <n v="0.75989700675893146"/>
    <n v="316223.11224057595"/>
    <n v="0.19143064934108472"/>
    <n v="0.19162609856093429"/>
    <n v="211.94578568403219"/>
    <n v="0.23316368062049744"/>
    <n v="7.4440881863606895E-2"/>
    <n v="-6673.7991770222516"/>
    <n v="5569.7991770222516"/>
    <n v="1.8578979954280033"/>
    <n v="1.328442524844232"/>
    <n v="0.68318414680246764"/>
    <n v="208.38205128205129"/>
    <n v="0.20840543012537674"/>
    <n v="3274.5064712718113"/>
    <n v="5239.5384615384619"/>
    <n v="50.330124594244744"/>
    <n v="5.5205421431596777"/>
    <n v="4.9998757686812842"/>
  </r>
  <r>
    <x v="0"/>
    <s v="SEA"/>
    <s v="Washington"/>
    <s v="SFO"/>
    <s v="California"/>
    <s v="SEASFO"/>
    <s v="737-Max 9"/>
    <n v="177.27906976744185"/>
    <x v="80"/>
    <n v="679"/>
    <n v="137.74418604651163"/>
    <n v="43"/>
    <n v="5923"/>
    <n v="21.674418604651162"/>
    <n v="932"/>
    <n v="1742"/>
    <n v="3250"/>
    <n v="5176017"/>
    <n v="0.77699068608159516"/>
    <n v="7623"/>
    <n v="90.943971631205685"/>
    <n v="0.94811800610376396"/>
    <n v="983"/>
    <n v="0.94776931447225243"/>
    <n v="1838"/>
    <n v="0.67680133277800913"/>
    <n v="4802"/>
    <n v="13515"/>
    <n v="5.9999260081391048"/>
    <n v="0.2469972628809349"/>
    <n v="300589"/>
    <n v="0.25575423612520576"/>
    <n v="311246"/>
    <n v="0.39323140283309488"/>
    <n v="478552"/>
    <n v="1.8693923365596443E-2"/>
    <n v="22750"/>
    <n v="1.8691458232844935E-2"/>
    <n v="22747"/>
    <n v="6.6631716562323071E-2"/>
    <n v="81089"/>
    <n v="1"/>
    <n v="399909"/>
    <n v="9300.209302325582"/>
    <n v="4397.3118044778557"/>
    <n v="0.33953032271210615"/>
    <n v="281190"/>
    <n v="6539.3023255813951"/>
    <n v="0.23873564096686278"/>
    <n v="215235"/>
    <n v="5005.4651162790697"/>
    <n v="0.1827385955528387"/>
    <n v="281496"/>
    <n v="0.23899544076819235"/>
    <n v="0.99999999999999989"/>
    <n v="1216973"/>
    <n v="-1177830"/>
    <n v="39143"/>
    <n v="317037.5396995708"/>
    <n v="328398.4776119403"/>
    <n v="707078.98584615393"/>
    <n v="1352515.003157665"/>
    <n v="16448.5396995708"/>
    <n v="17152.477611940296"/>
    <n v="228526.98584615393"/>
    <n v="7.5623785625124496E-3"/>
    <n v="8.740118139765397E-3"/>
    <n v="1.1777395772529474E-3"/>
    <n v="4021717"/>
    <n v="0.77699068608159516"/>
    <n v="326017.69373628241"/>
    <n v="0.23511765900305195"/>
    <n v="0.22755528044053952"/>
    <n v="191.77511396251899"/>
    <n v="0.28243757579163326"/>
    <n v="6.6631716562323071E-2"/>
    <n v="-6096.0000734340701"/>
    <n v="45239.000073434072"/>
    <n v="2.1377889135521455"/>
    <n v="1.1838686671361243"/>
    <n v="0.69671030566056735"/>
    <n v="169.33949945593037"/>
    <n v="0.23130833633942577"/>
    <n v="2366.6769345945986"/>
    <n v="6539.3023255813951"/>
    <n v="65.128011167346415"/>
    <n v="7.6814114469019081"/>
    <n v="5.9999260081391048"/>
  </r>
  <r>
    <x v="3"/>
    <s v="ANC"/>
    <s v="Alaska"/>
    <s v="SEA"/>
    <s v="Washington"/>
    <s v="ANCSEA"/>
    <s v="737-700"/>
    <n v="124"/>
    <x v="209"/>
    <n v="1448"/>
    <n v="112.91666666666667"/>
    <n v="12"/>
    <n v="1355"/>
    <n v="17"/>
    <n v="204"/>
    <n v="301"/>
    <n v="851"/>
    <n v="2154624"/>
    <n v="0.9106182795698925"/>
    <n v="1488"/>
    <n v="41.170580072162082"/>
    <n v="1"/>
    <n v="204"/>
    <n v="0.80913978494623651"/>
    <n v="372"/>
    <n v="0.93311403508771928"/>
    <n v="912"/>
    <n v="8742"/>
    <n v="4.9997712194005945"/>
    <n v="0.20195734393886225"/>
    <n v="77694"/>
    <n v="0.1899637384489414"/>
    <n v="73080"/>
    <n v="0.47678610883664108"/>
    <n v="183422"/>
    <n v="1.3256911139704449E-2"/>
    <n v="5100"/>
    <n v="4.4215697742426016E-3"/>
    <n v="1701"/>
    <n v="0.11361432786160824"/>
    <n v="43708"/>
    <n v="1"/>
    <n v="151612"/>
    <n v="12634.333333333334"/>
    <n v="3682.5325204128962"/>
    <n v="0.33827693227633876"/>
    <n v="62875"/>
    <n v="5239.583333333333"/>
    <n v="0.1402867986496768"/>
    <n v="134813"/>
    <n v="11234.416666666666"/>
    <n v="0.30079497711902792"/>
    <n v="98889"/>
    <n v="0.22064129195495649"/>
    <n v="1"/>
    <n v="384705"/>
    <n v="384705"/>
    <n v="-63484"/>
    <n v="77694"/>
    <n v="90318.139534883725"/>
    <n v="196569.75793184488"/>
    <n v="364581.89746672858"/>
    <n v="0"/>
    <n v="17238.139534883725"/>
    <n v="13147.757931844884"/>
    <n v="-2.9464073546010813E-2"/>
    <n v="-2.8288853126008352E-2"/>
    <n v="1.175220420002461E-3"/>
    <n v="1962040"/>
    <n v="0.9106182795698925"/>
    <n v="33470.554243542429"/>
    <n v="0.17854855417929069"/>
    <n v="0.20801262772530149"/>
    <n v="251.65830258302583"/>
    <n v="0.17379717029214492"/>
    <n v="0.11361432786160824"/>
    <n v="-2532.158122227384"/>
    <n v="-60951.841877772618"/>
    <n v="1.6957389569910719"/>
    <n v="0.87469628601180149"/>
    <n v="0.89548490611560438"/>
    <n v="196.45161290322579"/>
    <n v="0.25705150699886925"/>
    <n v="3274.4984346517676"/>
    <n v="5239.583333333333"/>
    <n v="32.911851074845494"/>
    <n v="5.019188191881919"/>
    <n v="4.9997712194005945"/>
  </r>
  <r>
    <x v="0"/>
    <s v="SFO"/>
    <s v="California"/>
    <s v="HNL"/>
    <s v="Hawaii"/>
    <s v="SFOHNL"/>
    <s v="A330-200"/>
    <n v="268.07142857142856"/>
    <x v="210"/>
    <n v="2399"/>
    <n v="241.07142857142858"/>
    <n v="14"/>
    <n v="3375"/>
    <n v="28.642857142857142"/>
    <n v="401"/>
    <n v="746"/>
    <n v="2228"/>
    <n v="9003447"/>
    <n v="0.89928057553956831"/>
    <n v="3753"/>
    <n v="73.106124161073822"/>
    <n v="0.82510288065843618"/>
    <n v="486"/>
    <n v="0.8243093922651934"/>
    <n v="905"/>
    <n v="0.94286923402454503"/>
    <n v="2363"/>
    <n v="139616"/>
    <n v="5.9999713499885399"/>
    <n v="0.12510434770879658"/>
    <n v="250424"/>
    <n v="0.1326603457724628"/>
    <n v="265549"/>
    <n v="0.30928136338680567"/>
    <n v="619095"/>
    <n v="7.7897968797849453E-3"/>
    <n v="15593"/>
    <n v="6.678253362981155E-3"/>
    <n v="13368"/>
    <n v="0.41848589288916888"/>
    <n v="837692"/>
    <n v="1"/>
    <n v="362618"/>
    <n v="25901.285714285714"/>
    <n v="4960.1590039303446"/>
    <n v="0.30949503432783337"/>
    <n v="109279"/>
    <n v="7805.6428571428569"/>
    <n v="9.3269798676048357E-2"/>
    <n v="372828"/>
    <n v="26630.571428571428"/>
    <n v="0.31820928541434085"/>
    <n v="326919"/>
    <n v="0.27902588158177738"/>
    <n v="1"/>
    <n v="2001721"/>
    <n v="-1171644"/>
    <n v="830077"/>
    <n v="303506.3940149626"/>
    <n v="322147.24530831096"/>
    <n v="656607.48877917416"/>
    <n v="1282261.1281024478"/>
    <n v="53082.3940149626"/>
    <n v="56598.245308310958"/>
    <n v="37512.488779174164"/>
    <n v="9.2195466913949739E-2"/>
    <n v="9.3363219094249189E-2"/>
    <n v="1.16775218029945E-3"/>
    <n v="8096625"/>
    <n v="0.89928057553956831"/>
    <n v="130371.24800000014"/>
    <n v="0.22232829270833715"/>
    <n v="0.13013282579438742"/>
    <n v="344.89748148148146"/>
    <n v="0.14376718694517776"/>
    <n v="0.41848589288916888"/>
    <n v="-10513.794864460551"/>
    <n v="840590.79486446059"/>
    <n v="1.7041666697483697"/>
    <n v="0.97043953089908586"/>
    <n v="0.86649480450216654"/>
    <n v="293.42430939226517"/>
    <n v="0.16331896403145094"/>
    <n v="5099.8189861433857"/>
    <n v="7805.6428571428569"/>
    <n v="46.165762974438422"/>
    <n v="8.5810370370370368"/>
    <n v="5.9999713499885399"/>
  </r>
  <r>
    <x v="4"/>
    <s v="YVR"/>
    <s v="British Columbia"/>
    <s v="LAX"/>
    <s v="California"/>
    <s v="YVRLAX"/>
    <s v="737-Max 9"/>
    <n v="171.58333333333334"/>
    <x v="89"/>
    <n v="1080"/>
    <n v="157.41666666666666"/>
    <n v="12"/>
    <n v="1889"/>
    <n v="22.083333333333332"/>
    <n v="265"/>
    <n v="427"/>
    <n v="1198"/>
    <n v="2223720"/>
    <n v="0.91743564837299663"/>
    <n v="2059"/>
    <n v="7.4402519752295539"/>
    <n v="1"/>
    <n v="265"/>
    <n v="0.86262626262626263"/>
    <n v="495"/>
    <n v="0.92153846153846153"/>
    <n v="1300"/>
    <n v="0"/>
    <e v="#DIV/0!"/>
    <n v="0.20452400189306286"/>
    <n v="78220"/>
    <n v="0.22686423549283696"/>
    <n v="86764"/>
    <n v="0.53103028116167128"/>
    <n v="203092"/>
    <n v="1.8786818634641482E-2"/>
    <n v="7185"/>
    <n v="1.879466281778747E-2"/>
    <n v="7188"/>
    <n v="0"/>
    <n v="0"/>
    <n v="1"/>
    <n v="25257"/>
    <n v="2104.75"/>
    <n v="3394.6430959713225"/>
    <n v="0.20155453232357892"/>
    <n v="60255"/>
    <n v="5021.25"/>
    <n v="0.48084366097150288"/>
    <n v="21927"/>
    <n v="1827.25"/>
    <n v="0.17498064814740924"/>
    <n v="17872"/>
    <n v="0.14262115855750893"/>
    <n v="0.99999999999999989"/>
    <n v="382449"/>
    <n v="382449"/>
    <n v="257138"/>
    <n v="78220"/>
    <n v="100581.21779859485"/>
    <n v="220383.63939899832"/>
    <n v="399184.8571975932"/>
    <n v="0"/>
    <n v="13817.217798594851"/>
    <n v="17291.639398998319"/>
    <n v="0.11563416257442484"/>
    <n v="0.11679995897256223"/>
    <n v="1.1657963981373948E-3"/>
    <n v="2040120"/>
    <n v="0.91743564837299663"/>
    <n v="34418.385389094765"/>
    <n v="0.17198613134747182"/>
    <n v="5.6351968773046969E-2"/>
    <n v="202.46109052408681"/>
    <n v="0.1874639727074878"/>
    <n v="0"/>
    <n v="-2592.4047664660975"/>
    <n v="259730.40476646609"/>
    <n v="1.651968102567825"/>
    <n v="0.98098888448707511"/>
    <n v="0.8743376576910955"/>
    <n v="175.28080808080807"/>
    <n v="4.6730413728366393E-2"/>
    <n v="2947.0776087961035"/>
    <n v="5021.25"/>
    <n v="253.88925083302959"/>
    <n v="7.6087877183695074"/>
    <e v="#DIV/0!"/>
  </r>
  <r>
    <x v="5"/>
    <s v="SEA"/>
    <s v="Washington"/>
    <s v="LAX"/>
    <s v="California"/>
    <s v="SEALAX"/>
    <s v="737-Max 9"/>
    <n v="178.5625"/>
    <x v="186"/>
    <n v="954"/>
    <n v="160.6875"/>
    <n v="16"/>
    <n v="2571"/>
    <n v="23"/>
    <n v="368"/>
    <n v="688"/>
    <n v="1515"/>
    <n v="2725578"/>
    <n v="0.89989499474973744"/>
    <n v="2857"/>
    <n v="42.996254681647933"/>
    <n v="1"/>
    <n v="368"/>
    <n v="1"/>
    <n v="688"/>
    <n v="0.84119933370349809"/>
    <n v="1801"/>
    <n v="7303"/>
    <n v="4.9997261399424895"/>
    <n v="0.19407455798954742"/>
    <n v="111700"/>
    <n v="0.24586831424441233"/>
    <n v="141510"/>
    <n v="0.46766582341821417"/>
    <n v="269166"/>
    <n v="1.579353385966863E-2"/>
    <n v="9090"/>
    <n v="1.3157803291448904E-2"/>
    <n v="7573"/>
    <n v="6.3439967196708552E-2"/>
    <n v="36513"/>
    <n v="1"/>
    <n v="145958"/>
    <n v="9122.375"/>
    <n v="3394.6677700348437"/>
    <n v="0.31745389612790548"/>
    <n v="83833"/>
    <n v="5239.5625"/>
    <n v="0.1823340445476829"/>
    <n v="126712"/>
    <n v="7919.5"/>
    <n v="0.27559447297276723"/>
    <n v="103274"/>
    <n v="0.22461758635164439"/>
    <n v="1"/>
    <n v="575552"/>
    <n v="575552"/>
    <n v="115775"/>
    <n v="111700"/>
    <n v="141510"/>
    <n v="319978.85544554453"/>
    <n v="573188.85544554447"/>
    <n v="0"/>
    <n v="0"/>
    <n v="50812.855445544526"/>
    <n v="4.2477228683237098E-2"/>
    <n v="4.3642414000020009E-2"/>
    <n v="1.1651853167829115E-3"/>
    <n v="2452734"/>
    <n v="0.89989499474973744"/>
    <n v="59963.109295993811"/>
    <n v="0.21116695247760292"/>
    <n v="0.16868972379436581"/>
    <n v="209.66122131466355"/>
    <n v="0.21977067223759281"/>
    <n v="6.3439967196708552E-2"/>
    <n v="-3175.8034653465329"/>
    <n v="118950.80346534653"/>
    <n v="1.6600928508267576"/>
    <n v="1.1249305665864489"/>
    <n v="0.81739789066311852"/>
    <n v="205.68313953488371"/>
    <n v="0.17943469921049704"/>
    <n v="2947.0473867595824"/>
    <n v="5239.5625"/>
    <n v="59.795905923344961"/>
    <n v="6.4811357448463633"/>
    <n v="4.9997261399424895"/>
  </r>
  <r>
    <x v="2"/>
    <s v="LAX"/>
    <s v="California"/>
    <s v="HNL"/>
    <s v="Hawaii"/>
    <s v="LAXHNL"/>
    <s v="737-Max 9"/>
    <n v="182.09090909090909"/>
    <x v="123"/>
    <n v="2556"/>
    <n v="162.36363636363637"/>
    <n v="11"/>
    <n v="1786"/>
    <n v="23.545454545454547"/>
    <n v="259"/>
    <n v="465"/>
    <n v="1062"/>
    <n v="5119668"/>
    <n v="0.89166250624063903"/>
    <n v="2003"/>
    <n v="64.481272032902467"/>
    <n v="1"/>
    <n v="259"/>
    <n v="0.96074380165289253"/>
    <n v="484"/>
    <n v="0.84285714285714286"/>
    <n v="1260"/>
    <n v="4418"/>
    <n v="5.9990946129470348"/>
    <n v="0.19839849536563811"/>
    <n v="126162"/>
    <n v="0.24283616028884955"/>
    <n v="154420"/>
    <n v="0.49703885189856301"/>
    <n v="316068"/>
    <n v="1.169677088607993E-2"/>
    <n v="7438"/>
    <n v="8.3503432918908896E-3"/>
    <n v="5310"/>
    <n v="4.1679378268978551E-2"/>
    <n v="26504"/>
    <n v="1"/>
    <n v="283544"/>
    <n v="25776.727272727272"/>
    <n v="4397.3077928009507"/>
    <n v="0.39950685819355114"/>
    <n v="73998"/>
    <n v="6727.090909090909"/>
    <n v="0.10426144969601329"/>
    <n v="152606"/>
    <n v="13873.272727272728"/>
    <n v="0.21501828147125335"/>
    <n v="199587"/>
    <n v="0.2812134106391822"/>
    <n v="1"/>
    <n v="635902"/>
    <n v="-709735"/>
    <n v="-73833"/>
    <n v="126162"/>
    <n v="160729.63440860217"/>
    <n v="374995.93220338982"/>
    <n v="661887.56661199196"/>
    <n v="0"/>
    <n v="6309.6344086021709"/>
    <n v="58927.932203389821"/>
    <n v="-1.4421442952941481E-2"/>
    <n v="-1.3263030361770048E-2"/>
    <n v="1.1584125911714323E-3"/>
    <n v="4565016"/>
    <n v="0.89166250624063903"/>
    <n v="74042.19820828666"/>
    <n v="0.12420766346567785"/>
    <n v="0.13862910641861934"/>
    <n v="341.20828667413213"/>
    <n v="0.13349306990380755"/>
    <n v="4.1679378268978551E-2"/>
    <n v="-5930.6878738174537"/>
    <n v="-67902.312126182544"/>
    <n v="1.6352723944209742"/>
    <n v="1.0710740338792417"/>
    <n v="0.84211477575191651"/>
    <n v="319.04958677685948"/>
    <n v="0.31386440048938358"/>
    <n v="2366.6716736315416"/>
    <n v="6727.090909090909"/>
    <n v="27.697964753063008"/>
    <n v="7.1377379619260921"/>
    <n v="5.9990946129470348"/>
  </r>
  <r>
    <x v="0"/>
    <s v="SEA"/>
    <s v="Washington"/>
    <s v="SFO"/>
    <s v="California"/>
    <s v="SEASFO"/>
    <s v="737-900"/>
    <n v="176.86440677966101"/>
    <x v="201"/>
    <n v="679"/>
    <n v="132.4406779661017"/>
    <n v="59"/>
    <n v="7814"/>
    <n v="16.203389830508474"/>
    <n v="956"/>
    <n v="1788"/>
    <n v="5071"/>
    <n v="7085365"/>
    <n v="0.74882606612362246"/>
    <n v="10435"/>
    <n v="124.44964539007094"/>
    <n v="0.71025260029717685"/>
    <n v="1346"/>
    <n v="0.71065182829888707"/>
    <n v="2516"/>
    <n v="0.77137207179799205"/>
    <n v="6574"/>
    <n v="22293"/>
    <n v="6"/>
    <n v="0.17641910903531369"/>
    <n v="284844"/>
    <n v="0.19418464288390777"/>
    <n v="313528"/>
    <n v="0.50093863012646578"/>
    <n v="808809"/>
    <n v="2.198085330799765E-2"/>
    <n v="35490"/>
    <n v="2.3633288265048586E-2"/>
    <n v="38158"/>
    <n v="8.2843476381266545E-2"/>
    <n v="133758"/>
    <n v="1"/>
    <n v="517468"/>
    <n v="8770.6440677966093"/>
    <n v="4158.0512212635485"/>
    <n v="0.33895032220284826"/>
    <n v="343191"/>
    <n v="5816.7966101694919"/>
    <n v="0.22479592946253238"/>
    <n v="279740"/>
    <n v="4741.3559322033898"/>
    <n v="0.18323444760453744"/>
    <n v="386279"/>
    <n v="0.25301930073008194"/>
    <n v="1"/>
    <n v="1614587"/>
    <n v="-1526678"/>
    <n v="87909"/>
    <n v="401046.05020920502"/>
    <n v="441183.69574944075"/>
    <n v="1048532.905935713"/>
    <n v="1890762.6518943589"/>
    <n v="116202.05020920502"/>
    <n v="127655.69574944075"/>
    <n v="239723.90593571297"/>
    <n v="1.2407123697932287E-2"/>
    <n v="1.3563916493314057E-2"/>
    <n v="1.1567927953817694E-3"/>
    <n v="5305706"/>
    <n v="0.74882606612362246"/>
    <n v="496704.99219349865"/>
    <n v="0.22787633382331043"/>
    <n v="0.21546921012537815"/>
    <n v="189.50972613258256"/>
    <n v="0.27910121669010685"/>
    <n v="8.2843476381266545E-2"/>
    <n v="-8196.2991846501482"/>
    <n v="96105.299184650154"/>
    <n v="1.5694450832085372"/>
    <n v="0.92416560923471924"/>
    <n v="0.91243173793227195"/>
    <n v="124.61367249602544"/>
    <n v="0.23924322442829032"/>
    <n v="2247.8167705756973"/>
    <n v="5816.7966101694919"/>
    <n v="62.788447291336595"/>
    <n v="9.4251343742001534"/>
    <n v="6"/>
  </r>
  <r>
    <x v="2"/>
    <s v="HNL"/>
    <s v="Hawaii"/>
    <s v="LAX"/>
    <s v="California"/>
    <s v="HNLLAX"/>
    <s v="737-Max 9"/>
    <n v="182.09090909090909"/>
    <x v="194"/>
    <n v="2556"/>
    <n v="162.36363636363637"/>
    <n v="11"/>
    <n v="1786"/>
    <n v="23.545454545454547"/>
    <n v="259"/>
    <n v="484"/>
    <n v="1043"/>
    <n v="5119668"/>
    <n v="0.89166250624063903"/>
    <n v="2003"/>
    <n v="60.242651425178153"/>
    <n v="1"/>
    <n v="259"/>
    <n v="1"/>
    <n v="484"/>
    <n v="0.82777777777777772"/>
    <n v="1260"/>
    <n v="4418"/>
    <n v="5.9990946129470348"/>
    <n v="0.19358246091732784"/>
    <n v="123705"/>
    <n v="0.25645587844076179"/>
    <n v="163883"/>
    <n v="0.485640736741624"/>
    <n v="310339"/>
    <n v="1.1420434095425879E-2"/>
    <n v="7298"/>
    <n v="1.1425128710702158E-2"/>
    <n v="7301"/>
    <n v="4.1475361094158336E-2"/>
    <n v="26504"/>
    <n v="1"/>
    <n v="264906"/>
    <n v="24082.363636363636"/>
    <n v="4397.3164150820176"/>
    <n v="0.39659733481848108"/>
    <n v="73998"/>
    <n v="6727.090909090909"/>
    <n v="0.11078423886925161"/>
    <n v="142575"/>
    <n v="12961.363636363636"/>
    <n v="0.21345256435016552"/>
    <n v="186468"/>
    <n v="0.2791658619621018"/>
    <n v="1"/>
    <n v="639030"/>
    <n v="-667947"/>
    <n v="-28917"/>
    <n v="123705"/>
    <n v="163883"/>
    <n v="374906.17449664429"/>
    <n v="662494.17449664429"/>
    <n v="0"/>
    <n v="0"/>
    <n v="64567.174496644293"/>
    <n v="-5.6482178141238843E-3"/>
    <n v="-4.5017092639486446E-3"/>
    <n v="1.1465085501752396E-3"/>
    <n v="4565016"/>
    <n v="0.89166250624063903"/>
    <n v="74422.251959686517"/>
    <n v="0.12481864058372535"/>
    <n v="0.13046685839784924"/>
    <n v="342.95968645016796"/>
    <n v="0.13417828108379029"/>
    <n v="4.1475361094158336E-2"/>
    <n v="-5869.7431360585724"/>
    <n v="-23047.256863941428"/>
    <n v="1.6000010732059962"/>
    <n v="1.1342827520045946"/>
    <n v="0.82508481751541518"/>
    <n v="338.60123966942149"/>
    <n v="0.29179850711234212"/>
    <n v="2366.6787006723844"/>
    <n v="6727.090909090909"/>
    <n v="29.646769485540091"/>
    <n v="8.1741321388577823"/>
    <n v="5.9990946129470348"/>
  </r>
  <r>
    <x v="4"/>
    <s v="HNL"/>
    <s v="Hawaii"/>
    <s v="SFO"/>
    <s v="California"/>
    <s v="HNLSFO"/>
    <s v="737-Max 9"/>
    <n v="178"/>
    <x v="174"/>
    <n v="2399"/>
    <n v="169.8"/>
    <n v="5"/>
    <n v="849"/>
    <n v="23"/>
    <n v="115"/>
    <n v="164"/>
    <n v="570"/>
    <n v="2135110"/>
    <n v="0.95393258426966288"/>
    <n v="890"/>
    <n v="25.097315907813375"/>
    <n v="1"/>
    <n v="115"/>
    <n v="0.76279069767441865"/>
    <n v="215"/>
    <n v="1.0178571428571428"/>
    <n v="560"/>
    <n v="0"/>
    <e v="#DIV/0!"/>
    <n v="0.20073687965109679"/>
    <n v="49525"/>
    <n v="0.19275199014251204"/>
    <n v="47555"/>
    <n v="0.59033868901895292"/>
    <n v="145646"/>
    <n v="1.386209244637559E-2"/>
    <n v="3420"/>
    <n v="2.3103487410625983E-3"/>
    <n v="570"/>
    <n v="0"/>
    <n v="0"/>
    <n v="0.99999999999999989"/>
    <n v="85197"/>
    <n v="17039.400000000001"/>
    <n v="3394.6658006355256"/>
    <n v="0.34683824636967259"/>
    <n v="26198"/>
    <n v="5239.6000000000004"/>
    <n v="0.10665244525502872"/>
    <n v="73963"/>
    <n v="14792.6"/>
    <n v="0.30110446631031718"/>
    <n v="60281"/>
    <n v="0.24540484206498153"/>
    <n v="1"/>
    <n v="246716"/>
    <n v="246716"/>
    <n v="1077"/>
    <n v="49525"/>
    <n v="62343.445121951219"/>
    <n v="143090.80701754388"/>
    <n v="254959.2521394951"/>
    <n v="0"/>
    <n v="14788.445121951219"/>
    <n v="-2555.192982456123"/>
    <n v="5.0442365967093034E-4"/>
    <n v="1.6503367170305132E-3"/>
    <n v="1.1459130573595829E-3"/>
    <n v="2036751"/>
    <n v="0.95393258426966288"/>
    <n v="11914.435806831578"/>
    <n v="0.11555189193999373"/>
    <n v="0.11504746828032279"/>
    <n v="290.59599528857478"/>
    <n v="0.12113213642708411"/>
    <n v="0"/>
    <n v="-2446.6504278990192"/>
    <n v="3523.6504278990192"/>
    <n v="1.5790662507626239"/>
    <n v="0.81101975641401758"/>
    <n v="0.95363952416657949"/>
    <n v="221.18604651162789"/>
    <n v="0.24433356571928858"/>
    <n v="2947.0482131108533"/>
    <n v="5239.6000000000004"/>
    <n v="33.828318658398317"/>
    <n v="4.6996466431095403"/>
    <e v="#DIV/0!"/>
  </r>
  <r>
    <x v="4"/>
    <s v="HNL"/>
    <s v="Hawaii"/>
    <s v="LAX"/>
    <s v="California"/>
    <s v="HNLLAX"/>
    <s v="737-Max 9"/>
    <n v="178"/>
    <x v="194"/>
    <n v="2556"/>
    <n v="165.75"/>
    <n v="8"/>
    <n v="1326"/>
    <n v="19.625"/>
    <n v="157"/>
    <n v="294"/>
    <n v="875"/>
    <n v="3639744"/>
    <n v="0.9311797752808989"/>
    <n v="1424"/>
    <n v="42.839218791237798"/>
    <n v="0.85326086956521741"/>
    <n v="184"/>
    <n v="0.85465116279069764"/>
    <n v="344"/>
    <n v="0.9765625"/>
    <n v="896"/>
    <n v="429"/>
    <n v="5"/>
    <n v="0.18090772387534537"/>
    <n v="73266"/>
    <n v="0.21908388087636516"/>
    <n v="88727"/>
    <n v="0.57958818837949488"/>
    <n v="234728"/>
    <n v="1.2963251035208189E-2"/>
    <n v="5250"/>
    <n v="2.1605418392013648E-3"/>
    <n v="875"/>
    <n v="5.2964139943850602E-3"/>
    <n v="2145"/>
    <n v="1"/>
    <n v="145424"/>
    <n v="18178"/>
    <n v="3394.6464035367653"/>
    <n v="0.34916983804938956"/>
    <n v="41916"/>
    <n v="5239.5"/>
    <n v="0.10064228003409487"/>
    <n v="126249"/>
    <n v="15781.125"/>
    <n v="0.30312976457735574"/>
    <n v="102896"/>
    <n v="0.24705811733915986"/>
    <n v="1"/>
    <n v="404991"/>
    <n v="404991"/>
    <n v="-11494"/>
    <n v="85865.885350318465"/>
    <n v="103816.62585034013"/>
    <n v="240361.47200000001"/>
    <n v="430043.98320065858"/>
    <n v="12599.885350318465"/>
    <n v="15089.625850340133"/>
    <n v="5633.4720000000088"/>
    <n v="-3.157914402771184E-3"/>
    <n v="-2.0135007022245724E-3"/>
    <n v="1.1444137005466115E-3"/>
    <n v="3389256"/>
    <n v="0.9311797752808989"/>
    <n v="29772.932126696804"/>
    <n v="0.1112690892546289"/>
    <n v="0.11442700365740008"/>
    <n v="303.80542986425337"/>
    <n v="0.11885971434438708"/>
    <n v="5.2964139943850602E-3"/>
    <n v="-4165.3729000823259"/>
    <n v="-7328.6270999176741"/>
    <n v="1.4292541368739808"/>
    <n v="0.92581061155801414"/>
    <n v="0.94033302281164133"/>
    <n v="257.92732558139534"/>
    <n v="0.25406984352738704"/>
    <n v="2947.0425363084023"/>
    <n v="5239.5"/>
    <n v="30.95294539477494"/>
    <n v="4.6191553544494717"/>
    <n v="5"/>
  </r>
  <r>
    <x v="5"/>
    <s v="SEA"/>
    <s v="Washington"/>
    <s v="ANC"/>
    <s v="Alaska"/>
    <s v="SEAANC"/>
    <s v="737-Max 9"/>
    <n v="178"/>
    <x v="211"/>
    <n v="1448"/>
    <n v="123.72499999999999"/>
    <n v="40"/>
    <n v="4949"/>
    <n v="23"/>
    <n v="920"/>
    <n v="1720"/>
    <n v="2309"/>
    <n v="10309760"/>
    <n v="0.69508426966292136"/>
    <n v="7120"/>
    <n v="147.04441353732034"/>
    <n v="1"/>
    <n v="920"/>
    <n v="1"/>
    <n v="1720"/>
    <n v="0.51540178571428574"/>
    <n v="4480"/>
    <n v="48579"/>
    <n v="4.9999588299470963"/>
    <n v="0.22225959551906904"/>
    <n v="329729"/>
    <n v="0.2641940074053053"/>
    <n v="391940"/>
    <n v="0.3373754913109332"/>
    <n v="500507"/>
    <n v="9.3324642356647763E-3"/>
    <n v="13845"/>
    <n v="3.1121695468446565E-3"/>
    <n v="4617"/>
    <n v="0.16372627198218304"/>
    <n v="242893"/>
    <n v="1"/>
    <n v="499166"/>
    <n v="12479.15"/>
    <n v="3394.6614359022219"/>
    <n v="0.33382733156688837"/>
    <n v="209581"/>
    <n v="5239.5249999999996"/>
    <n v="0.14016152137188839"/>
    <n v="433347"/>
    <n v="10833.674999999999"/>
    <n v="0.28980954763048039"/>
    <n v="353188"/>
    <n v="0.23620159943074284"/>
    <n v="1"/>
    <n v="1483531"/>
    <n v="1483531"/>
    <n v="-11751"/>
    <n v="329729"/>
    <n v="391940"/>
    <n v="971100.63230835856"/>
    <n v="1692769.6323083586"/>
    <n v="0"/>
    <n v="0"/>
    <n v="470593.63230835856"/>
    <n v="-1.1397937488360544E-3"/>
    <n v="1.3424956263738777E-6"/>
    <n v="1.1411362444624282E-3"/>
    <n v="7166152"/>
    <n v="0.69508426966292136"/>
    <n v="544236.22913719947"/>
    <n v="0.14389578418896271"/>
    <n v="0.14503557793779875"/>
    <n v="250.68458274398867"/>
    <n v="0.17312471183977118"/>
    <n v="0.16372627198218304"/>
    <n v="-11764.840807708964"/>
    <n v="13.840807708964348"/>
    <n v="2.0879282027551147"/>
    <n v="1.3275087240508578"/>
    <n v="0.65084621609326321"/>
    <n v="227.87209302325581"/>
    <n v="0.23807254449013873"/>
    <n v="2947.0483752177038"/>
    <n v="5239.5249999999996"/>
    <n v="33.656497931109286"/>
    <n v="3.7304505960800163"/>
    <n v="4.9999588299470963"/>
  </r>
  <r>
    <x v="4"/>
    <s v="SFO"/>
    <s v="California"/>
    <s v="GEG"/>
    <s v="Washington"/>
    <s v="SFOGEG"/>
    <s v="E175"/>
    <n v="75.900000000000006"/>
    <x v="188"/>
    <n v="732"/>
    <n v="60.8"/>
    <n v="30"/>
    <n v="1824"/>
    <n v="10"/>
    <n v="300"/>
    <n v="540"/>
    <n v="984"/>
    <n v="1666764"/>
    <n v="0.80105401844532276"/>
    <n v="2277"/>
    <n v="61.853828306264504"/>
    <n v="1"/>
    <n v="300"/>
    <n v="1"/>
    <n v="540"/>
    <n v="0.68475991649269308"/>
    <n v="1437"/>
    <n v="4"/>
    <n v="4.5"/>
    <n v="0.24472243653330394"/>
    <n v="66611"/>
    <n v="0.27563466696057903"/>
    <n v="75025"/>
    <n v="0.45063374848451448"/>
    <n v="122658"/>
    <n v="2.1712774165105257E-2"/>
    <n v="5910"/>
    <n v="7.2302435798523093E-3"/>
    <n v="1968"/>
    <n v="6.6130276644990626E-5"/>
    <n v="18"/>
    <n v="1"/>
    <n v="99313"/>
    <n v="3310.4333333333334"/>
    <n v="1605.6079747927529"/>
    <n v="0.28353917924296668"/>
    <n v="81361"/>
    <n v="2712.0333333333333"/>
    <n v="0.23228611724937331"/>
    <n v="113400"/>
    <n v="3780"/>
    <n v="0.32375764427771209"/>
    <n v="56188"/>
    <n v="0.16041705922994787"/>
    <n v="1"/>
    <n v="272190"/>
    <n v="272190"/>
    <n v="-78072"/>
    <n v="66611"/>
    <n v="75025"/>
    <n v="179125.5548780488"/>
    <n v="320761.55487804883"/>
    <n v="0"/>
    <n v="0"/>
    <n v="56467.554878048802"/>
    <n v="-4.6840464516872217E-2"/>
    <n v="-4.5711179369563842E-2"/>
    <n v="1.1292851473083745E-3"/>
    <n v="1335168"/>
    <n v="0.80105401844532276"/>
    <n v="67595.348684210563"/>
    <n v="0.16330446301935966"/>
    <n v="0.21014492753623187"/>
    <n v="149.21710526315789"/>
    <n v="0.20384850445786598"/>
    <n v="6.6130276644990626E-5"/>
    <n v="-1882.2518292682935"/>
    <n v="-76189.748170731706"/>
    <n v="1.9129359349814978"/>
    <n v="1.1969829684618898"/>
    <n v="0.73538511937100226"/>
    <n v="138.93518518518519"/>
    <n v="0.20642933245159631"/>
    <n v="1833.3545894444653"/>
    <n v="2712.0333333333333"/>
    <n v="29.488878052440075"/>
    <n v="4.3190789473684212"/>
    <n v="4.5"/>
  </r>
  <r>
    <x v="3"/>
    <s v="OGG"/>
    <s v="Hawaii"/>
    <s v="SEA"/>
    <s v="Washington"/>
    <s v="OGGSEA"/>
    <s v="A330-200"/>
    <n v="278"/>
    <x v="151"/>
    <n v="2640"/>
    <n v="230.42857142857142"/>
    <n v="14"/>
    <n v="3226"/>
    <n v="34.071428571428569"/>
    <n v="477"/>
    <n v="761"/>
    <n v="1988"/>
    <n v="10274880"/>
    <n v="0.82887975334018504"/>
    <n v="3892"/>
    <n v="78.458922558922552"/>
    <n v="0.9464285714285714"/>
    <n v="504"/>
    <n v="0.81130063965884858"/>
    <n v="938"/>
    <n v="0.81142857142857139"/>
    <n v="2450"/>
    <n v="10563"/>
    <n v="5"/>
    <n v="0.19888950386718238"/>
    <n v="180031"/>
    <n v="0.21153669818522483"/>
    <n v="191479"/>
    <n v="0.50926720733201425"/>
    <n v="460979"/>
    <n v="1.3174160747960906E-2"/>
    <n v="11925"/>
    <n v="8.7849833348247475E-3"/>
    <n v="7952"/>
    <n v="5.834744653279289E-2"/>
    <n v="52815"/>
    <n v="1"/>
    <n v="325685"/>
    <n v="23263.214285714286"/>
    <n v="4151.025649828558"/>
    <n v="0.2547861637778619"/>
    <n v="101862"/>
    <n v="7275.8571428571431"/>
    <n v="7.9687514668285525E-2"/>
    <n v="580047"/>
    <n v="41431.928571428572"/>
    <n v="0.45377573404012306"/>
    <n v="270674"/>
    <n v="0.21175058751372952"/>
    <n v="1"/>
    <n v="905181"/>
    <n v="905181"/>
    <n v="-373087"/>
    <n v="190221.43396226416"/>
    <n v="236014.85151116952"/>
    <n v="568107.92253521131"/>
    <n v="994344.20800864499"/>
    <n v="10190.433962264156"/>
    <n v="44535.851511169516"/>
    <n v="107128.92253521131"/>
    <n v="-3.631059438163755E-2"/>
    <n v="-3.5185414692304753E-2"/>
    <n v="1.1251796893327962E-3"/>
    <n v="8516640"/>
    <n v="0.82887975334018504"/>
    <n v="175968.92622442648"/>
    <n v="8.8096503316827057E-2"/>
    <n v="0.1244070976984646"/>
    <n v="264.21760694358341"/>
    <n v="0.10008242687256948"/>
    <n v="5.834744653279289E-2"/>
    <n v="-11561.086286331785"/>
    <n v="-361525.91371366824"/>
    <n v="1.6699792896829735"/>
    <n v="0.95436090473733659"/>
    <n v="0.879648942594351"/>
    <n v="204.13539445628999"/>
    <n v="0.2990274873202155"/>
    <n v="7393.0023645734545"/>
    <n v="7275.8571428571431"/>
    <n v="41.117057114533765"/>
    <n v="6.1615003099814007"/>
    <n v="5"/>
  </r>
  <r>
    <x v="5"/>
    <s v="ANC"/>
    <s v="Alaska"/>
    <s v="SEA"/>
    <s v="Washington"/>
    <s v="ANCSEA"/>
    <s v="737-700"/>
    <n v="120.73684210526316"/>
    <x v="209"/>
    <n v="1448"/>
    <n v="104.21052631578948"/>
    <n v="19"/>
    <n v="1980"/>
    <n v="16.578947368421051"/>
    <n v="315"/>
    <n v="520"/>
    <n v="1145"/>
    <n v="3321712"/>
    <n v="0.86312118570183083"/>
    <n v="2294"/>
    <n v="63.471310944583209"/>
    <n v="1"/>
    <n v="315"/>
    <n v="0.90592334494773519"/>
    <n v="574"/>
    <n v="0.81436699857752493"/>
    <n v="1406"/>
    <n v="9239"/>
    <n v="4.9997835263556665"/>
    <n v="0.22219680479474352"/>
    <n v="126272"/>
    <n v="0.23722612966290038"/>
    <n v="134813"/>
    <n v="0.43914451977778912"/>
    <n v="249561"/>
    <n v="1.2088919546216801E-2"/>
    <n v="6870"/>
    <n v="8.0592796974778679E-3"/>
    <n v="4580"/>
    <n v="8.1284346520872297E-2"/>
    <n v="46193"/>
    <n v="1"/>
    <n v="233736"/>
    <n v="12301.894736842105"/>
    <n v="3682.5456497042396"/>
    <n v="0.33827913789011166"/>
    <n v="96931"/>
    <n v="5101.6315789473683"/>
    <n v="0.14028534378455357"/>
    <n v="207837"/>
    <n v="10938.78947368421"/>
    <n v="0.30079628804149611"/>
    <n v="152452"/>
    <n v="0.22063923028383861"/>
    <n v="1"/>
    <n v="568289"/>
    <n v="568289"/>
    <n v="-122667"/>
    <n v="126272"/>
    <n v="148812.81153846154"/>
    <n v="306447.8305676856"/>
    <n v="581532.64210614713"/>
    <n v="0"/>
    <n v="13999.811538461538"/>
    <n v="56886.830567685596"/>
    <n v="-3.6928848738241003E-2"/>
    <n v="-3.5805670118203042E-2"/>
    <n v="1.1231786200379609E-3"/>
    <n v="2867040"/>
    <n v="0.86312118570183083"/>
    <n v="82797.042424242478"/>
    <n v="0.17108316434416951"/>
    <n v="0.20801201308241052"/>
    <n v="263.68484848484849"/>
    <n v="0.1821027959149506"/>
    <n v="8.1284346520872297E-2"/>
    <n v="-3730.8759003235332"/>
    <n v="-118936.12409967647"/>
    <n v="1.8016036829539723"/>
    <n v="1.0555592996838152"/>
    <n v="0.79772674384849851"/>
    <n v="234.86585365853659"/>
    <n v="0.26826491450652751"/>
    <n v="3274.503029903738"/>
    <n v="5101.6315789473683"/>
    <n v="31.195196231707545"/>
    <n v="5.7828282828282829"/>
    <n v="4.9997835263556665"/>
  </r>
  <r>
    <x v="0"/>
    <s v="SFO"/>
    <s v="California"/>
    <s v="SEA"/>
    <s v="Washington"/>
    <s v="SFOSEA"/>
    <s v="737-900"/>
    <n v="176.86440677966101"/>
    <x v="182"/>
    <n v="679"/>
    <n v="132.4406779661017"/>
    <n v="59"/>
    <n v="7814"/>
    <n v="17.542372881355931"/>
    <n v="1035"/>
    <n v="2150"/>
    <n v="4629"/>
    <n v="7085365"/>
    <n v="0.74882606612362246"/>
    <n v="10435"/>
    <n v="125.79573242764326"/>
    <n v="0.76894502228826156"/>
    <n v="1346"/>
    <n v="0.85453100158982509"/>
    <n v="2516"/>
    <n v="0.70413751140857928"/>
    <n v="6574"/>
    <n v="22293"/>
    <n v="6"/>
    <n v="0.19952774279347368"/>
    <n v="322873"/>
    <n v="0.2394137633127465"/>
    <n v="387416"/>
    <n v="0.44894221059878159"/>
    <n v="726472"/>
    <n v="2.0018094335261829E-2"/>
    <n v="32393"/>
    <n v="9.4389643712156704E-3"/>
    <n v="15274"/>
    <n v="8.2659224588520722E-2"/>
    <n v="133758"/>
    <n v="1"/>
    <n v="523066"/>
    <n v="8865.5254237288136"/>
    <n v="4158.0583848570823"/>
    <n v="0.33976797360147581"/>
    <n v="343191"/>
    <n v="5816.7966101694919"/>
    <n v="0.22292657260893289"/>
    <n v="282766"/>
    <n v="4792.6440677966102"/>
    <n v="0.18367630628523918"/>
    <n v="390457"/>
    <n v="0.25362914750435211"/>
    <n v="1"/>
    <n v="1618186"/>
    <n v="-1539480"/>
    <n v="78706"/>
    <n v="419890.87729468598"/>
    <n v="453366.81674418604"/>
    <n v="1031718.9302225102"/>
    <n v="1904976.6242613823"/>
    <n v="97017.877294685983"/>
    <n v="65950.816744186042"/>
    <n v="305246.93022251024"/>
    <n v="1.1108249186880281E-2"/>
    <n v="1.2228284363378389E-2"/>
    <n v="1.1200351764981079E-3"/>
    <n v="5305706"/>
    <n v="0.74882606612362246"/>
    <n v="497912.18172510876"/>
    <n v="0.22838428224939716"/>
    <n v="0.21727603306251689"/>
    <n v="189.97030970053748"/>
    <n v="0.27977954300520985"/>
    <n v="8.2659224588520722E-2"/>
    <n v="-7935.8580383285134"/>
    <n v="86641.858038328515"/>
    <n v="1.7423532457235746"/>
    <n v="1.1184496955448178"/>
    <n v="0.80267312097129717"/>
    <n v="153.98092209856915"/>
    <n v="0.24129302811914083"/>
    <n v="2247.8187021379667"/>
    <n v="5816.7966101694919"/>
    <n v="62.116574618257047"/>
    <n v="6.1002047606859486"/>
    <n v="6"/>
  </r>
  <r>
    <x v="1"/>
    <s v="SEA"/>
    <s v="Washington"/>
    <s v="LAX"/>
    <s v="California"/>
    <s v="SEALAX"/>
    <s v="737-Max 9"/>
    <n v="176.53333333333333"/>
    <x v="186"/>
    <n v="954"/>
    <n v="138.33333333333334"/>
    <n v="30"/>
    <n v="4150"/>
    <n v="22.833333333333332"/>
    <n v="685"/>
    <n v="1235"/>
    <n v="2230"/>
    <n v="5052384"/>
    <n v="0.78361027190332322"/>
    <n v="5296"/>
    <n v="79.94616104868912"/>
    <n v="1.0014619883040936"/>
    <n v="684"/>
    <n v="0.96559812353401098"/>
    <n v="1279"/>
    <n v="0.66926770708283312"/>
    <n v="3332"/>
    <n v="41428"/>
    <n v="5.9999275852080718"/>
    <n v="0.20233454684506461"/>
    <n v="207418"/>
    <n v="0.20518590921683622"/>
    <n v="210341"/>
    <n v="0.31954768398749811"/>
    <n v="327576"/>
    <n v="1.5227426145519956E-2"/>
    <n v="15610"/>
    <n v="1.5231328112501512E-2"/>
    <n v="15614"/>
    <n v="0.24247310569257963"/>
    <n v="248565"/>
    <n v="1"/>
    <n v="351548"/>
    <n v="11718.266666666666"/>
    <n v="4397.3093315374945"/>
    <n v="0.3573034438739211"/>
    <n v="195682"/>
    <n v="6522.7333333333336"/>
    <n v="0.19888565005102185"/>
    <n v="189207"/>
    <n v="6306.9"/>
    <n v="0.19230464319254553"/>
    <n v="247455"/>
    <n v="0.25150626288251149"/>
    <n v="1"/>
    <n v="1025124"/>
    <n v="-983892"/>
    <n v="41232"/>
    <n v="207115.19999999998"/>
    <n v="217834.93036437247"/>
    <n v="489454.36412556056"/>
    <n v="914404.49448993301"/>
    <n v="-302.80000000001746"/>
    <n v="7493.9303643724706"/>
    <n v="161878.36412556056"/>
    <n v="8.1608998840943213E-3"/>
    <n v="9.2763435669836469E-3"/>
    <n v="1.1154436828893256E-3"/>
    <n v="3959100"/>
    <n v="0.78361027190332322"/>
    <n v="214442.55759036145"/>
    <n v="0.20289906705428565"/>
    <n v="0.19473816717019135"/>
    <n v="187.12265060240964"/>
    <n v="0.19614533606122603"/>
    <n v="0.24247310569257963"/>
    <n v="-5635.6498163311007"/>
    <n v="46867.649816331104"/>
    <n v="2.1542930948629126"/>
    <n v="1.1683362146641239"/>
    <n v="0.69842782249650448"/>
    <n v="164.4573885848319"/>
    <n v="0.24139030985519799"/>
    <n v="2366.6802447808395"/>
    <n v="6522.7333333333336"/>
    <n v="51.909934705589563"/>
    <n v="7.523855421686747"/>
    <n v="5.9999275852080718"/>
  </r>
  <r>
    <x v="3"/>
    <s v="SFO"/>
    <s v="California"/>
    <s v="LAX"/>
    <s v="California"/>
    <s v="SFOLAX"/>
    <s v="737-700"/>
    <n v="141.63461538461539"/>
    <x v="208"/>
    <n v="337"/>
    <n v="115.05769230769231"/>
    <n v="52"/>
    <n v="5983"/>
    <n v="16.846153846153847"/>
    <n v="876"/>
    <n v="1381"/>
    <n v="3727"/>
    <n v="2482005"/>
    <n v="0.81235573659198912"/>
    <n v="7365"/>
    <n v="72.518589635381502"/>
    <n v="1"/>
    <n v="876"/>
    <n v="0.86474639949906074"/>
    <n v="1597"/>
    <n v="0.76170038830983033"/>
    <n v="4893"/>
    <n v="11747"/>
    <n v="5"/>
    <n v="0.20061851393227775"/>
    <n v="159583"/>
    <n v="0.21346524944842887"/>
    <n v="169802"/>
    <n v="0.46990716005305139"/>
    <n v="373790"/>
    <n v="2.8115983933723467E-2"/>
    <n v="22365"/>
    <n v="1.4054849111514793E-2"/>
    <n v="11180"/>
    <n v="7.3838243521003696E-2"/>
    <n v="58735"/>
    <n v="1"/>
    <n v="267053"/>
    <n v="5135.6346153846152"/>
    <n v="3682.5454182537769"/>
    <n v="0.28154288618014744"/>
    <n v="269836"/>
    <n v="5189.1538461538457"/>
    <n v="0.28447688749164501"/>
    <n v="237462"/>
    <n v="4566.5769230769229"/>
    <n v="0.25034632390615413"/>
    <n v="174183"/>
    <n v="0.18363390242205341"/>
    <n v="1"/>
    <n v="795455"/>
    <n v="795455"/>
    <n v="-153079"/>
    <n v="159583"/>
    <n v="196360.45908761767"/>
    <n v="490731.00885430642"/>
    <n v="846674.46794192411"/>
    <n v="0"/>
    <n v="26558.459087617666"/>
    <n v="116941.00885430642"/>
    <n v="-6.167554054081277E-2"/>
    <n v="-6.0563695418530857E-2"/>
    <n v="1.111845122281914E-3"/>
    <n v="2016271"/>
    <n v="0.81235573659198912"/>
    <n v="170173.33110479696"/>
    <n v="0.32048887895068706"/>
    <n v="0.38216441949149982"/>
    <n v="123.13555072706001"/>
    <n v="0.3653873908814837"/>
    <n v="7.3838243521003696E-2"/>
    <n v="-2759.6051527293093"/>
    <n v="-150319.39484727068"/>
    <n v="1.9083182849868983"/>
    <n v="1.113797343603357"/>
    <n v="0.80024092062475294"/>
    <n v="106.32561051972448"/>
    <n v="0.21897278915840621"/>
    <n v="3274.498320967667"/>
    <n v="5189.1538461538457"/>
    <n v="82.502983443033216"/>
    <n v="5.6067190372722715"/>
    <n v="5"/>
  </r>
  <r>
    <x v="0"/>
    <s v="HNL"/>
    <s v="Hawaii"/>
    <s v="SFO"/>
    <s v="California"/>
    <s v="HNLSFO"/>
    <s v="777-200"/>
    <n v="363.8"/>
    <x v="212"/>
    <n v="2399"/>
    <n v="318.93333333333334"/>
    <n v="15"/>
    <n v="4784"/>
    <n v="47"/>
    <n v="705"/>
    <n v="908"/>
    <n v="3171"/>
    <n v="13091343"/>
    <n v="0.87667216419277993"/>
    <n v="5457"/>
    <n v="75.291947723440131"/>
    <n v="1"/>
    <n v="705"/>
    <n v="0.68787878787878787"/>
    <n v="1320"/>
    <n v="0.92395104895104896"/>
    <n v="3432"/>
    <n v="101332"/>
    <n v="5.9999901314490982"/>
    <n v="0.16543774969221414"/>
    <n v="383916"/>
    <n v="0.1293665838291447"/>
    <n v="300209"/>
    <n v="0.42953804758841113"/>
    <n v="996789"/>
    <n v="9.5621533503949616E-3"/>
    <n v="22190"/>
    <n v="4.0989275650724138E-3"/>
    <n v="9512"/>
    <n v="0.26199653797476263"/>
    <n v="607991"/>
    <n v="1"/>
    <n v="367536"/>
    <n v="24502.400000000001"/>
    <n v="4881.4781807746685"/>
    <n v="0.31181338842203943"/>
    <n v="118557"/>
    <n v="7903.8"/>
    <n v="0.10058241884101619"/>
    <n v="327475"/>
    <n v="21831.666666666668"/>
    <n v="0.27782608880084497"/>
    <n v="365137"/>
    <n v="0.30977810393609934"/>
    <n v="0.99999999999999989"/>
    <n v="2320607"/>
    <n v="-1178705"/>
    <n v="1141902"/>
    <n v="383916"/>
    <n v="436427.18061674008"/>
    <n v="1078833.127719962"/>
    <n v="1899176.3083367022"/>
    <n v="0"/>
    <n v="136218.18061674008"/>
    <n v="82044.127719962038"/>
    <n v="8.7225733830364083E-2"/>
    <n v="8.8337218003972554E-2"/>
    <n v="1.1114841736084707E-3"/>
    <n v="11476816"/>
    <n v="0.87667216419277993"/>
    <n v="240926.12207357865"/>
    <n v="0.1772627147573782"/>
    <n v="9.0036980927014135E-2"/>
    <n v="357.98829431438128"/>
    <n v="0.14922396595013809"/>
    <n v="0.26199653797476263"/>
    <n v="-14550.820555780141"/>
    <n v="1156452.8205557801"/>
    <n v="1.7678912832605584"/>
    <n v="0.73834312625587795"/>
    <n v="0.9428973539171176"/>
    <n v="227.43106060606061"/>
    <n v="0.15734547038770461"/>
    <n v="4349.4026904825232"/>
    <n v="7903.8"/>
    <n v="63.539331158923247"/>
    <n v="6.6266722408026757"/>
    <n v="5.9999901314490982"/>
  </r>
  <r>
    <x v="0"/>
    <s v="LAX"/>
    <s v="California"/>
    <s v="OGG"/>
    <s v="Hawaii"/>
    <s v="LAXOGG"/>
    <s v="A321"/>
    <n v="194.93333333333334"/>
    <x v="192"/>
    <n v="2486"/>
    <n v="143.1"/>
    <n v="30"/>
    <n v="4293"/>
    <n v="23.466666666666665"/>
    <n v="704"/>
    <n v="993"/>
    <n v="2596"/>
    <n v="14538128"/>
    <n v="0.73409712722298226"/>
    <n v="5848"/>
    <n v="169.70779220779221"/>
    <n v="0.93866666666666665"/>
    <n v="750"/>
    <n v="0.70425531914893613"/>
    <n v="1410"/>
    <n v="0.70390455531453366"/>
    <n v="3688"/>
    <n v="8263"/>
    <n v="5.9996369357376258"/>
    <n v="0.21935601600273985"/>
    <n v="331774"/>
    <n v="0.22490844573620603"/>
    <n v="340172"/>
    <n v="0.49893387795365396"/>
    <n v="754633"/>
    <n v="1.2009988819768183E-2"/>
    <n v="18165"/>
    <n v="1.2014616946481003E-2"/>
    <n v="18172"/>
    <n v="3.2777054541150992E-2"/>
    <n v="49575"/>
    <n v="1"/>
    <n v="766911"/>
    <n v="25563.7"/>
    <n v="4519.0087621962884"/>
    <n v="0.39516747358202403"/>
    <n v="208607"/>
    <n v="6953.5666666666666"/>
    <n v="0.10748926689214952"/>
    <n v="441757"/>
    <n v="14725.233333333334"/>
    <n v="0.22762484516087811"/>
    <n v="523449"/>
    <n v="0.26971841436494831"/>
    <n v="1"/>
    <n v="1512491"/>
    <n v="-1940724"/>
    <n v="-428233"/>
    <n v="353452.41477272729"/>
    <n v="483023.68580060423"/>
    <n v="1072067.220338983"/>
    <n v="1908543.3209123146"/>
    <n v="21678.414772727294"/>
    <n v="142851.68580060423"/>
    <n v="317434.220338983"/>
    <n v="-2.9455855664498209E-2"/>
    <n v="-2.8350797477932246E-2"/>
    <n v="1.1050581865659631E-3"/>
    <n v="10672398"/>
    <n v="0.73409712722298226"/>
    <n v="529893.86908921483"/>
    <n v="0.10403615926342098"/>
    <n v="0.13349201492791921"/>
    <n v="340.76776147216401"/>
    <n v="0.13707472303787771"/>
    <n v="3.2777054541150992E-2"/>
    <n v="-16065.477363743817"/>
    <n v="-412167.52263625618"/>
    <n v="1.8133958717556713"/>
    <n v="0.98898792244834655"/>
    <n v="0.83879612948239646"/>
    <n v="241.25673758865247"/>
    <n v="0.34608404281413907"/>
    <n v="2603.0448823416873"/>
    <n v="6953.5666666666666"/>
    <n v="25.296422422039409"/>
    <n v="8.4642441183321679"/>
    <n v="5.9996369357376258"/>
  </r>
  <r>
    <x v="5"/>
    <s v="GEG"/>
    <s v="Washington"/>
    <s v="SFO"/>
    <s v="California"/>
    <s v="GEGSFO"/>
    <s v="E175"/>
    <n v="75.181818181818187"/>
    <x v="197"/>
    <n v="732"/>
    <n v="64.727272727272734"/>
    <n v="22"/>
    <n v="1424"/>
    <n v="10"/>
    <n v="220"/>
    <n v="396"/>
    <n v="808"/>
    <n v="1210728"/>
    <n v="0.86094316807738813"/>
    <n v="1654"/>
    <n v="48.71051817478731"/>
    <n v="1"/>
    <n v="220"/>
    <n v="1"/>
    <n v="396"/>
    <n v="0.77842003853564545"/>
    <n v="1038"/>
    <n v="82"/>
    <n v="4.975609756097561"/>
    <n v="0.22923163903631158"/>
    <n v="50276"/>
    <n v="0.26726669219966809"/>
    <n v="58618"/>
    <n v="0.46850321898196273"/>
    <n v="102754"/>
    <n v="2.2090605679269026E-2"/>
    <n v="4845"/>
    <n v="1.1047582571902756E-2"/>
    <n v="2423"/>
    <n v="1.8602615308858127E-3"/>
    <n v="408"/>
    <n v="1"/>
    <n v="78210"/>
    <n v="3555"/>
    <n v="1605.6080479242714"/>
    <n v="0.28814377346395165"/>
    <n v="59665"/>
    <n v="2712.0454545454545"/>
    <n v="0.21981969369296347"/>
    <n v="89303"/>
    <n v="4059.2272727272725"/>
    <n v="0.32901295744343784"/>
    <n v="44249"/>
    <n v="0.16302357539964704"/>
    <n v="1"/>
    <n v="219324"/>
    <n v="219324"/>
    <n v="-52103"/>
    <n v="50276"/>
    <n v="58618"/>
    <n v="132003.28217821784"/>
    <n v="240897.28217821784"/>
    <n v="0"/>
    <n v="0"/>
    <n v="29249.282178217836"/>
    <n v="-4.3034438783938256E-2"/>
    <n v="-4.1936328534334197E-2"/>
    <n v="1.098110249604059E-3"/>
    <n v="1042368"/>
    <n v="0.86094316807738813"/>
    <n v="35358.623595505633"/>
    <n v="0.18115051440125279"/>
    <n v="0.22418495318519105"/>
    <n v="153.73314606741573"/>
    <n v="0.21001795910849144"/>
    <n v="1.8602615308858127E-3"/>
    <n v="-1329.512826282629"/>
    <n v="-50773.487173717374"/>
    <n v="1.7859091939962064"/>
    <n v="1.1567969821437842"/>
    <n v="0.7736111487397842"/>
    <n v="148.02525252525251"/>
    <n v="0.20175174627491749"/>
    <n v="1833.3412032192969"/>
    <n v="2712.0454545454545"/>
    <n v="29.233932492573359"/>
    <n v="5.1039325842696632"/>
    <n v="4.975609756097561"/>
  </r>
  <r>
    <x v="5"/>
    <s v="SFO"/>
    <s v="California"/>
    <s v="LAX"/>
    <s v="California"/>
    <s v="SFOLAX"/>
    <s v="737-900"/>
    <n v="176.09375"/>
    <x v="207"/>
    <n v="337"/>
    <n v="155.75"/>
    <n v="32"/>
    <n v="4984"/>
    <n v="22.65625"/>
    <n v="725"/>
    <n v="1355"/>
    <n v="2905"/>
    <n v="1898995"/>
    <n v="0.88447204968944104"/>
    <n v="5635"/>
    <n v="44.35603055367995"/>
    <n v="1"/>
    <n v="725"/>
    <n v="1"/>
    <n v="1355"/>
    <n v="0.81692913385826771"/>
    <n v="3556"/>
    <n v="5363"/>
    <n v="5"/>
    <n v="0.18665330673756114"/>
    <n v="120338"/>
    <n v="0.26058686487341676"/>
    <n v="168004"/>
    <n v="0.46160623160036851"/>
    <n v="297604"/>
    <n v="2.7035243534342359E-2"/>
    <n v="17430"/>
    <n v="2.2526267461230872E-2"/>
    <n v="14523"/>
    <n v="4.1592085793080345E-2"/>
    <n v="26815"/>
    <n v="1"/>
    <n v="163343"/>
    <n v="5104.46875"/>
    <n v="3682.5432294335101"/>
    <n v="0.28154285546847396"/>
    <n v="165045"/>
    <n v="5157.65625"/>
    <n v="0.28447647331562592"/>
    <n v="145244"/>
    <n v="4538.875"/>
    <n v="0.25034688048868353"/>
    <n v="106539"/>
    <n v="0.18363379072721664"/>
    <n v="1"/>
    <n v="644714"/>
    <n v="644714"/>
    <n v="64543"/>
    <n v="120338"/>
    <n v="168004"/>
    <n v="364295.98072289157"/>
    <n v="652637.98072289163"/>
    <n v="0"/>
    <n v="0"/>
    <n v="66691.980722891574"/>
    <n v="3.3987977851442475E-2"/>
    <n v="3.5085465942559284E-2"/>
    <n v="1.0974880911168092E-3"/>
    <n v="1679608"/>
    <n v="0.88447204968944104"/>
    <n v="80708.717696629232"/>
    <n v="0.33950273697403099"/>
    <n v="0.30551475912258852"/>
    <n v="123.97652487961477"/>
    <n v="0.3678828631442575"/>
    <n v="4.1592085793080345E-2"/>
    <n v="-2084.1243975903617"/>
    <n v="66627.124397590364"/>
    <n v="1.5965340056639328"/>
    <n v="1.1925970131146804"/>
    <n v="0.80498984621013969"/>
    <n v="123.98819188191882"/>
    <n v="0.16525001783736665"/>
    <n v="3274.5040119003611"/>
    <n v="5157.65625"/>
    <n v="112.36352617189971"/>
    <n v="6.4111155698234352"/>
    <n v="5"/>
  </r>
  <r>
    <x v="4"/>
    <s v="OGG"/>
    <s v="Hawaii"/>
    <s v="SEA"/>
    <s v="Washington"/>
    <s v="OGGSEA"/>
    <s v="A330-200"/>
    <n v="269.3125"/>
    <x v="151"/>
    <n v="2640"/>
    <n v="214.9375"/>
    <n v="16"/>
    <n v="3439"/>
    <n v="34.25"/>
    <n v="548"/>
    <n v="893"/>
    <n v="1998"/>
    <n v="11375760"/>
    <n v="0.79809700626595492"/>
    <n v="4309"/>
    <n v="86.865235690235693"/>
    <n v="0.98207885304659504"/>
    <n v="558"/>
    <n v="0.85948026948989409"/>
    <n v="1039"/>
    <n v="0.73645410984150383"/>
    <n v="2713"/>
    <n v="19309"/>
    <n v="5"/>
    <n v="0.20783120120823215"/>
    <n v="206828"/>
    <n v="0.23229227481051035"/>
    <n v="231171"/>
    <n v="0.44078165303922029"/>
    <n v="438654"/>
    <n v="1.2043132199125178E-2"/>
    <n v="11985"/>
    <n v="1.0038455625303339E-2"/>
    <n v="9990"/>
    <n v="9.7013283117608692E-2"/>
    <n v="96545"/>
    <n v="1"/>
    <n v="360580"/>
    <n v="22536.25"/>
    <n v="4151.0277055580691"/>
    <n v="0.25478670145976995"/>
    <n v="112775"/>
    <n v="7048.4375"/>
    <n v="7.9687088183275703E-2"/>
    <n v="642195"/>
    <n v="40137.1875"/>
    <n v="0.45377654263674344"/>
    <n v="299673"/>
    <n v="0.21174966772021087"/>
    <n v="1"/>
    <n v="995173"/>
    <n v="995173"/>
    <n v="-420050"/>
    <n v="210602.23357664232"/>
    <n v="268966.0347144457"/>
    <n v="595629.78078078083"/>
    <n v="1075198.0490718689"/>
    <n v="3774.2335766423203"/>
    <n v="37795.034714445705"/>
    <n v="156975.78078078083"/>
    <n v="-3.6925005450185309E-2"/>
    <n v="-3.5834171469247611E-2"/>
    <n v="1.0908339809376985E-3"/>
    <n v="9078960"/>
    <n v="0.79809700626595492"/>
    <n v="227335.37656295439"/>
    <n v="8.7481891319788743E-2"/>
    <n v="0.12440689676997405"/>
    <n v="261.30503053213141"/>
    <n v="9.8979178231867956E-2"/>
    <n v="9.7013283117608692E-2"/>
    <n v="-12409.065566991803"/>
    <n v="-407640.93443300819"/>
    <n v="1.822320162340157"/>
    <n v="1.0938741287301001"/>
    <n v="0.79491711377206731"/>
    <n v="222.49374398460057"/>
    <n v="0.30112653779795073"/>
    <n v="7393.0035980111606"/>
    <n v="7048.4375"/>
    <n v="39.590061233052865"/>
    <n v="6.389938935737133"/>
    <n v="5"/>
  </r>
  <r>
    <x v="5"/>
    <s v="SEA"/>
    <s v="Washington"/>
    <s v="LAX"/>
    <s v="California"/>
    <s v="SEALAX"/>
    <s v="737-800"/>
    <n v="157.09375"/>
    <x v="128"/>
    <n v="954"/>
    <n v="130.625"/>
    <n v="32"/>
    <n v="4180"/>
    <n v="20.6875"/>
    <n v="662"/>
    <n v="1126"/>
    <n v="2392"/>
    <n v="4795758"/>
    <n v="0.83150984682713347"/>
    <n v="5027"/>
    <n v="84.648876404494374"/>
    <n v="1"/>
    <n v="662"/>
    <n v="0.8936507936507937"/>
    <n v="1260"/>
    <n v="0.77012234385061173"/>
    <n v="3106"/>
    <n v="14924"/>
    <n v="4.9998659876708658"/>
    <n v="0.22400027091618047"/>
    <n v="231511"/>
    <n v="0.23012878194150146"/>
    <n v="237845"/>
    <n v="0.45052683521523323"/>
    <n v="465633"/>
    <n v="1.3889292037966967E-2"/>
    <n v="14355"/>
    <n v="9.2575929097365346E-3"/>
    <n v="9568"/>
    <n v="7.2197226979381343E-2"/>
    <n v="74618"/>
    <n v="1"/>
    <n v="311723"/>
    <n v="9741.34375"/>
    <n v="3682.5414965986397"/>
    <n v="0.32563714977263492"/>
    <n v="165045"/>
    <n v="5157.65625"/>
    <n v="0.1724119920064433"/>
    <n v="277183"/>
    <n v="8661.96875"/>
    <n v="0.28955541325288242"/>
    <n v="203320"/>
    <n v="0.21239544496803936"/>
    <n v="1"/>
    <n v="1033530"/>
    <n v="1033530"/>
    <n v="76259"/>
    <n v="231511"/>
    <n v="266149.82238010655"/>
    <n v="604622.11454849492"/>
    <n v="1102282.9369286015"/>
    <n v="0"/>
    <n v="28304.822380106547"/>
    <n v="138989.11454849492"/>
    <n v="1.5901344479850733E-2"/>
    <n v="1.6991461105631017E-2"/>
    <n v="1.0901166257802838E-3"/>
    <n v="3987720"/>
    <n v="0.83150984682713347"/>
    <n v="194305.85263157892"/>
    <n v="0.21550920626103318"/>
    <n v="0.19960786178118245"/>
    <n v="229.40478468899522"/>
    <n v="0.24046623133018366"/>
    <n v="7.2197226979381343E-2"/>
    <n v="-5227.9355290187959"/>
    <n v="81486.935529018796"/>
    <n v="1.8806258828661793"/>
    <n v="1.0151079954136462"/>
    <n v="0.80617823287874923"/>
    <n v="188.76587301587301"/>
    <n v="0.19672384933190135"/>
    <n v="3274.5030031524807"/>
    <n v="5157.65625"/>
    <n v="49.380454620872747"/>
    <n v="5.7232057416267939"/>
    <n v="4.9998659876708658"/>
  </r>
  <r>
    <x v="5"/>
    <s v="HNL"/>
    <s v="Hawaii"/>
    <s v="SFO"/>
    <s v="California"/>
    <s v="HNLSFO"/>
    <s v="737-Max 9"/>
    <n v="178"/>
    <x v="174"/>
    <n v="2399"/>
    <n v="168.16666666666666"/>
    <n v="6"/>
    <n v="1009"/>
    <n v="23"/>
    <n v="138"/>
    <n v="240"/>
    <n v="631"/>
    <n v="2562132"/>
    <n v="0.94475655430711614"/>
    <n v="1068"/>
    <n v="30.116779089376053"/>
    <n v="1"/>
    <n v="138"/>
    <n v="0.93023255813953487"/>
    <n v="258"/>
    <n v="0.93898809523809523"/>
    <n v="672"/>
    <n v="126"/>
    <n v="5"/>
    <n v="0.22566949303875025"/>
    <n v="73297"/>
    <n v="0.22699339281645822"/>
    <n v="73727"/>
    <n v="0.52987395242581548"/>
    <n v="172102"/>
    <n v="1.1638002697060942E-2"/>
    <n v="3780"/>
    <n v="3.8854919057383359E-3"/>
    <n v="1262"/>
    <n v="1.9396671161768238E-3"/>
    <n v="630"/>
    <n v="1"/>
    <n v="102236"/>
    <n v="17039.333333333332"/>
    <n v="3394.6525190027578"/>
    <n v="0.34683783068603569"/>
    <n v="31437"/>
    <n v="5239.5"/>
    <n v="0.10665069919868642"/>
    <n v="88756"/>
    <n v="14792.666666666666"/>
    <n v="0.30110664052163411"/>
    <n v="72337"/>
    <n v="0.24540482959364376"/>
    <n v="1"/>
    <n v="324798"/>
    <n v="324798"/>
    <n v="30032"/>
    <n v="73297"/>
    <n v="79256.524999999994"/>
    <n v="183284.53882725831"/>
    <n v="335838.0638272583"/>
    <n v="0"/>
    <n v="5529.5249999999942"/>
    <n v="11182.538827258308"/>
    <n v="1.1721488198110011E-2"/>
    <n v="1.2808607820053657E-2"/>
    <n v="1.0871196219436451E-3"/>
    <n v="2420591"/>
    <n v="0.94475655430711614"/>
    <n v="18955.31417244795"/>
    <n v="0.12676864423847015"/>
    <n v="0.11504715604036014"/>
    <n v="321.27651139742318"/>
    <n v="0.13392101350455321"/>
    <n v="1.9396671161768238E-3"/>
    <n v="-2785.343971209717"/>
    <n v="32817.343971209717"/>
    <n v="1.7775268811637437"/>
    <n v="0.95634792643687139"/>
    <n v="0.85708857943257521"/>
    <n v="285.76356589147287"/>
    <n v="0.22271380981409983"/>
    <n v="2947.0614947436202"/>
    <n v="5239.5"/>
    <n v="33.502918655598641"/>
    <n v="4.9970267591674924"/>
    <n v="5"/>
  </r>
  <r>
    <x v="2"/>
    <s v="BOI"/>
    <s v="Idaho"/>
    <s v="SFO"/>
    <s v="California"/>
    <s v="BOISFO"/>
    <s v="E175"/>
    <n v="73.897959183673464"/>
    <x v="180"/>
    <n v="522"/>
    <n v="59.653061224489797"/>
    <n v="49"/>
    <n v="2923"/>
    <n v="9.4285714285714288"/>
    <n v="462"/>
    <n v="882"/>
    <n v="1580"/>
    <n v="1890162"/>
    <n v="0.80723557028445181"/>
    <n v="3621"/>
    <n v="88.572343126586873"/>
    <n v="0.94285714285714284"/>
    <n v="490"/>
    <n v="1"/>
    <n v="882"/>
    <n v="0.70253445975989326"/>
    <n v="2249"/>
    <n v="361"/>
    <n v="5.9972299168975072"/>
    <n v="0.25090998543254578"/>
    <n v="130558"/>
    <n v="0.2851934703980874"/>
    <n v="148397"/>
    <n v="0.42026721092828123"/>
    <n v="218681"/>
    <n v="2.12554147496435E-2"/>
    <n v="11060"/>
    <n v="1.8213161445060709E-2"/>
    <n v="9477"/>
    <n v="4.1607570463813902E-3"/>
    <n v="2165"/>
    <n v="1"/>
    <n v="221096"/>
    <n v="4512.1632653061224"/>
    <n v="2496.2193862706263"/>
    <n v="0.3484427746065567"/>
    <n v="160129"/>
    <n v="3267.9387755102039"/>
    <n v="0.25236002937625879"/>
    <n v="122590"/>
    <n v="2501.8367346938776"/>
    <n v="0.19319933304545439"/>
    <n v="130711"/>
    <n v="0.20599786297173009"/>
    <n v="1"/>
    <n v="520338"/>
    <n v="-634526"/>
    <n v="-114188"/>
    <n v="138470.60606060605"/>
    <n v="148397"/>
    <n v="311274.41075949371"/>
    <n v="598142.01682009979"/>
    <n v="7912.6060606060491"/>
    <n v="0"/>
    <n v="92593.410759493709"/>
    <n v="-6.0411753066668357E-2"/>
    <n v="-5.9326585128465073E-2"/>
    <n v="1.0851679382032839E-3"/>
    <n v="1525806"/>
    <n v="0.80723557028445181"/>
    <n v="123737.5141977421"/>
    <n v="0.27528751503839355"/>
    <n v="0.3356992681050619"/>
    <n v="177.27437564146425"/>
    <n v="0.33960608360433764"/>
    <n v="4.1607570463813902E-3"/>
    <n v="-2051.1432004101989"/>
    <n v="-112136.8567995898"/>
    <n v="1.9387604102400231"/>
    <n v="1.2242589015286041"/>
    <n v="0.70751936319882602"/>
    <n v="168.25056689342404"/>
    <n v="0.25120402507600831"/>
    <n v="1384.066353814253"/>
    <n v="3267.9387755102039"/>
    <n v="33.001272144539207"/>
    <n v="7.0260006842285323"/>
    <n v="5.9972299168975072"/>
  </r>
  <r>
    <x v="0"/>
    <s v="SFO"/>
    <s v="California"/>
    <s v="LAX"/>
    <s v="California"/>
    <s v="SFOLAX"/>
    <s v="A320"/>
    <n v="157.23255813953489"/>
    <x v="213"/>
    <n v="337"/>
    <n v="135.34883720930233"/>
    <n v="43"/>
    <n v="5820"/>
    <n v="19.88372093023256"/>
    <n v="855"/>
    <n v="1314"/>
    <n v="3651"/>
    <n v="2278457"/>
    <n v="0.86081940541340041"/>
    <n v="6761"/>
    <n v="60.197470037137073"/>
    <n v="1"/>
    <n v="855"/>
    <n v="0.83059418457648548"/>
    <n v="1582"/>
    <n v="0.84435707678075855"/>
    <n v="4324"/>
    <n v="2355"/>
    <n v="5.9995753715498941"/>
    <n v="0.24065967652089895"/>
    <n v="195278"/>
    <n v="0.20258482576396181"/>
    <n v="164383"/>
    <n v="0.48536037701435003"/>
    <n v="393835"/>
    <n v="3.1487698230773402E-2"/>
    <n v="25550"/>
    <n v="2.2494910207683246E-2"/>
    <n v="18253"/>
    <n v="1.7412512262332581E-2"/>
    <n v="14129"/>
    <n v="0.99999999999999989"/>
    <n v="247548"/>
    <n v="5756.9302325581393"/>
    <n v="4112.2658451805783"/>
    <n v="0.30023613996659837"/>
    <n v="246187"/>
    <n v="5725.2790697674418"/>
    <n v="0.29858546459659119"/>
    <n v="143597"/>
    <n v="3339.4651162790697"/>
    <n v="0.1741601991968573"/>
    <n v="187179"/>
    <n v="0.22701819623995315"/>
    <n v="1"/>
    <n v="811428"/>
    <n v="-824511"/>
    <n v="-13083"/>
    <n v="195278"/>
    <n v="197910.12633181125"/>
    <n v="466431.81046288688"/>
    <n v="859619.93679469812"/>
    <n v="0"/>
    <n v="33527.126331811247"/>
    <n v="72596.810462886875"/>
    <n v="-5.7420438480954433E-3"/>
    <n v="-4.6588552998326239E-3"/>
    <n v="1.0831885482628194E-3"/>
    <n v="1961340"/>
    <n v="0.86081940541340041"/>
    <n v="128910.37096219929"/>
    <n v="0.35613048655296103"/>
    <n v="0.36187253040105649"/>
    <n v="136.99295532646047"/>
    <n v="0.4065072858351943"/>
    <n v="1.7412512262332581E-2"/>
    <n v="-2467.9985301092588"/>
    <n v="-10615.001469890742"/>
    <n v="2.0493549661718751"/>
    <n v="0.93235307539133527"/>
    <n v="0.8172569238330144"/>
    <n v="103.90834386852086"/>
    <n v="0.23067850752007571"/>
    <n v="2385.4324760062509"/>
    <n v="5725.2790697674418"/>
    <n v="96.681804009529316"/>
    <n v="7.5262886597938143"/>
    <n v="5.9995753715498941"/>
  </r>
  <r>
    <x v="0"/>
    <s v="LAX"/>
    <s v="California"/>
    <s v="SFO"/>
    <s v="California"/>
    <s v="LAXSFO"/>
    <s v="737-700"/>
    <n v="140.91176470588235"/>
    <x v="214"/>
    <n v="337"/>
    <n v="125.76470588235294"/>
    <n v="34"/>
    <n v="4276"/>
    <n v="16.764705882352942"/>
    <n v="570"/>
    <n v="821"/>
    <n v="2886"/>
    <n v="1614567"/>
    <n v="0.89250678355249424"/>
    <n v="4791"/>
    <n v="44.773577544927043"/>
    <n v="1"/>
    <n v="570"/>
    <n v="0.79018286814244465"/>
    <n v="1039"/>
    <n v="0.90669180018850137"/>
    <n v="3183"/>
    <n v="7198"/>
    <n v="5.9998610725201447"/>
    <n v="0.19924761258556697"/>
    <n v="122453"/>
    <n v="0.16235231712218323"/>
    <n v="99778"/>
    <n v="0.52118286235898836"/>
    <n v="320307"/>
    <n v="3.2859999642030208E-2"/>
    <n v="20195"/>
    <n v="1.408611126026519E-2"/>
    <n v="8657"/>
    <n v="7.0271097030966012E-2"/>
    <n v="43187"/>
    <n v="1"/>
    <n v="186171"/>
    <n v="5475.6176470588234"/>
    <n v="4158.0550451477966"/>
    <n v="0.29915830542682498"/>
    <n v="196529"/>
    <n v="5780.2647058823532"/>
    <n v="0.31580258261076366"/>
    <n v="100643"/>
    <n v="2960.0882352941176"/>
    <n v="0.16172330455909859"/>
    <n v="138973"/>
    <n v="0.22331580740331278"/>
    <n v="1"/>
    <n v="614577"/>
    <n v="-622316"/>
    <n v="-7739"/>
    <n v="122453"/>
    <n v="126272.03654080389"/>
    <n v="353269.98648648651"/>
    <n v="601995.02302729036"/>
    <n v="0"/>
    <n v="26494.036540803892"/>
    <n v="32962.986486486509"/>
    <n v="-4.7932355857638609E-3"/>
    <n v="-3.7101365434875767E-3"/>
    <n v="1.0830990422762842E-3"/>
    <n v="1441012"/>
    <n v="0.89250678355249424"/>
    <n v="68818.019176800735"/>
    <n v="0.38064508936451691"/>
    <n v="0.3854383249502808"/>
    <n v="133.62722170252573"/>
    <n v="0.39651994570482413"/>
    <n v="7.0271097030966012E-2"/>
    <n v="-1748.7359713908941"/>
    <n v="-5990.2640286091064"/>
    <n v="1.8974975380494004"/>
    <n v="0.84821489429226715"/>
    <n v="0.88882536228155085"/>
    <n v="96.032723772858517"/>
    <n v="0.22612788958909949"/>
    <n v="2247.8212713516591"/>
    <n v="5780.2647058823532"/>
    <n v="95.502754849315835"/>
    <n v="6.7474275023386339"/>
    <n v="5.9998610725201447"/>
  </r>
  <r>
    <x v="2"/>
    <s v="SEA"/>
    <s v="Washington"/>
    <s v="ANC"/>
    <s v="Alaska"/>
    <s v="SEAANC"/>
    <s v="737-Max 9"/>
    <n v="179.3235294117647"/>
    <x v="211"/>
    <n v="1448"/>
    <n v="143.6764705882353"/>
    <n v="34"/>
    <n v="4885"/>
    <n v="19.235294117647058"/>
    <n v="654"/>
    <n v="1048"/>
    <n v="3184"/>
    <n v="8828456"/>
    <n v="0.80121371166147282"/>
    <n v="6097"/>
    <n v="125.90677909133055"/>
    <n v="0.82994923857868019"/>
    <n v="788"/>
    <n v="0.71147318397827564"/>
    <n v="1473"/>
    <n v="0.8300312825860271"/>
    <n v="3836"/>
    <n v="27772"/>
    <n v="5.9998559700417688"/>
    <n v="0.19729377838947607"/>
    <n v="302609"/>
    <n v="0.17775080046342448"/>
    <n v="272634"/>
    <n v="0.48518873724653622"/>
    <n v="744182"/>
    <n v="1.4524719340669802E-2"/>
    <n v="22278"/>
    <n v="1.6604522496102815E-2"/>
    <n v="25468"/>
    <n v="0.10863744206379063"/>
    <n v="166628"/>
    <n v="1"/>
    <n v="553651"/>
    <n v="16283.85294117647"/>
    <n v="4397.3088978663445"/>
    <n v="0.37749901304283495"/>
    <n v="225281"/>
    <n v="6625.911764705882"/>
    <n v="0.15360462666427568"/>
    <n v="297981"/>
    <n v="8764.1470588235297"/>
    <n v="0.20317408151618438"/>
    <n v="389716"/>
    <n v="0.26572227877670496"/>
    <n v="1"/>
    <n v="1533799"/>
    <n v="-1466629"/>
    <n v="67170"/>
    <n v="364611.45565749233"/>
    <n v="383196.45229007635"/>
    <n v="896571.02763819101"/>
    <n v="1644378.9355857596"/>
    <n v="62002.455657492334"/>
    <n v="110562.45229007635"/>
    <n v="152389.02763819101"/>
    <n v="7.6083519020766488E-3"/>
    <n v="8.6909272350339413E-3"/>
    <n v="1.0825753329572925E-3"/>
    <n v="7073480"/>
    <n v="0.80121371166147282"/>
    <n v="339203.94104401232"/>
    <n v="0.17373354978492275"/>
    <n v="0.1661251978828461"/>
    <n v="279.87123848515864"/>
    <n v="0.19328124204776148"/>
    <n v="0.10863744206379063"/>
    <n v="-9557.4686936988146"/>
    <n v="76727.468693698815"/>
    <n v="1.7745453771635065"/>
    <n v="0.85528086337368392"/>
    <n v="0.89646233864591274"/>
    <n v="185.08757637474542"/>
    <n v="0.25408544405101319"/>
    <n v="2366.6795557040646"/>
    <n v="6625.911764705882"/>
    <n v="38.798546315417276"/>
    <n v="9.7740020470829077"/>
    <n v="5.9998559700417688"/>
  </r>
  <r>
    <x v="0"/>
    <s v="LAX"/>
    <s v="California"/>
    <s v="SFO"/>
    <s v="California"/>
    <s v="LAXSFO"/>
    <s v="A320"/>
    <n v="157.23255813953489"/>
    <x v="215"/>
    <n v="337"/>
    <n v="135.34883720930233"/>
    <n v="43"/>
    <n v="5820"/>
    <n v="19.88372093023256"/>
    <n v="855"/>
    <n v="1582"/>
    <n v="3383"/>
    <n v="2278457"/>
    <n v="0.86081940541340041"/>
    <n v="6761"/>
    <n v="57.136431046138242"/>
    <n v="1"/>
    <n v="855"/>
    <n v="1"/>
    <n v="1582"/>
    <n v="0.78237742830712298"/>
    <n v="4324"/>
    <n v="2355"/>
    <n v="5.9995753715498941"/>
    <n v="0.22155255998424586"/>
    <n v="176633"/>
    <n v="0.23681500556286539"/>
    <n v="188801"/>
    <n v="0.477237407039941"/>
    <n v="380478"/>
    <n v="2.9699555096199315E-2"/>
    <n v="23678"/>
    <n v="1.6973324586610741E-2"/>
    <n v="13532"/>
    <n v="1.7722147730137687E-2"/>
    <n v="14129"/>
    <n v="1"/>
    <n v="234960"/>
    <n v="5464.1860465116279"/>
    <n v="4112.2624514343124"/>
    <n v="0.29550851209401535"/>
    <n v="246187"/>
    <n v="5725.2790697674418"/>
    <n v="0.30962867750633877"/>
    <n v="136295"/>
    <n v="3169.6511627906975"/>
    <n v="0.1714178271018634"/>
    <n v="177662"/>
    <n v="0.22344498329778242"/>
    <n v="1"/>
    <n v="797251"/>
    <n v="-795104"/>
    <n v="2147"/>
    <n v="176633"/>
    <n v="188801"/>
    <n v="486310.04197457881"/>
    <n v="851744.04197457875"/>
    <n v="0"/>
    <n v="0"/>
    <n v="105832.04197457881"/>
    <n v="9.4230437528555506E-4"/>
    <n v="2.022513603933968E-3"/>
    <n v="1.0802092286484131E-3"/>
    <n v="1961340"/>
    <n v="0.86081940541340041"/>
    <n v="126618.17903780064"/>
    <n v="0.34990829320017891"/>
    <n v="0.34896598882489333"/>
    <n v="134.55704467353951"/>
    <n v="0.39927906431317362"/>
    <n v="1.7722147730137687E-2"/>
    <n v="-2461.210278478577"/>
    <n v="4608.2102784785766"/>
    <n v="1.8725312422599558"/>
    <n v="1.0817356757437344"/>
    <n v="0.79756705569869335"/>
    <n v="119.3432364096081"/>
    <n v="0.22284324510097825"/>
    <n v="2385.4307576533861"/>
    <n v="5725.2790697674418"/>
    <n v="101.86145500233103"/>
    <n v="6.3934707903780073"/>
    <n v="5.9995753715498941"/>
  </r>
  <r>
    <x v="1"/>
    <s v="LAX"/>
    <s v="California"/>
    <s v="HNL"/>
    <s v="Hawaii"/>
    <s v="LAXHNL"/>
    <s v="757-300"/>
    <n v="230.58823529411765"/>
    <x v="216"/>
    <n v="2556"/>
    <n v="200.29411764705881"/>
    <n v="17"/>
    <n v="3405"/>
    <n v="24.352941176470587"/>
    <n v="414"/>
    <n v="674"/>
    <n v="2317"/>
    <n v="10019520"/>
    <n v="0.86862244897959184"/>
    <n v="3920"/>
    <n v="96.005449471210326"/>
    <n v="0.82306163021868783"/>
    <n v="503"/>
    <n v="0.70575916230366487"/>
    <n v="955"/>
    <n v="0.94110479285134041"/>
    <n v="2462"/>
    <n v="8750"/>
    <n v="5.999657142857143"/>
    <n v="0.19639335475149428"/>
    <n v="233027"/>
    <n v="0.18817613010015743"/>
    <n v="223277"/>
    <n v="0.5438445823627176"/>
    <n v="645289"/>
    <n v="1.3672619027552565E-2"/>
    <n v="16223"/>
    <n v="1.3669247858464836E-2"/>
    <n v="16219"/>
    <n v="4.4244065899613327E-2"/>
    <n v="52497"/>
    <n v="1"/>
    <n v="484672"/>
    <n v="28510.117647058825"/>
    <n v="5048.38009372938"/>
    <n v="0.37474909612749785"/>
    <n v="143765"/>
    <n v="8456.7647058823532"/>
    <n v="0.11115930733520757"/>
    <n v="311411"/>
    <n v="18318.294117647059"/>
    <n v="0.24078343864337165"/>
    <n v="353476"/>
    <n v="0.27330815789392293"/>
    <n v="0.99999999999999989"/>
    <n v="1186532"/>
    <n v="-1293324"/>
    <n v="-106792"/>
    <n v="283122.17632850242"/>
    <n v="316364.29525222554"/>
    <n v="685671.78161415621"/>
    <n v="1285158.2531948842"/>
    <n v="50095.176328502421"/>
    <n v="93087.295252225536"/>
    <n v="40382.781614156207"/>
    <n v="-1.065839481332439E-2"/>
    <n v="-9.580702860986624E-3"/>
    <n v="1.0776919523377664E-3"/>
    <n v="8703180"/>
    <n v="0.86862244897959184"/>
    <n v="171520.71218795888"/>
    <n v="0.11842204017757338"/>
    <n v="0.12908043499089777"/>
    <n v="333.04992657856093"/>
    <n v="0.13030122323104887"/>
    <n v="4.4244065899613327E-2"/>
    <n v="-10797.956070287304"/>
    <n v="-95994.043929712701"/>
    <n v="1.6485539279904819"/>
    <n v="0.83196588084339329"/>
    <n v="0.93267666856837805"/>
    <n v="233.79790575916229"/>
    <n v="0.29790684111342974"/>
    <n v="3243.680454757774"/>
    <n v="8456.7647058823532"/>
    <n v="35.466736719159634"/>
    <n v="9.5277533039647579"/>
    <n v="5.999657142857143"/>
  </r>
  <r>
    <x v="1"/>
    <s v="HNL"/>
    <s v="Hawaii"/>
    <s v="SFO"/>
    <s v="California"/>
    <s v="HNLSFO"/>
    <s v="757-300"/>
    <n v="227.11764705882354"/>
    <x v="181"/>
    <n v="2399"/>
    <n v="191.94117647058823"/>
    <n v="17"/>
    <n v="3263"/>
    <n v="28.117647058823529"/>
    <n v="478"/>
    <n v="778"/>
    <n v="2007"/>
    <n v="9262539"/>
    <n v="0.84511784511784516"/>
    <n v="3861"/>
    <n v="82.821142495784144"/>
    <n v="0.96565656565656566"/>
    <n v="495"/>
    <n v="0.82678002125398509"/>
    <n v="941"/>
    <n v="0.82728771640560594"/>
    <n v="2426"/>
    <n v="4977"/>
    <n v="5.9991963029937709"/>
    <n v="0.22686761910006337"/>
    <n v="243073"/>
    <n v="0.22889294784265155"/>
    <n v="245243"/>
    <n v="0.49014355567460716"/>
    <n v="525155"/>
    <n v="1.3116103603498498E-2"/>
    <n v="14053"/>
    <n v="1.3112370278627368E-2"/>
    <n v="14049"/>
    <n v="2.7867403500552064E-2"/>
    <n v="29858"/>
    <n v="1"/>
    <n v="418112"/>
    <n v="24594.823529411766"/>
    <n v="5048.3727632866594"/>
    <n v="0.3689299485577644"/>
    <n v="141620"/>
    <n v="8330.5882352941171"/>
    <n v="0.12496139626404074"/>
    <n v="268645"/>
    <n v="15802.64705882353"/>
    <n v="0.23704458621206906"/>
    <n v="304933"/>
    <n v="0.26906406896612578"/>
    <n v="1"/>
    <n v="1071431"/>
    <n v="-1133310"/>
    <n v="-61879"/>
    <n v="251717.85564853557"/>
    <n v="296624.24550128536"/>
    <n v="634791.24564025912"/>
    <n v="1183133.34679008"/>
    <n v="8644.8556485355657"/>
    <n v="51381.245501285361"/>
    <n v="109636.24564025912"/>
    <n v="-6.6805656634752091E-3"/>
    <n v="-5.6030924084124996E-3"/>
    <n v="1.0774732550627095E-3"/>
    <n v="7827937"/>
    <n v="0.84511784511784516"/>
    <n v="190885.88844621507"/>
    <n v="0.1156735750316409"/>
    <n v="0.1223541406951161"/>
    <n v="319.20717131474106"/>
    <n v="0.13305842905991708"/>
    <n v="2.7867403500552064E-2"/>
    <n v="-9980.1380464752965"/>
    <n v="-51898.861953524705"/>
    <n v="1.8712528099626498"/>
    <n v="0.99313420537864294"/>
    <n v="0.82489306339949942"/>
    <n v="260.61955366631241"/>
    <n v="0.28460348823209336"/>
    <n v="3243.6765770729962"/>
    <n v="8330.5882352941171"/>
    <n v="39.398152472553697"/>
    <n v="8.6123199509653698"/>
    <n v="5.9991963029937709"/>
  </r>
  <r>
    <x v="5"/>
    <s v="LAX"/>
    <s v="California"/>
    <s v="GEG"/>
    <s v="Washington"/>
    <s v="LAXGEG"/>
    <s v="E175"/>
    <n v="70.2"/>
    <x v="173"/>
    <n v="945"/>
    <n v="63.866666666666667"/>
    <n v="15"/>
    <n v="958"/>
    <n v="9.1333333333333329"/>
    <n v="137"/>
    <n v="246"/>
    <n v="576"/>
    <n v="995085"/>
    <n v="0.90978157644824309"/>
    <n v="1053"/>
    <n v="38.112989323843415"/>
    <n v="0.91333333333333333"/>
    <n v="150"/>
    <n v="0.91111111111111109"/>
    <n v="270"/>
    <n v="0.90995260663507105"/>
    <n v="633"/>
    <n v="0"/>
    <e v="#DIV/0!"/>
    <n v="0.23799947798025817"/>
    <n v="40121"/>
    <n v="0.24428151100987092"/>
    <n v="41180"/>
    <n v="0.49383660782080485"/>
    <n v="83249"/>
    <n v="2.0465546697038723E-2"/>
    <n v="3450"/>
    <n v="3.4168564920273349E-3"/>
    <n v="576"/>
    <n v="0"/>
    <n v="0"/>
    <n v="1"/>
    <n v="61195"/>
    <n v="4079.6666666666665"/>
    <n v="1605.6205793786037"/>
    <n v="0.2965276297172097"/>
    <n v="40681"/>
    <n v="2712.0666666666666"/>
    <n v="0.19712460992770336"/>
    <n v="69875"/>
    <n v="4658.333333333333"/>
    <n v="0.3385875990929002"/>
    <n v="34621"/>
    <n v="0.16776016126218674"/>
    <n v="1"/>
    <n v="168576"/>
    <n v="168576"/>
    <n v="-37796"/>
    <n v="43928.102189781021"/>
    <n v="45197.560975609755"/>
    <n v="91487.182291666672"/>
    <n v="180612.84545705747"/>
    <n v="3807.1021897810206"/>
    <n v="4017.5609756097547"/>
    <n v="8238.1822916666715"/>
    <n v="-3.7982684896265141E-2"/>
    <n v="-3.6906539276741354E-2"/>
    <n v="1.076145619523787E-3"/>
    <n v="905310"/>
    <n v="0.90978157644824309"/>
    <n v="16716.826722338214"/>
    <n v="0.16940864348271756"/>
    <n v="0.20739132837898269"/>
    <n v="175.96659707724424"/>
    <n v="0.18620803923517909"/>
    <n v="0"/>
    <n v="-1070.8563638038297"/>
    <n v="-36725.143636196168"/>
    <n v="1.7116342752962623"/>
    <n v="0.9760072926162261"/>
    <n v="0.84160014170486497"/>
    <n v="152.5185185185185"/>
    <n v="0.20537324411541383"/>
    <n v="1833.3644576203926"/>
    <n v="2712.0666666666666"/>
    <n v="25.13578748336796"/>
    <n v="4.2025052192066807"/>
    <e v="#DIV/0!"/>
  </r>
  <r>
    <x v="1"/>
    <s v="SEA"/>
    <s v="Washington"/>
    <s v="SFO"/>
    <s v="California"/>
    <s v="SEASFO"/>
    <s v="737-Max 9"/>
    <n v="178.04444444444445"/>
    <x v="80"/>
    <n v="679"/>
    <n v="144.15555555555557"/>
    <n v="45"/>
    <n v="6487"/>
    <n v="19.711111111111112"/>
    <n v="887"/>
    <n v="1896"/>
    <n v="3704"/>
    <n v="5440148"/>
    <n v="0.80966050923614574"/>
    <n v="8012"/>
    <n v="95.730496453900713"/>
    <n v="0.85700483091787438"/>
    <n v="1035"/>
    <n v="0.97984496124031006"/>
    <n v="1935"/>
    <n v="0.73462911543038478"/>
    <n v="5042"/>
    <n v="21914"/>
    <n v="5.9998631012138359"/>
    <n v="0.1912855906540199"/>
    <n v="265680"/>
    <n v="0.25745868366599034"/>
    <n v="357589"/>
    <n v="0.41925081250296992"/>
    <n v="582305"/>
    <n v="1.8672808617931368E-2"/>
    <n v="25935"/>
    <n v="1.8667768723567554E-2"/>
    <n v="25928"/>
    <n v="9.4664335835520891E-2"/>
    <n v="131481"/>
    <n v="1"/>
    <n v="420957"/>
    <n v="9354.6"/>
    <n v="4397.313453845014"/>
    <n v="0.33952991677037769"/>
    <n v="295990"/>
    <n v="6577.5555555555557"/>
    <n v="0.23873569049775653"/>
    <n v="226563"/>
    <n v="5034.7333333333336"/>
    <n v="0.18273818117586138"/>
    <n v="296313"/>
    <n v="0.23899621155600437"/>
    <n v="1"/>
    <n v="1388918"/>
    <n v="-1239823"/>
    <n v="149095"/>
    <n v="310009.9210822999"/>
    <n v="364944.46993670886"/>
    <n v="792651.67656587472"/>
    <n v="1467606.0675848834"/>
    <n v="44329.921082299901"/>
    <n v="7355.4699367088615"/>
    <n v="210346.67656587472"/>
    <n v="2.7406423501713555E-2"/>
    <n v="2.847678681447998E-2"/>
    <n v="1.0703633127664251E-3"/>
    <n v="4404673"/>
    <n v="0.80966050923614574"/>
    <n v="295605.27593648853"/>
    <n v="0.25530886292064114"/>
    <n v="0.22790243941892757"/>
    <n v="193.83952520425467"/>
    <n v="0.28547794580891706"/>
    <n v="9.4664335835520891E-2"/>
    <n v="-5822.934835219633"/>
    <n v="154917.93483521964"/>
    <n v="1.705947179698128"/>
    <n v="1.2281467090103764"/>
    <n v="0.76752891453339134"/>
    <n v="184.80051679586563"/>
    <n v="0.21334088837497966"/>
    <n v="2366.6752852274408"/>
    <n v="6577.5555555555557"/>
    <n v="67.763150096310568"/>
    <n v="7.9949129027285339"/>
    <n v="5.9998631012138359"/>
  </r>
  <r>
    <x v="3"/>
    <s v="OGG"/>
    <s v="Hawaii"/>
    <s v="SFO"/>
    <s v="California"/>
    <s v="OGGSFO"/>
    <s v="777-200"/>
    <n v="351.53333333333336"/>
    <x v="130"/>
    <n v="2338"/>
    <n v="296"/>
    <n v="15"/>
    <n v="4440"/>
    <n v="43.733333333333334"/>
    <n v="656"/>
    <n v="1052"/>
    <n v="2733"/>
    <n v="12328274"/>
    <n v="0.84202541247866491"/>
    <n v="5273"/>
    <n v="70.153038548752846"/>
    <n v="0.96187683284457481"/>
    <n v="682"/>
    <n v="0.82445141065830718"/>
    <n v="1276"/>
    <n v="0.82418576598311222"/>
    <n v="3316"/>
    <n v="1945"/>
    <n v="5"/>
    <n v="0.24904154324638389"/>
    <n v="299396"/>
    <n v="0.20897060621713817"/>
    <n v="251223"/>
    <n v="0.51116917167210252"/>
    <n v="614524"/>
    <n v="1.3637577327434114E-2"/>
    <n v="16395"/>
    <n v="9.0917182182894095E-3"/>
    <n v="10930"/>
    <n v="8.089383318651831E-3"/>
    <n v="9725"/>
    <n v="1"/>
    <n v="293587"/>
    <n v="19572.466666666667"/>
    <n v="4184.9505890749369"/>
    <n v="0.26018681815361983"/>
    <n v="110840"/>
    <n v="7389.333333333333"/>
    <n v="9.8230190451713537E-2"/>
    <n v="474027"/>
    <n v="31601.8"/>
    <n v="0.42009890372838699"/>
    <n v="249916"/>
    <n v="0.22148408766627967"/>
    <n v="1"/>
    <n v="1202193"/>
    <n v="1202193"/>
    <n v="73823"/>
    <n v="311262.30487804877"/>
    <n v="304715.34980988596"/>
    <n v="745613.45920234174"/>
    <n v="1361591.1138902765"/>
    <n v="11866.304878048773"/>
    <n v="53492.349809885956"/>
    <n v="131089.45920234174"/>
    <n v="5.9881050664513137E-3"/>
    <n v="7.0504225430111662E-3"/>
    <n v="1.0623174765598525E-3"/>
    <n v="10380720"/>
    <n v="0.84202541247866491"/>
    <n v="223722.0369369369"/>
    <n v="9.7515110387715265E-2"/>
    <n v="9.1527005321263954E-2"/>
    <n v="268.57387387387388"/>
    <n v="0.1148733421188511"/>
    <n v="8.089383318651831E-3"/>
    <n v="-13096.540926018431"/>
    <n v="86919.540926018439"/>
    <n v="1.9871127696122624"/>
    <n v="0.89118859135987705"/>
    <n v="0.8388517637361983"/>
    <n v="196.88322884012538"/>
    <n v="0.20788342637163917"/>
    <n v="6757.0416022760719"/>
    <n v="7389.333333333333"/>
    <n v="63.290202275620928"/>
    <n v="6.1542792792792795"/>
    <n v="5"/>
  </r>
  <r>
    <x v="3"/>
    <s v="LAX"/>
    <s v="California"/>
    <s v="OGG"/>
    <s v="Hawaii"/>
    <s v="LAXOGG"/>
    <s v="737-800"/>
    <n v="158.33333333333334"/>
    <x v="169"/>
    <n v="2486"/>
    <n v="121.70833333333333"/>
    <n v="24"/>
    <n v="2921"/>
    <n v="15.291666666666666"/>
    <n v="367"/>
    <n v="798"/>
    <n v="1757"/>
    <n v="9446800"/>
    <n v="0.76868421052631575"/>
    <n v="3800"/>
    <n v="132.93777056277057"/>
    <n v="0.74291497975708498"/>
    <n v="494"/>
    <n v="0.84893617021276591"/>
    <n v="940"/>
    <n v="0.74260355029585801"/>
    <n v="2366"/>
    <n v="22592"/>
    <n v="5"/>
    <n v="0.18060151213825265"/>
    <n v="168546"/>
    <n v="0.23535973288986423"/>
    <n v="219649"/>
    <n v="0.44228865210533536"/>
    <n v="412765"/>
    <n v="1.1299247359758607E-2"/>
    <n v="10545"/>
    <n v="9.4112175970374433E-3"/>
    <n v="8783"/>
    <n v="0.12103963790975175"/>
    <n v="112960"/>
    <n v="1"/>
    <n v="489549"/>
    <n v="20397.875"/>
    <n v="3682.5425755793362"/>
    <n v="0.35804380642556655"/>
    <n v="123129"/>
    <n v="5130.375"/>
    <n v="9.0053448871049852E-2"/>
    <n v="435305"/>
    <n v="18137.708333333332"/>
    <n v="0.31837111128013995"/>
    <n v="319305"/>
    <n v="0.23353163342324368"/>
    <n v="1"/>
    <n v="933248"/>
    <n v="933248"/>
    <n v="-434040"/>
    <n v="226871.18256130791"/>
    <n v="258734.41102756895"/>
    <n v="555834.94023904379"/>
    <n v="1041440.5338279207"/>
    <n v="58325.182561307913"/>
    <n v="39085.411027568945"/>
    <n v="143069.94023904379"/>
    <n v="-4.5945717068213578E-2"/>
    <n v="-4.4885038082437434E-2"/>
    <n v="1.0606789857761437E-3"/>
    <n v="7261606"/>
    <n v="0.76868421052631575"/>
    <n v="246844.62581307767"/>
    <n v="9.8789854765634927E-2"/>
    <n v="0.1447355718338485"/>
    <n v="280.82437521396781"/>
    <n v="0.11296233918502326"/>
    <n v="0.12103963790975175"/>
    <n v="-10020.022242830028"/>
    <n v="-424019.97775716998"/>
    <n v="1.6186921847628999"/>
    <n v="1.1085981396791935"/>
    <n v="0.82767701159285112"/>
    <n v="233.66914893617022"/>
    <n v="0.34214378171718557"/>
    <n v="3274.5020332235649"/>
    <n v="5130.375"/>
    <n v="21.972686826583736"/>
    <n v="6.6169120164327282"/>
    <n v="5"/>
  </r>
  <r>
    <x v="3"/>
    <s v="LAX"/>
    <s v="California"/>
    <s v="SFO"/>
    <s v="California"/>
    <s v="LAXSFO"/>
    <s v="737-800"/>
    <n v="166.08571428571429"/>
    <x v="144"/>
    <n v="337"/>
    <n v="145.77142857142857"/>
    <n v="35"/>
    <n v="5102"/>
    <n v="21"/>
    <n v="735"/>
    <n v="1342"/>
    <n v="3025"/>
    <n v="1958981"/>
    <n v="0.87768794082229484"/>
    <n v="5813"/>
    <n v="46.778364599177507"/>
    <n v="1"/>
    <n v="735"/>
    <n v="0.95857142857142852"/>
    <n v="1400"/>
    <n v="0.82245785753126699"/>
    <n v="3678"/>
    <n v="8338"/>
    <n v="5"/>
    <n v="0.23093359753347481"/>
    <n v="156170"/>
    <n v="0.22259650575596485"/>
    <n v="150532"/>
    <n v="0.45350940103954868"/>
    <n v="306688"/>
    <n v="2.6838988251473187E-2"/>
    <n v="18150"/>
    <n v="4.4731647085788648E-3"/>
    <n v="3025"/>
    <n v="6.1648342710959626E-2"/>
    <n v="41690"/>
    <n v="1"/>
    <n v="172263"/>
    <n v="4921.8"/>
    <n v="3682.5357507908443"/>
    <n v="0.27731530745467103"/>
    <n v="183384"/>
    <n v="5239.5428571428574"/>
    <n v="0.2952183019120031"/>
    <n v="153176"/>
    <n v="4376.4571428571426"/>
    <n v="0.2465883534750741"/>
    <n v="112358"/>
    <n v="0.18087803715825179"/>
    <n v="1"/>
    <n v="676255"/>
    <n v="676255"/>
    <n v="55074"/>
    <n v="156170"/>
    <n v="157037.85394932938"/>
    <n v="372892.05421487603"/>
    <n v="686099.90816420538"/>
    <n v="0"/>
    <n v="6505.8539493293792"/>
    <n v="66204.054214876029"/>
    <n v="2.8113595792914784E-2"/>
    <n v="2.9174058322948882E-2"/>
    <n v="1.0604625300340981E-3"/>
    <n v="1719374"/>
    <n v="0.87768794082229484"/>
    <n v="88431.147589180735"/>
    <n v="0.34520753391686798"/>
    <n v="0.3170939381239532"/>
    <n v="124.37573500588005"/>
    <n v="0.36906746292546005"/>
    <n v="6.1648342710959626E-2"/>
    <n v="-2077.4259475487261"/>
    <n v="57151.425947548727"/>
    <n v="2.0136032462839228"/>
    <n v="1.0189771084814367"/>
    <n v="0.79022122406397644"/>
    <n v="107.52285714285715"/>
    <n v="0.16614738523190217"/>
    <n v="3274.505240029132"/>
    <n v="5239.5428571428574"/>
    <n v="109.06751537204674"/>
    <n v="4.150333202665621"/>
    <n v="5"/>
  </r>
  <r>
    <x v="5"/>
    <s v="YYC"/>
    <s v="Alberta"/>
    <s v="SEA"/>
    <s v="Washington"/>
    <s v="YYCSEA"/>
    <s v="E175"/>
    <n v="74.416666666666671"/>
    <x v="157"/>
    <n v="452"/>
    <n v="67.791666666666671"/>
    <n v="24"/>
    <n v="1627"/>
    <n v="9.7916666666666661"/>
    <n v="235"/>
    <n v="423"/>
    <n v="969"/>
    <n v="807272"/>
    <n v="0.91097424412094063"/>
    <n v="1786"/>
    <n v="20.167272727272728"/>
    <n v="1"/>
    <n v="235"/>
    <n v="1"/>
    <n v="423"/>
    <n v="0.85904255319148937"/>
    <n v="1128"/>
    <n v="17"/>
    <n v="4.882352941176471"/>
    <n v="0.20855987454326905"/>
    <n v="52399"/>
    <n v="0.25824105842176071"/>
    <n v="64881"/>
    <n v="0.49819695751506515"/>
    <n v="125168"/>
    <n v="2.3105213300323991E-2"/>
    <n v="5805"/>
    <n v="1.1566537441988203E-2"/>
    <n v="2906"/>
    <n v="3.3035877759291838E-4"/>
    <n v="83"/>
    <n v="1"/>
    <n v="32381"/>
    <n v="1349.2083333333333"/>
    <n v="1605.6211684096645"/>
    <n v="0.21386725844908094"/>
    <n v="63733"/>
    <n v="2655.5416666666665"/>
    <n v="0.420938265734081"/>
    <n v="36974"/>
    <n v="1540.5833333333333"/>
    <n v="0.24420271189575118"/>
    <n v="18319"/>
    <n v="0.12099176392108688"/>
    <n v="1"/>
    <n v="251242"/>
    <n v="251242"/>
    <n v="99835"/>
    <n v="52399"/>
    <n v="64881"/>
    <n v="145706.40247678017"/>
    <n v="262986.40247678017"/>
    <n v="0"/>
    <n v="0"/>
    <n v="20538.402476780175"/>
    <n v="0.12366959339603009"/>
    <n v="0.12472966580020842"/>
    <n v="1.0600724041783249E-3"/>
    <n v="735404"/>
    <n v="0.91097424412094063"/>
    <n v="24544.733251382946"/>
    <n v="0.31122347857971044"/>
    <n v="0.18755388518368035"/>
    <n v="154.36939151813152"/>
    <n v="0.3415252024737423"/>
    <n v="3.3035877759291838E-4"/>
    <n v="-855.76676986584062"/>
    <n v="100690.76676986585"/>
    <n v="1.642547680327328"/>
    <n v="1.12990001979806"/>
    <n v="0.81742339250753426"/>
    <n v="153.38297872340425"/>
    <n v="7.2913764418369539E-2"/>
    <n v="1833.3663901911286"/>
    <n v="2655.5416666666665"/>
    <n v="80.675261449693465"/>
    <n v="5.3540258143822985"/>
    <n v="4.882352941176471"/>
  </r>
  <r>
    <x v="4"/>
    <s v="ANC"/>
    <s v="Alaska"/>
    <s v="SEA"/>
    <s v="Washington"/>
    <s v="ANCSEA"/>
    <s v="737-700"/>
    <n v="124"/>
    <x v="209"/>
    <n v="1448"/>
    <n v="112.76923076923077"/>
    <n v="13"/>
    <n v="1466"/>
    <n v="17"/>
    <n v="221"/>
    <n v="351"/>
    <n v="895"/>
    <n v="2334176"/>
    <n v="0.90942928039702231"/>
    <n v="1612"/>
    <n v="44.601461744842254"/>
    <n v="1"/>
    <n v="221"/>
    <n v="0.87096774193548387"/>
    <n v="403"/>
    <n v="0.90587044534412953"/>
    <n v="988"/>
    <n v="5953"/>
    <n v="4.9996640349403663"/>
    <n v="0.21051929653273882"/>
    <n v="83661"/>
    <n v="0.2124694579557779"/>
    <n v="84436"/>
    <n v="0.47509958404944097"/>
    <n v="188806"/>
    <n v="1.3512731408670795E-2"/>
    <n v="5370"/>
    <n v="1.3505182396710644E-2"/>
    <n v="5367"/>
    <n v="7.4893747656660875E-2"/>
    <n v="29763"/>
    <n v="1"/>
    <n v="164247"/>
    <n v="12634.384615384615"/>
    <n v="3682.5474676061181"/>
    <n v="0.33827836338247469"/>
    <n v="68114"/>
    <n v="5239.5384615384619"/>
    <n v="0.14028562131079339"/>
    <n v="146048"/>
    <n v="11234.461538461539"/>
    <n v="0.30079623016118201"/>
    <n v="107129"/>
    <n v="0.22063978514554988"/>
    <n v="1"/>
    <n v="397403"/>
    <n v="397403"/>
    <n v="-88135"/>
    <n v="83661"/>
    <n v="96945.037037037036"/>
    <n v="208424.94748603352"/>
    <n v="389030.98452307051"/>
    <n v="0"/>
    <n v="12509.037037037036"/>
    <n v="19618.947486033518"/>
    <n v="-3.7758506642172653E-2"/>
    <n v="-3.6699724688776005E-2"/>
    <n v="1.058781953396648E-3"/>
    <n v="2122768"/>
    <n v="0.90942928039702231"/>
    <n v="36613.533424283785"/>
    <n v="0.17025408538173642"/>
    <n v="0.20801259202390909"/>
    <n v="250.77762619372442"/>
    <n v="0.17318896836583178"/>
    <n v="7.4893747656660875E-2"/>
    <n v="-2471.3834248515809"/>
    <n v="-85663.616575148422"/>
    <n v="1.7098011966012847"/>
    <n v="0.94631874767093582"/>
    <n v="0.86312497999972571"/>
    <n v="209.51861042183623"/>
    <n v="0.26957270075968226"/>
    <n v="3274.511513445837"/>
    <n v="5239.5384615384619"/>
    <n v="32.868877894333345"/>
    <n v="7.3240109140518417"/>
    <n v="4.9996640349403663"/>
  </r>
  <r>
    <x v="3"/>
    <s v="LAX"/>
    <s v="California"/>
    <s v="OGG"/>
    <s v="Hawaii"/>
    <s v="LAXOGG"/>
    <s v="A330-200"/>
    <n v="278"/>
    <x v="172"/>
    <n v="2486"/>
    <n v="227.13333333333333"/>
    <n v="15"/>
    <n v="3407"/>
    <n v="36"/>
    <n v="540"/>
    <n v="1005"/>
    <n v="1862"/>
    <n v="10366620"/>
    <n v="0.81702637889688245"/>
    <n v="4170"/>
    <n v="84.853896103896105"/>
    <n v="1"/>
    <n v="540"/>
    <n v="1"/>
    <n v="1005"/>
    <n v="0.70933333333333337"/>
    <n v="2625"/>
    <n v="406656"/>
    <n v="4.999995081838212"/>
    <n v="8.5211370666989639E-2"/>
    <n v="253281"/>
    <n v="9.1307821833308947E-2"/>
    <n v="271402"/>
    <n v="0.13503869788065812"/>
    <n v="401387"/>
    <n v="3.7596071841299161E-3"/>
    <n v="11175"/>
    <n v="6.2643298226844769E-4"/>
    <n v="1862"/>
    <n v="0.68405606945264497"/>
    <n v="2033278"/>
    <n v="1.0000000000000002"/>
    <n v="352231"/>
    <n v="23482.066666666666"/>
    <n v="4151.0291945666731"/>
    <n v="0.25497619490570256"/>
    <n v="109137"/>
    <n v="7275.8"/>
    <n v="7.9003088834951107E-2"/>
    <n v="627325"/>
    <n v="41821.666666666664"/>
    <n v="0.4541137533868963"/>
    <n v="292734"/>
    <n v="0.21190696287245001"/>
    <n v="1"/>
    <n v="2972385"/>
    <n v="2972385"/>
    <n v="1590958"/>
    <n v="253281"/>
    <n v="271402"/>
    <n v="565865.1315789473"/>
    <n v="1090548.1315789474"/>
    <n v="0"/>
    <n v="0"/>
    <n v="164478.1315789473"/>
    <n v="0.15346930822196628"/>
    <n v="0.15452705016407758"/>
    <n v="1.0577419421113066E-3"/>
    <n v="8469802"/>
    <n v="0.81702637889688245"/>
    <n v="210313.6604050484"/>
    <n v="0.28672653188792491"/>
    <n v="0.13325722366595863"/>
    <n v="275.64044614029939"/>
    <n v="0.11087709016102147"/>
    <n v="0.68405606945264497"/>
    <n v="-10965.20877192982"/>
    <n v="1601923.2087719298"/>
    <n v="2.1120349073684133"/>
    <n v="1.2160158100295115"/>
    <n v="0.68853533750148477"/>
    <n v="270.05174129353236"/>
    <n v="9.8484550285376893E-2"/>
    <n v="7393.0017218289649"/>
    <n v="7275.8"/>
    <n v="40.151367897455522"/>
    <n v="3.8265336072791314"/>
    <n v="4.999995081838212"/>
  </r>
  <r>
    <x v="1"/>
    <s v="SEA"/>
    <s v="Washington"/>
    <s v="ANC"/>
    <s v="Alaska"/>
    <s v="SEAANC"/>
    <s v="737-700"/>
    <n v="125"/>
    <x v="164"/>
    <n v="1448"/>
    <n v="102.16129032258064"/>
    <n v="31"/>
    <n v="3167"/>
    <n v="14"/>
    <n v="434"/>
    <n v="792"/>
    <n v="1941"/>
    <n v="5611000"/>
    <n v="0.81729032258064516"/>
    <n v="3875"/>
    <n v="114.87844807603152"/>
    <n v="0.81732580037664782"/>
    <n v="531"/>
    <n v="0.8173374613003096"/>
    <n v="969"/>
    <n v="0.8172631578947368"/>
    <n v="2375"/>
    <n v="14511"/>
    <n v="5.9999310867617668"/>
    <n v="0.18904577672388936"/>
    <n v="175712"/>
    <n v="0.23197463495246742"/>
    <n v="215613"/>
    <n v="0.46443234194184202"/>
    <n v="431675"/>
    <n v="1.461050837683492E-2"/>
    <n v="13580"/>
    <n v="6.2648741000228087E-3"/>
    <n v="5823"/>
    <n v="9.3671863904943475E-2"/>
    <n v="87065"/>
    <n v="1"/>
    <n v="477671"/>
    <n v="15408.741935483871"/>
    <n v="4158.0558233504053"/>
    <n v="0.37440958521646844"/>
    <n v="183329"/>
    <n v="5913.8387096774195"/>
    <n v="0.14369751324269203"/>
    <n v="258226"/>
    <n v="8329.8709677419356"/>
    <n v="0.20240351529003808"/>
    <n v="356572"/>
    <n v="0.27948938625080144"/>
    <n v="1"/>
    <n v="929468"/>
    <n v="-1275798"/>
    <n v="-346330"/>
    <n v="214984.03686635944"/>
    <n v="263799.23863636365"/>
    <n v="528195.83977331279"/>
    <n v="1006979.1152760359"/>
    <n v="39272.036866359442"/>
    <n v="48186.238636363647"/>
    <n v="96520.839773312793"/>
    <n v="-6.1723400463375509E-2"/>
    <n v="-6.0665690577402474E-2"/>
    <n v="1.0577098859730349E-3"/>
    <n v="4585816"/>
    <n v="0.81729032258064516"/>
    <n v="188323.75244711083"/>
    <n v="0.16565104259490288"/>
    <n v="0.22737444305827839"/>
    <n v="265.99400063151245"/>
    <n v="0.18369751424828207"/>
    <n v="9.3671863904943475E-2"/>
    <n v="-5934.8101701947062"/>
    <n v="-340395.18982980528"/>
    <n v="1.5580406074876489"/>
    <n v="1.0476664509891698"/>
    <n v="0.85578595638549593"/>
    <n v="222.51083591331269"/>
    <n v="0.38363020566603689"/>
    <n v="2247.8193632028774"/>
    <n v="5913.8387096774195"/>
    <n v="27.568269358095286"/>
    <n v="6.1266182507104512"/>
    <n v="5.9999310867617668"/>
  </r>
  <r>
    <x v="1"/>
    <s v="ANC"/>
    <s v="Alaska"/>
    <s v="SEA"/>
    <s v="Washington"/>
    <s v="ANCSEA"/>
    <s v="737-700"/>
    <n v="125"/>
    <x v="209"/>
    <n v="1448"/>
    <n v="102.16129032258064"/>
    <n v="31"/>
    <n v="3167"/>
    <n v="16"/>
    <n v="496"/>
    <n v="703"/>
    <n v="1969"/>
    <n v="5611000"/>
    <n v="0.81729032258064516"/>
    <n v="3875"/>
    <n v="107.21505227125543"/>
    <n v="0.93408662900188322"/>
    <n v="531"/>
    <n v="0.72549019607843135"/>
    <n v="969"/>
    <n v="0.82905263157894737"/>
    <n v="2375"/>
    <n v="14511"/>
    <n v="5.9999310867617668"/>
    <n v="0.24290137177226431"/>
    <n v="246430"/>
    <n v="0.17478391408015756"/>
    <n v="177323"/>
    <n v="0.47515935997760533"/>
    <n v="482062"/>
    <n v="1.3575784577443479E-2"/>
    <n v="13773"/>
    <n v="7.7612522880120488E-3"/>
    <n v="7874"/>
    <n v="8.5818317304517278E-2"/>
    <n v="87065"/>
    <n v="1"/>
    <n v="445806"/>
    <n v="14380.838709677419"/>
    <n v="4158.0542149259527"/>
    <n v="0.3706031988827187"/>
    <n v="183329"/>
    <n v="5913.8387096774195"/>
    <n v="0.15240331859142753"/>
    <n v="241000"/>
    <n v="7774.1935483870966"/>
    <n v="0.2003458251587803"/>
    <n v="332785"/>
    <n v="0.27664765736707347"/>
    <n v="1"/>
    <n v="1014527"/>
    <n v="-1202920"/>
    <n v="-188393"/>
    <n v="263819.21370967745"/>
    <n v="244418.1891891892"/>
    <n v="581461.27475876082"/>
    <n v="1089698.6776576275"/>
    <n v="17389.213709677453"/>
    <n v="67095.189189189201"/>
    <n v="99399.274758760817"/>
    <n v="-3.3575654963464624E-2"/>
    <n v="-3.2518493755597427E-2"/>
    <n v="1.0571612078671966E-3"/>
    <n v="4585816"/>
    <n v="0.81729032258064516"/>
    <n v="207339.15251026209"/>
    <n v="0.18081037248262341"/>
    <n v="0.21438602744608803"/>
    <n v="292.85191032522891"/>
    <n v="0.20224579442350063"/>
    <n v="8.5818317304517278E-2"/>
    <n v="-5931.7315373428219"/>
    <n v="-182461.26846265717"/>
    <n v="1.9853233688802874"/>
    <n v="0.78284087162165228"/>
    <n v="0.86830336274660469"/>
    <n v="182.99587203302374"/>
    <n v="0.32801985555830449"/>
    <n v="2247.8187054394839"/>
    <n v="5913.8387096774195"/>
    <n v="29.538762822103095"/>
    <n v="6.835175244711083"/>
    <n v="5.9999310867617668"/>
  </r>
  <r>
    <x v="1"/>
    <s v="SFO"/>
    <s v="California"/>
    <s v="SEA"/>
    <s v="Washington"/>
    <s v="SFOSEA"/>
    <s v="737-Max 9"/>
    <n v="178.04444444444445"/>
    <x v="74"/>
    <n v="679"/>
    <n v="144.15555555555557"/>
    <n v="45"/>
    <n v="6487"/>
    <n v="21.266666666666666"/>
    <n v="957"/>
    <n v="1534"/>
    <n v="3996"/>
    <n v="5440148"/>
    <n v="0.80966050923614574"/>
    <n v="8012"/>
    <n v="96.765948021264052"/>
    <n v="0.92463768115942024"/>
    <n v="1035"/>
    <n v="0.79276485788113693"/>
    <n v="1935"/>
    <n v="0.79254264180880607"/>
    <n v="5042"/>
    <n v="21914"/>
    <n v="5.9998631012138359"/>
    <n v="0.21798519091634194"/>
    <n v="300900"/>
    <n v="0.19303389166230189"/>
    <n v="266458"/>
    <n v="0.45031219912936321"/>
    <n v="621597"/>
    <n v="2.0259075652959462E-2"/>
    <n v="27965"/>
    <n v="2.3159024869437085E-2"/>
    <n v="31968"/>
    <n v="9.5250617769596396E-2"/>
    <n v="131481"/>
    <n v="1"/>
    <n v="425510"/>
    <n v="9455.7777777777774"/>
    <n v="4397.311334215372"/>
    <n v="0.34039983040407029"/>
    <n v="295990"/>
    <n v="6577.5555555555557"/>
    <n v="0.23678631712838891"/>
    <n v="229014"/>
    <n v="5089.2"/>
    <n v="0.18320680303672712"/>
    <n v="299516"/>
    <n v="0.23960704943081365"/>
    <n v="1"/>
    <n v="1380369"/>
    <n v="-1250030"/>
    <n v="130339"/>
    <n v="325424.76489028212"/>
    <n v="336112.2750977836"/>
    <n v="784307.3258258258"/>
    <n v="1445844.3658138914"/>
    <n v="24524.764890282124"/>
    <n v="69654.275097783597"/>
    <n v="162710.3258258258"/>
    <n v="2.3958723181795788E-2"/>
    <n v="2.5008079297409194E-2"/>
    <n v="1.0493561156134056E-3"/>
    <n v="4404673"/>
    <n v="0.80966050923614574"/>
    <n v="293595.52952057961"/>
    <n v="0.25373739832078096"/>
    <n v="0.2297786751389852"/>
    <n v="192.52165870201944"/>
    <n v="0.28353705258029371"/>
    <n v="9.5250617769596396E-2"/>
    <n v="-5708.6525736420335"/>
    <n v="136047.65257364203"/>
    <n v="1.9591034119049495"/>
    <n v="0.92794731073256875"/>
    <n v="0.83077150384983267"/>
    <n v="137.70439276485789"/>
    <n v="0.21698256046028272"/>
    <n v="2366.6796500528762"/>
    <n v="6577.5555555555557"/>
    <n v="67.038045228208787"/>
    <n v="9.2389394172961303"/>
    <n v="5.9998631012138359"/>
  </r>
  <r>
    <x v="2"/>
    <s v="SEA"/>
    <s v="Washington"/>
    <s v="LAX"/>
    <s v="California"/>
    <s v="SEALAX"/>
    <s v="A321"/>
    <n v="195.45161290322579"/>
    <x v="177"/>
    <n v="954"/>
    <n v="155.83870967741936"/>
    <n v="31"/>
    <n v="4831"/>
    <n v="25.225806451612904"/>
    <n v="782"/>
    <n v="1100"/>
    <n v="2950"/>
    <n v="5780286"/>
    <n v="0.79732629146723877"/>
    <n v="6059"/>
    <n v="83.977059925093613"/>
    <n v="1.0012804097311139"/>
    <n v="781"/>
    <n v="0.74880871341048327"/>
    <n v="1469"/>
    <n v="0.77448149120504073"/>
    <n v="3809"/>
    <n v="5965"/>
    <n v="5.9998323554065385"/>
    <n v="0.25518734819357902"/>
    <n v="232504"/>
    <n v="0.20943441578468486"/>
    <n v="190818"/>
    <n v="0.46371956874628889"/>
    <n v="422500"/>
    <n v="2.2664636910321573E-2"/>
    <n v="20650"/>
    <n v="9.7134158187092458E-3"/>
    <n v="8850"/>
    <n v="3.9280614546416411E-2"/>
    <n v="35789"/>
    <n v="0.99999999999999989"/>
    <n v="379493"/>
    <n v="12241.709677419354"/>
    <n v="4519.0079331010465"/>
    <n v="0.35321092805440013"/>
    <n v="217299"/>
    <n v="7009.6451612903229"/>
    <n v="0.2022497950035787"/>
    <n v="218596"/>
    <n v="7051.4838709677415"/>
    <n v="0.20345697029715873"/>
    <n v="259021"/>
    <n v="0.24108230664486244"/>
    <n v="1"/>
    <n v="911111"/>
    <n v="-1074409"/>
    <n v="-163298"/>
    <n v="232206.68030690539"/>
    <n v="254828.76545454547"/>
    <n v="545526.2711864406"/>
    <n v="1032561.7169478915"/>
    <n v="-297.31969309461419"/>
    <n v="64010.765454545472"/>
    <n v="123026.2711864406"/>
    <n v="-2.825085125545691E-2"/>
    <n v="-2.7208712192263711E-2"/>
    <n v="1.0421390631931982E-3"/>
    <n v="4608774"/>
    <n v="0.79732629146723877"/>
    <n v="222499.56861933344"/>
    <n v="0.1576238615182709"/>
    <n v="0.1858747127737278"/>
    <n v="181.18857379424549"/>
    <n v="0.18992512976336004"/>
    <n v="3.9280614546416411E-2"/>
    <n v="-6023.8618370287568"/>
    <n v="-157274.13816297124"/>
    <n v="2.132560547491988"/>
    <n v="0.93050673152252306"/>
    <n v="0.79458015851986641"/>
    <n v="129.89652825051056"/>
    <n v="0.28429137613309463"/>
    <n v="2603.044214634147"/>
    <n v="7009.6451612903229"/>
    <n v="57.527615331010466"/>
    <n v="6.1063961912647482"/>
    <n v="5.9998323554065385"/>
  </r>
  <r>
    <x v="5"/>
    <s v="SFO"/>
    <s v="California"/>
    <s v="OGG"/>
    <s v="Hawaii"/>
    <s v="SFOOGG"/>
    <s v="A321"/>
    <n v="189"/>
    <x v="132"/>
    <n v="2338"/>
    <n v="162.64285714285714"/>
    <n v="14"/>
    <n v="2277"/>
    <n v="22.928571428571427"/>
    <n v="321"/>
    <n v="453"/>
    <n v="1503"/>
    <n v="6186348"/>
    <n v="0.86054421768707479"/>
    <n v="2646"/>
    <n v="75.101486486486493"/>
    <n v="0.91714285714285715"/>
    <n v="350"/>
    <n v="0.68844984802431608"/>
    <n v="658"/>
    <n v="0.91758241758241754"/>
    <n v="1638"/>
    <n v="7470"/>
    <n v="4.9997322623828646"/>
    <n v="0.23559366892558636"/>
    <n v="144205"/>
    <n v="0.17816112610522603"/>
    <n v="109051"/>
    <n v="0.50558902910020065"/>
    <n v="309467"/>
    <n v="1.472817811701509E-2"/>
    <n v="9015"/>
    <n v="4.9110264470046986E-3"/>
    <n v="3006"/>
    <n v="6.1016971304967228E-2"/>
    <n v="37348"/>
    <n v="1"/>
    <n v="289198"/>
    <n v="20657"/>
    <n v="3850.762661695615"/>
    <n v="0.34533990900732003"/>
    <n v="86945"/>
    <n v="6210.3571428571431"/>
    <n v="0.10382360316683185"/>
    <n v="280070"/>
    <n v="20005"/>
    <n v="0.33443989348363445"/>
    <n v="181217"/>
    <n v="0.21639659434221367"/>
    <n v="1"/>
    <n v="612092"/>
    <n v="612092"/>
    <n v="-225338"/>
    <n v="157232.8660436137"/>
    <n v="158400.79028697574"/>
    <n v="337263.43712574849"/>
    <n v="652897.09345633793"/>
    <n v="13027.8660436137"/>
    <n v="49349.790286975738"/>
    <n v="27796.437125748489"/>
    <n v="-3.6425044307239099E-2"/>
    <n v="-3.5383879685486057E-2"/>
    <n v="1.0411646217530421E-3"/>
    <n v="5323626"/>
    <n v="0.86054421768707479"/>
    <n v="93140.332015810302"/>
    <n v="9.8942380868324895E-2"/>
    <n v="0.13536742517556399"/>
    <n v="252.41282389108477"/>
    <n v="0.10796100251971119"/>
    <n v="6.1016971304967228E-2"/>
    <n v="-6441.0066754527088"/>
    <n v="-218896.99332454728"/>
    <n v="1.9373471494856265"/>
    <n v="0.77928969322837915"/>
    <n v="0.88837355283013264"/>
    <n v="165.73100303951367"/>
    <n v="0.29606170314266483"/>
    <n v="3729.2204602420866"/>
    <n v="6210.3571428571431"/>
    <n v="30.318973785022425"/>
    <n v="5.2793148880105401"/>
    <n v="4.9997322623828646"/>
  </r>
  <r>
    <x v="3"/>
    <s v="OGG"/>
    <s v="Hawaii"/>
    <s v="LAX"/>
    <s v="California"/>
    <s v="OGGLAX"/>
    <s v="A330-200"/>
    <n v="278"/>
    <x v="176"/>
    <n v="2486"/>
    <n v="229.6"/>
    <n v="15"/>
    <n v="3444"/>
    <n v="36"/>
    <n v="540"/>
    <n v="906"/>
    <n v="1998"/>
    <n v="10366620"/>
    <n v="0.82589928057553952"/>
    <n v="4170"/>
    <n v="77.465642683912691"/>
    <n v="1"/>
    <n v="540"/>
    <n v="0.90149253731343282"/>
    <n v="1005"/>
    <n v="0.76114285714285712"/>
    <n v="2625"/>
    <n v="6099"/>
    <n v="5"/>
    <n v="0.22688720069237428"/>
    <n v="212346"/>
    <n v="0.25898537252513598"/>
    <n v="242387"/>
    <n v="0.46019916444957315"/>
    <n v="430705"/>
    <n v="1.2805718498573581E-2"/>
    <n v="11985"/>
    <n v="8.5392826233291665E-3"/>
    <n v="7992"/>
    <n v="3.2583261211013882E-2"/>
    <n v="30495"/>
    <n v="1"/>
    <n v="321562"/>
    <n v="21437.466666666667"/>
    <n v="4151.0273310722669"/>
    <n v="0.25306890174320229"/>
    <n v="109137"/>
    <n v="7275.8"/>
    <n v="8.5890685869436906E-2"/>
    <n v="572704"/>
    <n v="38180.26666666667"/>
    <n v="0.45071734938810842"/>
    <n v="267247"/>
    <n v="0.21032306299925235"/>
    <n v="1"/>
    <n v="935910"/>
    <n v="935910"/>
    <n v="-334740"/>
    <n v="212346"/>
    <n v="268872.99668874172"/>
    <n v="565866.1786786787"/>
    <n v="1047085.1753674204"/>
    <n v="0"/>
    <n v="26485.996688741725"/>
    <n v="135161.1786786787"/>
    <n v="-3.2290177512053111E-2"/>
    <n v="-3.1250641158079677E-2"/>
    <n v="1.0395363539734345E-3"/>
    <n v="8561784"/>
    <n v="0.82589928057553952"/>
    <n v="190862.74390243902"/>
    <n v="9.0281113805657009E-2"/>
    <n v="0.12257129131771011"/>
    <n v="262.89634146341461"/>
    <n v="0.10575074073347329"/>
    <n v="3.2583261211013882E-2"/>
    <n v="-10776.478357828028"/>
    <n v="-323963.52164217195"/>
    <n v="1.8519455907697659"/>
    <n v="1.1358504651698984"/>
    <n v="0.77273130037660143"/>
    <n v="241.18109452736317"/>
    <n v="0.28554775566026647"/>
    <n v="7393.0065014349075"/>
    <n v="7275.8"/>
    <n v="44.458418992955913"/>
    <n v="5.8005226480836241"/>
    <n v="5"/>
  </r>
  <r>
    <x v="5"/>
    <s v="OGG"/>
    <s v="Hawaii"/>
    <s v="SFO"/>
    <s v="California"/>
    <s v="OGGSFO"/>
    <s v="777-200"/>
    <n v="363.33333333333331"/>
    <x v="130"/>
    <n v="2338"/>
    <n v="304.66666666666669"/>
    <n v="15"/>
    <n v="4570"/>
    <n v="45.8"/>
    <n v="687"/>
    <n v="965"/>
    <n v="2919"/>
    <n v="12742100"/>
    <n v="0.83853211009174311"/>
    <n v="5450"/>
    <n v="72.572108843537421"/>
    <n v="0.97446808510638294"/>
    <n v="705"/>
    <n v="0.73106060606060608"/>
    <n v="1320"/>
    <n v="0.85226277372262771"/>
    <n v="3425"/>
    <n v="4465"/>
    <n v="5"/>
    <n v="0.21893297237152781"/>
    <n v="249889"/>
    <n v="0.21159107933712692"/>
    <n v="241509"/>
    <n v="0.52177992719435429"/>
    <n v="595557"/>
    <n v="1.5349637943043381E-2"/>
    <n v="17520"/>
    <n v="1.278698434810035E-2"/>
    <n v="14595"/>
    <n v="1.9559398805847231E-2"/>
    <n v="22325"/>
    <n v="1"/>
    <n v="303710"/>
    <n v="20247.333333333332"/>
    <n v="4184.9410860415628"/>
    <n v="0.26018674230709593"/>
    <n v="114662"/>
    <n v="7644.1333333333332"/>
    <n v="9.8230325792421164E-2"/>
    <n v="490372"/>
    <n v="32691.466666666667"/>
    <n v="0.42009908530708651"/>
    <n v="258533"/>
    <n v="0.22148384659339643"/>
    <n v="1"/>
    <n v="1141395"/>
    <n v="1141395"/>
    <n v="-25882"/>
    <n v="256436.31004366814"/>
    <n v="330354.27979274612"/>
    <n v="698795.04110996914"/>
    <n v="1285585.6309463833"/>
    <n v="6547.3100436681416"/>
    <n v="88845.279792746122"/>
    <n v="103238.04110996914"/>
    <n v="-2.0312193437502452E-3"/>
    <n v="-9.9198389095265095E-4"/>
    <n v="1.0392354527975942E-3"/>
    <n v="10684660"/>
    <n v="0.83853211009174311"/>
    <n v="215488.31509846821"/>
    <n v="8.9576678883386565E-2"/>
    <n v="9.1607898227136816E-2"/>
    <n v="244.87308533916848"/>
    <n v="0.1047361357310387"/>
    <n v="1.9559398805847231E-2"/>
    <n v="-13242.042063092227"/>
    <n v="-12639.957936907773"/>
    <n v="1.7772272342174187"/>
    <n v="0.91736956159011351"/>
    <n v="0.87186189155555327"/>
    <n v="182.96136363636364"/>
    <n v="0.22650616132013895"/>
    <n v="6757.0311489393607"/>
    <n v="7644.1333333333332"/>
    <n v="62.971850657567884"/>
    <n v="7.0273522975929978"/>
    <n v="5"/>
  </r>
  <r>
    <x v="4"/>
    <s v="LAX"/>
    <s v="California"/>
    <s v="BOI"/>
    <s v="Idaho"/>
    <s v="LAXBOI"/>
    <s v="E175"/>
    <n v="69.384615384615387"/>
    <x v="217"/>
    <n v="674"/>
    <n v="56.153846153846153"/>
    <n v="39"/>
    <n v="2190"/>
    <n v="8.3076923076923084"/>
    <n v="324"/>
    <n v="499"/>
    <n v="1367"/>
    <n v="1823844"/>
    <n v="0.80931263858093128"/>
    <n v="2706"/>
    <n v="77.42480296708392"/>
    <n v="0.84155844155844151"/>
    <n v="385"/>
    <n v="0.72005772005772006"/>
    <n v="693"/>
    <n v="0.83968058968058967"/>
    <n v="1628"/>
    <n v="0"/>
    <e v="#DIV/0!"/>
    <n v="0.21541292194466066"/>
    <n v="70012"/>
    <n v="0.23133228517013166"/>
    <n v="75186"/>
    <n v="0.5069797208111676"/>
    <n v="164775"/>
    <n v="2.5245144040392232E-2"/>
    <n v="8205"/>
    <n v="2.1029928033647886E-2"/>
    <n v="6835"/>
    <n v="0"/>
    <n v="0"/>
    <n v="1"/>
    <n v="124314"/>
    <n v="3187.5384615384614"/>
    <n v="1605.6095105963702"/>
    <n v="0.28188732126093524"/>
    <n v="104413"/>
    <n v="2677.2564102564102"/>
    <n v="0.236760951098171"/>
    <n v="141947"/>
    <n v="3639.6666666666665"/>
    <n v="0.32187090425073583"/>
    <n v="70332"/>
    <n v="0.15948082339015796"/>
    <n v="1"/>
    <n v="325013"/>
    <n v="325013"/>
    <n v="-115993"/>
    <n v="83193.271604938273"/>
    <n v="104416.62925851703"/>
    <n v="196235.33284564741"/>
    <n v="383845.23370910273"/>
    <n v="13181.271604938273"/>
    <n v="29230.62925851703"/>
    <n v="31460.332845647412"/>
    <n v="-6.3598092819342006E-2"/>
    <n v="-6.2559539171828868E-2"/>
    <n v="1.0385536475131379E-3"/>
    <n v="1476060"/>
    <n v="0.80931263858093128"/>
    <n v="76578.405479452049"/>
    <n v="0.1782021927313959"/>
    <n v="0.2418002855507379"/>
    <n v="148.40776255707763"/>
    <n v="0.22018955869002615"/>
    <n v="0"/>
    <n v="-1894.1598386949413"/>
    <n v="-114098.84016130505"/>
    <n v="1.5875071146749649"/>
    <n v="0.9471258095751196"/>
    <n v="0.88356976339961957"/>
    <n v="108.49350649350649"/>
    <n v="0.216397497946236"/>
    <n v="1833.3530672379857"/>
    <n v="2677.2564102564102"/>
    <n v="28.285509501794252"/>
    <n v="6.8675799086757987"/>
    <e v="#DIV/0!"/>
  </r>
  <r>
    <x v="3"/>
    <s v="SFO"/>
    <s v="California"/>
    <s v="HNL"/>
    <s v="Hawaii"/>
    <s v="SFOHNL"/>
    <s v="737-900"/>
    <n v="178.23076923076923"/>
    <x v="189"/>
    <n v="2399"/>
    <n v="158.15384615384616"/>
    <n v="13"/>
    <n v="2056"/>
    <n v="22.153846153846153"/>
    <n v="288"/>
    <n v="539"/>
    <n v="1230"/>
    <n v="5558483"/>
    <n v="0.88735433750539494"/>
    <n v="2317"/>
    <n v="70.398489932885909"/>
    <n v="0.96321070234113715"/>
    <n v="299"/>
    <n v="0.96422182468694095"/>
    <n v="559"/>
    <n v="0.84304318026045233"/>
    <n v="1459"/>
    <n v="7512"/>
    <n v="4.9997337593184241"/>
    <n v="0.21781974748721666"/>
    <n v="152630"/>
    <n v="0.2356728893404898"/>
    <n v="165140"/>
    <n v="0.48062056436478634"/>
    <n v="336779"/>
    <n v="1.0532069294736678E-2"/>
    <n v="7380"/>
    <n v="1.7553448824561128E-3"/>
    <n v="1230"/>
    <n v="5.3599384630314377E-2"/>
    <n v="37558"/>
    <n v="1"/>
    <n v="259245"/>
    <n v="19941.923076923078"/>
    <n v="3682.5363760948576"/>
    <n v="0.35660982350052478"/>
    <n v="68114"/>
    <n v="5239.5384615384619"/>
    <n v="9.3695621971165294E-2"/>
    <n v="230520"/>
    <n v="17732.307692307691"/>
    <n v="0.31709655543343546"/>
    <n v="169092"/>
    <n v="0.2325979990948745"/>
    <n v="1"/>
    <n v="700717"/>
    <n v="700717"/>
    <n v="-26254"/>
    <n v="158459.61805555556"/>
    <n v="171267.64378478663"/>
    <n v="399480.13089430897"/>
    <n v="729207.39273465122"/>
    <n v="5829.618055555562"/>
    <n v="6127.6437847866328"/>
    <n v="62701.130894308968"/>
    <n v="-4.7232311405827811E-3"/>
    <n v="-3.6900439765164598E-3"/>
    <n v="1.0331871640663214E-3"/>
    <n v="4932344"/>
    <n v="0.88735433750539494"/>
    <n v="84185.067607003846"/>
    <n v="0.12606263255640074"/>
    <n v="0.1307858636969835"/>
    <n v="322.54815175097275"/>
    <n v="0.13445108451478646"/>
    <n v="5.3599384630314377E-2"/>
    <n v="-5742.9532872808586"/>
    <n v="-20511.04671271914"/>
    <n v="1.8069768389274812"/>
    <n v="1.0457414981588149"/>
    <n v="0.81709693467436983"/>
    <n v="295.42039355992847"/>
    <n v="0.24131282671891791"/>
    <n v="3274.5020556515519"/>
    <n v="5239.5384615384619"/>
    <n v="29.205171900137042"/>
    <n v="4.1877431906614788"/>
    <n v="4.9997337593184241"/>
  </r>
  <r>
    <x v="2"/>
    <s v="LAX"/>
    <s v="California"/>
    <s v="SEA"/>
    <s v="Washington"/>
    <s v="LAXSEA"/>
    <s v="A321"/>
    <n v="195.45161290322579"/>
    <x v="147"/>
    <n v="954"/>
    <n v="155.83870967741936"/>
    <n v="31"/>
    <n v="4831"/>
    <n v="23.838709677419356"/>
    <n v="739"/>
    <n v="1390"/>
    <n v="2703"/>
    <n v="5780286"/>
    <n v="0.79732629146723877"/>
    <n v="6059"/>
    <n v="86.952087942477874"/>
    <n v="0.94622279129321385"/>
    <n v="781"/>
    <n v="0.94622191967324709"/>
    <n v="1469"/>
    <n v="0.70963507482278809"/>
    <n v="3809"/>
    <n v="5965"/>
    <n v="5.9998323554065385"/>
    <n v="0.22219098220467348"/>
    <n v="199937"/>
    <n v="0.25803612407942272"/>
    <n v="232192"/>
    <n v="0.43495031911122273"/>
    <n v="391387"/>
    <n v="2.1023667461990591E-2"/>
    <n v="18918"/>
    <n v="2.4026413496576624E-2"/>
    <n v="21620"/>
    <n v="3.9772493646113821E-2"/>
    <n v="35789"/>
    <n v="1"/>
    <n v="392937"/>
    <n v="12675.387096774193"/>
    <n v="4519.0059180630924"/>
    <n v="0.35567216070631702"/>
    <n v="217299"/>
    <n v="7009.6451612903229"/>
    <n v="0.19669108495591403"/>
    <n v="226340"/>
    <n v="7301.2903225806449"/>
    <n v="0.20487466656046083"/>
    <n v="268197"/>
    <n v="0.24276208777730809"/>
    <n v="1"/>
    <n v="899843"/>
    <n v="-1104773"/>
    <n v="-204930"/>
    <n v="211300.13125845738"/>
    <n v="245388.5237410072"/>
    <n v="551532.77210506843"/>
    <n v="1008221.427104533"/>
    <n v="11363.131258457375"/>
    <n v="13196.5237410072"/>
    <n v="160145.77210506843"/>
    <n v="-3.5453263039233698E-2"/>
    <n v="-3.4422476745265336E-2"/>
    <n v="1.0307862939683624E-3"/>
    <n v="4608774"/>
    <n v="0.79732629146723877"/>
    <n v="219635.33678327478"/>
    <n v="0.15567447700684706"/>
    <n v="0.19112774004608077"/>
    <n v="178.85613744566342"/>
    <n v="0.18748022793046482"/>
    <n v="3.9772493646113821E-2"/>
    <n v="-5958.2395840171939"/>
    <n v="-198971.7604159828"/>
    <n v="1.8835235235290642"/>
    <n v="1.1629321248265307"/>
    <n v="0.75600442025561232"/>
    <n v="158.06126616746087"/>
    <n v="0.29804865959950794"/>
    <n v="2603.0427256644207"/>
    <n v="7009.6451612903229"/>
    <n v="55.559332896018446"/>
    <n v="8.391223349203063"/>
    <n v="5.9998323554065385"/>
  </r>
  <r>
    <x v="1"/>
    <s v="SFO"/>
    <s v="California"/>
    <s v="HNL"/>
    <s v="Hawaii"/>
    <s v="SFOHNL"/>
    <s v="757-300"/>
    <n v="227.11764705882354"/>
    <x v="199"/>
    <n v="2399"/>
    <n v="191.94117647058823"/>
    <n v="17"/>
    <n v="3263"/>
    <n v="29.117647058823529"/>
    <n v="495"/>
    <n v="848"/>
    <n v="1921"/>
    <n v="9262539"/>
    <n v="0.84511784511784516"/>
    <n v="3861"/>
    <n v="89.351929530201332"/>
    <n v="1"/>
    <n v="495"/>
    <n v="0.90116896918172162"/>
    <n v="941"/>
    <n v="0.79183841714756797"/>
    <n v="2426"/>
    <n v="4977"/>
    <n v="5.9991963029937709"/>
    <n v="0.24238160883370213"/>
    <n v="264966"/>
    <n v="0.25129690800300408"/>
    <n v="274712"/>
    <n v="0.45968676618699444"/>
    <n v="502519"/>
    <n v="1.229444088194318E-2"/>
    <n v="13440"/>
    <n v="7.027224319574964E-3"/>
    <n v="7682"/>
    <n v="2.7313051774781213E-2"/>
    <n v="29858"/>
    <n v="1"/>
    <n v="451082"/>
    <n v="26534.235294117647"/>
    <n v="5048.3744712813659"/>
    <n v="0.3723307049307929"/>
    <n v="141620"/>
    <n v="8330.5882352941171"/>
    <n v="0.11689554101537834"/>
    <n v="289829"/>
    <n v="17048.764705882353"/>
    <n v="0.23922975396798538"/>
    <n v="328978"/>
    <n v="0.27154400008584334"/>
    <n v="1"/>
    <n v="1093177"/>
    <n v="-1211509"/>
    <n v="-118332"/>
    <n v="264966"/>
    <n v="304839.61320754717"/>
    <n v="634623.16189484647"/>
    <n v="1204428.7751023937"/>
    <n v="0"/>
    <n v="30127.613207547169"/>
    <n v="132104.16189484647"/>
    <n v="-1.2775330824517987E-2"/>
    <n v="-1.1745046839289048E-2"/>
    <n v="1.0302839852289383E-3"/>
    <n v="7827937"/>
    <n v="0.84511784511784516"/>
    <n v="194871.21115537849"/>
    <n v="0.11802131143523391"/>
    <n v="0.13079664225975188"/>
    <n v="325.87159056083357"/>
    <n v="0.13583642791197731"/>
    <n v="2.7313051774781213E-2"/>
    <n v="-9543.0455942584504"/>
    <n v="-108788.95440574155"/>
    <n v="1.9835694065982581"/>
    <n v="1.0818086708447385"/>
    <n v="0.76758086746453558"/>
    <n v="291.93623804463334"/>
    <n v="0.30093754259374283"/>
    <n v="3243.6792526347913"/>
    <n v="8330.5882352941171"/>
    <n v="36.51851747529517"/>
    <n v="6.4731841863315971"/>
    <n v="5.9991963029937709"/>
  </r>
  <r>
    <x v="3"/>
    <s v="SEA"/>
    <s v="Washington"/>
    <s v="OGG"/>
    <s v="Hawaii"/>
    <s v="SEAOGG"/>
    <s v="A330-200"/>
    <n v="278"/>
    <x v="158"/>
    <n v="2640"/>
    <n v="234.13333333333333"/>
    <n v="15"/>
    <n v="3512"/>
    <n v="29.333333333333332"/>
    <n v="440"/>
    <n v="935"/>
    <n v="2138"/>
    <n v="11008800"/>
    <n v="0.84220623501199043"/>
    <n v="4170"/>
    <n v="92.084164588528679"/>
    <n v="0.81481481481481477"/>
    <n v="540"/>
    <n v="0.93034825870646765"/>
    <n v="1005"/>
    <n v="0.81447619047619046"/>
    <n v="2625"/>
    <n v="39211"/>
    <n v="4.9999489939047717"/>
    <n v="0.1518513885634451"/>
    <n v="172382"/>
    <n v="0.22552638208882647"/>
    <n v="256018"/>
    <n v="0.42732394763222759"/>
    <n v="485099"/>
    <n v="1.1297548806291744E-2"/>
    <n v="12825"/>
    <n v="1.1297548806291744E-2"/>
    <n v="12825"/>
    <n v="0.17270318410291738"/>
    <n v="196053"/>
    <n v="1"/>
    <n v="382244"/>
    <n v="25482.933333333334"/>
    <n v="4151.0285911592855"/>
    <n v="0.2565676647848053"/>
    <n v="109137"/>
    <n v="7275.8"/>
    <n v="7.3254322452724688E-2"/>
    <n v="680778"/>
    <n v="45385.2"/>
    <n v="0.45694797484557037"/>
    <n v="317678"/>
    <n v="0.21323003791689962"/>
    <n v="1"/>
    <n v="1135202"/>
    <n v="1135202"/>
    <n v="-354635"/>
    <n v="211559.72727272729"/>
    <n v="275185.12299465243"/>
    <n v="595596.29326473339"/>
    <n v="1082341.1435321132"/>
    <n v="39177.727272727294"/>
    <n v="19167.122994652425"/>
    <n v="110497.29326473339"/>
    <n v="-3.2213774434997455E-2"/>
    <n v="-3.1191306690816361E-2"/>
    <n v="1.0224677441810943E-3"/>
    <n v="9271680"/>
    <n v="0.84220623501199043"/>
    <n v="175956.73177676531"/>
    <n v="0.10311768766804738"/>
    <n v="0.13533146210304484"/>
    <n v="267.41144646924829"/>
    <n v="0.10129221457168495"/>
    <n v="0.17270318410291738"/>
    <n v="-11256.142902140875"/>
    <n v="-343378.85709785915"/>
    <n v="1.4572233917181203"/>
    <n v="1.1628733493863099"/>
    <n v="0.8435853913672281"/>
    <n v="254.74427860696517"/>
    <n v="0.27984270640819869"/>
    <n v="7392.9975152840498"/>
    <n v="7275.8"/>
    <n v="38.139022227036691"/>
    <n v="7.3035307517084282"/>
    <n v="4.9999489939047717"/>
  </r>
  <r>
    <x v="0"/>
    <s v="SFO"/>
    <s v="California"/>
    <s v="HNL"/>
    <s v="Hawaii"/>
    <s v="SFOHNL"/>
    <s v="777-200"/>
    <n v="363.8"/>
    <x v="218"/>
    <n v="2399"/>
    <n v="318.93333333333334"/>
    <n v="15"/>
    <n v="4784"/>
    <n v="47"/>
    <n v="705"/>
    <n v="1320"/>
    <n v="2759"/>
    <n v="13091343"/>
    <n v="0.87667216419277993"/>
    <n v="5457"/>
    <n v="81.229026845637577"/>
    <n v="1"/>
    <n v="705"/>
    <n v="1"/>
    <n v="1320"/>
    <n v="0.80390442890442892"/>
    <n v="3432"/>
    <n v="101332"/>
    <n v="5.9999901314490982"/>
    <n v="0.15140899505908689"/>
    <n v="342783"/>
    <n v="0.19844219449688466"/>
    <n v="449264"/>
    <n v="0.36332231131904624"/>
    <n v="822545"/>
    <n v="8.5262333068604756E-3"/>
    <n v="19303"/>
    <n v="9.7475478742059252E-3"/>
    <n v="22068"/>
    <n v="0.26855271794391583"/>
    <n v="607991"/>
    <n v="1"/>
    <n v="396518"/>
    <n v="26434.533333333333"/>
    <n v="4881.4816008262333"/>
    <n v="0.31412292779382428"/>
    <n v="118557"/>
    <n v="7903.8"/>
    <n v="9.3921264483459582E-2"/>
    <n v="353298"/>
    <n v="23553.200000000001"/>
    <n v="0.27988389466229158"/>
    <n v="393929"/>
    <n v="0.31207191306042453"/>
    <n v="1"/>
    <n v="2263954"/>
    <n v="-1262302"/>
    <n v="1001652"/>
    <n v="342783"/>
    <n v="449264"/>
    <n v="1023187.5462123958"/>
    <n v="1815234.5462123957"/>
    <n v="0"/>
    <n v="0"/>
    <n v="200642.54621239577"/>
    <n v="7.65125472611939E-2"/>
    <n v="7.7534304138810892E-2"/>
    <n v="1.0217568776169916E-3"/>
    <n v="11476816"/>
    <n v="0.87667216419277993"/>
    <n v="232956.33340300992"/>
    <n v="0.17293519847428945"/>
    <n v="9.6422651213095553E-2"/>
    <n v="346.1461120401338"/>
    <n v="0.14428766654444927"/>
    <n v="0.26855271794391583"/>
    <n v="-13376.169747493052"/>
    <n v="1015028.169747493"/>
    <n v="1.6433168782617424"/>
    <n v="1.1503204637343789"/>
    <n v="0.81003455381587763"/>
    <n v="340.35151515151517"/>
    <n v="0.17400044347190799"/>
    <n v="4349.4057939581726"/>
    <n v="7903.8"/>
    <n v="58.895202685256912"/>
    <n v="8.6477842809364542"/>
    <n v="5.9999901314490982"/>
  </r>
  <r>
    <x v="0"/>
    <s v="HNL"/>
    <s v="Hawaii"/>
    <s v="LAX"/>
    <s v="California"/>
    <s v="HNLLAX"/>
    <s v="737-900"/>
    <n v="176.61904761904762"/>
    <x v="185"/>
    <n v="2556"/>
    <n v="148.1904761904762"/>
    <n v="21"/>
    <n v="3112"/>
    <n v="20.19047619047619"/>
    <n v="424"/>
    <n v="893"/>
    <n v="1795"/>
    <n v="9480204"/>
    <n v="0.83904017255324881"/>
    <n v="3709"/>
    <n v="111.11422373977304"/>
    <n v="0.88888888888888884"/>
    <n v="477"/>
    <n v="1.0011210762331839"/>
    <n v="892"/>
    <n v="0.7674219752030782"/>
    <n v="2339"/>
    <n v="9202"/>
    <n v="5.9995653118887198"/>
    <n v="0.20578170820136038"/>
    <n v="250588"/>
    <n v="0.26944734372036"/>
    <n v="328116"/>
    <n v="0.46469229398466172"/>
    <n v="565873"/>
    <n v="1.0318319965641184E-2"/>
    <n v="12565"/>
    <n v="4.4237795188944743E-3"/>
    <n v="5387"/>
    <n v="4.5336554609082258E-2"/>
    <n v="55208"/>
    <n v="1"/>
    <n v="462019"/>
    <n v="22000.904761904763"/>
    <n v="4158.0545176829737"/>
    <n v="0.39207281731770427"/>
    <n v="121731"/>
    <n v="5796.7142857142853"/>
    <n v="0.10330184716408082"/>
    <n v="249764"/>
    <n v="11893.523809523809"/>
    <n v="0.21195161918565922"/>
    <n v="344887"/>
    <n v="0.29267371633255573"/>
    <n v="1"/>
    <n v="1217737"/>
    <n v="-1178401"/>
    <n v="39336"/>
    <n v="281911.5"/>
    <n v="327748.56886898092"/>
    <n v="737368.77270194993"/>
    <n v="1347028.841570931"/>
    <n v="31323.5"/>
    <n v="-367.43113101908239"/>
    <n v="171495.77270194993"/>
    <n v="4.1492778003511315E-3"/>
    <n v="5.1661930359652641E-3"/>
    <n v="1.0169152356141326E-3"/>
    <n v="7954272"/>
    <n v="0.83904017255324881"/>
    <n v="223017.29209511564"/>
    <n v="0.12845050591738322"/>
    <n v="0.12430122811703208"/>
    <n v="373.56330334190233"/>
    <n v="0.14615152712906976"/>
    <n v="4.5336554609082258E-2"/>
    <n v="-9640.5638843300403"/>
    <n v="48976.56388433004"/>
    <n v="1.7019100456671965"/>
    <n v="1.1916734539535823"/>
    <n v="0.78376066151780754"/>
    <n v="367.84304932735427"/>
    <n v="0.28321961145961733"/>
    <n v="2247.8130305346103"/>
    <n v="5796.7142857142853"/>
    <n v="28.007215415447014"/>
    <n v="5.7686375321336758"/>
    <n v="5.9995653118887198"/>
  </r>
  <r>
    <x v="3"/>
    <s v="LAX"/>
    <s v="California"/>
    <s v="SFO"/>
    <s v="California"/>
    <s v="LAXSFO"/>
    <s v="737-700"/>
    <n v="141.73214285714286"/>
    <x v="214"/>
    <n v="337"/>
    <n v="117.69642857142857"/>
    <n v="56"/>
    <n v="6591"/>
    <n v="14.392857142857142"/>
    <n v="806"/>
    <n v="1285"/>
    <n v="4500"/>
    <n v="2674769"/>
    <n v="0.83041451430011337"/>
    <n v="7937"/>
    <n v="74.177121007267189"/>
    <n v="0.85381355932203384"/>
    <n v="944"/>
    <n v="0.74665891923300409"/>
    <n v="1721"/>
    <n v="0.85340413426891715"/>
    <n v="5273"/>
    <n v="19935"/>
    <n v="4.9998996739403063"/>
    <n v="0.15649808260114986"/>
    <n v="135530"/>
    <n v="0.18244214605486958"/>
    <n v="157998"/>
    <n v="0.50439656496350538"/>
    <n v="436816"/>
    <n v="3.1177217075415379E-2"/>
    <n v="27000"/>
    <n v="1.0392405691805126E-2"/>
    <n v="9000"/>
    <n v="0.11509358361325471"/>
    <n v="99673"/>
    <n v="0.99999999999999989"/>
    <n v="273160"/>
    <n v="4877.8571428571431"/>
    <n v="3682.537098915423"/>
    <n v="0.2773155738745095"/>
    <n v="290794"/>
    <n v="5192.75"/>
    <n v="0.29521783932224382"/>
    <n v="242893"/>
    <n v="4337.375"/>
    <n v="0.24658812302350724"/>
    <n v="178168"/>
    <n v="0.1808784637797394"/>
    <n v="1"/>
    <n v="866017"/>
    <n v="866017"/>
    <n v="-118998"/>
    <n v="158734.88833746899"/>
    <n v="211606.65992217898"/>
    <n v="511851.28177777777"/>
    <n v="882192.83003742574"/>
    <n v="23204.88833746899"/>
    <n v="53608.65992217898"/>
    <n v="75035.281777777767"/>
    <n v="-4.4489075505211854E-2"/>
    <n v="-4.347531085837008E-2"/>
    <n v="1.0137646468417749E-3"/>
    <n v="2221167"/>
    <n v="0.83041451430011337"/>
    <n v="156501.14155666821"/>
    <n v="0.32377263232824965"/>
    <n v="0.36826170783346152"/>
    <n v="116.27127901684115"/>
    <n v="0.34501863209745148"/>
    <n v="0.11509358361325471"/>
    <n v="-2711.5862506683166"/>
    <n v="-116286.41374933168"/>
    <n v="1.5604399944247309"/>
    <n v="0.99782492473852946"/>
    <n v="0.90037700545951926"/>
    <n v="91.805926786751883"/>
    <n v="0.20573268192194841"/>
    <n v="3274.5002327092689"/>
    <n v="5192.75"/>
    <n v="88.854890975807422"/>
    <n v="5.4619936276741008"/>
    <n v="4.9998996739403063"/>
  </r>
  <r>
    <x v="3"/>
    <s v="HNL"/>
    <s v="Hawaii"/>
    <s v="SEA"/>
    <s v="Washington"/>
    <s v="HNLSEA"/>
    <s v="757-300"/>
    <n v="233.57142857142858"/>
    <x v="219"/>
    <n v="2677"/>
    <n v="218.71428571428572"/>
    <n v="7"/>
    <n v="1531"/>
    <n v="30"/>
    <n v="210"/>
    <n v="367"/>
    <n v="954"/>
    <n v="4376895"/>
    <n v="0.93639143730886854"/>
    <n v="1635"/>
    <n v="40.565019220208676"/>
    <n v="1"/>
    <n v="210"/>
    <n v="0.91979949874686717"/>
    <n v="399"/>
    <n v="0.92982456140350878"/>
    <n v="1026"/>
    <n v="11306"/>
    <n v="5"/>
    <n v="0.20852019498607241"/>
    <n v="119774"/>
    <n v="0.20369777158774374"/>
    <n v="117004"/>
    <n v="0.47606894150417828"/>
    <n v="273454"/>
    <n v="9.9756267409470759E-3"/>
    <n v="5730"/>
    <n v="3.3217270194986072E-3"/>
    <n v="1908"/>
    <n v="9.8415738161559893E-2"/>
    <n v="56530"/>
    <n v="1"/>
    <n v="155951"/>
    <n v="22278.714285714286"/>
    <n v="3844.4700137676346"/>
    <n v="0.33440261430620749"/>
    <n v="43702"/>
    <n v="6243.1428571428569"/>
    <n v="9.3709325688260278E-2"/>
    <n v="169471"/>
    <n v="24210.142857142859"/>
    <n v="0.36339328025525508"/>
    <n v="97233"/>
    <n v="0.20849477975027714"/>
    <n v="1"/>
    <n v="574400"/>
    <n v="574400"/>
    <n v="108043"/>
    <n v="119774"/>
    <n v="127205.98365122615"/>
    <n v="294092.03773584904"/>
    <n v="541072.02138707519"/>
    <n v="0"/>
    <n v="10201.983651226154"/>
    <n v="20638.037735849037"/>
    <n v="2.4684850790343382E-2"/>
    <n v="2.5691435901709029E-2"/>
    <n v="1.0065851113656467E-3"/>
    <n v="4098487"/>
    <n v="0.93639143730886854"/>
    <n v="35178.628347485326"/>
    <n v="0.13123458524821821"/>
    <n v="0.10654973445787481"/>
    <n v="338.25604180274331"/>
    <n v="0.12635638468537291"/>
    <n v="9.8415738161559893E-2"/>
    <n v="-4405.7173410107416"/>
    <n v="112448.71734101074"/>
    <n v="1.8276512309246438"/>
    <n v="0.93967544411759252"/>
    <n v="0.85405725078255879"/>
    <n v="293.24310776942355"/>
    <n v="0.16927750696378829"/>
    <n v="4177.7621028606081"/>
    <n v="6243.1428571428569"/>
    <n v="37.741877840336059"/>
    <n v="4.9888961463096013"/>
    <n v="5"/>
  </r>
  <r>
    <x v="2"/>
    <s v="OGG"/>
    <s v="Hawaii"/>
    <s v="LAX"/>
    <s v="California"/>
    <s v="OGGLAX"/>
    <s v="A321"/>
    <n v="194.90322580645162"/>
    <x v="193"/>
    <n v="2486"/>
    <n v="146.16129032258064"/>
    <n v="31"/>
    <n v="4531"/>
    <n v="22.06451612903226"/>
    <n v="684"/>
    <n v="858"/>
    <n v="2990"/>
    <n v="15020412"/>
    <n v="0.74991724594505127"/>
    <n v="6042"/>
    <n v="160.09566154675289"/>
    <n v="0.88258064516129031"/>
    <n v="775"/>
    <n v="0.58888126286890874"/>
    <n v="1457"/>
    <n v="0.78477690288713908"/>
    <n v="3810"/>
    <n v="7546"/>
    <n v="5.9996024383779485"/>
    <n v="0.2289262118411543"/>
    <n v="357933"/>
    <n v="0.17118955184742218"/>
    <n v="267660"/>
    <n v="0.54415777119722675"/>
    <n v="850807"/>
    <n v="1.338637570113781E-2"/>
    <n v="20930"/>
    <n v="1.3384456965968034E-2"/>
    <n v="20927"/>
    <n v="2.8955632447090877E-2"/>
    <n v="45273"/>
    <n v="1"/>
    <n v="723474"/>
    <n v="23337.870967741936"/>
    <n v="4519.0106528197402"/>
    <n v="0.39115731036298651"/>
    <n v="215561"/>
    <n v="6953.5806451612907"/>
    <n v="0.11654635961922022"/>
    <n v="416736"/>
    <n v="13443.096774193549"/>
    <n v="0.2253147077730914"/>
    <n v="493802"/>
    <n v="0.2669816222447019"/>
    <n v="1"/>
    <n v="1563530"/>
    <n v="-1849573"/>
    <n v="-286043"/>
    <n v="405552.74122807017"/>
    <n v="454522.8671328671"/>
    <n v="1084138.6856187291"/>
    <n v="1944214.2939796664"/>
    <n v="47619.741228070168"/>
    <n v="186862.8671328671"/>
    <n v="233331.6856187291"/>
    <n v="-1.9043618776901725E-2"/>
    <n v="-1.8038933707226978E-2"/>
    <n v="1.0046850696747468E-3"/>
    <n v="11264066"/>
    <n v="0.74991724594505127"/>
    <n v="506309.05473405449"/>
    <n v="0.10409368264998324"/>
    <n v="0.12313730142688496"/>
    <n v="335.08210108143896"/>
    <n v="0.13478765127974215"/>
    <n v="2.8955632447090877E-2"/>
    <n v="-15090.783676763431"/>
    <n v="-270952.21632323659"/>
    <n v="1.8900649233969289"/>
    <n v="0.75179703100922368"/>
    <n v="0.91386651186008949"/>
    <n v="183.70624571036376"/>
    <n v="0.31582508810192322"/>
    <n v="2603.0436800956045"/>
    <n v="6953.5806451612907"/>
    <n v="28.301828770524224"/>
    <n v="9.2379165747075707"/>
    <n v="5.9996024383779485"/>
  </r>
  <r>
    <x v="3"/>
    <s v="SFO"/>
    <s v="California"/>
    <s v="HNL"/>
    <s v="Hawaii"/>
    <s v="SFOHNL"/>
    <s v="A330-200"/>
    <n v="278"/>
    <x v="210"/>
    <n v="2399"/>
    <n v="242.2"/>
    <n v="15"/>
    <n v="3633"/>
    <n v="36"/>
    <n v="540"/>
    <n v="763"/>
    <n v="2330"/>
    <n v="10003830"/>
    <n v="0.87122302158273379"/>
    <n v="4170"/>
    <n v="81.229026845637577"/>
    <n v="1"/>
    <n v="540"/>
    <n v="0.75920398009950252"/>
    <n v="1005"/>
    <n v="0.88761904761904764"/>
    <n v="2625"/>
    <n v="254262"/>
    <n v="5"/>
    <n v="0.11656321577670074"/>
    <n v="280354"/>
    <n v="9.9108710538602929E-2"/>
    <n v="238373"/>
    <n v="0.24606607358241653"/>
    <n v="591830"/>
    <n v="5.8124862015818445E-3"/>
    <n v="13980"/>
    <n v="3.874990801054563E-3"/>
    <n v="9320"/>
    <n v="0.52857452309964337"/>
    <n v="1271310"/>
    <n v="0.99999999999999989"/>
    <n v="337184"/>
    <n v="22478.933333333334"/>
    <n v="4151.0284327394784"/>
    <n v="0.25408059077294048"/>
    <n v="109137"/>
    <n v="7275.8"/>
    <n v="8.223875817116591E-2"/>
    <n v="600526"/>
    <n v="40035.066666666666"/>
    <n v="0.45251850875044741"/>
    <n v="280228"/>
    <n v="0.21116214230544619"/>
    <n v="1"/>
    <n v="2405167"/>
    <n v="2405167"/>
    <n v="1078092"/>
    <n v="280354"/>
    <n v="313977.54259501962"/>
    <n v="666761.26609442057"/>
    <n v="1261092.8086894401"/>
    <n v="0"/>
    <n v="75604.542595019622"/>
    <n v="74931.266094420571"/>
    <n v="0.10776792488476913"/>
    <n v="0.10877111272175718"/>
    <n v="1.0031878369880509E-3"/>
    <n v="8715567"/>
    <n v="0.87122302158273379"/>
    <n v="167597.36003303062"/>
    <n v="0.24042461737154669"/>
    <n v="0.13265669248677756"/>
    <n v="312.09936691439583"/>
    <n v="0.13009560938490863"/>
    <n v="0.52857452309964337"/>
    <n v="-10035.720579296012"/>
    <n v="1088127.7205792961"/>
    <n v="1.9494324819787627"/>
    <n v="0.89060719954175471"/>
    <n v="0.84656999016838264"/>
    <n v="237.18706467661693"/>
    <n v="0.11651082856200838"/>
    <n v="7392.9975935966959"/>
    <n v="7275.8"/>
    <n v="44.725391169635948"/>
    <n v="6.4134324249931183"/>
    <n v="5"/>
  </r>
  <r>
    <x v="3"/>
    <s v="SEA"/>
    <s v="Washington"/>
    <s v="HNL"/>
    <s v="Hawaii"/>
    <s v="SEAHNL"/>
    <s v="757-300"/>
    <n v="234"/>
    <x v="220"/>
    <n v="2677"/>
    <n v="217.71428571428572"/>
    <n v="7"/>
    <n v="1524"/>
    <n v="30"/>
    <n v="210"/>
    <n v="392"/>
    <n v="922"/>
    <n v="4384926"/>
    <n v="0.93040293040293043"/>
    <n v="1638"/>
    <n v="42.867370309050777"/>
    <n v="1"/>
    <n v="210"/>
    <n v="0.98245614035087714"/>
    <n v="399"/>
    <n v="0.89601554907677361"/>
    <n v="1029"/>
    <n v="7456"/>
    <n v="5"/>
    <n v="0.20861304118488611"/>
    <n v="109947"/>
    <n v="0.23930153043993033"/>
    <n v="126121"/>
    <n v="0.46562866434678335"/>
    <n v="245404"/>
    <n v="1.0473628087538279E-2"/>
    <n v="5520"/>
    <n v="5.2481984221251603E-3"/>
    <n v="2766"/>
    <n v="7.0734937518736787E-2"/>
    <n v="37280"/>
    <n v="1"/>
    <n v="164803"/>
    <n v="23543.285714285714"/>
    <n v="3844.4858831287911"/>
    <n v="0.33609532860469954"/>
    <n v="43702"/>
    <n v="6243.1428571428569"/>
    <n v="8.9124822064419823E-2"/>
    <n v="179089"/>
    <n v="25584.142857142859"/>
    <n v="0.36522985810019865"/>
    <n v="102752"/>
    <n v="0.20954999123068202"/>
    <n v="1"/>
    <n v="527038"/>
    <n v="527038"/>
    <n v="36692"/>
    <n v="109947"/>
    <n v="128373.16071428572"/>
    <n v="273883.63991323207"/>
    <n v="512203.8006275178"/>
    <n v="0"/>
    <n v="2252.1607142857247"/>
    <n v="28479.639913232066"/>
    <n v="8.3677580875937251E-3"/>
    <n v="9.3689738965954134E-3"/>
    <n v="1.0012158090016883E-3"/>
    <n v="4079748"/>
    <n v="0.93040293040293043"/>
    <n v="36635.440944881877"/>
    <n v="0.12019313438812879"/>
    <n v="0.11182537630053506"/>
    <n v="321.36351706036743"/>
    <n v="0.12004614010473195"/>
    <n v="7.0734937518736787E-2"/>
    <n v="-4390.2572325025412"/>
    <n v="41082.257232502539"/>
    <n v="1.7811764754752095"/>
    <n v="1.0753686501745523"/>
    <n v="0.81135165085574312"/>
    <n v="316.09273182957395"/>
    <n v="0.19496127413962561"/>
    <n v="4177.7463536686355"/>
    <n v="6243.1428571428569"/>
    <n v="35.551515966871222"/>
    <n v="5.4370078740157481"/>
    <n v="5"/>
  </r>
  <r>
    <x v="0"/>
    <s v="SEA"/>
    <s v="Washington"/>
    <s v="SFO"/>
    <s v="California"/>
    <s v="SEASFO"/>
    <s v="737-800"/>
    <n v="161.52272727272728"/>
    <x v="195"/>
    <n v="679"/>
    <n v="135.43181818181819"/>
    <n v="44"/>
    <n v="5959"/>
    <n v="18.15909090909091"/>
    <n v="799"/>
    <n v="1304"/>
    <n v="3857"/>
    <n v="4825653"/>
    <n v="0.83846911495708454"/>
    <n v="7107"/>
    <n v="93.071315996847915"/>
    <n v="0.86942328618063114"/>
    <n v="919"/>
    <n v="0.74514285714285711"/>
    <n v="1750"/>
    <n v="0.86908517350157732"/>
    <n v="4438"/>
    <n v="9718"/>
    <n v="5.999897098168347"/>
    <n v="0.22312115648329062"/>
    <n v="272696"/>
    <n v="0.19218238110667099"/>
    <n v="234883"/>
    <n v="0.49280470762272255"/>
    <n v="602300"/>
    <n v="2.2093982267867136E-2"/>
    <n v="27003"/>
    <n v="2.209070944895548E-2"/>
    <n v="26999"/>
    <n v="4.7707063070493244E-2"/>
    <n v="58307"/>
    <n v="1"/>
    <n v="386996"/>
    <n v="8795.363636363636"/>
    <n v="4158.0587515610778"/>
    <n v="0.3389507482831135"/>
    <n v="256660"/>
    <n v="5833.181818181818"/>
    <n v="0.22479586107955615"/>
    <n v="209207"/>
    <n v="4754.704545454545"/>
    <n v="0.18323411403752321"/>
    <n v="288884"/>
    <n v="0.25301927659980716"/>
    <n v="1"/>
    <n v="1222188"/>
    <n v="-1141747"/>
    <n v="80441"/>
    <n v="313651.59449311637"/>
    <n v="315218.75"/>
    <n v="693027.58620689658"/>
    <n v="1321897.9307000129"/>
    <n v="40955.594493116369"/>
    <n v="80335.75"/>
    <n v="90727.58620689658"/>
    <n v="1.6669453854224494E-2"/>
    <n v="1.7667994789796103E-2"/>
    <n v="9.9854093557160892E-4"/>
    <n v="4046161"/>
    <n v="0.83846911495708454"/>
    <n v="224221.41097499593"/>
    <n v="0.25326893583106785"/>
    <n v="0.23659948197684333"/>
    <n v="195.31481792247021"/>
    <n v="0.28765068913471314"/>
    <n v="4.7707063070493244E-2"/>
    <n v="-4818.6120613639305"/>
    <n v="85259.612061363936"/>
    <n v="1.9000889725354206"/>
    <n v="0.85945712795204321"/>
    <n v="0.86903295635959277"/>
    <n v="134.21885714285713"/>
    <n v="0.23636625461876568"/>
    <n v="2247.8139237559003"/>
    <n v="5833.181818181818"/>
    <n v="64.026171072963194"/>
    <n v="9.0622587682497056"/>
    <n v="5.999897098168347"/>
  </r>
  <r>
    <x v="0"/>
    <s v="HNL"/>
    <s v="Hawaii"/>
    <s v="SFO"/>
    <s v="California"/>
    <s v="HNLSFO"/>
    <s v="A330-200"/>
    <n v="268.07142857142856"/>
    <x v="221"/>
    <n v="2399"/>
    <n v="241.07142857142858"/>
    <n v="14"/>
    <n v="3375"/>
    <n v="34.714285714285715"/>
    <n v="486"/>
    <n v="696"/>
    <n v="2194"/>
    <n v="9003447"/>
    <n v="0.89928057553956831"/>
    <n v="3753"/>
    <n v="67.762752951096118"/>
    <n v="1"/>
    <n v="486"/>
    <n v="0.76906077348066293"/>
    <n v="905"/>
    <n v="0.92848074481591203"/>
    <n v="2363"/>
    <n v="139616"/>
    <n v="5.9999713499885399"/>
    <n v="0.11684921380867125"/>
    <n v="235217"/>
    <n v="0.12406631707166831"/>
    <n v="249745"/>
    <n v="0.32660074833730418"/>
    <n v="657446"/>
    <n v="7.624456283072594E-3"/>
    <n v="15348"/>
    <n v="8.7173546296167512E-3"/>
    <n v="17548"/>
    <n v="0.41614190986966693"/>
    <n v="837692"/>
    <n v="1"/>
    <n v="336114"/>
    <n v="24008.142857142859"/>
    <n v="4960.1585732883523"/>
    <n v="0.30723540784007242"/>
    <n v="109279"/>
    <n v="7805.6428571428569"/>
    <n v="9.9889853244301843E-2"/>
    <n v="345578"/>
    <n v="24684.142857142859"/>
    <n v="0.31588627004693803"/>
    <n v="303024"/>
    <n v="0.27698846886868772"/>
    <n v="1"/>
    <n v="2012996"/>
    <n v="-1093995"/>
    <n v="919001"/>
    <n v="235217"/>
    <n v="324740.2658045977"/>
    <n v="708087.92069279845"/>
    <n v="1268045.1864973961"/>
    <n v="0"/>
    <n v="74995.2658045977"/>
    <n v="50641.920692798449"/>
    <n v="0.10207212859696958"/>
    <n v="0.10306886737377517"/>
    <n v="9.9673877680558909E-4"/>
    <n v="8096625"/>
    <n v="0.89928057553956831"/>
    <n v="131634.04799999995"/>
    <n v="0.22358059085592441"/>
    <n v="0.12150846225895481"/>
    <n v="348.23822222222225"/>
    <n v="0.14515974248529481"/>
    <n v="0.41614190986966693"/>
    <n v="-8974.0847498140101"/>
    <n v="927975.08474981401"/>
    <n v="1.5903967146948834"/>
    <n v="0.9068203458655385"/>
    <n v="0.91425932443926139"/>
    <n v="275.96132596685084"/>
    <n v="0.15053383116508925"/>
    <n v="5099.8223205217346"/>
    <n v="7805.6428571428569"/>
    <n v="49.806122877500457"/>
    <n v="9.7469629629629626"/>
    <n v="5.9999713499885399"/>
  </r>
  <r>
    <x v="4"/>
    <s v="SEA"/>
    <s v="Washington"/>
    <s v="HNL"/>
    <s v="Hawaii"/>
    <s v="SEAHNL"/>
    <s v="757-300"/>
    <n v="217.28571428571428"/>
    <x v="220"/>
    <n v="2677"/>
    <n v="201.85714285714286"/>
    <n v="7"/>
    <n v="1413"/>
    <n v="27.857142857142858"/>
    <n v="195"/>
    <n v="371"/>
    <n v="847"/>
    <n v="4071717"/>
    <n v="0.92899408284023666"/>
    <n v="1521"/>
    <n v="39.805415286975716"/>
    <n v="1"/>
    <n v="195"/>
    <n v="1"/>
    <n v="371"/>
    <n v="0.88598326359832635"/>
    <n v="956"/>
    <n v="4722"/>
    <n v="4.9995764506565017"/>
    <n v="0.20048592734081899"/>
    <n v="90686"/>
    <n v="0.24676177401062496"/>
    <n v="111618"/>
    <n v="0.4874461401053653"/>
    <n v="220487"/>
    <n v="1.124176764360612E-2"/>
    <n v="5085"/>
    <n v="1.8725225553853262E-3"/>
    <n v="847"/>
    <n v="5.2191868344199269E-2"/>
    <n v="23608"/>
    <n v="1"/>
    <n v="153031"/>
    <n v="21861.571428571428"/>
    <n v="3844.4769109109525"/>
    <n v="0.33609475512879922"/>
    <n v="40580"/>
    <n v="5797.1428571428569"/>
    <n v="8.9123936739135684E-2"/>
    <n v="166298"/>
    <n v="23756.857142857141"/>
    <n v="0.36523244041017217"/>
    <n v="95412"/>
    <n v="0.20954886772189291"/>
    <n v="1"/>
    <n v="452331"/>
    <n v="452331"/>
    <n v="-2990"/>
    <n v="90686"/>
    <n v="111618"/>
    <n v="248861.360094451"/>
    <n v="451165.360094451"/>
    <n v="0"/>
    <n v="0"/>
    <n v="28374.360094450996"/>
    <n v="-7.3433394314978179E-4"/>
    <n v="2.6118711430411291E-4"/>
    <n v="9.9552105745389459E-4"/>
    <n v="3782601"/>
    <n v="0.92899408284023666"/>
    <n v="32768.636942675163"/>
    <n v="0.1110909721869177"/>
    <n v="0.11182530613006748"/>
    <n v="303.41330502477001"/>
    <n v="0.11334079380828166"/>
    <n v="5.2191868344199269E-2"/>
    <n v="-4053.4800134929997"/>
    <n v="1063.4800134929997"/>
    <n v="1.6741507184643392"/>
    <n v="1.0830518422307274"/>
    <n v="0.83025980798311094"/>
    <n v="300.85714285714283"/>
    <n v="0.21093402839955697"/>
    <n v="4177.7732703221536"/>
    <n v="5797.1428571428569"/>
    <n v="35.497682659834773"/>
    <n v="4.1981599433828736"/>
    <n v="4.9995764506565017"/>
  </r>
  <r>
    <x v="3"/>
    <s v="OGG"/>
    <s v="Hawaii"/>
    <s v="LAX"/>
    <s v="California"/>
    <s v="OGGLAX"/>
    <s v="737-800"/>
    <n v="159.30769230769232"/>
    <x v="168"/>
    <n v="2486"/>
    <n v="122.65384615384616"/>
    <n v="26"/>
    <n v="3189"/>
    <n v="14.576923076923077"/>
    <n v="379"/>
    <n v="721"/>
    <n v="2089"/>
    <n v="10297012"/>
    <n v="0.76991791405118304"/>
    <n v="4142"/>
    <n v="131.69159256265158"/>
    <n v="0.70708955223880599"/>
    <n v="536"/>
    <n v="0.70686274509803926"/>
    <n v="1020"/>
    <n v="0.80781129156999232"/>
    <n v="2586"/>
    <n v="1555"/>
    <n v="4.9987138263665596"/>
    <n v="0.1679399322698715"/>
    <n v="147285"/>
    <n v="0.23473620597256586"/>
    <n v="205866"/>
    <n v="0.57178025336085103"/>
    <n v="501457"/>
    <n v="1.4298582684347956E-2"/>
    <n v="12540"/>
    <n v="2.3819568762043762E-3"/>
    <n v="2089"/>
    <n v="8.8630688361592234E-3"/>
    <n v="7773"/>
    <n v="0.99999999999999989"/>
    <n v="484960"/>
    <n v="18652.307692307691"/>
    <n v="3682.5433618268594"/>
    <n v="0.35499467464067552"/>
    <n v="133608"/>
    <n v="5138.7692307692305"/>
    <n v="9.7802145515901051E-2"/>
    <n v="431224"/>
    <n v="16585.538461538461"/>
    <n v="0.31565948444665676"/>
    <n v="316313"/>
    <n v="0.23154369539676672"/>
    <n v="1"/>
    <n v="877010"/>
    <n v="877010"/>
    <n v="-489095"/>
    <n v="208297.5197889182"/>
    <n v="291239.00138696254"/>
    <n v="620760.07754906651"/>
    <n v="1120296.5987249473"/>
    <n v="61012.519788918202"/>
    <n v="85373.00138696254"/>
    <n v="119303.07754906651"/>
    <n v="-4.7498730699740858E-2"/>
    <n v="-4.6506327053066288E-2"/>
    <n v="9.9240364667457087E-4"/>
    <n v="7927854"/>
    <n v="0.76991791405118304"/>
    <n v="259762.57792411419"/>
    <n v="8.5171309890675076E-2"/>
    <n v="0.13267004059041593"/>
    <n v="272.57353402320479"/>
    <n v="0.10964341674304295"/>
    <n v="8.8630688361592234E-3"/>
    <n v="-10218.792258651818"/>
    <n v="-478876.20774134819"/>
    <n v="1.3317934358523038"/>
    <n v="0.97819985716189384"/>
    <n v="0.93982786700620013"/>
    <n v="201.8294117647059"/>
    <n v="0.36067205619092141"/>
    <n v="3274.4990899464401"/>
    <n v="5138.7692307692305"/>
    <n v="24.215668881693038"/>
    <n v="4.5873314518657891"/>
    <n v="4.9987138263665596"/>
  </r>
  <r>
    <x v="3"/>
    <s v="LAX"/>
    <s v="California"/>
    <s v="GEG"/>
    <s v="Washington"/>
    <s v="LAXGEG"/>
    <s v="E175"/>
    <n v="68.86666666666666"/>
    <x v="173"/>
    <n v="945"/>
    <n v="62.4"/>
    <n v="15"/>
    <n v="936"/>
    <n v="9.6666666666666661"/>
    <n v="145"/>
    <n v="261"/>
    <n v="530"/>
    <n v="976185"/>
    <n v="0.90609874152952563"/>
    <n v="1033"/>
    <n v="36.842556346381969"/>
    <n v="1"/>
    <n v="145"/>
    <n v="1"/>
    <n v="261"/>
    <n v="0.84529505582137165"/>
    <n v="627"/>
    <n v="0"/>
    <e v="#DIV/0!"/>
    <n v="0.21175640409521435"/>
    <n v="34810"/>
    <n v="0.2687621283921478"/>
    <n v="44181"/>
    <n v="0.48081052637982324"/>
    <n v="79039"/>
    <n v="1.9344595375546728E-2"/>
    <n v="3180"/>
    <n v="1.932634575726791E-2"/>
    <n v="3177"/>
    <n v="0"/>
    <n v="0"/>
    <n v="1"/>
    <n v="59155"/>
    <n v="3943.6666666666665"/>
    <n v="1605.6160556244672"/>
    <n v="0.29652669517226166"/>
    <n v="39325"/>
    <n v="2621.6666666666665"/>
    <n v="0.19712471114274685"/>
    <n v="67545"/>
    <n v="4503"/>
    <n v="0.33858330868752284"/>
    <n v="33468"/>
    <n v="0.16776528499746859"/>
    <n v="1"/>
    <n v="164387"/>
    <n v="164387"/>
    <n v="-35106"/>
    <n v="34810"/>
    <n v="44181"/>
    <n v="93504.628301886783"/>
    <n v="172495.62830188678"/>
    <n v="0"/>
    <n v="0"/>
    <n v="14465.628301886783"/>
    <n v="-3.5962445642987756E-2"/>
    <n v="-3.497454353413975E-2"/>
    <n v="9.8790210884800583E-4"/>
    <n v="884520"/>
    <n v="0.90609874152952563"/>
    <n v="17035.83226495728"/>
    <n v="0.16839738369264023"/>
    <n v="0.20435982933562799"/>
    <n v="175.62713675213675"/>
    <n v="0.18584882195993307"/>
    <n v="0"/>
    <n v="-964.37522012578552"/>
    <n v="-34141.624779874212"/>
    <n v="1.5692668567949779"/>
    <n v="1.1065112036780447"/>
    <n v="0.82401416523884952"/>
    <n v="169.27586206896552"/>
    <n v="0.20359274151848991"/>
    <n v="1833.3418388497107"/>
    <n v="2621.6666666666665"/>
    <n v="25.405403229896059"/>
    <n v="6.791666666666667"/>
    <e v="#DIV/0!"/>
  </r>
  <r>
    <x v="4"/>
    <s v="SFO"/>
    <s v="California"/>
    <s v="SEA"/>
    <s v="Washington"/>
    <s v="SFOSEA"/>
    <s v="A321"/>
    <n v="186.60714285714286"/>
    <x v="39"/>
    <n v="679"/>
    <n v="162.57142857142858"/>
    <n v="28"/>
    <n v="4552"/>
    <n v="24.571428571428573"/>
    <n v="688"/>
    <n v="1293"/>
    <n v="2572"/>
    <n v="3547775"/>
    <n v="0.87119617224880386"/>
    <n v="5225"/>
    <n v="59.134746012994697"/>
    <n v="1"/>
    <n v="688"/>
    <n v="1"/>
    <n v="1293"/>
    <n v="0.79260400616332816"/>
    <n v="3245"/>
    <n v="19648"/>
    <n v="4.9998982084690553"/>
    <n v="0.23320050161451711"/>
    <n v="213482"/>
    <n v="0.23039202834908526"/>
    <n v="210911"/>
    <n v="0.40942537173218679"/>
    <n v="374806"/>
    <n v="1.6860670887569311E-2"/>
    <n v="15435"/>
    <n v="2.8095656315405421E-3"/>
    <n v="2572"/>
    <n v="0.10731186178510101"/>
    <n v="98238"/>
    <n v="1"/>
    <n v="227714"/>
    <n v="8132.6428571428569"/>
    <n v="3850.7648269929236"/>
    <n v="0.29894908200573705"/>
    <n v="170784"/>
    <n v="6099.4285714285716"/>
    <n v="0.22420984226383883"/>
    <n v="220527"/>
    <n v="7875.9642857142853"/>
    <n v="0.28951379452944997"/>
    <n v="142690"/>
    <n v="0.18732728120097411"/>
    <n v="1"/>
    <n v="915444"/>
    <n v="915444"/>
    <n v="153729"/>
    <n v="213482"/>
    <n v="210911"/>
    <n v="472879.26516329707"/>
    <n v="897272.26516329707"/>
    <n v="0"/>
    <n v="0"/>
    <n v="98073.265163297066"/>
    <n v="4.3331101887802918E-2"/>
    <n v="4.4318373237585501E-2"/>
    <n v="9.8727134978258274E-4"/>
    <n v="3090808"/>
    <n v="0.87119617224880386"/>
    <n v="120821.53734622139"/>
    <n v="0.25803327437619356"/>
    <n v="0.2147021724883906"/>
    <n v="179.52680140597539"/>
    <n v="0.26439882386741587"/>
    <n v="0.10731186178510101"/>
    <n v="-3502.6166129748954"/>
    <n v="157231.6166129749"/>
    <n v="2.0290245331975849"/>
    <n v="1.0666334017282832"/>
    <n v="0.75527708250397274"/>
    <n v="163.11755607115236"/>
    <n v="0.15586972004841368"/>
    <n v="3729.2288353033564"/>
    <n v="6099.4285714285716"/>
    <n v="76.97674052746774"/>
    <n v="3.9558435852372584"/>
    <n v="4.9998982084690553"/>
  </r>
  <r>
    <x v="3"/>
    <s v="HNL"/>
    <s v="Hawaii"/>
    <s v="LAX"/>
    <s v="California"/>
    <s v="HNLLAX"/>
    <s v="757-300"/>
    <n v="234"/>
    <x v="222"/>
    <n v="2556"/>
    <n v="199.13333333333333"/>
    <n v="15"/>
    <n v="2987"/>
    <n v="29.866666666666667"/>
    <n v="448"/>
    <n v="855"/>
    <n v="1685"/>
    <n v="8971560"/>
    <n v="0.85099715099715101"/>
    <n v="3510"/>
    <n v="80.323535233570865"/>
    <n v="0.99555555555555553"/>
    <n v="450"/>
    <n v="1"/>
    <n v="855"/>
    <n v="0.76417233560090703"/>
    <n v="2205"/>
    <n v="1230"/>
    <n v="5"/>
    <n v="0.2214376164884895"/>
    <n v="195678"/>
    <n v="0.26536573000585062"/>
    <n v="234496"/>
    <n v="0.48335862555181736"/>
    <n v="427130"/>
    <n v="1.1440909569285401E-2"/>
    <n v="10110"/>
    <n v="1.1437514640629828E-2"/>
    <n v="10107"/>
    <n v="6.9596037439273216E-3"/>
    <n v="6150"/>
    <n v="1"/>
    <n v="308803"/>
    <n v="20586.866666666665"/>
    <n v="3844.4896517818747"/>
    <n v="0.33184819811832722"/>
    <n v="93647"/>
    <n v="6243.1333333333332"/>
    <n v="0.10063564217053264"/>
    <n v="335572"/>
    <n v="22371.466666666667"/>
    <n v="0.3606149018596429"/>
    <n v="192533"/>
    <n v="0.20690125785149721"/>
    <n v="1"/>
    <n v="883671"/>
    <n v="883671"/>
    <n v="-46884"/>
    <n v="196551.5625"/>
    <n v="234496"/>
    <n v="558944.59940652817"/>
    <n v="989992.16190652817"/>
    <n v="873.5625"/>
    <n v="0"/>
    <n v="131814.59940652817"/>
    <n v="-5.2258470098845685E-3"/>
    <n v="-4.2398560049272133E-3"/>
    <n v="9.8599100495735514E-4"/>
    <n v="7634772"/>
    <n v="0.85099715099715101"/>
    <n v="153646.96451288916"/>
    <n v="9.8496916924146971E-2"/>
    <n v="0.10372276393403154"/>
    <n v="293.78004686976902"/>
    <n v="0.11493742052807865"/>
    <n v="6.9596037439273216E-3"/>
    <n v="-8845.8774604352111"/>
    <n v="-38038.122539564793"/>
    <n v="1.7803350970017637"/>
    <n v="1.1229013156052978"/>
    <n v="0.79309232721391232"/>
    <n v="274.26432748538014"/>
    <n v="0.21787859961456243"/>
    <n v="4177.7543658181667"/>
    <n v="6243.1333333333332"/>
    <n v="37.187108253068978"/>
    <n v="6.7683294275192498"/>
    <n v="5"/>
  </r>
  <r>
    <x v="1"/>
    <s v="SEA"/>
    <s v="Washington"/>
    <s v="LAX"/>
    <s v="California"/>
    <s v="SEALAX"/>
    <s v="E175"/>
    <n v="76.422222222222217"/>
    <x v="223"/>
    <n v="954"/>
    <n v="53"/>
    <n v="45"/>
    <n v="2385"/>
    <n v="10.066666666666666"/>
    <n v="453"/>
    <n v="678"/>
    <n v="1255"/>
    <n v="3280806"/>
    <n v="0.69351555684792088"/>
    <n v="3439"/>
    <n v="121.59878277153557"/>
    <n v="1"/>
    <n v="453"/>
    <n v="0.83190184049079752"/>
    <n v="815"/>
    <n v="0.57780847145488035"/>
    <n v="2172"/>
    <n v="157"/>
    <n v="6"/>
    <n v="0.26221322571387207"/>
    <n v="103242"/>
    <n v="0.26488508710217329"/>
    <n v="104294"/>
    <n v="0.42908011266518176"/>
    <n v="168943"/>
    <n v="2.2312074426070458E-2"/>
    <n v="8785"/>
    <n v="1.9117015845763499E-2"/>
    <n v="7527"/>
    <n v="2.3924842469389153E-3"/>
    <n v="942"/>
    <n v="1"/>
    <n v="303537"/>
    <n v="6745.2666666666664"/>
    <n v="2496.2174216027879"/>
    <n v="0.37981958579059788"/>
    <n v="147874"/>
    <n v="3286.088888888889"/>
    <n v="0.18503655708924735"/>
    <n v="168300"/>
    <n v="3740"/>
    <n v="0.21059586241070322"/>
    <n v="179450"/>
    <n v="0.22454799470945153"/>
    <n v="1"/>
    <n v="393733"/>
    <n v="-799161"/>
    <n v="-405428"/>
    <n v="103242"/>
    <n v="125368.15634218289"/>
    <n v="292385.81354581669"/>
    <n v="520995.96988799958"/>
    <n v="0"/>
    <n v="21074.156342182891"/>
    <n v="123442.81354581669"/>
    <n v="-0.12357573108559299"/>
    <n v="-0.12259685936329873"/>
    <n v="9.7887172229425834E-4"/>
    <n v="2275290"/>
    <n v="0.69351555684792088"/>
    <n v="173585.62431865826"/>
    <n v="0.12001105825824508"/>
    <n v="0.24358678934383807"/>
    <n v="164.6922431865828"/>
    <n v="0.17263337860228806"/>
    <n v="2.3924842469389153E-3"/>
    <n v="-3211.4882197333241"/>
    <n v="-402216.51178026665"/>
    <n v="2.0824562846869257"/>
    <n v="1.1692823707795432"/>
    <n v="0.71071923151542138"/>
    <n v="127.9680981595092"/>
    <n v="0.45576570924966919"/>
    <n v="1384.0599072131213"/>
    <n v="3286.088888888889"/>
    <n v="19.613683177084337"/>
    <n v="6.8394129979035636"/>
    <n v="6"/>
  </r>
  <r>
    <x v="4"/>
    <s v="LAX"/>
    <s v="California"/>
    <s v="HNL"/>
    <s v="Hawaii"/>
    <s v="LAXHNL"/>
    <s v="737-900"/>
    <n v="166.875"/>
    <x v="187"/>
    <n v="2556"/>
    <n v="154.375"/>
    <n v="8"/>
    <n v="1235"/>
    <n v="21.625"/>
    <n v="173"/>
    <n v="323"/>
    <n v="740"/>
    <n v="3412260"/>
    <n v="0.92509363295880154"/>
    <n v="1335"/>
    <n v="42.987514688601642"/>
    <n v="1"/>
    <n v="173"/>
    <n v="1"/>
    <n v="323"/>
    <n v="0.88095238095238093"/>
    <n v="840"/>
    <n v="3478"/>
    <n v="4.9994249568717652"/>
    <n v="0.19829079570389191"/>
    <n v="78982"/>
    <n v="0.24636342182298387"/>
    <n v="98130"/>
    <n v="0.4949738146286598"/>
    <n v="197155"/>
    <n v="1.1146984539835406E-2"/>
    <n v="4440"/>
    <n v="5.5709816878141364E-3"/>
    <n v="2219"/>
    <n v="4.3654001616814875E-2"/>
    <n v="17388"/>
    <n v="1"/>
    <n v="158303"/>
    <n v="19787.875"/>
    <n v="3682.5343625174692"/>
    <n v="0.35846300858664543"/>
    <n v="39297"/>
    <n v="4912.125"/>
    <n v="8.8984547661316624E-2"/>
    <n v="140763"/>
    <n v="17595.375"/>
    <n v="0.31874524473750954"/>
    <n v="103253"/>
    <n v="0.23380719901452846"/>
    <n v="1"/>
    <n v="398314"/>
    <n v="398314"/>
    <n v="-43302"/>
    <n v="78982"/>
    <n v="98130"/>
    <n v="223797.56756756757"/>
    <n v="400909.56756756757"/>
    <n v="0"/>
    <n v="0"/>
    <n v="26642.567567567574"/>
    <n v="-1.2690123261416188E-2"/>
    <n v="-1.1714136394663377E-2"/>
    <n v="9.7598686675281175E-4"/>
    <n v="3156660"/>
    <n v="0.92509363295880154"/>
    <n v="30844.210526315786"/>
    <n v="0.11673026088281667"/>
    <n v="0.12942038414423285"/>
    <n v="308.44210526315788"/>
    <n v="0.12067375010295692"/>
    <n v="4.3654001616814875E-2"/>
    <n v="-3330.3209459459467"/>
    <n v="-39971.679054054053"/>
    <n v="1.6296972991878644"/>
    <n v="1.0844866209940138"/>
    <n v="0.8378252245945631"/>
    <n v="303.80804953560374"/>
    <n v="0.25922513393955521"/>
    <n v="3274.5089131036466"/>
    <n v="4912.125"/>
    <n v="28.729271951315354"/>
    <n v="5.3919028340080972"/>
    <n v="4.9994249568717652"/>
  </r>
  <r>
    <x v="2"/>
    <s v="SEA"/>
    <s v="Washington"/>
    <s v="SFO"/>
    <s v="California"/>
    <s v="SEASFO"/>
    <s v="737-Max 9"/>
    <n v="176.72727272727272"/>
    <x v="80"/>
    <n v="679"/>
    <n v="153.81818181818181"/>
    <n v="33"/>
    <n v="5076"/>
    <n v="19.212121212121211"/>
    <n v="634"/>
    <n v="1354"/>
    <n v="3089"/>
    <n v="3959928"/>
    <n v="0.87037037037037035"/>
    <n v="5832"/>
    <n v="69.670527974783298"/>
    <n v="0.84196547144754319"/>
    <n v="753"/>
    <n v="0.96164772727272729"/>
    <n v="1408"/>
    <n v="0.84146009261781529"/>
    <n v="3671"/>
    <n v="22188"/>
    <n v="5.9998647917793404"/>
    <n v="0.16416731835920528"/>
    <n v="171928"/>
    <n v="0.24390488439976968"/>
    <n v="255435"/>
    <n v="0.4294286208085189"/>
    <n v="449729"/>
    <n v="2.063740782011949E-2"/>
    <n v="21613"/>
    <n v="1.4745916298806519E-2"/>
    <n v="15443"/>
    <n v="0.12711585231358014"/>
    <n v="133125"/>
    <n v="1"/>
    <n v="306363"/>
    <n v="9283.7272727272721"/>
    <n v="4397.3113008542969"/>
    <n v="0.33953036304435041"/>
    <n v="215415"/>
    <n v="6527.727272727273"/>
    <n v="0.23873618274791258"/>
    <n v="164888"/>
    <n v="4996.606060606061"/>
    <n v="0.18273904649600914"/>
    <n v="215648"/>
    <n v="0.23899440771172784"/>
    <n v="1"/>
    <n v="1047273"/>
    <n v="-902314"/>
    <n v="144959"/>
    <n v="204198.39747634067"/>
    <n v="265622.21565731167"/>
    <n v="534462.66073162842"/>
    <n v="1004283.2738652808"/>
    <n v="32270.397476340673"/>
    <n v="10187.215657311666"/>
    <n v="84733.660731628421"/>
    <n v="3.6606473653056318E-2"/>
    <n v="3.7579794639251173E-2"/>
    <n v="9.7332098619485469E-4"/>
    <n v="3446604"/>
    <n v="0.87037037037037035"/>
    <n v="136149.70212765969"/>
    <n v="0.26446768729128406"/>
    <n v="0.22786121363822776"/>
    <n v="180.0921985815603"/>
    <n v="0.26523151484765878"/>
    <n v="0.12711585231358014"/>
    <n v="-3854.281026220629"/>
    <n v="148813.28102622062"/>
    <n v="1.5181825679182546"/>
    <n v="1.2062855215665156"/>
    <n v="0.81458962462323647"/>
    <n v="181.41690340909091"/>
    <n v="0.20591383526549428"/>
    <n v="2366.6822226419745"/>
    <n v="6527.727272727273"/>
    <n v="72.857205873869916"/>
    <n v="7.3002364066193852"/>
    <n v="5.9998647917793404"/>
  </r>
  <r>
    <x v="5"/>
    <s v="OGG"/>
    <s v="Hawaii"/>
    <s v="SFO"/>
    <s v="California"/>
    <s v="OGGSFO"/>
    <s v="A321"/>
    <n v="182.73333333333332"/>
    <x v="134"/>
    <n v="2338"/>
    <n v="154.86666666666667"/>
    <n v="15"/>
    <n v="2323"/>
    <n v="24.2"/>
    <n v="363"/>
    <n v="671"/>
    <n v="1289"/>
    <n v="6408458"/>
    <n v="0.84750091207588474"/>
    <n v="2741"/>
    <n v="70.153038548752846"/>
    <n v="1"/>
    <n v="363"/>
    <n v="0.9838709677419355"/>
    <n v="682"/>
    <n v="0.75957572186210964"/>
    <n v="1697"/>
    <n v="6"/>
    <n v="5"/>
    <n v="0.24024051729021503"/>
    <n v="148429"/>
    <n v="0.28206236292861364"/>
    <n v="174268"/>
    <n v="0.45886199389804722"/>
    <n v="283501"/>
    <n v="1.2527616596664157E-2"/>
    <n v="7740"/>
    <n v="6.2589526329845345E-3"/>
    <n v="3867"/>
    <n v="4.8556653475442473E-5"/>
    <n v="30"/>
    <n v="1"/>
    <n v="270143"/>
    <n v="18009.533333333333"/>
    <n v="3850.7669174196089"/>
    <n v="0.34148330082532008"/>
    <n v="90050"/>
    <n v="6003.333333333333"/>
    <n v="0.11383071646986993"/>
    <n v="261617"/>
    <n v="17441.133333333335"/>
    <n v="0.33070572516044378"/>
    <n v="169277"/>
    <n v="0.21398025754436617"/>
    <n v="1"/>
    <n v="617835"/>
    <n v="617835"/>
    <n v="-173252"/>
    <n v="148429"/>
    <n v="177124.8524590164"/>
    <n v="373235.99456943368"/>
    <n v="698789.84702845011"/>
    <n v="0"/>
    <n v="2856.8524590164016"/>
    <n v="89734.994569433678"/>
    <n v="-2.7034896694337389E-2"/>
    <n v="-2.6071671250416768E-2"/>
    <n v="9.6322544392062059E-4"/>
    <n v="5431174"/>
    <n v="0.84750091207588474"/>
    <n v="111167.66681015922"/>
    <n v="9.6409307824128682E-2"/>
    <n v="0.12344420451846606"/>
    <n v="265.95135600516574"/>
    <n v="0.11375164927509228"/>
    <n v="4.8556653475442473E-5"/>
    <n v="-6172.7898018966716"/>
    <n v="-167079.21019810333"/>
    <n v="1.8495457897876371"/>
    <n v="1.155809403814607"/>
    <n v="0.75565873005629092"/>
    <n v="255.52492668621701"/>
    <n v="0.27398415434541584"/>
    <n v="3729.2326235903424"/>
    <n v="6003.333333333333"/>
    <n v="33.113319794204372"/>
    <n v="4.9965561773568661"/>
    <n v="5"/>
  </r>
  <r>
    <x v="0"/>
    <s v="LAX"/>
    <s v="California"/>
    <s v="HNL"/>
    <s v="Hawaii"/>
    <s v="LAXHNL"/>
    <s v="737-900"/>
    <n v="176.61904761904762"/>
    <x v="187"/>
    <n v="2556"/>
    <n v="148.1904761904762"/>
    <n v="21"/>
    <n v="3112"/>
    <n v="21.428571428571427"/>
    <n v="450"/>
    <n v="735"/>
    <n v="1927"/>
    <n v="9480204"/>
    <n v="0.83904017255324881"/>
    <n v="3709"/>
    <n v="118.93212397179786"/>
    <n v="0.94339622641509435"/>
    <n v="477"/>
    <n v="0.82399103139013452"/>
    <n v="892"/>
    <n v="0.82385634886703718"/>
    <n v="2339"/>
    <n v="9202"/>
    <n v="5.9995653118887198"/>
    <n v="0.21780228334422161"/>
    <n v="252376"/>
    <n v="0.22909559443498492"/>
    <n v="265462"/>
    <n v="0.480508552832001"/>
    <n v="556784"/>
    <n v="1.164455498606675E-2"/>
    <n v="13493"/>
    <n v="1.3304117665841919E-2"/>
    <n v="15416"/>
    <n v="4.7644896736883803E-2"/>
    <n v="55208"/>
    <n v="1"/>
    <n v="494526"/>
    <n v="23548.857142857141"/>
    <n v="4158.0523704198367"/>
    <n v="0.39475329016952343"/>
    <n v="121731"/>
    <n v="5796.7142857142853"/>
    <n v="9.7171256446832444E-2"/>
    <n v="267337"/>
    <n v="12730.333333333334"/>
    <n v="0.21340063077381147"/>
    <n v="369153"/>
    <n v="0.29467482260983263"/>
    <n v="1"/>
    <n v="1158739"/>
    <n v="-1252747"/>
    <n v="-94008"/>
    <n v="267518.56"/>
    <n v="322166.12789115647"/>
    <n v="675826.55734302022"/>
    <n v="1265511.2452341765"/>
    <n v="15142.559999999998"/>
    <n v="56704.127891156473"/>
    <n v="119042.55734302022"/>
    <n v="-9.9162423087098134E-3"/>
    <n v="-8.9574059736720526E-3"/>
    <n v="9.5883633503776079E-4"/>
    <n v="7954272"/>
    <n v="0.83904017255324881"/>
    <n v="211699.23104113108"/>
    <n v="0.12222722211462959"/>
    <n v="0.13214346442333941"/>
    <n v="354.60507712082261"/>
    <n v="0.13873438072019664"/>
    <n v="4.7644896736883803E-2"/>
    <n v="-9089.9640587703179"/>
    <n v="-84918.035941229682"/>
    <n v="1.8256338174269124"/>
    <n v="1.0268842806697456"/>
    <n v="0.82137318970925588"/>
    <n v="297.6031390134529"/>
    <n v="0.31858166506866514"/>
    <n v="2247.8115337736094"/>
    <n v="5796.7142857142853"/>
    <n v="26.166185350712666"/>
    <n v="9.2895244215938302"/>
    <n v="5.9995653118887198"/>
  </r>
  <r>
    <x v="3"/>
    <s v="YVR"/>
    <s v="British Columbia"/>
    <s v="SEA"/>
    <s v="Washington"/>
    <s v="YVRSEA"/>
    <s v="E175"/>
    <n v="71.371134020618555"/>
    <x v="200"/>
    <n v="127"/>
    <n v="60.453608247422679"/>
    <n v="97"/>
    <n v="5864"/>
    <n v="9.9484536082474229"/>
    <n v="965"/>
    <n v="1563"/>
    <n v="3336"/>
    <n v="879221"/>
    <n v="0.84703163368481871"/>
    <n v="6923"/>
    <n v="72.259460578270279"/>
    <n v="1"/>
    <n v="965"/>
    <n v="0.89982728842832471"/>
    <n v="1737"/>
    <n v="0.79033404406538732"/>
    <n v="4221"/>
    <n v="154"/>
    <n v="4.9870129870129869"/>
    <n v="0.25223602889972147"/>
    <n v="139089"/>
    <n v="0.25106088962395545"/>
    <n v="138441"/>
    <n v="0.45297266713091922"/>
    <n v="249780"/>
    <n v="3.6287865598885791E-2"/>
    <n v="20010"/>
    <n v="6.0497910863509747E-3"/>
    <n v="3336"/>
    <n v="1.3927576601671309E-3"/>
    <n v="768"/>
    <n v="1"/>
    <n v="116020"/>
    <n v="1196.0824742268042"/>
    <n v="1605.6029075158817"/>
    <n v="0.20147712847336186"/>
    <n v="261711"/>
    <n v="2698.0515463917527"/>
    <n v="0.45448009627557318"/>
    <n v="132477"/>
    <n v="1365.7422680412371"/>
    <n v="0.23005590026517461"/>
    <n v="65639"/>
    <n v="0.11398687498589034"/>
    <n v="1"/>
    <n v="551424"/>
    <n v="551424"/>
    <n v="-24423"/>
    <n v="139089"/>
    <n v="153852.85796545105"/>
    <n v="316043.57913669065"/>
    <n v="608985.43710214179"/>
    <n v="0"/>
    <n v="15411.857965451054"/>
    <n v="66263.579136690649"/>
    <n v="-2.7777998933146503E-2"/>
    <n v="-2.6820316148629304E-2"/>
    <n v="9.576827845171991E-4"/>
    <n v="744728"/>
    <n v="0.84703163368481871"/>
    <n v="99444.867667121463"/>
    <n v="0.62717337279250607"/>
    <n v="0.65495137172565254"/>
    <n v="93.904502046384721"/>
    <n v="0.73940552792428915"/>
    <n v="1.3927576601671309E-3"/>
    <n v="-842.01481548599691"/>
    <n v="-23580.985184514004"/>
    <n v="1.8923165842314542"/>
    <n v="1.0463891634436573"/>
    <n v="0.77690986006041551"/>
    <n v="79.701208981001727"/>
    <n v="0.11903544278087279"/>
    <n v="1833.3516322959961"/>
    <n v="2698.0515463917527"/>
    <n v="81.152003531056124"/>
    <n v="3.9812414733969987"/>
    <n v="4.9870129870129869"/>
  </r>
  <r>
    <x v="4"/>
    <s v="HNL"/>
    <s v="Hawaii"/>
    <s v="LAX"/>
    <s v="California"/>
    <s v="HNLLAX"/>
    <s v="737-900"/>
    <n v="165.28571428571428"/>
    <x v="185"/>
    <n v="2556"/>
    <n v="155.42857142857142"/>
    <n v="7"/>
    <n v="1088"/>
    <n v="21.428571428571427"/>
    <n v="150"/>
    <n v="252"/>
    <n v="686"/>
    <n v="2957292"/>
    <n v="0.94036300777873816"/>
    <n v="1157"/>
    <n v="34.80686526788071"/>
    <n v="1"/>
    <n v="150"/>
    <n v="0.9"/>
    <n v="280"/>
    <n v="0.94230769230769229"/>
    <n v="728"/>
    <n v="582"/>
    <n v="5"/>
    <n v="0.21873185138491261"/>
    <n v="74950"/>
    <n v="0.23443268341227524"/>
    <n v="80330"/>
    <n v="0.51633849593033265"/>
    <n v="176927"/>
    <n v="1.1994501790420158E-2"/>
    <n v="4110"/>
    <n v="1.001001001001001E-2"/>
    <n v="3430"/>
    <n v="8.4924574720493095E-3"/>
    <n v="2910"/>
    <n v="1"/>
    <n v="128178"/>
    <n v="18311.142857142859"/>
    <n v="3682.5493767828862"/>
    <n v="0.35623504431468567"/>
    <n v="34057"/>
    <n v="4865.2857142857147"/>
    <n v="9.4651944204350594E-2"/>
    <n v="113975"/>
    <n v="16282.142857142857"/>
    <n v="0.31676176235989251"/>
    <n v="83603"/>
    <n v="0.23235124912107122"/>
    <n v="1"/>
    <n v="342657"/>
    <n v="342657"/>
    <n v="-17156"/>
    <n v="74950"/>
    <n v="89255.555555555547"/>
    <n v="187759.26530612246"/>
    <n v="351964.82086167799"/>
    <n v="0"/>
    <n v="8925.5555555555475"/>
    <n v="10832.265306122456"/>
    <n v="-5.8012533087703211E-3"/>
    <n v="-4.8468173459426493E-3"/>
    <n v="9.5443596282767176E-4"/>
    <n v="2780928"/>
    <n v="0.94036300777873816"/>
    <n v="21546.454963235301"/>
    <n v="0.11586850402327535"/>
    <n v="0.12166975733204567"/>
    <n v="312.26746323529414"/>
    <n v="0.12217036902789286"/>
    <n v="8.4924574720493095E-3"/>
    <n v="-2822.5458373825718"/>
    <n v="-14333.454162617429"/>
    <n v="1.7417272965349919"/>
    <n v="1.0000449375582952"/>
    <n v="0.84715428983987451"/>
    <n v="286.89285714285717"/>
    <n v="0.24398450929063173"/>
    <n v="3274.4976924185858"/>
    <n v="4865.2857142857147"/>
    <n v="31.258201266518281"/>
    <n v="6.930147058823529"/>
    <n v="5"/>
  </r>
  <r>
    <x v="1"/>
    <s v="HNL"/>
    <s v="Hawaii"/>
    <s v="SFO"/>
    <s v="California"/>
    <s v="HNLSFO"/>
    <s v="A330-200"/>
    <n v="272.69230769230768"/>
    <x v="221"/>
    <n v="2399"/>
    <n v="250.76923076923077"/>
    <n v="13"/>
    <n v="3260"/>
    <n v="30.76923076923077"/>
    <n v="400"/>
    <n v="638"/>
    <n v="2222"/>
    <n v="8504455"/>
    <n v="0.91960507757404797"/>
    <n v="3545"/>
    <n v="63.998155564924105"/>
    <n v="0.8714596949891068"/>
    <n v="459"/>
    <n v="0.74707259953161598"/>
    <n v="854"/>
    <n v="0.99596593455849391"/>
    <n v="2231"/>
    <n v="102408"/>
    <n v="5.9999902351378802"/>
    <n v="0.12390367646668056"/>
    <n v="209831"/>
    <n v="0.12351690373964939"/>
    <n v="209176"/>
    <n v="0.37269538075265385"/>
    <n v="631160"/>
    <n v="9.1868856292378932E-3"/>
    <n v="15558"/>
    <n v="7.8706773719058928E-3"/>
    <n v="13329"/>
    <n v="0.36282647603987245"/>
    <n v="614447"/>
    <n v="1.0000000000000002"/>
    <n v="317441"/>
    <n v="24418.538461538461"/>
    <n v="4960.1585732883532"/>
    <n v="0.30723555651910489"/>
    <n v="103208"/>
    <n v="7939.0769230769229"/>
    <n v="9.9889955353038129E-2"/>
    <n v="326379"/>
    <n v="25106.076923076922"/>
    <n v="0.31588620783436588"/>
    <n v="286189"/>
    <n v="0.2769882802934911"/>
    <n v="1"/>
    <n v="1693501"/>
    <n v="-1033217"/>
    <n v="660284"/>
    <n v="240781.07249999998"/>
    <n v="279994.20689655171"/>
    <n v="633716.45364536461"/>
    <n v="1154491.7330419163"/>
    <n v="30950.07249999998"/>
    <n v="70818.20689655171"/>
    <n v="2556.4536453646142"/>
    <n v="7.7639778210361513E-2"/>
    <n v="7.8583398873268526E-2"/>
    <n v="9.4362066290701319E-4"/>
    <n v="7820740"/>
    <n v="0.91960507757404797"/>
    <n v="94334.475460122572"/>
    <n v="0.19913104367064086"/>
    <n v="0.12149126546027934"/>
    <n v="330.99815950920248"/>
    <n v="0.13797338870746248"/>
    <n v="0.36282647603987245"/>
    <n v="-8024.9794647627923"/>
    <n v="668308.97946476284"/>
    <n v="1.5427384759157707"/>
    <n v="0.82658844386005748"/>
    <n v="0.95471829157246613"/>
    <n v="244.93676814988291"/>
    <n v="0.1689925190478187"/>
    <n v="5099.818848199443"/>
    <n v="7939.0769230769229"/>
    <n v="50.938968025302437"/>
    <n v="8.8610429447852752"/>
    <n v="5.9999902351378802"/>
  </r>
  <r>
    <x v="5"/>
    <s v="YVR"/>
    <s v="British Columbia"/>
    <s v="SFO"/>
    <s v="California"/>
    <s v="YVRSFO"/>
    <s v="737-800"/>
    <n v="169.15094339622641"/>
    <x v="153"/>
    <n v="800"/>
    <n v="133.03773584905662"/>
    <n v="53"/>
    <n v="7051"/>
    <n v="15.132075471698114"/>
    <n v="802"/>
    <n v="1528"/>
    <n v="4721"/>
    <n v="7172000"/>
    <n v="0.78650306748466259"/>
    <n v="8965"/>
    <n v="55.893423799582465"/>
    <n v="0.72057502246181493"/>
    <n v="1113"/>
    <n v="0.72075471698113203"/>
    <n v="2120"/>
    <n v="0.82362177250523383"/>
    <n v="5732"/>
    <n v="260"/>
    <n v="4.9923076923076923"/>
    <n v="0.1731946016421903"/>
    <n v="223566"/>
    <n v="0.23569745831580594"/>
    <n v="304247"/>
    <n v="0.55719196149475103"/>
    <n v="719244"/>
    <n v="2.1939253368163446E-2"/>
    <n v="28320"/>
    <n v="1.0971176066381736E-2"/>
    <n v="14162"/>
    <n v="1.0055491127074912E-3"/>
    <n v="1298"/>
    <n v="1"/>
    <n v="205830"/>
    <n v="3883.5849056603774"/>
    <n v="3682.5441350318138"/>
    <n v="0.25703046953046954"/>
    <n v="277695"/>
    <n v="5239.5283018867922"/>
    <n v="0.34677197802197801"/>
    <n v="183023"/>
    <n v="3453.2641509433961"/>
    <n v="0.2285501998001998"/>
    <n v="134252"/>
    <n v="0.16764735264735264"/>
    <n v="1"/>
    <n v="1290837"/>
    <n v="1290837"/>
    <n v="490037"/>
    <n v="310260.54613466334"/>
    <n v="422122.80104712048"/>
    <n v="873269.77504765929"/>
    <n v="1605653.1222294429"/>
    <n v="86694.546134663338"/>
    <n v="117875.80104712048"/>
    <n v="154025.77504765929"/>
    <n v="6.832640825432236E-2"/>
    <n v="6.9269794279192248E-2"/>
    <n v="9.4338602486988832E-4"/>
    <n v="5640800"/>
    <n v="0.78650306748466259"/>
    <n v="350046.46801872062"/>
    <n v="0.17998284997211378"/>
    <n v="0.1116564417177914"/>
    <n v="182.88739185931072"/>
    <n v="0.22860923982413842"/>
    <n v="1.0055491127074912E-3"/>
    <n v="-6765.9645703668511"/>
    <n v="496802.96457036684"/>
    <n v="1.4440245661555375"/>
    <n v="1.0317023815966653"/>
    <n v="0.90205715437612644"/>
    <n v="143.51273584905661"/>
    <n v="0.10400383627057483"/>
    <n v="3274.4997095949457"/>
    <n v="5239.5283018867922"/>
    <n v="126.15079772681008"/>
    <n v="6.0249609984399379"/>
    <n v="4.9923076923076923"/>
  </r>
  <r>
    <x v="5"/>
    <s v="SEA"/>
    <s v="Washington"/>
    <s v="ANC"/>
    <s v="Alaska"/>
    <s v="SEAANC"/>
    <s v="737-700"/>
    <n v="124"/>
    <x v="164"/>
    <n v="1448"/>
    <n v="100.79310344827586"/>
    <n v="29"/>
    <n v="2923"/>
    <n v="16.310344827586206"/>
    <n v="473"/>
    <n v="863"/>
    <n v="1587"/>
    <n v="5207008"/>
    <n v="0.81284760845383763"/>
    <n v="3596"/>
    <n v="106.60719981455725"/>
    <n v="0.95943204868154153"/>
    <n v="493"/>
    <n v="0.95995550611790881"/>
    <n v="899"/>
    <n v="0.72005444646098005"/>
    <n v="2204"/>
    <n v="12839"/>
    <n v="5"/>
    <n v="0.26090501028809093"/>
    <n v="213784"/>
    <n v="0.24647117259828605"/>
    <n v="201957"/>
    <n v="0.39103410569274366"/>
    <n v="320411"/>
    <n v="1.1624444406476005E-2"/>
    <n v="9525"/>
    <n v="1.1620783164143257E-2"/>
    <n v="9522"/>
    <n v="7.8344483850260077E-2"/>
    <n v="64195"/>
    <n v="1"/>
    <n v="392585"/>
    <n v="13537.413793103447"/>
    <n v="3682.5373960004567"/>
    <n v="0.34147417057138657"/>
    <n v="151946"/>
    <n v="5239.5172413793107"/>
    <n v="0.13216407738869265"/>
    <n v="349085"/>
    <n v="12037.413793103447"/>
    <n v="0.30363745643341566"/>
    <n v="256061"/>
    <n v="0.22272429560650514"/>
    <n v="1"/>
    <n v="819394"/>
    <n v="819394"/>
    <n v="-330283"/>
    <n v="222823.49260042285"/>
    <n v="210381.62572421785"/>
    <n v="444981.62822936359"/>
    <n v="878186.74655400426"/>
    <n v="9039.4926004228473"/>
    <n v="8424.6257242178544"/>
    <n v="124570.62822936359"/>
    <n v="-6.3430476772841526E-2"/>
    <n v="-6.2489869444953314E-2"/>
    <n v="9.4060732788821266E-4"/>
    <n v="4232504"/>
    <n v="0.81284760845383763"/>
    <n v="173879.20868970233"/>
    <n v="0.15736369139436698"/>
    <n v="0.22079416816720851"/>
    <n v="258.36435169346561"/>
    <n v="0.17842841967780773"/>
    <n v="7.8344483850260077E-2"/>
    <n v="-4897.7498811725618"/>
    <n v="-325385.25011882745"/>
    <n v="2.1182658568594852"/>
    <n v="1.0973657614188375"/>
    <n v="0.71014660301848409"/>
    <n v="224.64627363737486"/>
    <n v="0.31250045765529161"/>
    <n v="3274.4974130005462"/>
    <n v="5239.5172413793107"/>
    <n v="27.418410811695136"/>
    <n v="6.5162504276428326"/>
    <n v="5"/>
  </r>
  <r>
    <x v="3"/>
    <s v="LAX"/>
    <s v="California"/>
    <s v="HNL"/>
    <s v="Hawaii"/>
    <s v="LAXHNL"/>
    <s v="757-300"/>
    <n v="234"/>
    <x v="216"/>
    <n v="2556"/>
    <n v="201"/>
    <n v="15"/>
    <n v="3015"/>
    <n v="27.266666666666666"/>
    <n v="409"/>
    <n v="855"/>
    <n v="1751"/>
    <n v="8971560"/>
    <n v="0.85897435897435892"/>
    <n v="3510"/>
    <n v="85.975029377203285"/>
    <n v="0.90888888888888886"/>
    <n v="450"/>
    <n v="1"/>
    <n v="855"/>
    <n v="0.79410430839002266"/>
    <n v="2205"/>
    <n v="19329"/>
    <n v="5"/>
    <n v="0.19631427529142553"/>
    <n v="189426"/>
    <n v="0.25448641948695838"/>
    <n v="245557"/>
    <n v="0.42727005156946957"/>
    <n v="412278"/>
    <n v="1.0881821347438937E-2"/>
    <n v="10500"/>
    <n v="1.0888039531066046E-2"/>
    <n v="10506"/>
    <n v="0.10015939277364154"/>
    <n v="96645"/>
    <n v="1"/>
    <n v="330530"/>
    <n v="22035.333333333332"/>
    <n v="3844.4883635903902"/>
    <n v="0.33405764877102201"/>
    <n v="93647"/>
    <n v="6243.1333333333332"/>
    <n v="9.4646466688227682E-2"/>
    <n v="359183"/>
    <n v="23945.533333333333"/>
    <n v="0.36301645375161706"/>
    <n v="206080"/>
    <n v="0.20827943078913325"/>
    <n v="1"/>
    <n v="964912"/>
    <n v="964912"/>
    <n v="-24528"/>
    <n v="208414.91442542788"/>
    <n v="245557"/>
    <n v="519173.60936607653"/>
    <n v="973145.52379150444"/>
    <n v="18988.91442542788"/>
    <n v="0"/>
    <n v="106895.60936607653"/>
    <n v="-2.7339726870243301E-3"/>
    <n v="-1.7985387618095075E-3"/>
    <n v="9.3543392521482256E-4"/>
    <n v="7706340"/>
    <n v="0.85897435897435892"/>
    <n v="142551.29850746272"/>
    <n v="0.10755230974323306"/>
    <n v="0.11028628243025738"/>
    <n v="287.98242122719734"/>
    <n v="0.11266917888388002"/>
    <n v="0.10015939277364154"/>
    <n v="-8392.301586100295"/>
    <n v="-16135.698413899705"/>
    <n v="1.7438815193901291"/>
    <n v="1.189805862966852"/>
    <n v="0.77458925325976591"/>
    <n v="287.20116959064325"/>
    <n v="0.21357388031240154"/>
    <n v="4177.7595495098394"/>
    <n v="6243.1333333333332"/>
    <n v="35.068321835310037"/>
    <n v="6.9671641791044774"/>
    <n v="5"/>
  </r>
  <r>
    <x v="1"/>
    <s v="HNL"/>
    <s v="Hawaii"/>
    <s v="SFO"/>
    <s v="California"/>
    <s v="HNLSFO"/>
    <s v="777-200"/>
    <n v="369.11764705882354"/>
    <x v="212"/>
    <n v="2399"/>
    <n v="331.23529411764707"/>
    <n v="17"/>
    <n v="5631"/>
    <n v="39.294117647058826"/>
    <n v="668"/>
    <n v="1250"/>
    <n v="3714"/>
    <n v="15053725"/>
    <n v="0.89737051792828681"/>
    <n v="6275"/>
    <n v="86.585739881956144"/>
    <n v="0.82367447595561039"/>
    <n v="811"/>
    <n v="0.82345191040843213"/>
    <n v="1518"/>
    <n v="0.94120628484541302"/>
    <n v="3946"/>
    <n v="103994"/>
    <n v="5.9999711521818568"/>
    <n v="0.13039709705763466"/>
    <n v="339695"/>
    <n v="0.16797750242698786"/>
    <n v="437595"/>
    <n v="0.4435796813995419"/>
    <n v="1155561"/>
    <n v="9.9758894253192121E-3"/>
    <n v="25988"/>
    <n v="8.5529010422324674E-3"/>
    <n v="22281"/>
    <n v="0.23951692864828386"/>
    <n v="623961"/>
    <n v="1"/>
    <n v="422667"/>
    <n v="24862.764705882353"/>
    <n v="4881.4851103221999"/>
    <n v="0.31181354351713597"/>
    <n v="136341"/>
    <n v="8020.0588235294117"/>
    <n v="0.10058265806573458"/>
    <n v="376597"/>
    <n v="22152.764705882353"/>
    <n v="0.27782638589698949"/>
    <n v="419907"/>
    <n v="0.30977741252014002"/>
    <n v="1"/>
    <n v="2605081"/>
    <n v="-1355512"/>
    <n v="1249569"/>
    <n v="412414.13922155689"/>
    <n v="531415.36800000002"/>
    <n v="1227744.6704361874"/>
    <n v="2171574.1776577444"/>
    <n v="72719.139221556892"/>
    <n v="93820.368000000017"/>
    <n v="72183.670436187414"/>
    <n v="8.3007295536486822E-2"/>
    <n v="8.3940123780806425E-2"/>
    <n v="9.3282824431960287E-4"/>
    <n v="13508769"/>
    <n v="0.89737051792828681"/>
    <n v="226574.54803764867"/>
    <n v="0.17305225118699857"/>
    <n v="9.0044955650511752E-2"/>
    <n v="351.82383235659739"/>
    <n v="0.14665436946919441"/>
    <n v="0.23951692864828386"/>
    <n v="-14042.539862220254"/>
    <n v="1263611.5398622202"/>
    <n v="1.3598269813937083"/>
    <n v="0.93587087801935731"/>
    <n v="0.95071675754088136"/>
    <n v="288.27075098814231"/>
    <n v="0.16118769435576091"/>
    <n v="4349.411352416937"/>
    <n v="8020.0588235294117"/>
    <n v="65.033803576395385"/>
    <n v="8.5720120760078142"/>
    <n v="5.9999711521818568"/>
  </r>
  <r>
    <x v="3"/>
    <s v="SFO"/>
    <s v="California"/>
    <s v="SEA"/>
    <s v="Washington"/>
    <s v="SFOSEA"/>
    <s v="737-800"/>
    <n v="162.46774193548387"/>
    <x v="171"/>
    <n v="679"/>
    <n v="124.8225806451613"/>
    <n v="62"/>
    <n v="7739"/>
    <n v="20"/>
    <n v="1240"/>
    <n v="1838"/>
    <n v="4661"/>
    <n v="6839567"/>
    <n v="0.76829147225255634"/>
    <n v="10073"/>
    <n v="133.32197282929712"/>
    <n v="0.95238095238095233"/>
    <n v="1302"/>
    <n v="0.74112903225806448"/>
    <n v="2480"/>
    <n v="0.740899697981243"/>
    <n v="6291"/>
    <n v="10969"/>
    <n v="4.9998176679733799"/>
    <n v="0.24101338574566758"/>
    <n v="372042"/>
    <n v="0.22081654149853239"/>
    <n v="340865"/>
    <n v="0.4724514578044216"/>
    <n v="729303"/>
    <n v="1.8112832060490122E-2"/>
    <n v="27960"/>
    <n v="1.2077812622881897E-2"/>
    <n v="18644"/>
    <n v="3.5527970268006429E-2"/>
    <n v="54843"/>
    <n v="1"/>
    <n v="490964"/>
    <n v="7918.7741935483873"/>
    <n v="3682.5437666499342"/>
    <n v="0.31219771513017247"/>
    <n v="324851"/>
    <n v="5239.5322580645161"/>
    <n v="0.20656858742749296"/>
    <n v="436563"/>
    <n v="7041.3387096774195"/>
    <n v="0.27760481646388224"/>
    <n v="320228"/>
    <n v="0.20362888097845233"/>
    <n v="1"/>
    <n v="1543657"/>
    <n v="1543657"/>
    <n v="-28949"/>
    <n v="390644.10000000003"/>
    <n v="459926.65941240481"/>
    <n v="984347.81656296935"/>
    <n v="1834918.5759753743"/>
    <n v="18602.100000000035"/>
    <n v="119061.65941240481"/>
    <n v="255044.81656296935"/>
    <n v="-4.2325778810266791E-3"/>
    <n v="-3.3064945061689736E-3"/>
    <n v="9.2608337485770549E-4"/>
    <n v="5254781"/>
    <n v="0.76829147225255634"/>
    <n v="449010.45044579403"/>
    <n v="0.22569513537918409"/>
    <n v="0.22992771326021078"/>
    <n v="192.3780850239049"/>
    <n v="0.28332560386436656"/>
    <n v="3.5527970268006429E-2"/>
    <n v="-6334.0092899253905"/>
    <n v="-22614.99071007461"/>
    <n v="1.9957738023476965"/>
    <n v="0.95997751462752845"/>
    <n v="0.80968975887252093"/>
    <n v="137.44556451612902"/>
    <n v="0.20744763895088092"/>
    <n v="3274.5014999062969"/>
    <n v="5239.5322580645161"/>
    <n v="58.047445861822538"/>
    <n v="6.0219666623594783"/>
    <n v="4.9998176679733799"/>
  </r>
  <r>
    <x v="1"/>
    <s v="HNL"/>
    <s v="Hawaii"/>
    <s v="LAX"/>
    <s v="California"/>
    <s v="HNLLAX"/>
    <s v="757-300"/>
    <n v="230.58823529411765"/>
    <x v="222"/>
    <n v="2556"/>
    <n v="200.29411764705881"/>
    <n v="17"/>
    <n v="3405"/>
    <n v="29.588235294117649"/>
    <n v="503"/>
    <n v="652"/>
    <n v="2251"/>
    <n v="10019520"/>
    <n v="0.86862244897959184"/>
    <n v="3920"/>
    <n v="89.694614344154132"/>
    <n v="1"/>
    <n v="503"/>
    <n v="0.68272251308900522"/>
    <n v="955"/>
    <n v="0.91429731925264013"/>
    <n v="2462"/>
    <n v="8750"/>
    <n v="5.999657142857143"/>
    <n v="0.21194944186880993"/>
    <n v="244539"/>
    <n v="0.18540494955194359"/>
    <n v="213913"/>
    <n v="0.5376408112252018"/>
    <n v="620309"/>
    <n v="1.3651007444349394E-2"/>
    <n v="15750"/>
    <n v="5.8530319537581877E-3"/>
    <n v="6753"/>
    <n v="4.5500757955937145E-2"/>
    <n v="52497"/>
    <n v="1"/>
    <n v="452812"/>
    <n v="26636"/>
    <n v="5048.3744571617317"/>
    <n v="0.37184040520332839"/>
    <n v="143765"/>
    <n v="8456.7647058823532"/>
    <n v="0.1180570211347237"/>
    <n v="290941"/>
    <n v="17114.176470588234"/>
    <n v="0.2389150891104069"/>
    <n v="330241"/>
    <n v="0.27118748455154101"/>
    <n v="1"/>
    <n v="1153761"/>
    <n v="-1217759"/>
    <n v="-63998"/>
    <n v="244539"/>
    <n v="313323.4892638037"/>
    <n v="678454.35717458907"/>
    <n v="1236316.8464383928"/>
    <n v="0"/>
    <n v="99410.489263803698"/>
    <n v="58145.357174589066"/>
    <n v="-6.3873319280763948E-3"/>
    <n v="-5.4623384187102494E-3"/>
    <n v="9.2499350936614544E-4"/>
    <n v="8703180"/>
    <n v="0.86862244897959184"/>
    <n v="166564.15859030839"/>
    <n v="0.11515132461435279"/>
    <n v="0.12153865654242918"/>
    <n v="323.42555066079296"/>
    <n v="0.12653581794240726"/>
    <n v="4.5500757955937145E-2"/>
    <n v="-9267.9909669642802"/>
    <n v="-54730.00903303572"/>
    <n v="1.7666111886554012"/>
    <n v="0.81394420730421924"/>
    <n v="0.9155474630913093"/>
    <n v="223.99267015706806"/>
    <n v="0.28622999043996111"/>
    <n v="3243.6841623920996"/>
    <n v="8456.7647058823532"/>
    <n v="37.962145496664611"/>
    <n v="6.6088105726872248"/>
    <n v="5.999657142857143"/>
  </r>
  <r>
    <x v="2"/>
    <s v="ANC"/>
    <s v="Alaska"/>
    <s v="SEA"/>
    <s v="Washington"/>
    <s v="ANCSEA"/>
    <s v="737-Max 9"/>
    <n v="179.3235294117647"/>
    <x v="224"/>
    <n v="1448"/>
    <n v="143.6764705882353"/>
    <n v="34"/>
    <n v="4885"/>
    <n v="23.176470588235293"/>
    <n v="788"/>
    <n v="1473"/>
    <n v="2624"/>
    <n v="8828456"/>
    <n v="0.80121371166147282"/>
    <n v="6097"/>
    <n v="117.50769728929595"/>
    <n v="1"/>
    <n v="788"/>
    <n v="1"/>
    <n v="1473"/>
    <n v="0.68404588112617315"/>
    <n v="3836"/>
    <n v="27772"/>
    <n v="5.9998559700417688"/>
    <n v="0.21722609996014852"/>
    <n v="330324"/>
    <n v="0.25907541926260286"/>
    <n v="393962"/>
    <n v="0.39513404171648103"/>
    <n v="600859"/>
    <n v="1.2083680225377898E-2"/>
    <n v="18375"/>
    <n v="6.9036448982866495E-3"/>
    <n v="10498"/>
    <n v="0.10957711393710305"/>
    <n v="166628"/>
    <n v="1"/>
    <n v="516718"/>
    <n v="15197.588235294117"/>
    <n v="4397.3119371735747"/>
    <n v="0.37339998944948727"/>
    <n v="225281"/>
    <n v="6625.911764705882"/>
    <n v="0.16279657961048374"/>
    <n v="278103"/>
    <n v="8179.5"/>
    <n v="0.20096775662135005"/>
    <n v="363717"/>
    <n v="0.26283567431867894"/>
    <n v="1"/>
    <n v="1520646"/>
    <n v="-1383819"/>
    <n v="136827"/>
    <n v="330324"/>
    <n v="393962"/>
    <n v="878389.91006097558"/>
    <n v="1602675.9100609757"/>
    <n v="0"/>
    <n v="0"/>
    <n v="277530.91006097558"/>
    <n v="1.5498406516382932E-2"/>
    <n v="1.6422993309965279E-2"/>
    <n v="9.2458679358234722E-4"/>
    <n v="7073480"/>
    <n v="0.80121371166147282"/>
    <n v="335940.59692937578"/>
    <n v="0.1722437082996166"/>
    <n v="0.15674530178323368"/>
    <n v="277.17871033776868"/>
    <n v="0.19142176128298941"/>
    <n v="0.10957711393710305"/>
    <n v="-8162.6738253228114"/>
    <n v="144989.67382532282"/>
    <n v="1.9287089873681671"/>
    <n v="1.2305644923761778"/>
    <n v="0.72068712739410168"/>
    <n v="267.45553292600135"/>
    <n v="0.23918584601544343"/>
    <n v="2366.679004144974"/>
    <n v="6625.911764705882"/>
    <n v="41.571744768118997"/>
    <n v="5.910542476970317"/>
    <n v="5.9998559700417688"/>
  </r>
  <r>
    <x v="4"/>
    <s v="SFO"/>
    <s v="California"/>
    <s v="YVR"/>
    <s v="British Columbia"/>
    <s v="SFOYVR"/>
    <s v="737-800"/>
    <n v="168.69696969696969"/>
    <x v="165"/>
    <n v="800"/>
    <n v="126.72727272727273"/>
    <n v="66"/>
    <n v="8364"/>
    <n v="14.454545454545455"/>
    <n v="954"/>
    <n v="1818"/>
    <n v="5593"/>
    <n v="8907200"/>
    <n v="0.7512125022453745"/>
    <n v="11134"/>
    <n v="70.262787456445992"/>
    <n v="0.68831168831168832"/>
    <n v="1386"/>
    <n v="0.6886363636363636"/>
    <n v="2640"/>
    <n v="0.78685987619583564"/>
    <n v="7108"/>
    <n v="1613"/>
    <n v="4.9987600743955358"/>
    <n v="0.17986294548528822"/>
    <n v="294018"/>
    <n v="0.20983337391217108"/>
    <n v="343010"/>
    <n v="0.57458043724819197"/>
    <n v="939254"/>
    <n v="2.0526978401862631E-2"/>
    <n v="33555"/>
    <n v="1.0263795071567612E-2"/>
    <n v="16778"/>
    <n v="4.9324698809184442E-3"/>
    <n v="8063"/>
    <n v="1"/>
    <n v="258746"/>
    <n v="3920.3939393939395"/>
    <n v="3682.5467557829197"/>
    <n v="0.25787027255440526"/>
    <n v="345809"/>
    <n v="5239.530303030303"/>
    <n v="0.34463860728964435"/>
    <n v="230076"/>
    <n v="3486"/>
    <n v="0.22929730634764339"/>
    <n v="168765"/>
    <n v="0.168193813808307"/>
    <n v="1"/>
    <n v="1634678"/>
    <n v="1634678"/>
    <n v="631282"/>
    <n v="427158.22641509434"/>
    <n v="498100.33003300335"/>
    <n v="1193673.7765063473"/>
    <n v="2118932.3329544449"/>
    <n v="133140.22641509434"/>
    <n v="155090.33003300335"/>
    <n v="254419.77650634735"/>
    <n v="7.0873226154122504E-2"/>
    <n v="7.1796296787063715E-2"/>
    <n v="9.2307063294121139E-4"/>
    <n v="6691200"/>
    <n v="0.7512125022453745"/>
    <n v="538704.39383070311"/>
    <n v="0.1835232171726244"/>
    <n v="0.11264999101850189"/>
    <n v="194.47812051649927"/>
    <n v="0.24309765064562408"/>
    <n v="4.9324698809184442E-3"/>
    <n v="-8221.974741734015"/>
    <n v="639503.97474173398"/>
    <n v="1.4984007767392975"/>
    <n v="0.91774104468232165"/>
    <n v="0.93336805929628652"/>
    <n v="129.92803030303031"/>
    <n v="0.10324051586918036"/>
    <n v="3274.5071513511743"/>
    <n v="5239.530303030303"/>
    <n v="119.03882983840654"/>
    <n v="6.0178144428503106"/>
    <n v="4.9987600743955358"/>
  </r>
  <r>
    <x v="2"/>
    <s v="SFO"/>
    <s v="California"/>
    <s v="LAX"/>
    <s v="California"/>
    <s v="SFOLAX"/>
    <s v="A320"/>
    <n v="156.36842105263159"/>
    <x v="213"/>
    <n v="337"/>
    <n v="134.80701754385964"/>
    <n v="57"/>
    <n v="7684"/>
    <n v="17.842105263157894"/>
    <n v="1017"/>
    <n v="1613"/>
    <n v="5054"/>
    <n v="3003681"/>
    <n v="0.86211152249523171"/>
    <n v="8913"/>
    <n v="80.263293382849426"/>
    <n v="0.89210526315789473"/>
    <n v="1140"/>
    <n v="0.76481744902797533"/>
    <n v="2109"/>
    <n v="0.89230225988700562"/>
    <n v="5664"/>
    <n v="4215"/>
    <n v="6"/>
    <n v="0.20906959736875319"/>
    <n v="225275"/>
    <n v="0.18899000660781504"/>
    <n v="203639"/>
    <n v="0.52217794326188482"/>
    <n v="562653"/>
    <n v="3.283954146218325E-2"/>
    <n v="35385"/>
    <n v="2.3452175010579928E-2"/>
    <n v="25270"/>
    <n v="2.3470736288783791E-2"/>
    <n v="25290"/>
    <n v="1"/>
    <n v="330063"/>
    <n v="5790.5789473684208"/>
    <n v="4112.2533861852162"/>
    <n v="0.30023495723378107"/>
    <n v="328250"/>
    <n v="5758.7719298245611"/>
    <n v="0.29858579941401686"/>
    <n v="191462"/>
    <n v="3358.9824561403507"/>
    <n v="0.17415943435615078"/>
    <n v="249574"/>
    <n v="0.22701980899605129"/>
    <n v="1"/>
    <n v="1077512"/>
    <n v="-1099349"/>
    <n v="-21837"/>
    <n v="252520.64896755162"/>
    <n v="266258.3081215127"/>
    <n v="630563.23545706377"/>
    <n v="1149342.1925461281"/>
    <n v="27245.64896755162"/>
    <n v="62619.308121512702"/>
    <n v="67910.235457063769"/>
    <n v="-7.2700796123156891E-3"/>
    <n v="-6.3485483864156693E-3"/>
    <n v="9.2153122590001978E-4"/>
    <n v="2589508"/>
    <n v="0.86211152249523171"/>
    <n v="168295.26782925567"/>
    <n v="0.35873050433784415"/>
    <n v="0.36600058395015983"/>
    <n v="136.93675169182717"/>
    <n v="0.40634050947129724"/>
    <n v="2.3470736288783791E-2"/>
    <n v="-2767.9858341425979"/>
    <n v="-19069.014165857403"/>
    <n v="1.7762741223049769"/>
    <n v="0.86793303318061865"/>
    <n v="0.89293374533799463"/>
    <n v="96.55713608345188"/>
    <n v="0.23162062232253561"/>
    <n v="2385.424170009343"/>
    <n v="5758.7719298245611"/>
    <n v="95.734920362013312"/>
    <n v="7.8936751691827176"/>
    <n v="6"/>
  </r>
  <r>
    <x v="0"/>
    <s v="BOI"/>
    <s v="Idaho"/>
    <s v="SFO"/>
    <s v="California"/>
    <s v="BOISFO"/>
    <s v="E175"/>
    <n v="75.033898305084747"/>
    <x v="180"/>
    <n v="522"/>
    <n v="62.610169491525426"/>
    <n v="59"/>
    <n v="3694"/>
    <n v="7.6949152542372881"/>
    <n v="454"/>
    <n v="817"/>
    <n v="2423"/>
    <n v="2310894"/>
    <n v="0.83442511859046764"/>
    <n v="4427"/>
    <n v="107.1002312295974"/>
    <n v="0.76559865092748736"/>
    <n v="593"/>
    <n v="0.76569821930646675"/>
    <n v="1067"/>
    <n v="0.87536127167630062"/>
    <n v="2768"/>
    <n v="214"/>
    <n v="5.9859813084112146"/>
    <n v="0.18582532861476239"/>
    <n v="117620"/>
    <n v="0.20756129929221437"/>
    <n v="131378"/>
    <n v="0.54717359706774515"/>
    <n v="346339"/>
    <n v="2.6791582406471184E-2"/>
    <n v="16958"/>
    <n v="3.0624368048533874E-2"/>
    <n v="19384"/>
    <n v="2.0238245702730029E-3"/>
    <n v="1281"/>
    <n v="1"/>
    <n v="267345"/>
    <n v="4531.2711864406783"/>
    <n v="2496.2130980546249"/>
    <n v="0.34844302292846197"/>
    <n v="193625"/>
    <n v="3281.7796610169494"/>
    <n v="0.25236035951494679"/>
    <n v="148234"/>
    <n v="2512.4406779661017"/>
    <n v="0.19320018351110971"/>
    <n v="158052"/>
    <n v="0.20599643404548157"/>
    <n v="1"/>
    <n v="632960"/>
    <n v="-767256"/>
    <n v="-134296"/>
    <n v="153631.40969162996"/>
    <n v="171579.34638922889"/>
    <n v="395652.64217911678"/>
    <n v="720863.39825997571"/>
    <n v="36011.40969162996"/>
    <n v="40201.346389228886"/>
    <n v="49313.642179116781"/>
    <n v="-5.8114305545819062E-2"/>
    <n v="-5.7193637582596608E-2"/>
    <n v="9.206679632224532E-4"/>
    <n v="1928268"/>
    <n v="0.83442511859046764"/>
    <n v="125343.99214943149"/>
    <n v="0.27390265412433457"/>
    <n v="0.33201695967015366"/>
    <n v="171.00135354629128"/>
    <n v="0.32758879989710976"/>
    <n v="2.0238245702730029E-3"/>
    <n v="-2127.5660722029766"/>
    <n v="-132168.43392779701"/>
    <n v="1.4752690089304812"/>
    <n v="0.91580490307192608"/>
    <n v="0.93063643284916164"/>
    <n v="123.12839737582006"/>
    <n v="0.24970298281092013"/>
    <n v="1384.0679735062531"/>
    <n v="3281.7796610169494"/>
    <n v="34.491055318834405"/>
    <n v="9.8381158635625336"/>
    <n v="5.9859813084112146"/>
  </r>
  <r>
    <x v="5"/>
    <s v="SEA"/>
    <s v="Washington"/>
    <s v="SFO"/>
    <s v="California"/>
    <s v="SEASFO"/>
    <s v="737-900"/>
    <n v="178.08695652173913"/>
    <x v="201"/>
    <n v="679"/>
    <n v="146.63043478260869"/>
    <n v="46"/>
    <n v="6745"/>
    <n v="22.108695652173914"/>
    <n v="1017"/>
    <n v="1517"/>
    <n v="4211"/>
    <n v="5562368"/>
    <n v="0.8233642578125"/>
    <n v="8192"/>
    <n v="97.857840819542957"/>
    <n v="0.96124763705103966"/>
    <n v="1058"/>
    <n v="0.76693629929221441"/>
    <n v="1978"/>
    <n v="0.81671838634600469"/>
    <n v="5156"/>
    <n v="21877"/>
    <n v="5"/>
    <n v="0.2005111374925094"/>
    <n v="265341"/>
    <n v="0.19460781683685691"/>
    <n v="257529"/>
    <n v="0.49289326944366568"/>
    <n v="652257"/>
    <n v="1.908831026136476E-2"/>
    <n v="25260"/>
    <n v="1.0240130338549243E-2"/>
    <n v="13551"/>
    <n v="8.265933562705402E-2"/>
    <n v="109385"/>
    <n v="1"/>
    <n v="360366"/>
    <n v="7834.04347826087"/>
    <n v="3682.545997152557"/>
    <n v="0.31150193713014301"/>
    <n v="241018"/>
    <n v="5239.521739130435"/>
    <n v="0.20833700705181066"/>
    <n v="320436"/>
    <n v="6966"/>
    <n v="0.27698627153015126"/>
    <n v="235046"/>
    <n v="0.20317478428789507"/>
    <n v="1"/>
    <n v="1323323"/>
    <n v="1323323"/>
    <n v="166457"/>
    <n v="276038.12979351031"/>
    <n v="335789.29597890569"/>
    <n v="798631.46331037756"/>
    <n v="1410458.8890827936"/>
    <n v="10697.129793510307"/>
    <n v="78260.295978905691"/>
    <n v="146374.46331037756"/>
    <n v="2.992556407630707E-2"/>
    <n v="3.0845300172918196E-2"/>
    <n v="9.1973609661112621E-4"/>
    <n v="4579855"/>
    <n v="0.8233642578125"/>
    <n v="260425.24625648628"/>
    <n v="0.23790640964423784"/>
    <n v="0.20798084556793078"/>
    <n v="179.97598220904374"/>
    <n v="0.26506035671435013"/>
    <n v="8.265933562705402E-2"/>
    <n v="-5115.9106322346424"/>
    <n v="171572.91063223465"/>
    <n v="1.7483317022583713"/>
    <n v="0.90762195551880986"/>
    <n v="0.8818830160966713"/>
    <n v="130.19666329625883"/>
    <n v="0.17761801162679103"/>
    <n v="3274.5051118684246"/>
    <n v="5239.521739130435"/>
    <n v="68.92651568348289"/>
    <n v="5.7540400296515939"/>
    <n v="5"/>
  </r>
  <r>
    <x v="3"/>
    <s v="SEA"/>
    <s v="Washington"/>
    <s v="YVR"/>
    <s v="British Columbia"/>
    <s v="SEAYVR"/>
    <s v="E175"/>
    <n v="71.731958762886592"/>
    <x v="206"/>
    <n v="127"/>
    <n v="60.793814432989691"/>
    <n v="97"/>
    <n v="5897"/>
    <n v="10"/>
    <n v="970"/>
    <n v="1423"/>
    <n v="3504"/>
    <n v="883666"/>
    <n v="0.84751365334866335"/>
    <n v="6958"/>
    <n v="68.017721438556364"/>
    <n v="1"/>
    <n v="970"/>
    <n v="0.81500572737686139"/>
    <n v="1746"/>
    <n v="0.82602545968882601"/>
    <n v="4242"/>
    <n v="811"/>
    <n v="5"/>
    <n v="0.28261699868605483"/>
    <n v="154650"/>
    <n v="0.21148852262489332"/>
    <n v="115728"/>
    <n v="0.45367657942972223"/>
    <n v="248255"/>
    <n v="3.840411398246002E-2"/>
    <n v="21015"/>
    <n v="6.4034268567470807E-3"/>
    <n v="3504"/>
    <n v="7.4103584201225493E-3"/>
    <n v="4055"/>
    <n v="1"/>
    <n v="109210"/>
    <n v="1125.8762886597938"/>
    <n v="1605.610974467214"/>
    <n v="0.19544959132941872"/>
    <n v="263067"/>
    <n v="2712.0309278350514"/>
    <n v="0.47080246902532918"/>
    <n v="124700"/>
    <n v="1285.5670103092784"/>
    <n v="0.22317154142274989"/>
    <n v="61786"/>
    <n v="0.1105763982225022"/>
    <n v="1"/>
    <n v="547207"/>
    <n v="547207"/>
    <n v="-11556"/>
    <n v="154650"/>
    <n v="141996.54813773718"/>
    <n v="300541.5839041096"/>
    <n v="597188.13204184687"/>
    <n v="0"/>
    <n v="26268.548137737176"/>
    <n v="52286.583904109604"/>
    <n v="-1.3077339175661392E-2"/>
    <n v="-1.2160876708981794E-2"/>
    <n v="9.1646246667959758E-4"/>
    <n v="748919"/>
    <n v="0.84751365334866335"/>
    <n v="97724.991012379178"/>
    <n v="0.61924641210593145"/>
    <n v="0.63232375128159279"/>
    <n v="92.106494827878578"/>
    <n v="0.72524799077069746"/>
    <n v="7.4103584201225493E-3"/>
    <n v="-809.84672208089466"/>
    <n v="-10746.153277919106"/>
    <n v="2.1389590370609683"/>
    <n v="0.88923896770841604"/>
    <n v="0.78514816040357527"/>
    <n v="66.281786941580762"/>
    <n v="0.1129115672862372"/>
    <n v="1833.3457422952256"/>
    <n v="2712.0309278350514"/>
    <n v="86.69799392393702"/>
    <n v="4.1578768865524847"/>
    <n v="5"/>
  </r>
  <r>
    <x v="1"/>
    <s v="LAX"/>
    <s v="California"/>
    <s v="SEA"/>
    <s v="Washington"/>
    <s v="LAXSEA"/>
    <s v="E175"/>
    <n v="76.422222222222217"/>
    <x v="225"/>
    <n v="954"/>
    <n v="53"/>
    <n v="45"/>
    <n v="2385"/>
    <n v="10.066666666666666"/>
    <n v="453"/>
    <n v="678"/>
    <n v="1255"/>
    <n v="3280806"/>
    <n v="0.69351555684792088"/>
    <n v="3439"/>
    <n v="125.90662334070795"/>
    <n v="1"/>
    <n v="453"/>
    <n v="0.83190184049079752"/>
    <n v="815"/>
    <n v="0.57780847145488035"/>
    <n v="2172"/>
    <n v="157"/>
    <n v="6"/>
    <n v="0.30561853257760907"/>
    <n v="117547"/>
    <n v="0.24695023659716084"/>
    <n v="94982"/>
    <n v="0.41235505173937914"/>
    <n v="158600"/>
    <n v="2.2840725911289064E-2"/>
    <n v="8785"/>
    <n v="9.7862825646092243E-3"/>
    <n v="3764"/>
    <n v="2.4491706099526805E-3"/>
    <n v="942"/>
    <n v="1"/>
    <n v="314290"/>
    <n v="6984.2222222222226"/>
    <n v="2496.2149858432763"/>
    <n v="0.38223911927748061"/>
    <n v="147874"/>
    <n v="3286.088888888889"/>
    <n v="0.17984418061038585"/>
    <n v="174263"/>
    <n v="3872.5111111111109"/>
    <n v="0.21193845061138314"/>
    <n v="185807"/>
    <n v="0.22597824950075041"/>
    <n v="1"/>
    <n v="384620"/>
    <n v="-822234"/>
    <n v="-437614"/>
    <n v="117547"/>
    <n v="114174.52802359882"/>
    <n v="274485.41832669318"/>
    <n v="506206.94635029201"/>
    <n v="0"/>
    <n v="19192.528023598818"/>
    <n v="115885.41832669318"/>
    <n v="-0.13338612523873708"/>
    <n v="-0.13247118782972306"/>
    <n v="9.1493740901402165E-4"/>
    <n v="2275290"/>
    <n v="0.69351555684792088"/>
    <n v="169558.32788259955"/>
    <n v="0.11723338716156945"/>
    <n v="0.2506195124003065"/>
    <n v="160.8712788259958"/>
    <n v="0.16862817487001655"/>
    <n v="2.4491706099526805E-3"/>
    <n v="-3001.7321411176003"/>
    <n v="-434612.26785888238"/>
    <n v="2.405176206053961"/>
    <n v="1.0802325327093862"/>
    <n v="0.67682581238462525"/>
    <n v="116.54233128834356"/>
    <n v="0.48309240289116528"/>
    <n v="1384.065392083766"/>
    <n v="3286.088888888889"/>
    <n v="18.942609504712888"/>
    <n v="5.2616352201257861"/>
    <n v="6"/>
  </r>
  <r>
    <x v="2"/>
    <s v="LAX"/>
    <s v="California"/>
    <s v="OGG"/>
    <s v="Hawaii"/>
    <s v="LAXOGG"/>
    <s v="A321"/>
    <n v="194.90322580645162"/>
    <x v="192"/>
    <n v="2486"/>
    <n v="146.16129032258064"/>
    <n v="31"/>
    <n v="4531"/>
    <n v="24.548387096774192"/>
    <n v="761"/>
    <n v="1431"/>
    <n v="2339"/>
    <n v="15020412"/>
    <n v="0.74991724594505127"/>
    <n v="6042"/>
    <n v="175.36471861471861"/>
    <n v="0.98193548387096774"/>
    <n v="775"/>
    <n v="0.9821551132463967"/>
    <n v="1457"/>
    <n v="0.61391076115485566"/>
    <n v="3810"/>
    <n v="7546"/>
    <n v="5.9996024383779485"/>
    <n v="0.25489406698365952"/>
    <n v="405213"/>
    <n v="0.28923761315593643"/>
    <n v="459810"/>
    <n v="0.40972969640775703"/>
    <n v="651360"/>
    <n v="1.0303629985198754E-2"/>
    <n v="16380"/>
    <n v="7.3565905175152274E-3"/>
    <n v="11695"/>
    <n v="2.8478402949933038E-2"/>
    <n v="45273"/>
    <n v="1"/>
    <n v="792475"/>
    <n v="25563.709677419356"/>
    <n v="4519.0104729166796"/>
    <n v="0.39516738671677099"/>
    <n v="215561"/>
    <n v="6953.5806451612907"/>
    <n v="0.1074894186542842"/>
    <n v="456482"/>
    <n v="14725.225806451614"/>
    <n v="0.22762459260323045"/>
    <n v="540898"/>
    <n v="0.26971860202571435"/>
    <n v="1"/>
    <n v="1589731"/>
    <n v="-2005416"/>
    <n v="-415685"/>
    <n v="412667.64126149804"/>
    <n v="468164.33962264151"/>
    <n v="1061001.1115861479"/>
    <n v="1941833.0924702873"/>
    <n v="7454.6412614980363"/>
    <n v="8354.3396226415061"/>
    <n v="409641.11158614792"/>
    <n v="-2.7674673637447494E-2"/>
    <n v="-2.676097056916284E-2"/>
    <n v="9.1370306828465406E-4"/>
    <n v="11264066"/>
    <n v="0.74991724594505127"/>
    <n v="515046.57647318486"/>
    <n v="0.10583804225876095"/>
    <n v="0.13351271589620844"/>
    <n v="340.86470977709115"/>
    <n v="0.13711372074701977"/>
    <n v="2.8478402949933038E-2"/>
    <n v="-13724.196531299596"/>
    <n v="-401960.80346870038"/>
    <n v="2.0833079990664545"/>
    <n v="1.2574498526815583"/>
    <n v="0.68118946597545083"/>
    <n v="315.58682223747428"/>
    <n v="0.3402449848433477"/>
    <n v="2603.0435517813835"/>
    <n v="6953.5806451612907"/>
    <n v="25.83758030573264"/>
    <n v="6.1962039284926069"/>
    <n v="5.9996024383779485"/>
  </r>
  <r>
    <x v="0"/>
    <s v="SFO"/>
    <s v="California"/>
    <s v="GEG"/>
    <s v="Washington"/>
    <s v="SFOGEG"/>
    <s v="E175"/>
    <n v="72"/>
    <x v="188"/>
    <n v="732"/>
    <n v="59.333333333333336"/>
    <n v="42"/>
    <n v="2492"/>
    <n v="9.1190476190476186"/>
    <n v="383"/>
    <n v="613"/>
    <n v="1497"/>
    <n v="2213568"/>
    <n v="0.82407407407407407"/>
    <n v="3024"/>
    <n v="86.595359628770296"/>
    <n v="0.91190476190476188"/>
    <n v="420"/>
    <n v="0.81084656084656082"/>
    <n v="756"/>
    <n v="0.81006493506493504"/>
    <n v="1848"/>
    <n v="26"/>
    <n v="5.884615384615385"/>
    <n v="0.26766493227946142"/>
    <n v="121302"/>
    <n v="0.22287978887256005"/>
    <n v="101006"/>
    <n v="0.46616620990057062"/>
    <n v="211260"/>
    <n v="2.3131782535206296E-2"/>
    <n v="10483"/>
    <n v="1.9819676689041586E-2"/>
    <n v="8982"/>
    <n v="3.3760972316002703E-4"/>
    <n v="153"/>
    <n v="0.99999999999999989"/>
    <n v="216161"/>
    <n v="5146.6904761904761"/>
    <n v="2496.2192076650608"/>
    <n v="0.35963178507375276"/>
    <n v="137254"/>
    <n v="3267.9523809523807"/>
    <n v="0.22835248277215994"/>
    <n v="119854"/>
    <n v="2853.6666666666665"/>
    <n v="0.19940372207858756"/>
    <n v="127793"/>
    <n v="0.21261201007549971"/>
    <n v="1"/>
    <n v="453186"/>
    <n v="-601062"/>
    <n v="-147876"/>
    <n v="133020.46997389034"/>
    <n v="124568.57422512236"/>
    <n v="260793.90781563128"/>
    <n v="518382.95201464393"/>
    <n v="11718.469973890344"/>
    <n v="23562.574225122356"/>
    <n v="49533.907815631275"/>
    <n v="-6.680436291092029E-2"/>
    <n v="-6.5892078481710845E-2"/>
    <n v="9.1228442920944508E-4"/>
    <n v="1824144"/>
    <n v="0.82407407407407407"/>
    <n v="96714.910112359561"/>
    <n v="0.20473100442362738"/>
    <n v="0.27153536733454764"/>
    <n v="181.79494382022472"/>
    <n v="0.24835374838828514"/>
    <n v="3.3760972316002703E-4"/>
    <n v="-2019.4036193962852"/>
    <n v="-145856.5963806037"/>
    <n v="2.0143885157576205"/>
    <n v="0.93185843973725002"/>
    <n v="0.79733324834439301"/>
    <n v="133.6058201058201"/>
    <n v="0.28198796961953809"/>
    <n v="1384.0695449941859"/>
    <n v="3267.9523809523807"/>
    <n v="28.777523538017181"/>
    <n v="7.8109951845906904"/>
    <n v="5.884615384615385"/>
  </r>
  <r>
    <x v="4"/>
    <s v="SFO"/>
    <s v="California"/>
    <s v="OGG"/>
    <s v="Hawaii"/>
    <s v="SFOOGG"/>
    <s v="777-200"/>
    <n v="363.66666666666669"/>
    <x v="126"/>
    <n v="2338"/>
    <n v="314"/>
    <n v="15"/>
    <n v="4710"/>
    <n v="45.533333333333331"/>
    <n v="683"/>
    <n v="1119"/>
    <n v="2908"/>
    <n v="12753790"/>
    <n v="0.86342804766269476"/>
    <n v="5455"/>
    <n v="80.465878378378378"/>
    <n v="0.96879432624113471"/>
    <n v="705"/>
    <n v="0.84772727272727277"/>
    <n v="1320"/>
    <n v="0.84781341107871722"/>
    <n v="3430"/>
    <n v="87019"/>
    <n v="4.9999770165136352"/>
    <n v="0.15117491619106602"/>
    <n v="247031"/>
    <n v="0.17464570147985953"/>
    <n v="285384"/>
    <n v="0.39190269228933328"/>
    <n v="640398"/>
    <n v="1.0675771109509116E-2"/>
    <n v="17445"/>
    <n v="5.338191538449299E-3"/>
    <n v="8723"/>
    <n v="0.26626272739178275"/>
    <n v="435093"/>
    <n v="1"/>
    <n v="336745"/>
    <n v="22449.666666666668"/>
    <n v="4184.9415775530169"/>
    <n v="0.26271792063187427"/>
    <n v="114662"/>
    <n v="7644.1333333333332"/>
    <n v="8.9455707480413871E-2"/>
    <n v="543711"/>
    <n v="36247.4"/>
    <n v="0.42418632301794235"/>
    <n v="286656"/>
    <n v="0.22364004886976954"/>
    <n v="1"/>
    <n v="1634074"/>
    <n v="1634074"/>
    <n v="352300"/>
    <n v="254988.07467057102"/>
    <n v="336646.00536193029"/>
    <n v="755352.52407152683"/>
    <n v="1346986.6041040281"/>
    <n v="7957.0746705710189"/>
    <n v="51262.005361930293"/>
    <n v="114954.52407152683"/>
    <n v="2.7623161428877219E-2"/>
    <n v="2.8533602451266269E-2"/>
    <n v="9.1044102238905036E-4"/>
    <n v="11011980"/>
    <n v="0.86342804766269476"/>
    <n v="189647.73779193219"/>
    <n v="0.12812458100690069"/>
    <n v="0.10050141957802347"/>
    <n v="254.56072186836519"/>
    <n v="0.10887969284361214"/>
    <n v="0.26626272739178275"/>
    <n v="-11611.57360693521"/>
    <n v="363911.57360693521"/>
    <n v="1.6297775198700453"/>
    <n v="1.0055916842668013"/>
    <n v="0.86840403068788352"/>
    <n v="216.2"/>
    <n v="0.17542412399928031"/>
    <n v="6757.0380260224456"/>
    <n v="7644.1333333333332"/>
    <n v="58.534127693877295"/>
    <n v="5.5558386411889593"/>
    <n v="4.9999770165136352"/>
  </r>
  <r>
    <x v="4"/>
    <s v="SEA"/>
    <s v="Washington"/>
    <s v="SFO"/>
    <s v="California"/>
    <s v="SEASFO"/>
    <s v="A320"/>
    <n v="150"/>
    <x v="99"/>
    <n v="679"/>
    <n v="120.89285714285714"/>
    <n v="56"/>
    <n v="6770"/>
    <n v="14.339285714285714"/>
    <n v="803"/>
    <n v="1698"/>
    <n v="4269"/>
    <n v="5703600"/>
    <n v="0.80595238095238098"/>
    <n v="8400"/>
    <n v="119.13128447596534"/>
    <n v="0.71696428571428572"/>
    <n v="1120"/>
    <n v="0.81949806949806947"/>
    <n v="2072"/>
    <n v="0.8197004608294931"/>
    <n v="5208"/>
    <n v="22567"/>
    <n v="4.9999113750166169"/>
    <n v="0.16359306792687658"/>
    <n v="213726"/>
    <n v="0.21002809906854381"/>
    <n v="274391"/>
    <n v="0.50733170602143673"/>
    <n v="662803"/>
    <n v="1.9610409591189554E-2"/>
    <n v="25620"/>
    <n v="1.3070544659607837E-2"/>
    <n v="17076"/>
    <n v="8.6366172732345467E-2"/>
    <n v="112833"/>
    <n v="1"/>
    <n v="430621"/>
    <n v="7689.6607142857147"/>
    <n v="3614.6760432762521"/>
    <n v="0.30464421823234322"/>
    <n v="287967"/>
    <n v="5142.2678571428569"/>
    <n v="0.20372318486955623"/>
    <n v="408505"/>
    <n v="7294.7321428571431"/>
    <n v="0.28899818255264692"/>
    <n v="286428"/>
    <n v="0.20263441434545365"/>
    <n v="1"/>
    <n v="1306449"/>
    <n v="1306449"/>
    <n v="-107072"/>
    <n v="298098.53051058529"/>
    <n v="334828.12249705539"/>
    <n v="808591.71328179899"/>
    <n v="1441518.3662894396"/>
    <n v="84372.530510585289"/>
    <n v="60437.122497055389"/>
    <n v="145788.71328179899"/>
    <n v="-1.877270495827197E-2"/>
    <n v="-1.7862883697860502E-2"/>
    <n v="9.0982126041146832E-4"/>
    <n v="4596830"/>
    <n v="0.80595238095238098"/>
    <n v="287384.64992614463"/>
    <n v="0.22905691142436355"/>
    <n v="0.24782961638263554"/>
    <n v="176.30960118168389"/>
    <n v="0.25966067920719277"/>
    <n v="8.6366172732345467E-2"/>
    <n v="-5189.2565408828514"/>
    <n v="-101882.74345911715"/>
    <n v="1.3927510165780419"/>
    <n v="0.96652760048130704"/>
    <n v="0.92885439194226671"/>
    <n v="132.4280888030888"/>
    <n v="0.21924162366843253"/>
    <n v="3429.0321119001751"/>
    <n v="5142.2678571428569"/>
    <n v="56.8280618292657"/>
    <n v="6.3066469719350078"/>
    <n v="4.9999113750166169"/>
  </r>
  <r>
    <x v="2"/>
    <s v="HNL"/>
    <s v="Hawaii"/>
    <s v="SFO"/>
    <s v="California"/>
    <s v="HNLSFO"/>
    <s v="757-300"/>
    <n v="237.93333333333334"/>
    <x v="181"/>
    <n v="2399"/>
    <n v="213.73333333333332"/>
    <n v="15"/>
    <n v="3206"/>
    <n v="28.4"/>
    <n v="426"/>
    <n v="694"/>
    <n v="2087"/>
    <n v="8562031"/>
    <n v="0.89829083776968344"/>
    <n v="3569"/>
    <n v="76.546813518830803"/>
    <n v="0.93013100436681218"/>
    <n v="458"/>
    <n v="0.79861910241657075"/>
    <n v="869"/>
    <n v="0.9308652988403211"/>
    <n v="2242"/>
    <n v="2136"/>
    <n v="5.9981273408239701"/>
    <n v="0.18470172150260514"/>
    <n v="198660"/>
    <n v="0.2089994905036576"/>
    <n v="224794"/>
    <n v="0.56528154321607482"/>
    <n v="608001"/>
    <n v="1.3586259218350794E-2"/>
    <n v="14613"/>
    <n v="1.5519184210819917E-2"/>
    <n v="16692"/>
    <n v="1.1911801348491778E-2"/>
    <n v="12812"/>
    <n v="1"/>
    <n v="386437"/>
    <n v="25762.466666666667"/>
    <n v="5048.3747426656118"/>
    <n v="0.36892980503201095"/>
    <n v="130891"/>
    <n v="8726.0666666666675"/>
    <n v="0.12496109614360153"/>
    <n v="248293"/>
    <n v="16552.866666666665"/>
    <n v="0.23704429979741354"/>
    <n v="281833"/>
    <n v="0.269064799026974"/>
    <n v="1"/>
    <n v="1075572"/>
    <n v="-1047454"/>
    <n v="28118"/>
    <n v="213582.81690140846"/>
    <n v="281478.36599423632"/>
    <n v="653156.80019166274"/>
    <n v="1148217.9830873075"/>
    <n v="14922.816901408456"/>
    <n v="56684.365994236316"/>
    <n v="45155.80019166274"/>
    <n v="3.2840338933601151E-3"/>
    <n v="4.1931872090263597E-3"/>
    <n v="9.0915331566624466E-4"/>
    <n v="7691194"/>
    <n v="0.89829083776968344"/>
    <n v="120331.21646912023"/>
    <n v="0.12562112891205368"/>
    <n v="0.12233709501869358"/>
    <n v="331.49095446038677"/>
    <n v="0.13817880552746425"/>
    <n v="1.1911801348491778E-2"/>
    <n v="-7784.1988724871671"/>
    <n v="35902.19887248717"/>
    <n v="1.5008635679123645"/>
    <n v="0.895078656442722"/>
    <n v="0.93835019333069203"/>
    <n v="258.68124280782507"/>
    <n v="0.26203080779343457"/>
    <n v="3243.6751915077302"/>
    <n v="8726.0666666666675"/>
    <n v="41.882866870889565"/>
    <n v="9.7645040548970687"/>
    <n v="5.9981273408239701"/>
  </r>
  <r>
    <x v="5"/>
    <s v="OGG"/>
    <s v="Hawaii"/>
    <s v="SFO"/>
    <s v="California"/>
    <s v="OGGSFO"/>
    <s v="737-Max 9"/>
    <n v="175.13043478260869"/>
    <x v="149"/>
    <n v="2338"/>
    <n v="137.91304347826087"/>
    <n v="23"/>
    <n v="3172"/>
    <n v="19.913043478260871"/>
    <n v="458"/>
    <n v="749"/>
    <n v="1966"/>
    <n v="9417464"/>
    <n v="0.78748758689175768"/>
    <n v="4028"/>
    <n v="108.85816326530613"/>
    <n v="0.88416988416988418"/>
    <n v="518"/>
    <n v="0.77376033057851235"/>
    <n v="968"/>
    <n v="0.77310263468344476"/>
    <n v="2543"/>
    <n v="566"/>
    <n v="5"/>
    <n v="0.21181916634670456"/>
    <n v="166055"/>
    <n v="0.22372303229682619"/>
    <n v="175387"/>
    <n v="0.53577729106687055"/>
    <n v="420021"/>
    <n v="1.5039281992277539E-2"/>
    <n v="11790"/>
    <n v="1.003129038059971E-2"/>
    <n v="7864"/>
    <n v="3.6099379167214111E-3"/>
    <n v="2830"/>
    <n v="1"/>
    <n v="369536"/>
    <n v="16066.782608695652"/>
    <n v="3394.6558431210801"/>
    <n v="0.3454559902029064"/>
    <n v="117890"/>
    <n v="5125.652173913043"/>
    <n v="0.11020795452951983"/>
    <n v="320811"/>
    <n v="13948.304347826086"/>
    <n v="0.29990604886393912"/>
    <n v="261468"/>
    <n v="0.24443000640363466"/>
    <n v="1"/>
    <n v="783947"/>
    <n v="783947"/>
    <n v="-285758"/>
    <n v="187808.93013100437"/>
    <n v="226668.37917222964"/>
    <n v="543292.67700915562"/>
    <n v="957769.98631238961"/>
    <n v="21753.930131004367"/>
    <n v="51281.379172229645"/>
    <n v="123271.67700915562"/>
    <n v="-3.0343413046229856E-2"/>
    <n v="-2.9437108932786126E-2"/>
    <n v="9.0630411344373024E-4"/>
    <n v="7416136"/>
    <n v="0.78748758689175768"/>
    <n v="210793.23833543505"/>
    <n v="8.3243960369798073E-2"/>
    <n v="0.11358737341602793"/>
    <n v="246.25378310214376"/>
    <n v="0.10532668225070306"/>
    <n v="3.6099379167214111E-3"/>
    <n v="-8535.0863614082446"/>
    <n v="-277222.91363859177"/>
    <n v="1.6961750048551378"/>
    <n v="0.95867301763157686"/>
    <n v="0.87392287314890782"/>
    <n v="181.18491735537191"/>
    <n v="0.33352764919057026"/>
    <n v="2947.0550519773901"/>
    <n v="5125.652173913043"/>
    <n v="29.138834469118208"/>
    <n v="6.1960907944514503"/>
    <n v="5"/>
  </r>
  <r>
    <x v="3"/>
    <s v="HNL"/>
    <s v="Hawaii"/>
    <s v="SEA"/>
    <s v="Washington"/>
    <s v="HNLSEA"/>
    <s v="737-800"/>
    <n v="149.125"/>
    <x v="35"/>
    <n v="2677"/>
    <n v="139.5"/>
    <n v="8"/>
    <n v="1116"/>
    <n v="19.75"/>
    <n v="158"/>
    <n v="300"/>
    <n v="658"/>
    <n v="3193661"/>
    <n v="0.93545683151718362"/>
    <n v="1193"/>
    <n v="43.462520593080725"/>
    <n v="1"/>
    <n v="158"/>
    <n v="1"/>
    <n v="300"/>
    <n v="0.89523809523809528"/>
    <n v="735"/>
    <n v="763"/>
    <n v="4.9973787680209698"/>
    <n v="0.21343806538110735"/>
    <n v="85648"/>
    <n v="0.27184894262830256"/>
    <n v="109087"/>
    <n v="0.48882071780660791"/>
    <n v="196153"/>
    <n v="9.8310896685091138E-3"/>
    <n v="3945"/>
    <n v="6.559043854883647E-3"/>
    <n v="2632"/>
    <n v="9.5021406605894174E-3"/>
    <n v="3813"/>
    <n v="0.99999999999999989"/>
    <n v="160053"/>
    <n v="20006.625"/>
    <n v="3682.5521809584275"/>
    <n v="0.35881334881698063"/>
    <n v="39297"/>
    <n v="4912.125"/>
    <n v="8.8097618716680634E-2"/>
    <n v="142318"/>
    <n v="17789.75"/>
    <n v="0.31905430186835015"/>
    <n v="104394"/>
    <n v="0.23403473059798863"/>
    <n v="1"/>
    <n v="401278"/>
    <n v="401278"/>
    <n v="-44784"/>
    <n v="85648"/>
    <n v="109087"/>
    <n v="219107.07446808511"/>
    <n v="413842.07446808508"/>
    <n v="0"/>
    <n v="0"/>
    <n v="22954.074468085106"/>
    <n v="-1.4022778247284229E-2"/>
    <n v="-1.312435499305949E-2"/>
    <n v="8.9842325422473911E-4"/>
    <n v="2987532"/>
    <n v="0.93545683151718362"/>
    <n v="27423.6603942652"/>
    <n v="0.12564827638249645"/>
    <n v="0.13967105462978069"/>
    <n v="356.15143369175627"/>
    <n v="0.13304125277988654"/>
    <n v="9.5021406605894174E-3"/>
    <n v="-2869.2593085106382"/>
    <n v="-41914.740691489365"/>
    <n v="1.6544294212023309"/>
    <n v="1.1097875521035865"/>
    <n v="0.81450868818905553"/>
    <n v="363.62333333333333"/>
    <n v="0.26015380858158182"/>
    <n v="3274.4994551157524"/>
    <n v="4912.125"/>
    <n v="25.677295857932094"/>
    <n v="5.8933691756272397"/>
    <n v="4.9973787680209698"/>
  </r>
  <r>
    <x v="5"/>
    <s v="SFO"/>
    <s v="California"/>
    <s v="OGG"/>
    <s v="Hawaii"/>
    <s v="SFOOGG"/>
    <s v="737-Max 9"/>
    <n v="179"/>
    <x v="150"/>
    <n v="2338"/>
    <n v="141.22727272727272"/>
    <n v="22"/>
    <n v="3107"/>
    <n v="21.545454545454547"/>
    <n v="474"/>
    <n v="886"/>
    <n v="1747"/>
    <n v="9207044"/>
    <n v="0.78897917724733369"/>
    <n v="3938"/>
    <n v="118.01662162162162"/>
    <n v="0.93675889328063244"/>
    <n v="506"/>
    <n v="0.93657505285412257"/>
    <n v="946"/>
    <n v="0.70273531777956555"/>
    <n v="2486"/>
    <n v="545"/>
    <n v="4.9963302752293579"/>
    <n v="0.21567930359351234"/>
    <n v="169866"/>
    <n v="0.29719294146924907"/>
    <n v="234065"/>
    <n v="0.46370301148065102"/>
    <n v="365206"/>
    <n v="1.3312831868519755E-2"/>
    <n v="10485"/>
    <n v="6.6545113803444956E-3"/>
    <n v="5241"/>
    <n v="3.457400207723347E-3"/>
    <n v="2723"/>
    <n v="1"/>
    <n v="400626"/>
    <n v="18210.272727272728"/>
    <n v="3394.6574177022703"/>
    <n v="0.34923197488064034"/>
    <n v="115270"/>
    <n v="5239.545454545455"/>
    <n v="0.10048266898426815"/>
    <n v="347801"/>
    <n v="15809.136363636364"/>
    <n v="0.30318359291574082"/>
    <n v="283466"/>
    <n v="0.24710176321935071"/>
    <n v="1"/>
    <n v="787586"/>
    <n v="787586"/>
    <n v="-359577"/>
    <n v="181333.74683544305"/>
    <n v="249915.90293453727"/>
    <n v="519692.10990269034"/>
    <n v="950941.75967267063"/>
    <n v="11467.746835443046"/>
    <n v="15850.902934537269"/>
    <n v="154486.10990269034"/>
    <n v="-3.9054554317324866E-2"/>
    <n v="-3.815699667424266E-2"/>
    <n v="8.9755764308220576E-4"/>
    <n v="7264166"/>
    <n v="0.78897917724733369"/>
    <n v="209919.90762793692"/>
    <n v="8.5541678740755453E-2"/>
    <n v="0.12459623305808032"/>
    <n v="252.61120051496621"/>
    <n v="0.10804585137509248"/>
    <n v="3.457400207723347E-3"/>
    <n v="-8263.8527123941203"/>
    <n v="-351313.14728760585"/>
    <n v="1.7188103142816586"/>
    <n v="1.2668271122714976"/>
    <n v="0.7521574950782961"/>
    <n v="247.42600422832982"/>
    <n v="0.35991752011843786"/>
    <n v="2947.0509765573561"/>
    <n v="5239.545454545455"/>
    <n v="26.326800049924255"/>
    <n v="5.0614740907627933"/>
    <n v="4.9963302752293579"/>
  </r>
  <r>
    <x v="3"/>
    <s v="LAX"/>
    <s v="California"/>
    <s v="HNL"/>
    <s v="Hawaii"/>
    <s v="LAXHNL"/>
    <s v="737-900"/>
    <n v="165.28571428571428"/>
    <x v="187"/>
    <n v="2556"/>
    <n v="155.57142857142858"/>
    <n v="7"/>
    <n v="1089"/>
    <n v="21.428571428571427"/>
    <n v="150"/>
    <n v="280"/>
    <n v="660"/>
    <n v="2957292"/>
    <n v="0.94122731201382892"/>
    <n v="1157"/>
    <n v="37.255846063454754"/>
    <n v="1"/>
    <n v="150"/>
    <n v="1"/>
    <n v="280"/>
    <n v="0.90659340659340659"/>
    <n v="728"/>
    <n v="3404"/>
    <n v="4.9994124559341948"/>
    <n v="0.20313878065935048"/>
    <n v="72783"/>
    <n v="0.23284360242483784"/>
    <n v="83426"/>
    <n v="0.50178346153416764"/>
    <n v="179785"/>
    <n v="1.105243767653199E-2"/>
    <n v="3960"/>
    <n v="3.6841458921773301E-3"/>
    <n v="1320"/>
    <n v="4.7497571812934701E-2"/>
    <n v="17018"/>
    <n v="1"/>
    <n v="137196"/>
    <n v="19599.428571428572"/>
    <n v="3682.5361519458065"/>
    <n v="0.35846305789399424"/>
    <n v="34057"/>
    <n v="4865.2857142857147"/>
    <n v="8.8983471549431203E-2"/>
    <n v="121995"/>
    <n v="17427.857142857141"/>
    <n v="0.31874617880825845"/>
    <n v="89486"/>
    <n v="0.23380729174831608"/>
    <n v="1"/>
    <n v="358292"/>
    <n v="358292"/>
    <n v="-24442"/>
    <n v="72783"/>
    <n v="83426"/>
    <n v="198308.30303030304"/>
    <n v="354517.30303030304"/>
    <n v="0"/>
    <n v="0"/>
    <n v="18523.303030303039"/>
    <n v="-8.2649937848545216E-3"/>
    <n v="-7.3701933569001142E-3"/>
    <n v="8.9480042795440744E-4"/>
    <n v="2783484"/>
    <n v="0.94122731201382892"/>
    <n v="21310.038567493088"/>
    <n v="0.12115543544567124"/>
    <n v="0.12942042923052577"/>
    <n v="313.38292011019286"/>
    <n v="0.122606776255944"/>
    <n v="4.7497571812934701E-2"/>
    <n v="-2646.1861471861484"/>
    <n v="-21795.813852813852"/>
    <n v="1.6723059340345363"/>
    <n v="1.0268817300308934"/>
    <n v="0.85113629874473817"/>
    <n v="297.95"/>
    <n v="0.24975718129347013"/>
    <n v="3274.5196496736689"/>
    <n v="4865.2857142857147"/>
    <n v="29.230311885688966"/>
    <n v="4.8484848484848486"/>
    <n v="4.9994124559341948"/>
  </r>
  <r>
    <x v="4"/>
    <s v="OGG"/>
    <s v="Hawaii"/>
    <s v="SFO"/>
    <s v="California"/>
    <s v="OGGSFO"/>
    <s v="A321"/>
    <n v="183.125"/>
    <x v="134"/>
    <n v="2338"/>
    <n v="157.125"/>
    <n v="16"/>
    <n v="2514"/>
    <n v="24.1875"/>
    <n v="387"/>
    <n v="545"/>
    <n v="1583"/>
    <n v="6850340"/>
    <n v="0.85802047781569968"/>
    <n v="2930"/>
    <n v="74.991179138322011"/>
    <n v="0.99742268041237114"/>
    <n v="388"/>
    <n v="0.74759945130315497"/>
    <n v="729"/>
    <n v="0.87265711135611912"/>
    <n v="1814"/>
    <n v="40"/>
    <n v="5"/>
    <n v="0.21569627851140455"/>
    <n v="136553"/>
    <n v="0.227609464838567"/>
    <n v="144095"/>
    <n v="0.52638213180008842"/>
    <n v="333242"/>
    <n v="1.4998104504959879E-2"/>
    <n v="9495"/>
    <n v="1.4998104504959879E-2"/>
    <n v="9495"/>
    <n v="3.1591584002021864E-4"/>
    <n v="200"/>
    <n v="1"/>
    <n v="288773"/>
    <n v="18048.3125"/>
    <n v="3850.75956023248"/>
    <n v="0.34148334462651497"/>
    <n v="96260"/>
    <n v="6016.25"/>
    <n v="0.11383054078375864"/>
    <n v="279659"/>
    <n v="17478.6875"/>
    <n v="0.33070574698779509"/>
    <n v="180951"/>
    <n v="0.21398036760193132"/>
    <n v="1"/>
    <n v="633080"/>
    <n v="633080"/>
    <n v="-212563"/>
    <n v="136905.85012919895"/>
    <n v="192743.58715596332"/>
    <n v="381870.49147188879"/>
    <n v="711519.92875705101"/>
    <n v="352.85012919895235"/>
    <n v="48648.587155963323"/>
    <n v="48628.491471888789"/>
    <n v="-3.1029554737429091E-2"/>
    <n v="-3.0138814927826111E-2"/>
    <n v="8.9073980960297991E-4"/>
    <n v="5877732"/>
    <n v="0.85802047781569968"/>
    <n v="104724.77326968976"/>
    <n v="9.2415850892072507E-2"/>
    <n v="0.1234454056295016"/>
    <n v="251.74224343675417"/>
    <n v="0.10767418453240127"/>
    <n v="3.1591584002021864E-4"/>
    <n v="-6101.8705473156915"/>
    <n v="-206461.12945268431"/>
    <n v="1.6803307679790176"/>
    <n v="0.94372756958978521"/>
    <n v="0.87709716857397335"/>
    <n v="197.66117969821673"/>
    <n v="0.2858264358374929"/>
    <n v="3729.2252664032135"/>
    <n v="6016.25"/>
    <n v="33.523942800831293"/>
    <n v="7.5536992840095465"/>
    <n v="5"/>
  </r>
  <r>
    <x v="3"/>
    <s v="SFO"/>
    <s v="California"/>
    <s v="BOI"/>
    <s v="Idaho"/>
    <s v="SFOBOI"/>
    <s v="E175"/>
    <n v="75.877551020408163"/>
    <x v="196"/>
    <n v="522"/>
    <n v="59.734693877551024"/>
    <n v="49"/>
    <n v="2927"/>
    <n v="10"/>
    <n v="490"/>
    <n v="882"/>
    <n v="1555"/>
    <n v="1940796"/>
    <n v="0.78725121032813339"/>
    <n v="3718"/>
    <n v="78.849926980649869"/>
    <n v="1"/>
    <n v="490"/>
    <n v="1"/>
    <n v="882"/>
    <n v="0.66283034953111675"/>
    <n v="2346"/>
    <n v="0"/>
    <e v="#DIV/0!"/>
    <n v="0.2787297512921017"/>
    <n v="112497"/>
    <n v="0.26255556161206722"/>
    <n v="105969"/>
    <n v="0.41248147946264424"/>
    <n v="166480"/>
    <n v="2.311660381659341E-2"/>
    <n v="9330"/>
    <n v="2.311660381659341E-2"/>
    <n v="9330"/>
    <n v="0"/>
    <n v="0"/>
    <n v="1"/>
    <n v="126602"/>
    <n v="2583.7142857142858"/>
    <n v="1605.6070670942879"/>
    <n v="0.26615063130941519"/>
    <n v="132890"/>
    <n v="2712.0408163265306"/>
    <n v="0.27936965762553662"/>
    <n v="144559"/>
    <n v="2950.1836734693879"/>
    <n v="0.30390095821122692"/>
    <n v="71627"/>
    <n v="0.15057875285382127"/>
    <n v="1"/>
    <n v="403606"/>
    <n v="403606"/>
    <n v="-72072"/>
    <n v="112497"/>
    <n v="105969"/>
    <n v="251165.32475884247"/>
    <n v="469631.32475884247"/>
    <n v="0"/>
    <n v="0"/>
    <n v="84685.324758842471"/>
    <n v="-3.7135278514588858E-2"/>
    <n v="-3.6244782071967414E-2"/>
    <n v="8.9049644262144401E-4"/>
    <n v="1527894"/>
    <n v="0.78725121032813339"/>
    <n v="109071.52237786131"/>
    <n v="0.20795900238871062"/>
    <n v="0.24509428090329946"/>
    <n v="137.89067304407243"/>
    <n v="0.26415837747906595"/>
    <n v="0"/>
    <n v="-1728.271933853928"/>
    <n v="-70343.728066146068"/>
    <n v="2.2174530602065894"/>
    <n v="1.1604323440577282"/>
    <n v="0.68539926387035588"/>
    <n v="120.14625850340136"/>
    <n v="0.17746762932166518"/>
    <n v="1833.3434859803413"/>
    <n v="2712.0408163265306"/>
    <n v="37.121150419306019"/>
    <n v="6.3751281175264776"/>
    <e v="#DIV/0!"/>
  </r>
  <r>
    <x v="1"/>
    <s v="SEA"/>
    <s v="Washington"/>
    <s v="HNL"/>
    <s v="Hawaii"/>
    <s v="SEAHNL"/>
    <s v="A330-200"/>
    <n v="278"/>
    <x v="226"/>
    <n v="2677"/>
    <n v="246.93333333333334"/>
    <n v="15"/>
    <n v="3704"/>
    <n v="36"/>
    <n v="540"/>
    <n v="701"/>
    <n v="2464"/>
    <n v="11163090"/>
    <n v="0.88824940047961631"/>
    <n v="4170"/>
    <n v="91.858650662251662"/>
    <n v="1"/>
    <n v="540"/>
    <n v="0.6975124378109453"/>
    <n v="1005"/>
    <n v="0.93866666666666665"/>
    <n v="2625"/>
    <n v="185916"/>
    <n v="5.999983863680372"/>
    <n v="0.11869857703965482"/>
    <n v="280355"/>
    <n v="0.1008824648895998"/>
    <n v="238275"/>
    <n v="0.295620445682239"/>
    <n v="698228"/>
    <n v="7.2983398584279564E-3"/>
    <n v="17238"/>
    <n v="5.2152773161686719E-3"/>
    <n v="12318"/>
    <n v="0.47228489521390976"/>
    <n v="1115493"/>
    <n v="1.0000000000000002"/>
    <n v="455633"/>
    <n v="30375.533333333333"/>
    <n v="4960.1534173986902"/>
    <n v="0.31287179159688333"/>
    <n v="121421"/>
    <n v="8094.7333333333336"/>
    <n v="8.3376765527266833E-2"/>
    <n v="468462"/>
    <n v="31230.799999999999"/>
    <n v="0.32168114520910285"/>
    <n v="410777"/>
    <n v="0.28207029766674702"/>
    <n v="1"/>
    <n v="2361907"/>
    <n v="-1456293"/>
    <n v="905614"/>
    <n v="280355"/>
    <n v="341606.81169757486"/>
    <n v="743850.85227272729"/>
    <n v="1365812.6639703021"/>
    <n v="0"/>
    <n v="103331.81169757486"/>
    <n v="45622.852272727294"/>
    <n v="8.1125745649278116E-2"/>
    <n v="8.2015312152043343E-2"/>
    <n v="8.8956650276522664E-4"/>
    <n v="9915608"/>
    <n v="0.88824940047961631"/>
    <n v="156811.26457883371"/>
    <n v="0.21158182904554204"/>
    <n v="0.13045608339626394"/>
    <n v="336.5048596112311"/>
    <n v="0.12570222622757979"/>
    <n v="0.47228489521390976"/>
    <n v="-9930.3109313534769"/>
    <n v="915544.31093135348"/>
    <n v="1.7791423577041126"/>
    <n v="0.81247231216446036"/>
    <n v="0.91151560118647501"/>
    <n v="237.08955223880596"/>
    <n v="0.17391751665074026"/>
    <n v="5099.8136443616349"/>
    <n v="8094.7333333333336"/>
    <n v="40.322821784297332"/>
    <n v="7.9794816414686824"/>
    <n v="5.999983863680372"/>
  </r>
  <r>
    <x v="4"/>
    <s v="LAX"/>
    <s v="California"/>
    <s v="SEA"/>
    <s v="Washington"/>
    <s v="LAXSEA"/>
    <s v="E175"/>
    <n v="74.848484848484844"/>
    <x v="225"/>
    <n v="954"/>
    <n v="62.757575757575758"/>
    <n v="33"/>
    <n v="2071"/>
    <n v="9.8484848484848477"/>
    <n v="325"/>
    <n v="419"/>
    <n v="1327"/>
    <n v="2356380"/>
    <n v="0.83846153846153848"/>
    <n v="2470"/>
    <n v="90.430171460176979"/>
    <n v="1"/>
    <n v="325"/>
    <n v="0.71623931623931625"/>
    <n v="585"/>
    <n v="0.85064102564102562"/>
    <n v="1560"/>
    <n v="0"/>
    <e v="#DIV/0!"/>
    <n v="0.22303400703731169"/>
    <n v="89628"/>
    <n v="0.19230673521492667"/>
    <n v="77280"/>
    <n v="0.54503332022754303"/>
    <n v="219026"/>
    <n v="1.9820434083681299E-2"/>
    <n v="7965"/>
    <n v="1.9805503436537284E-2"/>
    <n v="7959"/>
    <n v="0"/>
    <n v="0"/>
    <n v="1"/>
    <n v="145195"/>
    <n v="4399.848484848485"/>
    <n v="1605.6035021888683"/>
    <n v="0.30169010455625922"/>
    <n v="88141"/>
    <n v="2670.939393939394"/>
    <n v="0.18314175767549329"/>
    <n v="165790"/>
    <n v="5023.939393939394"/>
    <n v="0.34448295350654101"/>
    <n v="82146"/>
    <n v="0.17068518426170648"/>
    <n v="1"/>
    <n v="401858"/>
    <n v="401858"/>
    <n v="-79414"/>
    <n v="89628"/>
    <n v="107896.89737470167"/>
    <n v="257483.46646571215"/>
    <n v="455008.36384041386"/>
    <n v="0"/>
    <n v="30616.897374701672"/>
    <n v="38457.466465712147"/>
    <n v="-3.3701694972797257E-2"/>
    <n v="-3.2813399137397788E-2"/>
    <n v="8.882958353994691E-4"/>
    <n v="1975734"/>
    <n v="0.83846153846153848"/>
    <n v="77422.183486238529"/>
    <n v="0.17054040519780342"/>
    <n v="0.20424210017060065"/>
    <n v="194.04056011588605"/>
    <n v="0.20339681353866462"/>
    <n v="0"/>
    <n v="-2093.1625406186004"/>
    <n v="-77320.837459381393"/>
    <n v="1.7649981603072029"/>
    <n v="0.84546407762294418"/>
    <n v="0.89857635416072879"/>
    <n v="132.10256410256412"/>
    <n v="0.20441549004872367"/>
    <n v="1833.3482876675675"/>
    <n v="2670.939393939394"/>
    <n v="22.901648493633708"/>
    <n v="7.6890391115403185"/>
    <e v="#DIV/0!"/>
  </r>
  <r>
    <x v="2"/>
    <s v="SFO"/>
    <s v="California"/>
    <s v="SEA"/>
    <s v="Washington"/>
    <s v="SFOSEA"/>
    <s v="737-Max 9"/>
    <n v="176.72727272727272"/>
    <x v="74"/>
    <n v="679"/>
    <n v="153.81818181818181"/>
    <n v="33"/>
    <n v="5076"/>
    <n v="22.848484848484848"/>
    <n v="754"/>
    <n v="1409"/>
    <n v="2914"/>
    <n v="3959928"/>
    <n v="0.87037037037037035"/>
    <n v="5832"/>
    <n v="70.424106615475495"/>
    <n v="1.00132802124834"/>
    <n v="753"/>
    <n v="1.0007102272727273"/>
    <n v="1408"/>
    <n v="0.79378915826750207"/>
    <n v="3671"/>
    <n v="22188"/>
    <n v="5.9998647917793404"/>
    <n v="0.19492957329429683"/>
    <n v="210660"/>
    <n v="0.23720502860188508"/>
    <n v="256347"/>
    <n v="0.41501233462077286"/>
    <n v="448503"/>
    <n v="1.8881315594180798E-2"/>
    <n v="20405"/>
    <n v="1.0787472540894866E-2"/>
    <n v="11658"/>
    <n v="0.12318427534796955"/>
    <n v="133125"/>
    <n v="1"/>
    <n v="309677"/>
    <n v="9384.1515151515159"/>
    <n v="4397.315278571803"/>
    <n v="0.3403997823565944"/>
    <n v="215415"/>
    <n v="6527.727272727273"/>
    <n v="0.2367861323777542"/>
    <n v="166671"/>
    <n v="5050.636363636364"/>
    <n v="0.18320628307932443"/>
    <n v="217982"/>
    <n v="0.23960780218632693"/>
    <n v="0.99999999999999989"/>
    <n v="1080698"/>
    <n v="-909745"/>
    <n v="170953"/>
    <n v="210380.61007957559"/>
    <n v="256165.06458481192"/>
    <n v="565015.27556623193"/>
    <n v="1031560.9502306194"/>
    <n v="-279.38992042440805"/>
    <n v="-181.93541518808343"/>
    <n v="116512.27556623193"/>
    <n v="4.3170734417393448E-2"/>
    <n v="4.4058804973609096E-2"/>
    <n v="8.8807055621564768E-4"/>
    <n v="3446604"/>
    <n v="0.87037037037037035"/>
    <n v="141127.89361702139"/>
    <n v="0.27290849732621403"/>
    <n v="0.22973776290882056"/>
    <n v="186.67710795902286"/>
    <n v="0.27492946680268465"/>
    <n v="0.12318427534796955"/>
    <n v="-3516.6954615339223"/>
    <n v="174469.69546153393"/>
    <n v="1.782138803961008"/>
    <n v="1.1597917293490663"/>
    <n v="0.77827914075017046"/>
    <n v="182.06463068181819"/>
    <n v="0.20170482410442139"/>
    <n v="2366.6753901479315"/>
    <n v="6527.727272727273"/>
    <n v="72.077591664962114"/>
    <n v="6.3165878644602049"/>
    <n v="5.9998647917793404"/>
  </r>
  <r>
    <x v="3"/>
    <s v="LAX"/>
    <s v="California"/>
    <s v="SFO"/>
    <s v="California"/>
    <s v="LAXSFO"/>
    <s v="737-900"/>
    <n v="178.84615384615384"/>
    <x v="204"/>
    <n v="337"/>
    <n v="159.07692307692307"/>
    <n v="39"/>
    <n v="6204"/>
    <n v="23"/>
    <n v="897"/>
    <n v="1576"/>
    <n v="3731"/>
    <n v="2350575"/>
    <n v="0.8894623655913978"/>
    <n v="6975"/>
    <n v="52.124463410512078"/>
    <n v="1"/>
    <n v="897"/>
    <n v="0.93977340488968397"/>
    <n v="1677"/>
    <n v="0.8477618723017496"/>
    <n v="4401"/>
    <n v="4343"/>
    <n v="4.9995394888326041"/>
    <n v="0.20200419871912492"/>
    <n v="159632"/>
    <n v="0.23445885495690555"/>
    <n v="185279"/>
    <n v="0.4888546658550999"/>
    <n v="386313"/>
    <n v="2.8320474386927533E-2"/>
    <n v="22380"/>
    <n v="1.8885378004937736E-2"/>
    <n v="14924"/>
    <n v="2.7476428077004358E-2"/>
    <n v="21713"/>
    <n v="1"/>
    <n v="191951"/>
    <n v="4921.8205128205127"/>
    <n v="3682.5510986706627"/>
    <n v="0.2773161083773733"/>
    <n v="204342"/>
    <n v="5239.5384615384619"/>
    <n v="0.29521767648019137"/>
    <n v="170682"/>
    <n v="4376.4615384615381"/>
    <n v="0.24658828560448673"/>
    <n v="125199"/>
    <n v="0.18087792953794854"/>
    <n v="0.99999999999999989"/>
    <n v="790241"/>
    <n v="790241"/>
    <n v="98067"/>
    <n v="159632"/>
    <n v="197152.84454314719"/>
    <n v="455685.7445725007"/>
    <n v="812470.58911564783"/>
    <n v="0"/>
    <n v="11873.844543147192"/>
    <n v="69372.744572500698"/>
    <n v="4.1720430107526879E-2"/>
    <n v="4.2606700860325752E-2"/>
    <n v="8.8627075279887335E-4"/>
    <n v="2090748"/>
    <n v="0.8894623655913978"/>
    <n v="95508.557059961371"/>
    <n v="0.33619050657817767"/>
    <n v="0.29447007647065082"/>
    <n v="123.8762088974855"/>
    <n v="0.36758518960678188"/>
    <n v="2.7476428077004358E-2"/>
    <n v="-2083.2458747602022"/>
    <n v="100150.24587476021"/>
    <n v="1.6975449639632958"/>
    <n v="1.0538696804536447"/>
    <n v="0.83730122999412904"/>
    <n v="110.48240906380441"/>
    <n v="0.1584314152264942"/>
    <n v="3274.5085288605219"/>
    <n v="5239.5384615384619"/>
    <n v="119.02280798825112"/>
    <n v="6.0128949065119279"/>
    <n v="4.9995394888326041"/>
  </r>
  <r>
    <x v="1"/>
    <s v="SFO"/>
    <s v="California"/>
    <s v="SEA"/>
    <s v="Washington"/>
    <s v="SFOSEA"/>
    <s v="E175"/>
    <n v="70"/>
    <x v="227"/>
    <n v="679"/>
    <n v="63.74074074074074"/>
    <n v="27"/>
    <n v="1721"/>
    <n v="8.1111111111111107"/>
    <n v="219"/>
    <n v="451"/>
    <n v="1052"/>
    <n v="1283310"/>
    <n v="0.9105820105820106"/>
    <n v="1890"/>
    <n v="58.059568812758428"/>
    <n v="0.81111111111111112"/>
    <n v="270"/>
    <n v="0.92798353909465026"/>
    <n v="486"/>
    <n v="0.92768959435626097"/>
    <n v="1134"/>
    <n v="0"/>
    <e v="#DIV/0!"/>
    <n v="0.21471296457860758"/>
    <n v="61526"/>
    <n v="0.24258244634444251"/>
    <n v="69512"/>
    <n v="0.491303437445472"/>
    <n v="140783"/>
    <n v="2.5712790088989704E-2"/>
    <n v="7368"/>
    <n v="2.5688361542488221E-2"/>
    <n v="7361"/>
    <n v="0"/>
    <n v="0"/>
    <n v="1"/>
    <n v="144929"/>
    <n v="5367.7407407407409"/>
    <n v="2496.2121311543783"/>
    <n v="0.36304677832275389"/>
    <n v="88234"/>
    <n v="3267.9259259259261"/>
    <n v="0.22102594676379378"/>
    <n v="80358"/>
    <n v="2976.2222222222222"/>
    <n v="0.20129658669044745"/>
    <n v="85681"/>
    <n v="0.21463068822300491"/>
    <n v="1"/>
    <n v="286550"/>
    <n v="-399202"/>
    <n v="-112652"/>
    <n v="75853.972602739726"/>
    <n v="74906.501108647441"/>
    <n v="151756.57984790875"/>
    <n v="302517.05355929595"/>
    <n v="14327.972602739726"/>
    <n v="5394.5011086474406"/>
    <n v="10973.579847908753"/>
    <n v="-8.7782375263965845E-2"/>
    <n v="-8.6896470164990136E-2"/>
    <n v="8.859050989757089E-4"/>
    <n v="1168559"/>
    <n v="0.9105820105820106"/>
    <n v="28138.843695525837"/>
    <n v="0.22328977409978884"/>
    <n v="0.31107214936375466"/>
    <n v="166.50203370133644"/>
    <n v="0.24521654447914057"/>
    <n v="0"/>
    <n v="-1136.8908725665156"/>
    <n v="-111515.10912743349"/>
    <n v="1.5844324022058636"/>
    <n v="0.99449433430251699"/>
    <n v="0.86320899905943016"/>
    <n v="143.02880658436214"/>
    <n v="0.29900889897051125"/>
    <n v="1384.0612605848626"/>
    <n v="3267.9259259259261"/>
    <n v="29.641970052347599"/>
    <n v="8.5583962812318415"/>
    <e v="#DIV/0!"/>
  </r>
  <r>
    <x v="3"/>
    <s v="HNL"/>
    <s v="Hawaii"/>
    <s v="SFO"/>
    <s v="California"/>
    <s v="HNLSFO"/>
    <s v="A330-200"/>
    <n v="278"/>
    <x v="221"/>
    <n v="2399"/>
    <n v="244.93333333333334"/>
    <n v="15"/>
    <n v="3674"/>
    <n v="36"/>
    <n v="540"/>
    <n v="1005"/>
    <n v="2129"/>
    <n v="10003830"/>
    <n v="0.88105515587529981"/>
    <n v="4170"/>
    <n v="75.291947723440131"/>
    <n v="1"/>
    <n v="540"/>
    <n v="1"/>
    <n v="1005"/>
    <n v="0.81104761904761902"/>
    <n v="2625"/>
    <n v="149212"/>
    <n v="5"/>
    <n v="0.15070592831351318"/>
    <n v="292412"/>
    <n v="0.15758946379959202"/>
    <n v="305768"/>
    <n v="0.29402323992079504"/>
    <n v="570488"/>
    <n v="6.586671421989175E-3"/>
    <n v="12780"/>
    <n v="6.5835790879882408E-3"/>
    <n v="12774"/>
    <n v="0.38451111745612238"/>
    <n v="746060"/>
    <n v="1"/>
    <n v="312539"/>
    <n v="20835.933333333334"/>
    <n v="4151.0282234696306"/>
    <n v="0.25244314276321689"/>
    <n v="109137"/>
    <n v="7275.8"/>
    <n v="8.8151837920225004E-2"/>
    <n v="556634"/>
    <n v="37108.933333333334"/>
    <n v="0.44960288581220414"/>
    <n v="259747"/>
    <n v="0.209802133504354"/>
    <n v="1"/>
    <n v="1940282"/>
    <n v="1940282"/>
    <n v="702225"/>
    <n v="292412"/>
    <n v="305768"/>
    <n v="703396.43024894316"/>
    <n v="1301576.4302489432"/>
    <n v="0"/>
    <n v="0"/>
    <n v="132908.43024894316"/>
    <n v="7.0195615079424581E-2"/>
    <n v="7.1081332051483898E-2"/>
    <n v="8.8571697205931665E-4"/>
    <n v="8813926"/>
    <n v="0.88105515587529981"/>
    <n v="161223.22046815441"/>
    <n v="0.19395391565030592"/>
    <n v="0.12375830057088136"/>
    <n v="325.04681545998909"/>
    <n v="0.13549262837014969"/>
    <n v="0.38451111745612238"/>
    <n v="-8860.56201659621"/>
    <n v="711085.5620165962"/>
    <n v="1.9321744451327876"/>
    <n v="1.0856025962252522"/>
    <n v="0.77546483444644432"/>
    <n v="304.24676616915423"/>
    <n v="0.13387074662342896"/>
    <n v="7393.0083738118901"/>
    <n v="7275.8"/>
    <n v="48.796718787183117"/>
    <n v="6.9553620032661945"/>
    <n v="5"/>
  </r>
  <r>
    <x v="0"/>
    <s v="SEA"/>
    <s v="Washington"/>
    <s v="ANC"/>
    <s v="Alaska"/>
    <s v="SEAANC"/>
    <s v="737-Max 9"/>
    <n v="176.84210526315789"/>
    <x v="211"/>
    <n v="1448"/>
    <n v="143.71052631578948"/>
    <n v="38"/>
    <n v="5461"/>
    <n v="19.763157894736842"/>
    <n v="751"/>
    <n v="1053"/>
    <n v="3657"/>
    <n v="9730560"/>
    <n v="0.81264880952380958"/>
    <n v="6720"/>
    <n v="138.77316527584608"/>
    <n v="0.86520737327188935"/>
    <n v="868"/>
    <n v="0.6487985212569316"/>
    <n v="1623"/>
    <n v="0.86494796594134338"/>
    <n v="4228"/>
    <n v="26403"/>
    <n v="6"/>
    <n v="0.2089322133413439"/>
    <n v="336632"/>
    <n v="0.17325015733595167"/>
    <n v="279141"/>
    <n v="0.49225547138099379"/>
    <n v="793123"/>
    <n v="1.5890620791185712E-2"/>
    <n v="25603"/>
    <n v="1.1348670123299251E-2"/>
    <n v="18285"/>
    <n v="9.8322867027225633E-2"/>
    <n v="158418"/>
    <n v="1"/>
    <n v="610229"/>
    <n v="16058.657894736842"/>
    <n v="4397.3126849633973"/>
    <n v="0.37749968759704594"/>
    <n v="248302"/>
    <n v="6534.2631578947367"/>
    <n v="0.15360451146982806"/>
    <n v="328431"/>
    <n v="8642.9210526315783"/>
    <n v="0.20317389028903149"/>
    <n v="429540"/>
    <n v="0.26572191064409445"/>
    <n v="1"/>
    <n v="1611202"/>
    <n v="-1616502"/>
    <n v="-5300"/>
    <n v="389076.66577896138"/>
    <n v="430242.96581196581"/>
    <n v="916960.36204539239"/>
    <n v="1736279.9936363196"/>
    <n v="52444.665778961382"/>
    <n v="151101.96581196581"/>
    <n v="123837.36204539239"/>
    <n v="-5.4467574322546695E-4"/>
    <n v="3.4071710709222879E-4"/>
    <n v="8.8539285031769574E-4"/>
    <n v="7907528"/>
    <n v="0.81264880952380958"/>
    <n v="334930.42592931679"/>
    <n v="0.16558163147855828"/>
    <n v="0.16612630722178373"/>
    <n v="266.02893242995788"/>
    <n v="0.18372163841847919"/>
    <n v="9.8322867027225633E-2"/>
    <n v="-8615.3682535873577"/>
    <n v="3315.3682535873577"/>
    <n v="1.8495299872536077"/>
    <n v="0.8202208694135491"/>
    <n v="0.89460489593322567"/>
    <n v="171.99075785582255"/>
    <n v="0.26659599479146623"/>
    <n v="2366.6751374241694"/>
    <n v="6534.2631578947367"/>
    <n v="39.351988470861123"/>
    <n v="8.0366233290606122"/>
    <n v="6"/>
  </r>
  <r>
    <x v="0"/>
    <s v="GEG"/>
    <s v="Washington"/>
    <s v="SFO"/>
    <s v="California"/>
    <s v="GEGSFO"/>
    <s v="E175"/>
    <n v="72"/>
    <x v="197"/>
    <n v="732"/>
    <n v="59.333333333333336"/>
    <n v="42"/>
    <n v="2492"/>
    <n v="10"/>
    <n v="420"/>
    <n v="644"/>
    <n v="1428"/>
    <n v="2213568"/>
    <n v="0.82407407407407407"/>
    <n v="3024"/>
    <n v="92.992807424593948"/>
    <n v="1"/>
    <n v="420"/>
    <n v="0.85185185185185186"/>
    <n v="756"/>
    <n v="0.77272727272727271"/>
    <n v="1848"/>
    <n v="26"/>
    <n v="5.884615384615385"/>
    <n v="0.27452721941268965"/>
    <n v="129198"/>
    <n v="0.24735880328077856"/>
    <n v="116412"/>
    <n v="0.44745229696995453"/>
    <n v="210580"/>
    <n v="2.1233691725808509E-2"/>
    <n v="9993"/>
    <n v="9.102885555225022E-3"/>
    <n v="4284"/>
    <n v="3.2510305554375079E-4"/>
    <n v="153"/>
    <n v="1"/>
    <n v="232130"/>
    <n v="5526.9047619047615"/>
    <n v="2496.214561413577"/>
    <n v="0.3653709034874954"/>
    <n v="137254"/>
    <n v="3267.9523809523807"/>
    <n v="0.21603678105920257"/>
    <n v="128708"/>
    <n v="3064.4761904761904"/>
    <n v="0.2025854402536017"/>
    <n v="137235"/>
    <n v="0.2160068751997003"/>
    <n v="1"/>
    <n v="470620"/>
    <n v="-635327"/>
    <n v="-164707"/>
    <n v="129198"/>
    <n v="136657.5652173913"/>
    <n v="272515.29411764705"/>
    <n v="538370.85933503835"/>
    <n v="0"/>
    <n v="20245.565217391297"/>
    <n v="61935.294117647049"/>
    <n v="-7.4407924220082688E-2"/>
    <n v="-7.3523972551543609E-2"/>
    <n v="8.8395166853907914E-4"/>
    <n v="1824144"/>
    <n v="0.82407407407407407"/>
    <n v="100436.7752808989"/>
    <n v="0.21260697660970884"/>
    <n v="0.28701490082979153"/>
    <n v="188.79093097913324"/>
    <n v="0.25791110789499078"/>
    <n v="3.2510305554375079E-4"/>
    <n v="-1956.6871270247225"/>
    <n v="-162750.31287297528"/>
    <n v="2.0391187882242048"/>
    <n v="1.0207325894912207"/>
    <n v="0.75535512515718128"/>
    <n v="153.98412698412699"/>
    <n v="0.29160469168331138"/>
    <n v="1384.0640320958887"/>
    <n v="3267.9523809523807"/>
    <n v="26.797771451525584"/>
    <n v="5.7291332263242376"/>
    <n v="5.884615384615385"/>
  </r>
  <r>
    <x v="0"/>
    <s v="SFO"/>
    <s v="California"/>
    <s v="SEA"/>
    <s v="Washington"/>
    <s v="SFOSEA"/>
    <s v="737-800"/>
    <n v="161.52272727272728"/>
    <x v="171"/>
    <n v="679"/>
    <n v="135.43181818181819"/>
    <n v="44"/>
    <n v="5959"/>
    <n v="20.886363636363637"/>
    <n v="919"/>
    <n v="1750"/>
    <n v="3290"/>
    <n v="4825653"/>
    <n v="0.83846911495708454"/>
    <n v="7107"/>
    <n v="94.078005020673373"/>
    <n v="1"/>
    <n v="919"/>
    <n v="1"/>
    <n v="1750"/>
    <n v="0.74132492113564674"/>
    <n v="4438"/>
    <n v="9718"/>
    <n v="5.999897098168347"/>
    <n v="0.23648391769478672"/>
    <n v="294842"/>
    <n v="0.26015059665985979"/>
    <n v="324349"/>
    <n v="0.43021108877791803"/>
    <n v="536376"/>
    <n v="1.8471671690298321E-2"/>
    <n v="23030"/>
    <n v="7.9164307244135659E-3"/>
    <n v="9870"/>
    <n v="4.6766294452723588E-2"/>
    <n v="58307"/>
    <n v="1"/>
    <n v="391181"/>
    <n v="8890.4772727272721"/>
    <n v="4158.0494815343827"/>
    <n v="0.33976769253352024"/>
    <n v="256660"/>
    <n v="5833.181818181818"/>
    <n v="0.22292692120949972"/>
    <n v="211470"/>
    <n v="4806.136363636364"/>
    <n v="0.18367628780555173"/>
    <n v="292008"/>
    <n v="0.25362909845142834"/>
    <n v="1"/>
    <n v="1246774"/>
    <n v="-1151319"/>
    <n v="95455"/>
    <n v="294842"/>
    <n v="324349"/>
    <n v="723536.98723404249"/>
    <n v="1342727.9872340425"/>
    <n v="0"/>
    <n v="0"/>
    <n v="187160.98723404249"/>
    <n v="1.9780742626956394E-2"/>
    <n v="2.0662210648128593E-2"/>
    <n v="8.8146802117219925E-4"/>
    <n v="4046161"/>
    <n v="0.83846911495708454"/>
    <n v="228957.89830508479"/>
    <n v="0.25836379035127471"/>
    <n v="0.23858304772431835"/>
    <n v="199.4406779661017"/>
    <n v="0.2937270662240084"/>
    <n v="4.6766294452723588E-2"/>
    <n v="-4253.6588007736927"/>
    <n v="99708.658800773686"/>
    <n v="1.973172351994714"/>
    <n v="1.1398972318969205"/>
    <n v="0.74331555941803673"/>
    <n v="185.34228571428571"/>
    <n v="0.23421085136520331"/>
    <n v="2247.8155223798599"/>
    <n v="5833.181818181818"/>
    <n v="63.341054040107743"/>
    <n v="5.5210605806343347"/>
    <n v="5.999897098168347"/>
  </r>
  <r>
    <x v="5"/>
    <s v="OGG"/>
    <s v="Hawaii"/>
    <s v="SEA"/>
    <s v="Washington"/>
    <s v="OGGSEA"/>
    <s v="A321"/>
    <n v="180.14285714285714"/>
    <x v="155"/>
    <n v="2640"/>
    <n v="167.71428571428572"/>
    <n v="7"/>
    <n v="1174"/>
    <n v="22.857142857142858"/>
    <n v="160"/>
    <n v="306"/>
    <n v="709"/>
    <n v="3329040"/>
    <n v="0.93100713719270423"/>
    <n v="1261"/>
    <n v="36.427356902356898"/>
    <n v="0.98159509202453987"/>
    <n v="163"/>
    <n v="1"/>
    <n v="306"/>
    <n v="0.89407313997477933"/>
    <n v="793"/>
    <n v="225"/>
    <n v="5"/>
    <n v="0.19728911880665981"/>
    <n v="62850"/>
    <n v="0.26765400165741693"/>
    <n v="85266"/>
    <n v="0.5115265814519977"/>
    <n v="162956"/>
    <n v="1.3325255518445041E-2"/>
    <n v="4245"/>
    <n v="6.673614424549861E-3"/>
    <n v="2126"/>
    <n v="3.5314281409306648E-3"/>
    <n v="1125"/>
    <n v="1"/>
    <n v="140273"/>
    <n v="20039"/>
    <n v="3850.7597566301647"/>
    <n v="0.34688068766321123"/>
    <n v="40367"/>
    <n v="5766.7142857142853"/>
    <n v="9.9823435150747805E-2"/>
    <n v="135846"/>
    <n v="19406.571428571428"/>
    <n v="0.33593317243016541"/>
    <n v="87898"/>
    <n v="0.2173627047558756"/>
    <n v="1"/>
    <n v="318568"/>
    <n v="318568"/>
    <n v="-85816"/>
    <n v="64028.4375"/>
    <n v="85266"/>
    <n v="182262.49365303243"/>
    <n v="331556.93115303246"/>
    <n v="1178.4375"/>
    <n v="0"/>
    <n v="19306.493653032434"/>
    <n v="-2.5778002066661861E-2"/>
    <n v="-2.4898944219310225E-2"/>
    <n v="8.7905784735163583E-4"/>
    <n v="3099360"/>
    <n v="0.93100713719270423"/>
    <n v="23524.310902896046"/>
    <n v="9.5693653425612188E-2"/>
    <n v="0.12147165549227405"/>
    <n v="270.39437819420783"/>
    <n v="0.10242211295235146"/>
    <n v="3.5314281409306648E-3"/>
    <n v="-2926.4187361474906"/>
    <n v="-82889.581263852509"/>
    <n v="1.5642858292369377"/>
    <n v="1.1304540049740708"/>
    <n v="0.83367274188185814"/>
    <n v="278.64705882352939"/>
    <n v="0.27591597398357648"/>
    <n v="3729.2302146470192"/>
    <n v="5766.7142857142853"/>
    <n v="32.228525477346416"/>
    <n v="5.4267461669505961"/>
    <n v="5"/>
  </r>
  <r>
    <x v="2"/>
    <s v="SFO"/>
    <s v="California"/>
    <s v="HNL"/>
    <s v="Hawaii"/>
    <s v="SFOHNL"/>
    <s v="A330-200"/>
    <n v="267.30769230769232"/>
    <x v="210"/>
    <n v="2399"/>
    <n v="242.92307692307693"/>
    <n v="13"/>
    <n v="3158"/>
    <n v="34.615384615384613"/>
    <n v="450"/>
    <n v="838"/>
    <n v="1871"/>
    <n v="8336525"/>
    <n v="0.90877697841726623"/>
    <n v="3475"/>
    <n v="67.690855704697981"/>
    <n v="1"/>
    <n v="450"/>
    <n v="1"/>
    <n v="838"/>
    <n v="0.85511882998171851"/>
    <n v="2188"/>
    <n v="110605"/>
    <n v="5.9999909588174134"/>
    <n v="0.14944863577998335"/>
    <n v="271188"/>
    <n v="0.16140836221956475"/>
    <n v="292890"/>
    <n v="0.30899486936442944"/>
    <n v="560699"/>
    <n v="7.2137507646355377E-3"/>
    <n v="13090"/>
    <n v="7.2159551193382524E-3"/>
    <n v="13094"/>
    <n v="0.36571842675204869"/>
    <n v="663629"/>
    <n v="1"/>
    <n v="335757"/>
    <n v="25827.461538461539"/>
    <n v="4960.1529852827271"/>
    <n v="0.30949453199318622"/>
    <n v="101184"/>
    <n v="7783.3846153846152"/>
    <n v="9.3269521484879103E-2"/>
    <n v="345211"/>
    <n v="26554.692307692309"/>
    <n v="0.31820905263002647"/>
    <n v="302704"/>
    <n v="0.27902689389190821"/>
    <n v="1"/>
    <n v="1814590"/>
    <n v="-1084856"/>
    <n v="729734"/>
    <n v="271188"/>
    <n v="292890"/>
    <n v="655697.17370390159"/>
    <n v="1219775.1737039015"/>
    <n v="0"/>
    <n v="0"/>
    <n v="94998.173703901586"/>
    <n v="8.7534554265716227E-2"/>
    <n v="8.8411124758022916E-2"/>
    <n v="8.765704923066886E-4"/>
    <n v="7576042"/>
    <n v="0.90877697841726623"/>
    <n v="115533.45060164644"/>
    <n v="0.21766743337301814"/>
    <n v="0.1301328791073019"/>
    <n v="364.45883470550984"/>
    <n v="0.15192114827240927"/>
    <n v="0.36571842675204869"/>
    <n v="-7307.5518233770454"/>
    <n v="737041.55182337703"/>
    <n v="1.8623928476489118"/>
    <n v="1.080124621807028"/>
    <n v="0.79194642846604224"/>
    <n v="349.51073985680193"/>
    <n v="0.16681674648267653"/>
    <n v="5099.8173446940364"/>
    <n v="7783.3846153846152"/>
    <n v="46.653273431448497"/>
    <n v="8.2913236225459155"/>
    <n v="5.9999909588174134"/>
  </r>
  <r>
    <x v="5"/>
    <s v="ANC"/>
    <s v="Alaska"/>
    <s v="JNU"/>
    <s v="Alaska"/>
    <s v="ANCJNU"/>
    <s v="737-700"/>
    <n v="121.78571428571429"/>
    <x v="163"/>
    <n v="571"/>
    <n v="112.21428571428571"/>
    <n v="28"/>
    <n v="3142"/>
    <n v="15.392857142857142"/>
    <n v="431"/>
    <n v="786"/>
    <n v="1926"/>
    <n v="1947110"/>
    <n v="0.92140762463343107"/>
    <n v="3410"/>
    <n v="45.279159640247336"/>
    <n v="0.92094017094017089"/>
    <n v="468"/>
    <n v="0.9214536928487691"/>
    <n v="853"/>
    <n v="0.92153110047846887"/>
    <n v="2090"/>
    <n v="14639"/>
    <n v="4.999863378646082"/>
    <n v="0.19595649276924487"/>
    <n v="126166"/>
    <n v="0.21041800303488251"/>
    <n v="135477"/>
    <n v="0.4590143310444873"/>
    <n v="295535"/>
    <n v="1.7939044524553194E-2"/>
    <n v="11550"/>
    <n v="2.9913939181202987E-3"/>
    <n v="1926"/>
    <n v="0.11368073470871186"/>
    <n v="73193"/>
    <n v="1"/>
    <n v="166742"/>
    <n v="5955.0714285714284"/>
    <n v="3682.5330091106166"/>
    <n v="0.2936358529408139"/>
    <n v="144087"/>
    <n v="5145.9642857142853"/>
    <n v="0.25373996439219304"/>
    <n v="148267"/>
    <n v="5295.25"/>
    <n v="0.26110102438483201"/>
    <n v="108757"/>
    <n v="0.19152315828216104"/>
    <n v="1"/>
    <n v="643847"/>
    <n v="643847"/>
    <n v="75994"/>
    <n v="136996.95591647332"/>
    <n v="147025.29389312977"/>
    <n v="320699.97403946001"/>
    <n v="604722.22384906304"/>
    <n v="10830.955916473322"/>
    <n v="11548.293893129769"/>
    <n v="25164.974039460008"/>
    <n v="3.9029125216346279E-2"/>
    <n v="3.9901190993117695E-2"/>
    <n v="8.7206577677141628E-4"/>
    <n v="1794082"/>
    <n v="0.92140762463343107"/>
    <n v="48674.497772119706"/>
    <n v="0.33066801567451248"/>
    <n v="0.29163889045816621"/>
    <n v="181.62126034373011"/>
    <n v="0.31807576242334523"/>
    <n v="0.11368073470871186"/>
    <n v="-1698.0079946093963"/>
    <n v="77692.00799460939"/>
    <n v="1.6503810962772014"/>
    <n v="0.97230898536902277"/>
    <n v="0.86566606814473346"/>
    <n v="158.82415005861665"/>
    <n v="0.16891746020405468"/>
    <n v="3274.5086520600917"/>
    <n v="5145.9642857142853"/>
    <n v="69.391747218010806"/>
    <n v="4.2889879057924887"/>
    <n v="4.999863378646082"/>
  </r>
  <r>
    <x v="4"/>
    <s v="LAX"/>
    <s v="California"/>
    <s v="SFO"/>
    <s v="California"/>
    <s v="LAXSFO"/>
    <s v="737-900"/>
    <n v="178.91428571428571"/>
    <x v="204"/>
    <n v="337"/>
    <n v="161.57142857142858"/>
    <n v="35"/>
    <n v="5655"/>
    <n v="23"/>
    <n v="805"/>
    <n v="1436"/>
    <n v="3414"/>
    <n v="2110294"/>
    <n v="0.90306611306291917"/>
    <n v="6262"/>
    <n v="46.778364599177507"/>
    <n v="1"/>
    <n v="805"/>
    <n v="0.95415282392026579"/>
    <n v="1505"/>
    <n v="0.86386639676113364"/>
    <n v="3952"/>
    <n v="3593"/>
    <n v="4.9994433620929586"/>
    <n v="0.22087528308304047"/>
    <n v="159756"/>
    <n v="0.22270028729990626"/>
    <n v="161076"/>
    <n v="0.49381987208379535"/>
    <n v="357173"/>
    <n v="2.8329042729985095E-2"/>
    <n v="20490"/>
    <n v="9.4402490854240233E-3"/>
    <n v="6828"/>
    <n v="2.4835265717848817E-2"/>
    <n v="17963"/>
    <n v="1"/>
    <n v="172263"/>
    <n v="4921.8"/>
    <n v="3682.5357507908443"/>
    <n v="0.27731530745467103"/>
    <n v="183384"/>
    <n v="5239.5428571428574"/>
    <n v="0.2952183019120031"/>
    <n v="153176"/>
    <n v="4376.4571428571426"/>
    <n v="0.2465883534750741"/>
    <n v="112358"/>
    <n v="0.18087803715825179"/>
    <n v="1"/>
    <n v="723286"/>
    <n v="723286"/>
    <n v="102105"/>
    <n v="159756"/>
    <n v="168815.72423398329"/>
    <n v="413458.61042765086"/>
    <n v="742030.33466163417"/>
    <n v="0"/>
    <n v="7739.7242339832883"/>
    <n v="56285.610427650856"/>
    <n v="4.8384253568460128E-2"/>
    <n v="4.9251097371288875E-2"/>
    <n v="8.6684380282874701E-4"/>
    <n v="1905735"/>
    <n v="0.90306611306291917"/>
    <n v="75708.410433244891"/>
    <n v="0.34274181701696543"/>
    <n v="0.29435756344850528"/>
    <n v="124.72555260831123"/>
    <n v="0.37010549735403925"/>
    <n v="2.4835265717848817E-2"/>
    <n v="-1829.2952760466899"/>
    <n v="103934.29527604669"/>
    <n v="1.8329113661513607"/>
    <n v="0.98849505931524084"/>
    <n v="0.83472198531850128"/>
    <n v="107.02724252491694"/>
    <n v="0.15534380590803637"/>
    <n v="3274.505240029132"/>
    <n v="5239.5428571428574"/>
    <n v="120.88921980182758"/>
    <n v="4.8307692307692305"/>
    <n v="4.9994433620929586"/>
  </r>
  <r>
    <x v="3"/>
    <s v="SFO"/>
    <s v="California"/>
    <s v="OGG"/>
    <s v="Hawaii"/>
    <s v="SFOOGG"/>
    <s v="737-800"/>
    <n v="158.16666666666666"/>
    <x v="93"/>
    <n v="2338"/>
    <n v="123.625"/>
    <n v="24"/>
    <n v="2967"/>
    <n v="20.583333333333332"/>
    <n v="494"/>
    <n v="940"/>
    <n v="1534"/>
    <n v="8875048"/>
    <n v="0.78161222339304526"/>
    <n v="3796"/>
    <n v="126.06320945945947"/>
    <n v="1"/>
    <n v="494"/>
    <n v="1"/>
    <n v="940"/>
    <n v="0.64917477782479893"/>
    <n v="2363"/>
    <n v="2683"/>
    <n v="5"/>
    <n v="0.23446158322902061"/>
    <n v="186932"/>
    <n v="0.30334561673284988"/>
    <n v="241852"/>
    <n v="0.42614031170903144"/>
    <n v="339754"/>
    <n v="1.153293314034432E-2"/>
    <n v="9195"/>
    <n v="7.6936391389746664E-3"/>
    <n v="6134"/>
    <n v="1.6825916049779125E-2"/>
    <n v="13415"/>
    <n v="1"/>
    <n v="464233"/>
    <n v="19343.041666666668"/>
    <n v="3682.5414963696617"/>
    <n v="0.35629406830198268"/>
    <n v="123129"/>
    <n v="5130.375"/>
    <n v="9.4500245212974565E-2"/>
    <n v="412794"/>
    <n v="17199.75"/>
    <n v="0.31681516314145836"/>
    <n v="302793"/>
    <n v="0.23239052334358443"/>
    <n v="1"/>
    <n v="797282"/>
    <n v="797282"/>
    <n v="-505667"/>
    <n v="186932"/>
    <n v="241852"/>
    <n v="523362.90873533249"/>
    <n v="952146.90873533254"/>
    <n v="0"/>
    <n v="0"/>
    <n v="183608.90873533249"/>
    <n v="-5.697625522701398E-2"/>
    <n v="-5.6114246233112709E-2"/>
    <n v="8.6200899390127123E-4"/>
    <n v="6936846"/>
    <n v="0.78161222339304526"/>
    <n v="219017.77654196159"/>
    <n v="8.9834105685963617E-2"/>
    <n v="0.14681036091297761"/>
    <n v="264.19514661274013"/>
    <n v="0.11300049042461084"/>
    <n v="1.6825916049779125E-2"/>
    <n v="-7650.3711973055206"/>
    <n v="-498016.6288026945"/>
    <n v="1.8695279178954882"/>
    <n v="1.2711508167234133"/>
    <n v="0.71035609007178169"/>
    <n v="257.28936170212768"/>
    <n v="0.37978155784277079"/>
    <n v="3274.5001636083998"/>
    <n v="5130.375"/>
    <n v="23.535812016226306"/>
    <n v="5.1664981462756989"/>
    <n v="5"/>
  </r>
  <r>
    <x v="4"/>
    <s v="HNL"/>
    <s v="Hawaii"/>
    <s v="SFO"/>
    <s v="California"/>
    <s v="HNLSFO"/>
    <s v="737-900"/>
    <n v="178.25"/>
    <x v="191"/>
    <n v="2399"/>
    <n v="165.91666666666666"/>
    <n v="12"/>
    <n v="1991"/>
    <n v="19.666666666666668"/>
    <n v="236"/>
    <n v="441"/>
    <n v="1315"/>
    <n v="5131461"/>
    <n v="0.93080878915381016"/>
    <n v="2139"/>
    <n v="60.233558178752105"/>
    <n v="0.85507246376811596"/>
    <n v="276"/>
    <n v="0.85465116279069764"/>
    <n v="516"/>
    <n v="0.97624350408314775"/>
    <n v="1347"/>
    <n v="646"/>
    <n v="5"/>
    <n v="0.16655663564203102"/>
    <n v="107979"/>
    <n v="0.23062245681796448"/>
    <n v="149513"/>
    <n v="0.57350278111127218"/>
    <n v="371803"/>
    <n v="1.2170253986567988E-2"/>
    <n v="7890"/>
    <n v="1.2165626513569294E-2"/>
    <n v="7887"/>
    <n v="4.982245928595007E-3"/>
    <n v="3230"/>
    <n v="1"/>
    <n v="221813"/>
    <n v="18484.416666666668"/>
    <n v="3682.5485112756696"/>
    <n v="0.35399513883679995"/>
    <n v="62875"/>
    <n v="5239.583333333333"/>
    <n v="0.10034328174797598"/>
    <n v="197235"/>
    <n v="16436.25"/>
    <n v="0.31477069066500268"/>
    <n v="144676"/>
    <n v="0.23089088875022143"/>
    <n v="1"/>
    <n v="648302"/>
    <n v="648302"/>
    <n v="21703"/>
    <n v="126280.52542372882"/>
    <n v="174940.38095238095"/>
    <n v="380850.6775665399"/>
    <n v="682071.58394264965"/>
    <n v="18301.525423728817"/>
    <n v="25427.380952380947"/>
    <n v="9047.6775665399036"/>
    <n v="4.229399775229706E-3"/>
    <n v="5.0864751114521713E-3"/>
    <n v="8.5707533622246534E-4"/>
    <n v="4776409"/>
    <n v="0.93080878915381016"/>
    <n v="47951.107985936687"/>
    <n v="0.12633867820490111"/>
    <n v="0.1221092784296714"/>
    <n v="323.9939728779508"/>
    <n v="0.13505376109960435"/>
    <n v="4.982245928595007E-3"/>
    <n v="-4398.048661887472"/>
    <n v="26101.048661887471"/>
    <n v="1.3298012061116011"/>
    <n v="0.98488553174214699"/>
    <n v="0.93821375852579825"/>
    <n v="289.75387596899225"/>
    <n v="0.22316142785306847"/>
    <n v="3274.5035485812678"/>
    <n v="5239.583333333333"/>
    <n v="33.054663549701139"/>
    <n v="7.9241587142139629"/>
    <n v="5"/>
  </r>
  <r>
    <x v="4"/>
    <s v="LAX"/>
    <s v="California"/>
    <s v="GEG"/>
    <s v="Washington"/>
    <s v="LAXGEG"/>
    <s v="E175"/>
    <n v="67.8125"/>
    <x v="173"/>
    <n v="945"/>
    <n v="61.8125"/>
    <n v="16"/>
    <n v="989"/>
    <n v="9.6875"/>
    <n v="155"/>
    <n v="279"/>
    <n v="555"/>
    <n v="1025325"/>
    <n v="0.91152073732718897"/>
    <n v="1085"/>
    <n v="39.383422301304861"/>
    <n v="1"/>
    <n v="155"/>
    <n v="1"/>
    <n v="279"/>
    <n v="0.85253456221198154"/>
    <n v="651"/>
    <n v="0"/>
    <e v="#DIV/0!"/>
    <n v="0.21422958065221373"/>
    <n v="36256"/>
    <n v="0.27399121951795979"/>
    <n v="46370"/>
    <n v="0.47899715786550379"/>
    <n v="81065"/>
    <n v="1.9676315742825235E-2"/>
    <n v="3330"/>
    <n v="1.3105726221497409E-2"/>
    <n v="2218"/>
    <n v="0"/>
    <n v="0"/>
    <n v="1"/>
    <n v="63234"/>
    <n v="3952.125"/>
    <n v="1605.5994198834496"/>
    <n v="0.29652520515826497"/>
    <n v="42037"/>
    <n v="2627.3125"/>
    <n v="0.19712543962485346"/>
    <n v="72204"/>
    <n v="4512.75"/>
    <n v="0.33858851113716293"/>
    <n v="35775"/>
    <n v="0.16776084407971864"/>
    <n v="1"/>
    <n v="169239"/>
    <n v="169239"/>
    <n v="-44011"/>
    <n v="36256"/>
    <n v="46370"/>
    <n v="95087.054054054053"/>
    <n v="177713.05405405405"/>
    <n v="0"/>
    <n v="0"/>
    <n v="14022.054054054053"/>
    <n v="-4.2923950942384125E-2"/>
    <n v="-4.2069218659080407E-2"/>
    <n v="8.547322833037177E-4"/>
    <n v="934605"/>
    <n v="0.91152073732718897"/>
    <n v="16427.648129423644"/>
    <n v="0.16505888376856118"/>
    <n v="0.20798283471094531"/>
    <n v="171.12133468149645"/>
    <n v="0.18108077744073697"/>
    <n v="0"/>
    <n v="-876.37837837837833"/>
    <n v="-43134.62162162162"/>
    <n v="1.5504334386129965"/>
    <n v="1.1016352626459476"/>
    <n v="0.82538644967245201"/>
    <n v="166.20071684587813"/>
    <n v="0.21138744615602786"/>
    <n v="1833.360225721362"/>
    <n v="2627.3125"/>
    <n v="25.112088848795455"/>
    <n v="5.6097067745197169"/>
    <e v="#DIV/0!"/>
  </r>
  <r>
    <x v="4"/>
    <s v="SEA"/>
    <s v="Washington"/>
    <s v="YVR"/>
    <s v="British Columbia"/>
    <s v="SEAYVR"/>
    <s v="E175"/>
    <n v="72.649635036496349"/>
    <x v="206"/>
    <n v="127"/>
    <n v="60.094890510948908"/>
    <n v="137"/>
    <n v="8233"/>
    <n v="8.2700729927007295"/>
    <n v="1133"/>
    <n v="2040"/>
    <n v="5060"/>
    <n v="1264031"/>
    <n v="0.8271877825781172"/>
    <n v="9953"/>
    <n v="96.06626636167239"/>
    <n v="0.82700729927007299"/>
    <n v="1370"/>
    <n v="0.82725060827250607"/>
    <n v="2466"/>
    <n v="0.82720287722739905"/>
    <n v="6117"/>
    <n v="1970"/>
    <n v="5"/>
    <n v="0.21287385406728337"/>
    <n v="164216"/>
    <n v="0.21501405193512257"/>
    <n v="165867"/>
    <n v="0.48063192226324303"/>
    <n v="370771"/>
    <n v="3.9355788775044594E-2"/>
    <n v="30360"/>
    <n v="3.9355788775044594E-2"/>
    <n v="30360"/>
    <n v="1.2768594184261833E-2"/>
    <n v="9850"/>
    <n v="1"/>
    <n v="154244"/>
    <n v="1125.8686131386862"/>
    <n v="1605.6000284147485"/>
    <n v="0.19544844015307028"/>
    <n v="371548"/>
    <n v="2712.0291970802919"/>
    <n v="0.47080260523581441"/>
    <n v="176123"/>
    <n v="1285.5693430656934"/>
    <n v="0.22317215337438862"/>
    <n v="87265"/>
    <n v="0.11057680123672672"/>
    <n v="1"/>
    <n v="771424"/>
    <n v="771424"/>
    <n v="-17756"/>
    <n v="198566.56663724626"/>
    <n v="200503.93235294119"/>
    <n v="448222.57055335969"/>
    <n v="847293.06954354711"/>
    <n v="34350.566637246258"/>
    <n v="34636.932352941192"/>
    <n v="77451.570553359692"/>
    <n v="-1.4047123844272806E-2"/>
    <n v="-1.3201497180182995E-2"/>
    <n v="8.4562666408981128E-4"/>
    <n v="1045591"/>
    <n v="0.8271877825781172"/>
    <n v="159104.49167982501"/>
    <n v="0.61028882994167077"/>
    <n v="0.62433595378594353"/>
    <n v="92.502611441758773"/>
    <n v="0.72836701922644709"/>
    <n v="1.2768594184261833E-2"/>
    <n v="-1068.8983178361104"/>
    <n v="-16687.101682163891"/>
    <n v="1.7022421884091816"/>
    <n v="0.9551979136721882"/>
    <n v="0.86078308758603972"/>
    <n v="67.261557177615572"/>
    <n v="0.11312196664869126"/>
    <n v="1833.3490690366611"/>
    <n v="2712.0291970802919"/>
    <n v="85.701259264143985"/>
    <n v="7.3751973764120002"/>
    <n v="5"/>
  </r>
  <r>
    <x v="5"/>
    <s v="SEA"/>
    <s v="Washington"/>
    <s v="OGG"/>
    <s v="Hawaii"/>
    <s v="SEAOGG"/>
    <s v="A330-200"/>
    <n v="278"/>
    <x v="158"/>
    <n v="2640"/>
    <n v="242.53333333333333"/>
    <n v="15"/>
    <n v="3638"/>
    <n v="33.4"/>
    <n v="501"/>
    <n v="700"/>
    <n v="2437"/>
    <n v="11008800"/>
    <n v="0.87242206235011988"/>
    <n v="4170"/>
    <n v="92.084164588528679"/>
    <n v="0.92777777777777781"/>
    <n v="540"/>
    <n v="0.69651741293532343"/>
    <n v="1005"/>
    <n v="0.92838095238095242"/>
    <n v="2625"/>
    <n v="39094"/>
    <n v="4.9999488412544126"/>
    <n v="0.17809567710734181"/>
    <n v="205155"/>
    <n v="0.15728464317059007"/>
    <n v="181182"/>
    <n v="0.48012174276891878"/>
    <n v="553070"/>
    <n v="1.2696006812872579E-2"/>
    <n v="14625"/>
    <n v="2.115567083963793E-3"/>
    <n v="2437"/>
    <n v="0.16968636305631299"/>
    <n v="195468"/>
    <n v="1"/>
    <n v="382244"/>
    <n v="25482.933333333334"/>
    <n v="4151.0285911592855"/>
    <n v="0.2565676647848053"/>
    <n v="109137"/>
    <n v="7275.8"/>
    <n v="7.3254322452724688E-2"/>
    <n v="680778"/>
    <n v="45385.2"/>
    <n v="0.45694797484557037"/>
    <n v="317678"/>
    <n v="0.21323003791689962"/>
    <n v="1"/>
    <n v="1151937"/>
    <n v="1151937"/>
    <n v="-337900"/>
    <n v="221125.14970059879"/>
    <n v="260125.5857142857"/>
    <n v="595736.04842018872"/>
    <n v="1076986.7838350732"/>
    <n v="15970.149700598791"/>
    <n v="78943.585714285698"/>
    <n v="42666.048420188716"/>
    <n v="-3.0693626916648498E-2"/>
    <n v="-2.9860476565201941E-2"/>
    <n v="8.3315035144655714E-4"/>
    <n v="9604320"/>
    <n v="0.87242206235011988"/>
    <n v="139868.4738867511"/>
    <n v="0.10463783518639634"/>
    <n v="0.13533146210304484"/>
    <n v="262.91066520065971"/>
    <n v="9.9587373182068076E-2"/>
    <n v="0.16968636305631299"/>
    <n v="-9171.9855890048802"/>
    <n v="-328728.01441099512"/>
    <n v="1.6864388917689563"/>
    <n v="0.80026025945329216"/>
    <n v="0.93526150007398301"/>
    <n v="180.28059701492538"/>
    <n v="0.27577723434528101"/>
    <n v="7392.9975152840498"/>
    <n v="7275.8"/>
    <n v="39.507335666844952"/>
    <n v="4.6899395272127542"/>
    <n v="4.9999488412544126"/>
  </r>
  <r>
    <x v="3"/>
    <s v="SFO"/>
    <s v="California"/>
    <s v="YVR"/>
    <s v="British Columbia"/>
    <s v="SFOYVR"/>
    <s v="737-800"/>
    <n v="167.13333333333333"/>
    <x v="165"/>
    <n v="800"/>
    <n v="135.71111111111111"/>
    <n v="45"/>
    <n v="6107"/>
    <n v="20.777777777777779"/>
    <n v="935"/>
    <n v="1531"/>
    <n v="3642"/>
    <n v="6016800"/>
    <n v="0.81199308602579445"/>
    <n v="7521"/>
    <n v="47.374152148664344"/>
    <n v="1"/>
    <n v="935"/>
    <n v="0.86011235955056176"/>
    <n v="1780"/>
    <n v="0.75780274656679147"/>
    <n v="4806"/>
    <n v="3582"/>
    <n v="4.9994416527079846"/>
    <n v="0.24154909992987797"/>
    <n v="283154"/>
    <n v="0.23962287650502201"/>
    <n v="280896"/>
    <n v="0.47869467226050594"/>
    <n v="561146"/>
    <n v="1.8643761271136847E-2"/>
    <n v="21855"/>
    <n v="6.2128809580274382E-3"/>
    <n v="7283"/>
    <n v="1.5276709075429818E-2"/>
    <n v="17908"/>
    <n v="1"/>
    <n v="174457"/>
    <n v="3876.8222222222221"/>
    <n v="3682.5355618510757"/>
    <n v="0.25786992761602939"/>
    <n v="233159"/>
    <n v="5181.3111111111111"/>
    <n v="0.34463904832151077"/>
    <n v="155127"/>
    <n v="3447.2666666666669"/>
    <n v="0.22929769663178776"/>
    <n v="113788"/>
    <n v="0.16819332743067206"/>
    <n v="1"/>
    <n v="1172242"/>
    <n v="1172242"/>
    <n v="495711"/>
    <n v="283154"/>
    <n v="326580.58785107773"/>
    <n v="740490.85008237232"/>
    <n v="1350225.4379334501"/>
    <n v="0"/>
    <n v="45684.587851077726"/>
    <n v="179344.85008237232"/>
    <n v="8.2387814120462699E-2"/>
    <n v="8.3218929360507066E-2"/>
    <n v="8.3111524004436665E-4"/>
    <n v="4885600"/>
    <n v="0.81199308602579445"/>
    <n v="267271.70067136083"/>
    <n v="0.19482814785267916"/>
    <n v="0.11244033373221646"/>
    <n v="189.01817586376291"/>
    <n v="0.23627271982970363"/>
    <n v="1.5276709075429818E-2"/>
    <n v="-5000.65417629889"/>
    <n v="500711.65417629888"/>
    <n v="2.0242236717955144"/>
    <n v="1.0548068988609864"/>
    <n v="0.7804399889510274"/>
    <n v="157.80674157303372"/>
    <n v="9.7068694006868891E-2"/>
    <n v="3274.5071513511743"/>
    <n v="5181.3111111111111"/>
    <n v="128.9099587647645"/>
    <n v="4.7712461110201412"/>
    <n v="4.9994416527079846"/>
  </r>
  <r>
    <x v="0"/>
    <s v="ANC"/>
    <s v="Alaska"/>
    <s v="SEA"/>
    <s v="Washington"/>
    <s v="ANCSEA"/>
    <s v="737-Max 9"/>
    <n v="176.84210526315789"/>
    <x v="224"/>
    <n v="1448"/>
    <n v="143.71052631578948"/>
    <n v="38"/>
    <n v="5461"/>
    <n v="22.868421052631579"/>
    <n v="869"/>
    <n v="1239"/>
    <n v="3354"/>
    <n v="9730560"/>
    <n v="0.81264880952380958"/>
    <n v="6720"/>
    <n v="129.51578314367654"/>
    <n v="1.0011520737327189"/>
    <n v="868"/>
    <n v="0.7634011090573013"/>
    <n v="1623"/>
    <n v="0.79328287606433301"/>
    <n v="4228"/>
    <n v="26403"/>
    <n v="6"/>
    <n v="0.24004556593946025"/>
    <n v="416390"/>
    <n v="0.19623331559659155"/>
    <n v="340392"/>
    <n v="0.44726566891248792"/>
    <n v="775840"/>
    <n v="1.3529117753709871E-2"/>
    <n v="23468"/>
    <n v="1.1599598530867408E-2"/>
    <n v="20121"/>
    <n v="9.1326733266883009E-2"/>
    <n v="158418"/>
    <n v="1"/>
    <n v="569521"/>
    <n v="14987.394736842105"/>
    <n v="4397.3096264893811"/>
    <n v="0.37339983254995474"/>
    <n v="248302"/>
    <n v="6534.2631578947367"/>
    <n v="0.16279632396666471"/>
    <n v="306522"/>
    <n v="8066.3684210526317"/>
    <n v="0.20096759113865376"/>
    <n v="400886"/>
    <n v="0.2628362523447268"/>
    <n v="1"/>
    <n v="1734629"/>
    <n v="-1525231"/>
    <n v="209398"/>
    <n v="415910.84004602995"/>
    <n v="445888.79418886197"/>
    <n v="978011.78294573643"/>
    <n v="1839811.4171806285"/>
    <n v="-479.15995397005463"/>
    <n v="105496.79418886197"/>
    <n v="202171.78294573643"/>
    <n v="2.1519624769797421E-2"/>
    <n v="2.2350402446628885E-2"/>
    <n v="8.307776768314637E-4"/>
    <n v="7907528"/>
    <n v="0.81264880952380958"/>
    <n v="363385.762497711"/>
    <n v="0.17826610184819786"/>
    <n v="0.15674647707840042"/>
    <n v="288.63047060977846"/>
    <n v="0.19933043550399066"/>
    <n v="9.1326733266883009E-2"/>
    <n v="-8083.9320310691664"/>
    <n v="217481.93203106915"/>
    <n v="2.1030526797523885"/>
    <n v="0.91945485538608618"/>
    <n v="0.80446429604619418"/>
    <n v="209.73012939001848"/>
    <n v="0.23110763166071824"/>
    <n v="2366.6768061770822"/>
    <n v="6534.2631578947367"/>
    <n v="42.164745233728887"/>
    <n v="7.9818714521149969"/>
    <n v="6"/>
  </r>
  <r>
    <x v="0"/>
    <s v="HNL"/>
    <s v="Hawaii"/>
    <s v="SEA"/>
    <s v="Washington"/>
    <s v="HNLSEA"/>
    <s v="737-900"/>
    <n v="175.9047619047619"/>
    <x v="228"/>
    <n v="2677"/>
    <n v="150.42857142857142"/>
    <n v="21"/>
    <n v="3159"/>
    <n v="21.523809523809526"/>
    <n v="452"/>
    <n v="751"/>
    <n v="1956"/>
    <n v="9888838"/>
    <n v="0.85517054683270166"/>
    <n v="3694"/>
    <n v="120.24630697419001"/>
    <n v="0.94758909853249473"/>
    <n v="477"/>
    <n v="0.84192825112107628"/>
    <n v="892"/>
    <n v="0.84165232358003439"/>
    <n v="2324"/>
    <n v="10644"/>
    <n v="6"/>
    <n v="0.18900442554368496"/>
    <n v="218663"/>
    <n v="0.23139197178715901"/>
    <n v="267702"/>
    <n v="0.50581025481450748"/>
    <n v="585182"/>
    <n v="1.1828821353248279E-2"/>
    <n v="13685"/>
    <n v="6.7627839435743181E-3"/>
    <n v="7824"/>
    <n v="5.520174255782595E-2"/>
    <n v="63864"/>
    <n v="1"/>
    <n v="499991"/>
    <n v="23809.095238095237"/>
    <n v="4158.0570129885109"/>
    <n v="0.39517326683764803"/>
    <n v="121731"/>
    <n v="5796.7142857142853"/>
    <n v="9.6211405696130001E-2"/>
    <n v="270291"/>
    <n v="12871"/>
    <n v="0.21362740022683355"/>
    <n v="373232"/>
    <n v="0.29498792723938844"/>
    <n v="1"/>
    <n v="1156920"/>
    <n v="-1265245"/>
    <n v="-108325"/>
    <n v="230757.19247787612"/>
    <n v="317962.96138482023"/>
    <n v="695277.59100204497"/>
    <n v="1243997.7448647413"/>
    <n v="12094.192477876117"/>
    <n v="50260.961384820228"/>
    <n v="110095.59100204497"/>
    <n v="-1.095426985455723E-2"/>
    <n v="-1.0123844658831064E-2"/>
    <n v="8.304251957261654E-4"/>
    <n v="8456643"/>
    <n v="0.85517054683270166"/>
    <n v="185117.11301044631"/>
    <n v="0.11699251216371429"/>
    <n v="0.1279467820182715"/>
    <n v="346.01329534662869"/>
    <n v="0.12925412601667116"/>
    <n v="5.520174255782595E-2"/>
    <n v="-8211.9402316543474"/>
    <n v="-100113.05976834566"/>
    <n v="1.5798832914075274"/>
    <n v="1.0343198139904017"/>
    <n v="0.86780653869155377"/>
    <n v="300.11434977578477"/>
    <n v="0.32260830480932129"/>
    <n v="2247.8112367976173"/>
    <n v="5796.7142857142853"/>
    <n v="26.271077087448983"/>
    <n v="6.8088002532446978"/>
    <n v="6"/>
  </r>
  <r>
    <x v="3"/>
    <s v="SFO"/>
    <s v="California"/>
    <s v="LAX"/>
    <s v="California"/>
    <s v="SFOLAX"/>
    <s v="737-800"/>
    <n v="167.125"/>
    <x v="141"/>
    <n v="337"/>
    <n v="141.30357142857142"/>
    <n v="56"/>
    <n v="7913"/>
    <n v="21"/>
    <n v="1176"/>
    <n v="1979"/>
    <n v="4758"/>
    <n v="3153983"/>
    <n v="0.84549631370872957"/>
    <n v="9359"/>
    <n v="78.855165428764352"/>
    <n v="1"/>
    <n v="1176"/>
    <n v="0.88348214285714288"/>
    <n v="2240"/>
    <n v="0.8006057546693589"/>
    <n v="5943"/>
    <n v="7335"/>
    <n v="5"/>
    <n v="0.23535354328698749"/>
    <n v="239725"/>
    <n v="0.21374588395148511"/>
    <n v="217716"/>
    <n v="0.46351369659936342"/>
    <n v="472123"/>
    <n v="2.8024473430501858E-2"/>
    <n v="28545"/>
    <n v="2.3356182270507592E-2"/>
    <n v="23790"/>
    <n v="3.6006220461154516E-2"/>
    <n v="36675"/>
    <n v="1"/>
    <n v="290387"/>
    <n v="5185.4821428571431"/>
    <n v="3682.5361841682757"/>
    <n v="0.2815420741970262"/>
    <n v="293414"/>
    <n v="5239.5357142857147"/>
    <n v="0.28447687451038184"/>
    <n v="258211"/>
    <n v="4610.9107142857147"/>
    <n v="0.25034612610236801"/>
    <n v="189404"/>
    <n v="0.18363492519022392"/>
    <n v="1"/>
    <n v="1018574"/>
    <n v="1018574"/>
    <n v="-12842"/>
    <n v="239725"/>
    <n v="246429.42900454774"/>
    <n v="589707.22761664563"/>
    <n v="1075861.6566211935"/>
    <n v="0"/>
    <n v="28713.429004547739"/>
    <n v="117584.22761664563"/>
    <n v="-4.0716769874790063E-3"/>
    <n v="-3.2433725375343235E-3"/>
    <n v="8.2830444994468283E-4"/>
    <n v="2666681"/>
    <n v="0.84549631370872957"/>
    <n v="179429.54050296987"/>
    <n v="0.32294847499178025"/>
    <n v="0.32702015197925927"/>
    <n v="124.08681915834703"/>
    <n v="0.36821014587046597"/>
    <n v="3.6006220461154516E-2"/>
    <n v="-2612.4581539498818"/>
    <n v="-10229.541846050119"/>
    <n v="2.0523723577218282"/>
    <n v="0.97857131138899534"/>
    <n v="0.79983347969170127"/>
    <n v="97.194642857142853"/>
    <n v="0.18595016169664649"/>
    <n v="3274.4969666351271"/>
    <n v="5239.5357142857147"/>
    <n v="100.34853084099345"/>
    <n v="6.6138000758245923"/>
    <n v="5"/>
  </r>
  <r>
    <x v="1"/>
    <s v="SFO"/>
    <s v="California"/>
    <s v="YVR"/>
    <s v="British Columbia"/>
    <s v="SFOYVR"/>
    <s v="E175"/>
    <n v="73.411764705882348"/>
    <x v="190"/>
    <n v="800"/>
    <n v="69.882352941176464"/>
    <n v="17"/>
    <n v="1188"/>
    <n v="9.7058823529411757"/>
    <n v="165"/>
    <n v="226"/>
    <n v="798"/>
    <n v="998400"/>
    <n v="0.95192307692307687"/>
    <n v="1248"/>
    <n v="17.565696864111498"/>
    <n v="1"/>
    <n v="165"/>
    <n v="0.76094276094276092"/>
    <n v="297"/>
    <n v="1.0152671755725191"/>
    <n v="786"/>
    <n v="0"/>
    <e v="#DIV/0!"/>
    <n v="0.20478627310735381"/>
    <n v="55545"/>
    <n v="0.19157996416378478"/>
    <n v="51963"/>
    <n v="0.55952793528834877"/>
    <n v="151763"/>
    <n v="2.0583702633150711E-2"/>
    <n v="5583"/>
    <n v="2.3522124807361908E-2"/>
    <n v="6380"/>
    <n v="0"/>
    <n v="0"/>
    <n v="1"/>
    <n v="43848"/>
    <n v="2579.294117647059"/>
    <n v="2496.2288908438309"/>
    <n v="0.29626226318207616"/>
    <n v="53921"/>
    <n v="3171.8235294117649"/>
    <n v="0.36432123456122806"/>
    <n v="24312"/>
    <n v="1430.1176470588234"/>
    <n v="0.16426583065322559"/>
    <n v="25923"/>
    <n v="0.17515067160347017"/>
    <n v="1"/>
    <n v="271234"/>
    <n v="-148004"/>
    <n v="123230"/>
    <n v="55545"/>
    <n v="68287.659292035401"/>
    <n v="149480.84962406015"/>
    <n v="273313.50891609554"/>
    <n v="0"/>
    <n v="16324.659292035401"/>
    <n v="-2282.1503759398474"/>
    <n v="0.12342748397435897"/>
    <n v="0.12425483767652334"/>
    <n v="8.2735370216437121E-4"/>
    <n v="950400"/>
    <n v="0.95192307692307687"/>
    <n v="13698.686868686869"/>
    <n v="0.27166866987179489"/>
    <n v="0.1482411858974359"/>
    <n v="228.31144781144781"/>
    <n v="0.28538930976430976"/>
    <n v="0"/>
    <n v="-826.02993624091494"/>
    <n v="124056.02993624091"/>
    <n v="1.6203978918513131"/>
    <n v="0.84216736834268302"/>
    <n v="0.92940284916890137"/>
    <n v="174.95959595959596"/>
    <n v="9.5574301156934605E-2"/>
    <n v="1384.0612295702247"/>
    <n v="3171.8235294117649"/>
    <n v="67.631817239611181"/>
    <n v="10.06986531986532"/>
    <e v="#DIV/0!"/>
  </r>
  <r>
    <x v="2"/>
    <s v="SFO"/>
    <s v="California"/>
    <s v="HNL"/>
    <s v="Hawaii"/>
    <s v="SFOHNL"/>
    <s v="757-300"/>
    <n v="237.93333333333334"/>
    <x v="199"/>
    <n v="2399"/>
    <n v="213.73333333333332"/>
    <n v="15"/>
    <n v="3206"/>
    <n v="30.533333333333335"/>
    <n v="458"/>
    <n v="814"/>
    <n v="1934"/>
    <n v="8562031"/>
    <n v="0.89829083776968344"/>
    <n v="3569"/>
    <n v="82.582843959731534"/>
    <n v="1"/>
    <n v="458"/>
    <n v="0.93670886075949367"/>
    <n v="869"/>
    <n v="0.86262265834076712"/>
    <n v="2242"/>
    <n v="2136"/>
    <n v="5.9981273408239701"/>
    <n v="0.19193247278455713"/>
    <n v="204077"/>
    <n v="0.25498107262937619"/>
    <n v="271115"/>
    <n v="0.51920340457548608"/>
    <n v="552056"/>
    <n v="1.2738943358961698E-2"/>
    <n v="13545"/>
    <n v="9.0945428040723232E-3"/>
    <n v="9670"/>
    <n v="1.2049563847546496E-2"/>
    <n v="12812"/>
    <n v="1"/>
    <n v="416909"/>
    <n v="27793.933333333334"/>
    <n v="5048.3730035174167"/>
    <n v="0.37233026919906514"/>
    <n v="130891"/>
    <n v="8726.0666666666675"/>
    <n v="0.11689524876108416"/>
    <n v="267872"/>
    <n v="17858.133333333335"/>
    <n v="0.2392293135213967"/>
    <n v="304057"/>
    <n v="0.27154516851845401"/>
    <n v="1"/>
    <n v="1063275"/>
    <n v="-1119729"/>
    <n v="-56454"/>
    <n v="204077"/>
    <n v="289433.58108108107"/>
    <n v="639973.91520165466"/>
    <n v="1133484.4962827358"/>
    <n v="0"/>
    <n v="18318.581081081065"/>
    <n v="87917.915201654658"/>
    <n v="-6.5935290353421987E-3"/>
    <n v="-5.7663382571827041E-3"/>
    <n v="8.2719077815949452E-4"/>
    <n v="7691194"/>
    <n v="0.89829083776968344"/>
    <n v="118938.88615096686"/>
    <n v="0.12418490425928147"/>
    <n v="0.13077843329462366"/>
    <n v="327.65533374922023"/>
    <n v="0.13657996404719477"/>
    <n v="1.2049563847546496E-2"/>
    <n v="-7082.433085515715"/>
    <n v="-49371.566914484283"/>
    <n v="1.5481029098172303"/>
    <n v="1.0839394272324547"/>
    <n v="0.85549754908060016"/>
    <n v="311.98504027617952"/>
    <n v="0.28596270955303188"/>
    <n v="3243.6761336363988"/>
    <n v="8726.0666666666675"/>
    <n v="38.821622582570384"/>
    <n v="7.2411104179663131"/>
    <n v="5.9981273408239701"/>
  </r>
  <r>
    <x v="4"/>
    <s v="LAX"/>
    <s v="California"/>
    <s v="OGG"/>
    <s v="Hawaii"/>
    <s v="LAXOGG"/>
    <s v="A330-200"/>
    <n v="269.3125"/>
    <x v="172"/>
    <n v="2486"/>
    <n v="231.625"/>
    <n v="16"/>
    <n v="3706"/>
    <n v="34.875"/>
    <n v="558"/>
    <n v="931"/>
    <n v="2217"/>
    <n v="10712174"/>
    <n v="0.86006033882571364"/>
    <n v="4309"/>
    <n v="87.682359307359306"/>
    <n v="1"/>
    <n v="558"/>
    <n v="0.89605389797882584"/>
    <n v="1039"/>
    <n v="0.81717655731662364"/>
    <n v="2713"/>
    <n v="384881"/>
    <n v="4.9999948035886419"/>
    <n v="7.8717151275514305E-2"/>
    <n v="229999"/>
    <n v="8.1475343798652969E-2"/>
    <n v="238058"/>
    <n v="0.1743506919096556"/>
    <n v="509425"/>
    <n v="4.5536358754634495E-3"/>
    <n v="13305"/>
    <n v="2.2763045627739497E-3"/>
    <n v="6651"/>
    <n v="0.65862687257793973"/>
    <n v="1924403"/>
    <n v="0.99999999999999989"/>
    <n v="363972"/>
    <n v="22748.25"/>
    <n v="4151.0288144065862"/>
    <n v="0.25497609415226186"/>
    <n v="112775"/>
    <n v="7048.4375"/>
    <n v="7.9003134906040384E-2"/>
    <n v="648236"/>
    <n v="40514.75"/>
    <n v="0.45411373228953222"/>
    <n v="302492"/>
    <n v="0.21190703865216554"/>
    <n v="1"/>
    <n v="2921841"/>
    <n v="2921841"/>
    <n v="1494366"/>
    <n v="229999"/>
    <n v="265673.75080558535"/>
    <n v="623396.49300857016"/>
    <n v="1119069.2438141555"/>
    <n v="0"/>
    <n v="27615.750805585354"/>
    <n v="113971.49300857016"/>
    <n v="0.13950165484615915"/>
    <n v="0.1403277432515925"/>
    <n v="8.2608840543335615E-4"/>
    <n v="9213116"/>
    <n v="0.86006033882571364"/>
    <n v="162292.25957906106"/>
    <n v="0.27275891896453514"/>
    <n v="0.13325726411837596"/>
    <n v="269.14139233675121"/>
    <n v="0.10826282877584521"/>
    <n v="0.65862687257793973"/>
    <n v="-8849.2027383847199"/>
    <n v="1503215.2027383847"/>
    <n v="1.8174407032320825"/>
    <n v="1.0102659935109852"/>
    <n v="0.82794018442262596"/>
    <n v="229.12223291626563"/>
    <n v="0.103527878484832"/>
    <n v="7393.0036226293996"/>
    <n v="7048.4375"/>
    <n v="42.266198460845366"/>
    <n v="5.3847814355099839"/>
    <n v="4.9999948035886419"/>
  </r>
  <r>
    <x v="0"/>
    <s v="SFO"/>
    <s v="California"/>
    <s v="BOI"/>
    <s v="Idaho"/>
    <s v="SFOBOI"/>
    <s v="E175"/>
    <n v="75.033898305084747"/>
    <x v="196"/>
    <n v="522"/>
    <n v="62.610169491525426"/>
    <n v="59"/>
    <n v="3694"/>
    <n v="9.101694915254237"/>
    <n v="537"/>
    <n v="966"/>
    <n v="2192"/>
    <n v="2310894"/>
    <n v="0.83442511859046764"/>
    <n v="4427"/>
    <n v="95.344044359255207"/>
    <n v="0.90556492411467115"/>
    <n v="593"/>
    <n v="0.90534208059981258"/>
    <n v="1067"/>
    <n v="0.79190751445086704"/>
    <n v="2768"/>
    <n v="214"/>
    <n v="5.9859813084112146"/>
    <n v="0.19885269715427301"/>
    <n v="126213"/>
    <n v="0.2536733542774135"/>
    <n v="161008"/>
    <n v="0.49364587698871604"/>
    <n v="313320"/>
    <n v="2.4181274479837908E-2"/>
    <n v="15348"/>
    <n v="2.7628539827888817E-2"/>
    <n v="17536"/>
    <n v="2.0182572718707558E-3"/>
    <n v="1281"/>
    <n v="1"/>
    <n v="237999"/>
    <n v="4033.8813559322034"/>
    <n v="2496.2125489791752"/>
    <n v="0.3379280380639198"/>
    <n v="193625"/>
    <n v="3281.7796610169494"/>
    <n v="0.27492265249066788"/>
    <n v="131962"/>
    <n v="2236.6440677966102"/>
    <n v="0.18736910558023767"/>
    <n v="140703"/>
    <n v="0.19978020386517467"/>
    <n v="1"/>
    <n v="634706"/>
    <n v="-704289"/>
    <n v="-69583"/>
    <n v="139374.87709497206"/>
    <n v="177842.16977225672"/>
    <n v="395652.26277372264"/>
    <n v="712869.30964095145"/>
    <n v="13161.877094972064"/>
    <n v="16834.169772256719"/>
    <n v="82332.262773722643"/>
    <n v="-3.0110857529596771E-2"/>
    <n v="-2.9286990379077806E-2"/>
    <n v="8.2386715051896431E-4"/>
    <n v="1928268"/>
    <n v="0.83442511859046764"/>
    <n v="125690.45073091495"/>
    <n v="0.27465820587184009"/>
    <n v="0.30476906340143683"/>
    <n v="171.47401191120736"/>
    <n v="0.3284942756919681"/>
    <n v="2.0182572718707558E-3"/>
    <n v="-1903.8696549313802"/>
    <n v="-67679.130345068625"/>
    <n v="1.5693302486086373"/>
    <n v="1.1126228768856397"/>
    <n v="0.83461652924064333"/>
    <n v="150.89784442361761"/>
    <n v="0.22168216465576188"/>
    <n v="1384.0612792002905"/>
    <n v="3281.7796610169494"/>
    <n v="38.743898738772323"/>
    <n v="8.9020032485110985"/>
    <n v="5.9859813084112146"/>
  </r>
  <r>
    <x v="1"/>
    <s v="LAX"/>
    <s v="California"/>
    <s v="SFO"/>
    <s v="California"/>
    <s v="LAXSFO"/>
    <s v="737-900"/>
    <n v="178.83333333333334"/>
    <x v="204"/>
    <n v="337"/>
    <n v="162.38095238095238"/>
    <n v="42"/>
    <n v="6820"/>
    <n v="22.238095238095237"/>
    <n v="934"/>
    <n v="1309"/>
    <n v="4578"/>
    <n v="2531207"/>
    <n v="0.90800159765677002"/>
    <n v="7511"/>
    <n v="56.134037519013013"/>
    <n v="0.9668737060041408"/>
    <n v="966"/>
    <n v="0.72480620155038755"/>
    <n v="1806"/>
    <n v="0.96602658788773998"/>
    <n v="4739"/>
    <n v="8052"/>
    <n v="5.9995032290114256"/>
    <n v="0.20939158109351302"/>
    <n v="210538"/>
    <n v="0.16272209652154454"/>
    <n v="163613"/>
    <n v="0.51610134513538375"/>
    <n v="518927"/>
    <n v="3.1868519853800445E-2"/>
    <n v="32043"/>
    <n v="3.187150351823765E-2"/>
    <n v="32046"/>
    <n v="4.8044953877520571E-2"/>
    <n v="48308"/>
    <n v="1"/>
    <n v="233408"/>
    <n v="5557.333333333333"/>
    <n v="4158.0476002807209"/>
    <n v="0.29915818183682469"/>
    <n v="246394"/>
    <n v="5866.5238095238092"/>
    <n v="0.31580229064771809"/>
    <n v="126179"/>
    <n v="3004.2619047619046"/>
    <n v="0.1617231638418079"/>
    <n v="174235"/>
    <n v="0.22331636367364935"/>
    <n v="1"/>
    <n v="1005475"/>
    <n v="-780216"/>
    <n v="225259"/>
    <n v="217751.29336188437"/>
    <n v="225733.44385026739"/>
    <n v="537176.72629969416"/>
    <n v="980661.46351184591"/>
    <n v="7213.2933618843672"/>
    <n v="62120.443850267387"/>
    <n v="18249.726299694157"/>
    <n v="8.8992721654135756E-2"/>
    <n v="8.981656599393327E-2"/>
    <n v="8.238443397975137E-4"/>
    <n v="2298340"/>
    <n v="0.90800159765677002"/>
    <n v="96979.823607038241"/>
    <n v="0.39723143938840244"/>
    <n v="0.3082387177342667"/>
    <n v="140.34706744868035"/>
    <n v="0.41646014079727106"/>
    <n v="4.8044953877520571E-2"/>
    <n v="-2085.3205598058548"/>
    <n v="227344.32055980584"/>
    <n v="1.8329969295896416"/>
    <n v="0.76191834924147273"/>
    <n v="0.92093277638453397"/>
    <n v="90.594130675526031"/>
    <n v="0.17328625773887962"/>
    <n v="2247.8162194775718"/>
    <n v="5866.5238095238092"/>
    <n v="121.49491291607193"/>
    <n v="9.3972140762463336"/>
    <n v="5.9995032290114256"/>
  </r>
  <r>
    <x v="0"/>
    <s v="SFO"/>
    <s v="California"/>
    <s v="YVR"/>
    <s v="British Columbia"/>
    <s v="SFOYVR"/>
    <s v="737-800"/>
    <n v="168.20987654320987"/>
    <x v="165"/>
    <n v="800"/>
    <n v="129.64197530864197"/>
    <n v="81"/>
    <n v="10501"/>
    <n v="20.716049382716051"/>
    <n v="1678"/>
    <n v="2398"/>
    <n v="6425"/>
    <n v="10900000"/>
    <n v="0.7707155963302752"/>
    <n v="13625"/>
    <n v="86.231602787456453"/>
    <n v="0.98647854203409757"/>
    <n v="1701"/>
    <n v="0.74012345679012348"/>
    <n v="3240"/>
    <n v="0.73986642100414557"/>
    <n v="8684"/>
    <n v="2536"/>
    <n v="6"/>
    <n v="0.2703889644300474"/>
    <n v="784874"/>
    <n v="0.21072434880057214"/>
    <n v="611682"/>
    <n v="0.49151066278667982"/>
    <n v="1426737"/>
    <n v="1.5493880132659997E-2"/>
    <n v="44975"/>
    <n v="6.6402343425685699E-3"/>
    <n v="19275"/>
    <n v="5.2419095074720291E-3"/>
    <n v="15216"/>
    <n v="1"/>
    <n v="358556"/>
    <n v="4426.6172839506171"/>
    <n v="4158.0579324701685"/>
    <n v="0.27682783997603516"/>
    <n v="475188"/>
    <n v="5866.5185185185182"/>
    <n v="0.36687509795549983"/>
    <n v="193833"/>
    <n v="2393"/>
    <n v="0.14965129772218239"/>
    <n v="267654"/>
    <n v="0.20664576434628262"/>
    <n v="1"/>
    <n v="2902759"/>
    <n v="-1295231"/>
    <n v="1607528"/>
    <n v="795632.10607866512"/>
    <n v="826459.41618015012"/>
    <n v="1928371.067392996"/>
    <n v="3550462.5896518114"/>
    <n v="10758.106078665121"/>
    <n v="214777.41618015012"/>
    <n v="501634.06739299605"/>
    <n v="0.14747963302752293"/>
    <n v="0.14830324792122757"/>
    <n v="8.2361489370463836E-4"/>
    <n v="8400800"/>
    <n v="0.7707155963302752"/>
    <n v="859030.98104942404"/>
    <n v="0.26630816513761468"/>
    <n v="0.11882853211009174"/>
    <n v="274.97790686601275"/>
    <n v="0.34372238358251594"/>
    <n v="5.2419095074720291E-3"/>
    <n v="-8977.4023413803861"/>
    <n v="1616505.4023413805"/>
    <n v="2.2267742405086359"/>
    <n v="0.91108993738609223"/>
    <n v="0.79287489863701888"/>
    <n v="188.79074074074074"/>
    <n v="9.2206759155686019E-2"/>
    <n v="2247.818592422077"/>
    <n v="5866.5185185185182"/>
    <n v="121.77669973133692"/>
    <n v="6.1184649081039897"/>
    <n v="6"/>
  </r>
  <r>
    <x v="1"/>
    <s v="SFO"/>
    <s v="California"/>
    <s v="SEA"/>
    <s v="Washington"/>
    <s v="SFOSEA"/>
    <s v="737-800"/>
    <n v="163.53846153846155"/>
    <x v="171"/>
    <n v="679"/>
    <n v="132.16923076923078"/>
    <n v="65"/>
    <n v="8591"/>
    <n v="18.153846153846153"/>
    <n v="1180"/>
    <n v="1686"/>
    <n v="5726"/>
    <n v="7217770"/>
    <n v="0.80818438381937907"/>
    <n v="10630"/>
    <n v="140.31062463083288"/>
    <n v="0.86131386861313863"/>
    <n v="1370"/>
    <n v="0.64597701149425291"/>
    <n v="2610"/>
    <n v="0.8610526315789474"/>
    <n v="6650"/>
    <n v="16824"/>
    <n v="6"/>
    <n v="0.21372965517546255"/>
    <n v="386781"/>
    <n v="0.17582117000078468"/>
    <n v="318179"/>
    <n v="0.51037700712946088"/>
    <n v="923616"/>
    <n v="2.2144872501898134E-2"/>
    <n v="40075"/>
    <n v="2.2147082844755465E-2"/>
    <n v="40079"/>
    <n v="5.5780212347638303E-2"/>
    <n v="100944"/>
    <n v="1"/>
    <n v="583419"/>
    <n v="8975.6769230769223"/>
    <n v="4158.0529025155183"/>
    <n v="0.33976758650571426"/>
    <n v="382791"/>
    <n v="5889.0923076923073"/>
    <n v="0.22292721732769907"/>
    <n v="315392"/>
    <n v="4852.1846153846154"/>
    <n v="0.18367584642120025"/>
    <n v="435510"/>
    <n v="0.25362934974538642"/>
    <n v="1"/>
    <n v="1809674"/>
    <n v="-1717112"/>
    <n v="92562"/>
    <n v="449059.29661016952"/>
    <n v="492554.67971530248"/>
    <n v="1072659.1687041565"/>
    <n v="2014273.1450296286"/>
    <n v="62278.29661016952"/>
    <n v="174375.67971530248"/>
    <n v="149043.16870415653"/>
    <n v="1.2824182538374041E-2"/>
    <n v="1.3646292723545507E-2"/>
    <n v="8.2211018517146586E-4"/>
    <n v="5833289"/>
    <n v="0.80818438381937907"/>
    <n v="405552.3769060648"/>
    <n v="0.2507248083549351"/>
    <n v="0.23790062581656107"/>
    <n v="198.89768362239553"/>
    <n v="0.29292736910514805"/>
    <n v="5.5780212347638303E-2"/>
    <n v="-5933.8022312250541"/>
    <n v="98495.802231225054"/>
    <n v="1.8427643375087364"/>
    <n v="0.79571260778661679"/>
    <n v="0.90655683478044535"/>
    <n v="121.90766283524904"/>
    <n v="0.24065660444919915"/>
    <n v="2247.8126715622466"/>
    <n v="5889.0923076923073"/>
    <n v="61.228435284950983"/>
    <n v="9.3299965079734601"/>
    <n v="6"/>
  </r>
  <r>
    <x v="0"/>
    <s v="SEA"/>
    <s v="Washington"/>
    <s v="SFO"/>
    <s v="California"/>
    <s v="SEASFO"/>
    <s v="A320"/>
    <n v="148.46938775510205"/>
    <x v="99"/>
    <n v="679"/>
    <n v="125.51020408163265"/>
    <n v="49"/>
    <n v="6150"/>
    <n v="19.714285714285715"/>
    <n v="966"/>
    <n v="1191"/>
    <n v="3993"/>
    <n v="4939725"/>
    <n v="0.84536082474226804"/>
    <n v="7275"/>
    <n v="103.17620173364855"/>
    <n v="0.99587628865979383"/>
    <n v="970"/>
    <n v="0.66350974930362117"/>
    <n v="1795"/>
    <n v="0.88516958545776991"/>
    <n v="4511"/>
    <n v="8816"/>
    <n v="5.9996597096188751"/>
    <n v="0.24215672076994429"/>
    <n v="309354"/>
    <n v="0.17756468714163265"/>
    <n v="226838"/>
    <n v="0.49512052884747104"/>
    <n v="632514"/>
    <n v="2.1877189343206822E-2"/>
    <n v="27948"/>
    <n v="2.1877189343206822E-2"/>
    <n v="27948"/>
    <n v="4.1403684554538377E-2"/>
    <n v="52893"/>
    <n v="1"/>
    <n v="424287"/>
    <n v="8658.9183673469379"/>
    <n v="4112.2564396710923"/>
    <n v="0.3339462033411385"/>
    <n v="279300"/>
    <n v="5700"/>
    <n v="0.21983038507703509"/>
    <n v="246119"/>
    <n v="5022.8367346938776"/>
    <n v="0.19371440939768994"/>
    <n v="320819"/>
    <n v="0.25250900218413647"/>
    <n v="1"/>
    <n v="1277495"/>
    <n v="-1270525"/>
    <n v="6970"/>
    <n v="310634.96894409938"/>
    <n v="341875.91099916038"/>
    <n v="714568.15777610813"/>
    <n v="1367079.037719368"/>
    <n v="1280.9689440993825"/>
    <n v="115037.91099916038"/>
    <n v="82054.157776108128"/>
    <n v="1.4110097222011346E-3"/>
    <n v="2.2305754553566424E-3"/>
    <n v="8.1956573315550784E-4"/>
    <n v="4175850"/>
    <n v="0.84536082474226804"/>
    <n v="224012.56097560981"/>
    <n v="0.25861662339502706"/>
    <n v="0.25720561367282591"/>
    <n v="199.12227642276423"/>
    <n v="0.29325813906150844"/>
    <n v="4.1403684554538377E-2"/>
    <n v="-4048.4293412115894"/>
    <n v="11018.429341211589"/>
    <n v="1.985506980925472"/>
    <n v="0.78675366251674284"/>
    <n v="0.8729406792916734"/>
    <n v="126.37214484679666"/>
    <n v="0.25113131558244844"/>
    <n v="2385.4241178150864"/>
    <n v="5700"/>
    <n v="59.606768776741262"/>
    <n v="9.0887804878048772"/>
    <n v="5.9996597096188751"/>
  </r>
  <r>
    <x v="5"/>
    <s v="SEA"/>
    <s v="Washington"/>
    <s v="SFO"/>
    <s v="California"/>
    <s v="SEASFO"/>
    <s v="737-800"/>
    <n v="162.88372093023256"/>
    <x v="195"/>
    <n v="679"/>
    <n v="137.25581395348837"/>
    <n v="43"/>
    <n v="5902"/>
    <n v="21"/>
    <n v="903"/>
    <n v="1362"/>
    <n v="3638"/>
    <n v="4755716"/>
    <n v="0.84266133637921192"/>
    <n v="7004"/>
    <n v="91.475807722616238"/>
    <n v="1"/>
    <n v="903"/>
    <n v="0.79186046511627906"/>
    <n v="1720"/>
    <n v="0.83040401734763758"/>
    <n v="4381"/>
    <n v="9848"/>
    <n v="4.9997969130787974"/>
    <n v="0.21042623062266191"/>
    <n v="222862"/>
    <n v="0.21566181788654118"/>
    <n v="228407"/>
    <n v="0.49307618369593748"/>
    <n v="522216"/>
    <n v="2.0607158166666351E-2"/>
    <n v="21825"/>
    <n v="1.3738105444444235E-2"/>
    <n v="14550"/>
    <n v="4.649050418374881E-2"/>
    <n v="49238"/>
    <n v="1"/>
    <n v="336863"/>
    <n v="7834.0232558139533"/>
    <n v="3682.5364911942165"/>
    <n v="0.31150148370147684"/>
    <n v="225300"/>
    <n v="5239.5348837209303"/>
    <n v="0.20833776424820397"/>
    <n v="299538"/>
    <n v="6966"/>
    <n v="0.27698658334389048"/>
    <n v="219716"/>
    <n v="0.20317416870642868"/>
    <n v="1"/>
    <n v="1059098"/>
    <n v="1059098"/>
    <n v="-22319"/>
    <n v="222862"/>
    <n v="288443.49486049928"/>
    <n v="628869.78999450244"/>
    <n v="1140175.2848550016"/>
    <n v="0"/>
    <n v="60036.494860499282"/>
    <n v="106653.78999450244"/>
    <n v="-4.6930893266124386E-3"/>
    <n v="-3.8779611203776888E-3"/>
    <n v="8.151282062347498E-4"/>
    <n v="4007458"/>
    <n v="0.84266133637921192"/>
    <n v="188557.39071501186"/>
    <n v="0.22270000984078947"/>
    <n v="0.22739309916740191"/>
    <n v="171.10471026770585"/>
    <n v="0.25199515503344017"/>
    <n v="4.649050418374881E-2"/>
    <n v="-3876.5182524419006"/>
    <n v="-18442.4817475581"/>
    <n v="1.7756818134724843"/>
    <n v="0.95542771708119867"/>
    <n v="0.85761781535144599"/>
    <n v="132.79476744186047"/>
    <n v="0.20745577840766388"/>
    <n v="3274.5051118684246"/>
    <n v="5239.5348837209303"/>
    <n v="64.519791045701851"/>
    <n v="6.1631650288037951"/>
    <n v="4.9997969130787974"/>
  </r>
  <r>
    <x v="0"/>
    <s v="SEA"/>
    <s v="Washington"/>
    <s v="HNL"/>
    <s v="Hawaii"/>
    <s v="SEAHNL"/>
    <s v="737-900"/>
    <n v="175.9047619047619"/>
    <x v="229"/>
    <n v="2677"/>
    <n v="150.42857142857142"/>
    <n v="21"/>
    <n v="3159"/>
    <n v="22.761904761904763"/>
    <n v="478"/>
    <n v="806"/>
    <n v="1876"/>
    <n v="9888838"/>
    <n v="0.85517054683270166"/>
    <n v="3694"/>
    <n v="127.07113341611479"/>
    <n v="1.0020964360587001"/>
    <n v="477"/>
    <n v="0.9035874439461884"/>
    <n v="892"/>
    <n v="0.80722891566265065"/>
    <n v="2324"/>
    <n v="10644"/>
    <n v="6"/>
    <n v="0.22410537031906505"/>
    <n v="273409"/>
    <n v="0.22708733264371697"/>
    <n v="277047"/>
    <n v="0.47955085319532265"/>
    <n v="585053"/>
    <n v="1.0758179084952319E-2"/>
    <n v="13125"/>
    <n v="6.1508095888367399E-3"/>
    <n v="7504"/>
    <n v="5.234745516810628E-2"/>
    <n v="63864"/>
    <n v="1"/>
    <n v="528369"/>
    <n v="25160.428571428572"/>
    <n v="4158.0568756695593"/>
    <n v="0.39722602088340614"/>
    <n v="121731"/>
    <n v="5796.7142857142853"/>
    <n v="9.1516952637565624E-2"/>
    <n v="285632"/>
    <n v="13601.523809523809"/>
    <n v="0.21473716814758068"/>
    <n v="394415"/>
    <n v="0.29651985833144756"/>
    <n v="1"/>
    <n v="1220002"/>
    <n v="-1330147"/>
    <n v="-110145"/>
    <n v="272837.0146443515"/>
    <n v="306607.84615384613"/>
    <n v="724767.14925373124"/>
    <n v="1304212.0100519289"/>
    <n v="-571.98535564850317"/>
    <n v="29560.846153846127"/>
    <n v="139714.14925373124"/>
    <n v="-1.1138315745490016E-2"/>
    <n v="-1.032593751974302E-2"/>
    <n v="8.123782257469965E-4"/>
    <n v="8456643"/>
    <n v="0.85517054683270166"/>
    <n v="195800.51598607167"/>
    <n v="0.12337162364273739"/>
    <n v="0.13450993938822742"/>
    <n v="365.98227287116174"/>
    <n v="0.13671358717637719"/>
    <n v="5.234745516810628E-2"/>
    <n v="-8033.4766691394698"/>
    <n v="-102111.52333086052"/>
    <n v="1.8641598685489067"/>
    <n v="1.0101301274554944"/>
    <n v="0.81874340318927297"/>
    <n v="310.59080717488791"/>
    <n v="0.32329045362220715"/>
    <n v="2247.8118540475457"/>
    <n v="5796.7142857142853"/>
    <n v="24.860091470620226"/>
    <n v="6.5302310857866415"/>
    <n v="6"/>
  </r>
  <r>
    <x v="4"/>
    <s v="SFO"/>
    <s v="California"/>
    <s v="HNL"/>
    <s v="Hawaii"/>
    <s v="SFOHNL"/>
    <s v="A330-200"/>
    <n v="278"/>
    <x v="210"/>
    <n v="2399"/>
    <n v="249.25"/>
    <n v="16"/>
    <n v="3988"/>
    <n v="33.3125"/>
    <n v="533"/>
    <n v="867"/>
    <n v="2588"/>
    <n v="10670752"/>
    <n v="0.89658273381294962"/>
    <n v="4448"/>
    <n v="86.644295302013418"/>
    <n v="0.92534722222222221"/>
    <n v="576"/>
    <n v="0.80876865671641796"/>
    <n v="1072"/>
    <n v="0.92428571428571427"/>
    <n v="2800"/>
    <n v="242367"/>
    <n v="5"/>
    <n v="0.10149706940445162"/>
    <n v="248219"/>
    <n v="0.10588171794152548"/>
    <n v="258942"/>
    <n v="0.28651917869722415"/>
    <n v="700705"/>
    <n v="6.3481925336259975E-3"/>
    <n v="15525"/>
    <n v="4.2329461583314864E-3"/>
    <n v="10352"/>
    <n v="0.49552089526484128"/>
    <n v="1211835"/>
    <n v="0.99999999999999989"/>
    <n v="359663"/>
    <n v="22478.9375"/>
    <n v="4151.029202168862"/>
    <n v="0.25408039854529835"/>
    <n v="116413"/>
    <n v="7275.8125"/>
    <n v="8.2238821996852104E-2"/>
    <n v="640561"/>
    <n v="40035.0625"/>
    <n v="0.45251803541808544"/>
    <n v="298911"/>
    <n v="0.21116274403976409"/>
    <n v="1"/>
    <n v="2445578"/>
    <n v="2445578"/>
    <n v="1030030"/>
    <n v="268244.17260787991"/>
    <n v="320168.19377162628"/>
    <n v="758104.32766615145"/>
    <n v="1346516.6940456578"/>
    <n v="20025.172607879911"/>
    <n v="61226.193771626276"/>
    <n v="57399.327666151454"/>
    <n v="9.6528342144958479E-2"/>
    <n v="9.7340437522852527E-2"/>
    <n v="8.1209537789404818E-4"/>
    <n v="9567212"/>
    <n v="0.89658273381294962"/>
    <n v="142307.367101304"/>
    <n v="0.22918515958387936"/>
    <n v="0.13265681743892088"/>
    <n v="309.36384152457373"/>
    <n v="0.12895533202358223"/>
    <n v="0.49552089526484128"/>
    <n v="-8665.6683778536026"/>
    <n v="1038695.6683778536"/>
    <n v="1.586932886411057"/>
    <n v="0.88951593943491458"/>
    <n v="0.9215591322689296"/>
    <n v="241.55037313432837"/>
    <n v="0.12222509361795043"/>
    <n v="7392.9968241673123"/>
    <n v="7275.8125"/>
    <n v="46.027265685515104"/>
    <n v="6.4887161484453362"/>
    <n v="5"/>
  </r>
  <r>
    <x v="3"/>
    <s v="GEG"/>
    <s v="Washington"/>
    <s v="LAX"/>
    <s v="California"/>
    <s v="GEGLAX"/>
    <s v="E175"/>
    <n v="71.2"/>
    <x v="175"/>
    <n v="945"/>
    <n v="66.066666666666663"/>
    <n v="15"/>
    <n v="991"/>
    <n v="10"/>
    <n v="150"/>
    <n v="218"/>
    <n v="623"/>
    <n v="1009260"/>
    <n v="0.92790262172284643"/>
    <n v="1068"/>
    <n v="40.933797909407666"/>
    <n v="1"/>
    <n v="150"/>
    <n v="0.80740740740740746"/>
    <n v="270"/>
    <n v="0.9614197530864198"/>
    <n v="648"/>
    <n v="0"/>
    <e v="#DIV/0!"/>
    <n v="0.25730811228900313"/>
    <n v="45243"/>
    <n v="0.20987647299695164"/>
    <n v="36903"/>
    <n v="0.49033168024022933"/>
    <n v="86216"/>
    <n v="2.1241867236907956E-2"/>
    <n v="3735"/>
    <n v="2.1241867236907956E-2"/>
    <n v="3735"/>
    <n v="0"/>
    <n v="0"/>
    <n v="1"/>
    <n v="65724"/>
    <n v="4381.6000000000004"/>
    <n v="1605.6169560776302"/>
    <n v="0.30061198166799308"/>
    <n v="40681"/>
    <n v="2712.0666666666666"/>
    <n v="0.18606895542321872"/>
    <n v="75046"/>
    <n v="5003.0666666666666"/>
    <n v="0.3432494488505905"/>
    <n v="37183"/>
    <n v="0.17006961405819773"/>
    <n v="1"/>
    <n v="175832"/>
    <n v="175832"/>
    <n v="-42802"/>
    <n v="45243"/>
    <n v="45705.550458715596"/>
    <n v="89675.711075441402"/>
    <n v="180624.26153415698"/>
    <n v="0"/>
    <n v="8802.5504587155956"/>
    <n v="3459.7110754414025"/>
    <n v="-4.2409289974833043E-2"/>
    <n v="-4.1599306321188655E-2"/>
    <n v="8.0998365364438885E-4"/>
    <n v="936495"/>
    <n v="0.92790262172284643"/>
    <n v="13662.022199798172"/>
    <n v="0.17421873451835998"/>
    <n v="0.21662802449319304"/>
    <n v="177.42885973763876"/>
    <n v="0.18775540712977645"/>
    <n v="0"/>
    <n v="-817.48410227713316"/>
    <n v="-41984.515897722864"/>
    <n v="1.9133186823630033"/>
    <n v="0.8670119543998448"/>
    <n v="0.84399532400862876"/>
    <n v="136.67777777777778"/>
    <n v="0.21146890213385505"/>
    <n v="1833.3505277494041"/>
    <n v="2712.0666666666666"/>
    <n v="24.209822948586993"/>
    <n v="7.537840565085772"/>
    <e v="#DIV/0!"/>
  </r>
  <r>
    <x v="2"/>
    <s v="SFO"/>
    <s v="California"/>
    <s v="SEA"/>
    <s v="Washington"/>
    <s v="SFOSEA"/>
    <s v="737-900"/>
    <n v="178.21818181818182"/>
    <x v="182"/>
    <n v="679"/>
    <n v="145.69090909090909"/>
    <n v="55"/>
    <n v="8013"/>
    <n v="22.290909090909089"/>
    <n v="1226"/>
    <n v="2292"/>
    <n v="4496"/>
    <n v="6655558"/>
    <n v="0.81748622730055087"/>
    <n v="9802"/>
    <n v="118.26949202598939"/>
    <n v="0.96916996047430826"/>
    <n v="1265"/>
    <n v="0.9691331923890063"/>
    <n v="2365"/>
    <n v="0.72845106934543102"/>
    <n v="6172"/>
    <n v="38142"/>
    <n v="5.9998426930942266"/>
    <n v="0.18894307353130121"/>
    <n v="332352"/>
    <n v="0.23640396905979855"/>
    <n v="415836"/>
    <n v="0.41339938578947427"/>
    <n v="727172"/>
    <n v="1.7898176583820636E-2"/>
    <n v="31483"/>
    <n v="1.3255781958674388E-2"/>
    <n v="23317"/>
    <n v="0.13009961307693094"/>
    <n v="228846"/>
    <n v="1"/>
    <n v="491771"/>
    <n v="8941.2909090909088"/>
    <n v="4158.0545546939074"/>
    <n v="0.33976727540044882"/>
    <n v="322659"/>
    <n v="5866.5272727272732"/>
    <n v="0.22292686903748576"/>
    <n v="265848"/>
    <n v="4833.6000000000004"/>
    <n v="0.18367583820651995"/>
    <n v="367098"/>
    <n v="0.25363001735554547"/>
    <n v="1"/>
    <n v="1759006"/>
    <n v="-1447376"/>
    <n v="311630"/>
    <n v="342924.37194127246"/>
    <n v="429080.34031413612"/>
    <n v="998244.12455516006"/>
    <n v="1770248.8368105686"/>
    <n v="10572.37194127246"/>
    <n v="13244.34031413612"/>
    <n v="271072.12455516006"/>
    <n v="4.6822520365685343E-2"/>
    <n v="4.7628104993561411E-2"/>
    <n v="8.0558462787606866E-4"/>
    <n v="5440827"/>
    <n v="0.81748622730055087"/>
    <n v="341626.88630974665"/>
    <n v="0.26429128857415113"/>
    <n v="0.21746876820846578"/>
    <n v="190.95969050293274"/>
    <n v="0.28123665758900257"/>
    <n v="0.13009961307693094"/>
    <n v="-5361.6152147376115"/>
    <n v="316991.6152147376"/>
    <n v="1.7455185341245043"/>
    <n v="1.168174261205865"/>
    <n v="0.78275873729433421"/>
    <n v="175.82917547568709"/>
    <n v="0.20869627505534374"/>
    <n v="2247.8155223798599"/>
    <n v="5866.5272727272732"/>
    <n v="67.752045457666853"/>
    <n v="6.83888680893548"/>
    <n v="5.9998426930942266"/>
  </r>
  <r>
    <x v="2"/>
    <s v="HNL"/>
    <s v="Hawaii"/>
    <s v="SFO"/>
    <s v="California"/>
    <s v="HNLSFO"/>
    <s v="A330-200"/>
    <n v="267.30769230769232"/>
    <x v="221"/>
    <n v="2399"/>
    <n v="242.92307692307693"/>
    <n v="13"/>
    <n v="3158"/>
    <n v="34.615384615384613"/>
    <n v="450"/>
    <n v="838"/>
    <n v="1871"/>
    <n v="8336525"/>
    <n v="0.90877697841726623"/>
    <n v="3475"/>
    <n v="62.74328976953344"/>
    <n v="1"/>
    <n v="450"/>
    <n v="1"/>
    <n v="838"/>
    <n v="0.85511882998171851"/>
    <n v="2188"/>
    <n v="110605"/>
    <n v="5.9999909588174134"/>
    <n v="0.15576187447025136"/>
    <n v="273999"/>
    <n v="0.16204069265398169"/>
    <n v="285044"/>
    <n v="0.2921819191638399"/>
    <n v="513974"/>
    <n v="7.4413517451362605E-3"/>
    <n v="13090"/>
    <n v="5.3169566747333424E-3"/>
    <n v="9353"/>
    <n v="0.37725720529205742"/>
    <n v="663629"/>
    <n v="1"/>
    <n v="311216"/>
    <n v="23939.692307692309"/>
    <n v="4960.1479479821382"/>
    <n v="0.30723515410821978"/>
    <n v="101184"/>
    <n v="7783.3846153846152"/>
    <n v="9.9889728784143844E-2"/>
    <n v="319979"/>
    <n v="24613.76923076923"/>
    <n v="0.31588606426531435"/>
    <n v="280578"/>
    <n v="0.27698905284232206"/>
    <n v="1"/>
    <n v="1759089"/>
    <n v="-1012957"/>
    <n v="746132"/>
    <n v="273999"/>
    <n v="285044"/>
    <n v="601055.64510956709"/>
    <n v="1160098.6451095671"/>
    <n v="0"/>
    <n v="0"/>
    <n v="87081.645109567093"/>
    <n v="8.9501560902174468E-2"/>
    <n v="9.030508372317618E-2"/>
    <n v="8.0352282100171202E-4"/>
    <n v="7576042"/>
    <n v="0.90877697841726623"/>
    <n v="109962.26092463569"/>
    <n v="0.21100986322238582"/>
    <n v="0.12150830232021136"/>
    <n v="346.88410386320459"/>
    <n v="0.1445952913143829"/>
    <n v="0.37725720529205742"/>
    <n v="-6698.5880853513145"/>
    <n v="752830.58808535128"/>
    <n v="1.9724664691550395"/>
    <n v="1.1018971259995765"/>
    <n v="0.76096905726352249"/>
    <n v="340.14797136038186"/>
    <n v="0.1595018785291705"/>
    <n v="5099.8122855103102"/>
    <n v="7783.3846153846152"/>
    <n v="50.332075535086865"/>
    <n v="7.1067131095630147"/>
    <n v="5.9999909588174134"/>
  </r>
  <r>
    <x v="1"/>
    <s v="SEA"/>
    <s v="Washington"/>
    <s v="SFO"/>
    <s v="California"/>
    <s v="SEASFO"/>
    <s v="E175"/>
    <n v="70"/>
    <x v="230"/>
    <n v="679"/>
    <n v="63.74074074074074"/>
    <n v="27"/>
    <n v="1721"/>
    <n v="8.1111111111111107"/>
    <n v="219"/>
    <n v="451"/>
    <n v="1052"/>
    <n v="1283310"/>
    <n v="0.9105820105820106"/>
    <n v="1890"/>
    <n v="57.438297872340428"/>
    <n v="0.81111111111111112"/>
    <n v="270"/>
    <n v="0.92798353909465026"/>
    <n v="486"/>
    <n v="0.92768959435626097"/>
    <n v="1134"/>
    <n v="0"/>
    <e v="#DIV/0!"/>
    <n v="0.18262541942875848"/>
    <n v="49093"/>
    <n v="0.24882634347402333"/>
    <n v="66889"/>
    <n v="0.52940279296773285"/>
    <n v="142313"/>
    <n v="2.7408878869718545E-2"/>
    <n v="7368"/>
    <n v="1.173656525976683E-2"/>
    <n v="3155"/>
    <n v="0"/>
    <n v="0"/>
    <n v="1"/>
    <n v="143378"/>
    <n v="5310.2962962962965"/>
    <n v="2496.2090680100755"/>
    <n v="0.36218089594163799"/>
    <n v="88234"/>
    <n v="3267.9259259259261"/>
    <n v="0.22288404896507474"/>
    <n v="79498"/>
    <n v="2944.3703703703704"/>
    <n v="0.2008164213866028"/>
    <n v="84764"/>
    <n v="0.21411863370668446"/>
    <n v="1"/>
    <n v="268818"/>
    <n v="-395874"/>
    <n v="-127056"/>
    <n v="60525.616438356163"/>
    <n v="72079.942350332596"/>
    <n v="153405.83840304182"/>
    <n v="286011.39719173056"/>
    <n v="11432.616438356163"/>
    <n v="5190.9423503325961"/>
    <n v="11092.838403041824"/>
    <n v="-9.9006475442410646E-2"/>
    <n v="-9.8206564875732788E-2"/>
    <n v="7.9991056667785831E-4"/>
    <n v="1168559"/>
    <n v="0.9105820105820106"/>
    <n v="26397.583962812321"/>
    <n v="0.20947238001729901"/>
    <n v="0.30847885545970966"/>
    <n v="156.19872167344568"/>
    <n v="0.23004229996089201"/>
    <n v="0"/>
    <n v="-1026.5332293233548"/>
    <n v="-126029.46677067665"/>
    <n v="1.3304593584854527"/>
    <n v="1.0070806205652023"/>
    <n v="0.91828464868980553"/>
    <n v="137.63168724279836"/>
    <n v="0.31532114664940591"/>
    <n v="1384.0591198696102"/>
    <n v="3267.9259259259261"/>
    <n v="29.962587049933322"/>
    <n v="6.1144683323649041"/>
    <e v="#DIV/0!"/>
  </r>
  <r>
    <x v="5"/>
    <s v="HNL"/>
    <s v="Hawaii"/>
    <s v="SFO"/>
    <s v="California"/>
    <s v="HNLSFO"/>
    <s v="737-900"/>
    <n v="178"/>
    <x v="191"/>
    <n v="2399"/>
    <n v="163.81818181818181"/>
    <n v="11"/>
    <n v="1802"/>
    <n v="23"/>
    <n v="253"/>
    <n v="473"/>
    <n v="1076"/>
    <n v="4697242"/>
    <n v="0.92032686414708886"/>
    <n v="1958"/>
    <n v="55.214094997189427"/>
    <n v="1"/>
    <n v="253"/>
    <n v="1"/>
    <n v="473"/>
    <n v="0.87337662337662336"/>
    <n v="1232"/>
    <n v="784"/>
    <n v="5"/>
    <n v="0.23617920970789869"/>
    <n v="139354"/>
    <n v="0.25777284398383149"/>
    <n v="152095"/>
    <n v="0.48300355063682665"/>
    <n v="284989"/>
    <n v="1.0931554907759709E-2"/>
    <n v="6450"/>
    <n v="5.4691670833086174E-3"/>
    <n v="3227"/>
    <n v="6.6436736803748928E-3"/>
    <n v="3920"/>
    <n v="1"/>
    <n v="203328"/>
    <n v="18484.363636363636"/>
    <n v="3682.5379463405138"/>
    <n v="0.35399499635259524"/>
    <n v="57635"/>
    <n v="5239.545454545455"/>
    <n v="0.10034280381837143"/>
    <n v="180799"/>
    <n v="16436.272727272728"/>
    <n v="0.31477190227392621"/>
    <n v="132619"/>
    <n v="0.23089029755510715"/>
    <n v="1"/>
    <n v="590035"/>
    <n v="590035"/>
    <n v="15654"/>
    <n v="139354"/>
    <n v="152095"/>
    <n v="326307.10780669143"/>
    <n v="617756.10780669143"/>
    <n v="0"/>
    <n v="0"/>
    <n v="41318.107806691434"/>
    <n v="3.3325938923308616E-3"/>
    <n v="4.1322528451355348E-3"/>
    <n v="7.9965895280467323E-4"/>
    <n v="4322998"/>
    <n v="0.92032686414708886"/>
    <n v="50740.255271920119"/>
    <n v="0.12561307252213108"/>
    <n v="0.12228047862980021"/>
    <n v="325.25804661487234"/>
    <n v="0.13558067803871293"/>
    <n v="6.6436736803748928E-3"/>
    <n v="-3756.1916187901302"/>
    <n v="19410.19161879013"/>
    <n v="1.8709363064348561"/>
    <n v="1.0922294472944789"/>
    <n v="0.78573748855656889"/>
    <n v="321.55391120507397"/>
    <n v="0.22476463260654028"/>
    <n v="3274.5080764106201"/>
    <n v="5239.545454545455"/>
    <n v="32.6365939728203"/>
    <n v="5.3701442841287461"/>
    <n v="5"/>
  </r>
  <r>
    <x v="3"/>
    <s v="SEA"/>
    <s v="Washington"/>
    <s v="HNL"/>
    <s v="Hawaii"/>
    <s v="SEAHNL"/>
    <s v="A330-200"/>
    <n v="269.8235294117647"/>
    <x v="226"/>
    <n v="2677"/>
    <n v="236.52941176470588"/>
    <n v="17"/>
    <n v="4021"/>
    <n v="34.941176470588232"/>
    <n v="594"/>
    <n v="1106"/>
    <n v="2322"/>
    <n v="12279399"/>
    <n v="0.87660780466535859"/>
    <n v="4587"/>
    <n v="101.04451572847682"/>
    <n v="1"/>
    <n v="594"/>
    <n v="1"/>
    <n v="1106"/>
    <n v="0.804016620498615"/>
    <n v="2888"/>
    <n v="250537"/>
    <n v="4.9999920171471679"/>
    <n v="0.10869877087288292"/>
    <n v="286408"/>
    <n v="0.14818181335151001"/>
    <n v="390441"/>
    <n v="0.25976382967256928"/>
    <n v="684446"/>
    <n v="5.2886699118517063E-3"/>
    <n v="13935"/>
    <n v="2.6433861453926898E-3"/>
    <n v="6965"/>
    <n v="0.47542353004579341"/>
    <n v="1252683"/>
    <n v="1"/>
    <n v="419438"/>
    <n v="24672.823529411766"/>
    <n v="4151.0219231204856"/>
    <n v="0.2565211567970419"/>
    <n v="120051"/>
    <n v="7061.8235294117649"/>
    <n v="7.3421152577119092E-2"/>
    <n v="747022"/>
    <n v="43942.470588235294"/>
    <n v="0.45686596730110252"/>
    <n v="348590"/>
    <n v="0.21319172332473652"/>
    <n v="1"/>
    <n v="2634878"/>
    <n v="2634878"/>
    <n v="999777"/>
    <n v="286408"/>
    <n v="390441"/>
    <n v="851283.39707149006"/>
    <n v="1528132.3970714901"/>
    <n v="0"/>
    <n v="0"/>
    <n v="166837.39707149006"/>
    <n v="8.1419049906269844E-2"/>
    <n v="8.2218271800893264E-2"/>
    <n v="7.9922189462341975E-4"/>
    <n v="10764217"/>
    <n v="0.87660780466535859"/>
    <n v="194559.15692613786"/>
    <n v="0.21457711407537128"/>
    <n v="0.13315806416910145"/>
    <n v="343.74409350907735"/>
    <n v="0.12840646003327508"/>
    <n v="0.47542353004579341"/>
    <n v="-9813.9645336170634"/>
    <n v="1009590.964533617"/>
    <n v="1.6250617173885091"/>
    <n v="1.1897931091264171"/>
    <n v="0.79875421093400567"/>
    <n v="353.02079566003619"/>
    <n v="0.1322983455021447"/>
    <n v="7392.9989630250748"/>
    <n v="7061.8235294117649"/>
    <n v="39.794341840432843"/>
    <n v="5.1977120119373295"/>
    <n v="4.9999920171471679"/>
  </r>
  <r>
    <x v="5"/>
    <s v="OGG"/>
    <s v="Hawaii"/>
    <s v="SEA"/>
    <s v="Washington"/>
    <s v="OGGSEA"/>
    <s v="A330-200"/>
    <n v="278"/>
    <x v="151"/>
    <n v="2640"/>
    <n v="237.46666666666667"/>
    <n v="15"/>
    <n v="3562"/>
    <n v="36"/>
    <n v="540"/>
    <n v="1005"/>
    <n v="2017"/>
    <n v="11008800"/>
    <n v="0.85419664268585127"/>
    <n v="4170"/>
    <n v="84.063131313131308"/>
    <n v="1"/>
    <n v="540"/>
    <n v="1"/>
    <n v="1005"/>
    <n v="0.76838095238095239"/>
    <n v="2625"/>
    <n v="795"/>
    <n v="5"/>
    <n v="0.22515546004978168"/>
    <n v="209137"/>
    <n v="0.27758016312539296"/>
    <n v="257832"/>
    <n v="0.47126895880524"/>
    <n v="437741"/>
    <n v="1.3032159990353726E-2"/>
    <n v="12105"/>
    <n v="8.6838002876656883E-3"/>
    <n v="8066"/>
    <n v="4.2794577415659696E-3"/>
    <n v="3975"/>
    <n v="1"/>
    <n v="348948"/>
    <n v="23263.200000000001"/>
    <n v="4151.0231007239636"/>
    <n v="0.25478635280682782"/>
    <n v="109137"/>
    <n v="7275.8"/>
    <n v="7.96869968771243E-2"/>
    <n v="621479"/>
    <n v="41431.933333333334"/>
    <n v="0.45377640151551107"/>
    <n v="290007"/>
    <n v="0.21175024880053681"/>
    <n v="1"/>
    <n v="928856"/>
    <n v="928856"/>
    <n v="-440715"/>
    <n v="209137"/>
    <n v="257832"/>
    <n v="569692.67476450175"/>
    <n v="1036661.6747645017"/>
    <n v="0"/>
    <n v="0"/>
    <n v="131951.67476450175"/>
    <n v="-4.003297362110312E-2"/>
    <n v="-3.9233905755610657E-2"/>
    <n v="7.9906786549246295E-4"/>
    <n v="9403680"/>
    <n v="0.85419664268585127"/>
    <n v="157868.51431779913"/>
    <n v="8.4373955381149626E-2"/>
    <n v="0.12440692900225274"/>
    <n v="259.65216170690621"/>
    <n v="9.8353091555646296E-2"/>
    <n v="4.2794577415659696E-3"/>
    <n v="-8796.7783176334506"/>
    <n v="-431918.22168236657"/>
    <n v="1.7851050490089519"/>
    <n v="1.1824898454308026"/>
    <n v="0.76862513481036543"/>
    <n v="256.5492537313433"/>
    <n v="0.31221954748637032"/>
    <n v="7393.003214274986"/>
    <n v="7275.8"/>
    <n v="42.372915978251079"/>
    <n v="5.6628298708590679"/>
    <n v="5"/>
  </r>
  <r>
    <x v="5"/>
    <s v="JNU"/>
    <s v="Alaska"/>
    <s v="SEA"/>
    <s v="Washington"/>
    <s v="JNUSEA"/>
    <s v="737-900"/>
    <n v="175.45714285714286"/>
    <x v="162"/>
    <n v="909"/>
    <n v="149.62857142857143"/>
    <n v="35"/>
    <n v="5237"/>
    <n v="22.2"/>
    <n v="777"/>
    <n v="1407"/>
    <n v="3054"/>
    <n v="5582169"/>
    <n v="0.85279270477120994"/>
    <n v="6141"/>
    <n v="82.995102432778481"/>
    <n v="0.97858942065491183"/>
    <n v="794"/>
    <n v="0.94811320754716977"/>
    <n v="1484"/>
    <n v="0.79037267080745344"/>
    <n v="3864"/>
    <n v="17114"/>
    <n v="4.999883136613299"/>
    <n v="0.2181690701991548"/>
    <n v="250798"/>
    <n v="0.23573756174112137"/>
    <n v="270994"/>
    <n v="0.44508759018683702"/>
    <n v="511654"/>
    <n v="1.5945258960400433E-2"/>
    <n v="18330"/>
    <n v="1.0624953242898576E-2"/>
    <n v="12214"/>
    <n v="7.4435565669587783E-2"/>
    <n v="85568"/>
    <n v="1"/>
    <n v="305633"/>
    <n v="8732.3714285714286"/>
    <n v="3682.5425963844809"/>
    <n v="0.31919495525904634"/>
    <n v="180764"/>
    <n v="5164.6857142857143"/>
    <n v="0.18878510138776328"/>
    <n v="271767"/>
    <n v="7764.7714285714283"/>
    <n v="0.28382620792219837"/>
    <n v="199348"/>
    <n v="0.20819373543099198"/>
    <n v="1"/>
    <n v="1149558"/>
    <n v="1149558"/>
    <n v="192046"/>
    <n v="256285.21492921494"/>
    <n v="285824.51741293533"/>
    <n v="647357.90962671908"/>
    <n v="1189467.6419688694"/>
    <n v="5487.2149292149406"/>
    <n v="14830.517412935325"/>
    <n v="135703.90962671908"/>
    <n v="3.4403472915277199E-2"/>
    <n v="3.520204443812263E-2"/>
    <n v="7.9857152284543154E-4"/>
    <n v="4760433"/>
    <n v="0.85279270477120994"/>
    <n v="183663.73114378448"/>
    <n v="0.2059339299831302"/>
    <n v="0.17153045706785303"/>
    <n v="203.16784418560243"/>
    <n v="0.22350697930209287"/>
    <n v="7.4435565669587783E-2"/>
    <n v="-4457.7611991105523"/>
    <n v="196503.76119911057"/>
    <n v="1.8772650291011661"/>
    <n v="1.0852949892869606"/>
    <n v="0.78697562184053438"/>
    <n v="182.61051212938006"/>
    <n v="0.17341273776529761"/>
    <n v="3274.4944223680727"/>
    <n v="5164.6857142857143"/>
    <n v="63.100108879818364"/>
    <n v="5.8323467634141686"/>
    <n v="4.999883136613299"/>
  </r>
  <r>
    <x v="5"/>
    <s v="ANC"/>
    <s v="Alaska"/>
    <s v="LAX"/>
    <s v="California"/>
    <s v="ANCLAX"/>
    <s v="737-900"/>
    <n v="178"/>
    <x v="102"/>
    <n v="2345"/>
    <n v="169.11111111111111"/>
    <n v="9"/>
    <n v="1522"/>
    <n v="23"/>
    <n v="207"/>
    <n v="387"/>
    <n v="928"/>
    <n v="3756690"/>
    <n v="0.95006242197253432"/>
    <n v="1602"/>
    <n v="46.997727272727268"/>
    <n v="1"/>
    <n v="207"/>
    <n v="1"/>
    <n v="387"/>
    <n v="0.92063492063492058"/>
    <n v="1008"/>
    <n v="6654"/>
    <n v="4.9996994289149388"/>
    <n v="0.22631415807061994"/>
    <n v="146755"/>
    <n v="0.22666576195491758"/>
    <n v="146983"/>
    <n v="0.48141048674006143"/>
    <n v="312174"/>
    <n v="8.5819105970018055E-3"/>
    <n v="5565"/>
    <n v="5.7243579759336397E-3"/>
    <n v="3712"/>
    <n v="5.1303324661465602E-2"/>
    <n v="33268"/>
    <n v="1"/>
    <n v="173071"/>
    <n v="19230.111111111109"/>
    <n v="3682.5397746506123"/>
    <n v="0.35537828153715056"/>
    <n v="47156"/>
    <n v="5239.5555555555557"/>
    <n v="9.6828574655291016E-2"/>
    <n v="153894"/>
    <n v="17099.333333333332"/>
    <n v="0.3160008624141436"/>
    <n v="112884"/>
    <n v="0.23179228139341485"/>
    <n v="1"/>
    <n v="648457"/>
    <n v="648457"/>
    <n v="161452"/>
    <n v="146755"/>
    <n v="146983"/>
    <n v="339085.55172413797"/>
    <n v="632823.55172413797"/>
    <n v="0"/>
    <n v="0"/>
    <n v="26911.551724137971"/>
    <n v="4.2977195350161979E-2"/>
    <n v="4.3773154669081854E-2"/>
    <n v="7.9595931891987548E-4"/>
    <n v="3569090"/>
    <n v="0.95006242197253432"/>
    <n v="32335.821287779254"/>
    <n v="0.17261392342727241"/>
    <n v="0.12963672807711044"/>
    <n v="404.19776609724045"/>
    <n v="0.17236578511609402"/>
    <n v="5.1303324661465602E-2"/>
    <n v="-2990.1724137931078"/>
    <n v="164442.1724137931"/>
    <n v="1.8744571603739844"/>
    <n v="1.0041742956303117"/>
    <n v="0.81882134463656209"/>
    <n v="379.80103359173125"/>
    <n v="0.17408093366252503"/>
    <n v="3274.498766864936"/>
    <n v="5239.5555555555557"/>
    <n v="32.384544707190877"/>
    <n v="6.0952693823915904"/>
    <n v="4.9996994289149388"/>
  </r>
  <r>
    <x v="5"/>
    <s v="ANC"/>
    <s v="Alaska"/>
    <s v="SEA"/>
    <s v="Washington"/>
    <s v="ANCSEA"/>
    <s v="E175"/>
    <n v="73.466666666666669"/>
    <x v="203"/>
    <n v="1448"/>
    <n v="66.599999999999994"/>
    <n v="15"/>
    <n v="999"/>
    <n v="9.6666666666666661"/>
    <n v="145"/>
    <n v="261"/>
    <n v="593"/>
    <n v="1595696"/>
    <n v="0.90653357531760437"/>
    <n v="1102"/>
    <n v="49.74778425386252"/>
    <n v="1"/>
    <n v="145"/>
    <n v="1"/>
    <n v="261"/>
    <n v="0.85201149425287359"/>
    <n v="696"/>
    <n v="1771"/>
    <n v="4.9988706945228687"/>
    <n v="0.1952045503870361"/>
    <n v="43173"/>
    <n v="0.25032102293279318"/>
    <n v="55363"/>
    <n v="0.49569105838095928"/>
    <n v="109631"/>
    <n v="1.6073753888446791E-2"/>
    <n v="3555"/>
    <n v="2.6812197062866237E-3"/>
    <n v="593"/>
    <n v="4.0028394704478047E-2"/>
    <n v="8853"/>
    <n v="1"/>
    <n v="79875"/>
    <n v="5325"/>
    <n v="1605.5991477409034"/>
    <n v="0.31250611318687765"/>
    <n v="39325"/>
    <n v="2621.6666666666665"/>
    <n v="0.15385668733738922"/>
    <n v="91205"/>
    <n v="6080.333333333333"/>
    <n v="0.35683405387429329"/>
    <n v="45190"/>
    <n v="0.17680314560143978"/>
    <n v="1"/>
    <n v="221168"/>
    <n v="221168"/>
    <n v="-34427"/>
    <n v="43173"/>
    <n v="55363"/>
    <n v="128673.14671163575"/>
    <n v="227209.14671163575"/>
    <n v="0"/>
    <n v="0"/>
    <n v="19042.146711635753"/>
    <n v="-2.1574911511967193E-2"/>
    <n v="-2.0779348668266143E-2"/>
    <n v="7.9556284370104965E-4"/>
    <n v="1446552"/>
    <n v="0.90653357531760437"/>
    <n v="21890.335335335345"/>
    <n v="0.13860284164402242"/>
    <n v="0.16017775315598962"/>
    <n v="212.52752752752752"/>
    <n v="0.14677315436983945"/>
    <n v="4.0028394704478047E-2"/>
    <n v="-1269.4764474423835"/>
    <n v="-33157.523552557614"/>
    <n v="1.5762094856533457"/>
    <n v="1.1229200059994566"/>
    <n v="0.83386135490575686"/>
    <n v="212.11877394636016"/>
    <n v="0.20432431454821673"/>
    <n v="1833.347984597297"/>
    <n v="2621.6666666666665"/>
    <n v="20.08129638301299"/>
    <n v="4.1521521521521523"/>
    <n v="4.9988706945228687"/>
  </r>
  <r>
    <x v="1"/>
    <s v="SFO"/>
    <s v="California"/>
    <s v="HNL"/>
    <s v="Hawaii"/>
    <s v="SFOHNL"/>
    <s v="A330-200"/>
    <n v="272.69230769230768"/>
    <x v="210"/>
    <n v="2399"/>
    <n v="250.76923076923077"/>
    <n v="13"/>
    <n v="3260"/>
    <n v="35.307692307692307"/>
    <n v="459"/>
    <n v="684"/>
    <n v="2117"/>
    <n v="8504455"/>
    <n v="0.91960507757404797"/>
    <n v="3545"/>
    <n v="69.044672818791938"/>
    <n v="1"/>
    <n v="459"/>
    <n v="0.80093676814988291"/>
    <n v="854"/>
    <n v="0.9489018377409234"/>
    <n v="2231"/>
    <n v="102408"/>
    <n v="5.9999902351378802"/>
    <n v="0.15225998806709304"/>
    <n v="265146"/>
    <n v="0.12755347268840125"/>
    <n v="222122"/>
    <n v="0.3491052903894159"/>
    <n v="607933"/>
    <n v="8.5121020234833634E-3"/>
    <n v="14823"/>
    <n v="9.7231944587209285E-3"/>
    <n v="16932"/>
    <n v="0.35284595237288552"/>
    <n v="614447"/>
    <n v="1"/>
    <n v="342472"/>
    <n v="26344"/>
    <n v="4960.1509576100007"/>
    <n v="0.30949471872989248"/>
    <n v="103208"/>
    <n v="7939.0769230769229"/>
    <n v="9.3269905074501697E-2"/>
    <n v="352115"/>
    <n v="27085.76923076923"/>
    <n v="0.31820917589051395"/>
    <n v="308757"/>
    <n v="0.27902620030509184"/>
    <n v="1"/>
    <n v="1741403"/>
    <n v="-1106552"/>
    <n v="634851"/>
    <n v="265146"/>
    <n v="277327.76023391815"/>
    <n v="640670.06282475195"/>
    <n v="1183143.8230586702"/>
    <n v="0"/>
    <n v="55205.760233918147"/>
    <n v="32737.062824751949"/>
    <n v="7.4649227963461504E-2"/>
    <n v="7.5444673708423948E-2"/>
    <n v="7.9544574496244469E-4"/>
    <n v="7820740"/>
    <n v="0.91960507757404797"/>
    <n v="98522.226993865101"/>
    <n v="0.20476362094925543"/>
    <n v="0.13011439298579391"/>
    <n v="345.69202453987731"/>
    <n v="0.14409838455184548"/>
    <n v="0.35284595237288552"/>
    <n v="-6764.8325429746228"/>
    <n v="641615.83254297462"/>
    <n v="1.8692710317722263"/>
    <n v="0.84165398899209054"/>
    <n v="0.8817714432170789"/>
    <n v="260.09601873536297"/>
    <n v="0.17730358796901119"/>
    <n v="5099.8141583511797"/>
    <n v="7939.0769230769229"/>
    <n v="47.215807779347223"/>
    <n v="9.7407975460122707"/>
    <n v="5.9999902351378802"/>
  </r>
  <r>
    <x v="0"/>
    <s v="YVR"/>
    <s v="British Columbia"/>
    <s v="SFO"/>
    <s v="California"/>
    <s v="YVRSFO"/>
    <s v="737-800"/>
    <n v="168.20987654320987"/>
    <x v="153"/>
    <n v="800"/>
    <n v="129.64197530864197"/>
    <n v="81"/>
    <n v="10501"/>
    <n v="19.25925925925926"/>
    <n v="1560"/>
    <n v="2971"/>
    <n v="5971"/>
    <n v="10900000"/>
    <n v="0.7707155963302752"/>
    <n v="13625"/>
    <n v="85.422025052192069"/>
    <n v="0.91710758377425039"/>
    <n v="1701"/>
    <n v="0.9169753086419753"/>
    <n v="3240"/>
    <n v="0.68758636573007825"/>
    <n v="8684"/>
    <n v="2536"/>
    <n v="6"/>
    <n v="0.24686432274717762"/>
    <n v="692606"/>
    <n v="0.27262838009790369"/>
    <n v="764890"/>
    <n v="0.44742042205378219"/>
    <n v="1255289"/>
    <n v="1.4895135253816099E-2"/>
    <n v="41790"/>
    <n v="1.2768328073640922E-2"/>
    <n v="35823"/>
    <n v="5.4234117736794872E-3"/>
    <n v="15216"/>
    <n v="1"/>
    <n v="355189"/>
    <n v="4385.049382716049"/>
    <n v="4158.0493998237898"/>
    <n v="0.27586809492890274"/>
    <n v="475188"/>
    <n v="5866.5185185185182"/>
    <n v="0.36906888527819115"/>
    <n v="192013"/>
    <n v="2370.5308641975307"/>
    <n v="0.14913260408284998"/>
    <n v="265142"/>
    <n v="0.20593041571005613"/>
    <n v="1"/>
    <n v="2805614"/>
    <n v="-1287532"/>
    <n v="1518082"/>
    <n v="755206.92692307697"/>
    <n v="834144.59777852579"/>
    <n v="1825645.5662368115"/>
    <n v="3414997.0909384144"/>
    <n v="62600.926923076971"/>
    <n v="69254.597778525786"/>
    <n v="570356.56623681146"/>
    <n v="0.13927357798165138"/>
    <n v="0.14006892523608383"/>
    <n v="7.9534725443244914E-4"/>
    <n v="8400800"/>
    <n v="0.7707155963302752"/>
    <n v="830130.78297305014"/>
    <n v="0.25739577981651374"/>
    <n v="0.11812220183486238"/>
    <n v="265.72688315398534"/>
    <n v="0.3321586039424817"/>
    <n v="5.4234117736794872E-3"/>
    <n v="-8669.2850733137566"/>
    <n v="1526751.2850733139"/>
    <n v="2.0450459539706283"/>
    <n v="1.185700787835525"/>
    <n v="0.72601408103510601"/>
    <n v="236.07716049382717"/>
    <n v="9.4504090726664464E-2"/>
    <n v="2247.8160624579182"/>
    <n v="5866.5185185185182"/>
    <n v="122.93082484972682"/>
    <n v="7.3910103799638129"/>
    <n v="6"/>
  </r>
  <r>
    <x v="4"/>
    <s v="HNL"/>
    <s v="Hawaii"/>
    <s v="SEA"/>
    <s v="Washington"/>
    <s v="HNLSEA"/>
    <s v="757-300"/>
    <n v="217.28571428571428"/>
    <x v="219"/>
    <n v="2677"/>
    <n v="206"/>
    <n v="7"/>
    <n v="1442"/>
    <n v="27.857142857142858"/>
    <n v="195"/>
    <n v="371"/>
    <n v="877"/>
    <n v="4071717"/>
    <n v="0.94806048652202501"/>
    <n v="1521"/>
    <n v="37.667517847336633"/>
    <n v="1"/>
    <n v="195"/>
    <n v="1"/>
    <n v="371"/>
    <n v="0.91736401673640167"/>
    <n v="956"/>
    <n v="15553"/>
    <n v="5"/>
    <n v="0.18722485438026357"/>
    <n v="102664"/>
    <n v="0.20157893009158451"/>
    <n v="110535"/>
    <n v="0.45817786580006054"/>
    <n v="251240"/>
    <n v="9.6016019082841852E-3"/>
    <n v="5265"/>
    <n v="1.5993551516743079E-3"/>
    <n v="877"/>
    <n v="0.1418173926681329"/>
    <n v="77765"/>
    <n v="1"/>
    <n v="144812"/>
    <n v="20687.428571428572"/>
    <n v="3844.4794952221482"/>
    <n v="0.3344032735552343"/>
    <n v="40580"/>
    <n v="5797.1428571428569"/>
    <n v="9.3708289650522109E-2"/>
    <n v="157366"/>
    <n v="22480.857142857141"/>
    <n v="0.36339326538058314"/>
    <n v="90288"/>
    <n v="0.20849517141366045"/>
    <n v="1"/>
    <n v="548346"/>
    <n v="548346"/>
    <n v="115300"/>
    <n v="102664"/>
    <n v="110535"/>
    <n v="273871.65336374001"/>
    <n v="487070.65336374001"/>
    <n v="0"/>
    <n v="0"/>
    <n v="22631.653363740013"/>
    <n v="2.8317292189020012E-2"/>
    <n v="2.911132903826006E-2"/>
    <n v="7.9403684924004778E-4"/>
    <n v="3860234"/>
    <n v="0.94806048652202501"/>
    <n v="25780.789875173359"/>
    <n v="0.13467193324093987"/>
    <n v="0.10635464105191987"/>
    <n v="326.33911234396669"/>
    <n v="0.1219047860829162"/>
    <n v="0.1418173926681329"/>
    <n v="-3233.093337677145"/>
    <n v="118533.09333767714"/>
    <n v="1.7253195404590957"/>
    <n v="0.97636426786908892"/>
    <n v="0.86122546676887479"/>
    <n v="297.9380053908356"/>
    <n v="0.16465516298103752"/>
    <n v="4177.7639991515107"/>
    <n v="5797.1428571428569"/>
    <n v="38.282320747661366"/>
    <n v="4.2593619972260752"/>
    <n v="5"/>
  </r>
  <r>
    <x v="1"/>
    <s v="YVR"/>
    <s v="British Columbia"/>
    <s v="SFO"/>
    <s v="California"/>
    <s v="YVRSFO"/>
    <s v="E175"/>
    <n v="73.411764705882348"/>
    <x v="184"/>
    <n v="800"/>
    <n v="69.882352941176464"/>
    <n v="17"/>
    <n v="1188"/>
    <n v="8.9411764705882355"/>
    <n v="152"/>
    <n v="297"/>
    <n v="739"/>
    <n v="998400"/>
    <n v="0.95192307692307687"/>
    <n v="1248"/>
    <n v="17.400782881002087"/>
    <n v="0.92121212121212126"/>
    <n v="165"/>
    <n v="1"/>
    <n v="297"/>
    <n v="0.94020356234096691"/>
    <n v="786"/>
    <n v="0"/>
    <e v="#DIV/0!"/>
    <n v="0.18249503456387381"/>
    <n v="49341"/>
    <n v="0.23992395577895395"/>
    <n v="64868"/>
    <n v="0.53655559624069327"/>
    <n v="145068"/>
    <n v="1.9159001216855483E-2"/>
    <n v="5180"/>
    <n v="2.1866412199623479E-2"/>
    <n v="5912"/>
    <n v="0"/>
    <n v="0"/>
    <n v="1"/>
    <n v="43436"/>
    <n v="2555.0588235294117"/>
    <n v="2496.2095267232357"/>
    <n v="0.29523997253961026"/>
    <n v="53921"/>
    <n v="3171.8235294117649"/>
    <n v="0.36650784048504292"/>
    <n v="24084"/>
    <n v="1416.7058823529412"/>
    <n v="0.16370198679998096"/>
    <n v="25680"/>
    <n v="0.17455020017536585"/>
    <n v="1"/>
    <n v="270369"/>
    <n v="-147121"/>
    <n v="123248"/>
    <n v="53560.95394736842"/>
    <n v="64868"/>
    <n v="154294.24627875508"/>
    <n v="272723.2002261235"/>
    <n v="4219.9539473684199"/>
    <n v="0"/>
    <n v="9226.2462787550758"/>
    <n v="0.12344551282051282"/>
    <n v="0.12423773332780233"/>
    <n v="7.9222050728951221E-4"/>
    <n v="950400"/>
    <n v="0.95192307692307687"/>
    <n v="13655"/>
    <n v="0.27080228365384618"/>
    <n v="0.14735677083333334"/>
    <n v="227.58333333333334"/>
    <n v="0.28447916666666667"/>
    <n v="0"/>
    <n v="-790.9529544778527"/>
    <n v="124038.95295447785"/>
    <n v="1.4393771210642741"/>
    <n v="1.0512951263114219"/>
    <n v="0.88838183525432901"/>
    <n v="218.41077441077442"/>
    <n v="9.4981303329893588E-2"/>
    <n v="1384.0756570955523"/>
    <n v="3171.8235294117649"/>
    <n v="68.272790260318715"/>
    <n v="9.3367003367003374"/>
    <e v="#DIV/0!"/>
  </r>
  <r>
    <x v="4"/>
    <s v="HNL"/>
    <s v="Hawaii"/>
    <s v="SFO"/>
    <s v="California"/>
    <s v="HNLSFO"/>
    <s v="757-300"/>
    <n v="226.2"/>
    <x v="181"/>
    <n v="2399"/>
    <n v="204.06666666666666"/>
    <n v="15"/>
    <n v="3061"/>
    <n v="26.2"/>
    <n v="393"/>
    <n v="746"/>
    <n v="1923"/>
    <n v="8139807"/>
    <n v="0.90215148835838488"/>
    <n v="3393"/>
    <n v="72.782216132658789"/>
    <n v="0.90344827586206899"/>
    <n v="435"/>
    <n v="0.90205562273276907"/>
    <n v="827"/>
    <n v="0.90196998123827388"/>
    <n v="2132"/>
    <n v="1164"/>
    <n v="5"/>
    <n v="0.21535603715170279"/>
    <n v="198246"/>
    <n v="0.23681168866438543"/>
    <n v="217997"/>
    <n v="0.51644560317201671"/>
    <n v="475414"/>
    <n v="1.253055238715985E-2"/>
    <n v="11535"/>
    <n v="1.2533811308456901E-2"/>
    <n v="11538"/>
    <n v="6.3223073162783118E-3"/>
    <n v="5820"/>
    <n v="1"/>
    <n v="279810"/>
    <n v="18654"/>
    <n v="3844.4831013388703"/>
    <n v="0.32963071605531663"/>
    <n v="90525"/>
    <n v="6035"/>
    <n v="0.10664315274974996"/>
    <n v="304067"/>
    <n v="20271.133333333335"/>
    <n v="0.35820672220003558"/>
    <n v="174457"/>
    <n v="0.20551940899489785"/>
    <n v="1"/>
    <n v="920550"/>
    <n v="920550"/>
    <n v="71691"/>
    <n v="219432.59541984732"/>
    <n v="241666.91554959785"/>
    <n v="527084.06032241287"/>
    <n v="988183.5712918581"/>
    <n v="21186.595419847319"/>
    <n v="23669.915549597848"/>
    <n v="51670.060322412872"/>
    <n v="8.8074569827024159E-3"/>
    <n v="9.5980291366601859E-3"/>
    <n v="7.9057215395776995E-4"/>
    <n v="7343339"/>
    <n v="0.90215148835838488"/>
    <n v="99212.793204835034"/>
    <n v="0.11309236201792008"/>
    <n v="0.10428490503521766"/>
    <n v="298.83371447239466"/>
    <n v="0.12456595017607114"/>
    <n v="6.3223073162783118E-3"/>
    <n v="-6435.1047527905357"/>
    <n v="78126.104752790532"/>
    <n v="1.734719222673107"/>
    <n v="1.0033651720358103"/>
    <n v="0.84878712048010474"/>
    <n v="263.59975816203143"/>
    <n v="0.18951387757318994"/>
    <n v="4177.7650662049473"/>
    <n v="6035"/>
    <n v="42.056977138766598"/>
    <n v="7.5377327670695848"/>
    <n v="5"/>
  </r>
  <r>
    <x v="2"/>
    <s v="LAX"/>
    <s v="California"/>
    <s v="SFO"/>
    <s v="California"/>
    <s v="LAXSFO"/>
    <s v="A320"/>
    <n v="156.36842105263159"/>
    <x v="215"/>
    <n v="337"/>
    <n v="134.80701754385964"/>
    <n v="57"/>
    <n v="7684"/>
    <n v="20"/>
    <n v="1140"/>
    <n v="1744"/>
    <n v="4800"/>
    <n v="3003681"/>
    <n v="0.86211152249523171"/>
    <n v="8913"/>
    <n v="76.18190806151766"/>
    <n v="1"/>
    <n v="1140"/>
    <n v="0.82693219535324802"/>
    <n v="2109"/>
    <n v="0.84745762711864403"/>
    <n v="5664"/>
    <n v="4215"/>
    <n v="6"/>
    <n v="0.22050966843297529"/>
    <n v="222427"/>
    <n v="0.22621704281274319"/>
    <n v="228184"/>
    <n v="0.48061505212180095"/>
    <n v="484794"/>
    <n v="3.3310366364461011E-2"/>
    <n v="33600"/>
    <n v="1.4275871299054719E-2"/>
    <n v="14400"/>
    <n v="2.5071998968964851E-2"/>
    <n v="25290"/>
    <n v="1"/>
    <n v="313280"/>
    <n v="5496.1403508771928"/>
    <n v="4112.2624514343124"/>
    <n v="0.29550841917899445"/>
    <n v="328250"/>
    <n v="5758.7719298245611"/>
    <n v="0.30962920899995189"/>
    <n v="181726"/>
    <n v="3188.1754385964914"/>
    <n v="0.17141714435559866"/>
    <n v="236883"/>
    <n v="0.223445227465455"/>
    <n v="1"/>
    <n v="1008695"/>
    <n v="-1060139"/>
    <n v="-51444"/>
    <n v="222427"/>
    <n v="275940.39908256882"/>
    <n v="572056.92000000004"/>
    <n v="1070424.3190825689"/>
    <n v="0"/>
    <n v="47756.399082568823"/>
    <n v="87262.920000000042"/>
    <n v="-1.7126985189172887E-2"/>
    <n v="-1.6338366163415916E-2"/>
    <n v="7.8861902575697029E-4"/>
    <n v="2589508"/>
    <n v="0.86211152249523171"/>
    <n v="157288.48841749085"/>
    <n v="0.33581961599783733"/>
    <n v="0.35294660118701021"/>
    <n v="127.980869338886"/>
    <n v="0.37976519091657568"/>
    <n v="2.5071998968964851E-2"/>
    <n v="-2368.759983904717"/>
    <n v="-49075.240016095282"/>
    <n v="1.8591176436663093"/>
    <n v="1.0309386666730334"/>
    <n v="0.81556430759304033"/>
    <n v="108.19535324798483"/>
    <n v="0.2348410570093041"/>
    <n v="2385.4220066692792"/>
    <n v="5758.7719298245611"/>
    <n v="100.86384281416386"/>
    <n v="6.2467464862051019"/>
    <n v="6"/>
  </r>
  <r>
    <x v="2"/>
    <s v="SEA"/>
    <s v="Washington"/>
    <s v="SFO"/>
    <s v="California"/>
    <s v="SEASFO"/>
    <s v="737-900"/>
    <n v="178.21818181818182"/>
    <x v="201"/>
    <n v="679"/>
    <n v="145.69090909090909"/>
    <n v="55"/>
    <n v="8013"/>
    <n v="22.745454545454546"/>
    <n v="1251"/>
    <n v="2279"/>
    <n v="4483"/>
    <n v="6655558"/>
    <n v="0.81748622730055087"/>
    <n v="9802"/>
    <n v="117.0039401103231"/>
    <n v="0.98893280632411062"/>
    <n v="1265"/>
    <n v="0.96363636363636362"/>
    <n v="2365"/>
    <n v="0.72634478289047311"/>
    <n v="6172"/>
    <n v="38142"/>
    <n v="5.9998426930942266"/>
    <n v="0.20434042095654889"/>
    <n v="357288"/>
    <n v="0.22678716655590467"/>
    <n v="396536"/>
    <n v="0.40934255422094673"/>
    <n v="715733"/>
    <n v="1.7945729296182888E-2"/>
    <n v="31378"/>
    <n v="1.0702352996350003E-2"/>
    <n v="18713"/>
    <n v="0.13088177597406683"/>
    <n v="228846"/>
    <n v="1"/>
    <n v="486509"/>
    <n v="8845.6181818181813"/>
    <n v="4158.056553832891"/>
    <n v="0.33895058937296346"/>
    <n v="322659"/>
    <n v="5866.5272727272732"/>
    <n v="0.22479637214623166"/>
    <n v="263003"/>
    <n v="4781.8727272727274"/>
    <n v="0.18323406526263133"/>
    <n v="363168"/>
    <n v="0.25301897321817357"/>
    <n v="1"/>
    <n v="1748494"/>
    <n v="-1435339"/>
    <n v="313155"/>
    <n v="361286.42685851321"/>
    <n v="411499.62264150946"/>
    <n v="985390.15748382779"/>
    <n v="1758176.2069838503"/>
    <n v="3998.4268585132086"/>
    <n v="14963.622641509457"/>
    <n v="269657.15748382779"/>
    <n v="4.7051652168007552E-2"/>
    <n v="4.7840109265843811E-2"/>
    <n v="7.8845709783625928E-4"/>
    <n v="5440827"/>
    <n v="0.81748622730055087"/>
    <n v="339279.95407462888"/>
    <n v="0.26271185676693076"/>
    <n v="0.21566020459892318"/>
    <n v="189.64782228878073"/>
    <n v="0.27930459836344734"/>
    <n v="0.13088177597406683"/>
    <n v="-5247.6219451609177"/>
    <n v="318402.62194516091"/>
    <n v="1.8838927160111796"/>
    <n v="1.118355141473572"/>
    <n v="0.77348765467609526"/>
    <n v="167.66849894291755"/>
    <n v="0.20770331496705163"/>
    <n v="2247.8131911798378"/>
    <n v="5866.5272727272732"/>
    <n v="68.484873179865019"/>
    <n v="6.2512167727442902"/>
    <n v="5.9998426930942266"/>
  </r>
  <r>
    <x v="4"/>
    <s v="LAX"/>
    <s v="California"/>
    <s v="SEA"/>
    <s v="Washington"/>
    <s v="LAXSEA"/>
    <s v="A320"/>
    <n v="148.33333333333334"/>
    <x v="205"/>
    <n v="954"/>
    <n v="120.66666666666667"/>
    <n v="45"/>
    <n v="5430"/>
    <n v="19.777777777777779"/>
    <n v="890"/>
    <n v="1647"/>
    <n v="2894"/>
    <n v="6367950"/>
    <n v="0.81348314606741579"/>
    <n v="6675"/>
    <n v="123.81977323008849"/>
    <n v="1"/>
    <n v="890"/>
    <n v="1"/>
    <n v="1647"/>
    <n v="0.69920270596762502"/>
    <n v="4139"/>
    <n v="53278"/>
    <n v="5"/>
    <n v="0.20632722624627184"/>
    <n v="304109"/>
    <n v="0.23402147747904223"/>
    <n v="344928"/>
    <n v="0.35536149956985336"/>
    <n v="523773"/>
    <n v="1.177475514208408E-2"/>
    <n v="17355"/>
    <n v="1.1778825930378664E-2"/>
    <n v="17361"/>
    <n v="0.18073621563236983"/>
    <n v="266390"/>
    <n v="1"/>
    <n v="447569"/>
    <n v="9945.9777777777781"/>
    <n v="3614.6811476411244"/>
    <n v="0.3199933937807164"/>
    <n v="228831"/>
    <n v="5085.1333333333332"/>
    <n v="0.16360473645903786"/>
    <n v="424582"/>
    <n v="9435.1555555555551"/>
    <n v="0.30355863591581217"/>
    <n v="297700"/>
    <n v="0.21284323384443354"/>
    <n v="1"/>
    <n v="1473916"/>
    <n v="1473916"/>
    <n v="75234"/>
    <n v="304109"/>
    <n v="344928"/>
    <n v="749100.36178299936"/>
    <n v="1398137.3617829992"/>
    <n v="0"/>
    <n v="0"/>
    <n v="225327.36178299936"/>
    <n v="1.1814477186535699E-2"/>
    <n v="1.2600801624744052E-2"/>
    <n v="7.8632443820835299E-4"/>
    <n v="5180220"/>
    <n v="0.81348314606741579"/>
    <n v="276863.69613259658"/>
    <n v="0.2314584756475789"/>
    <n v="0.21964399846104318"/>
    <n v="222.3804788213628"/>
    <n v="0.23310322727606164"/>
    <n v="0.18073621563236983"/>
    <n v="-5007.2747062888748"/>
    <n v="80241.274706288881"/>
    <n v="1.9450372997379097"/>
    <n v="1.1921297298694249"/>
    <n v="0.72033803772368143"/>
    <n v="209.4280510018215"/>
    <n v="0.20197894588294041"/>
    <n v="3429.0322855867225"/>
    <n v="5085.1333333333332"/>
    <n v="43.854061902614582"/>
    <n v="6.3933701657458561"/>
    <n v="5"/>
  </r>
  <r>
    <x v="5"/>
    <s v="SFO"/>
    <s v="California"/>
    <s v="HNL"/>
    <s v="Hawaii"/>
    <s v="SFOHNL"/>
    <s v="A330-200"/>
    <n v="278"/>
    <x v="210"/>
    <n v="2399"/>
    <n v="249.33333333333334"/>
    <n v="15"/>
    <n v="3740"/>
    <n v="36"/>
    <n v="540"/>
    <n v="1005"/>
    <n v="2195"/>
    <n v="10003830"/>
    <n v="0.89688249400479614"/>
    <n v="4170"/>
    <n v="81.229026845637577"/>
    <n v="1"/>
    <n v="540"/>
    <n v="1"/>
    <n v="1005"/>
    <n v="0.83619047619047615"/>
    <n v="2625"/>
    <n v="197929"/>
    <n v="4.9999898953665207"/>
    <n v="0.13163766555535053"/>
    <n v="293919"/>
    <n v="0.14448259306302255"/>
    <n v="322599"/>
    <n v="0.26885221525733749"/>
    <n v="600290"/>
    <n v="5.8984552048828636E-3"/>
    <n v="13170"/>
    <n v="5.8971115932188812E-3"/>
    <n v="13167"/>
    <n v="0.4432319593261877"/>
    <n v="989643"/>
    <n v="1"/>
    <n v="337184"/>
    <n v="22478.933333333334"/>
    <n v="4151.0284327394784"/>
    <n v="0.25408059077294048"/>
    <n v="109137"/>
    <n v="7275.8"/>
    <n v="8.223875817116591E-2"/>
    <n v="600526"/>
    <n v="40035.066666666666"/>
    <n v="0.45251850875044741"/>
    <n v="280228"/>
    <n v="0.21116214230544619"/>
    <n v="1"/>
    <n v="2232788"/>
    <n v="2232788"/>
    <n v="905713"/>
    <n v="293919"/>
    <n v="322599"/>
    <n v="717886.67425968114"/>
    <n v="1334404.6742596813"/>
    <n v="0"/>
    <n v="0"/>
    <n v="117596.67425968114"/>
    <n v="9.0536624472826913E-2"/>
    <n v="9.1320302152673394E-2"/>
    <n v="7.8367767984648118E-4"/>
    <n v="8972260"/>
    <n v="0.89688249400479614"/>
    <n v="142928.43582887715"/>
    <n v="0.22319331695960448"/>
    <n v="0.13265669248677756"/>
    <n v="332.39171122994651"/>
    <n v="0.13855427729468384"/>
    <n v="0.4432319593261877"/>
    <n v="-7839.7782839787424"/>
    <n v="913552.7782839787"/>
    <n v="1.8652966066407628"/>
    <n v="1.1000462722776412"/>
    <n v="0.7836926966761748"/>
    <n v="320.99402985074624"/>
    <n v="0.12550586979148939"/>
    <n v="7392.9975935966959"/>
    <n v="7275.8"/>
    <n v="46.042654273173255"/>
    <n v="7.0419786096256685"/>
    <n v="4.9999898953665207"/>
  </r>
  <r>
    <x v="5"/>
    <s v="SFO"/>
    <s v="California"/>
    <s v="SEA"/>
    <s v="Washington"/>
    <s v="SFOSEA"/>
    <s v="A320"/>
    <n v="148.79032258064515"/>
    <x v="98"/>
    <n v="679"/>
    <n v="117.04838709677419"/>
    <n v="62"/>
    <n v="7257"/>
    <n v="18.967741935483872"/>
    <n v="1176"/>
    <n v="2176"/>
    <n v="3906"/>
    <n v="6263775"/>
    <n v="0.78666666666666663"/>
    <n v="9225"/>
    <n v="132.24679562906087"/>
    <n v="0.95609756097560972"/>
    <n v="1230"/>
    <n v="0.95606326889279436"/>
    <n v="2276"/>
    <n v="0.68286713286713285"/>
    <n v="5720"/>
    <n v="25811"/>
    <n v="5"/>
    <n v="0.20796671545275733"/>
    <n v="299961"/>
    <n v="0.26524264898072658"/>
    <n v="382573"/>
    <n v="0.40753186984305484"/>
    <n v="587804"/>
    <n v="1.6244312237451215E-2"/>
    <n v="23430"/>
    <n v="1.3539006802089089E-2"/>
    <n v="19528"/>
    <n v="8.9475446683920906E-2"/>
    <n v="129055"/>
    <n v="1"/>
    <n v="478030"/>
    <n v="7710.1612903225805"/>
    <n v="3614.681155230609"/>
    <n v="0.30531001711672584"/>
    <n v="316250"/>
    <n v="5100.8064516129034"/>
    <n v="0.20198375188411721"/>
    <n v="453478"/>
    <n v="7314.1612903225805"/>
    <n v="0.28962905244871368"/>
    <n v="317962"/>
    <n v="0.20307717855044324"/>
    <n v="1"/>
    <n v="1442351"/>
    <n v="1442351"/>
    <n v="-123369"/>
    <n v="313734.71938775509"/>
    <n v="400154.47977941175"/>
    <n v="860788.24372759857"/>
    <n v="1574677.4428947654"/>
    <n v="13773.719387755089"/>
    <n v="17581.479779411748"/>
    <n v="272984.24372759857"/>
    <n v="-1.9695630829651447E-2"/>
    <n v="-1.8911965916424033E-2"/>
    <n v="7.8366491322741372E-4"/>
    <n v="4927503"/>
    <n v="0.78666666666666663"/>
    <n v="356148.0677966103"/>
    <n v="0.23026864790002835"/>
    <n v="0.24996427872967977"/>
    <n v="180.96954664461899"/>
    <n v="0.26652363276085272"/>
    <n v="8.9475446683920906E-2"/>
    <n v="-4908.7006918510551"/>
    <n v="-118460.29930814894"/>
    <n v="1.7711438772450381"/>
    <n v="1.2207766661915569"/>
    <n v="0.74632960467423415"/>
    <n v="168.09007029876977"/>
    <n v="0.22044703404372445"/>
    <n v="3429.0282637317032"/>
    <n v="5100.8064516129034"/>
    <n v="54.874675529796306"/>
    <n v="5.9195259749207665"/>
    <n v="5"/>
  </r>
  <r>
    <x v="5"/>
    <s v="BOI"/>
    <s v="Idaho"/>
    <s v="LAX"/>
    <s v="California"/>
    <s v="BOILAX"/>
    <s v="E175"/>
    <n v="73.55"/>
    <x v="198"/>
    <n v="674"/>
    <n v="55.56666666666667"/>
    <n v="60"/>
    <n v="3334"/>
    <n v="10"/>
    <n v="600"/>
    <n v="866"/>
    <n v="1868"/>
    <n v="2974362"/>
    <n v="0.75549512803081809"/>
    <n v="4413"/>
    <n v="136.2608089260809"/>
    <n v="1"/>
    <n v="600"/>
    <n v="0.80185185185185182"/>
    <n v="1080"/>
    <n v="0.68349798755945845"/>
    <n v="2733"/>
    <n v="0"/>
    <e v="#DIV/0!"/>
    <n v="0.29622503054466542"/>
    <n v="160261"/>
    <n v="0.23898959540563872"/>
    <n v="129296"/>
    <n v="0.43026666740602315"/>
    <n v="232779"/>
    <n v="2.0711223986203609E-2"/>
    <n v="11205"/>
    <n v="1.3807482657469072E-2"/>
    <n v="7470"/>
    <n v="0"/>
    <n v="0"/>
    <n v="1"/>
    <n v="218781"/>
    <n v="3646.35"/>
    <n v="1605.6047349512278"/>
    <n v="0.28974008534036821"/>
    <n v="162722"/>
    <n v="2712.0333333333333"/>
    <n v="0.21549899747581097"/>
    <n v="249813"/>
    <n v="4163.55"/>
    <n v="0.33083695539893049"/>
    <n v="123778"/>
    <n v="0.16392396178489035"/>
    <n v="1"/>
    <n v="541011"/>
    <n v="541011"/>
    <n v="-214083"/>
    <n v="160261"/>
    <n v="161246.74364896075"/>
    <n v="340570.13222698076"/>
    <n v="662077.87587594148"/>
    <n v="0"/>
    <n v="31950.74364896075"/>
    <n v="107791.13222698076"/>
    <n v="-7.197610781740757E-2"/>
    <n v="-7.1193072240500976E-2"/>
    <n v="7.8303557690659331E-4"/>
    <n v="2247116"/>
    <n v="0.75549512803081809"/>
    <n v="175090.24265146966"/>
    <n v="0.18189144428284115"/>
    <n v="0.25386755210024875"/>
    <n v="162.27084583083382"/>
    <n v="0.24075793149975344"/>
    <n v="0"/>
    <n v="-2329.0312645990252"/>
    <n v="-211753.96873540097"/>
    <n v="2.2566310861208114"/>
    <n v="1.0114520581047874"/>
    <n v="0.71959499655116832"/>
    <n v="119.71851851851852"/>
    <n v="0.22879017247338779"/>
    <n v="1833.344466166491"/>
    <n v="2712.0333333333333"/>
    <n v="24.46778370300617"/>
    <n v="5.6013797240551888"/>
    <e v="#DIV/0!"/>
  </r>
  <r>
    <x v="1"/>
    <s v="SEA"/>
    <s v="Washington"/>
    <s v="LAX"/>
    <s v="California"/>
    <s v="SEALAX"/>
    <s v="737-800"/>
    <n v="160.53333333333333"/>
    <x v="128"/>
    <n v="954"/>
    <n v="130.19999999999999"/>
    <n v="45"/>
    <n v="5859"/>
    <n v="15.555555555555555"/>
    <n v="700"/>
    <n v="1333"/>
    <n v="3826"/>
    <n v="6891696"/>
    <n v="0.81104651162790697"/>
    <n v="7224"/>
    <n v="120.25514981273406"/>
    <n v="0.74468085106382975"/>
    <n v="940"/>
    <n v="0.74469273743016762"/>
    <n v="1790"/>
    <n v="0.851357365376057"/>
    <n v="4494"/>
    <n v="20298"/>
    <n v="6"/>
    <n v="0.15175830211531419"/>
    <n v="172412"/>
    <n v="0.21294063177759626"/>
    <n v="241921"/>
    <n v="0.49106589583978821"/>
    <n v="557898"/>
    <n v="2.3567550629524266E-2"/>
    <n v="26775"/>
    <n v="1.3468932202912429E-2"/>
    <n v="15302"/>
    <n v="0.10719868743486466"/>
    <n v="121788"/>
    <n v="1"/>
    <n v="500027"/>
    <n v="11111.711111111112"/>
    <n v="4158.0506180289267"/>
    <n v="0.35560636501022314"/>
    <n v="262527"/>
    <n v="5833.9333333333334"/>
    <n v="0.18670246244110589"/>
    <n v="270311"/>
    <n v="6006.9111111111115"/>
    <n v="0.19223824339941328"/>
    <n v="373260"/>
    <n v="0.26545292914925772"/>
    <n v="1"/>
    <n v="1136096"/>
    <n v="-1406125"/>
    <n v="-270029"/>
    <n v="231524.68571428573"/>
    <n v="324860.15753938485"/>
    <n v="655304.13277574489"/>
    <n v="1211688.9760294156"/>
    <n v="59112.685714285733"/>
    <n v="82939.157539384847"/>
    <n v="97406.132775744889"/>
    <n v="-3.9181792116193166E-2"/>
    <n v="-3.8409661662933296E-2"/>
    <n v="7.7213045325986995E-4"/>
    <n v="5589486"/>
    <n v="0.81104651162790697"/>
    <n v="236308.31541218632"/>
    <n v="0.16484998757925481"/>
    <n v="0.20403177969544797"/>
    <n v="173.11964499061273"/>
    <n v="0.18146713311384982"/>
    <n v="0.10719868743486466"/>
    <n v="-5321.2883562092329"/>
    <n v="-264707.71164379077"/>
    <n v="1.3628495303092862"/>
    <n v="1.0042198709827961"/>
    <n v="0.92242275755453174"/>
    <n v="135.15139664804468"/>
    <n v="0.32854617919612428"/>
    <n v="2247.8122593580288"/>
    <n v="5833.9333333333334"/>
    <n v="48.72140618612891"/>
    <n v="7.1816009557945044"/>
    <n v="6"/>
  </r>
  <r>
    <x v="5"/>
    <s v="LAX"/>
    <s v="California"/>
    <s v="OGG"/>
    <s v="Hawaii"/>
    <s v="LAXOGG"/>
    <s v="737-800"/>
    <n v="155.1764705882353"/>
    <x v="169"/>
    <n v="2486"/>
    <n v="133.64705882352942"/>
    <n v="17"/>
    <n v="2272"/>
    <n v="20.411764705882351"/>
    <n v="347"/>
    <n v="660"/>
    <n v="1266"/>
    <n v="6558068"/>
    <n v="0.86125852918877943"/>
    <n v="2638"/>
    <n v="93.339285714285708"/>
    <n v="1"/>
    <n v="347"/>
    <n v="1"/>
    <n v="660"/>
    <n v="0.77621091354996929"/>
    <n v="1631"/>
    <n v="20311"/>
    <n v="4.9999015311899955"/>
    <n v="0.22725213971928959"/>
    <n v="175108"/>
    <n v="0.24023775379763673"/>
    <n v="185114"/>
    <n v="0.38593852403169188"/>
    <n v="297383"/>
    <n v="9.8501709828757566E-3"/>
    <n v="7590"/>
    <n v="4.9276810569142621E-3"/>
    <n v="3797"/>
    <n v="0.13179373041159179"/>
    <n v="101553"/>
    <n v="1"/>
    <n v="343726"/>
    <n v="20219.176470588234"/>
    <n v="3682.5437153242779"/>
    <n v="0.35804418703971835"/>
    <n v="86452"/>
    <n v="5085.411764705882"/>
    <n v="9.0053228612201955E-2"/>
    <n v="305640"/>
    <n v="17978.823529411766"/>
    <n v="0.31837168362829554"/>
    <n v="224192"/>
    <n v="0.23353090071978416"/>
    <n v="1"/>
    <n v="770545"/>
    <n v="770545"/>
    <n v="-189465"/>
    <n v="175108"/>
    <n v="185114"/>
    <n v="383121.38467614539"/>
    <n v="743343.38467614539"/>
    <n v="0"/>
    <n v="0"/>
    <n v="85738.38467614539"/>
    <n v="-2.8890368321889924E-2"/>
    <n v="-2.8121325611031416E-2"/>
    <n v="7.690427108585085E-4"/>
    <n v="5648192"/>
    <n v="0.86125852918877943"/>
    <n v="107768.95774647885"/>
    <n v="0.11749573197472182"/>
    <n v="0.14638610029661175"/>
    <n v="294.45070422535213"/>
    <n v="0.11844356565782467"/>
    <n v="0.13179373041159179"/>
    <n v="-5043.4343927144346"/>
    <n v="-184421.56560728556"/>
    <n v="2.0243527759135209"/>
    <n v="1.1251359835841399"/>
    <n v="0.73142847185314264"/>
    <n v="280.4757575757576"/>
    <n v="0.29095250764069586"/>
    <n v="3274.5054524583893"/>
    <n v="5085.411764705882"/>
    <n v="24.341304763726804"/>
    <n v="5.011883802816901"/>
    <n v="4.9999015311899955"/>
  </r>
  <r>
    <x v="4"/>
    <s v="YVR"/>
    <s v="British Columbia"/>
    <s v="SFO"/>
    <s v="California"/>
    <s v="YVRSFO"/>
    <s v="737-800"/>
    <n v="168.70149253731344"/>
    <x v="153"/>
    <n v="800"/>
    <n v="129.1044776119403"/>
    <n v="67"/>
    <n v="8650"/>
    <n v="17.46268656716418"/>
    <n v="1170"/>
    <n v="2229"/>
    <n v="5251"/>
    <n v="9042400"/>
    <n v="0.76528355303901618"/>
    <n v="11303"/>
    <n v="70.657724425887267"/>
    <n v="0.83155650319829422"/>
    <n v="1407"/>
    <n v="0.83171641791044781"/>
    <n v="2680"/>
    <n v="0.72768847006651882"/>
    <n v="7216"/>
    <n v="1012"/>
    <n v="5"/>
    <n v="0.18593525987650658"/>
    <n v="303866"/>
    <n v="0.25268485923572609"/>
    <n v="412952"/>
    <n v="0.52294345381417973"/>
    <n v="854624"/>
    <n v="1.9274814181612806E-2"/>
    <n v="31500"/>
    <n v="1.6065404645658546E-2"/>
    <n v="26255"/>
    <n v="3.0962082463162157E-3"/>
    <n v="5060"/>
    <n v="0.99999999999999989"/>
    <n v="260200"/>
    <n v="3883.5820895522388"/>
    <n v="3682.5414647045873"/>
    <n v="0.25703055621135773"/>
    <n v="351048"/>
    <n v="5239.5223880597014"/>
    <n v="0.3467719550226161"/>
    <n v="231369"/>
    <n v="3453.2686567164178"/>
    <n v="0.22855074081501012"/>
    <n v="169714"/>
    <n v="0.16764674795101603"/>
    <n v="1"/>
    <n v="1634257"/>
    <n v="1634257"/>
    <n v="621926"/>
    <n v="365418.3435897436"/>
    <n v="496505.76940331986"/>
    <n v="1174436.6375928395"/>
    <n v="2036360.7505859029"/>
    <n v="61552.343589743599"/>
    <n v="83553.769403319864"/>
    <n v="319812.63759283954"/>
    <n v="6.8778864018402192E-2"/>
    <n v="6.9546258275418077E-2"/>
    <n v="7.6739425701588537E-4"/>
    <n v="6920000"/>
    <n v="0.76528355303901618"/>
    <n v="499683.1954913293"/>
    <n v="0.18073265947093692"/>
    <n v="0.11195379545253473"/>
    <n v="188.3464739884393"/>
    <n v="0.23543309248554911"/>
    <n v="3.0962082463162157E-3"/>
    <n v="-6939.085829640343"/>
    <n v="628865.08582964039"/>
    <n v="1.5534002931048676"/>
    <n v="1.1083071908837336"/>
    <n v="0.85187119124626465"/>
    <n v="154.08656716417912"/>
    <n v="0.10384780361962653"/>
    <n v="3274.5039821185078"/>
    <n v="5239.5223880597014"/>
    <n v="122.42115168983352"/>
    <n v="6.676878612716763"/>
    <n v="5"/>
  </r>
  <r>
    <x v="5"/>
    <s v="LAX"/>
    <s v="California"/>
    <s v="BOI"/>
    <s v="Idaho"/>
    <s v="LAXBOI"/>
    <s v="E175"/>
    <n v="73.540983606557376"/>
    <x v="217"/>
    <n v="674"/>
    <n v="57.868852459016395"/>
    <n v="61"/>
    <n v="3530"/>
    <n v="7.8688524590163933"/>
    <n v="480"/>
    <n v="864"/>
    <n v="2186"/>
    <n v="3023564"/>
    <n v="0.78689255461435581"/>
    <n v="4486"/>
    <n v="122.67306444135374"/>
    <n v="0.78688524590163933"/>
    <n v="610"/>
    <n v="0.78688524590163933"/>
    <n v="1098"/>
    <n v="0.78689704823614115"/>
    <n v="2778"/>
    <n v="0"/>
    <e v="#DIV/0!"/>
    <n v="0.19023022295255881"/>
    <n v="102567"/>
    <n v="0.24583575216118017"/>
    <n v="132548"/>
    <n v="0.52745779184046682"/>
    <n v="284391"/>
    <n v="2.431501577415783E-2"/>
    <n v="13110"/>
    <n v="1.2161217271636377E-2"/>
    <n v="6557"/>
    <n v="0"/>
    <n v="0"/>
    <n v="1"/>
    <n v="196964"/>
    <n v="3228.9180327868853"/>
    <n v="1605.6010412470171"/>
    <n v="0.28188735897689104"/>
    <n v="165434"/>
    <n v="2712.032786885246"/>
    <n v="0.23676282643012425"/>
    <n v="224902"/>
    <n v="3686.9180327868853"/>
    <n v="0.3218711582249586"/>
    <n v="111433"/>
    <n v="0.15947865636802613"/>
    <n v="1"/>
    <n v="539173"/>
    <n v="539173"/>
    <n v="-159560"/>
    <n v="130345.5625"/>
    <n v="168446.41666666666"/>
    <n v="361408.14181152789"/>
    <n v="660200.12097819452"/>
    <n v="27778.5625"/>
    <n v="35898.416666666657"/>
    <n v="77017.141811527894"/>
    <n v="-5.2772158948843156E-2"/>
    <n v="-5.2009330379762915E-2"/>
    <n v="7.6282856908024138E-4"/>
    <n v="2379220"/>
    <n v="0.78689255461435581"/>
    <n v="146019.65665722371"/>
    <n v="0.17832366042193915"/>
    <n v="0.2310958193707823"/>
    <n v="152.74022662889519"/>
    <n v="0.2266175469271442"/>
    <n v="0"/>
    <n v="-2306.4609996425338"/>
    <n v="-157253.53900035747"/>
    <n v="1.4519328103186047"/>
    <n v="1.0424123317880583"/>
    <n v="0.88400008833778365"/>
    <n v="120.71766848816029"/>
    <n v="0.20667392469578411"/>
    <n v="1833.3445978886327"/>
    <n v="2712.032786885246"/>
    <n v="28.775673095601075"/>
    <n v="5.5713881019830032"/>
    <e v="#DIV/0!"/>
  </r>
  <r>
    <x v="1"/>
    <s v="SFO"/>
    <s v="California"/>
    <s v="LAX"/>
    <s v="California"/>
    <s v="SFOLAX"/>
    <s v="737-900"/>
    <n v="178.83333333333334"/>
    <x v="207"/>
    <n v="337"/>
    <n v="162.38095238095238"/>
    <n v="42"/>
    <n v="6820"/>
    <n v="23"/>
    <n v="966"/>
    <n v="1582"/>
    <n v="4272"/>
    <n v="2531207"/>
    <n v="0.90800159765677002"/>
    <n v="7511"/>
    <n v="59.141374071573267"/>
    <n v="1"/>
    <n v="966"/>
    <n v="0.87596899224806202"/>
    <n v="1806"/>
    <n v="0.90145600337623977"/>
    <n v="4739"/>
    <n v="8052"/>
    <n v="5.9995032290114256"/>
    <n v="0.1946612437642915"/>
    <n v="190776"/>
    <n v="0.21692969987990299"/>
    <n v="212600"/>
    <n v="0.47372813994516555"/>
    <n v="464273"/>
    <n v="3.0517090611515231E-2"/>
    <n v="29908"/>
    <n v="3.4872010456705384E-2"/>
    <n v="34176"/>
    <n v="4.9291815342419346E-2"/>
    <n v="48308"/>
    <n v="1"/>
    <n v="245913"/>
    <n v="5855.0714285714284"/>
    <n v="4158.0535430643613"/>
    <n v="0.30404109716066097"/>
    <n v="246394"/>
    <n v="5866.5238095238092"/>
    <n v="0.30463579434110394"/>
    <n v="132939"/>
    <n v="3165.2142857142858"/>
    <n v="0.164362678733703"/>
    <n v="183569"/>
    <n v="0.22696042976453207"/>
    <n v="0.99999999999999989"/>
    <n v="980041"/>
    <n v="-808815"/>
    <n v="171226"/>
    <n v="190776"/>
    <n v="242702.65486725664"/>
    <n v="515025.68984082394"/>
    <n v="948504.34470808064"/>
    <n v="0"/>
    <n v="30102.654867256642"/>
    <n v="50752.689840823936"/>
    <n v="6.7645988652844269E-2"/>
    <n v="6.8406545673646721E-2"/>
    <n v="7.6055702080245202E-4"/>
    <n v="2298340"/>
    <n v="0.90800159765677002"/>
    <n v="94402.859677419416"/>
    <n v="0.38718326869355213"/>
    <n v="0.31953728004070786"/>
    <n v="136.61774193548388"/>
    <n v="0.40539389298363171"/>
    <n v="4.9291815342419346E-2"/>
    <n v="-1925.1272549542996"/>
    <n v="173151.12725495431"/>
    <n v="1.7096228103059306"/>
    <n v="1.0190587107434337"/>
    <n v="0.84808700857603492"/>
    <n v="117.71871539313399"/>
    <n v="0.18730746978952922"/>
    <n v="2247.8172360201906"/>
    <n v="5866.5238095238092"/>
    <n v="115.31690135819963"/>
    <n v="9.3964809384164223"/>
    <n v="5.9995032290114256"/>
  </r>
  <r>
    <x v="2"/>
    <s v="YVR"/>
    <s v="British Columbia"/>
    <s v="SEA"/>
    <s v="Washington"/>
    <s v="YVRSEA"/>
    <s v="E175"/>
    <n v="72.773972602739732"/>
    <x v="200"/>
    <n v="127"/>
    <n v="62.013698630136986"/>
    <n v="146"/>
    <n v="9054"/>
    <n v="9.9657534246575334"/>
    <n v="1455"/>
    <n v="2374"/>
    <n v="5225"/>
    <n v="1349375"/>
    <n v="0.85214117647058829"/>
    <n v="10625"/>
    <n v="108.95079289262513"/>
    <n v="1"/>
    <n v="1455"/>
    <n v="0.90645284459717446"/>
    <n v="2619"/>
    <n v="0.79758815448023201"/>
    <n v="6551"/>
    <n v="0"/>
    <e v="#DIV/0!"/>
    <n v="0.25246445796776434"/>
    <n v="271984"/>
    <n v="0.23837295649558718"/>
    <n v="256803"/>
    <n v="0.45096424818716141"/>
    <n v="485831"/>
    <n v="3.395011305874971E-2"/>
    <n v="36575"/>
    <n v="2.424822429073735E-2"/>
    <n v="26123"/>
    <n v="0"/>
    <n v="0"/>
    <n v="1"/>
    <n v="271964"/>
    <n v="1862.7671232876712"/>
    <n v="2496.2094609814376"/>
    <n v="0.25680529693265902"/>
    <n v="475485"/>
    <n v="3256.7465753424658"/>
    <n v="0.4489824631643356"/>
    <n v="150795"/>
    <n v="1032.8424657534247"/>
    <n v="0.14239000290832726"/>
    <n v="160784"/>
    <n v="0.15182223699467814"/>
    <n v="1"/>
    <n v="1077316"/>
    <n v="-1059028"/>
    <n v="18288"/>
    <n v="271984"/>
    <n v="283305.4157540017"/>
    <n v="609125.14468899521"/>
    <n v="1164414.5604429969"/>
    <n v="0"/>
    <n v="26502.415754001704"/>
    <n v="123294.14468899521"/>
    <n v="1.3552941176470589E-2"/>
    <n v="1.431329603605422E-2"/>
    <n v="7.6035485958363125E-4"/>
    <n v="1149858"/>
    <n v="0.85214117647058829"/>
    <n v="186929.91340843821"/>
    <n v="0.79838147290412231"/>
    <n v="0.78482853172765166"/>
    <n v="118.98785067373537"/>
    <n v="0.93691221002941238"/>
    <n v="0"/>
    <n v="-1026.0038386506637"/>
    <n v="19314.003838650664"/>
    <n v="1.9575223946792522"/>
    <n v="1.0268120827385598"/>
    <n v="0.77661182583565869"/>
    <n v="98.053837342497133"/>
    <n v="0.14924497547609059"/>
    <n v="1384.065191233751"/>
    <n v="3256.7465753424658"/>
    <n v="83.101735743429032"/>
    <n v="6.9248950740004416"/>
    <e v="#DIV/0!"/>
  </r>
  <r>
    <x v="1"/>
    <s v="SFO"/>
    <s v="California"/>
    <s v="LAX"/>
    <s v="California"/>
    <s v="SFOLAX"/>
    <s v="A320"/>
    <n v="154.95774647887325"/>
    <x v="213"/>
    <n v="337"/>
    <n v="132.21126760563379"/>
    <n v="71"/>
    <n v="9387"/>
    <n v="16.450704225352112"/>
    <n v="1168"/>
    <n v="2469"/>
    <n v="5751"/>
    <n v="3707674"/>
    <n v="0.85320850754408284"/>
    <n v="11002"/>
    <n v="99.625052751519249"/>
    <n v="0.82544169611307416"/>
    <n v="1415"/>
    <n v="0.94308632543926663"/>
    <n v="2618"/>
    <n v="0.82522600086095566"/>
    <n v="6969"/>
    <n v="4779"/>
    <n v="5.999163004812722"/>
    <n v="0.20087988065129644"/>
    <n v="247892"/>
    <n v="0.23187910190262642"/>
    <n v="286146"/>
    <n v="0.49741051886054727"/>
    <n v="613820"/>
    <n v="3.2616684669996135E-2"/>
    <n v="40250"/>
    <n v="1.3981010201526542E-2"/>
    <n v="17253"/>
    <n v="2.3232803714007183E-2"/>
    <n v="28670"/>
    <n v="1"/>
    <n v="409684"/>
    <n v="5770.1971830985913"/>
    <n v="4112.2588012256028"/>
    <n v="0.30023531687898442"/>
    <n v="407432"/>
    <n v="5738.4788732394363"/>
    <n v="0.29858494748791353"/>
    <n v="237648"/>
    <n v="3347.1549295774648"/>
    <n v="0.17415940721545603"/>
    <n v="309779"/>
    <n v="0.22702032841764605"/>
    <n v="1"/>
    <n v="1234031"/>
    <n v="-1364543"/>
    <n v="-130512"/>
    <n v="300314.36643835617"/>
    <n v="303414.43013365736"/>
    <n v="743820.47991653625"/>
    <n v="1347549.2764885498"/>
    <n v="52422.36643835617"/>
    <n v="17268.430133657355"/>
    <n v="130000.47991653625"/>
    <n v="-3.520050576183343E-2"/>
    <n v="-3.4441929579035378E-2"/>
    <n v="7.5857618279805139E-4"/>
    <n v="3163419"/>
    <n v="0.85320850754408284"/>
    <n v="207378.0776605946"/>
    <n v="0.33283158120158352"/>
    <n v="0.36803208696341694"/>
    <n v="128.40747842761266"/>
    <n v="0.38103109325701084"/>
    <n v="2.3232803714007183E-2"/>
    <n v="-2812.5531899795742"/>
    <n v="-127699.44681002042"/>
    <n v="1.6791502047811813"/>
    <n v="1.0476145277356086"/>
    <n v="0.84421690724964915"/>
    <n v="109.29946524064171"/>
    <n v="0.25103016050650268"/>
    <n v="2385.4240819599058"/>
    <n v="5738.4788732394363"/>
    <n v="94.2232876243757"/>
    <n v="6.1258122935975283"/>
    <n v="5.999163004812722"/>
  </r>
  <r>
    <x v="5"/>
    <s v="GEG"/>
    <s v="Washington"/>
    <s v="LAX"/>
    <s v="California"/>
    <s v="GEGLAX"/>
    <s v="E175"/>
    <n v="70.400000000000006"/>
    <x v="175"/>
    <n v="945"/>
    <n v="64.933333333333337"/>
    <n v="15"/>
    <n v="974"/>
    <n v="10"/>
    <n v="150"/>
    <n v="263"/>
    <n v="561"/>
    <n v="997920"/>
    <n v="0.92234848484848486"/>
    <n v="1056"/>
    <n v="40.933797909407666"/>
    <n v="1"/>
    <n v="150"/>
    <n v="0.97407407407407409"/>
    <n v="270"/>
    <n v="0.88207547169811318"/>
    <n v="636"/>
    <n v="0"/>
    <e v="#DIV/0!"/>
    <n v="0.24588368398247556"/>
    <n v="40858"/>
    <n v="0.27035891387029992"/>
    <n v="44925"/>
    <n v="0.45679071782774061"/>
    <n v="75904"/>
    <n v="2.0220499735207741E-2"/>
    <n v="3360"/>
    <n v="6.7461845842761541E-3"/>
    <n v="1121"/>
    <n v="0"/>
    <n v="0"/>
    <n v="1"/>
    <n v="65724"/>
    <n v="4381.6000000000004"/>
    <n v="1605.6169560776302"/>
    <n v="0.30061198166799308"/>
    <n v="40681"/>
    <n v="2712.0666666666666"/>
    <n v="0.18606895542321872"/>
    <n v="75046"/>
    <n v="5003.0666666666666"/>
    <n v="0.3432494488505905"/>
    <n v="37183"/>
    <n v="0.17006961405819773"/>
    <n v="1"/>
    <n v="166168"/>
    <n v="166168"/>
    <n v="-52466"/>
    <n v="40858"/>
    <n v="46120.722433460076"/>
    <n v="86051.593582887697"/>
    <n v="173030.31601634779"/>
    <n v="0"/>
    <n v="1195.722433460076"/>
    <n v="10147.593582887697"/>
    <n v="-5.2575356742023412E-2"/>
    <n v="-5.181755945591178E-2"/>
    <n v="7.5779728611163194E-4"/>
    <n v="920430"/>
    <n v="0.92234848484848486"/>
    <n v="13989.503080082126"/>
    <n v="0.16651434984768318"/>
    <n v="0.21908970658970658"/>
    <n v="170.60369609856264"/>
    <n v="0.18053301174451072"/>
    <n v="0"/>
    <n v="-756.22106775651821"/>
    <n v="-51709.778932243484"/>
    <n v="1.7789947243748723"/>
    <n v="1.0867086820008205"/>
    <n v="0.77946453962821949"/>
    <n v="166.38888888888889"/>
    <n v="0.22376751239709211"/>
    <n v="1833.3505277494041"/>
    <n v="2712.0666666666666"/>
    <n v="23.794518215866532"/>
    <n v="4.6006160164271046"/>
    <e v="#DIV/0!"/>
  </r>
  <r>
    <x v="1"/>
    <s v="HNL"/>
    <s v="Hawaii"/>
    <s v="SEA"/>
    <s v="Washington"/>
    <s v="HNLSEA"/>
    <s v="A330-200"/>
    <n v="278"/>
    <x v="231"/>
    <n v="2677"/>
    <n v="246.93333333333334"/>
    <n v="15"/>
    <n v="3704"/>
    <n v="36"/>
    <n v="540"/>
    <n v="1005"/>
    <n v="2159"/>
    <n v="11163090"/>
    <n v="0.88824940047961631"/>
    <n v="4170"/>
    <n v="86.925041186161451"/>
    <n v="1"/>
    <n v="540"/>
    <n v="1"/>
    <n v="1005"/>
    <n v="0.82247619047619047"/>
    <n v="2625"/>
    <n v="185916"/>
    <n v="5.999983863680372"/>
    <n v="0.12000110652659175"/>
    <n v="281966"/>
    <n v="0.14293472131489407"/>
    <n v="335853"/>
    <n v="0.2494579083668306"/>
    <n v="586150"/>
    <n v="6.4348777181719328E-3"/>
    <n v="15120"/>
    <n v="6.4318986081172234E-3"/>
    <n v="15113"/>
    <n v="0.47473948746539446"/>
    <n v="1115493"/>
    <n v="1"/>
    <n v="431161"/>
    <n v="28744.066666666666"/>
    <n v="4960.1472040330909"/>
    <n v="0.31139774042881729"/>
    <n v="121421"/>
    <n v="8094.7333333333336"/>
    <n v="8.7693982156566624E-2"/>
    <n v="443302"/>
    <n v="29553.466666666667"/>
    <n v="0.3201663441906285"/>
    <n v="388715"/>
    <n v="0.28074193322398761"/>
    <n v="1"/>
    <n v="2349695"/>
    <n v="-1384599"/>
    <n v="965096"/>
    <n v="281966"/>
    <n v="335853"/>
    <n v="712665.00694766094"/>
    <n v="1330484.0069476608"/>
    <n v="0"/>
    <n v="0"/>
    <n v="126515.00694766094"/>
    <n v="8.6454198613466343E-2"/>
    <n v="8.7209754091072511E-2"/>
    <n v="7.5555547760616792E-4"/>
    <n v="9915608"/>
    <n v="0.88824940047961631"/>
    <n v="155274.873650108"/>
    <n v="0.21048786671074049"/>
    <n v="0.12403366809727415"/>
    <n v="333.20788336933043"/>
    <n v="0.12447063256231992"/>
    <n v="0.47473948746539446"/>
    <n v="-8434.3337965107294"/>
    <n v="973530.33379651071"/>
    <n v="1.8085217402699829"/>
    <n v="1.1574544804997768"/>
    <n v="0.77339295518168893"/>
    <n v="334.18208955223878"/>
    <n v="0.16543210927375682"/>
    <n v="5099.8192690022461"/>
    <n v="8094.7333333333336"/>
    <n v="42.611426459579064"/>
    <n v="8.1622570194384441"/>
    <n v="5.999983863680372"/>
  </r>
  <r>
    <x v="4"/>
    <s v="YVR"/>
    <s v="British Columbia"/>
    <s v="SEA"/>
    <s v="Washington"/>
    <s v="YVRSEA"/>
    <s v="E175"/>
    <n v="72.372262773722625"/>
    <x v="200"/>
    <n v="127"/>
    <n v="59.854014598540147"/>
    <n v="137"/>
    <n v="8200"/>
    <n v="9.9635036496350367"/>
    <n v="1365"/>
    <n v="2136"/>
    <n v="4700"/>
    <n v="1259205"/>
    <n v="0.82702975289964697"/>
    <n v="9915"/>
    <n v="102.21156858998853"/>
    <n v="1"/>
    <n v="1365"/>
    <n v="0.86935286935286937"/>
    <n v="2457"/>
    <n v="0.77137698998851145"/>
    <n v="6093"/>
    <n v="429"/>
    <n v="4.9953379953379953"/>
    <n v="0.25775098750940861"/>
    <n v="204437"/>
    <n v="0.2449805019687149"/>
    <n v="194308"/>
    <n v="0.42938661576459641"/>
    <n v="340571"/>
    <n v="3.5554121063043002E-2"/>
    <n v="28200"/>
    <n v="2.9625912650332785E-2"/>
    <n v="23498"/>
    <n v="2.7018610439042963E-3"/>
    <n v="2143"/>
    <n v="1"/>
    <n v="164111"/>
    <n v="1197.8905109489051"/>
    <n v="1605.6010318980118"/>
    <n v="0.20147715456227389"/>
    <n v="370192"/>
    <n v="2702.1313868613138"/>
    <n v="0.45448038706556715"/>
    <n v="187389"/>
    <n v="1367.8029197080291"/>
    <n v="0.23005528280413828"/>
    <n v="92847"/>
    <n v="0.11398717556802068"/>
    <n v="1"/>
    <n v="793157"/>
    <n v="793157"/>
    <n v="-21382"/>
    <n v="204437"/>
    <n v="223508.7808988764"/>
    <n v="441510.44744680851"/>
    <n v="869456.22834568494"/>
    <n v="0"/>
    <n v="29200.780898876401"/>
    <n v="100939.44744680851"/>
    <n v="-1.6980555191569283E-2"/>
    <n v="-1.62261675628225E-2"/>
    <n v="7.5438762874678253E-4"/>
    <n v="1041400"/>
    <n v="0.82702975289964697"/>
    <n v="165437.68414634152"/>
    <n v="0.62988711131229624"/>
    <n v="0.64686766650386551"/>
    <n v="96.465121951219515"/>
    <n v="0.75956788937968123"/>
    <n v="2.7018610439042963E-3"/>
    <n v="-949.92867405609422"/>
    <n v="-20432.071325943907"/>
    <n v="2.0085815139256429"/>
    <n v="1.0605914911245784"/>
    <n v="0.74961643522048393"/>
    <n v="79.083435083435077"/>
    <n v="0.1170600524234168"/>
    <n v="1833.3443325940159"/>
    <n v="2702.1313868613138"/>
    <n v="80.225752457566514"/>
    <n v="6.3046341463414635"/>
    <n v="4.9953379953379953"/>
  </r>
  <r>
    <x v="2"/>
    <s v="HNL"/>
    <s v="Hawaii"/>
    <s v="SEA"/>
    <s v="Washington"/>
    <s v="HNLSEA"/>
    <s v="A330-200"/>
    <n v="273.6875"/>
    <x v="231"/>
    <n v="2677"/>
    <n v="245.5625"/>
    <n v="16"/>
    <n v="3929"/>
    <n v="32.9375"/>
    <n v="527"/>
    <n v="841"/>
    <n v="2562"/>
    <n v="11722583"/>
    <n v="0.89723681205754735"/>
    <n v="4379"/>
    <n v="91.271293245469522"/>
    <n v="0.92945326278659612"/>
    <n v="567"/>
    <n v="0.79715639810426542"/>
    <n v="1055"/>
    <n v="0.92960812772133528"/>
    <n v="2756"/>
    <n v="197193"/>
    <n v="6"/>
    <n v="0.10692103418797468"/>
    <n v="261026"/>
    <n v="0.10991739227140328"/>
    <n v="268341"/>
    <n v="0.28802271907105115"/>
    <n v="703149"/>
    <n v="7.3477336022614208E-3"/>
    <n v="17938"/>
    <n v="3.1479168655022308E-3"/>
    <n v="7685"/>
    <n v="0.48464320400180722"/>
    <n v="1183158"/>
    <n v="1"/>
    <n v="452720"/>
    <n v="28295"/>
    <n v="4960.1576125631582"/>
    <n v="0.31139795478291493"/>
    <n v="127492"/>
    <n v="7968.25"/>
    <n v="8.7693824110230148E-2"/>
    <n v="465467"/>
    <n v="29091.6875"/>
    <n v="0.32016582395065174"/>
    <n v="408152"/>
    <n v="0.28074239715620314"/>
    <n v="1"/>
    <n v="2441297"/>
    <n v="-1453831"/>
    <n v="987466"/>
    <n v="280838.220113852"/>
    <n v="336622.7764565993"/>
    <n v="756392.91334894614"/>
    <n v="1373853.9099193974"/>
    <n v="19812.220113852003"/>
    <n v="68281.776456599298"/>
    <n v="53243.913348946138"/>
    <n v="8.4236213128113482E-2"/>
    <n v="8.4989768839338772E-2"/>
    <n v="7.5355571122528997E-4"/>
    <n v="10517933"/>
    <n v="0.89723681205754735"/>
    <n v="144098.38381267502"/>
    <n v="0.20825589377358214"/>
    <n v="0.12401968064546867"/>
    <n v="320.21863069483328"/>
    <n v="0.11961846495884695"/>
    <n v="0.48464320400180722"/>
    <n v="-8833.61936996234"/>
    <n v="996299.61936996237"/>
    <n v="1.6352490321585518"/>
    <n v="0.90347838249994983"/>
    <n v="0.90625693223100667"/>
    <n v="254.35165876777251"/>
    <n v="0.16718654059706786"/>
    <n v="5099.8181733675019"/>
    <n v="7968.25"/>
    <n v="43.047489087649424"/>
    <n v="6.5215067447187582"/>
    <n v="6"/>
  </r>
  <r>
    <x v="5"/>
    <s v="SEA"/>
    <s v="Washington"/>
    <s v="HNL"/>
    <s v="Hawaii"/>
    <s v="SEAHNL"/>
    <s v="A330-200"/>
    <n v="278"/>
    <x v="226"/>
    <n v="2677"/>
    <n v="251.73333333333332"/>
    <n v="15"/>
    <n v="3776"/>
    <n v="32.6"/>
    <n v="489"/>
    <n v="910"/>
    <n v="2377"/>
    <n v="11163090"/>
    <n v="0.90551558752997607"/>
    <n v="4170"/>
    <n v="91.858650662251662"/>
    <n v="0.90555555555555556"/>
    <n v="540"/>
    <n v="0.90547263681592038"/>
    <n v="1005"/>
    <n v="0.90552380952380951"/>
    <n v="2625"/>
    <n v="206843"/>
    <n v="5"/>
    <n v="0.10454858286929863"/>
    <n v="237282"/>
    <n v="0.12806432538797824"/>
    <n v="290653"/>
    <n v="0.29913341023428941"/>
    <n v="678909"/>
    <n v="6.2852872726567753E-3"/>
    <n v="14265"/>
    <n v="6.2839654456804013E-3"/>
    <n v="14262"/>
    <n v="0.45568442879009652"/>
    <n v="1034215"/>
    <n v="1"/>
    <n v="381308"/>
    <n v="25420.533333333333"/>
    <n v="4151.0298404230152"/>
    <n v="0.25652155193291964"/>
    <n v="109137"/>
    <n v="7275.8"/>
    <n v="7.3420942160413769E-2"/>
    <n v="679111"/>
    <n v="45274.066666666666"/>
    <n v="0.45686586081256358"/>
    <n v="316900"/>
    <n v="0.21319164509410302"/>
    <n v="1"/>
    <n v="2269586"/>
    <n v="2269586"/>
    <n v="783130"/>
    <n v="262029.20245398773"/>
    <n v="320995.8956043956"/>
    <n v="749741.7437946992"/>
    <n v="1332766.8418530826"/>
    <n v="24747.202453987731"/>
    <n v="30342.895604395599"/>
    <n v="70832.743794699199"/>
    <n v="7.015351484221663E-2"/>
    <n v="7.0905533873106719E-2"/>
    <n v="7.520190308900887E-4"/>
    <n v="10108352"/>
    <n v="0.90551558752997607"/>
    <n v="128902.5884533897"/>
    <n v="0.20331162787364432"/>
    <n v="0.13315811303142769"/>
    <n v="327.16393008474574"/>
    <n v="0.12221289879893378"/>
    <n v="0.45568442879009652"/>
    <n v="-8394.8561235388352"/>
    <n v="791524.8561235388"/>
    <n v="1.5182942727753823"/>
    <n v="0.999294892112087"/>
    <n v="0.89364941947757948"/>
    <n v="289.20696517412938"/>
    <n v="0.13962898960427145"/>
    <n v="7392.9999526878901"/>
    <n v="7275.8"/>
    <n v="41.106634734748035"/>
    <n v="7.554819915254237"/>
    <n v="5"/>
  </r>
  <r>
    <x v="5"/>
    <s v="SFO"/>
    <s v="California"/>
    <s v="YVR"/>
    <s v="British Columbia"/>
    <s v="SFOYVR"/>
    <s v="737-800"/>
    <n v="167.55555555555554"/>
    <x v="165"/>
    <n v="800"/>
    <n v="133.94444444444446"/>
    <n v="54"/>
    <n v="7233"/>
    <n v="20.518518518518519"/>
    <n v="1108"/>
    <n v="1847"/>
    <n v="4279"/>
    <n v="7238400"/>
    <n v="0.7994031830238727"/>
    <n v="9048"/>
    <n v="56.955441347270614"/>
    <n v="0.98576512455516019"/>
    <n v="1124"/>
    <n v="0.86308411214953273"/>
    <n v="2140"/>
    <n v="0.73979944674965425"/>
    <n v="5784"/>
    <n v="2707"/>
    <n v="5"/>
    <n v="0.21442274814605108"/>
    <n v="291601"/>
    <n v="0.26565313783379352"/>
    <n v="361271"/>
    <n v="0.4848069944519407"/>
    <n v="659306"/>
    <n v="1.8872225510778089E-2"/>
    <n v="25665"/>
    <n v="6.2922124954501498E-3"/>
    <n v="8557"/>
    <n v="9.9526815619864189E-3"/>
    <n v="13535"/>
    <n v="1"/>
    <n v="209741"/>
    <n v="3884.0925925925926"/>
    <n v="3682.5454256628473"/>
    <n v="0.25786982394019869"/>
    <n v="280315"/>
    <n v="5191.0185185185182"/>
    <n v="0.34463829054785089"/>
    <n v="186501"/>
    <n v="3453.7222222222222"/>
    <n v="0.22929699026261435"/>
    <n v="136803"/>
    <n v="0.16819489524933609"/>
    <n v="1"/>
    <n v="1359935"/>
    <n v="1359935"/>
    <n v="546575"/>
    <n v="295811.84476534295"/>
    <n v="418581.45100162423"/>
    <n v="891195.58401495672"/>
    <n v="1605588.8797819237"/>
    <n v="4210.8447653429466"/>
    <n v="57310.451001624228"/>
    <n v="231889.58401495672"/>
    <n v="7.5510471927497796E-2"/>
    <n v="7.6261126051444569E-2"/>
    <n v="7.5065412394677289E-4"/>
    <n v="5786400"/>
    <n v="0.7994031830238727"/>
    <n v="337856.49108253838"/>
    <n v="0.18787784593280282"/>
    <n v="0.11236737400530504"/>
    <n v="186.14682704272087"/>
    <n v="0.23268353380340109"/>
    <n v="9.9526815619864189E-3"/>
    <n v="-5433.5348107763684"/>
    <n v="552008.53481077636"/>
    <n v="1.7888854741514244"/>
    <n v="1.1640701897592733"/>
    <n v="0.78599282865991582"/>
    <n v="168.81822429906543"/>
    <n v="0.10059524903763783"/>
    <n v="3274.5071513511743"/>
    <n v="5191.0185185185182"/>
    <n v="126.99401196627925"/>
    <n v="4.7313701092216229"/>
    <n v="5"/>
  </r>
  <r>
    <x v="1"/>
    <s v="BOI"/>
    <s v="Idaho"/>
    <s v="LAX"/>
    <s v="California"/>
    <s v="BOILAX"/>
    <s v="E175"/>
    <n v="73.79661016949153"/>
    <x v="198"/>
    <n v="674"/>
    <n v="60.135593220338983"/>
    <n v="59"/>
    <n v="3548"/>
    <n v="9.3050847457627111"/>
    <n v="549"/>
    <n v="768"/>
    <n v="2232"/>
    <n v="2934596"/>
    <n v="0.81488286632981166"/>
    <n v="4354"/>
    <n v="133.98979544397955"/>
    <n v="0.93050847457627117"/>
    <n v="590"/>
    <n v="0.7231638418079096"/>
    <n v="1062"/>
    <n v="0.82605477424130269"/>
    <n v="2702"/>
    <n v="0"/>
    <e v="#DIV/0!"/>
    <n v="0.24324115544994848"/>
    <n v="157441"/>
    <n v="0.19613974535853276"/>
    <n v="126954"/>
    <n v="0.50888742288683275"/>
    <n v="329384"/>
    <n v="2.414474487186816E-2"/>
    <n v="15628"/>
    <n v="2.7586931432817881E-2"/>
    <n v="17856"/>
    <n v="0"/>
    <n v="0"/>
    <n v="1"/>
    <n v="334467"/>
    <n v="5668.9322033898306"/>
    <n v="2496.2124831352471"/>
    <n v="0.36736005166613395"/>
    <n v="192808"/>
    <n v="3267.9322033898306"/>
    <n v="0.21176964197258313"/>
    <n v="185450"/>
    <n v="3143.2203389830506"/>
    <n v="0.20368802178237178"/>
    <n v="197736"/>
    <n v="0.21718228457891112"/>
    <n v="1"/>
    <n v="647263"/>
    <n v="-910461"/>
    <n v="-263198"/>
    <n v="169198.88888888891"/>
    <n v="175553.578125"/>
    <n v="398743.53405017924"/>
    <n v="743496.00106406817"/>
    <n v="11757.888888888905"/>
    <n v="48599.578125"/>
    <n v="69359.534050179238"/>
    <n v="-8.9687984308572624E-2"/>
    <n v="-8.8938786382052576E-2"/>
    <n v="7.4919792652004824E-4"/>
    <n v="2391352"/>
    <n v="0.81488286632981166"/>
    <n v="147038.88895152195"/>
    <n v="0.22056289860682696"/>
    <n v="0.3102508829153996"/>
    <n v="182.43038331454341"/>
    <n v="0.27066822450228994"/>
    <n v="0"/>
    <n v="-2198.5932383740364"/>
    <n v="-260999.40676162596"/>
    <n v="1.8929634447732677"/>
    <n v="0.84800472405446214"/>
    <n v="0.86475594028050828"/>
    <n v="119.54237288135593"/>
    <n v="0.30549560225132599"/>
    <n v="1384.060624807325"/>
    <n v="3267.9322033898306"/>
    <n v="26.479628454119112"/>
    <n v="9.4374295377677573"/>
    <e v="#DIV/0!"/>
  </r>
  <r>
    <x v="3"/>
    <s v="HNL"/>
    <s v="Hawaii"/>
    <s v="SFO"/>
    <s v="California"/>
    <s v="HNLSFO"/>
    <s v="777-200"/>
    <n v="362.06666666666666"/>
    <x v="212"/>
    <n v="2399"/>
    <n v="293.60000000000002"/>
    <n v="30"/>
    <n v="8808"/>
    <n v="41.866666666666667"/>
    <n v="1256"/>
    <n v="2352"/>
    <n v="5201"/>
    <n v="26057938"/>
    <n v="0.81090038666912168"/>
    <n v="10862"/>
    <n v="150.58389544688026"/>
    <n v="0.89078014184397158"/>
    <n v="1410"/>
    <n v="0.89090909090909087"/>
    <n v="2640"/>
    <n v="0.76350557839107458"/>
    <n v="6812"/>
    <n v="54821"/>
    <n v="5"/>
    <n v="0.18962095660443809"/>
    <n v="575021"/>
    <n v="0.25390011330675"/>
    <n v="769946"/>
    <n v="0.44722563344277083"/>
    <n v="1356201"/>
    <n v="1.0288622234767893E-2"/>
    <n v="31200"/>
    <n v="8.5748411529060747E-3"/>
    <n v="26003"/>
    <n v="9.0389833258367094E-2"/>
    <n v="274105"/>
    <n v="1"/>
    <n v="630185"/>
    <n v="21006.166666666668"/>
    <n v="4184.9428727410168"/>
    <n v="0.26111310916793179"/>
    <n v="229324"/>
    <n v="7644.1333333333332"/>
    <n v="9.5018927214749305E-2"/>
    <n v="1017501"/>
    <n v="33916.699999999997"/>
    <n v="0.42159500732559452"/>
    <n v="536446"/>
    <n v="0.22227295629172439"/>
    <n v="1"/>
    <n v="3032476"/>
    <n v="3032476"/>
    <n v="619020"/>
    <n v="645525.16719745228"/>
    <n v="864225.10204081633"/>
    <n v="1776281.7173620458"/>
    <n v="3286031.9866003143"/>
    <n v="70504.167197452276"/>
    <n v="94279.102040816331"/>
    <n v="420080.71736204578"/>
    <n v="2.375552509181655E-2"/>
    <n v="2.450368353090757E-2"/>
    <n v="7.4815843909101926E-4"/>
    <n v="21130392"/>
    <n v="0.81090038666912168"/>
    <n v="643244.10013624001"/>
    <n v="0.11637436546207149"/>
    <n v="9.2618840370254932E-2"/>
    <n v="313.16655313351498"/>
    <n v="0.13054045566215713"/>
    <n v="9.0389833258367094E-2"/>
    <n v="-19495.466220010479"/>
    <n v="638515.46622001054"/>
    <n v="1.6399205016349536"/>
    <n v="1.1727745760576929"/>
    <n v="0.80058532177075847"/>
    <n v="291.6462121212121"/>
    <n v="0.17690032831257363"/>
    <n v="6757.0373111972795"/>
    <n v="7644.1333333333332"/>
    <n v="58.492310707336536"/>
    <n v="6.4944368755676658"/>
    <n v="5"/>
  </r>
  <r>
    <x v="5"/>
    <s v="LAX"/>
    <s v="California"/>
    <s v="SEA"/>
    <s v="Washington"/>
    <s v="LAXSEA"/>
    <s v="737-800"/>
    <n v="158.23076923076923"/>
    <x v="142"/>
    <n v="954"/>
    <n v="136.33333333333334"/>
    <n v="39"/>
    <n v="5317"/>
    <n v="20.743589743589745"/>
    <n v="809"/>
    <n v="1540"/>
    <n v="2969"/>
    <n v="5887134"/>
    <n v="0.86161076000648196"/>
    <n v="6171"/>
    <n v="107.12497234513273"/>
    <n v="1"/>
    <n v="809"/>
    <n v="1"/>
    <n v="1540"/>
    <n v="0.77681841967556253"/>
    <n v="3822"/>
    <n v="35173"/>
    <n v="4.9999431382025987"/>
    <n v="0.18608237787764345"/>
    <n v="257843"/>
    <n v="0.24166539769738005"/>
    <n v="334861"/>
    <n v="0.43034152474057097"/>
    <n v="596298"/>
    <n v="1.284966719325885E-2"/>
    <n v="17805"/>
    <n v="2.1426937319171876E-3"/>
    <n v="2969"/>
    <n v="0.1269183387592295"/>
    <n v="175863"/>
    <n v="1"/>
    <n v="394492"/>
    <n v="10115.179487179486"/>
    <n v="3682.5400405148753"/>
    <n v="0.32756954247280579"/>
    <n v="201722"/>
    <n v="5172.3589743589746"/>
    <n v="0.16750145312629744"/>
    <n v="350781"/>
    <n v="8994.3846153846152"/>
    <n v="0.29127376899443658"/>
    <n v="257305"/>
    <n v="0.2136552354064602"/>
    <n v="1"/>
    <n v="1385639"/>
    <n v="1385639"/>
    <n v="181339"/>
    <n v="257843"/>
    <n v="334861"/>
    <n v="767615.68070057256"/>
    <n v="1360319.6807005727"/>
    <n v="0"/>
    <n v="0"/>
    <n v="171317.68070057256"/>
    <n v="3.0802594267431316E-2"/>
    <n v="3.1548757178553169E-2"/>
    <n v="7.4616291112185318E-4"/>
    <n v="5072418"/>
    <n v="0.86161076000648196"/>
    <n v="194310.45777694182"/>
    <n v="0.23536732814303191"/>
    <n v="0.20456473387560059"/>
    <n v="227.52981004325747"/>
    <n v="0.23850084910194702"/>
    <n v="0.1269183387592295"/>
    <n v="-4392.7610436044242"/>
    <n v="185731.76104360443"/>
    <n v="1.6541686478703397"/>
    <n v="1.1285396191812245"/>
    <n v="0.80974007073098098"/>
    <n v="217.4422077922078"/>
    <n v="0.18569410936037453"/>
    <n v="3274.5025956213271"/>
    <n v="5172.3589743589746"/>
    <n v="49.633618414106223"/>
    <n v="3.9070904645476774"/>
    <n v="4.9999431382025987"/>
  </r>
  <r>
    <x v="1"/>
    <s v="SFO"/>
    <s v="California"/>
    <s v="SEA"/>
    <s v="Washington"/>
    <s v="SFOSEA"/>
    <s v="737-900"/>
    <n v="178.34939759036143"/>
    <x v="182"/>
    <n v="679"/>
    <n v="134.27710843373495"/>
    <n v="83"/>
    <n v="11145"/>
    <n v="23.012048192771083"/>
    <n v="1910"/>
    <n v="3155"/>
    <n v="6081"/>
    <n v="10051237"/>
    <n v="0.7528879281226778"/>
    <n v="14803"/>
    <n v="178.47941523922034"/>
    <n v="1.0005238344683081"/>
    <n v="1909"/>
    <n v="0.88400112076211823"/>
    <n v="3569"/>
    <n v="0.6521179624664879"/>
    <n v="9325"/>
    <n v="34351"/>
    <n v="5.9999708887659748"/>
    <n v="0.23729244043596232"/>
    <n v="595133"/>
    <n v="0.24303722266413877"/>
    <n v="609541"/>
    <n v="0.40551631469508753"/>
    <n v="1017041"/>
    <n v="1.6976772467469294E-2"/>
    <n v="42578"/>
    <n v="1.4998714122523191E-2"/>
    <n v="37617"/>
    <n v="8.2178535614818887E-2"/>
    <n v="206105"/>
    <n v="1"/>
    <n v="742127"/>
    <n v="8941.2891566265062"/>
    <n v="4158.0537397285225"/>
    <n v="0.33976751426138391"/>
    <n v="486922"/>
    <n v="5866.530120481928"/>
    <n v="0.2229271776652535"/>
    <n v="401189"/>
    <n v="4833.6024096385545"/>
    <n v="0.18367609489886549"/>
    <n v="553982"/>
    <n v="0.25362921317449705"/>
    <n v="1"/>
    <n v="2508015"/>
    <n v="-2184220"/>
    <n v="323795"/>
    <n v="594821.41204188485"/>
    <n v="689525.1438985737"/>
    <n v="1559596.6658444335"/>
    <n v="2843943.221784892"/>
    <n v="-311.58795811515301"/>
    <n v="79984.143898573704"/>
    <n v="542555.66584443348"/>
    <n v="3.2214442859122713E-2"/>
    <n v="3.2960293898519497E-2"/>
    <n v="7.4585103939678321E-4"/>
    <n v="7567455"/>
    <n v="0.7528879281226778"/>
    <n v="755530.44235082995"/>
    <n v="0.24952301890802098"/>
    <n v="0.21730857604889825"/>
    <n v="206.54194706146254"/>
    <n v="0.30418548904486381"/>
    <n v="8.2178535614818887E-2"/>
    <n v="-7496.725563673398"/>
    <n v="331291.72556367342"/>
    <n v="2.0771578250242162"/>
    <n v="1.1379358168846674"/>
    <n v="0.72669305968551123"/>
    <n v="170.78761557859343"/>
    <n v="0.220884643831875"/>
    <n v="2247.8166429572652"/>
    <n v="5866.530120481928"/>
    <n v="62.444175901529498"/>
    <n v="7.195603409600718"/>
    <n v="5.9999708887659748"/>
  </r>
  <r>
    <x v="2"/>
    <s v="HNL"/>
    <s v="Hawaii"/>
    <s v="LAX"/>
    <s v="California"/>
    <s v="HNLLAX"/>
    <s v="737-900"/>
    <n v="174.10526315789474"/>
    <x v="185"/>
    <n v="2556"/>
    <n v="156.05263157894737"/>
    <n v="19"/>
    <n v="2965"/>
    <n v="22.421052631578949"/>
    <n v="426"/>
    <n v="560"/>
    <n v="1980"/>
    <n v="8455248"/>
    <n v="0.89631197097944382"/>
    <n v="3308"/>
    <n v="99.065693454737414"/>
    <n v="1"/>
    <n v="426"/>
    <n v="0.70351758793969854"/>
    <n v="796"/>
    <n v="0.94873023478677532"/>
    <n v="2087"/>
    <n v="7359"/>
    <n v="5.9994564478869412"/>
    <n v="0.2165114072637794"/>
    <n v="240298"/>
    <n v="0.18703930124709087"/>
    <n v="207588"/>
    <n v="0.53882956725289521"/>
    <n v="598027"/>
    <n v="1.2488027801629571E-2"/>
    <n v="13860"/>
    <n v="5.3520119149841018E-3"/>
    <n v="5940"/>
    <n v="3.9779684519620891E-2"/>
    <n v="44150"/>
    <n v="1"/>
    <n v="411921"/>
    <n v="21680.052631578947"/>
    <n v="4158.059017556915"/>
    <n v="0.39207308425572257"/>
    <n v="108531"/>
    <n v="5712.1578947368425"/>
    <n v="0.10330156488102774"/>
    <n v="222681"/>
    <n v="11720.052631578947"/>
    <n v="0.21195138503535521"/>
    <n v="307490"/>
    <n v="0.29267396582789451"/>
    <n v="1"/>
    <n v="1109863"/>
    <n v="-1050623"/>
    <n v="59240"/>
    <n v="240298"/>
    <n v="295071.51428571425"/>
    <n v="630344.62070707069"/>
    <n v="1165714.1349927848"/>
    <n v="0"/>
    <n v="87483.514285714249"/>
    <n v="32317.620707070688"/>
    <n v="7.0062995195410002E-3"/>
    <n v="7.7520284318516857E-3"/>
    <n v="7.4572891231068552E-4"/>
    <n v="7578540"/>
    <n v="0.89631197097944382"/>
    <n v="123284.84283305216"/>
    <n v="0.13126321073018793"/>
    <n v="0.12425691121064693"/>
    <n v="359.43102866779088"/>
    <n v="0.14062246817988688"/>
    <n v="3.9779684519620891E-2"/>
    <n v="-6305.3228943571021"/>
    <n v="65545.322894357101"/>
    <n v="1.7846035937898745"/>
    <n v="0.82506921521240506"/>
    <n v="0.90656625478506903"/>
    <n v="260.7889447236181"/>
    <n v="0.27705221275058273"/>
    <n v="2247.8114494978199"/>
    <n v="5712.1578947368425"/>
    <n v="29.929634534428335"/>
    <n v="6.6779089376053964"/>
    <n v="5.9994564478869412"/>
  </r>
  <r>
    <x v="0"/>
    <s v="HNL"/>
    <s v="Hawaii"/>
    <s v="SEA"/>
    <s v="Washington"/>
    <s v="HNLSEA"/>
    <s v="A330-200"/>
    <n v="268.73333333333335"/>
    <x v="231"/>
    <n v="2677"/>
    <n v="240.33333333333334"/>
    <n v="15"/>
    <n v="3605"/>
    <n v="34.466666666666669"/>
    <n v="517"/>
    <n v="855"/>
    <n v="2233"/>
    <n v="10790987"/>
    <n v="0.89431902753659143"/>
    <n v="4031"/>
    <n v="84.027539813289408"/>
    <n v="0.99042145593869735"/>
    <n v="522"/>
    <n v="0.87962962962962965"/>
    <n v="972"/>
    <n v="0.87982663514578408"/>
    <n v="2538"/>
    <n v="199281"/>
    <n v="5.999994981960147"/>
    <n v="0.10686058986850618"/>
    <n v="249903"/>
    <n v="0.11017925766348854"/>
    <n v="257664"/>
    <n v="0.25926359869134763"/>
    <n v="606311"/>
    <n v="6.6826620667419546E-3"/>
    <n v="15628"/>
    <n v="5.7290956213340606E-3"/>
    <n v="13398"/>
    <n v="0.51128479608858157"/>
    <n v="1195685"/>
    <n v="1"/>
    <n v="416789"/>
    <n v="27785.933333333334"/>
    <n v="4960.1476007284291"/>
    <n v="0.3113976955364654"/>
    <n v="117374"/>
    <n v="7824.9333333333334"/>
    <n v="8.7694236450331212E-2"/>
    <n v="428525"/>
    <n v="28568.333333333332"/>
    <n v="0.32016607319234397"/>
    <n v="375758"/>
    <n v="0.28074199482085943"/>
    <n v="1"/>
    <n v="2338589"/>
    <n v="-1338446"/>
    <n v="1000143"/>
    <n v="252319.85686653771"/>
    <n v="292923.28421052633"/>
    <n v="689125.53425884456"/>
    <n v="1234368.6753359085"/>
    <n v="2416.8568665377097"/>
    <n v="35259.284210526326"/>
    <n v="82814.534258844564"/>
    <n v="9.2683180880488505E-2"/>
    <n v="9.3427571703038892E-2"/>
    <n v="7.4439082255038647E-4"/>
    <n v="9650585"/>
    <n v="0.89431902753659143"/>
    <n v="135056.06213592226"/>
    <n v="0.21671687677874138"/>
    <n v="0.12403369589825286"/>
    <n v="317.03300970873784"/>
    <n v="0.11842846832601339"/>
    <n v="0.51128479608858157"/>
    <n v="-8032.711689060573"/>
    <n v="1008175.7116890606"/>
    <n v="1.7329413466998274"/>
    <n v="0.95955611336649471"/>
    <n v="0.86474234626889568"/>
    <n v="265.08641975308643"/>
    <n v="0.16067722887604449"/>
    <n v="5099.8160954395389"/>
    <n v="7824.9333333333334"/>
    <n v="42.902600837896358"/>
    <n v="8.0515950069348126"/>
    <n v="5.999994981960147"/>
  </r>
  <r>
    <x v="3"/>
    <s v="SEA"/>
    <s v="Washington"/>
    <s v="SFO"/>
    <s v="California"/>
    <s v="SEASFO"/>
    <s v="737-800"/>
    <n v="161.11475409836066"/>
    <x v="195"/>
    <n v="679"/>
    <n v="126.55737704918033"/>
    <n v="61"/>
    <n v="7720"/>
    <n v="20.83606557377049"/>
    <n v="1271"/>
    <n v="2420"/>
    <n v="4030"/>
    <n v="6673212"/>
    <n v="0.78551078551078546"/>
    <n v="9828"/>
    <n v="128.7043341213554"/>
    <n v="1"/>
    <n v="1271"/>
    <n v="1"/>
    <n v="2420"/>
    <n v="0.65667264135571124"/>
    <n v="6137"/>
    <n v="11548"/>
    <n v="5"/>
    <n v="0.25096618577217539"/>
    <n v="358649"/>
    <n v="0.28408695706937293"/>
    <n v="405981"/>
    <n v="0.40480297367594237"/>
    <n v="578493"/>
    <n v="1.6920059367156192E-2"/>
    <n v="24180"/>
    <n v="2.8200098945260319E-3"/>
    <n v="4030"/>
    <n v="4.0403814220827068E-2"/>
    <n v="57740"/>
    <n v="1"/>
    <n v="473959"/>
    <n v="7769.8196721311479"/>
    <n v="3682.5410988343542"/>
    <n v="0.3115015806457973"/>
    <n v="316991"/>
    <n v="5196.5737704918029"/>
    <n v="0.20833700288525367"/>
    <n v="421443"/>
    <n v="6908.9016393442625"/>
    <n v="0.27698632297752918"/>
    <n v="309137"/>
    <n v="0.20317509349141982"/>
    <n v="1"/>
    <n v="1429073"/>
    <n v="1429073"/>
    <n v="-92457"/>
    <n v="358649"/>
    <n v="405981"/>
    <n v="880945.79181141441"/>
    <n v="1645575.7918114145"/>
    <n v="0"/>
    <n v="0"/>
    <n v="302452.79181141441"/>
    <n v="-1.3854947212826447E-2"/>
    <n v="-1.3111940323683451E-2"/>
    <n v="7.4300688914299626E-4"/>
    <n v="5241880"/>
    <n v="0.78551078551078546"/>
    <n v="374452.06787564768"/>
    <n v="0.21415069684583676"/>
    <n v="0.22800564405866319"/>
    <n v="177.63380829015543"/>
    <n v="0.2616109105893305"/>
    <n v="4.0403814220827068E-2"/>
    <n v="-4958.2424887117113"/>
    <n v="-87498.757511288291"/>
    <n v="2.0647783383655134"/>
    <n v="1.2275514529068778"/>
    <n v="0.68974942413276641"/>
    <n v="167.76074380165289"/>
    <n v="0.21631995006553198"/>
    <n v="3274.505111868425"/>
    <n v="5196.5737704918029"/>
    <n v="59.982440006416624"/>
    <n v="3.6541450777202074"/>
    <n v="5"/>
  </r>
  <r>
    <x v="4"/>
    <s v="SEA"/>
    <s v="Washington"/>
    <s v="HNL"/>
    <s v="Hawaii"/>
    <s v="SEAHNL"/>
    <s v="737-800"/>
    <n v="145.83333333333334"/>
    <x v="40"/>
    <n v="2677"/>
    <n v="140.83333333333334"/>
    <n v="6"/>
    <n v="845"/>
    <n v="19.333333333333332"/>
    <n v="116"/>
    <n v="189"/>
    <n v="541"/>
    <n v="2342375"/>
    <n v="0.96571428571428575"/>
    <n v="875"/>
    <n v="33.681505242825608"/>
    <n v="1"/>
    <n v="116"/>
    <n v="0.85909090909090913"/>
    <n v="220"/>
    <n v="1.0037105751391466"/>
    <n v="539"/>
    <n v="3124"/>
    <n v="5"/>
    <n v="0.19506388084324588"/>
    <n v="62430"/>
    <n v="0.21030529700139666"/>
    <n v="67308"/>
    <n v="0.52556952216691821"/>
    <n v="168208"/>
    <n v="1.0123449846742218E-2"/>
    <n v="3240"/>
    <n v="1.0132823411415127E-2"/>
    <n v="3243"/>
    <n v="4.8805026730281927E-2"/>
    <n v="15620"/>
    <n v="1"/>
    <n v="124034"/>
    <n v="20672.333333333332"/>
    <n v="3682.5551324319181"/>
    <n v="0.3605188886272937"/>
    <n v="28818"/>
    <n v="4803"/>
    <n v="8.3762785465770262E-2"/>
    <n v="110290"/>
    <n v="18381.666666666668"/>
    <n v="0.32057039381705194"/>
    <n v="80901"/>
    <n v="0.2351479320898841"/>
    <n v="1"/>
    <n v="320049"/>
    <n v="320049"/>
    <n v="-23994"/>
    <n v="62430"/>
    <n v="78347.936507936509"/>
    <n v="167586.15896487984"/>
    <n v="308364.09547281638"/>
    <n v="0"/>
    <n v="11039.936507936509"/>
    <n v="-621.84103512016009"/>
    <n v="-1.0243449490367682E-2"/>
    <n v="-9.5021722629940169E-3"/>
    <n v="7.4127722737366529E-4"/>
    <n v="2262065"/>
    <n v="0.96571428571428575"/>
    <n v="10808.130177514802"/>
    <n v="0.13663439884732376"/>
    <n v="0.14687784833769144"/>
    <n v="360.27100591715975"/>
    <n v="0.13458012921821433"/>
    <n v="4.8805026730281927E-2"/>
    <n v="-1736.3492454693915"/>
    <n v="-22257.650754530609"/>
    <n v="1.5805412667928489"/>
    <n v="0.89849258834578316"/>
    <n v="0.91649136106856632"/>
    <n v="305.94545454545454"/>
    <n v="0.25277691853434942"/>
    <n v="3274.4973600457638"/>
    <n v="4803"/>
    <n v="25.087952391319885"/>
    <n v="7.6721893491124264"/>
    <n v="5"/>
  </r>
  <r>
    <x v="0"/>
    <s v="LAX"/>
    <s v="California"/>
    <s v="SEA"/>
    <s v="Washington"/>
    <s v="LAXSEA"/>
    <s v="737-Max 9"/>
    <n v="175.52777777777777"/>
    <x v="119"/>
    <n v="954"/>
    <n v="152.02777777777777"/>
    <n v="36"/>
    <n v="5473"/>
    <n v="18.611111111111111"/>
    <n v="670"/>
    <n v="1074"/>
    <n v="3729"/>
    <n v="6028326"/>
    <n v="0.8661180566545339"/>
    <n v="6319"/>
    <n v="98.777571902654856"/>
    <n v="0.82007343941248467"/>
    <n v="817"/>
    <n v="0.70333988212180742"/>
    <n v="1527"/>
    <n v="0.93787726358148893"/>
    <n v="3976"/>
    <n v="35785"/>
    <n v="5.9999161659913369"/>
    <n v="0.17097554004811014"/>
    <n v="201005"/>
    <n v="0.16408054874127706"/>
    <n v="192899"/>
    <n v="0.44107274700672655"/>
    <n v="518541"/>
    <n v="2.2209255245671279E-2"/>
    <n v="26110"/>
    <n v="1.9031400875781278E-2"/>
    <n v="22374"/>
    <n v="0.18263050808243367"/>
    <n v="214707"/>
    <n v="1"/>
    <n v="434356"/>
    <n v="12065.444444444445"/>
    <n v="4397.3140018875656"/>
    <n v="0.35975175939246812"/>
    <n v="233503"/>
    <n v="6486.1944444444443"/>
    <n v="0.19339692573239345"/>
    <n v="233775"/>
    <n v="6493.75"/>
    <n v="0.19362220747951966"/>
    <n v="305743"/>
    <n v="0.25322910739561877"/>
    <n v="1"/>
    <n v="1175636"/>
    <n v="-1207377"/>
    <n v="-31741"/>
    <n v="245106.09701492538"/>
    <n v="274261.42737430171"/>
    <n v="552887.90989541437"/>
    <n v="1072255.4342846414"/>
    <n v="44101.097014925384"/>
    <n v="81362.427374301711"/>
    <n v="34346.90989541437"/>
    <n v="-5.2653091422063111E-3"/>
    <n v="-4.5289225018472906E-3"/>
    <n v="7.3638664035902048E-4"/>
    <n v="5221242"/>
    <n v="0.8661180566545339"/>
    <n v="148537.53590352647"/>
    <n v="0.19501865028533627"/>
    <n v="0.20028395942754257"/>
    <n v="175.57628357390828"/>
    <n v="0.18404222596845732"/>
    <n v="0.18263050808243367"/>
    <n v="-4439.1787301289296"/>
    <n v="-27301.82126987107"/>
    <n v="1.7041004325922617"/>
    <n v="0.87498643825641964"/>
    <n v="0.90333140225215525"/>
    <n v="126.32547478716438"/>
    <n v="0.26006604084937857"/>
    <n v="2366.6809731908061"/>
    <n v="6486.1944444444443"/>
    <n v="55.407314581427784"/>
    <n v="8.8587611913027597"/>
    <n v="5.9999161659913369"/>
  </r>
  <r>
    <x v="2"/>
    <s v="SEA"/>
    <s v="Washington"/>
    <s v="LAX"/>
    <s v="California"/>
    <s v="SEALAX"/>
    <s v="E175"/>
    <n v="75.269230769230774"/>
    <x v="223"/>
    <n v="954"/>
    <n v="55.75"/>
    <n v="52"/>
    <n v="2899"/>
    <n v="8.7115384615384617"/>
    <n v="453"/>
    <n v="816"/>
    <n v="1631"/>
    <n v="3733956"/>
    <n v="0.74067450178845173"/>
    <n v="3914"/>
    <n v="138.3941947565543"/>
    <n v="0.87961165048543688"/>
    <n v="515"/>
    <n v="0.88025889967637538"/>
    <n v="927"/>
    <n v="0.65978964401294493"/>
    <n v="2472"/>
    <n v="0"/>
    <e v="#DIV/0!"/>
    <n v="0.24454951349538123"/>
    <n v="115186"/>
    <n v="0.26890552914675392"/>
    <n v="126658"/>
    <n v="0.45193444766917262"/>
    <n v="212867"/>
    <n v="2.4224384464972305E-2"/>
    <n v="11410"/>
    <n v="1.038612522371994E-2"/>
    <n v="4892"/>
    <n v="0"/>
    <n v="0"/>
    <n v="1"/>
    <n v="345461"/>
    <n v="6643.4807692307695"/>
    <n v="2496.2101958661751"/>
    <n v="0.37981905158755902"/>
    <n v="168299"/>
    <n v="3236.5192307692309"/>
    <n v="0.18503728803869204"/>
    <n v="191546"/>
    <n v="3683.5769230769229"/>
    <n v="0.21059633375515782"/>
    <n v="204235"/>
    <n v="0.22454732661859114"/>
    <n v="1"/>
    <n v="471013"/>
    <n v="-909541"/>
    <n v="-438528"/>
    <n v="130950.97130242825"/>
    <n v="143887.21323529413"/>
    <n v="322628.58614347031"/>
    <n v="597466.77068119263"/>
    <n v="15764.971302428254"/>
    <n v="17229.213235294126"/>
    <n v="109761.58614347031"/>
    <n v="-0.11744326928330168"/>
    <n v="-0.11670804281509192"/>
    <n v="7.3522646820975424E-4"/>
    <n v="2765646"/>
    <n v="0.74067450178845173"/>
    <n v="164911.4160055191"/>
    <n v="0.12614315755193686"/>
    <n v="0.24358642683523854"/>
    <n v="162.4743014832701"/>
    <n v="0.17030849212082819"/>
    <n v="0"/>
    <n v="-2745.3032823306285"/>
    <n v="-435782.69671766937"/>
    <n v="1.9252087589699833"/>
    <n v="1.1760837591837943"/>
    <n v="0.74121676552066407"/>
    <n v="136.63214670981662"/>
    <n v="0.43360798958839775"/>
    <n v="1384.0609451642367"/>
    <n v="3236.5192307692309"/>
    <n v="20.947410439430332"/>
    <n v="5.623318385650224"/>
    <e v="#DIV/0!"/>
  </r>
  <r>
    <x v="1"/>
    <s v="SFO"/>
    <s v="California"/>
    <s v="YVR"/>
    <s v="British Columbia"/>
    <s v="SFOYVR"/>
    <s v="A320"/>
    <n v="148.21951219512195"/>
    <x v="55"/>
    <n v="800"/>
    <n v="132.41463414634146"/>
    <n v="41"/>
    <n v="5429"/>
    <n v="20.121951219512194"/>
    <n v="825"/>
    <n v="1338"/>
    <n v="3267"/>
    <n v="4861600"/>
    <n v="0.89336843837419777"/>
    <n v="6077"/>
    <n v="43.914242160278746"/>
    <n v="1"/>
    <n v="825"/>
    <n v="0.8768020969855832"/>
    <n v="1526"/>
    <n v="0.87704697986577185"/>
    <n v="3725"/>
    <n v="579"/>
    <n v="5.9982728842832467"/>
    <n v="0.25934419099659856"/>
    <n v="382826"/>
    <n v="0.21443083303582133"/>
    <n v="316528"/>
    <n v="0.49288647145815651"/>
    <n v="727565"/>
    <n v="1.5495237211331515E-2"/>
    <n v="22873"/>
    <n v="1.5490495084785835E-2"/>
    <n v="22866"/>
    <n v="2.3527722133062715E-3"/>
    <n v="3473"/>
    <n v="1"/>
    <n v="180587"/>
    <n v="4404.5609756097565"/>
    <n v="4112.2649763803583"/>
    <n v="0.2738494386895528"/>
    <n v="237549"/>
    <n v="5793.8780487804879"/>
    <n v="0.36022892185630512"/>
    <n v="104754"/>
    <n v="2554.9756097560976"/>
    <n v="0.15885320704416936"/>
    <n v="136549"/>
    <n v="0.20706843240997272"/>
    <n v="1"/>
    <n v="1476131"/>
    <n v="-659439"/>
    <n v="816692"/>
    <n v="382826"/>
    <n v="361002.78624813154"/>
    <n v="829562.1747780838"/>
    <n v="1573390.9610262155"/>
    <n v="0"/>
    <n v="44474.786248131539"/>
    <n v="101997.1747780838"/>
    <n v="0.16798831660358729"/>
    <n v="0.16872315428136786"/>
    <n v="7.3483767778056985E-4"/>
    <n v="4343200"/>
    <n v="0.89336843837419777"/>
    <n v="175774.9832381655"/>
    <n v="0.30363069771268719"/>
    <n v="0.13564238110909987"/>
    <n v="271.257690182354"/>
    <n v="0.33907211272794252"/>
    <n v="2.3527722133062715E-3"/>
    <n v="-3572.4868542979352"/>
    <n v="820264.48685429792"/>
    <n v="1.9759043688258449"/>
    <n v="0.88323454014487912"/>
    <n v="0.8316947617335817"/>
    <n v="207.42332896461338"/>
    <n v="9.2504662526564377E-2"/>
    <n v="2385.4220145179224"/>
    <n v="5793.8780487804879"/>
    <n v="123.62731844910743"/>
    <n v="8.4249401363050289"/>
    <n v="5.9982728842832467"/>
  </r>
  <r>
    <x v="0"/>
    <s v="SEA"/>
    <s v="Washington"/>
    <s v="OGG"/>
    <s v="Hawaii"/>
    <s v="SEAOGG"/>
    <s v="A321"/>
    <n v="192.36363636363637"/>
    <x v="159"/>
    <n v="2640"/>
    <n v="164.86363636363637"/>
    <n v="22"/>
    <n v="3627"/>
    <n v="22.818181818181817"/>
    <n v="502"/>
    <n v="708"/>
    <n v="2417"/>
    <n v="11172480"/>
    <n v="0.85704158790170137"/>
    <n v="4232"/>
    <n v="135.05677472984206"/>
    <n v="0.91272727272727272"/>
    <n v="550"/>
    <n v="0.68471953578336553"/>
    <n v="1034"/>
    <n v="0.91276435045317217"/>
    <n v="2648"/>
    <n v="6477"/>
    <n v="5.9995368226030568"/>
    <n v="0.20004925093800649"/>
    <n v="223401"/>
    <n v="0.19559517519901856"/>
    <n v="218427"/>
    <n v="0.54358260277775294"/>
    <n v="607035"/>
    <n v="1.5154065888800337E-2"/>
    <n v="16923"/>
    <n v="1.0821774287428474E-2"/>
    <n v="12085"/>
    <n v="3.4797130908993223E-2"/>
    <n v="38859"/>
    <n v="1"/>
    <n v="610323"/>
    <n v="27741.954545454544"/>
    <n v="4519.010625130406"/>
    <n v="0.39853091746809521"/>
    <n v="152979"/>
    <n v="6953.590909090909"/>
    <n v="9.9892780090790848E-2"/>
    <n v="351559"/>
    <n v="15979.954545454546"/>
    <n v="0.22956226590537485"/>
    <n v="416571"/>
    <n v="0.27201403653573908"/>
    <n v="1"/>
    <n v="1116730"/>
    <n v="-1531432"/>
    <n v="-414702"/>
    <n v="244762.05179282869"/>
    <n v="319002.14406779665"/>
    <n v="665051.17087298306"/>
    <n v="1228815.3667336083"/>
    <n v="21361.051792828686"/>
    <n v="100575.14406779665"/>
    <n v="58016.170872983057"/>
    <n v="-3.7118168929369311E-2"/>
    <n v="-3.6386043829718571E-2"/>
    <n v="7.3212509965073919E-4"/>
    <n v="9575280"/>
    <n v="0.85704158790170137"/>
    <n v="179793.75654811133"/>
    <n v="9.9953636077218314E-2"/>
    <n v="0.13707180500658761"/>
    <n v="297.17976288944033"/>
    <n v="0.11256809200357588"/>
    <n v="3.4797130908993223E-2"/>
    <n v="-8179.6530333458359"/>
    <n v="-406522.34696665418"/>
    <n v="1.6388881570719047"/>
    <n v="0.85233961857907292"/>
    <n v="0.92495934592133355"/>
    <n v="211.24468085106383"/>
    <n v="0.37302749993283962"/>
    <n v="2603.0460204845967"/>
    <n v="6953.590909090909"/>
    <n v="26.855372544288816"/>
    <n v="7.9977943203749655"/>
    <n v="5.9995368226030568"/>
  </r>
  <r>
    <x v="1"/>
    <s v="SFO"/>
    <s v="California"/>
    <s v="HNL"/>
    <s v="Hawaii"/>
    <s v="SFOHNL"/>
    <s v="737-Max 9"/>
    <n v="178.14285714285714"/>
    <x v="183"/>
    <n v="2399"/>
    <n v="158.42857142857142"/>
    <n v="21"/>
    <n v="3327"/>
    <n v="21.761904761904763"/>
    <n v="457"/>
    <n v="641"/>
    <n v="2229"/>
    <n v="8974659"/>
    <n v="0.88933440256615881"/>
    <n v="3741"/>
    <n v="113.72063758389261"/>
    <n v="0.94616977225672882"/>
    <n v="483"/>
    <n v="0.70985603543743081"/>
    <n v="903"/>
    <n v="0.94649681528662422"/>
    <n v="2355"/>
    <n v="6333"/>
    <n v="5.9993683878098851"/>
    <n v="0.19352753469073936"/>
    <n v="226033"/>
    <n v="0.18331488240637761"/>
    <n v="214105"/>
    <n v="0.56390313734253572"/>
    <n v="658618"/>
    <n v="1.3365149409698766E-2"/>
    <n v="15610"/>
    <n v="1.3359156069156301E-2"/>
    <n v="15603"/>
    <n v="3.2530140081492305E-2"/>
    <n v="37994"/>
    <n v="1"/>
    <n v="500065"/>
    <n v="23812.619047619046"/>
    <n v="4397.3109070119144"/>
    <n v="0.39708781884984962"/>
    <n v="138129"/>
    <n v="6577.5714285714284"/>
    <n v="0.10968442768422282"/>
    <n v="269140"/>
    <n v="12816.190476190477"/>
    <n v="0.21371664796626144"/>
    <n v="351997"/>
    <n v="0.27951110549966607"/>
    <n v="1"/>
    <n v="1167963"/>
    <n v="-1259331"/>
    <n v="-91368"/>
    <n v="238892.64551422317"/>
    <n v="301617.49609984399"/>
    <n v="695848.08882907138"/>
    <n v="1236358.2304431386"/>
    <n v="12859.645514223172"/>
    <n v="87512.496099843993"/>
    <n v="37230.088829071377"/>
    <n v="-1.0180665360098918E-2"/>
    <n v="-9.4505554847310654E-3"/>
    <n v="7.3010987536785248E-4"/>
    <n v="7981473"/>
    <n v="0.88933440256615881"/>
    <n v="140609.30748422001"/>
    <n v="0.13014009780204464"/>
    <n v="0.14032076316214354"/>
    <n v="339.63600841599037"/>
    <n v="0.14157399267027526"/>
    <n v="3.2530140081492305E-2"/>
    <n v="-6552.4871639589783"/>
    <n v="-84815.512836041016"/>
    <n v="1.5933499350558593"/>
    <n v="0.80728244357384948"/>
    <n v="0.9522020954653222"/>
    <n v="237.10409745293467"/>
    <n v="0.30137684156090561"/>
    <n v="2366.6768470362586"/>
    <n v="6577.5714285714284"/>
    <n v="29.255903507801264"/>
    <n v="9.3817252780282541"/>
    <n v="5.9993683878098851"/>
  </r>
  <r>
    <x v="1"/>
    <s v="SEA"/>
    <s v="Washington"/>
    <s v="SFO"/>
    <s v="California"/>
    <s v="SEASFO"/>
    <s v="737-900"/>
    <n v="178.34939759036143"/>
    <x v="201"/>
    <n v="679"/>
    <n v="134.27710843373495"/>
    <n v="83"/>
    <n v="11145"/>
    <n v="22.674698795180724"/>
    <n v="1882"/>
    <n v="3481"/>
    <n v="5782"/>
    <n v="10051237"/>
    <n v="0.7528879281226778"/>
    <n v="14803"/>
    <n v="176.56958234830577"/>
    <n v="0.98585646935568361"/>
    <n v="1909"/>
    <n v="0.9753432333987111"/>
    <n v="3569"/>
    <n v="0.62005361930294911"/>
    <n v="9325"/>
    <n v="34351"/>
    <n v="5.9999708887659748"/>
    <n v="0.21388485797861559"/>
    <n v="504376"/>
    <n v="0.26801845162723914"/>
    <n v="632032"/>
    <n v="0.40473698628510463"/>
    <n v="954437"/>
    <n v="1.7165034183344176E-2"/>
    <n v="40478"/>
    <n v="8.7941222119223162E-3"/>
    <n v="20738"/>
    <n v="8.7400547713774174E-2"/>
    <n v="206105"/>
    <n v="1"/>
    <n v="734186"/>
    <n v="8845.6144578313251"/>
    <n v="4158.0548032997294"/>
    <n v="0.33895029588312042"/>
    <n v="486922"/>
    <n v="5866.530120481928"/>
    <n v="0.2247963812603356"/>
    <n v="396896"/>
    <n v="4781.8795180722891"/>
    <n v="0.1832342439583797"/>
    <n v="548054"/>
    <n v="0.25301907889816433"/>
    <n v="1"/>
    <n v="2358166"/>
    <n v="-2166058"/>
    <n v="192108"/>
    <n v="511612"/>
    <n v="648009.82706118934"/>
    <n v="1539281.3948460738"/>
    <n v="2698903.2219072632"/>
    <n v="7236"/>
    <n v="15977.827061189339"/>
    <n v="584844.39484607382"/>
    <n v="1.9112871380905654E-2"/>
    <n v="1.9841737158678228E-2"/>
    <n v="7.2886577777257419E-4"/>
    <n v="7567455"/>
    <n v="0.7528879281226778"/>
    <n v="706347.16357110813"/>
    <n v="0.23461450565736336"/>
    <n v="0.21550163427645772"/>
    <n v="193.09654553611486"/>
    <n v="0.28438371949354174"/>
    <n v="8.7400547713774174E-2"/>
    <n v="-7326.0026735814836"/>
    <n v="199434.00267358148"/>
    <n v="1.870580424973513"/>
    <n v="1.253777350148144"/>
    <n v="0.72464671378518364"/>
    <n v="177.08938077892967"/>
    <n v="0.23240687890504741"/>
    <n v="2247.816383328543"/>
    <n v="5866.530120481928"/>
    <n v="63.11959201452423"/>
    <n v="5.4926873037236428"/>
    <n v="5.9999708887659748"/>
  </r>
  <r>
    <x v="1"/>
    <s v="SFO"/>
    <s v="California"/>
    <s v="HNL"/>
    <s v="Hawaii"/>
    <s v="SFOHNL"/>
    <s v="777-200"/>
    <n v="369.11764705882354"/>
    <x v="218"/>
    <n v="2399"/>
    <n v="331.23529411764707"/>
    <n v="17"/>
    <n v="5631"/>
    <n v="47.705882352941174"/>
    <n v="811"/>
    <n v="1518"/>
    <n v="3302"/>
    <n v="15053725"/>
    <n v="0.89737051792828681"/>
    <n v="6275"/>
    <n v="93.413380872483216"/>
    <n v="1"/>
    <n v="811"/>
    <n v="1"/>
    <n v="1518"/>
    <n v="0.8367967562088191"/>
    <n v="3946"/>
    <n v="103994"/>
    <n v="5.9999711521818568"/>
    <n v="0.17226842884812579"/>
    <n v="441504"/>
    <n v="0.19967076153271079"/>
    <n v="511733"/>
    <n v="0.37171405338673152"/>
    <n v="952660"/>
    <n v="9.0203068106086744E-3"/>
    <n v="23118"/>
    <n v="3.8659572575270671E-3"/>
    <n v="9908"/>
    <n v="0.24346049216429616"/>
    <n v="623961"/>
    <n v="1"/>
    <n v="455996"/>
    <n v="26823.294117647059"/>
    <n v="4881.4848123575703"/>
    <n v="0.31412276659164851"/>
    <n v="136341"/>
    <n v="8020.0588235294117"/>
    <n v="9.3921464486249773E-2"/>
    <n v="406293"/>
    <n v="23899.588235294119"/>
    <n v="0.27988377355683086"/>
    <n v="453019"/>
    <n v="0.3120719953652708"/>
    <n v="0.99999999999999989"/>
    <n v="2562884"/>
    <n v="-1451649"/>
    <n v="1111235"/>
    <n v="441504"/>
    <n v="511733"/>
    <n v="1138460.4360993337"/>
    <n v="2091697.4360993337"/>
    <n v="0"/>
    <n v="0"/>
    <n v="185800.43609933369"/>
    <n v="7.3817942070816364E-2"/>
    <n v="7.4543970838952339E-2"/>
    <n v="7.2602876813597506E-4"/>
    <n v="13508769"/>
    <n v="0.89737051792828681"/>
    <n v="221748.60806251131"/>
    <n v="0.17024915760052745"/>
    <n v="9.6431215529711081E-2"/>
    <n v="344.33013674302964"/>
    <n v="0.14353069476574809"/>
    <n v="0.24346049216429616"/>
    <n v="-10929.437417607864"/>
    <n v="1122164.4374176078"/>
    <n v="1.7923717575558162"/>
    <n v="1.1099053792909963"/>
    <n v="0.79486825617296009"/>
    <n v="337.11001317523056"/>
    <n v="0.17676141409443424"/>
    <n v="4349.4090054895096"/>
    <n v="8020.0588235294117"/>
    <n v="60.280443202101509"/>
    <n v="5.865032853844788"/>
    <n v="5.9999711521818568"/>
  </r>
  <r>
    <x v="5"/>
    <s v="SEA"/>
    <s v="Washington"/>
    <s v="YVR"/>
    <s v="British Columbia"/>
    <s v="SEAYVR"/>
    <s v="E175"/>
    <n v="72.140939597315437"/>
    <x v="206"/>
    <n v="127"/>
    <n v="59.671140939597315"/>
    <n v="149"/>
    <n v="8891"/>
    <n v="9.9664429530201346"/>
    <n v="1485"/>
    <n v="2559"/>
    <n v="4847"/>
    <n v="1365123"/>
    <n v="0.82714671132198347"/>
    <n v="10749"/>
    <n v="104.13022302706825"/>
    <n v="1"/>
    <n v="1485"/>
    <n v="0.95735129068462399"/>
    <n v="2673"/>
    <n v="0.73539675314823238"/>
    <n v="6591"/>
    <n v="646"/>
    <n v="4.9969040247678018"/>
    <n v="0.2572242033820315"/>
    <n v="223605"/>
    <n v="0.24888761072127"/>
    <n v="216358"/>
    <n v="0.43998964684228692"/>
    <n v="382483"/>
    <n v="3.3457954676176231E-2"/>
    <n v="29085"/>
    <n v="1.6727251811802599E-2"/>
    <n v="14541"/>
    <n v="3.713332566432762E-3"/>
    <n v="3228"/>
    <n v="1"/>
    <n v="167192"/>
    <n v="1122.0939597315437"/>
    <n v="1605.6049352409345"/>
    <n v="0.1954488173144141"/>
    <n v="402737"/>
    <n v="2702.9328859060402"/>
    <n v="0.47080285144477724"/>
    <n v="190907"/>
    <n v="1281.255033557047"/>
    <n v="0.22317184654195688"/>
    <n v="94590"/>
    <n v="0.1105764846988518"/>
    <n v="1"/>
    <n v="869300"/>
    <n v="869300"/>
    <n v="13874"/>
    <n v="223605"/>
    <n v="225996.45720984761"/>
    <n v="520104.28161749541"/>
    <n v="969705.7388273431"/>
    <n v="0"/>
    <n v="9638.4572098476056"/>
    <n v="137621.28161749541"/>
    <n v="1.0163186760460413E-2"/>
    <n v="1.0887165768076856E-2"/>
    <n v="7.2397900761644353E-4"/>
    <n v="1129157"/>
    <n v="0.82714671132198347"/>
    <n v="180987.71521763573"/>
    <n v="0.63679243555342635"/>
    <n v="0.62662924879296589"/>
    <n v="97.409965133280849"/>
    <n v="0.76700759947465236"/>
    <n v="3.713332566432762E-3"/>
    <n v="-988.32039481438267"/>
    <n v="14862.320394814382"/>
    <n v="1.9679575536653084"/>
    <n v="1.0578757690170881"/>
    <n v="0.75844046460693981"/>
    <n v="80.942012719790497"/>
    <n v="0.10881168756470723"/>
    <n v="1833.348613402801"/>
    <n v="2702.9328859060402"/>
    <n v="85.38347217107966"/>
    <n v="4.9067596445844108"/>
    <n v="4.9969040247678018"/>
  </r>
  <r>
    <x v="0"/>
    <s v="LAX"/>
    <s v="California"/>
    <s v="SEA"/>
    <s v="Washington"/>
    <s v="LAXSEA"/>
    <s v="A320"/>
    <n v="151.46153846153845"/>
    <x v="205"/>
    <n v="954"/>
    <n v="134.19230769230768"/>
    <n v="26"/>
    <n v="3489"/>
    <n v="18.923076923076923"/>
    <n v="492"/>
    <n v="972"/>
    <n v="2026"/>
    <n v="3756852"/>
    <n v="0.88598273235144742"/>
    <n v="3938"/>
    <n v="73.039753871681413"/>
    <n v="0.93714285714285717"/>
    <n v="525"/>
    <n v="1.0010298661174046"/>
    <n v="971"/>
    <n v="0.82998770995493654"/>
    <n v="2441"/>
    <n v="1579"/>
    <n v="6"/>
    <n v="0.22203403729215554"/>
    <n v="140798"/>
    <n v="0.24862961421038024"/>
    <n v="157663"/>
    <n v="0.47287298463401711"/>
    <n v="299862"/>
    <n v="2.2353531148285519E-2"/>
    <n v="14175"/>
    <n v="1.9169631367799561E-2"/>
    <n v="12156"/>
    <n v="1.4940201347362047E-2"/>
    <n v="9474"/>
    <n v="1"/>
    <n v="300358"/>
    <n v="11552.23076923077"/>
    <n v="4112.2537259322999"/>
    <n v="0.35217325031950941"/>
    <n v="151168"/>
    <n v="5814.1538461538457"/>
    <n v="0.17724623916892376"/>
    <n v="174231"/>
    <n v="6701.1923076923076"/>
    <n v="0.20428787505715995"/>
    <n v="227113"/>
    <n v="0.2662926354544069"/>
    <n v="1"/>
    <n v="634128"/>
    <n v="-852870"/>
    <n v="-218742"/>
    <n v="150241.76829268291"/>
    <n v="157500.79526748974"/>
    <n v="361284.86771964462"/>
    <n v="669027.43127981736"/>
    <n v="9443.7682926829148"/>
    <n v="-162.20473251026124"/>
    <n v="61422.867719644622"/>
    <n v="-5.8224811624200262E-2"/>
    <n v="-5.7500960590656777E-2"/>
    <n v="7.2385103354348501E-4"/>
    <n v="3328506"/>
    <n v="0.88598273235144742"/>
    <n v="80386.828890799661"/>
    <n v="0.16879238255858894"/>
    <n v="0.22701719418278921"/>
    <n v="179.03525365434223"/>
    <n v="0.18766798076975078"/>
    <n v="1.4940201347362047E-2"/>
    <n v="-2719.401203069895"/>
    <n v="-216022.59879693011"/>
    <n v="1.7646838023386475"/>
    <n v="1.0684157293442242"/>
    <n v="0.80832008626750029"/>
    <n v="162.37178166838311"/>
    <n v="0.35815008957182148"/>
    <n v="2385.4269868720344"/>
    <n v="5814.1538461538457"/>
    <n v="47.768507080809549"/>
    <n v="7.5468615649183146"/>
    <n v="6"/>
  </r>
  <r>
    <x v="0"/>
    <s v="SEA"/>
    <s v="Washington"/>
    <s v="HNL"/>
    <s v="Hawaii"/>
    <s v="SEAHNL"/>
    <s v="A330-200"/>
    <n v="268.73333333333335"/>
    <x v="226"/>
    <n v="2677"/>
    <n v="240.33333333333334"/>
    <n v="15"/>
    <n v="3605"/>
    <n v="34.799999999999997"/>
    <n v="522"/>
    <n v="972"/>
    <n v="2112"/>
    <n v="10790987"/>
    <n v="0.89431902753659143"/>
    <n v="4031"/>
    <n v="88.796695640176608"/>
    <n v="1"/>
    <n v="522"/>
    <n v="1"/>
    <n v="972"/>
    <n v="0.8321513002364066"/>
    <n v="2538"/>
    <n v="199281"/>
    <n v="5.999994981960147"/>
    <n v="0.12141542642296407"/>
    <n v="289700"/>
    <n v="0.12391791696894791"/>
    <n v="295671"/>
    <n v="0.24292347559097294"/>
    <n v="579621"/>
    <n v="6.1977608765716001E-3"/>
    <n v="14788"/>
    <n v="4.4249363899677412E-3"/>
    <n v="10558"/>
    <n v="0.50112048375057572"/>
    <n v="1195685"/>
    <n v="1"/>
    <n v="440445"/>
    <n v="29363"/>
    <n v="4960.150789673281"/>
    <n v="0.31287138137355258"/>
    <n v="117374"/>
    <n v="7824.9333333333334"/>
    <n v="8.3376960840375894E-2"/>
    <n v="452847"/>
    <n v="30189.8"/>
    <n v="0.32168117799241486"/>
    <n v="397085"/>
    <n v="0.28207047979365668"/>
    <n v="1"/>
    <n v="2386023"/>
    <n v="-1407751"/>
    <n v="978272"/>
    <n v="289700"/>
    <n v="295671"/>
    <n v="696533.19034090906"/>
    <n v="1281904.1903409092"/>
    <n v="0"/>
    <n v="0"/>
    <n v="116912.19034090906"/>
    <n v="9.0656396861566041E-2"/>
    <n v="9.1378679820736247E-2"/>
    <n v="7.2228295917020624E-4"/>
    <n v="9650585"/>
    <n v="0.89431902753659143"/>
    <n v="140661.30041608866"/>
    <n v="0.22111258219475197"/>
    <n v="0.13045618533318593"/>
    <n v="330.19084604715675"/>
    <n v="0.12334361077592707"/>
    <n v="0.50112048375057572"/>
    <n v="-7794.146022727271"/>
    <n v="986066.14602272725"/>
    <n v="1.9207709225648668"/>
    <n v="1.0527858655777131"/>
    <n v="0.79040571988952024"/>
    <n v="304.18827160493828"/>
    <n v="0.16642127925841452"/>
    <n v="5099.8181490337647"/>
    <n v="7824.9333333333334"/>
    <n v="40.598357562856151"/>
    <n v="7.0307905686546466"/>
    <n v="5.999994981960147"/>
  </r>
  <r>
    <x v="4"/>
    <s v="SFO"/>
    <s v="California"/>
    <s v="OGG"/>
    <s v="Hawaii"/>
    <s v="SFOOGG"/>
    <s v="A321"/>
    <n v="183.125"/>
    <x v="132"/>
    <n v="2338"/>
    <n v="161.625"/>
    <n v="16"/>
    <n v="2586"/>
    <n v="22.5625"/>
    <n v="361"/>
    <n v="729"/>
    <n v="1497"/>
    <n v="6850340"/>
    <n v="0.88259385665529011"/>
    <n v="2930"/>
    <n v="83.148074324324327"/>
    <n v="0.93041237113402064"/>
    <n v="388"/>
    <n v="1"/>
    <n v="729"/>
    <n v="0.82524807056229332"/>
    <n v="1814"/>
    <n v="8364"/>
    <n v="5"/>
    <n v="0.22024432026871305"/>
    <n v="157106"/>
    <n v="0.26046015426326813"/>
    <n v="185793"/>
    <n v="0.44177837342253051"/>
    <n v="315132"/>
    <n v="1.2595923883329642E-2"/>
    <n v="8985"/>
    <n v="6.2944572327379069E-3"/>
    <n v="4490"/>
    <n v="5.8626770929420771E-2"/>
    <n v="41820"/>
    <n v="1"/>
    <n v="320184"/>
    <n v="20011.5"/>
    <n v="3850.7686750639832"/>
    <n v="0.34534068773903798"/>
    <n v="96260"/>
    <n v="6016.25"/>
    <n v="0.10382309734952339"/>
    <n v="310078"/>
    <n v="19379.875"/>
    <n v="0.33444066465765127"/>
    <n v="200632"/>
    <n v="0.2163955502537874"/>
    <n v="1"/>
    <n v="713326"/>
    <n v="713326"/>
    <n v="-213828"/>
    <n v="168856.31024930748"/>
    <n v="185793"/>
    <n v="381863.35871743486"/>
    <n v="736512.66896674235"/>
    <n v="11750.310249307484"/>
    <n v="0"/>
    <n v="66731.358717434865"/>
    <n v="-3.1214217104552473E-2"/>
    <n v="-3.0498179023169449E-2"/>
    <n v="7.1603808138302402E-4"/>
    <n v="6046068"/>
    <n v="0.88259385665529011"/>
    <n v="89326.397525135311"/>
    <n v="0.10413001398470732"/>
    <n v="0.1353442310892598"/>
    <n v="259.66976024748647"/>
    <n v="0.11106491028549464"/>
    <n v="5.8626770929420771E-2"/>
    <n v="-4905.1043104213968"/>
    <n v="-208922.89568957861"/>
    <n v="1.8035596496119701"/>
    <n v="1.1351971278474235"/>
    <n v="0.77379280581575727"/>
    <n v="254.86008230452674"/>
    <n v="0.28126270456986008"/>
    <n v="3729.2264736104548"/>
    <n v="6016.25"/>
    <n v="31.101141199171291"/>
    <n v="5.210750193348801"/>
    <n v="5"/>
  </r>
  <r>
    <x v="1"/>
    <s v="LAX"/>
    <s v="California"/>
    <s v="SEA"/>
    <s v="Washington"/>
    <s v="LAXSEA"/>
    <s v="737-800"/>
    <n v="160.53333333333333"/>
    <x v="142"/>
    <n v="954"/>
    <n v="130.19999999999999"/>
    <n v="45"/>
    <n v="5859"/>
    <n v="19.355555555555554"/>
    <n v="871"/>
    <n v="1421"/>
    <n v="3567"/>
    <n v="6891696"/>
    <n v="0.81104651162790697"/>
    <n v="7224"/>
    <n v="124.51538993362831"/>
    <n v="0.92659574468085104"/>
    <n v="940"/>
    <n v="0.79385474860335192"/>
    <n v="1790"/>
    <n v="0.79372496662216285"/>
    <n v="4494"/>
    <n v="20298"/>
    <n v="6"/>
    <n v="0.20237998784687056"/>
    <n v="239796"/>
    <n v="0.20016204172574437"/>
    <n v="237168"/>
    <n v="0.45854432516372967"/>
    <n v="543320"/>
    <n v="2.1076395921949903E-2"/>
    <n v="24973"/>
    <n v="1.5052157180473973E-2"/>
    <n v="17835"/>
    <n v="0.10278509216123152"/>
    <n v="121788"/>
    <n v="1"/>
    <n v="517742"/>
    <n v="11505.377777777778"/>
    <n v="4158.0562874675752"/>
    <n v="0.35789277221699939"/>
    <n v="262527"/>
    <n v="5833.9333333333334"/>
    <n v="0.1814736216335785"/>
    <n v="279888"/>
    <n v="6219.7333333333336"/>
    <n v="0.19347453409279433"/>
    <n v="386483"/>
    <n v="0.26715907205662776"/>
    <n v="1"/>
    <n v="1184880"/>
    <n v="-1446640"/>
    <n v="-261760"/>
    <n v="258792.4684270953"/>
    <n v="298754.90499648137"/>
    <n v="684519.22624053829"/>
    <n v="1242066.5996641149"/>
    <n v="18996.4684270953"/>
    <n v="61586.904996481375"/>
    <n v="141199.22624053829"/>
    <n v="-3.798194232595286E-2"/>
    <n v="-3.7266805991622659E-2"/>
    <n v="7.1513633433020057E-4"/>
    <n v="5589486"/>
    <n v="0.81104651162790697"/>
    <n v="247673.7634408602"/>
    <n v="0.1719286515249657"/>
    <n v="0.20991059385091856"/>
    <n v="181.44598054275474"/>
    <n v="0.19019494815802385"/>
    <n v="0.10278509216123152"/>
    <n v="-4928.5022147581103"/>
    <n v="-256831.4977852419"/>
    <n v="1.8062203957062601"/>
    <n v="0.93812286551653301"/>
    <n v="0.85601088089931499"/>
    <n v="132.49608938547485"/>
    <n v="0.32617902234825469"/>
    <n v="2247.8185238723622"/>
    <n v="5833.9333333333334"/>
    <n v="47.054424381781892"/>
    <n v="7.3063662741082096"/>
    <n v="6"/>
  </r>
  <r>
    <x v="1"/>
    <s v="LAX"/>
    <s v="California"/>
    <s v="SFO"/>
    <s v="California"/>
    <s v="LAXSFO"/>
    <s v="A320"/>
    <n v="154.95774647887325"/>
    <x v="215"/>
    <n v="337"/>
    <n v="132.21126760563379"/>
    <n v="71"/>
    <n v="9387"/>
    <n v="19.08450704225352"/>
    <n v="1355"/>
    <n v="2193"/>
    <n v="5839"/>
    <n v="3707674"/>
    <n v="0.85320850754408284"/>
    <n v="11002"/>
    <n v="94.55912272548025"/>
    <n v="0.95759717314487636"/>
    <n v="1415"/>
    <n v="0.83766233766233766"/>
    <n v="2618"/>
    <n v="0.83785335055244659"/>
    <n v="6969"/>
    <n v="4779"/>
    <n v="5.999163004812722"/>
    <n v="0.19455930117837467"/>
    <n v="245714"/>
    <n v="0.21324448146605582"/>
    <n v="269312"/>
    <n v="0.50938534799346913"/>
    <n v="643316"/>
    <n v="3.2369275792880979E-2"/>
    <n v="40880"/>
    <n v="2.7740342664574171E-2"/>
    <n v="35034"/>
    <n v="2.2701250904645243E-2"/>
    <n v="28670"/>
    <n v="1"/>
    <n v="388852"/>
    <n v="5476.788732394366"/>
    <n v="4112.2631935672398"/>
    <n v="0.29550853653161319"/>
    <n v="407432"/>
    <n v="5738.4788732394363"/>
    <n v="0.30962842946969088"/>
    <n v="225564"/>
    <n v="3176.9577464788731"/>
    <n v="0.17141762813156883"/>
    <n v="294026"/>
    <n v="0.22344540586712711"/>
    <n v="1"/>
    <n v="1262926"/>
    <n v="-1315874"/>
    <n v="-52948"/>
    <n v="256594.32472324723"/>
    <n v="321504.24806201551"/>
    <n v="767814.55797225551"/>
    <n v="1345913.1307575181"/>
    <n v="10880.324723247235"/>
    <n v="52192.248062015511"/>
    <n v="124498.55797225551"/>
    <n v="-1.4280651427282982E-2"/>
    <n v="-1.3568116584123166E-2"/>
    <n v="7.1253484315981531E-4"/>
    <n v="3163419"/>
    <n v="0.85320850754408284"/>
    <n v="212349.35975284968"/>
    <n v="0.34062487694441312"/>
    <n v="0.35490552837169609"/>
    <n v="131.48567167359113"/>
    <n v="0.39016519784448406"/>
    <n v="2.2701250904645243E-2"/>
    <n v="-2641.8469120777218"/>
    <n v="-50306.153087922277"/>
    <n v="1.6493328123742699"/>
    <n v="0.97705924842744241"/>
    <n v="0.87677614551691252"/>
    <n v="102.86936592818945"/>
    <n v="0.23281332397939389"/>
    <n v="2385.4282220325495"/>
    <n v="5738.4788732394363"/>
    <n v="99.271225551149755"/>
    <n v="8.0871417918397785"/>
    <n v="5.999163004812722"/>
  </r>
  <r>
    <x v="1"/>
    <s v="HNL"/>
    <s v="Hawaii"/>
    <s v="SFO"/>
    <s v="California"/>
    <s v="HNLSFO"/>
    <s v="737-Max 9"/>
    <n v="178.14285714285714"/>
    <x v="174"/>
    <n v="2399"/>
    <n v="158.42857142857142"/>
    <n v="21"/>
    <n v="3327"/>
    <n v="21.666666666666668"/>
    <n v="455"/>
    <n v="903"/>
    <n v="1969"/>
    <n v="8974659"/>
    <n v="0.88933440256615881"/>
    <n v="3741"/>
    <n v="105.40872681281618"/>
    <n v="0.94202898550724634"/>
    <n v="483"/>
    <n v="1"/>
    <n v="903"/>
    <n v="0.83609341825902339"/>
    <n v="2355"/>
    <n v="6333"/>
    <n v="5.9993683878098851"/>
    <n v="0.19891763367884538"/>
    <n v="246964"/>
    <n v="0.25929028407484583"/>
    <n v="321919"/>
    <n v="0.48898101469224892"/>
    <n v="607089"/>
    <n v="1.1107182295521928E-2"/>
    <n v="13790"/>
    <n v="1.1101544131920141E-2"/>
    <n v="13783"/>
    <n v="3.060234112661785E-2"/>
    <n v="37994"/>
    <n v="1"/>
    <n v="463515"/>
    <n v="22072.142857142859"/>
    <n v="4397.3114372504051"/>
    <n v="0.39368343270651784"/>
    <n v="138129"/>
    <n v="6577.5714285714284"/>
    <n v="0.11731896244203231"/>
    <n v="249468"/>
    <n v="11879.428571428571"/>
    <n v="0.2118840136574428"/>
    <n v="326268"/>
    <n v="0.27711359119400703"/>
    <n v="1"/>
    <n v="1241539"/>
    <n v="-1177380"/>
    <n v="64159"/>
    <n v="262161.78461538465"/>
    <n v="321919"/>
    <n v="726101.87658709998"/>
    <n v="1310182.6612024847"/>
    <n v="15197.784615384648"/>
    <n v="0"/>
    <n v="119012.87658709998"/>
    <n v="7.1489067161214703E-3"/>
    <n v="7.8610211114188283E-3"/>
    <n v="7.1211439529735802E-4"/>
    <n v="7981473"/>
    <n v="0.88933440256615881"/>
    <n v="149764.84220018028"/>
    <n v="0.13833829229611955"/>
    <n v="0.13118938557999807"/>
    <n v="361.75082657048392"/>
    <n v="0.15079234121320714"/>
    <n v="3.060234112661785E-2"/>
    <n v="-6390.9838667849817"/>
    <n v="70549.983866784984"/>
    <n v="1.6265868120872358"/>
    <n v="1.1340953939136549"/>
    <n v="0.82007236902668157"/>
    <n v="356.49944629014396"/>
    <n v="0.26279319457544226"/>
    <n v="2366.6731165722445"/>
    <n v="6577.5714285714284"/>
    <n v="31.562851583513147"/>
    <n v="8.2876465284039682"/>
    <n v="5.9993683878098851"/>
  </r>
  <r>
    <x v="0"/>
    <s v="SEA"/>
    <s v="Washington"/>
    <s v="LAX"/>
    <s v="California"/>
    <s v="SEALAX"/>
    <s v="A320"/>
    <n v="151.46153846153845"/>
    <x v="202"/>
    <n v="954"/>
    <n v="134.19230769230768"/>
    <n v="26"/>
    <n v="3489"/>
    <n v="20.192307692307693"/>
    <n v="525"/>
    <n v="917"/>
    <n v="2048"/>
    <n v="3756852"/>
    <n v="0.88598273235144742"/>
    <n v="3938"/>
    <n v="70.540730337078642"/>
    <n v="1"/>
    <n v="525"/>
    <n v="0.94438722966014421"/>
    <n v="971"/>
    <n v="0.8390004096681688"/>
    <n v="2441"/>
    <n v="1579"/>
    <n v="6"/>
    <n v="0.23733287726238456"/>
    <n v="159585"/>
    <n v="0.24078017875998275"/>
    <n v="161903"/>
    <n v="0.46516559837004207"/>
    <n v="312782"/>
    <n v="2.1315863833078031E-2"/>
    <n v="14333"/>
    <n v="2.1315863833078031E-2"/>
    <n v="14333"/>
    <n v="1.4089617941434542E-2"/>
    <n v="9474"/>
    <n v="1"/>
    <n v="290082"/>
    <n v="11157"/>
    <n v="4112.2624987556001"/>
    <n v="0.34997665471050032"/>
    <n v="151168"/>
    <n v="5814.1538461538457"/>
    <n v="0.18238039912602957"/>
    <n v="168270"/>
    <n v="6471.9230769230771"/>
    <n v="0.20301353302906036"/>
    <n v="219341"/>
    <n v="0.26462941313440974"/>
    <n v="1"/>
    <n v="672410"/>
    <n v="-828861"/>
    <n v="-156451"/>
    <n v="159585"/>
    <n v="171437.09160305344"/>
    <n v="372803.1552734375"/>
    <n v="703825.246876491"/>
    <n v="0"/>
    <n v="9534.0916030534427"/>
    <n v="60021.1552734375"/>
    <n v="-4.1644174431146076E-2"/>
    <n v="-4.0932088407277696E-2"/>
    <n v="7.1208602386838016E-4"/>
    <n v="3328506"/>
    <n v="0.88598273235144742"/>
    <n v="85313.345944396686"/>
    <n v="0.17898229688047335"/>
    <n v="0.22062647131161942"/>
    <n v="190.00745199197479"/>
    <n v="0.19916923688886246"/>
    <n v="1.4089617941434542E-2"/>
    <n v="-2675.2018029419592"/>
    <n v="-153775.79819705803"/>
    <n v="1.8867919250251695"/>
    <n v="1.0349679725390253"/>
    <n v="0.79536269480802646"/>
    <n v="166.7384140061792"/>
    <n v="0.326201276007198"/>
    <n v="2385.4303633648583"/>
    <n v="5814.1538461538457"/>
    <n v="49.460786460925839"/>
    <n v="8.216107767268559"/>
    <n v="6"/>
  </r>
  <r>
    <x v="0"/>
    <s v="SFO"/>
    <s v="California"/>
    <s v="SEA"/>
    <s v="Washington"/>
    <s v="SFOSEA"/>
    <s v="A320"/>
    <n v="148.46938775510205"/>
    <x v="98"/>
    <n v="679"/>
    <n v="125.51020408163265"/>
    <n v="49"/>
    <n v="6150"/>
    <n v="19.510204081632654"/>
    <n v="956"/>
    <n v="1795"/>
    <n v="3400"/>
    <n v="4939725"/>
    <n v="0.84536082474226804"/>
    <n v="7275"/>
    <n v="104.29218842291792"/>
    <n v="0.9855670103092784"/>
    <n v="970"/>
    <n v="1"/>
    <n v="1795"/>
    <n v="0.7537131456439814"/>
    <n v="4511"/>
    <n v="8816"/>
    <n v="5.9996597096188751"/>
    <n v="0.21197655134288479"/>
    <n v="257677"/>
    <n v="0.2811634166726994"/>
    <n v="341780"/>
    <n v="0.4241924922177836"/>
    <n v="515645"/>
    <n v="1.9578937669876076E-2"/>
    <n v="23800"/>
    <n v="1.9576469736556346E-2"/>
    <n v="23797"/>
    <n v="4.3512132360199803E-2"/>
    <n v="52893"/>
    <n v="1"/>
    <n v="428876"/>
    <n v="8752.5714285714294"/>
    <n v="4112.2542971373268"/>
    <n v="0.33473327157058708"/>
    <n v="279300"/>
    <n v="5700"/>
    <n v="0.21799075431981499"/>
    <n v="248781"/>
    <n v="5077.1632653061224"/>
    <n v="0.19417099122963799"/>
    <n v="324290"/>
    <n v="0.25310498287995992"/>
    <n v="1"/>
    <n v="1215592"/>
    <n v="-1281247"/>
    <n v="-65655"/>
    <n v="261450.51255230125"/>
    <n v="341780"/>
    <n v="684139.58676470583"/>
    <n v="1287370.0993170072"/>
    <n v="3773.5125523012539"/>
    <n v="0"/>
    <n v="168494.58676470583"/>
    <n v="-1.3291225726128479E-2"/>
    <n v="-1.2579510904703106E-2"/>
    <n v="7.1171482142537261E-4"/>
    <n v="4175850"/>
    <n v="0.84536082474226804"/>
    <n v="212688.84146341472"/>
    <n v="0.24608495412193998"/>
    <n v="0.25937617984806849"/>
    <n v="189.05674796747968"/>
    <n v="0.27843409126285668"/>
    <n v="4.3512132360199803E-2"/>
    <n v="-3515.6754962654509"/>
    <n v="-62139.324503734548"/>
    <n v="1.7333330461175325"/>
    <n v="1.2423966971476419"/>
    <n v="0.74585787494701306"/>
    <n v="190.40668523676879"/>
    <n v="0.2667753654186602"/>
    <n v="2385.4231439766304"/>
    <n v="5700"/>
    <n v="58.968941902541907"/>
    <n v="7.7393495934959349"/>
    <n v="5.9996597096188751"/>
  </r>
  <r>
    <x v="5"/>
    <s v="SFO"/>
    <s v="California"/>
    <s v="HNL"/>
    <s v="Hawaii"/>
    <s v="SFOHNL"/>
    <s v="737-900"/>
    <n v="178"/>
    <x v="189"/>
    <n v="2399"/>
    <n v="165.58333333333334"/>
    <n v="12"/>
    <n v="1987"/>
    <n v="23"/>
    <n v="276"/>
    <n v="418"/>
    <n v="1293"/>
    <n v="5124264"/>
    <n v="0.93024344569288386"/>
    <n v="2136"/>
    <n v="64.983221476510067"/>
    <n v="1"/>
    <n v="276"/>
    <n v="0.81007751937984496"/>
    <n v="516"/>
    <n v="0.9620535714285714"/>
    <n v="1344"/>
    <n v="10643"/>
    <n v="5"/>
    <n v="0.19261145449813322"/>
    <n v="126549"/>
    <n v="0.19699794678067692"/>
    <n v="129431"/>
    <n v="0.51562440545678423"/>
    <n v="338774"/>
    <n v="1.1803347554172875E-2"/>
    <n v="7755"/>
    <n v="1.9679856076783402E-3"/>
    <n v="1293"/>
    <n v="8.0994860102554425E-2"/>
    <n v="53215"/>
    <n v="1"/>
    <n v="239303"/>
    <n v="19941.916666666668"/>
    <n v="3682.5351923573457"/>
    <n v="0.35660925920682629"/>
    <n v="62875"/>
    <n v="5239.583333333333"/>
    <n v="9.3696306241999497E-2"/>
    <n v="212788"/>
    <n v="17732.333333333332"/>
    <n v="0.31709661411725787"/>
    <n v="156085"/>
    <n v="0.23259782043391636"/>
    <n v="1"/>
    <n v="657017"/>
    <n v="657017"/>
    <n v="-14034"/>
    <n v="126549"/>
    <n v="159776.06698564594"/>
    <n v="352136.31554524362"/>
    <n v="638461.38253088947"/>
    <n v="0"/>
    <n v="30345.066985645943"/>
    <n v="13362.315545243619"/>
    <n v="-2.7387347724473214E-3"/>
    <n v="-2.0279435490493597E-3"/>
    <n v="7.107912233979617E-4"/>
    <n v="4766813"/>
    <n v="0.93024344569288386"/>
    <n v="45277.553095118259"/>
    <n v="0.12821685221526447"/>
    <n v="0.13095558698771179"/>
    <n v="303.8761952692501"/>
    <n v="0.12666785963703631"/>
    <n v="8.0994860102554425E-2"/>
    <n v="-3642.2818775741302"/>
    <n v="-10391.718122425869"/>
    <n v="1.6466963103927075"/>
    <n v="0.90084999770473795"/>
    <n v="0.90526281213985704"/>
    <n v="250.83527131782947"/>
    <n v="0.23756615125636019"/>
    <n v="3274.5067906016006"/>
    <n v="5239.583333333333"/>
    <n v="30.577123676736381"/>
    <n v="4.5535983895319578"/>
    <n v="5"/>
  </r>
  <r>
    <x v="5"/>
    <s v="SFO"/>
    <s v="California"/>
    <s v="HNL"/>
    <s v="Hawaii"/>
    <s v="SFOHNL"/>
    <s v="737-800"/>
    <n v="166"/>
    <x v="46"/>
    <n v="2399"/>
    <n v="152.13333333333333"/>
    <n v="15"/>
    <n v="2282"/>
    <n v="21"/>
    <n v="315"/>
    <n v="479"/>
    <n v="1488"/>
    <n v="5973510"/>
    <n v="0.91646586345381531"/>
    <n v="2490"/>
    <n v="81.229026845637577"/>
    <n v="1"/>
    <n v="315"/>
    <n v="0.79833333333333334"/>
    <n v="600"/>
    <n v="0.9447619047619048"/>
    <n v="1575"/>
    <n v="2361"/>
    <n v="5"/>
    <n v="0.19217947101289368"/>
    <n v="146307"/>
    <n v="0.1985698223048874"/>
    <n v="151172"/>
    <n v="0.57029386421193107"/>
    <n v="434167"/>
    <n v="1.1723306327038871E-2"/>
    <n v="8925"/>
    <n v="1.1727246934207623E-2"/>
    <n v="8928"/>
    <n v="1.5506289209041329E-2"/>
    <n v="11805"/>
    <n v="1"/>
    <n v="299129"/>
    <n v="19941.933333333334"/>
    <n v="3682.5382700748778"/>
    <n v="0.35661030123555698"/>
    <n v="78593"/>
    <n v="5239.5333333333338"/>
    <n v="9.3695607597411579E-2"/>
    <n v="265985"/>
    <n v="17732.333333333332"/>
    <n v="0.31709727567082968"/>
    <n v="195105"/>
    <n v="0.23259681549620176"/>
    <n v="1"/>
    <n v="761304"/>
    <n v="761304"/>
    <n v="-77508"/>
    <n v="146307"/>
    <n v="189359.49895615867"/>
    <n v="459551.76411290321"/>
    <n v="795218.2630690618"/>
    <n v="0"/>
    <n v="38187.49895615867"/>
    <n v="25384.764112903213"/>
    <n v="-1.2975285887191953E-2"/>
    <n v="-1.2265795006408162E-2"/>
    <n v="7.0949088078379151E-4"/>
    <n v="5474518"/>
    <n v="0.91646586345381531"/>
    <n v="68315.421560034971"/>
    <n v="0.12744667707930513"/>
    <n v="0.14042196296649709"/>
    <n v="328.43952673093776"/>
    <n v="0.13690684732427585"/>
    <n v="1.5506289209041329E-2"/>
    <n v="-4238.1508712707919"/>
    <n v="-73269.849128729213"/>
    <n v="1.5807125303767122"/>
    <n v="0.85746904923965961"/>
    <n v="0.93815499897621579"/>
    <n v="251.95333333333335"/>
    <n v="0.25627738721982285"/>
    <n v="3274.5067906016011"/>
    <n v="5239.5333333333338"/>
    <n v="28.093405628711597"/>
    <n v="7.8234005258545132"/>
    <n v="5"/>
  </r>
  <r>
    <x v="2"/>
    <s v="SEA"/>
    <s v="Washington"/>
    <s v="HNL"/>
    <s v="Hawaii"/>
    <s v="SEAHNL"/>
    <s v="A330-200"/>
    <n v="273.6875"/>
    <x v="226"/>
    <n v="2677"/>
    <n v="245.5625"/>
    <n v="16"/>
    <n v="3929"/>
    <n v="35.4375"/>
    <n v="567"/>
    <n v="908"/>
    <n v="2455"/>
    <n v="11722583"/>
    <n v="0.89723681205754735"/>
    <n v="4379"/>
    <n v="96.451583195364236"/>
    <n v="1"/>
    <n v="567"/>
    <n v="0.86066350710900474"/>
    <n v="1055"/>
    <n v="0.89078374455732945"/>
    <n v="2756"/>
    <n v="197193"/>
    <n v="6"/>
    <n v="0.1158584606534587"/>
    <n v="287606"/>
    <n v="0.1232593898382648"/>
    <n v="305978"/>
    <n v="0.2743725706385497"/>
    <n v="681100"/>
    <n v="6.9227611605101698E-3"/>
    <n v="17185"/>
    <n v="2.9664948027929524E-3"/>
    <n v="7364"/>
    <n v="0.4766203229064237"/>
    <n v="1183158"/>
    <n v="1"/>
    <n v="478415"/>
    <n v="29900.9375"/>
    <n v="4960.1570461623496"/>
    <n v="0.31287153965378556"/>
    <n v="127492"/>
    <n v="7968.25"/>
    <n v="8.3376604691618006E-2"/>
    <n v="491886"/>
    <n v="30742.875"/>
    <n v="0.32168123941377663"/>
    <n v="431317"/>
    <n v="0.2820706162408198"/>
    <n v="1"/>
    <n v="2482391"/>
    <n v="-1529110"/>
    <n v="953281"/>
    <n v="287606"/>
    <n v="355514.08590308367"/>
    <n v="764607.57637474546"/>
    <n v="1407727.6622778291"/>
    <n v="0"/>
    <n v="49536.085903083673"/>
    <n v="83507.576374745462"/>
    <n v="8.1320046955521669E-2"/>
    <n v="8.2029381143419011E-2"/>
    <n v="7.0933418789734248E-4"/>
    <n v="10517933"/>
    <n v="0.89723681205754735"/>
    <n v="148805.0012725885"/>
    <n v="0.21176143517175353"/>
    <n v="0.13044138821623186"/>
    <n v="330.6777806057521"/>
    <n v="0.12352550638989619"/>
    <n v="0.4766203229064237"/>
    <n v="-8315.2288923643209"/>
    <n v="961596.22889236431"/>
    <n v="1.7421602715913569"/>
    <n v="0.99611840531843876"/>
    <n v="0.84879905965048907"/>
    <n v="290.02654028436018"/>
    <n v="0.17375062993702442"/>
    <n v="5099.8229754681888"/>
    <n v="7968.25"/>
    <n v="40.735464051862657"/>
    <n v="6.2481547467548992"/>
    <n v="6"/>
  </r>
  <r>
    <x v="3"/>
    <s v="HNL"/>
    <s v="Hawaii"/>
    <s v="SFO"/>
    <s v="California"/>
    <s v="HNLSFO"/>
    <s v="737-800"/>
    <n v="163.94117647058823"/>
    <x v="53"/>
    <n v="2399"/>
    <n v="147.05882352941177"/>
    <n v="17"/>
    <n v="2500"/>
    <n v="21"/>
    <n v="357"/>
    <n v="680"/>
    <n v="1463"/>
    <n v="6686013"/>
    <n v="0.89702188733405097"/>
    <n v="2787"/>
    <n v="85.330874086565473"/>
    <n v="1"/>
    <n v="357"/>
    <n v="1"/>
    <n v="680"/>
    <n v="0.83599999999999997"/>
    <n v="1750"/>
    <n v="1601"/>
    <n v="4.9987507807620242"/>
    <n v="0.23413252793490219"/>
    <n v="198764"/>
    <n v="0.25517882342408987"/>
    <n v="216631"/>
    <n v="0.48230848424737732"/>
    <n v="409450"/>
    <n v="1.0336443886361547E-2"/>
    <n v="8775"/>
    <n v="8.616648094442703E-3"/>
    <n v="7315"/>
    <n v="9.4270724128263789E-3"/>
    <n v="8003"/>
    <n v="1"/>
    <n v="314234"/>
    <n v="18484.352941176472"/>
    <n v="3682.5358155972895"/>
    <n v="0.35399468276856527"/>
    <n v="89072"/>
    <n v="5239.5294117647063"/>
    <n v="0.10034246575342466"/>
    <n v="279416"/>
    <n v="16436.235294117647"/>
    <n v="0.3147710886806056"/>
    <n v="204958"/>
    <n v="0.23089176279740448"/>
    <n v="1"/>
    <n v="848938"/>
    <n v="848938"/>
    <n v="-38742"/>
    <n v="198764"/>
    <n v="216631"/>
    <n v="489772.72727272729"/>
    <n v="905167.72727272729"/>
    <n v="0"/>
    <n v="0"/>
    <n v="80322.727272727294"/>
    <n v="-5.7944846951389411E-3"/>
    <n v="-5.0878054963159015E-3"/>
    <n v="7.0667919882303962E-4"/>
    <n v="5997500"/>
    <n v="0.89702188733405097"/>
    <n v="96539.337999999989"/>
    <n v="0.1269722329286527"/>
    <n v="0.13276671762379164"/>
    <n v="336.37400000000002"/>
    <n v="0.140214255939975"/>
    <n v="9.4270724128263789E-3"/>
    <n v="-4724.8663101604288"/>
    <n v="-34017.133689839568"/>
    <n v="1.8811963806186967"/>
    <n v="1.0764065066770119"/>
    <n v="0.79054655290214704"/>
    <n v="318.57499999999999"/>
    <n v="0.24142870268500174"/>
    <n v="3274.5006188093339"/>
    <n v="5239.5294117647063"/>
    <n v="29.297719339706155"/>
    <n v="6.4359999999999999"/>
    <n v="4.9987507807620242"/>
  </r>
  <r>
    <x v="3"/>
    <s v="OGG"/>
    <s v="Hawaii"/>
    <s v="SFO"/>
    <s v="California"/>
    <s v="OGGSFO"/>
    <s v="737-800"/>
    <n v="158.13043478260869"/>
    <x v="96"/>
    <n v="2338"/>
    <n v="133.39130434782609"/>
    <n v="23"/>
    <n v="3068"/>
    <n v="18.304347826086957"/>
    <n v="421"/>
    <n v="900"/>
    <n v="1747"/>
    <n v="8503306"/>
    <n v="0.8435523783337916"/>
    <n v="3637"/>
    <n v="108.85816326530613"/>
    <n v="0.89006342494714585"/>
    <n v="473"/>
    <n v="1"/>
    <n v="900"/>
    <n v="0.77130242825607065"/>
    <n v="2265"/>
    <n v="495"/>
    <n v="4.9959595959595964"/>
    <n v="0.22987120237392178"/>
    <n v="189558"/>
    <n v="0.28080695878257683"/>
    <n v="231561"/>
    <n v="0.4693710004644524"/>
    <n v="387056"/>
    <n v="1.2714839557763691E-2"/>
    <n v="10485"/>
    <n v="4.2370671831021781E-3"/>
    <n v="3494"/>
    <n v="2.9989316381830817E-3"/>
    <n v="2473"/>
    <n v="1"/>
    <n v="400875"/>
    <n v="17429.347826086956"/>
    <n v="3682.5442206203538"/>
    <n v="0.35266902380510412"/>
    <n v="117890"/>
    <n v="5125.652173913043"/>
    <n v="0.10371350474932017"/>
    <n v="356456"/>
    <n v="15498.08695652174"/>
    <n v="0.31359149248387203"/>
    <n v="261468"/>
    <n v="0.23002597896170368"/>
    <n v="1"/>
    <n v="824627"/>
    <n v="824627"/>
    <n v="-312062"/>
    <n v="212971.33966745844"/>
    <n v="231561"/>
    <n v="501821.31654264452"/>
    <n v="946353.65621010296"/>
    <n v="23413.339667458436"/>
    <n v="0"/>
    <n v="114765.31654264452"/>
    <n v="-3.6698902756175066E-2"/>
    <n v="-3.599238135599156E-2"/>
    <n v="7.0652140018350601E-4"/>
    <n v="7172984"/>
    <n v="0.8435523783337916"/>
    <n v="152479.01760104299"/>
    <n v="9.6977222741366706E-2"/>
    <n v="0.13367612549754179"/>
    <n v="267.97718383311604"/>
    <n v="0.11461812824342003"/>
    <n v="2.9989316381830817E-3"/>
    <n v="-6007.7676613088242"/>
    <n v="-306054.23233869119"/>
    <n v="1.8040071727395088"/>
    <n v="1.1581910106103257"/>
    <n v="0.76924180915890472"/>
    <n v="257.29000000000002"/>
    <n v="0.31707426509197489"/>
    <n v="3274.4994891311476"/>
    <n v="5125.652173913043"/>
    <n v="28.183462847179907"/>
    <n v="4.5563885267275097"/>
    <n v="4.9959595959595964"/>
  </r>
  <r>
    <x v="4"/>
    <s v="SFO"/>
    <s v="California"/>
    <s v="LAX"/>
    <s v="California"/>
    <s v="SFOLAX"/>
    <s v="737-900"/>
    <n v="176.29411764705881"/>
    <x v="207"/>
    <n v="337"/>
    <n v="163.23529411764707"/>
    <n v="34"/>
    <n v="5550"/>
    <n v="22.676470588235293"/>
    <n v="771"/>
    <n v="1279"/>
    <n v="3501"/>
    <n v="2019978"/>
    <n v="0.92592592592592593"/>
    <n v="5994"/>
    <n v="47.172286461850106"/>
    <n v="1"/>
    <n v="771"/>
    <n v="0.88757807078417761"/>
    <n v="1441"/>
    <n v="0.92545598731165746"/>
    <n v="3783"/>
    <n v="3586"/>
    <n v="4.9994422755158947"/>
    <n v="0.19952381700967944"/>
    <n v="139613"/>
    <n v="0.21685762100007003"/>
    <n v="151742"/>
    <n v="0.51798048107058281"/>
    <n v="362447"/>
    <n v="3.0011533003397019E-2"/>
    <n v="21000"/>
    <n v="1.0005273455084883E-2"/>
    <n v="7001"/>
    <n v="2.5621274461185797E-2"/>
    <n v="17928"/>
    <n v="1"/>
    <n v="173714"/>
    <n v="5109.2352941176468"/>
    <n v="3682.5435659237896"/>
    <n v="0.28154254077742913"/>
    <n v="175524"/>
    <n v="5162.4705882352937"/>
    <n v="0.284476052174364"/>
    <n v="154466"/>
    <n v="4543.1176470588234"/>
    <n v="0.25034683504914035"/>
    <n v="113304"/>
    <n v="0.18363457199906646"/>
    <n v="0.99999999999999989"/>
    <n v="699731"/>
    <n v="699731"/>
    <n v="82723"/>
    <n v="139613"/>
    <n v="170961.86239249413"/>
    <n v="391641.53127677803"/>
    <n v="702216.39366927207"/>
    <n v="0"/>
    <n v="19219.862392494135"/>
    <n v="29194.531276778027"/>
    <n v="4.0952426214542932E-2"/>
    <n v="4.1657360998475529E-2"/>
    <n v="7.0493478393259673E-4"/>
    <n v="1870350"/>
    <n v="0.92592592592592593"/>
    <n v="54544.239999999991"/>
    <n v="0.34640525787904619"/>
    <n v="0.30545283166450327"/>
    <n v="122.84738738738739"/>
    <n v="0.36453230678749965"/>
    <n v="2.5621274461185797E-2"/>
    <n v="-1423.952754978593"/>
    <n v="84146.9527549786"/>
    <n v="1.6604064964578671"/>
    <n v="0.96557222742529758"/>
    <n v="0.87851890338650018"/>
    <n v="105.30326162387232"/>
    <n v="0.16192508263889979"/>
    <n v="3274.5073768031598"/>
    <n v="5162.4705882352937"/>
    <n v="117.65382635180258"/>
    <n v="5.0452252252252254"/>
    <n v="4.9994422755158947"/>
  </r>
  <r>
    <x v="1"/>
    <s v="LAX"/>
    <s v="California"/>
    <s v="BOI"/>
    <s v="Idaho"/>
    <s v="LAXBOI"/>
    <s v="E175"/>
    <n v="73.79661016949153"/>
    <x v="217"/>
    <n v="674"/>
    <n v="60.135593220338983"/>
    <n v="59"/>
    <n v="3548"/>
    <n v="9.7627118644067803"/>
    <n v="576"/>
    <n v="922"/>
    <n v="2051"/>
    <n v="2934596"/>
    <n v="0.81488286632981166"/>
    <n v="4354"/>
    <n v="118.65099675475197"/>
    <n v="0.97627118644067801"/>
    <n v="590"/>
    <n v="0.86817325800376643"/>
    <n v="1062"/>
    <n v="0.7590673575129534"/>
    <n v="2702"/>
    <n v="0"/>
    <e v="#DIV/0!"/>
    <n v="0.26340770393165958"/>
    <n v="171873"/>
    <n v="0.2358965084950452"/>
    <n v="153922"/>
    <n v="0.45356307605540552"/>
    <n v="295949"/>
    <n v="2.199240457442015E-2"/>
    <n v="14350"/>
    <n v="2.5140306943469557E-2"/>
    <n v="16404"/>
    <n v="0"/>
    <n v="0"/>
    <n v="1"/>
    <n v="296178"/>
    <n v="5019.9661016949149"/>
    <n v="2496.2116467693145"/>
    <n v="0.35757075283771939"/>
    <n v="192808"/>
    <n v="3267.9322033898306"/>
    <n v="0.23277387825272303"/>
    <n v="164221"/>
    <n v="2783.406779661017"/>
    <n v="0.19826127059323487"/>
    <n v="175099"/>
    <n v="0.21139409831632272"/>
    <n v="1"/>
    <n v="652498"/>
    <n v="-828306"/>
    <n v="-175808"/>
    <n v="176050.46875"/>
    <n v="177294.10412147507"/>
    <n v="389885.03071672353"/>
    <n v="743229.60358819854"/>
    <n v="4177.46875"/>
    <n v="23372.104121475073"/>
    <n v="93936.03071672353"/>
    <n v="-5.9908757457585303E-2"/>
    <n v="-5.9207101070498765E-2"/>
    <n v="7.0165638708653832E-4"/>
    <n v="2391352"/>
    <n v="0.81488286632981166"/>
    <n v="148228.12514092447"/>
    <n v="0.22234678981365749"/>
    <n v="0.2822555472712428"/>
    <n v="183.90586245772266"/>
    <n v="0.2728573626969179"/>
    <n v="0"/>
    <n v="-2059.0780269186203"/>
    <n v="-173748.92197308139"/>
    <n v="2.0400108050356764"/>
    <n v="1.0149695257308897"/>
    <n v="0.76702294178488006"/>
    <n v="144.93596986817326"/>
    <n v="0.26835178038859892"/>
    <n v="1384.0675973370865"/>
    <n v="3267.9322033898306"/>
    <n v="29.902825067147212"/>
    <n v="8.667981961668545"/>
    <e v="#DIV/0!"/>
  </r>
  <r>
    <x v="1"/>
    <s v="SEA"/>
    <s v="Washington"/>
    <s v="HNL"/>
    <s v="Hawaii"/>
    <s v="SEAHNL"/>
    <s v="737-900"/>
    <n v="176.24"/>
    <x v="229"/>
    <n v="2677"/>
    <n v="153.08000000000001"/>
    <n v="25"/>
    <n v="3827"/>
    <n v="18.760000000000002"/>
    <n v="469"/>
    <n v="751"/>
    <n v="2608"/>
    <n v="11794862"/>
    <n v="0.86858828869723104"/>
    <n v="4406"/>
    <n v="151.56677359271524"/>
    <n v="0.82425307557117755"/>
    <n v="569"/>
    <n v="0.70582706766917291"/>
    <n v="1064"/>
    <n v="0.9408369408369408"/>
    <n v="2772"/>
    <n v="16137"/>
    <n v="6"/>
    <n v="0.18123275595190005"/>
    <n v="253485"/>
    <n v="0.1794353354005338"/>
    <n v="250971"/>
    <n v="0.54587175969187895"/>
    <n v="763495"/>
    <n v="1.3050245554529979E-2"/>
    <n v="18253"/>
    <n v="1.1185618347702927E-2"/>
    <n v="15645"/>
    <n v="6.9224285053454321E-2"/>
    <n v="96822"/>
    <n v="1"/>
    <n v="630223"/>
    <n v="25208.92"/>
    <n v="4158.0551268677955"/>
    <n v="0.39722557328361574"/>
    <n v="145197"/>
    <n v="5807.88"/>
    <n v="9.1516751315107767E-2"/>
    <n v="340694"/>
    <n v="13627.76"/>
    <n v="0.21473727468576709"/>
    <n v="470448"/>
    <n v="0.29652040071550939"/>
    <n v="1"/>
    <n v="1398671"/>
    <n v="-1586562"/>
    <n v="-187891"/>
    <n v="307532.97441364604"/>
    <n v="355570.09853528632"/>
    <n v="811506.18865030678"/>
    <n v="1474609.2615992392"/>
    <n v="54047.974413646036"/>
    <n v="104599.09853528632"/>
    <n v="48011.18865030678"/>
    <n v="-1.5929902359179786E-2"/>
    <n v="-1.5229060716100829E-2"/>
    <n v="7.0084164307895706E-4"/>
    <n v="10244879"/>
    <n v="0.86858828869723104"/>
    <n v="196961.21531225508"/>
    <n v="0.11858307456246626"/>
    <n v="0.13451297692164604"/>
    <n v="340.17481055657174"/>
    <n v="0.12707314551982507"/>
    <n v="6.9224285053454321E-2"/>
    <n v="-8266.3304639695652"/>
    <n v="-179624.66953603044"/>
    <n v="1.5476880909166875"/>
    <n v="0.81945546397297686"/>
    <n v="0.95687765606102371"/>
    <n v="235.875"/>
    <n v="0.33635358136402344"/>
    <n v="2247.8145567411802"/>
    <n v="5807.88"/>
    <n v="25.249597317970075"/>
    <n v="8.857590802194931"/>
    <n v="6"/>
  </r>
  <r>
    <x v="5"/>
    <s v="YVR"/>
    <s v="British Columbia"/>
    <s v="SEA"/>
    <s v="Washington"/>
    <s v="YVRSEA"/>
    <s v="E175"/>
    <n v="72.391891891891888"/>
    <x v="200"/>
    <n v="127"/>
    <n v="60.986486486486484"/>
    <n v="148"/>
    <n v="9026"/>
    <n v="9.236486486486486"/>
    <n v="1367"/>
    <n v="2460"/>
    <n v="5200"/>
    <n v="1360678"/>
    <n v="0.84244913197685267"/>
    <n v="10714"/>
    <n v="110.82279964335753"/>
    <n v="0.9236486486486486"/>
    <n v="1480"/>
    <n v="0.92342342342342343"/>
    <n v="2664"/>
    <n v="0.79147640791476404"/>
    <n v="6570"/>
    <n v="191"/>
    <n v="5"/>
    <n v="0.22501210214557466"/>
    <n v="194759"/>
    <n v="0.24944977118568676"/>
    <n v="215911"/>
    <n v="0.46435961453366592"/>
    <n v="401926"/>
    <n v="3.6046486103039801E-2"/>
    <n v="31200"/>
    <n v="2.4028680063173779E-2"/>
    <n v="20798"/>
    <n v="1.103345968859071E-3"/>
    <n v="955"/>
    <n v="1"/>
    <n v="177938"/>
    <n v="1202.2837837837837"/>
    <n v="1605.6082374080793"/>
    <n v="0.20147741194747079"/>
    <n v="401381"/>
    <n v="2712.0337837837837"/>
    <n v="0.45447967879198248"/>
    <n v="203177"/>
    <n v="1372.8175675675675"/>
    <n v="0.23005527839613391"/>
    <n v="100670"/>
    <n v="0.11398763086441281"/>
    <n v="1"/>
    <n v="865549"/>
    <n v="865549"/>
    <n v="-17617"/>
    <n v="210858.31748354062"/>
    <n v="233815.81463414634"/>
    <n v="507818.04230769235"/>
    <n v="952492.17442537937"/>
    <n v="16099.317483540624"/>
    <n v="17904.814634146343"/>
    <n v="105892.04230769235"/>
    <n v="-1.2947221899670605E-2"/>
    <n v="-1.2252535558160634E-2"/>
    <n v="6.9468634150997126E-4"/>
    <n v="1146302"/>
    <n v="0.84244913197685267"/>
    <n v="161692.29692000896"/>
    <n v="0.63611596571709106"/>
    <n v="0.64906318761676163"/>
    <n v="95.78927542654553"/>
    <n v="0.75424626320114585"/>
    <n v="1.103345968859071E-3"/>
    <n v="-945.24442179310347"/>
    <n v="-16671.755578206896"/>
    <n v="1.7350531473171136"/>
    <n v="1.0686057585996178"/>
    <n v="0.80659902603672595"/>
    <n v="81.047672672672675"/>
    <n v="0.11630768448695568"/>
    <n v="1833.3501829393458"/>
    <n v="2712.0337837837837"/>
    <n v="81.445334615682569"/>
    <n v="5.7609129182362064"/>
    <n v="5"/>
  </r>
  <r>
    <x v="2"/>
    <s v="LAX"/>
    <s v="California"/>
    <s v="SEA"/>
    <s v="Washington"/>
    <s v="LAXSEA"/>
    <s v="E175"/>
    <n v="75.269230769230774"/>
    <x v="225"/>
    <n v="954"/>
    <n v="55.75"/>
    <n v="52"/>
    <n v="2899"/>
    <n v="9.0384615384615383"/>
    <n v="470"/>
    <n v="740"/>
    <n v="1690"/>
    <n v="3733956"/>
    <n v="0.74067450178845173"/>
    <n v="3914"/>
    <n v="143.29704092920352"/>
    <n v="0.91262135922330101"/>
    <n v="515"/>
    <n v="0.79827400215749733"/>
    <n v="927"/>
    <n v="0.68365695792880254"/>
    <n v="2472"/>
    <n v="0"/>
    <e v="#DIV/0!"/>
    <n v="0.23070517824616185"/>
    <n v="101959"/>
    <n v="0.23228456029596442"/>
    <n v="102657"/>
    <n v="0.4834741879645657"/>
    <n v="213669"/>
    <n v="2.6768036746653994E-2"/>
    <n v="11830"/>
    <n v="2.6768036746653994E-2"/>
    <n v="11830"/>
    <n v="0"/>
    <n v="0"/>
    <n v="1"/>
    <n v="357700"/>
    <n v="6878.8461538461543"/>
    <n v="2496.2134436308643"/>
    <n v="0.38223897790344541"/>
    <n v="168299"/>
    <n v="3236.5192307692309"/>
    <n v="0.17984466799600771"/>
    <n v="198332"/>
    <n v="3814.0769230769229"/>
    <n v="0.21193799543065733"/>
    <n v="211471"/>
    <n v="0.22597835866988958"/>
    <n v="1"/>
    <n v="441945"/>
    <n v="-935802"/>
    <n v="-493857"/>
    <n v="111721.03191489361"/>
    <n v="128598.70135135135"/>
    <n v="312538.32426035503"/>
    <n v="552858.05752659997"/>
    <n v="9762.0319148936105"/>
    <n v="25941.701351351352"/>
    <n v="98869.324260355032"/>
    <n v="-0.13226106574367774"/>
    <n v="-0.13156798221136695"/>
    <n v="6.9308353231078978E-4"/>
    <n v="2765646"/>
    <n v="0.74067450178845173"/>
    <n v="154734.10658847878"/>
    <n v="0.11835838451229741"/>
    <n v="0.25061945025597515"/>
    <n v="152.44739565367368"/>
    <n v="0.15979810865164956"/>
    <n v="0"/>
    <n v="-2587.943413973077"/>
    <n v="-491269.05658602691"/>
    <n v="1.8525369066545538"/>
    <n v="1.0362328715269893"/>
    <n v="0.80880081762434708"/>
    <n v="110.74110032362459"/>
    <n v="0.47850071841518743"/>
    <n v="1384.0620763270801"/>
    <n v="3236.5192307692309"/>
    <n v="20.23070386660854"/>
    <n v="8.1614349775784749"/>
    <e v="#DIV/0!"/>
  </r>
  <r>
    <x v="2"/>
    <s v="LAX"/>
    <s v="California"/>
    <s v="HNL"/>
    <s v="Hawaii"/>
    <s v="LAXHNL"/>
    <s v="737-900"/>
    <n v="174.10526315789474"/>
    <x v="187"/>
    <n v="2556"/>
    <n v="156.05263157894737"/>
    <n v="19"/>
    <n v="2965"/>
    <n v="22.421052631578949"/>
    <n v="426"/>
    <n v="796"/>
    <n v="1744"/>
    <n v="8455248"/>
    <n v="0.89631197097944382"/>
    <n v="3308"/>
    <n v="106.03586956521738"/>
    <n v="1"/>
    <n v="426"/>
    <n v="1"/>
    <n v="796"/>
    <n v="0.83564925730713946"/>
    <n v="2087"/>
    <n v="7359"/>
    <n v="5.9994564478869412"/>
    <n v="0.20594788122951008"/>
    <n v="233313"/>
    <n v="0.23978129959730737"/>
    <n v="271642"/>
    <n v="0.49528014589442426"/>
    <n v="561090"/>
    <n v="1.0782311183768009E-2"/>
    <n v="12215"/>
    <n v="9.2366847504665121E-3"/>
    <n v="10464"/>
    <n v="3.8971677344523753E-2"/>
    <n v="44150"/>
    <n v="1"/>
    <n v="440903"/>
    <n v="23205.42105263158"/>
    <n v="4158.0552110135004"/>
    <n v="0.39475354707240623"/>
    <n v="108531"/>
    <n v="5712.1578947368425"/>
    <n v="9.7171026773043775E-2"/>
    <n v="238349"/>
    <n v="12544.684210526315"/>
    <n v="0.21340093669392349"/>
    <n v="329124"/>
    <n v="0.29467448946062652"/>
    <n v="1"/>
    <n v="1132874"/>
    <n v="-1116907"/>
    <n v="15967"/>
    <n v="233313"/>
    <n v="271642"/>
    <n v="671441.98967889906"/>
    <n v="1176396.9896788991"/>
    <n v="0"/>
    <n v="0"/>
    <n v="110351.98967889906"/>
    <n v="1.8884129714468458E-3"/>
    <n v="2.5753235690761716E-3"/>
    <n v="6.869105976293258E-4"/>
    <n v="7578540"/>
    <n v="0.89631197097944382"/>
    <n v="125946.82360876887"/>
    <n v="0.13398471576469431"/>
    <n v="0.13209630279324747"/>
    <n v="367.19190556492413"/>
    <n v="0.14365880499410177"/>
    <n v="3.8971677344523753E-2"/>
    <n v="-5807.9994567841613"/>
    <n v="21774.99945678416"/>
    <n v="1.7000064474196084"/>
    <n v="1.0592661184530026"/>
    <n v="0.83450954629164198"/>
    <n v="341.25879396984925"/>
    <n v="0.29052127597596911"/>
    <n v="2247.8148288622597"/>
    <n v="5712.1578947368425"/>
    <n v="27.962235912785872"/>
    <n v="7.6489038785834742"/>
    <n v="5.9994564478869412"/>
  </r>
  <r>
    <x v="5"/>
    <s v="HNL"/>
    <s v="Hawaii"/>
    <s v="SFO"/>
    <s v="California"/>
    <s v="HNLSFO"/>
    <s v="A330-200"/>
    <n v="278"/>
    <x v="221"/>
    <n v="2399"/>
    <n v="252.6"/>
    <n v="15"/>
    <n v="3789"/>
    <n v="36"/>
    <n v="540"/>
    <n v="796"/>
    <n v="2454"/>
    <n v="10003830"/>
    <n v="0.90863309352517985"/>
    <n v="4170"/>
    <n v="75.291947723440131"/>
    <n v="1"/>
    <n v="540"/>
    <n v="0.79203980099502491"/>
    <n v="1005"/>
    <n v="0.93485714285714283"/>
    <n v="2625"/>
    <n v="212286"/>
    <n v="4.9999905787475383"/>
    <n v="0.12068156073860767"/>
    <n v="265281"/>
    <n v="0.10202257311697351"/>
    <n v="224265"/>
    <n v="0.28662081075794177"/>
    <n v="630047"/>
    <n v="6.6941438183232569E-3"/>
    <n v="14715"/>
    <n v="1.1163730159813301E-3"/>
    <n v="2454"/>
    <n v="0.48286453855217248"/>
    <n v="1061428"/>
    <n v="1"/>
    <n v="312539"/>
    <n v="20835.933333333334"/>
    <n v="4151.0282234696306"/>
    <n v="0.25244314276321689"/>
    <n v="109137"/>
    <n v="7275.8"/>
    <n v="8.8151837920225004E-2"/>
    <n v="556634"/>
    <n v="37108.933333333334"/>
    <n v="0.44960288581220414"/>
    <n v="259747"/>
    <n v="0.209802133504354"/>
    <n v="1"/>
    <n v="2198190"/>
    <n v="2198190"/>
    <n v="960133"/>
    <n v="265281"/>
    <n v="283148.64949748741"/>
    <n v="673950.03056234715"/>
    <n v="1222379.6800598344"/>
    <n v="0"/>
    <n v="58883.649497487408"/>
    <n v="43903.03056234715"/>
    <n v="9.5976540984802822E-2"/>
    <n v="9.6661523170357977E-2"/>
    <n v="6.8498218555515522E-4"/>
    <n v="9089811"/>
    <n v="0.90863309352517985"/>
    <n v="114306.23436262878"/>
    <n v="0.21973484155568418"/>
    <n v="0.12375830057088136"/>
    <n v="300.01636315650569"/>
    <n v="0.12505892586765557"/>
    <n v="0.48286453855217248"/>
    <n v="-6852.4453373223041"/>
    <n v="966985.44533732231"/>
    <n v="1.8297352996431144"/>
    <n v="0.83113451768607116"/>
    <n v="0.89396295158789219"/>
    <n v="223.14925373134329"/>
    <n v="0.118164034956032"/>
    <n v="7393.0083738118901"/>
    <n v="7275.8"/>
    <n v="50.324106555426461"/>
    <n v="4.5312747426761675"/>
    <n v="4.9999905787475383"/>
  </r>
  <r>
    <x v="1"/>
    <s v="YVR"/>
    <s v="British Columbia"/>
    <s v="SFO"/>
    <s v="California"/>
    <s v="YVRSFO"/>
    <s v="A320"/>
    <n v="148.21951219512195"/>
    <x v="47"/>
    <n v="800"/>
    <n v="132.41463414634146"/>
    <n v="41"/>
    <n v="5429"/>
    <n v="20.121951219512194"/>
    <n v="825"/>
    <n v="1527"/>
    <n v="3078"/>
    <n v="4861600"/>
    <n v="0.89336843837419777"/>
    <n v="6077"/>
    <n v="43.501957202505217"/>
    <n v="1"/>
    <n v="825"/>
    <n v="1.0006553079947575"/>
    <n v="1526"/>
    <n v="0.82630872483221474"/>
    <n v="3725"/>
    <n v="579"/>
    <n v="5.9982728842832467"/>
    <n v="0.24678229662543602"/>
    <n v="350286"/>
    <n v="0.26694274323258982"/>
    <n v="378902"/>
    <n v="0.45780826299322325"/>
    <n v="649819"/>
    <n v="1.5177400798780905E-2"/>
    <n v="21543"/>
    <n v="1.0842510248955026E-2"/>
    <n v="15390"/>
    <n v="2.446786101014997E-3"/>
    <n v="3473"/>
    <n v="1"/>
    <n v="178891"/>
    <n v="4363.1951219512193"/>
    <n v="4112.251758403595"/>
    <n v="0.27291686372387786"/>
    <n v="237549"/>
    <n v="5793.8780487804879"/>
    <n v="0.36240575579958445"/>
    <n v="103771"/>
    <n v="2531"/>
    <n v="0.15831347505179427"/>
    <n v="135267"/>
    <n v="0.20636390542474348"/>
    <n v="1"/>
    <n v="1419413"/>
    <n v="-655478"/>
    <n v="763935"/>
    <n v="350286"/>
    <n v="378653.86509495741"/>
    <n v="786411.88271604944"/>
    <n v="1515351.7478110068"/>
    <n v="0"/>
    <n v="-248.13490504259244"/>
    <n v="136592.88271604944"/>
    <n v="0.15713653941089353"/>
    <n v="0.15782056970008371"/>
    <n v="6.8403028919017395E-4"/>
    <n v="4343200"/>
    <n v="0.89336843837419777"/>
    <n v="169005.17959108506"/>
    <n v="0.29196416817508641"/>
    <n v="0.13482762876419285"/>
    <n v="260.81046233192114"/>
    <n v="0.32601307791490142"/>
    <n v="2.446786101014997E-3"/>
    <n v="-3325.4816539269964"/>
    <n v="767260.48165392701"/>
    <n v="1.8707688331992778"/>
    <n v="1.094015962010904"/>
    <n v="0.76863016230388082"/>
    <n v="248.29750982961991"/>
    <n v="9.529784495421699E-2"/>
    <n v="2385.4329017183618"/>
    <n v="5793.8780487804879"/>
    <n v="124.79898260042772"/>
    <n v="6.8029102965555355"/>
    <n v="5.9982728842832467"/>
  </r>
  <r>
    <x v="1"/>
    <s v="SEA"/>
    <s v="Washington"/>
    <s v="ANC"/>
    <s v="Alaska"/>
    <s v="SEAANC"/>
    <s v="737-Max 9"/>
    <n v="178"/>
    <x v="211"/>
    <n v="1448"/>
    <n v="145.04444444444445"/>
    <n v="45"/>
    <n v="6527"/>
    <n v="20.755555555555556"/>
    <n v="934"/>
    <n v="1552"/>
    <n v="4042"/>
    <n v="11598480"/>
    <n v="0.81485642946317105"/>
    <n v="8010"/>
    <n v="165.42496522948539"/>
    <n v="0.9024154589371981"/>
    <n v="1035"/>
    <n v="0.80206718346253225"/>
    <n v="1935"/>
    <n v="0.80198412698412702"/>
    <n v="5040"/>
    <n v="48387"/>
    <n v="5.999979333292"/>
    <n v="0.17681401545819631"/>
    <n v="350947"/>
    <n v="0.19402903109927919"/>
    <n v="385116"/>
    <n v="0.45641178595521947"/>
    <n v="905903"/>
    <n v="1.4257090128811585E-2"/>
    <n v="28298"/>
    <n v="1.221863558569293E-2"/>
    <n v="24252"/>
    <n v="0.14626944177280049"/>
    <n v="290321"/>
    <n v="0.99999999999999989"/>
    <n v="727425"/>
    <n v="16165"/>
    <n v="4397.3108834623681"/>
    <n v="0.37749934222714882"/>
    <n v="295990"/>
    <n v="6577.5555555555557"/>
    <n v="0.15360488064860814"/>
    <n v="391507"/>
    <n v="8700.1555555555551"/>
    <n v="0.20317370859858316"/>
    <n v="512035"/>
    <n v="0.26572206852565988"/>
    <n v="1"/>
    <n v="1984837"/>
    <n v="-1926957"/>
    <n v="57880"/>
    <n v="388897.3715203426"/>
    <n v="480154.29123711342"/>
    <n v="1129577.2191984167"/>
    <n v="1998628.8819558728"/>
    <n v="37950.371520342596"/>
    <n v="95038.291237113415"/>
    <n v="223674.21919841669"/>
    <n v="4.9903090749822392E-3"/>
    <n v="5.6736608435968864E-3"/>
    <n v="6.833517686146472E-4"/>
    <n v="9451096"/>
    <n v="0.81485642946317105"/>
    <n v="385011.06603339966"/>
    <n v="0.17112906173912443"/>
    <n v="0.16613875266414219"/>
    <n v="259.6163628006741"/>
    <n v="0.17929306823250973"/>
    <n v="0.14626944177280049"/>
    <n v="-7925.8418212416154"/>
    <n v="65805.841821241615"/>
    <n v="1.6541296279555435"/>
    <n v="0.97090994349400028"/>
    <n v="0.87683831238196863"/>
    <n v="199.0263565891473"/>
    <n v="0.25797332476168067"/>
    <n v="2366.674216656977"/>
    <n v="6577.5555555555557"/>
    <n v="39.455955096895046"/>
    <n v="8.0511720545426684"/>
    <n v="5.999979333292"/>
  </r>
  <r>
    <x v="2"/>
    <s v="SEA"/>
    <s v="Washington"/>
    <s v="LAX"/>
    <s v="California"/>
    <s v="SEALAX"/>
    <s v="737-Max 9"/>
    <n v="176.25"/>
    <x v="186"/>
    <n v="954"/>
    <n v="141.45454545454547"/>
    <n v="44"/>
    <n v="6224"/>
    <n v="22.75"/>
    <n v="1001"/>
    <n v="1601"/>
    <n v="3623"/>
    <n v="7398270"/>
    <n v="0.80257898130238559"/>
    <n v="7755"/>
    <n v="116.89606741573031"/>
    <n v="1"/>
    <n v="1001"/>
    <n v="0.85569214323890963"/>
    <n v="1871"/>
    <n v="0.74180999180999185"/>
    <n v="4884"/>
    <n v="46252"/>
    <n v="6"/>
    <n v="0.1914801547835934"/>
    <n v="261074"/>
    <n v="0.20359572614217442"/>
    <n v="277593"/>
    <n v="0.36950329017816541"/>
    <n v="503800"/>
    <n v="1.8598381167800552E-2"/>
    <n v="25358"/>
    <n v="1.3286129618057694E-2"/>
    <n v="18115"/>
    <n v="0.2035363181102085"/>
    <n v="277512"/>
    <n v="1"/>
    <n v="514028"/>
    <n v="11682.454545454546"/>
    <n v="4397.3078937882983"/>
    <n v="0.35730357541301416"/>
    <n v="286123"/>
    <n v="6502.795454545455"/>
    <n v="0.19888560721964146"/>
    <n v="276655"/>
    <n v="6287.613636363636"/>
    <n v="0.19230435045539823"/>
    <n v="361825"/>
    <n v="0.25150646691194617"/>
    <n v="1"/>
    <n v="1363452"/>
    <n v="-1438631"/>
    <n v="-75179"/>
    <n v="261074"/>
    <n v="324407.55965021864"/>
    <n v="679149.65498205903"/>
    <n v="1264631.2146322776"/>
    <n v="0"/>
    <n v="46814.559650218638"/>
    <n v="175349.65498205903"/>
    <n v="-1.0161699964991815E-2"/>
    <n v="-9.4792178852369357E-3"/>
    <n v="6.8248207975487966E-4"/>
    <n v="5937696"/>
    <n v="0.80257898130238559"/>
    <n v="267123.0944730076"/>
    <n v="0.18429335506814432"/>
    <n v="0.19445505503313612"/>
    <n v="174.47622107969153"/>
    <n v="0.18288912062860746"/>
    <n v="0.2035363181102085"/>
    <n v="-5049.1866961881287"/>
    <n v="-70129.813303811869"/>
    <n v="1.9404614984676509"/>
    <n v="1.1038503694703392"/>
    <n v="0.7674639637090247"/>
    <n v="148.36611437733833"/>
    <n v="0.26537421192678584"/>
    <n v="2366.6749969962757"/>
    <n v="6502.795454545455"/>
    <n v="53.243878409227449"/>
    <n v="6.9847365038560412"/>
    <n v="6"/>
  </r>
  <r>
    <x v="4"/>
    <s v="HNL"/>
    <s v="Hawaii"/>
    <s v="SFO"/>
    <s v="California"/>
    <s v="HNLSFO"/>
    <s v="777-200"/>
    <n v="363.6875"/>
    <x v="212"/>
    <n v="2399"/>
    <n v="329.375"/>
    <n v="16"/>
    <n v="5270"/>
    <n v="47"/>
    <n v="752"/>
    <n v="1408"/>
    <n v="3110"/>
    <n v="13959781"/>
    <n v="0.90565389242137828"/>
    <n v="5819"/>
    <n v="80.311410905002802"/>
    <n v="1"/>
    <n v="752"/>
    <n v="1"/>
    <n v="1408"/>
    <n v="0.84995900519267564"/>
    <n v="3659"/>
    <n v="83979"/>
    <n v="4.9999761845223212"/>
    <n v="0.16362899076488388"/>
    <n v="337743"/>
    <n v="0.20161059804910472"/>
    <n v="416140"/>
    <n v="0.41475758183557015"/>
    <n v="856092"/>
    <n v="9.04035603305689E-3"/>
    <n v="18660"/>
    <n v="7.5336300275474083E-3"/>
    <n v="15550"/>
    <n v="0.2034288432898369"/>
    <n v="419893"/>
    <n v="1"/>
    <n v="336099"/>
    <n v="21006.1875"/>
    <n v="4184.9470232512567"/>
    <n v="0.26111327346588697"/>
    <n v="122306"/>
    <n v="7644.125"/>
    <n v="9.5018789179732083E-2"/>
    <n v="542667"/>
    <n v="33916.6875"/>
    <n v="0.42159469909732694"/>
    <n v="286105"/>
    <n v="0.222273238257054"/>
    <n v="1"/>
    <n v="2064078"/>
    <n v="2064078"/>
    <n v="776901"/>
    <n v="337743"/>
    <n v="416140"/>
    <n v="1007215.6360128616"/>
    <n v="1761098.6360128615"/>
    <n v="0"/>
    <n v="0"/>
    <n v="151123.63601286162"/>
    <n v="5.5652807160800018E-2"/>
    <n v="5.6329409985070959E-2"/>
    <n v="6.7660282427094154E-4"/>
    <n v="12642730"/>
    <n v="0.90565389242137828"/>
    <n v="171282.27039848198"/>
    <n v="0.1478589098210065"/>
    <n v="9.2206102660206485E-2"/>
    <n v="311.98956356736244"/>
    <n v="0.13004983891928404"/>
    <n v="0.2034288432898369"/>
    <n v="-9445.2272508038513"/>
    <n v="786346.22725080384"/>
    <n v="1.623296084120508"/>
    <n v="1.0682331053277225"/>
    <n v="0.8456433813719445"/>
    <n v="295.55397727272725"/>
    <n v="0.13861152533964316"/>
    <n v="6757.0348208911355"/>
    <n v="7644.125"/>
    <n v="65.619566891106857"/>
    <n v="6.4914611005692597"/>
    <n v="4.9999761845223212"/>
  </r>
  <r>
    <x v="5"/>
    <s v="SFO"/>
    <s v="California"/>
    <s v="OGG"/>
    <s v="Hawaii"/>
    <s v="SFOOGG"/>
    <s v="737-800"/>
    <n v="162.25925925925927"/>
    <x v="93"/>
    <n v="2338"/>
    <n v="131.74074074074073"/>
    <n v="27"/>
    <n v="3557"/>
    <n v="21"/>
    <n v="567"/>
    <n v="1024"/>
    <n v="1967"/>
    <n v="10242778"/>
    <n v="0.81191508787947952"/>
    <n v="4381"/>
    <n v="144.83858108108109"/>
    <n v="1"/>
    <n v="567"/>
    <n v="0.94814814814814818"/>
    <n v="1080"/>
    <n v="0.71945866861741037"/>
    <n v="2734"/>
    <n v="3090"/>
    <n v="4.9993527508090612"/>
    <n v="0.25046777902386641"/>
    <n v="252594"/>
    <n v="0.27804368713986966"/>
    <n v="280404"/>
    <n v="0.43666514954550817"/>
    <n v="440372"/>
    <n v="1.1705630899295877E-2"/>
    <n v="11805"/>
    <n v="7.7997876030378123E-3"/>
    <n v="7866"/>
    <n v="1.5317965788422086E-2"/>
    <n v="15448"/>
    <n v="1"/>
    <n v="533374"/>
    <n v="19754.592592592591"/>
    <n v="3682.5409087749595"/>
    <n v="0.35629430515883725"/>
    <n v="141467"/>
    <n v="5239.5185185185182"/>
    <n v="9.4500081496108224E-2"/>
    <n v="474274"/>
    <n v="17565.703703703704"/>
    <n v="0.31681545273092121"/>
    <n v="347889"/>
    <n v="0.23239016061413328"/>
    <n v="1"/>
    <n v="1008489"/>
    <n v="1008489"/>
    <n v="-488515"/>
    <n v="252594"/>
    <n v="295738.59375"/>
    <n v="612087.97559735645"/>
    <n v="1160420.5693473564"/>
    <n v="0"/>
    <n v="15334.59375"/>
    <n v="171715.97559735645"/>
    <n v="-4.7693604215575114E-2"/>
    <n v="-4.7017244846591727E-2"/>
    <n v="6.7635936898338689E-4"/>
    <n v="8316266"/>
    <n v="0.81191508787947952"/>
    <n v="230043.79645768902"/>
    <n v="9.8458543180375474E-2"/>
    <n v="0.14615214739595059"/>
    <n v="279.17936463311781"/>
    <n v="0.11940948016814278"/>
    <n v="1.5317965788422086E-2"/>
    <n v="-6927.798864716905"/>
    <n v="-481587.2011352831"/>
    <n v="2.0050964485845366"/>
    <n v="1.1685727250000855"/>
    <n v="0.72496407119695516"/>
    <n v="259.63333333333333"/>
    <n v="0.34496062921856363"/>
    <n v="3274.5004574057511"/>
    <n v="5239.5185185185182"/>
    <n v="24.558373697466564"/>
    <n v="5.5302220972729828"/>
    <n v="4.9993527508090612"/>
  </r>
  <r>
    <x v="0"/>
    <s v="HNL"/>
    <s v="Hawaii"/>
    <s v="LAX"/>
    <s v="California"/>
    <s v="HNLLAX"/>
    <s v="777-200"/>
    <n v="363.7"/>
    <x v="232"/>
    <n v="2556"/>
    <n v="299.03333333333336"/>
    <n v="30"/>
    <n v="8971"/>
    <n v="47"/>
    <n v="1410"/>
    <n v="2640"/>
    <n v="4921"/>
    <n v="27888516"/>
    <n v="0.82219778205480709"/>
    <n v="10911"/>
    <n v="160.64707046714173"/>
    <n v="1"/>
    <n v="1410"/>
    <n v="1"/>
    <n v="2640"/>
    <n v="0.71724238449205657"/>
    <n v="6861"/>
    <n v="336681"/>
    <n v="6"/>
    <n v="0.16409856149374574"/>
    <n v="869576"/>
    <n v="0.17352354396249331"/>
    <n v="919520"/>
    <n v="0.27002299254893464"/>
    <n v="1430881"/>
    <n v="6.4992070363540429E-3"/>
    <n v="34440"/>
    <n v="4.6432342952813944E-3"/>
    <n v="24605"/>
    <n v="0.38121246066319087"/>
    <n v="2020086"/>
    <n v="1"/>
    <n v="784195"/>
    <n v="26139.833333333332"/>
    <n v="4881.4771269694393"/>
    <n v="0.31379058806299698"/>
    <n v="237114"/>
    <n v="7903.8"/>
    <n v="9.4879642815842324E-2"/>
    <n v="698719"/>
    <n v="23290.633333333335"/>
    <n v="0.27958791614431255"/>
    <n v="779075"/>
    <n v="0.31174185297684809"/>
    <n v="1"/>
    <n v="5299108"/>
    <n v="-2499103"/>
    <n v="2800005"/>
    <n v="869576"/>
    <n v="919520"/>
    <n v="1994975.5214387318"/>
    <n v="3784071.5214387318"/>
    <n v="0"/>
    <n v="0"/>
    <n v="564094.52143873181"/>
    <n v="0.1003999280564086"/>
    <n v="0.10107415363064225"/>
    <n v="6.7422557423364726E-4"/>
    <n v="22929876"/>
    <n v="0.82219778205480709"/>
    <n v="709096.27466280246"/>
    <n v="0.19001039711112633"/>
    <n v="8.9610469054717715E-2"/>
    <n v="365.51354364061979"/>
    <n v="0.14300216887348191"/>
    <n v="0.38121246066319087"/>
    <n v="-18803.150714624393"/>
    <n v="2818808.1507146242"/>
    <n v="2.0897783153849541"/>
    <n v="1.1802364935017746"/>
    <n v="0.70668827174792748"/>
    <n v="348.30303030303031"/>
    <n v="0.14702002676676904"/>
    <n v="4349.4039322859226"/>
    <n v="7903.8"/>
    <n v="55.842910635802113"/>
    <n v="6.5817634600378998"/>
    <n v="6"/>
  </r>
  <r>
    <x v="0"/>
    <s v="SFO"/>
    <s v="California"/>
    <s v="HNL"/>
    <s v="Hawaii"/>
    <s v="SFOHNL"/>
    <s v="737-Max 9"/>
    <n v="177.65116279069767"/>
    <x v="183"/>
    <n v="2399"/>
    <n v="142.6046511627907"/>
    <n v="43"/>
    <n v="6132"/>
    <n v="16.325581395348838"/>
    <n v="702"/>
    <n v="1500"/>
    <n v="3931"/>
    <n v="18325961"/>
    <n v="0.80272286948553473"/>
    <n v="7639"/>
    <n v="231.50272651006711"/>
    <n v="0.71414038657171919"/>
    <n v="983"/>
    <n v="0.81610446137105552"/>
    <n v="1838"/>
    <n v="0.8158987131589871"/>
    <n v="4818"/>
    <n v="10257"/>
    <n v="5.9996100224237106"/>
    <n v="0.18324166649150708"/>
    <n v="392303"/>
    <n v="0.22944829406255765"/>
    <n v="491227"/>
    <n v="0.53653665155623442"/>
    <n v="1148674"/>
    <n v="1.2849706082240921E-2"/>
    <n v="27510"/>
    <n v="9.1797627638778925E-3"/>
    <n v="19653"/>
    <n v="2.8743919043582037E-2"/>
    <n v="61538"/>
    <n v="1"/>
    <n v="1017989"/>
    <n v="23674.162790697676"/>
    <n v="4397.3089014816933"/>
    <n v="0.39708827391117452"/>
    <n v="281190"/>
    <n v="6539.3023255813951"/>
    <n v="0.10968414368041617"/>
    <n v="547892"/>
    <n v="12741.674418604651"/>
    <n v="0.21371693463263478"/>
    <n v="716563"/>
    <n v="0.27951064777577456"/>
    <n v="1"/>
    <n v="2140905"/>
    <n v="-2563634"/>
    <n v="-422729"/>
    <n v="549335.96723646729"/>
    <n v="601916.81733333331"/>
    <n v="1407863.477995421"/>
    <n v="2559116.2625652216"/>
    <n v="157032.96723646729"/>
    <n v="110689.81733333331"/>
    <n v="259189.47799542104"/>
    <n v="-2.3067221413381814E-2"/>
    <n v="-2.2398564880279487E-2"/>
    <n v="6.6865653310232628E-4"/>
    <n v="14710668"/>
    <n v="0.80272286948553473"/>
    <n v="511025.12540769763"/>
    <n v="0.11682361432505504"/>
    <n v="0.13989083573843686"/>
    <n v="339.10094585779518"/>
    <n v="0.14135095700616723"/>
    <n v="2.8743919043582037E-2"/>
    <n v="-12253.77354802841"/>
    <n v="-410475.22645197157"/>
    <n v="1.5001590959180966"/>
    <n v="1.0046295092331869"/>
    <n v="0.89618816329221962"/>
    <n v="267.26169749727967"/>
    <n v="0.3347009792587714"/>
    <n v="2366.6762299500365"/>
    <n v="6539.3023255813951"/>
    <n v="26.487808988000598"/>
    <n v="7.6912915851272015"/>
    <n v="5.9996100224237106"/>
  </r>
  <r>
    <x v="4"/>
    <s v="OGG"/>
    <s v="Hawaii"/>
    <s v="SEA"/>
    <s v="Washington"/>
    <s v="OGGSEA"/>
    <s v="A321"/>
    <n v="185.91666666666666"/>
    <x v="155"/>
    <n v="2640"/>
    <n v="171.25"/>
    <n v="12"/>
    <n v="2055"/>
    <n v="24"/>
    <n v="288"/>
    <n v="426"/>
    <n v="1341"/>
    <n v="5889840"/>
    <n v="0.92111160914388168"/>
    <n v="2231"/>
    <n v="64.44840067340067"/>
    <n v="1"/>
    <n v="288"/>
    <n v="0.78743068391866911"/>
    <n v="541"/>
    <n v="0.9558089807555239"/>
    <n v="1403"/>
    <n v="123"/>
    <n v="4.9837398373983737"/>
    <n v="0.2337346940186541"/>
    <n v="135223"/>
    <n v="0.21122599959898503"/>
    <n v="122201"/>
    <n v="0.53312867741110259"/>
    <n v="308432"/>
    <n v="1.3897243367696169E-2"/>
    <n v="8040"/>
    <n v="6.9538072224181206E-3"/>
    <n v="4023"/>
    <n v="1.059578381143999E-3"/>
    <n v="613"/>
    <n v="1"/>
    <n v="248176"/>
    <n v="20681.333333333332"/>
    <n v="3850.7704986762833"/>
    <n v="0.34688146883984744"/>
    <n v="71419"/>
    <n v="5951.583333333333"/>
    <n v="9.9824026590295045E-2"/>
    <n v="240343"/>
    <n v="20028.583333333332"/>
    <n v="0.33593309935439142"/>
    <n v="155511"/>
    <n v="0.2173614052154661"/>
    <n v="1"/>
    <n v="578532"/>
    <n v="578532"/>
    <n v="-136917"/>
    <n v="135223"/>
    <n v="155189.53286384977"/>
    <n v="322692.09246830724"/>
    <n v="613104.62533215701"/>
    <n v="0"/>
    <n v="32988.532863849774"/>
    <n v="14260.092468307237"/>
    <n v="-2.3246302106678621E-2"/>
    <n v="-2.2577797453861834E-2"/>
    <n v="6.6850465281678706E-4"/>
    <n v="5425200"/>
    <n v="0.92111160914388168"/>
    <n v="49495.739172749338"/>
    <n v="9.822541868709507E-2"/>
    <n v="0.12147172079377369"/>
    <n v="281.2257907542579"/>
    <n v="0.1065249207402492"/>
    <n v="1.059578381143999E-3"/>
    <n v="-3937.3854443464174"/>
    <n v="-132979.61455565359"/>
    <n v="1.8520228644743542"/>
    <n v="0.89097549543443411"/>
    <n v="0.86714160513282768"/>
    <n v="225.87985212569316"/>
    <n v="0.26880276285495014"/>
    <n v="3729.2314082076991"/>
    <n v="5951.583333333333"/>
    <n v="31.885973562229072"/>
    <n v="5.87007299270073"/>
    <n v="4.9837398373983737"/>
  </r>
  <r>
    <x v="4"/>
    <s v="ANC"/>
    <s v="Alaska"/>
    <s v="SEA"/>
    <s v="Washington"/>
    <s v="ANCSEA"/>
    <s v="E175"/>
    <n v="73.625"/>
    <x v="203"/>
    <n v="1448"/>
    <n v="68.375"/>
    <n v="16"/>
    <n v="1094"/>
    <n v="9"/>
    <n v="144"/>
    <n v="259"/>
    <n v="691"/>
    <n v="1705744"/>
    <n v="0.92869269949066213"/>
    <n v="1178"/>
    <n v="53.178665926542692"/>
    <n v="0.92903225806451617"/>
    <n v="155"/>
    <n v="0.92831541218637992"/>
    <n v="279"/>
    <n v="0.92876344086021501"/>
    <n v="744"/>
    <n v="1633"/>
    <n v="4.9987752602571955"/>
    <n v="0.2217895599111987"/>
    <n v="56046"/>
    <n v="0.22937566037063858"/>
    <n v="57963"/>
    <n v="0.4892183981733208"/>
    <n v="123625"/>
    <n v="1.6383127752780977E-2"/>
    <n v="4140"/>
    <n v="1.0929999722990594E-2"/>
    <n v="2762"/>
    <n v="3.2303254069070315E-2"/>
    <n v="8163"/>
    <n v="1"/>
    <n v="85384"/>
    <n v="5336.5"/>
    <n v="1605.6062804949547"/>
    <n v="0.31250663377534105"/>
    <n v="42037"/>
    <n v="2627.3125"/>
    <n v="0.15385600772994953"/>
    <n v="97495"/>
    <n v="6093.4375"/>
    <n v="0.35683306310230106"/>
    <n v="48307"/>
    <n v="0.17680429539240841"/>
    <n v="1"/>
    <n v="252699"/>
    <n v="252699"/>
    <n v="-20524"/>
    <n v="60327.291666666664"/>
    <n v="62438.907335907337"/>
    <n v="133107.09117221419"/>
    <n v="255873.29017478818"/>
    <n v="4281.2916666666642"/>
    <n v="4475.9073359073373"/>
    <n v="9482.09117221419"/>
    <n v="-1.2032286204729431E-2"/>
    <n v="-1.1363982147424078E-2"/>
    <n v="6.6830405730535294E-4"/>
    <n v="1584112"/>
    <n v="0.92869269949066213"/>
    <n v="18776.073126142612"/>
    <n v="0.14814591169601066"/>
    <n v="0.16017819790074009"/>
    <n v="223.52468007312615"/>
    <n v="0.15436787297867827"/>
    <n v="3.2303254069070315E-2"/>
    <n v="-1139.955635924262"/>
    <n v="-19384.044364075737"/>
    <n v="1.79246067481926"/>
    <n v="1.0298722685586519"/>
    <n v="0.82370192536982656"/>
    <n v="207.75268817204301"/>
    <n v="0.19116419138975618"/>
    <n v="1833.347984597297"/>
    <n v="2627.3125"/>
    <n v="20.572159548176245"/>
    <n v="6.3089579524680071"/>
    <n v="4.9987752602571955"/>
  </r>
  <r>
    <x v="5"/>
    <s v="LAX"/>
    <s v="California"/>
    <s v="HNL"/>
    <s v="Hawaii"/>
    <s v="LAXHNL"/>
    <s v="737-800"/>
    <n v="162.30000000000001"/>
    <x v="121"/>
    <n v="2556"/>
    <n v="142.69999999999999"/>
    <n v="20"/>
    <n v="2854"/>
    <n v="20.5"/>
    <n v="410"/>
    <n v="662"/>
    <n v="1783"/>
    <n v="8296776"/>
    <n v="0.87923598274799752"/>
    <n v="3246"/>
    <n v="111.76753819036426"/>
    <n v="1"/>
    <n v="410"/>
    <n v="0.8487179487179487"/>
    <n v="780"/>
    <n v="0.86721789883268485"/>
    <n v="2056"/>
    <n v="10574"/>
    <n v="4.9998108568186117"/>
    <n v="0.20044635363496338"/>
    <n v="189869"/>
    <n v="0.21062866396897906"/>
    <n v="199514"/>
    <n v="0.51805736932173885"/>
    <n v="490720"/>
    <n v="1.1290804460580365E-2"/>
    <n v="10695"/>
    <n v="3.7636014868601218E-3"/>
    <n v="3565"/>
    <n v="5.5813207126878241E-2"/>
    <n v="52868"/>
    <n v="1"/>
    <n v="411588"/>
    <n v="20579.400000000001"/>
    <n v="3682.5361519458065"/>
    <n v="0.35846461887637748"/>
    <n v="102171"/>
    <n v="5108.55"/>
    <n v="8.898385904161045E-2"/>
    <n v="365983"/>
    <n v="18299.150000000001"/>
    <n v="0.31874582497602766"/>
    <n v="268455"/>
    <n v="0.23380569710598442"/>
    <n v="1"/>
    <n v="947231"/>
    <n v="947231"/>
    <n v="-200966"/>
    <n v="189869"/>
    <n v="235076.91842900304"/>
    <n v="565855.47952888394"/>
    <n v="990801.39795788703"/>
    <n v="0"/>
    <n v="35562.918429003039"/>
    <n v="75135.479528883938"/>
    <n v="-2.4222179796103933E-2"/>
    <n v="-2.3555062846352084E-2"/>
    <n v="6.6711694975184893E-4"/>
    <n v="7294824"/>
    <n v="0.87923598274799752"/>
    <n v="122841.72950245265"/>
    <n v="0.11416856378911519"/>
    <n v="0.13839074358521913"/>
    <n v="313.37175893482834"/>
    <n v="0.12260240959891562"/>
    <n v="5.5813207126878241E-2"/>
    <n v="-5534.9198978943487"/>
    <n v="-195431.08010210565"/>
    <n v="1.7079895942334686"/>
    <n v="0.94339547145661895"/>
    <n v="0.88028978532495872"/>
    <n v="255.78717948717949"/>
    <n v="0.28341027690183279"/>
    <n v="3274.5017553902985"/>
    <n v="5108.55"/>
    <n v="25.535142369683598"/>
    <n v="4.9964961457603367"/>
    <n v="4.9998108568186117"/>
  </r>
  <r>
    <x v="2"/>
    <s v="SEA"/>
    <s v="Washington"/>
    <s v="YVR"/>
    <s v="British Columbia"/>
    <s v="SEAYVR"/>
    <s v="E175"/>
    <n v="72.773972602739732"/>
    <x v="206"/>
    <n v="127"/>
    <n v="62.013698630136986"/>
    <n v="146"/>
    <n v="9054"/>
    <n v="9.9657534246575334"/>
    <n v="1455"/>
    <n v="2619"/>
    <n v="4980"/>
    <n v="1349375"/>
    <n v="0.85214117647058829"/>
    <n v="10625"/>
    <n v="102.02658215783455"/>
    <n v="1"/>
    <n v="1455"/>
    <n v="1"/>
    <n v="2619"/>
    <n v="0.76018928407876663"/>
    <n v="6551"/>
    <n v="0"/>
    <e v="#DIV/0!"/>
    <n v="0.25853383027176574"/>
    <n v="256797"/>
    <n v="0.26770745870759766"/>
    <n v="265909"/>
    <n v="0.41861022348134769"/>
    <n v="415798"/>
    <n v="3.5095773405739758E-2"/>
    <n v="34860"/>
    <n v="2.0052714133549185E-2"/>
    <n v="19918"/>
    <n v="0"/>
    <n v="0"/>
    <n v="1"/>
    <n v="254680"/>
    <n v="1744.3835616438357"/>
    <n v="2496.21220875567"/>
    <n v="0.24921203865976607"/>
    <n v="475485"/>
    <n v="3256.7465753424658"/>
    <n v="0.46527637114079973"/>
    <n v="141211"/>
    <n v="967.19863013698625"/>
    <n v="0.1381792099543907"/>
    <n v="150565"/>
    <n v="0.1473323802450435"/>
    <n v="1"/>
    <n v="993282"/>
    <n v="-1021941"/>
    <n v="-28659"/>
    <n v="256797"/>
    <n v="265909"/>
    <n v="546966.40522088355"/>
    <n v="1069672.4052208834"/>
    <n v="0"/>
    <n v="0"/>
    <n v="131168.40522088355"/>
    <n v="-2.1238721630384438E-2"/>
    <n v="-2.0572921734588519E-2"/>
    <n v="6.6579989579591825E-4"/>
    <n v="1149858"/>
    <n v="0.85214117647058829"/>
    <n v="172348.79854208068"/>
    <n v="0.73610523390458549"/>
    <n v="0.75734395553496991"/>
    <n v="109.70642809807819"/>
    <n v="0.8638301425045527"/>
    <n v="0"/>
    <n v="-898.4137343896133"/>
    <n v="-27760.586265610385"/>
    <n v="1.9981117019663934"/>
    <n v="1.1494507000518388"/>
    <n v="0.71856756070876693"/>
    <n v="101.5307369224895"/>
    <n v="0.15158333685700537"/>
    <n v="1384.0608693678219"/>
    <n v="3256.7465753424658"/>
    <n v="88.741578993536336"/>
    <n v="6.050143582946764"/>
    <e v="#DIV/0!"/>
  </r>
  <r>
    <x v="4"/>
    <s v="OGG"/>
    <s v="Hawaii"/>
    <s v="SFO"/>
    <s v="California"/>
    <s v="OGGSFO"/>
    <s v="777-200"/>
    <n v="351.53333333333336"/>
    <x v="130"/>
    <n v="2338"/>
    <n v="315.06666666666666"/>
    <n v="15"/>
    <n v="4726"/>
    <n v="45.466666666666669"/>
    <n v="682"/>
    <n v="1276"/>
    <n v="2769"/>
    <n v="12328274"/>
    <n v="0.89626398634553384"/>
    <n v="5273"/>
    <n v="70.153038548752846"/>
    <n v="1"/>
    <n v="682"/>
    <n v="1"/>
    <n v="1276"/>
    <n v="0.83504221954161639"/>
    <n v="3316"/>
    <n v="4251"/>
    <n v="4.999529522465302"/>
    <n v="0.23434275381984107"/>
    <n v="297051"/>
    <n v="0.23805530486150117"/>
    <n v="301757"/>
    <n v="0.4911832829490877"/>
    <n v="622620"/>
    <n v="1.3099640893915392E-2"/>
    <n v="16605"/>
    <n v="6.5525815877664102E-3"/>
    <n v="8306"/>
    <n v="1.6766435887888217E-2"/>
    <n v="21253"/>
    <n v="0.99999999999999989"/>
    <n v="293587"/>
    <n v="19572.466666666667"/>
    <n v="4184.9505890749369"/>
    <n v="0.26018681815361983"/>
    <n v="110840"/>
    <n v="7389.333333333333"/>
    <n v="9.8230190451713537E-2"/>
    <n v="474027"/>
    <n v="31601.8"/>
    <n v="0.42009890372838699"/>
    <n v="249916"/>
    <n v="0.22148408766627967"/>
    <n v="1"/>
    <n v="1267592"/>
    <n v="1267592"/>
    <n v="139222"/>
    <n v="297051"/>
    <n v="301757"/>
    <n v="745614.99458288192"/>
    <n v="1344422.9945828819"/>
    <n v="0"/>
    <n v="0"/>
    <n v="122994.99458288192"/>
    <n v="1.1292902802127856E-2"/>
    <n v="1.1958013449857252E-2"/>
    <n v="6.6511064772939617E-4"/>
    <n v="11049388"/>
    <n v="0.89626398634553384"/>
    <n v="144254.64092255617"/>
    <n v="0.10281990812339181"/>
    <n v="9.1527005321263954E-2"/>
    <n v="263.7196360558612"/>
    <n v="0.11279710695289187"/>
    <n v="1.6766435887888217E-2"/>
    <n v="-8199.6663055254612"/>
    <n v="147421.66630552546"/>
    <n v="1.8806972867112892"/>
    <n v="1.0211250561717251"/>
    <n v="0.81073850385638702"/>
    <n v="236.48667711598745"/>
    <n v="0.19715807610019628"/>
    <n v="6757.0416022760719"/>
    <n v="7389.333333333333"/>
    <n v="67.367003593374889"/>
    <n v="5.2710537452391026"/>
    <n v="4.999529522465302"/>
  </r>
  <r>
    <x v="4"/>
    <s v="HNL"/>
    <s v="Hawaii"/>
    <s v="SFO"/>
    <s v="California"/>
    <s v="HNLSFO"/>
    <s v="A330-200"/>
    <n v="269.3125"/>
    <x v="221"/>
    <n v="2399"/>
    <n v="242.875"/>
    <n v="16"/>
    <n v="3886"/>
    <n v="34.875"/>
    <n v="558"/>
    <n v="1039"/>
    <n v="2290"/>
    <n v="10337291"/>
    <n v="0.90183337201206781"/>
    <n v="4309"/>
    <n v="77.80167931422146"/>
    <n v="1"/>
    <n v="558"/>
    <n v="1"/>
    <n v="1039"/>
    <n v="0.84408403980833024"/>
    <n v="2713"/>
    <n v="190696"/>
    <n v="4.9999895121030331"/>
    <n v="0.12864884162628906"/>
    <n v="280354"/>
    <n v="0.15163872928787792"/>
    <n v="330454"/>
    <n v="0.27272339310551164"/>
    <n v="594324"/>
    <n v="6.3050111071902368E-3"/>
    <n v="13740"/>
    <n v="3.152046673601873E-3"/>
    <n v="6869"/>
    <n v="0.43753197819952927"/>
    <n v="953478"/>
    <n v="1"/>
    <n v="322957"/>
    <n v="20184.8125"/>
    <n v="4151.0286519093979"/>
    <n v="0.25244308331105597"/>
    <n v="112775"/>
    <n v="7048.4375"/>
    <n v="8.8151886227591722E-2"/>
    <n v="575188"/>
    <n v="35949.25"/>
    <n v="0.44960236874729348"/>
    <n v="268406"/>
    <n v="0.20980266171405881"/>
    <n v="1"/>
    <n v="2179219"/>
    <n v="2179219"/>
    <n v="899893"/>
    <n v="280354"/>
    <n v="330454"/>
    <n v="704105.24541484716"/>
    <n v="1314913.245414847"/>
    <n v="0"/>
    <n v="0"/>
    <n v="109781.24541484716"/>
    <n v="8.7053078025954772E-2"/>
    <n v="8.7716823279757522E-2"/>
    <n v="6.6374525380274996E-4"/>
    <n v="9322514"/>
    <n v="0.90183337201206781"/>
    <n v="133424.7151312402"/>
    <n v="0.21081142051626486"/>
    <n v="0.12375834249031008"/>
    <n v="315.42485846628927"/>
    <n v="0.1314818084478071"/>
    <n v="0.43753197819952927"/>
    <n v="-6861.3278384279474"/>
    <n v="906754.32783842797"/>
    <n v="1.7968640077702578"/>
    <n v="1.1374651966846554"/>
    <n v="0.78345873361918139"/>
    <n v="318.05004812319538"/>
    <n v="0.12316614346699437"/>
    <n v="7393.0023756551582"/>
    <n v="7048.4375"/>
    <n v="49.947508000507561"/>
    <n v="5.3033968090581576"/>
    <n v="4.9999895121030331"/>
  </r>
  <r>
    <x v="2"/>
    <s v="LAX"/>
    <s v="California"/>
    <s v="SFO"/>
    <s v="California"/>
    <s v="LAXSFO"/>
    <s v="737-700"/>
    <n v="143"/>
    <x v="214"/>
    <n v="337"/>
    <n v="131.9047619047619"/>
    <n v="42"/>
    <n v="5540"/>
    <n v="15.214285714285714"/>
    <n v="639"/>
    <n v="1302"/>
    <n v="3599"/>
    <n v="2024022"/>
    <n v="0.92241092241092237"/>
    <n v="6006"/>
    <n v="56.134037519013013"/>
    <n v="0.89495798319327735"/>
    <n v="714"/>
    <n v="1"/>
    <n v="1302"/>
    <n v="0.90200501253132837"/>
    <n v="3990"/>
    <n v="5931"/>
    <n v="5.9993255774742877"/>
    <n v="0.16677172825654588"/>
    <n v="126196"/>
    <n v="0.20911220974257927"/>
    <n v="158235"/>
    <n v="0.50574138461924756"/>
    <n v="382694"/>
    <n v="3.330254169755742E-2"/>
    <n v="25200"/>
    <n v="3.8049475418891789E-2"/>
    <n v="28792"/>
    <n v="4.7022660265178096E-2"/>
    <n v="35582"/>
    <n v="1"/>
    <n v="233408"/>
    <n v="5557.333333333333"/>
    <n v="4158.0476002807209"/>
    <n v="0.29915818183682469"/>
    <n v="246394"/>
    <n v="5866.5238095238092"/>
    <n v="0.31580229064771809"/>
    <n v="126179"/>
    <n v="3004.2619047619046"/>
    <n v="0.1617231638418079"/>
    <n v="174235"/>
    <n v="0.22331636367364935"/>
    <n v="1"/>
    <n v="756699"/>
    <n v="-780216"/>
    <n v="-23517"/>
    <n v="141007.73708920187"/>
    <n v="158235"/>
    <n v="424270.36954709637"/>
    <n v="723513.10663629824"/>
    <n v="14811.737089201866"/>
    <n v="0"/>
    <n v="41576.369547096372"/>
    <n v="-1.1618944853366219E-2"/>
    <n v="-1.0955625004307804E-2"/>
    <n v="6.6331984905841461E-4"/>
    <n v="1866980"/>
    <n v="0.92241092241092237"/>
    <n v="60657.133935018093"/>
    <n v="0.37385907860685308"/>
    <n v="0.38547802346021931"/>
    <n v="130.16552346570398"/>
    <n v="0.38624784411188123"/>
    <n v="4.7022660265178096E-2"/>
    <n v="-1342.5739675309105"/>
    <n v="-22174.426032469091"/>
    <n v="1.5912026364227534"/>
    <n v="1.0941318972238845"/>
    <n v="0.86348911965129227"/>
    <n v="121.53225806451613"/>
    <n v="0.23025668066166335"/>
    <n v="2247.8162194775718"/>
    <n v="5866.5238095238092"/>
    <n v="98.692348615108273"/>
    <n v="9.7458483754512635"/>
    <n v="5.9993255774742877"/>
  </r>
  <r>
    <x v="1"/>
    <s v="SEA"/>
    <s v="Washington"/>
    <s v="SFO"/>
    <s v="California"/>
    <s v="SEASFO"/>
    <s v="737-800"/>
    <n v="163.53846153846155"/>
    <x v="195"/>
    <n v="679"/>
    <n v="132.16923076923078"/>
    <n v="65"/>
    <n v="8591"/>
    <n v="21.092307692307692"/>
    <n v="1371"/>
    <n v="2610"/>
    <n v="4611"/>
    <n v="7217770"/>
    <n v="0.80818438381937907"/>
    <n v="10630"/>
    <n v="138.80921985815604"/>
    <n v="1.0007299270072993"/>
    <n v="1370"/>
    <n v="1"/>
    <n v="2610"/>
    <n v="0.69338345864661655"/>
    <n v="6650"/>
    <n v="16824"/>
    <n v="6"/>
    <n v="0.21694098246281673"/>
    <n v="376244"/>
    <n v="0.2789245321639956"/>
    <n v="483743"/>
    <n v="0.40605426349884538"/>
    <n v="704226"/>
    <n v="1.8606769819784756E-2"/>
    <n v="32270"/>
    <n v="2.1269492566229318E-2"/>
    <n v="36888"/>
    <n v="5.8203959488328245E-2"/>
    <n v="100944"/>
    <n v="1"/>
    <n v="577176"/>
    <n v="8879.6307692307691"/>
    <n v="4158.0523295916119"/>
    <n v="0.33895044317322953"/>
    <n v="382791"/>
    <n v="5889.0923076923073"/>
    <n v="0.22479655961565226"/>
    <n v="312017"/>
    <n v="4800.2615384615383"/>
    <n v="0.18323405759695754"/>
    <n v="430849"/>
    <n v="0.25301893961416061"/>
    <n v="1"/>
    <n v="1734315"/>
    <n v="-1702833"/>
    <n v="31482"/>
    <n v="375969.56965718453"/>
    <n v="483743"/>
    <n v="1015637.1502927782"/>
    <n v="1875349.7199499626"/>
    <n v="-274.43034281546716"/>
    <n v="0"/>
    <n v="311411.15029277815"/>
    <n v="4.361734995711972E-3"/>
    <n v="5.0249202687895249E-3"/>
    <n v="6.6318527307755292E-4"/>
    <n v="5833289"/>
    <n v="0.80818438381937907"/>
    <n v="387666.56605750206"/>
    <n v="0.24028404895140743"/>
    <n v="0.23592231395569546"/>
    <n v="190.12582935630311"/>
    <n v="0.28000858520810473"/>
    <n v="5.8203959488328245E-2"/>
    <n v="-4786.7187684609644"/>
    <n v="36268.718768460967"/>
    <n v="1.8663211999974934"/>
    <n v="1.2595388272970722"/>
    <n v="0.71966069424933476"/>
    <n v="185.34214559386973"/>
    <n v="0.24842603563943114"/>
    <n v="2247.8117830994115"/>
    <n v="5889.0923076923073"/>
    <n v="61.890701559873484"/>
    <n v="8.0500523803980908"/>
    <n v="6"/>
  </r>
  <r>
    <x v="0"/>
    <s v="LAX"/>
    <s v="California"/>
    <s v="HNL"/>
    <s v="Hawaii"/>
    <s v="LAXHNL"/>
    <s v="777-200"/>
    <n v="363.7"/>
    <x v="233"/>
    <n v="2556"/>
    <n v="299.03333333333336"/>
    <n v="30"/>
    <n v="8971"/>
    <n v="47"/>
    <n v="1410"/>
    <n v="2640"/>
    <n v="4921"/>
    <n v="27888516"/>
    <n v="0.82219778205480709"/>
    <n v="10911"/>
    <n v="171.95005875440657"/>
    <n v="1"/>
    <n v="1410"/>
    <n v="1"/>
    <n v="2640"/>
    <n v="0.71724238449205657"/>
    <n v="6861"/>
    <n v="336681"/>
    <n v="6"/>
    <n v="0.14381579831429425"/>
    <n v="729903"/>
    <n v="0.16787957589586983"/>
    <n v="852033"/>
    <n v="0.27573605545170765"/>
    <n v="1399433"/>
    <n v="6.7858552354823779E-3"/>
    <n v="34440"/>
    <n v="7.7568393992587178E-3"/>
    <n v="39368"/>
    <n v="0.39802587570338721"/>
    <n v="2020086"/>
    <n v="1"/>
    <n v="839371"/>
    <n v="27979.033333333333"/>
    <n v="4881.4813212646804"/>
    <n v="0.31576003214137388"/>
    <n v="237114"/>
    <n v="7903.8"/>
    <n v="8.9199083910654203E-2"/>
    <n v="747880"/>
    <n v="24929.333333333332"/>
    <n v="0.28134235378383421"/>
    <n v="833891"/>
    <n v="0.31369853016413768"/>
    <n v="1"/>
    <n v="5075263"/>
    <n v="-2658256"/>
    <n v="2417007"/>
    <n v="729903"/>
    <n v="852033"/>
    <n v="1951129.8136557611"/>
    <n v="3533065.8136557611"/>
    <n v="0"/>
    <n v="0"/>
    <n v="551696.81365576107"/>
    <n v="8.6666748420747813E-2"/>
    <n v="8.7326155819424933E-2"/>
    <n v="6.5940739867711984E-4"/>
    <n v="22929876"/>
    <n v="0.82219778205480709"/>
    <n v="660689.2631813623"/>
    <n v="0.18198397505267042"/>
    <n v="9.5317226631922616E-2"/>
    <n v="340.56147586668152"/>
    <n v="0.133240014032348"/>
    <n v="0.39802587570338721"/>
    <n v="-18389.893788525369"/>
    <n v="2435396.8937885254"/>
    <n v="1.89450109393198"/>
    <n v="1.1811398254383381"/>
    <n v="0.74647198927251068"/>
    <n v="322.73977272727274"/>
    <n v="0.16430498281566885"/>
    <n v="4349.4024103137099"/>
    <n v="7903.8"/>
    <n v="52.172125237904872"/>
    <n v="8.2273993980604168"/>
    <n v="6"/>
  </r>
  <r>
    <x v="5"/>
    <s v="SEA"/>
    <s v="Washington"/>
    <s v="HNL"/>
    <s v="Hawaii"/>
    <s v="SEAHNL"/>
    <s v="757-300"/>
    <n v="234"/>
    <x v="220"/>
    <n v="2677"/>
    <n v="211.1875"/>
    <n v="16"/>
    <n v="3379"/>
    <n v="30"/>
    <n v="480"/>
    <n v="806"/>
    <n v="2093"/>
    <n v="10022688"/>
    <n v="0.90251068376068377"/>
    <n v="3744"/>
    <n v="97.98256070640177"/>
    <n v="1"/>
    <n v="480"/>
    <n v="0.88377192982456143"/>
    <n v="912"/>
    <n v="0.88988095238095233"/>
    <n v="2352"/>
    <n v="16312"/>
    <n v="5"/>
    <n v="0.22124150698020065"/>
    <n v="266750"/>
    <n v="0.2131250331758586"/>
    <n v="256964"/>
    <n v="0.47716173894580394"/>
    <n v="575312"/>
    <n v="1.0413072615319284E-2"/>
    <n v="12555"/>
    <n v="1.0413072615319284E-2"/>
    <n v="12555"/>
    <n v="6.7645575667498278E-2"/>
    <n v="81560"/>
    <n v="1"/>
    <n v="376692"/>
    <n v="23543.25"/>
    <n v="3844.4800511871958"/>
    <n v="0.3360950757947519"/>
    <n v="99890"/>
    <n v="6243.125"/>
    <n v="8.9124635301885274E-2"/>
    <n v="409347"/>
    <n v="25584.1875"/>
    <n v="0.36523077472140186"/>
    <n v="234861"/>
    <n v="0.20954951418196094"/>
    <n v="1"/>
    <n v="1205696"/>
    <n v="1205696"/>
    <n v="84906"/>
    <n v="266750"/>
    <n v="290758.27295285359"/>
    <n v="646504.45484949835"/>
    <n v="1204012.727802352"/>
    <n v="0"/>
    <n v="33794.272952853586"/>
    <n v="71192.454849498346"/>
    <n v="8.471380132754806E-3"/>
    <n v="9.1260618396628735E-3"/>
    <n v="6.5468170690806751E-4"/>
    <n v="9045583"/>
    <n v="0.90251068376068377"/>
    <n v="121429.31044687773"/>
    <n v="0.12029667091303251"/>
    <n v="0.11182529078027771"/>
    <n v="332.68304232021308"/>
    <n v="0.12427457688465188"/>
    <n v="6.7645575667498278E-2"/>
    <n v="-6561.6704876469958"/>
    <n v="91467.670487647003"/>
    <n v="1.8931763215792896"/>
    <n v="0.95985430927499726"/>
    <n v="0.83328581444861549"/>
    <n v="281.75877192982455"/>
    <n v="0.19479288311481502"/>
    <n v="4177.7536435956299"/>
    <n v="6243.125"/>
    <n v="34.485728640272519"/>
    <n v="7.431192660550459"/>
    <n v="5"/>
  </r>
  <r>
    <x v="2"/>
    <s v="LAX"/>
    <s v="California"/>
    <s v="SEA"/>
    <s v="Washington"/>
    <s v="LAXSEA"/>
    <s v="737-Max 9"/>
    <n v="176.25"/>
    <x v="119"/>
    <n v="954"/>
    <n v="141.45454545454547"/>
    <n v="44"/>
    <n v="6224"/>
    <n v="22.75"/>
    <n v="1001"/>
    <n v="1802"/>
    <n v="3422"/>
    <n v="7398270"/>
    <n v="0.80257898130238559"/>
    <n v="7755"/>
    <n v="121.03730641592919"/>
    <n v="1"/>
    <n v="1001"/>
    <n v="0.963121325494388"/>
    <n v="1871"/>
    <n v="0.70065520065520071"/>
    <n v="4884"/>
    <n v="46252"/>
    <n v="6"/>
    <n v="0.21514318549447542"/>
    <n v="298594"/>
    <n v="0.20896255813702144"/>
    <n v="290016"/>
    <n v="0.33895675794464236"/>
    <n v="470433"/>
    <n v="1.7262237145008411E-2"/>
    <n v="23958"/>
    <n v="1.9722095130360225E-2"/>
    <n v="27372"/>
    <n v="0.19995316614849212"/>
    <n v="277512"/>
    <n v="1"/>
    <n v="532239"/>
    <n v="12096.34090909091"/>
    <n v="4397.3136527925435"/>
    <n v="0.35975220688629633"/>
    <n v="286123"/>
    <n v="6502.795454545455"/>
    <n v="0.19339691509064119"/>
    <n v="286456"/>
    <n v="6510.363636363636"/>
    <n v="0.19362199721520015"/>
    <n v="374642"/>
    <n v="0.25322888080786232"/>
    <n v="1"/>
    <n v="1387885"/>
    <n v="-1479460"/>
    <n v="-91575"/>
    <n v="298594"/>
    <n v="301120.9411764706"/>
    <n v="671418.69433080067"/>
    <n v="1271133.6355072712"/>
    <n v="0"/>
    <n v="11104.941176470602"/>
    <n v="200985.69433080067"/>
    <n v="-1.2377893750836344E-2"/>
    <n v="-1.1726357416521112E-2"/>
    <n v="6.5153633431523118E-4"/>
    <n v="5937696"/>
    <n v="0.80257898130238559"/>
    <n v="273133.20420951163"/>
    <n v="0.18759588390258805"/>
    <n v="0.19997377765342439"/>
    <n v="178.40183161953726"/>
    <n v="0.18700401637268058"/>
    <n v="0.19995316614849212"/>
    <n v="-4820.2417160743471"/>
    <n v="-86754.75828392565"/>
    <n v="2.1845963596544076"/>
    <n v="1.1351999863507358"/>
    <n v="0.70541766370264358"/>
    <n v="155.00587920897917"/>
    <n v="0.26993735071709835"/>
    <n v="2366.6752713054493"/>
    <n v="6502.795454545455"/>
    <n v="51.422162177106138"/>
    <n v="8.2471079691516707"/>
    <n v="6"/>
  </r>
  <r>
    <x v="0"/>
    <s v="OGG"/>
    <s v="Hawaii"/>
    <s v="SEA"/>
    <s v="Washington"/>
    <s v="OGGSEA"/>
    <s v="A321"/>
    <n v="192.36363636363637"/>
    <x v="155"/>
    <n v="2640"/>
    <n v="164.86363636363637"/>
    <n v="22"/>
    <n v="3627"/>
    <n v="25"/>
    <n v="550"/>
    <n v="758"/>
    <n v="2319"/>
    <n v="11172480"/>
    <n v="0.85704158790170137"/>
    <n v="4232"/>
    <n v="123.29259259259258"/>
    <n v="1"/>
    <n v="550"/>
    <n v="0.73307543520309482"/>
    <n v="1034"/>
    <n v="0.87575528700906347"/>
    <n v="2648"/>
    <n v="6477"/>
    <n v="5.9995368226030568"/>
    <n v="0.21646111921140293"/>
    <n v="235753"/>
    <n v="0.19761478031886176"/>
    <n v="215227"/>
    <n v="0.52894619896357076"/>
    <n v="576088"/>
    <n v="1.4911066141229098E-2"/>
    <n v="16240"/>
    <n v="6.3877024103775144E-3"/>
    <n v="6957"/>
    <n v="3.5679132954557977E-2"/>
    <n v="38859"/>
    <n v="1"/>
    <n v="557160"/>
    <n v="25325.454545454544"/>
    <n v="4519.0062783502062"/>
    <n v="0.39476760746002798"/>
    <n v="152979"/>
    <n v="6953.590909090909"/>
    <n v="0.10839104354517126"/>
    <n v="320936"/>
    <n v="14588"/>
    <n v="0.22739453095662204"/>
    <n v="380287"/>
    <n v="0.26944681803817871"/>
    <n v="1"/>
    <n v="1089124"/>
    <n v="-1411362"/>
    <n v="-322238"/>
    <n v="235753"/>
    <n v="293594.61477572558"/>
    <n v="657818.4665804226"/>
    <n v="1187166.0813561482"/>
    <n v="0"/>
    <n v="78367.614775725582"/>
    <n v="81730.466580422595"/>
    <n v="-2.8842119207194823E-2"/>
    <n v="-2.81907700424446E-2"/>
    <n v="6.5134916475022286E-4"/>
    <n v="9575280"/>
    <n v="0.85704158790170137"/>
    <n v="175188.95092362817"/>
    <n v="9.7482743312138395E-2"/>
    <n v="0.12632486251933323"/>
    <n v="289.56851392335261"/>
    <n v="0.10968504315278509"/>
    <n v="3.5679132954557977E-2"/>
    <n v="-7277.1855161885533"/>
    <n v="-314960.81448381144"/>
    <n v="1.7662045497916932"/>
    <n v="0.85767484793184812"/>
    <n v="0.89643191270885125"/>
    <n v="208.14990328820116"/>
    <n v="0.34916777153014716"/>
    <n v="2603.0436480519093"/>
    <n v="6953.590909090909"/>
    <n v="29.417825708191899"/>
    <n v="6.3956437827405566"/>
    <n v="5.9995368226030568"/>
  </r>
  <r>
    <x v="4"/>
    <s v="BOI"/>
    <s v="Idaho"/>
    <s v="SFO"/>
    <s v="California"/>
    <s v="BOISFO"/>
    <s v="E175"/>
    <n v="72.58"/>
    <x v="180"/>
    <n v="522"/>
    <n v="60.96"/>
    <n v="50"/>
    <n v="3048"/>
    <n v="10"/>
    <n v="500"/>
    <n v="899"/>
    <n v="1649"/>
    <n v="1894338"/>
    <n v="0.83990079911821436"/>
    <n v="3629"/>
    <n v="90.379941965904976"/>
    <n v="1"/>
    <n v="500"/>
    <n v="0.99888888888888894"/>
    <n v="900"/>
    <n v="0.73979362943023774"/>
    <n v="2229"/>
    <n v="0"/>
    <e v="#DIV/0!"/>
    <n v="0.27152001087838068"/>
    <n v="111819"/>
    <n v="0.27251072054702713"/>
    <n v="112227"/>
    <n v="0.42392175336185672"/>
    <n v="174582"/>
    <n v="2.4039278724509866E-2"/>
    <n v="9900"/>
    <n v="8.0082364882256094E-3"/>
    <n v="3298"/>
    <n v="0"/>
    <n v="0"/>
    <n v="1"/>
    <n v="145114"/>
    <n v="2902.28"/>
    <n v="1605.5996147324697"/>
    <n v="0.27456983164116749"/>
    <n v="135602"/>
    <n v="2712.04"/>
    <n v="0.2565722005471946"/>
    <n v="165698"/>
    <n v="3313.96"/>
    <n v="0.31351676587564381"/>
    <n v="82100"/>
    <n v="0.15534120193599413"/>
    <n v="1"/>
    <n v="411826"/>
    <n v="411826"/>
    <n v="-116688"/>
    <n v="111819"/>
    <n v="112351.83537263625"/>
    <n v="235987.43359611888"/>
    <n v="460158.26896875515"/>
    <n v="0"/>
    <n v="124.83537263625476"/>
    <n v="61405.433596118877"/>
    <n v="-6.1598299775436065E-2"/>
    <n v="-6.0948676857363833E-2"/>
    <n v="6.4962291807223183E-4"/>
    <n v="1591056"/>
    <n v="0.83990079911821436"/>
    <n v="78500.95341207349"/>
    <n v="0.21739837346872629"/>
    <n v="0.27899667324416233"/>
    <n v="135.11351706036746"/>
    <n v="0.25883815528806026"/>
    <n v="0"/>
    <n v="-1230.6053793751025"/>
    <n v="-115457.39462062489"/>
    <n v="2.0359390258586956"/>
    <n v="1.1352042589415028"/>
    <n v="0.71303124900103176"/>
    <n v="124.69666666666667"/>
    <n v="0.1993560387153798"/>
    <n v="1833.3492630755184"/>
    <n v="2712.04"/>
    <n v="33.724296936922471"/>
    <n v="4.3300524934383198"/>
    <e v="#DIV/0!"/>
  </r>
  <r>
    <x v="3"/>
    <s v="SEA"/>
    <s v="Washington"/>
    <s v="SFO"/>
    <s v="California"/>
    <s v="SEASFO"/>
    <s v="A320"/>
    <n v="150"/>
    <x v="99"/>
    <n v="679"/>
    <n v="124.77777777777777"/>
    <n v="54"/>
    <n v="6738"/>
    <n v="20"/>
    <n v="1080"/>
    <n v="1998"/>
    <n v="3660"/>
    <n v="5499900"/>
    <n v="0.83185185185185184"/>
    <n v="8100"/>
    <n v="114.87659574468086"/>
    <n v="1"/>
    <n v="1080"/>
    <n v="1"/>
    <n v="1998"/>
    <n v="0.72879330943847076"/>
    <n v="5022"/>
    <n v="16480"/>
    <n v="4.9998786407766991"/>
    <n v="0.23835003009094588"/>
    <n v="304562"/>
    <n v="0.27497333292638165"/>
    <n v="351359"/>
    <n v="0.39927828685866962"/>
    <n v="510195"/>
    <n v="1.7185882220359636E-2"/>
    <n v="21960"/>
    <n v="5.7278448074140334E-3"/>
    <n v="7319"/>
    <n v="6.4484623096229196E-2"/>
    <n v="82398"/>
    <n v="1"/>
    <n v="415242"/>
    <n v="7689.666666666667"/>
    <n v="3614.6788413098234"/>
    <n v="0.30464447799694505"/>
    <n v="277683"/>
    <n v="5142.2777777777774"/>
    <n v="0.20372359391300904"/>
    <n v="393915"/>
    <n v="7294.7222222222226"/>
    <n v="0.28899781224001092"/>
    <n v="276198"/>
    <n v="0.20263411585003499"/>
    <n v="1"/>
    <n v="1277793"/>
    <n v="1277793"/>
    <n v="-85245"/>
    <n v="304562"/>
    <n v="351359"/>
    <n v="700054.45081967209"/>
    <n v="1355975.4508196721"/>
    <n v="0"/>
    <n v="0"/>
    <n v="189859.45081967209"/>
    <n v="-1.5499372715867561E-2"/>
    <n v="-1.4860103682626984E-2"/>
    <n v="6.3926903324057656E-4"/>
    <n v="4575102"/>
    <n v="0.83185185185185184"/>
    <n v="241633.71772039193"/>
    <n v="0.2323302241858943"/>
    <n v="0.24782959690176184"/>
    <n v="177.41095280498664"/>
    <n v="0.26128269927096709"/>
    <n v="6.4484623096229196E-2"/>
    <n v="-3515.9157559198534"/>
    <n v="-81729.08424408015"/>
    <n v="1.9588231359487391"/>
    <n v="1.2215151651965828"/>
    <n v="0.70567178676077047"/>
    <n v="175.85535535535536"/>
    <n v="0.21615238148902052"/>
    <n v="3429.0274485108903"/>
    <n v="5142.2777777777774"/>
    <n v="58.6542450733442"/>
    <n v="4.3453547046601368"/>
    <n v="4.9998786407766991"/>
  </r>
  <r>
    <x v="2"/>
    <s v="SFO"/>
    <s v="California"/>
    <s v="HNL"/>
    <s v="Hawaii"/>
    <s v="SFOHNL"/>
    <s v="777-200"/>
    <n v="358.125"/>
    <x v="218"/>
    <n v="2399"/>
    <n v="331.6875"/>
    <n v="16"/>
    <n v="5307"/>
    <n v="46.3125"/>
    <n v="741"/>
    <n v="1118"/>
    <n v="3448"/>
    <n v="13746270"/>
    <n v="0.92617801047120418"/>
    <n v="5730"/>
    <n v="85.290478187919462"/>
    <n v="1.0013513513513514"/>
    <n v="740"/>
    <n v="0.8066378066378066"/>
    <n v="1386"/>
    <n v="0.95671476137624867"/>
    <n v="3604"/>
    <n v="95337"/>
    <n v="6"/>
    <n v="0.15387942814125791"/>
    <n v="367120"/>
    <n v="0.16556918454633401"/>
    <n v="395009"/>
    <n v="0.42633470871385437"/>
    <n v="1017134"/>
    <n v="1.0115417954164787E-2"/>
    <n v="24133"/>
    <n v="4.3365563400235728E-3"/>
    <n v="10346"/>
    <n v="0.23976470430436539"/>
    <n v="572022"/>
    <n v="1"/>
    <n v="416344"/>
    <n v="26021.5"/>
    <n v="4881.4827732900549"/>
    <n v="0.31412302694170968"/>
    <n v="124485"/>
    <n v="7780.3125"/>
    <n v="9.3921384741556813E-2"/>
    <n v="370963"/>
    <n v="23185.1875"/>
    <n v="0.27988399122691199"/>
    <n v="413625"/>
    <n v="0.31207159708982152"/>
    <n v="1"/>
    <n v="2385764"/>
    <n v="-1325417"/>
    <n v="1060347"/>
    <n v="366624.56140350876"/>
    <n v="489698.09838998213"/>
    <n v="1063152.8236658932"/>
    <n v="1919475.4834593842"/>
    <n v="-495.43859649123624"/>
    <n v="94689.098389982129"/>
    <n v="46018.823665893171"/>
    <n v="7.7137070638071278E-2"/>
    <n v="7.777457304535787E-2"/>
    <n v="6.3750240728659147E-4"/>
    <n v="12731493"/>
    <n v="0.92617801047120418"/>
    <n v="144566.20802713395"/>
    <n v="0.17355719042329301"/>
    <n v="9.6420119785221733E-2"/>
    <n v="341.76408517052948"/>
    <n v="0.1424610609297747"/>
    <n v="0.23976470430436539"/>
    <n v="-8763.280216211504"/>
    <n v="1069110.2802162115"/>
    <n v="1.597683681085629"/>
    <n v="0.91782151699937886"/>
    <n v="0.90888275622516523"/>
    <n v="284.99927849927849"/>
    <n v="0.17337213571836946"/>
    <n v="4349.4069664219933"/>
    <n v="7780.3125"/>
    <n v="62.222655010881191"/>
    <n v="6.4968908988128886"/>
    <n v="6"/>
  </r>
  <r>
    <x v="3"/>
    <s v="SEA"/>
    <s v="Washington"/>
    <s v="LAX"/>
    <s v="California"/>
    <s v="SEALAX"/>
    <s v="E175"/>
    <n v="75.173913043478265"/>
    <x v="223"/>
    <n v="954"/>
    <n v="62"/>
    <n v="46"/>
    <n v="2852"/>
    <n v="9.695652173913043"/>
    <n v="446"/>
    <n v="802"/>
    <n v="1604"/>
    <n v="3298932"/>
    <n v="0.82475419317524579"/>
    <n v="3458"/>
    <n v="122.27059925093631"/>
    <n v="0.98021978021978018"/>
    <n v="455"/>
    <n v="0.97924297924297921"/>
    <n v="819"/>
    <n v="0.73443223443223449"/>
    <n v="2184"/>
    <n v="0"/>
    <e v="#DIV/0!"/>
    <n v="0.257277947007718"/>
    <n v="141640"/>
    <n v="0.26100706043052824"/>
    <n v="143693"/>
    <n v="0.45548223267270083"/>
    <n v="250758"/>
    <n v="1.7492139435783143E-2"/>
    <n v="9630"/>
    <n v="8.7406204532698307E-3"/>
    <n v="4812"/>
    <n v="0"/>
    <n v="0"/>
    <n v="1"/>
    <n v="196318"/>
    <n v="4267.782608695652"/>
    <n v="1605.6026649308881"/>
    <n v="0.29974547636533533"/>
    <n v="123398"/>
    <n v="2682.5652173913045"/>
    <n v="0.18840856310949403"/>
    <n v="224165"/>
    <n v="4873.152173913043"/>
    <n v="0.34226329072950717"/>
    <n v="111068"/>
    <n v="0.16958266979566347"/>
    <n v="1"/>
    <n v="550533"/>
    <n v="550533"/>
    <n v="-104416"/>
    <n v="144498.20627802692"/>
    <n v="146738.86159600999"/>
    <n v="341431.09226932668"/>
    <n v="632668.16014336352"/>
    <n v="2858.2062780269189"/>
    <n v="3045.8615960099851"/>
    <n v="90673.092269326677"/>
    <n v="-3.1651455683233243E-2"/>
    <n v="-3.1015036538680558E-2"/>
    <n v="6.3641914455268497E-4"/>
    <n v="2720808"/>
    <n v="0.82475419317524579"/>
    <n v="116978.61079943902"/>
    <n v="0.16688219096362095"/>
    <n v="0.19853364664685419"/>
    <n v="193.03401122019636"/>
    <n v="0.20234173083878026"/>
    <n v="0"/>
    <n v="-2099.5034813774691"/>
    <n v="-102316.49651862253"/>
    <n v="2.0079874498919028"/>
    <n v="1.1317178944951098"/>
    <n v="0.74060840417018747"/>
    <n v="175.44932844932845"/>
    <n v="0.20174630766911339"/>
    <n v="1833.3516100624117"/>
    <n v="2682.5652173913045"/>
    <n v="23.325313014511625"/>
    <n v="5.0638148667601683"/>
    <e v="#DIV/0!"/>
  </r>
  <r>
    <x v="2"/>
    <s v="SEA"/>
    <s v="Washington"/>
    <s v="OGG"/>
    <s v="Hawaii"/>
    <s v="SEAOGG"/>
    <s v="737-Max 9"/>
    <n v="179.73076923076923"/>
    <x v="161"/>
    <n v="2640"/>
    <n v="155.07692307692307"/>
    <n v="26"/>
    <n v="4032"/>
    <n v="19"/>
    <n v="494"/>
    <n v="791"/>
    <n v="2748"/>
    <n v="12336720"/>
    <n v="0.86282901776160925"/>
    <n v="4673"/>
    <n v="161.14728802992519"/>
    <n v="0.81788079470198671"/>
    <n v="604"/>
    <n v="0.70062001771479188"/>
    <n v="1129"/>
    <n v="0.9346938775510204"/>
    <n v="2940"/>
    <n v="22972"/>
    <n v="5.9999564687445588"/>
    <n v="0.19328007504712924"/>
    <n v="257957"/>
    <n v="0.17316810377123812"/>
    <n v="231115"/>
    <n v="0.50763358778625955"/>
    <n v="677502"/>
    <n v="1.4410757154802686E-2"/>
    <n v="19233"/>
    <n v="8.2345042963282659E-3"/>
    <n v="10990"/>
    <n v="0.10327297194424213"/>
    <n v="137831"/>
    <n v="1"/>
    <n v="708615"/>
    <n v="27254.423076923078"/>
    <n v="4397.3125993185167"/>
    <n v="0.40229004123300482"/>
    <n v="172661"/>
    <n v="6640.8076923076924"/>
    <n v="9.8021917133184935E-2"/>
    <n v="381383"/>
    <n v="14668.576923076924"/>
    <n v="0.21651613752964172"/>
    <n v="498794"/>
    <n v="0.28317190410416854"/>
    <n v="1"/>
    <n v="1334628"/>
    <n v="-1761453"/>
    <n v="-426825"/>
    <n v="315396.8178137652"/>
    <n v="329872.10493046773"/>
    <n v="724838.38427947601"/>
    <n v="1370107.3070237089"/>
    <n v="57439.817813765199"/>
    <n v="98757.104930467729"/>
    <n v="47336.384279476013"/>
    <n v="-3.459793202731358E-2"/>
    <n v="-3.3963387017270676E-2"/>
    <n v="6.3454501004290426E-4"/>
    <n v="10644480"/>
    <n v="0.86282901776160925"/>
    <n v="190264.6024305555"/>
    <n v="0.10818337451121531"/>
    <n v="0.14278130653852888"/>
    <n v="296.82465277777777"/>
    <n v="0.11243358059764309"/>
    <n v="0.10327297194424213"/>
    <n v="-7828.2041162964979"/>
    <n v="-418996.79588370351"/>
    <n v="1.7107788284269814"/>
    <n v="0.82000722614399901"/>
    <n v="0.92309572425630204"/>
    <n v="204.70770593445528"/>
    <n v="0.37373260563992361"/>
    <n v="2366.6733996117691"/>
    <n v="6640.8076923076924"/>
    <n v="25.020588613636825"/>
    <n v="7.4957837301587302"/>
    <n v="5.9999564687445588"/>
  </r>
  <r>
    <x v="4"/>
    <s v="OGG"/>
    <s v="Hawaii"/>
    <s v="LAX"/>
    <s v="California"/>
    <s v="OGGLAX"/>
    <s v="737-800"/>
    <n v="154.0625"/>
    <x v="168"/>
    <n v="2486"/>
    <n v="136.5625"/>
    <n v="16"/>
    <n v="2185"/>
    <n v="20.375"/>
    <n v="326"/>
    <n v="620"/>
    <n v="1240"/>
    <n v="6127990"/>
    <n v="0.88640973630831643"/>
    <n v="2465"/>
    <n v="80.047830773376447"/>
    <n v="1"/>
    <n v="326"/>
    <n v="1"/>
    <n v="620"/>
    <n v="0.81632653061224492"/>
    <n v="1519"/>
    <n v="1403"/>
    <n v="4.9985744832501782"/>
    <n v="0.22585514434351331"/>
    <n v="134064"/>
    <n v="0.27712168791611635"/>
    <n v="164495"/>
    <n v="0.46432181460416722"/>
    <n v="275614"/>
    <n v="1.2534030566861641E-2"/>
    <n v="7440"/>
    <n v="8.3526510148521516E-3"/>
    <n v="4958"/>
    <n v="1.1814671554489339E-2"/>
    <n v="7013"/>
    <n v="1"/>
    <n v="294779"/>
    <n v="18423.6875"/>
    <n v="3682.5357683276807"/>
    <n v="0.35499417734354394"/>
    <n v="81213"/>
    <n v="5075.8125"/>
    <n v="9.7802564377385215E-2"/>
    <n v="262117"/>
    <n v="16382.3125"/>
    <n v="0.3156602362541352"/>
    <n v="192268"/>
    <n v="0.23154302202493565"/>
    <n v="1"/>
    <n v="593584"/>
    <n v="593584"/>
    <n v="-236793"/>
    <n v="134064"/>
    <n v="164495"/>
    <n v="337627.14999999997"/>
    <n v="636186.14999999991"/>
    <n v="0"/>
    <n v="0"/>
    <n v="62013.149999999965"/>
    <n v="-3.8641218409298968E-2"/>
    <n v="-3.8008739917166967E-2"/>
    <n v="6.3247849213200064E-4"/>
    <n v="5431910"/>
    <n v="0.88640973630831643"/>
    <n v="75166.993135011406"/>
    <n v="9.686438783353106E-2"/>
    <n v="0.13550560624283003"/>
    <n v="268.45354691075516"/>
    <n v="0.10798614115476877"/>
    <n v="1.1814671554489339E-2"/>
    <n v="-3875.8218749999978"/>
    <n v="-232917.17812500001"/>
    <n v="1.7655040994196411"/>
    <n v="1.1390300175348973"/>
    <n v="0.7789644850016858"/>
    <n v="265.31451612903226"/>
    <n v="0.32391034798781637"/>
    <n v="3274.504723832928"/>
    <n v="5075.8125"/>
    <n v="27.296180032485292"/>
    <n v="5.6741418764302063"/>
    <n v="4.9985744832501782"/>
  </r>
  <r>
    <x v="2"/>
    <s v="HNL"/>
    <s v="Hawaii"/>
    <s v="SFO"/>
    <s v="California"/>
    <s v="HNLSFO"/>
    <s v="777-200"/>
    <n v="358.125"/>
    <x v="212"/>
    <n v="2399"/>
    <n v="331.6875"/>
    <n v="16"/>
    <n v="5307"/>
    <n v="46.3125"/>
    <n v="741"/>
    <n v="1257"/>
    <n v="3310"/>
    <n v="13746270"/>
    <n v="0.92617801047120418"/>
    <n v="5730"/>
    <n v="79.056545109612131"/>
    <n v="1.0013513513513514"/>
    <n v="740"/>
    <n v="0.90692640692640691"/>
    <n v="1386"/>
    <n v="0.91842397336293002"/>
    <n v="3604"/>
    <n v="95337"/>
    <n v="6"/>
    <n v="0.16006917064729442"/>
    <n v="400713"/>
    <n v="0.18547248633244573"/>
    <n v="464307"/>
    <n v="0.41141355626446546"/>
    <n v="1029922"/>
    <n v="9.2555087653702559E-3"/>
    <n v="23170"/>
    <n v="5.2888621516401467E-3"/>
    <n v="13240"/>
    <n v="0.22850041583878397"/>
    <n v="572022"/>
    <n v="1"/>
    <n v="385913"/>
    <n v="24119.5625"/>
    <n v="4881.4807106094822"/>
    <n v="0.31181361300539739"/>
    <n v="124485"/>
    <n v="7780.3125"/>
    <n v="0.10058256035680811"/>
    <n v="343849"/>
    <n v="21490.5625"/>
    <n v="0.27782634691832842"/>
    <n v="383393"/>
    <n v="0.30977747971946606"/>
    <n v="1"/>
    <n v="2503374"/>
    <n v="-1237640"/>
    <n v="1265734"/>
    <n v="400172.22672064771"/>
    <n v="511956.64439140813"/>
    <n v="1121401.4767371602"/>
    <n v="2033530.3478492161"/>
    <n v="-540.77327935228823"/>
    <n v="47649.644391408132"/>
    <n v="91479.476737160236"/>
    <n v="9.2078360166066867E-2"/>
    <n v="9.2708478135565209E-2"/>
    <n v="6.301179694983422E-4"/>
    <n v="12731493"/>
    <n v="0.92617801047120418"/>
    <n v="153940.43640474835"/>
    <n v="0.18211296591729975"/>
    <n v="9.0034605751232885E-2"/>
    <n v="363.92538157150932"/>
    <n v="0.15169878348124607"/>
    <n v="0.22850041583878397"/>
    <n v="-8661.771740576005"/>
    <n v="1274395.771740576"/>
    <n v="1.6374212138048183"/>
    <n v="1.0129796043375456"/>
    <n v="0.86412834910449399"/>
    <n v="334.99783549783552"/>
    <n v="0.15315050807430292"/>
    <n v="4349.4058527760399"/>
    <n v="7780.3125"/>
    <n v="67.129166758322526"/>
    <n v="6.8607499528924061"/>
    <n v="6"/>
  </r>
  <r>
    <x v="4"/>
    <s v="LAX"/>
    <s v="California"/>
    <s v="OGG"/>
    <s v="Hawaii"/>
    <s v="LAXOGG"/>
    <s v="737-800"/>
    <n v="159"/>
    <x v="169"/>
    <n v="2486"/>
    <n v="143.19999999999999"/>
    <n v="15"/>
    <n v="2148"/>
    <n v="21"/>
    <n v="315"/>
    <n v="600"/>
    <n v="1233"/>
    <n v="5929110"/>
    <n v="0.90062893081761008"/>
    <n v="2385"/>
    <n v="84.853896103896105"/>
    <n v="1"/>
    <n v="315"/>
    <n v="1"/>
    <n v="600"/>
    <n v="0.83877551020408159"/>
    <n v="1470"/>
    <n v="21378"/>
    <n v="4.9999064458789411"/>
    <n v="0.19252027510506486"/>
    <n v="133719"/>
    <n v="0.22045838366416104"/>
    <n v="153124"/>
    <n v="0.41715821708651818"/>
    <n v="289746"/>
    <n v="1.0646859716285303E-2"/>
    <n v="7395"/>
    <n v="5.3255894645759753E-3"/>
    <n v="3699"/>
    <n v="0.15389067496339467"/>
    <n v="106888"/>
    <n v="1"/>
    <n v="312478"/>
    <n v="20831.866666666665"/>
    <n v="3682.5415726037882"/>
    <n v="0.35804371763773052"/>
    <n v="78593"/>
    <n v="5239.5333333333338"/>
    <n v="9.0053475445638256E-2"/>
    <n v="277854"/>
    <n v="18523.599999999999"/>
    <n v="0.31837082649182974"/>
    <n v="203812"/>
    <n v="0.23353198042480153"/>
    <n v="1"/>
    <n v="694571"/>
    <n v="694571"/>
    <n v="-178166"/>
    <n v="133719"/>
    <n v="153124"/>
    <n v="345439.27007299272"/>
    <n v="632282.27007299266"/>
    <n v="0"/>
    <n v="0"/>
    <n v="55693.270072992716"/>
    <n v="-3.0049366599708895E-2"/>
    <n v="-2.9423153783361612E-2"/>
    <n v="6.2621281634728243E-4"/>
    <n v="5339928"/>
    <n v="0.90062893081761008"/>
    <n v="64842.118715083809"/>
    <n v="0.11714591228700429"/>
    <n v="0.14719527888671319"/>
    <n v="273.59543761638736"/>
    <n v="0.11005448013531269"/>
    <n v="0.15389067496339467"/>
    <n v="-3712.8846715328477"/>
    <n v="-174453.11532846716"/>
    <n v="1.7559194801545939"/>
    <n v="1.0556356434132459"/>
    <n v="0.81530882836962948"/>
    <n v="255.20666666666668"/>
    <n v="0.29343580425903182"/>
    <n v="3274.4990242969197"/>
    <n v="5239.5333333333338"/>
    <n v="25.314099866079967"/>
    <n v="5.1648044692737427"/>
    <n v="4.9999064458789411"/>
  </r>
  <r>
    <x v="2"/>
    <s v="SFO"/>
    <s v="California"/>
    <s v="SEA"/>
    <s v="Washington"/>
    <s v="SFOSEA"/>
    <s v="737-800"/>
    <n v="163.7123287671233"/>
    <x v="171"/>
    <n v="679"/>
    <n v="134.8082191780822"/>
    <n v="73"/>
    <n v="9841"/>
    <n v="18.493150684931507"/>
    <n v="1350"/>
    <n v="1928"/>
    <n v="6564"/>
    <n v="8114729"/>
    <n v="0.82344573675843025"/>
    <n v="11951"/>
    <n v="157.51345983461314"/>
    <n v="0.87776332899869958"/>
    <n v="1538"/>
    <n v="0.65802047781569961"/>
    <n v="2930"/>
    <n v="0.87718829346518779"/>
    <n v="7483"/>
    <n v="15774"/>
    <n v="5.9997464181564597"/>
    <n v="0.1904326135485897"/>
    <n v="358967"/>
    <n v="0.18074618250957025"/>
    <n v="340708"/>
    <n v="0.5437886735759212"/>
    <n v="1025046"/>
    <n v="2.4379206878697598E-2"/>
    <n v="45955"/>
    <n v="1.0446640014259887E-2"/>
    <n v="19692"/>
    <n v="5.0206683472961387E-2"/>
    <n v="94640"/>
    <n v="1"/>
    <n v="654949"/>
    <n v="8971.9041095890407"/>
    <n v="4158.0510052136942"/>
    <n v="0.3397676327194214"/>
    <n v="429723"/>
    <n v="5886.6164383561645"/>
    <n v="0.22292723011270787"/>
    <n v="354061"/>
    <n v="4850.1506849315065"/>
    <n v="0.18367608441003963"/>
    <n v="488905"/>
    <n v="0.2536290527578311"/>
    <n v="1"/>
    <n v="1885008"/>
    <n v="-1927638"/>
    <n v="-42630"/>
    <n v="408956.47851851856"/>
    <n v="517777.19917012454"/>
    <n v="1168558.6864716636"/>
    <n v="2095292.3641603068"/>
    <n v="49989.478518518561"/>
    <n v="177069.19917012454"/>
    <n v="143512.68647166365"/>
    <n v="-5.2534101878201969E-3"/>
    <n v="-4.6278415388868194E-3"/>
    <n v="6.2556864893337748E-4"/>
    <n v="6682039"/>
    <n v="0.82344573675843025"/>
    <n v="383871.20008129254"/>
    <n v="0.23229463362239208"/>
    <n v="0.23754804381021227"/>
    <n v="181.92947871151307"/>
    <n v="0.26793737660016653"/>
    <n v="5.0206683472961387E-2"/>
    <n v="-5076.3200569905039"/>
    <n v="-37553.679943009498"/>
    <n v="1.6172739271693697"/>
    <n v="0.80574961352061414"/>
    <n v="0.94918967424804346"/>
    <n v="116.2825938566553"/>
    <n v="0.25936494699226742"/>
    <n v="2247.8142526471001"/>
    <n v="5886.6164383561645"/>
    <n v="62.477200426762941"/>
    <n v="6.6707651661416527"/>
    <n v="5.9997464181564597"/>
  </r>
  <r>
    <x v="3"/>
    <s v="SFO"/>
    <s v="California"/>
    <s v="LAX"/>
    <s v="California"/>
    <s v="SFOLAX"/>
    <s v="A320"/>
    <n v="154.51612903225808"/>
    <x v="213"/>
    <n v="337"/>
    <n v="127.31182795698925"/>
    <n v="93"/>
    <n v="11840"/>
    <n v="17.462365591397848"/>
    <n v="1624"/>
    <n v="3432"/>
    <n v="6785"/>
    <n v="4842690"/>
    <n v="0.82393876130828114"/>
    <n v="14370"/>
    <n v="130.95589972991223"/>
    <n v="0.87311827956989252"/>
    <n v="1860"/>
    <n v="0.99738448125544898"/>
    <n v="3441"/>
    <n v="0.74815304884772305"/>
    <n v="9069"/>
    <n v="3020"/>
    <n v="4.9993377483443711"/>
    <n v="0.22179458092953913"/>
    <n v="328476"/>
    <n v="0.27493531362762258"/>
    <n v="407177"/>
    <n v="0.46100586633823815"/>
    <n v="682746"/>
    <n v="2.7488332144940689E-2"/>
    <n v="40710"/>
    <n v="4.5813886908234484E-3"/>
    <n v="6785"/>
    <n v="1.0194518268836024E-2"/>
    <n v="15098"/>
    <n v="1"/>
    <n v="473363"/>
    <n v="5089.9247311827958"/>
    <n v="3614.6748712832295"/>
    <n v="0.27593248161034983"/>
    <n v="478231"/>
    <n v="5142.2688172043008"/>
    <n v="0.27877013330784034"/>
    <n v="449052"/>
    <n v="4828.5161290322585"/>
    <n v="0.26176112778584476"/>
    <n v="314857"/>
    <n v="0.18353625729596509"/>
    <n v="1"/>
    <n v="1480992"/>
    <n v="1480992"/>
    <n v="-234511"/>
    <n v="376210.19704433496"/>
    <n v="408244.77185314684"/>
    <n v="912575.30935887981"/>
    <n v="1697030.2782563616"/>
    <n v="47734.197044334956"/>
    <n v="1067.7718531468417"/>
    <n v="229829.30935887981"/>
    <n v="-4.8425771626926357E-2"/>
    <n v="-4.7807099927918491E-2"/>
    <n v="6.1867169900786667E-4"/>
    <n v="3990080"/>
    <n v="0.82393876130828114"/>
    <n v="313235.79560810816"/>
    <n v="0.30582011237555984"/>
    <n v="0.35424588400248624"/>
    <n v="123.80861486486486"/>
    <n v="0.36738461384232896"/>
    <n v="1.0194518268836024E-2"/>
    <n v="-2996.0352500684044"/>
    <n v="-231514.96474993159"/>
    <n v="1.789159467822524"/>
    <n v="1.1988281090914732"/>
    <n v="0.76270767079792123"/>
    <n v="118.33100842778262"/>
    <n v="0.21259871761630042"/>
    <n v="3429.0322232609578"/>
    <n v="5142.2688172043008"/>
    <n v="90.412116020883417"/>
    <n v="4.0114020270270272"/>
    <n v="4.9993377483443711"/>
  </r>
  <r>
    <x v="3"/>
    <s v="SFO"/>
    <s v="California"/>
    <s v="HNL"/>
    <s v="Hawaii"/>
    <s v="SFOHNL"/>
    <s v="777-200"/>
    <n v="356.29032258064518"/>
    <x v="218"/>
    <n v="2399"/>
    <n v="297.41935483870969"/>
    <n v="31"/>
    <n v="9220"/>
    <n v="44.096774193548384"/>
    <n v="1367"/>
    <n v="2193"/>
    <n v="5660"/>
    <n v="26496955"/>
    <n v="0.83476686283386148"/>
    <n v="11045"/>
    <n v="165.16568791946307"/>
    <n v="0.95327754532775455"/>
    <n v="1434"/>
    <n v="0.81706408345752612"/>
    <n v="2684"/>
    <n v="0.81697459584295617"/>
    <n v="6928"/>
    <n v="208259"/>
    <n v="4.9999903965734971"/>
    <n v="0.16096319936541376"/>
    <n v="617690"/>
    <n v="0.17552412910515572"/>
    <n v="673567"/>
    <n v="0.38036373529268441"/>
    <n v="1459631"/>
    <n v="8.8496013379679942E-3"/>
    <n v="33960"/>
    <n v="2.9498671126559984E-3"/>
    <n v="11320"/>
    <n v="0.27134946778612212"/>
    <n v="1041293"/>
    <n v="1"/>
    <n v="691209"/>
    <n v="22297.064516129034"/>
    <n v="4184.9430635801455"/>
    <n v="0.26293928205424727"/>
    <n v="233146"/>
    <n v="7520.8387096774195"/>
    <n v="8.8689877958503915E-2"/>
    <n v="1116030"/>
    <n v="36000.967741935485"/>
    <n v="0.42454326687152738"/>
    <n v="588393"/>
    <n v="0.22382757311572146"/>
    <n v="1"/>
    <n v="3837461"/>
    <n v="3837461"/>
    <n v="1208683"/>
    <n v="647964.49158741767"/>
    <n v="824374.75056999538"/>
    <n v="1786629.6056537102"/>
    <n v="3258968.8478111234"/>
    <n v="30274.491587417666"/>
    <n v="150807.75056999538"/>
    <n v="326998.6056537102"/>
    <n v="4.5615920772783133E-2"/>
    <n v="4.6234471272948184E-2"/>
    <n v="6.185505001650507E-4"/>
    <n v="22118780"/>
    <n v="0.83476686283386148"/>
    <n v="553471.43167028204"/>
    <n v="0.14482649044012794"/>
    <n v="9.9210569667344789E-2"/>
    <n v="303.2720173535792"/>
    <n v="0.12641601390311763"/>
    <n v="0.27134946778612212"/>
    <n v="-16389.70476810075"/>
    <n v="1225072.7047681008"/>
    <n v="1.7296313531816683"/>
    <n v="1.0076980548052785"/>
    <n v="0.84599409071017906"/>
    <n v="250.95640834575261"/>
    <n v="0.15332872438312728"/>
    <n v="6757.0329773590183"/>
    <n v="7520.8387096774195"/>
    <n v="55.822732409747182"/>
    <n v="4.9110629067245117"/>
    <n v="4.9999903965734971"/>
  </r>
  <r>
    <x v="0"/>
    <s v="LAX"/>
    <s v="California"/>
    <s v="BOI"/>
    <s v="Idaho"/>
    <s v="LAXBOI"/>
    <s v="E175"/>
    <n v="74.74545454545455"/>
    <x v="217"/>
    <n v="674"/>
    <n v="64.36363636363636"/>
    <n v="55"/>
    <n v="3540"/>
    <n v="9.709090909090909"/>
    <n v="534"/>
    <n v="841"/>
    <n v="2166"/>
    <n v="2770814"/>
    <n v="0.86110435417173437"/>
    <n v="4111"/>
    <n v="111.10961984237368"/>
    <n v="0.96564195298372513"/>
    <n v="553"/>
    <n v="0.84522613065326635"/>
    <n v="995"/>
    <n v="0.84477379095163807"/>
    <n v="2564"/>
    <n v="437"/>
    <n v="5.9977116704805491"/>
    <n v="0.21836797548132178"/>
    <n v="145349"/>
    <n v="0.21706391833116742"/>
    <n v="144481"/>
    <n v="0.51182891010569176"/>
    <n v="340681"/>
    <n v="2.2768417178098452E-2"/>
    <n v="15155"/>
    <n v="2.6033067163450344E-2"/>
    <n v="17328"/>
    <n v="3.9377117402702765E-3"/>
    <n v="2621"/>
    <n v="1"/>
    <n v="277353"/>
    <n v="5042.7818181818184"/>
    <n v="2496.2105026861623"/>
    <n v="0.35757078819429672"/>
    <n v="180554"/>
    <n v="3282.8"/>
    <n v="0.23277496941310549"/>
    <n v="153783"/>
    <n v="2796.0545454545454"/>
    <n v="0.19826109153635812"/>
    <n v="163969"/>
    <n v="0.21139315085623966"/>
    <n v="1"/>
    <n v="665615"/>
    <n v="-775659"/>
    <n v="-110044"/>
    <n v="150520.5936329588"/>
    <n v="170937.68727705113"/>
    <n v="403280.74053554941"/>
    <n v="724739.02144555934"/>
    <n v="5171.5936329588003"/>
    <n v="26456.687277051125"/>
    <n v="62599.740535549412"/>
    <n v="-3.9715404931547189E-2"/>
    <n v="-3.9097089608484861E-2"/>
    <n v="6.1831532306232811E-4"/>
    <n v="2385960"/>
    <n v="0.86110435417173437"/>
    <n v="106940.55762711866"/>
    <n v="0.24022363103405714"/>
    <n v="0.27993903596560432"/>
    <n v="187.28644067796611"/>
    <n v="0.27787305738570639"/>
    <n v="3.9377117402702765E-3"/>
    <n v="-1713.2367535556243"/>
    <n v="-108330.76324644437"/>
    <n v="1.7141442061706356"/>
    <n v="0.94699589482691982"/>
    <n v="0.86654342380454497"/>
    <n v="145.20703517587938"/>
    <n v="0.24634210467011711"/>
    <n v="1384.0655761235182"/>
    <n v="3282.8"/>
    <n v="31.860427612136935"/>
    <n v="9.1759887005649716"/>
    <n v="5.9977116704805491"/>
  </r>
  <r>
    <x v="1"/>
    <s v="SFO"/>
    <s v="California"/>
    <s v="LAX"/>
    <s v="California"/>
    <s v="SFOLAX"/>
    <s v="737-700"/>
    <n v="141.3095238095238"/>
    <x v="208"/>
    <n v="337"/>
    <n v="131.04761904761904"/>
    <n v="42"/>
    <n v="5504"/>
    <n v="16.80952380952381"/>
    <n v="706"/>
    <n v="1148"/>
    <n v="3651"/>
    <n v="2000095"/>
    <n v="0.92737994945240099"/>
    <n v="5935"/>
    <n v="58.437310094530723"/>
    <n v="1"/>
    <n v="706"/>
    <n v="0.89199689199689203"/>
    <n v="1287"/>
    <n v="0.92594471214811058"/>
    <n v="3943"/>
    <n v="6189"/>
    <n v="6"/>
    <n v="0.16789254593726954"/>
    <n v="132734"/>
    <n v="0.19166343068269354"/>
    <n v="151527"/>
    <n v="0.52882977122120345"/>
    <n v="418087"/>
    <n v="3.2317677073675451E-2"/>
    <n v="25550"/>
    <n v="3.2326531231777825E-2"/>
    <n v="25557"/>
    <n v="4.6970043853380203E-2"/>
    <n v="37134"/>
    <n v="1"/>
    <n v="242986"/>
    <n v="5785.3809523809523"/>
    <n v="4158.0627103974384"/>
    <n v="0.30404186259519062"/>
    <n v="243461"/>
    <n v="5796.6904761904761"/>
    <n v="0.30463621735115481"/>
    <n v="131356"/>
    <n v="3127.5238095238096"/>
    <n v="0.16436223857775287"/>
    <n v="181383"/>
    <n v="0.22695968147590173"/>
    <n v="1"/>
    <n v="790589"/>
    <n v="-799186"/>
    <n v="-8597"/>
    <n v="132734"/>
    <n v="169873.91027874564"/>
    <n v="451524.79895918927"/>
    <n v="754132.70923793491"/>
    <n v="0"/>
    <n v="18346.910278745636"/>
    <n v="33437.798959189269"/>
    <n v="-4.2982958309480297E-3"/>
    <n v="-3.6818404787923179E-3"/>
    <n v="6.1645535215571184E-4"/>
    <n v="1854848"/>
    <n v="0.92737994945240099"/>
    <n v="59000.564135174383"/>
    <n v="0.39527572440309083"/>
    <n v="0.39957402023403887"/>
    <n v="136.8922601744186"/>
    <n v="0.40620848716444685"/>
    <n v="4.6970043853380203E-2"/>
    <n v="-1232.9692675698786"/>
    <n v="-7364.0307324301211"/>
    <n v="1.5889821678029523"/>
    <n v="0.99506859595021024"/>
    <n v="0.89615148530134292"/>
    <n v="117.73659673659674"/>
    <n v="0.22942767986905965"/>
    <n v="2247.8105133092686"/>
    <n v="5796.6904761904761"/>
    <n v="94.186402336050222"/>
    <n v="9.2854287790697683"/>
    <n v="6"/>
  </r>
  <r>
    <x v="5"/>
    <s v="OGG"/>
    <s v="Hawaii"/>
    <s v="SFO"/>
    <s v="California"/>
    <s v="OGGSFO"/>
    <s v="737-800"/>
    <n v="159.18518518518519"/>
    <x v="96"/>
    <n v="2338"/>
    <n v="134.40740740740742"/>
    <n v="27"/>
    <n v="3629"/>
    <n v="18.555555555555557"/>
    <n v="501"/>
    <n v="716"/>
    <n v="2413"/>
    <n v="10048724"/>
    <n v="0.84434620753838996"/>
    <n v="4298"/>
    <n v="128.21072562358279"/>
    <n v="0.89946140035906641"/>
    <n v="557"/>
    <n v="0.67547169811320751"/>
    <n v="1060"/>
    <n v="0.90003729951510625"/>
    <n v="2681"/>
    <n v="431"/>
    <n v="5"/>
    <n v="0.25354144206820006"/>
    <n v="238708"/>
    <n v="0.18647788888947897"/>
    <n v="175568"/>
    <n v="0.53719244393225662"/>
    <n v="505764"/>
    <n v="1.5374484198004239E-2"/>
    <n v="14475"/>
    <n v="5.1248280660014123E-3"/>
    <n v="4825"/>
    <n v="2.2889128460586621E-3"/>
    <n v="2155"/>
    <n v="1"/>
    <n v="472141"/>
    <n v="17486.703703703704"/>
    <n v="3682.539020847375"/>
    <n v="0.35266853754238042"/>
    <n v="138848"/>
    <n v="5142.5185185185182"/>
    <n v="0.10371334220219053"/>
    <n v="419826"/>
    <n v="15549.111111111111"/>
    <n v="0.31359153609253887"/>
    <n v="307952"/>
    <n v="0.23002658416289018"/>
    <n v="1"/>
    <n v="941495"/>
    <n v="941495"/>
    <n v="-397272"/>
    <n v="265389.93213572854"/>
    <n v="259919.10614525143"/>
    <n v="561936.71114794863"/>
    <n v="1087245.7494289286"/>
    <n v="26681.932135728537"/>
    <n v="84351.106145251426"/>
    <n v="56172.711147948634"/>
    <n v="-3.9534571752592666E-2"/>
    <n v="-3.8918293951112126E-2"/>
    <n v="6.1627780148054007E-4"/>
    <n v="8484602"/>
    <n v="0.84434620753838996"/>
    <n v="173165.73711766326"/>
    <n v="9.3692990274188051E-2"/>
    <n v="0.13322756202678071"/>
    <n v="258.84265637916781"/>
    <n v="0.11071114473018298"/>
    <n v="2.2889128460586621E-3"/>
    <n v="-6192.8055344047625"/>
    <n v="-391079.19446559524"/>
    <n v="2.0020341477620556"/>
    <n v="0.77374739244315061"/>
    <n v="0.8812736828447576"/>
    <n v="165.63018867924529"/>
    <n v="0.32708830105311232"/>
    <n v="3274.4998357826794"/>
    <n v="5142.5185185185182"/>
    <n v="28.304964209113642"/>
    <n v="5.3182694957288508"/>
    <n v="5"/>
  </r>
  <r>
    <x v="5"/>
    <s v="SEA"/>
    <s v="Washington"/>
    <s v="SFO"/>
    <s v="California"/>
    <s v="SEASFO"/>
    <s v="A320"/>
    <n v="150"/>
    <x v="99"/>
    <n v="679"/>
    <n v="125.09836065573771"/>
    <n v="61"/>
    <n v="7631"/>
    <n v="20"/>
    <n v="1220"/>
    <n v="2247"/>
    <n v="4164"/>
    <n v="6212850"/>
    <n v="0.83398907103825137"/>
    <n v="9150"/>
    <n v="129.76800630417654"/>
    <n v="1"/>
    <n v="1220"/>
    <n v="0.99556933983163487"/>
    <n v="2257"/>
    <n v="0.73400317292437867"/>
    <n v="5673"/>
    <n v="42158"/>
    <n v="5"/>
    <n v="0.22291318145317376"/>
    <n v="363371"/>
    <n v="0.22711905581310607"/>
    <n v="370227"/>
    <n v="0.39255420369658078"/>
    <n v="639903"/>
    <n v="1.5330338426882752E-2"/>
    <n v="24990"/>
    <n v="1.2772214727799075E-2"/>
    <n v="20820"/>
    <n v="0.12931100588245759"/>
    <n v="210790"/>
    <n v="1"/>
    <n v="469070"/>
    <n v="7689.6721311475412"/>
    <n v="3614.6814099963804"/>
    <n v="0.30464451861334041"/>
    <n v="313679"/>
    <n v="5142.2786885245905"/>
    <n v="0.20372351238432218"/>
    <n v="444978"/>
    <n v="7294.7213114754095"/>
    <n v="0.28899760931956209"/>
    <n v="312002"/>
    <n v="0.20263435968277535"/>
    <n v="1"/>
    <n v="1630101"/>
    <n v="1630101"/>
    <n v="90372"/>
    <n v="363371"/>
    <n v="371874.65020026703"/>
    <n v="871798.68371757923"/>
    <n v="1607044.3339178464"/>
    <n v="0"/>
    <n v="1647.6502002670313"/>
    <n v="231895.68371757923"/>
    <n v="1.454598131292402E-2"/>
    <n v="1.5162216896360745E-2"/>
    <n v="6.1623558343672571E-4"/>
    <n v="5181449"/>
    <n v="0.83398907103825137"/>
    <n v="282523.05189359188"/>
    <n v="0.26237572128733189"/>
    <n v="0.24782973997440788"/>
    <n v="185.9927925566767"/>
    <n v="0.27392163852235157"/>
    <n v="0.12931100588245759"/>
    <n v="-3828.5792445548568"/>
    <n v="94200.579244554858"/>
    <n v="1.984186760694022"/>
    <n v="1.0927696960324531"/>
    <n v="0.75143855949375049"/>
    <n v="164.03500221533008"/>
    <n v="0.19140041015863435"/>
    <n v="3429.0270203964637"/>
    <n v="5142.2786885245905"/>
    <n v="58.804941351359879"/>
    <n v="6.0031450661774342"/>
    <n v="5"/>
  </r>
  <r>
    <x v="2"/>
    <s v="SFO"/>
    <s v="California"/>
    <s v="LAX"/>
    <s v="California"/>
    <s v="SFOLAX"/>
    <s v="737-700"/>
    <n v="143"/>
    <x v="208"/>
    <n v="337"/>
    <n v="131.9047619047619"/>
    <n v="42"/>
    <n v="5540"/>
    <n v="17"/>
    <n v="714"/>
    <n v="1162"/>
    <n v="3665"/>
    <n v="2024022"/>
    <n v="0.92241092241092237"/>
    <n v="6006"/>
    <n v="59.141374071573267"/>
    <n v="1"/>
    <n v="714"/>
    <n v="0.89247311827956988"/>
    <n v="1302"/>
    <n v="0.918546365914787"/>
    <n v="3990"/>
    <n v="5931"/>
    <n v="5.9993255774742877"/>
    <n v="0.20521183731076156"/>
    <n v="162702"/>
    <n v="0.17290555957061179"/>
    <n v="137088"/>
    <n v="0.50767043913784338"/>
    <n v="402506"/>
    <n v="3.2357989982960182E-2"/>
    <n v="25655"/>
    <n v="3.697551488366637E-2"/>
    <n v="29316"/>
    <n v="4.4878659114156665E-2"/>
    <n v="35582"/>
    <n v="1"/>
    <n v="245913"/>
    <n v="5855.0714285714284"/>
    <n v="4158.0535430643613"/>
    <n v="0.30404109716066097"/>
    <n v="246394"/>
    <n v="5866.5238095238092"/>
    <n v="0.30463579434110394"/>
    <n v="132939"/>
    <n v="3165.2142857142858"/>
    <n v="0.164362678733703"/>
    <n v="183569"/>
    <n v="0.22696042976453207"/>
    <n v="0.99999999999999989"/>
    <n v="792849"/>
    <n v="-808815"/>
    <n v="-15966"/>
    <n v="162702"/>
    <n v="153604.6265060241"/>
    <n v="438198.89222373808"/>
    <n v="754505.51872976217"/>
    <n v="0"/>
    <n v="16516.626506024098"/>
    <n v="35692.892223738076"/>
    <n v="-7.8882541790553668E-3"/>
    <n v="-7.2740890270560042E-3"/>
    <n v="6.141651519993626E-4"/>
    <n v="1866980"/>
    <n v="0.92241092241092237"/>
    <n v="63697.910108303302"/>
    <n v="0.39171955640798373"/>
    <n v="0.39960781058703909"/>
    <n v="136.69079422382671"/>
    <n v="0.40561066535260154"/>
    <n v="4.4878659114156665E-2"/>
    <n v="-1243.0837792800517"/>
    <n v="-14722.916220719948"/>
    <n v="1.948766533166173"/>
    <n v="0.90043753263489312"/>
    <n v="0.8627095307841407"/>
    <n v="105.29032258064517"/>
    <n v="0.23153084635283641"/>
    <n v="2247.8172360201906"/>
    <n v="5866.5238095238092"/>
    <n v="93.673846557833727"/>
    <n v="9.9225631768953075"/>
    <n v="5.9993255774742877"/>
  </r>
  <r>
    <x v="4"/>
    <s v="SEA"/>
    <s v="Washington"/>
    <s v="LAX"/>
    <s v="California"/>
    <s v="SEALAX"/>
    <s v="A320"/>
    <n v="150"/>
    <x v="202"/>
    <n v="954"/>
    <n v="131.88636363636363"/>
    <n v="44"/>
    <n v="5803"/>
    <n v="17.59090909090909"/>
    <n v="774"/>
    <n v="1432"/>
    <n v="3598"/>
    <n v="6296400"/>
    <n v="0.87924242424242427"/>
    <n v="6600"/>
    <n v="118.23970037453182"/>
    <n v="0.87954545454545452"/>
    <n v="880"/>
    <n v="0.87960687960687955"/>
    <n v="1628"/>
    <n v="0.87927663734115347"/>
    <n v="4092"/>
    <n v="35366"/>
    <n v="5"/>
    <n v="0.1872701892605847"/>
    <n v="270594"/>
    <n v="0.20955832737575772"/>
    <n v="302799"/>
    <n v="0.46087412686625523"/>
    <n v="665935"/>
    <n v="1.4938346878311125E-2"/>
    <n v="21585"/>
    <n v="4.9801410301749767E-3"/>
    <n v="7196"/>
    <n v="0.12237886858891621"/>
    <n v="176830"/>
    <n v="1"/>
    <n v="427398"/>
    <n v="9713.5909090909099"/>
    <n v="3614.6742477035164"/>
    <n v="0.31814862538159033"/>
    <n v="226260"/>
    <n v="5142.272727272727"/>
    <n v="0.16842453165161891"/>
    <n v="405448"/>
    <n v="9214.7272727272721"/>
    <n v="0.30180937642130995"/>
    <n v="284285"/>
    <n v="0.2116174665454808"/>
    <n v="1"/>
    <n v="1444939"/>
    <n v="1444939"/>
    <n v="101548"/>
    <n v="307652.09302325582"/>
    <n v="344243.55586592184"/>
    <n v="757366.87604224565"/>
    <n v="1409262.5249314234"/>
    <n v="37058.093023255817"/>
    <n v="41444.555865921837"/>
    <n v="91431.876042245654"/>
    <n v="1.6127946127946127E-2"/>
    <n v="1.6741336048201508E-2"/>
    <n v="6.1338992025538122E-4"/>
    <n v="5536062"/>
    <n v="0.87924242424242427"/>
    <n v="174165.58211270021"/>
    <n v="0.22948653198653199"/>
    <n v="0.21335858585858586"/>
    <n v="218.52645183525763"/>
    <n v="0.22906336670362434"/>
    <n v="0.12237886858891621"/>
    <n v="-3862.1482938959844"/>
    <n v="105410.14829389598"/>
    <n v="1.6375447016447624"/>
    <n v="0.99050736650306737"/>
    <n v="0.86667025168270173"/>
    <n v="185.99447174447175"/>
    <n v="0.19674532973364273"/>
    <n v="3429.0343997465952"/>
    <n v="5142.272727272727"/>
    <n v="49.078270509977834"/>
    <n v="4.9596760296398417"/>
    <n v="5"/>
  </r>
  <r>
    <x v="5"/>
    <s v="LAX"/>
    <s v="California"/>
    <s v="SFO"/>
    <s v="California"/>
    <s v="LAXSFO"/>
    <s v="A320"/>
    <n v="153.86170212765958"/>
    <x v="215"/>
    <n v="337"/>
    <n v="128.92553191489361"/>
    <n v="94"/>
    <n v="12119"/>
    <n v="15.297872340425531"/>
    <n v="1438"/>
    <n v="2659"/>
    <n v="8023"/>
    <n v="4874031"/>
    <n v="0.83793127290327041"/>
    <n v="14463"/>
    <n v="124.96505971494562"/>
    <n v="0.76898395721925139"/>
    <n v="1870"/>
    <n v="0.76849710982658959"/>
    <n v="3460"/>
    <n v="0.87836654258813229"/>
    <n v="9134"/>
    <n v="10857"/>
    <n v="5"/>
    <n v="0.18282270080461469"/>
    <n v="271048"/>
    <n v="0.21088405090339565"/>
    <n v="312651"/>
    <n v="0.51015430606115175"/>
    <n v="756341"/>
    <n v="3.246720397579074E-2"/>
    <n v="48135"/>
    <n v="2.7056340564680457E-2"/>
    <n v="40113"/>
    <n v="3.6615397690366681E-2"/>
    <n v="54285"/>
    <n v="1"/>
    <n v="451708"/>
    <n v="4805.4042553191493"/>
    <n v="3614.6743820262941"/>
    <n v="0.2718718439169075"/>
    <n v="480803"/>
    <n v="5114.9255319148933"/>
    <n v="0.28938340293016923"/>
    <n v="428509"/>
    <n v="4558.6063829787236"/>
    <n v="0.25790894109688145"/>
    <n v="300454"/>
    <n v="0.18083581205604179"/>
    <n v="1"/>
    <n v="1482573"/>
    <n v="1482573"/>
    <n v="-178901"/>
    <n v="352475.49374130735"/>
    <n v="406834.32117337344"/>
    <n v="861076.74111928197"/>
    <n v="1620386.5560339629"/>
    <n v="81427.493741307349"/>
    <n v="94183.321173373435"/>
    <n v="104735.74111928197"/>
    <n v="-3.6704936837701686E-2"/>
    <n v="-3.6093038765946696E-2"/>
    <n v="6.1189807175499045E-4"/>
    <n v="4084103"/>
    <n v="0.83793127290327041"/>
    <n v="276252.749566796"/>
    <n v="0.30417799968855347"/>
    <n v="0.34088293652625518"/>
    <n v="117.85526858651704"/>
    <n v="0.34971889788283989"/>
    <n v="3.6615397690366681E-2"/>
    <n v="-2982.4101705740718"/>
    <n v="-175918.58982942594"/>
    <n v="1.5644988616350666"/>
    <n v="0.97533626897169667"/>
    <n v="0.89377311562298611"/>
    <n v="90.361560693641621"/>
    <n v="0.20265713728767487"/>
    <n v="3429.030490422364"/>
    <n v="5114.9255319148933"/>
    <n v="96.979107821372779"/>
    <n v="7.2817889264790825"/>
    <n v="5"/>
  </r>
  <r>
    <x v="4"/>
    <s v="HNL"/>
    <s v="Hawaii"/>
    <s v="LAX"/>
    <s v="California"/>
    <s v="HNLLAX"/>
    <s v="777-200"/>
    <n v="363.75"/>
    <x v="232"/>
    <n v="2556"/>
    <n v="329.125"/>
    <n v="16"/>
    <n v="5266"/>
    <n v="47"/>
    <n v="752"/>
    <n v="1408"/>
    <n v="3106"/>
    <n v="14875920"/>
    <n v="0.90481099656357389"/>
    <n v="5820"/>
    <n v="85.678437582475595"/>
    <n v="1"/>
    <n v="752"/>
    <n v="1"/>
    <n v="1408"/>
    <n v="0.8486338797814208"/>
    <n v="3660"/>
    <n v="255525"/>
    <n v="4.9999921729772039"/>
    <n v="0.13694672600917743"/>
    <n v="400838"/>
    <n v="0.1397369901840235"/>
    <n v="409005"/>
    <n v="0.27832774107496405"/>
    <n v="814655"/>
    <n v="6.3649591744070564E-3"/>
    <n v="18630"/>
    <n v="2.1223363602478063E-3"/>
    <n v="6212"/>
    <n v="0.43650124719718014"/>
    <n v="1277623"/>
    <n v="1"/>
    <n v="358560"/>
    <n v="22410"/>
    <n v="4184.9502642347288"/>
    <n v="0.26267708505796977"/>
    <n v="122306"/>
    <n v="7644.125"/>
    <n v="8.960002109856105E-2"/>
    <n v="578932"/>
    <n v="36183.25"/>
    <n v="0.42411917170565749"/>
    <n v="305224"/>
    <n v="0.22360372213781171"/>
    <n v="1"/>
    <n v="2926963"/>
    <n v="2926963"/>
    <n v="1561941"/>
    <n v="400838"/>
    <n v="409005"/>
    <n v="959960.49581455241"/>
    <n v="1769803.4958145525"/>
    <n v="0"/>
    <n v="0"/>
    <n v="145305.49581455241"/>
    <n v="0.10499794298436668"/>
    <n v="0.1056084325196969"/>
    <n v="6.1048953533021644E-4"/>
    <n v="13459896"/>
    <n v="0.90481099656357389"/>
    <n v="173515.82985187997"/>
    <n v="0.19675845258646188"/>
    <n v="9.1760509602095197E-2"/>
    <n v="313.20546904671477"/>
    <n v="0.12253735095724365"/>
    <n v="0.43650124719718014"/>
    <n v="-9081.5934884095259"/>
    <n v="1571022.5934884094"/>
    <n v="1.9096547154612973"/>
    <n v="1.0407100920211547"/>
    <n v="0.7974371159582837"/>
    <n v="290.48650568181819"/>
    <n v="0.10428010193500908"/>
    <n v="6757.0326482985838"/>
    <n v="7644.125"/>
    <n v="61.462371964134547"/>
    <n v="4.7174325864033424"/>
    <n v="4.9999921729772039"/>
  </r>
  <r>
    <x v="1"/>
    <s v="ANC"/>
    <s v="Alaska"/>
    <s v="SEA"/>
    <s v="Washington"/>
    <s v="ANCSEA"/>
    <s v="737-Max 9"/>
    <n v="178"/>
    <x v="224"/>
    <n v="1448"/>
    <n v="145.04444444444445"/>
    <n v="45"/>
    <n v="6527"/>
    <n v="23"/>
    <n v="1035"/>
    <n v="1880"/>
    <n v="3612"/>
    <n v="11598480"/>
    <n v="0.81485642946317105"/>
    <n v="8010"/>
    <n v="154.38967527060782"/>
    <n v="1"/>
    <n v="1035"/>
    <n v="0.9715762273901809"/>
    <n v="1935"/>
    <n v="0.71666666666666667"/>
    <n v="5040"/>
    <n v="48387"/>
    <n v="5.999979333292"/>
    <n v="0.22766022007578607"/>
    <n v="468922"/>
    <n v="0.24195762096764406"/>
    <n v="498371"/>
    <n v="0.3718940936863544"/>
    <n v="766007"/>
    <n v="1.2277247911756066E-2"/>
    <n v="25288"/>
    <n v="5.2608453959106585E-3"/>
    <n v="10836"/>
    <n v="0.14094997196254877"/>
    <n v="290321"/>
    <n v="1"/>
    <n v="678899"/>
    <n v="15086.644444444444"/>
    <n v="4397.3082967501159"/>
    <n v="0.37339975227648231"/>
    <n v="295990"/>
    <n v="6577.5555555555557"/>
    <n v="0.16279681171472635"/>
    <n v="365390"/>
    <n v="8119.7777777777774"/>
    <n v="0.20096735373642305"/>
    <n v="477877"/>
    <n v="0.26283608227236827"/>
    <n v="1"/>
    <n v="2059745"/>
    <n v="-1818156"/>
    <n v="241589"/>
    <n v="468922"/>
    <n v="512951.00265957444"/>
    <n v="1068846.9767441861"/>
    <n v="2050719.9794037605"/>
    <n v="0"/>
    <n v="14580.002659574442"/>
    <n v="302839.97674418613"/>
    <n v="2.0829367296404357E-2"/>
    <n v="2.1437531238583295E-2"/>
    <n v="6.0816394217893741E-4"/>
    <n v="9451096"/>
    <n v="0.81485642946317105"/>
    <n v="402030.91650068946"/>
    <n v="0.17758749422338099"/>
    <n v="0.15675812692697663"/>
    <n v="271.09299831469281"/>
    <n v="0.18721892148804753"/>
    <n v="0.14094997196254877"/>
    <n v="-7053.7773200835682"/>
    <n v="248642.77732008358"/>
    <n v="2.0937221033514857"/>
    <n v="1.1902291233686515"/>
    <n v="0.70236195819699831"/>
    <n v="257.55607235142116"/>
    <n v="0.23200784563137669"/>
    <n v="2366.6738035400331"/>
    <n v="6577.5555555555557"/>
    <n v="42.27614306824433"/>
    <n v="5.5345487973035086"/>
    <n v="5.999979333292"/>
  </r>
  <r>
    <x v="3"/>
    <s v="SFO"/>
    <s v="California"/>
    <s v="SEA"/>
    <s v="Washington"/>
    <s v="SFOSEA"/>
    <s v="A320"/>
    <n v="150"/>
    <x v="98"/>
    <n v="679"/>
    <n v="125.78260869565217"/>
    <n v="69"/>
    <n v="8679"/>
    <n v="14.927536231884059"/>
    <n v="1030"/>
    <n v="2177"/>
    <n v="5472"/>
    <n v="7027650"/>
    <n v="0.83855072463768121"/>
    <n v="10350"/>
    <n v="148.37445363260488"/>
    <n v="0.74637681159420288"/>
    <n v="1380"/>
    <n v="0.8527222875048962"/>
    <n v="2553"/>
    <n v="0.85273492286115005"/>
    <n v="6417"/>
    <n v="23954"/>
    <n v="5"/>
    <n v="0.1740790474689396"/>
    <n v="280535"/>
    <n v="0.22471887104120411"/>
    <n v="362143"/>
    <n v="0.48952925714441731"/>
    <n v="788895"/>
    <n v="2.0374946169435658E-2"/>
    <n v="32835"/>
    <n v="1.6977570494769594E-2"/>
    <n v="27360"/>
    <n v="7.4320307681233697E-2"/>
    <n v="119770"/>
    <n v="1"/>
    <n v="536326"/>
    <n v="7772.840579710145"/>
    <n v="3614.6788538680344"/>
    <n v="0.30530990327672786"/>
    <n v="354817"/>
    <n v="5142.275362318841"/>
    <n v="0.20198376351498668"/>
    <n v="508781"/>
    <n v="7373.63768115942"/>
    <n v="0.28962958704041358"/>
    <n v="356737"/>
    <n v="0.20307674616787189"/>
    <n v="1"/>
    <n v="1611538"/>
    <n v="1611538"/>
    <n v="-145123"/>
    <n v="375862.42718446604"/>
    <n v="424690.43592099217"/>
    <n v="925135.09046052629"/>
    <n v="1725687.9535659845"/>
    <n v="95327.42718446604"/>
    <n v="62547.435920992168"/>
    <n v="136240.09046052629"/>
    <n v="-2.0650288503269231E-2"/>
    <n v="-2.0043750676409993E-2"/>
    <n v="6.0653782685923807E-4"/>
    <n v="5893041"/>
    <n v="0.83855072463768121"/>
    <n v="287215.61562391976"/>
    <n v="0.22931392428478936"/>
    <n v="0.24996421278805861"/>
    <n v="171.88247493950917"/>
    <n v="0.25314061110384267"/>
    <n v="7.4320307681233697E-2"/>
    <n v="-4262.5355589273113"/>
    <n v="-140860.46444107269"/>
    <n v="1.4697207197956372"/>
    <n v="1.0255483285150651"/>
    <n v="0.88882040267774032"/>
    <n v="141.84998041519782"/>
    <n v="0.22136431160791742"/>
    <n v="3429.0336883720579"/>
    <n v="5142.275362318841"/>
    <n v="58.493896944620751"/>
    <n v="6.9357068786726579"/>
    <n v="5"/>
  </r>
  <r>
    <x v="5"/>
    <s v="LAX"/>
    <s v="California"/>
    <s v="SEA"/>
    <s v="Washington"/>
    <s v="LAXSEA"/>
    <s v="A320"/>
    <n v="148.63636363636363"/>
    <x v="205"/>
    <n v="954"/>
    <n v="125.50909090909092"/>
    <n v="55"/>
    <n v="6903"/>
    <n v="19.109090909090909"/>
    <n v="1051"/>
    <n v="1666"/>
    <n v="4187"/>
    <n v="7798950"/>
    <n v="0.84440366972477066"/>
    <n v="8175"/>
    <n v="151.64444137168141"/>
    <n v="0.9642201834862385"/>
    <n v="1090"/>
    <n v="0.82597917699553791"/>
    <n v="2017"/>
    <n v="0.82600118366541719"/>
    <n v="5069"/>
    <n v="68101"/>
    <n v="5"/>
    <n v="0.21418190847991664"/>
    <n v="420912"/>
    <n v="0.18616146484239837"/>
    <n v="365846"/>
    <n v="0.40295327517494334"/>
    <n v="791887"/>
    <n v="1.278490622875543E-2"/>
    <n v="25125"/>
    <n v="1.0651798690011439E-2"/>
    <n v="20933"/>
    <n v="0.17326664658397484"/>
    <n v="340505"/>
    <n v="1"/>
    <n v="548146"/>
    <n v="9966.2909090909088"/>
    <n v="3614.6791471010201"/>
    <n v="0.31999332162672095"/>
    <n v="280254"/>
    <n v="5095.5272727272732"/>
    <n v="0.16360496721525844"/>
    <n v="519993"/>
    <n v="9454.4181818181823"/>
    <n v="0.30355833535708282"/>
    <n v="364599"/>
    <n v="0.21284337580093776"/>
    <n v="1"/>
    <n v="1965208"/>
    <n v="1965208"/>
    <n v="252216"/>
    <n v="436530.99904852523"/>
    <n v="442923.99879951979"/>
    <n v="958699.59469787439"/>
    <n v="1838154.5925459196"/>
    <n v="15618.999048525235"/>
    <n v="77077.998799519788"/>
    <n v="166812.59469787439"/>
    <n v="3.2339738041659453E-2"/>
    <n v="3.2944736948962057E-2"/>
    <n v="6.0499890730260353E-4"/>
    <n v="6585462"/>
    <n v="0.84440366972477066"/>
    <n v="299380.30073880916"/>
    <n v="0.25198366446765269"/>
    <n v="0.21964392642599323"/>
    <n v="235.36187165000723"/>
    <n v="0.24671055728512289"/>
    <n v="0.17326664658397484"/>
    <n v="-4718.3562281076256"/>
    <n v="256934.35622810762"/>
    <n v="1.9999595588610262"/>
    <n v="0.9393962391823153"/>
    <n v="0.80909091860539573"/>
    <n v="181.38125929598414"/>
    <n v="0.18552692641186072"/>
    <n v="3429.027765847969"/>
    <n v="5095.5272727272732"/>
    <n v="45.520956373736816"/>
    <n v="6.6721715196291465"/>
    <n v="5"/>
  </r>
  <r>
    <x v="5"/>
    <s v="HNL"/>
    <s v="Hawaii"/>
    <s v="SFO"/>
    <s v="California"/>
    <s v="HNLSFO"/>
    <s v="737-800"/>
    <n v="166"/>
    <x v="53"/>
    <n v="2399"/>
    <n v="156.46666666666667"/>
    <n v="15"/>
    <n v="2347"/>
    <n v="18.133333333333333"/>
    <n v="272"/>
    <n v="519"/>
    <n v="1556"/>
    <n v="5973510"/>
    <n v="0.94257028112449803"/>
    <n v="2490"/>
    <n v="75.291947723440131"/>
    <n v="0.86349206349206353"/>
    <n v="315"/>
    <n v="0.86499999999999999"/>
    <n v="600"/>
    <n v="0.98793650793650789"/>
    <n v="1575"/>
    <n v="70"/>
    <n v="5"/>
    <n v="0.1985494400094836"/>
    <n v="147390"/>
    <n v="0.2183572354223301"/>
    <n v="162094"/>
    <n v="0.56166900613470483"/>
    <n v="416946"/>
    <n v="1.2568466485436474E-2"/>
    <n v="9330"/>
    <n v="8.384366067026432E-3"/>
    <n v="6224"/>
    <n v="4.7148588101851726E-4"/>
    <n v="350"/>
    <n v="1"/>
    <n v="277266"/>
    <n v="18484.400000000001"/>
    <n v="3682.5451908674777"/>
    <n v="0.35399470666416427"/>
    <n v="78593"/>
    <n v="5239.5333333333338"/>
    <n v="0.10034229217017832"/>
    <n v="246544"/>
    <n v="16436.266666666666"/>
    <n v="0.3147709093787544"/>
    <n v="180846"/>
    <n v="0.23089209178690301"/>
    <n v="1"/>
    <n v="742334"/>
    <n v="742334"/>
    <n v="-40915"/>
    <n v="170690.625"/>
    <n v="187391.90751445087"/>
    <n v="422037.24293059128"/>
    <n v="780119.77544504218"/>
    <n v="23300.625"/>
    <n v="25297.907514450868"/>
    <n v="5091.242930591281"/>
    <n v="-6.849406797678417E-3"/>
    <n v="-6.2502082757034299E-3"/>
    <n v="5.9919852197498711E-4"/>
    <n v="5630453"/>
    <n v="0.94257028112449803"/>
    <n v="45208.228376651066"/>
    <n v="0.12427098975309324"/>
    <n v="0.13112039655077165"/>
    <n v="316.14145717937794"/>
    <n v="0.1317805157062851"/>
    <n v="4.7148588101851726E-4"/>
    <n v="-3579.3183630028097"/>
    <n v="-37335.681636997193"/>
    <n v="1.6038473867308032"/>
    <n v="0.92602191539446344"/>
    <n v="0.90741265012261529"/>
    <n v="270.15666666666669"/>
    <n v="0.24361810182478508"/>
    <n v="3274.5068689894592"/>
    <n v="5239.5333333333338"/>
    <n v="31.171992104931618"/>
    <n v="6.6271836386876863"/>
    <n v="5"/>
  </r>
  <r>
    <x v="0"/>
    <s v="BOI"/>
    <s v="Idaho"/>
    <s v="LAX"/>
    <s v="California"/>
    <s v="BOILAX"/>
    <s v="E175"/>
    <n v="74.74545454545455"/>
    <x v="198"/>
    <n v="674"/>
    <n v="64.36363636363636"/>
    <n v="55"/>
    <n v="3540"/>
    <n v="9.3818181818181809"/>
    <n v="516"/>
    <n v="929"/>
    <n v="2095"/>
    <n v="2770814"/>
    <n v="0.86110435417173437"/>
    <n v="4111"/>
    <n v="125.47349488609949"/>
    <n v="0.93309222423146476"/>
    <n v="553"/>
    <n v="0.93366834170854274"/>
    <n v="995"/>
    <n v="0.81708268330733225"/>
    <n v="2564"/>
    <n v="437"/>
    <n v="5.9977116704805491"/>
    <n v="0.21179164988340454"/>
    <n v="137234"/>
    <n v="0.26505516484635794"/>
    <n v="171747"/>
    <n v="0.47707676471178317"/>
    <n v="309130"/>
    <n v="2.2632325411633618E-2"/>
    <n v="14665"/>
    <n v="1.939913606711453E-2"/>
    <n v="12570"/>
    <n v="4.0449590797062198E-3"/>
    <n v="2621"/>
    <n v="1"/>
    <n v="313209"/>
    <n v="5694.7090909090912"/>
    <n v="2496.2164342702044"/>
    <n v="0.36736051081817467"/>
    <n v="180554"/>
    <n v="3282.8"/>
    <n v="0.21177044615660695"/>
    <n v="173663"/>
    <n v="3157.5090909090909"/>
    <n v="0.20368804341579158"/>
    <n v="185167"/>
    <n v="0.21718099960942677"/>
    <n v="0.99999999999999989"/>
    <n v="647967"/>
    <n v="-852593"/>
    <n v="-204626"/>
    <n v="147074.42248062015"/>
    <n v="183948.61679224973"/>
    <n v="378333.80429594277"/>
    <n v="709356.84356881259"/>
    <n v="9840.4224806201528"/>
    <n v="12201.616792249726"/>
    <n v="69203.804295942769"/>
    <n v="-7.3850500250107004E-2"/>
    <n v="-7.3251753694901653E-2"/>
    <n v="5.9874655520535114E-4"/>
    <n v="2385960"/>
    <n v="0.86110435417173437"/>
    <n v="104093.9451977401"/>
    <n v="0.23385438358547345"/>
    <n v="0.30770488383558042"/>
    <n v="182.30112994350281"/>
    <n v="0.270476453922111"/>
    <n v="4.0449590797062198E-3"/>
    <n v="-1659.0153376147755"/>
    <n v="-202966.98466238522"/>
    <n v="1.6509093389749518"/>
    <n v="1.1482929872355707"/>
    <n v="0.80206537178138027"/>
    <n v="172.61005025125627"/>
    <n v="0.28576609611291931"/>
    <n v="1384.0612326742416"/>
    <n v="3282.8"/>
    <n v="28.213129818480706"/>
    <n v="7.6935028248587569"/>
    <n v="5.9977116704805491"/>
  </r>
  <r>
    <x v="2"/>
    <s v="LAX"/>
    <s v="California"/>
    <s v="SEA"/>
    <s v="Washington"/>
    <s v="LAXSEA"/>
    <s v="737-800"/>
    <n v="159.46153846153845"/>
    <x v="142"/>
    <n v="954"/>
    <n v="131.53846153846155"/>
    <n v="52"/>
    <n v="6840"/>
    <n v="19.173076923076923"/>
    <n v="997"/>
    <n v="1688"/>
    <n v="4155"/>
    <n v="7910568"/>
    <n v="0.82489146164978289"/>
    <n v="8292"/>
    <n v="144.68827433628317"/>
    <n v="0.91300366300366298"/>
    <n v="1092"/>
    <n v="0.81153846153846154"/>
    <n v="2080"/>
    <n v="0.8115234375"/>
    <n v="5120"/>
    <n v="42772"/>
    <n v="5.9999298606565041"/>
    <n v="0.17660703022722093"/>
    <n v="266565"/>
    <n v="0.20658845291539241"/>
    <n v="311818"/>
    <n v="0.41925295885430192"/>
    <n v="632807"/>
    <n v="1.9269654583905317E-2"/>
    <n v="29085"/>
    <n v="8.2577608641497633E-3"/>
    <n v="12464"/>
    <n v="0.17002414255502965"/>
    <n v="256629"/>
    <n v="0.99999999999999989"/>
    <n v="601622"/>
    <n v="11569.653846153846"/>
    <n v="4158.0563646900346"/>
    <n v="0.35789295846368646"/>
    <n v="305059"/>
    <n v="5866.5192307692305"/>
    <n v="0.18147352991741281"/>
    <n v="325232"/>
    <n v="6254.4615384615381"/>
    <n v="0.19347404627334383"/>
    <n v="449098"/>
    <n v="0.26715946534555696"/>
    <n v="1"/>
    <n v="1509368"/>
    <n v="-1681011"/>
    <n v="-171643"/>
    <n v="291964.87462387164"/>
    <n v="384230.71090047393"/>
    <n v="779776.61612515047"/>
    <n v="1455972.2016494959"/>
    <n v="25399.874623871641"/>
    <n v="72412.710900473932"/>
    <n v="146969.61612515047"/>
    <n v="-2.1697936229105166E-2"/>
    <n v="-2.1102865175835529E-2"/>
    <n v="5.950710532696378E-4"/>
    <n v="6525360"/>
    <n v="0.82489146164978289"/>
    <n v="265932.31403508782"/>
    <n v="0.19080399789243957"/>
    <n v="0.21250193412154475"/>
    <n v="183.14897660818713"/>
    <n v="0.19198005933772236"/>
    <n v="0.17002414255502965"/>
    <n v="-4707.3500317210774"/>
    <n v="-166935.64996827891"/>
    <n v="1.6711964502443286"/>
    <n v="1.0263248953508533"/>
    <n v="0.8461518933600426"/>
    <n v="149.91249999999999"/>
    <n v="0.29754042751668247"/>
    <n v="2247.8117282959552"/>
    <n v="5866.5192307692305"/>
    <n v="47.274045055665908"/>
    <n v="6.0744152046783624"/>
    <n v="5.9999298606565041"/>
  </r>
  <r>
    <x v="2"/>
    <s v="LAX"/>
    <s v="California"/>
    <s v="BOI"/>
    <s v="Idaho"/>
    <s v="LAXBOI"/>
    <s v="E175"/>
    <n v="72.94736842105263"/>
    <x v="217"/>
    <n v="674"/>
    <n v="62.912280701754383"/>
    <n v="57"/>
    <n v="3586"/>
    <n v="9.5789473684210531"/>
    <n v="546"/>
    <n v="860"/>
    <n v="2180"/>
    <n v="2802492"/>
    <n v="0.86243386243386244"/>
    <n v="4158"/>
    <n v="113.62341214649977"/>
    <n v="0.96637168141592922"/>
    <n v="565"/>
    <n v="0.84562438544739427"/>
    <n v="1017"/>
    <n v="0.84627329192546585"/>
    <n v="2576"/>
    <n v="68"/>
    <n v="6"/>
    <n v="0.22159271649477541"/>
    <n v="146984"/>
    <n v="0.23548824300060153"/>
    <n v="156201"/>
    <n v="0.50615476694803463"/>
    <n v="335736"/>
    <n v="2.3005938426701362E-2"/>
    <n v="15260"/>
    <n v="1.3143235334468052E-2"/>
    <n v="8718"/>
    <n v="6.150997954190141E-4"/>
    <n v="408"/>
    <n v="1"/>
    <n v="283628"/>
    <n v="4975.9298245614036"/>
    <n v="2496.210900921596"/>
    <n v="0.35757032509716857"/>
    <n v="184639"/>
    <n v="3239.280701754386"/>
    <n v="0.23277471637361655"/>
    <n v="157262"/>
    <n v="2758.9824561403507"/>
    <n v="0.19826048368084578"/>
    <n v="167680"/>
    <n v="0.2113944748483691"/>
    <n v="1"/>
    <n v="663307"/>
    <n v="-793209"/>
    <n v="-129902"/>
    <n v="152098.82783882783"/>
    <n v="184716.76395348838"/>
    <n v="396722.90642201836"/>
    <n v="733538.49821433448"/>
    <n v="5114.8278388278268"/>
    <n v="28515.763953488378"/>
    <n v="60986.906422018365"/>
    <n v="-4.6352317865670983E-2"/>
    <n v="-4.5760003557896535E-2"/>
    <n v="5.9231430777444832E-4"/>
    <n v="2416964"/>
    <n v="0.86243386243386244"/>
    <n v="105738.49079754599"/>
    <n v="0.23668470775295702"/>
    <n v="0.28303702561862798"/>
    <n v="184.85750139431121"/>
    <n v="0.2742692899025389"/>
    <n v="6.150997954190141E-4"/>
    <n v="-1659.9561090234135"/>
    <n v="-128242.04389097658"/>
    <n v="1.6930077122695504"/>
    <n v="0.99954000157317224"/>
    <n v="0.84818263236327174"/>
    <n v="153.58997050147494"/>
    <n v="0.2527939551369125"/>
    <n v="1384.0633460050913"/>
    <n v="3239.280701754386"/>
    <n v="31.560397036628409"/>
    <n v="6.6865588399330731"/>
    <n v="6"/>
  </r>
  <r>
    <x v="0"/>
    <s v="SEA"/>
    <s v="Washington"/>
    <s v="LAX"/>
    <s v="California"/>
    <s v="SEALAX"/>
    <s v="737-Max 9"/>
    <n v="175.52777777777777"/>
    <x v="186"/>
    <n v="954"/>
    <n v="152.02777777777777"/>
    <n v="36"/>
    <n v="5473"/>
    <n v="22.694444444444443"/>
    <n v="817"/>
    <n v="1527"/>
    <n v="3130"/>
    <n v="6028326"/>
    <n v="0.8661180566545339"/>
    <n v="6319"/>
    <n v="95.397940074906359"/>
    <n v="1"/>
    <n v="817"/>
    <n v="1"/>
    <n v="1527"/>
    <n v="0.78722334004024141"/>
    <n v="3976"/>
    <n v="35785"/>
    <n v="5.9999161659913369"/>
    <n v="0.18628139527106116"/>
    <n v="228370"/>
    <n v="0.21596390038346056"/>
    <n v="264759"/>
    <n v="0.3868766930871877"/>
    <n v="474288"/>
    <n v="1.7871985682834657E-2"/>
    <n v="21910"/>
    <n v="1.7869538583015005E-2"/>
    <n v="21907"/>
    <n v="0.17513648699244092"/>
    <n v="214707"/>
    <n v="1"/>
    <n v="419494"/>
    <n v="11652.611111111111"/>
    <n v="4397.3066889139718"/>
    <n v="0.35730322914750234"/>
    <n v="233503"/>
    <n v="6486.1944444444443"/>
    <n v="0.19888574309913667"/>
    <n v="225776"/>
    <n v="6271.5555555555557"/>
    <n v="0.19230428531518087"/>
    <n v="295283"/>
    <n v="0.25150674243818011"/>
    <n v="1"/>
    <n v="1225941"/>
    <n v="-1174056"/>
    <n v="51885"/>
    <n v="228370"/>
    <n v="264759"/>
    <n v="602482.13674121408"/>
    <n v="1095611.136741214"/>
    <n v="0"/>
    <n v="0"/>
    <n v="128194.13674121408"/>
    <n v="8.6068669809827806E-3"/>
    <n v="9.1975696474960872E-3"/>
    <n v="5.9070266651330659E-4"/>
    <n v="5221242"/>
    <n v="0.8661180566545339"/>
    <n v="156313.53261465393"/>
    <n v="0.20336342128809889"/>
    <n v="0.19475655430711611"/>
    <n v="184.76776904805408"/>
    <n v="0.19367690675896654"/>
    <n v="0.17513648699244092"/>
    <n v="-3560.9482428115025"/>
    <n v="55445.948242811501"/>
    <n v="1.8260823501500683"/>
    <n v="1.1327004121052278"/>
    <n v="0.77929003788800588"/>
    <n v="173.38506876227899"/>
    <n v="0.24086232534844662"/>
    <n v="2366.6758404083039"/>
    <n v="6486.1944444444443"/>
    <n v="57.370211512980326"/>
    <n v="8.0060295998538287"/>
    <n v="5.9999161659913369"/>
  </r>
  <r>
    <x v="3"/>
    <s v="BOI"/>
    <s v="Idaho"/>
    <s v="SFO"/>
    <s v="California"/>
    <s v="BOISFO"/>
    <s v="E175"/>
    <n v="75.163265306122454"/>
    <x v="180"/>
    <n v="522"/>
    <n v="65.285714285714292"/>
    <n v="49"/>
    <n v="3199"/>
    <n v="9.8979591836734695"/>
    <n v="485"/>
    <n v="727"/>
    <n v="1987"/>
    <n v="1922526"/>
    <n v="0.86858539234319843"/>
    <n v="3683"/>
    <n v="87.668543706927821"/>
    <n v="1"/>
    <n v="485"/>
    <n v="0.83276059564719362"/>
    <n v="873"/>
    <n v="0.85462365591397849"/>
    <n v="2325"/>
    <n v="0"/>
    <e v="#DIV/0!"/>
    <n v="0.22892895186223544"/>
    <n v="96926"/>
    <n v="0.21432536036599911"/>
    <n v="90743"/>
    <n v="0.51919393276632131"/>
    <n v="219821"/>
    <n v="2.8165587674691597E-2"/>
    <n v="11925"/>
    <n v="9.3861673307525702E-3"/>
    <n v="3974"/>
    <n v="0"/>
    <n v="0"/>
    <n v="1"/>
    <n v="140761"/>
    <n v="2872.6734693877552"/>
    <n v="1605.6044055044188"/>
    <n v="0.27457042595565473"/>
    <n v="131534"/>
    <n v="2684.3673469387754"/>
    <n v="0.25657210738522096"/>
    <n v="160727"/>
    <n v="3280.1428571428573"/>
    <n v="0.31351639198765652"/>
    <n v="79637"/>
    <n v="0.15534107467146777"/>
    <n v="1"/>
    <n v="423389"/>
    <n v="423389"/>
    <n v="-89270"/>
    <n v="96926"/>
    <n v="108966.49105914717"/>
    <n v="257213.80221439357"/>
    <n v="463106.29327354074"/>
    <n v="0"/>
    <n v="18223.491059147171"/>
    <n v="37392.802214393567"/>
    <n v="-4.643370232704265E-2"/>
    <n v="-4.5843319469626123E-2"/>
    <n v="5.9038285741652707E-4"/>
    <n v="1669878"/>
    <n v="0.86858539234319843"/>
    <n v="64057.604251328565"/>
    <n v="0.22022537016404459"/>
    <n v="0.26665907249108722"/>
    <n v="132.35042200687715"/>
    <n v="0.25354486974497537"/>
    <n v="0"/>
    <n v="-1135.0263933375661"/>
    <n v="-88134.973606662432"/>
    <n v="1.8062726882425548"/>
    <n v="0.93947159315809181"/>
    <n v="0.85453722381735342"/>
    <n v="103.9438717067583"/>
    <n v="0.18809416399575804"/>
    <n v="1833.3485786795256"/>
    <n v="2684.3673469387754"/>
    <n v="36.489713011477868"/>
    <n v="4.969990622069397"/>
    <e v="#DIV/0!"/>
  </r>
  <r>
    <x v="3"/>
    <s v="LAX"/>
    <s v="California"/>
    <s v="SEA"/>
    <s v="Washington"/>
    <s v="LAXSEA"/>
    <s v="A320"/>
    <n v="148.52941176470588"/>
    <x v="205"/>
    <n v="954"/>
    <n v="124.74509803921569"/>
    <n v="51"/>
    <n v="6362"/>
    <n v="19.803921568627452"/>
    <n v="1010"/>
    <n v="1869"/>
    <n v="3484"/>
    <n v="7226550"/>
    <n v="0.83986798679867991"/>
    <n v="7575"/>
    <n v="140.51457411504424"/>
    <n v="1"/>
    <n v="1010"/>
    <n v="1"/>
    <n v="1869"/>
    <n v="0.74175005322546306"/>
    <n v="4697"/>
    <n v="45032"/>
    <n v="5"/>
    <n v="0.20125708089240696"/>
    <n v="330732"/>
    <n v="0.25900929271096329"/>
    <n v="425638"/>
    <n v="0.37940500118357168"/>
    <n v="623488"/>
    <n v="1.27150281957804E-2"/>
    <n v="20895"/>
    <n v="1.0599203690552908E-2"/>
    <n v="17418"/>
    <n v="0.1370143933267248"/>
    <n v="225160"/>
    <n v="1"/>
    <n v="507915"/>
    <n v="9959.1176470588234"/>
    <n v="3614.6784289019874"/>
    <n v="0.31999301945668945"/>
    <n v="259685"/>
    <n v="5091.8627450980393"/>
    <n v="0.16360490880877784"/>
    <n v="481829"/>
    <n v="9447.6274509803916"/>
    <n v="0.30355850205604723"/>
    <n v="337840"/>
    <n v="0.2128435696784855"/>
    <n v="1"/>
    <n v="1643331"/>
    <n v="1643331"/>
    <n v="56062"/>
    <n v="330732"/>
    <n v="425638"/>
    <n v="840563.47187141213"/>
    <n v="1596933.4718714121"/>
    <n v="0"/>
    <n v="0"/>
    <n v="217075.47187141213"/>
    <n v="7.7577820675149272E-3"/>
    <n v="8.3467742977493056E-3"/>
    <n v="5.8899223023437842E-4"/>
    <n v="6069348"/>
    <n v="0.83986798679867991"/>
    <n v="270393.18186104996"/>
    <n v="0.22740187226269798"/>
    <n v="0.21964409019518305"/>
    <n v="222.9127632819868"/>
    <n v="0.2336611774444306"/>
    <n v="0.1370143933267248"/>
    <n v="-4256.3818014002381"/>
    <n v="60318.381801400239"/>
    <n v="1.7978788088526085"/>
    <n v="1.2503645800896499"/>
    <n v="0.72880796314058116"/>
    <n v="227.73568753344034"/>
    <n v="0.20558244200346734"/>
    <n v="3429.0322056238065"/>
    <n v="5091.8627450980393"/>
    <n v="45.276442248554275"/>
    <n v="6.0221628418736248"/>
    <n v="5"/>
  </r>
  <r>
    <x v="4"/>
    <s v="LAX"/>
    <s v="California"/>
    <s v="HNL"/>
    <s v="Hawaii"/>
    <s v="LAXHNL"/>
    <s v="777-200"/>
    <n v="353"/>
    <x v="233"/>
    <n v="2556"/>
    <n v="320.1764705882353"/>
    <n v="17"/>
    <n v="5443"/>
    <n v="45.647058823529413"/>
    <n v="776"/>
    <n v="1169"/>
    <n v="3499"/>
    <n v="15338556"/>
    <n v="0.90701549741709719"/>
    <n v="6001"/>
    <n v="94.572532314923606"/>
    <n v="1"/>
    <n v="776"/>
    <n v="0.80509641873278237"/>
    <n v="1452"/>
    <n v="0.9271330153683095"/>
    <n v="3774"/>
    <n v="273988"/>
    <n v="4.9999927004102371"/>
    <n v="0.13041578458433434"/>
    <n v="400242"/>
    <n v="0.10845433759676296"/>
    <n v="332843"/>
    <n v="0.30220833120178142"/>
    <n v="927468"/>
    <n v="6.8378012290120881E-3"/>
    <n v="20985"/>
    <n v="5.699959823641099E-3"/>
    <n v="17493"/>
    <n v="0.44638378556446806"/>
    <n v="1369938"/>
    <n v="0.99999999999999989"/>
    <n v="395781"/>
    <n v="23281.235294117647"/>
    <n v="4184.9466257502918"/>
    <n v="0.2642330864012904"/>
    <n v="126128"/>
    <n v="7419.2941176470586"/>
    <n v="8.4206141077065227E-2"/>
    <n v="639030"/>
    <n v="37590"/>
    <n v="0.42663207481667031"/>
    <n v="336909"/>
    <n v="0.22492869770497406"/>
    <n v="1"/>
    <n v="3068969"/>
    <n v="3068969"/>
    <n v="1571121"/>
    <n v="400242"/>
    <n v="413420.0479041916"/>
    <n v="1000361.3123749642"/>
    <n v="1814023.3602791559"/>
    <n v="0"/>
    <n v="80577.047904191597"/>
    <n v="72893.31237496424"/>
    <n v="0.10242952465668867"/>
    <n v="0.10301808516080099"/>
    <n v="5.8856050411232319E-4"/>
    <n v="13912308"/>
    <n v="0.90701549741709719"/>
    <n v="174179.55135035818"/>
    <n v="0.20008200250401667"/>
    <n v="9.7652477847328001E-2"/>
    <n v="312.14973360279259"/>
    <n v="0.12212430892128036"/>
    <n v="0.44638378556446806"/>
    <n v="-9027.6682517150493"/>
    <n v="1580148.6682517151"/>
    <n v="1.8642501568583778"/>
    <n v="0.82854492386161005"/>
    <n v="0.88826037329911012"/>
    <n v="229.23071625344352"/>
    <n v="0.10977921249774761"/>
    <n v="6757.0359422337333"/>
    <n v="7419.2941176470586"/>
    <n v="57.55370895510103"/>
    <n v="7.0692632739298178"/>
    <n v="4.9999927004102371"/>
  </r>
  <r>
    <x v="3"/>
    <s v="LAX"/>
    <s v="California"/>
    <s v="SEA"/>
    <s v="Washington"/>
    <s v="LAXSEA"/>
    <s v="E175"/>
    <n v="75.173913043478265"/>
    <x v="225"/>
    <n v="954"/>
    <n v="63.5"/>
    <n v="46"/>
    <n v="2921"/>
    <n v="9.8913043478260878"/>
    <n v="455"/>
    <n v="737"/>
    <n v="1729"/>
    <n v="3298932"/>
    <n v="0.84470792365529213"/>
    <n v="3458"/>
    <n v="126.60224004424778"/>
    <n v="1"/>
    <n v="455"/>
    <n v="0.8998778998778999"/>
    <n v="819"/>
    <n v="0.79166666666666663"/>
    <n v="2184"/>
    <n v="0"/>
    <e v="#DIV/0!"/>
    <n v="0.22678293377598541"/>
    <n v="127877"/>
    <n v="0.241066266577285"/>
    <n v="135931"/>
    <n v="0.49537662669319743"/>
    <n v="279330"/>
    <n v="1.8381766139243874E-2"/>
    <n v="10365"/>
    <n v="1.83924068142883E-2"/>
    <n v="10371"/>
    <n v="0"/>
    <n v="0"/>
    <n v="1"/>
    <n v="203273"/>
    <n v="4418.978260869565"/>
    <n v="1605.6035021888681"/>
    <n v="0.30169046276232597"/>
    <n v="123398"/>
    <n v="2682.5652173913045"/>
    <n v="0.18314286562379412"/>
    <n v="232106"/>
    <n v="5045.782608695652"/>
    <n v="0.34448336252189143"/>
    <n v="115003"/>
    <n v="0.17068330909198848"/>
    <n v="1"/>
    <n v="563874"/>
    <n v="563874"/>
    <n v="-109906"/>
    <n v="127877"/>
    <n v="151054.93758480327"/>
    <n v="352837.89473684214"/>
    <n v="631769.83232164546"/>
    <n v="0"/>
    <n v="15123.937584803265"/>
    <n v="73507.894736842136"/>
    <n v="-3.3315630634399254E-2"/>
    <n v="-3.2731569197693669E-2"/>
    <n v="5.8406143670558519E-4"/>
    <n v="2786634"/>
    <n v="0.84470792365529213"/>
    <n v="103663.24477918516"/>
    <n v="0.17092622703347629"/>
    <n v="0.20424185766787553"/>
    <n v="193.04142416980486"/>
    <n v="0.20234950122621054"/>
    <n v="0"/>
    <n v="-1926.7789635140305"/>
    <n v="-107979.22103648596"/>
    <n v="1.7893522456539592"/>
    <n v="1.0566944107922644"/>
    <n v="0.81429121144165939"/>
    <n v="165.97191697191698"/>
    <n v="0.20395159202233124"/>
    <n v="1833.3482876675673"/>
    <n v="2682.5652173913045"/>
    <n v="23.072261588571447"/>
    <n v="7.0989387196165694"/>
    <e v="#DIV/0!"/>
  </r>
  <r>
    <x v="4"/>
    <s v="SFO"/>
    <s v="California"/>
    <s v="OGG"/>
    <s v="Hawaii"/>
    <s v="SFOOGG"/>
    <s v="737-Max 9"/>
    <n v="179"/>
    <x v="150"/>
    <n v="2338"/>
    <n v="161.38888888888889"/>
    <n v="18"/>
    <n v="2905"/>
    <n v="20.722222222222221"/>
    <n v="373"/>
    <n v="698"/>
    <n v="1834"/>
    <n v="7533036"/>
    <n v="0.90161390440720046"/>
    <n v="3222"/>
    <n v="96.559054054054059"/>
    <n v="0.90096618357487923"/>
    <n v="414"/>
    <n v="0.90180878552971577"/>
    <n v="774"/>
    <n v="0.90167158308751227"/>
    <n v="2034"/>
    <n v="268"/>
    <n v="5"/>
    <n v="0.18374903127472708"/>
    <n v="135385"/>
    <n v="0.23486922378469938"/>
    <n v="173050"/>
    <n v="0.55466325005802175"/>
    <n v="408672"/>
    <n v="1.4943138710601213E-2"/>
    <n v="11010"/>
    <n v="9.95666354050595E-3"/>
    <n v="7336"/>
    <n v="1.8186926314446527E-3"/>
    <n v="1340"/>
    <n v="1"/>
    <n v="327785"/>
    <n v="18210.277777777777"/>
    <n v="3394.6583591892372"/>
    <n v="0.34923166583030485"/>
    <n v="94312"/>
    <n v="5239.5555555555557"/>
    <n v="0.10048274590901875"/>
    <n v="284565"/>
    <n v="15809.166666666666"/>
    <n v="0.30318382167274494"/>
    <n v="231927"/>
    <n v="0.24710176658793145"/>
    <n v="1"/>
    <n v="736793"/>
    <n v="736793"/>
    <n v="-201796"/>
    <n v="150266.46112600536"/>
    <n v="191892.12034383955"/>
    <n v="453238.1941112323"/>
    <n v="795396.77558107721"/>
    <n v="14881.461126005364"/>
    <n v="18842.120343839546"/>
    <n v="44566.194111232297"/>
    <n v="-2.6788136947706077E-2"/>
    <n v="-2.6210755932040346E-2"/>
    <n v="5.7738101566573094E-4"/>
    <n v="6791890"/>
    <n v="0.90161390440720046"/>
    <n v="80254.251635111868"/>
    <n v="9.7808240927031276E-2"/>
    <n v="0.12459637787473736"/>
    <n v="253.16798623063684"/>
    <n v="0.10828399753235109"/>
    <n v="1.8186926314446527E-3"/>
    <n v="-4349.4319767265115"/>
    <n v="-197446.56802327349"/>
    <n v="1.4693044110026392"/>
    <n v="1.004551524713269"/>
    <n v="0.90274586711742244"/>
    <n v="223.57881136950905"/>
    <n v="0.31477904920377908"/>
    <n v="2947.0566254791561"/>
    <n v="5239.5555555555557"/>
    <n v="30.085216021003809"/>
    <n v="6.3153184165232359"/>
    <n v="5"/>
  </r>
  <r>
    <x v="4"/>
    <s v="HNL"/>
    <s v="Hawaii"/>
    <s v="LAX"/>
    <s v="California"/>
    <s v="HNLLAX"/>
    <s v="757-300"/>
    <n v="226.6875"/>
    <x v="222"/>
    <n v="2556"/>
    <n v="205.3125"/>
    <n v="16"/>
    <n v="3285"/>
    <n v="27.875"/>
    <n v="446"/>
    <n v="884"/>
    <n v="1956"/>
    <n v="9270612"/>
    <n v="0.90570719602977667"/>
    <n v="3627"/>
    <n v="83.000986408023238"/>
    <n v="0.95913978494623653"/>
    <n v="465"/>
    <n v="1"/>
    <n v="884"/>
    <n v="0.85827117156647648"/>
    <n v="2279"/>
    <n v="9965"/>
    <n v="4.9997992975413945"/>
    <n v="0.20114139660707855"/>
    <n v="199415"/>
    <n v="0.26516188445427102"/>
    <n v="262886"/>
    <n v="0.4696379021138431"/>
    <n v="465607"/>
    <n v="1.1831550195326487E-2"/>
    <n v="11730"/>
    <n v="1.9729336898600689E-3"/>
    <n v="1956"/>
    <n v="5.0254332939620762E-2"/>
    <n v="49823"/>
    <n v="1"/>
    <n v="319096"/>
    <n v="19943.5"/>
    <n v="3844.4844309603868"/>
    <n v="0.33184792002271279"/>
    <n v="96769"/>
    <n v="6048.0625"/>
    <n v="0.10063614514966622"/>
    <n v="346758"/>
    <n v="21672.375"/>
    <n v="0.36061536669602828"/>
    <n v="198950"/>
    <n v="0.20690056813159272"/>
    <n v="1"/>
    <n v="991417"/>
    <n v="991417"/>
    <n v="29844"/>
    <n v="207910.25784753365"/>
    <n v="262886"/>
    <n v="542494.04550102248"/>
    <n v="1013290.3033485562"/>
    <n v="8495.2578475336486"/>
    <n v="0"/>
    <n v="76887.045501022483"/>
    <n v="3.2192049456929057E-3"/>
    <n v="3.7948297220598555E-3"/>
    <n v="5.7562477636694974E-4"/>
    <n v="8396460"/>
    <n v="0.90570719602977667"/>
    <n v="98028.96438356163"/>
    <n v="0.10694191494585255"/>
    <n v="0.10372271000015965"/>
    <n v="286.63439878234396"/>
    <n v="0.11214178356116744"/>
    <n v="5.0254332939620762E-2"/>
    <n v="-5336.3939592847582"/>
    <n v="35180.39395928476"/>
    <n v="1.6767458082723348"/>
    <n v="1.1627264518363762"/>
    <n v="0.79879904156647985"/>
    <n v="297.38235294117646"/>
    <n v="0.20067237095994925"/>
    <n v="4177.7575786313892"/>
    <n v="6048.0625"/>
    <n v="39.577842892749736"/>
    <n v="4.1662100456621003"/>
    <n v="4.9997992975413945"/>
  </r>
  <r>
    <x v="3"/>
    <s v="LAX"/>
    <s v="California"/>
    <s v="SFO"/>
    <s v="California"/>
    <s v="LAXSFO"/>
    <s v="A320"/>
    <n v="154.51612903225808"/>
    <x v="215"/>
    <n v="337"/>
    <n v="127.64516129032258"/>
    <n v="93"/>
    <n v="11871"/>
    <n v="20"/>
    <n v="1860"/>
    <n v="2741"/>
    <n v="7270"/>
    <n v="4842690"/>
    <n v="0.8260960334029227"/>
    <n v="14370"/>
    <n v="124.29679736352881"/>
    <n v="1"/>
    <n v="1860"/>
    <n v="0.7965707643126998"/>
    <n v="3441"/>
    <n v="0.80163193295842983"/>
    <n v="9069"/>
    <n v="11411"/>
    <n v="4.9998247305231791"/>
    <n v="0.24073093614102592"/>
    <n v="372385"/>
    <n v="0.20271731787525057"/>
    <n v="313582"/>
    <n v="0.46797225147440707"/>
    <n v="723903"/>
    <n v="2.8198459751256229E-2"/>
    <n v="43620"/>
    <n v="2.3498716459380189E-2"/>
    <n v="36350"/>
    <n v="3.6882318298680002E-2"/>
    <n v="57053"/>
    <n v="1"/>
    <n v="449293"/>
    <n v="4831.1075268817203"/>
    <n v="3614.6788133724808"/>
    <n v="0.27187219568809912"/>
    <n v="478231"/>
    <n v="5142.2688172043008"/>
    <n v="0.28938290161679642"/>
    <n v="426218"/>
    <n v="4582.989247311828"/>
    <n v="0.25790925632447026"/>
    <n v="298847"/>
    <n v="0.18083564637063421"/>
    <n v="1"/>
    <n v="1546893"/>
    <n v="1546893"/>
    <n v="-105696"/>
    <n v="372385"/>
    <n v="393664.96242247353"/>
    <n v="903036.63094910595"/>
    <n v="1669086.5933715794"/>
    <n v="0"/>
    <n v="80082.962422473531"/>
    <n v="179133.63094910595"/>
    <n v="-2.1825886026154886E-2"/>
    <n v="-2.1250322610461569E-2"/>
    <n v="5.7556341569331773E-4"/>
    <n v="4000527"/>
    <n v="0.8260960334029227"/>
    <n v="313630.71013393998"/>
    <n v="0.31942845815032556"/>
    <n v="0.34125434417648043"/>
    <n v="125.50248504759497"/>
    <n v="0.37241093485933224"/>
    <n v="3.6882318298680002E-2"/>
    <n v="-2787.2751975438655"/>
    <n v="-102908.72480245614"/>
    <n v="2.0405955410668155"/>
    <n v="0.92884693363895632"/>
    <n v="0.81357702006440347"/>
    <n v="91.131066550421394"/>
    <n v="0.19319177215230787"/>
    <n v="3429.0344485179871"/>
    <n v="5142.2688172043008"/>
    <n v="95.505276497841535"/>
    <n v="6.7365849549321881"/>
    <n v="4.9998247305231791"/>
  </r>
  <r>
    <x v="0"/>
    <s v="HNL"/>
    <s v="Hawaii"/>
    <s v="SFO"/>
    <s v="California"/>
    <s v="HNLSFO"/>
    <s v="737-Max 9"/>
    <n v="177.65116279069767"/>
    <x v="174"/>
    <n v="2399"/>
    <n v="142.6046511627907"/>
    <n v="43"/>
    <n v="6132"/>
    <n v="22.88372093023256"/>
    <n v="984"/>
    <n v="1719"/>
    <n v="3430"/>
    <n v="18325961"/>
    <n v="0.80272286948553473"/>
    <n v="7639"/>
    <n v="214.58205101180437"/>
    <n v="1.0010172939979654"/>
    <n v="983"/>
    <n v="0.93525571273122965"/>
    <n v="1838"/>
    <n v="0.71191365711913657"/>
    <n v="4818"/>
    <n v="10257"/>
    <n v="5.9996100224237106"/>
    <n v="0.23502862501999078"/>
    <n v="530528"/>
    <n v="0.26903974720140206"/>
    <n v="607301"/>
    <n v="0.44891730840197386"/>
    <n v="1013337"/>
    <n v="1.0636643658261164E-2"/>
    <n v="24010"/>
    <n v="9.1157941089562659E-3"/>
    <n v="20577"/>
    <n v="2.7261881609415888E-2"/>
    <n v="61538"/>
    <n v="1"/>
    <n v="943584"/>
    <n v="21943.81395348837"/>
    <n v="4397.3109379409025"/>
    <n v="0.39368343493369728"/>
    <n v="281190"/>
    <n v="6539.3023255813951"/>
    <n v="0.11731848470195164"/>
    <n v="507846"/>
    <n v="11810.372093023256"/>
    <n v="0.21188421772448285"/>
    <n v="664189"/>
    <n v="0.27711386263986826"/>
    <n v="1"/>
    <n v="2257291"/>
    <n v="-2396809"/>
    <n v="-139518"/>
    <n v="529988.84552845533"/>
    <n v="649342.19778941246"/>
    <n v="1423398.7364431487"/>
    <n v="2602729.7797610164"/>
    <n v="-539.15447154466528"/>
    <n v="42041.197789412457"/>
    <n v="410061.73644314869"/>
    <n v="-7.6131341761558917E-3"/>
    <n v="-7.0400955644150838E-3"/>
    <n v="5.7303861174080786E-4"/>
    <n v="14710668"/>
    <n v="0.80272286948553473"/>
    <n v="539628.14269406395"/>
    <n v="0.12317449546029265"/>
    <n v="0.13078762963644852"/>
    <n v="358.08105022831052"/>
    <n v="0.14926263035777845"/>
    <n v="2.7261881609415888E-2"/>
    <n v="-10501.483250256197"/>
    <n v="-129016.51674974381"/>
    <n v="1.9165377456763757"/>
    <n v="1.1733324293048808"/>
    <n v="0.74687803879986547"/>
    <n v="330.4140369967356"/>
    <n v="0.29424163743177112"/>
    <n v="2366.675113810255"/>
    <n v="6539.3023255813951"/>
    <n v="28.576481448873245"/>
    <n v="7.271200260926288"/>
    <n v="5.9996100224237106"/>
  </r>
  <r>
    <x v="4"/>
    <s v="LAX"/>
    <s v="California"/>
    <s v="SFO"/>
    <s v="California"/>
    <s v="LAXSFO"/>
    <s v="737-700"/>
    <n v="141.8360655737705"/>
    <x v="214"/>
    <n v="337"/>
    <n v="127.9672131147541"/>
    <n v="61"/>
    <n v="7806"/>
    <n v="14.295081967213115"/>
    <n v="872"/>
    <n v="1364"/>
    <n v="5571"/>
    <n v="2915724"/>
    <n v="0.9022191400832178"/>
    <n v="8652"/>
    <n v="80.859744521435402"/>
    <n v="0.84742468415937799"/>
    <n v="1029"/>
    <n v="0.72707889125799574"/>
    <n v="1876"/>
    <n v="0.96920668058455117"/>
    <n v="5748"/>
    <n v="19787"/>
    <n v="4.999898923535655"/>
    <n v="0.15426708707290346"/>
    <n v="156124"/>
    <n v="0.14676538506003239"/>
    <n v="148532"/>
    <n v="0.54617173087545223"/>
    <n v="552746"/>
    <n v="3.3022508070357108E-2"/>
    <n v="33420"/>
    <n v="2.201698159257023E-2"/>
    <n v="22282"/>
    <n v="9.7756307328684622E-2"/>
    <n v="98933"/>
    <n v="1"/>
    <n v="297769"/>
    <n v="4881.4590163934427"/>
    <n v="3682.5369875001688"/>
    <n v="0.27731610528678385"/>
    <n v="316991"/>
    <n v="5196.5737704918029"/>
    <n v="0.29521780148693416"/>
    <n v="264775"/>
    <n v="4340.5737704918029"/>
    <n v="0.24658836808837786"/>
    <n v="194218"/>
    <n v="0.18087772513790415"/>
    <n v="1"/>
    <n v="1012037"/>
    <n v="1012037"/>
    <n v="-61716"/>
    <n v="184233.48165137615"/>
    <n v="204285.94721407624"/>
    <n v="570307.66612816369"/>
    <n v="958827.09499361611"/>
    <n v="28109.481651376147"/>
    <n v="55753.947214076237"/>
    <n v="17561.666128163692"/>
    <n v="-2.116661247772423E-2"/>
    <n v="-2.0596357379743357E-2"/>
    <n v="5.7025509798087209E-4"/>
    <n v="2630622"/>
    <n v="0.9022191400832178"/>
    <n v="98960.541122213588"/>
    <n v="0.34709629580851958"/>
    <n v="0.36826290828624381"/>
    <n v="116.97463489623367"/>
    <n v="0.34710574153185064"/>
    <n v="9.7756307328684622E-2"/>
    <n v="-1662.7064753051816"/>
    <n v="-60053.293524694818"/>
    <n v="1.5312161688875698"/>
    <n v="0.79904162954832814"/>
    <n v="0.97048999046312234"/>
    <n v="79.17484008528784"/>
    <n v="0.19190800336351338"/>
    <n v="3274.497113082145"/>
    <n v="5196.5737704918029"/>
    <n v="96.537529845035309"/>
    <n v="7.1357929797591595"/>
    <n v="4.999898923535655"/>
  </r>
  <r>
    <x v="1"/>
    <s v="HNL"/>
    <s v="Hawaii"/>
    <s v="SEA"/>
    <s v="Washington"/>
    <s v="HNLSEA"/>
    <s v="737-900"/>
    <n v="176.24"/>
    <x v="228"/>
    <n v="2677"/>
    <n v="153.08000000000001"/>
    <n v="25"/>
    <n v="3827"/>
    <n v="22.8"/>
    <n v="570"/>
    <n v="1065"/>
    <n v="2193"/>
    <n v="11794862"/>
    <n v="0.86858828869723104"/>
    <n v="4406"/>
    <n v="143.42631795716639"/>
    <n v="1.0017574692442883"/>
    <n v="569"/>
    <n v="1.0009398496240602"/>
    <n v="1064"/>
    <n v="0.79112554112554112"/>
    <n v="2772"/>
    <n v="16137"/>
    <n v="6"/>
    <n v="0.24655344750509814"/>
    <n v="362349"/>
    <n v="0.23738804360473226"/>
    <n v="348879"/>
    <n v="0.43227161167537731"/>
    <n v="635291"/>
    <n v="1.0443253085583915E-2"/>
    <n v="15348"/>
    <n v="7.4629658484939004E-3"/>
    <n v="10968"/>
    <n v="6.5880678280714478E-2"/>
    <n v="96822"/>
    <n v="1"/>
    <n v="596374"/>
    <n v="23854.959999999999"/>
    <n v="4158.0513848100345"/>
    <n v="0.3951726404567345"/>
    <n v="145197"/>
    <n v="5807.88"/>
    <n v="9.6211239719364836E-2"/>
    <n v="322396"/>
    <n v="12895.84"/>
    <n v="0.21362782179083828"/>
    <n v="445181"/>
    <n v="0.29498829803306237"/>
    <n v="1"/>
    <n v="1469657"/>
    <n v="-1509148"/>
    <n v="-39491"/>
    <n v="361713.3"/>
    <n v="348551.41408450704"/>
    <n v="803021.72913816688"/>
    <n v="1513286.4432226738"/>
    <n v="-635.70000000001164"/>
    <n v="-327.58591549296398"/>
    <n v="167730.72913816688"/>
    <n v="-3.3481527804225262E-3"/>
    <n v="-2.7825931554852482E-3"/>
    <n v="5.6555962493727791E-4"/>
    <n v="10244879"/>
    <n v="0.86858828869723104"/>
    <n v="207700.93153906451"/>
    <n v="0.12460145782121063"/>
    <n v="0.12794961060163315"/>
    <n v="358.7235432453619"/>
    <n v="0.13400207069307504"/>
    <n v="6.5880678280714478E-2"/>
    <n v="-6670.6977289069564"/>
    <n v="-32820.302271093045"/>
    <n v="2.0832827967446481"/>
    <n v="1.0726712179715843"/>
    <n v="0.74974383576137438"/>
    <n v="327.89379699248121"/>
    <n v="0.30291489782990183"/>
    <n v="2247.8161929547832"/>
    <n v="5807.88"/>
    <n v="26.682690140193909"/>
    <n v="6.8764044943820224"/>
    <n v="6"/>
  </r>
  <r>
    <x v="2"/>
    <s v="SEA"/>
    <s v="Washington"/>
    <s v="SFO"/>
    <s v="California"/>
    <s v="SEASFO"/>
    <s v="737-800"/>
    <n v="163.7123287671233"/>
    <x v="195"/>
    <n v="679"/>
    <n v="134.8082191780822"/>
    <n v="73"/>
    <n v="9841"/>
    <n v="21.082191780821919"/>
    <n v="1539"/>
    <n v="2813"/>
    <n v="5490"/>
    <n v="8114729"/>
    <n v="0.82344573675843025"/>
    <n v="11951"/>
    <n v="155.82797478329394"/>
    <n v="1.0006501950585176"/>
    <n v="1538"/>
    <n v="0.96006825938566553"/>
    <n v="2930"/>
    <n v="0.73366296939730058"/>
    <n v="7483"/>
    <n v="15774"/>
    <n v="5.9997464181564597"/>
    <n v="0.25796655796277679"/>
    <n v="525328"/>
    <n v="0.24412510392016573"/>
    <n v="497141"/>
    <n v="0.41638778659990894"/>
    <n v="847940"/>
    <n v="1.8871361934847397E-2"/>
    <n v="38430"/>
    <n v="1.6175453087012053E-2"/>
    <n v="32940"/>
    <n v="4.6473736495289034E-2"/>
    <n v="94640"/>
    <n v="1"/>
    <n v="647941"/>
    <n v="8875.9041095890407"/>
    <n v="4158.053140978539"/>
    <n v="0.33895041352577149"/>
    <n v="429723"/>
    <n v="5886.6164383561645"/>
    <n v="0.22479637582979792"/>
    <n v="350272"/>
    <n v="4798.2465753424658"/>
    <n v="0.18323402786133156"/>
    <n v="483674"/>
    <n v="0.25301918278309904"/>
    <n v="1"/>
    <n v="2036419"/>
    <n v="-1911610"/>
    <n v="124809"/>
    <n v="524986.65627030539"/>
    <n v="517818.38961962319"/>
    <n v="1155762.2987249545"/>
    <n v="2198567.344614883"/>
    <n v="-341.34372969460674"/>
    <n v="20677.389619623194"/>
    <n v="307822.29872495448"/>
    <n v="1.5380550601258527E-2"/>
    <n v="1.5934521015950744E-2"/>
    <n v="5.5397041469221718E-4"/>
    <n v="6682039"/>
    <n v="0.82344573675843025"/>
    <n v="416335.0970429834"/>
    <n v="0.25095342062563025"/>
    <n v="0.23557287002437174"/>
    <n v="197.31521186871254"/>
    <n v="0.29059677742078432"/>
    <n v="4.6473736495289034E-2"/>
    <n v="-4495.3197892449734"/>
    <n v="129304.31978924497"/>
    <n v="2.1824378083058726"/>
    <n v="1.0841256606617935"/>
    <n v="0.72403079848810814"/>
    <n v="169.67269624573379"/>
    <n v="0.23751202478468331"/>
    <n v="2247.8120535617209"/>
    <n v="5886.6164383561645"/>
    <n v="63.152973743550426"/>
    <n v="7.2523117569352706"/>
    <n v="5.9997464181564597"/>
  </r>
  <r>
    <x v="4"/>
    <s v="OGG"/>
    <s v="Hawaii"/>
    <s v="SFO"/>
    <s v="California"/>
    <s v="OGGSFO"/>
    <s v="737-Max 9"/>
    <n v="179"/>
    <x v="149"/>
    <n v="2338"/>
    <n v="159.33333333333334"/>
    <n v="18"/>
    <n v="2868"/>
    <n v="23"/>
    <n v="414"/>
    <n v="735"/>
    <n v="1719"/>
    <n v="7533036"/>
    <n v="0.8901303538175046"/>
    <n v="3222"/>
    <n v="87.086530612244914"/>
    <n v="1"/>
    <n v="414"/>
    <n v="0.94961240310077522"/>
    <n v="774"/>
    <n v="0.84513274336283184"/>
    <n v="2034"/>
    <n v="50"/>
    <n v="5"/>
    <n v="0.21919533894968901"/>
    <n v="153120"/>
    <n v="0.24895963811009869"/>
    <n v="173912"/>
    <n v="0.51427446657743481"/>
    <n v="359249"/>
    <n v="1.4751880667950268E-2"/>
    <n v="10305"/>
    <n v="2.4607940677541496E-3"/>
    <n v="1719"/>
    <n v="3.5788162707302935E-4"/>
    <n v="250"/>
    <n v="1"/>
    <n v="295629"/>
    <n v="16423.833333333332"/>
    <n v="3394.658139687479"/>
    <n v="0.3454562239122001"/>
    <n v="94312"/>
    <n v="5239.5555555555557"/>
    <n v="0.11020795452951983"/>
    <n v="256649"/>
    <n v="14258.277777777777"/>
    <n v="0.29990628257323282"/>
    <n v="209174"/>
    <n v="0.24442953898504727"/>
    <n v="1"/>
    <n v="698555"/>
    <n v="698555"/>
    <n v="-157209"/>
    <n v="153120"/>
    <n v="183139.9836734694"/>
    <n v="425079.96858638746"/>
    <n v="761339.95225985686"/>
    <n v="0"/>
    <n v="9227.9836734693963"/>
    <n v="65830.968586387462"/>
    <n v="-2.0869275017403342E-2"/>
    <n v="-2.0315721072856383E-2"/>
    <n v="5.5355394454695978E-4"/>
    <n v="6705384"/>
    <n v="0.8901303538175046"/>
    <n v="86192.45815899584"/>
    <n v="9.2732199872667537E-2"/>
    <n v="0.11360147489007089"/>
    <n v="243.48152022315202"/>
    <n v="0.10414094107063816"/>
    <n v="3.5788162707302935E-4"/>
    <n v="-4169.9417922142702"/>
    <n v="-153039.05820778574"/>
    <n v="1.7364214417684023"/>
    <n v="1.05490208211207"/>
    <n v="0.82921696733192696"/>
    <n v="224.69250645994833"/>
    <n v="0.29943812584549534"/>
    <n v="2947.057348543789"/>
    <n v="5239.5555555555557"/>
    <n v="32.932762160084735"/>
    <n v="4.1924686192468616"/>
    <n v="5"/>
  </r>
  <r>
    <x v="5"/>
    <s v="LAX"/>
    <s v="California"/>
    <s v="OGG"/>
    <s v="Hawaii"/>
    <s v="LAXOGG"/>
    <s v="737-Max 9"/>
    <n v="176.30303030303031"/>
    <x v="129"/>
    <n v="2486"/>
    <n v="142.33333333333334"/>
    <n v="33"/>
    <n v="4697"/>
    <n v="22.666666666666668"/>
    <n v="748"/>
    <n v="1089"/>
    <n v="2861"/>
    <n v="14463548"/>
    <n v="0.80732210381574421"/>
    <n v="5818"/>
    <n v="183.85010822510822"/>
    <n v="1"/>
    <n v="748"/>
    <n v="0.77896995708154504"/>
    <n v="1398"/>
    <n v="0.77892730737816496"/>
    <n v="3673"/>
    <n v="25379"/>
    <n v="4.9999211946885218"/>
    <n v="0.21529909619904813"/>
    <n v="298698"/>
    <n v="0.20837300692032296"/>
    <n v="289089"/>
    <n v="0.46218617622064306"/>
    <n v="641220"/>
    <n v="1.2368788846177965E-2"/>
    <n v="17160"/>
    <n v="1.0309486414154046E-2"/>
    <n v="14303"/>
    <n v="9.146344539965387E-2"/>
    <n v="126893"/>
    <n v="1"/>
    <n v="624108"/>
    <n v="18912.363636363636"/>
    <n v="3394.6566908507602"/>
    <n v="0.35105616432885345"/>
    <n v="170285"/>
    <n v="5160.151515151515"/>
    <n v="9.5784061320698999E-2"/>
    <n v="541816"/>
    <n v="16418.666666666668"/>
    <n v="0.30476751897428339"/>
    <n v="441592"/>
    <n v="0.24839225537616416"/>
    <n v="1"/>
    <n v="1387363"/>
    <n v="1387363"/>
    <n v="-390438"/>
    <n v="298698"/>
    <n v="371117.00826446281"/>
    <n v="823209.03879762325"/>
    <n v="1493024.0470620859"/>
    <n v="0"/>
    <n v="82028.008264462813"/>
    <n v="181989.03879762325"/>
    <n v="-2.6994621236780907E-2"/>
    <n v="-2.6441470890984774E-2"/>
    <n v="5.5315034579613356E-4"/>
    <n v="11676742"/>
    <n v="0.80732210381574421"/>
    <n v="300827.52182243997"/>
    <n v="9.592134654650436E-2"/>
    <n v="0.12291596778328526"/>
    <n v="268.35639770066001"/>
    <n v="0.1079470626309976"/>
    <n v="9.146344539965387E-2"/>
    <n v="-8000.5165776389713"/>
    <n v="-382437.48342236102"/>
    <n v="1.8907091133688558"/>
    <n v="0.97908048910877765"/>
    <n v="0.82657093913041779"/>
    <n v="206.78755364806867"/>
    <n v="0.31829593264343936"/>
    <n v="2947.0529293167137"/>
    <n v="5160.151515151515"/>
    <n v="25.54798604877044"/>
    <n v="6.6985309772195016"/>
    <n v="4.9999211946885218"/>
  </r>
  <r>
    <x v="3"/>
    <s v="SEA"/>
    <s v="Washington"/>
    <s v="SFO"/>
    <s v="California"/>
    <s v="SEASFO"/>
    <s v="E175"/>
    <n v="70.930232558139537"/>
    <x v="230"/>
    <n v="679"/>
    <n v="62.790697674418603"/>
    <n v="43"/>
    <n v="2700"/>
    <n v="9.8837209302325579"/>
    <n v="425"/>
    <n v="647"/>
    <n v="1628"/>
    <n v="2070950"/>
    <n v="0.88524590163934425"/>
    <n v="3050"/>
    <n v="90.412135539795116"/>
    <n v="1"/>
    <n v="425"/>
    <n v="0.8457516339869281"/>
    <n v="765"/>
    <n v="0.87526881720430105"/>
    <n v="1860"/>
    <n v="0"/>
    <e v="#DIV/0!"/>
    <n v="0.22235251313401913"/>
    <n v="95948"/>
    <n v="0.23182152102022419"/>
    <n v="100034"/>
    <n v="0.50056661097116428"/>
    <n v="216001"/>
    <n v="2.262967743729621E-2"/>
    <n v="9765"/>
    <n v="2.262967743729621E-2"/>
    <n v="9765"/>
    <n v="0"/>
    <n v="0"/>
    <n v="1"/>
    <n v="145166"/>
    <n v="3375.953488372093"/>
    <n v="1605.6030435881569"/>
    <n v="0.2855838823716883"/>
    <n v="115261"/>
    <n v="2680.4883720930234"/>
    <n v="0.22675202090050814"/>
    <n v="165757"/>
    <n v="3854.8139534883721"/>
    <n v="0.32609238795781337"/>
    <n v="82129"/>
    <n v="0.16157170876999014"/>
    <n v="1"/>
    <n v="431513"/>
    <n v="431513"/>
    <n v="-76800"/>
    <n v="95948"/>
    <n v="118278.22256568779"/>
    <n v="246782.46928746928"/>
    <n v="461008.69185315707"/>
    <n v="0"/>
    <n v="18244.222565687785"/>
    <n v="30781.469287469285"/>
    <n v="-3.708442985103455E-2"/>
    <n v="-3.6533893928545808E-2"/>
    <n v="5.5053592248874295E-4"/>
    <n v="1833300"/>
    <n v="0.88524590163934425"/>
    <n v="55936.870370370394"/>
    <n v="0.20836476013423791"/>
    <n v="0.24544918998527246"/>
    <n v="159.81962962962962"/>
    <n v="0.23537500681830578"/>
    <n v="0"/>
    <n v="-1140.1323686780713"/>
    <n v="-75659.867631321933"/>
    <n v="1.6713505168902603"/>
    <n v="0.96806995922907479"/>
    <n v="0.85973253307064368"/>
    <n v="130.76339869281045"/>
    <n v="0.1903279854836355"/>
    <n v="1833.3490190267839"/>
    <n v="2680.4883720930234"/>
    <n v="29.863247714258321"/>
    <n v="7.2333333333333334"/>
    <e v="#DIV/0!"/>
  </r>
  <r>
    <x v="1"/>
    <s v="SEA"/>
    <s v="Washington"/>
    <s v="YVR"/>
    <s v="British Columbia"/>
    <s v="SEAYVR"/>
    <s v="E175"/>
    <n v="73.870056497175142"/>
    <x v="206"/>
    <n v="127"/>
    <n v="64.491525423728817"/>
    <n v="177"/>
    <n v="11415"/>
    <n v="10.016949152542374"/>
    <n v="1773"/>
    <n v="2186"/>
    <n v="7457"/>
    <n v="1660525"/>
    <n v="0.8730401529636711"/>
    <n v="13075"/>
    <n v="124.2901146905579"/>
    <n v="1"/>
    <n v="1773"/>
    <n v="0.68505170792854908"/>
    <n v="3191"/>
    <n v="0.91925542406311633"/>
    <n v="8112"/>
    <n v="0"/>
    <e v="#DIV/0!"/>
    <n v="0.22720776199862833"/>
    <n v="284241"/>
    <n v="0.18566079784623402"/>
    <n v="232265"/>
    <n v="0.49771705922696557"/>
    <n v="622653"/>
    <n v="4.1728416377701999E-2"/>
    <n v="52203"/>
    <n v="4.7685964550470097E-2"/>
    <n v="59656"/>
    <n v="0"/>
    <n v="0"/>
    <n v="1"/>
    <n v="310255"/>
    <n v="1752.8531073446327"/>
    <n v="2496.2162177775313"/>
    <n v="0.24921201274916782"/>
    <n v="579242"/>
    <n v="3272.5536723163841"/>
    <n v="0.46527554653060699"/>
    <n v="172025"/>
    <n v="971.89265536723167"/>
    <n v="0.13817890603914715"/>
    <n v="183422"/>
    <n v="0.14733353468107802"/>
    <n v="1"/>
    <n v="1251018"/>
    <n v="-1244944"/>
    <n v="6074"/>
    <n v="284241"/>
    <n v="339047.3993595608"/>
    <n v="677344.92905994365"/>
    <n v="1300633.3284195045"/>
    <n v="0"/>
    <n v="106782.3993595608"/>
    <n v="54691.92905994365"/>
    <n v="3.657879285165836E-3"/>
    <n v="4.2072744110164756E-3"/>
    <n v="5.4939512585063964E-4"/>
    <n v="1449705"/>
    <n v="0.8730401529636711"/>
    <n v="181926.40210249671"/>
    <n v="0.75338703121000883"/>
    <n v="0.74972915192484302"/>
    <n v="109.59421813403416"/>
    <n v="0.86294659948058394"/>
    <n v="0"/>
    <n v="-912.2843413531325"/>
    <n v="6986.2843413531327"/>
    <n v="1.8402149432621848"/>
    <n v="0.83550207526369169"/>
    <n v="0.88106654134981577"/>
    <n v="72.7875274208712"/>
    <n v="0.1466181941426902"/>
    <n v="1384.0601919813696"/>
    <n v="3272.5536723163841"/>
    <n v="91.841575884129242"/>
    <n v="9.7992991677617169"/>
    <e v="#DIV/0!"/>
  </r>
  <r>
    <x v="4"/>
    <s v="SFO"/>
    <s v="California"/>
    <s v="HNL"/>
    <s v="Hawaii"/>
    <s v="SFOHNL"/>
    <s v="737-800"/>
    <n v="160.8125"/>
    <x v="46"/>
    <n v="2399"/>
    <n v="148.8125"/>
    <n v="16"/>
    <n v="2381"/>
    <n v="20.375"/>
    <n v="326"/>
    <n v="620"/>
    <n v="1435"/>
    <n v="6172627"/>
    <n v="0.92537893509521962"/>
    <n v="2573"/>
    <n v="83.936661073825505"/>
    <n v="1"/>
    <n v="326"/>
    <n v="1"/>
    <n v="620"/>
    <n v="0.8814496314496314"/>
    <n v="1628"/>
    <n v="4488"/>
    <n v="5"/>
    <n v="0.1969546087327636"/>
    <n v="155060"/>
    <n v="0.2461932609159545"/>
    <n v="193825"/>
    <n v="0.5101220900102631"/>
    <n v="401613"/>
    <n v="1.0936277448659194E-2"/>
    <n v="8610"/>
    <n v="7.2908516324394629E-3"/>
    <n v="5740"/>
    <n v="2.8502911259920129E-2"/>
    <n v="22440"/>
    <n v="1"/>
    <n v="309100"/>
    <n v="19318.75"/>
    <n v="3682.5386671997203"/>
    <n v="0.35661009283860939"/>
    <n v="81213"/>
    <n v="5075.8125"/>
    <n v="9.3695811936920045E-2"/>
    <n v="274851"/>
    <n v="17178.1875"/>
    <n v="0.3170968638847772"/>
    <n v="201609"/>
    <n v="0.23259723133969332"/>
    <n v="1"/>
    <n v="787288"/>
    <n v="787288"/>
    <n v="-79485"/>
    <n v="155060"/>
    <n v="193825"/>
    <n v="455627.84947735193"/>
    <n v="804512.84947735188"/>
    <n v="0"/>
    <n v="0"/>
    <n v="54014.849477351934"/>
    <n v="-1.2877013304060006E-2"/>
    <n v="-1.2330094124862155E-2"/>
    <n v="5.4691917919785088E-4"/>
    <n v="5712019"/>
    <n v="0.92537893509521962"/>
    <n v="61676.109197815997"/>
    <n v="0.12754504686578341"/>
    <n v="0.1404220601698434"/>
    <n v="321.22973540529188"/>
    <n v="0.13390151538361478"/>
    <n v="2.8502911259920129E-2"/>
    <n v="-3375.9280923344959"/>
    <n v="-76109.071907665508"/>
    <n v="1.6313275960222535"/>
    <n v="1.0722032183533361"/>
    <n v="0.84608182329095638"/>
    <n v="312.62096774193549"/>
    <n v="0.25608036703214071"/>
    <n v="3274.5048049773868"/>
    <n v="5075.8125"/>
    <n v="28.36662752055171"/>
    <n v="6.0268794624107516"/>
    <n v="5"/>
  </r>
  <r>
    <x v="0"/>
    <s v="SFO"/>
    <s v="California"/>
    <s v="SEA"/>
    <s v="Washington"/>
    <s v="SFOSEA"/>
    <s v="E175"/>
    <n v="71.388888888888886"/>
    <x v="227"/>
    <n v="679"/>
    <n v="64.027777777777771"/>
    <n v="36"/>
    <n v="2305"/>
    <n v="9.9444444444444446"/>
    <n v="358"/>
    <n v="644"/>
    <n v="1304"/>
    <n v="1745030"/>
    <n v="0.89688715953307396"/>
    <n v="2570"/>
    <n v="76.875169816893106"/>
    <n v="1"/>
    <n v="358"/>
    <n v="1"/>
    <n v="644"/>
    <n v="0.83110261312938172"/>
    <n v="1569"/>
    <n v="392"/>
    <n v="6"/>
    <n v="0.22336560253925206"/>
    <n v="81702"/>
    <n v="0.25864939567003942"/>
    <n v="94608"/>
    <n v="0.46168020405875709"/>
    <n v="168872"/>
    <n v="2.492775652925143E-2"/>
    <n v="9118"/>
    <n v="2.4946893872496084E-2"/>
    <n v="9125"/>
    <n v="6.4301473302039221E-3"/>
    <n v="2352"/>
    <n v="1"/>
    <n v="191897"/>
    <n v="5330.4722222222226"/>
    <n v="2496.2156240704808"/>
    <n v="0.36304592536536917"/>
    <n v="116829"/>
    <n v="3245.25"/>
    <n v="0.22102634441659177"/>
    <n v="106400"/>
    <n v="2955.5555555555557"/>
    <n v="0.20129593718961358"/>
    <n v="113449"/>
    <n v="0.21463179302842547"/>
    <n v="1"/>
    <n v="365777"/>
    <n v="-528575"/>
    <n v="-162798"/>
    <n v="81702"/>
    <n v="94608"/>
    <n v="203190.3128834356"/>
    <n v="379500.31288343563"/>
    <n v="0"/>
    <n v="0"/>
    <n v="34318.312883435603"/>
    <n v="-9.3292378927582909E-2"/>
    <n v="-9.2746092348564596E-2"/>
    <n v="5.4628657901831246E-4"/>
    <n v="1565095"/>
    <n v="0.89688715953307396"/>
    <n v="41782.04989154014"/>
    <n v="0.20961072302481906"/>
    <n v="0.30290310195240194"/>
    <n v="157.66811279826464"/>
    <n v="0.2322063516911114"/>
    <n v="6.4301473302039221E-3"/>
    <n v="-953.28646898432225"/>
    <n v="-161844.71353101567"/>
    <n v="1.6998225921721677"/>
    <n v="1.0941980341921345"/>
    <n v="0.80165709240448024"/>
    <n v="146.90683229813664"/>
    <n v="0.31015892196611594"/>
    <n v="1384.0619832571595"/>
    <n v="3245.25"/>
    <n v="29.983673603456321"/>
    <n v="7.9145336225596532"/>
    <n v="6"/>
  </r>
  <r>
    <x v="2"/>
    <s v="LAX"/>
    <s v="California"/>
    <s v="SFO"/>
    <s v="California"/>
    <s v="LAXSFO"/>
    <s v="737-900"/>
    <n v="178.96428571428572"/>
    <x v="204"/>
    <n v="337"/>
    <n v="161.94642857142858"/>
    <n v="56"/>
    <n v="9069"/>
    <n v="23.017857142857142"/>
    <n v="1289"/>
    <n v="2145"/>
    <n v="5636"/>
    <n v="3377414"/>
    <n v="0.90490919976052686"/>
    <n v="10022"/>
    <n v="74.845383358684018"/>
    <n v="1.0007763975155279"/>
    <n v="1288"/>
    <n v="0.89078073089700993"/>
    <n v="2408"/>
    <n v="0.89092633575719249"/>
    <n v="6326"/>
    <n v="13913"/>
    <n v="5.9999281247753897"/>
    <n v="0.22526186260091841"/>
    <n v="285209"/>
    <n v="0.20606071136904658"/>
    <n v="260898"/>
    <n v="0.45796771559138849"/>
    <n v="579843"/>
    <n v="3.1154185773566843E-2"/>
    <n v="39445"/>
    <n v="1.3624279492813489E-2"/>
    <n v="17250"/>
    <n v="6.5931245172266173E-2"/>
    <n v="83477"/>
    <n v="1"/>
    <n v="311211"/>
    <n v="5557.3392857142853"/>
    <n v="4158.052053906561"/>
    <n v="0.29915907740755909"/>
    <n v="328525"/>
    <n v="5866.5178571428569"/>
    <n v="0.31580257736814682"/>
    <n v="168238"/>
    <n v="3004.25"/>
    <n v="0.16172283391298162"/>
    <n v="232312"/>
    <n v="0.22331551131131247"/>
    <n v="1"/>
    <n v="1266122"/>
    <n v="-1040286"/>
    <n v="225836"/>
    <n v="284987.73622963537"/>
    <n v="292886.89230769232"/>
    <n v="650831.58587650815"/>
    <n v="1228706.2144138359"/>
    <n v="-221.26377036463236"/>
    <n v="31988.892307692324"/>
    <n v="70988.58587650815"/>
    <n v="6.6866543456028785E-2"/>
    <n v="6.740983853334151E-2"/>
    <n v="5.4329507731272486E-4"/>
    <n v="3056253"/>
    <n v="0.90490919976052686"/>
    <n v="124276.18094608001"/>
    <n v="0.37487912349507641"/>
    <n v="0.30801258003904763"/>
    <n v="130.40522659609658"/>
    <n v="0.38695912936527177"/>
    <n v="6.5931245172266173E-2"/>
    <n v="-1834.9324002470687"/>
    <n v="227670.93240024708"/>
    <n v="1.9709819906392367"/>
    <n v="0.96438303188492425"/>
    <n v="0.8158616590701494"/>
    <n v="108.34634551495017"/>
    <n v="0.18348310826286882"/>
    <n v="2247.8073122258916"/>
    <n v="5866.5178571428569"/>
    <n v="121.16979822974959"/>
    <n v="6.2515161539309734"/>
    <n v="5.9999281247753897"/>
  </r>
  <r>
    <x v="5"/>
    <s v="LAX"/>
    <s v="California"/>
    <s v="SEA"/>
    <s v="Washington"/>
    <s v="LAXSEA"/>
    <s v="E175"/>
    <n v="74.727272727272734"/>
    <x v="225"/>
    <n v="954"/>
    <n v="67"/>
    <n v="33"/>
    <n v="2211"/>
    <n v="9.8484848484848477"/>
    <n v="325"/>
    <n v="503"/>
    <n v="1384"/>
    <n v="2352564"/>
    <n v="0.8965936739659367"/>
    <n v="2466"/>
    <n v="90.430171460176979"/>
    <n v="1"/>
    <n v="325"/>
    <n v="0.85982905982905988"/>
    <n v="585"/>
    <n v="0.88946015424164526"/>
    <n v="1556"/>
    <n v="622"/>
    <n v="5"/>
    <n v="0.23105735374969294"/>
    <n v="98762"/>
    <n v="0.21682828968147203"/>
    <n v="92680"/>
    <n v="0.50601144033595746"/>
    <n v="216287"/>
    <n v="1.9406459461672534E-2"/>
    <n v="8295"/>
    <n v="1.9420496683706295E-2"/>
    <n v="8301"/>
    <n v="7.2759600874986842E-3"/>
    <n v="3110"/>
    <n v="1"/>
    <n v="145195"/>
    <n v="4399.848484848485"/>
    <n v="1605.6035021888683"/>
    <n v="0.30169010455625922"/>
    <n v="88141"/>
    <n v="2670.939393939394"/>
    <n v="0.18314175767549329"/>
    <n v="165790"/>
    <n v="5023.939393939394"/>
    <n v="0.34448295350654101"/>
    <n v="82146"/>
    <n v="0.17068518426170648"/>
    <n v="1"/>
    <n v="427435"/>
    <n v="427435"/>
    <n v="-53837"/>
    <n v="98762"/>
    <n v="107788.86679920477"/>
    <n v="243166.59826589594"/>
    <n v="449717.4650651007"/>
    <n v="0"/>
    <n v="15108.86679920477"/>
    <n v="26879.59826589594"/>
    <n v="-2.2884393368256931E-2"/>
    <n v="-2.2343546135516194E-2"/>
    <n v="5.4084723274073696E-4"/>
    <n v="2109294"/>
    <n v="0.8965936739659367"/>
    <n v="48938.432835820888"/>
    <n v="0.18168899974665939"/>
    <n v="0.20457339311491632"/>
    <n v="191.91542288557213"/>
    <n v="0.20116920637900643"/>
    <n v="7.2759600874986842E-3"/>
    <n v="-1272.3777292454761"/>
    <n v="-52564.622270754524"/>
    <n v="1.8379258470511239"/>
    <n v="0.95818998931605592"/>
    <n v="0.84070241385507194"/>
    <n v="158.42735042735043"/>
    <n v="0.19218360686420158"/>
    <n v="1833.3482876675675"/>
    <n v="2670.939393939394"/>
    <n v="24.449804355105808"/>
    <n v="7.5061058344640434"/>
    <n v="5"/>
  </r>
  <r>
    <x v="0"/>
    <s v="SEA"/>
    <s v="Washington"/>
    <s v="SFO"/>
    <s v="California"/>
    <s v="SEASFO"/>
    <s v="E175"/>
    <n v="71.388888888888886"/>
    <x v="230"/>
    <n v="679"/>
    <n v="64.027777777777771"/>
    <n v="36"/>
    <n v="2305"/>
    <n v="9.9444444444444446"/>
    <n v="358"/>
    <n v="644"/>
    <n v="1304"/>
    <n v="1745030"/>
    <n v="0.89688715953307396"/>
    <n v="2570"/>
    <n v="76.052561071710016"/>
    <n v="1"/>
    <n v="358"/>
    <n v="1"/>
    <n v="644"/>
    <n v="0.83110261312938172"/>
    <n v="1569"/>
    <n v="392"/>
    <n v="6"/>
    <n v="0.21747384004392087"/>
    <n v="79620"/>
    <n v="0.27376247224217659"/>
    <n v="100228"/>
    <n v="0.45607230554500933"/>
    <n v="166974"/>
    <n v="2.4904879094705734E-2"/>
    <n v="9118"/>
    <n v="2.1362257008082204E-2"/>
    <n v="7821"/>
    <n v="6.4242460661052738E-3"/>
    <n v="2352"/>
    <n v="1"/>
    <n v="189844"/>
    <n v="5273.4444444444443"/>
    <n v="2496.2209993296078"/>
    <n v="0.36218020871091439"/>
    <n v="116829"/>
    <n v="3245.25"/>
    <n v="0.22288379724135299"/>
    <n v="105262"/>
    <n v="2923.9444444444443"/>
    <n v="0.20081652898868688"/>
    <n v="112235"/>
    <n v="0.21411946505904572"/>
    <n v="1"/>
    <n v="366113"/>
    <n v="-524170"/>
    <n v="-158057"/>
    <n v="79620"/>
    <n v="100228"/>
    <n v="200906.59969325154"/>
    <n v="380754.59969325154"/>
    <n v="0"/>
    <n v="0"/>
    <n v="33932.599693251541"/>
    <n v="-9.0575520191629941E-2"/>
    <n v="-9.0035373481429301E-2"/>
    <n v="5.4014671020063965E-4"/>
    <n v="1565095"/>
    <n v="0.89688715953307396"/>
    <n v="41820.678958785255"/>
    <n v="0.2098032698578248"/>
    <n v="0.30037879004945472"/>
    <n v="157.81388286334055"/>
    <n v="0.23242103514483145"/>
    <n v="6.4242460661052738E-3"/>
    <n v="-942.57221370143168"/>
    <n v="-157114.42778629856"/>
    <n v="1.648673225030121"/>
    <n v="1.1537152553705838"/>
    <n v="0.78889889163834326"/>
    <n v="155.63354037267081"/>
    <n v="0.30655835766552947"/>
    <n v="1384.0691032186066"/>
    <n v="3245.25"/>
    <n v="30.307986575581772"/>
    <n v="7.3488069414316701"/>
    <n v="6"/>
  </r>
  <r>
    <x v="3"/>
    <s v="SEA"/>
    <s v="Washington"/>
    <s v="HNL"/>
    <s v="Hawaii"/>
    <s v="SEAHNL"/>
    <s v="737-Max 9"/>
    <n v="178"/>
    <x v="234"/>
    <n v="2677"/>
    <n v="161.42105263157896"/>
    <n v="19"/>
    <n v="3067"/>
    <n v="23"/>
    <n v="437"/>
    <n v="725"/>
    <n v="1905"/>
    <n v="9053614"/>
    <n v="0.90685984624482552"/>
    <n v="3382"/>
    <n v="116.35429083885211"/>
    <n v="1"/>
    <n v="437"/>
    <n v="0.88739290085679312"/>
    <n v="817"/>
    <n v="0.89520676691729328"/>
    <n v="2128"/>
    <n v="17822"/>
    <n v="5"/>
    <n v="0.22636401901120679"/>
    <n v="258141"/>
    <n v="0.21287640961784668"/>
    <n v="242760"/>
    <n v="0.46424525158280572"/>
    <n v="529416"/>
    <n v="1.0022974797874392E-2"/>
    <n v="11430"/>
    <n v="8.3507251968642036E-3"/>
    <n v="9523"/>
    <n v="7.81406197934022E-2"/>
    <n v="89110"/>
    <n v="1"/>
    <n v="394983"/>
    <n v="20788.57894736842"/>
    <n v="3394.6577917529653"/>
    <n v="0.35363937438054488"/>
    <n v="99551"/>
    <n v="5239.5263157894733"/>
    <n v="8.9130806538401969E-2"/>
    <n v="342902"/>
    <n v="18047.473684210527"/>
    <n v="0.30700979220330393"/>
    <n v="279473"/>
    <n v="0.25022002687774919"/>
    <n v="1"/>
    <n v="1140380"/>
    <n v="1140380"/>
    <n v="23471"/>
    <n v="258141"/>
    <n v="273565.40689655172"/>
    <n v="591389.63149606297"/>
    <n v="1123096.0383926146"/>
    <n v="0"/>
    <n v="30805.406896551722"/>
    <n v="61973.631496062968"/>
    <n v="2.5924454035703313E-3"/>
    <n v="3.1317998849765215E-3"/>
    <n v="5.3935448140619022E-4"/>
    <n v="8210359"/>
    <n v="0.90685984624482552"/>
    <n v="107971.97587218788"/>
    <n v="0.12595853987148115"/>
    <n v="0.12336609446791083"/>
    <n v="342.76817737202475"/>
    <n v="0.12804190413598235"/>
    <n v="7.81406197934022E-2"/>
    <n v="-4883.1072838218261"/>
    <n v="28354.107283821824"/>
    <n v="1.9390021416372021"/>
    <n v="0.97534398478535533"/>
    <n v="0.81663535175512558"/>
    <n v="297.13586291309667"/>
    <n v="0.24507006436451007"/>
    <n v="2947.0507492921856"/>
    <n v="5239.5263157894733"/>
    <n v="26.359148235003392"/>
    <n v="6.8317574176719917"/>
    <n v="5"/>
  </r>
  <r>
    <x v="5"/>
    <s v="OGG"/>
    <s v="Hawaii"/>
    <s v="LAX"/>
    <s v="California"/>
    <s v="OGGLAX"/>
    <s v="737-Max 9"/>
    <n v="176.30303030303031"/>
    <x v="131"/>
    <n v="2486"/>
    <n v="141.60606060606059"/>
    <n v="33"/>
    <n v="4673"/>
    <n v="22.424242424242426"/>
    <n v="740"/>
    <n v="1210"/>
    <n v="2724"/>
    <n v="14463548"/>
    <n v="0.80319697490546582"/>
    <n v="5818"/>
    <n v="167.84222581514416"/>
    <n v="0.98930481283422456"/>
    <n v="748"/>
    <n v="0.86552217453505009"/>
    <n v="1398"/>
    <n v="0.74162809692349574"/>
    <n v="3673"/>
    <n v="137"/>
    <n v="5"/>
    <n v="0.24656380691732488"/>
    <n v="304510"/>
    <n v="0.26009805548920456"/>
    <n v="321225"/>
    <n v="0.47292785917579949"/>
    <n v="584073"/>
    <n v="1.3238705602765959E-2"/>
    <n v="16350"/>
    <n v="6.6169236810888939E-3"/>
    <n v="8172"/>
    <n v="5.5464913381618843E-4"/>
    <n v="685"/>
    <n v="1"/>
    <n v="569767"/>
    <n v="17265.666666666668"/>
    <n v="3394.6582704850589"/>
    <n v="0.34787814401328582"/>
    <n v="170285"/>
    <n v="5160.151515151515"/>
    <n v="0.10396956958423773"/>
    <n v="494640"/>
    <n v="14989.09090909091"/>
    <n v="0.30200844407403676"/>
    <n v="403143"/>
    <n v="0.24614384232843967"/>
    <n v="1"/>
    <n v="1235015"/>
    <n v="1235015"/>
    <n v="-402820"/>
    <n v="307802"/>
    <n v="371134.33884297521"/>
    <n v="787555.11343612336"/>
    <n v="1466491.4522790986"/>
    <n v="3292"/>
    <n v="49909.338842975209"/>
    <n v="203482.11343612336"/>
    <n v="-2.7850704405309127E-2"/>
    <n v="-2.7312918902561118E-2"/>
    <n v="5.3778550274800885E-4"/>
    <n v="11617078"/>
    <n v="0.80319697490546582"/>
    <n v="302441.22619302361"/>
    <n v="8.5388108090767217E-2"/>
    <n v="0.11323881249607634"/>
    <n v="264.14080890220413"/>
    <n v="0.1062513310145632"/>
    <n v="5.5464913381618843E-4"/>
    <n v="-7778.2864326999561"/>
    <n v="-395041.71356730006"/>
    <n v="1.9580864703081713"/>
    <n v="1.1051826834764942"/>
    <n v="0.76485323406189731"/>
    <n v="229.77467811158797"/>
    <n v="0.32642761423950317"/>
    <n v="2947.0533865821108"/>
    <n v="5160.151515151515"/>
    <n v="27.841623151177025"/>
    <n v="5.2475925529638348"/>
    <n v="5"/>
  </r>
  <r>
    <x v="2"/>
    <s v="BOI"/>
    <s v="Idaho"/>
    <s v="LAX"/>
    <s v="California"/>
    <s v="BOILAX"/>
    <s v="E175"/>
    <n v="72.94736842105263"/>
    <x v="198"/>
    <n v="674"/>
    <n v="62.912280701754383"/>
    <n v="57"/>
    <n v="3586"/>
    <n v="9.9122807017543852"/>
    <n v="565"/>
    <n v="909"/>
    <n v="2112"/>
    <n v="2802492"/>
    <n v="0.86243386243386244"/>
    <n v="4158"/>
    <n v="128.31226173872616"/>
    <n v="1"/>
    <n v="565"/>
    <n v="0.89380530973451322"/>
    <n v="1017"/>
    <n v="0.81987577639751552"/>
    <n v="2576"/>
    <n v="68"/>
    <n v="6"/>
    <n v="0.21956162261839396"/>
    <n v="138355"/>
    <n v="0.25264940283301224"/>
    <n v="159205"/>
    <n v="0.48356878290924904"/>
    <n v="304717"/>
    <n v="2.3467726322003613E-2"/>
    <n v="14788"/>
    <n v="2.0104992208105476E-2"/>
    <n v="12669"/>
    <n v="6.4747310923569609E-4"/>
    <n v="408"/>
    <n v="1"/>
    <n v="320295"/>
    <n v="5619.2105263157891"/>
    <n v="2496.215058948892"/>
    <n v="0.36736049144264937"/>
    <n v="184639"/>
    <n v="3239.280701754386"/>
    <n v="0.21177062951179174"/>
    <n v="177592"/>
    <n v="3115.6491228070176"/>
    <n v="0.2036881137585132"/>
    <n v="189356"/>
    <n v="0.21718076528704572"/>
    <n v="1"/>
    <n v="630142"/>
    <n v="-871882"/>
    <n v="-241740"/>
    <n v="138355"/>
    <n v="178120.44554455447"/>
    <n v="371662.40151515149"/>
    <n v="688137.84705970599"/>
    <n v="0"/>
    <n v="18915.445544554474"/>
    <n v="66945.40151515149"/>
    <n v="-8.6258943825709408E-2"/>
    <n v="-8.5721446965711129E-2"/>
    <n v="5.3749685999827934E-4"/>
    <n v="2416964"/>
    <n v="0.86243386243386244"/>
    <n v="100448.36809815955"/>
    <n v="0.2248505972541581"/>
    <n v="0.31110954107986749"/>
    <n v="175.60903513664249"/>
    <n v="0.26054752987632418"/>
    <n v="6.4747310923569609E-4"/>
    <n v="-1506.33065017028"/>
    <n v="-240233.66934982972"/>
    <n v="1.6905756812189776"/>
    <n v="1.0807467959976844"/>
    <n v="0.81665576420094443"/>
    <n v="156.54375614552606"/>
    <n v="0.30049734821675117"/>
    <n v="1384.0610210863474"/>
    <n v="3239.280701754386"/>
    <n v="27.947445952608462"/>
    <n v="7.6567205800334639"/>
    <n v="6"/>
  </r>
  <r>
    <x v="2"/>
    <s v="OGG"/>
    <s v="Hawaii"/>
    <s v="SEA"/>
    <s v="Washington"/>
    <s v="OGGSEA"/>
    <s v="737-Max 9"/>
    <n v="179.73076923076923"/>
    <x v="166"/>
    <n v="2640"/>
    <n v="155.07692307692307"/>
    <n v="26"/>
    <n v="4032"/>
    <n v="23.23076923076923"/>
    <n v="604"/>
    <n v="849"/>
    <n v="2580"/>
    <n v="12336720"/>
    <n v="0.86282901776160925"/>
    <n v="4673"/>
    <n v="147.11047979797979"/>
    <n v="1"/>
    <n v="604"/>
    <n v="0.75199291408325952"/>
    <n v="1129"/>
    <n v="0.87755102040816324"/>
    <n v="2940"/>
    <n v="22972"/>
    <n v="5.9999564687445588"/>
    <n v="0.19748941593341515"/>
    <n v="258942"/>
    <n v="0.19254878661713326"/>
    <n v="252464"/>
    <n v="0.48516476518282542"/>
    <n v="636133"/>
    <n v="1.377396811547558E-2"/>
    <n v="18060"/>
    <n v="5.902366514156451E-3"/>
    <n v="7739"/>
    <n v="0.10512069763699416"/>
    <n v="137831"/>
    <n v="1"/>
    <n v="646890"/>
    <n v="24880.384615384617"/>
    <n v="4397.3073902576143"/>
    <n v="0.39856197552770695"/>
    <n v="172661"/>
    <n v="6640.8076923076924"/>
    <n v="0.10637992434044335"/>
    <n v="348163"/>
    <n v="13390.884615384615"/>
    <n v="0.21451024607839514"/>
    <n v="455346"/>
    <n v="0.28054785405345456"/>
    <n v="1"/>
    <n v="1311169"/>
    <n v="-1623060"/>
    <n v="-311891"/>
    <n v="258942"/>
    <n v="335726.56772673735"/>
    <n v="724895.74418604653"/>
    <n v="1319564.3119127839"/>
    <n v="0"/>
    <n v="83262.567726737354"/>
    <n v="88762.744186046533"/>
    <n v="-2.5281517291468072E-2"/>
    <n v="-2.4745203088787648E-2"/>
    <n v="5.3631420268042407E-4"/>
    <n v="10644480"/>
    <n v="0.86282901776160925"/>
    <n v="186535.13343253965"/>
    <n v="0.10628181558793585"/>
    <n v="0.13156333287940392"/>
    <n v="291.00644841269843"/>
    <n v="0.11022971530784031"/>
    <n v="0.10512069763699416"/>
    <n v="-6616.3581504916883"/>
    <n v="-305274.64184950833"/>
    <n v="1.7457975760612592"/>
    <n v="0.91061299493775305"/>
    <n v="0.88110754856267892"/>
    <n v="223.61736049601419"/>
    <n v="0.34728246320649742"/>
    <n v="2366.6770747951919"/>
    <n v="6640.8076923076924"/>
    <n v="27.40797260356274"/>
    <n v="6.3985615079365079"/>
    <n v="5.9999564687445588"/>
  </r>
  <r>
    <x v="1"/>
    <s v="LAX"/>
    <s v="California"/>
    <s v="SFO"/>
    <s v="California"/>
    <s v="LAXSFO"/>
    <s v="737-700"/>
    <n v="141.3095238095238"/>
    <x v="214"/>
    <n v="337"/>
    <n v="131.04761904761904"/>
    <n v="42"/>
    <n v="5504"/>
    <n v="16.80952380952381"/>
    <n v="706"/>
    <n v="1287"/>
    <n v="3512"/>
    <n v="2000095"/>
    <n v="0.92737994945240099"/>
    <n v="5935"/>
    <n v="55.465775167596192"/>
    <n v="1"/>
    <n v="706"/>
    <n v="1"/>
    <n v="1287"/>
    <n v="0.89069236621861525"/>
    <n v="3943"/>
    <n v="6189"/>
    <n v="6"/>
    <n v="0.19599009605167098"/>
    <n v="150872"/>
    <n v="0.21287383377890709"/>
    <n v="163869"/>
    <n v="0.47445810177787823"/>
    <n v="365235"/>
    <n v="3.194101279043484E-2"/>
    <n v="24588"/>
    <n v="3.6498076108673227E-2"/>
    <n v="28096"/>
    <n v="4.8238879492435639E-2"/>
    <n v="37134"/>
    <n v="1"/>
    <n v="230630"/>
    <n v="5491.1904761904761"/>
    <n v="4158.0596197046743"/>
    <n v="0.29915893572421809"/>
    <n v="243461"/>
    <n v="5796.6904761904761"/>
    <n v="0.31580251333457859"/>
    <n v="124677"/>
    <n v="2968.5"/>
    <n v="0.16172327376875661"/>
    <n v="172160"/>
    <n v="0.2233152771724467"/>
    <n v="1"/>
    <n v="769794"/>
    <n v="-770928"/>
    <n v="-1134"/>
    <n v="150872"/>
    <n v="163869"/>
    <n v="410057.40461275628"/>
    <n v="724798.40461275633"/>
    <n v="0"/>
    <n v="0"/>
    <n v="44822.404612756276"/>
    <n v="-5.6697306877923298E-4"/>
    <n v="-3.3398358664198216E-5"/>
    <n v="5.3357471011503479E-4"/>
    <n v="1854848"/>
    <n v="0.92737994945240099"/>
    <n v="57372.17659883725"/>
    <n v="0.3848787182608826"/>
    <n v="0.38544569132966183"/>
    <n v="133.1140988372093"/>
    <n v="0.3949973259264371"/>
    <n v="4.8238879492435639E-2"/>
    <n v="-1067.2001098275305"/>
    <n v="-66.799890172469532"/>
    <n v="1.8655386637375402"/>
    <n v="1.1115232834352333"/>
    <n v="0.80862268263255166"/>
    <n v="127.32634032634033"/>
    <n v="0.22364424768184735"/>
    <n v="2247.8185804358482"/>
    <n v="5796.6904761904761"/>
    <n v="99.232364162747814"/>
    <n v="9.5719476744186043"/>
    <n v="6"/>
  </r>
  <r>
    <x v="1"/>
    <s v="YVR"/>
    <s v="British Columbia"/>
    <s v="SEA"/>
    <s v="Washington"/>
    <s v="YVRSEA"/>
    <s v="E175"/>
    <n v="73.870056497175142"/>
    <x v="200"/>
    <n v="127"/>
    <n v="64.491525423728817"/>
    <n v="177"/>
    <n v="11415"/>
    <n v="10.016949152542374"/>
    <n v="1773"/>
    <n v="2965"/>
    <n v="6678"/>
    <n v="1660525"/>
    <n v="0.8730401529636711"/>
    <n v="13075"/>
    <n v="132.7252786269265"/>
    <n v="1"/>
    <n v="1773"/>
    <n v="0.9291758069570667"/>
    <n v="3191"/>
    <n v="0.82322485207100593"/>
    <n v="8112"/>
    <n v="0"/>
    <e v="#DIV/0!"/>
    <n v="0.25057121894979562"/>
    <n v="334698"/>
    <n v="0.22958509889649184"/>
    <n v="306666"/>
    <n v="0.46485318999206432"/>
    <n v="620923"/>
    <n v="3.4994085675355981E-2"/>
    <n v="46743"/>
    <n v="1.9996406486292244E-2"/>
    <n v="26710"/>
    <n v="0"/>
    <n v="0"/>
    <n v="1"/>
    <n v="331311"/>
    <n v="1871.8135593220338"/>
    <n v="2496.2162703856297"/>
    <n v="0.25680594548422553"/>
    <n v="579242"/>
    <n v="3272.5536723163841"/>
    <n v="0.44898234430542228"/>
    <n v="183700"/>
    <n v="1037.8531073446327"/>
    <n v="0.14238963446867817"/>
    <n v="195869"/>
    <n v="0.15182207574167406"/>
    <n v="1"/>
    <n v="1335740"/>
    <n v="-1290122"/>
    <n v="45618"/>
    <n v="334698"/>
    <n v="330040.87892074202"/>
    <n v="754256.86972147343"/>
    <n v="1418995.7486422155"/>
    <n v="0"/>
    <n v="23374.87892074202"/>
    <n v="133333.86972147343"/>
    <n v="2.7472034446936962E-2"/>
    <n v="2.8005215315529984E-2"/>
    <n v="5.3318086859302158E-4"/>
    <n v="1449705"/>
    <n v="0.8730401529636711"/>
    <n v="194246.90319754719"/>
    <n v="0.80440824438054226"/>
    <n v="0.77693620993360535"/>
    <n v="117.01620674551029"/>
    <n v="0.92138745468905736"/>
    <n v="0"/>
    <n v="-885.36016182042624"/>
    <n v="46503.360161820427"/>
    <n v="1.9555151458184328"/>
    <n v="0.99553292218601208"/>
    <n v="0.79291495214106922"/>
    <n v="96.103415857098085"/>
    <n v="0.14663707008849028"/>
    <n v="1384.0618900967374"/>
    <n v="3272.5536723163841"/>
    <n v="86.004716796158178"/>
    <n v="6.4347787998247918"/>
    <e v="#DIV/0!"/>
  </r>
  <r>
    <x v="2"/>
    <s v="SFO"/>
    <s v="California"/>
    <s v="LAX"/>
    <s v="California"/>
    <s v="SFOLAX"/>
    <s v="737-900"/>
    <n v="178.96428571428572"/>
    <x v="207"/>
    <n v="337"/>
    <n v="161.94642857142858"/>
    <n v="56"/>
    <n v="9069"/>
    <n v="22.982142857142858"/>
    <n v="1287"/>
    <n v="2401"/>
    <n v="5381"/>
    <n v="3377414"/>
    <n v="0.90490919976052686"/>
    <n v="10022"/>
    <n v="78.855165428764352"/>
    <n v="0.99922360248447206"/>
    <n v="1288"/>
    <n v="0.99709302325581395"/>
    <n v="2408"/>
    <n v="0.85061650331963323"/>
    <n v="6326"/>
    <n v="13913"/>
    <n v="5.9999281247753897"/>
    <n v="0.22101320317916212"/>
    <n v="285641"/>
    <n v="0.23459551723284144"/>
    <n v="303195"/>
    <n v="0.43785824378528276"/>
    <n v="565895"/>
    <n v="2.9153151926314746E-2"/>
    <n v="37678"/>
    <n v="1.2789999504803407E-2"/>
    <n v="16530"/>
    <n v="6.4589884371595518E-2"/>
    <n v="83477"/>
    <n v="1"/>
    <n v="327884"/>
    <n v="5855.0714285714284"/>
    <n v="4158.0535430643622"/>
    <n v="0.30404109716066097"/>
    <n v="328525"/>
    <n v="5866.5178571428569"/>
    <n v="0.30463548524693534"/>
    <n v="177252"/>
    <n v="3165.2142857142858"/>
    <n v="0.164362678733703"/>
    <n v="244759"/>
    <n v="0.22696073885870069"/>
    <n v="1"/>
    <n v="1292416"/>
    <n v="-1078420"/>
    <n v="213996"/>
    <n v="285862.94327894325"/>
    <n v="304078.95043731778"/>
    <n v="665276.29994424828"/>
    <n v="1255218.1936605093"/>
    <n v="221.9432789432467"/>
    <n v="883.95043731777696"/>
    <n v="99381.299944248283"/>
    <n v="6.3360902749855369E-2"/>
    <n v="6.3892201007193408E-2"/>
    <n v="5.3129825733803926E-4"/>
    <n v="3056253"/>
    <n v="0.90490919976052686"/>
    <n v="127039.23993825121"/>
    <n v="0.38266436984035712"/>
    <n v="0.31930346709050178"/>
    <n v="133.30455397507995"/>
    <n v="0.39556247470350137"/>
    <n v="6.4589884371595518E-2"/>
    <n v="-1794.4141725090947"/>
    <n v="215790.4141725091"/>
    <n v="1.9247674034119782"/>
    <n v="1.0927960732774076"/>
    <n v="0.77639055326483941"/>
    <n v="125.91154485049834"/>
    <n v="0.18938097330890363"/>
    <n v="2247.8172360201911"/>
    <n v="5866.5178571428569"/>
    <n v="115.0083187409288"/>
    <n v="5.9772852574705038"/>
    <n v="5.9999281247753897"/>
  </r>
  <r>
    <x v="3"/>
    <s v="YVR"/>
    <s v="British Columbia"/>
    <s v="SFO"/>
    <s v="California"/>
    <s v="YVRSFO"/>
    <s v="737-800"/>
    <n v="169"/>
    <x v="153"/>
    <n v="800"/>
    <n v="148.6888888888889"/>
    <n v="45"/>
    <n v="6691"/>
    <n v="21"/>
    <n v="945"/>
    <n v="1694"/>
    <n v="4052"/>
    <n v="6084000"/>
    <n v="0.8798159105851413"/>
    <n v="7605"/>
    <n v="47.456680584551151"/>
    <n v="1"/>
    <n v="945"/>
    <n v="0.94111111111111112"/>
    <n v="1800"/>
    <n v="0.83374485596707815"/>
    <n v="4860"/>
    <n v="1643"/>
    <n v="4.9987827145465609"/>
    <n v="0.2003511263315329"/>
    <n v="251975"/>
    <n v="0.26119871158263674"/>
    <n v="328501"/>
    <n v="0.49647720740068713"/>
    <n v="624403"/>
    <n v="1.9333416556210826E-2"/>
    <n v="24315"/>
    <n v="1.6109192655925614E-2"/>
    <n v="20260"/>
    <n v="6.5303454730067656E-3"/>
    <n v="8213"/>
    <n v="1"/>
    <n v="174761"/>
    <n v="3883.5777777777776"/>
    <n v="3682.537376136901"/>
    <n v="0.25703057552105163"/>
    <n v="235779"/>
    <n v="5239.5333333333338"/>
    <n v="0.34677309048230459"/>
    <n v="155397"/>
    <n v="3453.2666666666669"/>
    <n v="0.22855088002612062"/>
    <n v="113986"/>
    <n v="0.16764545397052313"/>
    <n v="1"/>
    <n v="1257667"/>
    <n v="1257667"/>
    <n v="577744"/>
    <n v="251975"/>
    <n v="349056.55253837071"/>
    <n v="748913.76604146103"/>
    <n v="1349945.3185798316"/>
    <n v="0"/>
    <n v="20555.552538370714"/>
    <n v="124510.76604146103"/>
    <n v="9.4961209730440505E-2"/>
    <n v="9.5491074288040878E-2"/>
    <n v="5.2986455760037354E-4"/>
    <n v="5352800"/>
    <n v="0.8798159105851413"/>
    <n v="170677.17172321025"/>
    <n v="0.2067171268902038"/>
    <n v="0.11175591715976331"/>
    <n v="186.73651173217755"/>
    <n v="0.23342063966522195"/>
    <n v="6.5303454730067656E-3"/>
    <n v="-3223.6959684407052"/>
    <n v="580967.69596844073"/>
    <n v="1.6829895861109785"/>
    <n v="1.1519137813838567"/>
    <n v="0.81093210589180731"/>
    <n v="182.50055555555556"/>
    <n v="9.0632894080865598E-2"/>
    <n v="3274.5020950872677"/>
    <n v="5239.5333333333338"/>
    <n v="140.99174062709645"/>
    <n v="6.6619339411149303"/>
    <n v="4.9987827145465609"/>
  </r>
  <r>
    <x v="5"/>
    <s v="OGG"/>
    <s v="Hawaii"/>
    <s v="LAX"/>
    <s v="California"/>
    <s v="OGGLAX"/>
    <s v="737-800"/>
    <n v="161.42105263157896"/>
    <x v="168"/>
    <n v="2486"/>
    <n v="144.47368421052633"/>
    <n v="19"/>
    <n v="2745"/>
    <n v="21"/>
    <n v="399"/>
    <n v="760"/>
    <n v="1586"/>
    <n v="7624562"/>
    <n v="0.89501141180306487"/>
    <n v="3067"/>
    <n v="98.123147399622738"/>
    <n v="1"/>
    <n v="399"/>
    <n v="1"/>
    <n v="760"/>
    <n v="0.83123689727463312"/>
    <n v="1908"/>
    <n v="611"/>
    <n v="5"/>
    <n v="0.21186165151194755"/>
    <n v="160303"/>
    <n v="0.2715690420807782"/>
    <n v="205480"/>
    <n v="0.49786688517657007"/>
    <n v="376706"/>
    <n v="1.2568724888982872E-2"/>
    <n v="9510"/>
    <n v="2.0961091139775853E-3"/>
    <n v="1586"/>
    <n v="4.0375872277437089E-3"/>
    <n v="3055"/>
    <n v="1"/>
    <n v="361342"/>
    <n v="19018"/>
    <n v="3682.5357683276807"/>
    <n v="0.3549943460974318"/>
    <n v="99551"/>
    <n v="5239.5263157894733"/>
    <n v="9.780219888179463E-2"/>
    <n v="321304"/>
    <n v="16910.736842105263"/>
    <n v="0.31565968909921688"/>
    <n v="235684"/>
    <n v="0.23154376592155665"/>
    <n v="1"/>
    <n v="756640"/>
    <n v="756640"/>
    <n v="-261241"/>
    <n v="160303"/>
    <n v="205480"/>
    <n v="453187.29382093315"/>
    <n v="818970.29382093321"/>
    <n v="0"/>
    <n v="0"/>
    <n v="76481.293820933148"/>
    <n v="-3.4263082915451402E-2"/>
    <n v="-3.3735140293470849E-2"/>
    <n v="5.2794262198055386E-4"/>
    <n v="6824070"/>
    <n v="0.89501141180306487"/>
    <n v="88398.677595628425"/>
    <n v="9.9237175853511328E-2"/>
    <n v="0.13350025876896274"/>
    <n v="274.53005464480873"/>
    <n v="0.11043043227868413"/>
    <n v="4.0375872277437089E-3"/>
    <n v="-4025.3312537333236"/>
    <n v="-257215.66874626669"/>
    <n v="1.6595582721154951"/>
    <n v="1.1168110872597723"/>
    <n v="0.81554498066482728"/>
    <n v="270.36842105263156"/>
    <n v="0.3114876295199831"/>
    <n v="3274.4974913150345"/>
    <n v="5239.5263157894733"/>
    <n v="27.975050462053911"/>
    <n v="4.0422586520947172"/>
    <n v="5"/>
  </r>
  <r>
    <x v="4"/>
    <s v="SFO"/>
    <s v="California"/>
    <s v="LAX"/>
    <s v="California"/>
    <s v="SFOLAX"/>
    <s v="737-700"/>
    <n v="143"/>
    <x v="208"/>
    <n v="337"/>
    <n v="131.93023255813952"/>
    <n v="43"/>
    <n v="5673"/>
    <n v="17"/>
    <n v="731"/>
    <n v="1333"/>
    <n v="3609"/>
    <n v="2072213"/>
    <n v="0.92258903886810861"/>
    <n v="6149"/>
    <n v="60.549502025658342"/>
    <n v="1"/>
    <n v="731"/>
    <n v="1"/>
    <n v="1333"/>
    <n v="0.88347613219094245"/>
    <n v="4085"/>
    <n v="11701"/>
    <n v="5"/>
    <n v="0.19508003338290839"/>
    <n v="145859"/>
    <n v="0.21920908186302307"/>
    <n v="163900"/>
    <n v="0.47368688543884613"/>
    <n v="354170"/>
    <n v="2.8949240859823883E-2"/>
    <n v="21645"/>
    <n v="4.8268796610350844E-3"/>
    <n v="3609"/>
    <n v="7.8247878794363429E-2"/>
    <n v="58505"/>
    <n v="1"/>
    <n v="222976"/>
    <n v="5185.4883720930229"/>
    <n v="3682.5406079394693"/>
    <n v="0.281542463193515"/>
    <n v="225300"/>
    <n v="5239.5348837209303"/>
    <n v="0.28447688072931132"/>
    <n v="198270"/>
    <n v="4610.9302325581393"/>
    <n v="0.25034723099068157"/>
    <n v="145434"/>
    <n v="0.18363342508649208"/>
    <n v="1"/>
    <n v="747688"/>
    <n v="747688"/>
    <n v="-44292"/>
    <n v="145859"/>
    <n v="163900"/>
    <n v="400882.36353560543"/>
    <n v="710641.36353560537"/>
    <n v="0"/>
    <n v="0"/>
    <n v="46712.363535605429"/>
    <n v="-2.1374250619989356E-2"/>
    <n v="-2.085001202303443E-2"/>
    <n v="5.2423859695492625E-4"/>
    <n v="1911801"/>
    <n v="0.92258903886810861"/>
    <n v="57826.742111757514"/>
    <n v="0.36081619022754902"/>
    <n v="0.38219044084753834"/>
    <n v="121.48475233562489"/>
    <n v="0.36048887933419849"/>
    <n v="7.8247878794363429E-2"/>
    <n v="-1086.3340357117543"/>
    <n v="-43205.665964288244"/>
    <n v="1.847986137426282"/>
    <n v="1.1387585701327663"/>
    <n v="0.80297599989092039"/>
    <n v="122.95573893473369"/>
    <n v="0.19451161447020682"/>
    <n v="3274.5108277848672"/>
    <n v="5239.5348837209303"/>
    <n v="93.691934866714845"/>
    <n v="4.4516129032258061"/>
    <n v="5"/>
  </r>
  <r>
    <x v="3"/>
    <s v="LAX"/>
    <s v="California"/>
    <s v="BOI"/>
    <s v="Idaho"/>
    <s v="LAXBOI"/>
    <s v="E175"/>
    <n v="73.509090909090915"/>
    <x v="217"/>
    <n v="674"/>
    <n v="63.145454545454548"/>
    <n v="55"/>
    <n v="3473"/>
    <n v="9.418181818181818"/>
    <n v="518"/>
    <n v="829"/>
    <n v="2126"/>
    <n v="2724982"/>
    <n v="0.85901558248825127"/>
    <n v="4043"/>
    <n v="109.60134445989802"/>
    <n v="0.95045871559633033"/>
    <n v="545"/>
    <n v="0.84505606523955146"/>
    <n v="981"/>
    <n v="0.84465633690901865"/>
    <n v="2517"/>
    <n v="0"/>
    <e v="#DIV/0!"/>
    <n v="0.20830831532352312"/>
    <n v="109977"/>
    <n v="0.23443753515937971"/>
    <n v="123772"/>
    <n v="0.51296990451801583"/>
    <n v="270824"/>
    <n v="2.4149876977685513E-2"/>
    <n v="12750"/>
    <n v="2.0134368021395843E-2"/>
    <n v="10630"/>
    <n v="0"/>
    <n v="0"/>
    <n v="1"/>
    <n v="175976"/>
    <n v="3199.5636363636363"/>
    <n v="1605.6007421002739"/>
    <n v="0.28188678459470845"/>
    <n v="147806"/>
    <n v="2687.3818181818183"/>
    <n v="0.23676272948473359"/>
    <n v="200937"/>
    <n v="3653.4"/>
    <n v="0.32187050982012849"/>
    <n v="99560"/>
    <n v="0.15947997610042947"/>
    <n v="1"/>
    <n v="527953"/>
    <n v="527953"/>
    <n v="-96326"/>
    <n v="115709.39189189188"/>
    <n v="146466.02171290712"/>
    <n v="320632.17685794923"/>
    <n v="582807.59046274819"/>
    <n v="5732.3918918918789"/>
    <n v="22694.021712907124"/>
    <n v="49808.176857949235"/>
    <n v="-3.5349224325151508E-2"/>
    <n v="-3.4827221941531102E-2"/>
    <n v="5.2200238362040685E-4"/>
    <n v="2340802"/>
    <n v="0.85901558248825127"/>
    <n v="86649.355024474557"/>
    <n v="0.19374549997027504"/>
    <n v="0.22909472429542654"/>
    <n v="152.01641232363951"/>
    <n v="0.22554363846237316"/>
    <n v="0"/>
    <n v="-1422.4470993226953"/>
    <n v="-94903.552900677299"/>
    <n v="1.6169072197789112"/>
    <n v="1.0109580508574794"/>
    <n v="0.86215165567314511"/>
    <n v="126.16921508664628"/>
    <n v="0.18857739230575449"/>
    <n v="1833.3442987418894"/>
    <n v="2687.3818181818183"/>
    <n v="31.687567493943785"/>
    <n v="6.7319320472214228"/>
    <e v="#DIV/0!"/>
  </r>
  <r>
    <x v="4"/>
    <s v="OGG"/>
    <s v="Hawaii"/>
    <s v="LAX"/>
    <s v="California"/>
    <s v="OGGLAX"/>
    <s v="737-Max 9"/>
    <n v="179"/>
    <x v="131"/>
    <n v="2486"/>
    <n v="148.09375"/>
    <n v="32"/>
    <n v="4739"/>
    <n v="21.375"/>
    <n v="684"/>
    <n v="1118"/>
    <n v="2937"/>
    <n v="14239808"/>
    <n v="0.8273393854748603"/>
    <n v="5728"/>
    <n v="165.26003772568041"/>
    <n v="0.92934782608695654"/>
    <n v="736"/>
    <n v="0.8125"/>
    <n v="1376"/>
    <n v="0.81222345132743368"/>
    <n v="3616"/>
    <n v="654"/>
    <n v="5"/>
    <n v="0.22006855286418509"/>
    <n v="273124"/>
    <n v="0.2370504541989838"/>
    <n v="294200"/>
    <n v="0.51894550417940422"/>
    <n v="644056"/>
    <n v="1.4201272111682832E-2"/>
    <n v="17625"/>
    <n v="7.0994274369382947E-3"/>
    <n v="8811"/>
    <n v="2.6347892088058361E-3"/>
    <n v="3270"/>
    <n v="1"/>
    <n v="561001"/>
    <n v="17531.28125"/>
    <n v="3394.6561293373338"/>
    <n v="0.34787804074940609"/>
    <n v="167665"/>
    <n v="5239.53125"/>
    <n v="0.10396946119926555"/>
    <n v="487030"/>
    <n v="15219.6875"/>
    <n v="0.30200844951467687"/>
    <n v="396941"/>
    <n v="0.24614404853665145"/>
    <n v="1"/>
    <n v="1241086"/>
    <n v="1241086"/>
    <n v="-371551"/>
    <n v="293887.81286549708"/>
    <n v="362092.30769230769"/>
    <n v="792954.20360912487"/>
    <n v="1448934.3241669298"/>
    <n v="20763.812865497079"/>
    <n v="67892.307692307688"/>
    <n v="148898.20360912487"/>
    <n v="-2.6092416414603341E-2"/>
    <n v="-2.5571091082813999E-2"/>
    <n v="5.2132533178934209E-4"/>
    <n v="11781154"/>
    <n v="0.8273393854748603"/>
    <n v="258324.54610677366"/>
    <n v="8.7156090868640929E-2"/>
    <n v="0.11324850728324427"/>
    <n v="261.19772103819372"/>
    <n v="0.10506746622614389"/>
    <n v="2.6347892088058361E-3"/>
    <n v="-7423.5726302165513"/>
    <n v="-364127.42736978346"/>
    <n v="1.7547072078053989"/>
    <n v="1.0109899645493685"/>
    <n v="0.84220500659161934"/>
    <n v="213.80813953488371"/>
    <n v="0.31983359734941819"/>
    <n v="2947.0524556483174"/>
    <n v="5239.53125"/>
    <n v="28.676019110357423"/>
    <n v="5.5783920658366748"/>
    <n v="5"/>
  </r>
  <r>
    <x v="5"/>
    <s v="SEA"/>
    <s v="Washington"/>
    <s v="GEG"/>
    <s v="Washington"/>
    <s v="SEAGEG"/>
    <s v="E175"/>
    <n v="73.137055837563452"/>
    <x v="235"/>
    <n v="223"/>
    <n v="52.142131979695435"/>
    <n v="197"/>
    <n v="10272"/>
    <n v="8.3045685279187822"/>
    <n v="1636"/>
    <n v="3364"/>
    <n v="5272"/>
    <n v="3212984"/>
    <n v="0.71293725707940037"/>
    <n v="14408"/>
    <n v="208.40535401331931"/>
    <n v="0.8304568527918782"/>
    <n v="1970"/>
    <n v="0.94867456288776086"/>
    <n v="3546"/>
    <n v="0.59289248762932978"/>
    <n v="8892"/>
    <n v="7734"/>
    <n v="4.9997414016033099"/>
    <n v="0.22275634339877678"/>
    <n v="213577"/>
    <n v="0.27221336848868161"/>
    <n v="260996"/>
    <n v="0.40971138682842578"/>
    <n v="392828"/>
    <n v="3.299464325943479E-2"/>
    <n v="31635"/>
    <n v="2.199434288145917E-2"/>
    <n v="21088"/>
    <n v="4.0329915143221887E-2"/>
    <n v="38668"/>
    <n v="1"/>
    <n v="334616"/>
    <n v="1698.5583756345177"/>
    <n v="1605.6017446587025"/>
    <n v="0.23232753144013268"/>
    <n v="534270"/>
    <n v="2712.0304568527918"/>
    <n v="0.37094947707975617"/>
    <n v="382079"/>
    <n v="1939.4873096446699"/>
    <n v="0.2652816090238197"/>
    <n v="189312"/>
    <n v="0.13144138245629139"/>
    <n v="1"/>
    <n v="958792"/>
    <n v="958792"/>
    <n v="-481485"/>
    <n v="257180.12836185819"/>
    <n v="275116.47324613557"/>
    <n v="662561.94537177542"/>
    <n v="1194858.5469797691"/>
    <n v="43603.128361858195"/>
    <n v="14120.473246135574"/>
    <n v="269733.94537177542"/>
    <n v="-0.14985602169198478"/>
    <n v="-0.14933867674079337"/>
    <n v="5.1734495119140633E-4"/>
    <n v="2290656"/>
    <n v="0.71293725707940037"/>
    <n v="370486.06542056077"/>
    <n v="0.29841169454936595"/>
    <n v="0.4482677162413507"/>
    <n v="89.575934579439249"/>
    <n v="0.40168580528896525"/>
    <n v="4.0329915143221887E-2"/>
    <n v="-1662.2210506587269"/>
    <n v="-479822.77894934127"/>
    <n v="1.8008271808101779"/>
    <n v="1.2225845450553954"/>
    <n v="0.73381530106134918"/>
    <n v="73.602932882120697"/>
    <n v="0.19744845597376698"/>
    <n v="1833.3454138399011"/>
    <n v="2712.0304568527918"/>
    <n v="49.288560980748656"/>
    <n v="5.1326908099688477"/>
    <n v="4.9997414016033099"/>
  </r>
  <r>
    <x v="3"/>
    <s v="SEA"/>
    <s v="Washington"/>
    <s v="LAX"/>
    <s v="California"/>
    <s v="SEALAX"/>
    <s v="A320"/>
    <n v="148.55769230769232"/>
    <x v="202"/>
    <n v="954"/>
    <n v="128.42307692307693"/>
    <n v="52"/>
    <n v="6678"/>
    <n v="19.807692307692307"/>
    <n v="1030"/>
    <n v="1906"/>
    <n v="3743"/>
    <n v="7369650"/>
    <n v="0.8644660194174757"/>
    <n v="7725"/>
    <n v="138.3941947565543"/>
    <n v="1"/>
    <n v="1030"/>
    <n v="1"/>
    <n v="1906"/>
    <n v="0.78141962421711897"/>
    <n v="4790"/>
    <n v="25085"/>
    <n v="5"/>
    <n v="0.19689812317152869"/>
    <n v="314237"/>
    <n v="0.25984045736141215"/>
    <n v="414689"/>
    <n v="0.44356575478856619"/>
    <n v="707903"/>
    <n v="1.4070104271033255E-2"/>
    <n v="22455"/>
    <n v="7.0353654310915783E-3"/>
    <n v="11228"/>
    <n v="7.8590194976368113E-2"/>
    <n v="125425"/>
    <n v="0.99999999999999989"/>
    <n v="500250"/>
    <n v="9620.1923076923085"/>
    <n v="3614.6747403673762"/>
    <n v="0.3181490941098058"/>
    <n v="264827"/>
    <n v="5092.8269230769229"/>
    <n v="0.16842472792767124"/>
    <n v="474558"/>
    <n v="9126.1153846153848"/>
    <n v="0.30180949085969261"/>
    <n v="332741"/>
    <n v="0.21161668710283035"/>
    <n v="1"/>
    <n v="1595937"/>
    <n v="1595937"/>
    <n v="23561"/>
    <n v="314237"/>
    <n v="414689"/>
    <n v="905919.14774245257"/>
    <n v="1634845.1477424526"/>
    <n v="0"/>
    <n v="0"/>
    <n v="198016.14774245257"/>
    <n v="3.1970310666042485E-3"/>
    <n v="3.7137452716480444E-3"/>
    <n v="5.1671420504379589E-4"/>
    <n v="6370812"/>
    <n v="0.8644660194174757"/>
    <n v="230551.971248877"/>
    <n v="0.21655533166432597"/>
    <n v="0.21335830059772173"/>
    <n v="220.20245582509733"/>
    <n v="0.23082018430303702"/>
    <n v="7.8590194976368113E-2"/>
    <n v="-3808.0028412010111"/>
    <n v="27369.002841201011"/>
    <n v="1.640475369348767"/>
    <n v="1.1699013390172557"/>
    <n v="0.79467190342460958"/>
    <n v="217.57030430220357"/>
    <n v="0.20849256580930201"/>
    <n v="3429.0311153208622"/>
    <n v="5092.8269230769229"/>
    <n v="48.253469097797776"/>
    <n v="5.0438754117999398"/>
    <n v="5"/>
  </r>
  <r>
    <x v="3"/>
    <s v="BOI"/>
    <s v="Idaho"/>
    <s v="LAX"/>
    <s v="California"/>
    <s v="BOILAX"/>
    <s v="E175"/>
    <n v="74.181818181818187"/>
    <x v="198"/>
    <n v="674"/>
    <n v="63.2"/>
    <n v="55"/>
    <n v="3476"/>
    <n v="10"/>
    <n v="550"/>
    <n v="807"/>
    <n v="2119"/>
    <n v="2749920"/>
    <n v="0.85196078431372546"/>
    <n v="4080"/>
    <n v="124.90574151557415"/>
    <n v="1"/>
    <n v="550"/>
    <n v="0.81515151515151518"/>
    <n v="990"/>
    <n v="0.83425196850393701"/>
    <n v="2540"/>
    <n v="0"/>
    <e v="#DIV/0!"/>
    <n v="0.25100092277686581"/>
    <n v="134099"/>
    <n v="0.22345425516184159"/>
    <n v="119382"/>
    <n v="0.477972211875558"/>
    <n v="255360"/>
    <n v="2.3780689817821759E-2"/>
    <n v="12705"/>
    <n v="2.3791920367912819E-2"/>
    <n v="12711"/>
    <n v="0"/>
    <n v="0"/>
    <n v="1"/>
    <n v="200549"/>
    <n v="3646.3454545454547"/>
    <n v="1605.6027334419539"/>
    <n v="0.28973993345555782"/>
    <n v="149162"/>
    <n v="2712.0363636363636"/>
    <n v="0.21549939393414036"/>
    <n v="228996"/>
    <n v="4163.5636363636368"/>
    <n v="0.33083827793501297"/>
    <n v="113462"/>
    <n v="0.16392239467528885"/>
    <n v="1"/>
    <n v="534257"/>
    <n v="534257"/>
    <n v="-157912"/>
    <n v="134099"/>
    <n v="146453.75464684016"/>
    <n v="306094.57291175082"/>
    <n v="586647.32755859103"/>
    <n v="0"/>
    <n v="27071.754646840156"/>
    <n v="50734.572911750816"/>
    <n v="-5.7424215977192064E-2"/>
    <n v="-5.690977901136568E-2"/>
    <n v="5.1443696582638421E-4"/>
    <n v="2342824"/>
    <n v="0.85196078431372546"/>
    <n v="92834.070195627166"/>
    <n v="0.1942809245359865"/>
    <n v="0.25170514051317855"/>
    <n v="153.69879171461449"/>
    <n v="0.22803975031841911"/>
    <n v="0"/>
    <n v="-1414.6605010652904"/>
    <n v="-156497.33949893471"/>
    <n v="1.954973682616699"/>
    <n v="0.96690035876540115"/>
    <n v="0.80611540133191684"/>
    <n v="120.58787878787879"/>
    <n v="0.21237344573866135"/>
    <n v="1833.3504706943124"/>
    <n v="2712.0363636363636"/>
    <n v="27.828984943551113"/>
    <n v="7.3118527042577677"/>
    <e v="#DIV/0!"/>
  </r>
  <r>
    <x v="2"/>
    <s v="SEA"/>
    <s v="Washington"/>
    <s v="LAX"/>
    <s v="California"/>
    <s v="SEALAX"/>
    <s v="737-800"/>
    <n v="159.46153846153845"/>
    <x v="128"/>
    <n v="954"/>
    <n v="131.53846153846155"/>
    <n v="52"/>
    <n v="6840"/>
    <n v="21"/>
    <n v="1092"/>
    <n v="2080"/>
    <n v="3668"/>
    <n v="7910568"/>
    <n v="0.82489146164978289"/>
    <n v="8292"/>
    <n v="139.73782771535579"/>
    <n v="1"/>
    <n v="1092"/>
    <n v="1"/>
    <n v="2080"/>
    <n v="0.71640625000000002"/>
    <n v="5120"/>
    <n v="42772"/>
    <n v="5.9999298606565041"/>
    <n v="0.21047636937752642"/>
    <n v="323816"/>
    <n v="0.24317334323047712"/>
    <n v="374120"/>
    <n v="0.34378686648150686"/>
    <n v="528913"/>
    <n v="1.6687130441452046E-2"/>
    <n v="25673"/>
    <n v="1.9070634797343632E-2"/>
    <n v="29340"/>
    <n v="0.16680565567169389"/>
    <n v="256629"/>
    <n v="1"/>
    <n v="581037"/>
    <n v="11173.788461538461"/>
    <n v="4158.0508978826056"/>
    <n v="0.35560638043297982"/>
    <n v="305059"/>
    <n v="5866.5192307692305"/>
    <n v="0.18670226992171648"/>
    <n v="314105"/>
    <n v="6040.4807692307695"/>
    <n v="0.19223860464290762"/>
    <n v="433732"/>
    <n v="0.26545274500239607"/>
    <n v="1"/>
    <n v="1538491"/>
    <n v="-1633933"/>
    <n v="-95442"/>
    <n v="323816"/>
    <n v="374120"/>
    <n v="738286.4122137404"/>
    <n v="1436222.4122137404"/>
    <n v="0"/>
    <n v="0"/>
    <n v="209373.4122137404"/>
    <n v="-1.2065126044046394E-2"/>
    <n v="-1.1556134556539916E-2"/>
    <n v="5.089914875064782E-4"/>
    <n v="6525360"/>
    <n v="0.82489146164978289"/>
    <n v="272114.56491228077"/>
    <n v="0.19448552872562375"/>
    <n v="0.20655065476967013"/>
    <n v="187.40672514619882"/>
    <n v="0.19644310811970528"/>
    <n v="0.16680565567169389"/>
    <n v="-4026.4117733411617"/>
    <n v="-91415.588226658845"/>
    <n v="2.0042128651941264"/>
    <n v="1.2156702000252428"/>
    <n v="0.69820420608506018"/>
    <n v="179.86538461538461"/>
    <n v="0.28192040122431655"/>
    <n v="2247.8165371214154"/>
    <n v="5866.5192307692305"/>
    <n v="48.948807290270707"/>
    <n v="8.0428362573099417"/>
    <n v="5.9999298606565041"/>
  </r>
  <r>
    <x v="3"/>
    <s v="HNL"/>
    <s v="Hawaii"/>
    <s v="LAX"/>
    <s v="California"/>
    <s v="HNLLAX"/>
    <s v="777-200"/>
    <n v="363.33333333333331"/>
    <x v="232"/>
    <n v="2556"/>
    <n v="313.93333333333334"/>
    <n v="30"/>
    <n v="9418"/>
    <n v="47"/>
    <n v="1410"/>
    <n v="2143"/>
    <n v="5866"/>
    <n v="27860400"/>
    <n v="0.86403669724770638"/>
    <n v="10900"/>
    <n v="160.64707046714173"/>
    <n v="1"/>
    <n v="1410"/>
    <n v="0.81174242424242427"/>
    <n v="2640"/>
    <n v="0.8563503649635037"/>
    <n v="6850"/>
    <n v="417476"/>
    <n v="5"/>
    <n v="0.14561653651630282"/>
    <n v="755548"/>
    <n v="0.12926515635967525"/>
    <n v="670707"/>
    <n v="0.30925329962876408"/>
    <n v="1604596"/>
    <n v="6.7821580098269014E-3"/>
    <n v="35190"/>
    <n v="6.7827361989155482E-3"/>
    <n v="35193"/>
    <n v="0.40230011328651544"/>
    <n v="2087380"/>
    <n v="1"/>
    <n v="672299"/>
    <n v="22409.966666666667"/>
    <n v="4184.9440394091098"/>
    <n v="0.26267672000175041"/>
    <n v="229324"/>
    <n v="7644.1333333333332"/>
    <n v="8.9600127529092577E-2"/>
    <n v="1085498"/>
    <n v="36183.26666666667"/>
    <n v="0.4241194084900618"/>
    <n v="572295"/>
    <n v="0.22360374397909524"/>
    <n v="1"/>
    <n v="5188614"/>
    <n v="5188614"/>
    <n v="2629198"/>
    <n v="755548"/>
    <n v="826255.94027064857"/>
    <n v="1873761.0978520284"/>
    <n v="3455565.0381226772"/>
    <n v="0"/>
    <n v="155548.94027064857"/>
    <n v="269165.09785202844"/>
    <n v="9.4370432585318229E-2"/>
    <n v="9.4878578003334102E-2"/>
    <n v="5.0814541801587343E-4"/>
    <n v="24072408"/>
    <n v="0.86403669724770638"/>
    <n v="488004.7555744322"/>
    <n v="0.18623616315630787"/>
    <n v="9.1865730570989651E-2"/>
    <n v="329.2879592270121"/>
    <n v="0.12882940501839285"/>
    <n v="0.40230011328651544"/>
    <n v="-14157.134604089233"/>
    <n v="2643355.1346040894"/>
    <n v="1.9271026964874793"/>
    <n v="0.91367306799911363"/>
    <n v="0.84243624794671446"/>
    <n v="254.05568181818182"/>
    <n v="0.11029824149570579"/>
    <n v="6757.0357607113947"/>
    <n v="7644.1333333333332"/>
    <n v="58.625407687881427"/>
    <n v="7.4732427266935657"/>
    <n v="5"/>
  </r>
  <r>
    <x v="4"/>
    <s v="LAX"/>
    <s v="California"/>
    <s v="OGG"/>
    <s v="Hawaii"/>
    <s v="LAXOGG"/>
    <s v="737-Max 9"/>
    <n v="179"/>
    <x v="129"/>
    <n v="2486"/>
    <n v="149"/>
    <n v="32"/>
    <n v="4768"/>
    <n v="23"/>
    <n v="736"/>
    <n v="1076"/>
    <n v="2956"/>
    <n v="14239808"/>
    <n v="0.83240223463687146"/>
    <n v="5728"/>
    <n v="181.02164502164501"/>
    <n v="1"/>
    <n v="736"/>
    <n v="0.78197674418604646"/>
    <n v="1376"/>
    <n v="0.81747787610619471"/>
    <n v="3616"/>
    <n v="26279"/>
    <n v="5"/>
    <n v="0.19729673585994098"/>
    <n v="272583"/>
    <n v="0.21822698356747194"/>
    <n v="301500"/>
    <n v="0.47439940532242225"/>
    <n v="655425"/>
    <n v="1.283304948143044E-2"/>
    <n v="17730"/>
    <n v="2.1395653844956787E-3"/>
    <n v="2956"/>
    <n v="9.5104260384238734E-2"/>
    <n v="131395"/>
    <n v="1"/>
    <n v="614507"/>
    <n v="19203.34375"/>
    <n v="3394.6603453223647"/>
    <n v="0.35105658544945584"/>
    <n v="167665"/>
    <n v="5239.53125"/>
    <n v="9.578394127224428E-2"/>
    <n v="533480"/>
    <n v="16671.25"/>
    <n v="0.30476734553971835"/>
    <n v="434798"/>
    <n v="0.24839212773858152"/>
    <n v="1"/>
    <n v="1381589"/>
    <n v="1381589"/>
    <n v="-368861"/>
    <n v="272583"/>
    <n v="385561.33828996285"/>
    <n v="801764.81732070365"/>
    <n v="1459909.1556106666"/>
    <n v="0"/>
    <n v="84061.338289962849"/>
    <n v="146339.81732070365"/>
    <n v="-2.5903509373160088E-2"/>
    <n v="-2.5397882042171263E-2"/>
    <n v="5.056273309888247E-4"/>
    <n v="11853248"/>
    <n v="0.83240223463687146"/>
    <n v="251716.91275167791"/>
    <n v="9.7023007613585802E-2"/>
    <n v="0.12292651698674589"/>
    <n v="262.20511744966444"/>
    <n v="0.10547269406663895"/>
    <n v="9.5104260384238734E-2"/>
    <n v="-7200.0361128333279"/>
    <n v="-361660.9638871667"/>
    <n v="1.7254111612831771"/>
    <n v="1.0207996982116727"/>
    <n v="0.84443501121579667"/>
    <n v="219.11337209302326"/>
    <n v="0.31470864345329908"/>
    <n v="2947.0508896116321"/>
    <n v="5239.53125"/>
    <n v="26.339391620432373"/>
    <n v="4.338506711409396"/>
    <n v="5"/>
  </r>
  <r>
    <x v="5"/>
    <s v="SEA"/>
    <s v="Washington"/>
    <s v="HNL"/>
    <s v="Hawaii"/>
    <s v="SEAHNL"/>
    <s v="737-Max 9"/>
    <n v="178"/>
    <x v="234"/>
    <n v="2677"/>
    <n v="163.44444444444446"/>
    <n v="18"/>
    <n v="2942"/>
    <n v="23"/>
    <n v="414"/>
    <n v="774"/>
    <n v="1754"/>
    <n v="8577108"/>
    <n v="0.91822721598002499"/>
    <n v="3204"/>
    <n v="110.23038079470199"/>
    <n v="1"/>
    <n v="414"/>
    <n v="1"/>
    <n v="774"/>
    <n v="0.87003968253968256"/>
    <n v="2016"/>
    <n v="18142"/>
    <n v="4.9998897585712712"/>
    <n v="0.20608138486206309"/>
    <n v="231477"/>
    <n v="0.230734372537795"/>
    <n v="259168"/>
    <n v="0.4636837836562559"/>
    <n v="520824"/>
    <n v="9.3747412598120961E-3"/>
    <n v="10530"/>
    <n v="9.369399526900522E-3"/>
    <n v="10524"/>
    <n v="8.0756318157173365E-2"/>
    <n v="90708"/>
    <n v="1"/>
    <n v="374195"/>
    <n v="20788.611111111109"/>
    <n v="3394.663043910894"/>
    <n v="0.35363969285292379"/>
    <n v="94312"/>
    <n v="5239.5555555555557"/>
    <n v="8.9131246308328416E-2"/>
    <n v="324855"/>
    <n v="18047.5"/>
    <n v="0.30701004134672177"/>
    <n v="264763"/>
    <n v="0.25021901949202596"/>
    <n v="1"/>
    <n v="1123231"/>
    <n v="1123231"/>
    <n v="65106"/>
    <n v="231477"/>
    <n v="259168"/>
    <n v="598620.97149372858"/>
    <n v="1089265.9714937285"/>
    <n v="0"/>
    <n v="0"/>
    <n v="77796.971493728575"/>
    <n v="7.5906704217785295E-3"/>
    <n v="8.0945761638857548E-3"/>
    <n v="5.039057421072253E-4"/>
    <n v="7875734"/>
    <n v="0.91822721598002499"/>
    <n v="91951.4024473147"/>
    <n v="0.13095684466139404"/>
    <n v="0.1233661742396155"/>
    <n v="350.95955132562881"/>
    <n v="0.13110181222473993"/>
    <n v="8.0756318157173365E-2"/>
    <n v="-4322.05397187381"/>
    <n v="69428.053971873815"/>
    <n v="1.7711177462207679"/>
    <n v="1.0606701507848348"/>
    <n v="0.8183524585104861"/>
    <n v="334.84237726098189"/>
    <n v="0.23571553847783761"/>
    <n v="2947.0550465123092"/>
    <n v="5239.5555555555557"/>
    <n v="26.689556715578377"/>
    <n v="7.1563562202583277"/>
    <n v="4.9998897585712712"/>
  </r>
  <r>
    <x v="3"/>
    <s v="HNL"/>
    <s v="Hawaii"/>
    <s v="SEA"/>
    <s v="Washington"/>
    <s v="HNLSEA"/>
    <s v="737-Max 9"/>
    <n v="173.95454545454547"/>
    <x v="236"/>
    <n v="2677"/>
    <n v="158.72727272727272"/>
    <n v="22"/>
    <n v="3492"/>
    <n v="21.818181818181817"/>
    <n v="480"/>
    <n v="673"/>
    <n v="2339"/>
    <n v="10244879"/>
    <n v="0.91246407107394822"/>
    <n v="3827"/>
    <n v="124.59255903349808"/>
    <n v="0.96969696969696972"/>
    <n v="495"/>
    <n v="0.72756756756756757"/>
    <n v="925"/>
    <n v="0.97134551495016608"/>
    <n v="2408"/>
    <n v="19998"/>
    <n v="4.9998999899990002"/>
    <n v="0.22497034477668609"/>
    <n v="295672"/>
    <n v="0.17146311529357339"/>
    <n v="225349"/>
    <n v="0.51147822633231654"/>
    <n v="672221"/>
    <n v="1.0671315124506284E-2"/>
    <n v="14025"/>
    <n v="5.3383206355462455E-3"/>
    <n v="7016"/>
    <n v="7.6078677837371433E-2"/>
    <n v="99988"/>
    <n v="1"/>
    <n v="422949"/>
    <n v="19224.954545454544"/>
    <n v="3394.6569785623033"/>
    <n v="0.35185904640523907"/>
    <n v="112650"/>
    <n v="5120.454545454545"/>
    <n v="9.3715605374525501E-2"/>
    <n v="367181"/>
    <n v="16690.045454545456"/>
    <n v="0.30546462225498133"/>
    <n v="299261"/>
    <n v="0.24896072596525409"/>
    <n v="1"/>
    <n v="1314271"/>
    <n v="1314271"/>
    <n v="112230"/>
    <n v="304911.75"/>
    <n v="309729.30906389299"/>
    <n v="692051.37580162461"/>
    <n v="1306692.4348655175"/>
    <n v="9239.75"/>
    <n v="84380.309063892986"/>
    <n v="19830.375801624614"/>
    <n v="1.0954741388356075E-2"/>
    <n v="1.1458099012046176E-2"/>
    <n v="5.0335762369010072E-4"/>
    <n v="9348084"/>
    <n v="0.91246407107394822"/>
    <n v="116490.49398625433"/>
    <n v="0.12828565373978551"/>
    <n v="0.11733091235142944"/>
    <n v="347.73281786941578"/>
    <n v="0.12989645792656548"/>
    <n v="7.6078677837371433E-2"/>
    <n v="-5156.8379484326178"/>
    <n v="117386.83794843261"/>
    <n v="1.9162333653469565"/>
    <n v="0.78155095880734093"/>
    <n v="0.89556887344537617"/>
    <n v="243.62054054054053"/>
    <n v="0.22770113621924246"/>
    <n v="2947.0540042546149"/>
    <n v="5120.454545454545"/>
    <n v="28.027355943954387"/>
    <n v="6.0254868270332187"/>
    <n v="4.9998999899990002"/>
  </r>
  <r>
    <x v="0"/>
    <s v="SEA"/>
    <s v="Washington"/>
    <s v="HNL"/>
    <s v="Hawaii"/>
    <s v="SEAHNL"/>
    <s v="A321"/>
    <n v="193.96666666666667"/>
    <x v="237"/>
    <n v="2677"/>
    <n v="171.63333333333333"/>
    <n v="30"/>
    <n v="5149"/>
    <n v="22.133333333333333"/>
    <n v="664"/>
    <n v="1248"/>
    <n v="3238"/>
    <n v="15577463"/>
    <n v="0.88485994157071657"/>
    <n v="5819"/>
    <n v="183.71730132450332"/>
    <n v="0.88533333333333331"/>
    <n v="750"/>
    <n v="0.88510638297872335"/>
    <n v="1410"/>
    <n v="0.88494124077616831"/>
    <n v="3659"/>
    <n v="17020"/>
    <n v="5.9997649823736783"/>
    <n v="0.20323108025869271"/>
    <n v="394061"/>
    <n v="0.22323334949303242"/>
    <n v="432845"/>
    <n v="0.49582512455002115"/>
    <n v="961395"/>
    <n v="1.1688104054709178E-2"/>
    <n v="22663"/>
    <n v="1.3357538499623513E-2"/>
    <n v="25900"/>
    <n v="5.2664803143921031E-2"/>
    <n v="102116"/>
    <n v="1"/>
    <n v="830220"/>
    <n v="27674"/>
    <n v="4519.0082480776637"/>
    <n v="0.39843298957198042"/>
    <n v="208607"/>
    <n v="6953.5666666666666"/>
    <n v="0.10011311538585209"/>
    <n v="478224"/>
    <n v="15940.8"/>
    <n v="0.22950569488216468"/>
    <n v="566662"/>
    <n v="0.27194820016000282"/>
    <n v="1"/>
    <n v="1938980"/>
    <n v="-2083713"/>
    <n v="-144733"/>
    <n v="445099.02108433738"/>
    <n v="489031.61057692312"/>
    <n v="1086394.1646077826"/>
    <n v="2020524.7962690431"/>
    <n v="51038.021084337379"/>
    <n v="56186.610576923122"/>
    <n v="124999.16460778262"/>
    <n v="-9.2911791862384779E-3"/>
    <n v="-8.794256599488114E-3"/>
    <n v="4.9692258675036391E-4"/>
    <n v="13783873"/>
    <n v="0.88485994157071657"/>
    <n v="239017.06739172665"/>
    <n v="0.12447341393139563"/>
    <n v="0.13376459311763411"/>
    <n v="356.74189162944259"/>
    <n v="0.13326181980928001"/>
    <n v="5.2664803143921031E-2"/>
    <n v="-7740.7932089681035"/>
    <n v="-136992.2067910319"/>
    <n v="1.7096607032783258"/>
    <n v="0.99889773938567106"/>
    <n v="0.85496273845516801"/>
    <n v="306.98226950354609"/>
    <n v="0.29224747031944631"/>
    <n v="2603.0428084467885"/>
    <n v="6953.5666666666666"/>
    <n v="28.026756124101912"/>
    <n v="9.4315401048747329"/>
    <n v="5.9997649823736783"/>
  </r>
  <r>
    <x v="0"/>
    <s v="SEA"/>
    <s v="Washington"/>
    <s v="LAX"/>
    <s v="California"/>
    <s v="SEALAX"/>
    <s v="E175"/>
    <n v="75.152173913043484"/>
    <x v="223"/>
    <n v="954"/>
    <n v="63.152173913043477"/>
    <n v="46"/>
    <n v="2905"/>
    <n v="9.3260869565217384"/>
    <n v="429"/>
    <n v="676"/>
    <n v="1801"/>
    <n v="3297978"/>
    <n v="0.84032398032976574"/>
    <n v="3457"/>
    <n v="122.27059925093631"/>
    <n v="0.94285714285714284"/>
    <n v="455"/>
    <n v="0.82539682539682535"/>
    <n v="819"/>
    <n v="0.82501145213009619"/>
    <n v="2183"/>
    <n v="0"/>
    <e v="#DIV/0!"/>
    <n v="0.23199523463069488"/>
    <n v="105546"/>
    <n v="0.21223917406126841"/>
    <n v="96558"/>
    <n v="0.5003659750873175"/>
    <n v="227641"/>
    <n v="2.7695412013214668E-2"/>
    <n v="12600"/>
    <n v="2.7704204207504579E-2"/>
    <n v="12604"/>
    <n v="0"/>
    <n v="0"/>
    <n v="1"/>
    <n v="305214"/>
    <n v="6635.086956521739"/>
    <n v="2496.2174216027879"/>
    <n v="0.37981923325331612"/>
    <n v="148691"/>
    <n v="3232.413043478261"/>
    <n v="0.1850364059698075"/>
    <n v="169230"/>
    <n v="3678.913043478261"/>
    <n v="0.21059587320194581"/>
    <n v="180442"/>
    <n v="0.22454848757493059"/>
    <n v="1"/>
    <n v="454949"/>
    <n v="-803577"/>
    <n v="-348628"/>
    <n v="111942.72727272728"/>
    <n v="116983.73076923078"/>
    <n v="275924.65463631315"/>
    <n v="504851.11267827119"/>
    <n v="6396.7272727272793"/>
    <n v="20425.73076923078"/>
    <n v="48283.654636313149"/>
    <n v="-0.10570961965179877"/>
    <n v="-0.10521454613100438"/>
    <n v="4.9507352079439237E-4"/>
    <n v="2771370"/>
    <n v="0.84032398032976574"/>
    <n v="86448.140447504236"/>
    <n v="0.13794785774798982"/>
    <n v="0.2436574773997886"/>
    <n v="156.60895008605851"/>
    <n v="0.16416032503779718"/>
    <n v="0"/>
    <n v="-1632.7415799624175"/>
    <n v="-346995.25842003757"/>
    <n v="1.8660313226895735"/>
    <n v="0.94840297361792669"/>
    <n v="0.83885190690937339"/>
    <n v="117.8974358974359"/>
    <n v="0.39662028051495885"/>
    <n v="1384.0612627790331"/>
    <n v="3232.413043478261"/>
    <n v="23.7587778075583"/>
    <n v="8.6760757314974182"/>
    <e v="#DIV/0!"/>
  </r>
  <r>
    <x v="0"/>
    <s v="LAX"/>
    <s v="California"/>
    <s v="YVR"/>
    <s v="British Columbia"/>
    <s v="LAXYVR"/>
    <s v="737-800"/>
    <n v="170.16666666666666"/>
    <x v="238"/>
    <n v="1080"/>
    <n v="145.93333333333334"/>
    <n v="60"/>
    <n v="8756"/>
    <n v="21"/>
    <n v="1260"/>
    <n v="1614"/>
    <n v="5883"/>
    <n v="11026800"/>
    <n v="0.85759059745347699"/>
    <n v="10210"/>
    <n v="39.813700384122917"/>
    <n v="1"/>
    <n v="1260"/>
    <n v="0.67249999999999999"/>
    <n v="2400"/>
    <n v="0.89816793893129776"/>
    <n v="6550"/>
    <n v="3883"/>
    <n v="6"/>
    <n v="0.23418540465584969"/>
    <n v="525224"/>
    <n v="0.17204082451611177"/>
    <n v="385848"/>
    <n v="0.54666506150875926"/>
    <n v="1226044"/>
    <n v="1.8360331197581563E-2"/>
    <n v="41178"/>
    <n v="1.8360331197581563E-2"/>
    <n v="41178"/>
    <n v="1.038804692411616E-2"/>
    <n v="23298"/>
    <n v="1"/>
    <n v="165548"/>
    <n v="2759.1333333333332"/>
    <n v="4158.0661531782152"/>
    <n v="0.22658874091512571"/>
    <n v="351991"/>
    <n v="5866.5166666666664"/>
    <n v="0.48177687138144837"/>
    <n v="89494"/>
    <n v="1491.5666666666666"/>
    <n v="0.12249216408206841"/>
    <n v="123577"/>
    <n v="0.1691422236213575"/>
    <n v="1"/>
    <n v="2242770"/>
    <n v="-730610"/>
    <n v="1512160"/>
    <n v="525224"/>
    <n v="573751.6728624535"/>
    <n v="1365049.838517763"/>
    <n v="2464025.5113802161"/>
    <n v="0"/>
    <n v="187903.6728624535"/>
    <n v="139005.83851776295"/>
    <n v="0.13713498022998513"/>
    <n v="0.1376290938310604"/>
    <n v="4.9411360107526336E-4"/>
    <n v="9456480"/>
    <n v="0.85759059745347699"/>
    <n v="368560.10598446755"/>
    <n v="0.2033926433779519"/>
    <n v="6.6257663147966772E-2"/>
    <n v="253.48012791228871"/>
    <n v="0.23470382214100807"/>
    <n v="1.038804692411616E-2"/>
    <n v="-5448.4918563369411"/>
    <n v="1517608.4918563368"/>
    <n v="1.9914603501998851"/>
    <n v="0.76807328193696545"/>
    <n v="0.89425711177090494"/>
    <n v="160.77000000000001"/>
    <n v="5.5100166312194297E-2"/>
    <n v="2247.8191963208928"/>
    <n v="5866.5166666666664"/>
    <n v="219.92429529337986"/>
    <n v="9.405664687071722"/>
    <n v="6"/>
  </r>
  <r>
    <x v="3"/>
    <s v="HNL"/>
    <s v="Hawaii"/>
    <s v="SEA"/>
    <s v="Washington"/>
    <s v="HNLSEA"/>
    <s v="737-900"/>
    <n v="173.95454545454547"/>
    <x v="228"/>
    <n v="2677"/>
    <n v="161.86363636363637"/>
    <n v="22"/>
    <n v="3561"/>
    <n v="18.59090909090909"/>
    <n v="409"/>
    <n v="874"/>
    <n v="2278"/>
    <n v="10244879"/>
    <n v="0.93049385941991114"/>
    <n v="3827"/>
    <n v="124.59255903349808"/>
    <n v="0.82626262626262625"/>
    <n v="495"/>
    <n v="0.94486486486486487"/>
    <n v="925"/>
    <n v="0.9460132890365448"/>
    <n v="2408"/>
    <n v="9350"/>
    <n v="5"/>
    <n v="0.20561045314545967"/>
    <n v="266627"/>
    <n v="0.22520624511281209"/>
    <n v="292038"/>
    <n v="0.51205622020454089"/>
    <n v="664013"/>
    <n v="1.0537818158823774E-2"/>
    <n v="13665"/>
    <n v="1.0537818158823774E-2"/>
    <n v="13665"/>
    <n v="3.6051445219539804E-2"/>
    <n v="46750"/>
    <n v="1"/>
    <n v="458817"/>
    <n v="20855.31818181818"/>
    <n v="3682.5393391000343"/>
    <n v="0.35881323868564102"/>
    <n v="112650"/>
    <n v="5120.454545454545"/>
    <n v="8.80968040372032E-2"/>
    <n v="407979"/>
    <n v="18544.5"/>
    <n v="0.31905589005143475"/>
    <n v="299261"/>
    <n v="0.23403406722572098"/>
    <n v="1"/>
    <n v="1296758"/>
    <n v="1296758"/>
    <n v="18051"/>
    <n v="322690.37897310517"/>
    <n v="309079.11899313499"/>
    <n v="701906.63037752418"/>
    <n v="1333676.1283437642"/>
    <n v="56063.378973105166"/>
    <n v="17041.118993134995"/>
    <n v="37893.630377524183"/>
    <n v="1.7619534598700482E-3"/>
    <n v="2.254430674112511E-3"/>
    <n v="4.9247721424246281E-4"/>
    <n v="9532797"/>
    <n v="0.93049385941991114"/>
    <n v="93373.245717495214"/>
    <n v="0.12657621432132093"/>
    <n v="0.12481426086145088"/>
    <n v="351.02723953945519"/>
    <n v="0.1311270973251607"/>
    <n v="3.6051445219539804E-2"/>
    <n v="-5045.3694701711065"/>
    <n v="23096.369470171107"/>
    <n v="1.686392874220904"/>
    <n v="0.98845627783019308"/>
    <n v="0.86333615874905478"/>
    <n v="315.71675675675675"/>
    <n v="0.23077628979346956"/>
    <n v="3274.5053409675161"/>
    <n v="5120.454545454545"/>
    <n v="28.581161087176852"/>
    <n v="7.6748104465037912"/>
    <n v="5"/>
  </r>
  <r>
    <x v="4"/>
    <s v="LAX"/>
    <s v="California"/>
    <s v="HNL"/>
    <s v="Hawaii"/>
    <s v="LAXHNL"/>
    <s v="737-800"/>
    <n v="164.95"/>
    <x v="121"/>
    <n v="2556"/>
    <n v="149.6"/>
    <n v="20"/>
    <n v="2992"/>
    <n v="21"/>
    <n v="420"/>
    <n v="800"/>
    <n v="1772"/>
    <n v="8432244"/>
    <n v="0.90694149742346164"/>
    <n v="3299"/>
    <n v="114.6333725029377"/>
    <n v="1"/>
    <n v="420"/>
    <n v="1"/>
    <n v="800"/>
    <n v="0.85233285233285239"/>
    <n v="2079"/>
    <n v="13517"/>
    <n v="5"/>
    <n v="0.20768257779056443"/>
    <n v="209343"/>
    <n v="0.23229182684437918"/>
    <n v="234149"/>
    <n v="0.47363826209455406"/>
    <n v="477425"/>
    <n v="1.0550647572656611E-2"/>
    <n v="10635"/>
    <n v="8.7877420026885051E-3"/>
    <n v="8858"/>
    <n v="6.7048943695157223E-2"/>
    <n v="67585"/>
    <n v="1"/>
    <n v="422142"/>
    <n v="21107.1"/>
    <n v="3682.5401781595651"/>
    <n v="0.35846469079233961"/>
    <n v="104791"/>
    <n v="5239.55"/>
    <n v="8.8983975564667944E-2"/>
    <n v="375367"/>
    <n v="18768.349999999999"/>
    <n v="0.31874538801789004"/>
    <n v="275339"/>
    <n v="0.23380594562510243"/>
    <n v="1"/>
    <n v="1007995"/>
    <n v="1007995"/>
    <n v="-169644"/>
    <n v="209343"/>
    <n v="234149"/>
    <n v="560139.15067720087"/>
    <n v="1003631.1506772009"/>
    <n v="0"/>
    <n v="0"/>
    <n v="82714.150677200872"/>
    <n v="-2.0118488032367186E-2"/>
    <n v="-1.9628024576392705E-2"/>
    <n v="4.9046345597448041E-4"/>
    <n v="7647552"/>
    <n v="0.90694149742346164"/>
    <n v="96492.603609625716"/>
    <n v="0.11954053986103817"/>
    <n v="0.13965902789340537"/>
    <n v="314.30815508021391"/>
    <n v="0.1229687617684718"/>
    <n v="6.7048943695157223E-2"/>
    <n v="-4135.7075338600434"/>
    <n v="-165508.29246613994"/>
    <n v="1.7855457347715065"/>
    <n v="1.0484896453752075"/>
    <n v="0.82264505776613817"/>
    <n v="292.68624999999997"/>
    <n v="0.27315512477740467"/>
    <n v="3274.5001896405038"/>
    <n v="5239.55"/>
    <n v="26.100601724190955"/>
    <n v="6.5150401069518713"/>
    <n v="5"/>
  </r>
  <r>
    <x v="2"/>
    <s v="SEA"/>
    <s v="Washington"/>
    <s v="SFO"/>
    <s v="California"/>
    <s v="SEASFO"/>
    <s v="E175"/>
    <n v="71.902439024390247"/>
    <x v="230"/>
    <n v="679"/>
    <n v="65.439024390243901"/>
    <n v="41"/>
    <n v="2683"/>
    <n v="9.7073170731707314"/>
    <n v="398"/>
    <n v="538"/>
    <n v="1747"/>
    <n v="2001692"/>
    <n v="0.91010854816824971"/>
    <n v="2948"/>
    <n v="87.221118991331764"/>
    <n v="0.97073170731707314"/>
    <n v="410"/>
    <n v="0.7289972899728997"/>
    <n v="738"/>
    <n v="0.9705555555555555"/>
    <n v="1800"/>
    <n v="97"/>
    <n v="6"/>
    <n v="0.22707952892558239"/>
    <n v="100227"/>
    <n v="0.18258438421837261"/>
    <n v="80588"/>
    <n v="0.54151128068259569"/>
    <n v="239009"/>
    <n v="2.7715724079805337E-2"/>
    <n v="12233"/>
    <n v="1.9790472479122013E-2"/>
    <n v="8735"/>
    <n v="1.3186096145219248E-3"/>
    <n v="582"/>
    <n v="1"/>
    <n v="217723"/>
    <n v="5310.3170731707314"/>
    <n v="2496.2188345879604"/>
    <n v="0.36217990305183767"/>
    <n v="133986"/>
    <n v="3267.9512195121952"/>
    <n v="0.222884291004182"/>
    <n v="120720"/>
    <n v="2944.3902439024391"/>
    <n v="0.20081644059845694"/>
    <n v="128717"/>
    <n v="0.21411936534552339"/>
    <n v="1"/>
    <n v="441374"/>
    <n v="-601146"/>
    <n v="-159772"/>
    <n v="103248.91959798995"/>
    <n v="110546.36431226766"/>
    <n v="246259.98855180311"/>
    <n v="460055.27246206073"/>
    <n v="3021.9195979899523"/>
    <n v="29958.364312267659"/>
    <n v="7250.9885518031078"/>
    <n v="-7.9818473571358628E-2"/>
    <n v="-7.9328263015561271E-2"/>
    <n v="4.9021055579735739E-4"/>
    <n v="1821757"/>
    <n v="0.91010854816824971"/>
    <n v="43537.0406261647"/>
    <n v="0.22050045661370479"/>
    <n v="0.30031893018506345"/>
    <n v="164.2907193440179"/>
    <n v="0.2419598223034137"/>
    <n v="1.3186096145219248E-3"/>
    <n v="-981.25054785513953"/>
    <n v="-158790.74945214487"/>
    <n v="1.716568313411706"/>
    <n v="0.76678610244313494"/>
    <n v="0.93239935994342604"/>
    <n v="109.19783197831978"/>
    <n v="0.29162796177391509"/>
    <n v="1384.0684618136743"/>
    <n v="3267.9512195121952"/>
    <n v="30.76089863358257"/>
    <n v="7.8151323145732388"/>
    <n v="6"/>
  </r>
  <r>
    <x v="4"/>
    <s v="SEA"/>
    <s v="Washington"/>
    <s v="GEG"/>
    <s v="Washington"/>
    <s v="SEAGEG"/>
    <s v="E175"/>
    <n v="73.381578947368425"/>
    <x v="235"/>
    <n v="223"/>
    <n v="57.868421052631582"/>
    <n v="152"/>
    <n v="8796"/>
    <n v="8.5197368421052637"/>
    <n v="1295"/>
    <n v="2331"/>
    <n v="5170"/>
    <n v="2487342"/>
    <n v="0.78859601936525014"/>
    <n v="11154"/>
    <n v="160.2711225026288"/>
    <n v="0.8547854785478548"/>
    <n v="1515"/>
    <n v="0.8547854785478548"/>
    <n v="2727"/>
    <n v="0.74797453703703709"/>
    <n v="6912"/>
    <n v="3426"/>
    <n v="4.9994162288382951"/>
    <n v="0.23130658383764782"/>
    <n v="186023"/>
    <n v="0.23378100959057579"/>
    <n v="188013"/>
    <n v="0.44933209156121345"/>
    <n v="361365"/>
    <n v="3.8571199425037957E-2"/>
    <n v="31020"/>
    <n v="2.5711646089972111E-2"/>
    <n v="20678"/>
    <n v="2.1297469495552872E-2"/>
    <n v="17128"/>
    <n v="1"/>
    <n v="257332"/>
    <n v="1692.9736842105262"/>
    <n v="1605.6042784362428"/>
    <n v="0.23232772824737613"/>
    <n v="410873"/>
    <n v="2703.1118421052633"/>
    <n v="0.37094955422638526"/>
    <n v="293833"/>
    <n v="1933.1118421052631"/>
    <n v="0.26528202234510778"/>
    <n v="145587"/>
    <n v="0.1314406951811308"/>
    <n v="1"/>
    <n v="804227"/>
    <n v="804227"/>
    <n v="-303398"/>
    <n v="217625.36293436293"/>
    <n v="219953.43243243243"/>
    <n v="483124.73500967113"/>
    <n v="920703.53037646646"/>
    <n v="31602.362934362929"/>
    <n v="31940.432432432426"/>
    <n v="121759.73500967113"/>
    <n v="-0.12197679289780014"/>
    <n v="-0.12148667308533284"/>
    <n v="4.9011981246729897E-4"/>
    <n v="1961508"/>
    <n v="0.78859601936525014"/>
    <n v="211002.66507503414"/>
    <n v="0.32332787369006755"/>
    <n v="0.44530466658786771"/>
    <n v="89.483742610277403"/>
    <n v="0.40127238838689416"/>
    <n v="2.1297469495552872E-2"/>
    <n v="-1219.0955945820162"/>
    <n v="-302178.90440541797"/>
    <n v="1.8623462775431159"/>
    <n v="1.0457049536876679"/>
    <n v="0.79295543703933868"/>
    <n v="68.944994499449948"/>
    <n v="0.18102724728217282"/>
    <n v="1833.3496104089525"/>
    <n v="2703.1118421052633"/>
    <n v="54.882001589872978"/>
    <n v="5.8774442928603907"/>
    <n v="4.9994162288382951"/>
  </r>
  <r>
    <x v="0"/>
    <s v="SEA"/>
    <s v="Washington"/>
    <s v="OGG"/>
    <s v="Hawaii"/>
    <s v="SEAOGG"/>
    <s v="737-Max 9"/>
    <n v="174.93103448275863"/>
    <x v="161"/>
    <n v="2640"/>
    <n v="150.48275862068965"/>
    <n v="29"/>
    <n v="4364"/>
    <n v="22.206896551724139"/>
    <n v="644"/>
    <n v="936"/>
    <n v="2785"/>
    <n v="13392720"/>
    <n v="0.86024048886260596"/>
    <n v="5073"/>
    <n v="174.95991271820449"/>
    <n v="0.98170731707317072"/>
    <n v="656"/>
    <n v="0.76345840130505704"/>
    <n v="1226"/>
    <n v="0.87249373433583954"/>
    <n v="3192"/>
    <n v="20983"/>
    <n v="5.9998093694895864"/>
    <n v="0.23424667551107814"/>
    <n v="336363"/>
    <n v="0.19733901604181248"/>
    <n v="283366"/>
    <n v="0.45746638949534624"/>
    <n v="656892"/>
    <n v="1.357651982854377E-2"/>
    <n v="19495"/>
    <n v="9.6975141632455516E-3"/>
    <n v="13925"/>
    <n v="8.7673884959973816E-2"/>
    <n v="125894"/>
    <n v="1"/>
    <n v="769353"/>
    <n v="26529.413793103449"/>
    <n v="4397.310149777808"/>
    <n v="0.40228996137905937"/>
    <n v="187460"/>
    <n v="6464.1379310344828"/>
    <n v="9.8021683362667686E-2"/>
    <n v="414073"/>
    <n v="14278.379310344828"/>
    <n v="0.21651623010258131"/>
    <n v="541548"/>
    <n v="0.28317212515569162"/>
    <n v="1"/>
    <n v="1435935"/>
    <n v="-1912434"/>
    <n v="-476499"/>
    <n v="342630.63354037266"/>
    <n v="371161.02136752137"/>
    <n v="752890.22046678641"/>
    <n v="1466681.8753746804"/>
    <n v="6267.6335403726553"/>
    <n v="87795.021367521374"/>
    <n v="95998.220466786413"/>
    <n v="-3.5578956328512802E-2"/>
    <n v="-3.5089599178599856E-2"/>
    <n v="4.8935714991294593E-4"/>
    <n v="11520960"/>
    <n v="0.86024048886260596"/>
    <n v="212836.633593034"/>
    <n v="0.10721757790799778"/>
    <n v="0.14279653423651059"/>
    <n v="300.19271310724105"/>
    <n v="0.11370936102547009"/>
    <n v="8.7673884959973816E-2"/>
    <n v="-6553.8232887820841"/>
    <n v="-469945.17671121791"/>
    <n v="2.0379468653922368"/>
    <n v="0.91864083856574208"/>
    <n v="0.81793646247527974"/>
    <n v="231.1305057096248"/>
    <n v="0.37713963375779547"/>
    <n v="2366.6735629144832"/>
    <n v="6464.1379310344828"/>
    <n v="24.942856521818143"/>
    <n v="7.6581118240146653"/>
    <n v="5.9998093694895864"/>
  </r>
  <r>
    <x v="5"/>
    <s v="OGG"/>
    <s v="Hawaii"/>
    <s v="LAX"/>
    <s v="California"/>
    <s v="OGGLAX"/>
    <s v="A330-200"/>
    <n v="278"/>
    <x v="176"/>
    <n v="2486"/>
    <n v="255.66666666666666"/>
    <n v="15"/>
    <n v="3835"/>
    <n v="36"/>
    <n v="540"/>
    <n v="905"/>
    <n v="2390"/>
    <n v="10366620"/>
    <n v="0.91966426858513195"/>
    <n v="4170"/>
    <n v="77.465642683912691"/>
    <n v="1"/>
    <n v="540"/>
    <n v="0.90049751243781095"/>
    <n v="1005"/>
    <n v="0.91047619047619044"/>
    <n v="2625"/>
    <n v="4753"/>
    <n v="5"/>
    <n v="0.209097976676966"/>
    <n v="209788"/>
    <n v="0.22423801455197848"/>
    <n v="224978"/>
    <n v="0.51915578590650857"/>
    <n v="520869"/>
    <n v="1.4292833648958437E-2"/>
    <n v="14340"/>
    <n v="9.5285557659722919E-3"/>
    <n v="9560"/>
    <n v="2.3686833449616265E-2"/>
    <n v="23765"/>
    <n v="1"/>
    <n v="321562"/>
    <n v="21437.466666666667"/>
    <n v="4151.0273310722669"/>
    <n v="0.25306890174320229"/>
    <n v="109137"/>
    <n v="7275.8"/>
    <n v="8.5890685869436906E-2"/>
    <n v="572704"/>
    <n v="38180.26666666667"/>
    <n v="0.45071734938810842"/>
    <n v="267247"/>
    <n v="0.21032306299925235"/>
    <n v="1"/>
    <n v="1003300"/>
    <n v="1003300"/>
    <n v="-267350"/>
    <n v="209788"/>
    <n v="249837.44751381216"/>
    <n v="572084.15271966532"/>
    <n v="1031709.6002334775"/>
    <n v="0"/>
    <n v="24859.447513812163"/>
    <n v="51215.152719665319"/>
    <n v="-2.5789505161759572E-2"/>
    <n v="-2.5300277234473229E-2"/>
    <n v="4.8922792728634326E-4"/>
    <n v="9533810"/>
    <n v="0.91966426858513195"/>
    <n v="85565.638852672651"/>
    <n v="9.6781786155950539E-2"/>
    <n v="0.12257129131771011"/>
    <n v="255.41981747066492"/>
    <n v="0.10274328940895612"/>
    <n v="2.3686833449616265E-2"/>
    <n v="-5071.6400155651654"/>
    <n v="-262278.35998443485"/>
    <n v="1.6952388260743438"/>
    <n v="0.97682776998555854"/>
    <n v="0.86585109527023552"/>
    <n v="223.8587064676617"/>
    <n v="0.26636798564736369"/>
    <n v="7393.0065014349075"/>
    <n v="7275.8"/>
    <n v="49.505817897208452"/>
    <n v="6.2320730117340286"/>
    <n v="5"/>
  </r>
  <r>
    <x v="4"/>
    <s v="SEA"/>
    <s v="Washington"/>
    <s v="OGG"/>
    <s v="Hawaii"/>
    <s v="SEAOGG"/>
    <s v="A321"/>
    <n v="185.75"/>
    <x v="159"/>
    <n v="2640"/>
    <n v="175"/>
    <n v="12"/>
    <n v="2100"/>
    <n v="24"/>
    <n v="288"/>
    <n v="407"/>
    <n v="1406"/>
    <n v="5884560"/>
    <n v="0.94212651413189774"/>
    <n v="2229"/>
    <n v="70.597859517871996"/>
    <n v="1"/>
    <n v="288"/>
    <n v="0.75231053604436227"/>
    <n v="541"/>
    <n v="1.0035688793718773"/>
    <n v="1401"/>
    <n v="6642"/>
    <n v="4.9996988858777476"/>
    <n v="0.2086840191188695"/>
    <n v="128536"/>
    <n v="0.17567247246467166"/>
    <n v="108203"/>
    <n v="0.53663205268079806"/>
    <n v="330531"/>
    <n v="1.3686486907730673E-2"/>
    <n v="8430"/>
    <n v="1.1410276392352453E-2"/>
    <n v="7028"/>
    <n v="5.391469243557772E-2"/>
    <n v="33208"/>
    <n v="1"/>
    <n v="271856"/>
    <n v="22654.666666666668"/>
    <n v="3850.7683073759354"/>
    <n v="0.34992405715021241"/>
    <n v="71419"/>
    <n v="5951.583333333333"/>
    <n v="9.1928176084438151E-2"/>
    <n v="263275"/>
    <n v="21939.583333333332"/>
    <n v="0.33887887759042346"/>
    <n v="170350"/>
    <n v="0.21926888917492598"/>
    <n v="1"/>
    <n v="615936"/>
    <n v="615936"/>
    <n v="-160964"/>
    <n v="128536"/>
    <n v="143827.57493857495"/>
    <n v="329355.56970128021"/>
    <n v="601719.14463985513"/>
    <n v="0"/>
    <n v="35624.574938574951"/>
    <n v="-1175.430298719788"/>
    <n v="-2.7353616922930517E-2"/>
    <n v="-2.6865770413876101E-2"/>
    <n v="4.8784650905441679E-4"/>
    <n v="5544000"/>
    <n v="0.94212651413189774"/>
    <n v="35796.14857142861"/>
    <n v="0.10466984787307802"/>
    <n v="0.13202346479600854"/>
    <n v="277.4895238095238"/>
    <n v="0.10510966810966811"/>
    <n v="5.391469243557772E-2"/>
    <n v="-2870.7620533212635"/>
    <n v="-158093.23794667874"/>
    <n v="1.7544756269305424"/>
    <n v="0.78624352775382"/>
    <n v="0.92744701708007649"/>
    <n v="200.00554528650648"/>
    <n v="0.27657094243557773"/>
    <n v="3729.2207128935884"/>
    <n v="5951.583333333333"/>
    <n v="29.745944343657907"/>
    <n v="7.3609523809523809"/>
    <n v="4.9996988858777476"/>
  </r>
  <r>
    <x v="3"/>
    <s v="ANC"/>
    <s v="Alaska"/>
    <s v="SEA"/>
    <s v="Washington"/>
    <s v="ANCSEA"/>
    <s v="737-Max 9"/>
    <n v="178"/>
    <x v="224"/>
    <n v="1448"/>
    <n v="153.35"/>
    <n v="40"/>
    <n v="6134"/>
    <n v="23"/>
    <n v="920"/>
    <n v="1720"/>
    <n v="3494"/>
    <n v="10309760"/>
    <n v="0.86151685393258426"/>
    <n v="7120"/>
    <n v="137.23526690720695"/>
    <n v="1"/>
    <n v="920"/>
    <n v="1"/>
    <n v="1720"/>
    <n v="0.77991071428571423"/>
    <n v="4480"/>
    <n v="18024"/>
    <n v="5"/>
    <n v="0.23924021872491252"/>
    <n v="394860"/>
    <n v="0.26052621215104743"/>
    <n v="429992"/>
    <n v="0.43081779487723232"/>
    <n v="711054"/>
    <n v="1.269634499159333E-2"/>
    <n v="20955"/>
    <n v="2.1169663278753086E-3"/>
    <n v="3494"/>
    <n v="5.4602462927339099E-2"/>
    <n v="90120"/>
    <n v="1"/>
    <n v="465867"/>
    <n v="11646.674999999999"/>
    <n v="3394.6594814800833"/>
    <n v="0.33051605021305214"/>
    <n v="209581"/>
    <n v="5239.5249999999996"/>
    <n v="0.14869025777679398"/>
    <n v="404439"/>
    <n v="10110.975"/>
    <n v="0.28693507123732009"/>
    <n v="329627"/>
    <n v="0.23385862077283376"/>
    <n v="1"/>
    <n v="1650475"/>
    <n v="1650475"/>
    <n v="240961"/>
    <n v="394860"/>
    <n v="429992"/>
    <n v="911712.0549513452"/>
    <n v="1736564.0549513451"/>
    <n v="0"/>
    <n v="0"/>
    <n v="200658.0549513452"/>
    <n v="2.3372125054317461E-2"/>
    <n v="2.3858698104881552E-2"/>
    <n v="4.8657305056409167E-4"/>
    <n v="8882032"/>
    <n v="0.86151685393258426"/>
    <n v="250816.76393870241"/>
    <n v="0.16008859566081074"/>
    <n v="0.13671647060649325"/>
    <n v="254.37805673296381"/>
    <n v="0.17567545354486452"/>
    <n v="5.4602462927339099E-2"/>
    <n v="-5016.4513737836296"/>
    <n v="245977.45137378364"/>
    <n v="1.9896224400961131"/>
    <n v="1.1589035290707441"/>
    <n v="0.73576635828345904"/>
    <n v="249.99534883720929"/>
    <n v="0.19971644526575683"/>
    <n v="2947.0485911865908"/>
    <n v="5239.5249999999996"/>
    <n v="44.696965570428539"/>
    <n v="3.9858167590479296"/>
    <n v="5"/>
  </r>
  <r>
    <x v="5"/>
    <s v="LAX"/>
    <s v="California"/>
    <s v="SFO"/>
    <s v="California"/>
    <s v="LAXSFO"/>
    <s v="737-700"/>
    <n v="141.85483870967741"/>
    <x v="214"/>
    <n v="337"/>
    <n v="127.8225806451613"/>
    <n v="62"/>
    <n v="7925"/>
    <n v="16.870967741935484"/>
    <n v="1046"/>
    <n v="1890"/>
    <n v="4990"/>
    <n v="2963915"/>
    <n v="0.90108015918135309"/>
    <n v="8795"/>
    <n v="82.196269224269045"/>
    <n v="1"/>
    <n v="1046"/>
    <n v="0.99108547456738327"/>
    <n v="1907"/>
    <n v="0.8540133493068629"/>
    <n v="5843"/>
    <n v="18869"/>
    <n v="4.9998940060416555"/>
    <n v="0.18936792162087845"/>
    <n v="205229"/>
    <n v="0.20120635787694302"/>
    <n v="218059"/>
    <n v="0.47172800569868917"/>
    <n v="511239"/>
    <n v="2.7626093648212977E-2"/>
    <n v="29940"/>
    <n v="2.3019899276406724E-2"/>
    <n v="24948"/>
    <n v="8.7051721878869642E-2"/>
    <n v="94343"/>
    <n v="0.99999999999999989"/>
    <n v="302691"/>
    <n v="4882.1129032258068"/>
    <n v="3682.5394005915332"/>
    <n v="0.27731602873838068"/>
    <n v="322231"/>
    <n v="5197.2741935483873"/>
    <n v="0.29521796570230746"/>
    <n v="269152"/>
    <n v="4341.1612903225805"/>
    <n v="0.24658864573770822"/>
    <n v="197428"/>
    <n v="0.18087735982160363"/>
    <n v="1"/>
    <n v="1083758"/>
    <n v="1083758"/>
    <n v="-7744"/>
    <n v="205229"/>
    <n v="220020.37724867725"/>
    <n v="598631.15771543083"/>
    <n v="1023880.5349641081"/>
    <n v="0"/>
    <n v="1961.3772486772505"/>
    <n v="87392.157715430832"/>
    <n v="-2.6127604873958936E-3"/>
    <n v="-2.1265164325534997E-3"/>
    <n v="4.8624405484239391E-4"/>
    <n v="2670725"/>
    <n v="0.90108015918135309"/>
    <n v="108617.16719242907"/>
    <n v="0.36565083681549571"/>
    <n v="0.3682635973028916"/>
    <n v="124.84731861198738"/>
    <n v="0.37046682080708421"/>
    <n v="8.7051721878869642E-2"/>
    <n v="-1441.1860478081949"/>
    <n v="-6302.8139521918056"/>
    <n v="1.8467172750233187"/>
    <n v="1.0762587378447444"/>
    <n v="0.82353385542626756"/>
    <n v="114.3466177241741"/>
    <n v="0.18216982019971248"/>
    <n v="3274.5038496288698"/>
    <n v="5197.2741935483873"/>
    <n v="96.415568185667553"/>
    <n v="6.9259305993690852"/>
    <n v="4.9998940060416555"/>
  </r>
  <r>
    <x v="1"/>
    <s v="SEA"/>
    <s v="Washington"/>
    <s v="HNL"/>
    <s v="Hawaii"/>
    <s v="SEAHNL"/>
    <s v="A321"/>
    <n v="194"/>
    <x v="237"/>
    <n v="2677"/>
    <n v="169.16666666666666"/>
    <n v="30"/>
    <n v="5075"/>
    <n v="25"/>
    <n v="750"/>
    <n v="1324"/>
    <n v="3001"/>
    <n v="15580140"/>
    <n v="0.87199312714776633"/>
    <n v="5820"/>
    <n v="183.71730132450332"/>
    <n v="1"/>
    <n v="750"/>
    <n v="0.93900709219858158"/>
    <n v="1410"/>
    <n v="0.81994535519125689"/>
    <n v="3660"/>
    <n v="16459"/>
    <n v="5.9998177289021202"/>
    <n v="0.21068795539913682"/>
    <n v="391513"/>
    <n v="0.22716950265301949"/>
    <n v="422140"/>
    <n v="0.48962524081667796"/>
    <n v="909851"/>
    <n v="1.1300894385069904E-2"/>
    <n v="21000"/>
    <n v="8.0747581070463766E-3"/>
    <n v="15005"/>
    <n v="5.3141648639049431E-2"/>
    <n v="98751"/>
    <n v="1"/>
    <n v="830220"/>
    <n v="27674"/>
    <n v="4519.0082480776637"/>
    <n v="0.39843298957198042"/>
    <n v="208607"/>
    <n v="6953.5666666666666"/>
    <n v="0.10011311538585209"/>
    <n v="478224"/>
    <n v="15940.8"/>
    <n v="0.22950569488216468"/>
    <n v="566662"/>
    <n v="0.27194820016000282"/>
    <n v="1"/>
    <n v="1858260"/>
    <n v="-2083713"/>
    <n v="-225453"/>
    <n v="391513"/>
    <n v="449559.96978851961"/>
    <n v="1109648.3372209263"/>
    <n v="1950721.307009446"/>
    <n v="0"/>
    <n v="27419.969788519607"/>
    <n v="199797.3372209263"/>
    <n v="-1.447053749196092E-2"/>
    <n v="-1.3984411549982978E-2"/>
    <n v="4.8612594197794227E-4"/>
    <n v="13585775"/>
    <n v="0.87199312714776633"/>
    <n v="258292.45418719202"/>
    <n v="0.1192710720186083"/>
    <n v="0.13374160951056924"/>
    <n v="346.70128078817731"/>
    <n v="0.12951112468740281"/>
    <n v="5.3141648639049431E-2"/>
    <n v="-7573.9102336481974"/>
    <n v="-217879.0897663518"/>
    <n v="1.7627698456168366"/>
    <n v="1.0109928452535981"/>
    <n v="0.83945975518573757"/>
    <n v="299.3900709219858"/>
    <n v="0.30494225781107059"/>
    <n v="2603.0428084467885"/>
    <n v="6953.5666666666666"/>
    <n v="27.623963357898077"/>
    <n v="7.0945812807881774"/>
    <n v="5.9998177289021202"/>
  </r>
  <r>
    <x v="1"/>
    <s v="GEG"/>
    <s v="Washington"/>
    <s v="SEA"/>
    <s v="Washington"/>
    <s v="GEGSEA"/>
    <s v="E175"/>
    <n v="73.56"/>
    <x v="239"/>
    <n v="223"/>
    <n v="54.475555555555559"/>
    <n v="225"/>
    <n v="12257"/>
    <n v="8.431111111111111"/>
    <n v="1897"/>
    <n v="2927"/>
    <n v="7434"/>
    <n v="3690873"/>
    <n v="0.74055948281070627"/>
    <n v="16551"/>
    <n v="276.30240842731007"/>
    <n v="0.84498886414253893"/>
    <n v="2245"/>
    <n v="0.72432566196486015"/>
    <n v="4041"/>
    <n v="0.72420847540185096"/>
    <n v="10265"/>
    <n v="4512"/>
    <n v="5.999113475177305"/>
    <n v="0.2425104816827213"/>
    <n v="329523"/>
    <n v="0.20084353903704669"/>
    <n v="272906"/>
    <n v="0.46014090384229012"/>
    <n v="625239"/>
    <n v="3.8289695532599005E-2"/>
    <n v="52028"/>
    <n v="3.8294847140747088E-2"/>
    <n v="52035"/>
    <n v="1.9920532764595794E-2"/>
    <n v="27068"/>
    <n v="0.99999999999999989"/>
    <n v="689709"/>
    <n v="3065.3733333333334"/>
    <n v="2496.2105973877146"/>
    <n v="0.31158712195650851"/>
    <n v="733652"/>
    <n v="3260.6755555555555"/>
    <n v="0.33143907821651791"/>
    <n v="382420"/>
    <n v="1699.6444444444444"/>
    <n v="0.17276437914918896"/>
    <n v="407754"/>
    <n v="0.18420942067778462"/>
    <n v="1"/>
    <n v="1358799"/>
    <n v="-2213535"/>
    <n v="-854736"/>
    <n v="389973.18661043758"/>
    <n v="376772.5131533994"/>
    <n v="863341.18038740917"/>
    <n v="1630086.8801512462"/>
    <n v="60450.18661043758"/>
    <n v="103866.5131533994"/>
    <n v="238102.18038740917"/>
    <n v="-0.23158098368597349"/>
    <n v="-0.23109640229934009"/>
    <n v="4.8458138663340367E-4"/>
    <n v="2733311"/>
    <n v="0.74055948281070627"/>
    <n v="466545.8851268664"/>
    <n v="0.36815111221654062"/>
    <n v="0.59973209590251408"/>
    <n v="108.65064860895815"/>
    <n v="0.48722263950205447"/>
    <n v="1.9920532764595794E-2"/>
    <n v="-1788.5283562277607"/>
    <n v="-852947.47164377221"/>
    <n v="1.9788491575310587"/>
    <n v="0.9104739749833195"/>
    <n v="0.82116495941891665"/>
    <n v="67.534273694630045"/>
    <n v="0.30008411840161792"/>
    <n v="1384.0632160128546"/>
    <n v="3260.6755555555555"/>
    <n v="44.360814912058878"/>
    <n v="8.4900872970547443"/>
    <n v="5.999113475177305"/>
  </r>
  <r>
    <x v="4"/>
    <s v="SEA"/>
    <s v="Washington"/>
    <s v="SFO"/>
    <s v="California"/>
    <s v="SEASFO"/>
    <s v="E175"/>
    <n v="74.91836734693878"/>
    <x v="230"/>
    <n v="679"/>
    <n v="65.489795918367349"/>
    <n v="49"/>
    <n v="3209"/>
    <n v="10"/>
    <n v="490"/>
    <n v="820"/>
    <n v="1899"/>
    <n v="2492609"/>
    <n v="0.87414873331517295"/>
    <n v="3671"/>
    <n v="104.23987391646968"/>
    <n v="1"/>
    <n v="490"/>
    <n v="0.92970521541950113"/>
    <n v="882"/>
    <n v="0.82601130926489774"/>
    <n v="2299"/>
    <n v="0"/>
    <e v="#DIV/0!"/>
    <n v="0.22900533840584156"/>
    <n v="111963"/>
    <n v="0.26160847599762738"/>
    <n v="127903"/>
    <n v="0.47830070974207933"/>
    <n v="233846"/>
    <n v="2.331717494017304E-2"/>
    <n v="11400"/>
    <n v="7.7683009142787019E-3"/>
    <n v="3798"/>
    <n v="0"/>
    <n v="0"/>
    <n v="1"/>
    <n v="167368"/>
    <n v="3415.6734693877552"/>
    <n v="1605.6043979304566"/>
    <n v="0.28558363023328831"/>
    <n v="132890"/>
    <n v="2712.0408163265306"/>
    <n v="0.22675307479148751"/>
    <n v="191108"/>
    <n v="3900.1632653061224"/>
    <n v="0.32609170454700576"/>
    <n v="94690"/>
    <n v="0.16157159042821848"/>
    <n v="1"/>
    <n v="488910"/>
    <n v="488910"/>
    <n v="-97146"/>
    <n v="111963"/>
    <n v="137573.71463414634"/>
    <n v="283102.66140073724"/>
    <n v="532639.37603488355"/>
    <n v="0"/>
    <n v="9670.7146341463376"/>
    <n v="49256.661400737241"/>
    <n v="-3.8973621614942416E-2"/>
    <n v="-3.8491155447598888E-2"/>
    <n v="4.8246616734352876E-4"/>
    <n v="2178911"/>
    <n v="0.87414873331517295"/>
    <n v="70388.413836086052"/>
    <n v="0.19614387976614062"/>
    <n v="0.23511750138108303"/>
    <n v="152.35587410408226"/>
    <n v="0.2243827306392964"/>
    <n v="0"/>
    <n v="-1202.5995109159915"/>
    <n v="-95943.400489084015"/>
    <n v="1.770714097017873"/>
    <n v="1.1237821877211271"/>
    <n v="0.78824454236242203"/>
    <n v="145.01473922902494"/>
    <n v="0.19367572763903376"/>
    <n v="1833.3483418556336"/>
    <n v="2712.0408163265306"/>
    <n v="30.784764787527099"/>
    <n v="4.7360548457463381"/>
    <e v="#DIV/0!"/>
  </r>
  <r>
    <x v="4"/>
    <s v="HNL"/>
    <s v="Hawaii"/>
    <s v="LAX"/>
    <s v="California"/>
    <s v="HNLLAX"/>
    <s v="737-800"/>
    <n v="165.42857142857142"/>
    <x v="110"/>
    <n v="2556"/>
    <n v="149.66666666666666"/>
    <n v="21"/>
    <n v="3143"/>
    <n v="21"/>
    <n v="441"/>
    <n v="803"/>
    <n v="1899"/>
    <n v="8879544"/>
    <n v="0.90472078295912495"/>
    <n v="3474"/>
    <n v="112.45294932699922"/>
    <n v="1"/>
    <n v="441"/>
    <n v="0.955952380952381"/>
    <n v="840"/>
    <n v="0.86593707250342"/>
    <n v="2193"/>
    <n v="1355"/>
    <n v="4.998523985239852"/>
    <n v="0.24518376403786712"/>
    <n v="253037"/>
    <n v="0.24126139743999689"/>
    <n v="248989"/>
    <n v="0.49044116934585236"/>
    <n v="506150"/>
    <n v="1.1031656056509985E-2"/>
    <n v="11385"/>
    <n v="5.5192194025367475E-3"/>
    <n v="5696"/>
    <n v="6.5627937172369017E-3"/>
    <n v="6773"/>
    <n v="1"/>
    <n v="414113"/>
    <n v="19719.666666666668"/>
    <n v="3682.5445884554865"/>
    <n v="0.35623451039292958"/>
    <n v="110030"/>
    <n v="5239.5238095238092"/>
    <n v="9.4651660726743761E-2"/>
    <n v="368227"/>
    <n v="17534.619047619046"/>
    <n v="0.31676176564961078"/>
    <n v="270103"/>
    <n v="0.23235206323071589"/>
    <n v="1"/>
    <n v="1032030"/>
    <n v="1032030"/>
    <n v="-130443"/>
    <n v="253037"/>
    <n v="260461.71855541717"/>
    <n v="584511.29541864141"/>
    <n v="1098010.0139740584"/>
    <n v="0"/>
    <n v="11472.718555417174"/>
    <n v="78361.295418641414"/>
    <n v="-1.469028139282828E-2"/>
    <n v="-1.4208521272123784E-2"/>
    <n v="4.8176012070449623E-4"/>
    <n v="8033508"/>
    <n v="0.90472078295912495"/>
    <n v="107973.29525930644"/>
    <n v="0.11622556293431284"/>
    <n v="0.13091584432714112"/>
    <n v="326.20330894050272"/>
    <n v="0.12762257783274755"/>
    <n v="6.5627937172369017E-3"/>
    <n v="-4277.8101892408849"/>
    <n v="-126165.18981075911"/>
    <n v="1.9771467259198992"/>
    <n v="1.0213964270977629"/>
    <n v="0.79530565212366788"/>
    <n v="296.41547619047617"/>
    <n v="0.26172010503570631"/>
    <n v="3274.4983764653571"/>
    <n v="5239.5238095238092"/>
    <n v="27.949467033190441"/>
    <n v="5.4346166083359844"/>
    <n v="4.998523985239852"/>
  </r>
  <r>
    <x v="4"/>
    <s v="SFO"/>
    <s v="California"/>
    <s v="HNL"/>
    <s v="Hawaii"/>
    <s v="SFOHNL"/>
    <s v="757-300"/>
    <n v="234"/>
    <x v="199"/>
    <n v="2399"/>
    <n v="222.21428571428572"/>
    <n v="14"/>
    <n v="3111"/>
    <n v="30"/>
    <n v="420"/>
    <n v="595"/>
    <n v="2096"/>
    <n v="7859124"/>
    <n v="0.94963369963369959"/>
    <n v="3276"/>
    <n v="75.813758389261736"/>
    <n v="1"/>
    <n v="420"/>
    <n v="0.74561403508771928"/>
    <n v="798"/>
    <n v="1.0184645286686103"/>
    <n v="2058"/>
    <n v="4960"/>
    <n v="4.9995967741935488"/>
    <n v="0.22873332118550455"/>
    <n v="222184"/>
    <n v="0.18725878066683344"/>
    <n v="181897"/>
    <n v="0.53906607904118631"/>
    <n v="523631"/>
    <n v="1.29405260833444E-2"/>
    <n v="12570"/>
    <n v="6.4723219957029633E-3"/>
    <n v="6287"/>
    <n v="2.5528971027428356E-2"/>
    <n v="24798"/>
    <n v="1"/>
    <n v="291465"/>
    <n v="20818.928571428572"/>
    <n v="3844.4868872413417"/>
    <n v="0.33222010087481835"/>
    <n v="87404"/>
    <n v="6243.1428571428569"/>
    <n v="9.9625566352263981E-2"/>
    <n v="316732"/>
    <n v="22623.714285714286"/>
    <n v="0.36102014646795655"/>
    <n v="181724"/>
    <n v="0.20713418630496111"/>
    <n v="1"/>
    <n v="971367"/>
    <n v="971367"/>
    <n v="94042"/>
    <n v="222184"/>
    <n v="243955.97647058824"/>
    <n v="514137.68988549622"/>
    <n v="980277.6663560844"/>
    <n v="0"/>
    <n v="62058.976470588241"/>
    <n v="-9493.3101145037799"/>
    <n v="1.1965964654584913E-2"/>
    <n v="1.2443713886433913E-2"/>
    <n v="4.777492318489996E-4"/>
    <n v="7463289"/>
    <n v="0.94963369963369959"/>
    <n v="50203.756027000956"/>
    <n v="0.12359736275951366"/>
    <n v="0.11163139810492874"/>
    <n v="304.26518804243011"/>
    <n v="0.12683000752081289"/>
    <n v="2.5528971027428356E-2"/>
    <n v="-3754.6904540060327"/>
    <n v="97796.690454006035"/>
    <n v="1.8680745748680627"/>
    <n v="0.80492119605176926"/>
    <n v="0.8984847250272604"/>
    <n v="227.94110275689223"/>
    <n v="0.18708068114317244"/>
    <n v="4177.7641252628091"/>
    <n v="6243.1428571428569"/>
    <n v="41.03476817527941"/>
    <n v="6.0613950498232079"/>
    <n v="4.9995967741935488"/>
  </r>
  <r>
    <x v="3"/>
    <s v="HNL"/>
    <s v="Hawaii"/>
    <s v="SEA"/>
    <s v="Washington"/>
    <s v="HNLSEA"/>
    <s v="A330-200"/>
    <n v="278"/>
    <x v="231"/>
    <n v="2677"/>
    <n v="257.64705882352939"/>
    <n v="17"/>
    <n v="4380"/>
    <n v="36"/>
    <n v="612"/>
    <n v="1115"/>
    <n v="2654"/>
    <n v="12651502"/>
    <n v="0.92678798137960217"/>
    <n v="4726"/>
    <n v="98.51504667764965"/>
    <n v="1"/>
    <n v="612"/>
    <n v="0.97892888498683051"/>
    <n v="1139"/>
    <n v="0.89210084033613446"/>
    <n v="2975"/>
    <n v="225290"/>
    <n v="5"/>
    <n v="0.12823178654327519"/>
    <n v="338317"/>
    <n v="0.13621981227476232"/>
    <n v="359392"/>
    <n v="0.29652499086541306"/>
    <n v="782329"/>
    <n v="6.03223864847532E-3"/>
    <n v="15915"/>
    <n v="6.0345128195020779E-3"/>
    <n v="15921"/>
    <n v="0.42695665884857203"/>
    <n v="1126450"/>
    <n v="0.99999999999999989"/>
    <n v="408938"/>
    <n v="24055.176470588234"/>
    <n v="4151.0207200944942"/>
    <n v="0.25545644619327806"/>
    <n v="123689"/>
    <n v="7275.8235294117649"/>
    <n v="7.7266364028777873E-2"/>
    <n v="728322"/>
    <n v="42842.470588235294"/>
    <n v="0.45497006833402776"/>
    <n v="339864"/>
    <n v="0.21230712144391631"/>
    <n v="1"/>
    <n v="2638324"/>
    <n v="2638324"/>
    <n v="1037511"/>
    <n v="338317"/>
    <n v="367127.79192825116"/>
    <n v="876951.30934438587"/>
    <n v="1582396.101272637"/>
    <n v="0"/>
    <n v="7735.7919282511575"/>
    <n v="94622.309344385867"/>
    <n v="8.2006942732965618E-2"/>
    <n v="8.2482859725330898E-2"/>
    <n v="4.7591699236528007E-4"/>
    <n v="11725260"/>
    <n v="0.92678798137960217"/>
    <n v="119431.14246575348"/>
    <n v="0.20853840121117634"/>
    <n v="0.12653145847821073"/>
    <n v="345.17671232876711"/>
    <n v="0.12894161835217299"/>
    <n v="0.42695665884857203"/>
    <n v="-6021.0647807433543"/>
    <n v="1043532.0647807433"/>
    <n v="1.7651972824721767"/>
    <n v="1.007547506898421"/>
    <n v="0.83969837067889963"/>
    <n v="315.5329236172081"/>
    <n v="0.12881814363967428"/>
    <n v="7393.0026382988681"/>
    <n v="7275.8235294117649"/>
    <n v="44.460213416248642"/>
    <n v="7.2684931506849315"/>
    <n v="5"/>
  </r>
  <r>
    <x v="3"/>
    <s v="OGG"/>
    <s v="Hawaii"/>
    <s v="LAX"/>
    <s v="California"/>
    <s v="OGGLAX"/>
    <s v="A321"/>
    <n v="195.26666666666668"/>
    <x v="193"/>
    <n v="2486"/>
    <n v="151.53333333333333"/>
    <n v="45"/>
    <n v="6819"/>
    <n v="24.822222222222223"/>
    <n v="1117"/>
    <n v="1574"/>
    <n v="4128"/>
    <n v="21844482"/>
    <n v="0.7760327756913622"/>
    <n v="8787"/>
    <n v="232.39692805173806"/>
    <n v="0.99288888888888893"/>
    <n v="1125"/>
    <n v="0.74420803782505907"/>
    <n v="2115"/>
    <n v="0.7441860465116279"/>
    <n v="5547"/>
    <n v="526"/>
    <n v="5"/>
    <n v="0.2713881518077606"/>
    <n v="515368"/>
    <n v="0.22215083988631953"/>
    <n v="421866"/>
    <n v="0.48551374481505333"/>
    <n v="921994"/>
    <n v="1.304102617841851E-2"/>
    <n v="24765"/>
    <n v="6.5213029757130968E-3"/>
    <n v="12384"/>
    <n v="1.3849343367349357E-3"/>
    <n v="2630"/>
    <n v="1"/>
    <n v="894906"/>
    <n v="19886.8"/>
    <n v="3850.7651865379603"/>
    <n v="0.34395754925835731"/>
    <n v="279464"/>
    <n v="6210.3111111111111"/>
    <n v="0.10741212210660959"/>
    <n v="866660"/>
    <n v="19259.111111111109"/>
    <n v="0.33310118564435587"/>
    <n v="560762"/>
    <n v="0.21552914299067719"/>
    <n v="0.99999999999999989"/>
    <n v="1899007"/>
    <n v="1899007"/>
    <n v="-702785"/>
    <n v="519059.0868397493"/>
    <n v="566865.68614993652"/>
    <n v="1238929.4375"/>
    <n v="2324854.2104896856"/>
    <n v="3691.0868397493032"/>
    <n v="144999.68614993652"/>
    <n v="316935.4375"/>
    <n v="-3.2172197994898663E-2"/>
    <n v="-3.1698520060031959E-2"/>
    <n v="4.7367793486670362E-4"/>
    <n v="16952034"/>
    <n v="0.7760327756913622"/>
    <n v="547304.5807303125"/>
    <n v="8.6933029586144461E-2"/>
    <n v="0.11910522758104312"/>
    <n v="278.10192110280099"/>
    <n v="0.11186722490056356"/>
    <n v="1.3849343367349357E-3"/>
    <n v="-10347.249121993018"/>
    <n v="-692437.75087800703"/>
    <n v="2.1650747830102959"/>
    <n v="0.94269700775828758"/>
    <n v="0.78555736392728293"/>
    <n v="199.46382978723403"/>
    <n v="0.29529222377800607"/>
    <n v="3729.2231324463"/>
    <n v="6210.3111111111111"/>
    <n v="29.342040177406734"/>
    <n v="5.4478662560492737"/>
    <n v="5"/>
  </r>
  <r>
    <x v="4"/>
    <s v="SFO"/>
    <s v="California"/>
    <s v="OGG"/>
    <s v="Hawaii"/>
    <s v="SFOOGG"/>
    <s v="737-800"/>
    <n v="161.43478260869566"/>
    <x v="93"/>
    <n v="2338"/>
    <n v="143.08695652173913"/>
    <n v="23"/>
    <n v="3291"/>
    <n v="21"/>
    <n v="483"/>
    <n v="920"/>
    <n v="1888"/>
    <n v="8680994"/>
    <n v="0.88634527336385671"/>
    <n v="3713"/>
    <n v="123.38101351351352"/>
    <n v="1"/>
    <n v="483"/>
    <n v="1"/>
    <n v="920"/>
    <n v="0.81731601731601733"/>
    <n v="2310"/>
    <n v="3387"/>
    <n v="5"/>
    <n v="0.19661981712837226"/>
    <n v="173749"/>
    <n v="0.28026548071700164"/>
    <n v="247665"/>
    <n v="0.47831907477820024"/>
    <n v="422681"/>
    <n v="1.281572514937534E-2"/>
    <n v="11325"/>
    <n v="1.281572514937534E-2"/>
    <n v="11325"/>
    <n v="1.9164177077675176E-2"/>
    <n v="16935"/>
    <n v="1"/>
    <n v="454356"/>
    <n v="19754.608695652172"/>
    <n v="3682.5439106174617"/>
    <n v="0.35629421271663791"/>
    <n v="120509"/>
    <n v="5239.521739130435"/>
    <n v="9.4500038032444417E-2"/>
    <n v="404011"/>
    <n v="17565.695652173912"/>
    <n v="0.31681496706076645"/>
    <n v="296351"/>
    <n v="0.23239078219015125"/>
    <n v="1"/>
    <n v="883680"/>
    <n v="883680"/>
    <n v="-391547"/>
    <n v="173749"/>
    <n v="247665"/>
    <n v="517157.36758474575"/>
    <n v="938571.36758474575"/>
    <n v="0"/>
    <n v="0"/>
    <n v="94476.367584745749"/>
    <n v="-4.5103936254304519E-2"/>
    <n v="-4.4630756782476924E-2"/>
    <n v="4.7317947182759501E-4"/>
    <n v="7694358"/>
    <n v="0.88634527336385671"/>
    <n v="111141.41294439381"/>
    <n v="0.10179479446708523"/>
    <n v="0.14689873072138973"/>
    <n v="263.36827711941658"/>
    <n v="0.11264682511523377"/>
    <n v="1.9164177077675176E-2"/>
    <n v="-4107.6681558585105"/>
    <n v="-387439.33184414147"/>
    <n v="1.5823727832191232"/>
    <n v="1.184160119263312"/>
    <n v="0.80488598960299429"/>
    <n v="269.20108695652175"/>
    <n v="0.33536008509867826"/>
    <n v="3274.4989564845"/>
    <n v="5239.521739130435"/>
    <n v="26.673471924750785"/>
    <n v="6.8824065633546034"/>
    <n v="5"/>
  </r>
  <r>
    <x v="4"/>
    <s v="SEA"/>
    <s v="Washington"/>
    <s v="LAX"/>
    <s v="California"/>
    <s v="SEALAX"/>
    <s v="E175"/>
    <n v="74.794117647058826"/>
    <x v="223"/>
    <n v="954"/>
    <n v="68.411764705882348"/>
    <n v="34"/>
    <n v="2326"/>
    <n v="9.0294117647058822"/>
    <n v="307"/>
    <n v="552"/>
    <n v="1468"/>
    <n v="2426022"/>
    <n v="0.91466771529689339"/>
    <n v="2543"/>
    <n v="90.023408239700359"/>
    <n v="0.91641791044776122"/>
    <n v="335"/>
    <n v="0.91542288557213936"/>
    <n v="603"/>
    <n v="0.91464174454828662"/>
    <n v="1605"/>
    <n v="0"/>
    <e v="#DIV/0!"/>
    <n v="0.19181704608550806"/>
    <n v="82911"/>
    <n v="0.2442925226725893"/>
    <n v="105593"/>
    <n v="0.536729594669628"/>
    <n v="231996"/>
    <n v="2.0370627429205996E-2"/>
    <n v="8805"/>
    <n v="6.7902091430686656E-3"/>
    <n v="2935"/>
    <n v="0"/>
    <n v="0"/>
    <n v="1"/>
    <n v="144542"/>
    <n v="4251.2352941176468"/>
    <n v="1605.6046180248586"/>
    <n v="0.29974658554085948"/>
    <n v="90853"/>
    <n v="2672.1470588235293"/>
    <n v="0.18840805119718632"/>
    <n v="165044"/>
    <n v="4854.2352941176468"/>
    <n v="0.34226297867751659"/>
    <n v="81775"/>
    <n v="0.16958238458443761"/>
    <n v="1"/>
    <n v="432240"/>
    <n v="432240"/>
    <n v="-49974"/>
    <n v="90472.915309446253"/>
    <n v="115348.875"/>
    <n v="253646.85286103541"/>
    <n v="459468.64317048166"/>
    <n v="7561.9153094462526"/>
    <n v="9755.875"/>
    <n v="21650.852861035411"/>
    <n v="-2.0599153676265095E-2"/>
    <n v="-2.0126719146059808E-2"/>
    <n v="4.7243453020528667E-4"/>
    <n v="2219004"/>
    <n v="0.91466771529689339"/>
    <n v="40325.055889939831"/>
    <n v="0.17816821117038509"/>
    <n v="0.1987673648466502"/>
    <n v="185.82975064488392"/>
    <n v="0.1947900950156016"/>
    <n v="0"/>
    <n v="-1146.136563837696"/>
    <n v="-48827.863436162304"/>
    <n v="1.4967446217189913"/>
    <n v="1.0590054050003648"/>
    <n v="0.87414971495882743"/>
    <n v="175.11276948590381"/>
    <n v="0.18918887655006478"/>
    <n v="1833.3453845753813"/>
    <n v="2672.1470588235293"/>
    <n v="25.837724270632904"/>
    <n v="5.0472914875322443"/>
    <e v="#DIV/0!"/>
  </r>
  <r>
    <x v="2"/>
    <s v="SFO"/>
    <s v="California"/>
    <s v="SEA"/>
    <s v="Washington"/>
    <s v="SFOSEA"/>
    <s v="E175"/>
    <n v="71.902439024390247"/>
    <x v="227"/>
    <n v="679"/>
    <n v="65.439024390243901"/>
    <n v="41"/>
    <n v="2683"/>
    <n v="10"/>
    <n v="410"/>
    <n v="694"/>
    <n v="1579"/>
    <n v="2001692"/>
    <n v="0.91010854816824971"/>
    <n v="2948"/>
    <n v="88.164530419373904"/>
    <n v="1"/>
    <n v="410"/>
    <n v="0.94037940379403795"/>
    <n v="738"/>
    <n v="0.87722222222222224"/>
    <n v="1800"/>
    <n v="97"/>
    <n v="6"/>
    <n v="0.21732461754398355"/>
    <n v="98475"/>
    <n v="0.2496998614065907"/>
    <n v="113145"/>
    <n v="0.4968684068820014"/>
    <n v="225143"/>
    <n v="2.4370812404551512E-2"/>
    <n v="11043"/>
    <n v="1.0451885135194782E-2"/>
    <n v="4736"/>
    <n v="1.2844166276780749E-3"/>
    <n v="582"/>
    <n v="1"/>
    <n v="220078"/>
    <n v="5367.7560975609758"/>
    <n v="2496.2192726842732"/>
    <n v="0.36304639738171357"/>
    <n v="133986"/>
    <n v="3267.9512195121952"/>
    <n v="0.22102679322597568"/>
    <n v="122025"/>
    <n v="2976.2195121951218"/>
    <n v="0.20129561628378848"/>
    <n v="130109"/>
    <n v="0.2146311931085223"/>
    <n v="1"/>
    <n v="453124"/>
    <n v="-606198"/>
    <n v="-153074"/>
    <n v="98475"/>
    <n v="120318.45821325648"/>
    <n v="256654.46485117162"/>
    <n v="475447.92306442815"/>
    <n v="0"/>
    <n v="7173.4582132564828"/>
    <n v="31511.464851171622"/>
    <n v="-7.6472304430451832E-2"/>
    <n v="-7.600093585382342E-2"/>
    <n v="4.7136857662841147E-4"/>
    <n v="1821757"/>
    <n v="0.91010854816824971"/>
    <n v="44697.588520313031"/>
    <n v="0.22637049056498201"/>
    <n v="0.30284279499543387"/>
    <n v="168.67014535967201"/>
    <n v="0.24840963970496613"/>
    <n v="1.2844166276780749E-3"/>
    <n v="-943.5347088884904"/>
    <n v="-152130.4652911115"/>
    <n v="1.6211521312306283"/>
    <n v="1.0348100639648496"/>
    <n v="0.84424322166076848"/>
    <n v="153.3130081300813"/>
    <n v="0.28713773713155782"/>
    <n v="1384.0600003148811"/>
    <n v="3267.9512195121952"/>
    <n v="30.431739240686959"/>
    <n v="5.8811032426388374"/>
    <n v="6"/>
  </r>
  <r>
    <x v="4"/>
    <s v="GEG"/>
    <s v="Washington"/>
    <s v="LAX"/>
    <s v="California"/>
    <s v="GEGLAX"/>
    <s v="E175"/>
    <n v="67.8125"/>
    <x v="175"/>
    <n v="945"/>
    <n v="64.25"/>
    <n v="16"/>
    <n v="1028"/>
    <n v="9.6875"/>
    <n v="155"/>
    <n v="279"/>
    <n v="594"/>
    <n v="1025325"/>
    <n v="0.94746543778801839"/>
    <n v="1085"/>
    <n v="42.298257839721259"/>
    <n v="1"/>
    <n v="155"/>
    <n v="1"/>
    <n v="279"/>
    <n v="0.9124423963133641"/>
    <n v="651"/>
    <n v="0"/>
    <e v="#DIV/0!"/>
    <n v="0.23756309188203717"/>
    <n v="42219"/>
    <n v="0.2730014573732395"/>
    <n v="48517"/>
    <n v="0.45263536971702201"/>
    <n v="80441"/>
    <n v="2.008811762521312E-2"/>
    <n v="3570"/>
    <n v="1.6711963402488227E-2"/>
    <n v="2970"/>
    <n v="0"/>
    <n v="0"/>
    <n v="1"/>
    <n v="67914"/>
    <n v="4244.625"/>
    <n v="1605.598042769119"/>
    <n v="0.3006068439247"/>
    <n v="42037"/>
    <n v="2627.3125"/>
    <n v="0.18606781956684357"/>
    <n v="77548"/>
    <n v="4846.75"/>
    <n v="0.34324969126649346"/>
    <n v="38424"/>
    <n v="0.17007564524196297"/>
    <n v="1"/>
    <n v="177717"/>
    <n v="177717"/>
    <n v="-48206"/>
    <n v="42219"/>
    <n v="48517"/>
    <n v="88160.085858585851"/>
    <n v="178896.08585858584"/>
    <n v="0"/>
    <n v="0"/>
    <n v="7719.0858585858514"/>
    <n v="-4.7015336600590055E-2"/>
    <n v="-4.6544809825019753E-2"/>
    <n v="4.7052677557030131E-4"/>
    <n v="971460"/>
    <n v="0.94746543778801839"/>
    <n v="9853.9581712062354"/>
    <n v="0.17332748153024652"/>
    <n v="0.22034281813083656"/>
    <n v="172.87645914396887"/>
    <n v="0.18293805200419985"/>
    <n v="0"/>
    <n v="-482.44286616161571"/>
    <n v="-47723.557133838382"/>
    <n v="1.7264761036821537"/>
    <n v="1.1022346589917"/>
    <n v="0.78321464526971107"/>
    <n v="173.89605734767025"/>
    <n v="0.21620891642330223"/>
    <n v="1833.361560512702"/>
    <n v="2627.3125"/>
    <n v="24.303601436620642"/>
    <n v="6.3618677042801552"/>
    <e v="#DIV/0!"/>
  </r>
  <r>
    <x v="3"/>
    <s v="SEA"/>
    <s v="Washington"/>
    <s v="HNL"/>
    <s v="Hawaii"/>
    <s v="SEAHNL"/>
    <s v="737-900"/>
    <n v="178"/>
    <x v="229"/>
    <n v="2677"/>
    <n v="162.38095238095238"/>
    <n v="21"/>
    <n v="3410"/>
    <n v="23"/>
    <n v="483"/>
    <n v="903"/>
    <n v="2024"/>
    <n v="10006626"/>
    <n v="0.91225254146602464"/>
    <n v="3738"/>
    <n v="128.60211092715232"/>
    <n v="1"/>
    <n v="483"/>
    <n v="1"/>
    <n v="903"/>
    <n v="0.86054421768707479"/>
    <n v="2352"/>
    <n v="7058"/>
    <n v="4.999716633607254"/>
    <n v="0.20231977792168687"/>
    <n v="245249"/>
    <n v="0.25379376910290097"/>
    <n v="307645"/>
    <n v="0.50309482463485355"/>
    <n v="609844"/>
    <n v="1.0010848179114575E-2"/>
    <n v="12135"/>
    <n v="1.669712131399085E-3"/>
    <n v="2024"/>
    <n v="2.9111068030044918E-2"/>
    <n v="35288"/>
    <n v="1"/>
    <n v="473582"/>
    <n v="22551.523809523809"/>
    <n v="3682.5367529796167"/>
    <n v="0.36051921002488563"/>
    <n v="110030"/>
    <n v="5239.5238095238092"/>
    <n v="8.3761478854851246E-2"/>
    <n v="421108"/>
    <n v="20052.761904761905"/>
    <n v="0.32057283320556845"/>
    <n v="308891"/>
    <n v="0.23514647791469467"/>
    <n v="1"/>
    <n v="1212185"/>
    <n v="1212185"/>
    <n v="-101426"/>
    <n v="245249"/>
    <n v="307645"/>
    <n v="708672.47430830041"/>
    <n v="1261566.4743083003"/>
    <n v="0"/>
    <n v="0"/>
    <n v="98828.474308300414"/>
    <n v="-1.0135883963285927E-2"/>
    <n v="-9.6655838017524805E-3"/>
    <n v="4.7030016153344623E-4"/>
    <n v="9128570"/>
    <n v="0.91225254146602464"/>
    <n v="113202.99589442811"/>
    <n v="0.12113823380627996"/>
    <n v="0.13127411776956588"/>
    <n v="345.13108504398826"/>
    <n v="0.12892457416660003"/>
    <n v="2.9111068030044918E-2"/>
    <n v="-4706.1178242047818"/>
    <n v="-96719.882175795225"/>
    <n v="1.6323660188279732"/>
    <n v="1.0952658374477531"/>
    <n v="0.83356384425627894"/>
    <n v="340.69213732004431"/>
    <n v="0.25482166500987885"/>
    <n v="3274.5030152618565"/>
    <n v="5239.5238095238092"/>
    <n v="26.515894454731161"/>
    <n v="4.1521994134897362"/>
    <n v="4.999716633607254"/>
  </r>
  <r>
    <x v="0"/>
    <s v="LAX"/>
    <s v="California"/>
    <s v="SEA"/>
    <s v="Washington"/>
    <s v="LAXSEA"/>
    <s v="E175"/>
    <n v="75.152173913043484"/>
    <x v="225"/>
    <n v="954"/>
    <n v="63.152173913043477"/>
    <n v="46"/>
    <n v="2905"/>
    <n v="9.8913043478260878"/>
    <n v="455"/>
    <n v="660"/>
    <n v="1791"/>
    <n v="3297978"/>
    <n v="0.84032398032976574"/>
    <n v="3457"/>
    <n v="126.60224004424778"/>
    <n v="1"/>
    <n v="455"/>
    <n v="0.80586080586080588"/>
    <n v="819"/>
    <n v="0.82043060009161706"/>
    <n v="2183"/>
    <n v="0"/>
    <e v="#DIV/0!"/>
    <n v="0.22869341232238319"/>
    <n v="100060"/>
    <n v="0.22167902013352259"/>
    <n v="96991"/>
    <n v="0.5005268222220699"/>
    <n v="218995"/>
    <n v="2.8638101702972832E-2"/>
    <n v="12530"/>
    <n v="2.0462643619051538E-2"/>
    <n v="8953"/>
    <n v="0"/>
    <n v="0"/>
    <n v="1"/>
    <n v="316026"/>
    <n v="6870.130434782609"/>
    <n v="2496.2117565182748"/>
    <n v="0.38223849961960721"/>
    <n v="148691"/>
    <n v="3232.413043478261"/>
    <n v="0.179844141769788"/>
    <n v="175226"/>
    <n v="3809.2608695652175"/>
    <n v="0.21193864851102534"/>
    <n v="186834"/>
    <n v="0.22597871009957946"/>
    <n v="1"/>
    <n v="437529"/>
    <n v="-826777"/>
    <n v="-389248"/>
    <n v="100060"/>
    <n v="120357.01363636363"/>
    <n v="266926.90396426577"/>
    <n v="487343.91760062939"/>
    <n v="0"/>
    <n v="23366.013636363627"/>
    <n v="47931.903964265774"/>
    <n v="-0.11802625730068544"/>
    <n v="-0.11755628608485305"/>
    <n v="4.6997121583239321E-4"/>
    <n v="2771370"/>
    <n v="0.84032398032976574"/>
    <n v="83138.040619621286"/>
    <n v="0.13266583342884641"/>
    <n v="0.25069209072953186"/>
    <n v="150.61239242685025"/>
    <n v="0.15787462518537762"/>
    <n v="0"/>
    <n v="-1549.9547304484652"/>
    <n v="-387698.04526955151"/>
    <n v="1.8272885399981922"/>
    <n v="0.98402371234461927"/>
    <n v="0.83356312134245514"/>
    <n v="118.42612942612942"/>
    <n v="0.4270208374759159"/>
    <n v="1384.0671376648479"/>
    <n v="3232.413043478261"/>
    <n v="22.945881518247194"/>
    <n v="7.395180722891566"/>
    <e v="#DIV/0!"/>
  </r>
  <r>
    <x v="4"/>
    <s v="HNL"/>
    <s v="Hawaii"/>
    <s v="SFO"/>
    <s v="California"/>
    <s v="HNLSFO"/>
    <s v="737-800"/>
    <n v="164.73684210526315"/>
    <x v="53"/>
    <n v="2399"/>
    <n v="152.36842105263159"/>
    <n v="19"/>
    <n v="2895"/>
    <n v="21"/>
    <n v="399"/>
    <n v="691"/>
    <n v="1806"/>
    <n v="7508870"/>
    <n v="0.92492012779552712"/>
    <n v="3130"/>
    <n v="95.369800449690828"/>
    <n v="1"/>
    <n v="399"/>
    <n v="0.90921052631578947"/>
    <n v="760"/>
    <n v="0.91628614916286144"/>
    <n v="1971"/>
    <n v="657"/>
    <n v="5"/>
    <n v="0.23454447587240296"/>
    <n v="225712"/>
    <n v="0.22003923760991415"/>
    <n v="211753"/>
    <n v="0.51949203089961782"/>
    <n v="499929"/>
    <n v="1.1253795428236532E-2"/>
    <n v="10830"/>
    <n v="1.1256912823091998E-2"/>
    <n v="10833"/>
    <n v="3.4135473667365654E-3"/>
    <n v="3285"/>
    <n v="1"/>
    <n v="351203"/>
    <n v="18484.36842105263"/>
    <n v="3682.5388995677463"/>
    <n v="0.35399495823560423"/>
    <n v="99551"/>
    <n v="5239.5263157894733"/>
    <n v="0.10034240051284481"/>
    <n v="312289"/>
    <n v="16436.263157894737"/>
    <n v="0.31477160363789203"/>
    <n v="229070"/>
    <n v="0.23089103761365892"/>
    <n v="1"/>
    <n v="962342"/>
    <n v="962342"/>
    <n v="-29771"/>
    <n v="225712"/>
    <n v="232897.65557163532"/>
    <n v="545603.57641196018"/>
    <n v="1004213.2319835955"/>
    <n v="0"/>
    <n v="21144.655571635318"/>
    <n v="45674.576411960181"/>
    <n v="-3.9647776562918256E-3"/>
    <n v="-3.4964246706432351E-3"/>
    <n v="4.6835298564859053E-4"/>
    <n v="6945105"/>
    <n v="0.92492012779552712"/>
    <n v="77850.913644214161"/>
    <n v="0.12816069528437701"/>
    <n v="0.13212547294066884"/>
    <n v="331.28048359240069"/>
    <n v="0.13809107277715743"/>
    <n v="3.4135473667365654E-3"/>
    <n v="-3516.8016833471315"/>
    <n v="-26254.19831665287"/>
    <n v="1.8888780570320312"/>
    <n v="0.93033240361885694"/>
    <n v="0.84692289624245987"/>
    <n v="278.62236842105261"/>
    <n v="0.23803387984728921"/>
    <n v="3274.5061699561561"/>
    <n v="5239.5263157894733"/>
    <n v="30.355521206392385"/>
    <n v="7.4829015544041448"/>
    <n v="5"/>
  </r>
  <r>
    <x v="4"/>
    <s v="SFO"/>
    <s v="California"/>
    <s v="HNL"/>
    <s v="Hawaii"/>
    <s v="SFOHNL"/>
    <s v="737-900"/>
    <n v="178.23076923076923"/>
    <x v="189"/>
    <n v="2399"/>
    <n v="169.30769230769232"/>
    <n v="13"/>
    <n v="2201"/>
    <n v="23"/>
    <n v="299"/>
    <n v="559"/>
    <n v="1343"/>
    <n v="5558483"/>
    <n v="0.9499352611135089"/>
    <n v="2317"/>
    <n v="70.398489932885909"/>
    <n v="1"/>
    <n v="299"/>
    <n v="1"/>
    <n v="559"/>
    <n v="0.92049348869088421"/>
    <n v="1459"/>
    <n v="10767"/>
    <n v="4.9998142472369276"/>
    <n v="0.1822683354003409"/>
    <n v="139765"/>
    <n v="0.22789899440408237"/>
    <n v="174755"/>
    <n v="0.50562265179464505"/>
    <n v="387716"/>
    <n v="1.0504571542587528E-2"/>
    <n v="8055"/>
    <n v="3.5015238475291761E-3"/>
    <n v="2685"/>
    <n v="7.0203923010814948E-2"/>
    <n v="53833"/>
    <n v="1"/>
    <n v="259245"/>
    <n v="19941.923076923078"/>
    <n v="3682.5363760948576"/>
    <n v="0.35660982350052478"/>
    <n v="68114"/>
    <n v="5239.5384615384619"/>
    <n v="9.3695621971165294E-2"/>
    <n v="230520"/>
    <n v="17732.307692307691"/>
    <n v="0.31709655543343546"/>
    <n v="169092"/>
    <n v="0.2325979990948745"/>
    <n v="1"/>
    <n v="766809"/>
    <n v="766809"/>
    <n v="39838"/>
    <n v="139765"/>
    <n v="174755"/>
    <n v="421204.5003723008"/>
    <n v="735724.50037230086"/>
    <n v="0"/>
    <n v="0"/>
    <n v="33488.500372300798"/>
    <n v="7.167063387618528E-3"/>
    <n v="7.6305061093426005E-3"/>
    <n v="4.6344272172407254E-4"/>
    <n v="5280199"/>
    <n v="0.9499352611135089"/>
    <n v="37576.199909132207"/>
    <n v="0.13795292708460205"/>
    <n v="0.1307858636969835"/>
    <n v="323.93275783734668"/>
    <n v="0.13502824420064471"/>
    <n v="7.0203923010814948E-2"/>
    <n v="-2576.0384901769844"/>
    <n v="42414.038490176987"/>
    <n v="1.542304709003963"/>
    <n v="1.0314798456055745"/>
    <n v="0.87680168493097932"/>
    <n v="312.62075134168157"/>
    <n v="0.22051384373422847"/>
    <n v="3274.5020556515519"/>
    <n v="5239.5384615384619"/>
    <n v="31.264875171304293"/>
    <n v="4.879600181735575"/>
    <n v="4.9998142472369276"/>
  </r>
  <r>
    <x v="2"/>
    <s v="SEA"/>
    <s v="Washington"/>
    <s v="ANC"/>
    <s v="Alaska"/>
    <s v="SEAANC"/>
    <s v="737-800"/>
    <n v="158.78301886792454"/>
    <x v="240"/>
    <n v="1448"/>
    <n v="114.05660377358491"/>
    <n v="106"/>
    <n v="12090"/>
    <n v="19.59433962264151"/>
    <n v="2077"/>
    <n v="3517"/>
    <n v="6497"/>
    <n v="24371288"/>
    <n v="0.71831739052938026"/>
    <n v="16831"/>
    <n v="387.82964070468245"/>
    <n v="0.93727436823104693"/>
    <n v="2216"/>
    <n v="0.83341232227488149"/>
    <n v="4220"/>
    <n v="0.6249519045786841"/>
    <n v="10396"/>
    <n v="71048"/>
    <n v="5.9999437000337803"/>
    <n v="0.23075439954417529"/>
    <n v="908388"/>
    <n v="0.24110698544251755"/>
    <n v="949142"/>
    <n v="0.40004587714121903"/>
    <n v="1574821"/>
    <n v="1.155387604687394E-2"/>
    <n v="45483"/>
    <n v="8.251534763111629E-3"/>
    <n v="32483"/>
    <n v="0.10828732706210256"/>
    <n v="426284"/>
    <n v="1"/>
    <n v="1612616"/>
    <n v="15213.358490566037"/>
    <n v="4158.0524816769894"/>
    <n v="0.3744099839195224"/>
    <n v="618918"/>
    <n v="5838.8490566037735"/>
    <n v="0.14369761829691816"/>
    <n v="871769"/>
    <n v="8224.2358490566039"/>
    <n v="0.20240343471200714"/>
    <n v="1203783"/>
    <n v="0.2794889630715523"/>
    <n v="1"/>
    <n v="3936601"/>
    <n v="-4307086"/>
    <n v="-370485"/>
    <n v="969180.4564275397"/>
    <n v="1138862.4509525164"/>
    <n v="2519907.5136216716"/>
    <n v="4627950.4210017277"/>
    <n v="60792.456427539699"/>
    <n v="189720.4509525164"/>
    <n v="945086.51362167159"/>
    <n v="-1.5201699639346103E-2"/>
    <n v="-1.4738891115612312E-2"/>
    <n v="4.6280852373379103E-4"/>
    <n v="17506320"/>
    <n v="0.71831739052938026"/>
    <n v="1376543.6639371384"/>
    <n v="0.1615261778532181"/>
    <n v="0.17672787749256419"/>
    <n v="290.34880066170388"/>
    <n v="0.20051712752880102"/>
    <n v="0.10828732706210256"/>
    <n v="-11279.239820771016"/>
    <n v="-359205.76017922896"/>
    <n v="2.0102295904837102"/>
    <n v="1.1029676370621522"/>
    <n v="0.74286338967735821"/>
    <n v="224.91516587677725"/>
    <n v="0.30579248443009593"/>
    <n v="2247.8142681822997"/>
    <n v="5838.8490566037735"/>
    <n v="31.173481165680361"/>
    <n v="6.4488006617038875"/>
    <n v="5.9999437000337803"/>
  </r>
  <r>
    <x v="0"/>
    <s v="YVR"/>
    <s v="British Columbia"/>
    <s v="LAX"/>
    <s v="California"/>
    <s v="YVRLAX"/>
    <s v="737-800"/>
    <n v="170.16666666666666"/>
    <x v="241"/>
    <n v="1080"/>
    <n v="145.93333333333334"/>
    <n v="60"/>
    <n v="8756"/>
    <n v="19.583333333333332"/>
    <n v="1175"/>
    <n v="2238"/>
    <n v="5344"/>
    <n v="11026800"/>
    <n v="0.85759059745347699"/>
    <n v="10210"/>
    <n v="38.818705957719409"/>
    <n v="0.93253968253968256"/>
    <n v="1260"/>
    <n v="0.9325"/>
    <n v="2400"/>
    <n v="0.81587786259541983"/>
    <n v="6550"/>
    <n v="3883"/>
    <n v="6"/>
    <n v="0.23600966117004357"/>
    <n v="500104"/>
    <n v="0.24092755160693874"/>
    <n v="510525"/>
    <n v="0.48685369216960089"/>
    <n v="1031642"/>
    <n v="1.764890764408461E-2"/>
    <n v="37398"/>
    <n v="7.5653681598566872E-3"/>
    <n v="16031"/>
    <n v="1.0994819249475459E-2"/>
    <n v="23298"/>
    <n v="1"/>
    <n v="161410"/>
    <n v="2690.1666666666665"/>
    <n v="4158.0469007855309"/>
    <n v="0.22382368113064169"/>
    <n v="351991"/>
    <n v="5866.5166666666664"/>
    <n v="0.48809814351561676"/>
    <n v="87257"/>
    <n v="1454.2833333333333"/>
    <n v="0.12099735421855153"/>
    <n v="120490"/>
    <n v="0.16708082113519002"/>
    <n v="0.99999999999999989"/>
    <n v="2118998"/>
    <n v="-721148"/>
    <n v="1397850"/>
    <n v="536281.73617021274"/>
    <n v="547479.89276139415"/>
    <n v="1264456.4184131736"/>
    <n v="2348218.0473447805"/>
    <n v="36177.736170212738"/>
    <n v="36954.892761394149"/>
    <n v="232814.41841317364"/>
    <n v="0.12676841876156275"/>
    <n v="0.12723084824751935"/>
    <n v="4.6242948595659472E-4"/>
    <n v="9456480"/>
    <n v="0.85759059745347699"/>
    <n v="348006.82960255817"/>
    <n v="0.1921679907135343"/>
    <n v="6.5399571951971561E-2"/>
    <n v="239.34444952032891"/>
    <n v="0.22161523103734157"/>
    <n v="1.0994819249475459E-2"/>
    <n v="-5099.1174557463419"/>
    <n v="1402949.1174557463"/>
    <n v="1.9842763432208712"/>
    <n v="1.0634526159848521"/>
    <n v="0.78740847773710798"/>
    <n v="212.71875"/>
    <n v="5.6861780898330251E-2"/>
    <n v="2247.8080566374019"/>
    <n v="5866.5166666666664"/>
    <n v="225.56135718529276"/>
    <n v="6.1019872087711287"/>
    <n v="6"/>
  </r>
  <r>
    <x v="4"/>
    <s v="LAX"/>
    <s v="California"/>
    <s v="HNL"/>
    <s v="Hawaii"/>
    <s v="LAXHNL"/>
    <s v="757-300"/>
    <n v="226.6875"/>
    <x v="216"/>
    <n v="2556"/>
    <n v="210.5"/>
    <n v="16"/>
    <n v="3368"/>
    <n v="29.0625"/>
    <n v="465"/>
    <n v="644"/>
    <n v="2259"/>
    <n v="9270612"/>
    <n v="0.92859112213950923"/>
    <n v="3627"/>
    <n v="88.840863689776725"/>
    <n v="1"/>
    <n v="465"/>
    <n v="0.72850678733031671"/>
    <n v="884"/>
    <n v="0.99122422114962705"/>
    <n v="2279"/>
    <n v="5871"/>
    <n v="5"/>
    <n v="0.2220808382498628"/>
    <n v="226190"/>
    <n v="0.16687334254292821"/>
    <n v="169961"/>
    <n v="0.56227227607577002"/>
    <n v="572676"/>
    <n v="1.3298929900059205E-2"/>
    <n v="13545"/>
    <n v="6.6529013660244496E-3"/>
    <n v="6776"/>
    <n v="2.8821711865355329E-2"/>
    <n v="29355"/>
    <n v="1"/>
    <n v="341547"/>
    <n v="21346.6875"/>
    <n v="3844.4808595360737"/>
    <n v="0.33405710563456736"/>
    <n v="96769"/>
    <n v="6048.0625"/>
    <n v="9.4646921375832457E-2"/>
    <n v="371156"/>
    <n v="23197.25"/>
    <n v="0.3630168003200247"/>
    <n v="212949"/>
    <n v="0.20827917266957544"/>
    <n v="0.99999999999999989"/>
    <n v="1018503"/>
    <n v="1018503"/>
    <n v="-3918"/>
    <n v="226190"/>
    <n v="233300.50310559006"/>
    <n v="577746.17264276231"/>
    <n v="1037236.6757483524"/>
    <n v="0"/>
    <n v="63339.503105590062"/>
    <n v="5070.1726427623071"/>
    <n v="-4.226258201723899E-4"/>
    <n v="3.8574015854834942E-5"/>
    <n v="4.6119983602722485E-4"/>
    <n v="8608608"/>
    <n v="0.92859112213950923"/>
    <n v="76065.7161520191"/>
    <n v="0.10986362065417041"/>
    <n v="0.11028624647434279"/>
    <n v="293.69002375296913"/>
    <n v="0.11490220021634159"/>
    <n v="2.8821711865355329E-2"/>
    <n v="-4275.6047342720231"/>
    <n v="357.60473427202305"/>
    <n v="1.8215516600048585"/>
    <n v="0.71997606267040282"/>
    <n v="0.94099150447437685"/>
    <n v="192.26357466063348"/>
    <n v="0.20908038562478462"/>
    <n v="4177.7621759288504"/>
    <n v="6048.0625"/>
    <n v="37.910482407743288"/>
    <n v="6.03355106888361"/>
    <n v="5"/>
  </r>
  <r>
    <x v="5"/>
    <s v="SEA"/>
    <s v="Washington"/>
    <s v="LAX"/>
    <s v="California"/>
    <s v="SEALAX"/>
    <s v="E175"/>
    <n v="74.848484848484844"/>
    <x v="223"/>
    <n v="954"/>
    <n v="68.696969696969703"/>
    <n v="33"/>
    <n v="2267"/>
    <n v="9.8484848484848477"/>
    <n v="325"/>
    <n v="526"/>
    <n v="1416"/>
    <n v="2356380"/>
    <n v="0.91781376518218627"/>
    <n v="2470"/>
    <n v="87.336142322097359"/>
    <n v="1"/>
    <n v="325"/>
    <n v="0.89914529914529917"/>
    <n v="585"/>
    <n v="0.90769230769230769"/>
    <n v="1560"/>
    <n v="369"/>
    <n v="5"/>
    <n v="0.2337675066977413"/>
    <n v="107325"/>
    <n v="0.2151292718520616"/>
    <n v="98768"/>
    <n v="0.52550804818017471"/>
    <n v="241266"/>
    <n v="1.8492300320184705E-2"/>
    <n v="8490"/>
    <n v="3.0842281806103111E-3"/>
    <n v="1416"/>
    <n v="4.0186447692274179E-3"/>
    <n v="1845"/>
    <n v="1.0000000000000002"/>
    <n v="140227"/>
    <n v="4249.30303030303"/>
    <n v="1605.6010292146882"/>
    <n v="0.29974498793341897"/>
    <n v="88141"/>
    <n v="2670.939393939394"/>
    <n v="0.18840753194063542"/>
    <n v="160118"/>
    <n v="4852.060606060606"/>
    <n v="0.34226338706471066"/>
    <n v="79335"/>
    <n v="0.16958409306123495"/>
    <n v="1"/>
    <n v="459110"/>
    <n v="459110"/>
    <n v="-8711"/>
    <n v="107325"/>
    <n v="109846.53992395438"/>
    <n v="265801.5254237288"/>
    <n v="482973.06534768315"/>
    <n v="0"/>
    <n v="11078.539923954377"/>
    <n v="24535.525423728803"/>
    <n v="-3.6967721674772318E-3"/>
    <n v="-3.2387755364393926E-3"/>
    <n v="4.5799663103783918E-4"/>
    <n v="2162718"/>
    <n v="0.91781376518218627"/>
    <n v="40946.093956771016"/>
    <n v="0.19483699573073954"/>
    <n v="0.19853376789821675"/>
    <n v="201.70489633877372"/>
    <n v="0.21143070895049657"/>
    <n v="4.0186447692274179E-3"/>
    <n v="-1079.2141014449448"/>
    <n v="-7631.7858985550556"/>
    <n v="1.8233007495099016"/>
    <n v="0.93218297708204034"/>
    <n v="0.85391039411300551"/>
    <n v="168.83418803418803"/>
    <n v="0.17280172507677899"/>
    <n v="1833.3532457786121"/>
    <n v="2670.939393939394"/>
    <n v="25.95718038059502"/>
    <n v="4.3696515218350243"/>
    <n v="5"/>
  </r>
  <r>
    <x v="5"/>
    <s v="LAX"/>
    <s v="California"/>
    <s v="HNL"/>
    <s v="Hawaii"/>
    <s v="LAXHNL"/>
    <s v="737-900"/>
    <n v="173.35294117647058"/>
    <x v="187"/>
    <n v="2556"/>
    <n v="161.05882352941177"/>
    <n v="17"/>
    <n v="2738"/>
    <n v="22.352941176470587"/>
    <n v="380"/>
    <n v="646"/>
    <n v="1713"/>
    <n v="7532532"/>
    <n v="0.92908042076688158"/>
    <n v="2947"/>
    <n v="94.572532314923606"/>
    <n v="1"/>
    <n v="380"/>
    <n v="0.90985915492957747"/>
    <n v="710"/>
    <n v="0.92195909580193758"/>
    <n v="1858"/>
    <n v="10314"/>
    <n v="5"/>
    <n v="0.20653957737113182"/>
    <n v="189157"/>
    <n v="0.22875745627779556"/>
    <n v="209505"/>
    <n v="0.48782264131577713"/>
    <n v="446767"/>
    <n v="1.1219220845585305E-2"/>
    <n v="10275"/>
    <n v="9.3520804420864374E-3"/>
    <n v="8565"/>
    <n v="5.6309023747623761E-2"/>
    <n v="51570"/>
    <n v="1"/>
    <n v="348267"/>
    <n v="20486.294117647059"/>
    <n v="3682.5385920753574"/>
    <n v="0.3584642320079296"/>
    <n v="86452"/>
    <n v="5085.411764705882"/>
    <n v="8.8983308167439143E-2"/>
    <n v="309678"/>
    <n v="18216.352941176472"/>
    <n v="0.31874534894133411"/>
    <n v="227156"/>
    <n v="0.23380711088329714"/>
    <n v="1"/>
    <n v="915839"/>
    <n v="915839"/>
    <n v="-55714"/>
    <n v="189157"/>
    <n v="230260.9133126935"/>
    <n v="484584.40513718623"/>
    <n v="904002.31844987976"/>
    <n v="0"/>
    <n v="20755.913312693505"/>
    <n v="37817.40513718623"/>
    <n v="-7.3964504896892576E-3"/>
    <n v="-6.9390359947251257E-3"/>
    <n v="4.5741449496413192E-4"/>
    <n v="6998328"/>
    <n v="0.92908042076688158"/>
    <n v="65972.323228634079"/>
    <n v="0.12158448181833147"/>
    <n v="0.12898093230802074"/>
    <n v="315.65704894083274"/>
    <n v="0.12349649802067009"/>
    <n v="5.6309023747623761E-2"/>
    <n v="-3445.4893205811609"/>
    <n v="-52268.51067941884"/>
    <n v="1.7357579344177243"/>
    <n v="1.0289313072974586"/>
    <n v="0.83846649986010202"/>
    <n v="295.07746478873241"/>
    <n v="0.24803049444280054"/>
    <n v="3274.5025687668153"/>
    <n v="5085.411764705882"/>
    <n v="28.951323740412754"/>
    <n v="6.8809349890430971"/>
    <n v="5"/>
  </r>
  <r>
    <x v="2"/>
    <s v="HNL"/>
    <s v="Hawaii"/>
    <s v="SEA"/>
    <s v="Washington"/>
    <s v="HNLSEA"/>
    <s v="737-900"/>
    <n v="179.875"/>
    <x v="228"/>
    <n v="2677"/>
    <n v="162.70833333333334"/>
    <n v="24"/>
    <n v="3905"/>
    <n v="23.25"/>
    <n v="558"/>
    <n v="1043"/>
    <n v="2304"/>
    <n v="11556609"/>
    <n v="0.90456335418114431"/>
    <n v="4317"/>
    <n v="140.52881658429436"/>
    <n v="1"/>
    <n v="558"/>
    <n v="1"/>
    <n v="1043"/>
    <n v="0.8483063328424153"/>
    <n v="2716"/>
    <n v="17180"/>
    <n v="5.9998253783469151"/>
    <n v="0.2144163825007939"/>
    <n v="330177"/>
    <n v="0.24353670106962394"/>
    <n v="375019"/>
    <n v="0.45714977787331146"/>
    <n v="703959"/>
    <n v="1.0478041570582776E-2"/>
    <n v="16135"/>
    <n v="7.4810684160591008E-3"/>
    <n v="11520"/>
    <n v="6.6938028569628813E-2"/>
    <n v="103077"/>
    <n v="1"/>
    <n v="584326"/>
    <n v="24346.916666666668"/>
    <n v="4158.0510972957618"/>
    <n v="0.39517292357467138"/>
    <n v="142263"/>
    <n v="5927.625"/>
    <n v="9.621082345557698E-2"/>
    <n v="315883"/>
    <n v="13161.791666666666"/>
    <n v="0.21362802377018636"/>
    <n v="436187"/>
    <n v="0.2949882291995653"/>
    <n v="1"/>
    <n v="1539887"/>
    <n v="-1478659"/>
    <n v="61228"/>
    <n v="330177"/>
    <n v="375019"/>
    <n v="829840.55729166663"/>
    <n v="1535036.5572916665"/>
    <n v="0"/>
    <n v="0"/>
    <n v="125881.55729166663"/>
    <n v="5.2980939304946633E-3"/>
    <n v="5.7519524011890319E-3"/>
    <n v="4.5385847069436859E-4"/>
    <n v="10453685"/>
    <n v="0.90456335418114431"/>
    <n v="151591.73367477604"/>
    <n v="0.1332473046375455"/>
    <n v="0.12794921070705084"/>
    <n v="367.94110115236873"/>
    <n v="0.13744531234679444"/>
    <n v="6.6938028569628813E-2"/>
    <n v="-5245.0648871527765"/>
    <n v="66473.064887152781"/>
    <n v="1.8127415984024287"/>
    <n v="1.1015196417953543"/>
    <n v="0.79403726130297891"/>
    <n v="359.55800575263663"/>
    <n v="0.28325909628433776"/>
    <n v="2247.8165523476227"/>
    <n v="5927.625"/>
    <n v="27.78789500200222"/>
    <n v="7.0819462227912933"/>
    <n v="5.9998253783469151"/>
  </r>
  <r>
    <x v="1"/>
    <s v="HNL"/>
    <s v="Hawaii"/>
    <s v="SEA"/>
    <s v="Washington"/>
    <s v="HNLSEA"/>
    <s v="A321"/>
    <n v="194"/>
    <x v="242"/>
    <n v="2677"/>
    <n v="169.16666666666666"/>
    <n v="30"/>
    <n v="5075"/>
    <n v="25"/>
    <n v="750"/>
    <n v="1410"/>
    <n v="2915"/>
    <n v="15580140"/>
    <n v="0.87199312714776633"/>
    <n v="5820"/>
    <n v="173.8500823723229"/>
    <n v="1"/>
    <n v="750"/>
    <n v="1"/>
    <n v="1410"/>
    <n v="0.79644808743169404"/>
    <n v="3660"/>
    <n v="16459"/>
    <n v="5.9998177289021202"/>
    <n v="0.21995468192251635"/>
    <n v="403235"/>
    <n v="0.25484054669703871"/>
    <n v="467190"/>
    <n v="0.45225783084160276"/>
    <n v="829108"/>
    <n v="1.1130420932282529E-2"/>
    <n v="20405"/>
    <n v="7.9503006659160935E-3"/>
    <n v="14575"/>
    <n v="5.386621894064357E-2"/>
    <n v="98751"/>
    <n v="1"/>
    <n v="785630"/>
    <n v="26187.666666666668"/>
    <n v="4519.0085001942634"/>
    <n v="0.39618175253302568"/>
    <n v="208607"/>
    <n v="6953.5666666666666"/>
    <n v="0.10519746808377593"/>
    <n v="452540"/>
    <n v="15084.666666666666"/>
    <n v="0.22820932282536999"/>
    <n v="536227"/>
    <n v="0.27041145655782844"/>
    <n v="1"/>
    <n v="1833264"/>
    <n v="-1983004"/>
    <n v="-149740"/>
    <n v="403235"/>
    <n v="467190"/>
    <n v="1041006.9571183532"/>
    <n v="1911431.9571183533"/>
    <n v="0"/>
    <n v="0"/>
    <n v="211898.95711835322"/>
    <n v="-9.6109534317406643E-3"/>
    <n v="-9.1576007294792098E-3"/>
    <n v="4.5335270226145447E-4"/>
    <n v="13585775"/>
    <n v="0.87199312714776633"/>
    <n v="254623.09064039402"/>
    <n v="0.11766672186514371"/>
    <n v="0.12727767529688436"/>
    <n v="341.77596059113301"/>
    <n v="0.1276712590926907"/>
    <n v="5.386621894064357E-2"/>
    <n v="-7063.2985706117743"/>
    <n v="-142676.70142938822"/>
    <n v="1.8411549525663815"/>
    <n v="1.1346653913726563"/>
    <n v="0.77575289173217721"/>
    <n v="331.34042553191489"/>
    <n v="0.29249851630752582"/>
    <n v="2603.0473717626769"/>
    <n v="6953.5666666666666"/>
    <n v="29.191818207662493"/>
    <n v="6.8926108374384238"/>
    <n v="5.9998177289021202"/>
  </r>
  <r>
    <x v="5"/>
    <s v="GEG"/>
    <s v="Washington"/>
    <s v="SEA"/>
    <s v="Washington"/>
    <s v="GEGSEA"/>
    <s v="E175"/>
    <n v="73.004975124378106"/>
    <x v="239"/>
    <n v="223"/>
    <n v="52.293532338308459"/>
    <n v="201"/>
    <n v="10511"/>
    <n v="9.2736318407960194"/>
    <n v="1864"/>
    <n v="3609"/>
    <n v="5038"/>
    <n v="3272302"/>
    <n v="0.71630094043887149"/>
    <n v="14674"/>
    <n v="246.76451175802077"/>
    <n v="0.92967581047381542"/>
    <n v="2005"/>
    <n v="1"/>
    <n v="3609"/>
    <n v="0.55607064017660046"/>
    <n v="9060"/>
    <n v="3928"/>
    <n v="5"/>
    <n v="0.23604957127146567"/>
    <n v="221939"/>
    <n v="0.30960028588992811"/>
    <n v="291093"/>
    <n v="0.37452537804901398"/>
    <n v="352137"/>
    <n v="3.2146663234853046E-2"/>
    <n v="30225"/>
    <n v="2.678941781834503E-2"/>
    <n v="25188"/>
    <n v="2.088868373639417E-2"/>
    <n v="19640"/>
    <n v="1"/>
    <n v="396206"/>
    <n v="1971.1741293532339"/>
    <n v="1605.6036468830766"/>
    <n v="0.24509674741374884"/>
    <n v="543762"/>
    <n v="2705.2835820895521"/>
    <n v="0.33637627286612243"/>
    <n v="452405"/>
    <n v="2250.7711442786072"/>
    <n v="0.27986197587547146"/>
    <n v="224156"/>
    <n v="0.1386650038446573"/>
    <n v="1"/>
    <n v="940222"/>
    <n v="940222"/>
    <n v="-676307"/>
    <n v="238727.30418454937"/>
    <n v="291093"/>
    <n v="633259.47201270342"/>
    <n v="1163079.7761972528"/>
    <n v="16788.304184549372"/>
    <n v="0"/>
    <n v="281122.47201270342"/>
    <n v="-0.20667621753737889"/>
    <n v="-0.20622328160262701"/>
    <n v="4.5293593475187466E-4"/>
    <n v="2343953"/>
    <n v="0.71630094043887149"/>
    <n v="364606.87527352292"/>
    <n v="0.28732739215390268"/>
    <n v="0.49400360969128154"/>
    <n v="87.58272286176387"/>
    <n v="0.39274763615140751"/>
    <n v="2.088868373639417E-2"/>
    <n v="-1482.1431651604616"/>
    <n v="-674824.85683483956"/>
    <n v="1.877443226471351"/>
    <n v="1.3680199942907862"/>
    <n v="0.65922099023504344"/>
    <n v="80.657522859517869"/>
    <n v="0.2384075250313224"/>
    <n v="1833.3470918364142"/>
    <n v="2705.2835820895521"/>
    <n v="42.595265928299973"/>
    <n v="5.2719056226810013"/>
    <n v="5"/>
  </r>
  <r>
    <x v="5"/>
    <s v="LAX"/>
    <s v="California"/>
    <s v="YVR"/>
    <s v="British Columbia"/>
    <s v="LAXYVR"/>
    <s v="737-800"/>
    <n v="168.51190476190476"/>
    <x v="238"/>
    <n v="1080"/>
    <n v="133.64285714285714"/>
    <n v="84"/>
    <n v="11226"/>
    <n v="19.476190476190474"/>
    <n v="1636"/>
    <n v="2077"/>
    <n v="7514"/>
    <n v="15287400"/>
    <n v="0.79307665135994343"/>
    <n v="14155"/>
    <n v="55.407399701237722"/>
    <n v="0.93272519954389965"/>
    <n v="1754"/>
    <n v="0.62185628742514965"/>
    <n v="3340"/>
    <n v="0.82917678216729196"/>
    <n v="9062"/>
    <n v="8598"/>
    <n v="4.9997673877645967"/>
    <n v="0.23145757370610986"/>
    <n v="584641"/>
    <n v="0.16383521186423902"/>
    <n v="413833"/>
    <n v="0.55199591434374151"/>
    <n v="1394292"/>
    <n v="1.7845053861776549E-2"/>
    <n v="45075"/>
    <n v="1.7847429243322208E-2"/>
    <n v="45081"/>
    <n v="1.7018816980810876E-2"/>
    <n v="42988"/>
    <n v="1"/>
    <n v="204040"/>
    <n v="2429.0476190476193"/>
    <n v="3682.5406191267634"/>
    <n v="0.21341823761553966"/>
    <n v="437500"/>
    <n v="5208.333333333333"/>
    <n v="0.45760869906292195"/>
    <n v="181432"/>
    <n v="2159.9047619047619"/>
    <n v="0.18977111197344929"/>
    <n v="133085"/>
    <n v="0.13920195134808908"/>
    <n v="1"/>
    <n v="2525910"/>
    <n v="2525910"/>
    <n v="1569853"/>
    <n v="626809.48288508563"/>
    <n v="665480.12518054887"/>
    <n v="1681537.6768698429"/>
    <n v="2973827.2849354772"/>
    <n v="42168.482885085628"/>
    <n v="251647.12518054887"/>
    <n v="287245.67686984292"/>
    <n v="0.10268933893271583"/>
    <n v="0.10314182897348352"/>
    <n v="4.5249004076769461E-4"/>
    <n v="12124080"/>
    <n v="0.79307665135994343"/>
    <n v="647824.562444326"/>
    <n v="0.16522822716747126"/>
    <n v="6.2538888234755424E-2"/>
    <n v="221.17601995367895"/>
    <n v="0.20479261106822125"/>
    <n v="1.7018816980810876E-2"/>
    <n v="-6917.3962492318742"/>
    <n v="1576770.3962492319"/>
    <n v="1.9719686416532745"/>
    <n v="0.7330253222686518"/>
    <n v="0.91026952396412053"/>
    <n v="123.90209580838324"/>
    <n v="5.2687942167377301E-2"/>
    <n v="3274.5084768153642"/>
    <n v="5208.333333333333"/>
    <n v="202.60831694921117"/>
    <n v="8.030999465526456"/>
    <n v="4.9997673877645967"/>
  </r>
  <r>
    <x v="0"/>
    <s v="ANC"/>
    <s v="Alaska"/>
    <s v="SEA"/>
    <s v="Washington"/>
    <s v="ANCSEA"/>
    <s v="737-900"/>
    <n v="177.33333333333334"/>
    <x v="243"/>
    <n v="1448"/>
    <n v="143.12345679012347"/>
    <n v="81"/>
    <n v="11593"/>
    <n v="19.333333333333332"/>
    <n v="1566"/>
    <n v="2267"/>
    <n v="7760"/>
    <n v="20799072"/>
    <n v="0.8070871623503203"/>
    <n v="14364"/>
    <n v="276.18597465075396"/>
    <n v="0.8455723542116631"/>
    <n v="1852"/>
    <n v="0.65482380127094164"/>
    <n v="3462"/>
    <n v="0.85736382720141424"/>
    <n v="9051"/>
    <n v="45896"/>
    <n v="5.9999128464354188"/>
    <n v="0.17707185549839921"/>
    <n v="619502"/>
    <n v="0.18457144604785183"/>
    <n v="645740"/>
    <n v="0.53033149630808518"/>
    <n v="1855413"/>
    <n v="1.5526250424813875E-2"/>
    <n v="54320"/>
    <n v="1.378955127935789E-2"/>
    <n v="48244"/>
    <n v="7.8709400441492022E-2"/>
    <n v="275372"/>
    <n v="1"/>
    <n v="1148396"/>
    <n v="14177.728395061727"/>
    <n v="4158.0532880142937"/>
    <n v="0.37060358509551367"/>
    <n v="472255"/>
    <n v="5830.308641975309"/>
    <n v="0.15240334873970462"/>
    <n v="620815"/>
    <n v="7664.3827160493829"/>
    <n v="0.20034575589001646"/>
    <n v="857252"/>
    <n v="0.27664731027476525"/>
    <n v="1"/>
    <n v="3498591"/>
    <n v="-3098718"/>
    <n v="399873"/>
    <n v="732642.21200510848"/>
    <n v="986127.86943096609"/>
    <n v="2164090.6009020619"/>
    <n v="3882860.6823381362"/>
    <n v="113140.21200510848"/>
    <n v="340387.86943096609"/>
    <n v="308677.60090206191"/>
    <n v="1.9225521215561925E-2"/>
    <n v="1.967794268395881E-2"/>
    <n v="4.5242146839688524E-4"/>
    <n v="16786664"/>
    <n v="0.8070871623503203"/>
    <n v="770425.24359527277"/>
    <n v="0.16820899509362724"/>
    <n v="0.14898347387806532"/>
    <n v="278.03148451651862"/>
    <n v="0.19201069372687748"/>
    <n v="7.8709400441492022E-2"/>
    <n v="-9409.9466955325497"/>
    <n v="409282.94669553253"/>
    <n v="1.5397903811334011"/>
    <n v="0.85859923600801702"/>
    <n v="0.94363469882678019"/>
    <n v="186.52224147891391"/>
    <n v="0.24502778404220441"/>
    <n v="2247.8150846908156"/>
    <n v="5830.308641975309"/>
    <n v="41.975339314966014"/>
    <n v="8.8470628827740878"/>
    <n v="5.9999128464354188"/>
  </r>
  <r>
    <x v="4"/>
    <s v="OGG"/>
    <s v="Hawaii"/>
    <s v="LAX"/>
    <s v="California"/>
    <s v="OGGLAX"/>
    <s v="A330-200"/>
    <n v="269.3125"/>
    <x v="176"/>
    <n v="2486"/>
    <n v="248.5625"/>
    <n v="16"/>
    <n v="3977"/>
    <n v="34.875"/>
    <n v="558"/>
    <n v="999"/>
    <n v="2420"/>
    <n v="10712174"/>
    <n v="0.92295196101183574"/>
    <n v="4309"/>
    <n v="80.047830773376447"/>
    <n v="1"/>
    <n v="558"/>
    <n v="0.96150144369586144"/>
    <n v="1039"/>
    <n v="0.89200147438260224"/>
    <n v="2713"/>
    <n v="6286"/>
    <n v="4.9996818326439705"/>
    <n v="0.20095898779243923"/>
    <n v="218103"/>
    <n v="0.23319583050388321"/>
    <n v="253090"/>
    <n v="0.51236005163496912"/>
    <n v="556070"/>
    <n v="1.3378653676227367E-2"/>
    <n v="14520"/>
    <n v="1.1148878063522806E-2"/>
    <n v="12100"/>
    <n v="2.8957598328958244E-2"/>
    <n v="31428"/>
    <n v="1"/>
    <n v="332281"/>
    <n v="20767.5625"/>
    <n v="4151.0306624138429"/>
    <n v="0.25306910483966172"/>
    <n v="112775"/>
    <n v="7048.4375"/>
    <n v="8.5890762030609177E-2"/>
    <n v="591794"/>
    <n v="36987.125"/>
    <n v="0.45071724783987877"/>
    <n v="276155"/>
    <n v="0.21032288528985038"/>
    <n v="1"/>
    <n v="1085311"/>
    <n v="1085311"/>
    <n v="-227694"/>
    <n v="218103"/>
    <n v="263223.73373373371"/>
    <n v="623395.8305785124"/>
    <n v="1104722.5643122462"/>
    <n v="0"/>
    <n v="10133.733733733709"/>
    <n v="67325.830578512396"/>
    <n v="-2.1255629342839279E-2"/>
    <n v="-2.0803692810673596E-2"/>
    <n v="4.5193653216568305E-4"/>
    <n v="9886822"/>
    <n v="0.92295196101183574"/>
    <n v="87978.163439778611"/>
    <n v="0.10131566197487084"/>
    <n v="0.12257129131771011"/>
    <n v="264.99446819210459"/>
    <n v="0.10659471769593909"/>
    <n v="2.8957598328958244E-2"/>
    <n v="-4841.2227695153815"/>
    <n v="-222852.77723048461"/>
    <n v="1.6399215185641176"/>
    <n v="1.0220098051986741"/>
    <n v="0.85995414855871732"/>
    <n v="243.58999037536091"/>
    <n v="0.25444780344067275"/>
    <n v="7393.0048357641199"/>
    <n v="7048.4375"/>
    <n v="49.682795418395429"/>
    <n v="6.6934875534322353"/>
    <n v="4.9996818326439705"/>
  </r>
  <r>
    <x v="0"/>
    <s v="OGG"/>
    <s v="Hawaii"/>
    <s v="SEA"/>
    <s v="Washington"/>
    <s v="OGGSEA"/>
    <s v="737-Max 9"/>
    <n v="174.93103448275863"/>
    <x v="166"/>
    <n v="2640"/>
    <n v="150.48275862068965"/>
    <n v="29"/>
    <n v="4364"/>
    <n v="22.620689655172413"/>
    <n v="656"/>
    <n v="1226"/>
    <n v="2483"/>
    <n v="13392720"/>
    <n v="0.86024048886260596"/>
    <n v="5073"/>
    <n v="159.71994949494947"/>
    <n v="1"/>
    <n v="656"/>
    <n v="1"/>
    <n v="1226"/>
    <n v="0.77788220551378451"/>
    <n v="3192"/>
    <n v="20983"/>
    <n v="5.9998093694895864"/>
    <n v="0.20895328289589438"/>
    <n v="300465"/>
    <n v="0.26043479863389135"/>
    <n v="374493"/>
    <n v="0.42579555799111651"/>
    <n v="612274"/>
    <n v="1.2085235052884204E-2"/>
    <n v="17378"/>
    <n v="5.1802805794069762E-3"/>
    <n v="7449"/>
    <n v="8.755084484680653E-2"/>
    <n v="125894"/>
    <n v="1"/>
    <n v="702338"/>
    <n v="24218.551724137931"/>
    <n v="4397.3091791029447"/>
    <n v="0.39856223459705287"/>
    <n v="187460"/>
    <n v="6464.1379310344828"/>
    <n v="0.10637965836614782"/>
    <n v="378005"/>
    <n v="13034.655172413793"/>
    <n v="0.21450999018828393"/>
    <n v="494376"/>
    <n v="0.28054811684851538"/>
    <n v="1"/>
    <n v="1437953"/>
    <n v="-1762179"/>
    <n v="-324226"/>
    <n v="300465"/>
    <n v="374493"/>
    <n v="787103.74869109946"/>
    <n v="1462061.7486910995"/>
    <n v="0"/>
    <n v="0"/>
    <n v="174829.74869109946"/>
    <n v="-2.4209122568081765E-2"/>
    <n v="-2.3758981594192142E-2"/>
    <n v="4.5014097388962337E-4"/>
    <n v="11520960"/>
    <n v="0.86024048886260596"/>
    <n v="213164.48923006421"/>
    <n v="0.1073682567842828"/>
    <n v="0.13157737935236458"/>
    <n v="300.65513290559119"/>
    <n v="0.11388452003999666"/>
    <n v="8.755084484680653E-2"/>
    <n v="-6028.6120238310159"/>
    <n v="-318197.387976169"/>
    <n v="1.8054426015307719"/>
    <n v="1.2040565079831576"/>
    <n v="0.75609535545377893"/>
    <n v="305.45921696574226"/>
    <n v="0.34380539558664297"/>
    <n v="2366.6736759890659"/>
    <n v="6464.1379310344828"/>
    <n v="27.322823565868926"/>
    <n v="5.6890467461044913"/>
    <n v="5.9998093694895864"/>
  </r>
  <r>
    <x v="2"/>
    <s v="SEA"/>
    <s v="Washington"/>
    <s v="ANC"/>
    <s v="Alaska"/>
    <s v="SEAANC"/>
    <s v="737-700"/>
    <n v="124.52542372881356"/>
    <x v="164"/>
    <n v="1448"/>
    <n v="106.77966101694915"/>
    <n v="59"/>
    <n v="6300"/>
    <n v="15.610169491525424"/>
    <n v="921"/>
    <n v="1260"/>
    <n v="4119"/>
    <n v="10638456"/>
    <n v="0.8574928542262148"/>
    <n v="7347"/>
    <n v="217.80953755215577"/>
    <n v="0.91459781529294937"/>
    <n v="1007"/>
    <n v="0.68590092542188352"/>
    <n v="1837"/>
    <n v="0.91472351765489679"/>
    <n v="4503"/>
    <n v="27058"/>
    <n v="5.9999630423534631"/>
    <n v="0.223851788315485"/>
    <n v="421219"/>
    <n v="0.17571519599168192"/>
    <n v="330641"/>
    <n v="0.49227156269879102"/>
    <n v="926301"/>
    <n v="1.5317637843063166E-2"/>
    <n v="28823"/>
    <n v="6.5664480862120001E-3"/>
    <n v="12356"/>
    <n v="8.627736706476688E-2"/>
    <n v="162347"/>
    <n v="1"/>
    <n v="905664"/>
    <n v="15350.237288135593"/>
    <n v="4158.0548316582945"/>
    <n v="0.37440996151158995"/>
    <n v="347592"/>
    <n v="5891.3898305084749"/>
    <n v="0.14369778123204252"/>
    <n v="489595"/>
    <n v="8298.2203389830502"/>
    <n v="0.20240314852557556"/>
    <n v="676059"/>
    <n v="0.27948910873079197"/>
    <n v="1"/>
    <n v="1881687"/>
    <n v="-2418910"/>
    <n v="-537223"/>
    <n v="460551.06731813244"/>
    <n v="482053.58492063492"/>
    <n v="1012656.8106336489"/>
    <n v="1955261.4628724162"/>
    <n v="39332.067318132438"/>
    <n v="151412.58492063492"/>
    <n v="86355.810633648885"/>
    <n v="-5.049821139458583E-2"/>
    <n v="-5.0056735863288175E-2"/>
    <n v="4.4147553129765538E-4"/>
    <n v="9122400"/>
    <n v="0.8574928542262148"/>
    <n v="285737.93333333335"/>
    <n v="0.17687594891589531"/>
    <n v="0.22737416031048113"/>
    <n v="272.9111111111111"/>
    <n v="0.1884745242480049"/>
    <n v="8.627736706476688E-2"/>
    <n v="-4696.6180147867162"/>
    <n v="-532526.38198521326"/>
    <n v="1.8312806143454925"/>
    <n v="0.78799591358811838"/>
    <n v="0.90058892473744523"/>
    <n v="179.9896570495373"/>
    <n v="0.35928345149857549"/>
    <n v="2247.8124948167783"/>
    <n v="5891.3898305084749"/>
    <n v="28.924353225310107"/>
    <n v="6.5363492063492066"/>
    <n v="5.9999630423534631"/>
  </r>
  <r>
    <x v="2"/>
    <s v="SEA"/>
    <s v="Washington"/>
    <s v="HNL"/>
    <s v="Hawaii"/>
    <s v="SEAHNL"/>
    <s v="737-900"/>
    <n v="179.875"/>
    <x v="229"/>
    <n v="2677"/>
    <n v="162.70833333333334"/>
    <n v="24"/>
    <n v="3905"/>
    <n v="23.25"/>
    <n v="558"/>
    <n v="1043"/>
    <n v="2304"/>
    <n v="11556609"/>
    <n v="0.90456335418114431"/>
    <n v="4317"/>
    <n v="148.5048185706402"/>
    <n v="1"/>
    <n v="558"/>
    <n v="1"/>
    <n v="1043"/>
    <n v="0.8483063328424153"/>
    <n v="2716"/>
    <n v="17180"/>
    <n v="5.9998253783469151"/>
    <n v="0.22443657454357679"/>
    <n v="337277"/>
    <n v="0.23630064973262743"/>
    <n v="355106"/>
    <n v="0.45380204049583039"/>
    <n v="681961"/>
    <n v="1.073682501404072E-2"/>
    <n v="16135"/>
    <n v="6.1326668316950272E-3"/>
    <n v="9216"/>
    <n v="6.8591243382229633E-2"/>
    <n v="103077"/>
    <n v="1"/>
    <n v="617491"/>
    <n v="25728.791666666668"/>
    <n v="4158.0536304704101"/>
    <n v="0.39722574780847197"/>
    <n v="142263"/>
    <n v="5927.625"/>
    <n v="9.1516356611637498E-2"/>
    <n v="333811"/>
    <n v="13908.791666666666"/>
    <n v="0.21473725787370804"/>
    <n v="460944"/>
    <n v="0.29652063770618248"/>
    <n v="1"/>
    <n v="1502772"/>
    <n v="-1554509"/>
    <n v="-51737"/>
    <n v="337277"/>
    <n v="355106"/>
    <n v="803908.88715277775"/>
    <n v="1496291.8871527778"/>
    <n v="0"/>
    <n v="0"/>
    <n v="121947.88715277775"/>
    <n v="-4.4768322610897367E-3"/>
    <n v="-4.0371564042100006E-3"/>
    <n v="4.3967585687973605E-4"/>
    <n v="10453685"/>
    <n v="0.90456335418114431"/>
    <n v="147675.88732394367"/>
    <n v="0.13003572241649777"/>
    <n v="0.13451255467758752"/>
    <n v="358.43661971830988"/>
    <n v="0.13389488969679114"/>
    <n v="6.8591243382229633E-2"/>
    <n v="-5081.161964699073"/>
    <n v="-46655.838035300927"/>
    <n v="1.8986246943918317"/>
    <n v="1.0694495444496881"/>
    <n v="0.78870822741838487"/>
    <n v="340.46596356663468"/>
    <n v="0.30672916450399662"/>
    <n v="2247.8125842173536"/>
    <n v="5927.625"/>
    <n v="26.295443054209617"/>
    <n v="6.4919334186939821"/>
    <n v="5.9998253783469151"/>
  </r>
  <r>
    <x v="4"/>
    <s v="LAX"/>
    <s v="California"/>
    <s v="SFO"/>
    <s v="California"/>
    <s v="LAXSFO"/>
    <s v="A320"/>
    <n v="153.38372093023256"/>
    <x v="215"/>
    <n v="337"/>
    <n v="132.94186046511629"/>
    <n v="86"/>
    <n v="11433"/>
    <n v="19.88372093023256"/>
    <n v="1710"/>
    <n v="3164"/>
    <n v="6559"/>
    <n v="4445367"/>
    <n v="0.86672731407778025"/>
    <n v="13191"/>
    <n v="114.27286209227648"/>
    <n v="1"/>
    <n v="1710"/>
    <n v="1"/>
    <n v="3164"/>
    <n v="0.78853089685020439"/>
    <n v="8318"/>
    <n v="11727"/>
    <n v="4.9998294533981413"/>
    <n v="0.20732324081340092"/>
    <n v="289824"/>
    <n v="0.25649727132845423"/>
    <n v="358566"/>
    <n v="0.44731328325463382"/>
    <n v="625314"/>
    <n v="2.8155855824277702E-2"/>
    <n v="39360"/>
    <n v="1.8767709182056651E-2"/>
    <n v="26236"/>
    <n v="4.1942639597176687E-2"/>
    <n v="58633"/>
    <n v="1"/>
    <n v="413060"/>
    <n v="4803.0232558139533"/>
    <n v="3614.6814951256747"/>
    <n v="0.27187252149817515"/>
    <n v="439664"/>
    <n v="5112.3720930232557"/>
    <n v="0.2893830443324788"/>
    <n v="391845"/>
    <n v="4556.3372093023254"/>
    <n v="0.25790899188120964"/>
    <n v="274746"/>
    <n v="0.18083544228813642"/>
    <n v="1"/>
    <n v="1397933"/>
    <n v="1397933"/>
    <n v="-121382"/>
    <n v="289824"/>
    <n v="358566"/>
    <n v="793011.41210550384"/>
    <n v="1441401.412105504"/>
    <n v="0"/>
    <n v="0"/>
    <n v="167697.41210550384"/>
    <n v="-2.7305282106066833E-2"/>
    <n v="-2.6866629929946494E-2"/>
    <n v="4.3865217612033824E-4"/>
    <n v="3852921"/>
    <n v="0.86672731407778025"/>
    <n v="205938.02151666232"/>
    <n v="0.31446964896261659"/>
    <n v="0.3417749310686834"/>
    <n v="117.14335694918219"/>
    <n v="0.3476064004426771"/>
    <n v="4.1942639597176687E-2"/>
    <n v="-1949.9699082035331"/>
    <n v="-119432.03009179646"/>
    <n v="1.7554172656931719"/>
    <n v="1.1737477197317021"/>
    <n v="0.77861248983332176"/>
    <n v="113.326801517067"/>
    <n v="0.19653731616608236"/>
    <n v="3429.0293673014089"/>
    <n v="5112.3720930232557"/>
    <n v="100.05000129223802"/>
    <n v="5.7374267471354852"/>
    <n v="4.9998294533981413"/>
  </r>
  <r>
    <x v="1"/>
    <s v="SEA"/>
    <s v="Washington"/>
    <s v="GEG"/>
    <s v="Washington"/>
    <s v="SEAGEG"/>
    <s v="E175"/>
    <n v="73.56"/>
    <x v="235"/>
    <n v="223"/>
    <n v="54.475555555555559"/>
    <n v="225"/>
    <n v="12257"/>
    <n v="9.6311111111111103"/>
    <n v="2167"/>
    <n v="3900"/>
    <n v="6191"/>
    <n v="3690873"/>
    <n v="0.74055948281070627"/>
    <n v="16551"/>
    <n v="237.49747195934103"/>
    <n v="0.9652561247216036"/>
    <n v="2245"/>
    <n v="0.96510764662212323"/>
    <n v="4041"/>
    <n v="0.60311738918655622"/>
    <n v="10265"/>
    <n v="4512"/>
    <n v="5.999113475177305"/>
    <n v="0.27703518569799984"/>
    <n v="394164"/>
    <n v="0.28064006454904927"/>
    <n v="399293"/>
    <n v="0.35803566784791052"/>
    <n v="509411"/>
    <n v="3.0454162724892007E-2"/>
    <n v="43330"/>
    <n v="3.4810380139359595E-2"/>
    <n v="49528"/>
    <n v="1.9024539040788758E-2"/>
    <n v="27068"/>
    <n v="1"/>
    <n v="592844"/>
    <n v="2634.862222222222"/>
    <n v="2496.2118337895126"/>
    <n v="0.29558062973745236"/>
    <n v="733652"/>
    <n v="3260.6755555555555"/>
    <n v="0.36578479358506011"/>
    <n v="328711"/>
    <n v="1460.9377777777777"/>
    <n v="0.16388898998999349"/>
    <n v="350486"/>
    <n v="0.17474558668749404"/>
    <n v="1"/>
    <n v="1422794"/>
    <n v="-2005693"/>
    <n v="-582899"/>
    <n v="408351.72127365018"/>
    <n v="413728.97769230767"/>
    <n v="844629.93296721054"/>
    <n v="1666710.6319331685"/>
    <n v="14187.721273650182"/>
    <n v="14435.977692307672"/>
    <n v="335218.93296721054"/>
    <n v="-0.15792984478197977"/>
    <n v="-0.15749171581787089"/>
    <n v="4.3812896410888591E-4"/>
    <n v="2733311"/>
    <n v="0.74055948281070627"/>
    <n v="488965.28057436575"/>
    <n v="0.38548982855817582"/>
    <n v="0.54341967334015562"/>
    <n v="113.8717467569552"/>
    <n v="0.51063563568141346"/>
    <n v="1.9024539040788758E-2"/>
    <n v="-1617.0783641474152"/>
    <n v="-581281.92163585254"/>
    <n v="2.2304086076116207"/>
    <n v="1.2552397030438922"/>
    <n v="0.6304246503567017"/>
    <n v="98.810442959663447"/>
    <n v="0.24633643380559658"/>
    <n v="1384.061048263598"/>
    <n v="3260.6755555555555"/>
    <n v="51.608970398212776"/>
    <n v="7.5759158032144898"/>
    <n v="5.999113475177305"/>
  </r>
  <r>
    <x v="5"/>
    <s v="SEA"/>
    <s v="Washington"/>
    <s v="SFO"/>
    <s v="California"/>
    <s v="SEASFO"/>
    <s v="E175"/>
    <n v="73.480769230769226"/>
    <x v="230"/>
    <n v="679"/>
    <n v="65.807692307692307"/>
    <n v="52"/>
    <n v="3422"/>
    <n v="8.865384615384615"/>
    <n v="461"/>
    <n v="830"/>
    <n v="2131"/>
    <n v="2594459"/>
    <n v="0.89557707406438103"/>
    <n v="3821"/>
    <n v="109.55823483057526"/>
    <n v="0.89514563106796119"/>
    <n v="515"/>
    <n v="0.89536138079827399"/>
    <n v="927"/>
    <n v="0.8957545187053384"/>
    <n v="2379"/>
    <n v="695"/>
    <n v="5"/>
    <n v="0.20765961585945275"/>
    <n v="111014"/>
    <n v="0.21455454212152728"/>
    <n v="114700"/>
    <n v="0.52346818906239478"/>
    <n v="279844"/>
    <n v="2.390590277517976E-2"/>
    <n v="12780"/>
    <n v="2.3911514489446235E-2"/>
    <n v="12783"/>
    <n v="6.5002356919991915E-3"/>
    <n v="3475"/>
    <n v="1"/>
    <n v="175907"/>
    <n v="3382.8269230769229"/>
    <n v="1605.6027214387748"/>
    <n v="0.28558371052477777"/>
    <n v="139670"/>
    <n v="2685.9615384615386"/>
    <n v="0.22675320964484477"/>
    <n v="200858"/>
    <n v="3862.6538461538462"/>
    <n v="0.32609147406632943"/>
    <n v="99521"/>
    <n v="0.16157160576404808"/>
    <n v="1"/>
    <n v="534596"/>
    <n v="534596"/>
    <n v="-81360"/>
    <n v="124017.80911062907"/>
    <n v="128104.69879518072"/>
    <n v="312411.48568747065"/>
    <n v="564533.99359328044"/>
    <n v="13003.809110629067"/>
    <n v="13404.698795180724"/>
    <n v="32567.485687470646"/>
    <n v="-3.1359138841662172E-2"/>
    <n v="-3.092199424891752E-2"/>
    <n v="4.3714459274465239E-4"/>
    <n v="2323538"/>
    <n v="0.89557707406438103"/>
    <n v="61927.901519579231"/>
    <n v="0.20605297674775358"/>
    <n v="0.23741211558941575"/>
    <n v="155.20777323202805"/>
    <n v="0.22858287663038004"/>
    <n v="6.5002356919991915E-3"/>
    <n v="-1134.1537229477008"/>
    <n v="-80225.846277052304"/>
    <n v="1.6292081455549818"/>
    <n v="0.93516820849000215"/>
    <n v="0.88905291121015217"/>
    <n v="123.73247033441208"/>
    <n v="0.18616113850459037"/>
    <n v="1833.3446163185629"/>
    <n v="2685.9615384615386"/>
    <n v="31.234530250436237"/>
    <n v="7.4701928696668611"/>
    <n v="5"/>
  </r>
  <r>
    <x v="5"/>
    <s v="SFO"/>
    <s v="California"/>
    <s v="LAX"/>
    <s v="California"/>
    <s v="SFOLAX"/>
    <s v="737-700"/>
    <n v="143"/>
    <x v="208"/>
    <n v="337"/>
    <n v="131.92592592592592"/>
    <n v="54"/>
    <n v="7124"/>
    <n v="17"/>
    <n v="918"/>
    <n v="1674"/>
    <n v="4532"/>
    <n v="2602314"/>
    <n v="0.92255892255892258"/>
    <n v="7722"/>
    <n v="76.038909520594203"/>
    <n v="1"/>
    <n v="918"/>
    <n v="1"/>
    <n v="1674"/>
    <n v="0.8834307992202729"/>
    <n v="5130"/>
    <n v="16579"/>
    <n v="4.9998793654623315"/>
    <n v="0.15986963035200447"/>
    <n v="149508"/>
    <n v="0.21623161998616319"/>
    <n v="202217"/>
    <n v="0.49649000681147193"/>
    <n v="464311"/>
    <n v="2.907974554821656E-2"/>
    <n v="27195"/>
    <n v="9.691109906360974E-3"/>
    <n v="9063"/>
    <n v="8.8637887395782877E-2"/>
    <n v="82893"/>
    <n v="1"/>
    <n v="280016"/>
    <n v="5185.4814814814818"/>
    <n v="3682.5357144839263"/>
    <n v="0.28154195740915766"/>
    <n v="282935"/>
    <n v="5239.5370370370374"/>
    <n v="0.28447686460616539"/>
    <n v="248990"/>
    <n v="4610.9259259259261"/>
    <n v="0.25034688009008826"/>
    <n v="182639"/>
    <n v="0.18363429789458868"/>
    <n v="1"/>
    <n v="935187"/>
    <n v="935187"/>
    <n v="-59393"/>
    <n v="149508"/>
    <n v="202217"/>
    <n v="525577.10282436013"/>
    <n v="877302.10282436013"/>
    <n v="0"/>
    <n v="0"/>
    <n v="61266.102824360132"/>
    <n v="-2.2823148935908581E-2"/>
    <n v="-2.2387168704579706E-2"/>
    <n v="4.359802313288752E-4"/>
    <n v="2400788"/>
    <n v="0.92255892255892258"/>
    <n v="71542.927007299266"/>
    <n v="0.35936747064343505"/>
    <n v="0.38219061957934364"/>
    <n v="119.63700168444694"/>
    <n v="0.35500593971645977"/>
    <n v="8.8637887395782877E-2"/>
    <n v="-1134.5574597103728"/>
    <n v="-58258.44254028963"/>
    <n v="1.5411404860166205"/>
    <n v="1.1430959560765741"/>
    <n v="0.85646986420361737"/>
    <n v="120.79868578255675"/>
    <n v="0.19529676952310074"/>
    <n v="3274.5077693751527"/>
    <n v="5239.5370370370374"/>
    <n v="93.688876457000646"/>
    <n v="5.0895564289724877"/>
    <n v="4.9998793654623315"/>
  </r>
  <r>
    <x v="1"/>
    <s v="LAX"/>
    <s v="California"/>
    <s v="HNL"/>
    <s v="Hawaii"/>
    <s v="LAXHNL"/>
    <s v="777-200"/>
    <n v="363.8"/>
    <x v="233"/>
    <n v="2556"/>
    <n v="327.46666666666664"/>
    <n v="30"/>
    <n v="9824"/>
    <n v="47"/>
    <n v="1410"/>
    <n v="1865"/>
    <n v="6549"/>
    <n v="27896184"/>
    <n v="0.90012827560930919"/>
    <n v="10914"/>
    <n v="171.95005875440657"/>
    <n v="1"/>
    <n v="1410"/>
    <n v="0.70643939393939392"/>
    <n v="2640"/>
    <n v="0.95410839160839156"/>
    <n v="6864"/>
    <n v="345524"/>
    <n v="5.9999913175351063"/>
    <n v="0.1239561375977979"/>
    <n v="684847"/>
    <n v="0.11541645716114314"/>
    <n v="637666"/>
    <n v="0.37117030237936738"/>
    <n v="2050684"/>
    <n v="8.2956947384158382E-3"/>
    <n v="45833"/>
    <n v="5.9264270900868318E-3"/>
    <n v="32743"/>
    <n v="0.37523498103318892"/>
    <n v="2073141"/>
    <n v="1"/>
    <n v="839371"/>
    <n v="27979.033333333333"/>
    <n v="4881.4813212646804"/>
    <n v="0.31576003214137388"/>
    <n v="237114"/>
    <n v="7903.8"/>
    <n v="8.9199083910654203E-2"/>
    <n v="747880"/>
    <n v="24929.333333333332"/>
    <n v="0.28134235378383421"/>
    <n v="833891"/>
    <n v="0.31369853016413768"/>
    <n v="1"/>
    <n v="5524914"/>
    <n v="-2658256"/>
    <n v="2866658"/>
    <n v="684847"/>
    <n v="902647.84986595181"/>
    <n v="2149319.7398076043"/>
    <n v="3736814.5896735564"/>
    <n v="0"/>
    <n v="264981.84986595181"/>
    <n v="98635.739807604346"/>
    <n v="0.10276165370862193"/>
    <n v="0.10319614275280274"/>
    <n v="4.3448904418080803E-4"/>
    <n v="25110144"/>
    <n v="0.90012827560930919"/>
    <n v="382983.77137622144"/>
    <n v="0.19805267989342198"/>
    <n v="9.5291026184800037E-2"/>
    <n v="351.36125814332246"/>
    <n v="0.13746528096374119"/>
    <n v="0.37523498103318892"/>
    <n v="-12120.586322451873"/>
    <n v="2878778.5863224519"/>
    <n v="1.5715083359363002"/>
    <n v="0.78150467157309922"/>
    <n v="0.96663766220524983"/>
    <n v="241.54015151515151"/>
    <n v="0.15093284709952046"/>
    <n v="4349.4024103137099"/>
    <n v="7903.8"/>
    <n v="57.132867945287863"/>
    <n v="7.9983713355048858"/>
    <n v="5.9999913175351063"/>
  </r>
  <r>
    <x v="2"/>
    <s v="HNL"/>
    <s v="Hawaii"/>
    <s v="SFO"/>
    <s v="California"/>
    <s v="HNLSFO"/>
    <s v="737-Max 9"/>
    <n v="179.68421052631578"/>
    <x v="174"/>
    <n v="2399"/>
    <n v="161.02631578947367"/>
    <n v="38"/>
    <n v="6119"/>
    <n v="19.657894736842106"/>
    <n v="747"/>
    <n v="1197"/>
    <n v="4175"/>
    <n v="16380372"/>
    <n v="0.89616285881663738"/>
    <n v="6828"/>
    <n v="191.99446669477231"/>
    <n v="0.84886363636363638"/>
    <n v="880"/>
    <n v="0.72765957446808516"/>
    <n v="1645"/>
    <n v="0.97025331164303974"/>
    <n v="4303"/>
    <n v="8721"/>
    <n v="5.9996560027519781"/>
    <n v="0.18099945430788977"/>
    <n v="391060"/>
    <n v="0.20106740894370392"/>
    <n v="434418"/>
    <n v="0.56473023879468232"/>
    <n v="1220133"/>
    <n v="1.3526591960691654E-2"/>
    <n v="29225"/>
    <n v="1.5458962240790462E-2"/>
    <n v="33400"/>
    <n v="2.4217343752241896E-2"/>
    <n v="52323"/>
    <n v="1"/>
    <n v="844259"/>
    <n v="22217.342105263157"/>
    <n v="4397.3090190259518"/>
    <n v="0.39368313753139406"/>
    <n v="251591"/>
    <n v="6620.8157894736842"/>
    <n v="0.11731842272887937"/>
    <n v="454389"/>
    <n v="11957.605263157895"/>
    <n v="0.21188437100433943"/>
    <n v="594275"/>
    <n v="0.27711406873538713"/>
    <n v="1"/>
    <n v="2160559"/>
    <n v="-2144514"/>
    <n v="16045"/>
    <n v="460686.47925033467"/>
    <n v="597007.19298245606"/>
    <n v="1257540.6704191617"/>
    <n v="2315234.3426519525"/>
    <n v="69626.479250334669"/>
    <n v="162589.19298245606"/>
    <n v="37407.670419161674"/>
    <n v="9.7952598390317397E-4"/>
    <n v="1.4126877657247223E-3"/>
    <n v="4.3316178182154831E-4"/>
    <n v="14679481"/>
    <n v="0.89616285881663738"/>
    <n v="244278.36639973847"/>
    <n v="0.13189926333785337"/>
    <n v="0.13091973735395021"/>
    <n v="344.53930380781173"/>
    <n v="0.14361788403827083"/>
    <n v="2.4217343752241896E-2"/>
    <n v="-7095.3511224198"/>
    <n v="23140.351122419801"/>
    <n v="1.4833074767925527"/>
    <n v="0.8814798145215399"/>
    <n v="0.94646877191136891"/>
    <n v="264.08389057750759"/>
    <n v="0.27505613130675904"/>
    <n v="2366.6775809866203"/>
    <n v="6620.8157894736842"/>
    <n v="31.870710158162126"/>
    <n v="10.234515443699951"/>
    <n v="5.9996560027519781"/>
  </r>
  <r>
    <x v="5"/>
    <s v="HNL"/>
    <s v="Hawaii"/>
    <s v="LAX"/>
    <s v="California"/>
    <s v="HNLLAX"/>
    <s v="757-300"/>
    <n v="234"/>
    <x v="222"/>
    <n v="2556"/>
    <n v="219.53333333333333"/>
    <n v="15"/>
    <n v="3293"/>
    <n v="29.2"/>
    <n v="438"/>
    <n v="713"/>
    <n v="2143"/>
    <n v="8971560"/>
    <n v="0.93817663817663821"/>
    <n v="3510"/>
    <n v="80.323535233570865"/>
    <n v="0.97333333333333338"/>
    <n v="450"/>
    <n v="0.83391812865497073"/>
    <n v="855"/>
    <n v="0.97188208616780047"/>
    <n v="2205"/>
    <n v="6066"/>
    <n v="5"/>
    <n v="0.2302509700838653"/>
    <n v="220737"/>
    <n v="0.19614365586014101"/>
    <n v="188039"/>
    <n v="0.52632369508073606"/>
    <n v="504576"/>
    <n v="1.3409062460883714E-2"/>
    <n v="12855"/>
    <n v="2.2353652939458421E-3"/>
    <n v="2143"/>
    <n v="3.1637251220428091E-2"/>
    <n v="30330"/>
    <n v="1"/>
    <n v="308803"/>
    <n v="20586.866666666665"/>
    <n v="3844.4896517818747"/>
    <n v="0.33184819811832722"/>
    <n v="93647"/>
    <n v="6243.1333333333332"/>
    <n v="0.10063564217053264"/>
    <n v="335572"/>
    <n v="22371.466666666667"/>
    <n v="0.3606149018596429"/>
    <n v="192533"/>
    <n v="0.20690125785149721"/>
    <n v="1"/>
    <n v="958680"/>
    <n v="958680"/>
    <n v="28125"/>
    <n v="226784.58904109587"/>
    <n v="225488.56241234223"/>
    <n v="519174.09239384037"/>
    <n v="971447.24384727841"/>
    <n v="6047.5890410958673"/>
    <n v="37449.562412342231"/>
    <n v="14598.092393840372"/>
    <n v="3.1349063039203882E-3"/>
    <n v="3.5666056133476487E-3"/>
    <n v="4.3169930942726052E-4"/>
    <n v="8416908"/>
    <n v="0.93817663817663821"/>
    <n v="61175.8123291831"/>
    <n v="0.10685767023795192"/>
    <n v="0.10372276393403154"/>
    <n v="281.91618584877011"/>
    <n v="0.11029584735867376"/>
    <n v="3.1637251220428091E-2"/>
    <n v="-3873.0162564852312"/>
    <n v="31998.016256485233"/>
    <n v="1.8850876770401774"/>
    <n v="0.84518299510743766"/>
    <n v="0.87940094535830426"/>
    <n v="219.92865497076022"/>
    <n v="0.2008313514415655"/>
    <n v="4177.7543658181667"/>
    <n v="6243.1333333333332"/>
    <n v="40.996701532425895"/>
    <n v="4.554509565745521"/>
    <n v="5"/>
  </r>
  <r>
    <x v="5"/>
    <s v="SEA"/>
    <s v="Washington"/>
    <s v="LAX"/>
    <s v="California"/>
    <s v="SEALAX"/>
    <s v="A320"/>
    <n v="148.7704918032787"/>
    <x v="202"/>
    <n v="954"/>
    <n v="130.08196721311475"/>
    <n v="61"/>
    <n v="7935"/>
    <n v="19.83606557377049"/>
    <n v="1210"/>
    <n v="1835"/>
    <n v="4890"/>
    <n v="8657550"/>
    <n v="0.87438016528925622"/>
    <n v="9075"/>
    <n v="162.57958801498125"/>
    <n v="1"/>
    <n v="1210"/>
    <n v="0.81956230460026802"/>
    <n v="2239"/>
    <n v="0.86902434689888042"/>
    <n v="5627"/>
    <n v="49699"/>
    <n v="5"/>
    <n v="0.21135330159475674"/>
    <n v="435600"/>
    <n v="0.18833005661318464"/>
    <n v="388149"/>
    <n v="0.45839357905176314"/>
    <n v="944751"/>
    <n v="1.4235780231382375E-2"/>
    <n v="29340"/>
    <n v="7.1174049152743033E-3"/>
    <n v="14669"/>
    <n v="0.12056987759363882"/>
    <n v="248495"/>
    <n v="1"/>
    <n v="587673"/>
    <n v="9633.9836065573763"/>
    <n v="3614.6788608287502"/>
    <n v="0.31814913905764625"/>
    <n v="311108"/>
    <n v="5100.1311475409839"/>
    <n v="0.16842485932473708"/>
    <n v="557490"/>
    <n v="9139.1803278688531"/>
    <n v="0.30180893716956064"/>
    <n v="390891"/>
    <n v="0.211617064448056"/>
    <n v="1"/>
    <n v="2061004"/>
    <n v="2061004"/>
    <n v="213842"/>
    <n v="435600"/>
    <n v="473605.23760217981"/>
    <n v="1087139.8521472393"/>
    <n v="1996345.0897494191"/>
    <n v="0"/>
    <n v="85456.237602179812"/>
    <n v="142388.85214723926"/>
    <n v="2.4700059485651252E-2"/>
    <n v="2.5131493945253356E-2"/>
    <n v="4.3143445960210428E-4"/>
    <n v="7569990"/>
    <n v="0.87438016528925622"/>
    <n v="260398.26843100181"/>
    <n v="0.23805857315291279"/>
    <n v="0.21335851366726152"/>
    <n v="228.41953371140517"/>
    <n v="0.23943347349203895"/>
    <n v="0.12056987759363882"/>
    <n v="-3735.1654057281817"/>
    <n v="217577.16540572818"/>
    <n v="1.8475318066157762"/>
    <n v="0.88967994541971473"/>
    <n v="0.86164796804694666"/>
    <n v="173.35819562304602"/>
    <n v="0.18966047615628112"/>
    <n v="3429.0282489129499"/>
    <n v="5100.1311475409839"/>
    <n v="48.806864975379391"/>
    <n v="5.546187775677379"/>
    <n v="5"/>
  </r>
  <r>
    <x v="2"/>
    <s v="LAX"/>
    <s v="California"/>
    <s v="HNL"/>
    <s v="Hawaii"/>
    <s v="LAXHNL"/>
    <s v="777-200"/>
    <n v="360.87096774193549"/>
    <x v="233"/>
    <n v="2556"/>
    <n v="324.41935483870969"/>
    <n v="31"/>
    <n v="10057"/>
    <n v="43.225806451612904"/>
    <n v="1340"/>
    <n v="2195"/>
    <n v="6523"/>
    <n v="28593972"/>
    <n v="0.89898989898989901"/>
    <n v="11187"/>
    <n v="176.24881022326673"/>
    <n v="0.9273356401384083"/>
    <n v="1445"/>
    <n v="0.81116038433111604"/>
    <n v="2706"/>
    <n v="0.9270892552586697"/>
    <n v="7036"/>
    <n v="316998"/>
    <n v="5.9999905362178945"/>
    <n v="0.14789894089150424"/>
    <n v="808976"/>
    <n v="0.12951395382893197"/>
    <n v="708414"/>
    <n v="0.35816701521758881"/>
    <n v="1959098"/>
    <n v="8.347305535917381E-3"/>
    <n v="45658"/>
    <n v="8.347305535917381E-3"/>
    <n v="45658"/>
    <n v="0.34772547899014022"/>
    <n v="1901985"/>
    <n v="1"/>
    <n v="860355"/>
    <n v="27753.387096774193"/>
    <n v="4881.4797609704601"/>
    <n v="0.31575986168084491"/>
    <n v="243042"/>
    <n v="7840.0645161290322"/>
    <n v="8.9199119320089865E-2"/>
    <n v="766577"/>
    <n v="24728.290322580644"/>
    <n v="0.28134229183036891"/>
    <n v="854739"/>
    <n v="0.31369872716869629"/>
    <n v="0.99999999999999989"/>
    <n v="5469789"/>
    <n v="-2724713"/>
    <n v="2745076"/>
    <n v="872365.91044776118"/>
    <n v="873334.07015945332"/>
    <n v="2113170.8612601561"/>
    <n v="3858870.8418673705"/>
    <n v="63389.910447761184"/>
    <n v="164920.07015945332"/>
    <n v="154072.86126015615"/>
    <n v="9.6001912570943274E-2"/>
    <n v="9.6433294765163033E-2"/>
    <n v="4.3138219421975932E-4"/>
    <n v="25705692"/>
    <n v="0.89898989898989901"/>
    <n v="400876.85393258417"/>
    <n v="0.19129168203703914"/>
    <n v="9.5289769466095867E-2"/>
    <n v="354.75827781644625"/>
    <n v="0.13879431839454079"/>
    <n v="0.34772547899014022"/>
    <n v="-12334.930382818407"/>
    <n v="2757410.9303828184"/>
    <n v="1.8015266618073431"/>
    <n v="0.84242693958427683"/>
    <n v="0.89599014712526093"/>
    <n v="261.7937915742794"/>
    <n v="0.15626544278033394"/>
    <n v="4349.4024103137099"/>
    <n v="7840.0645161290322"/>
    <n v="57.061378100993096"/>
    <n v="9.0798448841602859"/>
    <n v="5.9999905362178945"/>
  </r>
  <r>
    <x v="4"/>
    <s v="HNL"/>
    <s v="Hawaii"/>
    <s v="SEA"/>
    <s v="Washington"/>
    <s v="HNLSEA"/>
    <s v="A330-200"/>
    <n v="278"/>
    <x v="231"/>
    <n v="2677"/>
    <n v="260.1875"/>
    <n v="16"/>
    <n v="4163"/>
    <n v="36"/>
    <n v="576"/>
    <n v="985"/>
    <n v="2602"/>
    <n v="11907296"/>
    <n v="0.93592625899280579"/>
    <n v="4448"/>
    <n v="92.72004393190555"/>
    <n v="1"/>
    <n v="576"/>
    <n v="0.91884328358208955"/>
    <n v="1072"/>
    <n v="0.92928571428571427"/>
    <n v="2800"/>
    <n v="209086"/>
    <n v="5"/>
    <n v="0.12934284578356198"/>
    <n v="311340"/>
    <n v="0.13447061203751748"/>
    <n v="323683"/>
    <n v="0.29214391977702547"/>
    <n v="703217"/>
    <n v="6.487083371588361E-3"/>
    <n v="15615"/>
    <n v="3.2429185269688601E-3"/>
    <n v="7806"/>
    <n v="0.43431262050333785"/>
    <n v="1045430"/>
    <n v="1"/>
    <n v="384883"/>
    <n v="24055.1875"/>
    <n v="4151.0226233570556"/>
    <n v="0.25545665308463095"/>
    <n v="116413"/>
    <n v="7275.8125"/>
    <n v="7.7266274050922346E-2"/>
    <n v="685479"/>
    <n v="42842.4375"/>
    <n v="0.45496987681918855"/>
    <n v="319872"/>
    <n v="0.21230719604525811"/>
    <n v="0.99999999999999989"/>
    <n v="2407091"/>
    <n v="2407091"/>
    <n v="900444"/>
    <n v="311340"/>
    <n v="352272.25989847718"/>
    <n v="756728.51652574947"/>
    <n v="1420340.7764242268"/>
    <n v="0"/>
    <n v="28589.259898477176"/>
    <n v="53511.516525749466"/>
    <n v="7.5621198969102646E-2"/>
    <n v="7.6052136314282787E-2"/>
    <n v="4.3093734518014071E-4"/>
    <n v="11144351"/>
    <n v="0.93592625899280579"/>
    <n v="93219.645688205492"/>
    <n v="0.20215261298618931"/>
    <n v="0.12653141401708667"/>
    <n v="327.08647609896707"/>
    <n v="0.12218396567014085"/>
    <n v="0.43431262050333785"/>
    <n v="-5131.2985265141651"/>
    <n v="905575.29852651421"/>
    <n v="1.7965661366172485"/>
    <n v="1.0035889642533389"/>
    <n v="0.83476090558174498"/>
    <n v="301.9430970149254"/>
    <n v="0.13288737318198607"/>
    <n v="7392.9969285111865"/>
    <n v="7275.8125"/>
    <n v="44.89859822604641"/>
    <n v="5.6259908719673311"/>
    <n v="5"/>
  </r>
  <r>
    <x v="4"/>
    <s v="SFO"/>
    <s v="California"/>
    <s v="LAX"/>
    <s v="California"/>
    <s v="SFOLAX"/>
    <s v="A320"/>
    <n v="154.18604651162789"/>
    <x v="213"/>
    <n v="337"/>
    <n v="133.98837209302326"/>
    <n v="86"/>
    <n v="11523"/>
    <n v="20"/>
    <n v="1720"/>
    <n v="3182"/>
    <n v="6621"/>
    <n v="4468620"/>
    <n v="0.86900452488687785"/>
    <n v="13260"/>
    <n v="121.09900405131668"/>
    <n v="1"/>
    <n v="1720"/>
    <n v="1"/>
    <n v="3182"/>
    <n v="0.79217516152189515"/>
    <n v="8358"/>
    <n v="8329"/>
    <n v="5"/>
    <n v="0.23551417327048155"/>
    <n v="338891"/>
    <n v="0.26469952555386217"/>
    <n v="380887"/>
    <n v="0.43863994423676855"/>
    <n v="631177"/>
    <n v="2.7603633505473818E-2"/>
    <n v="39720"/>
    <n v="4.6013005397719572E-3"/>
    <n v="6621"/>
    <n v="2.8941422893641922E-2"/>
    <n v="41645"/>
    <n v="1"/>
    <n v="437734"/>
    <n v="5089.9302325581393"/>
    <n v="3614.6787781549933"/>
    <n v="0.27593245254450222"/>
    <n v="442236"/>
    <n v="5142.2790697674418"/>
    <n v="0.2787703584447872"/>
    <n v="415252"/>
    <n v="4828.5116279069771"/>
    <n v="0.26176057327968499"/>
    <n v="291159"/>
    <n v="0.18353661573102553"/>
    <n v="1"/>
    <n v="1438941"/>
    <n v="1438941"/>
    <n v="-147440"/>
    <n v="338891"/>
    <n v="380887"/>
    <n v="796764.44132306299"/>
    <n v="1516542.4413230629"/>
    <n v="0"/>
    <n v="0"/>
    <n v="165587.44132306299"/>
    <n v="-3.2994526274330777E-2"/>
    <n v="-3.2563647084732722E-2"/>
    <n v="4.308791895980546E-4"/>
    <n v="3883251"/>
    <n v="0.86900452488687785"/>
    <n v="210631.18562874245"/>
    <n v="0.32201015078480605"/>
    <n v="0.35500467705913685"/>
    <n v="121.26147704590818"/>
    <n v="0.35982634138251685"/>
    <n v="2.8941422893641922E-2"/>
    <n v="-1925.4353642216627"/>
    <n v="-145514.56463577834"/>
    <n v="1.9339009622219872"/>
    <n v="1.1748938103080517"/>
    <n v="0.74122735589590349"/>
    <n v="119.70050282840981"/>
    <n v="0.20234255608812315"/>
    <n v="3429.0290267295145"/>
    <n v="5142.2790697674418"/>
    <n v="95.153548869130546"/>
    <n v="4.0216089560010415"/>
    <n v="5"/>
  </r>
  <r>
    <x v="0"/>
    <s v="HNL"/>
    <s v="Hawaii"/>
    <s v="SEA"/>
    <s v="Washington"/>
    <s v="HNLSEA"/>
    <s v="A321"/>
    <n v="193.96666666666667"/>
    <x v="242"/>
    <n v="2677"/>
    <n v="171.63333333333333"/>
    <n v="30"/>
    <n v="5149"/>
    <n v="25"/>
    <n v="750"/>
    <n v="1410"/>
    <n v="2989"/>
    <n v="15577463"/>
    <n v="0.88485994157071657"/>
    <n v="5819"/>
    <n v="173.8500823723229"/>
    <n v="1"/>
    <n v="750"/>
    <n v="1"/>
    <n v="1410"/>
    <n v="0.81688986061765512"/>
    <n v="3659"/>
    <n v="17020"/>
    <n v="5.9997649823736783"/>
    <n v="0.21097299407038914"/>
    <n v="410268"/>
    <n v="0.25384298538500816"/>
    <n v="493635"/>
    <n v="0.46116081736171138"/>
    <n v="896795"/>
    <n v="1.0754136869056441E-2"/>
    <n v="20913"/>
    <n v="1.075773649407836E-2"/>
    <n v="20920"/>
    <n v="5.2511329819756487E-2"/>
    <n v="102116"/>
    <n v="1"/>
    <n v="785630"/>
    <n v="26187.666666666668"/>
    <n v="4519.0085001942634"/>
    <n v="0.39618175253302568"/>
    <n v="208607"/>
    <n v="6953.5666666666666"/>
    <n v="0.10519746808377593"/>
    <n v="452540"/>
    <n v="15084.666666666666"/>
    <n v="0.22820932282536999"/>
    <n v="536227"/>
    <n v="0.27041145655782844"/>
    <n v="1"/>
    <n v="1944647"/>
    <n v="-1983004"/>
    <n v="-38357"/>
    <n v="410268"/>
    <n v="493635"/>
    <n v="1097816.2947474071"/>
    <n v="2001719.2947474071"/>
    <n v="0"/>
    <n v="0"/>
    <n v="201021.29474740708"/>
    <n v="-2.4623393424205212E-3"/>
    <n v="-2.0321852265087342E-3"/>
    <n v="4.3015411591178698E-4"/>
    <n v="13783873"/>
    <n v="0.88485994157071657"/>
    <n v="239754.47077102354"/>
    <n v="0.12483720872904658"/>
    <n v="0.12729954807146709"/>
    <n v="357.84249368809475"/>
    <n v="0.13367295244232152"/>
    <n v="5.2511329819756487E-2"/>
    <n v="-6700.7098249135697"/>
    <n v="-31656.290175086429"/>
    <n v="1.7677215479775064"/>
    <n v="1.1313430338112622"/>
    <n v="0.79202382108308012"/>
    <n v="350.09574468085106"/>
    <n v="0.27574516094694823"/>
    <n v="2603.0473717626769"/>
    <n v="6953.5666666666666"/>
    <n v="29.617472305665849"/>
    <n v="8.1244901922703434"/>
    <n v="5.9997649823736783"/>
  </r>
  <r>
    <x v="4"/>
    <s v="SEA"/>
    <s v="Washington"/>
    <s v="ANC"/>
    <s v="Alaska"/>
    <s v="SEAANC"/>
    <s v="737-Max 9"/>
    <n v="176.25490196078431"/>
    <x v="211"/>
    <n v="1448"/>
    <n v="148.29411764705881"/>
    <n v="51"/>
    <n v="7563"/>
    <n v="22.784313725490197"/>
    <n v="1162"/>
    <n v="2172"/>
    <n v="4230"/>
    <n v="13016072"/>
    <n v="0.84136166425631331"/>
    <n v="8989"/>
    <n v="185.64357209086694"/>
    <n v="1"/>
    <n v="1162"/>
    <n v="1"/>
    <n v="2172"/>
    <n v="0.74787835926449786"/>
    <n v="5656"/>
    <n v="68926"/>
    <n v="4.9999709833734727"/>
    <n v="0.18149243919992208"/>
    <n v="393156"/>
    <n v="0.25503834064477648"/>
    <n v="552474"/>
    <n v="0.38875765785769717"/>
    <n v="842142"/>
    <n v="1.1716158743333491E-2"/>
    <n v="25380"/>
    <n v="3.904924618197715E-3"/>
    <n v="8459"/>
    <n v="0.15909047893607309"/>
    <n v="344628"/>
    <n v="1"/>
    <n v="630197"/>
    <n v="12356.803921568628"/>
    <n v="3394.6610319022388"/>
    <n v="0.33382738467618006"/>
    <n v="264596"/>
    <n v="5188.1568627450979"/>
    <n v="0.14016155372967271"/>
    <n v="547101"/>
    <n v="10727.470588235294"/>
    <n v="0.28980984673637417"/>
    <n v="445899"/>
    <n v="0.23620121485777307"/>
    <n v="1"/>
    <n v="2166239"/>
    <n v="2166239"/>
    <n v="278446"/>
    <n v="393156"/>
    <n v="552474"/>
    <n v="1126041.4070921985"/>
    <n v="2071671.4070921985"/>
    <n v="0"/>
    <n v="0"/>
    <n v="283899.4070921985"/>
    <n v="2.1392475395034694E-2"/>
    <n v="2.1820150890454779E-2"/>
    <n v="4.2767549542008579E-4"/>
    <n v="10951224"/>
    <n v="0.84136166425631331"/>
    <n v="343463.87491736095"/>
    <n v="0.16642801299808421"/>
    <n v="0.14503553760304952"/>
    <n v="240.85825730530212"/>
    <n v="0.16633857548708711"/>
    <n v="0.15909047893607309"/>
    <n v="-5566.6550410234995"/>
    <n v="284012.65504102351"/>
    <n v="1.7013996551975157"/>
    <n v="1.2790855250517503"/>
    <n v="0.74872698731401799"/>
    <n v="254.36187845303868"/>
    <n v="0.20584016814395825"/>
    <n v="2947.0505972176106"/>
    <n v="5188.1568627450979"/>
    <n v="40.739358302684131"/>
    <n v="4.4742826920534178"/>
    <n v="4.9999709833734727"/>
  </r>
  <r>
    <x v="5"/>
    <s v="SEA"/>
    <s v="Washington"/>
    <s v="ANC"/>
    <s v="Alaska"/>
    <s v="SEAANC"/>
    <s v="737-800"/>
    <n v="159.45679012345678"/>
    <x v="240"/>
    <n v="1448"/>
    <n v="123.14814814814815"/>
    <n v="81"/>
    <n v="9975"/>
    <n v="19.925925925925927"/>
    <n v="1614"/>
    <n v="2689"/>
    <n v="5672"/>
    <n v="18702368"/>
    <n v="0.77229792505419637"/>
    <n v="12916"/>
    <n v="297.76493741307371"/>
    <n v="0.94885361552028213"/>
    <n v="1701"/>
    <n v="0.82993827160493827"/>
    <n v="3240"/>
    <n v="0.71122257053291538"/>
    <n v="7975"/>
    <n v="43604"/>
    <n v="4.999954132648381"/>
    <n v="0.218161672333061"/>
    <n v="595995"/>
    <n v="0.24840916345278152"/>
    <n v="678628"/>
    <n v="0.42870885275281345"/>
    <n v="1171188"/>
    <n v="1.245838055328607E-2"/>
    <n v="34035"/>
    <n v="1.2457282414850345E-2"/>
    <n v="34032"/>
    <n v="7.9804648493207647E-2"/>
    <n v="218018"/>
    <n v="1"/>
    <n v="1096531"/>
    <n v="13537.41975308642"/>
    <n v="3682.5390172746897"/>
    <n v="0.34147397988895012"/>
    <n v="424402"/>
    <n v="5239.5308641975307"/>
    <n v="0.13216428902860952"/>
    <n v="975031"/>
    <n v="12037.41975308642"/>
    <n v="0.30363730353733998"/>
    <n v="715206"/>
    <n v="0.22272442754510038"/>
    <n v="1"/>
    <n v="2731896"/>
    <n v="2731896"/>
    <n v="-479274"/>
    <n v="628121.12453531602"/>
    <n v="817684.90888806246"/>
    <n v="1646725.0176304653"/>
    <n v="3092531.0510538439"/>
    <n v="32126.124535316019"/>
    <n v="139056.90888806246"/>
    <n v="475537.01763046533"/>
    <n v="-2.5626380573839633E-2"/>
    <n v="-2.5199472165174024E-2"/>
    <n v="4.2690840866560845E-4"/>
    <n v="14443800"/>
    <n v="0.77229792505419637"/>
    <n v="741184.48100250633"/>
    <n v="0.14607219791632803"/>
    <n v="0.17169857849016767"/>
    <n v="252.01784461152883"/>
    <n v="0.17404547279801716"/>
    <n v="7.9804648493207647E-2"/>
    <n v="-7984.1981611585652"/>
    <n v="-471289.80183884141"/>
    <n v="1.850305522957798"/>
    <n v="1.1060936696243211"/>
    <n v="0.77553439697379112"/>
    <n v="209.45308641975308"/>
    <n v="0.26179839935341609"/>
    <n v="3274.4990342747792"/>
    <n v="5239.5308641975307"/>
    <n v="33.49957885122722"/>
    <n v="6.8237593984962404"/>
    <n v="4.999954132648381"/>
  </r>
  <r>
    <x v="0"/>
    <s v="LAX"/>
    <s v="California"/>
    <s v="SFO"/>
    <s v="California"/>
    <s v="LAXSFO"/>
    <s v="737-800"/>
    <n v="164.70422535211267"/>
    <x v="144"/>
    <n v="337"/>
    <n v="150.91549295774647"/>
    <n v="71"/>
    <n v="10715"/>
    <n v="19.309859154929576"/>
    <n v="1371"/>
    <n v="2612"/>
    <n v="6733"/>
    <n v="3940878"/>
    <n v="0.91628185394219253"/>
    <n v="11694"/>
    <n v="95.227385076897065"/>
    <n v="0.91644385026737973"/>
    <n v="1496"/>
    <n v="0.91649122807017547"/>
    <n v="2850"/>
    <n v="0.91630375612411541"/>
    <n v="7348"/>
    <n v="9893"/>
    <n v="5.9995956737086829"/>
    <n v="0.19372107226943178"/>
    <n v="281974"/>
    <n v="0.22433663307838114"/>
    <n v="326537"/>
    <n v="0.48103522544822741"/>
    <n v="700179"/>
    <n v="3.2377760693942638E-2"/>
    <n v="47128"/>
    <n v="2.7752071873022678E-2"/>
    <n v="40395"/>
    <n v="4.0777236636994382E-2"/>
    <n v="59354"/>
    <n v="1"/>
    <n v="395961"/>
    <n v="5576.9154929577462"/>
    <n v="4158.0581014616491"/>
    <n v="0.29915864676310194"/>
    <n v="417990"/>
    <n v="5887.1830985915494"/>
    <n v="0.31580211879581316"/>
    <n v="214054"/>
    <n v="3014.8450704225352"/>
    <n v="0.161723263084569"/>
    <n v="295577"/>
    <n v="0.22331597135651587"/>
    <n v="1"/>
    <n v="1455567"/>
    <n v="-1323582"/>
    <n v="131985"/>
    <n v="307682.78920495987"/>
    <n v="356290.37136294029"/>
    <n v="764134.15891875839"/>
    <n v="1428107.3194866586"/>
    <n v="25708.789204959874"/>
    <n v="29753.371362940292"/>
    <n v="63955.158918758389"/>
    <n v="3.3491267681973406E-2"/>
    <n v="3.3918059396225123E-2"/>
    <n v="4.2679171425171608E-4"/>
    <n v="3610955"/>
    <n v="0.91628185394219253"/>
    <n v="127568.13131124596"/>
    <n v="0.36935094159220355"/>
    <n v="0.33585967391023014"/>
    <n v="130.30452636490901"/>
    <n v="0.38666031562287539"/>
    <n v="4.0777236636994382E-2"/>
    <n v="-1681.934077276881"/>
    <n v="133666.93407727688"/>
    <n v="1.6842392235072972"/>
    <n v="1.0237969797841231"/>
    <n v="0.85146389891784591"/>
    <n v="114.57438596491228"/>
    <n v="0.20306657130863781"/>
    <n v="2247.8197823782439"/>
    <n v="5887.1830985915494"/>
    <n v="112.52015364432752"/>
    <n v="8.1682687820811939"/>
    <n v="5.9995956737086829"/>
  </r>
  <r>
    <x v="2"/>
    <s v="ANC"/>
    <s v="Alaska"/>
    <s v="SEA"/>
    <s v="Washington"/>
    <s v="ANCSEA"/>
    <s v="737-800"/>
    <n v="158.78301886792454"/>
    <x v="244"/>
    <n v="1448"/>
    <n v="114.05660377358491"/>
    <n v="106"/>
    <n v="12090"/>
    <n v="19.537735849056602"/>
    <n v="2071"/>
    <n v="3945"/>
    <n v="6074"/>
    <n v="24371288"/>
    <n v="0.71831739052938026"/>
    <n v="16831"/>
    <n v="361.95801646775834"/>
    <n v="0.93456678700361007"/>
    <n v="2216"/>
    <n v="0.93483412322274884"/>
    <n v="4220"/>
    <n v="0.5842631781454406"/>
    <n v="10396"/>
    <n v="71048"/>
    <n v="5.9999437000337803"/>
    <n v="0.21842276614985998"/>
    <n v="807424"/>
    <n v="0.27204458353881433"/>
    <n v="1005643"/>
    <n v="0.36956634062929533"/>
    <n v="1366143"/>
    <n v="1.1503780083974213E-2"/>
    <n v="42525"/>
    <n v="1.3145013094426219E-2"/>
    <n v="48592"/>
    <n v="0.11531751650362995"/>
    <n v="426284"/>
    <n v="1"/>
    <n v="1505040"/>
    <n v="14198.490566037735"/>
    <n v="4158.0512974605235"/>
    <n v="0.37060338784054281"/>
    <n v="618918"/>
    <n v="5838.8490566037735"/>
    <n v="0.1524033298752811"/>
    <n v="813614"/>
    <n v="7675.6037735849059"/>
    <n v="0.20034557539633194"/>
    <n v="1123481"/>
    <n v="0.27664770688784412"/>
    <n v="1"/>
    <n v="3696611"/>
    <n v="-4061053"/>
    <n v="-364442"/>
    <n v="863955.37614678906"/>
    <n v="1075744.8567807351"/>
    <n v="2338232.2403687849"/>
    <n v="4277932.4732963089"/>
    <n v="56531.376146789058"/>
    <n v="70101.856780735077"/>
    <n v="972089.24036878487"/>
    <n v="-1.4953743930152563E-2"/>
    <n v="-1.4528435823668738E-2"/>
    <n v="4.2530810648382447E-4"/>
    <n v="17506320"/>
    <n v="0.71831739052938026"/>
    <n v="1282433.4414392067"/>
    <n v="0.15167893465458207"/>
    <n v="0.16663267858473463"/>
    <n v="270.49851116625308"/>
    <n v="0.18680836406509191"/>
    <n v="0.11531751650362995"/>
    <n v="-10365.30635185197"/>
    <n v="-354076.69364814804"/>
    <n v="1.9290718556798792"/>
    <n v="1.2616761417569369"/>
    <n v="0.69573907749125763"/>
    <n v="238.30402843601897"/>
    <n v="0.30392188953611837"/>
    <n v="2247.8131799367766"/>
    <n v="5838.8490566037735"/>
    <n v="33.401663866938904"/>
    <n v="7.5365591397849458"/>
    <n v="5.9999437000337803"/>
  </r>
  <r>
    <x v="4"/>
    <s v="SFO"/>
    <s v="California"/>
    <s v="SEA"/>
    <s v="Washington"/>
    <s v="SFOSEA"/>
    <s v="E175"/>
    <n v="74.91836734693878"/>
    <x v="227"/>
    <n v="679"/>
    <n v="66.857142857142861"/>
    <n v="49"/>
    <n v="3276"/>
    <n v="10"/>
    <n v="490"/>
    <n v="759"/>
    <n v="2028"/>
    <n v="2492609"/>
    <n v="0.89239989103786432"/>
    <n v="3671"/>
    <n v="105.36736562315419"/>
    <n v="1"/>
    <n v="490"/>
    <n v="0.86054421768707479"/>
    <n v="882"/>
    <n v="0.88212266202696821"/>
    <n v="2299"/>
    <n v="0"/>
    <e v="#DIV/0!"/>
    <n v="0.21904979722527393"/>
    <n v="107270"/>
    <n v="0.22252126786275847"/>
    <n v="108970"/>
    <n v="0.52116576068089837"/>
    <n v="255218"/>
    <n v="2.4841435473529017E-2"/>
    <n v="12165"/>
    <n v="1.2421738757540239E-2"/>
    <n v="6083"/>
    <n v="0"/>
    <n v="0"/>
    <n v="1"/>
    <n v="169178"/>
    <n v="3452.612244897959"/>
    <n v="1605.6014971947216"/>
    <n v="0.28627850466024546"/>
    <n v="132890"/>
    <n v="2712.0408163265306"/>
    <n v="0.2248729177806808"/>
    <n v="193175"/>
    <n v="3942.3469387755104"/>
    <n v="0.32688558877479879"/>
    <n v="95713"/>
    <n v="0.16196298878427498"/>
    <n v="1"/>
    <n v="489706"/>
    <n v="489706"/>
    <n v="-101250"/>
    <n v="107270"/>
    <n v="126629.16996047432"/>
    <n v="289322.57495069032"/>
    <n v="523221.74491116463"/>
    <n v="0"/>
    <n v="17659.169960474319"/>
    <n v="34104.574950690323"/>
    <n v="-4.0620089231804907E-2"/>
    <n v="-4.0196275084712157E-2"/>
    <n v="4.2381414709274923E-4"/>
    <n v="2224404"/>
    <n v="0.89239989103786432"/>
    <n v="59045.747863247874"/>
    <n v="0.19646322387506424"/>
    <n v="0.23708331310686914"/>
    <n v="149.48290598290598"/>
    <n v="0.22015155520310159"/>
    <n v="0"/>
    <n v="-1056.4029573707069"/>
    <n v="-100193.59704262929"/>
    <n v="1.7046042840096303"/>
    <n v="0.96201034165361232"/>
    <n v="0.86439790321739673"/>
    <n v="123.54875283446712"/>
    <n v="0.1954499230150335"/>
    <n v="1833.3475346711177"/>
    <n v="2712.0408163265306"/>
    <n v="31.091220518092825"/>
    <n v="5.57020757020757"/>
    <e v="#DIV/0!"/>
  </r>
  <r>
    <x v="5"/>
    <s v="SFO"/>
    <s v="California"/>
    <s v="LAX"/>
    <s v="California"/>
    <s v="SFOLAX"/>
    <s v="A320"/>
    <n v="154.125"/>
    <x v="213"/>
    <n v="337"/>
    <n v="133.39772727272728"/>
    <n v="88"/>
    <n v="11739"/>
    <n v="19.886363636363637"/>
    <n v="1750"/>
    <n v="3238"/>
    <n v="6751"/>
    <n v="4570731"/>
    <n v="0.86551647865516479"/>
    <n v="13563"/>
    <n v="123.21119598244431"/>
    <n v="1"/>
    <n v="1750"/>
    <n v="1"/>
    <n v="3238"/>
    <n v="0.78719682835820892"/>
    <n v="8576"/>
    <n v="7209"/>
    <n v="5"/>
    <n v="0.24989821174284077"/>
    <n v="365193"/>
    <n v="0.239369713425854"/>
    <n v="349807"/>
    <n v="0.43063515188176549"/>
    <n v="629316"/>
    <n v="2.771377757948551E-2"/>
    <n v="40500"/>
    <n v="2.77178833243121E-2"/>
    <n v="40506"/>
    <n v="2.4665262045742105E-2"/>
    <n v="36045"/>
    <n v="1"/>
    <n v="445369"/>
    <n v="5061.011363636364"/>
    <n v="3614.6796275190623"/>
    <n v="0.27593259192713981"/>
    <n v="449949"/>
    <n v="5113.056818181818"/>
    <n v="0.27877017440599733"/>
    <n v="422495"/>
    <n v="4801.079545454545"/>
    <n v="0.26176078807967534"/>
    <n v="296237"/>
    <n v="0.18353644558718751"/>
    <n v="1"/>
    <n v="1461367"/>
    <n v="1461367"/>
    <n v="-152683"/>
    <n v="365193"/>
    <n v="349807"/>
    <n v="799439.19656347216"/>
    <n v="1514439.196563472"/>
    <n v="0"/>
    <n v="0"/>
    <n v="170123.19656347216"/>
    <n v="-3.3404503568466401E-2"/>
    <n v="-3.2981547559292654E-2"/>
    <n v="4.229560091737472E-4"/>
    <n v="3956043"/>
    <n v="0.86551647865516479"/>
    <n v="221465.82570917462"/>
    <n v="0.31972281895390475"/>
    <n v="0.35312732252237117"/>
    <n v="121.41766760371412"/>
    <n v="0.36028981484781636"/>
    <n v="2.4665262045742105E-2"/>
    <n v="-1933.218142766729"/>
    <n v="-150749.78185723326"/>
    <n v="2.1055754544105914"/>
    <n v="1.0900290315465824"/>
    <n v="0.74040682726604845"/>
    <n v="108.03180975911056"/>
    <n v="0.20271225503244564"/>
    <n v="3429.0309142052238"/>
    <n v="5113.056818181818"/>
    <n v="95.275432613060801"/>
    <n v="6.9005877843087147"/>
    <n v="5"/>
  </r>
  <r>
    <x v="4"/>
    <s v="GEG"/>
    <s v="Washington"/>
    <s v="SEA"/>
    <s v="Washington"/>
    <s v="GEGSEA"/>
    <s v="E175"/>
    <n v="73.394904458598731"/>
    <x v="239"/>
    <n v="223"/>
    <n v="59.713375796178347"/>
    <n v="157"/>
    <n v="9375"/>
    <n v="7.8407643312101909"/>
    <n v="1231"/>
    <n v="2531"/>
    <n v="5613"/>
    <n v="2569629"/>
    <n v="0.81359021088258265"/>
    <n v="11523"/>
    <n v="192.61170119765711"/>
    <n v="0.78658146964856235"/>
    <n v="1565"/>
    <n v="0.89847355342563007"/>
    <n v="2817"/>
    <n v="0.78602436633524719"/>
    <n v="7141"/>
    <n v="1932"/>
    <n v="5"/>
    <n v="0.18483964870243672"/>
    <n v="149346"/>
    <n v="0.25506821984811429"/>
    <n v="206089"/>
    <n v="0.48561714704397158"/>
    <n v="392367"/>
    <n v="4.1678218164895989E-2"/>
    <n v="33675"/>
    <n v="2.0840965573234848E-2"/>
    <n v="16839"/>
    <n v="1.1955800667346556E-2"/>
    <n v="9660"/>
    <n v="0.99999999999999989"/>
    <n v="309258"/>
    <n v="1969.7961783439491"/>
    <n v="1605.6033879408037"/>
    <n v="0.24509660955158585"/>
    <n v="424433"/>
    <n v="2703.3949044585988"/>
    <n v="0.33637638891090366"/>
    <n v="353124"/>
    <n v="2249.1974522292994"/>
    <n v="0.2798617825611438"/>
    <n v="174965"/>
    <n v="0.13866521897636672"/>
    <n v="1"/>
    <n v="807976"/>
    <n v="807976"/>
    <n v="-453804"/>
    <n v="189867.17303005685"/>
    <n v="229376.81272224418"/>
    <n v="499179.18172100477"/>
    <n v="918423.16747330583"/>
    <n v="40521.173030056845"/>
    <n v="23287.812722244184"/>
    <n v="106812.18172100477"/>
    <n v="-0.17660292594767571"/>
    <n v="-0.17618000145994134"/>
    <n v="4.2292448773437186E-4"/>
    <n v="2090625"/>
    <n v="0.81359021088258265"/>
    <n v="182910.16191999998"/>
    <n v="0.31443293954107771"/>
    <n v="0.49103586548875344"/>
    <n v="85.153706666666665"/>
    <n v="0.38185518684603886"/>
    <n v="1.1955800667346556E-2"/>
    <n v="-1086.7590284923936"/>
    <n v="-452717.24097150762"/>
    <n v="1.4704768538575324"/>
    <n v="1.127319201848374"/>
    <n v="0.84666650778687746"/>
    <n v="73.159034433794815"/>
    <n v="0.21654727368139648"/>
    <n v="1833.3465610047544"/>
    <n v="2703.3949044585988"/>
    <n v="48.673055383999873"/>
    <n v="5.3881600000000001"/>
    <n v="5"/>
  </r>
  <r>
    <x v="0"/>
    <s v="GEG"/>
    <s v="Washington"/>
    <s v="SEA"/>
    <s v="Washington"/>
    <s v="GEGSEA"/>
    <s v="E175"/>
    <n v="73.088372093023253"/>
    <x v="239"/>
    <n v="223"/>
    <n v="56.906976744186046"/>
    <n v="215"/>
    <n v="12235"/>
    <n v="9.6465116279069765"/>
    <n v="2074"/>
    <n v="2903"/>
    <n v="7259"/>
    <n v="3504222"/>
    <n v="0.77860506554664632"/>
    <n v="15714"/>
    <n v="264.91801075268813"/>
    <n v="0.96330701346957737"/>
    <n v="2153"/>
    <n v="0.74916129032258061"/>
    <n v="3875"/>
    <n v="0.74935480540931143"/>
    <n v="9687"/>
    <n v="6879"/>
    <n v="5.9995638901003057"/>
    <n v="0.26716297094197955"/>
    <n v="377244"/>
    <n v="0.21427483840720887"/>
    <n v="302564"/>
    <n v="0.42765309974172067"/>
    <n v="603862"/>
    <n v="3.597851897648574E-2"/>
    <n v="50803"/>
    <n v="2.5702584280723521E-2"/>
    <n v="36293"/>
    <n v="2.9227987651881643E-2"/>
    <n v="41271"/>
    <n v="1"/>
    <n v="661292"/>
    <n v="3075.7767441860465"/>
    <n v="2496.2138214805759"/>
    <n v="0.31158773612020751"/>
    <n v="703423"/>
    <n v="3271.7348837209302"/>
    <n v="0.33143903163033084"/>
    <n v="366663"/>
    <n v="1705.4093023255814"/>
    <n v="0.17276436746406074"/>
    <n v="390952"/>
    <n v="0.18420886478540094"/>
    <n v="1"/>
    <n v="1412037"/>
    <n v="-2122330"/>
    <n v="-710293"/>
    <n v="391613.4676952748"/>
    <n v="403870.30657940067"/>
    <n v="805842.56702025072"/>
    <n v="1601326.3412949261"/>
    <n v="14369.467695274798"/>
    <n v="101306.30657940067"/>
    <n v="201980.56702025072"/>
    <n v="-0.20269634743460888"/>
    <n v="-0.2022747213632983"/>
    <n v="4.2162607131057683E-4"/>
    <n v="2728405"/>
    <n v="0.77860506554664632"/>
    <n v="389774.81928892527"/>
    <n v="0.40295306632970174"/>
    <n v="0.60564941376431058"/>
    <n v="112.03645279934614"/>
    <n v="0.50240561793428762"/>
    <n v="2.9227987651881643E-2"/>
    <n v="-1477.4713548601219"/>
    <n v="-708815.52864513989"/>
    <n v="2.145059311281249"/>
    <n v="0.95588696622612024"/>
    <n v="0.76314909762416172"/>
    <n v="78.081032258064511"/>
    <n v="0.27687093185235229"/>
    <n v="1384.062181949173"/>
    <n v="3271.7348837209302"/>
    <n v="46.184100375953207"/>
    <n v="7.1185941969758888"/>
    <n v="5.9995638901003057"/>
  </r>
  <r>
    <x v="1"/>
    <s v="SFO"/>
    <s v="California"/>
    <s v="LAX"/>
    <s v="California"/>
    <s v="SFOLAX"/>
    <s v="737-800"/>
    <n v="164.75"/>
    <x v="141"/>
    <n v="337"/>
    <n v="147.36458333333334"/>
    <n v="96"/>
    <n v="14147"/>
    <n v="19.40625"/>
    <n v="1863"/>
    <n v="3042"/>
    <n v="9242"/>
    <n v="5329992"/>
    <n v="0.89447395042994438"/>
    <n v="15816"/>
    <n v="134.82825160364618"/>
    <n v="0.92640477374440577"/>
    <n v="2011"/>
    <n v="0.79425587467362924"/>
    <n v="3830"/>
    <n v="0.92651629072681707"/>
    <n v="9975"/>
    <n v="11955"/>
    <n v="5.999665411961522"/>
    <n v="0.19305235756326014"/>
    <n v="385341"/>
    <n v="0.20299302019394361"/>
    <n v="405183"/>
    <n v="0.50319632232556"/>
    <n v="1004402"/>
    <n v="3.2413113137786539E-2"/>
    <n v="64698"/>
    <n v="3.2411109173946066E-2"/>
    <n v="64694"/>
    <n v="3.5934077605503684E-2"/>
    <n v="71726"/>
    <n v="1"/>
    <n v="560623"/>
    <n v="5839.822916666667"/>
    <n v="4158.0528808462204"/>
    <n v="0.30404131668459961"/>
    <n v="561719"/>
    <n v="5851.239583333333"/>
    <n v="0.30463570771580301"/>
    <n v="303069"/>
    <n v="3156.96875"/>
    <n v="0.16436267831730936"/>
    <n v="418493"/>
    <n v="0.226960297282288"/>
    <n v="1"/>
    <n v="1996044"/>
    <n v="-1843904"/>
    <n v="152140"/>
    <n v="415953.16747181962"/>
    <n v="510141.64694280078"/>
    <n v="1084062.9679723002"/>
    <n v="2010157.7823869206"/>
    <n v="30612.167471819615"/>
    <n v="104958.64694280078"/>
    <n v="79660.967972300248"/>
    <n v="2.8544132899261387E-2"/>
    <n v="2.8964771004008464E-2"/>
    <n v="4.2063810474707655E-4"/>
    <n v="4767539"/>
    <n v="0.89447395042994438"/>
    <n v="227022.4600268607"/>
    <n v="0.37449286978291901"/>
    <n v="0.34594873688365763"/>
    <n v="136.02304375485969"/>
    <n v="0.40362920995507323"/>
    <n v="3.5934077605503684E-2"/>
    <n v="-2241.9977331970899"/>
    <n v="154381.99773319709"/>
    <n v="1.6884307667539187"/>
    <n v="0.9321859426954594"/>
    <n v="0.88724747544203098"/>
    <n v="105.79190600522193"/>
    <n v="0.20966120987312906"/>
    <n v="2247.8152493657649"/>
    <n v="5851.239583333333"/>
    <n v="104.92608063766824"/>
    <n v="9.1462500883579558"/>
    <n v="5.999665411961522"/>
  </r>
  <r>
    <x v="4"/>
    <s v="SEA"/>
    <s v="Washington"/>
    <s v="HNL"/>
    <s v="Hawaii"/>
    <s v="SEAHNL"/>
    <s v="737-Max 9"/>
    <n v="178"/>
    <x v="234"/>
    <n v="2677"/>
    <n v="166.45"/>
    <n v="20"/>
    <n v="3329"/>
    <n v="21.5"/>
    <n v="430"/>
    <n v="804"/>
    <n v="2095"/>
    <n v="9530120"/>
    <n v="0.93511235955056182"/>
    <n v="3560"/>
    <n v="122.47820088300222"/>
    <n v="0.93478260869565222"/>
    <n v="460"/>
    <n v="0.93488372093023253"/>
    <n v="860"/>
    <n v="0.9352678571428571"/>
    <n v="2240"/>
    <n v="19111"/>
    <n v="4.9998953482287689"/>
    <n v="0.20177211549249924"/>
    <n v="255364"/>
    <n v="0.22676172521305998"/>
    <n v="286991"/>
    <n v="0.48106835776695117"/>
    <n v="608843"/>
    <n v="9.9320009544834643E-3"/>
    <n v="12570"/>
    <n v="4.9660004772417322E-3"/>
    <n v="6285"/>
    <n v="7.5499800095764402E-2"/>
    <n v="95553"/>
    <n v="1"/>
    <n v="415772"/>
    <n v="20788.599999999999"/>
    <n v="3394.6612295290643"/>
    <n v="0.35363903594126372"/>
    <n v="104791"/>
    <n v="5239.55"/>
    <n v="8.9131033872701784E-2"/>
    <n v="360950"/>
    <n v="18047.5"/>
    <n v="0.30700963514377866"/>
    <n v="294183"/>
    <n v="0.25022029504225585"/>
    <n v="1"/>
    <n v="1265606"/>
    <n v="1265606"/>
    <n v="89910"/>
    <n v="273180.09302325582"/>
    <n v="306980.42288557213"/>
    <n v="650982.49164677807"/>
    <n v="1231143.0075556061"/>
    <n v="17816.093023255817"/>
    <n v="19989.42288557213"/>
    <n v="42139.491646778071"/>
    <n v="9.4342988335928621E-3"/>
    <n v="9.8537322067067685E-3"/>
    <n v="4.194333731139064E-4"/>
    <n v="8911733"/>
    <n v="0.93511235955056182"/>
    <n v="81190.220186242135"/>
    <n v="0.13280063629838867"/>
    <n v="0.12336633746479582"/>
    <n v="351.47281465905678"/>
    <n v="0.13129354301795174"/>
    <n v="7.5499800095764402E-2"/>
    <n v="-3997.2503777803008"/>
    <n v="93907.250377780307"/>
    <n v="1.7167292718957348"/>
    <n v="1.0319764765174657"/>
    <n v="0.84053784157274181"/>
    <n v="333.71046511627907"/>
    <n v="0.23244437842424895"/>
    <n v="2947.0550465123088"/>
    <n v="5239.55"/>
    <n v="27.180347000524936"/>
    <n v="5.6638630219285071"/>
    <n v="4.9998953482287689"/>
  </r>
  <r>
    <x v="3"/>
    <s v="LAX"/>
    <s v="California"/>
    <s v="HNL"/>
    <s v="Hawaii"/>
    <s v="LAXHNL"/>
    <s v="777-200"/>
    <n v="363.46666666666664"/>
    <x v="233"/>
    <n v="2556"/>
    <n v="319.76666666666665"/>
    <n v="30"/>
    <n v="9593"/>
    <n v="47"/>
    <n v="1410"/>
    <n v="2475"/>
    <n v="5708"/>
    <n v="27870624"/>
    <n v="0.8797688921496698"/>
    <n v="10904"/>
    <n v="171.95005875440657"/>
    <n v="1"/>
    <n v="1410"/>
    <n v="0.9375"/>
    <n v="2640"/>
    <n v="0.83279836591771228"/>
    <n v="6854"/>
    <n v="347710"/>
    <n v="5"/>
    <n v="0.15894913558073781"/>
    <n v="767477"/>
    <n v="0.16480174565553624"/>
    <n v="795736"/>
    <n v="0.30672821306408443"/>
    <n v="1481020"/>
    <n v="7.0923469341261907E-3"/>
    <n v="34245"/>
    <n v="2.3643227507660854E-3"/>
    <n v="11416"/>
    <n v="0.36006423601474924"/>
    <n v="1738550"/>
    <n v="1"/>
    <n v="719601"/>
    <n v="23986.7"/>
    <n v="4184.9418674976678"/>
    <n v="0.26423288299486042"/>
    <n v="229324"/>
    <n v="7644.1333333333332"/>
    <n v="8.4206305521967548E-2"/>
    <n v="1161873"/>
    <n v="38729.1"/>
    <n v="0.42663233161694802"/>
    <n v="612561"/>
    <n v="0.22492847986622402"/>
    <n v="1"/>
    <n v="4828444"/>
    <n v="4828444"/>
    <n v="2105085"/>
    <n v="767477"/>
    <n v="848785.06666666665"/>
    <n v="1778365.641205326"/>
    <n v="3394627.7078719926"/>
    <n v="0"/>
    <n v="53049.066666666651"/>
    <n v="297345.64120532596"/>
    <n v="7.5530601682976317E-2"/>
    <n v="7.5949674596296549E-2"/>
    <n v="4.1907291332023144E-4"/>
    <n v="24519708"/>
    <n v="0.8797688921496698"/>
    <n v="422271.55571771087"/>
    <n v="0.17324491909474291"/>
    <n v="9.7714317411766602E-2"/>
    <n v="322.09882205775045"/>
    <n v="0.12601675354372083"/>
    <n v="0.36006423601474924"/>
    <n v="-11679.823595733087"/>
    <n v="2116764.8235957329"/>
    <n v="1.9496390278492697"/>
    <n v="1.0796252494868863"/>
    <n v="0.77397115729313526"/>
    <n v="301.41515151515154"/>
    <n v="0.12686509359951156"/>
    <n v="6757.0375283179401"/>
    <n v="7644.1333333333332"/>
    <n v="55.789454621248623"/>
    <n v="4.7598248723027208"/>
    <n v="5"/>
  </r>
  <r>
    <x v="0"/>
    <s v="SEA"/>
    <s v="Washington"/>
    <s v="ANC"/>
    <s v="Alaska"/>
    <s v="SEAANC"/>
    <s v="737-800"/>
    <n v="159.56730769230768"/>
    <x v="240"/>
    <n v="1448"/>
    <n v="119.70192307692308"/>
    <n v="104"/>
    <n v="12449"/>
    <n v="17.673076923076923"/>
    <n v="1838"/>
    <n v="3063"/>
    <n v="7548"/>
    <n v="24029560"/>
    <n v="0.75016571256402531"/>
    <n v="16595"/>
    <n v="382.31547519703292"/>
    <n v="0.84157509157509158"/>
    <n v="2184"/>
    <n v="0.73629807692307692"/>
    <n v="4160"/>
    <n v="0.73631840796019898"/>
    <n v="10251"/>
    <n v="52048"/>
    <n v="5.9999807869658772"/>
    <n v="0.19071120727235891"/>
    <n v="689023"/>
    <n v="0.23518473874128715"/>
    <n v="849702"/>
    <n v="0.46468763571112837"/>
    <n v="1678876"/>
    <n v="1.4623380081391387E-2"/>
    <n v="52833"/>
    <n v="8.3566916778787647E-3"/>
    <n v="30192"/>
    <n v="8.6436346515955415E-2"/>
    <n v="312287"/>
    <n v="1"/>
    <n v="1589688"/>
    <n v="15285.461538461539"/>
    <n v="4158.0529775330879"/>
    <n v="0.37441001185157829"/>
    <n v="610118"/>
    <n v="5866.5192307692305"/>
    <n v="0.14369756053443269"/>
    <n v="859374"/>
    <n v="8263.211538461539"/>
    <n v="0.20240338325818541"/>
    <n v="1186668"/>
    <n v="0.27948904435580357"/>
    <n v="1"/>
    <n v="3612913"/>
    <n v="-4245848"/>
    <n v="-632935"/>
    <n v="818730.26768226328"/>
    <n v="1154019.040156709"/>
    <n v="2280095.1081081084"/>
    <n v="4252844.4159470806"/>
    <n v="129707.26768226328"/>
    <n v="304317.04015670903"/>
    <n v="601219.1081081084"/>
    <n v="-2.6339849751722461E-2"/>
    <n v="-2.5925598986628315E-2"/>
    <n v="4.1425076509414571E-4"/>
    <n v="18026152"/>
    <n v="0.75016571256402531"/>
    <n v="1099236.5166680058"/>
    <n v="0.15035285706438237"/>
    <n v="0.17669270681610483"/>
    <n v="265.13181781669209"/>
    <n v="0.18310208412754977"/>
    <n v="8.6436346515955415E-2"/>
    <n v="-9954.2636148757756"/>
    <n v="-622980.73638512427"/>
    <n v="1.6271446164849277"/>
    <n v="1.0534607964192051"/>
    <n v="0.84469020041879073"/>
    <n v="204.25528846153847"/>
    <n v="0.32845186142041061"/>
    <n v="2247.8137971190067"/>
    <n v="5866.5192307692305"/>
    <n v="32.562113771576186"/>
    <n v="6.6692103783436423"/>
    <n v="5.9999807869658772"/>
  </r>
  <r>
    <x v="0"/>
    <s v="SFO"/>
    <s v="California"/>
    <s v="LAX"/>
    <s v="California"/>
    <s v="SFOLAX"/>
    <s v="737-800"/>
    <n v="164.70422535211267"/>
    <x v="141"/>
    <n v="337"/>
    <n v="150.91549295774647"/>
    <n v="71"/>
    <n v="10715"/>
    <n v="19.309859154929576"/>
    <n v="1371"/>
    <n v="2612"/>
    <n v="6733"/>
    <n v="3940878"/>
    <n v="0.91628185394219253"/>
    <n v="11694"/>
    <n v="100.32911672856179"/>
    <n v="0.91644385026737973"/>
    <n v="1496"/>
    <n v="0.91649122807017547"/>
    <n v="2850"/>
    <n v="0.91630375612411541"/>
    <n v="7348"/>
    <n v="9893"/>
    <n v="5.9995956737086829"/>
    <n v="0.17033499402138128"/>
    <n v="240319"/>
    <n v="0.22928268624620002"/>
    <n v="323486"/>
    <n v="0.4962778048298167"/>
    <n v="700179"/>
    <n v="3.3403715886965474E-2"/>
    <n v="47128"/>
    <n v="2.8631452708665135E-2"/>
    <n v="40395"/>
    <n v="4.2069346306971414E-2"/>
    <n v="59354"/>
    <n v="1"/>
    <n v="417174"/>
    <n v="5875.6901408450703"/>
    <n v="4158.0551449351942"/>
    <n v="0.30404118659249307"/>
    <n v="417990"/>
    <n v="5887.1830985915494"/>
    <n v="0.30463589673324842"/>
    <n v="225521"/>
    <n v="3176.3521126760565"/>
    <n v="0.16436228633981417"/>
    <n v="311412"/>
    <n v="0.22696063033444427"/>
    <n v="1"/>
    <n v="1410861"/>
    <n v="-1372097"/>
    <n v="38764"/>
    <n v="262229.92268417211"/>
    <n v="352961.37059724348"/>
    <n v="764134.15891875839"/>
    <n v="1379325.4522001739"/>
    <n v="21910.92268417211"/>
    <n v="29475.370597243484"/>
    <n v="63955.158918758389"/>
    <n v="9.8363867138236711E-3"/>
    <n v="1.0248611475863272E-2"/>
    <n v="4.1222476203960079E-4"/>
    <n v="3610955"/>
    <n v="0.91628185394219253"/>
    <n v="123483.46738217468"/>
    <n v="0.35800676904994266"/>
    <n v="0.34817038233611902"/>
    <n v="126.13224451703219"/>
    <n v="0.37427965732057028"/>
    <n v="4.2069346306971414E-2"/>
    <n v="-1624.5274957770982"/>
    <n v="40388.527495777096"/>
    <n v="1.4862026372786954"/>
    <n v="1.0501035889195132"/>
    <n v="0.88157942653925681"/>
    <n v="113.5038596491228"/>
    <n v="0.2207247914571315"/>
    <n v="2247.8120744363982"/>
    <n v="5887.1830985915494"/>
    <n v="106.79850824351615"/>
    <n v="8.1682687820811939"/>
    <n v="5.9995956737086829"/>
  </r>
  <r>
    <x v="3"/>
    <s v="SEA"/>
    <s v="Washington"/>
    <s v="ANC"/>
    <s v="Alaska"/>
    <s v="SEAANC"/>
    <s v="737-Max 9"/>
    <n v="176.10638297872342"/>
    <x v="211"/>
    <n v="1448"/>
    <n v="152.21276595744681"/>
    <n v="47"/>
    <n v="7154"/>
    <n v="22.76595744680851"/>
    <n v="1070"/>
    <n v="2000"/>
    <n v="4085"/>
    <n v="11985096"/>
    <n v="0.86432282227860335"/>
    <n v="8277"/>
    <n v="170.93913073713492"/>
    <n v="1"/>
    <n v="1070"/>
    <n v="1"/>
    <n v="2000"/>
    <n v="0.78437019969278032"/>
    <n v="5208"/>
    <n v="55617"/>
    <n v="5"/>
    <n v="0.20626110288356075"/>
    <n v="418801"/>
    <n v="0.22875670851800176"/>
    <n v="464477"/>
    <n v="0.41394110934521122"/>
    <n v="840483"/>
    <n v="1.2071269246434641E-2"/>
    <n v="24510"/>
    <n v="2.0118782077391071E-3"/>
    <n v="4085"/>
    <n v="0.13695793179905252"/>
    <n v="278085"/>
    <n v="1"/>
    <n v="580280"/>
    <n v="12346.382978723404"/>
    <n v="3394.6586571353123"/>
    <n v="0.33382712072094878"/>
    <n v="243638"/>
    <n v="5183.7872340425529"/>
    <n v="0.14016159791516253"/>
    <n v="503766"/>
    <n v="10718.425531914894"/>
    <n v="0.28980966653530965"/>
    <n v="410581"/>
    <n v="0.23620161482857907"/>
    <n v="1"/>
    <n v="2030441"/>
    <n v="2030441"/>
    <n v="292176"/>
    <n v="418801"/>
    <n v="464477"/>
    <n v="1071538.6692778459"/>
    <n v="1954816.6692778459"/>
    <n v="0"/>
    <n v="0"/>
    <n v="231055.66927784588"/>
    <n v="2.437827782105375E-2"/>
    <n v="2.4788460440345363E-2"/>
    <n v="4.1018261929161304E-4"/>
    <n v="10358992"/>
    <n v="0.86432282227860335"/>
    <n v="275076.29130556341"/>
    <n v="0.16941382864183982"/>
    <n v="0.14503555082078609"/>
    <n v="244.94772155437516"/>
    <n v="0.16916279112871213"/>
    <n v="0.13695793179905252"/>
    <n v="-4916.078069741402"/>
    <n v="297092.07806974143"/>
    <n v="1.8796297220703997"/>
    <n v="1.1152765975097476"/>
    <n v="0.77500825698256093"/>
    <n v="232.23849999999999"/>
    <n v="0.20221272127582135"/>
    <n v="2947.0490333467078"/>
    <n v="5183.7872340425529"/>
    <n v="41.851154672134186"/>
    <n v="3.9970645792563602"/>
    <n v="5"/>
  </r>
  <r>
    <x v="2"/>
    <s v="HNL"/>
    <s v="Hawaii"/>
    <s v="SEA"/>
    <s v="Washington"/>
    <s v="HNLSEA"/>
    <s v="A321"/>
    <n v="193.96774193548387"/>
    <x v="242"/>
    <n v="2677"/>
    <n v="171.90322580645162"/>
    <n v="31"/>
    <n v="5329"/>
    <n v="25"/>
    <n v="775"/>
    <n v="1391"/>
    <n v="3163"/>
    <n v="16096801"/>
    <n v="0.88624646599035428"/>
    <n v="6013"/>
    <n v="179.64508511806702"/>
    <n v="1"/>
    <n v="775"/>
    <n v="0.95470144131777623"/>
    <n v="1457"/>
    <n v="0.83655117693731817"/>
    <n v="3781"/>
    <n v="17452"/>
    <n v="5.9998280999312401"/>
    <n v="0.20843464107199614"/>
    <n v="411831"/>
    <n v="0.24418167978184335"/>
    <n v="482461"/>
    <n v="0.47037748225047932"/>
    <n v="929385"/>
    <n v="1.1204416578771026E-2"/>
    <n v="22138"/>
    <n v="1.2806782776638452E-2"/>
    <n v="25304"/>
    <n v="5.2994997540271725E-2"/>
    <n v="104709"/>
    <n v="1"/>
    <n v="811818"/>
    <n v="26187.677419354837"/>
    <n v="4519.0103557047159"/>
    <n v="0.3961817476410433"/>
    <n v="215561"/>
    <n v="6953.5806451612907"/>
    <n v="0.10519763506506499"/>
    <n v="467624"/>
    <n v="15084.645161290322"/>
    <n v="0.22820890095919927"/>
    <n v="554102"/>
    <n v="0.27041171633469246"/>
    <n v="1"/>
    <n v="1975828"/>
    <n v="-2049105"/>
    <n v="-73277"/>
    <n v="411831"/>
    <n v="505352.75125808769"/>
    <n v="1110972.0787227317"/>
    <n v="2028155.8299808195"/>
    <n v="0"/>
    <n v="22891.751258087694"/>
    <n v="181587.07872273168"/>
    <n v="-4.552270976077793E-3"/>
    <n v="-4.142494444100797E-3"/>
    <n v="4.0977653197699603E-4"/>
    <n v="14265733"/>
    <n v="0.88624646599035428"/>
    <n v="240166.14674422937"/>
    <n v="0.12274662524560004"/>
    <n v="0.12729889622167784"/>
    <n v="351.12009757928314"/>
    <n v="0.13116178467660933"/>
    <n v="5.2994997540271725E-2"/>
    <n v="-6596.0912897038506"/>
    <n v="-66680.908710296149"/>
    <n v="1.7521069603670443"/>
    <n v="1.0918071746296838"/>
    <n v="0.8104612674636581"/>
    <n v="331.13315030885383"/>
    <n v="0.28044040270711823"/>
    <n v="2603.0436607417696"/>
    <n v="6953.5806451612907"/>
    <n v="29.664045618045463"/>
    <n v="8.9026083693000562"/>
    <n v="5.9998280999312401"/>
  </r>
  <r>
    <x v="0"/>
    <s v="SEA"/>
    <s v="Washington"/>
    <s v="GEG"/>
    <s v="Washington"/>
    <s v="SEAGEG"/>
    <s v="E175"/>
    <n v="73.088372093023253"/>
    <x v="235"/>
    <n v="223"/>
    <n v="56.906976744186046"/>
    <n v="215"/>
    <n v="12235"/>
    <n v="10.013953488372094"/>
    <n v="2153"/>
    <n v="3875"/>
    <n v="6208"/>
    <n v="3504222"/>
    <n v="0.77860506554664632"/>
    <n v="15714"/>
    <n v="227.71194137749737"/>
    <n v="1"/>
    <n v="2153"/>
    <n v="1"/>
    <n v="3875"/>
    <n v="0.64085888303912464"/>
    <n v="9687"/>
    <n v="6879"/>
    <n v="5.9995638901003057"/>
    <n v="0.23623420481029916"/>
    <n v="312900"/>
    <n v="0.27010878551157275"/>
    <n v="357768"/>
    <n v="0.41563101863071739"/>
    <n v="550517"/>
    <n v="3.2806279647241705E-2"/>
    <n v="43453"/>
    <n v="1.4060804827059802E-2"/>
    <n v="18624"/>
    <n v="3.1158906573109164E-2"/>
    <n v="41271"/>
    <n v="1"/>
    <n v="568417"/>
    <n v="2643.8"/>
    <n v="2496.210767698331"/>
    <n v="0.29558051702163174"/>
    <n v="703423"/>
    <n v="3271.7348837209302"/>
    <n v="0.36578451035930887"/>
    <n v="315168"/>
    <n v="1465.8976744186045"/>
    <n v="0.16388939878412087"/>
    <n v="336045"/>
    <n v="0.17474557383493849"/>
    <n v="1"/>
    <n v="1324533"/>
    <n v="-1923053"/>
    <n v="-598520"/>
    <n v="312900"/>
    <n v="357768"/>
    <n v="859029.99017396907"/>
    <n v="1529697.990173969"/>
    <n v="0"/>
    <n v="0"/>
    <n v="308512.99017396907"/>
    <n v="-0.17079968107043447"/>
    <n v="-0.17039019099236749"/>
    <n v="4.094900780669819E-4"/>
    <n v="2728405"/>
    <n v="0.77860506554664632"/>
    <n v="364893.21601961576"/>
    <n v="0.3779820456580662"/>
    <n v="0.54878172672850067"/>
    <n v="104.88451164691459"/>
    <n v="0.47033413294580534"/>
    <n v="3.1158906573109164E-2"/>
    <n v="-1434.9441403440421"/>
    <n v="-597085.05585965596"/>
    <n v="1.8702275814229392"/>
    <n v="1.1881265766844393"/>
    <n v="0.73133163337918961"/>
    <n v="92.327225806451608"/>
    <n v="0.25370828812872159"/>
    <n v="1384.064437259877"/>
    <n v="3271.7348837209302"/>
    <n v="53.730164197744045"/>
    <n v="5.0737229260318761"/>
    <n v="5.9995638901003057"/>
  </r>
  <r>
    <x v="5"/>
    <s v="SFO"/>
    <s v="California"/>
    <s v="HNL"/>
    <s v="Hawaii"/>
    <s v="SFOHNL"/>
    <s v="777-200"/>
    <n v="356.96428571428572"/>
    <x v="218"/>
    <n v="2399"/>
    <n v="321.71428571428572"/>
    <n v="28"/>
    <n v="9008"/>
    <n v="46.178571428571431"/>
    <n v="1293"/>
    <n v="2420"/>
    <n v="5296"/>
    <n v="23978005"/>
    <n v="0.90125062531265632"/>
    <n v="9995"/>
    <n v="148.91988255033556"/>
    <n v="1"/>
    <n v="1293"/>
    <n v="1"/>
    <n v="2420"/>
    <n v="0.84290943816648101"/>
    <n v="6283"/>
    <n v="226233"/>
    <n v="4.9999911595567399"/>
    <n v="0.16530742260548181"/>
    <n v="674124"/>
    <n v="0.1857068731207096"/>
    <n v="757313"/>
    <n v="0.36121635055598306"/>
    <n v="1473041"/>
    <n v="7.7905797986366852E-3"/>
    <n v="31770"/>
    <n v="2.5971051510028684E-3"/>
    <n v="10591"/>
    <n v="0.27738166876818598"/>
    <n v="1131163"/>
    <n v="1"/>
    <n v="623221"/>
    <n v="22257.892857142859"/>
    <n v="4184.9415224279983"/>
    <n v="0.26293903791687745"/>
    <n v="210214"/>
    <n v="7507.6428571428569"/>
    <n v="8.8689994266333255E-2"/>
    <n v="1006257"/>
    <n v="35937.75"/>
    <n v="0.42454321577277299"/>
    <n v="530519"/>
    <n v="0.22382775204401634"/>
    <n v="1"/>
    <n v="4078002"/>
    <n v="4078002"/>
    <n v="1707791"/>
    <n v="674124"/>
    <n v="757313"/>
    <n v="1747567.3344033232"/>
    <n v="3179004.334403323"/>
    <n v="0"/>
    <n v="0"/>
    <n v="274526.33440332324"/>
    <n v="7.1223231457329325E-2"/>
    <n v="7.1632127524494882E-2"/>
    <n v="4.0889606716555671E-4"/>
    <n v="21610192"/>
    <n v="0.90125062531265632"/>
    <n v="322883.00321936049"/>
    <n v="0.17007261446479804"/>
    <n v="9.8849383007468719E-2"/>
    <n v="327.13576820603907"/>
    <n v="0.13636338816425139"/>
    <n v="0.27738166876818598"/>
    <n v="-9804.5119429758306"/>
    <n v="1717595.5119429759"/>
    <n v="1.794318026970336"/>
    <n v="1.077006196968501"/>
    <n v="0.80687439033321395"/>
    <n v="312.9392561983471"/>
    <n v="0.1300928739122737"/>
    <n v="6757.0359495810162"/>
    <n v="7507.6428571428569"/>
    <n v="60.488900781635103"/>
    <n v="4.7025976909413858"/>
    <n v="4.9999911595567399"/>
  </r>
  <r>
    <x v="2"/>
    <s v="ANC"/>
    <s v="Alaska"/>
    <s v="SEA"/>
    <s v="Washington"/>
    <s v="ANCSEA"/>
    <s v="737-900"/>
    <n v="178.74257425742573"/>
    <x v="243"/>
    <n v="1448"/>
    <n v="137.32673267326732"/>
    <n v="101"/>
    <n v="13870"/>
    <n v="20.643564356435643"/>
    <n v="2085"/>
    <n v="4078"/>
    <n v="7707"/>
    <n v="26140744"/>
    <n v="0.7682933584445798"/>
    <n v="18053"/>
    <n v="347.37676935886759"/>
    <n v="0.89523400601116354"/>
    <n v="2329"/>
    <n v="0.93661001378043174"/>
    <n v="4354"/>
    <n v="0.67777680063318968"/>
    <n v="11371"/>
    <n v="94372"/>
    <n v="5.9999894036366719"/>
    <n v="0.21730181201497603"/>
    <n v="1001247"/>
    <n v="0.23224983413392516"/>
    <n v="1070122"/>
    <n v="0.4054860706136969"/>
    <n v="1868331"/>
    <n v="1.1709482938419792E-2"/>
    <n v="53953"/>
    <n v="1.0363021534050129E-2"/>
    <n v="47749"/>
    <n v="0.12288977876493201"/>
    <n v="566231"/>
    <n v="1"/>
    <n v="1444411"/>
    <n v="14301.09900990099"/>
    <n v="4158.0529482897273"/>
    <n v="0.37060363750190828"/>
    <n v="593985"/>
    <n v="5881.0396039603957"/>
    <n v="0.15240329907593544"/>
    <n v="780838"/>
    <n v="7731.0693069306926"/>
    <n v="0.2003456101481608"/>
    <n v="1078221"/>
    <n v="0.27664745327399548"/>
    <n v="1"/>
    <n v="4607633"/>
    <n v="-3897455"/>
    <n v="710178"/>
    <n v="1118419.310791367"/>
    <n v="1142548.1088769005"/>
    <n v="2756557.9085247177"/>
    <n v="5017525.3281929847"/>
    <n v="117172.31079136697"/>
    <n v="72426.108876900515"/>
    <n v="888226.90852471767"/>
    <n v="2.7167474651830874E-2"/>
    <n v="2.757570855301214E-2"/>
    <n v="4.0823390118126593E-4"/>
    <n v="20083760"/>
    <n v="0.7682933584445798"/>
    <n v="1218830.8987743333"/>
    <n v="0.17626250423476852"/>
    <n v="0.14909502958293766"/>
    <n v="291.37721701514062"/>
    <n v="0.20122735981708606"/>
    <n v="0.12288977876493201"/>
    <n v="-10671.537902900844"/>
    <n v="720849.53790290083"/>
    <n v="1.9700716661333844"/>
    <n v="1.1263027733808335"/>
    <n v="0.75294880083327764"/>
    <n v="245.77905374368396"/>
    <n v="0.23400756961329169"/>
    <n v="2247.8129480020953"/>
    <n v="5881.0396039603957"/>
    <n v="39.927828293178685"/>
    <n v="7.3325162220620044"/>
    <n v="5.9999894036366719"/>
  </r>
  <r>
    <x v="5"/>
    <s v="LAX"/>
    <s v="California"/>
    <s v="HNL"/>
    <s v="Hawaii"/>
    <s v="LAXHNL"/>
    <s v="777-200"/>
    <n v="353.5"/>
    <x v="233"/>
    <n v="2556"/>
    <n v="328.83333333333331"/>
    <n v="18"/>
    <n v="5919"/>
    <n v="45.722222222222221"/>
    <n v="823"/>
    <n v="1540"/>
    <n v="3556"/>
    <n v="16263828"/>
    <n v="0.93022159358793022"/>
    <n v="6363"/>
    <n v="100.30420094007049"/>
    <n v="1"/>
    <n v="823"/>
    <n v="1"/>
    <n v="1540"/>
    <n v="0.88877780554861285"/>
    <n v="4001"/>
    <n v="329227"/>
    <n v="4.9999939251640964"/>
    <n v="0.12376351185174068"/>
    <n v="433777"/>
    <n v="0.12763610571071357"/>
    <n v="447350"/>
    <n v="0.27183195116759862"/>
    <n v="952740"/>
    <n v="6.0857899515134014E-3"/>
    <n v="21330"/>
    <n v="1.0145836412368335E-3"/>
    <n v="3556"/>
    <n v="0.46966805767719694"/>
    <n v="1646133"/>
    <n v="1"/>
    <n v="419768"/>
    <n v="23320.444444444445"/>
    <n v="4184.9493447517916"/>
    <n v="0.26423336896160582"/>
    <n v="133772"/>
    <n v="7431.7777777777774"/>
    <n v="8.4206100114186722E-2"/>
    <n v="677759"/>
    <n v="37653.277777777781"/>
    <n v="0.42663219662777774"/>
    <n v="357327"/>
    <n v="0.22492833429642975"/>
    <n v="1"/>
    <n v="3504886"/>
    <n v="3504886"/>
    <n v="1916260"/>
    <n v="433777"/>
    <n v="447350"/>
    <n v="1071966.4623172104"/>
    <n v="1953093.4623172104"/>
    <n v="0"/>
    <n v="0"/>
    <n v="119226.46231721039"/>
    <n v="0.11782343000676102"/>
    <n v="0.11823069527979244"/>
    <n v="4.0726527303142079E-4"/>
    <n v="15128964"/>
    <n v="0.93022159358793022"/>
    <n v="139430.02736948803"/>
    <n v="0.21550191012841502"/>
    <n v="9.7678480121654018E-2"/>
    <n v="314.0315931745227"/>
    <n v="0.12286056070990715"/>
    <n v="0.46966805767719694"/>
    <n v="-6623.6923509561329"/>
    <n v="1922883.6923509561"/>
    <n v="1.8290645016114422"/>
    <n v="1.0080662069001463"/>
    <n v="0.82635789966197393"/>
    <n v="290.48701298701297"/>
    <n v="0.10195110482908716"/>
    <n v="6757.0350358999003"/>
    <n v="7431.7777777777774"/>
    <n v="59.010489536091015"/>
    <n v="4.2044264233823281"/>
    <n v="4.9999939251640964"/>
  </r>
  <r>
    <x v="4"/>
    <s v="OGG"/>
    <s v="Hawaii"/>
    <s v="SFO"/>
    <s v="California"/>
    <s v="OGGSFO"/>
    <s v="737-800"/>
    <n v="161.43478260869566"/>
    <x v="96"/>
    <n v="2338"/>
    <n v="144.91304347826087"/>
    <n v="23"/>
    <n v="3333"/>
    <n v="21"/>
    <n v="483"/>
    <n v="888"/>
    <n v="1962"/>
    <n v="8680994"/>
    <n v="0.89765688122811738"/>
    <n v="3713"/>
    <n v="111.27723356009072"/>
    <n v="1"/>
    <n v="483"/>
    <n v="0.9652173913043478"/>
    <n v="920"/>
    <n v="0.8493506493506493"/>
    <n v="2310"/>
    <n v="23"/>
    <n v="4.9130434782608692"/>
    <n v="0.21555794661427685"/>
    <n v="179502"/>
    <n v="0.26928471585095803"/>
    <n v="224242"/>
    <n v="0.49381433642516442"/>
    <n v="411215"/>
    <n v="1.4140203570896759E-2"/>
    <n v="11775"/>
    <n v="7.0670996190851315E-3"/>
    <n v="5885"/>
    <n v="1.3569791961879694E-4"/>
    <n v="113"/>
    <n v="1"/>
    <n v="409783"/>
    <n v="17816.652173913044"/>
    <n v="3682.5412250989639"/>
    <n v="0.35266896625322303"/>
    <n v="120509"/>
    <n v="5239.521739130435"/>
    <n v="0.10371290281492804"/>
    <n v="364378"/>
    <n v="15842.521739130434"/>
    <n v="0.31359234664546087"/>
    <n v="267278"/>
    <n v="0.23002578428638804"/>
    <n v="1"/>
    <n v="832732"/>
    <n v="832732"/>
    <n v="-329216"/>
    <n v="179502"/>
    <n v="232322.79279279281"/>
    <n v="484152.21712538227"/>
    <n v="895977.00991817506"/>
    <n v="0"/>
    <n v="8080.7927927928104"/>
    <n v="72937.217125382274"/>
    <n v="-3.7923767716001186E-2"/>
    <n v="-3.7517993657137025E-2"/>
    <n v="4.0577405886416118E-4"/>
    <n v="7792554"/>
    <n v="0.89765688122811738"/>
    <n v="94928.058805880602"/>
    <n v="9.5925881298846646E-2"/>
    <n v="0.13384964901484783"/>
    <n v="249.81068106810682"/>
    <n v="0.10684802440894219"/>
    <n v="1.3569791961879694E-4"/>
    <n v="-3522.5221703554384"/>
    <n v="-325693.47782964457"/>
    <n v="1.6932120481098165"/>
    <n v="1.1104993785496919"/>
    <n v="0.81104725216330831"/>
    <n v="243.74130434782609"/>
    <n v="0.32096520849444959"/>
    <n v="3274.5062789796311"/>
    <n v="5239.521739130435"/>
    <n v="29.952218377177299"/>
    <n v="5.2985298529852987"/>
    <n v="4.9130434782608692"/>
  </r>
  <r>
    <x v="0"/>
    <s v="ANC"/>
    <s v="Alaska"/>
    <s v="SEA"/>
    <s v="Washington"/>
    <s v="ANCSEA"/>
    <s v="737-800"/>
    <n v="159.56730769230768"/>
    <x v="244"/>
    <n v="1448"/>
    <n v="119.70192307692308"/>
    <n v="104"/>
    <n v="12449"/>
    <n v="21"/>
    <n v="2184"/>
    <n v="4160"/>
    <n v="6105"/>
    <n v="24029560"/>
    <n v="0.75016571256402531"/>
    <n v="16595"/>
    <n v="356.81169395873803"/>
    <n v="1"/>
    <n v="2184"/>
    <n v="1"/>
    <n v="4160"/>
    <n v="0.59555165349721984"/>
    <n v="10251"/>
    <n v="52048"/>
    <n v="5.9999807869658772"/>
    <n v="0.23751705317128546"/>
    <n v="933352"/>
    <n v="0.28308913251430606"/>
    <n v="1112433"/>
    <n v="0.37662003536727845"/>
    <n v="1479974"/>
    <n v="1.087509457018883E-2"/>
    <n v="42735"/>
    <n v="1.2428679508787234E-2"/>
    <n v="48840"/>
    <n v="7.9470004868153948E-2"/>
    <n v="312287"/>
    <n v="1"/>
    <n v="1483642"/>
    <n v="14265.788461538461"/>
    <n v="4158.0531835696211"/>
    <n v="0.37060373276020775"/>
    <n v="610118"/>
    <n v="5866.5192307692305"/>
    <n v="0.15240334812858655"/>
    <n v="802046"/>
    <n v="7711.9807692307695"/>
    <n v="0.20034566387672603"/>
    <n v="1107505"/>
    <n v="0.27664725523447964"/>
    <n v="1"/>
    <n v="3929621"/>
    <n v="-4003311"/>
    <n v="-73690"/>
    <n v="933352"/>
    <n v="1112433"/>
    <n v="2485047.2520884518"/>
    <n v="4530832.2520884518"/>
    <n v="0"/>
    <n v="0"/>
    <n v="1005073.2520884518"/>
    <n v="-3.0666395889063303E-3"/>
    <n v="-2.6644613598640226E-3"/>
    <n v="4.0217822904230769E-4"/>
    <n v="18026152"/>
    <n v="0.75016571256402531"/>
    <n v="1204712.568399068"/>
    <n v="0.16353279044643348"/>
    <n v="0.16659943003533981"/>
    <n v="290.57225479958231"/>
    <n v="0.20067144668479442"/>
    <n v="7.9470004868153948E-2"/>
    <n v="-9664.1658854658817"/>
    <n v="-64025.834114534118"/>
    <n v="2.0114880737699825"/>
    <n v="1.2586505401962877"/>
    <n v="0.67953602572137362"/>
    <n v="267.41177884615382"/>
    <n v="0.28183506755486087"/>
    <n v="2247.8131002420264"/>
    <n v="5866.5192307692305"/>
    <n v="34.889551577980548"/>
    <n v="7.3560125311269982"/>
    <n v="5.9999807869658772"/>
  </r>
  <r>
    <x v="2"/>
    <s v="ANC"/>
    <s v="Alaska"/>
    <s v="SEA"/>
    <s v="Washington"/>
    <s v="ANCSEA"/>
    <s v="737-700"/>
    <n v="124.52542372881356"/>
    <x v="209"/>
    <n v="1448"/>
    <n v="106.77966101694915"/>
    <n v="59"/>
    <n v="6300"/>
    <n v="16.406779661016948"/>
    <n v="968"/>
    <n v="1545"/>
    <n v="3787"/>
    <n v="10638456"/>
    <n v="0.8574928542262148"/>
    <n v="7347"/>
    <n v="203.2797391063003"/>
    <n v="0.96127110228401191"/>
    <n v="1007"/>
    <n v="0.84104518236254766"/>
    <n v="1837"/>
    <n v="0.84099489229402624"/>
    <n v="4503"/>
    <n v="27058"/>
    <n v="5.9999630423534631"/>
    <n v="0.22114464017568233"/>
    <n v="413684"/>
    <n v="0.20840788410867031"/>
    <n v="389858"/>
    <n v="0.45531684458174676"/>
    <n v="851738"/>
    <n v="1.4173155947481329E-2"/>
    <n v="26513"/>
    <n v="1.4171017652162431E-2"/>
    <n v="26509"/>
    <n v="8.6786457534256831E-2"/>
    <n v="162347"/>
    <n v="1"/>
    <n v="845248"/>
    <n v="14326.237288135593"/>
    <n v="4158.0533491239757"/>
    <n v="0.37060349869822612"/>
    <n v="347592"/>
    <n v="5891.3898305084749"/>
    <n v="0.15240356832493399"/>
    <n v="456935"/>
    <n v="7744.6610169491523"/>
    <n v="0.2003455904984974"/>
    <n v="630959"/>
    <n v="0.2766473424783425"/>
    <n v="1"/>
    <n v="1870649"/>
    <n v="-2280734"/>
    <n v="-410085"/>
    <n v="430351.02066115703"/>
    <n v="463539.90032362461"/>
    <n v="1012774.2841299181"/>
    <n v="1906665.2051146997"/>
    <n v="16667.020661157032"/>
    <n v="73681.900323624606"/>
    <n v="161036.28412991809"/>
    <n v="-3.854741703119325E-2"/>
    <n v="-3.8146910962607285E-2"/>
    <n v="4.0050606858596516E-4"/>
    <n v="9122400"/>
    <n v="0.8574928542262148"/>
    <n v="283903.52285714285"/>
    <n v="0.17583839233813628"/>
    <n v="0.21438580936932952"/>
    <n v="271.15904761904761"/>
    <n v="0.18726453564851356"/>
    <n v="8.6786457534256831E-2"/>
    <n v="-4260.7661883847413"/>
    <n v="-405824.23381161527"/>
    <n v="1.8233826819628125"/>
    <n v="0.94196738596041329"/>
    <n v="0.83954242754922681"/>
    <n v="212.22536744692434"/>
    <n v="0.33729416902903753"/>
    <n v="2247.8137861100695"/>
    <n v="5891.3898305084749"/>
    <n v="30.991775312666871"/>
    <n v="8.4161904761904758"/>
    <n v="5.9999630423534631"/>
  </r>
  <r>
    <x v="0"/>
    <s v="SEA"/>
    <s v="Washington"/>
    <s v="ANC"/>
    <s v="Alaska"/>
    <s v="SEAANC"/>
    <s v="737-900"/>
    <n v="177.33333333333334"/>
    <x v="245"/>
    <n v="1448"/>
    <n v="143.12345679012347"/>
    <n v="81"/>
    <n v="11593"/>
    <n v="21.962962962962962"/>
    <n v="1779"/>
    <n v="3326"/>
    <n v="6488"/>
    <n v="20799072"/>
    <n v="0.8070871623503203"/>
    <n v="14364"/>
    <n v="295.92688224385722"/>
    <n v="0.96058315334773214"/>
    <n v="1852"/>
    <n v="0.96071634893125357"/>
    <n v="3462"/>
    <n v="0.71682686995912059"/>
    <n v="9051"/>
    <n v="45896"/>
    <n v="5.9999128464354188"/>
    <n v="0.21183860548600189"/>
    <n v="758765"/>
    <n v="0.25864598511310072"/>
    <n v="926420"/>
    <n v="0.42708191703238058"/>
    <n v="1529725"/>
    <n v="1.2678795926190327E-2"/>
    <n v="45413"/>
    <n v="1.287394881968794E-2"/>
    <n v="46112"/>
    <n v="7.6880747622638523E-2"/>
    <n v="275372"/>
    <n v="0.99999999999999989"/>
    <n v="1230480"/>
    <n v="15191.111111111111"/>
    <n v="4158.0541472607019"/>
    <n v="0.37441030559436816"/>
    <n v="472255"/>
    <n v="5830.308641975309"/>
    <n v="0.14369769428878837"/>
    <n v="665188"/>
    <n v="8212.1975308641977"/>
    <n v="0.20240332419682283"/>
    <n v="918525"/>
    <n v="0.27948867592002063"/>
    <n v="1"/>
    <n v="3581807"/>
    <n v="-3286448"/>
    <n v="295359"/>
    <n v="789900.38223721192"/>
    <n v="964301.27480457013"/>
    <n v="2134022.9616214549"/>
    <n v="3888224.618663237"/>
    <n v="31135.382237211918"/>
    <n v="37881.27480457013"/>
    <n v="604297.96162145492"/>
    <n v="1.4200585487660219E-2"/>
    <n v="1.4600243999171513E-2"/>
    <n v="3.9965851151129404E-4"/>
    <n v="16786664"/>
    <n v="0.8070871623503203"/>
    <n v="790315.82722332422"/>
    <n v="0.1722099428282185"/>
    <n v="0.15800935734055827"/>
    <n v="285.20960924695936"/>
    <n v="0.19696796218712662"/>
    <n v="7.6880747622638523E-2"/>
    <n v="-8312.5261563362583"/>
    <n v="303671.52615633624"/>
    <n v="1.8306407189898595"/>
    <n v="1.1956874461309293"/>
    <n v="0.75518544358916184"/>
    <n v="267.59676487579435"/>
    <n v="0.25644179041472642"/>
    <n v="2247.8120100351507"/>
    <n v="5830.308641975309"/>
    <n v="39.17521758110113"/>
    <n v="7.8948503407228499"/>
    <n v="5.9999128464354188"/>
  </r>
  <r>
    <x v="4"/>
    <s v="SEA"/>
    <s v="Washington"/>
    <s v="ANC"/>
    <s v="Alaska"/>
    <s v="SEAANC"/>
    <s v="737-800"/>
    <n v="158.79347826086956"/>
    <x v="240"/>
    <n v="1448"/>
    <n v="124.8695652173913"/>
    <n v="92"/>
    <n v="11488"/>
    <n v="16.956521739130434"/>
    <n v="1560"/>
    <n v="2600"/>
    <n v="7328"/>
    <n v="21153832"/>
    <n v="0.78636456978574854"/>
    <n v="14609"/>
    <n v="336.36409596662031"/>
    <n v="0.81165452653485948"/>
    <n v="1922"/>
    <n v="0.7103825136612022"/>
    <n v="3660"/>
    <n v="0.81178686163731029"/>
    <n v="9027"/>
    <n v="49863"/>
    <n v="4.9999598900988707"/>
    <n v="0.20812958158110215"/>
    <n v="665711"/>
    <n v="0.19395593178264714"/>
    <n v="620376"/>
    <n v="0.49935017246926022"/>
    <n v="1597192"/>
    <n v="1.3745329511174001E-2"/>
    <n v="43965"/>
    <n v="6.8731337194051917E-3"/>
    <n v="21984"/>
    <n v="7.7945850936411321E-2"/>
    <n v="249313"/>
    <n v="1"/>
    <n v="1238674"/>
    <n v="13463.847826086956"/>
    <n v="3682.5392925495889"/>
    <n v="0.34147407863193574"/>
    <n v="479417"/>
    <n v="5211.054347826087"/>
    <n v="0.13216429694615917"/>
    <n v="1101424"/>
    <n v="11972"/>
    <n v="0.30363739416755436"/>
    <n v="807917"/>
    <n v="0.22272423025435073"/>
    <n v="1"/>
    <n v="3198541"/>
    <n v="3198541"/>
    <n v="-428891"/>
    <n v="820190.09102564107"/>
    <n v="873298.5230769231"/>
    <n v="1967501.6626637555"/>
    <n v="3660990.2767663198"/>
    <n v="154479.09102564107"/>
    <n v="252922.5230769231"/>
    <n v="370309.66266375547"/>
    <n v="-2.0274860838452344E-2"/>
    <n v="-1.9875246081035712E-2"/>
    <n v="3.9961475741663241E-4"/>
    <n v="16634624"/>
    <n v="0.78636456978574854"/>
    <n v="801230.90076601645"/>
    <n v="0.15120385753276286"/>
    <n v="0.1714787183712152"/>
    <n v="256.72249303621169"/>
    <n v="0.17729453938964895"/>
    <n v="7.7945850936411321E-2"/>
    <n v="-8453.3834431121704"/>
    <n v="-420437.61655688781"/>
    <n v="1.7549557481709517"/>
    <n v="0.8588310216182089"/>
    <n v="0.89649424093195829"/>
    <n v="169.50163934426229"/>
    <n v="0.25258922740086809"/>
    <n v="3274.4993095496784"/>
    <n v="5211.054347826087"/>
    <n v="34.153466846651888"/>
    <n v="5.7406859331476321"/>
    <n v="4.9999598900988707"/>
  </r>
  <r>
    <x v="4"/>
    <s v="SEA"/>
    <s v="Washington"/>
    <s v="HNL"/>
    <s v="Hawaii"/>
    <s v="SEAHNL"/>
    <s v="A330-200"/>
    <n v="269.3125"/>
    <x v="226"/>
    <n v="2677"/>
    <n v="254.125"/>
    <n v="16"/>
    <n v="4066"/>
    <n v="34.875"/>
    <n v="558"/>
    <n v="962"/>
    <n v="2546"/>
    <n v="11535193"/>
    <n v="0.94360640519842187"/>
    <n v="4309"/>
    <n v="94.920605684326716"/>
    <n v="1"/>
    <n v="558"/>
    <n v="0.92589027911453325"/>
    <n v="1039"/>
    <n v="0.93844452635458897"/>
    <n v="2713"/>
    <n v="200818"/>
    <n v="4.9999900407334001"/>
    <n v="0.11820435350560922"/>
    <n v="277619"/>
    <n v="0.12830936764998918"/>
    <n v="301352"/>
    <n v="0.31621332552170706"/>
    <n v="742670"/>
    <n v="6.5016460617992738E-3"/>
    <n v="15270"/>
    <n v="3.2516745889954852E-3"/>
    <n v="7637"/>
    <n v="0.4275196326718998"/>
    <n v="1004088"/>
    <n v="1"/>
    <n v="394018"/>
    <n v="24626.125"/>
    <n v="4151.0270310576016"/>
    <n v="0.25652146739201198"/>
    <n v="112775"/>
    <n v="7048.4375"/>
    <n v="7.3421032757727198E-2"/>
    <n v="701748"/>
    <n v="43859.25"/>
    <n v="0.45686599774479753"/>
    <n v="327463"/>
    <n v="0.21319150210546325"/>
    <n v="0.99999999999999989"/>
    <n v="2348636"/>
    <n v="2348636"/>
    <n v="812632"/>
    <n v="277619"/>
    <n v="325472.69022869022"/>
    <n v="791384.01806755702"/>
    <n v="1394475.7082962473"/>
    <n v="0"/>
    <n v="24120.690228690219"/>
    <n v="48714.018067557015"/>
    <n v="7.0448062724221439E-2"/>
    <n v="7.0842695849867049E-2"/>
    <n v="3.9463312564561037E-4"/>
    <n v="10884682"/>
    <n v="0.94360640519842187"/>
    <n v="80355.426463354612"/>
    <n v="0.20360612952032967"/>
    <n v="0.13315806679610823"/>
    <n v="330.68076733890803"/>
    <n v="0.123526622091486"/>
    <n v="0.4275196326718998"/>
    <n v="-4552.1692685154521"/>
    <n v="817184.16926851543"/>
    <n v="1.6224777652938407"/>
    <n v="0.94585006459133336"/>
    <n v="0.8927088794160124"/>
    <n v="290.04042348411934"/>
    <n v="0.1394268843703324"/>
    <n v="7392.9996015172137"/>
    <n v="7048.4375"/>
    <n v="42.835799146943053"/>
    <n v="5.6337924249877025"/>
    <n v="4.9999900407334001"/>
  </r>
  <r>
    <x v="5"/>
    <s v="HNL"/>
    <s v="Hawaii"/>
    <s v="SEA"/>
    <s v="Washington"/>
    <s v="HNLSEA"/>
    <s v="757-300"/>
    <n v="227.05882352941177"/>
    <x v="219"/>
    <n v="2677"/>
    <n v="211.94117647058823"/>
    <n v="17"/>
    <n v="3603"/>
    <n v="29.117647058823529"/>
    <n v="495"/>
    <n v="941"/>
    <n v="2168"/>
    <n v="10333220"/>
    <n v="0.93341968911917095"/>
    <n v="3860"/>
    <n v="95.617545304777593"/>
    <n v="1"/>
    <n v="495"/>
    <n v="1"/>
    <n v="941"/>
    <n v="0.89402061855670101"/>
    <n v="2425"/>
    <n v="47978"/>
    <n v="5"/>
    <n v="0.19187243233488696"/>
    <n v="272191"/>
    <n v="0.21718323083820432"/>
    <n v="308097"/>
    <n v="0.41114574609968674"/>
    <n v="583253"/>
    <n v="9.1674632244093494E-3"/>
    <n v="13005"/>
    <n v="1.5282629965797361E-3"/>
    <n v="2168"/>
    <n v="0.16910286450623288"/>
    <n v="239890"/>
    <n v="1"/>
    <n v="367600"/>
    <n v="21623.529411764706"/>
    <n v="3844.4827131703478"/>
    <n v="0.33440313225480134"/>
    <n v="103012"/>
    <n v="6059.5294117647063"/>
    <n v="9.370929124002067E-2"/>
    <n v="399467"/>
    <n v="23498.058823529413"/>
    <n v="0.36339231782488773"/>
    <n v="229193"/>
    <n v="0.20849525868029023"/>
    <n v="1"/>
    <n v="1418604"/>
    <n v="1418604"/>
    <n v="319332"/>
    <n v="272191"/>
    <n v="308097"/>
    <n v="652393.23108856089"/>
    <n v="1232681.231088561"/>
    <n v="0"/>
    <n v="0"/>
    <n v="69140.231088560889"/>
    <n v="3.0903435715101391E-2"/>
    <n v="3.1297027685172112E-2"/>
    <n v="3.9359197007072036E-4"/>
    <n v="9645231"/>
    <n v="0.93341968911917095"/>
    <n v="84077.018595614703"/>
    <n v="0.13728576377934468"/>
    <n v="0.10638232806424329"/>
    <n v="327.1479322786567"/>
    <n v="0.12220692277872869"/>
    <n v="0.16910286450623288"/>
    <n v="-4067.0724169741698"/>
    <n v="323399.07241697417"/>
    <n v="1.8246798350896103"/>
    <n v="1.0864655408901438"/>
    <n v="0.79811109593938878"/>
    <n v="327.41445270988311"/>
    <n v="0.16156235284829312"/>
    <n v="4177.7583677421635"/>
    <n v="6059.5294117647063"/>
    <n v="37.681368921525468"/>
    <n v="4.2112128781570917"/>
    <n v="5"/>
  </r>
  <r>
    <x v="2"/>
    <s v="SFO"/>
    <s v="California"/>
    <s v="HNL"/>
    <s v="Hawaii"/>
    <s v="SFOHNL"/>
    <s v="737-Max 9"/>
    <n v="179.68421052631578"/>
    <x v="183"/>
    <n v="2399"/>
    <n v="161.02631578947367"/>
    <n v="38"/>
    <n v="6119"/>
    <n v="20.763157894736842"/>
    <n v="789"/>
    <n v="1474"/>
    <n v="3857"/>
    <n v="16380372"/>
    <n v="0.89616285881663738"/>
    <n v="6828"/>
    <n v="207.13401845637583"/>
    <n v="0.89659090909090911"/>
    <n v="880"/>
    <n v="0.89604863221884501"/>
    <n v="1645"/>
    <n v="0.89635138275621662"/>
    <n v="4303"/>
    <n v="8721"/>
    <n v="5.9996560027519781"/>
    <n v="0.17738651757717985"/>
    <n v="387462"/>
    <n v="0.24057344270265593"/>
    <n v="525480"/>
    <n v="0.53866100561237318"/>
    <n v="1176587"/>
    <n v="1.236242040286941E-2"/>
    <n v="27003"/>
    <n v="7.0622781592661384E-3"/>
    <n v="15426"/>
    <n v="2.3954335545655528E-2"/>
    <n v="52323"/>
    <n v="1"/>
    <n v="910832"/>
    <n v="23969.263157894737"/>
    <n v="4397.3076310100596"/>
    <n v="0.39708829585439215"/>
    <n v="251591"/>
    <n v="6620.8157894736842"/>
    <n v="0.10968415848619983"/>
    <n v="490219"/>
    <n v="12900.5"/>
    <n v="0.21371693935373839"/>
    <n v="641135"/>
    <n v="0.27951060630566965"/>
    <n v="1"/>
    <n v="2184281"/>
    <n v="-2293777"/>
    <n v="-109496"/>
    <n v="432150.26615969581"/>
    <n v="586441.38398914516"/>
    <n v="1312640.3580502982"/>
    <n v="2331232.008199139"/>
    <n v="44688.266159695806"/>
    <n v="60961.383989145164"/>
    <n v="136053.35805029818"/>
    <n v="-6.6845856736342741E-3"/>
    <n v="-6.29627913951376E-3"/>
    <n v="3.8830653412051403E-4"/>
    <n v="14679481"/>
    <n v="0.89616285881663738"/>
    <n v="247027.00147082843"/>
    <n v="0.133347459996635"/>
    <n v="0.14003204567026928"/>
    <n v="348.41608105899655"/>
    <n v="0.14523388122509234"/>
    <n v="2.3954335545655528E-2"/>
    <n v="-6360.6054789247146"/>
    <n v="-103135.39452107529"/>
    <n v="1.4387705946259572"/>
    <n v="1.0438435173246479"/>
    <n v="0.89350669085059531"/>
    <n v="319.44072948328267"/>
    <n v="0.29352221623499908"/>
    <n v="2366.6754676670566"/>
    <n v="6620.8157894736842"/>
    <n v="29.541260511434114"/>
    <n v="6.9339761398921391"/>
    <n v="5.9996560027519781"/>
  </r>
  <r>
    <x v="1"/>
    <s v="HNL"/>
    <s v="Hawaii"/>
    <s v="LAX"/>
    <s v="California"/>
    <s v="HNLLAX"/>
    <s v="777-200"/>
    <n v="363.8"/>
    <x v="232"/>
    <n v="2556"/>
    <n v="327.46666666666664"/>
    <n v="30"/>
    <n v="9824"/>
    <n v="47"/>
    <n v="1410"/>
    <n v="2640"/>
    <n v="5774"/>
    <n v="27896184"/>
    <n v="0.90012827560930919"/>
    <n v="10914"/>
    <n v="160.64707046714173"/>
    <n v="1"/>
    <n v="1410"/>
    <n v="1"/>
    <n v="2640"/>
    <n v="0.84120046620046618"/>
    <n v="6864"/>
    <n v="345524"/>
    <n v="5.9999913175351063"/>
    <n v="0.12366474622630358"/>
    <n v="675836"/>
    <n v="0.16825414368280273"/>
    <n v="919520"/>
    <n v="0.31394790108664744"/>
    <n v="1715746"/>
    <n v="7.3938722789441153E-3"/>
    <n v="40408"/>
    <n v="7.3951531417918836E-3"/>
    <n v="40415"/>
    <n v="0.37934418358351024"/>
    <n v="2073141"/>
    <n v="1"/>
    <n v="784195"/>
    <n v="26139.833333333332"/>
    <n v="4881.4771269694393"/>
    <n v="0.31379058806299698"/>
    <n v="237114"/>
    <n v="7903.8"/>
    <n v="9.4879642815842324E-2"/>
    <n v="698719"/>
    <n v="23290.633333333335"/>
    <n v="0.27958791614431255"/>
    <n v="779075"/>
    <n v="0.31174185297684809"/>
    <n v="1"/>
    <n v="5465066"/>
    <n v="-2499103"/>
    <n v="2965963"/>
    <n v="675836"/>
    <n v="919520"/>
    <n v="2039639.8586768273"/>
    <n v="3634995.8586768275"/>
    <n v="0"/>
    <n v="0"/>
    <n v="323893.85867682728"/>
    <n v="0.10632145959461696"/>
    <n v="0.10670848249193847"/>
    <n v="3.8702289732150952E-4"/>
    <n v="25110144"/>
    <n v="0.90012827560930919"/>
    <n v="376343.4700732897"/>
    <n v="0.19590729685465225"/>
    <n v="8.9585837260035273E-2"/>
    <n v="345.26923859934851"/>
    <n v="0.13508186173683431"/>
    <n v="0.37934418358351024"/>
    <n v="-10796.461955894243"/>
    <n v="2976759.4619558943"/>
    <n v="1.5799145510428958"/>
    <n v="1.1480707247095598"/>
    <n v="0.82392391751111294"/>
    <n v="348.30303030303031"/>
    <n v="0.14255546044640632"/>
    <n v="4349.4039322859226"/>
    <n v="7903.8"/>
    <n v="61.15268688954631"/>
    <n v="8.2270969055374596"/>
    <n v="5.9999913175351063"/>
  </r>
  <r>
    <x v="3"/>
    <s v="SFO"/>
    <s v="California"/>
    <s v="SEA"/>
    <s v="Washington"/>
    <s v="SFOSEA"/>
    <s v="E175"/>
    <n v="70.977272727272734"/>
    <x v="227"/>
    <n v="679"/>
    <n v="64.25"/>
    <n v="44"/>
    <n v="2827"/>
    <n v="9.8863636363636367"/>
    <n v="435"/>
    <n v="783"/>
    <n v="1609"/>
    <n v="2120517"/>
    <n v="0.9052193403778418"/>
    <n v="3123"/>
    <n v="93.540416420555246"/>
    <n v="1"/>
    <n v="435"/>
    <n v="1"/>
    <n v="783"/>
    <n v="0.84461942257217848"/>
    <n v="1905"/>
    <n v="0"/>
    <e v="#DIV/0!"/>
    <n v="0.22661423936570349"/>
    <n v="98206"/>
    <n v="0.28429811566311769"/>
    <n v="123204"/>
    <n v="0.45198471485732483"/>
    <n v="195873"/>
    <n v="2.2256219973140239E-2"/>
    <n v="9645"/>
    <n v="1.4846710140713768E-2"/>
    <n v="6434"/>
    <n v="0"/>
    <n v="0"/>
    <n v="1"/>
    <n v="150189"/>
    <n v="3413.3863636363635"/>
    <n v="1605.6054243414335"/>
    <n v="0.28627822486876364"/>
    <n v="117974"/>
    <n v="2681.2272727272725"/>
    <n v="0.22487257589215937"/>
    <n v="171492"/>
    <n v="3897.5454545454545"/>
    <n v="0.32688429471661717"/>
    <n v="84971"/>
    <n v="0.16196490452245982"/>
    <n v="1"/>
    <n v="433362"/>
    <n v="433362"/>
    <n v="-91264"/>
    <n v="98206"/>
    <n v="123204"/>
    <n v="231906.81479179615"/>
    <n v="453316.81479179615"/>
    <n v="0"/>
    <n v="0"/>
    <n v="36033.814791796147"/>
    <n v="-4.3038560879257275E-2"/>
    <n v="-4.2652357733431435E-2"/>
    <n v="3.8620314582583914E-4"/>
    <n v="1919533"/>
    <n v="0.9052193403778418"/>
    <n v="45375.009550760558"/>
    <n v="0.20436619937496375"/>
    <n v="0.24740476025422103"/>
    <n v="153.29395118500176"/>
    <n v="0.22576428745950186"/>
    <n v="0"/>
    <n v="-818.95033617718514"/>
    <n v="-90445.049663822821"/>
    <n v="1.6896239523875591"/>
    <n v="1.1776177368092289"/>
    <n v="0.76952172849857503"/>
    <n v="157.34865900383141"/>
    <n v="0.19607395203086564"/>
    <n v="1833.3465528844397"/>
    <n v="2681.2272727272725"/>
    <n v="30.222230220676831"/>
    <n v="5.687654757693668"/>
    <e v="#DIV/0!"/>
  </r>
  <r>
    <x v="0"/>
    <s v="SEA"/>
    <s v="Washington"/>
    <s v="ANC"/>
    <s v="Alaska"/>
    <s v="SEAANC"/>
    <s v="737-700"/>
    <n v="122.93103448275862"/>
    <x v="164"/>
    <n v="1448"/>
    <n v="105.74137931034483"/>
    <n v="58"/>
    <n v="6133"/>
    <n v="16.862068965517242"/>
    <n v="978"/>
    <n v="1645"/>
    <n v="3510"/>
    <n v="10324240"/>
    <n v="0.86016830294530155"/>
    <n v="7130"/>
    <n v="211.37634445989801"/>
    <n v="1"/>
    <n v="978"/>
    <n v="0.92260235558048231"/>
    <n v="1783"/>
    <n v="0.80320366132723109"/>
    <n v="4370"/>
    <n v="19740"/>
    <n v="5.9999493414387031"/>
    <n v="0.24846176851540322"/>
    <n v="451945"/>
    <n v="0.22827509164517101"/>
    <n v="415226"/>
    <n v="0.43885337432351901"/>
    <n v="798262"/>
    <n v="1.3507629584182715E-2"/>
    <n v="24570"/>
    <n v="5.7889841075068772E-3"/>
    <n v="10530"/>
    <n v="6.5113151824217189E-2"/>
    <n v="118439"/>
    <n v="1"/>
    <n v="878914"/>
    <n v="15153.689655172413"/>
    <n v="4158.0527955754587"/>
    <n v="0.37441000160172849"/>
    <n v="337325"/>
    <n v="5815.9482758620688"/>
    <n v="0.14369762432991517"/>
    <n v="475135"/>
    <n v="8191.9827586206893"/>
    <n v="0.20240352993698732"/>
    <n v="656090"/>
    <n v="0.27948884413136899"/>
    <n v="1"/>
    <n v="1818972"/>
    <n v="-2347464"/>
    <n v="-528492"/>
    <n v="451945"/>
    <n v="450059.54893617023"/>
    <n v="993847.56125356129"/>
    <n v="1895852.1101897317"/>
    <n v="0"/>
    <n v="34833.548936170235"/>
    <n v="195585.56125356129"/>
    <n v="-5.1189433798516891E-2"/>
    <n v="-5.0804636149572917E-2"/>
    <n v="3.8479764894397417E-4"/>
    <n v="8880584"/>
    <n v="0.86016830294530155"/>
    <n v="276444.0569052666"/>
    <n v="0.17618459082702456"/>
    <n v="0.22737402462554143"/>
    <n v="277.2758845589434"/>
    <n v="0.19148887055175651"/>
    <n v="6.5113151824217189E-2"/>
    <n v="-3972.7432791333022"/>
    <n v="-524519.25672086666"/>
    <n v="1.9786546584604012"/>
    <n v="0.99714075526399537"/>
    <n v="0.78214502915103523"/>
    <n v="232.88053841839596"/>
    <n v="0.3606927429339209"/>
    <n v="2247.8153892482605"/>
    <n v="5815.9482758620688"/>
    <n v="29.014599602764648"/>
    <n v="5.7231371270177727"/>
    <n v="5.9999493414387031"/>
  </r>
  <r>
    <x v="5"/>
    <s v="BOI"/>
    <s v="Idaho"/>
    <s v="SEA"/>
    <s v="Washington"/>
    <s v="BOISEA"/>
    <s v="E175"/>
    <n v="73.463917525773198"/>
    <x v="246"/>
    <n v="399"/>
    <n v="51.814432989690722"/>
    <n v="194"/>
    <n v="10052"/>
    <n v="6.4793814432989691"/>
    <n v="1257"/>
    <n v="2263"/>
    <n v="6532"/>
    <n v="5686548"/>
    <n v="0.7053045186640472"/>
    <n v="14252"/>
    <n v="313.58907067334445"/>
    <n v="0.64793814432989694"/>
    <n v="1940"/>
    <n v="0.64805269186712489"/>
    <n v="3492"/>
    <n v="0.74058956916099772"/>
    <n v="8820"/>
    <n v="5278"/>
    <n v="5"/>
    <n v="0.19837468986113829"/>
    <n v="211958"/>
    <n v="0.19710839674937972"/>
    <n v="210605"/>
    <n v="0.51256980756649906"/>
    <n v="547667"/>
    <n v="3.66831918073737E-2"/>
    <n v="39195"/>
    <n v="3.0565114888256417E-2"/>
    <n v="32658"/>
    <n v="2.4698799127352775E-2"/>
    <n v="26390"/>
    <n v="1"/>
    <n v="503500"/>
    <n v="2595.3608247422681"/>
    <n v="1605.6044265792655"/>
    <n v="0.26648530493646166"/>
    <n v="526134"/>
    <n v="2712.0309278350514"/>
    <n v="0.27846470591348621"/>
    <n v="574918"/>
    <n v="2963.4948453608249"/>
    <n v="0.30428440624321879"/>
    <n v="284858"/>
    <n v="0.15076558290683334"/>
    <n v="1"/>
    <n v="1068473"/>
    <n v="1068473"/>
    <n v="-820937"/>
    <n v="327126.90533015114"/>
    <n v="324981.29032258061"/>
    <n v="739501.36864666257"/>
    <n v="1391609.5642993944"/>
    <n v="115168.90533015114"/>
    <n v="114376.29032258061"/>
    <n v="191834.36864666257"/>
    <n v="-0.14436473586435919"/>
    <n v="-0.14398277133864154"/>
    <n v="3.819645257176485E-4"/>
    <n v="4010748"/>
    <n v="0.7053045186640472"/>
    <n v="435410.72423398308"/>
    <n v="0.18789483532012743"/>
    <n v="0.33225957118448662"/>
    <n v="103.66922005571031"/>
    <n v="0.25982260665591556"/>
    <n v="2.4698799127352775E-2"/>
    <n v="-2172.0596097906923"/>
    <n v="-818764.94039020932"/>
    <n v="1.604904510366391"/>
    <n v="0.88592214391979585"/>
    <n v="0.91211395956023522"/>
    <n v="60.310710194730817"/>
    <n v="0.26660289965212036"/>
    <n v="1833.3483331084374"/>
    <n v="2712.0309278350514"/>
    <n v="32.054688571945931"/>
    <n v="7.1481297254277756"/>
    <n v="5"/>
  </r>
  <r>
    <x v="4"/>
    <s v="SFO"/>
    <s v="California"/>
    <s v="HNL"/>
    <s v="Hawaii"/>
    <s v="SFOHNL"/>
    <s v="777-200"/>
    <n v="350.47058823529414"/>
    <x v="218"/>
    <n v="2399"/>
    <n v="329.1764705882353"/>
    <n v="17"/>
    <n v="5596"/>
    <n v="45.647058823529413"/>
    <n v="776"/>
    <n v="1452"/>
    <n v="3368"/>
    <n v="14293242"/>
    <n v="0.93924135615978521"/>
    <n v="5958"/>
    <n v="89.351929530201332"/>
    <n v="1"/>
    <n v="776"/>
    <n v="1"/>
    <n v="1452"/>
    <n v="0.90270704904851251"/>
    <n v="3731"/>
    <n v="159548"/>
    <n v="5"/>
    <n v="0.16768613820845979"/>
    <n v="429192"/>
    <n v="0.16931145819333182"/>
    <n v="433352"/>
    <n v="0.33553441771348735"/>
    <n v="858799"/>
    <n v="7.894132282293076E-3"/>
    <n v="20205"/>
    <n v="7.8953043880513971E-3"/>
    <n v="20208"/>
    <n v="0.3116785492143766"/>
    <n v="797740"/>
    <n v="1"/>
    <n v="373933"/>
    <n v="21996.058823529413"/>
    <n v="4184.9459991080448"/>
    <n v="0.26293943012081911"/>
    <n v="126128"/>
    <n v="7419.2941176470586"/>
    <n v="8.8689750415926583E-2"/>
    <n v="603754"/>
    <n v="35514.941176470587"/>
    <n v="0.42454325425454564"/>
    <n v="318311"/>
    <n v="0.22382756520870864"/>
    <n v="0.99999999999999989"/>
    <n v="2559496"/>
    <n v="2559496"/>
    <n v="1137370"/>
    <n v="429192"/>
    <n v="433352"/>
    <n v="951359.58105700708"/>
    <n v="1813903.581057007"/>
    <n v="0"/>
    <n v="0"/>
    <n v="92560.581057007075"/>
    <n v="7.957396929262095E-2"/>
    <n v="7.9954900369151871E-2"/>
    <n v="3.8093107653092151E-4"/>
    <n v="13424804"/>
    <n v="0.93924135615978521"/>
    <n v="113966.34596140101"/>
    <n v="0.17907036066415163"/>
    <n v="9.9496391371530685E-2"/>
    <n v="314.82416011436743"/>
    <n v="0.13123141313645995"/>
    <n v="0.3116785492143766"/>
    <n v="-5444.7400621768866"/>
    <n v="1142814.7400621769"/>
    <n v="1.914678517830279"/>
    <n v="1.0331899106602664"/>
    <n v="0.79684205839855182"/>
    <n v="298.45179063360882"/>
    <n v="0.12436471867898993"/>
    <n v="6757.0337112409934"/>
    <n v="7419.2941176470586"/>
    <n v="62.628753843626043"/>
    <n v="7.2217655468191566"/>
    <n v="5"/>
  </r>
  <r>
    <x v="5"/>
    <s v="SFO"/>
    <s v="California"/>
    <s v="SEA"/>
    <s v="Washington"/>
    <s v="SFOSEA"/>
    <s v="E175"/>
    <n v="72.75"/>
    <x v="227"/>
    <n v="679"/>
    <n v="66"/>
    <n v="52"/>
    <n v="3432"/>
    <n v="8.9807692307692299"/>
    <n v="467"/>
    <n v="841"/>
    <n v="2124"/>
    <n v="2568657"/>
    <n v="0.90721649484536082"/>
    <n v="3783"/>
    <n v="110.74325162433551"/>
    <n v="0.90679611650485437"/>
    <n v="515"/>
    <n v="0.90722761596548007"/>
    <n v="927"/>
    <n v="0.90730457069628367"/>
    <n v="2341"/>
    <n v="61"/>
    <n v="4.9672131147540988"/>
    <n v="0.22507309505340414"/>
    <n v="116932"/>
    <n v="0.2259180911941393"/>
    <n v="117371"/>
    <n v="0.50344254122484022"/>
    <n v="261553"/>
    <n v="2.4541459668276457E-2"/>
    <n v="12750"/>
    <n v="2.0441592288399684E-2"/>
    <n v="10620"/>
    <n v="5.8322057094021705E-4"/>
    <n v="303"/>
    <n v="1"/>
    <n v="177810"/>
    <n v="3419.4230769230771"/>
    <n v="1605.6057357171437"/>
    <n v="0.28627871481288281"/>
    <n v="139670"/>
    <n v="2685.9615384615386"/>
    <n v="0.22487232494187806"/>
    <n v="203031"/>
    <n v="3904.4423076923076"/>
    <n v="0.32688517938909173"/>
    <n v="100597"/>
    <n v="0.1619637808561474"/>
    <n v="1"/>
    <n v="519529"/>
    <n v="519529"/>
    <n v="-101579"/>
    <n v="128950.70663811563"/>
    <n v="129373.26634958382"/>
    <n v="288274.75188323914"/>
    <n v="546598.72487093857"/>
    <n v="12018.706638115633"/>
    <n v="12002.266349583821"/>
    <n v="26721.751883239136"/>
    <n v="-3.9545567975794352E-2"/>
    <n v="-3.9165672321320663E-2"/>
    <n v="3.7989565447368867E-4"/>
    <n v="2330328"/>
    <n v="0.90721649484536082"/>
    <n v="53102.659090909059"/>
    <n v="0.20225705495128388"/>
    <n v="0.24180262292707824"/>
    <n v="151.28962703962705"/>
    <n v="0.22281241095674087"/>
    <n v="5.8322057094021705E-4"/>
    <n v="-975.82163213343438"/>
    <n v="-100603.17836786657"/>
    <n v="1.7322354313325543"/>
    <n v="0.96596599738372735"/>
    <n v="0.85239140251559986"/>
    <n v="126.61380798274003"/>
    <n v="0.19363115437251818"/>
    <n v="1833.348732514411"/>
    <n v="2685.9615384615386"/>
    <n v="30.990601681464696"/>
    <n v="6.8094405594405591"/>
    <n v="4.9672131147540988"/>
  </r>
  <r>
    <x v="0"/>
    <s v="HNL"/>
    <s v="Hawaii"/>
    <s v="SEA"/>
    <s v="Washington"/>
    <s v="HNLSEA"/>
    <s v="737-Max 9"/>
    <n v="177.15384615384616"/>
    <x v="236"/>
    <n v="2677"/>
    <n v="148.96153846153845"/>
    <n v="52"/>
    <n v="7746"/>
    <n v="19.25"/>
    <n v="1001"/>
    <n v="1871"/>
    <n v="4874"/>
    <n v="24660524"/>
    <n v="0.84085974815458098"/>
    <n v="9212"/>
    <n v="299.89139209225704"/>
    <n v="0.8411764705882353"/>
    <n v="1190"/>
    <n v="0.84089887640449434"/>
    <n v="2225"/>
    <n v="0.84092477570738444"/>
    <n v="5796"/>
    <n v="36690"/>
    <n v="5.9999182338511856"/>
    <n v="0.21457165676664933"/>
    <n v="614418"/>
    <n v="0.21456851371922739"/>
    <n v="614409"/>
    <n v="0.4701496055650099"/>
    <n v="1346256"/>
    <n v="1.191738814156146E-2"/>
    <n v="34125"/>
    <n v="1.1914943549122165E-2"/>
    <n v="34118"/>
    <n v="7.6877892258429739E-2"/>
    <n v="220137"/>
    <n v="1"/>
    <n v="1318715"/>
    <n v="25359.903846153848"/>
    <n v="4397.3086082921554"/>
    <n v="0.39996305835566615"/>
    <n v="340388"/>
    <n v="6545.9230769230771"/>
    <n v="0.10323885411750719"/>
    <n v="709745"/>
    <n v="13648.942307692309"/>
    <n v="0.21526393561356491"/>
    <n v="928244"/>
    <n v="0.28153415191326175"/>
    <n v="1"/>
    <n v="2863463"/>
    <n v="-3297092"/>
    <n v="-433629"/>
    <n v="730426.99300699297"/>
    <n v="730657.41582041688"/>
    <n v="1600923.2203528928"/>
    <n v="3062007.6291803028"/>
    <n v="116008.99300699297"/>
    <n v="116248.41582041688"/>
    <n v="254667.22035289276"/>
    <n v="-1.7583932928594705E-2"/>
    <n v="-1.7204219376013897E-2"/>
    <n v="3.7971355258080777E-4"/>
    <n v="20736042"/>
    <n v="0.84085974815458098"/>
    <n v="500273.16240640311"/>
    <n v="0.11611525367425282"/>
    <n v="0.13369918660284752"/>
    <n v="341.25045184611412"/>
    <n v="0.12747495399556"/>
    <n v="7.6877892258429739E-2"/>
    <n v="-9363.9351765442807"/>
    <n v="-424265.0648234557"/>
    <n v="1.8468538090068647"/>
    <n v="0.98774105167165394"/>
    <n v="0.8308350806267083"/>
    <n v="276.1388764044944"/>
    <n v="0.32416832346009011"/>
    <n v="2366.6734648444253"/>
    <n v="6545.9230769230771"/>
    <n v="25.829350905867482"/>
    <n v="8.8100955331784139"/>
    <n v="5.9999182338511856"/>
  </r>
  <r>
    <x v="0"/>
    <s v="ANC"/>
    <s v="Alaska"/>
    <s v="SEA"/>
    <s v="Washington"/>
    <s v="ANCSEA"/>
    <s v="737-700"/>
    <n v="122.93103448275862"/>
    <x v="209"/>
    <n v="1448"/>
    <n v="105.74137931034483"/>
    <n v="58"/>
    <n v="6133"/>
    <n v="16.862068965517242"/>
    <n v="978"/>
    <n v="1645"/>
    <n v="3510"/>
    <n v="10324240"/>
    <n v="0.86016830294530155"/>
    <n v="7130"/>
    <n v="197.27569617910999"/>
    <n v="1"/>
    <n v="978"/>
    <n v="0.92260235558048231"/>
    <n v="1783"/>
    <n v="0.80320366132723109"/>
    <n v="4370"/>
    <n v="19740"/>
    <n v="5.9999493414387031"/>
    <n v="0.22062488425317289"/>
    <n v="385985"/>
    <n v="0.2373387260875629"/>
    <n v="415226"/>
    <n v="0.44625003143740982"/>
    <n v="780718"/>
    <n v="1.4043948355766308E-2"/>
    <n v="24570"/>
    <n v="1.4043948355766308E-2"/>
    <n v="24570"/>
    <n v="6.7698461510321759E-2"/>
    <n v="118439"/>
    <n v="1"/>
    <n v="820283"/>
    <n v="14142.810344827587"/>
    <n v="4158.0540121640279"/>
    <n v="0.37060364963833431"/>
    <n v="337325"/>
    <n v="5815.9482758620688"/>
    <n v="0.15240334873970462"/>
    <n v="443439"/>
    <n v="7645.5"/>
    <n v="0.20034562680437523"/>
    <n v="612323"/>
    <n v="0.27664737481758583"/>
    <n v="1"/>
    <n v="1749508"/>
    <n v="-2213370"/>
    <n v="-463862"/>
    <n v="385985"/>
    <n v="450059.54893617023"/>
    <n v="972005.03133903141"/>
    <n v="1808049.5802752017"/>
    <n v="0"/>
    <n v="34833.548936170235"/>
    <n v="191287.03133903141"/>
    <n v="-4.492940884752776E-2"/>
    <n v="-4.455178970128551E-2"/>
    <n v="3.7761914624225013E-4"/>
    <n v="8880584"/>
    <n v="0.86016830294530155"/>
    <n v="265151.76797652035"/>
    <n v="0.1694563473921567"/>
    <n v="0.21438575623968448"/>
    <n v="265.94961682700148"/>
    <n v="0.18366686244958666"/>
    <n v="6.7698461510321759E-2"/>
    <n v="-3898.6306944000285"/>
    <n v="-459963.36930559995"/>
    <n v="1.7790781327171088"/>
    <n v="1.0497760136274015"/>
    <n v="0.80533431439473924"/>
    <n v="232.88053841839596"/>
    <n v="0.34999725637150558"/>
    <n v="2247.8136363913482"/>
    <n v="5815.9482758620688"/>
    <n v="31.088472218249045"/>
    <n v="8.0123919778248816"/>
    <n v="5.9999493414387031"/>
  </r>
  <r>
    <x v="2"/>
    <s v="SEA"/>
    <s v="Washington"/>
    <s v="HNL"/>
    <s v="Hawaii"/>
    <s v="SEAHNL"/>
    <s v="A321"/>
    <n v="193.96774193548387"/>
    <x v="237"/>
    <n v="2677"/>
    <n v="171.90322580645162"/>
    <n v="31"/>
    <n v="5329"/>
    <n v="25"/>
    <n v="775"/>
    <n v="1457"/>
    <n v="3097"/>
    <n v="16096801"/>
    <n v="0.88624646599035428"/>
    <n v="6013"/>
    <n v="189.84121136865343"/>
    <n v="1"/>
    <n v="775"/>
    <n v="1"/>
    <n v="1457"/>
    <n v="0.81909547738693467"/>
    <n v="3781"/>
    <n v="17452"/>
    <n v="5.9998280999312401"/>
    <n v="0.22033977156896056"/>
    <n v="421521"/>
    <n v="0.2618755390606623"/>
    <n v="500981"/>
    <n v="0.44524189122082536"/>
    <n v="851770"/>
    <n v="1.1334256815033585E-2"/>
    <n v="21683"/>
    <n v="6.4744779279161547E-3"/>
    <n v="12386"/>
    <n v="5.4734063406602022E-2"/>
    <n v="104709"/>
    <n v="1"/>
    <n v="857894"/>
    <n v="27674"/>
    <n v="4519.0082480776637"/>
    <n v="0.39843282303170535"/>
    <n v="215561"/>
    <n v="6953.5806451612907"/>
    <n v="0.10011327479331646"/>
    <n v="494165"/>
    <n v="15940.806451612903"/>
    <n v="0.22950569183775929"/>
    <n v="585551"/>
    <n v="0.27194821033721894"/>
    <n v="1"/>
    <n v="1913050"/>
    <n v="-2153171"/>
    <n v="-240121"/>
    <n v="421521"/>
    <n v="500981"/>
    <n v="1039890.981595092"/>
    <n v="1962392.981595092"/>
    <n v="0"/>
    <n v="0"/>
    <n v="188120.98159509199"/>
    <n v="-1.4917311831089916E-2"/>
    <n v="-1.454031650381141E-2"/>
    <n v="3.7699532727850614E-4"/>
    <n v="14265733"/>
    <n v="0.88624646599035428"/>
    <n v="232108.32126102457"/>
    <n v="0.11884659566829459"/>
    <n v="0.13376390749938449"/>
    <n v="339.3396509664102"/>
    <n v="0.12676116958028025"/>
    <n v="5.4734063406602022E-2"/>
    <n v="-6068.4187611319994"/>
    <n v="-234052.58123886801"/>
    <n v="1.8432681471248398"/>
    <n v="1.165286482047952"/>
    <n v="0.7634606669226085"/>
    <n v="343.8442004118051"/>
    <n v="0.30608243380988476"/>
    <n v="2603.0438619588185"/>
    <n v="6953.5806451612907"/>
    <n v="28.070828044030929"/>
    <n v="6.3931319196847438"/>
    <n v="5.9998280999312401"/>
  </r>
  <r>
    <x v="2"/>
    <s v="SEA"/>
    <s v="Washington"/>
    <s v="ANC"/>
    <s v="Alaska"/>
    <s v="SEAANC"/>
    <s v="737-900"/>
    <n v="178.74257425742573"/>
    <x v="245"/>
    <n v="1448"/>
    <n v="137.32673267326732"/>
    <n v="101"/>
    <n v="13870"/>
    <n v="22.306930693069308"/>
    <n v="2253"/>
    <n v="3836"/>
    <n v="7781"/>
    <n v="26140744"/>
    <n v="0.7682933584445798"/>
    <n v="18053"/>
    <n v="372.20617176634215"/>
    <n v="0.96736796908544442"/>
    <n v="2329"/>
    <n v="0.88102893890675238"/>
    <n v="4354"/>
    <n v="0.68428458358983379"/>
    <n v="11371"/>
    <n v="94372"/>
    <n v="5.9999894036366719"/>
    <n v="0.20282930435966959"/>
    <n v="886073"/>
    <n v="0.24467164847037873"/>
    <n v="1068864"/>
    <n v="0.4050744351978281"/>
    <n v="1769594"/>
    <n v="1.2466336199644506E-2"/>
    <n v="54460"/>
    <n v="5.3434022384925024E-3"/>
    <n v="23343"/>
    <n v="0.12961487353398657"/>
    <n v="566231"/>
    <n v="1"/>
    <n v="1547653"/>
    <n v="15323.29702970297"/>
    <n v="4158.0530292000685"/>
    <n v="0.3744100147620294"/>
    <n v="593985"/>
    <n v="5881.0396039603957"/>
    <n v="0.14369754241966645"/>
    <n v="836650"/>
    <n v="8283.6633663366338"/>
    <n v="0.20240334160864995"/>
    <n v="1155290"/>
    <n v="0.2794891012096542"/>
    <n v="1"/>
    <n v="4368565"/>
    <n v="-4133578"/>
    <n v="234987"/>
    <n v="915962.72392365732"/>
    <n v="1213199.6496350365"/>
    <n v="2586049.7846035212"/>
    <n v="4715212.1581622148"/>
    <n v="29889.723923657322"/>
    <n v="144335.64963503648"/>
    <n v="816455.78460352123"/>
    <n v="8.9893003810450085E-3"/>
    <n v="9.3645278167384886E-3"/>
    <n v="3.752274356934801E-4"/>
    <n v="20083760"/>
    <n v="0.7682933584445798"/>
    <n v="1146731.2993511176"/>
    <n v="0.16711708740960088"/>
    <n v="0.15812778702855587"/>
    <n v="274.1408795962509"/>
    <n v="0.18932381187586389"/>
    <n v="0.12961487353398657"/>
    <n v="-9808.7243382397519"/>
    <n v="244795.72433823976"/>
    <n v="1.8441738494142881"/>
    <n v="1.1899696093621557"/>
    <n v="0.75435682222771072"/>
    <n v="245.49012402388607"/>
    <n v="0.2644552616248127"/>
    <n v="2247.8133450329224"/>
    <n v="5881.0396039603957"/>
    <n v="37.264293426888941"/>
    <n v="5.6094448449891852"/>
    <n v="5.9999894036366719"/>
  </r>
  <r>
    <x v="1"/>
    <s v="LAX"/>
    <s v="California"/>
    <s v="SFO"/>
    <s v="California"/>
    <s v="LAXSFO"/>
    <s v="737-800"/>
    <n v="164.75"/>
    <x v="144"/>
    <n v="337"/>
    <n v="147.36458333333334"/>
    <n v="96"/>
    <n v="14147"/>
    <n v="20.947916666666668"/>
    <n v="2011"/>
    <n v="3355"/>
    <n v="8781"/>
    <n v="5329992"/>
    <n v="0.89447395042994438"/>
    <n v="15816"/>
    <n v="127.97224029632133"/>
    <n v="1"/>
    <n v="2011"/>
    <n v="0.87597911227154046"/>
    <n v="3830"/>
    <n v="0.88030075187969925"/>
    <n v="9975"/>
    <n v="11955"/>
    <n v="5.999665411961522"/>
    <n v="0.21156076749194955"/>
    <n v="420601"/>
    <n v="0.20900554603774685"/>
    <n v="415521"/>
    <n v="0.49034699706149532"/>
    <n v="974852"/>
    <n v="3.0923209559345018E-2"/>
    <n v="61478"/>
    <n v="2.2085563702978643E-2"/>
    <n v="43908"/>
    <n v="3.6077916146484611E-2"/>
    <n v="71726"/>
    <n v="1"/>
    <n v="532115"/>
    <n v="5542.864583333333"/>
    <n v="4158.0502050122823"/>
    <n v="0.29915865756266496"/>
    <n v="561719"/>
    <n v="5851.239583333333"/>
    <n v="0.31580222690103193"/>
    <n v="287658"/>
    <n v="2996.4375"/>
    <n v="0.16172327620375498"/>
    <n v="397213"/>
    <n v="0.22331583933254812"/>
    <n v="1"/>
    <n v="1988086"/>
    <n v="-1778705"/>
    <n v="209381"/>
    <n v="420601"/>
    <n v="474350.35171385994"/>
    <n v="1107407.892039631"/>
    <n v="2002359.243753491"/>
    <n v="0"/>
    <n v="58829.351713859942"/>
    <n v="132555.89203963103"/>
    <n v="3.9283548643224982E-2"/>
    <n v="3.9657582279504146E-2"/>
    <n v="3.7403363627916408E-4"/>
    <n v="4767539"/>
    <n v="0.89447395042994438"/>
    <n v="226083.61065950384"/>
    <n v="0.37299980938057692"/>
    <n v="0.33371626073735194"/>
    <n v="135.46052166537075"/>
    <n v="0.40196000494175299"/>
    <n v="3.6077916146484611E-2"/>
    <n v="-1993.5962890988642"/>
    <n v="211374.59628909887"/>
    <n v="1.8265967113058321"/>
    <n v="0.94749874756172137"/>
    <n v="0.85351316395013321"/>
    <n v="108.4911227154047"/>
    <n v="0.19979668887563215"/>
    <n v="2247.8156148077451"/>
    <n v="5851.239583333333"/>
    <n v="110.54741221410552"/>
    <n v="7.4493532197639079"/>
    <n v="5.999665411961522"/>
  </r>
  <r>
    <x v="5"/>
    <s v="ANC"/>
    <s v="Alaska"/>
    <s v="SEA"/>
    <s v="Washington"/>
    <s v="ANCSEA"/>
    <s v="737-Max 9"/>
    <n v="175.71794871794873"/>
    <x v="224"/>
    <n v="1448"/>
    <n v="157.12820512820514"/>
    <n v="39"/>
    <n v="6128"/>
    <n v="22.717948717948719"/>
    <n v="886"/>
    <n v="1656"/>
    <n v="3587"/>
    <n v="9923144"/>
    <n v="0.89420691667882679"/>
    <n v="6853"/>
    <n v="132.0889443981867"/>
    <n v="1"/>
    <n v="886"/>
    <n v="1"/>
    <n v="1656"/>
    <n v="0.83186456400742115"/>
    <n v="4312"/>
    <n v="33643"/>
    <n v="4.9999405522694174"/>
    <n v="0.1962239629795873"/>
    <n v="313446"/>
    <n v="0.23386914521134175"/>
    <n v="373580"/>
    <n v="0.44214464980039303"/>
    <n v="706277"/>
    <n v="1.3475114702805642E-2"/>
    <n v="21525"/>
    <n v="8.9821577586924658E-3"/>
    <n v="14348"/>
    <n v="0.1053049695471798"/>
    <n v="168213"/>
    <n v="1"/>
    <n v="448397"/>
    <n v="11497.358974358975"/>
    <n v="3394.6595761132871"/>
    <n v="0.33051611424258304"/>
    <n v="201722"/>
    <n v="5172.3589743589746"/>
    <n v="0.14869049435487378"/>
    <n v="389273"/>
    <n v="9981.3589743589746"/>
    <n v="0.28693545973669099"/>
    <n v="317265"/>
    <n v="0.23385793166585217"/>
    <n v="1"/>
    <n v="1597389"/>
    <n v="1597389"/>
    <n v="240732"/>
    <n v="313446"/>
    <n v="373580"/>
    <n v="849028.8330080848"/>
    <n v="1536054.8330080849"/>
    <n v="0"/>
    <n v="0"/>
    <n v="142751.8330080848"/>
    <n v="2.4259649965776977E-2"/>
    <n v="2.4628515257912584E-2"/>
    <n v="3.6886529213560684E-4"/>
    <n v="8873344"/>
    <n v="0.89420691667882679"/>
    <n v="169084.95430809399"/>
    <n v="0.16097609789800491"/>
    <n v="0.13671644793222792"/>
    <n v="233.22062663185378"/>
    <n v="0.1610639686684073"/>
    <n v="0.1053049695471798"/>
    <n v="-3660.3034104637127"/>
    <n v="244392.3034104637"/>
    <n v="1.7403136959108858"/>
    <n v="1.1097414640685559"/>
    <n v="0.80573984251517317"/>
    <n v="225.59178743961354"/>
    <n v="0.19861473942790392"/>
    <n v="2947.0520926151326"/>
    <n v="5172.3589743589746"/>
    <n v="46.392981849615907"/>
    <n v="5.8539490861618795"/>
    <n v="4.9999405522694174"/>
  </r>
  <r>
    <x v="5"/>
    <s v="HNL"/>
    <s v="Hawaii"/>
    <s v="SFO"/>
    <s v="California"/>
    <s v="HNLSFO"/>
    <s v="777-200"/>
    <n v="357"/>
    <x v="212"/>
    <n v="2399"/>
    <n v="325.96428571428572"/>
    <n v="28"/>
    <n v="9127"/>
    <n v="46.178571428571431"/>
    <n v="1293"/>
    <n v="2410"/>
    <n v="5424"/>
    <n v="23980404"/>
    <n v="0.91306522609043617"/>
    <n v="9996"/>
    <n v="138.03523749297358"/>
    <n v="1"/>
    <n v="1293"/>
    <n v="0.99586776859504134"/>
    <n v="2420"/>
    <n v="0.86314449395289627"/>
    <n v="6284"/>
    <n v="88694"/>
    <n v="4.9999774505603538"/>
    <n v="0.17881305979726417"/>
    <n v="617947"/>
    <n v="0.22833897645918039"/>
    <n v="789100"/>
    <n v="0.44568724070967675"/>
    <n v="1540218"/>
    <n v="9.418874266564849E-3"/>
    <n v="32550"/>
    <n v="9.4171380685433622E-3"/>
    <n v="32544"/>
    <n v="0.12832471069877052"/>
    <n v="443468"/>
    <n v="1"/>
    <n v="577670"/>
    <n v="20631.071428571428"/>
    <n v="4184.9458912939181"/>
    <n v="0.26111325816388564"/>
    <n v="210214"/>
    <n v="7507.6428571428569"/>
    <n v="9.5019063568582515E-2"/>
    <n v="932709"/>
    <n v="33311.035714285717"/>
    <n v="0.42159483080094107"/>
    <n v="491742"/>
    <n v="0.22227284746659073"/>
    <n v="0.99999999999999989"/>
    <n v="3455827"/>
    <n v="3455827"/>
    <n v="1243492"/>
    <n v="617947"/>
    <n v="792374.27385892114"/>
    <n v="1784426.6061946901"/>
    <n v="3194747.8800536115"/>
    <n v="0"/>
    <n v="3274.2738589211367"/>
    <n v="244208.6061946901"/>
    <n v="5.1854505870710103E-2"/>
    <n v="5.2223084910814226E-2"/>
    <n v="3.6857904010412224E-4"/>
    <n v="21895673"/>
    <n v="0.91306522609043617"/>
    <n v="286812.75019173883"/>
    <n v="0.14411045785550569"/>
    <n v="9.2255951984795581E-2"/>
    <n v="330.04919469705271"/>
    <n v="0.13757782188288983"/>
    <n v="0.12832471069877052"/>
    <n v="-8838.6742876289736"/>
    <n v="1252330.6742876291"/>
    <n v="1.6210753750988001"/>
    <n v="1.1060307025368932"/>
    <n v="0.83137416293093103"/>
    <n v="326.07438016528926"/>
    <n v="0.14229358124697794"/>
    <n v="6757.0355000655381"/>
    <n v="7507.6428571428569"/>
    <n v="66.120797600428602"/>
    <n v="7.1320258573463349"/>
    <n v="4.9999774505603538"/>
  </r>
  <r>
    <x v="4"/>
    <s v="LAX"/>
    <s v="California"/>
    <s v="YVR"/>
    <s v="British Columbia"/>
    <s v="LAXYVR"/>
    <s v="737-800"/>
    <n v="169.59210526315789"/>
    <x v="238"/>
    <n v="1080"/>
    <n v="146.32894736842104"/>
    <n v="76"/>
    <n v="11121"/>
    <n v="18.118421052631579"/>
    <n v="1377"/>
    <n v="2623"/>
    <n v="7121"/>
    <n v="13920120"/>
    <n v="0.86282876871751102"/>
    <n v="12889"/>
    <n v="50.430687153222358"/>
    <n v="0.86278195488721809"/>
    <n v="1596"/>
    <n v="0.86282894736842108"/>
    <n v="3040"/>
    <n v="0.86283775596752699"/>
    <n v="8253"/>
    <n v="8595"/>
    <n v="4.999767306573589"/>
    <n v="0.2089873565747199"/>
    <n v="527203"/>
    <n v="0.21935738339170438"/>
    <n v="553363"/>
    <n v="0.53486307085193974"/>
    <n v="1349275"/>
    <n v="1.6934539205717785E-2"/>
    <n v="42720"/>
    <n v="2.8228196087059071E-3"/>
    <n v="7121"/>
    <n v="1.703483036721232E-2"/>
    <n v="42973"/>
    <n v="1"/>
    <n v="185713"/>
    <n v="2443.5921052631579"/>
    <n v="3682.5395504874364"/>
    <n v="0.21341808169306722"/>
    <n v="398204"/>
    <n v="5239.5263157894733"/>
    <n v="0.45760896546017854"/>
    <n v="165136"/>
    <n v="2172.8421052631579"/>
    <n v="0.18977135870114825"/>
    <n v="121131"/>
    <n v="0.13920159414560598"/>
    <n v="0.99999999999999989"/>
    <n v="2522655"/>
    <n v="2522655"/>
    <n v="1652471"/>
    <n v="611050.10021786485"/>
    <n v="641335.69195577584"/>
    <n v="1563764.4396854374"/>
    <n v="2816150.2318590782"/>
    <n v="83847.100217864849"/>
    <n v="87972.691955775837"/>
    <n v="214489.43968543736"/>
    <n v="0.11871097375597336"/>
    <n v="0.11907612981846938"/>
    <n v="3.6515606249601373E-4"/>
    <n v="12010680"/>
    <n v="0.86282876871751102"/>
    <n v="394216.14746875316"/>
    <n v="0.18122365324436859"/>
    <n v="6.2512679488395215E-2"/>
    <n v="222.97293408866111"/>
    <n v="0.20645642045246398"/>
    <n v="1.703483036721232E-2"/>
    <n v="-5083.0162086720793"/>
    <n v="1657554.016208672"/>
    <n v="1.7522108035062813"/>
    <n v="0.96555696591605"/>
    <n v="0.86722142023739035"/>
    <n v="182.02730263157895"/>
    <n v="4.8017267521718192E-2"/>
    <n v="3274.5141762251069"/>
    <n v="5239.5263157894733"/>
    <n v="220.52049313171818"/>
    <n v="4.4817012858555882"/>
    <n v="4.999767306573589"/>
  </r>
  <r>
    <x v="0"/>
    <s v="HNL"/>
    <s v="Hawaii"/>
    <s v="LAX"/>
    <s v="California"/>
    <s v="HNLLAX"/>
    <s v="A330-200"/>
    <n v="276.46666666666664"/>
    <x v="247"/>
    <n v="2556"/>
    <n v="241.35555555555555"/>
    <n v="45"/>
    <n v="10861"/>
    <n v="31.444444444444443"/>
    <n v="1415"/>
    <n v="2632"/>
    <n v="6815"/>
    <n v="31799196"/>
    <n v="0.87300056265573511"/>
    <n v="12441"/>
    <n v="240.97060570071261"/>
    <n v="0.87345679012345678"/>
    <n v="1620"/>
    <n v="0.87296849087893869"/>
    <n v="3015"/>
    <n v="0.87304637458365364"/>
    <n v="7806"/>
    <n v="898192"/>
    <n v="5.9999966599568912"/>
    <n v="8.3975263818220458E-2"/>
    <n v="761964"/>
    <n v="9.1967397543133586E-2"/>
    <n v="834482"/>
    <n v="0.2196100983152135"/>
    <n v="1992670"/>
    <n v="5.2575186760112115E-3"/>
    <n v="47705"/>
    <n v="5.257188049116168E-3"/>
    <n v="47702"/>
    <n v="0.59393253359830511"/>
    <n v="5389149"/>
    <n v="1"/>
    <n v="1195251"/>
    <n v="26561.133333333335"/>
    <n v="4960.1526979789023"/>
    <n v="0.30916978315065535"/>
    <n v="364263"/>
    <n v="8094.7333333333336"/>
    <n v="9.4222144737638527E-2"/>
    <n v="1228906"/>
    <n v="27309.022222222222"/>
    <n v="0.3178751588850704"/>
    <n v="1077582"/>
    <n v="0.27873291322663568"/>
    <n v="1"/>
    <n v="9073672"/>
    <n v="-3866002"/>
    <n v="5207670"/>
    <n v="872354.5441696113"/>
    <n v="955913.08130699082"/>
    <n v="2282433.1650770358"/>
    <n v="4110700.7905536378"/>
    <n v="110390.5441696113"/>
    <n v="121431.08130699082"/>
    <n v="289763.16507703578"/>
    <n v="0.16376734808012128"/>
    <n v="0.16413184701661684"/>
    <n v="3.6449893649556642E-4"/>
    <n v="27760716"/>
    <n v="0.87300056265573511"/>
    <n v="536004.63493232615"/>
    <n v="0.28534281181197158"/>
    <n v="0.12157546373185033"/>
    <n v="339.24343983058651"/>
    <n v="0.13272435048145012"/>
    <n v="0.59393253359830511"/>
    <n v="-11590.773123414176"/>
    <n v="5219260.7731234143"/>
    <n v="1.6303739726191939"/>
    <n v="0.95939500262149668"/>
    <n v="0.8848601372601963"/>
    <n v="276.77678275290214"/>
    <n v="0.11875919693813045"/>
    <n v="5099.8170354699232"/>
    <n v="8094.7333333333336"/>
    <n v="45.071887371563683"/>
    <n v="8.7843660804714112"/>
    <n v="5.9999966599568912"/>
  </r>
  <r>
    <x v="2"/>
    <s v="HNL"/>
    <s v="Hawaii"/>
    <s v="LAX"/>
    <s v="California"/>
    <s v="HNLLAX"/>
    <s v="777-200"/>
    <n v="360.87096774193549"/>
    <x v="232"/>
    <n v="2556"/>
    <n v="324.41935483870969"/>
    <n v="31"/>
    <n v="10057"/>
    <n v="46.645161290322584"/>
    <n v="1446"/>
    <n v="2706"/>
    <n v="5906"/>
    <n v="28593972"/>
    <n v="0.89898989898989901"/>
    <n v="11187"/>
    <n v="164.6632472288203"/>
    <n v="1.0006920415224914"/>
    <n v="1445"/>
    <n v="1"/>
    <n v="2706"/>
    <n v="0.83939738487777149"/>
    <n v="7036"/>
    <n v="316998"/>
    <n v="5.9999905362178945"/>
    <n v="0.1463737483800911"/>
    <n v="780478"/>
    <n v="0.16865319227544923"/>
    <n v="899274"/>
    <n v="0.31497780420060428"/>
    <n v="1679490"/>
    <n v="7.752119712908072E-3"/>
    <n v="41335"/>
    <n v="5.5377909975262984E-3"/>
    <n v="29528"/>
    <n v="0.35670534443342106"/>
    <n v="1901985"/>
    <n v="1"/>
    <n v="803800"/>
    <n v="25929.032258064515"/>
    <n v="4881.4778860945135"/>
    <n v="0.31379046230025037"/>
    <n v="243042"/>
    <n v="7840.0645161290322"/>
    <n v="9.4879648592159069E-2"/>
    <n v="716187"/>
    <n v="23102.806451612902"/>
    <n v="0.27958777037002913"/>
    <n v="798553"/>
    <n v="0.31174211873756141"/>
    <n v="1"/>
    <n v="5332090"/>
    <n v="-2561582"/>
    <n v="2770508"/>
    <n v="779938.25034578145"/>
    <n v="899274"/>
    <n v="2000828.2492380629"/>
    <n v="3680040.4995838441"/>
    <n v="-539.7496542185545"/>
    <n v="0"/>
    <n v="321338.24923806288"/>
    <n v="9.6891330802170467E-2"/>
    <n v="9.7253237105228083E-2"/>
    <n v="3.6190630305761584E-4"/>
    <n v="25705692"/>
    <n v="0.89898989898989901"/>
    <n v="385405.05617977539"/>
    <n v="0.18647601669330865"/>
    <n v="8.9584685891138174E-2"/>
    <n v="341.0664213980312"/>
    <n v="0.13343756705713269"/>
    <n v="0.35670534443342106"/>
    <n v="-10348.338696253042"/>
    <n v="2780856.338696253"/>
    <n v="1.7987266331497271"/>
    <n v="1.1067170263628434"/>
    <n v="0.79492094112575185"/>
    <n v="332.32594235033258"/>
    <n v="0.14976360113951565"/>
    <n v="4349.4040841109372"/>
    <n v="7840.0645161290322"/>
    <n v="61.076167081926506"/>
    <n v="7.0461370189917467"/>
    <n v="5.9999905362178945"/>
  </r>
  <r>
    <x v="5"/>
    <s v="HNL"/>
    <s v="Hawaii"/>
    <s v="SEA"/>
    <s v="Washington"/>
    <s v="HNLSEA"/>
    <s v="A330-200"/>
    <n v="278"/>
    <x v="231"/>
    <n v="2677"/>
    <n v="265.53333333333336"/>
    <n v="15"/>
    <n v="3983"/>
    <n v="35.466666666666669"/>
    <n v="532"/>
    <n v="866"/>
    <n v="2585"/>
    <n v="11163090"/>
    <n v="0.9551558752997602"/>
    <n v="4170"/>
    <n v="86.925041186161451"/>
    <n v="0.98518518518518516"/>
    <n v="540"/>
    <n v="0.86169154228855727"/>
    <n v="1005"/>
    <n v="0.98476190476190473"/>
    <n v="2625"/>
    <n v="194718"/>
    <n v="5"/>
    <n v="0.1220655686793404"/>
    <n v="277493"/>
    <n v="0.12050221021232907"/>
    <n v="273939"/>
    <n v="0.31779153842127189"/>
    <n v="722439"/>
    <n v="6.8226476711721364E-3"/>
    <n v="15510"/>
    <n v="4.5484317807814242E-3"/>
    <n v="10340"/>
    <n v="0.4282696032351051"/>
    <n v="973590"/>
    <n v="1"/>
    <n v="360828"/>
    <n v="24055.200000000001"/>
    <n v="4151.0247803879574"/>
    <n v="0.2554568875616734"/>
    <n v="109137"/>
    <n v="7275.8"/>
    <n v="7.7266172075942968E-2"/>
    <n v="642637"/>
    <n v="42842.466666666667"/>
    <n v="0.4549703677429997"/>
    <n v="299879"/>
    <n v="0.2123065726193839"/>
    <n v="1"/>
    <n v="2273311"/>
    <n v="2273311"/>
    <n v="860830"/>
    <n v="281665.82706766919"/>
    <n v="317908.42378752882"/>
    <n v="733617.94003868476"/>
    <n v="1333192.1908938829"/>
    <n v="4172.82706766919"/>
    <n v="43969.423787528824"/>
    <n v="11178.940038684756"/>
    <n v="7.7113953215462744E-2"/>
    <n v="7.7468223051107912E-2"/>
    <n v="3.5426983564516845E-4"/>
    <n v="10662491"/>
    <n v="0.9551558752997602"/>
    <n v="61021.297263369197"/>
    <n v="0.20364531684327547"/>
    <n v="0.12653136362781273"/>
    <n v="326.31709766507657"/>
    <n v="0.12189656244492961"/>
    <n v="0.4282696032351051"/>
    <n v="-3954.7460595921848"/>
    <n v="864784.74605959223"/>
    <n v="1.6821660993233312"/>
    <n v="0.89227434953024898"/>
    <n v="0.90091222289047668"/>
    <n v="272.57611940298506"/>
    <n v="0.13191287949603023"/>
    <n v="7393.0019615832916"/>
    <n v="7275.8"/>
    <n v="45.821088441820578"/>
    <n v="6.4900828521215166"/>
    <n v="5"/>
  </r>
  <r>
    <x v="4"/>
    <s v="SEA"/>
    <s v="Washington"/>
    <s v="OGG"/>
    <s v="Hawaii"/>
    <s v="SEAOGG"/>
    <s v="A330-200"/>
    <n v="269.3125"/>
    <x v="158"/>
    <n v="2640"/>
    <n v="252.8125"/>
    <n v="16"/>
    <n v="4045"/>
    <n v="34.875"/>
    <n v="558"/>
    <n v="1039"/>
    <n v="2448"/>
    <n v="11375760"/>
    <n v="0.93873288466001392"/>
    <n v="4309"/>
    <n v="95.153636741479644"/>
    <n v="1"/>
    <n v="558"/>
    <n v="1"/>
    <n v="1039"/>
    <n v="0.90232215259859938"/>
    <n v="2713"/>
    <n v="34293"/>
    <n v="5"/>
    <n v="0.16246369661504131"/>
    <n v="206473"/>
    <n v="0.21770070824550097"/>
    <n v="276673"/>
    <n v="0.4656582371210029"/>
    <n v="591799"/>
    <n v="1.155492187739744E-2"/>
    <n v="14685"/>
    <n v="7.7048549556333491E-3"/>
    <n v="9792"/>
    <n v="0.13491758118542405"/>
    <n v="171465"/>
    <n v="1"/>
    <n v="394985"/>
    <n v="24686.5625"/>
    <n v="4151.0236868100392"/>
    <n v="0.25656723388582908"/>
    <n v="112775"/>
    <n v="7048.4375"/>
    <n v="7.3254350928451395E-2"/>
    <n v="703471"/>
    <n v="43966.9375"/>
    <n v="0.45694800711140443"/>
    <n v="328268"/>
    <n v="0.21323040807431509"/>
    <n v="1"/>
    <n v="1270887"/>
    <n v="1270887"/>
    <n v="-268612"/>
    <n v="206473"/>
    <n v="276673"/>
    <n v="655862.20874183008"/>
    <n v="1139008.2087418302"/>
    <n v="0"/>
    <n v="0"/>
    <n v="64063.20874183008"/>
    <n v="-2.3612664120902693E-2"/>
    <n v="-2.3260691984855135E-2"/>
    <n v="3.5197213604755764E-4"/>
    <n v="10678800"/>
    <n v="0.93873288466001392"/>
    <n v="71754.612608158262"/>
    <n v="0.11171886537690669"/>
    <n v="0.13533152949780938"/>
    <n v="271.79777503090236"/>
    <n v="0.10295370266322058"/>
    <n v="0.13491758118542405"/>
    <n v="-4003.95054636438"/>
    <n v="-264608.04945363564"/>
    <n v="1.4836111728380335"/>
    <n v="1.0676828280638448"/>
    <n v="0.87461205573094103"/>
    <n v="266.28777670837343"/>
    <n v="0.25829833808985375"/>
    <n v="7393.0017190119743"/>
    <n v="7048.4375"/>
    <n v="42.510198648421095"/>
    <n v="6.0511742892459823"/>
    <n v="5"/>
  </r>
  <r>
    <x v="0"/>
    <s v="SEA"/>
    <s v="Washington"/>
    <s v="BOI"/>
    <s v="Idaho"/>
    <s v="SEABOI"/>
    <s v="E175"/>
    <n v="75.476190476190482"/>
    <x v="248"/>
    <n v="399"/>
    <n v="58.677248677248677"/>
    <n v="189"/>
    <n v="11090"/>
    <n v="8.0634920634920633"/>
    <n v="1524"/>
    <n v="2350"/>
    <n v="7217"/>
    <n v="5691735"/>
    <n v="0.77742726954083419"/>
    <n v="14265"/>
    <n v="264.22697280613943"/>
    <n v="0.80507131537242471"/>
    <n v="1893"/>
    <n v="0.68975638391546812"/>
    <n v="3407"/>
    <n v="0.80492973455275485"/>
    <n v="8966"/>
    <n v="5182"/>
    <n v="5.9998070243149364"/>
    <n v="0.18389310396503714"/>
    <n v="263825"/>
    <n v="0.19398326438576252"/>
    <n v="278301"/>
    <n v="0.5451161072445484"/>
    <n v="782059"/>
    <n v="3.5215886635556033E-2"/>
    <n v="50523"/>
    <n v="2.0120376533894674E-2"/>
    <n v="28866"/>
    <n v="2.1671261235201248E-2"/>
    <n v="31091"/>
    <n v="1"/>
    <n v="659567"/>
    <n v="3489.7724867724869"/>
    <n v="2496.2137400102501"/>
    <n v="0.32432462999031797"/>
    <n v="618457"/>
    <n v="3272.2592592592591"/>
    <n v="0.30410987464491412"/>
    <n v="365707"/>
    <n v="1934.9576719576719"/>
    <n v="0.17982674612263683"/>
    <n v="389932"/>
    <n v="0.19173874924213108"/>
    <n v="1"/>
    <n v="1434665"/>
    <n v="-2033663"/>
    <n v="-598998"/>
    <n v="327703.8877952756"/>
    <n v="403477.23702127661"/>
    <n v="971586.66953027574"/>
    <n v="1702767.794346828"/>
    <n v="63878.887795275601"/>
    <n v="125176.23702127661"/>
    <n v="189527.66953027574"/>
    <n v="-0.10523996637229245"/>
    <n v="-0.10488803790619686"/>
    <n v="3.5192846609559403E-4"/>
    <n v="4424910"/>
    <n v="0.77742726954083419"/>
    <n v="401834.75653742114"/>
    <n v="0.25206110263390691"/>
    <n v="0.35730106900619935"/>
    <n v="126.56212804328224"/>
    <n v="0.3171983158979505"/>
    <n v="2.1671261235201248E-2"/>
    <n v="-2003.0835679726347"/>
    <n v="-596994.91643202736"/>
    <n v="1.5014777072628558"/>
    <n v="0.88002738921571499"/>
    <n v="0.93971106235706814"/>
    <n v="81.685060170237747"/>
    <n v="0.27179306667410164"/>
    <n v="1384.0638452468493"/>
    <n v="3272.2592592592591"/>
    <n v="41.971490958028035"/>
    <n v="7.1586113615870151"/>
    <n v="5.9998070243149364"/>
  </r>
  <r>
    <x v="0"/>
    <s v="SFO"/>
    <s v="California"/>
    <s v="LAX"/>
    <s v="California"/>
    <s v="SFOLAX"/>
    <s v="737-900"/>
    <n v="178.40845070422534"/>
    <x v="207"/>
    <n v="337"/>
    <n v="165.08450704225353"/>
    <n v="71"/>
    <n v="11721"/>
    <n v="22.929577464788732"/>
    <n v="1628"/>
    <n v="3033"/>
    <n v="7061"/>
    <n v="4268779"/>
    <n v="0.92531775479592637"/>
    <n v="12667"/>
    <n v="99.625052751519249"/>
    <n v="1.0006146281499693"/>
    <n v="1627"/>
    <n v="0.99704142011834318"/>
    <n v="3042"/>
    <n v="0.88295610854070272"/>
    <n v="7997"/>
    <n v="8054"/>
    <n v="5.9998758380928727"/>
    <n v="0.18543983005577847"/>
    <n v="298547"/>
    <n v="0.2311589251773358"/>
    <n v="372152"/>
    <n v="0.4919897635936743"/>
    <n v="792074"/>
    <n v="3.0696796153893934E-2"/>
    <n v="49420"/>
    <n v="3.0699280718536094E-2"/>
    <n v="49424"/>
    <n v="3.0015404300781395E-2"/>
    <n v="48323"/>
    <n v="1"/>
    <n v="414246"/>
    <n v="5834.4507042253517"/>
    <n v="4158.050495924911"/>
    <n v="0.30404090224504354"/>
    <n v="415056"/>
    <n v="5845.859154929577"/>
    <n v="0.30463541162067659"/>
    <n v="223939"/>
    <n v="3154.0704225352115"/>
    <n v="0.16436275934554059"/>
    <n v="309227"/>
    <n v="0.22696092678873925"/>
    <n v="0.99999999999999989"/>
    <n v="1609940"/>
    <n v="-1362468"/>
    <n v="247472"/>
    <n v="298363.61732186732"/>
    <n v="373256.30860534124"/>
    <n v="897070.63843648217"/>
    <n v="1568690.5643636906"/>
    <n v="-183.38267813267885"/>
    <n v="1104.3086053412408"/>
    <n v="104996.63843648217"/>
    <n v="5.7972549059110347E-2"/>
    <n v="5.8322015892876798E-2"/>
    <n v="3.4946683376645138E-4"/>
    <n v="3949977"/>
    <n v="0.92531775479592637"/>
    <n v="126037.85359610966"/>
    <n v="0.37714297226443438"/>
    <n v="0.31917042320532407"/>
    <n v="133.23240337855131"/>
    <n v="0.39534837797789707"/>
    <n v="3.0015404300781395E-2"/>
    <n v="-1491.7966811787428"/>
    <n v="248963.79668117873"/>
    <n v="1.5888675914847306"/>
    <n v="1.0593115212772011"/>
    <n v="0.85763245978855807"/>
    <n v="122.33793556870479"/>
    <n v="0.19207361765034722"/>
    <n v="2247.8181322376768"/>
    <n v="5845.859154929577"/>
    <n v="117.65112967351737"/>
    <n v="8.4330688507806499"/>
    <n v="5.9998758380928727"/>
  </r>
  <r>
    <x v="0"/>
    <s v="LAX"/>
    <s v="California"/>
    <s v="HNL"/>
    <s v="Hawaii"/>
    <s v="LAXHNL"/>
    <s v="A321"/>
    <n v="194.87234042553192"/>
    <x v="249"/>
    <n v="2556"/>
    <n v="169.12765957446808"/>
    <n v="47"/>
    <n v="7949"/>
    <n v="24.872340425531913"/>
    <n v="1169"/>
    <n v="1990"/>
    <n v="4790"/>
    <n v="23410404"/>
    <n v="0.86788950758816463"/>
    <n v="9159"/>
    <n v="267.95550822561688"/>
    <n v="1"/>
    <n v="1169"/>
    <n v="0.90578060992262177"/>
    <n v="2197"/>
    <n v="0.82686000345244259"/>
    <n v="5793"/>
    <n v="7952"/>
    <n v="6"/>
    <n v="0.24522449749745029"/>
    <n v="753787"/>
    <n v="0.24002355340914452"/>
    <n v="737800"/>
    <n v="0.47741263848607535"/>
    <n v="1467502"/>
    <n v="1.0908091279220135E-2"/>
    <n v="33530"/>
    <n v="1.0909392572543036E-2"/>
    <n v="33534"/>
    <n v="1.5521826755566688E-2"/>
    <n v="47712"/>
    <n v="1"/>
    <n v="1210893"/>
    <n v="25763.680851063829"/>
    <n v="4519.0076816052442"/>
    <n v="0.39572196882376531"/>
    <n v="325079"/>
    <n v="6916.5744680851067"/>
    <n v="0.10623639074902638"/>
    <n v="697500"/>
    <n v="14840.425531914894"/>
    <n v="0.2279442306253123"/>
    <n v="826487"/>
    <n v="0.27009740980189606"/>
    <n v="1"/>
    <n v="3073865"/>
    <n v="-3059959"/>
    <n v="13906"/>
    <n v="753787"/>
    <n v="814546.0301507538"/>
    <n v="1774788.9532359082"/>
    <n v="3343121.9833866619"/>
    <n v="0"/>
    <n v="76746.030150753795"/>
    <n v="307286.95323590818"/>
    <n v="5.9400939855629999E-4"/>
    <n v="9.4303859686239262E-4"/>
    <n v="3.4902919830609262E-4"/>
    <n v="20317644"/>
    <n v="0.86788950758816463"/>
    <n v="460642.23550132103"/>
    <n v="0.13130337263722575"/>
    <n v="0.13070936323866944"/>
    <n v="380.69606239778591"/>
    <n v="0.14894212143888338"/>
    <n v="1.5521826755566688E-2"/>
    <n v="-8170.9145401417445"/>
    <n v="22076.914540141745"/>
    <n v="1.9958328362025204"/>
    <n v="1.0394380852615659"/>
    <n v="0.78408871761774435"/>
    <n v="335.82157487482931"/>
    <n v="0.2688755036411814"/>
    <n v="2603.0440822761861"/>
    <n v="6916.5744680851067"/>
    <n v="29.665372630843592"/>
    <n v="8.4367845011951186"/>
    <n v="6"/>
  </r>
  <r>
    <x v="5"/>
    <s v="LAX"/>
    <s v="California"/>
    <s v="OGG"/>
    <s v="Hawaii"/>
    <s v="LAXOGG"/>
    <s v="A321"/>
    <n v="192.97222222222223"/>
    <x v="192"/>
    <n v="2486"/>
    <n v="168.47222222222223"/>
    <n v="36"/>
    <n v="6065"/>
    <n v="24.666666666666668"/>
    <n v="888"/>
    <n v="1540"/>
    <n v="3638"/>
    <n v="17270242"/>
    <n v="0.87303872175039587"/>
    <n v="6947"/>
    <n v="200.82088744588745"/>
    <n v="1"/>
    <n v="888"/>
    <n v="0.92270820850808866"/>
    <n v="1669"/>
    <n v="0.82851286722842177"/>
    <n v="4391"/>
    <n v="7464"/>
    <n v="5"/>
    <n v="0.23350342931219109"/>
    <n v="416271"/>
    <n v="0.24002773291808749"/>
    <n v="427902"/>
    <n v="0.48104945311066971"/>
    <n v="857576"/>
    <n v="1.2242535138740317E-2"/>
    <n v="21825"/>
    <n v="1.2242535138740317E-2"/>
    <n v="21825"/>
    <n v="2.0934314381571072E-2"/>
    <n v="37320"/>
    <n v="1"/>
    <n v="773314"/>
    <n v="21480.944444444445"/>
    <n v="3850.7647776846652"/>
    <n v="0.34720465577165094"/>
    <n v="220466"/>
    <n v="6124.0555555555557"/>
    <n v="9.8985433652245783E-2"/>
    <n v="748906"/>
    <n v="20802.944444444445"/>
    <n v="0.33624588451175597"/>
    <n v="484571"/>
    <n v="0.2175640260643473"/>
    <n v="1"/>
    <n v="1782719"/>
    <n v="1782719"/>
    <n v="-444538"/>
    <n v="416271"/>
    <n v="463745.73896103899"/>
    <n v="1035078.6739967015"/>
    <n v="1915095.4129577405"/>
    <n v="0"/>
    <n v="35843.738961038995"/>
    <n v="177502.67399670149"/>
    <n v="-2.5740114122315135E-2"/>
    <n v="-2.5396963791889767E-2"/>
    <n v="3.4315033042536802E-4"/>
    <n v="15077590"/>
    <n v="0.87303872175039587"/>
    <n v="253823.89414674346"/>
    <n v="0.10322489980163567"/>
    <n v="0.12896501392395079"/>
    <n v="287.78219291014017"/>
    <n v="0.11576113954551093"/>
    <n v="2.0934314381571072E-2"/>
    <n v="-5926.2892488261241"/>
    <n v="-438611.7107511739"/>
    <n v="1.9139363741719906"/>
    <n v="1.0467724535366572"/>
    <n v="0.79739496123493325"/>
    <n v="256.38226482923909"/>
    <n v="0.27181569277042539"/>
    <n v="3729.2236356728472"/>
    <n v="6124.0555555555557"/>
    <n v="30.20104171999666"/>
    <n v="7.1970321516900251"/>
    <n v="5"/>
  </r>
  <r>
    <x v="5"/>
    <s v="LAX"/>
    <s v="California"/>
    <s v="HNL"/>
    <s v="Hawaii"/>
    <s v="LAXHNL"/>
    <s v="757-300"/>
    <n v="234"/>
    <x v="216"/>
    <n v="2556"/>
    <n v="221.4"/>
    <n v="15"/>
    <n v="3321"/>
    <n v="30"/>
    <n v="450"/>
    <n v="855"/>
    <n v="2016"/>
    <n v="8971560"/>
    <n v="0.94615384615384612"/>
    <n v="3510"/>
    <n v="85.975029377203285"/>
    <n v="1"/>
    <n v="450"/>
    <n v="1"/>
    <n v="855"/>
    <n v="0.91428571428571426"/>
    <n v="2205"/>
    <n v="9283"/>
    <n v="5"/>
    <n v="0.21694556894495701"/>
    <n v="221222"/>
    <n v="0.24297939025921045"/>
    <n v="247769"/>
    <n v="0.48072396912069293"/>
    <n v="490200"/>
    <n v="1.1856288834494445E-2"/>
    <n v="12090"/>
    <n v="1.9770288081340614E-3"/>
    <n v="2016"/>
    <n v="4.551775403251114E-2"/>
    <n v="46415"/>
    <n v="1"/>
    <n v="330530"/>
    <n v="22035.333333333332"/>
    <n v="3844.4883635903902"/>
    <n v="0.33405764877102201"/>
    <n v="93647"/>
    <n v="6243.1333333333332"/>
    <n v="9.4646466688227682E-2"/>
    <n v="359183"/>
    <n v="23945.533333333333"/>
    <n v="0.36301645375161706"/>
    <n v="206080"/>
    <n v="0.20827943078913325"/>
    <n v="1"/>
    <n v="1019712"/>
    <n v="1019712"/>
    <n v="30272"/>
    <n v="221222"/>
    <n v="247769"/>
    <n v="536156.25"/>
    <n v="1005147.25"/>
    <n v="0"/>
    <n v="0"/>
    <n v="45956.25"/>
    <n v="3.3742180847032175E-3"/>
    <n v="3.7157138780769452E-3"/>
    <n v="3.4149579337372764E-4"/>
    <n v="8488476"/>
    <n v="0.94615384615384612"/>
    <n v="55390.886178861838"/>
    <n v="0.11366050051496061"/>
    <n v="0.11028628243025738"/>
    <n v="293.07347184582954"/>
    <n v="0.11466098272528542"/>
    <n v="4.551775403251114E-2"/>
    <n v="-3063.75"/>
    <n v="33335.75"/>
    <n v="1.7989447357199975"/>
    <n v="1.0604321218281043"/>
    <n v="0.81351719036869474"/>
    <n v="289.78830409356726"/>
    <n v="0.20209627816481515"/>
    <n v="4177.7595495098394"/>
    <n v="6243.1333333333332"/>
    <n v="38.627494797699711"/>
    <n v="4.2475158084914186"/>
    <n v="5"/>
  </r>
  <r>
    <x v="3"/>
    <s v="LAX"/>
    <s v="California"/>
    <s v="OGG"/>
    <s v="Hawaii"/>
    <s v="LAXOGG"/>
    <s v="A321"/>
    <n v="195.28260869565219"/>
    <x v="192"/>
    <n v="2486"/>
    <n v="161.19565217391303"/>
    <n v="46"/>
    <n v="7415"/>
    <n v="25"/>
    <n v="1150"/>
    <n v="2080"/>
    <n v="4186"/>
    <n v="22331738"/>
    <n v="0.82544806857397302"/>
    <n v="8983"/>
    <n v="260.21861471861473"/>
    <n v="1"/>
    <n v="1150"/>
    <n v="0.96207215541165592"/>
    <n v="2162"/>
    <n v="0.73814142126609061"/>
    <n v="5671"/>
    <n v="15218"/>
    <n v="4.999868576685504"/>
    <n v="0.22304663173478681"/>
    <n v="450922"/>
    <n v="0.26548030840170572"/>
    <n v="536708"/>
    <n v="0.45727522433419449"/>
    <n v="924450"/>
    <n v="1.2420553716297933E-2"/>
    <n v="25110"/>
    <n v="4.1406792178068494E-3"/>
    <n v="8371"/>
    <n v="3.7636602595208173E-2"/>
    <n v="76088"/>
    <n v="1"/>
    <n v="1002040"/>
    <n v="21783.478260869564"/>
    <n v="3850.7621796524732"/>
    <n v="0.34720468076982114"/>
    <n v="285674"/>
    <n v="6210.304347826087"/>
    <n v="9.898541971801314E-2"/>
    <n v="970413"/>
    <n v="21095.934782608696"/>
    <n v="0.33624599405201833"/>
    <n v="627894"/>
    <n v="0.21756390546014737"/>
    <n v="0.99999999999999989"/>
    <n v="2021649"/>
    <n v="2021649"/>
    <n v="-864372"/>
    <n v="450922"/>
    <n v="557866.6807692307"/>
    <n v="1252402.281414238"/>
    <n v="2261190.962183469"/>
    <n v="0"/>
    <n v="21158.680769230705"/>
    <n v="327952.28141423804"/>
    <n v="-3.8705988759137333E-2"/>
    <n v="-3.8366142001884547E-2"/>
    <n v="3.3984675725278607E-4"/>
    <n v="18433690"/>
    <n v="0.82544806857397302"/>
    <n v="411414.6524612275"/>
    <n v="9.0528063691236213E-2"/>
    <n v="0.12923405245037353"/>
    <n v="262.38179366149694"/>
    <n v="0.10554376253479363"/>
    <n v="3.7636602595208173E-2"/>
    <n v="-7589.3687431188855"/>
    <n v="-856782.63125688117"/>
    <n v="1.8421242725881943"/>
    <n v="1.1662662822332068"/>
    <n v="0.76584189461036567"/>
    <n v="248.24606845513412"/>
    <n v="0.31058507188933393"/>
    <n v="3729.2220660283974"/>
    <n v="6210.304347826087"/>
    <n v="28.495271208857019"/>
    <n v="4.5153068105192178"/>
    <n v="4.999868576685504"/>
  </r>
  <r>
    <x v="1"/>
    <s v="SEA"/>
    <s v="Washington"/>
    <s v="LAX"/>
    <s v="California"/>
    <s v="SEALAX"/>
    <s v="A321"/>
    <n v="190.85915492957747"/>
    <x v="177"/>
    <n v="954"/>
    <n v="163.3943661971831"/>
    <n v="71"/>
    <n v="11601"/>
    <n v="24.6056338028169"/>
    <n v="1747"/>
    <n v="2492"/>
    <n v="7363"/>
    <n v="12927654"/>
    <n v="0.85609918087226033"/>
    <n v="13551"/>
    <n v="190.12406367041197"/>
    <n v="0.98756359525155457"/>
    <n v="1769"/>
    <n v="0.7499247667770087"/>
    <n v="3323"/>
    <n v="0.87043385742995627"/>
    <n v="8459"/>
    <n v="36090"/>
    <n v="5.9998891659739542"/>
    <n v="0.21404861562881364"/>
    <n v="501109"/>
    <n v="0.17353217441893742"/>
    <n v="406256"/>
    <n v="0.48504142712461112"/>
    <n v="1135530"/>
    <n v="2.2014447060974354E-2"/>
    <n v="51538"/>
    <n v="1.2870023864860051E-2"/>
    <n v="30130"/>
    <n v="9.2493311901803391E-2"/>
    <n v="216536"/>
    <n v="1"/>
    <n v="859172"/>
    <n v="12101.014084507042"/>
    <n v="4519.0071336230785"/>
    <n v="0.3532110072885033"/>
    <n v="491965"/>
    <n v="6929.0845070422538"/>
    <n v="0.20224990246503438"/>
    <n v="494901"/>
    <n v="6970.4366197183099"/>
    <n v="0.20345691051161766"/>
    <n v="586423"/>
    <n v="0.24108217973484466"/>
    <n v="1"/>
    <n v="2341099"/>
    <n v="-2432461"/>
    <n v="-91362"/>
    <n v="507419.47395535203"/>
    <n v="541729.00802568218"/>
    <n v="1304556.3316582914"/>
    <n v="2353704.8136393256"/>
    <n v="6310.473955352034"/>
    <n v="135473.00802568218"/>
    <n v="169026.3316582914"/>
    <n v="-7.0671755292955702E-3"/>
    <n v="-6.7285523723790422E-3"/>
    <n v="3.3862315691652808E-4"/>
    <n v="11067354"/>
    <n v="0.85609918087226033"/>
    <n v="357115.5805534008"/>
    <n v="0.18109233121492888"/>
    <n v="0.18815950674422444"/>
    <n v="183.13619515559003"/>
    <n v="0.19196666158866879"/>
    <n v="9.2493311901803391E-2"/>
    <n v="-4377.6030090045861"/>
    <n v="-86984.396990995418"/>
    <n v="1.879012502030867"/>
    <n v="0.81095124829037524"/>
    <n v="0.89044046410195998"/>
    <n v="122.25579295817033"/>
    <n v="0.25049047477274561"/>
    <n v="2603.0424052892727"/>
    <n v="6929.0845070422538"/>
    <n v="61.018051981630371"/>
    <n v="7.0397379536246873"/>
    <n v="5.9998891659739542"/>
  </r>
  <r>
    <x v="4"/>
    <s v="LAX"/>
    <s v="California"/>
    <s v="SEA"/>
    <s v="Washington"/>
    <s v="LAXSEA"/>
    <s v="737-900"/>
    <n v="178.44274809160305"/>
    <x v="250"/>
    <n v="954"/>
    <n v="140.41984732824429"/>
    <n v="131"/>
    <n v="18395"/>
    <n v="22.916030534351144"/>
    <n v="3002"/>
    <n v="5179"/>
    <n v="10214"/>
    <n v="22300704"/>
    <n v="0.78691820670773438"/>
    <n v="23376"/>
    <n v="363.11191924778763"/>
    <n v="1"/>
    <n v="3002"/>
    <n v="0.92284390591589449"/>
    <n v="5612"/>
    <n v="0.69186479712795501"/>
    <n v="14763"/>
    <n v="126224"/>
    <n v="4.9999841551527444"/>
    <n v="0.2236039092631491"/>
    <n v="1112213"/>
    <n v="0.23634427764035293"/>
    <n v="1175584"/>
    <n v="0.39841078625951742"/>
    <n v="1981708"/>
    <n v="1.2321995515911437E-2"/>
    <n v="61290"/>
    <n v="2.4364539673246977E-3"/>
    <n v="12119"/>
    <n v="0.12688257735374442"/>
    <n v="631118"/>
    <n v="1"/>
    <n v="1337174"/>
    <n v="10207.435114503816"/>
    <n v="3682.5395397927223"/>
    <n v="0.32756964174864639"/>
    <n v="683758"/>
    <n v="5219.5267175572517"/>
    <n v="0.16750128487599292"/>
    <n v="1189010"/>
    <n v="9076.4122137404574"/>
    <n v="0.291273670992375"/>
    <n v="872164"/>
    <n v="0.21365540238298564"/>
    <n v="1"/>
    <n v="4974032"/>
    <n v="4974032"/>
    <n v="891926"/>
    <n v="1112213"/>
    <n v="1273870.9032631782"/>
    <n v="2864299.5108674369"/>
    <n v="5250383.4141306151"/>
    <n v="0"/>
    <n v="98286.903263178188"/>
    <n v="882591.51086743688"/>
    <n v="3.9995418978701298E-2"/>
    <n v="4.0331176158470747E-2"/>
    <n v="3.3575717976944836E-4"/>
    <n v="17548830"/>
    <n v="0.78691820670773438"/>
    <n v="1175974.7014949722"/>
    <n v="0.2230437209515897"/>
    <n v="0.18304830197288838"/>
    <n v="236.09209024191355"/>
    <n v="0.24747598557852574"/>
    <n v="0.12688257735374442"/>
    <n v="-7487.6214819130919"/>
    <n v="899413.62148191314"/>
    <n v="2.028563137887565"/>
    <n v="1.1469573123916625"/>
    <n v="0.73498130616538093"/>
    <n v="209.47683535281539"/>
    <n v="0.17534346381366264"/>
    <n v="3274.5000562446958"/>
    <n v="5219.5267175572517"/>
    <n v="50.659311977713543"/>
    <n v="3.9907039956509922"/>
    <n v="4.9999841551527444"/>
  </r>
  <r>
    <x v="3"/>
    <s v="YVR"/>
    <s v="British Columbia"/>
    <s v="LAX"/>
    <s v="California"/>
    <s v="YVRLAX"/>
    <s v="737-800"/>
    <n v="168.64634146341464"/>
    <x v="241"/>
    <n v="1080"/>
    <n v="143.34146341463415"/>
    <n v="82"/>
    <n v="11754"/>
    <n v="20.280487804878049"/>
    <n v="1663"/>
    <n v="2715"/>
    <n v="7376"/>
    <n v="14935320"/>
    <n v="0.84995299732446306"/>
    <n v="13829"/>
    <n v="52.728742259235531"/>
    <n v="0.97137850467289721"/>
    <n v="1712"/>
    <n v="0.83282208588957052"/>
    <n v="3260"/>
    <n v="0.83269361029577782"/>
    <n v="8858"/>
    <n v="1627"/>
    <n v="5"/>
    <n v="0.21705989505535681"/>
    <n v="558738"/>
    <n v="0.23071039062296653"/>
    <n v="593876"/>
    <n v="0.52614816952906995"/>
    <n v="1354368"/>
    <n v="1.7190347454799099E-2"/>
    <n v="44250"/>
    <n v="5.7308927831230799E-3"/>
    <n v="14752"/>
    <n v="3.1603045546845349E-3"/>
    <n v="8135"/>
    <n v="1"/>
    <n v="194176"/>
    <n v="2368"/>
    <n v="3682.5456417176297"/>
    <n v="0.21094462073618125"/>
    <n v="427021"/>
    <n v="5207.5731707317073"/>
    <n v="0.46389761294590914"/>
    <n v="172660"/>
    <n v="2105.6097560975609"/>
    <n v="0.18757054536250131"/>
    <n v="126650"/>
    <n v="0.13758722095540826"/>
    <n v="1"/>
    <n v="2574119"/>
    <n v="2574119"/>
    <n v="1653612"/>
    <n v="575201.11605532165"/>
    <n v="713088.67771639046"/>
    <n v="1626490.2039045554"/>
    <n v="2914779.9976762673"/>
    <n v="16463.116055321647"/>
    <n v="119212.67771639046"/>
    <n v="272122.20390455541"/>
    <n v="0.11071821695149485"/>
    <n v="0.11105119584402111"/>
    <n v="3.329788925262589E-4"/>
    <n v="12694320"/>
    <n v="0.84995299732446306"/>
    <n v="452987.64675855031"/>
    <n v="0.17235111132536832"/>
    <n v="6.1632894373873474E-2"/>
    <n v="218.30729964267482"/>
    <n v="0.20213638855803223"/>
    <n v="3.1603045546845349E-3"/>
    <n v="-4973.146313125214"/>
    <n v="1658585.1463131253"/>
    <n v="1.8004265677470166"/>
    <n v="1.0049608398450085"/>
    <n v="0.84347452902713704"/>
    <n v="182.17055214723928"/>
    <n v="4.9201299551419338E-2"/>
    <n v="3274.4949453020245"/>
    <n v="5207.5731707317073"/>
    <n v="222.91447693200507"/>
    <n v="5.0197379615450064"/>
    <n v="5"/>
  </r>
  <r>
    <x v="0"/>
    <s v="BOI"/>
    <s v="Idaho"/>
    <s v="SEA"/>
    <s v="Washington"/>
    <s v="BOISEA"/>
    <s v="E175"/>
    <n v="75.476190476190482"/>
    <x v="246"/>
    <n v="399"/>
    <n v="58.677248677248677"/>
    <n v="189"/>
    <n v="11090"/>
    <n v="9.5767195767195759"/>
    <n v="1810"/>
    <n v="2851"/>
    <n v="6430"/>
    <n v="5691735"/>
    <n v="0.77742726954083419"/>
    <n v="14265"/>
    <n v="305.91098775737339"/>
    <n v="0.95615425250924457"/>
    <n v="1893"/>
    <n v="0.83680657469914876"/>
    <n v="3407"/>
    <n v="0.71715369172429178"/>
    <n v="8966"/>
    <n v="5182"/>
    <n v="5.9998070243149364"/>
    <n v="0.23271334551883419"/>
    <n v="349740"/>
    <n v="0.21826041883611388"/>
    <n v="328019"/>
    <n v="0.4684402403653255"/>
    <n v="704009"/>
    <n v="2.9949184199127142E-2"/>
    <n v="45010"/>
    <n v="2.9949184199127142E-2"/>
    <n v="45010"/>
    <n v="2.068762688147216E-2"/>
    <n v="31091"/>
    <n v="1"/>
    <n v="763619"/>
    <n v="4040.3121693121693"/>
    <n v="2496.2130507245711"/>
    <n v="0.33834502180844372"/>
    <n v="618457"/>
    <n v="3272.2592592592591"/>
    <n v="0.27402650687395763"/>
    <n v="423400"/>
    <n v="2240.2116402116403"/>
    <n v="0.18760046860239865"/>
    <n v="451448"/>
    <n v="0.20002800271519999"/>
    <n v="1"/>
    <n v="1502879"/>
    <n v="-2256924"/>
    <n v="-754045"/>
    <n v="365777.80110497237"/>
    <n v="391989.03297088743"/>
    <n v="981671.02550544322"/>
    <n v="1739437.8595813029"/>
    <n v="16037.801104972372"/>
    <n v="63970.032970887434"/>
    <n v="277662.02550544322"/>
    <n v="-0.13248069349679842"/>
    <n v="-0.13214820557888274"/>
    <n v="3.3248791791568033E-4"/>
    <n v="4424910"/>
    <n v="0.77742726954083419"/>
    <n v="421364.01262398553"/>
    <n v="0.26404584893709915"/>
    <n v="0.39652654243389757"/>
    <n v="132.71307484220017"/>
    <n v="0.33261422266215585"/>
    <n v="2.068762688147216E-2"/>
    <n v="-1892.4331194777938"/>
    <n v="-752152.56688052218"/>
    <n v="1.9074878514584741"/>
    <n v="0.99401732900155315"/>
    <n v="0.81067459929520602"/>
    <n v="96.277957147050188"/>
    <n v="0.30038878712125194"/>
    <n v="1384.0627402890493"/>
    <n v="3272.2592592592591"/>
    <n v="36.252375507334804"/>
    <n v="8.1172227231740308"/>
    <n v="5.9998070243149364"/>
  </r>
  <r>
    <x v="5"/>
    <s v="SEA"/>
    <s v="Washington"/>
    <s v="ANC"/>
    <s v="Alaska"/>
    <s v="SEAANC"/>
    <s v="737-900"/>
    <n v="178.45806451612904"/>
    <x v="245"/>
    <n v="1448"/>
    <n v="126.06451612903226"/>
    <n v="155"/>
    <n v="19540"/>
    <n v="16.612903225806452"/>
    <n v="2575"/>
    <n v="4757"/>
    <n v="12209"/>
    <n v="40053128"/>
    <n v="0.70640974657459965"/>
    <n v="27661"/>
    <n v="569.79710245711635"/>
    <n v="0.72230014025245437"/>
    <n v="3565"/>
    <n v="0.71372843210802706"/>
    <n v="6665"/>
    <n v="0.70041879410246111"/>
    <n v="17431"/>
    <n v="146545"/>
    <n v="5"/>
    <n v="0.19238439379076971"/>
    <n v="1116352"/>
    <n v="0.19438742133855938"/>
    <n v="1127975"/>
    <n v="0.47222628162398433"/>
    <n v="2740195"/>
    <n v="1.2625122442663056E-2"/>
    <n v="73260"/>
    <n v="2.1040147406835006E-3"/>
    <n v="12209"/>
    <n v="0.12627276606334001"/>
    <n v="732725"/>
    <n v="1"/>
    <n v="2098300"/>
    <n v="13537.41935483871"/>
    <n v="3682.5389089406972"/>
    <n v="0.34147410774164749"/>
    <n v="812126"/>
    <n v="5239.5225806451617"/>
    <n v="0.13216413345269656"/>
    <n v="1865801"/>
    <n v="12037.425806451613"/>
    <n v="0.30363757884881742"/>
    <n v="1368602"/>
    <n v="0.22272417995683852"/>
    <n v="1"/>
    <n v="5802716"/>
    <n v="5802716"/>
    <n v="-342113"/>
    <n v="1545551.4097087379"/>
    <n v="1580398.0187092705"/>
    <n v="3912223.6911294949"/>
    <n v="7038173.1195475031"/>
    <n v="429199.40970873786"/>
    <n v="452423.01870927052"/>
    <n v="1172028.6911294949"/>
    <n v="-8.5414802059904042E-3"/>
    <n v="-8.210685515957784E-3"/>
    <n v="3.3079469003262016E-4"/>
    <n v="28293920"/>
    <n v="0.70640974657459965"/>
    <n v="2107133.9258444216"/>
    <n v="0.14487547639225581"/>
    <n v="0.1534169565982462"/>
    <n v="259.46729785056294"/>
    <n v="0.1791901228249744"/>
    <n v="0.12627276606334001"/>
    <n v="-13249.362061596796"/>
    <n v="-328863.63793840318"/>
    <n v="1.7377447298789408"/>
    <n v="0.93916885073424294"/>
    <n v="0.87237563236979221"/>
    <n v="169.23855963990997"/>
    <n v="0.23585541667040055"/>
    <n v="3274.5006809514666"/>
    <n v="5239.5225806451617"/>
    <n v="34.292908678788173"/>
    <n v="4.3740532241555785"/>
    <n v="5"/>
  </r>
  <r>
    <x v="2"/>
    <s v="GEG"/>
    <s v="Washington"/>
    <s v="SEA"/>
    <s v="Washington"/>
    <s v="GEGSEA"/>
    <s v="E175"/>
    <n v="73.323404255319147"/>
    <x v="239"/>
    <n v="223"/>
    <n v="59.140425531914893"/>
    <n v="235"/>
    <n v="13898"/>
    <n v="9.9914893617021274"/>
    <n v="2348"/>
    <n v="3706"/>
    <n v="7844"/>
    <n v="3842513"/>
    <n v="0.80656955487203297"/>
    <n v="17231"/>
    <n v="288.91755179648567"/>
    <n v="1"/>
    <n v="2348"/>
    <n v="0.87695220066256507"/>
    <n v="4226"/>
    <n v="0.73597297804466133"/>
    <n v="10658"/>
    <n v="8050"/>
    <n v="5.9998757763975155"/>
    <n v="0.2211041796792996"/>
    <n v="341246"/>
    <n v="0.25026759588744646"/>
    <n v="386256"/>
    <n v="0.44142306585839319"/>
    <n v="681280"/>
    <n v="3.5581181983345554E-2"/>
    <n v="54915"/>
    <n v="2.0329512262759725E-2"/>
    <n v="31376"/>
    <n v="3.1294464328755475E-2"/>
    <n v="48299"/>
    <n v="1"/>
    <n v="721200"/>
    <n v="3068.9361702127658"/>
    <n v="2496.2138697202286"/>
    <n v="0.31158771915802191"/>
    <n v="767148"/>
    <n v="3264.4595744680851"/>
    <n v="0.33143912309572682"/>
    <n v="399880"/>
    <n v="1701.6170212765958"/>
    <n v="0.17276441644052939"/>
    <n v="426369"/>
    <n v="0.1842087413057219"/>
    <n v="1"/>
    <n v="1543372"/>
    <n v="-2314597"/>
    <n v="-771225"/>
    <n v="341246"/>
    <n v="440452.74042093899"/>
    <n v="925686.16012238653"/>
    <n v="1707384.9005433256"/>
    <n v="0"/>
    <n v="54196.740420938993"/>
    <n v="244406.16012238653"/>
    <n v="-0.20070849467522947"/>
    <n v="-0.20037781247828962"/>
    <n v="3.3068219693985212E-4"/>
    <n v="3099254"/>
    <n v="0.80656955487203297"/>
    <n v="358546.4317887465"/>
    <n v="0.40165693648921941"/>
    <n v="0.60236543116444885"/>
    <n v="107.57468700532451"/>
    <n v="0.4823976995754462"/>
    <n v="3.1294464328755475E-2"/>
    <n v="-1270.6506406098958"/>
    <n v="-769954.34935939009"/>
    <n v="1.7777118556122122"/>
    <n v="1.1179892765197834"/>
    <n v="0.78188308129573292"/>
    <n v="91.399905347846669"/>
    <n v="0.27625808943015684"/>
    <n v="1384.0626764056085"/>
    <n v="3264.4595744680851"/>
    <n v="48.103688798352373"/>
    <n v="6.2088789753921425"/>
    <n v="5.9998757763975155"/>
  </r>
  <r>
    <x v="0"/>
    <s v="SEA"/>
    <s v="Washington"/>
    <s v="HNL"/>
    <s v="Hawaii"/>
    <s v="SEAHNL"/>
    <s v="737-Max 9"/>
    <n v="177.15384615384616"/>
    <x v="234"/>
    <n v="2677"/>
    <n v="148.96153846153845"/>
    <n v="52"/>
    <n v="7746"/>
    <n v="22.903846153846153"/>
    <n v="1191"/>
    <n v="2226"/>
    <n v="4330"/>
    <n v="24660524"/>
    <n v="0.84085974815458098"/>
    <n v="9212"/>
    <n v="316.91234478476821"/>
    <n v="1.0008403361344538"/>
    <n v="1190"/>
    <n v="1.0004494382022473"/>
    <n v="2225"/>
    <n v="0.74706694271911667"/>
    <n v="5796"/>
    <n v="36690"/>
    <n v="5.9999182338511856"/>
    <n v="0.23184063459438106"/>
    <n v="683092"/>
    <n v="0.25032972597616199"/>
    <n v="737568"/>
    <n v="0.42400961720562069"/>
    <n v="1249296"/>
    <n v="1.0287178937179311E-2"/>
    <n v="30310"/>
    <n v="8.8186001426832743E-3"/>
    <n v="25983"/>
    <n v="7.4714243143973666E-2"/>
    <n v="220137"/>
    <n v="1"/>
    <n v="1393562"/>
    <n v="26799.26923076923"/>
    <n v="4397.3105590015466"/>
    <n v="0.40219342233048239"/>
    <n v="340388"/>
    <n v="6545.9230769230771"/>
    <n v="9.8238768451083078E-2"/>
    <n v="750028"/>
    <n v="14423.615384615385"/>
    <n v="0.21646423206408255"/>
    <n v="980927"/>
    <n v="0.28310357715435197"/>
    <n v="1"/>
    <n v="2946386"/>
    <n v="-3464905"/>
    <n v="-518519"/>
    <n v="682518.45507976494"/>
    <n v="737236.65768194059"/>
    <n v="1672267.8096997689"/>
    <n v="3092022.9224614743"/>
    <n v="-573.54492023505736"/>
    <n v="-331.3423180594109"/>
    <n v="422971.8096997689"/>
    <n v="-2.1026276651704562E-2"/>
    <n v="-2.0697140434412602E-2"/>
    <n v="3.2913621729195944E-4"/>
    <n v="20736042"/>
    <n v="0.84085974815458098"/>
    <n v="515967.08417247608"/>
    <n v="0.11947783429095019"/>
    <n v="0.14050411094265475"/>
    <n v="351.95571908081592"/>
    <n v="0.13147393316429434"/>
    <n v="7.4714243143973666E-2"/>
    <n v="-8116.6715857975851"/>
    <n v="-510402.32841420243"/>
    <n v="1.9803179118892984"/>
    <n v="1.1436015329024232"/>
    <n v="0.74360046137747471"/>
    <n v="331.4912359550562"/>
    <n v="0.33292548905676311"/>
    <n v="2366.6733478286665"/>
    <n v="6545.9230769230771"/>
    <n v="24.442089831687419"/>
    <n v="7.2673638006713146"/>
    <n v="5.9999182338511856"/>
  </r>
  <r>
    <x v="5"/>
    <s v="SEA"/>
    <s v="Washington"/>
    <s v="OGG"/>
    <s v="Hawaii"/>
    <s v="SEAOGG"/>
    <s v="737-800"/>
    <n v="157.20454545454547"/>
    <x v="251"/>
    <n v="2640"/>
    <n v="132.61363636363637"/>
    <n v="44"/>
    <n v="5835"/>
    <n v="20.772727272727273"/>
    <n v="914"/>
    <n v="1415"/>
    <n v="3507"/>
    <n v="18260880"/>
    <n v="0.84357380367211221"/>
    <n v="6917"/>
    <n v="267.04407730673319"/>
    <n v="1"/>
    <n v="914"/>
    <n v="0.81321839080459768"/>
    <n v="1740"/>
    <n v="0.82266009852216748"/>
    <n v="4263"/>
    <n v="8143"/>
    <n v="4.9997543902738553"/>
    <n v="0.23025993892135624"/>
    <n v="379779"/>
    <n v="0.23017384434707269"/>
    <n v="379637"/>
    <n v="0.49787037188611993"/>
    <n v="821162"/>
    <n v="1.2759579688713546E-2"/>
    <n v="21045"/>
    <n v="4.2519806299333857E-3"/>
    <n v="7013"/>
    <n v="2.4684284526804212E-2"/>
    <n v="40713"/>
    <n v="1"/>
    <n v="983400"/>
    <n v="22350"/>
    <n v="3682.5381409618135"/>
    <n v="0.36059318569082344"/>
    <n v="227920"/>
    <n v="5180"/>
    <n v="8.3573722679125967E-2"/>
    <n v="874436"/>
    <n v="19873.545454545456"/>
    <n v="0.32063825800563439"/>
    <n v="641417"/>
    <n v="0.23519483362441621"/>
    <n v="1"/>
    <n v="1649349"/>
    <n v="1649349"/>
    <n v="-1077824"/>
    <n v="379779"/>
    <n v="466832.77738515905"/>
    <n v="998178.95808383229"/>
    <n v="1844790.7354689913"/>
    <n v="0"/>
    <n v="87195.777385159046"/>
    <n v="177016.95808383229"/>
    <n v="-5.9023661510288664E-2"/>
    <n v="-5.8694825501453246E-2"/>
    <n v="3.2883600883541753E-4"/>
    <n v="15404400"/>
    <n v="0.84357380367211221"/>
    <n v="298293.77069408726"/>
    <n v="9.0321441244890721E-2"/>
    <n v="0.14934510275517937"/>
    <n v="275.68740359897174"/>
    <n v="0.10442704681779233"/>
    <n v="2.4684284526804212E-2"/>
    <n v="-6004.8348970225306"/>
    <n v="-1071819.1651029775"/>
    <n v="1.8183881554750074"/>
    <n v="0.95481916494595898"/>
    <n v="0.84297627935488506"/>
    <n v="218.18218390804597"/>
    <n v="0.38889101093825501"/>
    <n v="3274.5006323267075"/>
    <n v="5180"/>
    <n v="21.85032545506628"/>
    <n v="4.8085689802913452"/>
    <n v="4.9997543902738553"/>
  </r>
  <r>
    <x v="1"/>
    <s v="LAX"/>
    <s v="California"/>
    <s v="SEA"/>
    <s v="Washington"/>
    <s v="LAXSEA"/>
    <s v="A321"/>
    <n v="190.85915492957747"/>
    <x v="147"/>
    <n v="954"/>
    <n v="163.3943661971831"/>
    <n v="71"/>
    <n v="11601"/>
    <n v="24.91549295774648"/>
    <n v="1769"/>
    <n v="3305"/>
    <n v="6527"/>
    <n v="12927654"/>
    <n v="0.85609918087226033"/>
    <n v="13551"/>
    <n v="196.85952710176991"/>
    <n v="1"/>
    <n v="1769"/>
    <n v="0.9945832079446284"/>
    <n v="3323"/>
    <n v="0.77160420853528788"/>
    <n v="8459"/>
    <n v="36090"/>
    <n v="5.9998891659739542"/>
    <n v="0.22864801416303726"/>
    <n v="554966"/>
    <n v="0.23816612234118598"/>
    <n v="578068"/>
    <n v="0.41438914485759715"/>
    <n v="1005790"/>
    <n v="1.8825682494335978E-2"/>
    <n v="45693"/>
    <n v="1.0757415138579486E-2"/>
    <n v="26110"/>
    <n v="8.9213621005264171E-2"/>
    <n v="216536"/>
    <n v="1"/>
    <n v="889610"/>
    <n v="12529.718309859154"/>
    <n v="4519.0091284741366"/>
    <n v="0.35567228142252921"/>
    <n v="491965"/>
    <n v="6929.0845070422538"/>
    <n v="0.19669103756706263"/>
    <n v="512434"/>
    <n v="7217.3802816901407"/>
    <n v="0.20487468650135715"/>
    <n v="607198"/>
    <n v="0.24276199450905103"/>
    <n v="1"/>
    <n v="2427163"/>
    <n v="-2501207"/>
    <n v="-74044"/>
    <n v="554966"/>
    <n v="581216.32798789709"/>
    <n v="1303505.0727746284"/>
    <n v="2439687.4007625254"/>
    <n v="0"/>
    <n v="3148.3279878970934"/>
    <n v="297715.07277462841"/>
    <n v="-5.7275666567189994E-3"/>
    <n v="-5.3997799843037153E-3"/>
    <n v="3.2778667241528409E-4"/>
    <n v="11067354"/>
    <n v="0.85609918087226033"/>
    <n v="371581.98862167075"/>
    <n v="0.18774968760766647"/>
    <n v="0.19347725426438547"/>
    <n v="190.55486595983106"/>
    <n v="0.19974304607948748"/>
    <n v="8.9213621005264171E-2"/>
    <n v="-4237.5126867961335"/>
    <n v="-69806.487313203863"/>
    <n v="1.987626784617641"/>
    <n v="1.1021606059325364"/>
    <n v="0.75332882426972148"/>
    <n v="173.95967499247666"/>
    <n v="0.25016778848392135"/>
    <n v="2603.043944807855"/>
    <n v="6929.0845070422538"/>
    <n v="58.930345768852042"/>
    <n v="6.1893802258425996"/>
    <n v="5.9998891659739542"/>
  </r>
  <r>
    <x v="0"/>
    <s v="LAX"/>
    <s v="California"/>
    <s v="SFO"/>
    <s v="California"/>
    <s v="LAXSFO"/>
    <s v="737-900"/>
    <n v="178.40845070422534"/>
    <x v="204"/>
    <n v="337"/>
    <n v="165.08450704225353"/>
    <n v="71"/>
    <n v="11721"/>
    <n v="22.929577464788732"/>
    <n v="1628"/>
    <n v="3043"/>
    <n v="7051"/>
    <n v="4268779"/>
    <n v="0.92531775479592637"/>
    <n v="12667"/>
    <n v="94.55912272548025"/>
    <n v="1.0006146281499693"/>
    <n v="1627"/>
    <n v="1.0003287310979618"/>
    <n v="3042"/>
    <n v="0.8817056396148556"/>
    <n v="7997"/>
    <n v="8054"/>
    <n v="5.9998758380928727"/>
    <n v="0.19894913049852087"/>
    <n v="317563"/>
    <n v="0.2539045809991467"/>
    <n v="405283"/>
    <n v="0.45943809116891221"/>
    <n v="733356"/>
    <n v="3.0928416328259205E-2"/>
    <n v="49368"/>
    <n v="2.6506043721283398E-2"/>
    <n v="42309"/>
    <n v="3.0273737283877604E-2"/>
    <n v="48323"/>
    <n v="1"/>
    <n v="393182"/>
    <n v="5537.7746478873241"/>
    <n v="4158.054650543535"/>
    <n v="0.29915901425179053"/>
    <n v="415056"/>
    <n v="5845.859154929577"/>
    <n v="0.3158022081867714"/>
    <n v="212551"/>
    <n v="2993.676056338028"/>
    <n v="0.16172293654905953"/>
    <n v="293502"/>
    <n v="0.22331584101237853"/>
    <n v="1"/>
    <n v="1596202"/>
    <n v="-1314291"/>
    <n v="281911"/>
    <n v="317367.93673218676"/>
    <n v="405149.81465658889"/>
    <n v="831746.97659906396"/>
    <n v="1554264.7279878396"/>
    <n v="-195.06326781323878"/>
    <n v="-133.18534341111081"/>
    <n v="98390.976599063957"/>
    <n v="6.6040195568803167E-2"/>
    <n v="6.636374597582291E-2"/>
    <n v="3.2355040701974314E-4"/>
    <n v="3949977"/>
    <n v="0.92531775479592637"/>
    <n v="124929.06185479066"/>
    <n v="0.37392472179984021"/>
    <n v="0.30788452623103701"/>
    <n v="132.06031908540226"/>
    <n v="0.39187038304273664"/>
    <n v="3.0273737283877604E-2"/>
    <n v="-1381.1651829273185"/>
    <n v="283292.16518292733"/>
    <n v="1.6976970875496382"/>
    <n v="1.158822817532519"/>
    <n v="0.79763759255005828"/>
    <n v="133.22912557527943"/>
    <n v="0.18387522381252497"/>
    <n v="2247.8106170365859"/>
    <n v="5845.859154929577"/>
    <n v="123.9541956626213"/>
    <n v="7.821602252367545"/>
    <n v="5.9998758380928727"/>
  </r>
  <r>
    <x v="2"/>
    <s v="SFO"/>
    <s v="California"/>
    <s v="LAX"/>
    <s v="California"/>
    <s v="SFOLAX"/>
    <s v="737-800"/>
    <n v="163.41666666666666"/>
    <x v="141"/>
    <n v="337"/>
    <n v="146.7651515151515"/>
    <n v="132"/>
    <n v="19373"/>
    <n v="17.310606060606062"/>
    <n v="2285"/>
    <n v="4353"/>
    <n v="12736"/>
    <n v="7269427"/>
    <n v="0.89810393583978487"/>
    <n v="21571"/>
    <n v="185.87288993923025"/>
    <n v="0.82431457431457433"/>
    <n v="2772"/>
    <n v="0.82443181818181821"/>
    <n v="5280"/>
    <n v="0.94208151490494862"/>
    <n v="13519"/>
    <n v="17538"/>
    <n v="5.9997719238225571"/>
    <n v="0.19742043265873702"/>
    <n v="528701"/>
    <n v="0.20131917076853795"/>
    <n v="539142"/>
    <n v="0.50014861581914571"/>
    <n v="1339421"/>
    <n v="3.3287329642582686E-2"/>
    <n v="89145"/>
    <n v="2.8533117056241751E-2"/>
    <n v="76413"/>
    <n v="3.9291334054754851E-2"/>
    <n v="105224"/>
    <n v="1"/>
    <n v="772869"/>
    <n v="5855.068181818182"/>
    <n v="4158.0512373411948"/>
    <n v="0.30404116777891949"/>
    <n v="774381"/>
    <n v="5866.522727272727"/>
    <n v="0.30463597782522972"/>
    <n v="417808"/>
    <n v="3165.212121212121"/>
    <n v="0.16436269565395273"/>
    <n v="576930"/>
    <n v="0.22696015874189807"/>
    <n v="1"/>
    <n v="2678046"/>
    <n v="-2541988"/>
    <n v="136058"/>
    <n v="641382.56980306341"/>
    <n v="653955.8373535492"/>
    <n v="1421767.6271199749"/>
    <n v="2717106.0342765879"/>
    <n v="112681.56980306341"/>
    <n v="114813.8373535492"/>
    <n v="82346.627119974932"/>
    <n v="1.8716468299358396E-2"/>
    <n v="1.9039366945766013E-2"/>
    <n v="3.2289864640761695E-4"/>
    <n v="6528701"/>
    <n v="0.89810393583978487"/>
    <n v="291904.33882207191"/>
    <n v="0.36839849963415272"/>
    <n v="0.34968203133479436"/>
    <n v="132.80452175708461"/>
    <n v="0.39407869957591873"/>
    <n v="3.9291334054754851E-2"/>
    <n v="-2347.2881384589964"/>
    <n v="138405.288138459"/>
    <n v="1.7090842170738891"/>
    <n v="0.91498884729718044"/>
    <n v="0.88780808022354218"/>
    <n v="102.11022727272727"/>
    <n v="0.21542945864260735"/>
    <n v="2247.8156988714127"/>
    <n v="5866.522727272727"/>
    <n v="104.22714149617977"/>
    <n v="8.5458111805089558"/>
    <n v="5.9997719238225571"/>
  </r>
  <r>
    <x v="5"/>
    <s v="OGG"/>
    <s v="Hawaii"/>
    <s v="LAX"/>
    <s v="California"/>
    <s v="OGGLAX"/>
    <s v="A321"/>
    <n v="192.94444444444446"/>
    <x v="193"/>
    <n v="2486"/>
    <n v="173.72222222222223"/>
    <n v="36"/>
    <n v="6254"/>
    <n v="21.027777777777779"/>
    <n v="757"/>
    <n v="1220"/>
    <n v="4278"/>
    <n v="17267756"/>
    <n v="0.90037431615318164"/>
    <n v="6946"/>
    <n v="183.3353543519267"/>
    <n v="0.85247747747747749"/>
    <n v="888"/>
    <n v="0.7309766327142001"/>
    <n v="1669"/>
    <n v="0.97448747152619586"/>
    <n v="4390"/>
    <n v="304"/>
    <n v="4.9934210526315788"/>
    <n v="0.21217525061251585"/>
    <n v="356705"/>
    <n v="0.18181742477460786"/>
    <n v="305668"/>
    <n v="0.58729369413525367"/>
    <n v="987347"/>
    <n v="1.5266054041771827E-2"/>
    <n v="25665"/>
    <n v="2.5446397502707917E-3"/>
    <n v="4278"/>
    <n v="9.0293668557995838E-4"/>
    <n v="1518"/>
    <n v="0.99999999999999989"/>
    <n v="705981"/>
    <n v="19610.583333333332"/>
    <n v="3850.7630047438297"/>
    <n v="0.34395732086089087"/>
    <n v="220466"/>
    <n v="6124.0555555555557"/>
    <n v="0.10741208998672366"/>
    <n v="683699"/>
    <n v="18991.638888888891"/>
    <n v="0.33310142385598229"/>
    <n v="442379"/>
    <n v="0.2155291652964032"/>
    <n v="1"/>
    <n v="1681181"/>
    <n v="1681181"/>
    <n v="-371344"/>
    <n v="418433.34214002639"/>
    <n v="418163.84590163938"/>
    <n v="1013196.1968209444"/>
    <n v="1849793.3848626101"/>
    <n v="61728.342140026391"/>
    <n v="112495.84590163938"/>
    <n v="25849.196820944431"/>
    <n v="-2.1505052538384258E-2"/>
    <n v="-2.1183204463627966E-2"/>
    <n v="3.2184807475629101E-4"/>
    <n v="15547444"/>
    <n v="0.90037431615318164"/>
    <n v="185853.34122161823"/>
    <n v="9.735955268304694E-2"/>
    <n v="0.1188646052214312"/>
    <n v="268.57419251678925"/>
    <n v="0.10803467116524106"/>
    <n v="9.0293668557995838E-4"/>
    <n v="-5557.5940239613947"/>
    <n v="-365786.4059760386"/>
    <n v="1.691543967029731"/>
    <n v="0.77122428764606021"/>
    <n v="0.94709239662786437"/>
    <n v="183.14439784301976"/>
    <n v="0.26313585509234283"/>
    <n v="3729.2261627159251"/>
    <n v="6124.0555555555557"/>
    <n v="34.112351227112221"/>
    <n v="4.7878157978893512"/>
    <n v="4.9934210526315788"/>
  </r>
  <r>
    <x v="4"/>
    <s v="ANC"/>
    <s v="Alaska"/>
    <s v="SEA"/>
    <s v="Washington"/>
    <s v="ANCSEA"/>
    <s v="737-Max 9"/>
    <n v="178"/>
    <x v="224"/>
    <n v="1448"/>
    <n v="163.5609756097561"/>
    <n v="41"/>
    <n v="6706"/>
    <n v="23"/>
    <n v="943"/>
    <n v="1271"/>
    <n v="4492"/>
    <n v="10567504"/>
    <n v="0.91888188544806793"/>
    <n v="7298"/>
    <n v="140.66614857988711"/>
    <n v="1"/>
    <n v="943"/>
    <n v="0.72093023255813948"/>
    <n v="1763"/>
    <n v="0.97822299651567945"/>
    <n v="4592"/>
    <n v="40504"/>
    <n v="4.9999506221607746"/>
    <n v="0.19459396729092079"/>
    <n v="358834"/>
    <n v="0.16468692753959568"/>
    <n v="303685"/>
    <n v="0.50653411525075187"/>
    <n v="934056"/>
    <n v="1.4617567979418811E-2"/>
    <n v="26955"/>
    <n v="9.7428761386844139E-3"/>
    <n v="17966"/>
    <n v="0.10982454580062841"/>
    <n v="202518"/>
    <n v="1"/>
    <n v="477514"/>
    <n v="11646.682926829268"/>
    <n v="3394.6617919151336"/>
    <n v="0.33051601207957348"/>
    <n v="214821"/>
    <n v="5239.5365853658541"/>
    <n v="0.14869046819767809"/>
    <n v="414550"/>
    <n v="10110.975609756097"/>
    <n v="0.28693486014564429"/>
    <n v="337868"/>
    <n v="0.23385865957710419"/>
    <n v="1"/>
    <n v="1844014"/>
    <n v="1844014"/>
    <n v="399261"/>
    <n v="358834"/>
    <n v="421240.48387096776"/>
    <n v="954849.76669634902"/>
    <n v="1734924.2505673168"/>
    <n v="0"/>
    <n v="117555.48387096776"/>
    <n v="20793.766696349019"/>
    <n v="3.7781958729327193E-2"/>
    <n v="3.8101274621240411E-2"/>
    <n v="3.1931589191321746E-4"/>
    <n v="9710288"/>
    <n v="0.91888188544806793"/>
    <n v="144909.87652848195"/>
    <n v="0.17449853816000449"/>
    <n v="0.1367165794306773"/>
    <n v="244.78019683865196"/>
    <n v="0.1690470972642624"/>
    <n v="0.10982454580062841"/>
    <n v="-3374.3719650565067"/>
    <n v="402635.37196505652"/>
    <n v="1.7393878336030455"/>
    <n v="0.7873821468849197"/>
    <n v="0.92979149563462848"/>
    <n v="172.25467952353941"/>
    <n v="0.18322420545614079"/>
    <n v="2947.0487689123643"/>
    <n v="5239.5365853658541"/>
    <n v="47.673161366123061"/>
    <n v="6.6986280942439604"/>
    <n v="4.9999506221607746"/>
  </r>
  <r>
    <x v="0"/>
    <s v="HNL"/>
    <s v="Hawaii"/>
    <s v="LAX"/>
    <s v="California"/>
    <s v="HNLLAX"/>
    <s v="A321"/>
    <n v="194.87234042553192"/>
    <x v="252"/>
    <n v="2556"/>
    <n v="169.12765957446808"/>
    <n v="47"/>
    <n v="7949"/>
    <n v="24.872340425531913"/>
    <n v="1169"/>
    <n v="2035"/>
    <n v="4745"/>
    <n v="23410404"/>
    <n v="0.86788950758816463"/>
    <n v="9159"/>
    <n v="250.34168481129589"/>
    <n v="1"/>
    <n v="1169"/>
    <n v="0.92626308602639962"/>
    <n v="2197"/>
    <n v="0.81909200759537371"/>
    <n v="5793"/>
    <n v="7952"/>
    <n v="6"/>
    <n v="0.23485659420961988"/>
    <n v="655795"/>
    <n v="0.24206565076149913"/>
    <n v="675925"/>
    <n v="0.4822006495671522"/>
    <n v="1346459"/>
    <n v="1.189512237310825E-2"/>
    <n v="33215"/>
    <n v="1.189512237310825E-2"/>
    <n v="33215"/>
    <n v="1.7086860715512294E-2"/>
    <n v="47712"/>
    <n v="1"/>
    <n v="1131296"/>
    <n v="24070.127659574468"/>
    <n v="4519.0076948341839"/>
    <n v="0.39278601644894912"/>
    <n v="325079"/>
    <n v="6916.5744680851067"/>
    <n v="0.1128674418023293"/>
    <n v="651650"/>
    <n v="13864.893617021276"/>
    <n v="0.22625290606433479"/>
    <n v="772159"/>
    <n v="0.26809363568438682"/>
    <n v="1"/>
    <n v="2792321"/>
    <n v="-2880184"/>
    <n v="-87863"/>
    <n v="655795"/>
    <n v="729733.28009828005"/>
    <n v="1643843.4113804004"/>
    <n v="3029371.6914786804"/>
    <n v="0"/>
    <n v="53808.280098280055"/>
    <n v="297384.41138040042"/>
    <n v="-3.753160346997856E-3"/>
    <n v="-3.4339781182298984E-3"/>
    <n v="3.1918222876795759E-4"/>
    <n v="20317644"/>
    <n v="0.86788950758816463"/>
    <n v="417785.49377280148"/>
    <n v="0.11927692490911306"/>
    <n v="0.12303008525611092"/>
    <n v="345.27726758082775"/>
    <n v="0.13508500296589504"/>
    <n v="1.7086860715512294E-2"/>
    <n v="-7472.184925078308"/>
    <n v="-80390.815074921687"/>
    <n v="1.9185010827794728"/>
    <n v="1.0521481876887699"/>
    <n v="0.79487358292397181"/>
    <n v="307.65817023213475"/>
    <n v="0.27652945345467084"/>
    <n v="2603.0423199045126"/>
    <n v="6916.5744680851067"/>
    <n v="31.752602472064716"/>
    <n v="8.3570260410114479"/>
    <n v="6"/>
  </r>
  <r>
    <x v="5"/>
    <s v="HNL"/>
    <s v="Hawaii"/>
    <s v="LAX"/>
    <s v="California"/>
    <s v="HNLLAX"/>
    <s v="737-800"/>
    <n v="162.52380952380952"/>
    <x v="110"/>
    <n v="2556"/>
    <n v="152.85714285714286"/>
    <n v="21"/>
    <n v="3210"/>
    <n v="20.523809523809526"/>
    <n v="431"/>
    <n v="759"/>
    <n v="2020"/>
    <n v="8723628"/>
    <n v="0.94052153530618221"/>
    <n v="3413"/>
    <n v="109.77549815254686"/>
    <n v="1"/>
    <n v="431"/>
    <n v="0.92560975609756102"/>
    <n v="820"/>
    <n v="0.93432007400555039"/>
    <n v="2162"/>
    <n v="2211"/>
    <n v="5"/>
    <n v="0.2246278515212467"/>
    <n v="240775"/>
    <n v="0.20725097118718069"/>
    <n v="222149"/>
    <n v="0.5351931738882193"/>
    <n v="573665"/>
    <n v="1.1307193688869318E-2"/>
    <n v="12120"/>
    <n v="1.1307193688869318E-2"/>
    <n v="12120"/>
    <n v="1.0313616025614713E-2"/>
    <n v="11055"/>
    <n v="1"/>
    <n v="404253"/>
    <n v="19250.142857142859"/>
    <n v="3682.543070205335"/>
    <n v="0.35623469986623124"/>
    <n v="107410"/>
    <n v="5114.7619047619046"/>
    <n v="9.4651540279557342E-2"/>
    <n v="359460"/>
    <n v="17117.142857142859"/>
    <n v="0.31676233748151644"/>
    <n v="263671"/>
    <n v="0.23235142237269496"/>
    <n v="1"/>
    <n v="1071884"/>
    <n v="1071884"/>
    <n v="-62910"/>
    <n v="240775"/>
    <n v="240002.87220026349"/>
    <n v="613991.9455445545"/>
    <n v="1094769.8177448181"/>
    <n v="0"/>
    <n v="17853.87220026349"/>
    <n v="40326.945544554503"/>
    <n v="-7.2114491814644095E-3"/>
    <n v="-6.89386169026171E-3"/>
    <n v="3.1758749120269943E-4"/>
    <n v="8204760"/>
    <n v="0.94052153530618221"/>
    <n v="67086.693769470556"/>
    <n v="0.12287135581663959"/>
    <n v="0.13008280499810401"/>
    <n v="330.47632398753893"/>
    <n v="0.12929433645834856"/>
    <n v="1.0313616025614713E-2"/>
    <n v="-2770.5151307056185"/>
    <n v="-60139.484869294378"/>
    <n v="1.8393476158829236"/>
    <n v="0.89199044572761377"/>
    <n v="0.8736396910535692"/>
    <n v="270.91341463414636"/>
    <n v="0.24598837187606121"/>
    <n v="3274.5011960727807"/>
    <n v="5114.7619047619046"/>
    <n v="29.241497911850068"/>
    <n v="7.5514018691588785"/>
    <n v="5"/>
  </r>
  <r>
    <x v="2"/>
    <s v="SEA"/>
    <s v="Washington"/>
    <s v="BOI"/>
    <s v="Idaho"/>
    <s v="SEABOI"/>
    <s v="E175"/>
    <n v="74.831683168316829"/>
    <x v="248"/>
    <n v="399"/>
    <n v="58.618811881188115"/>
    <n v="202"/>
    <n v="11841"/>
    <n v="8.9108910891089117"/>
    <n v="1800"/>
    <n v="2520"/>
    <n v="7522"/>
    <n v="6031284"/>
    <n v="0.78334215400899709"/>
    <n v="15116"/>
    <n v="281.33017183850512"/>
    <n v="0.89330024813895781"/>
    <n v="2015"/>
    <n v="0.69478908188585609"/>
    <n v="3627"/>
    <n v="0.79396242347477308"/>
    <n v="9474"/>
    <n v="2738"/>
    <n v="5.9989043097151207"/>
    <n v="0.24167413041609728"/>
    <n v="388017"/>
    <n v="0.18058121327554999"/>
    <n v="289930"/>
    <n v="0.4972364403707667"/>
    <n v="798332"/>
    <n v="3.2797728860979931E-2"/>
    <n v="52658"/>
    <n v="3.7480271410580128E-2"/>
    <n v="60176"/>
    <n v="1.0230215666025968E-2"/>
    <n v="16425"/>
    <n v="1"/>
    <n v="702260"/>
    <n v="3476.5346534653463"/>
    <n v="2496.2128854175144"/>
    <n v="0.32432442417936352"/>
    <n v="658489"/>
    <n v="3259.8465346534654"/>
    <n v="0.3041096826722936"/>
    <n v="389379"/>
    <n v="1927.6188118811881"/>
    <n v="0.17982673078708225"/>
    <n v="415173"/>
    <n v="0.19173916236126062"/>
    <n v="1"/>
    <n v="1605538"/>
    <n v="-2165301"/>
    <n v="-559763"/>
    <n v="434363.47499999998"/>
    <n v="417292.10714285716"/>
    <n v="1005503.5054506779"/>
    <n v="1857159.087593535"/>
    <n v="46346.474999999977"/>
    <n v="127362.10714285716"/>
    <n v="207171.50545067794"/>
    <n v="-9.2809922397950426E-2"/>
    <n v="-9.2497294939504288E-2"/>
    <n v="3.1262745844613804E-4"/>
    <n v="4724559"/>
    <n v="0.78334215400899709"/>
    <n v="439519.05033358675"/>
    <n v="0.26620169104953439"/>
    <n v="0.35901161344748483"/>
    <n v="134.20429017819441"/>
    <n v="0.3363516044566276"/>
    <n v="1.0230215666025968E-2"/>
    <n v="-1885.5449880868073"/>
    <n v="-557877.4550119132"/>
    <n v="1.971715017918676"/>
    <n v="0.81849125044802129"/>
    <n v="0.86281681164438406"/>
    <n v="79.936586710780261"/>
    <n v="0.25858808698392688"/>
    <n v="1384.0641316762826"/>
    <n v="3259.8465346534654"/>
    <n v="42.089335539869545"/>
    <n v="9.5290938265349219"/>
    <n v="5.9989043097151207"/>
  </r>
  <r>
    <x v="2"/>
    <s v="SEA"/>
    <s v="Washington"/>
    <s v="GEG"/>
    <s v="Washington"/>
    <s v="SEAGEG"/>
    <s v="E175"/>
    <n v="73.323404255319147"/>
    <x v="235"/>
    <n v="223"/>
    <n v="59.140425531914893"/>
    <n v="235"/>
    <n v="13898"/>
    <n v="9.9914893617021274"/>
    <n v="2348"/>
    <n v="3586"/>
    <n v="7965"/>
    <n v="3842513"/>
    <n v="0.80656955487203297"/>
    <n v="17231"/>
    <n v="248.34089773922184"/>
    <n v="1"/>
    <n v="2348"/>
    <n v="0.8485565546616185"/>
    <n v="4226"/>
    <n v="0.74732595233627319"/>
    <n v="10658"/>
    <n v="8050"/>
    <n v="5.9998757763975155"/>
    <n v="0.25447339418155857"/>
    <n v="392755"/>
    <n v="0.22725756007990136"/>
    <n v="350750"/>
    <n v="0.41988838948738599"/>
    <n v="648057"/>
    <n v="3.6124719208139415E-2"/>
    <n v="55755"/>
    <n v="3.0962101278797567E-2"/>
    <n v="47787"/>
    <n v="3.1293835764217126E-2"/>
    <n v="48299"/>
    <n v="1"/>
    <n v="619912"/>
    <n v="2637.9234042553189"/>
    <n v="2496.2138964761175"/>
    <n v="0.29558086786279475"/>
    <n v="767148"/>
    <n v="3264.4595744680851"/>
    <n v="0.365784613976189"/>
    <n v="343719"/>
    <n v="1462.6340425531914"/>
    <n v="0.16388900411821672"/>
    <n v="366488"/>
    <n v="0.1747455140427995"/>
    <n v="1"/>
    <n v="1543403"/>
    <n v="-2097267"/>
    <n v="-553864"/>
    <n v="392755"/>
    <n v="413348.99609592865"/>
    <n v="867167.79736346519"/>
    <n v="1673271.7934593938"/>
    <n v="0"/>
    <n v="62598.996095928655"/>
    <n v="219110.79736346519"/>
    <n v="-0.14414108683562032"/>
    <n v="-0.14382911259414069"/>
    <n v="3.1197424147963448E-4"/>
    <n v="3099254"/>
    <n v="0.80656955487203297"/>
    <n v="358553.86616779398"/>
    <n v="0.40166500412620593"/>
    <n v="0.54580609096182631"/>
    <n v="107.57691754209239"/>
    <n v="0.48240770198247707"/>
    <n v="3.1293835764217126E-2"/>
    <n v="-1198.7650785506121"/>
    <n v="-552665.23492144933"/>
    <n v="2.0713655795574342"/>
    <n v="1.0277827212024142"/>
    <n v="0.75295776312607832"/>
    <n v="82.99810695693327"/>
    <n v="0.23745450799305171"/>
    <n v="1384.0611962389414"/>
    <n v="3264.4595744680851"/>
    <n v="55.963395987212834"/>
    <n v="7.4501367103180316"/>
    <n v="5.9998757763975155"/>
  </r>
  <r>
    <x v="4"/>
    <s v="YVR"/>
    <s v="British Columbia"/>
    <s v="LAX"/>
    <s v="California"/>
    <s v="YVRLAX"/>
    <s v="737-800"/>
    <n v="169.64935064935065"/>
    <x v="241"/>
    <n v="1080"/>
    <n v="145.67532467532467"/>
    <n v="77"/>
    <n v="11217"/>
    <n v="21"/>
    <n v="1617"/>
    <n v="2830"/>
    <n v="6770"/>
    <n v="14108040"/>
    <n v="0.85868483503023807"/>
    <n v="13063"/>
    <n v="49.817339312406574"/>
    <n v="1"/>
    <n v="1617"/>
    <n v="0.91883116883116878"/>
    <n v="3080"/>
    <n v="0.80922782691847961"/>
    <n v="8366"/>
    <n v="2373"/>
    <n v="4.9991571849978929"/>
    <n v="0.20690322731384284"/>
    <n v="495904"/>
    <n v="0.2606287904832793"/>
    <n v="624673"/>
    <n v="0.50209696961605343"/>
    <n v="1203422"/>
    <n v="1.6947653363328982E-2"/>
    <n v="40620"/>
    <n v="8.4738266816644908E-3"/>
    <n v="20310"/>
    <n v="4.9495325418309139E-3"/>
    <n v="11863"/>
    <n v="0.99999999999999989"/>
    <n v="183455"/>
    <n v="2382.5324675324673"/>
    <n v="3682.553153823535"/>
    <n v="0.21094467754342675"/>
    <n v="403444"/>
    <n v="5239.5324675324673"/>
    <n v="0.46389776504772429"/>
    <n v="163127"/>
    <n v="2118.5324675324673"/>
    <n v="0.1875706435563303"/>
    <n v="119657"/>
    <n v="0.13758691385251867"/>
    <n v="1"/>
    <n v="2396792"/>
    <n v="2396792"/>
    <n v="1527109"/>
    <n v="495904"/>
    <n v="679856.12720848061"/>
    <n v="1487123.8481536189"/>
    <n v="2662883.9753620997"/>
    <n v="0"/>
    <n v="55183.127208480611"/>
    <n v="283701.84815361886"/>
    <n v="0.10824388079421379"/>
    <n v="0.10855583791767894"/>
    <n v="3.1195712346514248E-4"/>
    <n v="12114360"/>
    <n v="0.85868483503023807"/>
    <n v="392491.65855398076"/>
    <n v="0.16988837570633483"/>
    <n v="6.1644494912121033E-2"/>
    <n v="212.61736649728093"/>
    <n v="0.19686793194192678"/>
    <n v="4.9495325418309139E-3"/>
    <n v="-4401.1035761311623"/>
    <n v="1531510.1035761312"/>
    <n v="1.7238305832484597"/>
    <n v="1.1400109124205928"/>
    <n v="0.80855036297296379"/>
    <n v="202.81590909090909"/>
    <n v="4.9923814832492766E-2"/>
    <n v="3274.5024574079298"/>
    <n v="5239.5324675324673"/>
    <n v="225.16256698611971"/>
    <n v="5.431933672104841"/>
    <n v="4.9991571849978929"/>
  </r>
  <r>
    <x v="3"/>
    <s v="LAX"/>
    <s v="California"/>
    <s v="YVR"/>
    <s v="British Columbia"/>
    <s v="LAXYVR"/>
    <s v="737-800"/>
    <n v="169.33333333333334"/>
    <x v="238"/>
    <n v="1080"/>
    <n v="141.48888888888888"/>
    <n v="90"/>
    <n v="12734"/>
    <n v="21"/>
    <n v="1890"/>
    <n v="2905"/>
    <n v="7939"/>
    <n v="16459200"/>
    <n v="0.8355643044619423"/>
    <n v="15240"/>
    <n v="59.720550576184372"/>
    <n v="1"/>
    <n v="1890"/>
    <n v="0.80694444444444446"/>
    <n v="3600"/>
    <n v="0.81425641025641027"/>
    <n v="9750"/>
    <n v="10028"/>
    <n v="4.9998005584363785"/>
    <n v="0.2325799279924696"/>
    <n v="635006"/>
    <n v="0.220310079222934"/>
    <n v="601506"/>
    <n v="0.50548773564519256"/>
    <n v="1380118"/>
    <n v="1.7443329780571153E-2"/>
    <n v="47625"/>
    <n v="5.8151757884751321E-3"/>
    <n v="15877"/>
    <n v="1.8363751570357509E-2"/>
    <n v="50138"/>
    <n v="1"/>
    <n v="219923"/>
    <n v="2443.588888888889"/>
    <n v="3682.5347033505395"/>
    <n v="0.21341822589300705"/>
    <n v="471557"/>
    <n v="5239.5222222222219"/>
    <n v="0.45760951945648576"/>
    <n v="195555"/>
    <n v="2172.8333333333335"/>
    <n v="0.18977097058746467"/>
    <n v="143444"/>
    <n v="0.13920128406304252"/>
    <n v="1"/>
    <n v="2730270"/>
    <n v="2730270"/>
    <n v="1699791"/>
    <n v="635006"/>
    <n v="745411.91049913934"/>
    <n v="1694942.7509761935"/>
    <n v="3075360.6614753325"/>
    <n v="0"/>
    <n v="143905.91049913934"/>
    <n v="314824.75097619346"/>
    <n v="0.10327300233304171"/>
    <n v="0.10358267761189643"/>
    <n v="3.0967527885472634E-4"/>
    <n v="13752720"/>
    <n v="0.8355643044619423"/>
    <n v="527439.20150777418"/>
    <n v="0.16588108778069408"/>
    <n v="6.2608085447652381E-2"/>
    <n v="210.47055128003768"/>
    <n v="0.19488014007410898"/>
    <n v="1.8363751570357509E-2"/>
    <n v="-5097.00734972592"/>
    <n v="1704888.0073497258"/>
    <n v="1.9568551309393536"/>
    <n v="0.97315073204847458"/>
    <n v="0.82443088893847316"/>
    <n v="167.08500000000001"/>
    <n v="5.2538393638724375E-2"/>
    <n v="3274.5009567608422"/>
    <n v="5239.5222222222219"/>
    <n v="213.22643339926142"/>
    <n v="4.9868069734568872"/>
    <n v="4.9998005584363785"/>
  </r>
  <r>
    <x v="0"/>
    <s v="LAX"/>
    <s v="California"/>
    <s v="HNL"/>
    <s v="Hawaii"/>
    <s v="LAXHNL"/>
    <s v="A330-200"/>
    <n v="276.46666666666664"/>
    <x v="253"/>
    <n v="2556"/>
    <n v="241.35555555555555"/>
    <n v="45"/>
    <n v="10861"/>
    <n v="36"/>
    <n v="1620"/>
    <n v="3015"/>
    <n v="6226"/>
    <n v="31799196"/>
    <n v="0.87300056265573511"/>
    <n v="12441"/>
    <n v="257.92508813160987"/>
    <n v="1"/>
    <n v="1620"/>
    <n v="1"/>
    <n v="3015"/>
    <n v="0.79759159620804509"/>
    <n v="7806"/>
    <n v="898192"/>
    <n v="5.9999966599568912"/>
    <n v="0.1031833532162897"/>
    <n v="937490"/>
    <n v="0.10418955297853071"/>
    <n v="946632"/>
    <n v="0.19194190500624556"/>
    <n v="1743921"/>
    <n v="4.7960134149695717E-3"/>
    <n v="43575"/>
    <n v="2.7410193479380884E-3"/>
    <n v="24904"/>
    <n v="0.59314815603602644"/>
    <n v="5389149"/>
    <n v="1.0000000000000002"/>
    <n v="1279347"/>
    <n v="28429.933333333334"/>
    <n v="4960.1495118892635"/>
    <n v="0.31109641835228791"/>
    <n v="364263"/>
    <n v="8094.7333333333336"/>
    <n v="8.8577152749222413E-2"/>
    <n v="1315371"/>
    <n v="29230.466666666667"/>
    <n v="0.31985630708827806"/>
    <n v="1153400"/>
    <n v="0.28047012181021164"/>
    <n v="1"/>
    <n v="9085671"/>
    <n v="-4112381"/>
    <n v="4973290"/>
    <n v="937490"/>
    <n v="946632"/>
    <n v="2186483.6694506905"/>
    <n v="4070605.6694506905"/>
    <n v="0"/>
    <n v="0"/>
    <n v="442562.6694506905"/>
    <n v="0.15639672147685746"/>
    <n v="0.15670599740911037"/>
    <n v="3.092759322529115E-4"/>
    <n v="27760716"/>
    <n v="0.87300056265573511"/>
    <n v="537750.18506583199"/>
    <n v="0.28572014839620474"/>
    <n v="0.12932342691934726"/>
    <n v="340.34821839609612"/>
    <n v="0.13315657996717375"/>
    <n v="0.59314815603602644"/>
    <n v="-9834.7259877931228"/>
    <n v="4983124.7259877929"/>
    <n v="1.9844241045327966"/>
    <n v="1.0766554154081365"/>
    <n v="0.76609234860380959"/>
    <n v="313.97412935323382"/>
    <n v="0.12694714567586698"/>
    <n v="5099.8179724525817"/>
    <n v="8094.7333333333336"/>
    <n v="42.109125865483946"/>
    <n v="6.3050363686585031"/>
    <n v="5.9999966599568912"/>
  </r>
  <r>
    <x v="5"/>
    <s v="LAX"/>
    <s v="California"/>
    <s v="SEA"/>
    <s v="Washington"/>
    <s v="LAXSEA"/>
    <s v="737-900"/>
    <n v="179.21052631578948"/>
    <x v="250"/>
    <n v="954"/>
    <n v="151.13157894736841"/>
    <n v="114"/>
    <n v="17229"/>
    <n v="22.859649122807017"/>
    <n v="2606"/>
    <n v="3330"/>
    <n v="11293"/>
    <n v="19490220"/>
    <n v="0.84331864904552134"/>
    <n v="20430"/>
    <n v="317.20121681415924"/>
    <n v="0.99389778794813122"/>
    <n v="2622"/>
    <n v="0.67931456548347613"/>
    <n v="4902"/>
    <n v="0.87501937083527037"/>
    <n v="12906"/>
    <n v="90007"/>
    <n v="5"/>
    <n v="0.21494793782608132"/>
    <n v="979343"/>
    <n v="0.1687097127488402"/>
    <n v="768673"/>
    <n v="0.48782589476683025"/>
    <n v="2222626"/>
    <n v="1.4870987516535207E-2"/>
    <n v="67755"/>
    <n v="1.4870987516535207E-2"/>
    <n v="67755"/>
    <n v="9.8774479625177811E-2"/>
    <n v="450035"/>
    <n v="1"/>
    <n v="1168106"/>
    <n v="10246.543859649122"/>
    <n v="3682.5394673197798"/>
    <n v="0.32756969548597764"/>
    <n v="597306"/>
    <n v="5239.5263157894733"/>
    <n v="0.16750136077714467"/>
    <n v="1038675"/>
    <n v="9111.1842105263149"/>
    <n v="0.29127361169183086"/>
    <n v="761890"/>
    <n v="0.21365533204504683"/>
    <n v="1"/>
    <n v="4556187"/>
    <n v="4556187"/>
    <n v="990210"/>
    <n v="985355.85034535686"/>
    <n v="1131542.0558558558"/>
    <n v="2540087.7672894713"/>
    <n v="4656985.6734906845"/>
    <n v="6012.8503453568555"/>
    <n v="362869.05585585581"/>
    <n v="317461.76728947135"/>
    <n v="5.0805480902729676E-2"/>
    <n v="5.1114382420485348E-2"/>
    <n v="3.0890151775567198E-4"/>
    <n v="16436466"/>
    <n v="0.84331864904552134"/>
    <n v="762887.72139996476"/>
    <n v="0.23376785895695379"/>
    <n v="0.18296237805422411"/>
    <n v="238.32793545765861"/>
    <n v="0.24981963884450589"/>
    <n v="9.8774479625177811E-2"/>
    <n v="-6020.5585393919646"/>
    <n v="996230.55853939196"/>
    <n v="1.9218069989216751"/>
    <n v="0.80681869754421209"/>
    <n v="0.88609924015695352"/>
    <n v="156.80803753569973"/>
    <n v="0.16722096788389063"/>
    <n v="3274.4987879681917"/>
    <n v="5239.5263157894733"/>
    <n v="54.315680668066499"/>
    <n v="7.8652272331534041"/>
    <n v="5"/>
  </r>
  <r>
    <x v="2"/>
    <s v="YVR"/>
    <s v="British Columbia"/>
    <s v="LAX"/>
    <s v="California"/>
    <s v="YVRLAX"/>
    <s v="737-800"/>
    <n v="169.11904761904762"/>
    <x v="241"/>
    <n v="1080"/>
    <n v="148.32142857142858"/>
    <n v="84"/>
    <n v="12459"/>
    <n v="20.94047619047619"/>
    <n v="1759"/>
    <n v="2514"/>
    <n v="8186"/>
    <n v="15342480"/>
    <n v="0.87702379276362097"/>
    <n v="14206"/>
    <n v="54.18444373265001"/>
    <n v="1"/>
    <n v="1759"/>
    <n v="0.75044776119402989"/>
    <n v="3350"/>
    <n v="0.89975818861288193"/>
    <n v="9098"/>
    <n v="4105"/>
    <n v="5.999025578562728"/>
    <n v="0.23632264994949576"/>
    <n v="736984"/>
    <n v="0.20339067836013533"/>
    <n v="634284"/>
    <n v="0.51826906735502076"/>
    <n v="1616248"/>
    <n v="1.8372320469448943E-2"/>
    <n v="57295"/>
    <n v="1.5748665245065817E-2"/>
    <n v="49113"/>
    <n v="7.8966186208333997E-3"/>
    <n v="24626"/>
    <n v="1"/>
    <n v="225302"/>
    <n v="2682.1666666666665"/>
    <n v="4158.0568975046872"/>
    <n v="0.22382431189288318"/>
    <n v="491321"/>
    <n v="5849.0595238095239"/>
    <n v="0.48809857321960415"/>
    <n v="121797"/>
    <n v="1449.9642857142858"/>
    <n v="0.12099817008112441"/>
    <n v="168182"/>
    <n v="0.16707894480638821"/>
    <n v="1"/>
    <n v="3118550"/>
    <n v="-1006602"/>
    <n v="2111948"/>
    <n v="736984"/>
    <n v="845207.39856801904"/>
    <n v="1796313.7434644515"/>
    <n v="3378505.1420324706"/>
    <n v="0"/>
    <n v="210923.39856801904"/>
    <n v="180065.74346445152"/>
    <n v="0.13765362575020465"/>
    <n v="0.13795700777470421"/>
    <n v="3.0338202449955998E-4"/>
    <n v="13455720"/>
    <n v="0.87702379276362097"/>
    <n v="433829.77991813142"/>
    <n v="0.20326244518487233"/>
    <n v="6.5608819434667662E-2"/>
    <n v="248.32843727425958"/>
    <n v="0.22993373821690702"/>
    <n v="7.8966186208333997E-3"/>
    <n v="-4654.6326432436972"/>
    <n v="2116602.6326432438"/>
    <n v="1.9924359100732389"/>
    <n v="0.90039088511070331"/>
    <n v="0.84480059013632836"/>
    <n v="189.33850746268658"/>
    <n v="5.3929550592422763E-2"/>
    <n v="2247.8222827377404"/>
    <n v="5849.0595238095239"/>
    <n v="229.93684426241623"/>
    <n v="8.5406533429649247"/>
    <n v="5.999025578562728"/>
  </r>
  <r>
    <x v="5"/>
    <s v="YVR"/>
    <s v="British Columbia"/>
    <s v="LAX"/>
    <s v="California"/>
    <s v="YVRLAX"/>
    <s v="737-800"/>
    <n v="169.54761904761904"/>
    <x v="241"/>
    <n v="1080"/>
    <n v="143.71428571428572"/>
    <n v="84"/>
    <n v="12072"/>
    <n v="21"/>
    <n v="1764"/>
    <n v="3330"/>
    <n v="6979"/>
    <n v="15381360"/>
    <n v="0.84763375930346863"/>
    <n v="14242"/>
    <n v="54.346188340807174"/>
    <n v="1"/>
    <n v="1764"/>
    <n v="0.9910714285714286"/>
    <n v="3360"/>
    <n v="0.76540908093880233"/>
    <n v="9118"/>
    <n v="10113"/>
    <n v="4.9998022347473547"/>
    <n v="0.23215224124651071"/>
    <n v="637468"/>
    <n v="0.27238232932311934"/>
    <n v="747936"/>
    <n v="0.4567222828175046"/>
    <n v="1254116"/>
    <n v="1.5246339549256074E-2"/>
    <n v="41865"/>
    <n v="5.0828415404028911E-3"/>
    <n v="13957"/>
    <n v="1.8413965523206375E-2"/>
    <n v="50563"/>
    <n v="1"/>
    <n v="200132"/>
    <n v="2382.5238095238096"/>
    <n v="3682.5397716020861"/>
    <n v="0.21094415353351378"/>
    <n v="440120"/>
    <n v="5239.5238095238092"/>
    <n v="0.46389753189479987"/>
    <n v="177957"/>
    <n v="2118.5357142857142"/>
    <n v="0.18757114669499886"/>
    <n v="130535"/>
    <n v="0.13758716787668748"/>
    <n v="1"/>
    <n v="2745905"/>
    <n v="2745905"/>
    <n v="1797161"/>
    <n v="637468"/>
    <n v="754674.16216216213"/>
    <n v="1638491.143143717"/>
    <n v="3030633.3053058791"/>
    <n v="0"/>
    <n v="6738.1621621621307"/>
    <n v="384375.14314371697"/>
    <n v="0.11684018838386202"/>
    <n v="0.11714289963809774"/>
    <n v="3.0271125423571299E-4"/>
    <n v="13037760"/>
    <n v="0.84763375930346863"/>
    <n v="484500.67428760743"/>
    <n v="0.1785216001705961"/>
    <n v="6.1681411786734072E-2"/>
    <n v="223.2722001325381"/>
    <n v="0.20673351864123898"/>
    <n v="1.8413965523206375E-2"/>
    <n v="-4656.1107774509419"/>
    <n v="1801817.110777451"/>
    <n v="1.9498707849307308"/>
    <n v="1.2010779232587743"/>
    <n v="0.74213710388601772"/>
    <n v="222.6"/>
    <n v="4.7538061222074324E-2"/>
    <n v="3274.507475740973"/>
    <n v="5239.5238095238092"/>
    <n v="222.13149382797545"/>
    <n v="4.6240888005301528"/>
    <n v="4.9998022347473547"/>
  </r>
  <r>
    <x v="5"/>
    <s v="SEA"/>
    <s v="Washington"/>
    <s v="LAX"/>
    <s v="California"/>
    <s v="SEALAX"/>
    <s v="737-900"/>
    <n v="178.41904761904763"/>
    <x v="254"/>
    <n v="954"/>
    <n v="151"/>
    <n v="105"/>
    <n v="15855"/>
    <n v="22.609523809523811"/>
    <n v="2374"/>
    <n v="4461"/>
    <n v="9020"/>
    <n v="17872236"/>
    <n v="0.84632219493968186"/>
    <n v="18734"/>
    <n v="280.81928838951308"/>
    <n v="0.9875207986688852"/>
    <n v="2404"/>
    <n v="0.99265687583444595"/>
    <n v="4494"/>
    <n v="0.76201740305820731"/>
    <n v="11837"/>
    <n v="42602"/>
    <n v="5"/>
    <n v="0.24334370959608406"/>
    <n v="962703"/>
    <n v="0.24381083099835826"/>
    <n v="964551"/>
    <n v="0.44256239344108977"/>
    <n v="1750841"/>
    <n v="1.3679983923743947E-2"/>
    <n v="54120"/>
    <n v="2.7602628316201758E-3"/>
    <n v="10920"/>
    <n v="5.3842819209103811E-2"/>
    <n v="213010"/>
    <n v="1"/>
    <n v="1034128"/>
    <n v="9848.8380952380958"/>
    <n v="3682.5390660687199"/>
    <n v="0.32563729943429887"/>
    <n v="547530"/>
    <n v="5214.5714285714284"/>
    <n v="0.17241211006689852"/>
    <n v="919543"/>
    <n v="8757.5523809523802"/>
    <n v="0.28955554750834855"/>
    <n v="674504"/>
    <n v="0.21239504299045409"/>
    <n v="1"/>
    <n v="3956145"/>
    <n v="3956145"/>
    <n v="780440"/>
    <n v="974868.58129738842"/>
    <n v="971686.21250840614"/>
    <n v="2297639.126053215"/>
    <n v="4244193.9198590098"/>
    <n v="12165.581297388417"/>
    <n v="7135.2125084061408"/>
    <n v="546798.126053215"/>
    <n v="4.3667731334792133E-2"/>
    <n v="4.3969395787095217E-2"/>
    <n v="3.0166445230308397E-4"/>
    <n v="15125670"/>
    <n v="0.84632219493968186"/>
    <n v="679690.04509618413"/>
    <n v="0.2213570255003347"/>
    <n v="0.17768929416554258"/>
    <n v="236.08546199936927"/>
    <n v="0.24746903773518791"/>
    <n v="5.3842819209103811E-2"/>
    <n v="-5391.4182843715198"/>
    <n v="785831.4182843715"/>
    <n v="2.0398048356929617"/>
    <n v="1.0932585505298844"/>
    <n v="0.75341769442534601"/>
    <n v="214.63084112149534"/>
    <n v="0.17049526748893176"/>
    <n v="3274.5008552423192"/>
    <n v="5214.5714285714284"/>
    <n v="56.459796942467037"/>
    <n v="4.1021759697256384"/>
    <n v="5"/>
  </r>
  <r>
    <x v="1"/>
    <s v="BOI"/>
    <s v="Idaho"/>
    <s v="SEA"/>
    <s v="Washington"/>
    <s v="BOISEA"/>
    <s v="E175"/>
    <n v="74.133663366336634"/>
    <x v="246"/>
    <n v="399"/>
    <n v="58.128712871287128"/>
    <n v="202"/>
    <n v="11742"/>
    <n v="8.272277227722773"/>
    <n v="1671"/>
    <n v="3438"/>
    <n v="6634"/>
    <n v="5975025"/>
    <n v="0.78410684474123538"/>
    <n v="14975"/>
    <n v="325.71235948803559"/>
    <n v="0.82928039702233247"/>
    <n v="2015"/>
    <n v="0.94789081885856075"/>
    <n v="3627"/>
    <n v="0.71081110039644269"/>
    <n v="9333"/>
    <n v="6476"/>
    <n v="5.9995367510809139"/>
    <n v="0.21272270896349757"/>
    <n v="324838"/>
    <n v="0.26910072957711245"/>
    <n v="410930"/>
    <n v="0.43192130704384729"/>
    <n v="659565"/>
    <n v="3.0403739500173211E-2"/>
    <n v="46428"/>
    <n v="3.0408323505008682E-2"/>
    <n v="46435"/>
    <n v="2.5443191410360767E-2"/>
    <n v="38853"/>
    <n v="1"/>
    <n v="813047"/>
    <n v="4024.9851485148515"/>
    <n v="2496.2116920523727"/>
    <n v="0.33834510120844224"/>
    <n v="658489"/>
    <n v="3259.8465346534654"/>
    <n v="0.27402662742700717"/>
    <n v="450806"/>
    <n v="2231.7128712871286"/>
    <n v="0.18760047290669915"/>
    <n v="480669"/>
    <n v="0.20002779845785143"/>
    <n v="1"/>
    <n v="1527049"/>
    <n v="-2403011"/>
    <n v="-875962"/>
    <n v="391710.69419509277"/>
    <n v="433520.39267015707"/>
    <n v="927904.75504974381"/>
    <n v="1753135.8419149937"/>
    <n v="66872.694195092772"/>
    <n v="22590.392670157074"/>
    <n v="268339.75504974381"/>
    <n v="-0.14660390542298987"/>
    <n v="-0.14630745458008981"/>
    <n v="2.9645084290005896E-4"/>
    <n v="4685058"/>
    <n v="0.78410684474123538"/>
    <n v="409754.52801907691"/>
    <n v="0.25557198505445583"/>
    <n v="0.40217589047744567"/>
    <n v="126.74127065235905"/>
    <n v="0.31764729486806781"/>
    <n v="2.5443191410360767E-2"/>
    <n v="-1771.3011975989784"/>
    <n v="-874190.69880240108"/>
    <n v="1.7301379923184874"/>
    <n v="1.21593191611996"/>
    <n v="0.75844711086586858"/>
    <n v="113.29749103942652"/>
    <n v="0.31476986003723523"/>
    <n v="1384.0616939086694"/>
    <n v="3259.8465346534654"/>
    <n v="36.05021319564424"/>
    <n v="7.9086186339635498"/>
    <n v="5.9995367510809139"/>
  </r>
  <r>
    <x v="2"/>
    <s v="LAX"/>
    <s v="California"/>
    <s v="YVR"/>
    <s v="British Columbia"/>
    <s v="LAXYVR"/>
    <s v="737-800"/>
    <n v="169.11904761904762"/>
    <x v="238"/>
    <n v="1080"/>
    <n v="148.32142857142858"/>
    <n v="84"/>
    <n v="12459"/>
    <n v="20.94047619047619"/>
    <n v="1759"/>
    <n v="2767"/>
    <n v="7933"/>
    <n v="15342480"/>
    <n v="0.87702379276362097"/>
    <n v="14206"/>
    <n v="55.573290119504904"/>
    <n v="1"/>
    <n v="1759"/>
    <n v="0.82597014925373136"/>
    <n v="3350"/>
    <n v="0.87194987909430643"/>
    <n v="9098"/>
    <n v="4105"/>
    <n v="5.999025578562728"/>
    <n v="0.22497269760478947"/>
    <n v="702257"/>
    <n v="0.20999474294742851"/>
    <n v="655503"/>
    <n v="0.52410635712526044"/>
    <n v="1636009"/>
    <n v="1.7788763875046812E-2"/>
    <n v="55528"/>
    <n v="1.5248335667131505E-2"/>
    <n v="47598"/>
    <n v="7.8891027803433007E-3"/>
    <n v="24626"/>
    <n v="1"/>
    <n v="231077"/>
    <n v="2750.9166666666665"/>
    <n v="4158.0586555716172"/>
    <n v="0.22658806386673608"/>
    <n v="491321"/>
    <n v="5849.0595238095239"/>
    <n v="0.48177652525811154"/>
    <n v="124919"/>
    <n v="1487.1309523809523"/>
    <n v="0.12249230494670091"/>
    <n v="172494"/>
    <n v="0.16914310592845144"/>
    <n v="1"/>
    <n v="3121521"/>
    <n v="-1019811"/>
    <n v="2101710"/>
    <n v="702257"/>
    <n v="793615.84748825443"/>
    <n v="1876264.954241775"/>
    <n v="3372137.8017300293"/>
    <n v="0"/>
    <n v="138112.84748825443"/>
    <n v="240255.95424177498"/>
    <n v="0.13698632815555242"/>
    <n v="0.1372799176206706"/>
    <n v="2.9358946511817696E-4"/>
    <n v="13455720"/>
    <n v="0.87702379276362097"/>
    <n v="434246.37330443878"/>
    <n v="0.20345609054077307"/>
    <n v="6.6469762385220649E-2"/>
    <n v="248.56689943013083"/>
    <n v="0.23015453650938039"/>
    <n v="7.8891027803433007E-3"/>
    <n v="-4504.3904967860644"/>
    <n v="2106214.3904967862"/>
    <n v="1.8945860309300353"/>
    <n v="0.92856854941444722"/>
    <n v="0.85334343054030215"/>
    <n v="195.67253731343283"/>
    <n v="5.5259599406827634E-2"/>
    <n v="2247.8244446455114"/>
    <n v="5849.0595238095239"/>
    <n v="224.19043344758146"/>
    <n v="8.277229312143831"/>
    <n v="5.999025578562728"/>
  </r>
  <r>
    <x v="2"/>
    <s v="BOI"/>
    <s v="Idaho"/>
    <s v="SEA"/>
    <s v="Washington"/>
    <s v="BOISEA"/>
    <s v="E175"/>
    <n v="74.831683168316829"/>
    <x v="246"/>
    <n v="399"/>
    <n v="58.618811881188115"/>
    <n v="202"/>
    <n v="11841"/>
    <n v="9.9752475247524757"/>
    <n v="2015"/>
    <n v="3401"/>
    <n v="6426"/>
    <n v="6031284"/>
    <n v="0.78334215400899709"/>
    <n v="15116"/>
    <n v="325.71235948803559"/>
    <n v="1"/>
    <n v="2015"/>
    <n v="0.93768955059277637"/>
    <n v="3627"/>
    <n v="0.67827739075364157"/>
    <n v="9474"/>
    <n v="2738"/>
    <n v="5.9989043097151207"/>
    <n v="0.24940508057347927"/>
    <n v="389460"/>
    <n v="0.25302262614981469"/>
    <n v="395109"/>
    <n v="0.44590779965624033"/>
    <n v="696310"/>
    <n v="2.8801400654219253E-2"/>
    <n v="44975"/>
    <n v="1.2344738197029118E-2"/>
    <n v="19277"/>
    <n v="1.0518354769217371E-2"/>
    <n v="16425"/>
    <n v="1"/>
    <n v="813047"/>
    <n v="4024.9851485148515"/>
    <n v="2496.2116920523727"/>
    <n v="0.33834510120844224"/>
    <n v="658489"/>
    <n v="3259.8465346534654"/>
    <n v="0.27402662742700717"/>
    <n v="450806"/>
    <n v="2231.7128712871286"/>
    <n v="0.18760047290669915"/>
    <n v="480669"/>
    <n v="0.20002779845785143"/>
    <n v="1"/>
    <n v="1561556"/>
    <n v="-2403011"/>
    <n v="-841455"/>
    <n v="389460"/>
    <n v="421364.40546897973"/>
    <n v="1026585.8916900093"/>
    <n v="1837410.2971589891"/>
    <n v="0"/>
    <n v="26255.405468979734"/>
    <n v="330275.89169000927"/>
    <n v="-0.13951506843318934"/>
    <n v="-0.13922242653113678"/>
    <n v="2.9264190205255391E-4"/>
    <n v="4724559"/>
    <n v="0.78334215400899709"/>
    <n v="427354.44852630678"/>
    <n v="0.25890937982691581"/>
    <n v="0.39842444826010515"/>
    <n v="130.48990794696394"/>
    <n v="0.32704237580692719"/>
    <n v="1.0518354769217371E-2"/>
    <n v="-1765.0064215791535"/>
    <n v="-839689.99357842084"/>
    <n v="1.9729002041284789"/>
    <n v="1.1119536263216296"/>
    <n v="0.75021641186537502"/>
    <n v="108.93548387096774"/>
    <n v="0.3078141289841671"/>
    <n v="1384.0616939086694"/>
    <n v="3259.8465346534654"/>
    <n v="36.354162361575831"/>
    <n v="5.4262308926610929"/>
    <n v="5.9989043097151207"/>
  </r>
  <r>
    <x v="3"/>
    <s v="SEA"/>
    <s v="Washington"/>
    <s v="ANC"/>
    <s v="Alaska"/>
    <s v="SEAANC"/>
    <s v="737-800"/>
    <n v="159.67816091954023"/>
    <x v="240"/>
    <n v="1448"/>
    <n v="135.36781609195401"/>
    <n v="87"/>
    <n v="11777"/>
    <n v="18.793103448275861"/>
    <n v="1635"/>
    <n v="3480"/>
    <n v="6663"/>
    <n v="20115616"/>
    <n v="0.84775410308090993"/>
    <n v="13892"/>
    <n v="319.82159944367174"/>
    <n v="0.89490968801313631"/>
    <n v="1827"/>
    <n v="1"/>
    <n v="3480"/>
    <n v="0.77612114152591727"/>
    <n v="8585"/>
    <n v="41027"/>
    <n v="4.9999512516147906"/>
    <n v="0.21571500981668593"/>
    <n v="716253"/>
    <n v="0.26450509838219693"/>
    <n v="878254"/>
    <n v="0.4419472305320466"/>
    <n v="1467427"/>
    <n v="1.2039331796756201E-2"/>
    <n v="39975"/>
    <n v="4.0131105989187343E-3"/>
    <n v="13325"/>
    <n v="6.1780218873395625E-2"/>
    <n v="205133"/>
    <n v="1"/>
    <n v="1177756"/>
    <n v="13537.425287356322"/>
    <n v="3682.5405227436213"/>
    <n v="0.34147416349041498"/>
    <n v="455839"/>
    <n v="5239.5287356321842"/>
    <n v="0.13216425236747448"/>
    <n v="1047256"/>
    <n v="12037.425287356322"/>
    <n v="0.30363748226314963"/>
    <n v="768183"/>
    <n v="0.22272410187896088"/>
    <n v="1"/>
    <n v="3320367"/>
    <n v="3320367"/>
    <n v="-128667"/>
    <n v="800363.44403669727"/>
    <n v="878254"/>
    <n v="1890719.0147080894"/>
    <n v="3569336.4587447867"/>
    <n v="84110.44403669727"/>
    <n v="0"/>
    <n v="423292.01470808941"/>
    <n v="-6.3963738420936252E-3"/>
    <n v="-6.1064392872939958E-3"/>
    <n v="2.8993455479962935E-4"/>
    <n v="17053096"/>
    <n v="0.84775410308090993"/>
    <n v="559456.56024454441"/>
    <n v="0.16506414717799345"/>
    <n v="0.17146052102008708"/>
    <n v="264.51846820073024"/>
    <n v="0.18267850013862585"/>
    <n v="6.1780218873395625E-2"/>
    <n v="-5832.2121694803063"/>
    <n v="-122834.78783051969"/>
    <n v="1.7786760448835441"/>
    <n v="1.1450114824505513"/>
    <n v="0.77550598801046544"/>
    <n v="252.37183908045978"/>
    <n v="0.23135484722020186"/>
    <n v="3274.5005397437108"/>
    <n v="5239.5287356321842"/>
    <n v="36.823654251263953"/>
    <n v="4.5257705697546067"/>
    <n v="4.9999512516147906"/>
  </r>
  <r>
    <x v="3"/>
    <s v="LAX"/>
    <s v="California"/>
    <s v="SEA"/>
    <s v="Washington"/>
    <s v="LAXSEA"/>
    <s v="737-900"/>
    <n v="179.18253968253967"/>
    <x v="250"/>
    <n v="954"/>
    <n v="145.84920634920636"/>
    <n v="126"/>
    <n v="18377"/>
    <n v="22.555555555555557"/>
    <n v="2842"/>
    <n v="5277"/>
    <n v="10258"/>
    <n v="21538458"/>
    <n v="0.81396996943792355"/>
    <n v="22577"/>
    <n v="350.5908185840708"/>
    <n v="0.98067632850241548"/>
    <n v="2898"/>
    <n v="0.97397563676633447"/>
    <n v="5418"/>
    <n v="0.71930439660612855"/>
    <n v="14261"/>
    <n v="122030"/>
    <n v="4.9999836105875604"/>
    <n v="0.23391399289805279"/>
    <n v="1161608"/>
    <n v="0.24375196588294473"/>
    <n v="1210463"/>
    <n v="0.37674633837310878"/>
    <n v="1870908"/>
    <n v="1.2393369099481631E-2"/>
    <n v="61545"/>
    <n v="1.0328311010031893E-2"/>
    <n v="51290"/>
    <n v="0.12286602273638018"/>
    <n v="610148"/>
    <n v="1"/>
    <n v="1291064"/>
    <n v="10246.539682539682"/>
    <n v="3682.5379660945287"/>
    <n v="0.32756956194880782"/>
    <n v="660180"/>
    <n v="5239.5238095238092"/>
    <n v="0.16750128065484277"/>
    <n v="1148010"/>
    <n v="9111.1904761904771"/>
    <n v="0.29127381199758562"/>
    <n v="842089"/>
    <n v="0.21365534539876382"/>
    <n v="1"/>
    <n v="4965962"/>
    <n v="4965962"/>
    <n v="1024619"/>
    <n v="1184496.8275862068"/>
    <n v="1242806.2410460489"/>
    <n v="2600996.1969194775"/>
    <n v="5028299.2655517329"/>
    <n v="22888.82758620684"/>
    <n v="32343.241046048934"/>
    <n v="730088.19691947754"/>
    <n v="4.7571604243906412E-2"/>
    <n v="4.7860979672744067E-2"/>
    <n v="2.8937542883765432E-4"/>
    <n v="17531658"/>
    <n v="0.81396996943792355"/>
    <n v="995506.27414703183"/>
    <n v="0.23056255930670616"/>
    <n v="0.18299095506279975"/>
    <n v="237.02530336834087"/>
    <n v="0.24845419640287303"/>
    <n v="0.12286602273638018"/>
    <n v="-6232.7005202518521"/>
    <n v="1030851.7005202519"/>
    <n v="2.1328315866871463"/>
    <n v="1.188797461295231"/>
    <n v="0.69806811699621962"/>
    <n v="223.41509782207456"/>
    <n v="0.16957217956963827"/>
    <n v="3274.5010398060667"/>
    <n v="5239.5238095238092"/>
    <n v="52.417231216205515"/>
    <n v="6.1400119714860963"/>
    <n v="4.9999836105875604"/>
  </r>
  <r>
    <x v="3"/>
    <s v="BOI"/>
    <s v="Idaho"/>
    <s v="SEA"/>
    <s v="Washington"/>
    <s v="BOISEA"/>
    <s v="E175"/>
    <n v="73.294117647058826"/>
    <x v="246"/>
    <n v="399"/>
    <n v="55.955882352941174"/>
    <n v="204"/>
    <n v="11415"/>
    <n v="7.3774509803921573"/>
    <n v="1505"/>
    <n v="3096"/>
    <n v="6815"/>
    <n v="5965848"/>
    <n v="0.7634430176565008"/>
    <n v="14952"/>
    <n v="329.75345575959932"/>
    <n v="0.73774509803921573"/>
    <n v="2040"/>
    <n v="0.84313725490196079"/>
    <n v="3672"/>
    <n v="0.73755411255411252"/>
    <n v="9240"/>
    <n v="3022"/>
    <n v="5"/>
    <n v="0.17157465419506709"/>
    <n v="209330"/>
    <n v="0.26651405022081026"/>
    <n v="325161"/>
    <n v="0.49925413015182957"/>
    <n v="609116"/>
    <n v="3.3514964935920766E-2"/>
    <n v="40890"/>
    <n v="1.6757482467960383E-2"/>
    <n v="20445"/>
    <n v="1.2384718028411904E-2"/>
    <n v="15110"/>
    <n v="1"/>
    <n v="529453"/>
    <n v="2595.3578431372548"/>
    <n v="1605.6025820271857"/>
    <n v="0.26648516887197055"/>
    <n v="553254"/>
    <n v="2712.0294117647059"/>
    <n v="0.27846472797225286"/>
    <n v="604552"/>
    <n v="2963.4901960784314"/>
    <n v="0.30428412307020181"/>
    <n v="299542"/>
    <n v="0.15076598008557476"/>
    <n v="1"/>
    <n v="1220052"/>
    <n v="1220052"/>
    <n v="-766749"/>
    <n v="283742.9900332226"/>
    <n v="385656.06976744183"/>
    <n v="825859.40425531915"/>
    <n v="1495258.4640559836"/>
    <n v="74412.990033222595"/>
    <n v="60495.069767441833"/>
    <n v="216743.40425531915"/>
    <n v="-0.1285230532189221"/>
    <n v="-0.12823411161555759"/>
    <n v="2.8894160336451202E-4"/>
    <n v="4554585"/>
    <n v="0.7634430176565008"/>
    <n v="373357.8496714849"/>
    <n v="0.20450604842765019"/>
    <n v="0.33302910164657229"/>
    <n v="105.55777485764345"/>
    <n v="0.26455582671088584"/>
    <n v="1.2384718028411904E-2"/>
    <n v="-1723.7816865489392"/>
    <n v="-765025.21831345104"/>
    <n v="1.3416022853181926"/>
    <n v="1.1577592549147515"/>
    <n v="0.86188737596362786"/>
    <n v="88.55147058823529"/>
    <n v="0.24551576490182386"/>
    <n v="1833.3454568577365"/>
    <n v="2712.0294117647059"/>
    <n v="34.616771410947379"/>
    <n v="5.3731931668856765"/>
    <n v="5"/>
  </r>
  <r>
    <x v="5"/>
    <s v="SEA"/>
    <s v="Washington"/>
    <s v="BOI"/>
    <s v="Idaho"/>
    <s v="SEABOI"/>
    <s v="E175"/>
    <n v="73.25257731958763"/>
    <x v="248"/>
    <n v="399"/>
    <n v="54.515463917525771"/>
    <n v="194"/>
    <n v="10576"/>
    <n v="9.6855670103092777"/>
    <n v="1879"/>
    <n v="3006"/>
    <n v="5692"/>
    <n v="5670189"/>
    <n v="0.74421222996270497"/>
    <n v="14211"/>
    <n v="270.16073573573573"/>
    <n v="0.97105943152454777"/>
    <n v="1935"/>
    <n v="0.86304909560723519"/>
    <n v="3483"/>
    <n v="0.64733310587967696"/>
    <n v="8793"/>
    <n v="9525"/>
    <n v="4.9997900262467194"/>
    <n v="0.27547082085560159"/>
    <n v="330603"/>
    <n v="0.24925550228390403"/>
    <n v="299141"/>
    <n v="0.39764843709640058"/>
    <n v="477233"/>
    <n v="2.8459227188873278E-2"/>
    <n v="34155"/>
    <n v="9.4847425879357201E-3"/>
    <n v="11383"/>
    <n v="3.9681269987284794E-2"/>
    <n v="47623"/>
    <n v="1"/>
    <n v="433771"/>
    <n v="2235.9329896907216"/>
    <n v="1605.6034153841795"/>
    <n v="0.25527113042413857"/>
    <n v="524778"/>
    <n v="2705.0412371134021"/>
    <n v="0.30882809888562995"/>
    <n v="495298"/>
    <n v="2553.0824742268042"/>
    <n v="0.2914793297772672"/>
    <n v="245409"/>
    <n v="0.14442144091296427"/>
    <n v="1"/>
    <n v="1200138"/>
    <n v="1200138"/>
    <n v="-499118"/>
    <n v="340455.98988823843"/>
    <n v="346609.48203592811"/>
    <n v="737229.40425158117"/>
    <n v="1424294.8761757477"/>
    <n v="9852.9898882384296"/>
    <n v="47468.482035928115"/>
    <n v="259996.40425158117"/>
    <n v="-8.8024931796806066E-2"/>
    <n v="-8.7736465370811256E-2"/>
    <n v="2.8846642599480998E-4"/>
    <n v="4219824"/>
    <n v="0.74421222996270497"/>
    <n v="396122.54396747355"/>
    <n v="0.21165749501471645"/>
    <n v="0.29968242681152252"/>
    <n v="108.97456505295007"/>
    <n v="0.27311921065902273"/>
    <n v="3.9681269987284794E-2"/>
    <n v="-1635.6591555450914"/>
    <n v="-497482.34084445488"/>
    <n v="2.1933698166582354"/>
    <n v="1.1025759333449641"/>
    <n v="0.69675394392423573"/>
    <n v="85.886017800746487"/>
    <n v="0.20448398434180071"/>
    <n v="1833.3456142364364"/>
    <n v="2705.0412371134021"/>
    <n v="39.147065435686301"/>
    <n v="4.3057866868381245"/>
    <n v="4.9997900262467194"/>
  </r>
  <r>
    <x v="3"/>
    <s v="SEA"/>
    <s v="Washington"/>
    <s v="LAX"/>
    <s v="California"/>
    <s v="SEALAX"/>
    <s v="737-900"/>
    <n v="179.11194029850745"/>
    <x v="254"/>
    <n v="954"/>
    <n v="146.73134328358208"/>
    <n v="134"/>
    <n v="19662"/>
    <n v="21.261194029850746"/>
    <n v="2849"/>
    <n v="4629"/>
    <n v="12185"/>
    <n v="22896954"/>
    <n v="0.81921586600558305"/>
    <n v="24001"/>
    <n v="360.09363295880144"/>
    <n v="0.92439974042829332"/>
    <n v="3082"/>
    <n v="0.80336688649774379"/>
    <n v="5762"/>
    <n v="0.80391898132875894"/>
    <n v="15157"/>
    <n v="42929"/>
    <n v="4.9999534114468078"/>
    <n v="0.21132428486102636"/>
    <n v="974747"/>
    <n v="0.21098976382988641"/>
    <n v="973204"/>
    <n v="0.49984553063208864"/>
    <n v="2305570"/>
    <n v="1.5850183141050588E-2"/>
    <n v="73110"/>
    <n v="1.545582555476183E-2"/>
    <n v="71291"/>
    <n v="4.6534411981186172E-2"/>
    <n v="214643"/>
    <n v="1"/>
    <n v="1326059"/>
    <n v="9895.9626865671635"/>
    <n v="3682.5394248270845"/>
    <n v="0.3256374819077873"/>
    <n v="702096"/>
    <n v="5239.5223880597014"/>
    <n v="0.17241221808194795"/>
    <n v="1179127"/>
    <n v="8799.4552238805973"/>
    <n v="0.28955570387854801"/>
    <n v="864912"/>
    <n v="0.21239459613171671"/>
    <n v="1"/>
    <n v="4612565"/>
    <n v="4612565"/>
    <n v="540371"/>
    <n v="1054464.8136188136"/>
    <n v="1211406.6640743143"/>
    <n v="2867913.3762823143"/>
    <n v="5133784.8539754422"/>
    <n v="79717.813618813641"/>
    <n v="238202.66407431429"/>
    <n v="562343.3762823143"/>
    <n v="2.3600126025496666E-2"/>
    <n v="2.3887025900415519E-2"/>
    <n v="2.8689987491885283E-4"/>
    <n v="18757548"/>
    <n v="0.81921586600558305"/>
    <n v="970531.15440952126"/>
    <n v="0.20144884773756369"/>
    <n v="0.17784872171206703"/>
    <n v="223.67622825755265"/>
    <n v="0.23446145519659606"/>
    <n v="4.6534411981186172E-2"/>
    <n v="-6569.1332386227032"/>
    <n v="546940.13323862269"/>
    <n v="1.7845964654178039"/>
    <n v="0.95304056659570102"/>
    <n v="0.85831325122767699"/>
    <n v="168.90038181187089"/>
    <n v="0.18751215430026461"/>
    <n v="3274.5011077019089"/>
    <n v="5239.5223880597014"/>
    <n v="54.602465026782475"/>
    <n v="7.3441664123690371"/>
    <n v="4.9999534114468078"/>
  </r>
  <r>
    <x v="1"/>
    <s v="SEA"/>
    <s v="Washington"/>
    <s v="BOI"/>
    <s v="Idaho"/>
    <s v="SEABOI"/>
    <s v="E175"/>
    <n v="74.133663366336634"/>
    <x v="248"/>
    <n v="399"/>
    <n v="58.128712871287128"/>
    <n v="202"/>
    <n v="11742"/>
    <n v="9.9752475247524757"/>
    <n v="2015"/>
    <n v="2952"/>
    <n v="6775"/>
    <n v="5975025"/>
    <n v="0.78410684474123538"/>
    <n v="14975"/>
    <n v="281.33017183850512"/>
    <n v="1"/>
    <n v="2015"/>
    <n v="0.81389578163771714"/>
    <n v="3627"/>
    <n v="0.72591878281367195"/>
    <n v="9333"/>
    <n v="6476"/>
    <n v="5.9995367510809139"/>
    <n v="0.22925769935019608"/>
    <n v="339933"/>
    <n v="0.22465140903251044"/>
    <n v="333103"/>
    <n v="0.46962647234371152"/>
    <n v="696341"/>
    <n v="3.1984380426975462E-2"/>
    <n v="47425"/>
    <n v="1.8276788815414551E-2"/>
    <n v="27100"/>
    <n v="2.6203250031191935E-2"/>
    <n v="38853"/>
    <n v="1"/>
    <n v="702260"/>
    <n v="3476.5346534653463"/>
    <n v="2496.2128854175144"/>
    <n v="0.32432442417936352"/>
    <n v="658489"/>
    <n v="3259.8465346534654"/>
    <n v="0.3041096826722936"/>
    <n v="389379"/>
    <n v="1927.6188118811881"/>
    <n v="0.17982673078708225"/>
    <n v="415173"/>
    <n v="0.19173916236126062"/>
    <n v="1"/>
    <n v="1482755"/>
    <n v="-2165301"/>
    <n v="-682546"/>
    <n v="339933"/>
    <n v="409269.84451219509"/>
    <n v="959254.69416974171"/>
    <n v="1708457.5386819369"/>
    <n v="0"/>
    <n v="76166.844512195094"/>
    <n v="262913.69416974171"/>
    <n v="-0.11423316220434224"/>
    <n v="-0.11395222337511084"/>
    <n v="2.8093882923140023E-4"/>
    <n v="4685058"/>
    <n v="0.78410684474123538"/>
    <n v="397558.77755067288"/>
    <n v="0.24815879431466814"/>
    <n v="0.36239195651901041"/>
    <n v="122.96900017032874"/>
    <n v="0.30819298288302943"/>
    <n v="2.6203250031191935E-2"/>
    <n v="-1678.6165281284"/>
    <n v="-680867.38347187161"/>
    <n v="1.8448543238308126"/>
    <n v="1.0043261953761069"/>
    <n v="0.81591422124201995"/>
    <n v="91.839812517231877"/>
    <n v="0.2800010790724024"/>
    <n v="1384.0641316762826"/>
    <n v="3259.8465346534654"/>
    <n v="41.737435850785253"/>
    <n v="6.3468744677227047"/>
    <n v="5.9995367510809139"/>
  </r>
  <r>
    <x v="0"/>
    <s v="SEA"/>
    <s v="Washington"/>
    <s v="LAX"/>
    <s v="California"/>
    <s v="SEALAX"/>
    <s v="737-800"/>
    <n v="159.73972602739727"/>
    <x v="128"/>
    <n v="954"/>
    <n v="139.8082191780822"/>
    <n v="73"/>
    <n v="10206"/>
    <n v="21"/>
    <n v="1533"/>
    <n v="2747"/>
    <n v="5927"/>
    <n v="11124594"/>
    <n v="0.87522510933882169"/>
    <n v="11661"/>
    <n v="196.17041198501869"/>
    <n v="1"/>
    <n v="1533"/>
    <n v="0.9407534246575342"/>
    <n v="2920"/>
    <n v="0.82228079911209762"/>
    <n v="7208"/>
    <n v="38230"/>
    <n v="5.999973842532043"/>
    <n v="0.18198494718707048"/>
    <n v="375097"/>
    <n v="0.22671740873874349"/>
    <n v="467297"/>
    <n v="0.44262722188610881"/>
    <n v="912318"/>
    <n v="2.0131063201340227E-2"/>
    <n v="41493"/>
    <n v="1.7252078094532986E-2"/>
    <n v="35559"/>
    <n v="0.11128728089220398"/>
    <n v="229379"/>
    <n v="0.99999999999999989"/>
    <n v="815687"/>
    <n v="11173.794520547945"/>
    <n v="4158.0531525941487"/>
    <n v="0.35560650469027039"/>
    <n v="428256"/>
    <n v="5866.5205479452052"/>
    <n v="0.18670227583942914"/>
    <n v="440955"/>
    <n v="6040.4794520547948"/>
    <n v="0.19223852565469129"/>
    <n v="608893"/>
    <n v="0.26545269381560921"/>
    <n v="1"/>
    <n v="2061143"/>
    <n v="-2293791"/>
    <n v="-232648"/>
    <n v="375097"/>
    <n v="496726.33418274485"/>
    <n v="1109496.9029863337"/>
    <n v="1981320.2371690786"/>
    <n v="0"/>
    <n v="29429.334182744846"/>
    <n v="197178.90298633371"/>
    <n v="-2.0912942980211232E-2"/>
    <n v="-2.063390156737642E-2"/>
    <n v="2.7904141283481218E-4"/>
    <n v="9736524"/>
    <n v="0.87522510933882169"/>
    <n v="261142.13403880084"/>
    <n v="0.18527804250654001"/>
    <n v="0.20619098548675124"/>
    <n v="179.47912992357436"/>
    <n v="0.18813325987796053"/>
    <n v="0.11128728089220398"/>
    <n v="-3104.2224269736789"/>
    <n v="-229543.77757302631"/>
    <n v="1.626040599843888"/>
    <n v="1.0635063582146909"/>
    <n v="0.84112669179417621"/>
    <n v="160.03321917808219"/>
    <n v="0.29541521379157099"/>
    <n v="2247.8160469667323"/>
    <n v="5866.5205479452052"/>
    <n v="52.026194453725367"/>
    <n v="7.5496766607877719"/>
    <n v="5.999973842532043"/>
  </r>
  <r>
    <x v="5"/>
    <s v="HNL"/>
    <s v="Hawaii"/>
    <s v="LAX"/>
    <s v="California"/>
    <s v="HNLLAX"/>
    <s v="737-900"/>
    <n v="178.70588235294119"/>
    <x v="185"/>
    <n v="2556"/>
    <n v="171.05882352941177"/>
    <n v="17"/>
    <n v="2908"/>
    <n v="23"/>
    <n v="391"/>
    <n v="671"/>
    <n v="1846"/>
    <n v="7765128"/>
    <n v="0.9572086899275839"/>
    <n v="3038"/>
    <n v="91.033339931380326"/>
    <n v="1"/>
    <n v="391"/>
    <n v="0.91792065663474687"/>
    <n v="731"/>
    <n v="0.9634655532359081"/>
    <n v="1916"/>
    <n v="5438"/>
    <n v="4.9996322177271058"/>
    <n v="0.23575348667488474"/>
    <n v="225481"/>
    <n v="0.21347159793690476"/>
    <n v="204170"/>
    <n v="0.50884385321618897"/>
    <n v="486672"/>
    <n v="1.157432820277972E-2"/>
    <n v="11070"/>
    <n v="1.930100258566519E-3"/>
    <n v="1846"/>
    <n v="2.8426633710675255E-2"/>
    <n v="27188"/>
    <n v="0.99999999999999989"/>
    <n v="335234"/>
    <n v="19719.647058823528"/>
    <n v="3682.5409267933569"/>
    <n v="0.35623399394293609"/>
    <n v="89072"/>
    <n v="5239.5294117647063"/>
    <n v="9.4651718824717068E-2"/>
    <n v="298089"/>
    <n v="17534.647058823528"/>
    <n v="0.31676212741087084"/>
    <n v="218655"/>
    <n v="0.232352159821476"/>
    <n v="1"/>
    <n v="956427"/>
    <n v="956427"/>
    <n v="15377"/>
    <n v="225481"/>
    <n v="222426.63189269748"/>
    <n v="505126.51787648973"/>
    <n v="953034.14976918721"/>
    <n v="0"/>
    <n v="18256.631892697478"/>
    <n v="18454.517876489728"/>
    <n v="1.980263557793252E-3"/>
    <n v="2.2583632102635633E-3"/>
    <n v="2.7809965247031125E-4"/>
    <n v="7432848"/>
    <n v="0.9572086899275839"/>
    <n v="41540.945667125168"/>
    <n v="0.12316950860307777"/>
    <n v="0.12118924504528451"/>
    <n v="319.54573590096288"/>
    <n v="0.12501789354497767"/>
    <n v="2.8426633710675255E-2"/>
    <n v="-2159.4793981874827"/>
    <n v="17536.479398187483"/>
    <n v="1.911931712461157"/>
    <n v="0.92600585723187023"/>
    <n v="0.84213174258412848"/>
    <n v="279.30232558139534"/>
    <n v="0.2286165070622222"/>
    <n v="3274.5036074112559"/>
    <n v="5239.5294117647063"/>
    <n v="31.944340416291549"/>
    <n v="4.4415405777166441"/>
    <n v="4.9996322177271058"/>
  </r>
  <r>
    <x v="4"/>
    <s v="HNL"/>
    <s v="Hawaii"/>
    <s v="SEA"/>
    <s v="Washington"/>
    <s v="HNLSEA"/>
    <s v="737-900"/>
    <n v="173.95454545454547"/>
    <x v="228"/>
    <n v="2677"/>
    <n v="164.72727272727272"/>
    <n v="22"/>
    <n v="3624"/>
    <n v="22.5"/>
    <n v="495"/>
    <n v="862"/>
    <n v="2268"/>
    <n v="10244879"/>
    <n v="0.94695584008361644"/>
    <n v="3827"/>
    <n v="124.59255903349808"/>
    <n v="1"/>
    <n v="495"/>
    <n v="0.93189189189189192"/>
    <n v="925"/>
    <n v="0.94186046511627908"/>
    <n v="2408"/>
    <n v="10337"/>
    <n v="5"/>
    <n v="0.22862909910434653"/>
    <n v="306165"/>
    <n v="0.22760530312873842"/>
    <n v="304794"/>
    <n v="0.48823568067123979"/>
    <n v="653813"/>
    <n v="1.0159550873922998E-2"/>
    <n v="13605"/>
    <n v="6.7745274184659639E-3"/>
    <n v="9072"/>
    <n v="3.8595838803286306E-2"/>
    <n v="51685"/>
    <n v="1"/>
    <n v="458817"/>
    <n v="20855.31818181818"/>
    <n v="3682.5393391000343"/>
    <n v="0.35881323868564102"/>
    <n v="112650"/>
    <n v="5120.454545454545"/>
    <n v="8.80968040372032E-2"/>
    <n v="407979"/>
    <n v="18544.5"/>
    <n v="0.31905589005143475"/>
    <n v="299261"/>
    <n v="0.23403406722572098"/>
    <n v="1"/>
    <n v="1339134"/>
    <n v="1339134"/>
    <n v="60427"/>
    <n v="306165"/>
    <n v="327070.12761020882"/>
    <n v="694171.82716049382"/>
    <n v="1327406.9547707026"/>
    <n v="0"/>
    <n v="22276.127610208816"/>
    <n v="40358.82716049382"/>
    <n v="5.8982639033608886E-3"/>
    <n v="6.1761630760761837E-3"/>
    <n v="2.7789917271529505E-4"/>
    <n v="9701448"/>
    <n v="0.94695584008361644"/>
    <n v="72117.038355408236"/>
    <n v="0.13071252476481177"/>
    <n v="0.12481426086145088"/>
    <n v="355.25634657836645"/>
    <n v="0.13270689076517236"/>
    <n v="3.8595838803286306E-2"/>
    <n v="-2847.0433986683015"/>
    <n v="63274.043398668298"/>
    <n v="1.8720180396150452"/>
    <n v="0.99729666648175275"/>
    <n v="0.82178224829523738"/>
    <n v="329.50702702702705"/>
    <n v="0.22347352841463214"/>
    <n v="3274.5053409675161"/>
    <n v="5120.454545454545"/>
    <n v="29.086809261423451"/>
    <n v="6.2574503311258276"/>
    <n v="5"/>
  </r>
  <r>
    <x v="0"/>
    <s v="LAX"/>
    <s v="California"/>
    <s v="SEA"/>
    <s v="Washington"/>
    <s v="LAXSEA"/>
    <s v="737-800"/>
    <n v="159.73972602739727"/>
    <x v="142"/>
    <n v="954"/>
    <n v="139.8082191780822"/>
    <n v="73"/>
    <n v="10206"/>
    <n v="21"/>
    <n v="1533"/>
    <n v="2920"/>
    <n v="5753"/>
    <n v="11124594"/>
    <n v="0.87522510933882169"/>
    <n v="11661"/>
    <n v="203.1200774336283"/>
    <n v="1"/>
    <n v="1533"/>
    <n v="1"/>
    <n v="2920"/>
    <n v="0.79814095449500555"/>
    <n v="7208"/>
    <n v="38230"/>
    <n v="5.999973842532043"/>
    <n v="0.21893135166992686"/>
    <n v="484397"/>
    <n v="0.2459300391584017"/>
    <n v="544133"/>
    <n v="0.40026629882597109"/>
    <n v="885610"/>
    <n v="1.8199798242030017E-2"/>
    <n v="40268"/>
    <n v="1.3000824387404228E-2"/>
    <n v="28765"/>
    <n v="0.1036716877162661"/>
    <n v="229379"/>
    <n v="1"/>
    <n v="844584"/>
    <n v="11569.643835616438"/>
    <n v="4158.0527669697103"/>
    <n v="0.35789292586611432"/>
    <n v="428256"/>
    <n v="5866.5205479452052"/>
    <n v="0.18147371115213959"/>
    <n v="456576"/>
    <n v="6254.4657534246571"/>
    <n v="0.19347432643792331"/>
    <n v="630463"/>
    <n v="0.26715903654382278"/>
    <n v="1"/>
    <n v="2212552"/>
    <n v="-2359879"/>
    <n v="-147327"/>
    <n v="484397"/>
    <n v="544133"/>
    <n v="1109590.9751434035"/>
    <n v="2138120.9751434037"/>
    <n v="0"/>
    <n v="0"/>
    <n v="223980.97514340351"/>
    <n v="-1.3243359712722998E-2"/>
    <n v="-1.2967553464314203E-2"/>
    <n v="2.7580624840879524E-4"/>
    <n v="9736524"/>
    <n v="0.87522510933882169"/>
    <n v="282727.48530276306"/>
    <n v="0.19888833695863417"/>
    <n v="0.21213169667135717"/>
    <n v="194.31442288849695"/>
    <n v="0.20368388143448318"/>
    <n v="0.1036716877162661"/>
    <n v="-3068.2325362110068"/>
    <n v="-144258.767463789"/>
    <n v="1.9249585682017873"/>
    <n v="1.1352311787861098"/>
    <n v="0.74849659723796058"/>
    <n v="186.34691780821919"/>
    <n v="0.28494833115786655"/>
    <n v="2247.8132431255654"/>
    <n v="5866.5205479452052"/>
    <n v="50.24614075058593"/>
    <n v="6.7639623750734863"/>
    <n v="5.999973842532043"/>
  </r>
  <r>
    <x v="5"/>
    <s v="HNL"/>
    <s v="Hawaii"/>
    <s v="SEA"/>
    <s v="Washington"/>
    <s v="HNLSEA"/>
    <s v="737-Max 9"/>
    <n v="178"/>
    <x v="236"/>
    <n v="2677"/>
    <n v="168.8"/>
    <n v="20"/>
    <n v="3376"/>
    <n v="23"/>
    <n v="460"/>
    <n v="860"/>
    <n v="2056"/>
    <n v="9530120"/>
    <n v="0.94831460674157309"/>
    <n v="3560"/>
    <n v="115.90005491488193"/>
    <n v="1"/>
    <n v="460"/>
    <n v="1"/>
    <n v="860"/>
    <n v="0.91785714285714282"/>
    <n v="2240"/>
    <n v="18037"/>
    <n v="4.9998891168154351"/>
    <n v="0.19161650658841362"/>
    <n v="229588"/>
    <n v="0.23353564286691972"/>
    <n v="279814"/>
    <n v="0.48242561118511323"/>
    <n v="578025"/>
    <n v="1.0290744839604595E-2"/>
    <n v="12330"/>
    <n v="6.8638350008846868E-3"/>
    <n v="8224"/>
    <n v="7.5267659519064167E-2"/>
    <n v="90183"/>
    <n v="1"/>
    <n v="393441"/>
    <n v="19672.05"/>
    <n v="3394.6575805244156"/>
    <n v="0.35185900634782658"/>
    <n v="104791"/>
    <n v="5239.55"/>
    <n v="9.3715848460620754E-2"/>
    <n v="341563"/>
    <n v="17078.150000000001"/>
    <n v="0.30546388857587969"/>
    <n v="278383"/>
    <n v="0.248961256615673"/>
    <n v="1"/>
    <n v="1198164"/>
    <n v="1198164"/>
    <n v="79986"/>
    <n v="229588"/>
    <n v="279814"/>
    <n v="629754.8638132296"/>
    <n v="1139156.8638132296"/>
    <n v="0"/>
    <n v="0"/>
    <n v="51729.863813229604"/>
    <n v="8.3929688188606223E-3"/>
    <n v="8.6643707729453026E-3"/>
    <n v="2.7140195408468029E-4"/>
    <n v="9037552"/>
    <n v="0.94831460674157309"/>
    <n v="60387.590047393227"/>
    <n v="0.12572391533369989"/>
    <n v="0.11733094651483927"/>
    <n v="328.19342417061614"/>
    <n v="0.12259746887210166"/>
    <n v="7.5267659519064167E-2"/>
    <n v="-2586.4931906614802"/>
    <n v="82572.49319066148"/>
    <n v="1.6339593170492082"/>
    <n v="1.0651747785860459"/>
    <n v="0.84478946632739482"/>
    <n v="325.36511627906975"/>
    <n v="0.23234131554611889"/>
    <n v="2947.0477839794553"/>
    <n v="5239.55"/>
    <n v="29.128545301202536"/>
    <n v="6.0882701421800949"/>
    <n v="4.9998891168154351"/>
  </r>
  <r>
    <x v="3"/>
    <s v="SEA"/>
    <s v="Washington"/>
    <s v="GEG"/>
    <s v="Washington"/>
    <s v="SEAGEG"/>
    <s v="E175"/>
    <n v="72.860962566844918"/>
    <x v="235"/>
    <n v="223"/>
    <n v="61.213903743315505"/>
    <n v="187"/>
    <n v="11447"/>
    <n v="9.9732620320855609"/>
    <n v="1865"/>
    <n v="3357"/>
    <n v="6225"/>
    <n v="3038375"/>
    <n v="0.84014678899082573"/>
    <n v="13625"/>
    <n v="197.29745443392918"/>
    <n v="1"/>
    <n v="1865"/>
    <n v="1"/>
    <n v="3357"/>
    <n v="0.74080685469475183"/>
    <n v="8403"/>
    <n v="5763"/>
    <n v="4.9996529585285439"/>
    <n v="0.23260697733430946"/>
    <n v="239250"/>
    <n v="0.26324887536835517"/>
    <n v="270767"/>
    <n v="0.42771391820984506"/>
    <n v="439929"/>
    <n v="3.6312938781343611E-2"/>
    <n v="37350"/>
    <n v="1.2104312927114535E-2"/>
    <n v="12450"/>
    <n v="2.801297737903222E-2"/>
    <n v="28813"/>
    <n v="1"/>
    <n v="316781"/>
    <n v="1694.0160427807486"/>
    <n v="1605.601049992682"/>
    <n v="0.23232725491231468"/>
    <n v="505794"/>
    <n v="2704.7807486631018"/>
    <n v="0.37094943058806962"/>
    <n v="361715"/>
    <n v="1934.3048128342245"/>
    <n v="0.26528186037233265"/>
    <n v="179222"/>
    <n v="0.13144145412728309"/>
    <n v="1"/>
    <n v="1028559"/>
    <n v="1028559"/>
    <n v="-334953"/>
    <n v="239250"/>
    <n v="270767"/>
    <n v="593851.14650602418"/>
    <n v="1103868.1465060241"/>
    <n v="0"/>
    <n v="0"/>
    <n v="153922.14650602418"/>
    <n v="-0.11024083597317645"/>
    <n v="-0.10996993028085081"/>
    <n v="2.709056923256431E-4"/>
    <n v="2552681"/>
    <n v="0.84014678899082573"/>
    <n v="190219.8644186249"/>
    <n v="0.33852273007775535"/>
    <n v="0.44876356605093182"/>
    <n v="87.336944177513757"/>
    <n v="0.39164548958526346"/>
    <n v="2.801297737903222E-2"/>
    <n v="-823.11308291991543"/>
    <n v="-334129.88691708009"/>
    <n v="1.8399698339844679"/>
    <n v="1.1568631418517876"/>
    <n v="0.75090642537457053"/>
    <n v="80.657432231158779"/>
    <n v="0.17424571658018645"/>
    <n v="1833.3485398369944"/>
    <n v="2704.7807486631018"/>
    <n v="58.018994886897353"/>
    <n v="4.3504848431903556"/>
    <n v="4.9996529585285439"/>
  </r>
  <r>
    <x v="4"/>
    <s v="HNL"/>
    <s v="Hawaii"/>
    <s v="SEA"/>
    <s v="Washington"/>
    <s v="HNLSEA"/>
    <s v="737-Max 9"/>
    <n v="173.76190476190476"/>
    <x v="236"/>
    <n v="2677"/>
    <n v="164.47619047619048"/>
    <n v="21"/>
    <n v="3454"/>
    <n v="22.476190476190474"/>
    <n v="472"/>
    <n v="882"/>
    <n v="2101"/>
    <n v="9768373"/>
    <n v="0.94656070156207184"/>
    <n v="3649"/>
    <n v="118.79755628775399"/>
    <n v="1"/>
    <n v="472"/>
    <n v="1"/>
    <n v="882"/>
    <n v="0.91506968641114983"/>
    <n v="2296"/>
    <n v="23476"/>
    <n v="4.9999148066110068"/>
    <n v="0.22205432068427911"/>
    <n v="296393"/>
    <n v="0.22530505095607731"/>
    <n v="300732"/>
    <n v="0.44739383432588364"/>
    <n v="597171"/>
    <n v="9.4397790792019945E-3"/>
    <n v="12600"/>
    <n v="7.8687301324490908E-3"/>
    <n v="10503"/>
    <n v="8.7938284822108859E-2"/>
    <n v="117378"/>
    <n v="1"/>
    <n v="403277"/>
    <n v="19203.666666666668"/>
    <n v="3394.657370082376"/>
    <n v="0.35185942968124934"/>
    <n v="107410"/>
    <n v="5114.7619047619046"/>
    <n v="9.3715290834991818E-2"/>
    <n v="350103"/>
    <n v="16671.571428571428"/>
    <n v="0.30546508208922019"/>
    <n v="285341"/>
    <n v="0.24896019739453867"/>
    <n v="1"/>
    <n v="1334777"/>
    <n v="1334777"/>
    <n v="188646"/>
    <n v="296393"/>
    <n v="300732"/>
    <n v="652596.19990480726"/>
    <n v="1249721.1999048074"/>
    <n v="0"/>
    <n v="0"/>
    <n v="55425.199904807261"/>
    <n v="1.9311916119501171E-2"/>
    <n v="1.958210392186726E-2"/>
    <n v="2.7018780236608836E-4"/>
    <n v="9246358"/>
    <n v="0.94656070156207184"/>
    <n v="68729.821945570409"/>
    <n v="0.13664271419611024"/>
    <n v="0.11733079807660907"/>
    <n v="352.46062536189925"/>
    <n v="0.13166254215984283"/>
    <n v="8.7938284822108859E-2"/>
    <n v="-2639.2952335622504"/>
    <n v="191285.29523356224"/>
    <n v="1.9191407656313915"/>
    <n v="1.042058124903823"/>
    <n v="0.79489124235923847"/>
    <n v="340.96598639455783"/>
    <n v="0.21377428589195049"/>
    <n v="2947.0555703349064"/>
    <n v="5114.7619047619046"/>
    <n v="29.07467213916124"/>
    <n v="6.6887666473653731"/>
    <n v="4.9999148066110068"/>
  </r>
  <r>
    <x v="1"/>
    <s v="LAX"/>
    <s v="California"/>
    <s v="SEA"/>
    <s v="Washington"/>
    <s v="LAXSEA"/>
    <s v="737-900"/>
    <n v="178.36521739130436"/>
    <x v="250"/>
    <n v="954"/>
    <n v="146.80869565217392"/>
    <n v="115"/>
    <n v="16883"/>
    <n v="19.304347826086957"/>
    <n v="2220"/>
    <n v="4150"/>
    <n v="10514"/>
    <n v="19568448"/>
    <n v="0.82307917316692669"/>
    <n v="20512"/>
    <n v="319.28806692477872"/>
    <n v="0.84122773777946191"/>
    <n v="2639"/>
    <n v="0.84110255370895826"/>
    <n v="4934"/>
    <n v="0.81258211608315944"/>
    <n v="12939"/>
    <n v="111868"/>
    <n v="5.9999910608931959"/>
    <n v="0.16234836368501329"/>
    <n v="587328"/>
    <n v="0.2015384351723829"/>
    <n v="729106"/>
    <n v="0.42018856168916069"/>
    <n v="1520117"/>
    <n v="2.0341089454023575E-2"/>
    <n v="73588"/>
    <n v="1.0049473394989416E-2"/>
    <n v="36356"/>
    <n v="0.18553407660443011"/>
    <n v="671207"/>
    <n v="1"/>
    <n v="1327617"/>
    <n v="11544.495652173913"/>
    <n v="4158.0539253688239"/>
    <n v="0.35789281576304111"/>
    <n v="673184"/>
    <n v="5853.7739130434784"/>
    <n v="0.18147381156359632"/>
    <n v="717700"/>
    <n v="6240.869565217391"/>
    <n v="0.19347422778793477"/>
    <n v="991037"/>
    <n v="0.2671591448854278"/>
    <n v="1"/>
    <n v="3617702"/>
    <n v="-3709538"/>
    <n v="-91836"/>
    <n v="698179.54594594589"/>
    <n v="866845.54313253006"/>
    <n v="1870724.1642571809"/>
    <n v="3435749.2533356566"/>
    <n v="110851.54594594589"/>
    <n v="137739.54313253006"/>
    <n v="350607.16425718088"/>
    <n v="-4.6930650810938102E-3"/>
    <n v="-4.426798712180797E-3"/>
    <n v="2.6626636891301323E-4"/>
    <n v="16106382"/>
    <n v="0.82307917316692669"/>
    <n v="633348.95190428244"/>
    <n v="0.18487424245397488"/>
    <n v="0.1895673075350687"/>
    <n v="174.52437363027897"/>
    <n v="0.18293959500029242"/>
    <n v="0.18553407660443011"/>
    <n v="-5210.4195942231026"/>
    <n v="-86625.580405776898"/>
    <n v="1.6093804703294137"/>
    <n v="1.0685846674975019"/>
    <n v="0.84955933142963169"/>
    <n v="147.77178759627077"/>
    <n v="0.27394102665172532"/>
    <n v="2247.8134147402488"/>
    <n v="5853.7739130434784"/>
    <n v="52.877015300347807"/>
    <n v="6.5121127761653739"/>
    <n v="5.9999910608931959"/>
  </r>
  <r>
    <x v="1"/>
    <s v="YVR"/>
    <s v="British Columbia"/>
    <s v="LAX"/>
    <s v="California"/>
    <s v="YVRLAX"/>
    <s v="737-800"/>
    <n v="170.07954545454547"/>
    <x v="241"/>
    <n v="1080"/>
    <n v="149.67045454545453"/>
    <n v="88"/>
    <n v="13171"/>
    <n v="21"/>
    <n v="1848"/>
    <n v="3520"/>
    <n v="7803"/>
    <n v="16164360"/>
    <n v="0.88000267254626841"/>
    <n v="14967"/>
    <n v="56.934102071321803"/>
    <n v="1"/>
    <n v="1848"/>
    <n v="1"/>
    <n v="3520"/>
    <n v="0.81289717678924889"/>
    <n v="9599"/>
    <n v="5691"/>
    <n v="5.9992971358285008"/>
    <n v="0.20322899187833415"/>
    <n v="648698"/>
    <n v="0.24677783778974396"/>
    <n v="787704"/>
    <n v="0.51485202176972367"/>
    <n v="1643385"/>
    <n v="1.7111138123457843E-2"/>
    <n v="54618"/>
    <n v="7.3337477083017435E-3"/>
    <n v="23409"/>
    <n v="1.069626273043864E-2"/>
    <n v="34142"/>
    <n v="1"/>
    <n v="236735"/>
    <n v="2690.1704545454545"/>
    <n v="4158.0527555074141"/>
    <n v="0.22382393985349122"/>
    <n v="516254"/>
    <n v="5866.522727272727"/>
    <n v="0.48809852470113946"/>
    <n v="127977"/>
    <n v="1454.284090909091"/>
    <n v="0.12099738674311042"/>
    <n v="176718"/>
    <n v="0.1670801487022589"/>
    <n v="1"/>
    <n v="3191956"/>
    <n v="-1057684"/>
    <n v="2134272"/>
    <n v="648698"/>
    <n v="787704"/>
    <n v="2021639.4482891196"/>
    <n v="3458041.4482891196"/>
    <n v="0"/>
    <n v="0"/>
    <n v="378254.44828911964"/>
    <n v="0.13203566364520464"/>
    <n v="0.13230157865843656"/>
    <n v="2.6591501323192102E-4"/>
    <n v="14224680"/>
    <n v="0.88000267254626841"/>
    <n v="430600.10204236582"/>
    <n v="0.197468752242588"/>
    <n v="6.5433088597383379E-2"/>
    <n v="239.75506795231948"/>
    <n v="0.2219954332891847"/>
    <n v="1.069626273043864E-2"/>
    <n v="-4298.34600328545"/>
    <n v="2138570.3460032856"/>
    <n v="1.7059043210776268"/>
    <n v="1.0875130185360813"/>
    <n v="0.8320078122097655"/>
    <n v="223.77954545454546"/>
    <n v="5.5363545111524096E-2"/>
    <n v="2247.8092275817785"/>
    <n v="5866.522727272727"/>
    <n v="231.3376257958821"/>
    <n v="5.9241515450611191"/>
    <n v="5.9992971358285008"/>
  </r>
  <r>
    <x v="1"/>
    <s v="LAX"/>
    <s v="California"/>
    <s v="YVR"/>
    <s v="British Columbia"/>
    <s v="LAXYVR"/>
    <s v="737-800"/>
    <n v="170.07954545454547"/>
    <x v="238"/>
    <n v="1080"/>
    <n v="149.67045454545453"/>
    <n v="88"/>
    <n v="13171"/>
    <n v="21"/>
    <n v="1848"/>
    <n v="3520"/>
    <n v="7803"/>
    <n v="16164360"/>
    <n v="0.88000267254626841"/>
    <n v="14967"/>
    <n v="58.393427230046946"/>
    <n v="1"/>
    <n v="1848"/>
    <n v="1"/>
    <n v="3520"/>
    <n v="0.81289717678924889"/>
    <n v="9599"/>
    <n v="5691"/>
    <n v="5.9992971358285008"/>
    <n v="0.20674545804053382"/>
    <n v="668970"/>
    <n v="0.241053763028793"/>
    <n v="779982"/>
    <n v="0.50788882096647481"/>
    <n v="1643385"/>
    <n v="1.687971572306363E-2"/>
    <n v="54618"/>
    <n v="1.6880642874317231E-2"/>
    <n v="54621"/>
    <n v="1.0551599366817504E-2"/>
    <n v="34142"/>
    <n v="1"/>
    <n v="242803"/>
    <n v="2759.125"/>
    <n v="4158.0535946871632"/>
    <n v="0.22658791558491248"/>
    <n v="516254"/>
    <n v="5866.522727272727"/>
    <n v="0.48177706936229542"/>
    <n v="131258"/>
    <n v="1491.5681818181818"/>
    <n v="0.12249221230316118"/>
    <n v="181247"/>
    <n v="0.16914280274963092"/>
    <n v="1"/>
    <n v="3235718"/>
    <n v="-1071562"/>
    <n v="2164156"/>
    <n v="668970"/>
    <n v="779982"/>
    <n v="2021639.4482891196"/>
    <n v="3470591.4482891196"/>
    <n v="0"/>
    <n v="0"/>
    <n v="378254.44828911964"/>
    <n v="0.13388442227220873"/>
    <n v="0.13415033728544065"/>
    <n v="2.6591501323192102E-4"/>
    <n v="14224680"/>
    <n v="0.88000267254626841"/>
    <n v="436567.49646951677"/>
    <n v="0.20017606635833401"/>
    <n v="6.6291644086125284E-2"/>
    <n v="243.07767064004253"/>
    <n v="0.22507191725929865"/>
    <n v="1.0551599366817504E-2"/>
    <n v="-4298.34600328545"/>
    <n v="2168454.3460032856"/>
    <n v="1.752074694913315"/>
    <n v="1.0724816216887687"/>
    <n v="0.82863117569077283"/>
    <n v="221.58579545454546"/>
    <n v="5.6014461087152835E-2"/>
    <n v="2247.821479682902"/>
    <n v="5866.522727272727"/>
    <n v="225.55620768946278"/>
    <n v="8.2939032723407493"/>
    <n v="5.9992971358285008"/>
  </r>
  <r>
    <x v="2"/>
    <s v="LAX"/>
    <s v="California"/>
    <s v="SFO"/>
    <s v="California"/>
    <s v="LAXSFO"/>
    <s v="737-800"/>
    <n v="163.41666666666666"/>
    <x v="144"/>
    <n v="337"/>
    <n v="146.7651515151515"/>
    <n v="132"/>
    <n v="19373"/>
    <n v="20.462121212121211"/>
    <n v="2701"/>
    <n v="5145"/>
    <n v="11527"/>
    <n v="7269427"/>
    <n v="0.89810393583978487"/>
    <n v="21571"/>
    <n v="176.42126077404089"/>
    <n v="0.97438672438672436"/>
    <n v="2772"/>
    <n v="0.97443181818181823"/>
    <n v="5280"/>
    <n v="0.85265182335971601"/>
    <n v="13519"/>
    <n v="17538"/>
    <n v="5.9997719238225571"/>
    <n v="0.19032242503621563"/>
    <n v="520796"/>
    <n v="0.24388756272867737"/>
    <n v="667371"/>
    <n v="0.47257260300805293"/>
    <n v="1293142"/>
    <n v="2.9488873653882416E-2"/>
    <n v="80693"/>
    <n v="2.527492446246658E-2"/>
    <n v="69162"/>
    <n v="3.8453611110705062E-2"/>
    <n v="105224"/>
    <n v="1"/>
    <n v="733569"/>
    <n v="5557.340909090909"/>
    <n v="4158.0532685317903"/>
    <n v="0.29915888593677675"/>
    <n v="774381"/>
    <n v="5866.522727272727"/>
    <n v="0.31580254516017869"/>
    <n v="396562"/>
    <n v="3004.257575757576"/>
    <n v="0.16172309097693613"/>
    <n v="547593"/>
    <n v="0.2233154779261084"/>
    <n v="1"/>
    <n v="2736388"/>
    <n v="-2452105"/>
    <n v="284283"/>
    <n v="534485.93557941506"/>
    <n v="684882.19241982501"/>
    <n v="1516612.0150949943"/>
    <n v="2735980.1430942342"/>
    <n v="13689.935579415062"/>
    <n v="17511.192419825005"/>
    <n v="223470.01509499433"/>
    <n v="3.9106658612845277E-2"/>
    <n v="3.937206149007659E-2"/>
    <n v="2.6540287723131328E-4"/>
    <n v="6528701"/>
    <n v="0.89810393583978487"/>
    <n v="298523.63970474387"/>
    <n v="0.37642416658149258"/>
    <n v="0.33731750796864735"/>
    <n v="135.81603262272233"/>
    <n v="0.40301493359858259"/>
    <n v="3.8453611110705062E-2"/>
    <n v="-1929.3268416229878"/>
    <n v="286212.326841623"/>
    <n v="1.6332920270507247"/>
    <n v="1.0988105899950389"/>
    <n v="0.83155518794597139"/>
    <n v="126.39602272727272"/>
    <n v="0.2001152614322238"/>
    <n v="2247.812980476961"/>
    <n v="5866.522727272727"/>
    <n v="109.81102796228626"/>
    <n v="7.7352500903319052"/>
    <n v="5.9997719238225571"/>
  </r>
  <r>
    <x v="1"/>
    <s v="HNL"/>
    <s v="Hawaii"/>
    <s v="SEA"/>
    <s v="Washington"/>
    <s v="HNLSEA"/>
    <s v="737-Max 9"/>
    <n v="177.10204081632654"/>
    <x v="236"/>
    <n v="2677"/>
    <n v="156.9387755102041"/>
    <n v="49"/>
    <n v="7690"/>
    <n v="22.755102040816325"/>
    <n v="1115"/>
    <n v="1824"/>
    <n v="4751"/>
    <n v="23231006"/>
    <n v="0.8861488822309288"/>
    <n v="8678"/>
    <n v="282.50638385502475"/>
    <n v="0.99464763603925066"/>
    <n v="1121"/>
    <n v="0.87022900763358779"/>
    <n v="2096"/>
    <n v="0.87014652014652016"/>
    <n v="5460"/>
    <n v="38775"/>
    <n v="5.9999226305609286"/>
    <n v="0.20047037253092589"/>
    <n v="564623"/>
    <n v="0.20670437079330273"/>
    <n v="582181"/>
    <n v="0.48661011166021834"/>
    <n v="1370533"/>
    <n v="1.1805469997951351E-2"/>
    <n v="33250"/>
    <n v="1.1807955360056183E-2"/>
    <n v="33257"/>
    <n v="8.2601719657545508E-2"/>
    <n v="232647"/>
    <n v="1"/>
    <n v="1242268"/>
    <n v="25352.408163265307"/>
    <n v="4397.3094804027542"/>
    <n v="0.39996303876711753"/>
    <n v="320655"/>
    <n v="6543.9795918367345"/>
    <n v="0.10323871193323024"/>
    <n v="668601"/>
    <n v="13644.918367346938"/>
    <n v="0.21526408768698344"/>
    <n v="874433"/>
    <n v="0.28153416161266881"/>
    <n v="1"/>
    <n v="2816491"/>
    <n v="-3105957"/>
    <n v="-289466"/>
    <n v="567661.33004484302"/>
    <n v="668997.46491228067"/>
    <n v="1575060.0252578405"/>
    <n v="2811718.8202149644"/>
    <n v="3038.3300448430236"/>
    <n v="86816.464912280673"/>
    <n v="204527.02525784052"/>
    <n v="-1.246032995729931E-2"/>
    <n v="-1.2201719019430972E-2"/>
    <n v="2.5861093786833794E-4"/>
    <n v="20586130"/>
    <n v="0.8861488822309288"/>
    <n v="331968.5139141744"/>
    <n v="0.12123844313931131"/>
    <n v="0.13369877309661063"/>
    <n v="336.00052015604683"/>
    <n v="0.12551382897125396"/>
    <n v="8.2601719657545508E-2"/>
    <n v="-6007.7922492849839"/>
    <n v="-283458.20775071502"/>
    <n v="1.736125799551036"/>
    <n v="0.9574034491334682"/>
    <n v="0.86521709694497051"/>
    <n v="277.75811068702291"/>
    <n v="0.31046894877349157"/>
    <n v="2366.6757220718573"/>
    <n v="6543.9795918367345"/>
    <n v="27.220623814102257"/>
    <n v="8.6485045513654093"/>
    <n v="5.9999226305609286"/>
  </r>
  <r>
    <x v="1"/>
    <s v="SEA"/>
    <s v="Washington"/>
    <s v="ANC"/>
    <s v="Alaska"/>
    <s v="SEAANC"/>
    <s v="737-900"/>
    <n v="177.95384615384614"/>
    <x v="245"/>
    <n v="1448"/>
    <n v="144.21538461538461"/>
    <n v="130"/>
    <n v="18748"/>
    <n v="20.23076923076923"/>
    <n v="2630"/>
    <n v="4286"/>
    <n v="11833"/>
    <n v="33498032"/>
    <n v="0.81040892193308545"/>
    <n v="23134"/>
    <n v="476.97531641168285"/>
    <n v="0.88136729222520105"/>
    <n v="2984"/>
    <n v="0.76823803549023117"/>
    <n v="5579"/>
    <n v="0.8121482498284146"/>
    <n v="14570"/>
    <n v="101978"/>
    <n v="5.9999607758536158"/>
    <n v="0.21624543166056454"/>
    <n v="1243094"/>
    <n v="0.19197523959591081"/>
    <n v="1103576"/>
    <n v="0.46225550066425641"/>
    <n v="2657291"/>
    <n v="1.4408545623726957E-2"/>
    <n v="82828"/>
    <n v="8.6769963745532992E-3"/>
    <n v="49880"/>
    <n v="0.10643828608098797"/>
    <n v="611864"/>
    <n v="1"/>
    <n v="1983288"/>
    <n v="15256.061538461538"/>
    <n v="4158.0516470336624"/>
    <n v="0.37441007826733907"/>
    <n v="761181"/>
    <n v="5855.2384615384617"/>
    <n v="0.14369765651060834"/>
    <n v="1072151"/>
    <n v="8247.3153846153855"/>
    <n v="0.20240335232422413"/>
    <n v="1480481"/>
    <n v="0.27948891289782846"/>
    <n v="1"/>
    <n v="5748533"/>
    <n v="-5297101"/>
    <n v="451432"/>
    <n v="1410415.3977186312"/>
    <n v="1436502.6840877277"/>
    <n v="3271928.4940420855"/>
    <n v="6118846.5758484444"/>
    <n v="167321.3977186312"/>
    <n v="332926.68408772768"/>
    <n v="614637.49404208548"/>
    <n v="1.3476373776226616E-2"/>
    <n v="1.3732390096562744E-2"/>
    <n v="2.5601632033612869E-4"/>
    <n v="27147104"/>
    <n v="0.81040892193308545"/>
    <n v="1201697.7935779821"/>
    <n v="0.17160808133444974"/>
    <n v="0.15813170755822312"/>
    <n v="273.98490505653939"/>
    <n v="0.18921609465230621"/>
    <n v="0.10643828608098797"/>
    <n v="-8576.0428911418803"/>
    <n v="460008.0428911419"/>
    <n v="1.9258532600929306"/>
    <n v="0.9144583446618253"/>
    <n v="0.84313594831944894"/>
    <n v="197.80892633088368"/>
    <n v="0.25754066298306022"/>
    <n v="2247.8123355855469"/>
    <n v="5855.2384615384617"/>
    <n v="39.306017219176994"/>
    <n v="7.0785150416044376"/>
    <n v="5.9999607758536158"/>
  </r>
  <r>
    <x v="5"/>
    <s v="OGG"/>
    <s v="Hawaii"/>
    <s v="SEA"/>
    <s v="Washington"/>
    <s v="OGGSEA"/>
    <s v="737-800"/>
    <n v="157.16279069767441"/>
    <x v="255"/>
    <n v="2640"/>
    <n v="139"/>
    <n v="43"/>
    <n v="5977"/>
    <n v="20.604651162790699"/>
    <n v="886"/>
    <n v="1476"/>
    <n v="3616"/>
    <n v="17841120"/>
    <n v="0.88443326427937263"/>
    <n v="6758"/>
    <n v="238.17887205387206"/>
    <n v="0.9921612541993281"/>
    <n v="893"/>
    <n v="0.86823529411764711"/>
    <n v="1700"/>
    <n v="0.86818727490996395"/>
    <n v="4165"/>
    <n v="3186"/>
    <n v="5"/>
    <n v="0.21894562450509375"/>
    <n v="365808"/>
    <n v="0.24175066481283192"/>
    <n v="403910"/>
    <n v="0.51245921792992577"/>
    <n v="856202"/>
    <n v="1.2982030451809375E-2"/>
    <n v="21690"/>
    <n v="4.3279420100061586E-3"/>
    <n v="7231"/>
    <n v="9.5345202903330262E-3"/>
    <n v="15930"/>
    <n v="1"/>
    <n v="877103"/>
    <n v="20397.744186046511"/>
    <n v="3682.5390616578875"/>
    <n v="0.3577405849207822"/>
    <n v="222680"/>
    <n v="5178.604651162791"/>
    <n v="9.0823624420575219E-2"/>
    <n v="779917"/>
    <n v="18137.60465116279"/>
    <n v="0.3181017095707821"/>
    <n v="572085"/>
    <n v="0.23333408108786047"/>
    <n v="1"/>
    <n v="1670771"/>
    <n v="1670771"/>
    <n v="-781014"/>
    <n v="368698.13092550792"/>
    <n v="465207.99457994575"/>
    <n v="986195.05807522126"/>
    <n v="1820101.1835806749"/>
    <n v="2890.130925507925"/>
    <n v="61297.994579945749"/>
    <n v="129993.05807522126"/>
    <n v="-4.3776063386155133E-2"/>
    <n v="-4.3522949149009685E-2"/>
    <n v="2.5311423714544784E-4"/>
    <n v="15779280"/>
    <n v="0.88443326427937263"/>
    <n v="216234.03396352683"/>
    <n v="9.3647203762992459E-2"/>
    <n v="0.1374232671491476"/>
    <n v="276.86816128492552"/>
    <n v="0.10487430351701724"/>
    <n v="9.5345202903330262E-3"/>
    <n v="-4515.8414786203475"/>
    <n v="-776498.15852137969"/>
    <n v="1.7026318544396013"/>
    <n v="0.98754000630954997"/>
    <n v="0.85443739333954394"/>
    <n v="237.59411764705882"/>
    <n v="0.3424077865847564"/>
    <n v="3274.5011901122612"/>
    <n v="5178.604651162791"/>
    <n v="25.094585210094131"/>
    <n v="4.8387150744520664"/>
    <n v="5"/>
  </r>
  <r>
    <x v="2"/>
    <s v="HNL"/>
    <s v="Hawaii"/>
    <s v="LAX"/>
    <s v="California"/>
    <s v="HNLLAX"/>
    <s v="A330-200"/>
    <n v="278"/>
    <x v="247"/>
    <n v="2556"/>
    <n v="256.21739130434781"/>
    <n v="46"/>
    <n v="11786"/>
    <n v="29.521739130434781"/>
    <n v="1358"/>
    <n v="2887"/>
    <n v="7541"/>
    <n v="32686128"/>
    <n v="0.92164529246168281"/>
    <n v="12788"/>
    <n v="246.32550804961733"/>
    <n v="0.82004830917874394"/>
    <n v="1656"/>
    <n v="0.93672939649578191"/>
    <n v="3082"/>
    <n v="0.93677018633540377"/>
    <n v="8050"/>
    <n v="899537"/>
    <n v="5.9999966649509693"/>
    <n v="7.9613400897694628E-2"/>
    <n v="743796"/>
    <n v="0.10938820229662027"/>
    <n v="1021970"/>
    <n v="0.22361317483637849"/>
    <n v="2089128"/>
    <n v="5.649392171214046E-3"/>
    <n v="52780"/>
    <n v="4.035815305335839E-3"/>
    <n v="37705"/>
    <n v="0.57770001449275676"/>
    <n v="5397219"/>
    <n v="1"/>
    <n v="1221812"/>
    <n v="26561.130434782608"/>
    <n v="4960.1521566897181"/>
    <n v="0.30916976158128989"/>
    <n v="372358"/>
    <n v="8094.739130434783"/>
    <n v="9.4222215924287811E-2"/>
    <n v="1256215"/>
    <n v="27309.021739130436"/>
    <n v="0.31787516577414532"/>
    <n v="1101528"/>
    <n v="0.27873285672027698"/>
    <n v="1"/>
    <n v="9342598"/>
    <n v="-3951913"/>
    <n v="5390685"/>
    <n v="907014.85714285716"/>
    <n v="1090998.1087634224"/>
    <n v="2230139.2918711044"/>
    <n v="4228152.2577773836"/>
    <n v="163218.85714285716"/>
    <n v="69028.108763422351"/>
    <n v="141011.29187110439"/>
    <n v="0.16492271583835197"/>
    <n v="0.16517096518595542"/>
    <n v="2.4824934760345196E-4"/>
    <n v="30125016"/>
    <n v="0.92164529246168281"/>
    <n v="335420.8177498728"/>
    <n v="0.28582761469942236"/>
    <n v="0.12090489886107036"/>
    <n v="334.75131511963349"/>
    <n v="0.13096686820016959"/>
    <n v="0.57770001449275676"/>
    <n v="-8114.3099516822585"/>
    <n v="5398799.3099516826"/>
    <n v="1.4899911644781931"/>
    <n v="1.1000076359611692"/>
    <n v="0.86091317982506688"/>
    <n v="331.5931213497729"/>
    <n v="0.11790382075735251"/>
    <n v="5099.8169452550592"/>
    <n v="8094.739130434783"/>
    <n v="47.847257449382575"/>
    <n v="7.6773290344476495"/>
    <n v="5.9999966649509693"/>
  </r>
  <r>
    <x v="3"/>
    <s v="HNL"/>
    <s v="Hawaii"/>
    <s v="LAX"/>
    <s v="California"/>
    <s v="HNLLAX"/>
    <s v="A321"/>
    <n v="196"/>
    <x v="252"/>
    <n v="2556"/>
    <n v="178.97777777777779"/>
    <n v="45"/>
    <n v="8054"/>
    <n v="21.622222222222224"/>
    <n v="973"/>
    <n v="1568"/>
    <n v="5514"/>
    <n v="22543920"/>
    <n v="0.91315192743764173"/>
    <n v="8820"/>
    <n v="240.97060570071261"/>
    <n v="0.86488888888888893"/>
    <n v="1125"/>
    <n v="0.74137115839243495"/>
    <n v="2115"/>
    <n v="0.98817204301075268"/>
    <n v="5580"/>
    <n v="16362"/>
    <n v="4.9998777655543334"/>
    <n v="0.19562267075689629"/>
    <n v="492680"/>
    <n v="0.17891167915150236"/>
    <n v="450593"/>
    <n v="0.5732763104709826"/>
    <n v="1443809"/>
    <n v="1.3138658308325279E-2"/>
    <n v="33090"/>
    <n v="6.5681379793386752E-3"/>
    <n v="16542"/>
    <n v="3.2482543332954805E-2"/>
    <n v="81808"/>
    <n v="1"/>
    <n v="927921"/>
    <n v="20620.466666666667"/>
    <n v="3850.7642760066979"/>
    <n v="0.34527704143826082"/>
    <n v="279464"/>
    <n v="6210.3111111111111"/>
    <n v="0.10398784283198907"/>
    <n v="898633"/>
    <n v="19969.62222222222"/>
    <n v="0.3343790512110284"/>
    <n v="581450"/>
    <n v="0.21635606451872172"/>
    <n v="1"/>
    <n v="2518522"/>
    <n v="2518522"/>
    <n v="-168946"/>
    <n v="569645.4265159301"/>
    <n v="607783.28762755101"/>
    <n v="1461090.718171926"/>
    <n v="2638519.4323154073"/>
    <n v="76965.426515930099"/>
    <n v="157190.28762755101"/>
    <n v="17281.718171925982"/>
    <n v="-7.4940826617553649E-3"/>
    <n v="-7.2462331974253837E-3"/>
    <n v="2.4784946432998122E-4"/>
    <n v="20586024"/>
    <n v="0.91315192743764173"/>
    <n v="231751.04593990557"/>
    <n v="0.1117162410086622"/>
    <n v="0.11921032367041756"/>
    <n v="302.54705736280107"/>
    <n v="0.11836739333442921"/>
    <n v="3.2482543332954805E-2"/>
    <n v="-5587.4984958979348"/>
    <n v="-163358.50150410205"/>
    <n v="1.6181309230265235"/>
    <n v="0.78718229237666071"/>
    <n v="0.95604160631156332"/>
    <n v="213.04633569739951"/>
    <n v="0.23086953379799741"/>
    <n v="3729.2224808369751"/>
    <n v="6210.3111111111111"/>
    <n v="33.423163694924398"/>
    <n v="6.1624037745219766"/>
    <n v="4.9998777655543334"/>
  </r>
  <r>
    <x v="3"/>
    <s v="SEA"/>
    <s v="Washington"/>
    <s v="ANC"/>
    <s v="Alaska"/>
    <s v="SEAANC"/>
    <s v="737-900"/>
    <n v="178"/>
    <x v="245"/>
    <n v="1448"/>
    <n v="150.48514851485149"/>
    <n v="101"/>
    <n v="15199"/>
    <n v="21.178217821782177"/>
    <n v="2139"/>
    <n v="3982"/>
    <n v="9078"/>
    <n v="26032144"/>
    <n v="0.84542218266770497"/>
    <n v="17978"/>
    <n v="371.28714418173388"/>
    <n v="0.92079207920792083"/>
    <n v="2323"/>
    <n v="0.91687773428505637"/>
    <n v="4343"/>
    <n v="0.80251060820367748"/>
    <n v="11312"/>
    <n v="117873"/>
    <n v="4.9999830325859191"/>
    <n v="0.19002781981483599"/>
    <n v="857385"/>
    <n v="0.21815437958178077"/>
    <n v="984289"/>
    <n v="0.43715031299508056"/>
    <n v="1972375"/>
    <n v="1.2071432560885767E-2"/>
    <n v="54465"/>
    <n v="1.1971696131024412E-2"/>
    <n v="54015"/>
    <n v="0.13062435891639251"/>
    <n v="589363"/>
    <n v="1"/>
    <n v="1367279"/>
    <n v="13537.415841584158"/>
    <n v="3682.5379532418124"/>
    <n v="0.34147400756733809"/>
    <n v="529192"/>
    <n v="5239.5247524752476"/>
    <n v="0.13216418376393901"/>
    <n v="1215780"/>
    <n v="12037.425742574258"/>
    <n v="0.30363756696344951"/>
    <n v="891799"/>
    <n v="0.22272424170527341"/>
    <n v="1"/>
    <n v="4511892"/>
    <n v="4511892"/>
    <n v="507842"/>
    <n v="931138.54838709673"/>
    <n v="1073522.6336012054"/>
    <n v="2457755.6730557391"/>
    <n v="4462416.8550440408"/>
    <n v="73753.548387096729"/>
    <n v="89233.633601205423"/>
    <n v="485380.67305573914"/>
    <n v="1.9508266395576176E-2"/>
    <n v="1.9754864743883844E-2"/>
    <n v="2.4659834830766808E-4"/>
    <n v="22008152"/>
    <n v="0.84542218266770497"/>
    <n v="717199.03223896306"/>
    <n v="0.17332003080499248"/>
    <n v="0.1538117644094163"/>
    <n v="258.07809724323971"/>
    <n v="0.17823073014035892"/>
    <n v="0.13062435891639251"/>
    <n v="-6419.4837133073397"/>
    <n v="514261.48371330736"/>
    <n v="1.7397297066257111"/>
    <n v="1.0682869179611458"/>
    <n v="0.82187392210070875"/>
    <n v="226.6380382224269"/>
    <n v="0.19765521869761066"/>
    <n v="3274.5006635751233"/>
    <n v="5239.5247524752476"/>
    <n v="40.935971627826"/>
    <n v="7.1373116652411346"/>
    <n v="4.9999830325859191"/>
  </r>
  <r>
    <x v="4"/>
    <s v="SEA"/>
    <s v="Washington"/>
    <s v="ANC"/>
    <s v="Alaska"/>
    <s v="SEAANC"/>
    <s v="737-900"/>
    <n v="177.28571428571428"/>
    <x v="245"/>
    <n v="1448"/>
    <n v="142.83193277310923"/>
    <n v="119"/>
    <n v="16997"/>
    <n v="22.571428571428573"/>
    <n v="2686"/>
    <n v="4986"/>
    <n v="9326"/>
    <n v="30548456"/>
    <n v="0.80565957245105935"/>
    <n v="21097"/>
    <n v="435.61907510431155"/>
    <n v="0.98532648569332359"/>
    <n v="2726"/>
    <n v="0.97841444270015698"/>
    <n v="5096"/>
    <n v="0.70247062368183188"/>
    <n v="13276"/>
    <n v="147042"/>
    <n v="4.9999863984439816"/>
    <n v="0.2060593315035269"/>
    <n v="1031757"/>
    <n v="0.23519543399185994"/>
    <n v="1177644"/>
    <n v="0.3988720387722442"/>
    <n v="1997187"/>
    <n v="1.1177157496963804E-2"/>
    <n v="55965"/>
    <n v="1.8625600074454469E-3"/>
    <n v="9326"/>
    <n v="0.1468334782279597"/>
    <n v="735208"/>
    <n v="1"/>
    <n v="1604184"/>
    <n v="13480.53781512605"/>
    <n v="3682.5384646341959"/>
    <n v="0.34147398517866362"/>
    <n v="620884"/>
    <n v="5217.5126050420167"/>
    <n v="0.13216422418729359"/>
    <n v="1426435"/>
    <n v="11986.848739495797"/>
    <n v="0.30363751542736189"/>
    <n v="1046319"/>
    <n v="0.22272427520668089"/>
    <n v="1"/>
    <n v="5007087"/>
    <n v="5007087"/>
    <n v="309265"/>
    <n v="1047121.9590469098"/>
    <n v="1203624.9145607702"/>
    <n v="2843089.7074844521"/>
    <n v="5093836.5810921323"/>
    <n v="15364.959046909818"/>
    <n v="25980.91456077015"/>
    <n v="845902.70748445205"/>
    <n v="1.0123752244630628E-2"/>
    <n v="1.0367819258339787E-2"/>
    <n v="2.440670137091594E-4"/>
    <n v="24611656"/>
    <n v="0.80565957245105935"/>
    <n v="1030458.5456256988"/>
    <n v="0.1639063853178046"/>
    <n v="0.15378263307317397"/>
    <n v="251.33135259163382"/>
    <n v="0.17357137609919462"/>
    <n v="0.1468334782279597"/>
    <n v="-7455.8704293456476"/>
    <n v="316720.87042934564"/>
    <n v="1.8982914075411912"/>
    <n v="1.1590333000114514"/>
    <n v="0.75450617099912298"/>
    <n v="231.09183673469389"/>
    <n v="0.20896760931056321"/>
    <n v="3274.5007772178751"/>
    <n v="5217.5126050420167"/>
    <n v="39.018034267507609"/>
    <n v="3.8413249396952405"/>
    <n v="4.9999863984439816"/>
  </r>
  <r>
    <x v="1"/>
    <s v="SEA"/>
    <s v="Washington"/>
    <s v="LAX"/>
    <s v="California"/>
    <s v="SEALAX"/>
    <s v="737-900"/>
    <n v="178.36521739130436"/>
    <x v="254"/>
    <n v="954"/>
    <n v="146.80869565217392"/>
    <n v="115"/>
    <n v="16883"/>
    <n v="22.956521739130434"/>
    <n v="2640"/>
    <n v="4735"/>
    <n v="9509"/>
    <n v="19568448"/>
    <n v="0.82307917316692669"/>
    <n v="20512"/>
    <n v="308.36376404494376"/>
    <n v="1.0003789314134142"/>
    <n v="2639"/>
    <n v="0.95966761248479937"/>
    <n v="4934"/>
    <n v="0.7349099621299946"/>
    <n v="12939"/>
    <n v="111868"/>
    <n v="5.9999910608931959"/>
    <n v="0.18515143180728094"/>
    <n v="691366"/>
    <n v="0.21676075110797718"/>
    <n v="809397"/>
    <n v="0.38268671313801583"/>
    <n v="1428974"/>
    <n v="1.7823241584153642E-2"/>
    <n v="66553"/>
    <n v="1.7825116220775421E-2"/>
    <n v="66560"/>
    <n v="0.17975274614179698"/>
    <n v="671207"/>
    <n v="1"/>
    <n v="1282193"/>
    <n v="11149.504347826087"/>
    <n v="4158.0534080298794"/>
    <n v="0.35560651876734606"/>
    <n v="673184"/>
    <n v="5853.7739130434784"/>
    <n v="0.18670248451666566"/>
    <n v="693144"/>
    <n v="6027.3391304347824"/>
    <n v="0.1922382393637099"/>
    <n v="957130"/>
    <n v="0.26545275735227841"/>
    <n v="1"/>
    <n v="3734057"/>
    <n v="-3605651"/>
    <n v="128406"/>
    <n v="691104.1189393939"/>
    <n v="843413.89609292499"/>
    <n v="1944420.5054159218"/>
    <n v="3478938.5204482405"/>
    <n v="-261.88106060610153"/>
    <n v="34016.896092924988"/>
    <n v="515446.5054159218"/>
    <n v="6.5618898340839291E-3"/>
    <n v="6.8059391013125864E-3"/>
    <n v="2.4404926722865726E-4"/>
    <n v="16106382"/>
    <n v="0.82307917316692669"/>
    <n v="658359.45329621527"/>
    <n v="0.19082029397528102"/>
    <n v="0.1842584041411971"/>
    <n v="181.41621749689037"/>
    <n v="0.19016374999674043"/>
    <n v="0.17975274614179698"/>
    <n v="-4775.6653952020934"/>
    <n v="133181.66539520209"/>
    <n v="1.834205535397921"/>
    <n v="1.1485286078599122"/>
    <n v="0.77321983467842048"/>
    <n v="164.04479124442642"/>
    <n v="0.25632442140010181"/>
    <n v="2247.8127485140403"/>
    <n v="5853.7739130434784"/>
    <n v="54.750272141376882"/>
    <n v="7.8844399691997866"/>
    <n v="5.9999910608931959"/>
  </r>
  <r>
    <x v="4"/>
    <s v="SEA"/>
    <s v="Washington"/>
    <s v="LAX"/>
    <s v="California"/>
    <s v="SEALAX"/>
    <s v="737-900"/>
    <n v="178.4264705882353"/>
    <x v="254"/>
    <n v="954"/>
    <n v="149.1985294117647"/>
    <n v="136"/>
    <n v="20291"/>
    <n v="22.919117647058822"/>
    <n v="3117"/>
    <n v="5230"/>
    <n v="11945"/>
    <n v="23149764"/>
    <n v="0.83619055468556824"/>
    <n v="24266"/>
    <n v="364.12453183520597"/>
    <n v="1"/>
    <n v="3117"/>
    <n v="0.89754590698472625"/>
    <n v="5827"/>
    <n v="0.77954708607974943"/>
    <n v="15323"/>
    <n v="51454"/>
    <n v="4.9999611303300036"/>
    <n v="0.23283028313979437"/>
    <n v="1140338"/>
    <n v="0.22410010204744166"/>
    <n v="1097580"/>
    <n v="0.4640155157846852"/>
    <n v="2272619"/>
    <n v="1.4633333619180509E-2"/>
    <n v="71670"/>
    <n v="1.1892671735962148E-2"/>
    <n v="58247"/>
    <n v="5.2528093672936114E-2"/>
    <n v="257268"/>
    <n v="1"/>
    <n v="1340903"/>
    <n v="9859.5808823529405"/>
    <n v="3682.5395785386427"/>
    <n v="0.32563727891308447"/>
    <n v="709956"/>
    <n v="5220.2647058823532"/>
    <n v="0.1724122773892055"/>
    <n v="1192326"/>
    <n v="8767.1029411764703"/>
    <n v="0.28955546688859851"/>
    <n v="874596"/>
    <n v="0.21239497680911151"/>
    <n v="1"/>
    <n v="4897722"/>
    <n v="4897722"/>
    <n v="779941"/>
    <n v="1140338"/>
    <n v="1222867.8126195029"/>
    <n v="2915306.901381331"/>
    <n v="5278512.7140008342"/>
    <n v="0"/>
    <n v="125287.81261950289"/>
    <n v="642687.90138133103"/>
    <n v="3.3691099399544636E-2"/>
    <n v="3.3935027598985722E-2"/>
    <n v="2.4392819944108607E-4"/>
    <n v="19357614"/>
    <n v="0.83619055468556824"/>
    <n v="909063.36060322355"/>
    <n v="0.21156682202030225"/>
    <n v="0.1778757226207576"/>
    <n v="228.69518505741462"/>
    <n v="0.23972241620274068"/>
    <n v="5.2528093672936114E-2"/>
    <n v="-5646.880250006132"/>
    <n v="785587.8802500061"/>
    <n v="1.9682698269972012"/>
    <n v="1.013395583176492"/>
    <n v="0.79794080050122718"/>
    <n v="188.36107774154797"/>
    <n v="0.17857199734897161"/>
    <n v="3274.5006055774847"/>
    <n v="5220.2647058823532"/>
    <n v="55.72544068297826"/>
    <n v="6.4026908481592821"/>
    <n v="4.9999611303300036"/>
  </r>
  <r>
    <x v="4"/>
    <s v="SEA"/>
    <s v="Washington"/>
    <s v="HNL"/>
    <s v="Hawaii"/>
    <s v="SEAHNL"/>
    <s v="737-900"/>
    <n v="178"/>
    <x v="229"/>
    <n v="2677"/>
    <n v="170.23809523809524"/>
    <n v="21"/>
    <n v="3575"/>
    <n v="23"/>
    <n v="483"/>
    <n v="903"/>
    <n v="2189"/>
    <n v="10006626"/>
    <n v="0.95639379347244513"/>
    <n v="3738"/>
    <n v="128.60211092715232"/>
    <n v="1"/>
    <n v="483"/>
    <n v="1"/>
    <n v="903"/>
    <n v="0.93069727891156462"/>
    <n v="2352"/>
    <n v="9084"/>
    <n v="5"/>
    <n v="0.21462000180856219"/>
    <n v="289552"/>
    <n v="0.23022329813555026"/>
    <n v="310603"/>
    <n v="0.51013980778838042"/>
    <n v="688249"/>
    <n v="9.728434007492192E-3"/>
    <n v="13125"/>
    <n v="1.6225174889447928E-3"/>
    <n v="2189"/>
    <n v="3.3665940771070123E-2"/>
    <n v="45420"/>
    <n v="1"/>
    <n v="473582"/>
    <n v="22551.523809523809"/>
    <n v="3682.5367529796167"/>
    <n v="0.36051921002488563"/>
    <n v="110030"/>
    <n v="5239.5238095238092"/>
    <n v="8.3761478854851246E-2"/>
    <n v="421108"/>
    <n v="20052.761904761905"/>
    <n v="0.32057283320556845"/>
    <n v="308891"/>
    <n v="0.23514647791469467"/>
    <n v="1"/>
    <n v="1349138"/>
    <n v="1349138"/>
    <n v="35527"/>
    <n v="289552"/>
    <n v="310603"/>
    <n v="739498.2402923709"/>
    <n v="1339653.2402923708"/>
    <n v="0"/>
    <n v="0"/>
    <n v="51249.240292370901"/>
    <n v="3.5503475397201814E-3"/>
    <n v="3.79422994463093E-3"/>
    <n v="2.4388240491074855E-4"/>
    <n v="9570275"/>
    <n v="0.95639379347244513"/>
    <n v="59442.247272727313"/>
    <n v="0.13482446530928607"/>
    <n v="0.13127411776956588"/>
    <n v="364.67636363636365"/>
    <n v="0.13622576153767788"/>
    <n v="3.3665940771070123E-2"/>
    <n v="-2440.440013922424"/>
    <n v="37967.440013922424"/>
    <n v="1.7392686576975651"/>
    <n v="0.99794160332347004"/>
    <n v="0.84897617794684632"/>
    <n v="343.96788482834995"/>
    <n v="0.22895433973396345"/>
    <n v="3274.5030152618565"/>
    <n v="5239.5238095238092"/>
    <n v="27.798921605766541"/>
    <n v="4.2836363636363632"/>
    <n v="5"/>
  </r>
  <r>
    <x v="2"/>
    <s v="LAX"/>
    <s v="California"/>
    <s v="SEA"/>
    <s v="Washington"/>
    <s v="LAXSEA"/>
    <s v="737-900"/>
    <n v="178.0751879699248"/>
    <x v="250"/>
    <n v="954"/>
    <n v="147.05263157894737"/>
    <n v="133"/>
    <n v="19558"/>
    <n v="18.075187969924812"/>
    <n v="2404"/>
    <n v="4493"/>
    <n v="12662"/>
    <n v="22594536"/>
    <n v="0.82578956257388958"/>
    <n v="23684"/>
    <n v="368.67685287610618"/>
    <n v="0.78871391076115482"/>
    <n v="3048"/>
    <n v="0.78852228852228856"/>
    <n v="5698"/>
    <n v="0.84758015931454578"/>
    <n v="14939"/>
    <n v="113828"/>
    <n v="5.9999648592613415"/>
    <n v="0.17368178108932583"/>
    <n v="721302"/>
    <n v="0.18840195145254923"/>
    <n v="782435"/>
    <n v="0.44029786595694831"/>
    <n v="1828561"/>
    <n v="2.1343079198720735E-2"/>
    <n v="88638"/>
    <n v="1.1824920196416622E-2"/>
    <n v="49109"/>
    <n v="0.16445040210603926"/>
    <n v="682964"/>
    <n v="1"/>
    <n v="1532978"/>
    <n v="11526.150375939849"/>
    <n v="4158.0532871564819"/>
    <n v="0.35789288880204084"/>
    <n v="777314"/>
    <n v="5844.4661654135334"/>
    <n v="0.18147367605162604"/>
    <n v="828717"/>
    <n v="6230.9548872180449"/>
    <n v="0.19347434935749949"/>
    <n v="1144334"/>
    <n v="0.26715908578883363"/>
    <n v="1"/>
    <n v="4153009"/>
    <n v="-4283343"/>
    <n v="-130334"/>
    <n v="914529.3244592346"/>
    <n v="992280.1313153794"/>
    <n v="2157390.0473069027"/>
    <n v="4064199.5030815168"/>
    <n v="193227.3244592346"/>
    <n v="209845.1313153794"/>
    <n v="328829.04730690271"/>
    <n v="-5.7683857725602328E-3"/>
    <n v="-5.5248304802470033E-3"/>
    <n v="2.4355529231322951E-4"/>
    <n v="18658332"/>
    <n v="0.82578956257388958"/>
    <n v="732048.55660087895"/>
    <n v="0.1838058989129053"/>
    <n v="0.18957428468546556"/>
    <n v="177.42330504141529"/>
    <n v="0.18597830717129485"/>
    <n v="0.16445040210603926"/>
    <n v="-5503.0188201617802"/>
    <n v="-124830.98117983821"/>
    <n v="1.6820222264578684"/>
    <n v="0.97601250232632542"/>
    <n v="0.86999645327672637"/>
    <n v="137.31747981747981"/>
    <n v="0.27554334700454536"/>
    <n v="2247.8140234057228"/>
    <n v="5844.4661654135334"/>
    <n v="53.049167170178876"/>
    <n v="7.0430003067798346"/>
    <n v="5.9999648592613415"/>
  </r>
  <r>
    <x v="1"/>
    <s v="SEA"/>
    <s v="Washington"/>
    <s v="HNL"/>
    <s v="Hawaii"/>
    <s v="SEAHNL"/>
    <s v="737-Max 9"/>
    <n v="177.10204081632654"/>
    <x v="234"/>
    <n v="2677"/>
    <n v="156.9387755102041"/>
    <n v="49"/>
    <n v="7690"/>
    <n v="22.897959183673468"/>
    <n v="1122"/>
    <n v="2097"/>
    <n v="4472"/>
    <n v="23231006"/>
    <n v="0.8861488822309288"/>
    <n v="8678"/>
    <n v="298.54061465231791"/>
    <n v="1.0008920606601248"/>
    <n v="1121"/>
    <n v="1.0004770992366412"/>
    <n v="2096"/>
    <n v="0.81904761904761902"/>
    <n v="5460"/>
    <n v="38775"/>
    <n v="5.9999226305609286"/>
    <n v="0.23204518336964097"/>
    <n v="664140"/>
    <n v="0.23152249298158878"/>
    <n v="662644"/>
    <n v="0.43639511340389886"/>
    <n v="1249013"/>
    <n v="1.0938763816268739E-2"/>
    <n v="31308"/>
    <n v="7.8134526390449023E-3"/>
    <n v="22363"/>
    <n v="8.1284993789557725E-2"/>
    <n v="232647"/>
    <n v="1"/>
    <n v="1312776"/>
    <n v="26791.34693877551"/>
    <n v="4397.3112386362118"/>
    <n v="0.40219323091025455"/>
    <n v="320655"/>
    <n v="6543.9795918367345"/>
    <n v="9.8238595508698873E-2"/>
    <n v="706549"/>
    <n v="14419.367346938776"/>
    <n v="0.21646436643144715"/>
    <n v="924063"/>
    <n v="0.28310380714959943"/>
    <n v="1"/>
    <n v="2862115"/>
    <n v="-3264043"/>
    <n v="-401928"/>
    <n v="663548.07486631023"/>
    <n v="662328.00381497375"/>
    <n v="1524957.7325581396"/>
    <n v="2850833.8112394237"/>
    <n v="-591.92513368977234"/>
    <n v="-315.99618502624799"/>
    <n v="275944.7325581396"/>
    <n v="-1.7301360087462421E-2"/>
    <n v="-1.7059743510558979E-2"/>
    <n v="2.4161657690344174E-4"/>
    <n v="20586130"/>
    <n v="0.8861488822309288"/>
    <n v="337830.21898569586"/>
    <n v="0.12320237014273079"/>
    <n v="0.14050373023019322"/>
    <n v="341.93342002600781"/>
    <n v="0.12773007845573695"/>
    <n v="8.1284993789557725E-2"/>
    <n v="-5612.996147743338"/>
    <n v="-396315.00385225669"/>
    <n v="1.9957768909804361"/>
    <n v="1.0649934972917163"/>
    <n v="0.77060581225045666"/>
    <n v="316.14694656488547"/>
    <n v="0.32286019254991499"/>
    <n v="2366.6763090939935"/>
    <n v="6543.9795918367345"/>
    <n v="25.758639269085105"/>
    <n v="6.9793237971391413"/>
    <n v="5.9999226305609286"/>
  </r>
  <r>
    <x v="2"/>
    <s v="HNL"/>
    <s v="Hawaii"/>
    <s v="SEA"/>
    <s v="Washington"/>
    <s v="HNLSEA"/>
    <s v="737-Max 9"/>
    <n v="177.10204081632654"/>
    <x v="236"/>
    <n v="2677"/>
    <n v="158.36734693877551"/>
    <n v="49"/>
    <n v="7760"/>
    <n v="22.897959183673468"/>
    <n v="1122"/>
    <n v="1797"/>
    <n v="4841"/>
    <n v="23231006"/>
    <n v="0.89421525697165249"/>
    <n v="8678"/>
    <n v="282.50638385502475"/>
    <n v="1.0008920606601248"/>
    <n v="1121"/>
    <n v="0.85734732824427484"/>
    <n v="2096"/>
    <n v="0.88663003663003659"/>
    <n v="5460"/>
    <n v="32021"/>
    <n v="5.9998750819774527"/>
    <n v="0.23139343940070028"/>
    <n v="671022"/>
    <n v="0.21109838278185797"/>
    <n v="612168"/>
    <n v="0.46621938965170739"/>
    <n v="1351998"/>
    <n v="1.1683088970101913E-2"/>
    <n v="33880"/>
    <n v="1.3354860378810712E-2"/>
    <n v="38728"/>
    <n v="6.6250838816821714E-2"/>
    <n v="192122"/>
    <n v="1"/>
    <n v="1242268"/>
    <n v="25352.408163265307"/>
    <n v="4397.3094804027542"/>
    <n v="0.39996303876711753"/>
    <n v="320655"/>
    <n v="6543.9795918367345"/>
    <n v="0.10323871193323024"/>
    <n v="668601"/>
    <n v="13644.918367346938"/>
    <n v="0.21526408768698344"/>
    <n v="874433"/>
    <n v="0.28153416161266881"/>
    <n v="1"/>
    <n v="2899918"/>
    <n v="-3105957"/>
    <n v="-206039"/>
    <n v="670423.9411764706"/>
    <n v="714025.66944908176"/>
    <n v="1524872.7700888247"/>
    <n v="2909322.3807143774"/>
    <n v="-598.05882352939807"/>
    <n v="101857.66944908176"/>
    <n v="172874.77008882468"/>
    <n v="-8.869138082095971E-3"/>
    <n v="-8.6283142797065008E-3"/>
    <n v="2.4082380238947022E-4"/>
    <n v="20773520"/>
    <n v="0.89421525697165249"/>
    <n v="320329.47525773197"/>
    <n v="0.12482963501451465"/>
    <n v="0.13369877309661063"/>
    <n v="348.94278350515464"/>
    <n v="0.13034844359550044"/>
    <n v="6.6250838816821714E-2"/>
    <n v="-5594.5791982525925"/>
    <n v="-200444.42080174742"/>
    <n v="1.9710114164420176"/>
    <n v="0.96169495741874267"/>
    <n v="0.8153449764503321"/>
    <n v="292.06488549618319"/>
    <n v="0.30153714691242994"/>
    <n v="2366.6757220718573"/>
    <n v="6543.9795918367345"/>
    <n v="27.468405825413981"/>
    <n v="9.3567010309278356"/>
    <n v="5.9998750819774527"/>
  </r>
  <r>
    <x v="3"/>
    <s v="OGG"/>
    <s v="Hawaii"/>
    <s v="SEA"/>
    <s v="Washington"/>
    <s v="OGGSEA"/>
    <s v="737-800"/>
    <n v="157.11904761904762"/>
    <x v="255"/>
    <n v="2640"/>
    <n v="141.14285714285714"/>
    <n v="42"/>
    <n v="5928"/>
    <n v="20.761904761904763"/>
    <n v="872"/>
    <n v="1325"/>
    <n v="3732"/>
    <n v="17421360"/>
    <n v="0.89831792695863011"/>
    <n v="6599"/>
    <n v="232.57466329966329"/>
    <n v="1"/>
    <n v="872"/>
    <n v="0.79819277108433739"/>
    <n v="1660"/>
    <n v="0.91762970248340303"/>
    <n v="4067"/>
    <n v="2588"/>
    <n v="5"/>
    <n v="0.21189512206983757"/>
    <n v="348559"/>
    <n v="0.23305308335765004"/>
    <n v="383363"/>
    <n v="0.53130228090652665"/>
    <n v="873971"/>
    <n v="1.3614312810037934E-2"/>
    <n v="22395"/>
    <n v="2.2687481762474469E-3"/>
    <n v="3732"/>
    <n v="7.8664526797004187E-3"/>
    <n v="12940"/>
    <n v="1"/>
    <n v="856465"/>
    <n v="20392.023809523809"/>
    <n v="3682.5378476265"/>
    <n v="0.35774060761999837"/>
    <n v="217440"/>
    <n v="5177.1428571428569"/>
    <n v="9.0823463563475967E-2"/>
    <n v="761566"/>
    <n v="18132.523809523809"/>
    <n v="0.31810182971018275"/>
    <n v="558624"/>
    <n v="0.2333340991063429"/>
    <n v="0.99999999999999989"/>
    <n v="1644960"/>
    <n v="1644960"/>
    <n v="-749135"/>
    <n v="348559"/>
    <n v="480288.73962264147"/>
    <n v="952422.30894962489"/>
    <n v="1781270.0485722665"/>
    <n v="0"/>
    <n v="96925.739622641471"/>
    <n v="78451.308949624887"/>
    <n v="-4.300094826121497E-2"/>
    <n v="-4.2761262954578438E-2"/>
    <n v="2.3968530663653204E-4"/>
    <n v="15649920"/>
    <n v="0.89831792695863011"/>
    <n v="184731.00877192989"/>
    <n v="9.4422019865268839E-2"/>
    <n v="0.1374229681264838"/>
    <n v="275.30701754385967"/>
    <n v="0.10428296119085594"/>
    <n v="7.8664526797004187E-3"/>
    <n v="-4175.6440136253896"/>
    <n v="-744959.35598637466"/>
    <n v="1.642560365981631"/>
    <n v="0.94899435752141181"/>
    <n v="0.88304812573849878"/>
    <n v="230.94156626506023"/>
    <n v="0.33959731543624161"/>
    <n v="3274.5011395276201"/>
    <n v="5177.1428571428569"/>
    <n v="25.488588979969869"/>
    <n v="4.4073886639676116"/>
    <n v="5"/>
  </r>
  <r>
    <x v="1"/>
    <s v="LAX"/>
    <s v="California"/>
    <s v="HNL"/>
    <s v="Hawaii"/>
    <s v="LAXHNL"/>
    <s v="A330-200"/>
    <n v="278"/>
    <x v="253"/>
    <n v="2556"/>
    <n v="256"/>
    <n v="44"/>
    <n v="11264"/>
    <n v="33.159090909090907"/>
    <n v="1459"/>
    <n v="2715"/>
    <n v="7091"/>
    <n v="31264992"/>
    <n v="0.92086330935251803"/>
    <n v="12232"/>
    <n v="252.19341950646296"/>
    <n v="0.92108585858585856"/>
    <n v="1584"/>
    <n v="0.92096336499321574"/>
    <n v="2948"/>
    <n v="0.9209090909090909"/>
    <n v="7700"/>
    <n v="873578"/>
    <n v="6"/>
    <n v="9.0413036445109396E-2"/>
    <n v="830562"/>
    <n v="9.4596654063852426E-2"/>
    <n v="868994"/>
    <n v="0.23283891635246717"/>
    <n v="2138930"/>
    <n v="5.4026057040543378E-3"/>
    <n v="49630"/>
    <n v="6.1748419495623267E-3"/>
    <n v="56724"/>
    <n v="0.57057394548495433"/>
    <n v="5241468"/>
    <n v="1"/>
    <n v="1250917"/>
    <n v="28429.93181818182"/>
    <n v="4960.1492475418963"/>
    <n v="0.31109653759655886"/>
    <n v="356168"/>
    <n v="8094.727272727273"/>
    <n v="8.8577125103177251E-2"/>
    <n v="1286140"/>
    <n v="29230.454545454544"/>
    <n v="0.31985631409952714"/>
    <n v="1127768"/>
    <n v="0.28047002320073672"/>
    <n v="1"/>
    <n v="9186308"/>
    <n v="-4020993"/>
    <n v="5165315"/>
    <n v="901720.49897189857"/>
    <n v="943570.64898710861"/>
    <n v="2322628.8252714709"/>
    <n v="4167919.9732304784"/>
    <n v="71158.498971898574"/>
    <n v="74576.648987108609"/>
    <n v="183698.82527147094"/>
    <n v="0.16521082109984228"/>
    <n v="0.16545029455805516"/>
    <n v="2.3947345821287436E-4"/>
    <n v="28790784"/>
    <n v="0.92086330935251803"/>
    <n v="339009.6875"/>
    <n v="0.29382089718749971"/>
    <n v="0.1286100760876574"/>
    <n v="350.21661931818181"/>
    <n v="0.13701745669725424"/>
    <n v="0.57057394548495433"/>
    <n v="-7487.1357552381387"/>
    <n v="5172802.1357552381"/>
    <n v="1.670915129906253"/>
    <n v="0.93934863824302739"/>
    <n v="0.88520398034909742"/>
    <n v="294.77408412483038"/>
    <n v="0.12276618637215299"/>
    <n v="5099.8158576736378"/>
    <n v="8094.727272727273"/>
    <n v="44.664131292733188"/>
    <n v="9.441938920454545"/>
    <n v="6"/>
  </r>
  <r>
    <x v="5"/>
    <s v="HNL"/>
    <s v="Hawaii"/>
    <s v="LAX"/>
    <s v="California"/>
    <s v="HNLLAX"/>
    <s v="777-200"/>
    <n v="353.5"/>
    <x v="232"/>
    <n v="2556"/>
    <n v="338.5"/>
    <n v="18"/>
    <n v="6093"/>
    <n v="45.722222222222221"/>
    <n v="823"/>
    <n v="1540"/>
    <n v="3731"/>
    <n v="16263828"/>
    <n v="0.95756718528995755"/>
    <n v="6363"/>
    <n v="93.710791105832683"/>
    <n v="1"/>
    <n v="823"/>
    <n v="1"/>
    <n v="1540"/>
    <n v="0.93251687078230439"/>
    <n v="4001"/>
    <n v="305004"/>
    <n v="5"/>
    <n v="0.12363670070781053"/>
    <n v="426818"/>
    <n v="0.1434232423139481"/>
    <n v="495125"/>
    <n v="0.28038103293701544"/>
    <n v="967930"/>
    <n v="6.4828319373615917E-3"/>
    <n v="22380"/>
    <n v="4.3224672997904234E-3"/>
    <n v="14922"/>
    <n v="0.44175372480407393"/>
    <n v="1525020"/>
    <n v="1"/>
    <n v="392175"/>
    <n v="21787.5"/>
    <n v="4184.9502642347288"/>
    <n v="0.26267705206923275"/>
    <n v="133772"/>
    <n v="7431.7777777777774"/>
    <n v="8.9599884259336779E-2"/>
    <n v="633207"/>
    <n v="35178.166666666664"/>
    <n v="0.4241192021663866"/>
    <n v="333839"/>
    <n v="0.22360386150504388"/>
    <n v="1"/>
    <n v="3452195"/>
    <n v="3452195"/>
    <n v="1959202"/>
    <n v="426818"/>
    <n v="495125"/>
    <n v="1037975.8590190298"/>
    <n v="1959918.8590190299"/>
    <n v="0"/>
    <n v="0"/>
    <n v="70045.859019029769"/>
    <n v="0.12046376781653126"/>
    <n v="0.12070303723158954"/>
    <n v="2.392694150582797E-4"/>
    <n v="15573708"/>
    <n v="0.95756718528995755"/>
    <n v="85399.187592319213"/>
    <n v="0.21226214394298809"/>
    <n v="9.1798376126456818E-2"/>
    <n v="316.29328737895946"/>
    <n v="0.12374541759740199"/>
    <n v="0.44175372480407393"/>
    <n v="-3891.4366121683206"/>
    <n v="1963093.4366121683"/>
    <n v="1.7463868066214165"/>
    <n v="1.082658986616025"/>
    <n v="0.81465354130514767"/>
    <n v="321.50974025974028"/>
    <n v="9.6703401748742465E-2"/>
    <n v="6757.0339821897878"/>
    <n v="7431.7777777777774"/>
    <n v="65.019192860284832"/>
    <n v="6.1221073362875433"/>
    <n v="5"/>
  </r>
  <r>
    <x v="3"/>
    <s v="SEA"/>
    <s v="Washington"/>
    <s v="OGG"/>
    <s v="Hawaii"/>
    <s v="SEAOGG"/>
    <s v="737-800"/>
    <n v="157.11904761904762"/>
    <x v="251"/>
    <n v="2640"/>
    <n v="139.9047619047619"/>
    <n v="42"/>
    <n v="5876"/>
    <n v="20.761904761904763"/>
    <n v="872"/>
    <n v="1660"/>
    <n v="3345"/>
    <n v="17421360"/>
    <n v="0.89043794514320351"/>
    <n v="6599"/>
    <n v="254.76618869492935"/>
    <n v="1"/>
    <n v="872"/>
    <n v="1"/>
    <n v="1660"/>
    <n v="0.82247356774034919"/>
    <n v="4067"/>
    <n v="6072"/>
    <n v="4.9996706192358369"/>
    <n v="0.2412973709269256"/>
    <n v="417353"/>
    <n v="0.25758591043933904"/>
    <n v="445526"/>
    <n v="0.46809387721356299"/>
    <n v="809625"/>
    <n v="1.1603698151213473E-2"/>
    <n v="20070"/>
    <n v="3.8673212223949639E-3"/>
    <n v="6689"/>
    <n v="1.7551822046563959E-2"/>
    <n v="30358"/>
    <n v="1"/>
    <n v="938186"/>
    <n v="22337.761904761905"/>
    <n v="3682.5373288581636"/>
    <n v="0.36059334671902049"/>
    <n v="217440"/>
    <n v="5177.1428571428569"/>
    <n v="8.3573425003766647E-2"/>
    <n v="834232"/>
    <n v="19862.666666666668"/>
    <n v="0.32063845422986686"/>
    <n v="611926"/>
    <n v="0.23519477404734598"/>
    <n v="1"/>
    <n v="1729621"/>
    <n v="1729621"/>
    <n v="-872163"/>
    <n v="417353"/>
    <n v="445526"/>
    <n v="984378.13901345292"/>
    <n v="1847257.1390134529"/>
    <n v="0"/>
    <n v="0"/>
    <n v="174753.13901345292"/>
    <n v="-5.0062853875931616E-2"/>
    <n v="-4.9824021257575193E-2"/>
    <n v="2.3883261835642294E-4"/>
    <n v="15512640"/>
    <n v="0.89043794514320351"/>
    <n v="209082.22413206263"/>
    <n v="9.9281628988781581E-2"/>
    <n v="0.14934448286471319"/>
    <n v="289.1870319945541"/>
    <n v="0.10954054242217959"/>
    <n v="1.7551822046563959E-2"/>
    <n v="-4160.7890241298319"/>
    <n v="-868002.21097587014"/>
    <n v="1.8884175067537037"/>
    <n v="1.0589511562174521"/>
    <n v="0.78545390085807731"/>
    <n v="268.38915662650601"/>
    <n v="0.35379195789135309"/>
    <n v="3274.50045185923"/>
    <n v="5177.1428571428569"/>
    <n v="23.06428506113987"/>
    <n v="4.5539482641252551"/>
    <n v="4.9996706192358369"/>
  </r>
  <r>
    <x v="1"/>
    <s v="SEA"/>
    <s v="Washington"/>
    <s v="ANC"/>
    <s v="Alaska"/>
    <s v="SEAANC"/>
    <s v="737-800"/>
    <n v="159.45714285714286"/>
    <x v="240"/>
    <n v="1448"/>
    <n v="128.65714285714284"/>
    <n v="140"/>
    <n v="18012"/>
    <n v="19.7"/>
    <n v="2758"/>
    <n v="3940"/>
    <n v="11314"/>
    <n v="32325152"/>
    <n v="0.80684465149614759"/>
    <n v="22324"/>
    <n v="514.65544738062124"/>
    <n v="0.93809523809523809"/>
    <n v="2940"/>
    <n v="0.70357142857142863"/>
    <n v="5600"/>
    <n v="0.82080673244341262"/>
    <n v="13784"/>
    <n v="91354"/>
    <n v="5.9999562142872778"/>
    <n v="0.19970725356431956"/>
    <n v="1061480"/>
    <n v="0.20563536888684861"/>
    <n v="1092989"/>
    <n v="0.46812130539323221"/>
    <n v="2488149"/>
    <n v="1.4898460635387701E-2"/>
    <n v="79188"/>
    <n v="8.5141048845006184E-3"/>
    <n v="45254"/>
    <n v="0.10312350663571131"/>
    <n v="548120"/>
    <n v="1"/>
    <n v="2139964"/>
    <n v="15285.457142857143"/>
    <n v="4158.0517818115259"/>
    <n v="0.37440994449541637"/>
    <n v="821313"/>
    <n v="5866.5214285714283"/>
    <n v="0.14369762984020473"/>
    <n v="1156849"/>
    <n v="8263.2071428571435"/>
    <n v="0.20240329738237556"/>
    <n v="1597438"/>
    <n v="0.27948912828200334"/>
    <n v="1"/>
    <n v="5315180"/>
    <n v="-5715564"/>
    <n v="-400384"/>
    <n v="1131526.9035532996"/>
    <n v="1553486.9035532994"/>
    <n v="3031345.7500441931"/>
    <n v="5716359.5571507923"/>
    <n v="70046.903553299606"/>
    <n v="460497.90355329937"/>
    <n v="543196.75004419312"/>
    <n v="-1.2386144386884863E-2"/>
    <n v="-1.2148880767797254E-2"/>
    <n v="2.3726361908760901E-4"/>
    <n v="26081376"/>
    <n v="0.80684465149614759"/>
    <n v="1141214.8967355099"/>
    <n v="0.16442861583450558"/>
    <n v="0.17681476022139045"/>
    <n v="264.66022651565623"/>
    <n v="0.18277639952738689"/>
    <n v="0.10312350663571131"/>
    <n v="-7669.5825510770865"/>
    <n v="-392714.41744892293"/>
    <n v="1.7360952479008713"/>
    <n v="0.93850551086846756"/>
    <n v="0.86798092790975179"/>
    <n v="195.17660714285714"/>
    <n v="0.30054259686407608"/>
    <n v="2247.8126013974447"/>
    <n v="5866.5214285714283"/>
    <n v="34.998172256163748"/>
    <n v="6.9088385520763937"/>
    <n v="5.9999562142872778"/>
  </r>
  <r>
    <x v="2"/>
    <s v="SEA"/>
    <s v="Washington"/>
    <s v="LAX"/>
    <s v="California"/>
    <s v="SEALAX"/>
    <s v="737-900"/>
    <n v="178.0751879699248"/>
    <x v="254"/>
    <n v="954"/>
    <n v="147.05263157894737"/>
    <n v="133"/>
    <n v="19558"/>
    <n v="19.413533834586467"/>
    <n v="2582"/>
    <n v="4827"/>
    <n v="12149"/>
    <n v="22594536"/>
    <n v="0.82578956257388958"/>
    <n v="23684"/>
    <n v="356.06273408239696"/>
    <n v="0.84711286089238846"/>
    <n v="3048"/>
    <n v="0.84713934713934713"/>
    <n v="5698"/>
    <n v="0.81324051141307985"/>
    <n v="14939"/>
    <n v="113828"/>
    <n v="5.9999648592613415"/>
    <n v="0.17466258830343245"/>
    <n v="752721"/>
    <n v="0.20487394107813955"/>
    <n v="882919"/>
    <n v="0.41969875430785236"/>
    <n v="1808722"/>
    <n v="1.9735138431380191E-2"/>
    <n v="85050"/>
    <n v="2.2553515755160836E-2"/>
    <n v="97196"/>
    <n v="0.15847606212403459"/>
    <n v="682964"/>
    <n v="1"/>
    <n v="1480527"/>
    <n v="11131.781954887218"/>
    <n v="4158.0509788968511"/>
    <n v="0.35560655572328764"/>
    <n v="777314"/>
    <n v="5844.4661654135334"/>
    <n v="0.18670240681560799"/>
    <n v="800363"/>
    <n v="6017.7669172932328"/>
    <n v="0.19223852706391553"/>
    <n v="1105181"/>
    <n v="0.26545251039718881"/>
    <n v="1"/>
    <n v="4309572"/>
    <n v="-4163385"/>
    <n v="146187"/>
    <n v="888572.27265685517"/>
    <n v="1042235.8529107106"/>
    <n v="2224092.3498230306"/>
    <n v="4154900.4753905963"/>
    <n v="135851.27265685517"/>
    <n v="159316.85291071062"/>
    <n v="415370.34982303064"/>
    <n v="6.4700155825284482E-3"/>
    <n v="6.7064618875912743E-3"/>
    <n v="2.3644630506282609E-4"/>
    <n v="18658332"/>
    <n v="0.82578956257388958"/>
    <n v="765077.4418652216"/>
    <n v="0.19073514056672816"/>
    <n v="0.18426512498419972"/>
    <n v="185.42836690868188"/>
    <n v="0.19436935734662672"/>
    <n v="0.15847606212403459"/>
    <n v="-5342.3945518089959"/>
    <n v="151529.394551809"/>
    <n v="1.6981797963296741"/>
    <n v="1.0655234636867519"/>
    <n v="0.83255875792891376"/>
    <n v="154.95243945243945"/>
    <n v="0.25644797209560483"/>
    <n v="2247.8145657747687"/>
    <n v="5844.4661654135334"/>
    <n v="54.928522779567423"/>
    <n v="9.3182329481542077"/>
    <n v="5.9999648592613415"/>
  </r>
  <r>
    <x v="1"/>
    <s v="ANC"/>
    <s v="Alaska"/>
    <s v="SEA"/>
    <s v="Washington"/>
    <s v="ANCSEA"/>
    <s v="737-900"/>
    <n v="177.95384615384614"/>
    <x v="243"/>
    <n v="1448"/>
    <n v="144.21538461538461"/>
    <n v="130"/>
    <n v="18748"/>
    <n v="22.207692307692309"/>
    <n v="2887"/>
    <n v="5287"/>
    <n v="10575"/>
    <n v="33498032"/>
    <n v="0.81040892193308545"/>
    <n v="23134"/>
    <n v="445.15689703025254"/>
    <n v="0.96749329758713132"/>
    <n v="2984"/>
    <n v="0.94766087112385733"/>
    <n v="5579"/>
    <n v="0.72580645161290325"/>
    <n v="14570"/>
    <n v="101978"/>
    <n v="5.9999607758536158"/>
    <n v="0.20243781734766234"/>
    <n v="1171952"/>
    <n v="0.25217823894341096"/>
    <n v="1459909"/>
    <n v="0.41229307356204103"/>
    <n v="2386845"/>
    <n v="1.2786751871374171E-2"/>
    <n v="74025"/>
    <n v="1.4613430710141911E-2"/>
    <n v="84600"/>
    <n v="0.10569068756536962"/>
    <n v="611864"/>
    <n v="1"/>
    <n v="1850986"/>
    <n v="14238.353846153846"/>
    <n v="4158.0530647696742"/>
    <n v="0.37060352970997401"/>
    <n v="761181"/>
    <n v="5855.2384615384617"/>
    <n v="0.15240329497260796"/>
    <n v="1000630"/>
    <n v="7697.1538461538457"/>
    <n v="0.20034565898050621"/>
    <n v="1381721"/>
    <n v="0.27664751633691181"/>
    <n v="1"/>
    <n v="5789195"/>
    <n v="-4994518"/>
    <n v="794677"/>
    <n v="1211328.2881884309"/>
    <n v="1540539.495176849"/>
    <n v="3288542"/>
    <n v="6040409.7833652794"/>
    <n v="39376.288188430946"/>
    <n v="80630.495176848955"/>
    <n v="901697"/>
    <n v="2.3723095135857533E-2"/>
    <n v="2.3957713691121933E-2"/>
    <n v="2.3461855526439937E-4"/>
    <n v="27147104"/>
    <n v="0.81040892193308545"/>
    <n v="1211210.4633027529"/>
    <n v="0.17282194368910986"/>
    <n v="0.14909884855325231"/>
    <n v="276.15377640281628"/>
    <n v="0.19071393397984548"/>
    <n v="0.10569068756536962"/>
    <n v="-7859.2598720406149"/>
    <n v="802536.25987204059"/>
    <n v="1.8103027388251427"/>
    <n v="1.2061730683637786"/>
    <n v="0.75510069176007222"/>
    <n v="261.67933321383759"/>
    <n v="0.23867238882089825"/>
    <n v="2247.8142126415214"/>
    <n v="5855.2384615384617"/>
    <n v="42.115488101099551"/>
    <n v="8.460902496266268"/>
    <n v="5.9999607758536158"/>
  </r>
  <r>
    <x v="3"/>
    <s v="SEA"/>
    <s v="Washington"/>
    <s v="BOI"/>
    <s v="Idaho"/>
    <s v="SEABOI"/>
    <s v="E175"/>
    <n v="73.279411764705884"/>
    <x v="248"/>
    <n v="399"/>
    <n v="58.46078431372549"/>
    <n v="204"/>
    <n v="11926"/>
    <n v="9.3921568627450984"/>
    <n v="1916"/>
    <n v="2299"/>
    <n v="7711"/>
    <n v="5964651"/>
    <n v="0.79777911565991033"/>
    <n v="14949"/>
    <n v="284.82062062062062"/>
    <n v="0.9392156862745098"/>
    <n v="2040"/>
    <n v="0.62608932461873634"/>
    <n v="3672"/>
    <n v="0.83479484681173544"/>
    <n v="9237"/>
    <n v="6720"/>
    <n v="4.9997023809523808"/>
    <n v="0.22062841913087086"/>
    <n v="275412"/>
    <n v="0.17988123113945528"/>
    <n v="224547"/>
    <n v="0.52934013828329085"/>
    <n v="660779"/>
    <n v="3.7058191614722978E-2"/>
    <n v="46260"/>
    <n v="6.1771663541100065E-3"/>
    <n v="7711"/>
    <n v="2.6914853477549995E-2"/>
    <n v="33598"/>
    <n v="1"/>
    <n v="457309"/>
    <n v="2241.7107843137255"/>
    <n v="1605.6035514687433"/>
    <n v="0.25527110787601648"/>
    <n v="553254"/>
    <n v="2712.0294117647059"/>
    <n v="0.308827863691372"/>
    <n v="522175"/>
    <n v="2559.6813725490197"/>
    <n v="0.29147948270241547"/>
    <n v="258726"/>
    <n v="0.14442154573019608"/>
    <n v="1"/>
    <n v="1248307"/>
    <n v="1248307"/>
    <n v="-543157"/>
    <n v="293236.15866388311"/>
    <n v="358650.1017833841"/>
    <n v="791546.57281805214"/>
    <n v="1443432.8332653195"/>
    <n v="17824.158663883107"/>
    <n v="134103.1017833841"/>
    <n v="130767.57281805214"/>
    <n v="-9.1062662341853701E-2"/>
    <n v="-9.0830333746837036E-2"/>
    <n v="2.3232859501666481E-4"/>
    <n v="4758474"/>
    <n v="0.79777911565991033"/>
    <n v="307904.18472245522"/>
    <n v="0.20928416432076244"/>
    <n v="0.30034682666261614"/>
    <n v="101.8538487338588"/>
    <n v="0.25527280384425766"/>
    <n v="2.6914853477549995E-2"/>
    <n v="-1385.7589865947027"/>
    <n v="-541771.24101340526"/>
    <n v="1.7387239284783627"/>
    <n v="0.78755795754891433"/>
    <n v="0.92130457570472313"/>
    <n v="61.151143790849673"/>
    <n v="0.20726151499591047"/>
    <n v="1833.3468934313362"/>
    <n v="2712.0294117647059"/>
    <n v="41.871968307678685"/>
    <n v="4.5254905249035717"/>
    <n v="4.9997023809523808"/>
  </r>
  <r>
    <x v="2"/>
    <s v="SEA"/>
    <s v="Washington"/>
    <s v="HNL"/>
    <s v="Hawaii"/>
    <s v="SEAHNL"/>
    <s v="737-Max 9"/>
    <n v="177.10204081632654"/>
    <x v="234"/>
    <n v="2677"/>
    <n v="158.36734693877551"/>
    <n v="49"/>
    <n v="7760"/>
    <n v="22.897959183673468"/>
    <n v="1122"/>
    <n v="2097"/>
    <n v="4542"/>
    <n v="23231006"/>
    <n v="0.89421525697165249"/>
    <n v="8678"/>
    <n v="298.54061465231791"/>
    <n v="1.0008920606601248"/>
    <n v="1121"/>
    <n v="1.0004770992366412"/>
    <n v="2096"/>
    <n v="0.83186813186813191"/>
    <n v="5460"/>
    <n v="32021"/>
    <n v="5.9998750819774527"/>
    <n v="0.20477727530014181"/>
    <n v="584994"/>
    <n v="0.24547061275940033"/>
    <n v="701244"/>
    <n v="0.45864944326263601"/>
    <n v="1310239"/>
    <n v="1.1130896727135508E-2"/>
    <n v="31798"/>
    <n v="1.2719424601459079E-2"/>
    <n v="36336"/>
    <n v="6.7252347349227248E-2"/>
    <n v="192122"/>
    <n v="0.99999999999999989"/>
    <n v="1312776"/>
    <n v="26791.34693877551"/>
    <n v="4397.3112386362118"/>
    <n v="0.40219323091025455"/>
    <n v="320655"/>
    <n v="6543.9795918367345"/>
    <n v="9.8238595508698873E-2"/>
    <n v="706549"/>
    <n v="14419.367346938776"/>
    <n v="0.21646436643144715"/>
    <n v="924063"/>
    <n v="0.28310380714959943"/>
    <n v="1"/>
    <n v="2856733"/>
    <n v="-3264043"/>
    <n v="-407310"/>
    <n v="584472.61497326207"/>
    <n v="700909.59656652366"/>
    <n v="1575056.1294583883"/>
    <n v="2860438.3409981742"/>
    <n v="-521.38502673793118"/>
    <n v="-334.40343347634189"/>
    <n v="264817.12945838831"/>
    <n v="-1.7533033222926292E-2"/>
    <n v="-1.7301146315281402E-2"/>
    <n v="2.3188690764489039E-4"/>
    <n v="20773520"/>
    <n v="0.89421525697165249"/>
    <n v="315220.7342783506"/>
    <n v="0.12297069700726693"/>
    <n v="0.14050373023019322"/>
    <n v="343.37770618556704"/>
    <n v="0.12826959513842623"/>
    <n v="6.7252347349227248E-2"/>
    <n v="-5386.9661428198788"/>
    <n v="-401923.0338571801"/>
    <n v="1.7439375011069045"/>
    <n v="1.1180545609647519"/>
    <n v="0.80194206986758976"/>
    <n v="334.56297709923666"/>
    <n v="0.32346845154937476"/>
    <n v="2366.6763090939935"/>
    <n v="6543.9795918367345"/>
    <n v="25.993113228621638"/>
    <n v="8.7801546391752581"/>
    <n v="5.9998750819774527"/>
  </r>
  <r>
    <x v="1"/>
    <s v="ANC"/>
    <s v="Alaska"/>
    <s v="SEA"/>
    <s v="Washington"/>
    <s v="ANCSEA"/>
    <s v="737-800"/>
    <n v="159.45714285714286"/>
    <x v="244"/>
    <n v="1448"/>
    <n v="128.65714285714284"/>
    <n v="140"/>
    <n v="18012"/>
    <n v="21"/>
    <n v="2940"/>
    <n v="5600"/>
    <n v="9472"/>
    <n v="32325152"/>
    <n v="0.80684465149614759"/>
    <n v="22324"/>
    <n v="480.32343417522429"/>
    <n v="1"/>
    <n v="2940"/>
    <n v="1"/>
    <n v="5600"/>
    <n v="0.68717353453279162"/>
    <n v="13784"/>
    <n v="91354"/>
    <n v="5.9999562142872778"/>
    <n v="0.24556742384279606"/>
    <n v="1425430"/>
    <n v="0.26280656950528181"/>
    <n v="1525497"/>
    <n v="0.37924793932024703"/>
    <n v="2201397"/>
    <n v="1.1423279108878108E-2"/>
    <n v="66308"/>
    <n v="6.5268497363659885E-3"/>
    <n v="37886"/>
    <n v="9.4427938486431023E-2"/>
    <n v="548120"/>
    <n v="1"/>
    <n v="1997210"/>
    <n v="14265.785714285714"/>
    <n v="4158.0523828271271"/>
    <n v="0.37060355823653562"/>
    <n v="821313"/>
    <n v="5866.5214285714283"/>
    <n v="0.15240336280407357"/>
    <n v="1079677"/>
    <n v="7711.9785714285717"/>
    <n v="0.2003455510167424"/>
    <n v="1490874"/>
    <n v="0.27664752794264841"/>
    <n v="1"/>
    <n v="5804638"/>
    <n v="-5389074"/>
    <n v="415564"/>
    <n v="1425430"/>
    <n v="1525497"/>
    <n v="3203553.2356418921"/>
    <n v="6154480.2356418921"/>
    <n v="0"/>
    <n v="0"/>
    <n v="1002156.2356418921"/>
    <n v="1.2855747747141297E-2"/>
    <n v="1.3077193227923988E-2"/>
    <n v="2.2144548078269037E-4"/>
    <n v="26081376"/>
    <n v="0.80684465149614759"/>
    <n v="1258389.163668666"/>
    <n v="0.17957032344349069"/>
    <n v="0.1667145756963494"/>
    <n v="291.83422163002444"/>
    <n v="0.20154297073896715"/>
    <n v="9.4427938486431023E-2"/>
    <n v="-7158.2588260135144"/>
    <n v="422722.25882601354"/>
    <n v="2.1007163364103092"/>
    <n v="1.1802993807121935"/>
    <n v="0.69197746945483207"/>
    <n v="272.41017857142856"/>
    <n v="0.2568418564602995"/>
    <n v="2247.8124596480311"/>
    <n v="5866.5214285714283"/>
    <n v="37.499731885721687"/>
    <n v="5.7846990894958914"/>
    <n v="5.9999562142872778"/>
  </r>
  <r>
    <x v="1"/>
    <s v="HNL"/>
    <s v="Hawaii"/>
    <s v="LAX"/>
    <s v="California"/>
    <s v="HNLLAX"/>
    <s v="A330-200"/>
    <n v="278"/>
    <x v="247"/>
    <n v="2556"/>
    <n v="256"/>
    <n v="44"/>
    <n v="11264"/>
    <n v="36"/>
    <n v="1584"/>
    <n v="2409"/>
    <n v="7271"/>
    <n v="31264992"/>
    <n v="0.92086330935251803"/>
    <n v="12232"/>
    <n v="235.61570335180789"/>
    <n v="1"/>
    <n v="1584"/>
    <n v="0.81716417910447758"/>
    <n v="2948"/>
    <n v="0.94428571428571428"/>
    <n v="7700"/>
    <n v="873578"/>
    <n v="6"/>
    <n v="9.4888629967492449E-2"/>
    <n v="867898"/>
    <n v="8.4315832159021428E-2"/>
    <n v="771194"/>
    <n v="0.23978911694113075"/>
    <n v="2193229"/>
    <n v="5.5638823675658788E-3"/>
    <n v="50890"/>
    <n v="2.3847396777627616E-3"/>
    <n v="21812"/>
    <n v="0.57305779888702668"/>
    <n v="5241468"/>
    <n v="1"/>
    <n v="1168689"/>
    <n v="26561.113636363636"/>
    <n v="4960.1490196728546"/>
    <n v="0.30916970473446526"/>
    <n v="356168"/>
    <n v="8094.727272727273"/>
    <n v="9.4222120167011938E-2"/>
    <n v="1201597"/>
    <n v="27309.022727272728"/>
    <n v="0.31787531986680739"/>
    <n v="1053635"/>
    <n v="0.27873285523171543"/>
    <n v="1"/>
    <n v="9146491"/>
    <n v="-3780089"/>
    <n v="5366402"/>
    <n v="867898"/>
    <n v="943744.25570776255"/>
    <n v="2322632.8290468985"/>
    <n v="4134275.0847546612"/>
    <n v="0"/>
    <n v="172550.25570776255"/>
    <n v="129403.82904689852"/>
    <n v="0.17164251953111007"/>
    <n v="0.17186201719915148"/>
    <n v="2.1949766804141291E-4"/>
    <n v="28790784"/>
    <n v="0.92086330935251803"/>
    <n v="335587.9140625"/>
    <n v="0.29254736415732968"/>
    <n v="0.12090484462621964"/>
    <n v="346.68172940340907"/>
    <n v="0.13563447942230403"/>
    <n v="0.57305779888702668"/>
    <n v="-6862.5928353332065"/>
    <n v="5373264.5928353332"/>
    <n v="1.748836076681004"/>
    <n v="0.83497170046286628"/>
    <n v="0.90913598461983891"/>
    <n v="261.59905020352784"/>
    <n v="0.1151955432963308"/>
    <n v="5099.8171297854633"/>
    <n v="8094.727272727273"/>
    <n v="47.806660760557371"/>
    <n v="6.4543678977272725"/>
    <n v="6"/>
  </r>
  <r>
    <x v="5"/>
    <s v="SEA"/>
    <s v="Washington"/>
    <s v="HNL"/>
    <s v="Hawaii"/>
    <s v="SEAHNL"/>
    <s v="737-900"/>
    <n v="174.44"/>
    <x v="229"/>
    <n v="2677"/>
    <n v="166.36"/>
    <n v="25"/>
    <n v="4159"/>
    <n v="22.56"/>
    <n v="564"/>
    <n v="1054"/>
    <n v="2542"/>
    <n v="11674397"/>
    <n v="0.95368034854391193"/>
    <n v="4361"/>
    <n v="150.03579608167772"/>
    <n v="1"/>
    <n v="564"/>
    <n v="1"/>
    <n v="1054"/>
    <n v="0.92638483965014573"/>
    <n v="2744"/>
    <n v="12152"/>
    <n v="4.9998354180381828"/>
    <n v="0.2278100940816839"/>
    <n v="369192"/>
    <n v="0.22573001697505821"/>
    <n v="365821"/>
    <n v="0.49328186309748223"/>
    <n v="799419"/>
    <n v="9.4131047942969722E-3"/>
    <n v="15255"/>
    <n v="6.2741690952744424E-3"/>
    <n v="10168"/>
    <n v="3.749075195620423E-2"/>
    <n v="60758"/>
    <n v="1"/>
    <n v="552513"/>
    <n v="22100.52"/>
    <n v="3682.5411963636893"/>
    <n v="0.36051944899569149"/>
    <n v="128369"/>
    <n v="5134.76"/>
    <n v="8.3761868314642232E-2"/>
    <n v="491292"/>
    <n v="19651.68"/>
    <n v="0.320572223886119"/>
    <n v="360373"/>
    <n v="0.23514645880354729"/>
    <n v="1"/>
    <n v="1620613"/>
    <n v="1620613"/>
    <n v="88066"/>
    <n v="369192"/>
    <n v="365821"/>
    <n v="862944.82140047208"/>
    <n v="1597957.821400472"/>
    <n v="0"/>
    <n v="0"/>
    <n v="63525.821400472079"/>
    <n v="7.5435159520444613E-3"/>
    <n v="7.7611745476891762E-3"/>
    <n v="2.1765859564471489E-4"/>
    <n v="11133643"/>
    <n v="0.95368034854391193"/>
    <n v="75761.170954556437"/>
    <n v="0.13881770510288455"/>
    <n v="0.13127418915084008"/>
    <n v="375.05530175522961"/>
    <n v="0.14010283965454973"/>
    <n v="3.749075195620423E-2"/>
    <n v="-2541.0328560188832"/>
    <n v="90607.032856018879"/>
    <n v="1.8608492512524972"/>
    <n v="0.98665662417995736"/>
    <n v="0.82818693163553792"/>
    <n v="347.07874762808348"/>
    <n v="0.22236832605933682"/>
    <n v="3274.4985718777834"/>
    <n v="5134.76"/>
    <n v="27.720051538473456"/>
    <n v="6.1127674921856219"/>
    <n v="4.9998354180381828"/>
  </r>
  <r>
    <x v="4"/>
    <s v="BOI"/>
    <s v="Idaho"/>
    <s v="SEA"/>
    <s v="Washington"/>
    <s v="BOISEA"/>
    <s v="E175"/>
    <n v="73.541284403669721"/>
    <x v="246"/>
    <n v="399"/>
    <n v="57.197247706422019"/>
    <n v="218"/>
    <n v="12469"/>
    <n v="9.977064220183486"/>
    <n v="2175"/>
    <n v="3915"/>
    <n v="6379"/>
    <n v="6396768"/>
    <n v="0.77775698602794407"/>
    <n v="16032"/>
    <n v="351.57537562604341"/>
    <n v="1"/>
    <n v="2175"/>
    <n v="1"/>
    <n v="3915"/>
    <n v="0.64162140414403546"/>
    <n v="9942"/>
    <n v="3403"/>
    <n v="4.999412283279459"/>
    <n v="0.27110534384801144"/>
    <n v="378777"/>
    <n v="0.28401512212648822"/>
    <n v="396814"/>
    <n v="0.38704140834465395"/>
    <n v="540758"/>
    <n v="2.7398476049237095E-2"/>
    <n v="38280"/>
    <n v="1.8262787744836303E-2"/>
    <n v="25516"/>
    <n v="1.2176861886773006E-2"/>
    <n v="17013"/>
    <n v="1"/>
    <n v="564490"/>
    <n v="2589.4036697247707"/>
    <n v="1605.6016408851833"/>
    <n v="0.26648482119000211"/>
    <n v="589867"/>
    <n v="2705.8119266055046"/>
    <n v="0.27846481252260086"/>
    <n v="644560"/>
    <n v="2956.6972477064219"/>
    <n v="0.30428432097331704"/>
    <n v="319365"/>
    <n v="0.15076604531408"/>
    <n v="1"/>
    <n v="1397158"/>
    <n v="1397158"/>
    <n v="-721124"/>
    <n v="378777"/>
    <n v="396814"/>
    <n v="842799.1904687254"/>
    <n v="1618390.1904687253"/>
    <n v="0"/>
    <n v="0"/>
    <n v="302041.1904687254"/>
    <n v="-0.11273255494024483"/>
    <n v="-0.11251595961460199"/>
    <n v="2.1659532564283213E-4"/>
    <n v="4975131"/>
    <n v="0.77775698602794407"/>
    <n v="394374.57975779939"/>
    <n v="0.21841623770003851"/>
    <n v="0.33114879264028335"/>
    <n v="110.68610153179885"/>
    <n v="0.27740877576891942"/>
    <n v="1.2176861886773006E-2"/>
    <n v="-1385.5100480216761"/>
    <n v="-719738.48995197832"/>
    <n v="2.1210015947714949"/>
    <n v="1.2344453726183302"/>
    <n v="0.66243893558350797"/>
    <n v="101.357343550447"/>
    <n v="0.22858187835591967"/>
    <n v="1833.3479665697423"/>
    <n v="2705.8119266055046"/>
    <n v="35.466078868000054"/>
    <n v="5.1163685941134016"/>
    <n v="4.999412283279459"/>
  </r>
  <r>
    <x v="3"/>
    <s v="GEG"/>
    <s v="Washington"/>
    <s v="SEA"/>
    <s v="Washington"/>
    <s v="GEGSEA"/>
    <s v="E175"/>
    <n v="72.877659574468083"/>
    <x v="239"/>
    <n v="223"/>
    <n v="63.547872340425535"/>
    <n v="188"/>
    <n v="11947"/>
    <n v="9.9734042553191493"/>
    <n v="1875"/>
    <n v="3375"/>
    <n v="6697"/>
    <n v="3055323"/>
    <n v="0.87198014743449381"/>
    <n v="13701"/>
    <n v="230.76481772882244"/>
    <n v="1"/>
    <n v="1875"/>
    <n v="1"/>
    <n v="3375"/>
    <n v="0.79245059756241865"/>
    <n v="8451"/>
    <n v="7227"/>
    <n v="5"/>
    <n v="0.21119241635340541"/>
    <n v="226129"/>
    <n v="0.27118727964696815"/>
    <n v="290367"/>
    <n v="0.42757850988815987"/>
    <n v="457819"/>
    <n v="3.7530645123631183E-2"/>
    <n v="40185"/>
    <n v="1.8762987695253218E-2"/>
    <n v="20090"/>
    <n v="3.3748161292582131E-2"/>
    <n v="36135"/>
    <n v="1"/>
    <n v="370517"/>
    <n v="1970.8351063829787"/>
    <n v="1605.6043709201977"/>
    <n v="0.24509663839419785"/>
    <n v="508506"/>
    <n v="2704.8191489361702"/>
    <n v="0.33637622889983448"/>
    <n v="423072"/>
    <n v="2250.3829787234044"/>
    <n v="0.2798617202414736"/>
    <n v="209623"/>
    <n v="0.13866541246449404"/>
    <n v="0.99999999999999989"/>
    <n v="1070725"/>
    <n v="1070725"/>
    <n v="-440993"/>
    <n v="226129"/>
    <n v="290367"/>
    <n v="577725.60385247122"/>
    <n v="1094221.6038524713"/>
    <n v="0"/>
    <n v="0"/>
    <n v="119906.60385247122"/>
    <n v="-0.14433596709742308"/>
    <n v="-0.14412721630926692"/>
    <n v="2.08750788156159E-4"/>
    <n v="2664181"/>
    <n v="0.87198014743449381"/>
    <n v="151893.43433497963"/>
    <n v="0.35044576301752711"/>
    <n v="0.49478173011495019"/>
    <n v="86.598309198962085"/>
    <n v="0.38833322510745327"/>
    <n v="3.3748161292582131E-2"/>
    <n v="-637.80108432165548"/>
    <n v="-440355.19891567837"/>
    <n v="1.6959297853363646"/>
    <n v="1.2098355952643651"/>
    <n v="0.76179582516590749"/>
    <n v="86.034666666666666"/>
    <n v="0.19577669336197437"/>
    <n v="1833.3470594168414"/>
    <n v="2704.8191489361702"/>
    <n v="51.771323365415356"/>
    <n v="5.0451996317067049"/>
    <n v="5"/>
  </r>
  <r>
    <x v="3"/>
    <s v="LAX"/>
    <s v="California"/>
    <s v="HNL"/>
    <s v="Hawaii"/>
    <s v="LAXHNL"/>
    <s v="A321"/>
    <n v="193.82222222222222"/>
    <x v="249"/>
    <n v="2556"/>
    <n v="179.06666666666666"/>
    <n v="45"/>
    <n v="8058"/>
    <n v="23.555555555555557"/>
    <n v="1060"/>
    <n v="1743"/>
    <n v="5256"/>
    <n v="22293432"/>
    <n v="0.92387067186425131"/>
    <n v="8722"/>
    <n v="255.0592538190364"/>
    <n v="0.95238095238095233"/>
    <n v="1113"/>
    <n v="0.83317399617590826"/>
    <n v="2092"/>
    <n v="0.95251902863356286"/>
    <n v="5518"/>
    <n v="23351"/>
    <n v="5"/>
    <n v="0.20184830328904499"/>
    <n v="533740"/>
    <n v="0.20636714275395451"/>
    <n v="545689"/>
    <n v="0.53173152594881823"/>
    <n v="1406038"/>
    <n v="1.1923927385437834E-2"/>
    <n v="31530"/>
    <n v="3.9750206390211564E-3"/>
    <n v="10511"/>
    <n v="4.4154079983723254E-2"/>
    <n v="116755"/>
    <n v="1"/>
    <n v="982173"/>
    <n v="21826.066666666666"/>
    <n v="3850.7640295099745"/>
    <n v="0.34765327587799733"/>
    <n v="276359"/>
    <n v="6141.3111111111111"/>
    <n v="9.7820966029780354E-2"/>
    <n v="951173"/>
    <n v="21137.177777777779"/>
    <n v="0.33668041106475372"/>
    <n v="615446"/>
    <n v="0.21784534702746863"/>
    <n v="1"/>
    <n v="2644263"/>
    <n v="2644263"/>
    <n v="-180888"/>
    <n v="560427"/>
    <n v="654952.02983362018"/>
    <n v="1476125.8911719939"/>
    <n v="2691504.9210056141"/>
    <n v="26687"/>
    <n v="109263.02983362018"/>
    <n v="70087.891171993921"/>
    <n v="-8.1139593042470985E-3"/>
    <n v="-7.9085795104678631E-3"/>
    <n v="2.0537979377923538E-4"/>
    <n v="20596248"/>
    <n v="0.92387067186425131"/>
    <n v="208273.18342020363"/>
    <n v="0.11861175076139018"/>
    <n v="0.12672571006563726"/>
    <n v="313.66443286175229"/>
    <n v="0.12271691426516131"/>
    <n v="4.4154079983723254E-2"/>
    <n v="-4578.6204667914244"/>
    <n v="-176309.37953320859"/>
    <n v="1.6830323282385125"/>
    <n v="0.91546425231738404"/>
    <n v="0.89427941334225591"/>
    <n v="260.84560229445509"/>
    <n v="0.23274765029045902"/>
    <n v="3729.2236441452687"/>
    <n v="6141.3111111111111"/>
    <n v="31.592658879638694"/>
    <n v="5.2172995780590714"/>
    <n v="5"/>
  </r>
  <r>
    <x v="0"/>
    <s v="SEA"/>
    <s v="Washington"/>
    <s v="LAX"/>
    <s v="California"/>
    <s v="SEALAX"/>
    <s v="737-900"/>
    <n v="178.12380952380951"/>
    <x v="254"/>
    <n v="954"/>
    <n v="154.39047619047619"/>
    <n v="105"/>
    <n v="16211"/>
    <n v="22.771428571428572"/>
    <n v="2391"/>
    <n v="4029"/>
    <n v="9792"/>
    <n v="17842662"/>
    <n v="0.8667593434208416"/>
    <n v="18703"/>
    <n v="281.49110486891379"/>
    <n v="0.99252801992528017"/>
    <n v="2409"/>
    <n v="0.89453818827708709"/>
    <n v="4504"/>
    <n v="0.83060480108575796"/>
    <n v="11789"/>
    <n v="89155"/>
    <n v="5.9999327014749593"/>
    <n v="0.20518452603173143"/>
    <n v="722181"/>
    <n v="0.19497190926639063"/>
    <n v="686236"/>
    <n v="0.40995480821191554"/>
    <n v="1442904"/>
    <n v="1.9475711615818091E-2"/>
    <n v="68548"/>
    <n v="1.8431578450909831E-2"/>
    <n v="64873"/>
    <n v="0.15198146642323448"/>
    <n v="534924"/>
    <n v="1"/>
    <n v="1170455"/>
    <n v="11147.190476190477"/>
    <n v="4158.0532377570635"/>
    <n v="0.3556066174236624"/>
    <n v="614518"/>
    <n v="5852.5523809523811"/>
    <n v="0.18670232287952479"/>
    <n v="632740"/>
    <n v="6026.0952380952385"/>
    <n v="0.19223851502932462"/>
    <n v="873719"/>
    <n v="0.26545254466748819"/>
    <n v="1"/>
    <n v="3519666"/>
    <n v="-3291432"/>
    <n v="228234"/>
    <n v="727617.74529485567"/>
    <n v="767139.97120873665"/>
    <n v="1737172.7181372547"/>
    <n v="3231930.4346408471"/>
    <n v="5436.7452948556747"/>
    <n v="80903.97120873665"/>
    <n v="294268.71813725471"/>
    <n v="1.279147696683376E-2"/>
    <n v="1.2994633410557475E-2"/>
    <n v="2.0315644372371523E-4"/>
    <n v="15465294"/>
    <n v="0.8667593434208416"/>
    <n v="458822.8402936277"/>
    <n v="0.1972612606796004"/>
    <n v="0.18446978371276662"/>
    <n v="184.11831472456973"/>
    <n v="0.19299613702785087"/>
    <n v="0.15198146642323448"/>
    <n v="-3624.8517584842575"/>
    <n v="231858.85175848426"/>
    <n v="1.9663064249842539"/>
    <n v="0.99934870859767255"/>
    <n v="0.80279084219942454"/>
    <n v="152.36145648312612"/>
    <n v="0.24823917951305607"/>
    <n v="2247.8152561682459"/>
    <n v="5852.5523809523811"/>
    <n v="57.589741628067507"/>
    <n v="8.2302757386959478"/>
    <n v="5.9999327014749593"/>
  </r>
  <r>
    <x v="1"/>
    <s v="LAX"/>
    <s v="California"/>
    <s v="SFO"/>
    <s v="California"/>
    <s v="LAXSFO"/>
    <s v="E175"/>
    <n v="75.868421052631575"/>
    <x v="256"/>
    <n v="337"/>
    <n v="67.756578947368425"/>
    <n v="152"/>
    <n v="10299"/>
    <n v="9.9868421052631575"/>
    <n v="1518"/>
    <n v="2123"/>
    <n v="6659"/>
    <n v="3886284"/>
    <n v="0.89308012486992716"/>
    <n v="11532"/>
    <n v="202.81762365500535"/>
    <n v="1"/>
    <n v="1518"/>
    <n v="0.77708638360175697"/>
    <n v="2732"/>
    <n v="0.91432102155705064"/>
    <n v="7283"/>
    <n v="0"/>
    <e v="#DIV/0!"/>
    <n v="0.21641272725871333"/>
    <n v="252698"/>
    <n v="0.18382124355659618"/>
    <n v="214642"/>
    <n v="0.52564044372239693"/>
    <n v="613773"/>
    <n v="3.9911207561744919E-2"/>
    <n v="46603"/>
    <n v="3.4214377900548702E-2"/>
    <n v="39951"/>
    <n v="0"/>
    <n v="0"/>
    <n v="1"/>
    <n v="506276"/>
    <n v="3330.7631578947367"/>
    <n v="2496.2130552381391"/>
    <n v="0.31998129193119729"/>
    <n v="495909"/>
    <n v="3262.5592105263158"/>
    <n v="0.31342904364478685"/>
    <n v="280712"/>
    <n v="1846.7894736842106"/>
    <n v="0.17741822330229015"/>
    <n v="299308"/>
    <n v="0.18917144112172568"/>
    <n v="1"/>
    <n v="1167667"/>
    <n v="-1582205"/>
    <n v="-414538"/>
    <n v="252698"/>
    <n v="276213.82195007068"/>
    <n v="671288.29538969812"/>
    <n v="1200200.1173397689"/>
    <n v="0"/>
    <n v="61571.821950070676"/>
    <n v="57515.29538969812"/>
    <n v="-0.10666693427448946"/>
    <n v="-0.10646533606982009"/>
    <n v="2.0159820466937595E-4"/>
    <n v="3470763"/>
    <n v="0.89308012486992716"/>
    <n v="139793.51500145649"/>
    <n v="0.30045848424870647"/>
    <n v="0.40712541852319595"/>
    <n v="113.37673560539858"/>
    <n v="0.33642948250860111"/>
    <n v="0"/>
    <n v="-783.467877235321"/>
    <n v="-413754.53212276468"/>
    <n v="1.7758293745995071"/>
    <n v="0.83811808840311774"/>
    <n v="0.89901859011954288"/>
    <n v="78.565885797950216"/>
    <n v="0.25632992968029411"/>
    <n v="1384.0611823629968"/>
    <n v="3262.5592105263158"/>
    <n v="50.779610836574506"/>
    <n v="8.40411690455384"/>
    <e v="#DIV/0!"/>
  </r>
  <r>
    <x v="0"/>
    <s v="LAX"/>
    <s v="California"/>
    <s v="SEA"/>
    <s v="Washington"/>
    <s v="LAXSEA"/>
    <s v="737-900"/>
    <n v="178.12380952380951"/>
    <x v="250"/>
    <n v="954"/>
    <n v="154.39047619047619"/>
    <n v="105"/>
    <n v="16211"/>
    <n v="22.895238095238096"/>
    <n v="2404"/>
    <n v="4312"/>
    <n v="9496"/>
    <n v="17842662"/>
    <n v="0.8667593434208416"/>
    <n v="18703"/>
    <n v="291.46339878318582"/>
    <n v="0.99792444997924445"/>
    <n v="2409"/>
    <n v="0.95737122557726462"/>
    <n v="4504"/>
    <n v="0.80549664941894983"/>
    <n v="11789"/>
    <n v="89155"/>
    <n v="5.9999327014749593"/>
    <n v="0.20243252708275403"/>
    <n v="712721"/>
    <n v="0.20837864759060698"/>
    <n v="733656"/>
    <n v="0.40381784392846704"/>
    <n v="1421755"/>
    <n v="1.8877903011915248E-2"/>
    <n v="66465"/>
    <n v="1.4559829447029254E-2"/>
    <n v="51262"/>
    <n v="0.15193324893922744"/>
    <n v="534924"/>
    <n v="1"/>
    <n v="1211920"/>
    <n v="11542.095238095239"/>
    <n v="4158.0521089768963"/>
    <n v="0.35789284063710314"/>
    <n v="614518"/>
    <n v="5852.5523809523811"/>
    <n v="0.18147368856247223"/>
    <n v="655155"/>
    <n v="6239.5714285714284"/>
    <n v="0.19347422602779168"/>
    <n v="904672"/>
    <n v="0.26715924477263298"/>
    <n v="1"/>
    <n v="3520783"/>
    <n v="-3386265"/>
    <n v="134518"/>
    <n v="714203.36480865232"/>
    <n v="766323.42857142864"/>
    <n v="1765066.3116048863"/>
    <n v="3245593.104984967"/>
    <n v="1482.3648086523172"/>
    <n v="32667.428571428638"/>
    <n v="343311.31160488632"/>
    <n v="7.5391216848696681E-3"/>
    <n v="7.7405976567018701E-3"/>
    <n v="2.0147597183220196E-4"/>
    <n v="15465294"/>
    <n v="0.8667593434208416"/>
    <n v="458994.54863981251"/>
    <n v="0.1973238634459365"/>
    <n v="0.18978474176106683"/>
    <n v="184.18721855530197"/>
    <n v="0.19306836326551569"/>
    <n v="0.15193324893922744"/>
    <n v="-3594.867666523498"/>
    <n v="138112.8676665235"/>
    <n v="1.9291752116558483"/>
    <n v="1.0621430445694018"/>
    <n v="0.7863877039935937"/>
    <n v="162.8898756660746"/>
    <n v="0.25695193370338359"/>
    <n v="2247.8122561363443"/>
    <n v="5852.5523809523811"/>
    <n v="55.619333568737595"/>
    <n v="7.2621676639318977"/>
    <n v="5.9999327014749593"/>
  </r>
  <r>
    <x v="1"/>
    <s v="SFO"/>
    <s v="California"/>
    <s v="LAX"/>
    <s v="California"/>
    <s v="SFOLAX"/>
    <s v="E175"/>
    <n v="75.868421052631575"/>
    <x v="257"/>
    <n v="337"/>
    <n v="67.756578947368425"/>
    <n v="152"/>
    <n v="10299"/>
    <n v="9.9868421052631575"/>
    <n v="1518"/>
    <n v="2661"/>
    <n v="6121"/>
    <n v="3886284"/>
    <n v="0.89308012486992716"/>
    <n v="11532"/>
    <n v="213.68341703241055"/>
    <n v="1"/>
    <n v="1518"/>
    <n v="0.97401171303074674"/>
    <n v="2732"/>
    <n v="0.84045036386104632"/>
    <n v="7283"/>
    <n v="0"/>
    <e v="#DIV/0!"/>
    <n v="0.22016770569583147"/>
    <n v="272253"/>
    <n v="0.23462947133646186"/>
    <n v="290136"/>
    <n v="0.47096203938148318"/>
    <n v="582378"/>
    <n v="3.4644189456165479E-2"/>
    <n v="42840"/>
    <n v="3.959659413005804E-2"/>
    <n v="48964"/>
    <n v="0"/>
    <n v="0"/>
    <n v="1"/>
    <n v="533399"/>
    <n v="3509.2039473684213"/>
    <n v="2496.2114861683272"/>
    <n v="0.32516358794978306"/>
    <n v="495909"/>
    <n v="3262.5592105263158"/>
    <n v="0.3023094339070545"/>
    <n v="295751"/>
    <n v="1945.7302631578948"/>
    <n v="0.18029178213632999"/>
    <n v="315343"/>
    <n v="0.19223519600683248"/>
    <n v="1"/>
    <n v="1236571"/>
    <n v="-1640402"/>
    <n v="-403831"/>
    <n v="272253"/>
    <n v="297877.321307779"/>
    <n v="692935.62718510046"/>
    <n v="1263065.9484928795"/>
    <n v="0"/>
    <n v="7741.3213077789987"/>
    <n v="110557.62718510046"/>
    <n v="-0.10391186027578016"/>
    <n v="-0.10371159633318765"/>
    <n v="2.0026394259251012E-4"/>
    <n v="3470763"/>
    <n v="0.89308012486992716"/>
    <n v="148042.72676958935"/>
    <n v="0.31818853176968026"/>
    <n v="0.4221003920454604"/>
    <n v="120.06709389261093"/>
    <n v="0.35628217772288107"/>
    <n v="0"/>
    <n v="-778.28255587420699"/>
    <n v="-403052.7174441258"/>
    <n v="1.8068666119402361"/>
    <n v="1.0699072112676464"/>
    <n v="0.80560071150508195"/>
    <n v="106.199121522694"/>
    <n v="0.25501406712594749"/>
    <n v="1384.0615435082723"/>
    <n v="3262.5592105263158"/>
    <n v="48.197469616642707"/>
    <n v="8.9138751335081068"/>
    <e v="#DIV/0!"/>
  </r>
  <r>
    <x v="5"/>
    <s v="SFO"/>
    <s v="California"/>
    <s v="LAX"/>
    <s v="California"/>
    <s v="SFOLAX"/>
    <s v="E175"/>
    <n v="75.77956989247312"/>
    <x v="257"/>
    <n v="337"/>
    <n v="66.123655913978496"/>
    <n v="186"/>
    <n v="12299"/>
    <n v="9.2526881720430101"/>
    <n v="1721"/>
    <n v="2323"/>
    <n v="8256"/>
    <n v="4750015"/>
    <n v="0.87257892869811993"/>
    <n v="14095"/>
    <n v="261.20773548278191"/>
    <n v="0.92776280323450133"/>
    <n v="1855"/>
    <n v="0.69571728062294103"/>
    <n v="3339"/>
    <n v="0.92753623188405798"/>
    <n v="8901"/>
    <n v="0"/>
    <e v="#DIV/0!"/>
    <n v="0.21212823750443219"/>
    <n v="264431"/>
    <n v="0.18408310216419241"/>
    <n v="229471"/>
    <n v="0.55743236196835777"/>
    <n v="694874"/>
    <n v="3.9733282419967882E-2"/>
    <n v="49530"/>
    <n v="6.6230159430497645E-3"/>
    <n v="8256"/>
    <n v="0"/>
    <n v="0"/>
    <n v="1"/>
    <n v="419396"/>
    <n v="2254.8172043010754"/>
    <n v="1605.6032920496928"/>
    <n v="0.25594166866527651"/>
    <n v="503082"/>
    <n v="2704.7419354838707"/>
    <n v="0.30701209967540133"/>
    <n v="478884"/>
    <n v="2574.6451612903224"/>
    <n v="0.29224496670712707"/>
    <n v="237277"/>
    <n v="0.14480126495219509"/>
    <n v="1"/>
    <n v="1246562"/>
    <n v="1246562"/>
    <n v="-392077"/>
    <n v="285020.04938988958"/>
    <n v="329833.6930693069"/>
    <n v="749161.03125"/>
    <n v="1364014.7737091966"/>
    <n v="20589.04938988958"/>
    <n v="100362.6930693069"/>
    <n v="54287.03125"/>
    <n v="-8.2542265656003186E-2"/>
    <n v="-8.2343920188741898E-2"/>
    <n v="1.9834546726128777E-4"/>
    <n v="4144763"/>
    <n v="0.87257892869811993"/>
    <n v="182033.12074152357"/>
    <n v="0.26243327652649517"/>
    <n v="0.34497554218249837"/>
    <n v="101.35474428815351"/>
    <n v="0.30075591776900151"/>
    <n v="0"/>
    <n v="-942.14394467309933"/>
    <n v="-391134.85605532688"/>
    <n v="1.690182127488326"/>
    <n v="0.81484769388879352"/>
    <n v="0.92561911061841073"/>
    <n v="68.724468403713686"/>
    <n v="0.19034512523243929"/>
    <n v="1833.3453988829772"/>
    <n v="2704.7419354838707"/>
    <n v="47.085129302423418"/>
    <n v="4.6984307667290022"/>
    <e v="#DIV/0!"/>
  </r>
  <r>
    <x v="3"/>
    <s v="ANC"/>
    <s v="Alaska"/>
    <s v="SEA"/>
    <s v="Washington"/>
    <s v="ANCSEA"/>
    <s v="737-900"/>
    <n v="177.14423076923077"/>
    <x v="243"/>
    <n v="1448"/>
    <n v="152.97115384615384"/>
    <n v="104"/>
    <n v="15909"/>
    <n v="22.807692307692307"/>
    <n v="2372"/>
    <n v="4390"/>
    <n v="9147"/>
    <n v="26676504"/>
    <n v="0.86354014004233837"/>
    <n v="18423"/>
    <n v="355.09625312239797"/>
    <n v="0.99622007559848802"/>
    <n v="2381"/>
    <n v="0.9862952145585262"/>
    <n v="4451"/>
    <n v="0.78907867494824013"/>
    <n v="11592"/>
    <n v="41830"/>
    <n v="4.9999521874252926"/>
    <n v="0.22792064808745255"/>
    <n v="979814"/>
    <n v="0.24818175516396421"/>
    <n v="1066915"/>
    <n v="0.45396873544694649"/>
    <n v="1951578"/>
    <n v="1.2767142304845443E-2"/>
    <n v="54885"/>
    <n v="8.5104977382723032E-3"/>
    <n v="36586"/>
    <n v="4.8651221258518985E-2"/>
    <n v="209148"/>
    <n v="1"/>
    <n v="1307656"/>
    <n v="12573.615384615385"/>
    <n v="3682.5395607575297"/>
    <n v="0.33827855254229661"/>
    <n v="542291"/>
    <n v="5214.3365384615381"/>
    <n v="0.14028568257761564"/>
    <n v="1162763"/>
    <n v="11180.413461538461"/>
    <n v="0.30079606914183732"/>
    <n v="852909"/>
    <n v="0.22063969573825046"/>
    <n v="1"/>
    <n v="4298926"/>
    <n v="4298926"/>
    <n v="433307"/>
    <n v="983531.67537942668"/>
    <n v="1081740.0148063782"/>
    <n v="2473236.2715644473"/>
    <n v="4538507.9617502522"/>
    <n v="3717.6753794266842"/>
    <n v="14825.014806378167"/>
    <n v="521658.27156444732"/>
    <n v="1.6243020449756083E-2"/>
    <n v="1.6437732621067187E-2"/>
    <n v="1.9471217131110385E-4"/>
    <n v="23036232"/>
    <n v="0.86354014004233837"/>
    <n v="646282.09768055845"/>
    <n v="0.16115027666293905"/>
    <n v="0.14490725621318296"/>
    <n v="257.07322898987996"/>
    <n v="0.17753676035212704"/>
    <n v="4.8651221258518985E-2"/>
    <n v="-5194.240016829348"/>
    <n v="438501.24001682934"/>
    <n v="1.896234451874343"/>
    <n v="1.1045363536951436"/>
    <n v="0.77577419425380489"/>
    <n v="239.70231408672208"/>
    <n v="0.19840048421396414"/>
    <n v="3274.5008987723895"/>
    <n v="5214.3365384615381"/>
    <n v="44.801937108912085"/>
    <n v="5.7496385693632535"/>
    <n v="4.9999521874252926"/>
  </r>
  <r>
    <x v="3"/>
    <s v="LAX"/>
    <s v="California"/>
    <s v="SFO"/>
    <s v="California"/>
    <s v="LAXSFO"/>
    <s v="E175"/>
    <n v="76"/>
    <x v="256"/>
    <n v="337"/>
    <n v="68.139705882352942"/>
    <n v="136"/>
    <n v="9267"/>
    <n v="10"/>
    <n v="1360"/>
    <n v="2448"/>
    <n v="5459"/>
    <n v="3483232"/>
    <n v="0.8965750773993808"/>
    <n v="10336"/>
    <n v="181.76735958537546"/>
    <n v="1"/>
    <n v="1360"/>
    <n v="1"/>
    <n v="2448"/>
    <n v="0.83624387254901966"/>
    <n v="6528"/>
    <n v="0"/>
    <e v="#DIV/0!"/>
    <n v="0.21560548151523612"/>
    <n v="201559"/>
    <n v="0.24674948200301439"/>
    <n v="230674"/>
    <n v="0.49677863103318071"/>
    <n v="464414"/>
    <n v="3.5026972212684158E-2"/>
    <n v="32745"/>
    <n v="5.8394332358846493E-3"/>
    <n v="5459"/>
    <n v="0"/>
    <n v="0"/>
    <n v="1"/>
    <n v="291846"/>
    <n v="2145.9264705882351"/>
    <n v="1605.6018014770193"/>
    <n v="0.2517999825717685"/>
    <n v="368836"/>
    <n v="2712.0294117647059"/>
    <n v="0.31822570250008841"/>
    <n v="333243"/>
    <n v="2450.3161764705883"/>
    <n v="0.28751664094133156"/>
    <n v="165114"/>
    <n v="0.1424576739868115"/>
    <n v="1"/>
    <n v="934851"/>
    <n v="934851"/>
    <n v="-224188"/>
    <n v="201559"/>
    <n v="230674"/>
    <n v="555357.13354094152"/>
    <n v="987590.13354094152"/>
    <n v="0"/>
    <n v="0"/>
    <n v="90943.133540941519"/>
    <n v="-6.4362063738504935E-2"/>
    <n v="-6.4170087002149018E-2"/>
    <n v="1.9197673635591717E-4"/>
    <n v="3122979"/>
    <n v="0.8965750773993808"/>
    <n v="107840.26319197146"/>
    <n v="0.26838608510716483"/>
    <n v="0.33274814884566978"/>
    <n v="100.87957267724182"/>
    <n v="0.29934591298884816"/>
    <n v="0"/>
    <n v="-668.69951133045231"/>
    <n v="-223519.30048866954"/>
    <n v="1.7084185861325585"/>
    <n v="1.0862210980339966"/>
    <n v="0.8200798827929684"/>
    <n v="94.229575163398692"/>
    <n v="0.17662065933501703"/>
    <n v="1833.3489618826586"/>
    <n v="2712.0294117647059"/>
    <n v="50.98275081477059"/>
    <n v="4.1225855185065283"/>
    <e v="#DIV/0!"/>
  </r>
  <r>
    <x v="3"/>
    <s v="SFO"/>
    <s v="California"/>
    <s v="LAX"/>
    <s v="California"/>
    <s v="SFOLAX"/>
    <s v="E175"/>
    <n v="76"/>
    <x v="257"/>
    <n v="337"/>
    <n v="68.369565217391298"/>
    <n v="138"/>
    <n v="9435"/>
    <n v="10"/>
    <n v="1380"/>
    <n v="2484"/>
    <n v="5571"/>
    <n v="3534456"/>
    <n v="0.89959954233409611"/>
    <n v="10488"/>
    <n v="194.32165766374072"/>
    <n v="1"/>
    <n v="1380"/>
    <n v="1"/>
    <n v="2484"/>
    <n v="0.84103260869565222"/>
    <n v="6624"/>
    <n v="0"/>
    <e v="#DIV/0!"/>
    <n v="0.23036539452650703"/>
    <n v="237348"/>
    <n v="0.22497381858487389"/>
    <n v="231793"/>
    <n v="0.47978425931587648"/>
    <n v="494327"/>
    <n v="3.2436807915279947E-2"/>
    <n v="33420"/>
    <n v="3.2439719657462653E-2"/>
    <n v="33423"/>
    <n v="0"/>
    <n v="0"/>
    <n v="1"/>
    <n v="312004"/>
    <n v="2260.8985507246375"/>
    <n v="1605.6058997803523"/>
    <n v="0.25594217093600624"/>
    <n v="374260"/>
    <n v="2712.0289855072465"/>
    <n v="0.30701182322825893"/>
    <n v="356259"/>
    <n v="2581.586956521739"/>
    <n v="0.29224529773814006"/>
    <n v="176518"/>
    <n v="0.14480070809759474"/>
    <n v="1"/>
    <n v="1030311"/>
    <n v="1030311"/>
    <n v="-188730"/>
    <n v="237348"/>
    <n v="231793"/>
    <n v="587761.99030694668"/>
    <n v="1056902.9903069467"/>
    <n v="0"/>
    <n v="0"/>
    <n v="93434.990306946682"/>
    <n v="-5.3397184743564495E-2"/>
    <n v="-5.320562339801322E-2"/>
    <n v="1.9156134555127491E-4"/>
    <n v="3179595"/>
    <n v="0.89959954233409611"/>
    <n v="114988.60445151036"/>
    <n v="0.29150483129511301"/>
    <n v="0.34490201603867754"/>
    <n v="109.20095389507154"/>
    <n v="0.32403843885777905"/>
    <n v="0"/>
    <n v="-677.06514715178753"/>
    <n v="-188052.93485284821"/>
    <n v="1.8722415274819715"/>
    <n v="1.0157904108445279"/>
    <n v="0.81236161104122462"/>
    <n v="93.314412238325275"/>
    <n v="0.17132496886862317"/>
    <n v="1833.3468553282923"/>
    <n v="2712.0289855072465"/>
    <n v="48.55351746909534"/>
    <n v="7.0845786963434021"/>
    <e v="#DIV/0!"/>
  </r>
  <r>
    <x v="4"/>
    <s v="LAX"/>
    <s v="California"/>
    <s v="HNL"/>
    <s v="Hawaii"/>
    <s v="LAXHNL"/>
    <s v="A330-200"/>
    <n v="278"/>
    <x v="253"/>
    <n v="2556"/>
    <n v="258.46666666666664"/>
    <n v="45"/>
    <n v="11631"/>
    <n v="30.711111111111112"/>
    <n v="1382"/>
    <n v="2572"/>
    <n v="7677"/>
    <n v="31975560"/>
    <n v="0.9297362110311751"/>
    <n v="12510"/>
    <n v="257.92508813160987"/>
    <n v="0.85308641975308641"/>
    <n v="1620"/>
    <n v="0.85306799336650085"/>
    <n v="3015"/>
    <n v="0.97485714285714287"/>
    <n v="7875"/>
    <n v="1265426"/>
    <n v="5"/>
    <n v="6.0332787327126831E-2"/>
    <n v="581958"/>
    <n v="7.3889879533061018E-2"/>
    <n v="712727"/>
    <n v="0.20107580501358105"/>
    <n v="1939537"/>
    <n v="4.7756536523668337E-3"/>
    <n v="46065"/>
    <n v="3.979244852681996E-3"/>
    <n v="38383"/>
    <n v="0.65594662962118233"/>
    <n v="6327130"/>
    <n v="1"/>
    <n v="1070653"/>
    <n v="23792.288888888888"/>
    <n v="4151.0231042498835"/>
    <n v="0.25523873867860297"/>
    <n v="327412"/>
    <n v="7275.8222222222221"/>
    <n v="7.8053511182650914E-2"/>
    <n v="1906840"/>
    <n v="42374.222222222219"/>
    <n v="0.45458186402308431"/>
    <n v="889807"/>
    <n v="0.21212588611566183"/>
    <n v="1"/>
    <n v="9645800"/>
    <n v="9645800"/>
    <n v="5451088"/>
    <n v="682179.42112879886"/>
    <n v="835486.7437791602"/>
    <n v="1989560.2286049237"/>
    <n v="3507226.3935128828"/>
    <n v="100221.42112879886"/>
    <n v="122759.7437791602"/>
    <n v="50023.228604923701"/>
    <n v="0.17047670158083236"/>
    <n v="0.17066643287249031"/>
    <n v="1.8973129165794633E-4"/>
    <n v="29728836"/>
    <n v="0.9297362110311751"/>
    <n v="250804.82589631155"/>
    <n v="0.30166164408066659"/>
    <n v="0.13118494249983426"/>
    <n v="285.32972229386985"/>
    <n v="0.11163134675034031"/>
    <n v="0.65594662962118233"/>
    <n v="-6066.7643002862833"/>
    <n v="5457154.7643002858"/>
    <n v="1.3895177882037784"/>
    <n v="0.91437296641328403"/>
    <n v="0.95265354785699408"/>
    <n v="236.39369817578773"/>
    <n v="9.2248128719235309E-2"/>
    <n v="7392.9993154718177"/>
    <n v="7275.8222222222221"/>
    <n v="45.094488807793368"/>
    <n v="7.2605966812827791"/>
    <n v="5"/>
  </r>
  <r>
    <x v="2"/>
    <s v="LAX"/>
    <s v="California"/>
    <s v="SFO"/>
    <s v="California"/>
    <s v="LAXSFO"/>
    <s v="E175"/>
    <n v="75.728476821192046"/>
    <x v="256"/>
    <n v="337"/>
    <n v="69.11258278145695"/>
    <n v="151"/>
    <n v="10436"/>
    <n v="9.0993377483443716"/>
    <n v="1374"/>
    <n v="2473"/>
    <n v="6590"/>
    <n v="3853595"/>
    <n v="0.91263664188893745"/>
    <n v="11435"/>
    <n v="201.1469677764633"/>
    <n v="0.91295681063122924"/>
    <n v="1505"/>
    <n v="0.91288298265042456"/>
    <n v="2709"/>
    <n v="0.91261598116604348"/>
    <n v="7221"/>
    <n v="0"/>
    <e v="#DIV/0!"/>
    <n v="0.21141783964651673"/>
    <n v="261393"/>
    <n v="0.22795319565732569"/>
    <n v="281837"/>
    <n v="0.49133802606154575"/>
    <n v="607481"/>
    <n v="3.7310505418637133E-2"/>
    <n v="46130"/>
    <n v="3.1980433215974685E-2"/>
    <n v="39540"/>
    <n v="0"/>
    <n v="0"/>
    <n v="1"/>
    <n v="502106"/>
    <n v="3325.2052980132448"/>
    <n v="2496.2146113880053"/>
    <n v="0.31998149342455767"/>
    <n v="491824"/>
    <n v="3257.1125827814571"/>
    <n v="0.31342899312503664"/>
    <n v="278400"/>
    <n v="1843.7086092715231"/>
    <n v="0.17741840919924648"/>
    <n v="296842"/>
    <n v="0.18917110425115921"/>
    <n v="1"/>
    <n v="1236381"/>
    <n v="-1569172"/>
    <n v="-332791"/>
    <n v="286314.74890829693"/>
    <n v="308732.88839466235"/>
    <n v="665647.9971168437"/>
    <n v="1260695.634419803"/>
    <n v="24921.748908296926"/>
    <n v="26895.888394662354"/>
    <n v="58166.997116843704"/>
    <n v="-8.6358582051305338E-2"/>
    <n v="-8.6169570216283034E-2"/>
    <n v="1.8901183502230412E-4"/>
    <n v="3516932"/>
    <n v="0.91263664188893745"/>
    <n v="118354.21799540054"/>
    <n v="0.32083833407506496"/>
    <n v="0.40719691612637032"/>
    <n v="118.47269068608662"/>
    <n v="0.3515510109379425"/>
    <n v="0"/>
    <n v="-728.37506238280116"/>
    <n v="-332062.62493761722"/>
    <n v="1.7259466111217889"/>
    <n v="1.0338532721031202"/>
    <n v="0.83599803851742915"/>
    <n v="104.03728313030639"/>
    <n v="0.24008942227355484"/>
    <n v="1384.0626238491886"/>
    <n v="3257.1125827814571"/>
    <n v="51.88246243710536"/>
    <n v="8.2090839402069751"/>
    <e v="#DIV/0!"/>
  </r>
  <r>
    <x v="4"/>
    <s v="LAX"/>
    <s v="California"/>
    <s v="OGG"/>
    <s v="Hawaii"/>
    <s v="LAXOGG"/>
    <s v="A321"/>
    <n v="195.24489795918367"/>
    <x v="192"/>
    <n v="2486"/>
    <n v="176.44897959183675"/>
    <n v="49"/>
    <n v="8646"/>
    <n v="25"/>
    <n v="1225"/>
    <n v="2303"/>
    <n v="5118"/>
    <n v="23783562"/>
    <n v="0.9037315772969583"/>
    <n v="9567"/>
    <n v="277.18939393939394"/>
    <n v="1"/>
    <n v="1225"/>
    <n v="1"/>
    <n v="2303"/>
    <n v="0.84749130650769999"/>
    <n v="6039"/>
    <n v="21303"/>
    <n v="4.9999061165094121"/>
    <n v="0.2232876786857928"/>
    <n v="574571"/>
    <n v="0.23765365890055773"/>
    <n v="611538"/>
    <n v="0.47380104087000319"/>
    <n v="1219200"/>
    <n v="1.1932464698091739E-2"/>
    <n v="30705"/>
    <n v="1.1932464698091739E-2"/>
    <n v="30705"/>
    <n v="4.1392692147462801E-2"/>
    <n v="106513"/>
    <n v="1"/>
    <n v="1067391"/>
    <n v="21783.489795918369"/>
    <n v="3850.7642187542706"/>
    <n v="0.34720472467838404"/>
    <n v="304305"/>
    <n v="6210.3061224489793"/>
    <n v="9.8985408105610462E-2"/>
    <n v="1033701"/>
    <n v="21095.938775510203"/>
    <n v="0.33624592216420246"/>
    <n v="668844"/>
    <n v="0.21756394505180304"/>
    <n v="1"/>
    <n v="2573232"/>
    <n v="2573232"/>
    <n v="-501009"/>
    <n v="574571"/>
    <n v="611538"/>
    <n v="1438598.8276670573"/>
    <n v="2624707.8276670575"/>
    <n v="0"/>
    <n v="0"/>
    <n v="219398.82766705728"/>
    <n v="-2.1065347570729732E-2"/>
    <n v="-2.0877086153232804E-2"/>
    <n v="1.8826141749692799E-4"/>
    <n v="21493956"/>
    <n v="0.9037315772969583"/>
    <n v="262762.91915336577"/>
    <n v="0.10819371799732942"/>
    <n v="0.12925906556805916"/>
    <n v="285.30175803839927"/>
    <n v="0.11476337813290396"/>
    <n v="4.1392692147462801E-2"/>
    <n v="-4477.5270952460669"/>
    <n v="-496531.47290475393"/>
    <n v="1.8655741323099218"/>
    <n v="1.0561714126663166"/>
    <n v="0.80299866278354337"/>
    <n v="265.5397307859314"/>
    <n v="0.25992370684026933"/>
    <n v="3729.2227718713275"/>
    <n v="6210.3061224489793"/>
    <n v="31.19166962748367"/>
    <n v="7.1027064538514919"/>
    <n v="4.9999061165094121"/>
  </r>
  <r>
    <x v="3"/>
    <s v="LAX"/>
    <s v="California"/>
    <s v="HNL"/>
    <s v="Hawaii"/>
    <s v="LAXHNL"/>
    <s v="A330-200"/>
    <n v="278"/>
    <x v="253"/>
    <n v="2556"/>
    <n v="255.43478260869566"/>
    <n v="46"/>
    <n v="11750"/>
    <n v="35.021739130434781"/>
    <n v="1611"/>
    <n v="3082"/>
    <n v="7057"/>
    <n v="32686128"/>
    <n v="0.91883015326868944"/>
    <n v="12788"/>
    <n v="263.65675675675675"/>
    <n v="0.97282608695652173"/>
    <n v="1656"/>
    <n v="1"/>
    <n v="3082"/>
    <n v="0.87664596273291928"/>
    <n v="8050"/>
    <n v="1191730"/>
    <n v="4.9999983217675146"/>
    <n v="8.0478370552669126E-2"/>
    <n v="765924"/>
    <n v="9.0618180396822956E-2"/>
    <n v="862426"/>
    <n v="0.1953918724121036"/>
    <n v="1859572"/>
    <n v="4.4493404059055127E-3"/>
    <n v="42345"/>
    <n v="2.9658066429823831E-3"/>
    <n v="28226"/>
    <n v="0.62609642958951639"/>
    <n v="5958648"/>
    <n v="0.99999999999999989"/>
    <n v="1094445"/>
    <n v="23792.282608695652"/>
    <n v="4151.0220085491992"/>
    <n v="0.25523866072378082"/>
    <n v="334688"/>
    <n v="7275.826086956522"/>
    <n v="7.8053549406613174E-2"/>
    <n v="1949215"/>
    <n v="42374.239130434784"/>
    <n v="0.45458202656387886"/>
    <n v="909580"/>
    <n v="0.21212576330572716"/>
    <n v="1"/>
    <n v="9517141"/>
    <n v="9517141"/>
    <n v="5229213"/>
    <n v="787318.52513966477"/>
    <n v="862426"/>
    <n v="2121234.8873458975"/>
    <n v="3770979.4124855623"/>
    <n v="21394.525139664765"/>
    <n v="0"/>
    <n v="261662.8873458975"/>
    <n v="0.15998263850646366"/>
    <n v="0.16017089641240331"/>
    <n v="1.8825790593965386E-4"/>
    <n v="30033000"/>
    <n v="0.91883015326868944"/>
    <n v="314358.7858723402"/>
    <n v="0.29116758644523449"/>
    <n v="0.13118494793877084"/>
    <n v="302.8504680851064"/>
    <n v="0.11848609862484601"/>
    <n v="0.62609642958951639"/>
    <n v="-6153.4220105557015"/>
    <n v="5235366.4220105559"/>
    <n v="1.6957475922148872"/>
    <n v="1.0259473401376129"/>
    <n v="0.84694065652025152"/>
    <n v="279.82673588578842"/>
    <n v="9.5572819610427129E-2"/>
    <n v="7393.0022654351997"/>
    <n v="7275.826086956522"/>
    <n v="44.565518231115398"/>
    <n v="6.0060425531914889"/>
    <n v="4.9999983217675146"/>
  </r>
  <r>
    <x v="5"/>
    <s v="LAX"/>
    <s v="California"/>
    <s v="HNL"/>
    <s v="Hawaii"/>
    <s v="LAXHNL"/>
    <s v="A330-200"/>
    <n v="279.21153846153845"/>
    <x v="253"/>
    <n v="2556"/>
    <n v="251"/>
    <n v="52"/>
    <n v="13052"/>
    <n v="35.653846153846153"/>
    <n v="1854"/>
    <n v="3451"/>
    <n v="7748"/>
    <n v="37110564"/>
    <n v="0.898959983469936"/>
    <n v="14519"/>
    <n v="295.18093419506459"/>
    <n v="1"/>
    <n v="1854"/>
    <n v="1"/>
    <n v="3451"/>
    <n v="0.84089429129585413"/>
    <n v="9214"/>
    <n v="1261838"/>
    <n v="5"/>
    <n v="8.164737834728622E-2"/>
    <n v="826048"/>
    <n v="0.10006787408808093"/>
    <n v="1012413"/>
    <n v="0.18931790149173744"/>
    <n v="1915379"/>
    <n v="4.5946220830673278E-3"/>
    <n v="46485"/>
    <n v="7.6581976765850604E-4"/>
    <n v="7748"/>
    <n v="0.62360640422216962"/>
    <n v="6309190"/>
    <n v="1.0000000000000002"/>
    <n v="1225303"/>
    <n v="23563.51923076923"/>
    <n v="4151.0235183085442"/>
    <n v="0.25523875586773775"/>
    <n v="374705"/>
    <n v="7205.8653846153848"/>
    <n v="7.8053541056718773E-2"/>
    <n v="2182273"/>
    <n v="41966.788461538461"/>
    <n v="0.45458196501906528"/>
    <n v="1018334"/>
    <n v="0.21212573805647819"/>
    <n v="1"/>
    <n v="10117263"/>
    <n v="10117263"/>
    <n v="5316648"/>
    <n v="826048"/>
    <n v="1012413"/>
    <n v="2277788.0880227154"/>
    <n v="4116249.0880227154"/>
    <n v="0"/>
    <n v="0"/>
    <n v="362409.08802271541"/>
    <n v="0.14326508214749847"/>
    <n v="0.14345288326900388"/>
    <n v="1.8780112150540429E-4"/>
    <n v="33360912"/>
    <n v="0.898959983469936"/>
    <n v="428014.33427827153"/>
    <n v="0.27262487845778899"/>
    <n v="0.12935979631029051"/>
    <n v="291.76164572479314"/>
    <n v="0.11414774871862017"/>
    <n v="0.62360640422216962"/>
    <n v="-6969.4055388983734"/>
    <n v="5323617.405538898"/>
    <n v="1.723282595156181"/>
    <n v="1.1346807873084528"/>
    <n v="0.80402112780323098"/>
    <n v="293.36800927267461"/>
    <n v="0.10065311141956081"/>
    <n v="7393.0011975566395"/>
    <n v="7205.8653846153848"/>
    <n v="44.216947939377548"/>
    <n v="4.1551486362243333"/>
    <n v="5"/>
  </r>
  <r>
    <x v="3"/>
    <s v="ANC"/>
    <s v="Alaska"/>
    <s v="SEA"/>
    <s v="Washington"/>
    <s v="ANCSEA"/>
    <s v="737-800"/>
    <n v="158.75268817204301"/>
    <x v="244"/>
    <n v="1448"/>
    <n v="139.3978494623656"/>
    <n v="93"/>
    <n v="12964"/>
    <n v="20.892473118279568"/>
    <n v="1943"/>
    <n v="3700"/>
    <n v="7322"/>
    <n v="21378272"/>
    <n v="0.87808182064481166"/>
    <n v="14764"/>
    <n v="317.35655472291609"/>
    <n v="1"/>
    <n v="1943"/>
    <n v="1"/>
    <n v="3700"/>
    <n v="0.80267485200613897"/>
    <n v="9122"/>
    <n v="21789"/>
    <n v="4.9999082105649642"/>
    <n v="0.20225160459661781"/>
    <n v="672955"/>
    <n v="0.29084433218846661"/>
    <n v="967731"/>
    <n v="0.45435630399998078"/>
    <n v="1511787"/>
    <n v="1.3204336468192381E-2"/>
    <n v="43935"/>
    <n v="6.6014168777477102E-3"/>
    <n v="21965"/>
    <n v="3.2742005868994707E-2"/>
    <n v="108943"/>
    <n v="1"/>
    <n v="1168678"/>
    <n v="12566.430107526881"/>
    <n v="3682.5393476443946"/>
    <n v="0.33827846106598364"/>
    <n v="484656"/>
    <n v="5211.3548387096771"/>
    <n v="0.14028559263235499"/>
    <n v="1039184"/>
    <n v="11174.021505376344"/>
    <n v="0.30079591152087498"/>
    <n v="762263"/>
    <n v="0.22064003478078639"/>
    <n v="1"/>
    <n v="3327316"/>
    <n v="3327316"/>
    <n v="-127465"/>
    <n v="672955"/>
    <n v="967731"/>
    <n v="1883436.3580988802"/>
    <n v="3524122.3580988804"/>
    <n v="0"/>
    <n v="0"/>
    <n v="371649.35809888016"/>
    <n v="-5.962362159111831E-3"/>
    <n v="-5.7754326609289466E-3"/>
    <n v="1.8692949818288444E-4"/>
    <n v="18771872"/>
    <n v="0.87808182064481166"/>
    <n v="446858.33076211065"/>
    <n v="0.15564008166796642"/>
    <n v="0.16160244382707825"/>
    <n v="248.25462820117247"/>
    <n v="0.1714465664372738"/>
    <n v="3.2742005868994707E-2"/>
    <n v="-3996.2296569772061"/>
    <n v="-123468.7703430228"/>
    <n v="1.6221660178613828"/>
    <n v="1.2249969429834413"/>
    <n v="0.77621604234341168"/>
    <n v="261.5489189189189"/>
    <n v="0.22909245770464842"/>
    <n v="3274.4998788738153"/>
    <n v="5211.3548387096771"/>
    <n v="40.849951913924905"/>
    <n v="5.0833076211045976"/>
    <n v="4.9999082105649642"/>
  </r>
  <r>
    <x v="4"/>
    <s v="OGG"/>
    <s v="Hawaii"/>
    <s v="SEA"/>
    <s v="Washington"/>
    <s v="OGGSEA"/>
    <s v="737-800"/>
    <n v="159"/>
    <x v="255"/>
    <n v="2640"/>
    <n v="145.61363636363637"/>
    <n v="44"/>
    <n v="6407"/>
    <n v="21"/>
    <n v="924"/>
    <n v="1760"/>
    <n v="3723"/>
    <n v="18469440"/>
    <n v="0.91580903373356204"/>
    <n v="6996"/>
    <n v="246.58518518518517"/>
    <n v="1"/>
    <n v="924"/>
    <n v="1"/>
    <n v="1760"/>
    <n v="0.86340445269016697"/>
    <n v="4312"/>
    <n v="3401"/>
    <n v="4.9994119376653927"/>
    <n v="0.20168171105343599"/>
    <n v="371988"/>
    <n v="0.26112497567000337"/>
    <n v="481627"/>
    <n v="0.50981034259346103"/>
    <n v="940310"/>
    <n v="1.210942561689757E-2"/>
    <n v="22335"/>
    <n v="6.0549838947621245E-3"/>
    <n v="11168"/>
    <n v="9.2185611714398642E-3"/>
    <n v="17003"/>
    <n v="1"/>
    <n v="908060"/>
    <n v="20637.727272727272"/>
    <n v="3682.5407792363849"/>
    <n v="0.35774097561494489"/>
    <n v="230539"/>
    <n v="5239.522727272727"/>
    <n v="9.0823565378161983E-2"/>
    <n v="807443"/>
    <n v="18350.977272727272"/>
    <n v="0.31810171857967307"/>
    <n v="592275"/>
    <n v="0.23333374042722008"/>
    <n v="1"/>
    <n v="1844431"/>
    <n v="1844431"/>
    <n v="-693886"/>
    <n v="371988"/>
    <n v="481627"/>
    <n v="1089072.4469513833"/>
    <n v="1942687.4469513833"/>
    <n v="0"/>
    <n v="0"/>
    <n v="148762.44695138326"/>
    <n v="-3.7569411958348495E-2"/>
    <n v="-3.7386354718744012E-2"/>
    <n v="1.8305723960448245E-4"/>
    <n v="16914480"/>
    <n v="0.91580903373356204"/>
    <n v="167996.73669424071"/>
    <n v="9.9863937401458838E-2"/>
    <n v="0.13743334935980733"/>
    <n v="285.22366162010303"/>
    <n v="0.10803926576519055"/>
    <n v="9.2185611714398642E-3"/>
    <n v="-3380.9647034405284"/>
    <n v="-690505.03529655945"/>
    <n v="1.5700102130404401"/>
    <n v="1.0671947405828004"/>
    <n v="0.85042852962080351"/>
    <n v="273.65170454545455"/>
    <n v="0.32111529246689086"/>
    <n v="3274.4992339811952"/>
    <n v="5239.522727272727"/>
    <n v="25.982907266664665"/>
    <n v="5.2291243951927582"/>
    <n v="4.9994119376653927"/>
  </r>
  <r>
    <x v="2"/>
    <s v="LAX"/>
    <s v="California"/>
    <s v="HNL"/>
    <s v="Hawaii"/>
    <s v="LAXHNL"/>
    <s v="A330-200"/>
    <n v="278"/>
    <x v="253"/>
    <n v="2556"/>
    <n v="256.21739130434781"/>
    <n v="46"/>
    <n v="11786"/>
    <n v="36"/>
    <n v="1656"/>
    <n v="3082"/>
    <n v="7048"/>
    <n v="32686128"/>
    <n v="0.92164529246168281"/>
    <n v="12788"/>
    <n v="263.65675675675675"/>
    <n v="1"/>
    <n v="1656"/>
    <n v="1"/>
    <n v="3082"/>
    <n v="0.87552795031055897"/>
    <n v="8050"/>
    <n v="899537"/>
    <n v="5.9999966649509693"/>
    <n v="0.10025685322900443"/>
    <n v="943031"/>
    <n v="0.1109448605433679"/>
    <n v="1043564"/>
    <n v="0.20526123865768672"/>
    <n v="1930718"/>
    <n v="5.2447600771835445E-3"/>
    <n v="49333"/>
    <n v="4.495463074690495E-3"/>
    <n v="42285"/>
    <n v="0.5737968244180669"/>
    <n v="5397219"/>
    <n v="1"/>
    <n v="1307777"/>
    <n v="28429.934782608696"/>
    <n v="4960.149764743268"/>
    <n v="0.3110963782968042"/>
    <n v="372358"/>
    <n v="8094.739130434783"/>
    <n v="8.8577200264143979E-2"/>
    <n v="1344601"/>
    <n v="29230.456521739132"/>
    <n v="0.31985613858804768"/>
    <n v="1179032"/>
    <n v="0.28047028285100417"/>
    <n v="1"/>
    <n v="9406150"/>
    <n v="-4203768"/>
    <n v="5202382"/>
    <n v="943031"/>
    <n v="1043564"/>
    <n v="2205204.2990919412"/>
    <n v="4191799.2990919412"/>
    <n v="0"/>
    <n v="0"/>
    <n v="274486.29909194121"/>
    <n v="0.15916177039996907"/>
    <n v="0.1593443277667676"/>
    <n v="1.8255736679853585E-4"/>
    <n v="30125016"/>
    <n v="0.92164529246168281"/>
    <n v="340823.76226030849"/>
    <n v="0.28777192575394678"/>
    <n v="0.12861015535397768"/>
    <n v="340.14347530968945"/>
    <n v="0.13307647703821965"/>
    <n v="0.5737968244180669"/>
    <n v="-5967.0934585204614"/>
    <n v="5208349.0934585202"/>
    <n v="1.8590025725400152"/>
    <n v="1.1053525263096216"/>
    <n v="0.78295593214751324"/>
    <n v="338.59961064243998"/>
    <n v="0.12534692727630328"/>
    <n v="5099.8162024745525"/>
    <n v="8094.739130434783"/>
    <n v="44.702059393355405"/>
    <n v="7.7734600373324287"/>
    <n v="5.9999966649509693"/>
  </r>
  <r>
    <x v="5"/>
    <s v="HNL"/>
    <s v="Hawaii"/>
    <s v="SEA"/>
    <s v="Washington"/>
    <s v="HNLSEA"/>
    <s v="737-900"/>
    <n v="178"/>
    <x v="228"/>
    <n v="2677"/>
    <n v="171.08"/>
    <n v="25"/>
    <n v="4277"/>
    <n v="23"/>
    <n v="575"/>
    <n v="1075"/>
    <n v="2627"/>
    <n v="11912650"/>
    <n v="0.96112359550561799"/>
    <n v="4450"/>
    <n v="144.87506864360242"/>
    <n v="1"/>
    <n v="575"/>
    <n v="1"/>
    <n v="1075"/>
    <n v="0.93821428571428567"/>
    <n v="2800"/>
    <n v="16215"/>
    <n v="4.9998766574159728"/>
    <n v="0.17534523546510905"/>
    <n v="282545"/>
    <n v="0.24914234151935877"/>
    <n v="401459"/>
    <n v="0.50726527339570704"/>
    <n v="817389"/>
    <n v="9.783636720194817E-3"/>
    <n v="15765"/>
    <n v="8.1502379350661923E-3"/>
    <n v="13133"/>
    <n v="5.0313274964564184E-2"/>
    <n v="81073"/>
    <n v="1"/>
    <n v="533508"/>
    <n v="21340.32"/>
    <n v="3682.5383759606548"/>
    <n v="0.35881329075613977"/>
    <n v="130988"/>
    <n v="5239.5200000000004"/>
    <n v="8.8096589609837586E-2"/>
    <n v="474394"/>
    <n v="18975.759999999998"/>
    <n v="0.31905589467256001"/>
    <n v="347978"/>
    <n v="0.23403422496146262"/>
    <n v="1"/>
    <n v="1611364"/>
    <n v="1611364"/>
    <n v="124496"/>
    <n v="282545"/>
    <n v="401459"/>
    <n v="871217.81499809679"/>
    <n v="1555221.8149980968"/>
    <n v="0"/>
    <n v="0"/>
    <n v="53828.814998096786"/>
    <n v="1.045073934011324E-2"/>
    <n v="1.0631484396832263E-2"/>
    <n v="1.8074505671902309E-4"/>
    <n v="11449529"/>
    <n v="0.96112359550561799"/>
    <n v="61898.607201309409"/>
    <n v="0.13526494944449807"/>
    <n v="0.12481421010438483"/>
    <n v="357.79541734860885"/>
    <n v="0.13365536695876312"/>
    <n v="5.0313274964564184E-2"/>
    <n v="-2153.1525999238715"/>
    <n v="126649.15259992387"/>
    <n v="1.4564158809156909"/>
    <n v="1.1068744391932832"/>
    <n v="0.86523958797882083"/>
    <n v="373.45023255813953"/>
    <n v="0.21595244773992717"/>
    <n v="3274.5040567816768"/>
    <n v="5239.5200000000004"/>
    <n v="29.521987737735365"/>
    <n v="6.7566050970306293"/>
    <n v="4.9998766574159728"/>
  </r>
  <r>
    <x v="4"/>
    <s v="SEA"/>
    <s v="Washington"/>
    <s v="BOI"/>
    <s v="Idaho"/>
    <s v="SEABOI"/>
    <s v="E175"/>
    <n v="73.715596330275233"/>
    <x v="248"/>
    <n v="399"/>
    <n v="60.068807339449542"/>
    <n v="218"/>
    <n v="13095"/>
    <n v="10"/>
    <n v="2180"/>
    <n v="3924"/>
    <n v="6991"/>
    <n v="6411930"/>
    <n v="0.81487243310516488"/>
    <n v="16070"/>
    <n v="304.36713380046712"/>
    <n v="1"/>
    <n v="2180"/>
    <n v="1"/>
    <n v="3924"/>
    <n v="0.70148504916716836"/>
    <n v="9966"/>
    <n v="11422"/>
    <n v="5"/>
    <n v="0.25864143711984283"/>
    <n v="377639"/>
    <n v="0.26249326238778919"/>
    <n v="383263"/>
    <n v="0.40145142036056758"/>
    <n v="586154"/>
    <n v="2.8724315742829024E-2"/>
    <n v="41940"/>
    <n v="9.5754568049712108E-3"/>
    <n v="13981"/>
    <n v="3.9114107584000128E-2"/>
    <n v="57110"/>
    <n v="1"/>
    <n v="488693"/>
    <n v="2241.711009174312"/>
    <n v="1605.6037125229518"/>
    <n v="0.25527094784865723"/>
    <n v="591223"/>
    <n v="2712.0321100917431"/>
    <n v="0.30882794637927424"/>
    <n v="558011"/>
    <n v="2559.6834862385322"/>
    <n v="0.29147951143146528"/>
    <n v="276482"/>
    <n v="0.14442159434060328"/>
    <n v="1"/>
    <n v="1460087"/>
    <n v="1460087"/>
    <n v="-454322"/>
    <n v="377639"/>
    <n v="383263"/>
    <n v="835590.15362609073"/>
    <n v="1596492.1536260908"/>
    <n v="0"/>
    <n v="0"/>
    <n v="249436.15362609073"/>
    <n v="-7.085573298523222E-2"/>
    <n v="-7.0677283978526087E-2"/>
    <n v="1.7844900670613284E-4"/>
    <n v="5224905"/>
    <n v="0.81487243310516488"/>
    <n v="318736.66093928996"/>
    <n v="0.22771412039744662"/>
    <n v="0.29856985338267883"/>
    <n v="107.13837342497136"/>
    <n v="0.2685172266290009"/>
    <n v="3.9114107584000128E-2"/>
    <n v="-1144.2025395692235"/>
    <n v="-453177.79746043077"/>
    <n v="2.066572145669431"/>
    <n v="1.1651936847767064"/>
    <n v="0.7016508833410442"/>
    <n v="97.671508664627936"/>
    <n v="0.18935994909892356"/>
    <n v="1833.3484073408968"/>
    <n v="2712.0321100917431"/>
    <n v="43.023699163867811"/>
    <n v="4.2704085528827793"/>
    <n v="5"/>
  </r>
  <r>
    <x v="0"/>
    <s v="LAX"/>
    <s v="California"/>
    <s v="SFO"/>
    <s v="California"/>
    <s v="LAXSFO"/>
    <s v="E175"/>
    <n v="75.760736196319016"/>
    <x v="256"/>
    <n v="337"/>
    <n v="68.828220858895705"/>
    <n v="163"/>
    <n v="11219"/>
    <n v="9.9693251533742338"/>
    <n v="1625"/>
    <n v="2313"/>
    <n v="7282"/>
    <n v="4161613"/>
    <n v="0.90849461494857886"/>
    <n v="12349"/>
    <n v="217.18526421046701"/>
    <n v="1"/>
    <n v="1625"/>
    <n v="0.79076923076923078"/>
    <n v="2925"/>
    <n v="0.93370944992947813"/>
    <n v="7799"/>
    <n v="0"/>
    <e v="#DIV/0!"/>
    <n v="0.19434557168213526"/>
    <n v="244828"/>
    <n v="0.2092460762242847"/>
    <n v="263599"/>
    <n v="0.5328214352620666"/>
    <n v="671225"/>
    <n v="4.0466566541457236E-2"/>
    <n v="50978"/>
    <n v="2.3120350290056168E-2"/>
    <n v="29126"/>
    <n v="0"/>
    <n v="0"/>
    <n v="1"/>
    <n v="542141"/>
    <n v="3326.0184049079753"/>
    <n v="2496.2144737159938"/>
    <n v="0.31998123107614401"/>
    <n v="531040"/>
    <n v="3257.9141104294476"/>
    <n v="0.31342922404074863"/>
    <n v="300598"/>
    <n v="1844.159509202454"/>
    <n v="0.17741826959965531"/>
    <n v="320511"/>
    <n v="0.18917127528345207"/>
    <n v="1"/>
    <n v="1259756"/>
    <n v="-1694290"/>
    <n v="-434534"/>
    <n v="244828"/>
    <n v="333345.03891050583"/>
    <n v="718879.94712990941"/>
    <n v="1297052.9860404152"/>
    <n v="0"/>
    <n v="69746.038910505828"/>
    <n v="47654.947129909415"/>
    <n v="-0.10441480262580879"/>
    <n v="-0.10424173236480645"/>
    <n v="1.7307026100234213E-4"/>
    <n v="3780803"/>
    <n v="0.90849461494857886"/>
    <n v="126885.13058204832"/>
    <n v="0.30270858919366123"/>
    <n v="0.40712339181946999"/>
    <n v="112.28772617880381"/>
    <n v="0.33319800053057508"/>
    <n v="0"/>
    <n v="-720.25144810070697"/>
    <n v="-433813.74855189928"/>
    <n v="1.5771957633398535"/>
    <n v="0.94339977912072059"/>
    <n v="0.90096326845039509"/>
    <n v="90.119316239316234"/>
    <n v="0.25442307875493347"/>
    <n v="1384.0625932554083"/>
    <n v="3257.9141104294476"/>
    <n v="51.656359103295522"/>
    <n v="7.140030305731349"/>
    <e v="#DIV/0!"/>
  </r>
  <r>
    <x v="2"/>
    <s v="SFO"/>
    <s v="California"/>
    <s v="LAX"/>
    <s v="California"/>
    <s v="SFOLAX"/>
    <s v="E175"/>
    <n v="75.728476821192046"/>
    <x v="257"/>
    <n v="337"/>
    <n v="69.11258278145695"/>
    <n v="151"/>
    <n v="10436"/>
    <n v="9.9668874172185422"/>
    <n v="1505"/>
    <n v="2634"/>
    <n v="6297"/>
    <n v="3853595"/>
    <n v="0.91263664188893745"/>
    <n v="11435"/>
    <n v="211.9232570898042"/>
    <n v="1"/>
    <n v="1505"/>
    <n v="0.9723145071982281"/>
    <n v="2709"/>
    <n v="0.87203988367262153"/>
    <n v="7221"/>
    <n v="0"/>
    <e v="#DIV/0!"/>
    <n v="0.19012528976205786"/>
    <n v="229732"/>
    <n v="0.24632237016880476"/>
    <n v="297636"/>
    <n v="0.50622393589772241"/>
    <n v="611680"/>
    <n v="3.6482915521480669E-2"/>
    <n v="44083"/>
    <n v="2.0845488649934331E-2"/>
    <n v="25188"/>
    <n v="0"/>
    <n v="0"/>
    <n v="1"/>
    <n v="529006"/>
    <n v="3503.3509933774835"/>
    <n v="2496.214937730168"/>
    <n v="0.32516396314440438"/>
    <n v="491824"/>
    <n v="3257.1125827814571"/>
    <n v="0.30230931409007372"/>
    <n v="293315"/>
    <n v="1942.4834437086092"/>
    <n v="0.18029184517699415"/>
    <n v="312745"/>
    <n v="0.19223487758852781"/>
    <n v="1"/>
    <n v="1208319"/>
    <n v="-1626890"/>
    <n v="-418571"/>
    <n v="229732"/>
    <n v="306110.82915717544"/>
    <n v="701435.80752739403"/>
    <n v="1237278.6366845695"/>
    <n v="0"/>
    <n v="8474.829157175438"/>
    <n v="89755.807527394034"/>
    <n v="-0.10861831614375668"/>
    <n v="-0.10844950390018189"/>
    <n v="1.6881224357478963E-4"/>
    <n v="3516932"/>
    <n v="0.91263664188893745"/>
    <n v="115667.94566883869"/>
    <n v="0.31355630262131856"/>
    <n v="0.42217461876507523"/>
    <n v="115.78372939823687"/>
    <n v="0.343571897324145"/>
    <n v="0"/>
    <n v="-650.53401777860574"/>
    <n v="-417920.46598222142"/>
    <n v="1.5324246760965929"/>
    <n v="1.1029875170843646"/>
    <n v="0.85039574556059883"/>
    <n v="109.86932447397564"/>
    <n v="0.25882651849387456"/>
    <n v="1384.0623442084291"/>
    <n v="3257.1125827814571"/>
    <n v="49.244241256530238"/>
    <n v="6.6376964354158678"/>
    <e v="#DIV/0!"/>
  </r>
  <r>
    <x v="2"/>
    <s v="HNL"/>
    <s v="Hawaii"/>
    <s v="LAX"/>
    <s v="California"/>
    <s v="HNLLAX"/>
    <s v="A321"/>
    <n v="195.5"/>
    <x v="252"/>
    <n v="2556"/>
    <n v="180.43548387096774"/>
    <n v="62"/>
    <n v="11187"/>
    <n v="23.903225806451612"/>
    <n v="1482"/>
    <n v="2387"/>
    <n v="7319"/>
    <n v="30981276"/>
    <n v="0.92294365151390145"/>
    <n v="12121"/>
    <n v="332.00394563209295"/>
    <n v="0.95612903225806456"/>
    <n v="1550"/>
    <n v="0.81914893617021278"/>
    <n v="2914"/>
    <n v="0.95585738539898135"/>
    <n v="7657"/>
    <n v="23385"/>
    <n v="5.9998717126363053"/>
    <n v="0.19788806103374748"/>
    <n v="816949"/>
    <n v="0.19018423632361586"/>
    <n v="785145"/>
    <n v="0.56021537959939816"/>
    <n v="2312759"/>
    <n v="1.2407653538142096E-2"/>
    <n v="51223"/>
    <n v="5.3183616946185864E-3"/>
    <n v="21956"/>
    <n v="3.3986307810477775E-2"/>
    <n v="140307"/>
    <n v="1"/>
    <n v="1500328"/>
    <n v="24198.83870967742"/>
    <n v="4519.0065351288758"/>
    <n v="0.39278604542546186"/>
    <n v="431121"/>
    <n v="6953.5645161290322"/>
    <n v="0.11286752809377051"/>
    <n v="864221"/>
    <n v="13939.048387096775"/>
    <n v="0.22625315861840747"/>
    <n v="1024038"/>
    <n v="0.26809326786236015"/>
    <n v="1"/>
    <n v="4128339"/>
    <n v="-3819708"/>
    <n v="308631"/>
    <n v="854433.83940620779"/>
    <n v="958488.70129870123"/>
    <n v="2419564.9218472471"/>
    <n v="4232487.4625521563"/>
    <n v="37484.839406207786"/>
    <n v="173343.70129870123"/>
    <n v="106805.92184724705"/>
    <n v="9.9618556705024022E-3"/>
    <n v="1.0127218016868533E-2"/>
    <n v="1.6536234636613072E-4"/>
    <n v="28593972"/>
    <n v="0.92294365151390145"/>
    <n v="332959.85411638487"/>
    <n v="0.13325271044355952"/>
    <n v="0.12329085477305712"/>
    <n v="356.48806650576563"/>
    <n v="0.13947107453277216"/>
    <n v="3.3986307810477775E-2"/>
    <n v="-5123.1364927767108"/>
    <n v="313754.13649277668"/>
    <n v="1.6318725581777911"/>
    <n v="0.83422521758663248"/>
    <n v="0.93517895399986639"/>
    <n v="269.4389155799588"/>
    <n v="0.24805085047521533"/>
    <n v="2603.0443654958199"/>
    <n v="6953.5645161290322"/>
    <n v="33.695382681978032"/>
    <n v="6.5414320193081252"/>
    <n v="5.9998717126363053"/>
  </r>
  <r>
    <x v="3"/>
    <s v="HNL"/>
    <s v="Hawaii"/>
    <s v="LAX"/>
    <s v="California"/>
    <s v="HNLLAX"/>
    <s v="A330-200"/>
    <n v="278"/>
    <x v="247"/>
    <n v="2556"/>
    <n v="257.93333333333334"/>
    <n v="45"/>
    <n v="11607"/>
    <n v="36"/>
    <n v="1620"/>
    <n v="3015"/>
    <n v="6972"/>
    <n v="31975560"/>
    <n v="0.9278177458033573"/>
    <n v="12510"/>
    <n v="240.97060570071261"/>
    <n v="1"/>
    <n v="1620"/>
    <n v="1"/>
    <n v="3015"/>
    <n v="0.88533333333333331"/>
    <n v="7875"/>
    <n v="630223"/>
    <n v="4.9999968265201362"/>
    <n v="0.11316949787193642"/>
    <n v="743796"/>
    <n v="0.12587397585085647"/>
    <n v="827295"/>
    <n v="0.27090227370276976"/>
    <n v="1780480"/>
    <n v="6.3652479221082935E-3"/>
    <n v="41835"/>
    <n v="4.243194312220774E-3"/>
    <n v="27888"/>
    <n v="0.47944581034010825"/>
    <n v="3151113"/>
    <n v="1"/>
    <n v="1000275"/>
    <n v="22228.333333333332"/>
    <n v="4151.0249646064694"/>
    <n v="0.25384475417961022"/>
    <n v="327412"/>
    <n v="7275.8222222222221"/>
    <n v="8.3088969188927594E-2"/>
    <n v="1781496"/>
    <n v="39588.800000000003"/>
    <n v="0.45209908694304962"/>
    <n v="831316"/>
    <n v="0.21096718968841255"/>
    <n v="1"/>
    <n v="6572407"/>
    <n v="6572407"/>
    <n v="2631908"/>
    <n v="743796"/>
    <n v="827295"/>
    <n v="2011084.3373493976"/>
    <n v="3582175.3373493976"/>
    <n v="0"/>
    <n v="0"/>
    <n v="230604.3373493976"/>
    <n v="8.2309989254292962E-2"/>
    <n v="8.2470253557091311E-2"/>
    <n v="1.6026430279834913E-4"/>
    <n v="29667492"/>
    <n v="0.9278177458033573"/>
    <n v="266169.42207288695"/>
    <n v="0.20554470351731136"/>
    <n v="0.12323471426301838"/>
    <n v="294.76126475402776"/>
    <n v="0.11532130858921275"/>
    <n v="0.47944581034010825"/>
    <n v="-5124.5408299866131"/>
    <n v="2637032.5408299868"/>
    <n v="1.7137509544031739"/>
    <n v="1.0241933904045719"/>
    <n v="0.84390861991073951"/>
    <n v="274.39303482587064"/>
    <n v="0.12648577606347264"/>
    <n v="7393.001294990444"/>
    <n v="7275.8222222222221"/>
    <n v="48.167700646509495"/>
    <n v="6.0069785474282762"/>
    <n v="4.9999968265201362"/>
  </r>
  <r>
    <x v="0"/>
    <s v="SFO"/>
    <s v="California"/>
    <s v="LAX"/>
    <s v="California"/>
    <s v="SFOLAX"/>
    <s v="E175"/>
    <n v="75.760736196319016"/>
    <x v="257"/>
    <n v="337"/>
    <n v="68.828220858895705"/>
    <n v="163"/>
    <n v="11219"/>
    <n v="9.9693251533742338"/>
    <n v="1625"/>
    <n v="2767"/>
    <n v="6828"/>
    <n v="4161613"/>
    <n v="0.90849461494857886"/>
    <n v="12349"/>
    <n v="228.82079253882515"/>
    <n v="1"/>
    <n v="1625"/>
    <n v="0.94598290598290602"/>
    <n v="2925"/>
    <n v="0.87549685857161175"/>
    <n v="7799"/>
    <n v="0"/>
    <e v="#DIV/0!"/>
    <n v="0.2153343616310987"/>
    <n v="278653"/>
    <n v="0.21402606394816884"/>
    <n v="276960"/>
    <n v="0.50205015579020251"/>
    <n v="649677"/>
    <n v="3.6932942209253444E-2"/>
    <n v="47793"/>
    <n v="3.1656476421276489E-2"/>
    <n v="40965"/>
    <n v="0"/>
    <n v="0"/>
    <n v="1"/>
    <n v="571185"/>
    <n v="3504.2024539877302"/>
    <n v="2496.2110901835299"/>
    <n v="0.32516342566843276"/>
    <n v="531040"/>
    <n v="3257.9141104294476"/>
    <n v="0.30230973426641899"/>
    <n v="316702"/>
    <n v="1942.9570552147238"/>
    <n v="0.18029168699465845"/>
    <n v="337682"/>
    <n v="0.1922351530704898"/>
    <n v="1"/>
    <n v="1294048"/>
    <n v="-1756609"/>
    <n v="-462561"/>
    <n v="278653"/>
    <n v="292774.84640404768"/>
    <n v="742066.62609841826"/>
    <n v="1313494.4725024658"/>
    <n v="0"/>
    <n v="15814.846404047683"/>
    <n v="92389.626098418259"/>
    <n v="-0.11114945094606346"/>
    <n v="-0.11098993800729501"/>
    <n v="1.5951293876845241E-4"/>
    <n v="3780803"/>
    <n v="0.90849461494857886"/>
    <n v="130339.08904536953"/>
    <n v="0.31094866341488264"/>
    <n v="0.42209811436094613"/>
    <n v="115.34432658882254"/>
    <n v="0.34226803142083839"/>
    <n v="0"/>
    <n v="-663.83111964703028"/>
    <n v="-461897.16888035298"/>
    <n v="1.7569143701771102"/>
    <n v="0.97013331188940377"/>
    <n v="0.8534907310149622"/>
    <n v="94.687179487179492"/>
    <n v="0.26095013477088946"/>
    <n v="1384.061284318223"/>
    <n v="3257.9141104294476"/>
    <n v="49.029635268378932"/>
    <n v="7.9114003030573139"/>
    <e v="#DIV/0!"/>
  </r>
  <r>
    <x v="5"/>
    <s v="LAX"/>
    <s v="California"/>
    <s v="SFO"/>
    <s v="California"/>
    <s v="LAXSFO"/>
    <s v="E175"/>
    <n v="75.77956989247312"/>
    <x v="256"/>
    <n v="337"/>
    <n v="67.575268817204304"/>
    <n v="186"/>
    <n v="12569"/>
    <n v="9.9731182795698921"/>
    <n v="1855"/>
    <n v="3339"/>
    <n v="7375"/>
    <n v="4750015"/>
    <n v="0.89173465768002835"/>
    <n v="14095"/>
    <n v="247.92533237564081"/>
    <n v="1"/>
    <n v="1855"/>
    <n v="1"/>
    <n v="3339"/>
    <n v="0.82855858892259293"/>
    <n v="8901"/>
    <n v="0"/>
    <e v="#DIV/0!"/>
    <n v="0.2122999232374406"/>
    <n v="286800"/>
    <n v="0.26003631601894711"/>
    <n v="351288"/>
    <n v="0.48944903432404163"/>
    <n v="661206"/>
    <n v="3.2755479788203437E-2"/>
    <n v="44250"/>
    <n v="5.4592466313672398E-3"/>
    <n v="7375"/>
    <n v="0"/>
    <n v="0"/>
    <n v="1"/>
    <n v="398070"/>
    <n v="2140.1612903225805"/>
    <n v="1605.6043817130776"/>
    <n v="0.25180008564757855"/>
    <n v="503082"/>
    <n v="2704.7419354838707"/>
    <n v="0.31822566555569404"/>
    <n v="454533"/>
    <n v="2443.7258064516127"/>
    <n v="0.28751588496910296"/>
    <n v="225212"/>
    <n v="0.14245836382762445"/>
    <n v="1"/>
    <n v="1350919"/>
    <n v="1350919"/>
    <n v="-229978"/>
    <n v="286800"/>
    <n v="351288"/>
    <n v="798019.60759322043"/>
    <n v="1436107.6075932204"/>
    <n v="0"/>
    <n v="0"/>
    <n v="136813.60759322043"/>
    <n v="-4.8416268159153182E-2"/>
    <n v="-4.8261414536570714E-2"/>
    <n v="1.5485362258246815E-4"/>
    <n v="4235753"/>
    <n v="0.89173465768002835"/>
    <n v="164014.82966027525"/>
    <n v="0.28440310188494139"/>
    <n v="0.33281937004409462"/>
    <n v="107.48022913517384"/>
    <n v="0.31893243066817162"/>
    <n v="0"/>
    <n v="-735.55703007107752"/>
    <n v="-229242.44296992893"/>
    <n v="1.6772309981472544"/>
    <n v="1.1413124184045262"/>
    <n v="0.8058526382860498"/>
    <n v="105.20754716981132"/>
    <n v="0.16671021726691237"/>
    <n v="1833.3463371597716"/>
    <n v="2704.7419354838707"/>
    <n v="50.696715335874778"/>
    <n v="4.1073275519134382"/>
    <e v="#DIV/0!"/>
  </r>
  <r>
    <x v="4"/>
    <s v="SEA"/>
    <s v="Washington"/>
    <s v="OGG"/>
    <s v="Hawaii"/>
    <s v="SEAOGG"/>
    <s v="737-800"/>
    <n v="157.20454545454547"/>
    <x v="251"/>
    <n v="2640"/>
    <n v="146.18181818181819"/>
    <n v="44"/>
    <n v="6432"/>
    <n v="20.772727272727273"/>
    <n v="914"/>
    <n v="1518"/>
    <n v="4001"/>
    <n v="18260880"/>
    <n v="0.92988289720977302"/>
    <n v="6917"/>
    <n v="267.04407730673319"/>
    <n v="1"/>
    <n v="914"/>
    <n v="0.87241379310344824"/>
    <n v="1740"/>
    <n v="0.93854093361482527"/>
    <n v="4263"/>
    <n v="6284"/>
    <n v="4.999681731381286"/>
    <n v="0.22372237604771125"/>
    <n v="411027"/>
    <n v="0.22827871908574862"/>
    <n v="419398"/>
    <n v="0.51565708824043299"/>
    <n v="947375"/>
    <n v="1.3063222185270238E-2"/>
    <n v="24000"/>
    <n v="2.1777479984694259E-3"/>
    <n v="4001"/>
    <n v="1.7100846442367514E-2"/>
    <n v="31418"/>
    <n v="1"/>
    <n v="983400"/>
    <n v="22350"/>
    <n v="3682.5381409618135"/>
    <n v="0.36059318569082344"/>
    <n v="227920"/>
    <n v="5180"/>
    <n v="8.3573722679125967E-2"/>
    <n v="874436"/>
    <n v="19873.545454545456"/>
    <n v="0.32063825800563439"/>
    <n v="641417"/>
    <n v="0.23519483362441621"/>
    <n v="1"/>
    <n v="1837219"/>
    <n v="1837219"/>
    <n v="-889954"/>
    <n v="411027"/>
    <n v="480732.88537549408"/>
    <n v="1009412.553111722"/>
    <n v="1901172.4384872161"/>
    <n v="0"/>
    <n v="61334.885375494079"/>
    <n v="62037.553111721994"/>
    <n v="-4.8735548341591425E-2"/>
    <n v="-4.85820004809994E-2"/>
    <n v="1.5354786059202513E-4"/>
    <n v="16980480"/>
    <n v="0.92988289720977302"/>
    <n v="136165.03187189065"/>
    <n v="0.10060955441358796"/>
    <n v="0.14934510275517937"/>
    <n v="280.75264303482589"/>
    <n v="0.10634569811925224"/>
    <n v="1.7100846442367514E-2"/>
    <n v="-2803.9190565276381"/>
    <n v="-887150.08094347233"/>
    <n v="1.7496816185175148"/>
    <n v="0.93780378370270379"/>
    <n v="0.86465222074414438"/>
    <n v="241.03333333333333"/>
    <n v="0.34912386601706163"/>
    <n v="3274.5006323267075"/>
    <n v="5180"/>
    <n v="24.085911452782575"/>
    <n v="4.3533893034825875"/>
    <n v="4.999681731381286"/>
  </r>
  <r>
    <x v="2"/>
    <s v="LAX"/>
    <s v="California"/>
    <s v="HNL"/>
    <s v="Hawaii"/>
    <s v="LAXHNL"/>
    <s v="A321"/>
    <n v="195.5"/>
    <x v="249"/>
    <n v="2556"/>
    <n v="180.43548387096774"/>
    <n v="62"/>
    <n v="11187"/>
    <n v="25"/>
    <n v="1550"/>
    <n v="2842"/>
    <n v="6795"/>
    <n v="30981276"/>
    <n v="0.92294365151390145"/>
    <n v="12121"/>
    <n v="355.3634547591069"/>
    <n v="1"/>
    <n v="1550"/>
    <n v="0.97529169526424164"/>
    <n v="2914"/>
    <n v="0.88742327282225419"/>
    <n v="7657"/>
    <n v="23385"/>
    <n v="5.9998717126363053"/>
    <n v="0.18761666149206893"/>
    <n v="754755"/>
    <n v="0.24148633670050912"/>
    <n v="971465"/>
    <n v="0.51743947149998126"/>
    <n v="2081585"/>
    <n v="1.1823686499420685E-2"/>
    <n v="47565"/>
    <n v="6.7563922853832491E-3"/>
    <n v="27180"/>
    <n v="3.4877451522636771E-2"/>
    <n v="140307"/>
    <n v="1"/>
    <n v="1605890"/>
    <n v="25901.451612903227"/>
    <n v="4519.0071699651771"/>
    <n v="0.39572186978823731"/>
    <n v="431121"/>
    <n v="6953.5645161290322"/>
    <n v="0.10623642231097688"/>
    <n v="925027"/>
    <n v="14919.790322580646"/>
    <n v="0.22794426395618866"/>
    <n v="1096090"/>
    <n v="0.27009744394459712"/>
    <n v="1"/>
    <n v="4022857"/>
    <n v="-4058128"/>
    <n v="-35271"/>
    <n v="754755"/>
    <n v="996076.35819845169"/>
    <n v="2345650.6762325238"/>
    <n v="4096482.0344309756"/>
    <n v="0"/>
    <n v="24611.358198451693"/>
    <n v="264065.67623252375"/>
    <n v="-1.1384618244903793E-3"/>
    <n v="-9.8817488341992107E-4"/>
    <n v="1.5028694107045823E-4"/>
    <n v="28593972"/>
    <n v="0.92294365151390145"/>
    <n v="324153.18673460279"/>
    <n v="0.12984800884250217"/>
    <n v="0.13098647066699254"/>
    <n v="347.05908643961743"/>
    <n v="0.13578211519546848"/>
    <n v="3.4877451522636771E-2"/>
    <n v="-4656.0812004996042"/>
    <n v="-30614.918799500396"/>
    <n v="1.550022677106627"/>
    <n v="1.0612100700110163"/>
    <n v="0.86536485653292761"/>
    <n v="333.37851750171586"/>
    <n v="0.27246556365289643"/>
    <n v="2603.0448196398124"/>
    <n v="6953.5645161290322"/>
    <n v="31.480445865159158"/>
    <n v="6.6814159292035402"/>
    <n v="5.9998717126363053"/>
  </r>
  <r>
    <x v="4"/>
    <s v="OGG"/>
    <s v="Hawaii"/>
    <s v="LAX"/>
    <s v="California"/>
    <s v="OGGLAX"/>
    <s v="A321"/>
    <n v="195.22448979591837"/>
    <x v="193"/>
    <n v="2486"/>
    <n v="183.0204081632653"/>
    <n v="49"/>
    <n v="8968"/>
    <n v="22.653061224489797"/>
    <n v="1110"/>
    <n v="2303"/>
    <n v="5555"/>
    <n v="23781076"/>
    <n v="0.93748693288730922"/>
    <n v="9566"/>
    <n v="253.05443276744813"/>
    <n v="0.90612244897959182"/>
    <n v="1225"/>
    <n v="1"/>
    <n v="2303"/>
    <n v="0.92000662471016892"/>
    <n v="6038"/>
    <n v="420"/>
    <n v="5"/>
    <n v="0.21286490124223525"/>
    <n v="520632"/>
    <n v="0.23601243420953108"/>
    <n v="577247"/>
    <n v="0.52982317271866064"/>
    <n v="1295859"/>
    <n v="1.3627259097411802E-2"/>
    <n v="33330"/>
    <n v="6.8136295487059009E-3"/>
    <n v="16665"/>
    <n v="8.5860318345528904E-4"/>
    <n v="2100"/>
    <n v="1"/>
    <n v="974453"/>
    <n v="19886.795918367348"/>
    <n v="3850.7643961941676"/>
    <n v="0.34395728441009449"/>
    <n v="304305"/>
    <n v="6210.3061224489793"/>
    <n v="0.10741197516187422"/>
    <n v="943697"/>
    <n v="19259.122448979593"/>
    <n v="0.33310119361934643"/>
    <n v="610609"/>
    <n v="0.21552954680868489"/>
    <n v="1"/>
    <n v="2445833"/>
    <n v="2445833"/>
    <n v="-387231"/>
    <n v="574571.35135135136"/>
    <n v="577247"/>
    <n v="1408532.2487848785"/>
    <n v="2560350.6001362298"/>
    <n v="53939.351351351361"/>
    <n v="0"/>
    <n v="112673.24878487852"/>
    <n v="-1.6283157246543428E-2"/>
    <n v="-1.614017561082445E-2"/>
    <n v="1.4298163571897782E-4"/>
    <n v="22294448"/>
    <n v="0.93748693288730922"/>
    <n v="162951.86596788559"/>
    <n v="0.10284786945721043"/>
    <n v="0.11913102670375386"/>
    <n v="272.49475914362176"/>
    <n v="0.10961172934176258"/>
    <n v="8.5860318345528904E-4"/>
    <n v="-3400.2571456373444"/>
    <n v="-383830.74285436264"/>
    <n v="1.6984334387711366"/>
    <n v="1.0016627165068304"/>
    <n v="0.85766641294967338"/>
    <n v="250.65002171081198"/>
    <n v="0.24965277678402409"/>
    <n v="3729.2253278457219"/>
    <n v="6210.3061224489793"/>
    <n v="35.439015637562093"/>
    <n v="5.5748215878679748"/>
    <n v="5"/>
  </r>
  <r>
    <x v="4"/>
    <s v="LAX"/>
    <s v="California"/>
    <s v="SFO"/>
    <s v="California"/>
    <s v="LAXSFO"/>
    <s v="E175"/>
    <n v="76"/>
    <x v="256"/>
    <n v="337"/>
    <n v="69.066666666666663"/>
    <n v="180"/>
    <n v="12432"/>
    <n v="10"/>
    <n v="1800"/>
    <n v="3240"/>
    <n v="7392"/>
    <n v="4610160"/>
    <n v="0.90877192982456145"/>
    <n v="13680"/>
    <n v="240.57444651005576"/>
    <n v="1"/>
    <n v="1800"/>
    <n v="1"/>
    <n v="3240"/>
    <n v="0.85555555555555551"/>
    <n v="8640"/>
    <n v="0"/>
    <e v="#DIV/0!"/>
    <n v="0.20489950347803798"/>
    <n v="275003"/>
    <n v="0.24072672218016655"/>
    <n v="323088"/>
    <n v="0.49378751482711142"/>
    <n v="662730"/>
    <n v="3.3048066663885031E-2"/>
    <n v="44355"/>
    <n v="2.7538192850799025E-2"/>
    <n v="36960"/>
    <n v="0"/>
    <n v="0"/>
    <n v="1"/>
    <n v="386267"/>
    <n v="2145.9277777777779"/>
    <n v="1605.6027795281841"/>
    <n v="0.25180016974984715"/>
    <n v="488165"/>
    <n v="2712.0277777777778"/>
    <n v="0.31822555347967629"/>
    <n v="441056"/>
    <n v="2450.3111111111111"/>
    <n v="0.28751608516696631"/>
    <n v="218534"/>
    <n v="0.14245819160351025"/>
    <n v="1"/>
    <n v="1342136"/>
    <n v="1342136"/>
    <n v="-191886"/>
    <n v="275003"/>
    <n v="323088"/>
    <n v="774619.48051948054"/>
    <n v="1372710.4805194805"/>
    <n v="0"/>
    <n v="0"/>
    <n v="111889.48051948054"/>
    <n v="-4.1622416575563537E-2"/>
    <n v="-4.1487582160899358E-2"/>
    <n v="1.3483441466417834E-4"/>
    <n v="4189584"/>
    <n v="0.90877192982456145"/>
    <n v="134731.79922779906"/>
    <n v="0.29112568761170982"/>
    <n v="0.33274810418727335"/>
    <n v="107.95817245817246"/>
    <n v="0.3203506601132714"/>
    <n v="0"/>
    <n v="-621.60822510822516"/>
    <n v="-191264.39177489179"/>
    <n v="1.6576681384589882"/>
    <n v="1.0819532140829931"/>
    <n v="0.83225334920658844"/>
    <n v="99.718518518518522"/>
    <n v="0.16282552587815244"/>
    <n v="1833.3451719343946"/>
    <n v="2712.0277777777778"/>
    <n v="51.676311347058864"/>
    <n v="6.5407818532818531"/>
    <e v="#DIV/0!"/>
  </r>
  <r>
    <x v="5"/>
    <s v="HNL"/>
    <s v="Hawaii"/>
    <s v="LAX"/>
    <s v="California"/>
    <s v="HNLLAX"/>
    <s v="A330-200"/>
    <n v="278"/>
    <x v="247"/>
    <n v="2556"/>
    <n v="263.11111111111109"/>
    <n v="45"/>
    <n v="11840"/>
    <n v="36"/>
    <n v="1620"/>
    <n v="2680"/>
    <n v="7540"/>
    <n v="31975560"/>
    <n v="0.9464428457234213"/>
    <n v="12510"/>
    <n v="240.97060570071261"/>
    <n v="1"/>
    <n v="1620"/>
    <n v="0.88888888888888884"/>
    <n v="3015"/>
    <n v="0.95746031746031746"/>
    <n v="7875"/>
    <n v="587278"/>
    <n v="4.9999965944578211"/>
    <n v="0.10162376605848046"/>
    <n v="660174"/>
    <n v="0.12889070258314944"/>
    <n v="837307"/>
    <n v="0.30586648678869799"/>
    <n v="1986987"/>
    <n v="6.9640112704918034E-3"/>
    <n v="45240"/>
    <n v="4.6426741803278692E-3"/>
    <n v="30160"/>
    <n v="0.45201235911885246"/>
    <n v="2936388"/>
    <n v="1"/>
    <n v="1000275"/>
    <n v="22228.333333333332"/>
    <n v="4151.0249646064694"/>
    <n v="0.25384475417961022"/>
    <n v="327412"/>
    <n v="7275.8222222222221"/>
    <n v="8.3088969188927594E-2"/>
    <n v="1781496"/>
    <n v="39588.800000000003"/>
    <n v="0.45209908694304962"/>
    <n v="831316"/>
    <n v="0.21096718968841255"/>
    <n v="1"/>
    <n v="6496256"/>
    <n v="6496256"/>
    <n v="2555757"/>
    <n v="660174"/>
    <n v="941970.375"/>
    <n v="2075268.2526525198"/>
    <n v="3677412.6276525198"/>
    <n v="0"/>
    <n v="104663.375"/>
    <n v="88281.252652519848"/>
    <n v="7.9928451604913256E-2"/>
    <n v="8.0062543342236323E-2"/>
    <n v="1.3409173732306656E-4"/>
    <n v="30263040"/>
    <n v="0.9464428457234213"/>
    <n v="201445.23310810793"/>
    <n v="0.20316316586793162"/>
    <n v="0.12323471426301838"/>
    <n v="300.66452702702702"/>
    <n v="0.11763087911855517"/>
    <n v="0.45201235911885246"/>
    <n v="-4287.6583922782193"/>
    <n v="2560044.658392278"/>
    <n v="1.4630670545211875"/>
    <n v="0.99705297739277587"/>
    <n v="0.90586878029669304"/>
    <n v="277.71376451077941"/>
    <n v="0.12796847907471626"/>
    <n v="7393.001294990444"/>
    <n v="7275.8222222222221"/>
    <n v="49.134623559461744"/>
    <n v="6.368243243243243"/>
    <n v="4.9999965944578211"/>
  </r>
  <r>
    <x v="5"/>
    <s v="LAX"/>
    <s v="California"/>
    <s v="HNL"/>
    <s v="Hawaii"/>
    <s v="LAXHNL"/>
    <s v="A321"/>
    <n v="196"/>
    <x v="249"/>
    <n v="2556"/>
    <n v="186.55555555555554"/>
    <n v="45"/>
    <n v="8395"/>
    <n v="25"/>
    <n v="1125"/>
    <n v="1754"/>
    <n v="5516"/>
    <n v="22543920"/>
    <n v="0.95181405895691606"/>
    <n v="8820"/>
    <n v="257.92508813160987"/>
    <n v="1"/>
    <n v="1125"/>
    <n v="0.82931442080378248"/>
    <n v="2115"/>
    <n v="0.98853046594982075"/>
    <n v="5580"/>
    <n v="32392"/>
    <n v="5"/>
    <n v="0.21524926223536853"/>
    <n v="627573"/>
    <n v="0.19685042070762296"/>
    <n v="573930"/>
    <n v="0.51154116321919185"/>
    <n v="1491431"/>
    <n v="1.1349433591579536E-2"/>
    <n v="33090"/>
    <n v="9.4595762603736366E-3"/>
    <n v="27580"/>
    <n v="5.5550143985863457E-2"/>
    <n v="161960"/>
    <n v="1"/>
    <n v="993208"/>
    <n v="22071.288888888888"/>
    <n v="3850.7615028639702"/>
    <n v="0.34765320227253871"/>
    <n v="279464"/>
    <n v="6210.3111111111111"/>
    <n v="9.7820954442465996E-2"/>
    <n v="961860"/>
    <n v="21374.666666666668"/>
    <n v="0.33668044270471453"/>
    <n v="622361"/>
    <n v="0.21784540058028073"/>
    <n v="1"/>
    <n v="2915564"/>
    <n v="2915564"/>
    <n v="58671"/>
    <n v="627573"/>
    <n v="692053.5632839225"/>
    <n v="1508735.4931109501"/>
    <n v="2828362.0563948727"/>
    <n v="0"/>
    <n v="118123.5632839225"/>
    <n v="17304.493110950105"/>
    <n v="2.6025198811919135E-3"/>
    <n v="2.7360154030146712E-3"/>
    <n v="1.3349552182275772E-4"/>
    <n v="21457620"/>
    <n v="0.95181405895691606"/>
    <n v="139402.22751637874"/>
    <n v="0.12932817362730173"/>
    <n v="0.12672565374610981"/>
    <n v="328.00524121500894"/>
    <n v="0.12832755916080163"/>
    <n v="5.5550143985863457E-2"/>
    <n v="-3009.5123643305024"/>
    <n v="61680.512364330505"/>
    <n v="1.8270675478864318"/>
    <n v="0.88877418190195434"/>
    <n v="0.87541068349554318"/>
    <n v="271.36170212765956"/>
    <n v="0.21346161497398103"/>
    <n v="3729.2223372594044"/>
    <n v="6210.3111111111111"/>
    <n v="32.548210260633255"/>
    <n v="7.2269207861822515"/>
    <n v="5"/>
  </r>
  <r>
    <x v="1"/>
    <s v="LAX"/>
    <s v="California"/>
    <s v="HNL"/>
    <s v="Hawaii"/>
    <s v="LAXHNL"/>
    <s v="A321"/>
    <n v="195.5"/>
    <x v="249"/>
    <n v="2556"/>
    <n v="183.6"/>
    <n v="60"/>
    <n v="11016"/>
    <n v="25"/>
    <n v="1500"/>
    <n v="2489"/>
    <n v="7027"/>
    <n v="29981880"/>
    <n v="0.93913043478260871"/>
    <n v="11730"/>
    <n v="343.90011750881314"/>
    <n v="1"/>
    <n v="1500"/>
    <n v="0.88262411347517733"/>
    <n v="2820"/>
    <n v="0.94831309041835354"/>
    <n v="7410"/>
    <n v="21596"/>
    <n v="5.9998610853861827"/>
    <n v="0.20365709554640499"/>
    <n v="807802"/>
    <n v="0.22259176332875413"/>
    <n v="882906"/>
    <n v="0.5198244993484149"/>
    <n v="2061874"/>
    <n v="1.2402177143921779E-2"/>
    <n v="49193"/>
    <n v="8.8574734128311714E-3"/>
    <n v="35133"/>
    <n v="3.2666991219673057E-2"/>
    <n v="129573"/>
    <n v="1"/>
    <n v="1554087"/>
    <n v="25901.45"/>
    <n v="4519.0068885631399"/>
    <n v="0.39572191015527525"/>
    <n v="417214"/>
    <n v="6953.5666666666666"/>
    <n v="0.10623647261930831"/>
    <n v="895187"/>
    <n v="14919.783333333333"/>
    <n v="0.2279441946211315"/>
    <n v="1060732"/>
    <n v="0.27009742260428499"/>
    <n v="1"/>
    <n v="3966481"/>
    <n v="-3927220"/>
    <n v="39261"/>
    <n v="807802"/>
    <n v="1000319.3732422659"/>
    <n v="2174254.4955172907"/>
    <n v="3982375.8687595567"/>
    <n v="0"/>
    <n v="117413.37324226589"/>
    <n v="112380.49551729066"/>
    <n v="1.3094909325232441E-3"/>
    <n v="1.4372313481562623E-3"/>
    <n v="1.2774041563301812E-4"/>
    <n v="28156896"/>
    <n v="0.93913043478260871"/>
    <n v="248688.48148148134"/>
    <n v="0.13229594008114234"/>
    <n v="0.13098644914861909"/>
    <n v="348.30319535221497"/>
    <n v="0.13626885577160211"/>
    <n v="3.2666991219673057E-2"/>
    <n v="-3829.897812659276"/>
    <n v="43090.897812659277"/>
    <n v="1.6833773758974486"/>
    <n v="0.9786630259696254"/>
    <n v="0.86978464276916101"/>
    <n v="313.08723404255318"/>
    <n v="0.26742394580990053"/>
    <n v="2603.0436002309857"/>
    <n v="6953.5666666666666"/>
    <n v="32.03255666150708"/>
    <n v="7.6548656499636891"/>
    <n v="5.9998610853861827"/>
  </r>
  <r>
    <x v="4"/>
    <s v="HNL"/>
    <s v="Hawaii"/>
    <s v="LAX"/>
    <s v="California"/>
    <s v="HNLLAX"/>
    <s v="A330-200"/>
    <n v="278"/>
    <x v="247"/>
    <n v="2556"/>
    <n v="261.97777777777776"/>
    <n v="45"/>
    <n v="11789"/>
    <n v="36"/>
    <n v="1620"/>
    <n v="3015"/>
    <n v="7154"/>
    <n v="31975560"/>
    <n v="0.94236610711430857"/>
    <n v="12510"/>
    <n v="240.97060570071261"/>
    <n v="1"/>
    <n v="1620"/>
    <n v="1"/>
    <n v="3015"/>
    <n v="0.9084444444444445"/>
    <n v="7875"/>
    <n v="728467"/>
    <n v="4.9999972545084406"/>
    <n v="0.11202061794013926"/>
    <n v="805412"/>
    <n v="0.12645679224407169"/>
    <n v="909206"/>
    <n v="0.24597547516604995"/>
    <n v="1768528"/>
    <n v="5.9688269095830165E-3"/>
    <n v="42915"/>
    <n v="2.984900251813145E-3"/>
    <n v="21461"/>
    <n v="0.50659338748834293"/>
    <n v="3642333"/>
    <n v="1"/>
    <n v="1000275"/>
    <n v="22228.333333333332"/>
    <n v="4151.0249646064694"/>
    <n v="0.25384475417961022"/>
    <n v="327412"/>
    <n v="7275.8222222222221"/>
    <n v="8.3088969188927594E-2"/>
    <n v="1781496"/>
    <n v="39588.800000000003"/>
    <n v="0.45209908694304962"/>
    <n v="831316"/>
    <n v="0.21096718968841255"/>
    <n v="1"/>
    <n v="7189855"/>
    <n v="7189855"/>
    <n v="3249356"/>
    <n v="805412"/>
    <n v="909206"/>
    <n v="1946765.1663405087"/>
    <n v="3661383.1663405085"/>
    <n v="0"/>
    <n v="0"/>
    <n v="178237.16634050873"/>
    <n v="0.10161998726527385"/>
    <n v="0.10174385768126276"/>
    <n v="1.2387041598890813E-4"/>
    <n v="30132684"/>
    <n v="0.94236610711430857"/>
    <n v="216961.85953007033"/>
    <n v="0.22485470152829223"/>
    <n v="0.12323471426301838"/>
    <n v="300.91797438289933"/>
    <n v="0.11773003692601695"/>
    <n v="0.50659338748834293"/>
    <n v="-3960.8259186779719"/>
    <n v="3253316.8259186782"/>
    <n v="1.7856186460298948"/>
    <n v="1.0830801775348209"/>
    <n v="0.80657918198909018"/>
    <n v="301.56086235489221"/>
    <n v="0.11562347223970441"/>
    <n v="7393.001294990444"/>
    <n v="7275.8222222222221"/>
    <n v="48.92297948838636"/>
    <n v="5.4606836881839005"/>
    <n v="4.9999972545084406"/>
  </r>
  <r>
    <x v="4"/>
    <s v="SFO"/>
    <s v="California"/>
    <s v="LAX"/>
    <s v="California"/>
    <s v="SFOLAX"/>
    <s v="E175"/>
    <n v="76"/>
    <x v="257"/>
    <n v="337"/>
    <n v="69.966666666666669"/>
    <n v="180"/>
    <n v="12594"/>
    <n v="10"/>
    <n v="1800"/>
    <n v="2919"/>
    <n v="7875"/>
    <n v="4610160"/>
    <n v="0.92061403508771933"/>
    <n v="13680"/>
    <n v="253.46303173531399"/>
    <n v="1"/>
    <n v="1800"/>
    <n v="0.90092592592592591"/>
    <n v="3240"/>
    <n v="0.91145833333333337"/>
    <n v="8640"/>
    <n v="0"/>
    <e v="#DIV/0!"/>
    <n v="0.18973458097838025"/>
    <n v="247009"/>
    <n v="0.22559771896646813"/>
    <n v="293698"/>
    <n v="0.54232463248905804"/>
    <n v="706034"/>
    <n v="3.629405791379451E-2"/>
    <n v="47250"/>
    <n v="6.0490096522990847E-3"/>
    <n v="7875"/>
    <n v="0"/>
    <n v="0"/>
    <n v="1"/>
    <n v="406961"/>
    <n v="2260.8944444444446"/>
    <n v="1605.6029836531768"/>
    <n v="0.25594178307263971"/>
    <n v="488165"/>
    <n v="2712.0277777777778"/>
    <n v="0.30701177885265457"/>
    <n v="464686"/>
    <n v="2581.588888888889"/>
    <n v="0.2922456043918033"/>
    <n v="230241"/>
    <n v="0.14480083368290239"/>
    <n v="0.99999999999999989"/>
    <n v="1301866"/>
    <n v="1301866"/>
    <n v="-288187"/>
    <n v="247009"/>
    <n v="325995.7245632066"/>
    <n v="774620.15999999992"/>
    <n v="1347624.8845632065"/>
    <n v="0"/>
    <n v="32297.724563206604"/>
    <n v="68586.159999999916"/>
    <n v="-6.2511279434987077E-2"/>
    <n v="-6.2389707510075325E-2"/>
    <n v="1.2157192491175223E-4"/>
    <n v="4244178"/>
    <n v="0.92061403508771933"/>
    <n v="112261.90852787043"/>
    <n v="0.28239063286306765"/>
    <n v="0.34490191229805472"/>
    <n v="103.37192313800222"/>
    <n v="0.30674161168546654"/>
    <n v="0"/>
    <n v="-560.46602535114732"/>
    <n v="-287626.53397464886"/>
    <n v="1.5057404865966548"/>
    <n v="0.99463980267130248"/>
    <n v="0.8966474726239585"/>
    <n v="90.647530864197535"/>
    <n v="0.17685460715618964"/>
    <n v="1833.3482276234336"/>
    <n v="2712.0277777777778"/>
    <n v="49.687719403402561"/>
    <n v="4.3770843258694621"/>
    <e v="#DIV/0!"/>
  </r>
  <r>
    <x v="4"/>
    <s v="LAX"/>
    <s v="California"/>
    <s v="HNL"/>
    <s v="Hawaii"/>
    <s v="LAXHNL"/>
    <s v="A321"/>
    <n v="193.75"/>
    <x v="249"/>
    <n v="2556"/>
    <n v="184.4375"/>
    <n v="48"/>
    <n v="8853"/>
    <n v="24.75"/>
    <n v="1188"/>
    <n v="1998"/>
    <n v="5668"/>
    <n v="23770800"/>
    <n v="0.95193548387096771"/>
    <n v="9300"/>
    <n v="272.25425969447707"/>
    <n v="1"/>
    <n v="1188"/>
    <n v="0.89476041200179135"/>
    <n v="2233"/>
    <n v="0.96394557823129257"/>
    <n v="5880"/>
    <n v="23218"/>
    <n v="5"/>
    <n v="0.23014007339002515"/>
    <n v="672577"/>
    <n v="0.21593119240313324"/>
    <n v="631052"/>
    <n v="0.49675171806842711"/>
    <n v="1451741"/>
    <n v="1.1635713376502326E-2"/>
    <n v="34005"/>
    <n v="5.8180277765231304E-3"/>
    <n v="17003"/>
    <n v="3.9723274985389065E-2"/>
    <n v="116090"/>
    <n v="1"/>
    <n v="1048387"/>
    <n v="21841.395833333332"/>
    <n v="3850.7643596706139"/>
    <n v="0.34765349221334729"/>
    <n v="294990"/>
    <n v="6145.625"/>
    <n v="9.7821037143741116E-2"/>
    <n v="1015297"/>
    <n v="21152.020833333332"/>
    <n v="0.33668058425346259"/>
    <n v="656935"/>
    <n v="0.21784488638944902"/>
    <n v="1"/>
    <n v="2922468"/>
    <n v="2922468"/>
    <n v="-93141"/>
    <n v="672577"/>
    <n v="705274.83283283282"/>
    <n v="1506040.4163726182"/>
    <n v="2883892.249205451"/>
    <n v="0"/>
    <n v="74222.832832832821"/>
    <n v="54299.416372618172"/>
    <n v="-3.9182947145237016E-3"/>
    <n v="-3.8056545485029157E-3"/>
    <n v="1.1264016602078588E-4"/>
    <n v="22628268"/>
    <n v="0.95193548387096771"/>
    <n v="141697.83869874617"/>
    <n v="0.12294361148972689"/>
    <n v="0.12686190620425059"/>
    <n v="316.99740201061786"/>
    <n v="0.12402089280540605"/>
    <n v="3.9723274985389065E-2"/>
    <n v="-2677.5468584468958"/>
    <n v="-90463.453141553109"/>
    <n v="1.9110642570884753"/>
    <n v="0.95395116610145869"/>
    <n v="0.83341542664529489"/>
    <n v="282.60277653381104"/>
    <n v="0.22478774788979725"/>
    <n v="3729.2235616051089"/>
    <n v="6145.625"/>
    <n v="32.517397560408462"/>
    <n v="5.7616627132045632"/>
    <n v="5"/>
  </r>
  <r>
    <x v="1"/>
    <s v="HNL"/>
    <s v="Hawaii"/>
    <s v="LAX"/>
    <s v="California"/>
    <s v="HNLLAX"/>
    <s v="A321"/>
    <n v="195.5"/>
    <x v="252"/>
    <n v="2556"/>
    <n v="183.6"/>
    <n v="60"/>
    <n v="11016"/>
    <n v="25"/>
    <n v="1500"/>
    <n v="2820"/>
    <n v="6696"/>
    <n v="29981880"/>
    <n v="0.93913043478260871"/>
    <n v="11730"/>
    <n v="321.29414093428346"/>
    <n v="1"/>
    <n v="1500"/>
    <n v="1"/>
    <n v="2820"/>
    <n v="0.90364372469635623"/>
    <n v="7410"/>
    <n v="21596"/>
    <n v="5.9998610853861827"/>
    <n v="0.19919817248397459"/>
    <n v="778779"/>
    <n v="0.26284252816614823"/>
    <n v="1027601"/>
    <n v="0.48597914501572936"/>
    <n v="1899969"/>
    <n v="1.1987254861085711E-2"/>
    <n v="46865"/>
    <n v="6.8503714859617518E-3"/>
    <n v="26782"/>
    <n v="3.3142527987100372E-2"/>
    <n v="129573"/>
    <n v="1"/>
    <n v="1451931"/>
    <n v="24198.85"/>
    <n v="4519.0086435375542"/>
    <n v="0.3927860812938101"/>
    <n v="417214"/>
    <n v="6953.5666666666666"/>
    <n v="0.11286752064727297"/>
    <n v="836343"/>
    <n v="13939.05"/>
    <n v="0.22625309989765977"/>
    <n v="991005"/>
    <n v="0.26809329816125715"/>
    <n v="1"/>
    <n v="3909569"/>
    <n v="-3696493"/>
    <n v="213076"/>
    <n v="778779"/>
    <n v="1027601"/>
    <n v="2102564.2607526882"/>
    <n v="3908944.2607526882"/>
    <n v="0"/>
    <n v="0"/>
    <n v="202595.26075268816"/>
    <n v="7.1068258561504481E-3"/>
    <n v="7.2194468018420277E-3"/>
    <n v="1.1262094569157964E-4"/>
    <n v="28156896"/>
    <n v="0.93913043478260871"/>
    <n v="244999.74074074067"/>
    <n v="0.13039772689371046"/>
    <n v="0.12329090103756002"/>
    <n v="343.13689179375456"/>
    <n v="0.13424761024794779"/>
    <n v="3.3142527987100372E-2"/>
    <n v="-3376.5876792114695"/>
    <n v="216452.58767921146"/>
    <n v="1.6431404004317995"/>
    <n v="1.1532596857389101"/>
    <n v="0.81148408712126507"/>
    <n v="364.39751773049647"/>
    <n v="0.25348190555020261"/>
    <n v="2603.0446666970597"/>
    <n v="6953.5666666666666"/>
    <n v="34.286339514212244"/>
    <n v="6.6854575163398691"/>
    <n v="5.9998610853861827"/>
  </r>
  <r>
    <x v="4"/>
    <s v="ANC"/>
    <s v="Alaska"/>
    <s v="SEA"/>
    <s v="Washington"/>
    <s v="ANCSEA"/>
    <s v="737-900"/>
    <n v="178.04545454545453"/>
    <x v="243"/>
    <n v="1448"/>
    <n v="162.96363636363637"/>
    <n v="110"/>
    <n v="17926"/>
    <n v="23"/>
    <n v="2530"/>
    <n v="4691"/>
    <n v="10705"/>
    <n v="28359080"/>
    <n v="0.91529231554761292"/>
    <n v="19585"/>
    <n v="377.3969839948191"/>
    <n v="1"/>
    <n v="2530"/>
    <n v="0.99175475687103598"/>
    <n v="4730"/>
    <n v="0.86855983772819467"/>
    <n v="12325"/>
    <n v="74740"/>
    <n v="4.9999732405673001"/>
    <n v="0.22079513166744377"/>
    <n v="1074475"/>
    <n v="0.23408958881010128"/>
    <n v="1139171"/>
    <n v="0.44617600442545796"/>
    <n v="2171266"/>
    <n v="1.3198698254496301E-2"/>
    <n v="64230"/>
    <n v="8.948935237195383E-3"/>
    <n v="43549"/>
    <n v="7.6791641605305286E-2"/>
    <n v="373698"/>
    <n v="1"/>
    <n v="1389779"/>
    <n v="12634.354545454546"/>
    <n v="3682.5387031155469"/>
    <n v="0.33827850200090692"/>
    <n v="576348"/>
    <n v="5239.5272727272732"/>
    <n v="0.14028571310346372"/>
    <n v="1235786"/>
    <n v="11234.418181818182"/>
    <n v="0.3007959084672403"/>
    <n v="906474"/>
    <n v="0.22063987642838906"/>
    <n v="1"/>
    <n v="4866389"/>
    <n v="4866389"/>
    <n v="758002"/>
    <n v="1074475"/>
    <n v="1148641.8311660627"/>
    <n v="2499846.1886968706"/>
    <n v="4722963.0198629331"/>
    <n v="0"/>
    <n v="9470.8311660627369"/>
    <n v="328580.18869687058"/>
    <n v="2.6728723216691092E-2"/>
    <n v="2.6837090310745732E-2"/>
    <n v="1.0836709405464065E-4"/>
    <n v="25956848"/>
    <n v="0.91529231554761292"/>
    <n v="415785.69502398744"/>
    <n v="0.17159897288628545"/>
    <n v="0.14487024966959436"/>
    <n v="250.62428874260851"/>
    <n v="0.1730830723360556"/>
    <n v="7.6791641605305286E-2"/>
    <n v="-3073.1910896630302"/>
    <n v="761075.19108966307"/>
    <n v="1.8968740176068504"/>
    <n v="1.0756982787106502"/>
    <n v="0.78684429023556124"/>
    <n v="240.83953488372094"/>
    <n v="0.18627240855591282"/>
    <n v="3274.4988762733856"/>
    <n v="5239.5272727272732"/>
    <n v="47.499054736076239"/>
    <n v="6.0124400312395405"/>
    <n v="4.9999732405673001"/>
  </r>
  <r>
    <x v="4"/>
    <s v="ANC"/>
    <s v="Alaska"/>
    <s v="SEA"/>
    <s v="Washington"/>
    <s v="ANCSEA"/>
    <s v="737-800"/>
    <n v="158.80180180180182"/>
    <x v="244"/>
    <n v="1448"/>
    <n v="146.99099099099098"/>
    <n v="111"/>
    <n v="16316"/>
    <n v="20.90990990990991"/>
    <n v="2321"/>
    <n v="4420"/>
    <n v="9576"/>
    <n v="25523896"/>
    <n v="0.9256254609406025"/>
    <n v="17627"/>
    <n v="379.11242483115916"/>
    <n v="1"/>
    <n v="2321"/>
    <n v="1"/>
    <n v="4420"/>
    <n v="0.87958115183246077"/>
    <n v="10887"/>
    <n v="37492"/>
    <n v="4.9999466552864611"/>
    <n v="0.22837661901173506"/>
    <n v="1032836"/>
    <n v="0.22871293652731048"/>
    <n v="1034357"/>
    <n v="0.47605357376608398"/>
    <n v="2152958"/>
    <n v="1.2703117205659156E-2"/>
    <n v="57450"/>
    <n v="1.2703780553816109E-2"/>
    <n v="57453"/>
    <n v="4.1449972935395193E-2"/>
    <n v="187458"/>
    <n v="1"/>
    <n v="1396096"/>
    <n v="12577.441441441442"/>
    <n v="3682.5382355161873"/>
    <n v="0.33827833498059029"/>
    <n v="578968"/>
    <n v="5215.9279279279281"/>
    <n v="0.14028571892408717"/>
    <n v="1241404"/>
    <n v="11183.819819819821"/>
    <n v="0.30079598978741057"/>
    <n v="910595"/>
    <n v="0.22063995630791194"/>
    <n v="1"/>
    <n v="4522512"/>
    <n v="4522512"/>
    <n v="395449"/>
    <n v="1032836"/>
    <n v="1034357"/>
    <n v="2447708.2023809524"/>
    <n v="4514901.2023809524"/>
    <n v="0"/>
    <n v="0"/>
    <n v="294750.20238095243"/>
    <n v="1.5493285194391953E-2"/>
    <n v="1.5597321319153519E-2"/>
    <n v="1.0403612476156572E-4"/>
    <n v="23625568"/>
    <n v="0.9256254609406025"/>
    <n v="348324.0864182394"/>
    <n v="0.1771873698278664"/>
    <n v="0.16169408463347446"/>
    <n v="265.69342976219662"/>
    <n v="0.18348993768107502"/>
    <n v="4.1449972935395193E-2"/>
    <n v="-2655.4072286572291"/>
    <n v="398104.40722865722"/>
    <n v="1.8587940680275685"/>
    <n v="0.97751457095199845"/>
    <n v="0.82604248778361156"/>
    <n v="234.01742081447964"/>
    <n v="0.2013471716603516"/>
    <n v="3274.5009624859158"/>
    <n v="5215.9279279279281"/>
    <n v="43.037365518332628"/>
    <n v="7.0423510664378526"/>
    <n v="4.9999466552864611"/>
  </r>
  <r>
    <x v="5"/>
    <s v="ANC"/>
    <s v="Alaska"/>
    <s v="SEA"/>
    <s v="Washington"/>
    <s v="ANCSEA"/>
    <s v="737-800"/>
    <n v="158.49438202247191"/>
    <x v="244"/>
    <n v="1448"/>
    <n v="150.93258426966293"/>
    <n v="89"/>
    <n v="13433"/>
    <n v="19.887640449438202"/>
    <n v="1770"/>
    <n v="3371"/>
    <n v="8292"/>
    <n v="20425488"/>
    <n v="0.95228980575641575"/>
    <n v="14106"/>
    <n v="303.63302803219534"/>
    <n v="0.95212479827864438"/>
    <n v="1859"/>
    <n v="0.95225988700564967"/>
    <n v="3540"/>
    <n v="0.95233719995405997"/>
    <n v="8707"/>
    <n v="40367"/>
    <n v="5"/>
    <n v="0.18683258211304968"/>
    <n v="649743"/>
    <n v="0.23351089449129087"/>
    <n v="812075"/>
    <n v="0.49777538154082829"/>
    <n v="1731101"/>
    <n v="1.4306972330651944E-2"/>
    <n v="49755"/>
    <n v="9.5368313600322063E-3"/>
    <n v="33166"/>
    <n v="5.8037338164147023E-2"/>
    <n v="201835"/>
    <n v="1"/>
    <n v="1118140"/>
    <n v="12563.370786516854"/>
    <n v="3682.5374605869274"/>
    <n v="0.33827839670065568"/>
    <n v="463698"/>
    <n v="5210.0898876404499"/>
    <n v="0.14028566726286568"/>
    <n v="994246"/>
    <n v="11171.303370786516"/>
    <n v="0.30079591357615332"/>
    <n v="729300"/>
    <n v="0.22064002246032532"/>
    <n v="1"/>
    <n v="3477675"/>
    <n v="3477675"/>
    <n v="172291"/>
    <n v="682413.69322033902"/>
    <n v="852787.15514684073"/>
    <n v="1817739.5570429328"/>
    <n v="3352940.4054101128"/>
    <n v="32670.693220339017"/>
    <n v="40712.155146840727"/>
    <n v="86638.557042932836"/>
    <n v="8.4350983437947724E-3"/>
    <n v="8.5231252893059276E-3"/>
    <n v="8.8026945511155211E-5"/>
    <n v="19450984"/>
    <n v="0.95228980575641575"/>
    <n v="164121.2178962254"/>
    <n v="0.17026153793730656"/>
    <n v="0.16182643959351178"/>
    <n v="243.86510831534281"/>
    <n v="0.16841513005203232"/>
    <n v="5.8037338164147023E-2"/>
    <n v="-1797.993319214748"/>
    <n v="174088.99331921476"/>
    <n v="1.5441098658896446"/>
    <n v="1.0134652383146072"/>
    <n v="0.87835452115280133"/>
    <n v="229.39971751412429"/>
    <n v="0.20970907287196186"/>
    <n v="3274.4988463329373"/>
    <n v="5210.0898876404499"/>
    <n v="44.240905171145116"/>
    <n v="6.1729323308270674"/>
    <n v="5"/>
  </r>
  <r>
    <x v="4"/>
    <s v="HNL"/>
    <s v="Hawaii"/>
    <s v="LAX"/>
    <s v="California"/>
    <s v="HNLLAX"/>
    <s v="A321"/>
    <n v="193.75"/>
    <x v="252"/>
    <n v="2556"/>
    <n v="186.89583333333334"/>
    <n v="48"/>
    <n v="8971"/>
    <n v="24.75"/>
    <n v="1188"/>
    <n v="1911"/>
    <n v="5872"/>
    <n v="23770800"/>
    <n v="0.96462365591397847"/>
    <n v="9300"/>
    <n v="254.35786157297443"/>
    <n v="1"/>
    <n v="1188"/>
    <n v="0.85579937304075238"/>
    <n v="2233"/>
    <n v="0.99863945578231295"/>
    <n v="5880"/>
    <n v="18497"/>
    <n v="4.9998918743580036"/>
    <n v="0.18752056317023566"/>
    <n v="530626"/>
    <n v="0.19413222979861788"/>
    <n v="549335"/>
    <n v="0.56698690141517016"/>
    <n v="1604400"/>
    <n v="1.2451872021542958E-2"/>
    <n v="35235"/>
    <n v="6.2254059183056831E-3"/>
    <n v="17616"/>
    <n v="3.2683027676127636E-2"/>
    <n v="92483"/>
    <n v="1"/>
    <n v="979472"/>
    <n v="20405.666666666668"/>
    <n v="3850.7636207618953"/>
    <n v="0.34527695563831001"/>
    <n v="294990"/>
    <n v="6145.625"/>
    <n v="0.10398791302226615"/>
    <n v="948557"/>
    <n v="19761.604166666668"/>
    <n v="0.33437900543293575"/>
    <n v="613753"/>
    <n v="0.21635612590648809"/>
    <n v="1"/>
    <n v="2829695"/>
    <n v="2829695"/>
    <n v="-7077"/>
    <n v="530626"/>
    <n v="641896.94139194139"/>
    <n v="1606585.8310626703"/>
    <n v="2779108.772454612"/>
    <n v="0"/>
    <n v="92561.941391941393"/>
    <n v="2185.8310626703314"/>
    <n v="-2.9771820889494674E-4"/>
    <n v="-2.1467885278838976E-4"/>
    <n v="8.3039356106556978E-5"/>
    <n v="22929876"/>
    <n v="0.96462365591397847"/>
    <n v="100383.76412885962"/>
    <n v="0.11904079795379205"/>
    <n v="0.11933851616268699"/>
    <n v="305.1178240998774"/>
    <n v="0.1193731706181054"/>
    <n v="3.2683027676127636E-2"/>
    <n v="-1973.9119261377443"/>
    <n v="-5103.0880738622554"/>
    <n v="1.5476074413696812"/>
    <n v="0.8523878901627826"/>
    <n v="0.94541840151689194"/>
    <n v="246.00761307657859"/>
    <n v="0.21689722743970641"/>
    <n v="3729.2222624220408"/>
    <n v="6145.625"/>
    <n v="35.269206717348695"/>
    <n v="5.8913164641623004"/>
    <n v="4.9998918743580036"/>
  </r>
  <r>
    <x v="5"/>
    <s v="ANC"/>
    <s v="Alaska"/>
    <s v="SEA"/>
    <s v="Washington"/>
    <s v="ANCSEA"/>
    <s v="737-900"/>
    <n v="178.45061728395061"/>
    <x v="243"/>
    <n v="1448"/>
    <n v="163.69753086419752"/>
    <n v="162"/>
    <n v="26519"/>
    <n v="23"/>
    <n v="3726"/>
    <n v="6827"/>
    <n v="15967"/>
    <n v="41860232"/>
    <n v="0.91732678404649071"/>
    <n v="28909"/>
    <n v="555.80283097418817"/>
    <n v="1"/>
    <n v="3726"/>
    <n v="0.98004593741027846"/>
    <n v="6966"/>
    <n v="0.87648899379700285"/>
    <n v="18217"/>
    <n v="124906"/>
    <n v="5"/>
    <n v="0.20574138694049871"/>
    <n v="1576014"/>
    <n v="0.23287146368814268"/>
    <n v="1783835"/>
    <n v="0.46526630610025627"/>
    <n v="3564019"/>
    <n v="1.2506902588323758E-2"/>
    <n v="95805"/>
    <n v="2.0844184920178013E-3"/>
    <n v="15967"/>
    <n v="8.1529522190760775E-2"/>
    <n v="624530"/>
    <n v="1"/>
    <n v="2046765"/>
    <n v="12634.351851851852"/>
    <n v="3682.5379180104483"/>
    <n v="0.33827835059213773"/>
    <n v="848803"/>
    <n v="5239.5246913580249"/>
    <n v="0.14028561110711699"/>
    <n v="1819977"/>
    <n v="11234.425925925925"/>
    <n v="0.3007960453083901"/>
    <n v="1334990"/>
    <n v="0.22063999299235523"/>
    <n v="1"/>
    <n v="7660170"/>
    <n v="7660170"/>
    <n v="1609635"/>
    <n v="1576014"/>
    <n v="1820154.4763439286"/>
    <n v="4066245.0130268675"/>
    <n v="7462413.4893707968"/>
    <n v="0"/>
    <n v="36319.476343928603"/>
    <n v="502226.01302686753"/>
    <n v="3.8452605804955881E-2"/>
    <n v="3.8532021391392654E-2"/>
    <n v="7.9415586436773489E-5"/>
    <n v="38399512"/>
    <n v="0.91732678404649071"/>
    <n v="634080.45552245528"/>
    <n v="0.1829939690730811"/>
    <n v="0.14454136326812522"/>
    <n v="265.30562992571362"/>
    <n v="0.18322212011444311"/>
    <n v="8.1529522190760775E-2"/>
    <n v="-3324.3548726592353"/>
    <n v="1612959.3548726593"/>
    <n v="1.7660439608771845"/>
    <n v="1.0691915065015081"/>
    <n v="0.81685964579689885"/>
    <n v="256.07737582543785"/>
    <n v="0.17427681108904894"/>
    <n v="3274.5011334505434"/>
    <n v="5239.5246913580249"/>
    <n v="47.712963162707531"/>
    <n v="4.214789396281911"/>
    <n v="5"/>
  </r>
  <r>
    <x v="5"/>
    <s v="HNL"/>
    <s v="Hawaii"/>
    <s v="LAX"/>
    <s v="California"/>
    <s v="HNLLAX"/>
    <s v="A321"/>
    <n v="193.82222222222222"/>
    <x v="252"/>
    <n v="2556"/>
    <n v="187.8"/>
    <n v="45"/>
    <n v="8451"/>
    <n v="24.733333333333334"/>
    <n v="1113"/>
    <n v="2092"/>
    <n v="5247"/>
    <n v="22293432"/>
    <n v="0.96892914469158453"/>
    <n v="8722"/>
    <n v="238.29315452626025"/>
    <n v="1"/>
    <n v="1113"/>
    <n v="1"/>
    <n v="2092"/>
    <n v="0.95088800289960129"/>
    <n v="5518"/>
    <n v="20997"/>
    <n v="4.999904748297376"/>
    <n v="0.19048156389461501"/>
    <n v="535109"/>
    <n v="0.2415622286858061"/>
    <n v="678607"/>
    <n v="0.51564247023130427"/>
    <n v="1448565"/>
    <n v="1.1207645618410369E-2"/>
    <n v="31485"/>
    <n v="3.7355259050213885E-3"/>
    <n v="10494"/>
    <n v="3.7370565664842807E-2"/>
    <n v="104983"/>
    <n v="1"/>
    <n v="917611"/>
    <n v="20391.355555555554"/>
    <n v="3850.7652551927499"/>
    <n v="0.34527703107456026"/>
    <n v="276359"/>
    <n v="6141.3111111111111"/>
    <n v="0.10398787180050632"/>
    <n v="888648"/>
    <n v="19747.733333333334"/>
    <n v="0.33437888507259161"/>
    <n v="574990"/>
    <n v="0.21635621205234182"/>
    <n v="1"/>
    <n v="2809243"/>
    <n v="2809243"/>
    <n v="151635"/>
    <n v="535109"/>
    <n v="678607"/>
    <n v="1523381.2978845055"/>
    <n v="2737097.2978845052"/>
    <n v="0"/>
    <n v="0"/>
    <n v="74816.297884505475"/>
    <n v="6.8017791069584976E-3"/>
    <n v="6.8763564262978192E-3"/>
    <n v="7.4577319339321629E-5"/>
    <n v="21600756"/>
    <n v="0.96892914469158453"/>
    <n v="86718.075967341196"/>
    <n v="0.12601213666877312"/>
    <n v="0.11921035756181463"/>
    <n v="319.99290024849131"/>
    <n v="0.12519284047280568"/>
    <n v="3.7370565664842807E-2"/>
    <n v="-1662.584397433455"/>
    <n v="153297.58439743344"/>
    <n v="1.5752847577486206"/>
    <n v="1.0628418208160797"/>
    <n v="0.86013827029332124"/>
    <n v="324.38193116634801"/>
    <n v="0.20467791501126817"/>
    <n v="3729.2216881625513"/>
    <n v="6141.3111111111111"/>
    <n v="35.46471998661081"/>
    <n v="4.9673411430599925"/>
    <n v="4.99990474829737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9">
  <r>
    <n v="1118"/>
    <x v="0"/>
    <s v="OGG"/>
    <s v="Hawaii"/>
    <s v="HNL"/>
    <s v="Hawaii"/>
    <x v="0"/>
    <x v="0"/>
    <n v="142"/>
    <s v="OGGHNLA321"/>
    <n v="101"/>
    <n v="65.5"/>
    <n v="2"/>
    <n v="131"/>
    <n v="11.5"/>
    <n v="23"/>
    <n v="34"/>
    <n v="74"/>
    <n v="28684"/>
    <n v="0.46126760563380281"/>
    <n v="284"/>
    <n v="1.0572057114394819"/>
    <n v="0.60526315789473684"/>
    <n v="38"/>
    <n v="0.47887323943661969"/>
    <n v="71"/>
    <n v="0.42045454545454547"/>
    <n v="176"/>
    <n v="360"/>
    <n v="6"/>
    <n v="0.21240708976558034"/>
    <n v="2229"/>
    <n v="0.17429007051648562"/>
    <n v="1829"/>
    <n v="0.32923575376405567"/>
    <n v="3455"/>
    <n v="5.0028587764436819E-2"/>
    <n v="525"/>
    <n v="2.8206594244330092E-2"/>
    <n v="296"/>
    <n v="0.2058319039451115"/>
    <n v="2160"/>
    <n v="1"/>
    <n v="4778"/>
    <n v="2389"/>
    <n v="4519.4610171887152"/>
    <n v="0.22514371878239564"/>
    <n v="10430"/>
    <n v="5215"/>
    <n v="0.4914711148807841"/>
    <n v="2752"/>
    <n v="1376"/>
    <n v="0.12967675054189048"/>
    <n v="3262"/>
    <n v="0.1537084157949298"/>
    <n v="1"/>
    <n v="10494"/>
    <n v="-21222"/>
    <n v="-10728"/>
    <n v="3682.695652173913"/>
    <n v="3819.3823529411766"/>
    <n v="8217.2972972972966"/>
    <n v="15719.375302412387"/>
    <n v="1453.695652173913"/>
    <n v="1990.3823529411766"/>
    <n v="4762.2972972972966"/>
    <n v="-0.37400641472597962"/>
    <n v="-0.23095845589157044"/>
    <n v="0.14304795883440918"/>
    <n v="13231"/>
    <n v="0.46126760563380281"/>
    <n v="9733.6030534351157"/>
    <n v="0.36584855668665456"/>
    <n v="0.73985497141263423"/>
    <n v="63.618320610687022"/>
    <n v="0.62988436248204971"/>
    <n v="0.2058319039451115"/>
    <n v="-4103.1876512061936"/>
    <n v="-6624.8123487938064"/>
    <n v="2.2251430853187806"/>
    <n v="0.97720758197528046"/>
    <n v="0.74467513885023529"/>
    <n v="25.760563380281692"/>
    <n v="0.31084429197636743"/>
    <n v="2603.0884720182803"/>
    <n v="5215"/>
    <n v="123.91155153866087"/>
    <n v="6.2671755725190836"/>
    <n v="6"/>
  </r>
  <r>
    <n v="1063"/>
    <x v="0"/>
    <s v="HNL"/>
    <s v="Hawaii"/>
    <s v="OGG"/>
    <s v="Hawaii"/>
    <x v="1"/>
    <x v="0"/>
    <n v="142"/>
    <s v="HNLOGGA321"/>
    <n v="101"/>
    <n v="65.5"/>
    <n v="2"/>
    <n v="131"/>
    <n v="11"/>
    <n v="22"/>
    <n v="28"/>
    <n v="81"/>
    <n v="28684"/>
    <n v="0.46126760563380281"/>
    <n v="284"/>
    <n v="1.0683247593760372"/>
    <n v="0.57894736842105265"/>
    <n v="38"/>
    <n v="0.39436619718309857"/>
    <n v="71"/>
    <n v="0.46022727272727271"/>
    <n v="176"/>
    <n v="360"/>
    <n v="6"/>
    <n v="0.20418084589207583"/>
    <n v="2100"/>
    <n v="0.13456490034030141"/>
    <n v="1384"/>
    <n v="0.33378706854642681"/>
    <n v="3433"/>
    <n v="5.4448225571220227E-2"/>
    <n v="560"/>
    <n v="6.3004375303840551E-2"/>
    <n v="648"/>
    <n v="0.21001458434613515"/>
    <n v="2160"/>
    <n v="1"/>
    <n v="4828"/>
    <n v="2414"/>
    <n v="4519.22503679483"/>
    <n v="0.22630542795537639"/>
    <n v="10430"/>
    <n v="5215"/>
    <n v="0.48889097215712007"/>
    <n v="2781"/>
    <n v="1390.5"/>
    <n v="0.13035530139683135"/>
    <n v="3295"/>
    <n v="0.15444829849067215"/>
    <n v="1"/>
    <n v="10285"/>
    <n v="-21334"/>
    <n v="-11049"/>
    <n v="3627.272727272727"/>
    <n v="3509.4285714285716"/>
    <n v="7459.358024691358"/>
    <n v="14596.059323392656"/>
    <n v="1527.272727272727"/>
    <n v="2125.4285714285716"/>
    <n v="4026.358024691358"/>
    <n v="-0.38519732254915634"/>
    <n v="-0.25134117760088104"/>
    <n v="0.1338561449482753"/>
    <n v="13231"/>
    <n v="0.46126760563380281"/>
    <n v="9489.5038167938947"/>
    <n v="0.35856226467717195"/>
    <n v="0.74375958722632829"/>
    <n v="62.022900763358777"/>
    <n v="0.61408812636988885"/>
    <n v="0.21001458434613515"/>
    <n v="-3839.5296616963283"/>
    <n v="-7209.4703383036722"/>
    <n v="2.2769986988578861"/>
    <n v="0.80316509436843708"/>
    <n v="0.8036893621775073"/>
    <n v="19.492957746478872"/>
    <n v="0.32036947010209044"/>
    <n v="2603.1410164304934"/>
    <n v="5215"/>
    <n v="122.6218889436874"/>
    <n v="9.221374045801527"/>
    <n v="6"/>
  </r>
  <r>
    <n v="592"/>
    <x v="1"/>
    <s v="ANC"/>
    <s v="Alaska"/>
    <s v="JNU"/>
    <s v="Alaska"/>
    <x v="2"/>
    <x v="1"/>
    <n v="133.5"/>
    <s v="ANCJNU737-900"/>
    <n v="571"/>
    <n v="44"/>
    <n v="2"/>
    <n v="88"/>
    <n v="7.5"/>
    <n v="15"/>
    <n v="22"/>
    <n v="51"/>
    <n v="152457"/>
    <n v="0.32958801498127338"/>
    <n v="267"/>
    <n v="2.4697723440134909"/>
    <n v="0.42857142857142855"/>
    <n v="35"/>
    <n v="0.33846153846153848"/>
    <n v="65"/>
    <n v="0.30357142857142855"/>
    <n v="168"/>
    <n v="1016"/>
    <n v="5.997047244094488"/>
    <n v="0.21656275732266791"/>
    <n v="5523"/>
    <n v="0.18060620319178136"/>
    <n v="4606"/>
    <n v="0.34419480061169272"/>
    <n v="8778"/>
    <n v="1.3723875622475788E-2"/>
    <n v="350"/>
    <n v="5.9992942006822725E-3"/>
    <n v="153"/>
    <n v="0.23891306905069992"/>
    <n v="6093"/>
    <n v="1"/>
    <n v="10269"/>
    <n v="5134.5"/>
    <n v="4157.8731031186517"/>
    <n v="0.31805370582587417"/>
    <n v="8800"/>
    <n v="4400"/>
    <n v="0.27255551770062253"/>
    <n v="5552"/>
    <n v="2776"/>
    <n v="0.1719577538947564"/>
    <n v="7666"/>
    <n v="0.23743302257874688"/>
    <n v="1"/>
    <n v="25503"/>
    <n v="-32287"/>
    <n v="-6784"/>
    <n v="12887"/>
    <n v="13608.636363636362"/>
    <n v="28915.764705882357"/>
    <n v="55411.401069518717"/>
    <n v="7364"/>
    <n v="9002.6363636363621"/>
    <n v="20137.764705882357"/>
    <n v="-4.449779282027063E-2"/>
    <n v="7.5222525267841803E-2"/>
    <n v="0.11972031808811243"/>
    <n v="50248"/>
    <n v="0.32958801498127338"/>
    <n v="39481.704545454551"/>
    <n v="0.16727995434778331"/>
    <n v="0.21177774716805395"/>
    <n v="220.56818181818181"/>
    <n v="0.38628403120522209"/>
    <n v="0.23891306905069992"/>
    <n v="-18252.200534759359"/>
    <n v="11468.200534759359"/>
    <n v="2.2367588723753111"/>
    <n v="1.0044371030672401"/>
    <n v="0.7406251652826995"/>
    <n v="70.861538461538458"/>
    <n v="0.30059208720542679"/>
    <n v="2247.9804721506239"/>
    <n v="4400"/>
    <n v="35.630814400081931"/>
    <n v="5.7159090909090908"/>
    <n v="5.997047244094488"/>
  </r>
  <r>
    <n v="650"/>
    <x v="1"/>
    <s v="JNU"/>
    <s v="Alaska"/>
    <s v="ANC"/>
    <s v="Alaska"/>
    <x v="3"/>
    <x v="1"/>
    <n v="133.5"/>
    <s v="JNUANC737-900"/>
    <n v="571"/>
    <n v="44"/>
    <n v="2"/>
    <n v="88"/>
    <n v="7"/>
    <n v="14"/>
    <n v="26"/>
    <n v="48"/>
    <n v="152457"/>
    <n v="0.32958801498127338"/>
    <n v="267"/>
    <n v="2.650472508591065"/>
    <n v="0.4"/>
    <n v="35"/>
    <n v="0.4"/>
    <n v="65"/>
    <n v="0.2857142857142857"/>
    <n v="168"/>
    <n v="1016"/>
    <n v="5.997047244094488"/>
    <n v="0.19652719831525411"/>
    <n v="4946"/>
    <n v="0.21822227520165297"/>
    <n v="5492"/>
    <n v="0.3139825962570032"/>
    <n v="7902"/>
    <n v="1.3907100568204395E-2"/>
    <n v="350"/>
    <n v="1.5258076051972821E-2"/>
    <n v="384"/>
    <n v="0.24210275360591249"/>
    <n v="6093"/>
    <n v="1"/>
    <n v="11021"/>
    <n v="5510.5"/>
    <n v="4158.1265092459043"/>
    <n v="0.32408986649414812"/>
    <n v="8800"/>
    <n v="4400"/>
    <n v="0.25877786273010644"/>
    <n v="5958"/>
    <n v="2979"/>
    <n v="0.17520437569840616"/>
    <n v="8227"/>
    <n v="0.24192789507733931"/>
    <n v="1"/>
    <n v="25167"/>
    <n v="-34006"/>
    <n v="-8839"/>
    <n v="12365"/>
    <n v="13730"/>
    <n v="27657"/>
    <n v="53752"/>
    <n v="7419"/>
    <n v="8238"/>
    <n v="19755"/>
    <n v="-5.7977003351764762E-2"/>
    <n v="5.816066169477295E-2"/>
    <n v="0.11613766504653772"/>
    <n v="50248"/>
    <n v="0.32958801498127338"/>
    <n v="38798.250000000007"/>
    <n v="0.165076054231685"/>
    <n v="0.22305305758344976"/>
    <n v="216.75"/>
    <n v="0.37959719789842383"/>
    <n v="0.24210275360591249"/>
    <n v="-17706"/>
    <n v="8867"/>
    <n v="2.0650070104377631"/>
    <n v="1.2346749433772335"/>
    <n v="0.6873266863997507"/>
    <n v="84.492307692307691"/>
    <n v="0.32689633249890732"/>
    <n v="2247.9010745020505"/>
    <n v="4400"/>
    <n v="33.201627149409269"/>
    <n v="8.3409090909090917"/>
    <n v="5.997047244094488"/>
  </r>
  <r>
    <n v="804"/>
    <x v="2"/>
    <s v="ANC"/>
    <s v="Alaska"/>
    <s v="ADK"/>
    <s v="Alaska"/>
    <x v="4"/>
    <x v="2"/>
    <n v="161"/>
    <s v="ANCADK737-800"/>
    <n v="1192"/>
    <n v="12.333333333333334"/>
    <n v="3"/>
    <n v="37"/>
    <n v="1.6666666666666667"/>
    <n v="5"/>
    <n v="8"/>
    <n v="24"/>
    <n v="575736"/>
    <n v="7.6604554865424432E-2"/>
    <n v="483"/>
    <n v="9.1593750000000007"/>
    <n v="7.9365079365079361E-2"/>
    <n v="63"/>
    <n v="6.6666666666666666E-2"/>
    <n v="120"/>
    <n v="0.08"/>
    <n v="300"/>
    <n v="2457"/>
    <n v="6"/>
    <n v="0.11380699210568712"/>
    <n v="3532"/>
    <n v="0.11503141614306428"/>
    <n v="3570"/>
    <n v="0.28509747059771229"/>
    <n v="8848"/>
    <n v="5.6387949089737391E-3"/>
    <n v="175"/>
    <n v="5.4132431126147898E-3"/>
    <n v="168"/>
    <n v="0.47501208313194782"/>
    <n v="14742"/>
    <n v="1"/>
    <n v="38085"/>
    <n v="12695"/>
    <n v="4158.0348004094167"/>
    <n v="0.36373621126020728"/>
    <n v="17600"/>
    <n v="5866.666666666667"/>
    <n v="0.16809130414020343"/>
    <n v="20589"/>
    <n v="6863"/>
    <n v="0.19663817391719593"/>
    <n v="28431"/>
    <n v="0.27153431068239336"/>
    <n v="1"/>
    <n v="31035"/>
    <n v="-104705"/>
    <n v="-73670"/>
    <n v="44503.200000000004"/>
    <n v="53550"/>
    <n v="110600"/>
    <n v="208653.2"/>
    <n v="40971.200000000004"/>
    <n v="49980"/>
    <n v="101752"/>
    <n v="-0.12795795295065793"/>
    <n v="-1.638876151569469E-2"/>
    <n v="0.11156919143496324"/>
    <n v="44104"/>
    <n v="7.6604554865424432E-2"/>
    <n v="196396.70270270269"/>
    <n v="5.3904914752594936E-2"/>
    <n v="0.18186286770325288"/>
    <n v="440.35135135135135"/>
    <n v="0.36942227462361693"/>
    <n v="0.47501208313194782"/>
    <n v="-64234.400000000001"/>
    <n v="-9435.5999999999985"/>
    <n v="1.6977220480668758"/>
    <n v="0.9008934169278997"/>
    <n v="0.89312100313479637"/>
    <n v="29.75"/>
    <n v="0.91609473175447076"/>
    <n v="2247.8607983623333"/>
    <n v="5866.666666666667"/>
    <n v="4.0395769361992491"/>
    <n v="9.2702702702702702"/>
    <n v="6"/>
  </r>
  <r>
    <n v="802"/>
    <x v="2"/>
    <s v="ADK"/>
    <s v="Alaska"/>
    <s v="ANC"/>
    <s v="Alaska"/>
    <x v="5"/>
    <x v="2"/>
    <n v="161"/>
    <s v="ADKANC737-800"/>
    <n v="1192"/>
    <n v="12.333333333333334"/>
    <n v="3"/>
    <n v="37"/>
    <n v="1.6666666666666667"/>
    <n v="5"/>
    <n v="9"/>
    <n v="23"/>
    <n v="575736"/>
    <n v="7.6604554865424432E-2"/>
    <n v="483"/>
    <n v="7.9187500000000002"/>
    <n v="7.9365079365079361E-2"/>
    <n v="63"/>
    <n v="7.4999999999999997E-2"/>
    <n v="120"/>
    <n v="7.6666666666666661E-2"/>
    <n v="300"/>
    <n v="2457"/>
    <n v="6"/>
    <n v="0.10010982793623323"/>
    <n v="3008"/>
    <n v="0.12553665923386695"/>
    <n v="3772"/>
    <n v="0.27330515525676441"/>
    <n v="8212"/>
    <n v="5.8242087396412285E-3"/>
    <n v="175"/>
    <n v="4.5928046061170834E-3"/>
    <n v="138"/>
    <n v="0.49063134422737709"/>
    <n v="14742"/>
    <n v="0.99999999999999989"/>
    <n v="32927"/>
    <n v="10975.666666666666"/>
    <n v="4158.1057616416729"/>
    <n v="0.354415801087132"/>
    <n v="17600"/>
    <n v="5866.666666666667"/>
    <n v="0.18944082665087994"/>
    <n v="17800"/>
    <n v="5933.333333333333"/>
    <n v="0.19159356331736721"/>
    <n v="24578"/>
    <n v="0.26454980894462082"/>
    <n v="1"/>
    <n v="30047"/>
    <n v="-92905"/>
    <n v="-62858"/>
    <n v="37900.800000000003"/>
    <n v="50293.333333333336"/>
    <n v="107113.04347826088"/>
    <n v="195307.17681159423"/>
    <n v="34892.800000000003"/>
    <n v="46521.333333333336"/>
    <n v="98901.043478260879"/>
    <n v="-0.10917851237372685"/>
    <n v="-4.7816031354682093E-3"/>
    <n v="0.10439690923825863"/>
    <n v="44104"/>
    <n v="7.6604554865424432E-2"/>
    <n v="184487.29729729731"/>
    <n v="5.2188850445343007E-2"/>
    <n v="0.16136736281906985"/>
    <n v="413.64864864864865"/>
    <n v="0.34702067839651735"/>
    <n v="0.49063134422737709"/>
    <n v="-60105.058937198075"/>
    <n v="-2752.941062801925"/>
    <n v="1.5382426182853077"/>
    <n v="1.0126934364994664"/>
    <n v="0.8818916755602989"/>
    <n v="31.433333333333334"/>
    <n v="0.81798515658801207"/>
    <n v="2247.8295185477505"/>
    <n v="5866.666666666667"/>
    <n v="4.6724546172059984"/>
    <n v="8.4594594594594597"/>
    <n v="6"/>
  </r>
  <r>
    <n v="395"/>
    <x v="3"/>
    <s v="ANC"/>
    <s v="Alaska"/>
    <s v="ADK"/>
    <s v="Alaska"/>
    <x v="4"/>
    <x v="3"/>
    <n v="124"/>
    <s v="ANCADK737-700"/>
    <n v="1192"/>
    <n v="26.666666666666668"/>
    <n v="3"/>
    <n v="80"/>
    <n v="6"/>
    <n v="18"/>
    <n v="26"/>
    <n v="36"/>
    <n v="443424"/>
    <n v="0.21505376344086022"/>
    <n v="372"/>
    <n v="9.1593750000000007"/>
    <n v="0.35294117647058826"/>
    <n v="51"/>
    <n v="0.27956989247311825"/>
    <n v="93"/>
    <n v="0.15789473684210525"/>
    <n v="228"/>
    <n v="1399"/>
    <n v="5"/>
    <n v="0.27653612499719787"/>
    <n v="12336"/>
    <n v="0.24158802035463695"/>
    <n v="10777"/>
    <n v="0.31794032594319532"/>
    <n v="14183"/>
    <n v="4.7075702212558005E-3"/>
    <n v="210"/>
    <n v="2.4210361137886973E-3"/>
    <n v="108"/>
    <n v="0.15680692236992536"/>
    <n v="6995"/>
    <n v="1"/>
    <n v="33730"/>
    <n v="11243.333333333334"/>
    <n v="3682.5656772432612"/>
    <n v="0.33250855176900856"/>
    <n v="15719"/>
    <n v="5239.666666666667"/>
    <n v="0.15495706864088485"/>
    <n v="29992"/>
    <n v="9997.3333333333339"/>
    <n v="0.2956595459429619"/>
    <n v="22000"/>
    <n v="0.21687483364714463"/>
    <n v="1"/>
    <n v="44609"/>
    <n v="-101441"/>
    <n v="-56832"/>
    <n v="34952"/>
    <n v="38548.5"/>
    <n v="89825.666666666672"/>
    <n v="163326.16666666669"/>
    <n v="22616"/>
    <n v="27771.5"/>
    <n v="75642.666666666672"/>
    <n v="-0.1281662697553583"/>
    <n v="-3.3426121374676258E-2"/>
    <n v="9.4740148380682038E-2"/>
    <n v="95360"/>
    <n v="0.21505376344086022"/>
    <n v="137291.1"/>
    <n v="0.10060123042505593"/>
    <n v="0.22876750018041422"/>
    <n v="470.17500000000001"/>
    <n v="0.39444211409395974"/>
    <n v="0.15680692236992536"/>
    <n v="-42010.055555555555"/>
    <n v="-14821.944444444445"/>
    <n v="2.4125974714210012"/>
    <n v="1.1558344058344059"/>
    <n v="0.6204602158549527"/>
    <n v="115.88172043010752"/>
    <n v="0.49317402317917908"/>
    <n v="3274.4592289321049"/>
    <n v="5239.666666666667"/>
    <n v="8.7342204025929711"/>
    <n v="3.9750000000000001"/>
    <n v="5"/>
  </r>
  <r>
    <n v="1013"/>
    <x v="0"/>
    <s v="ADK"/>
    <s v="Alaska"/>
    <s v="ANC"/>
    <s v="Alaska"/>
    <x v="5"/>
    <x v="3"/>
    <n v="124"/>
    <s v="ADKANC737-700"/>
    <n v="1192"/>
    <n v="23.333333333333332"/>
    <n v="3"/>
    <n v="70"/>
    <n v="3.6666666666666665"/>
    <n v="11"/>
    <n v="19"/>
    <n v="40"/>
    <n v="443424"/>
    <n v="0.18817204301075269"/>
    <n v="372"/>
    <n v="7.9187500000000002"/>
    <n v="0.21568627450980393"/>
    <n v="51"/>
    <n v="0.20430107526881722"/>
    <n v="93"/>
    <n v="0.17543859649122806"/>
    <n v="228"/>
    <n v="1345"/>
    <n v="5.9977695167286242"/>
    <n v="0.2036602534021586"/>
    <n v="7812"/>
    <n v="0.19414463736378332"/>
    <n v="7447"/>
    <n v="0.38041608008759581"/>
    <n v="14592"/>
    <n v="7.2996506595755777E-3"/>
    <n v="280"/>
    <n v="4.1712289483289014E-3"/>
    <n v="160"/>
    <n v="0.21030814953855781"/>
    <n v="8067"/>
    <n v="1"/>
    <n v="32927"/>
    <n v="10975.666666666666"/>
    <n v="4158.1057616416729"/>
    <n v="0.354415801087132"/>
    <n v="17600"/>
    <n v="5866.666666666667"/>
    <n v="0.18944082665087994"/>
    <n v="17800"/>
    <n v="5933.333333333333"/>
    <n v="0.19159356331736721"/>
    <n v="24578"/>
    <n v="0.26454980894462082"/>
    <n v="1"/>
    <n v="38358"/>
    <n v="-92905"/>
    <n v="-54547"/>
    <n v="36219.272727272728"/>
    <n v="36451.105263157893"/>
    <n v="83174.400000000009"/>
    <n v="155844.77799043065"/>
    <n v="28407.272727272728"/>
    <n v="29004.105263157893"/>
    <n v="68582.400000000009"/>
    <n v="-0.12301318828029155"/>
    <n v="-2.8300394212288454E-2"/>
    <n v="9.4712794068003092E-2"/>
    <n v="83440"/>
    <n v="0.18817204301075269"/>
    <n v="130684.02857142859"/>
    <n v="8.6504113444468497E-2"/>
    <n v="0.20951730172476005"/>
    <n v="432.72857142857146"/>
    <n v="0.36302732502396934"/>
    <n v="0.21030814953855781"/>
    <n v="-41997.925996810205"/>
    <n v="-12549.074003189795"/>
    <n v="1.9088689510845043"/>
    <n v="0.99788951793909753"/>
    <n v="0.79756122072962377"/>
    <n v="80.075268817204304"/>
    <n v="0.64075290682517339"/>
    <n v="2247.8295185477505"/>
    <n v="5866.666666666667"/>
    <n v="8.8397790055248624"/>
    <n v="6.2857142857142856"/>
    <n v="5.9977695167286242"/>
  </r>
  <r>
    <n v="1015"/>
    <x v="0"/>
    <s v="ANC"/>
    <s v="Alaska"/>
    <s v="ADK"/>
    <s v="Alaska"/>
    <x v="4"/>
    <x v="3"/>
    <n v="124"/>
    <s v="ANCADK737-700"/>
    <n v="1192"/>
    <n v="23.333333333333332"/>
    <n v="3"/>
    <n v="70"/>
    <n v="4.666666666666667"/>
    <n v="14"/>
    <n v="22"/>
    <n v="34"/>
    <n v="443424"/>
    <n v="0.18817204301075269"/>
    <n v="372"/>
    <n v="9.1593750000000007"/>
    <n v="0.27450980392156865"/>
    <n v="51"/>
    <n v="0.23655913978494625"/>
    <n v="93"/>
    <n v="0.14912280701754385"/>
    <n v="228"/>
    <n v="1345"/>
    <n v="5.9977695167286242"/>
    <n v="0.25833333333333336"/>
    <n v="10323"/>
    <n v="0.22647647647647648"/>
    <n v="9050"/>
    <n v="0.30377877877877879"/>
    <n v="12139"/>
    <n v="6.1311311311311309E-3"/>
    <n v="245"/>
    <n v="3.4034034034034033E-3"/>
    <n v="136"/>
    <n v="0.20187687687687689"/>
    <n v="8067"/>
    <n v="1"/>
    <n v="38085"/>
    <n v="12695"/>
    <n v="4158.0348004094167"/>
    <n v="0.36373621126020728"/>
    <n v="17600"/>
    <n v="5866.666666666667"/>
    <n v="0.16809130414020343"/>
    <n v="20589"/>
    <n v="6863"/>
    <n v="0.19663817391719593"/>
    <n v="28431"/>
    <n v="0.27153431068239336"/>
    <n v="1"/>
    <n v="39960"/>
    <n v="-104705"/>
    <n v="-64745"/>
    <n v="37605.214285714283"/>
    <n v="38256.818181818177"/>
    <n v="81402.705882352951"/>
    <n v="157264.73834988542"/>
    <n v="27282.214285714283"/>
    <n v="29206.818181818177"/>
    <n v="69263.705882352951"/>
    <n v="-0.14601149238651945"/>
    <n v="-5.1479894074380715E-2"/>
    <n v="9.4531598312138726E-2"/>
    <n v="83440"/>
    <n v="0.18817204301075269"/>
    <n v="137595.51428571428"/>
    <n v="9.0116908421736308E-2"/>
    <n v="0.23612840080825576"/>
    <n v="455.6142857142857"/>
    <n v="0.38222674976030679"/>
    <n v="0.20187687687687689"/>
    <n v="-41917.579449961806"/>
    <n v="-22827.420550038194"/>
    <n v="2.3894762779445364"/>
    <n v="1.1487687230261487"/>
    <n v="0.6285141165938456"/>
    <n v="97.311827956989248"/>
    <n v="0.71148648648648649"/>
    <n v="2247.8607983623333"/>
    <n v="5866.666666666667"/>
    <n v="7.6424428522688492"/>
    <n v="5.4428571428571431"/>
    <n v="5.9977695167286242"/>
  </r>
  <r>
    <n v="393"/>
    <x v="3"/>
    <s v="ADK"/>
    <s v="Alaska"/>
    <s v="ANC"/>
    <s v="Alaska"/>
    <x v="5"/>
    <x v="3"/>
    <n v="124"/>
    <s v="ADKANC737-700"/>
    <n v="1192"/>
    <n v="29"/>
    <n v="3"/>
    <n v="87"/>
    <n v="5.666666666666667"/>
    <n v="17"/>
    <n v="23"/>
    <n v="47"/>
    <n v="443424"/>
    <n v="0.23387096774193547"/>
    <n v="372"/>
    <n v="7.9187500000000002"/>
    <n v="0.33333333333333331"/>
    <n v="51"/>
    <n v="0.24731182795698925"/>
    <n v="93"/>
    <n v="0.20614035087719298"/>
    <n v="228"/>
    <n v="1105"/>
    <n v="5"/>
    <n v="0.24906261927748716"/>
    <n v="11093"/>
    <n v="0.22252408001975796"/>
    <n v="9911"/>
    <n v="0.39408159141426613"/>
    <n v="17552"/>
    <n v="6.0621028761310312E-3"/>
    <n v="270"/>
    <n v="4.2210197804171627E-3"/>
    <n v="188"/>
    <n v="0.12404858663194054"/>
    <n v="5525"/>
    <n v="1"/>
    <n v="29161"/>
    <n v="9720.3333333333339"/>
    <n v="3682.5256511444354"/>
    <n v="0.32462429032617168"/>
    <n v="15719"/>
    <n v="5239.666666666667"/>
    <n v="0.17498608482689523"/>
    <n v="25930"/>
    <n v="8643.3333333333339"/>
    <n v="0.28865635088500502"/>
    <n v="19020"/>
    <n v="0.21173327396192809"/>
    <n v="1"/>
    <n v="44539"/>
    <n v="-89830"/>
    <n v="-45291"/>
    <n v="33279"/>
    <n v="40074.913043478264"/>
    <n v="85145.872340425529"/>
    <n v="158499.7853839038"/>
    <n v="22186"/>
    <n v="30163.913043478264"/>
    <n v="67593.872340425529"/>
    <n v="-0.10213926174496644"/>
    <n v="-1.1974404194101809E-2"/>
    <n v="9.0164857550864633E-2"/>
    <n v="103704"/>
    <n v="0.23387096774193547"/>
    <n v="127804.4827586207"/>
    <n v="0.1004433679728657"/>
    <n v="0.20258262971783214"/>
    <n v="448.43678160919541"/>
    <n v="0.37620535369898944"/>
    <n v="0.12404858663194054"/>
    <n v="-39981.2617946346"/>
    <n v="-5309.7382053654001"/>
    <n v="2.0986006603076963"/>
    <n v="1.0282186948853616"/>
    <n v="0.74275012149109154"/>
    <n v="106.56989247311827"/>
    <n v="0.42704146927411929"/>
    <n v="3274.5067087608522"/>
    <n v="5239.666666666667"/>
    <n v="10.986582478295185"/>
    <n v="5.264367816091954"/>
    <n v="5"/>
  </r>
  <r>
    <n v="1062"/>
    <x v="0"/>
    <s v="HNL"/>
    <s v="Hawaii"/>
    <s v="OGG"/>
    <s v="Hawaii"/>
    <x v="1"/>
    <x v="2"/>
    <n v="175"/>
    <s v="HNLOGG737-800"/>
    <n v="101"/>
    <n v="51.5"/>
    <n v="4"/>
    <n v="206"/>
    <n v="10"/>
    <n v="40"/>
    <n v="68"/>
    <n v="98"/>
    <n v="70700"/>
    <n v="0.29428571428571426"/>
    <n v="700"/>
    <n v="2.8488660250027658"/>
    <n v="0.47619047619047616"/>
    <n v="84"/>
    <n v="0.42499999999999999"/>
    <n v="160"/>
    <n v="0.21491228070175439"/>
    <n v="456"/>
    <n v="0"/>
    <e v="#DIV/0!"/>
    <n v="0.25538537144729301"/>
    <n v="3118"/>
    <n v="0.28855762142681629"/>
    <n v="3523"/>
    <n v="0.35858792693914326"/>
    <n v="4378"/>
    <n v="5.7334753051027927E-2"/>
    <n v="700"/>
    <n v="4.0134327135719551E-2"/>
    <n v="490"/>
    <n v="0"/>
    <n v="0"/>
    <n v="1"/>
    <n v="11846"/>
    <n v="2961.5"/>
    <n v="4158.1456958785911"/>
    <n v="0.23430052018433908"/>
    <n v="23466"/>
    <n v="5866.5"/>
    <n v="0.46413101524951045"/>
    <n v="6404"/>
    <n v="1601"/>
    <n v="0.12666389762455746"/>
    <n v="8843"/>
    <n v="0.17490456694159298"/>
    <n v="1"/>
    <n v="12209"/>
    <n v="-50559"/>
    <n v="-38350"/>
    <n v="6547.8"/>
    <n v="8289.4117647058829"/>
    <n v="20371.102040816328"/>
    <n v="35208.313805522208"/>
    <n v="3429.8"/>
    <n v="4766.4117647058829"/>
    <n v="15993.102040816328"/>
    <n v="-0.54243281471004245"/>
    <n v="-0.45689775882064282"/>
    <n v="8.5535055889399636E-2"/>
    <n v="20806"/>
    <n v="0.29428571428571426"/>
    <n v="29277.893203883497"/>
    <n v="0.1726874115983027"/>
    <n v="0.71512022630834515"/>
    <n v="59.266990291262132"/>
    <n v="0.58680188407190226"/>
    <n v="0"/>
    <n v="-6047.3284513805529"/>
    <n v="-32302.671548619448"/>
    <n v="2.3580482197416583"/>
    <n v="1.3987771122606407"/>
    <n v="0.6099114289035048"/>
    <n v="22.018750000000001"/>
    <n v="0.7243017446146286"/>
    <n v="2247.9119564753078"/>
    <n v="5866.5"/>
    <n v="72.309472678624829"/>
    <n v="5.7766990291262132"/>
    <e v="#DIV/0!"/>
  </r>
  <r>
    <n v="1117"/>
    <x v="0"/>
    <s v="OGG"/>
    <s v="Hawaii"/>
    <s v="HNL"/>
    <s v="Hawaii"/>
    <x v="0"/>
    <x v="2"/>
    <n v="175"/>
    <s v="OGGHNL737-800"/>
    <n v="101"/>
    <n v="51.5"/>
    <n v="4"/>
    <n v="206"/>
    <n v="10"/>
    <n v="40"/>
    <n v="68"/>
    <n v="98"/>
    <n v="70700"/>
    <n v="0.29428571428571426"/>
    <n v="700"/>
    <n v="2.8192152305052853"/>
    <n v="0.47619047619047616"/>
    <n v="84"/>
    <n v="0.42499999999999999"/>
    <n v="160"/>
    <n v="0.21491228070175439"/>
    <n v="456"/>
    <n v="0"/>
    <e v="#DIV/0!"/>
    <n v="0.24484430202941418"/>
    <n v="2980"/>
    <n v="0.29767480075589514"/>
    <n v="3623"/>
    <n v="0.35970750143784408"/>
    <n v="4378"/>
    <n v="5.7513762221674473E-2"/>
    <n v="700"/>
    <n v="4.0259633555172133E-2"/>
    <n v="490"/>
    <n v="0"/>
    <n v="0"/>
    <n v="1"/>
    <n v="11722"/>
    <n v="2930.5"/>
    <n v="4157.8946769165532"/>
    <n v="0.23315299546503301"/>
    <n v="23466"/>
    <n v="5866.5"/>
    <n v="0.46674357546344181"/>
    <n v="6337"/>
    <n v="1584.25"/>
    <n v="0.12604423581828308"/>
    <n v="8751"/>
    <n v="0.17405919325324209"/>
    <n v="1"/>
    <n v="12171"/>
    <n v="-50276"/>
    <n v="-38105"/>
    <n v="6258"/>
    <n v="8524.7058823529405"/>
    <n v="20371.102040816328"/>
    <n v="35153.807923169268"/>
    <n v="3278"/>
    <n v="4901.7058823529405"/>
    <n v="15993.102040816328"/>
    <n v="-0.53896746817538899"/>
    <n v="-0.45349077820661504"/>
    <n v="8.5476689968773945E-2"/>
    <n v="20806"/>
    <n v="0.29428571428571426"/>
    <n v="29186.766990291268"/>
    <n v="0.17214992927864214"/>
    <n v="0.71111739745403113"/>
    <n v="59.082524271844662"/>
    <n v="0.58497548784004616"/>
    <n v="0"/>
    <n v="-6043.201980792317"/>
    <n v="-32061.798019207683"/>
    <n v="2.2614819536775643"/>
    <n v="1.4434591567252528"/>
    <n v="0.61202204126106174"/>
    <n v="22.643750000000001"/>
    <n v="0.71900419028839047"/>
    <n v="2247.788651051032"/>
    <n v="5866.5"/>
    <n v="73.069979819553836"/>
    <n v="5.7766990291262132"/>
    <e v="#DIV/0!"/>
  </r>
  <r>
    <n v="1039"/>
    <x v="0"/>
    <s v="BOI"/>
    <s v="Idaho"/>
    <s v="SFO"/>
    <s v="California"/>
    <x v="6"/>
    <x v="2"/>
    <n v="124.5"/>
    <s v="BOISFO737-800"/>
    <n v="522"/>
    <n v="71"/>
    <n v="2"/>
    <n v="142"/>
    <n v="9"/>
    <n v="18"/>
    <n v="34"/>
    <n v="90"/>
    <n v="129978"/>
    <n v="0.57028112449799195"/>
    <n v="249"/>
    <n v="2.711398258977149"/>
    <n v="0.5625"/>
    <n v="32"/>
    <n v="0.56666666666666665"/>
    <n v="60"/>
    <n v="0.569620253164557"/>
    <n v="158"/>
    <n v="26"/>
    <n v="6"/>
    <n v="0.18464404427073822"/>
    <n v="5055"/>
    <n v="0.23979983197574606"/>
    <n v="6565"/>
    <n v="0.53369616831647004"/>
    <n v="14611"/>
    <n v="2.301201738685758E-2"/>
    <n v="630"/>
    <n v="1.3149724221061474E-2"/>
    <n v="360"/>
    <n v="5.6982138291266395E-3"/>
    <n v="156"/>
    <n v="1"/>
    <n v="11274"/>
    <n v="5637"/>
    <n v="4158.0022273279092"/>
    <n v="0.3259794708688738"/>
    <n v="8800"/>
    <n v="4400"/>
    <n v="0.25444556888824638"/>
    <n v="6095"/>
    <n v="3047.5"/>
    <n v="0.17623247072430245"/>
    <n v="8416"/>
    <n v="0.24334248951857743"/>
    <n v="1"/>
    <n v="27377"/>
    <n v="-34585"/>
    <n v="-7208"/>
    <n v="8986.6666666666661"/>
    <n v="11585.294117647059"/>
    <n v="25650.42222222222"/>
    <n v="46222.383006535951"/>
    <n v="3931.6666666666661"/>
    <n v="5020.2941176470595"/>
    <n v="11039.42222222222"/>
    <n v="-5.5455538629614241E-2"/>
    <n v="2.1447410356121587E-2"/>
    <n v="7.6902948985735825E-2"/>
    <n v="74124"/>
    <n v="0.57028112449799195"/>
    <n v="20511.5985915493"/>
    <n v="0.2106279524227177"/>
    <n v="0.26608349105233192"/>
    <n v="191.69718309859155"/>
    <n v="0.36723598294749338"/>
    <n v="5.6982138291266395E-3"/>
    <n v="-9995.6915032679717"/>
    <n v="2787.6915032679717"/>
    <n v="1.5055540200526094"/>
    <n v="1.0428182938762025"/>
    <n v="0.88134920079585033"/>
    <n v="109.41666666666667"/>
    <n v="0.30741133067903714"/>
    <n v="2247.9176490654254"/>
    <n v="4400"/>
    <n v="52.371502242377424"/>
    <n v="6.971830985915493"/>
    <n v="6"/>
  </r>
  <r>
    <n v="1176"/>
    <x v="0"/>
    <s v="SFO"/>
    <s v="California"/>
    <s v="BOI"/>
    <s v="Idaho"/>
    <x v="7"/>
    <x v="2"/>
    <n v="124.5"/>
    <s v="SFOBOI737-800"/>
    <n v="522"/>
    <n v="71"/>
    <n v="2"/>
    <n v="142"/>
    <n v="11"/>
    <n v="22"/>
    <n v="42"/>
    <n v="78"/>
    <n v="129978"/>
    <n v="0.57028112449799195"/>
    <n v="249"/>
    <n v="2.4137732749178533"/>
    <n v="0.6875"/>
    <n v="32"/>
    <n v="0.7"/>
    <n v="60"/>
    <n v="0.49367088607594939"/>
    <n v="158"/>
    <n v="26"/>
    <n v="6"/>
    <n v="0.24061118652326755"/>
    <n v="6913"/>
    <n v="0.26431380738575061"/>
    <n v="7594"/>
    <n v="0.45929483832793844"/>
    <n v="13196"/>
    <n v="1.9491141972085901E-2"/>
    <n v="560"/>
    <n v="1.0859350527305002E-2"/>
    <n v="312"/>
    <n v="5.429675263652501E-3"/>
    <n v="156"/>
    <n v="1"/>
    <n v="10037"/>
    <n v="5018.5"/>
    <n v="4158.2198727184032"/>
    <n v="0.3160762084711069"/>
    <n v="8800"/>
    <n v="4400"/>
    <n v="0.27712171311604472"/>
    <n v="5426"/>
    <n v="2713"/>
    <n v="0.17087072901905212"/>
    <n v="7492"/>
    <n v="0.23593134939379626"/>
    <n v="1"/>
    <n v="28731"/>
    <n v="-31755"/>
    <n v="-3024"/>
    <n v="10055.272727272728"/>
    <n v="10848.571428571429"/>
    <n v="26730.358974358973"/>
    <n v="47634.203130203125"/>
    <n v="3142.2727272727279"/>
    <n v="3254.5714285714294"/>
    <n v="13534.358974358973"/>
    <n v="-2.3265475695886995E-2"/>
    <n v="5.3405973050066675E-2"/>
    <n v="7.6671448745953663E-2"/>
    <n v="74124"/>
    <n v="0.57028112449799195"/>
    <n v="21531.866197183102"/>
    <n v="0.22104509993998983"/>
    <n v="0.24431057563587685"/>
    <n v="201.23239436619718"/>
    <n v="0.38550267119961146"/>
    <n v="5.429675263652501E-3"/>
    <n v="-9965.6015651015659"/>
    <n v="6941.6015651015659"/>
    <n v="1.9495293830993032"/>
    <n v="1.1421747343849644"/>
    <n v="0.75369984606154705"/>
    <n v="126.56666666666666"/>
    <n v="0.26076363509797779"/>
    <n v="2247.9327517555103"/>
    <n v="4400"/>
    <n v="58.829054690247418"/>
    <n v="6.140845070422535"/>
    <n v="6"/>
  </r>
  <r>
    <n v="584"/>
    <x v="1"/>
    <s v="ADK"/>
    <s v="Alaska"/>
    <s v="ANC"/>
    <s v="Alaska"/>
    <x v="5"/>
    <x v="2"/>
    <n v="159.75"/>
    <s v="ADKANC737-800"/>
    <n v="1192"/>
    <n v="32.25"/>
    <n v="4"/>
    <n v="129"/>
    <n v="4.75"/>
    <n v="19"/>
    <n v="29"/>
    <n v="81"/>
    <n v="761688"/>
    <n v="0.20187793427230047"/>
    <n v="639"/>
    <n v="10.558333333333334"/>
    <n v="0.22619047619047619"/>
    <n v="84"/>
    <n v="0.18124999999999999"/>
    <n v="160"/>
    <n v="0.20506329113924052"/>
    <n v="395"/>
    <n v="3631"/>
    <n v="6"/>
    <n v="0.1699982265460718"/>
    <n v="13420"/>
    <n v="0.15397380355197487"/>
    <n v="12155"/>
    <n v="0.38782903904132149"/>
    <n v="30616"/>
    <n v="7.0938157128018035E-3"/>
    <n v="560"/>
    <n v="5.1303488637227329E-3"/>
    <n v="405"/>
    <n v="0.27597476628410733"/>
    <n v="21786"/>
    <n v="1"/>
    <n v="43902"/>
    <n v="10975.5"/>
    <n v="4158.0426203630623"/>
    <n v="0.35441423404804961"/>
    <n v="23466"/>
    <n v="5866.5"/>
    <n v="0.1894374838543012"/>
    <n v="23733"/>
    <n v="5933.25"/>
    <n v="0.1915929346422113"/>
    <n v="32771"/>
    <n v="0.26455534745543785"/>
    <n v="1"/>
    <n v="78942"/>
    <n v="-123872"/>
    <n v="-44930"/>
    <n v="59330.526315789473"/>
    <n v="67062.068965517246"/>
    <n v="149300.24691358025"/>
    <n v="275692.84219488699"/>
    <n v="45910.526315789473"/>
    <n v="54907.068965517246"/>
    <n v="118684.24691358025"/>
    <n v="-5.8987406917267962E-2"/>
    <n v="1.3057131724172813E-2"/>
    <n v="7.2044538641440781E-2"/>
    <n v="153768"/>
    <n v="0.20187793427230047"/>
    <n v="225965.58139534883"/>
    <n v="0.10364086082490469"/>
    <n v="0.16262826774217265"/>
    <n v="443.06976744186045"/>
    <n v="0.37170282503511781"/>
    <n v="0.27597476628410733"/>
    <n v="-54875.460548721741"/>
    <n v="9945.4605487217414"/>
    <n v="1.8168008603309629"/>
    <n v="0.86391114680286873"/>
    <n v="0.88142517530060782"/>
    <n v="75.96875"/>
    <n v="0.41512756200754986"/>
    <n v="2247.7979479084452"/>
    <n v="5866.5"/>
    <n v="12.217837411207576"/>
    <n v="7.4806201550387597"/>
    <n v="6"/>
  </r>
  <r>
    <n v="801"/>
    <x v="2"/>
    <s v="ADK"/>
    <s v="Alaska"/>
    <s v="ANC"/>
    <s v="Alaska"/>
    <x v="5"/>
    <x v="3"/>
    <n v="124"/>
    <s v="ADKANC737-700"/>
    <n v="1192"/>
    <n v="23"/>
    <n v="4"/>
    <n v="92"/>
    <n v="4"/>
    <n v="16"/>
    <n v="34"/>
    <n v="42"/>
    <n v="591232"/>
    <n v="0.18548387096774194"/>
    <n v="496"/>
    <n v="10.558333333333334"/>
    <n v="0.23529411764705882"/>
    <n v="68"/>
    <n v="0.27419354838709675"/>
    <n v="124"/>
    <n v="0.13815789473684212"/>
    <n v="304"/>
    <n v="3137"/>
    <n v="5.9990436722983747"/>
    <n v="0.18686011129230201"/>
    <n v="11115"/>
    <n v="0.22404720676495807"/>
    <n v="13327"/>
    <n v="0.26306675856967537"/>
    <n v="15648"/>
    <n v="4.707227275019754E-3"/>
    <n v="280"/>
    <n v="4.9425886387707415E-3"/>
    <n v="294"/>
    <n v="0.31637610745927408"/>
    <n v="18819"/>
    <n v="1"/>
    <n v="43902"/>
    <n v="10975.5"/>
    <n v="4158.0426203630623"/>
    <n v="0.35441423404804961"/>
    <n v="23466"/>
    <n v="5866.5"/>
    <n v="0.1894374838543012"/>
    <n v="23733"/>
    <n v="5933.25"/>
    <n v="0.1915929346422113"/>
    <n v="32771"/>
    <n v="0.26455534745543785"/>
    <n v="1"/>
    <n v="59483"/>
    <n v="-123872"/>
    <n v="-64389"/>
    <n v="47238.75"/>
    <n v="48604.352941176476"/>
    <n v="113261.71428571428"/>
    <n v="209104.81722689077"/>
    <n v="36123.75"/>
    <n v="35277.352941176476"/>
    <n v="97613.714285714275"/>
    <n v="-0.10890648679367829"/>
    <n v="-3.7439272051034631E-2"/>
    <n v="7.1467214742643656E-2"/>
    <n v="109664"/>
    <n v="0.18548387096774194"/>
    <n v="178568"/>
    <n v="0.10060855975319333"/>
    <n v="0.20951504654687161"/>
    <n v="442"/>
    <n v="0.37080536912751677"/>
    <n v="0.31637610745927408"/>
    <n v="-42253.704306722691"/>
    <n v="-22135.295693277309"/>
    <n v="2.022302759966546"/>
    <n v="1.329708156647543"/>
    <n v="0.63684079242756431"/>
    <n v="107.4758064516129"/>
    <n v="0.55093051796311554"/>
    <n v="2247.7979479084452"/>
    <n v="5866.5"/>
    <n v="8.7134964483030775"/>
    <n v="6.2391304347826084"/>
    <n v="5.9990436722983747"/>
  </r>
  <r>
    <n v="803"/>
    <x v="2"/>
    <s v="ANC"/>
    <s v="Alaska"/>
    <s v="ADK"/>
    <s v="Alaska"/>
    <x v="4"/>
    <x v="3"/>
    <n v="124"/>
    <s v="ANCADK737-700"/>
    <n v="1192"/>
    <n v="23"/>
    <n v="4"/>
    <n v="92"/>
    <n v="4"/>
    <n v="16"/>
    <n v="20"/>
    <n v="56"/>
    <n v="591232"/>
    <n v="0.18548387096774194"/>
    <n v="496"/>
    <n v="12.2125"/>
    <n v="0.23529411764705882"/>
    <n v="68"/>
    <n v="0.16129032258064516"/>
    <n v="124"/>
    <n v="0.18421052631578946"/>
    <n v="304"/>
    <n v="3137"/>
    <n v="5.9990436722983747"/>
    <n v="0.16421338344294811"/>
    <n v="9438"/>
    <n v="0.14316038556564709"/>
    <n v="8228"/>
    <n v="0.35167206040992449"/>
    <n v="20212"/>
    <n v="6.6986811427776037E-3"/>
    <n v="385"/>
    <n v="6.8204753453735599E-3"/>
    <n v="392"/>
    <n v="0.32743501409332915"/>
    <n v="18819"/>
    <n v="1"/>
    <n v="50780"/>
    <n v="12695"/>
    <n v="4158.0348004094167"/>
    <n v="0.36374315922179878"/>
    <n v="23466"/>
    <n v="5866.5"/>
    <n v="0.16808973954901005"/>
    <n v="27451"/>
    <n v="6862.75"/>
    <n v="0.19663476691212287"/>
    <n v="37907"/>
    <n v="0.2715323343170683"/>
    <n v="1"/>
    <n v="57474"/>
    <n v="-139604"/>
    <n v="-82130"/>
    <n v="40111.5"/>
    <n v="51013.599999999999"/>
    <n v="109722.28571428572"/>
    <n v="200847.38571428572"/>
    <n v="30673.5"/>
    <n v="42785.599999999999"/>
    <n v="89510.285714285725"/>
    <n v="-0.13891331998268022"/>
    <n v="-7.0002390891272068E-2"/>
    <n v="6.8910929091408155E-2"/>
    <n v="109664"/>
    <n v="0.18548387096774194"/>
    <n v="169745.86956521738"/>
    <n v="9.7210570469798654E-2"/>
    <n v="0.23612389045247889"/>
    <n v="420.16304347826087"/>
    <n v="0.35248577473008463"/>
    <n v="0.32743501409332915"/>
    <n v="-40742.346428571429"/>
    <n v="-41387.653571428571"/>
    <n v="1.8174634973583923"/>
    <n v="0.86889487301335866"/>
    <n v="0.87062341423017398"/>
    <n v="66.354838709677423"/>
    <n v="0.65955040540070298"/>
    <n v="2247.7789150460594"/>
    <n v="5866.5"/>
    <n v="7.5332650972364377"/>
    <n v="8.445652173913043"/>
    <n v="5.9990436722983747"/>
  </r>
  <r>
    <n v="586"/>
    <x v="1"/>
    <s v="ANC"/>
    <s v="Alaska"/>
    <s v="ADK"/>
    <s v="Alaska"/>
    <x v="4"/>
    <x v="2"/>
    <n v="159.75"/>
    <s v="ANCADK737-800"/>
    <n v="1192"/>
    <n v="32.25"/>
    <n v="4"/>
    <n v="129"/>
    <n v="6"/>
    <n v="24"/>
    <n v="30"/>
    <n v="75"/>
    <n v="761688"/>
    <n v="0.20187793427230047"/>
    <n v="639"/>
    <n v="12.2125"/>
    <n v="0.2857142857142857"/>
    <n v="84"/>
    <n v="0.1875"/>
    <n v="160"/>
    <n v="0.189873417721519"/>
    <n v="395"/>
    <n v="3631"/>
    <n v="6"/>
    <n v="0.19954314917340973"/>
    <n v="15462"/>
    <n v="0.15776839986062177"/>
    <n v="12225"/>
    <n v="0.34701304734987803"/>
    <n v="26889"/>
    <n v="6.775330055364126E-3"/>
    <n v="525"/>
    <n v="7.7432343489875722E-3"/>
    <n v="600"/>
    <n v="0.28115683921173873"/>
    <n v="21786"/>
    <n v="1"/>
    <n v="50780"/>
    <n v="12695"/>
    <n v="4158.0348004094167"/>
    <n v="0.36374315922179878"/>
    <n v="23466"/>
    <n v="5866.5"/>
    <n v="0.16808973954901005"/>
    <n v="27451"/>
    <n v="6862.75"/>
    <n v="0.19663476691212287"/>
    <n v="37907"/>
    <n v="0.2715323343170683"/>
    <n v="1"/>
    <n v="77487"/>
    <n v="-139604"/>
    <n v="-62117"/>
    <n v="54117"/>
    <n v="65200"/>
    <n v="141615.4"/>
    <n v="260932.4"/>
    <n v="38655"/>
    <n v="52975"/>
    <n v="114726.39999999999"/>
    <n v="-8.1551763976851419E-2"/>
    <n v="-1.3821801052399409E-2"/>
    <n v="6.7729962924452006E-2"/>
    <n v="153768"/>
    <n v="0.20187793427230047"/>
    <n v="220213.25581395347"/>
    <n v="0.10173062986419637"/>
    <n v="0.18328239384104777"/>
    <n v="431.7906976744186"/>
    <n v="0.3622405181832371"/>
    <n v="0.28115683921173873"/>
    <n v="-51589.1"/>
    <n v="-10527.900000000001"/>
    <n v="2.1551898793818318"/>
    <n v="0.89459824373350916"/>
    <n v="0.79703374970775853"/>
    <n v="76.40625"/>
    <n v="0.48920464077845316"/>
    <n v="2247.7789150460594"/>
    <n v="5866.5"/>
    <n v="10.562947799385874"/>
    <n v="8.720930232558139"/>
    <n v="6"/>
  </r>
  <r>
    <n v="1016"/>
    <x v="0"/>
    <s v="ANC"/>
    <s v="Alaska"/>
    <s v="ADK"/>
    <s v="Alaska"/>
    <x v="4"/>
    <x v="2"/>
    <n v="159"/>
    <s v="ANCADK737-800"/>
    <n v="1192"/>
    <n v="29.2"/>
    <n v="5"/>
    <n v="146"/>
    <n v="4"/>
    <n v="20"/>
    <n v="33"/>
    <n v="93"/>
    <n v="947640"/>
    <n v="0.18364779874213835"/>
    <n v="795"/>
    <n v="15.265625"/>
    <n v="0.19047619047619047"/>
    <n v="105"/>
    <n v="0.16500000000000001"/>
    <n v="200"/>
    <n v="0.18979591836734694"/>
    <n v="490"/>
    <n v="2153"/>
    <n v="6"/>
    <n v="0.18371805709083816"/>
    <n v="14127"/>
    <n v="0.17487482931269913"/>
    <n v="13447"/>
    <n v="0.45750699005136874"/>
    <n v="35180"/>
    <n v="8.6481565771506595E-3"/>
    <n v="665"/>
    <n v="7.2566486767670201E-3"/>
    <n v="558"/>
    <n v="0.16799531829117628"/>
    <n v="12918"/>
    <n v="1"/>
    <n v="63475"/>
    <n v="12695"/>
    <n v="4158.0348004094167"/>
    <n v="0.36374315922179878"/>
    <n v="29333"/>
    <n v="5866.6"/>
    <n v="0.16809260479642418"/>
    <n v="34314"/>
    <n v="6862.8"/>
    <n v="0.19663619953582992"/>
    <n v="47383"/>
    <n v="0.27152803644594709"/>
    <n v="1"/>
    <n v="76895"/>
    <n v="-174505"/>
    <n v="-97610"/>
    <n v="74166.75"/>
    <n v="81496.969696969696"/>
    <n v="185356.98924731184"/>
    <n v="341020.70894428156"/>
    <n v="60039.75"/>
    <n v="68049.969696969696"/>
    <n v="150176.98924731184"/>
    <n v="-0.10300325017939302"/>
    <n v="-4.4274891531745901E-2"/>
    <n v="5.8728358647647118E-2"/>
    <n v="174032"/>
    <n v="0.18364779874213835"/>
    <n v="284390.91095890413"/>
    <n v="8.1143683255244611E-2"/>
    <n v="0.18414693343463762"/>
    <n v="438.19863013698631"/>
    <n v="0.36761630045049187"/>
    <n v="0.16799531829117628"/>
    <n v="-55653.341788856313"/>
    <n v="-41956.658211143687"/>
    <n v="1.7044582246322375"/>
    <n v="0.85176761640692222"/>
    <n v="0.90954767986169516"/>
    <n v="67.234999999999999"/>
    <n v="0.61620391442876654"/>
    <n v="2247.7952917093144"/>
    <n v="5866.6"/>
    <n v="9.5639713408393039"/>
    <n v="8.3767123287671232"/>
    <n v="6"/>
  </r>
  <r>
    <n v="1022"/>
    <x v="0"/>
    <s v="ANC"/>
    <s v="Alaska"/>
    <s v="JNU"/>
    <s v="Alaska"/>
    <x v="2"/>
    <x v="1"/>
    <n v="178"/>
    <s v="ANCJNU737-900"/>
    <n v="571"/>
    <n v="89.333333333333329"/>
    <n v="3"/>
    <n v="268"/>
    <n v="17"/>
    <n v="51"/>
    <n v="94"/>
    <n v="123"/>
    <n v="304914"/>
    <n v="0.50187265917602997"/>
    <n v="534"/>
    <n v="4.9395446880269818"/>
    <n v="0.73913043478260865"/>
    <n v="69"/>
    <n v="0.72868217054263562"/>
    <n v="129"/>
    <n v="0.36607142857142855"/>
    <n v="336"/>
    <n v="3781"/>
    <n v="6"/>
    <n v="0.20867964925364157"/>
    <n v="17349"/>
    <n v="0.23247170333305267"/>
    <n v="19327"/>
    <n v="0.27101050073974281"/>
    <n v="22531"/>
    <n v="1.0524796420366384E-2"/>
    <n v="875"/>
    <n v="4.4384570047030806E-3"/>
    <n v="369"/>
    <n v="0.27287489324849346"/>
    <n v="22686"/>
    <n v="0.99999999999999989"/>
    <n v="20539"/>
    <n v="6846.333333333333"/>
    <n v="4158.0755509277433"/>
    <n v="0.31806919193483446"/>
    <n v="17600"/>
    <n v="5866.666666666667"/>
    <n v="0.27255551770062253"/>
    <n v="11103"/>
    <n v="3701"/>
    <n v="0.17194226778579613"/>
    <n v="15332"/>
    <n v="0.23743302257874688"/>
    <n v="1"/>
    <n v="83137"/>
    <n v="-64574"/>
    <n v="18563"/>
    <n v="23472.176470588238"/>
    <n v="26523.223404255321"/>
    <n v="61548.097560975613"/>
    <n v="111543.49743581917"/>
    <n v="6123.1764705882379"/>
    <n v="7196.2234042553209"/>
    <n v="39017.097560975613"/>
    <n v="6.0879461093947804E-2"/>
    <n v="0.11809395155772795"/>
    <n v="5.7214490463780146E-2"/>
    <n v="153028"/>
    <n v="0.50187265917602997"/>
    <n v="59999.873134328358"/>
    <n v="0.27265720826200174"/>
    <n v="0.21177774716805395"/>
    <n v="225.56343283582089"/>
    <n v="0.395032281673942"/>
    <n v="0.27287489324849346"/>
    <n v="-17445.499145273057"/>
    <n v="36008.499145273061"/>
    <n v="2.2677415493614514"/>
    <n v="1.3512724964560678"/>
    <n v="0.60479666979531865"/>
    <n v="149.8217054263566"/>
    <n v="0.1844184899623513"/>
    <n v="2247.7780243415323"/>
    <n v="5866.666666666667"/>
    <n v="54.256012836488395"/>
    <n v="4.6417910447761193"/>
    <n v="6"/>
  </r>
  <r>
    <n v="1014"/>
    <x v="0"/>
    <s v="ADK"/>
    <s v="Alaska"/>
    <s v="ANC"/>
    <s v="Alaska"/>
    <x v="5"/>
    <x v="2"/>
    <n v="159"/>
    <s v="ADKANC737-800"/>
    <n v="1192"/>
    <n v="29.2"/>
    <n v="5"/>
    <n v="146"/>
    <n v="4.4000000000000004"/>
    <n v="22"/>
    <n v="36"/>
    <n v="88"/>
    <n v="947640"/>
    <n v="0.18364779874213835"/>
    <n v="795"/>
    <n v="13.197916666666668"/>
    <n v="0.20952380952380953"/>
    <n v="105"/>
    <n v="0.18"/>
    <n v="200"/>
    <n v="0.17959183673469387"/>
    <n v="490"/>
    <n v="2153"/>
    <n v="6"/>
    <n v="0.21861471861471862"/>
    <n v="16564"/>
    <n v="0.18992186675113504"/>
    <n v="14390"/>
    <n v="0.40336289726533631"/>
    <n v="30562"/>
    <n v="8.3148558758314849E-3"/>
    <n v="630"/>
    <n v="9.2915214866434379E-3"/>
    <n v="704"/>
    <n v="0.17049414000633512"/>
    <n v="12918"/>
    <n v="0.99999999999999989"/>
    <n v="54878"/>
    <n v="10975.6"/>
    <n v="4158.0805051302286"/>
    <n v="0.3544128853928521"/>
    <n v="29333"/>
    <n v="5866.6"/>
    <n v="0.18943826610351197"/>
    <n v="29666"/>
    <n v="5933.2"/>
    <n v="0.19158884540370183"/>
    <n v="40965"/>
    <n v="0.2645600030999341"/>
    <n v="1"/>
    <n v="75768"/>
    <n v="-154842"/>
    <n v="-79074"/>
    <n v="79055.454545454544"/>
    <n v="79944.444444444453"/>
    <n v="170174.77272727274"/>
    <n v="329174.67171717173"/>
    <n v="62491.454545454544"/>
    <n v="65554.444444444453"/>
    <n v="139612.77272727274"/>
    <n v="-8.3443079650500185E-2"/>
    <n v="-2.6953553729861184E-2"/>
    <n v="5.6489525920639001E-2"/>
    <n v="174032"/>
    <n v="0.18364779874213835"/>
    <n v="279381.16438356164"/>
    <n v="7.9954413068253766E-2"/>
    <n v="0.16339749271875395"/>
    <n v="430.47945205479454"/>
    <n v="0.36114047991174036"/>
    <n v="0.17049414000633512"/>
    <n v="-53531.734343434349"/>
    <n v="-25542.265656565651"/>
    <n v="2.0387076997389761"/>
    <n v="0.92984345536120683"/>
    <n v="0.80605510296972682"/>
    <n v="71.95"/>
    <n v="0.5406636046879949"/>
    <n v="2247.7790055248615"/>
    <n v="5866.6"/>
    <n v="11.062352012628255"/>
    <n v="9.1369863013698627"/>
    <n v="6"/>
  </r>
  <r>
    <n v="585"/>
    <x v="1"/>
    <s v="ANC"/>
    <s v="Alaska"/>
    <s v="ADK"/>
    <s v="Alaska"/>
    <x v="4"/>
    <x v="3"/>
    <n v="124"/>
    <s v="ANCADK737-700"/>
    <n v="1192"/>
    <n v="29"/>
    <n v="5"/>
    <n v="145"/>
    <n v="4.5999999999999996"/>
    <n v="23"/>
    <n v="32"/>
    <n v="90"/>
    <n v="739040"/>
    <n v="0.23387096774193547"/>
    <n v="620"/>
    <n v="15.265625"/>
    <n v="0.27058823529411763"/>
    <n v="85"/>
    <n v="0.20645161290322581"/>
    <n v="155"/>
    <n v="0.23684210526315788"/>
    <n v="380"/>
    <n v="3210"/>
    <n v="5.9990654205607479"/>
    <n v="0.17382308553624459"/>
    <n v="14282"/>
    <n v="0.17079256121902536"/>
    <n v="14033"/>
    <n v="0.41005793291465847"/>
    <n v="33692"/>
    <n v="7.6675916459763398E-3"/>
    <n v="630"/>
    <n v="3.2861107054184316E-3"/>
    <n v="270"/>
    <n v="0.23437271797867679"/>
    <n v="19257"/>
    <n v="1"/>
    <n v="63475"/>
    <n v="12695"/>
    <n v="4158.0348004094167"/>
    <n v="0.36374315922179878"/>
    <n v="29333"/>
    <n v="5866.6"/>
    <n v="0.16809260479642418"/>
    <n v="34314"/>
    <n v="6862.8"/>
    <n v="0.19663619953582992"/>
    <n v="47383"/>
    <n v="0.27152803644594709"/>
    <n v="1"/>
    <n v="82164"/>
    <n v="-174505"/>
    <n v="-92341"/>
    <n v="52781.304347826088"/>
    <n v="67972.34375"/>
    <n v="142255.11111111112"/>
    <n v="263008.75920893718"/>
    <n v="38499.304347826088"/>
    <n v="53939.34375"/>
    <n v="108563.11111111112"/>
    <n v="-0.12494722883741069"/>
    <n v="-7.0551862088943165E-2"/>
    <n v="5.4395366748467525E-2"/>
    <n v="172840"/>
    <n v="0.23387096774193547"/>
    <n v="206074.6551724138"/>
    <n v="0.1111766616150682"/>
    <n v="0.23612389045247889"/>
    <n v="433.84137931034485"/>
    <n v="0.36396088868317522"/>
    <n v="0.23437271797867679"/>
    <n v="-40200.351841787444"/>
    <n v="-52140.648158212556"/>
    <n v="1.6800456115486013"/>
    <n v="0.90525263276726819"/>
    <n v="0.88653148668274284"/>
    <n v="90.535483870967738"/>
    <n v="0.57668808724015386"/>
    <n v="2247.7952917093144"/>
    <n v="5866.6"/>
    <n v="9.4984646878198564"/>
    <n v="6.2068965517241379"/>
    <n v="5.9990654205607479"/>
  </r>
  <r>
    <n v="1078"/>
    <x v="0"/>
    <s v="JNU"/>
    <s v="Alaska"/>
    <s v="ANC"/>
    <s v="Alaska"/>
    <x v="3"/>
    <x v="1"/>
    <n v="178"/>
    <s v="JNUANC737-900"/>
    <n v="571"/>
    <n v="89.333333333333329"/>
    <n v="3"/>
    <n v="268"/>
    <n v="18.666666666666668"/>
    <n v="56"/>
    <n v="92"/>
    <n v="120"/>
    <n v="304914"/>
    <n v="0.50187265917602997"/>
    <n v="534"/>
    <n v="5.30094501718213"/>
    <n v="0.81159420289855078"/>
    <n v="69"/>
    <n v="0.71317829457364346"/>
    <n v="129"/>
    <n v="0.35714285714285715"/>
    <n v="336"/>
    <n v="3781"/>
    <n v="6"/>
    <n v="0.23121479499797515"/>
    <n v="18841"/>
    <n v="0.21524905813197198"/>
    <n v="17540"/>
    <n v="0.25599175328580021"/>
    <n v="20860"/>
    <n v="1.0308392749763766E-2"/>
    <n v="840"/>
    <n v="8.8357652140832275E-3"/>
    <n v="720"/>
    <n v="0.27840023562040572"/>
    <n v="22686"/>
    <n v="1"/>
    <n v="22042"/>
    <n v="7347.333333333333"/>
    <n v="4158.1265092459043"/>
    <n v="0.32408986649414812"/>
    <n v="17600"/>
    <n v="5866.666666666667"/>
    <n v="0.25877786273010644"/>
    <n v="11916"/>
    <n v="3972"/>
    <n v="0.17520437569840616"/>
    <n v="16454"/>
    <n v="0.24192789507733931"/>
    <n v="1"/>
    <n v="81487"/>
    <n v="-68012"/>
    <n v="13475"/>
    <n v="23214.803571428569"/>
    <n v="24594.130434782608"/>
    <n v="58408"/>
    <n v="106216.93400621117"/>
    <n v="4373.8035714285688"/>
    <n v="7054.1304347826081"/>
    <n v="37548"/>
    <n v="4.4192788786346311E-2"/>
    <n v="9.7733496446223284E-2"/>
    <n v="5.3540707659876972E-2"/>
    <n v="153028"/>
    <n v="0.50187265917602997"/>
    <n v="58362.186567164172"/>
    <n v="0.26724584636979609"/>
    <n v="0.22305305758344976"/>
    <n v="219.40671641791045"/>
    <n v="0.38424994118723371"/>
    <n v="0.27840023562040572"/>
    <n v="-16325.311335403725"/>
    <n v="29800.311335403727"/>
    <n v="2.5473516626498336"/>
    <n v="1.2684516668203756"/>
    <n v="0.57917401862301499"/>
    <n v="135.96899224806202"/>
    <n v="0.2019217789340631"/>
    <n v="2247.9010745020505"/>
    <n v="5866.666666666667"/>
    <n v="50.557023159327755"/>
    <n v="5.8208955223880601"/>
    <n v="6"/>
  </r>
  <r>
    <n v="583"/>
    <x v="1"/>
    <s v="ADK"/>
    <s v="Alaska"/>
    <s v="ANC"/>
    <s v="Alaska"/>
    <x v="5"/>
    <x v="3"/>
    <n v="124"/>
    <s v="ADKANC737-700"/>
    <n v="1192"/>
    <n v="29"/>
    <n v="5"/>
    <n v="145"/>
    <n v="6"/>
    <n v="30"/>
    <n v="48"/>
    <n v="67"/>
    <n v="739040"/>
    <n v="0.23387096774193547"/>
    <n v="620"/>
    <n v="13.197916666666668"/>
    <n v="0.35294117647058826"/>
    <n v="85"/>
    <n v="0.30967741935483872"/>
    <n v="155"/>
    <n v="0.1763157894736842"/>
    <n v="380"/>
    <n v="3210"/>
    <n v="5.9990654205607479"/>
    <n v="0.26118492171426577"/>
    <n v="22470"/>
    <n v="0.22302425869744627"/>
    <n v="19187"/>
    <n v="0.2819913752019621"/>
    <n v="24260"/>
    <n v="5.2887912496658186E-3"/>
    <n v="455"/>
    <n v="4.6727342469574922E-3"/>
    <n v="402"/>
    <n v="0.22383791888970256"/>
    <n v="19257"/>
    <n v="1"/>
    <n v="54878"/>
    <n v="10975.6"/>
    <n v="4158.0805051302286"/>
    <n v="0.3544128853928521"/>
    <n v="29333"/>
    <n v="5866.6"/>
    <n v="0.18943826610351197"/>
    <n v="29666"/>
    <n v="5933.2"/>
    <n v="0.19158884540370183"/>
    <n v="40965"/>
    <n v="0.2645600030999341"/>
    <n v="1"/>
    <n v="86031"/>
    <n v="-154842"/>
    <n v="-68811"/>
    <n v="63664.999999999993"/>
    <n v="61958.020833333328"/>
    <n v="137594.02985074627"/>
    <n v="263217.05068407959"/>
    <n v="41194.999999999993"/>
    <n v="42771.020833333328"/>
    <n v="113334.02985074627"/>
    <n v="-9.3108627408529987E-2"/>
    <n v="-3.9715022005823886E-2"/>
    <n v="5.3393605402706101E-2"/>
    <n v="172840"/>
    <n v="0.23387096774193547"/>
    <n v="218742.41379310348"/>
    <n v="0.11640912535180775"/>
    <n v="0.20951775276033774"/>
    <n v="460.51034482758621"/>
    <n v="0.38633418190233743"/>
    <n v="0.22383791888970256"/>
    <n v="-39460.010136815916"/>
    <n v="-29350.989863184084"/>
    <n v="2.486442397703351"/>
    <n v="1.1643126962695511"/>
    <n v="0.60048402177219673"/>
    <n v="123.78709677419354"/>
    <n v="0.47616556822540712"/>
    <n v="2247.7790055248615"/>
    <n v="5866.6"/>
    <n v="10.986582478295185"/>
    <n v="5.9103448275862069"/>
    <n v="5.9990654205607479"/>
  </r>
  <r>
    <n v="396"/>
    <x v="3"/>
    <s v="ANC"/>
    <s v="Alaska"/>
    <s v="ADK"/>
    <s v="Alaska"/>
    <x v="4"/>
    <x v="2"/>
    <n v="159"/>
    <s v="ANCADK737-800"/>
    <n v="1192"/>
    <n v="21.166666666666668"/>
    <n v="6"/>
    <n v="127"/>
    <n v="4.833333333333333"/>
    <n v="29"/>
    <n v="37"/>
    <n v="61"/>
    <n v="1137168"/>
    <n v="0.1331236897274633"/>
    <n v="954"/>
    <n v="18.318750000000001"/>
    <n v="0.23015873015873015"/>
    <n v="126"/>
    <n v="0.15416666666666667"/>
    <n v="240"/>
    <n v="0.10374149659863946"/>
    <n v="588"/>
    <n v="6307"/>
    <n v="5"/>
    <n v="0.23635817114147997"/>
    <n v="22017"/>
    <n v="0.16463591373146827"/>
    <n v="15336"/>
    <n v="0.25529516591340939"/>
    <n v="23781"/>
    <n v="3.8646928105978465E-3"/>
    <n v="360"/>
    <n v="1.3097014524803812E-3"/>
    <n v="122"/>
    <n v="0.33853635495056411"/>
    <n v="31535"/>
    <n v="0.99999999999999989"/>
    <n v="67459"/>
    <n v="11243.166666666666"/>
    <n v="3682.5110883657453"/>
    <n v="0.3325052617051375"/>
    <n v="31437"/>
    <n v="5239.5"/>
    <n v="0.15495290342614637"/>
    <n v="59985"/>
    <n v="9997.5"/>
    <n v="0.29566593224599641"/>
    <n v="44000"/>
    <n v="0.21687590262271972"/>
    <n v="0.99999999999999989"/>
    <n v="93151"/>
    <n v="-202881"/>
    <n v="-109730"/>
    <n v="95660.068965517246"/>
    <n v="99476.756756756746"/>
    <n v="229233.24590163934"/>
    <n v="424370.07162391336"/>
    <n v="73643.068965517246"/>
    <n v="84140.756756756746"/>
    <n v="205452.24590163934"/>
    <n v="-9.6494097617942115E-2"/>
    <n v="-4.3257157015803974E-2"/>
    <n v="5.3236940602138141E-2"/>
    <n v="151384"/>
    <n v="0.1331236897274633"/>
    <n v="401231.74803149613"/>
    <n v="8.1914897359053371E-2"/>
    <n v="0.17840899497699547"/>
    <n v="485.16535433070868"/>
    <n v="0.40701791470697035"/>
    <n v="0.33853635495056411"/>
    <n v="-60539.345270652229"/>
    <n v="-49190.654729347771"/>
    <n v="2.7267992092312436"/>
    <n v="0.9971636078123467"/>
    <n v="0.63112930911887766"/>
    <n v="63.9"/>
    <n v="0.47235134351751457"/>
    <n v="3274.5138178096208"/>
    <n v="5239.5"/>
    <n v="6.932787444558171"/>
    <n v="3.795275590551181"/>
    <n v="5"/>
  </r>
  <r>
    <n v="850"/>
    <x v="2"/>
    <s v="HNL"/>
    <s v="Hawaii"/>
    <s v="OGG"/>
    <s v="Hawaii"/>
    <x v="1"/>
    <x v="2"/>
    <n v="175"/>
    <s v="HNLOGG737-800"/>
    <n v="101"/>
    <n v="67"/>
    <n v="6"/>
    <n v="402"/>
    <n v="8.3333333333333339"/>
    <n v="50"/>
    <n v="83"/>
    <n v="270"/>
    <n v="106050"/>
    <n v="0.38285714285714284"/>
    <n v="1050"/>
    <n v="4.2732990375041489"/>
    <n v="0.3968253968253968"/>
    <n v="126"/>
    <n v="0.34583333333333333"/>
    <n v="240"/>
    <n v="0.39473684210526316"/>
    <n v="684"/>
    <n v="0"/>
    <e v="#DIV/0!"/>
    <n v="0.19009005338005786"/>
    <n v="4665"/>
    <n v="0.1685342895562528"/>
    <n v="4136"/>
    <n v="0.49847194490852043"/>
    <n v="12233"/>
    <n v="7.7013976610570065E-2"/>
    <n v="1890"/>
    <n v="6.5889735544598829E-2"/>
    <n v="1617"/>
    <n v="0"/>
    <n v="0"/>
    <n v="1"/>
    <n v="17769"/>
    <n v="2961.5"/>
    <n v="4158.1456958785902"/>
    <n v="0.23430206492787256"/>
    <n v="35199"/>
    <n v="5866.5"/>
    <n v="0.46413407526569794"/>
    <n v="9606"/>
    <n v="1601"/>
    <n v="0.12666473271974471"/>
    <n v="13264"/>
    <n v="0.17489912708668479"/>
    <n v="1"/>
    <n v="24541"/>
    <n v="-75838"/>
    <n v="-51297"/>
    <n v="11755.800000000001"/>
    <n v="11959.518072289156"/>
    <n v="30990.266666666666"/>
    <n v="54705.584738955818"/>
    <n v="7090.8000000000011"/>
    <n v="7823.5180722891564"/>
    <n v="18757.266666666666"/>
    <n v="-0.48370579915134371"/>
    <n v="-0.430788017069062"/>
    <n v="5.2917782082281706E-2"/>
    <n v="40602"/>
    <n v="0.38285714285714284"/>
    <n v="39558.626865671642"/>
    <n v="0.2314097123998114"/>
    <n v="0.71511551155115516"/>
    <n v="61.047263681592042"/>
    <n v="0.60442835328308953"/>
    <n v="0"/>
    <n v="-5611.9307898259713"/>
    <n v="-45685.069210174028"/>
    <n v="1.8481981553675004"/>
    <n v="0.86027384235048021"/>
    <n v="0.8927796933619585"/>
    <n v="17.233333333333334"/>
    <n v="0.54048327289026532"/>
    <n v="2247.9119564753078"/>
    <n v="5866.5"/>
    <n v="94.072517853744912"/>
    <n v="8.7238805970149258"/>
    <e v="#DIV/0!"/>
  </r>
  <r>
    <n v="904"/>
    <x v="2"/>
    <s v="OGG"/>
    <s v="Hawaii"/>
    <s v="HNL"/>
    <s v="Hawaii"/>
    <x v="0"/>
    <x v="2"/>
    <n v="175"/>
    <s v="OGGHNL737-800"/>
    <n v="101"/>
    <n v="67"/>
    <n v="6"/>
    <n v="402"/>
    <n v="12.5"/>
    <n v="75"/>
    <n v="125"/>
    <n v="203"/>
    <n v="106050"/>
    <n v="0.38285714285714284"/>
    <n v="1050"/>
    <n v="4.2288228457579278"/>
    <n v="0.59523809523809523"/>
    <n v="126"/>
    <n v="0.52083333333333337"/>
    <n v="240"/>
    <n v="0.29678362573099415"/>
    <n v="684"/>
    <n v="0"/>
    <e v="#DIV/0!"/>
    <n v="0.26759295499021524"/>
    <n v="6837"/>
    <n v="0.2644618395303327"/>
    <n v="6757"/>
    <n v="0.34888454011741682"/>
    <n v="8914"/>
    <n v="5.5499021526418786E-2"/>
    <n v="1418"/>
    <n v="6.3561643835616438E-2"/>
    <n v="1624"/>
    <n v="0"/>
    <n v="0"/>
    <n v="1"/>
    <n v="17584"/>
    <n v="2930.6666666666665"/>
    <n v="4158.131149343154"/>
    <n v="0.23316316382682489"/>
    <n v="35199"/>
    <n v="5866.5"/>
    <n v="0.46673738646157925"/>
    <n v="9506"/>
    <n v="1584.3333333333333"/>
    <n v="0.12604919445733606"/>
    <n v="13126"/>
    <n v="0.17405025525425977"/>
    <n v="1"/>
    <n v="25550"/>
    <n v="-75415"/>
    <n v="-49865"/>
    <n v="11486.16"/>
    <n v="12973.439999999999"/>
    <n v="30035.349753694583"/>
    <n v="54494.949753694586"/>
    <n v="4649.16"/>
    <n v="6216.4399999999987"/>
    <n v="21121.349753694583"/>
    <n v="-0.47020273455917022"/>
    <n v="-0.41993250077998651"/>
    <n v="5.0270233779183715E-2"/>
    <n v="40602"/>
    <n v="0.38285714285714284"/>
    <n v="41185.07462686568"/>
    <n v="0.24092409240924093"/>
    <n v="0.71112682696841112"/>
    <n v="63.557213930348261"/>
    <n v="0.62927934584503231"/>
    <n v="0"/>
    <n v="-5331.15829228243"/>
    <n v="-44533.841707717569"/>
    <n v="2.5313221965523374"/>
    <n v="1.3133941265327884"/>
    <n v="0.60795148079902972"/>
    <n v="28.154166666666665"/>
    <n v="0.51373776908023483"/>
    <n v="2247.9068872643325"/>
    <n v="5866.5"/>
    <n v="95.061915493400136"/>
    <n v="7.5671641791044779"/>
    <e v="#DIV/0!"/>
  </r>
  <r>
    <n v="394"/>
    <x v="3"/>
    <s v="ADK"/>
    <s v="Alaska"/>
    <s v="ANC"/>
    <s v="Alaska"/>
    <x v="5"/>
    <x v="2"/>
    <n v="159"/>
    <s v="ADKANC737-800"/>
    <n v="1192"/>
    <n v="26.333333333333332"/>
    <n v="6"/>
    <n v="158"/>
    <n v="3.8333333333333335"/>
    <n v="23"/>
    <n v="39"/>
    <n v="96"/>
    <n v="1137168"/>
    <n v="0.16561844863731656"/>
    <n v="954"/>
    <n v="15.8375"/>
    <n v="0.18253968253968253"/>
    <n v="126"/>
    <n v="0.16250000000000001"/>
    <n v="240"/>
    <n v="0.16326530612244897"/>
    <n v="588"/>
    <n v="734"/>
    <n v="5"/>
    <n v="0.223156082161453"/>
    <n v="16329"/>
    <n v="0.23840760936410971"/>
    <n v="17445"/>
    <n v="0.47917947876949146"/>
    <n v="35063"/>
    <n v="7.7897585174859577E-3"/>
    <n v="570"/>
    <n v="1.311959329260793E-3"/>
    <n v="96"/>
    <n v="5.0155111858199063E-2"/>
    <n v="3670"/>
    <n v="0.99999999999999989"/>
    <n v="58322"/>
    <n v="9720.3333333333339"/>
    <n v="3682.5256511444354"/>
    <n v="0.32462609721750652"/>
    <n v="31437"/>
    <n v="5239.5"/>
    <n v="0.17498149271675786"/>
    <n v="51860"/>
    <n v="8643.3333333333339"/>
    <n v="0.28865795757518409"/>
    <n v="38040"/>
    <n v="0.21173445249055153"/>
    <n v="1"/>
    <n v="73173"/>
    <n v="-179659"/>
    <n v="-106486"/>
    <n v="89454.521739130447"/>
    <n v="107353.84615384616"/>
    <n v="214760.87500000003"/>
    <n v="411569.24289297662"/>
    <n v="73125.521739130447"/>
    <n v="89908.846153846156"/>
    <n v="179697.87500000003"/>
    <n v="-9.364139687363697E-2"/>
    <n v="-4.340955735461887E-2"/>
    <n v="5.02318395190181E-2"/>
    <n v="188336"/>
    <n v="0.16561844863731656"/>
    <n v="350154.35443037975"/>
    <n v="6.4346692836942304E-2"/>
    <n v="0.15798808971057926"/>
    <n v="439.89240506329116"/>
    <n v="0.36903725256987513"/>
    <n v="5.0155111858199063E-2"/>
    <n v="-57122.040482162767"/>
    <n v="-49363.959517837233"/>
    <n v="1.7960378450957646"/>
    <n v="1.0073634092130686"/>
    <n v="0.82641498861700213"/>
    <n v="72.6875"/>
    <n v="0.51986388421958918"/>
    <n v="3274.5067087608522"/>
    <n v="5239.5"/>
    <n v="9.9763220205209162"/>
    <n v="4.2151898734177218"/>
    <n v="5"/>
  </r>
  <r>
    <n v="750"/>
    <x v="1"/>
    <s v="SFO"/>
    <s v="California"/>
    <s v="ANC"/>
    <s v="Alaska"/>
    <x v="8"/>
    <x v="4"/>
    <n v="179"/>
    <s v="SFOANC737-Max 9"/>
    <n v="2018"/>
    <n v="78"/>
    <n v="2"/>
    <n v="156"/>
    <n v="11.5"/>
    <n v="23"/>
    <n v="50"/>
    <n v="83"/>
    <n v="722444"/>
    <n v="0.43575418994413406"/>
    <n v="358"/>
    <n v="9.4186666666666667"/>
    <n v="0.5"/>
    <n v="46"/>
    <n v="0.58139534883720934"/>
    <n v="86"/>
    <n v="0.36725663716814161"/>
    <n v="226"/>
    <n v="212"/>
    <n v="6"/>
    <n v="0.23236280335978221"/>
    <n v="13998"/>
    <n v="0.29872846187045582"/>
    <n v="17996"/>
    <n v="0.42827263371070018"/>
    <n v="25800"/>
    <n v="9.876830118521961E-3"/>
    <n v="595"/>
    <n v="9.6444341157332098E-3"/>
    <n v="581"/>
    <n v="2.1114836824806613E-2"/>
    <n v="1272"/>
    <n v="1"/>
    <n v="41417"/>
    <n v="20708.5"/>
    <n v="4397.3315402038506"/>
    <n v="0.39066744642318141"/>
    <n v="13155"/>
    <n v="6577.5"/>
    <n v="0.12408504376697857"/>
    <n v="22291"/>
    <n v="11145.5"/>
    <n v="0.21026071536371868"/>
    <n v="29153"/>
    <n v="0.27498679444612134"/>
    <n v="1"/>
    <n v="60242"/>
    <n v="-106016"/>
    <n v="-45774"/>
    <n v="27996"/>
    <n v="30953.119999999999"/>
    <n v="70250.602409638552"/>
    <n v="129199.72240963855"/>
    <n v="13998"/>
    <n v="12957.119999999999"/>
    <n v="44450.602409638552"/>
    <n v="-6.3359928243573199E-2"/>
    <n v="-1.3940372949572183E-2"/>
    <n v="4.9419555294001015E-2"/>
    <n v="314808"/>
    <n v="0.43575418994413406"/>
    <n v="76358.58974358975"/>
    <n v="8.3386393962715452E-2"/>
    <n v="0.14674632220628867"/>
    <n v="378.0128205128205"/>
    <n v="0.18732052552667022"/>
    <n v="2.1114836824806613E-2"/>
    <n v="-35702.861204819274"/>
    <n v="-10071.138795180726"/>
    <n v="1.8849873087472597"/>
    <n v="1.2962172785297581"/>
    <n v="0.70714999046047289"/>
    <n v="209.25581395348837"/>
    <n v="0.48393147637860628"/>
    <n v="2366.6831823329558"/>
    <n v="6577.5"/>
    <n v="16.562853907134766"/>
    <n v="7.5384615384615383"/>
    <n v="6"/>
  </r>
  <r>
    <n v="810"/>
    <x v="2"/>
    <s v="ANC"/>
    <s v="Alaska"/>
    <s v="JNU"/>
    <s v="Alaska"/>
    <x v="2"/>
    <x v="1"/>
    <n v="178"/>
    <s v="ANCJNU737-900"/>
    <n v="571"/>
    <n v="104.33333333333333"/>
    <n v="3"/>
    <n v="313"/>
    <n v="14"/>
    <n v="42"/>
    <n v="68"/>
    <n v="203"/>
    <n v="304914"/>
    <n v="0.58614232209737827"/>
    <n v="534"/>
    <n v="4.9395446880269818"/>
    <n v="0.60869565217391308"/>
    <n v="69"/>
    <n v="0.52713178294573648"/>
    <n v="129"/>
    <n v="0.60416666666666663"/>
    <n v="336"/>
    <n v="2974"/>
    <n v="5.9989912575655682"/>
    <n v="0.14963327542945376"/>
    <n v="12404"/>
    <n v="0.1594648716464003"/>
    <n v="13219"/>
    <n v="0.44857411696583671"/>
    <n v="37185"/>
    <n v="1.7310847326770892E-2"/>
    <n v="1435"/>
    <n v="9.7954062922215781E-3"/>
    <n v="812"/>
    <n v="0.21522148233931673"/>
    <n v="17841"/>
    <n v="1"/>
    <n v="20539"/>
    <n v="6846.333333333333"/>
    <n v="4158.0755509277433"/>
    <n v="0.31806919193483446"/>
    <n v="17600"/>
    <n v="5866.666666666667"/>
    <n v="0.27255551770062253"/>
    <n v="11103"/>
    <n v="3701"/>
    <n v="0.17194226778579613"/>
    <n v="15332"/>
    <n v="0.23743302257874688"/>
    <n v="1"/>
    <n v="82896"/>
    <n v="-64574"/>
    <n v="18322"/>
    <n v="20378"/>
    <n v="25077.22058823529"/>
    <n v="61547.586206896558"/>
    <n v="107002.80679513185"/>
    <n v="7974"/>
    <n v="11858.22058823529"/>
    <n v="24362.586206896558"/>
    <n v="6.0089074296358971E-2"/>
    <n v="0.10840303254374659"/>
    <n v="4.8313958247387614E-2"/>
    <n v="178723"/>
    <n v="0.58614232209737827"/>
    <n v="45933.40255591055"/>
    <n v="0.27186682146441293"/>
    <n v="0.21177774716805395"/>
    <n v="207.84345047923324"/>
    <n v="0.3639990376168708"/>
    <n v="0.21522148233931673"/>
    <n v="-14731.60226504395"/>
    <n v="33053.602265043948"/>
    <n v="1.5284067939282173"/>
    <n v="0.87123474124167266"/>
    <n v="0.94092455237731321"/>
    <n v="102.47286821705427"/>
    <n v="0.18495464196101138"/>
    <n v="2247.7780243415323"/>
    <n v="5866.666666666667"/>
    <n v="63.366164245600253"/>
    <n v="7.178913738019169"/>
    <n v="5.9989912575655682"/>
  </r>
  <r>
    <n v="605"/>
    <x v="1"/>
    <s v="ANC"/>
    <s v="Alaska"/>
    <s v="SFO"/>
    <s v="California"/>
    <x v="9"/>
    <x v="4"/>
    <n v="179"/>
    <s v="ANCSFO737-Max 9"/>
    <n v="2018"/>
    <n v="78"/>
    <n v="2"/>
    <n v="156"/>
    <n v="16"/>
    <n v="32"/>
    <n v="54"/>
    <n v="70"/>
    <n v="722444"/>
    <n v="0.43575418994413406"/>
    <n v="358"/>
    <n v="8.9962962962962969"/>
    <n v="0.69565217391304346"/>
    <n v="46"/>
    <n v="0.62790697674418605"/>
    <n v="86"/>
    <n v="0.30973451327433627"/>
    <n v="226"/>
    <n v="212"/>
    <n v="6"/>
    <n v="0.29449316583708618"/>
    <n v="18637"/>
    <n v="0.3210713439203603"/>
    <n v="20319"/>
    <n v="0.35106265307734852"/>
    <n v="22217"/>
    <n v="7.7427510468515443E-3"/>
    <n v="490"/>
    <n v="5.5305364620368176E-3"/>
    <n v="350"/>
    <n v="2.0099549656316662E-2"/>
    <n v="1272"/>
    <n v="1"/>
    <n v="39559"/>
    <n v="19779.5"/>
    <n v="4397.2540139975299"/>
    <n v="0.38840451644575358"/>
    <n v="13155"/>
    <n v="6577.5"/>
    <n v="0.12916053019145804"/>
    <n v="21291"/>
    <n v="10645.5"/>
    <n v="0.20904270986745213"/>
    <n v="27845"/>
    <n v="0.27339224349533625"/>
    <n v="1"/>
    <n v="63285"/>
    <n v="-101850"/>
    <n v="-38565"/>
    <n v="26790.6875"/>
    <n v="32359.888888888887"/>
    <n v="71729.171428571426"/>
    <n v="130879.74781746032"/>
    <n v="8153.6875"/>
    <n v="12040.888888888887"/>
    <n v="49512.171428571426"/>
    <n v="-5.3381300142294766E-2"/>
    <n v="-5.1375969504485353E-3"/>
    <n v="4.8243703191846232E-2"/>
    <n v="314808"/>
    <n v="0.43575418994413406"/>
    <n v="80298.884615384624"/>
    <n v="8.7598485142100974E-2"/>
    <n v="0.14097978528439575"/>
    <n v="397.51923076923077"/>
    <n v="0.19698673477167036"/>
    <n v="2.0099549656316662E-2"/>
    <n v="-34853.373908730158"/>
    <n v="-3711.6260912698417"/>
    <n v="2.3710538678971043"/>
    <n v="1.382697336832369"/>
    <n v="0.57530774827057296"/>
    <n v="236.26744186046511"/>
    <n v="0.43999367938690054"/>
    <n v="2366.640592836558"/>
    <n v="6577.5"/>
    <n v="17.34046932894195"/>
    <n v="5.384615384615385"/>
    <n v="6"/>
  </r>
  <r>
    <n v="309"/>
    <x v="4"/>
    <s v="SEA"/>
    <s v="Washington"/>
    <s v="BOI"/>
    <s v="Idaho"/>
    <x v="10"/>
    <x v="3"/>
    <n v="124"/>
    <s v="SEABOI737-700"/>
    <n v="399"/>
    <n v="62.666666666666664"/>
    <n v="3"/>
    <n v="188"/>
    <n v="11"/>
    <n v="33"/>
    <n v="45"/>
    <n v="110"/>
    <n v="148428"/>
    <n v="0.5053763440860215"/>
    <n v="372"/>
    <n v="4.1885385385385376"/>
    <n v="0.6470588235294118"/>
    <n v="51"/>
    <n v="0.4838709677419355"/>
    <n v="93"/>
    <n v="0.48245614035087719"/>
    <n v="228"/>
    <n v="1624"/>
    <n v="5"/>
    <n v="0.1719067581300813"/>
    <n v="5413"/>
    <n v="0.1599021849593496"/>
    <n v="5035"/>
    <n v="0.37188770325203252"/>
    <n v="11710"/>
    <n v="2.0960365853658538E-2"/>
    <n v="660"/>
    <n v="1.7466971544715448E-2"/>
    <n v="550"/>
    <n v="0.2578760162601626"/>
    <n v="8120"/>
    <n v="1"/>
    <n v="15424"/>
    <n v="5141.333333333333"/>
    <n v="3682.4300070500803"/>
    <n v="0.28085509304781675"/>
    <n v="15719"/>
    <n v="5239.666666666667"/>
    <n v="0.28622673804581378"/>
    <n v="13715"/>
    <n v="4571.666666666667"/>
    <n v="0.24973596999162387"/>
    <n v="10060"/>
    <n v="0.18318219891474563"/>
    <n v="1"/>
    <n v="31488"/>
    <n v="-54918"/>
    <n v="-23430"/>
    <n v="8365.545454545454"/>
    <n v="10405.666666666666"/>
    <n v="24271.636363636364"/>
    <n v="43042.84848484848"/>
    <n v="2952.545454545454"/>
    <n v="5370.6666666666661"/>
    <n v="12561.636363636364"/>
    <n v="-0.15785431320236074"/>
    <n v="-0.11095200257622441"/>
    <n v="4.6902310626136326E-2"/>
    <n v="75012"/>
    <n v="0.5053763440860215"/>
    <n v="22870.808510638301"/>
    <n v="0.2121432613792546"/>
    <n v="0.36999757458161531"/>
    <n v="124.29787234042553"/>
    <n v="0.31152348957500131"/>
    <n v="0.2578760162601626"/>
    <n v="-6961.6161616161617"/>
    <n v="-16468.383838383837"/>
    <n v="1.7818873013597534"/>
    <n v="0.90892679844751334"/>
    <n v="0.86225243585541156"/>
    <n v="54.13978494623656"/>
    <n v="0.31948678861788615"/>
    <n v="3274.4117963363492"/>
    <n v="5239.666666666667"/>
    <n v="44.88439064609797"/>
    <n v="6.4361702127659575"/>
    <n v="5"/>
  </r>
  <r>
    <n v="865"/>
    <x v="2"/>
    <s v="JNU"/>
    <s v="Alaska"/>
    <s v="ANC"/>
    <s v="Alaska"/>
    <x v="3"/>
    <x v="1"/>
    <n v="178"/>
    <s v="JNUANC737-900"/>
    <n v="571"/>
    <n v="104.33333333333333"/>
    <n v="3"/>
    <n v="313"/>
    <n v="18.333333333333332"/>
    <n v="55"/>
    <n v="104"/>
    <n v="154"/>
    <n v="304914"/>
    <n v="0.58614232209737827"/>
    <n v="534"/>
    <n v="5.30094501718213"/>
    <n v="0.79710144927536231"/>
    <n v="69"/>
    <n v="0.80620155038759689"/>
    <n v="129"/>
    <n v="0.45833333333333331"/>
    <n v="336"/>
    <n v="2974"/>
    <n v="5.9989912575655682"/>
    <n v="0.20637635711400945"/>
    <n v="17374"/>
    <n v="0.25169268049319365"/>
    <n v="21189"/>
    <n v="0.30431425652721356"/>
    <n v="25619"/>
    <n v="1.2888128667474403E-2"/>
    <n v="1085"/>
    <n v="1.2804979450264889E-2"/>
    <n v="1078"/>
    <n v="0.21192359774784406"/>
    <n v="17841"/>
    <n v="1"/>
    <n v="22042"/>
    <n v="7347.333333333333"/>
    <n v="4158.1265092459043"/>
    <n v="0.32408986649414812"/>
    <n v="17600"/>
    <n v="5866.666666666667"/>
    <n v="0.25877786273010644"/>
    <n v="11916"/>
    <n v="3972"/>
    <n v="0.17520437569840616"/>
    <n v="16454"/>
    <n v="0.24192789507733931"/>
    <n v="1"/>
    <n v="84186"/>
    <n v="-68012"/>
    <n v="16174"/>
    <n v="21796.472727272729"/>
    <n v="26282.509615384617"/>
    <n v="55896"/>
    <n v="103974.98234265734"/>
    <n v="4422.4727272727287"/>
    <n v="5093.5096153846171"/>
    <n v="30277"/>
    <n v="5.3044464996687593E-2"/>
    <n v="9.6546329284822749E-2"/>
    <n v="4.3501864288135156E-2"/>
    <n v="178723"/>
    <n v="0.58614232209737827"/>
    <n v="46844.233226837066"/>
    <n v="0.27609752258013737"/>
    <n v="0.22305305758344976"/>
    <n v="211.96485623003196"/>
    <n v="0.37121691108587035"/>
    <n v="0.21192359774784406"/>
    <n v="-13264.327447552447"/>
    <n v="29438.327447552445"/>
    <n v="2.0949744815355245"/>
    <n v="1.3666231131962667"/>
    <n v="0.63438208086824521"/>
    <n v="164.25581395348837"/>
    <n v="0.19544817428075928"/>
    <n v="2247.9010745020505"/>
    <n v="5866.666666666667"/>
    <n v="59.046075555483533"/>
    <n v="6.9105431309904155"/>
    <n v="5.9989912575655682"/>
  </r>
  <r>
    <n v="201"/>
    <x v="4"/>
    <s v="ANC"/>
    <s v="Alaska"/>
    <s v="ADK"/>
    <s v="Alaska"/>
    <x v="4"/>
    <x v="2"/>
    <n v="159"/>
    <s v="ANCADK737-800"/>
    <n v="1192"/>
    <n v="29.142857142857142"/>
    <n v="7"/>
    <n v="204"/>
    <n v="6.4285714285714288"/>
    <n v="45"/>
    <n v="66"/>
    <n v="93"/>
    <n v="1326696"/>
    <n v="0.18328840970350405"/>
    <n v="1113"/>
    <n v="21.371874999999999"/>
    <n v="0.30612244897959184"/>
    <n v="147"/>
    <n v="0.23571428571428571"/>
    <n v="280"/>
    <n v="0.13556851311953352"/>
    <n v="686"/>
    <n v="9068"/>
    <n v="5"/>
    <n v="0.23372662387960608"/>
    <n v="33795"/>
    <n v="0.20792298329091513"/>
    <n v="30064"/>
    <n v="0.24019309505366826"/>
    <n v="34730"/>
    <n v="3.9421268119951315E-3"/>
    <n v="570"/>
    <n v="6.4318911143078459E-4"/>
    <n v="93"/>
    <n v="0.31357198185238466"/>
    <n v="45340"/>
    <n v="1"/>
    <n v="78703"/>
    <n v="11243.285714285714"/>
    <n v="3682.5500804211142"/>
    <n v="0.33250808001858934"/>
    <n v="36677"/>
    <n v="5239.5714285714284"/>
    <n v="0.15495468852320496"/>
    <n v="69982"/>
    <n v="9997.4285714285706"/>
    <n v="0.29566319525127271"/>
    <n v="51333"/>
    <n v="0.21687403620693296"/>
    <n v="1"/>
    <n v="144592"/>
    <n v="-236695"/>
    <n v="-92103"/>
    <n v="110397"/>
    <n v="127544.24242424243"/>
    <n v="256180.43010752689"/>
    <n v="494121.67253176932"/>
    <n v="76602"/>
    <n v="97480.242424242431"/>
    <n v="221450.43010752689"/>
    <n v="-6.9422836881998587E-2"/>
    <n v="-2.6832320663860841E-2"/>
    <n v="4.2590516218137746E-2"/>
    <n v="243168"/>
    <n v="0.18328840970350405"/>
    <n v="442255.23529411759"/>
    <n v="0.10898653497108607"/>
    <n v="0.17840937185308464"/>
    <n v="486.52941176470586"/>
    <n v="0.40816225819186736"/>
    <n v="0.31357198185238466"/>
    <n v="-56504.667504538476"/>
    <n v="-35598.332495461524"/>
    <n v="2.595385170469612"/>
    <n v="1.2121473998113381"/>
    <n v="0.57154097375188406"/>
    <n v="107.37142857142857"/>
    <n v="0.35501964147394044"/>
    <n v="3274.4904225764003"/>
    <n v="5239.5714285714284"/>
    <n v="9.5452551542623194"/>
    <n v="3.25"/>
    <n v="5"/>
  </r>
  <r>
    <n v="200"/>
    <x v="4"/>
    <s v="ADK"/>
    <s v="Alaska"/>
    <s v="ANC"/>
    <s v="Alaska"/>
    <x v="5"/>
    <x v="2"/>
    <n v="159"/>
    <s v="ADKANC737-800"/>
    <n v="1192"/>
    <n v="28.428571428571427"/>
    <n v="7"/>
    <n v="199"/>
    <n v="4.8571428571428568"/>
    <n v="34"/>
    <n v="43"/>
    <n v="122"/>
    <n v="1326696"/>
    <n v="0.17879604672057503"/>
    <n v="1113"/>
    <n v="18.477083333333333"/>
    <n v="0.23129251700680273"/>
    <n v="147"/>
    <n v="0.15357142857142858"/>
    <n v="280"/>
    <n v="0.17784256559766765"/>
    <n v="686"/>
    <n v="1363"/>
    <n v="5"/>
    <n v="0.22453960269417683"/>
    <n v="21069"/>
    <n v="0.20310768181430641"/>
    <n v="19058"/>
    <n v="0.4855486401227726"/>
    <n v="45560"/>
    <n v="7.6732884303862218E-3"/>
    <n v="720"/>
    <n v="6.5009804757438826E-3"/>
    <n v="610"/>
    <n v="7.2629806462614036E-2"/>
    <n v="6815"/>
    <n v="1"/>
    <n v="68043"/>
    <n v="9720.4285714285706"/>
    <n v="3682.5617318750706"/>
    <n v="0.3246264384267476"/>
    <n v="36677"/>
    <n v="5239.5714285714284"/>
    <n v="0.17498234766512089"/>
    <n v="60503"/>
    <n v="8643.2857142857138"/>
    <n v="0.28865384248392206"/>
    <n v="44381"/>
    <n v="0.21173737142420945"/>
    <n v="1"/>
    <n v="93832"/>
    <n v="-209604"/>
    <n v="-115772"/>
    <n v="91092.441176470587"/>
    <n v="124098.60465116278"/>
    <n v="256181.63934426228"/>
    <n v="471372.68517189566"/>
    <n v="70023.441176470587"/>
    <n v="105040.60465116278"/>
    <n v="210621.63934426228"/>
    <n v="-8.7263397191217881E-2"/>
    <n v="-4.5733193569169932E-2"/>
    <n v="4.153020362204795E-2"/>
    <n v="237208"/>
    <n v="0.17879604672057503"/>
    <n v="399666.02010050247"/>
    <n v="7.0726074398355016E-2"/>
    <n v="0.15798947158957288"/>
    <n v="437.2713567839196"/>
    <n v="0.36683838656369094"/>
    <n v="7.2629806462614036E-2"/>
    <n v="-55097.955024556526"/>
    <n v="-60674.044975443474"/>
    <n v="1.8616876372311852"/>
    <n v="0.88409618728628614"/>
    <n v="0.86266032782340474"/>
    <n v="68.064285714285717"/>
    <n v="0.47298363031801516"/>
    <n v="3274.4886683955351"/>
    <n v="5239.5714285714284"/>
    <n v="10.770098094486414"/>
    <n v="6.683417085427136"/>
    <n v="5"/>
  </r>
  <r>
    <n v="445"/>
    <x v="3"/>
    <s v="JNU"/>
    <s v="Alaska"/>
    <s v="ANC"/>
    <s v="Alaska"/>
    <x v="3"/>
    <x v="1"/>
    <n v="178"/>
    <s v="JNUANC737-900"/>
    <n v="571"/>
    <n v="110.66666666666667"/>
    <n v="3"/>
    <n v="332"/>
    <n v="13.666666666666666"/>
    <n v="41"/>
    <n v="65"/>
    <n v="226"/>
    <n v="304914"/>
    <n v="0.62172284644194753"/>
    <n v="534"/>
    <n v="5.30094501718213"/>
    <n v="0.59420289855072461"/>
    <n v="69"/>
    <n v="0.50387596899224807"/>
    <n v="129"/>
    <n v="0.67261904761904767"/>
    <n v="336"/>
    <n v="3319"/>
    <n v="5"/>
    <n v="0.17147274937886556"/>
    <n v="12975"/>
    <n v="0.15359200718930063"/>
    <n v="11622"/>
    <n v="0.43479410054448381"/>
    <n v="32900"/>
    <n v="1.7841095311095841E-2"/>
    <n v="1350"/>
    <n v="2.9867315113390074E-3"/>
    <n v="226"/>
    <n v="0.21931331606491516"/>
    <n v="16595"/>
    <n v="1"/>
    <n v="19521"/>
    <n v="6507"/>
    <n v="3682.5509294523772"/>
    <n v="0.29880148780823806"/>
    <n v="15719"/>
    <n v="5239.666666666667"/>
    <n v="0.24060553183021843"/>
    <n v="17358"/>
    <n v="5786"/>
    <n v="0.26569316251090602"/>
    <n v="12733"/>
    <n v="0.19489981785063754"/>
    <n v="1"/>
    <n v="75668"/>
    <n v="-65331"/>
    <n v="10337"/>
    <n v="21835.9756097561"/>
    <n v="23065.200000000001"/>
    <n v="48913.274336283182"/>
    <n v="93814.449946039284"/>
    <n v="8860.9756097561003"/>
    <n v="11443.2"/>
    <n v="16013.274336283182"/>
    <n v="3.3901362351351529E-2"/>
    <n v="7.3603759252378581E-2"/>
    <n v="3.9702396901027052E-2"/>
    <n v="189572"/>
    <n v="0.62172284644194753"/>
    <n v="35942.006024096394"/>
    <n v="0.24816177676328408"/>
    <n v="0.21426041441193255"/>
    <n v="177.93072289156626"/>
    <n v="0.311612474416053"/>
    <n v="0.21931331606491516"/>
    <n v="-12105.816648679762"/>
    <n v="22442.816648679764"/>
    <n v="1.7464427255561916"/>
    <n v="0.83673364555724039"/>
    <n v="0.90939527279684162"/>
    <n v="90.093023255813947"/>
    <n v="0.1682745678490247"/>
    <n v="3274.5104776104895"/>
    <n v="5239.666666666667"/>
    <n v="62.630342122749305"/>
    <n v="4.7469879518072293"/>
    <n v="5"/>
  </r>
  <r>
    <n v="2"/>
    <x v="5"/>
    <s v="ANC"/>
    <s v="Alaska"/>
    <s v="ADK"/>
    <s v="Alaska"/>
    <x v="4"/>
    <x v="2"/>
    <n v="159"/>
    <s v="ANCADK737-800"/>
    <n v="1192"/>
    <n v="29.75"/>
    <n v="8"/>
    <n v="238"/>
    <n v="4.625"/>
    <n v="37"/>
    <n v="71"/>
    <n v="130"/>
    <n v="1516224"/>
    <n v="0.1871069182389937"/>
    <n v="1272"/>
    <n v="24.425000000000001"/>
    <n v="0.22023809523809523"/>
    <n v="168"/>
    <n v="0.22187499999999999"/>
    <n v="320"/>
    <n v="0.16581632653061223"/>
    <n v="784"/>
    <n v="11432"/>
    <n v="5"/>
    <n v="0.16854622533448271"/>
    <n v="28546"/>
    <n v="0.19095922440159183"/>
    <n v="32342"/>
    <n v="0.29609248609520211"/>
    <n v="50148"/>
    <n v="4.6054107672141992E-3"/>
    <n v="780"/>
    <n v="2.3027053836070996E-3"/>
    <n v="390"/>
    <n v="0.33749394801790206"/>
    <n v="57160"/>
    <n v="1"/>
    <n v="89946"/>
    <n v="11243.25"/>
    <n v="3682.5383828045033"/>
    <n v="0.33250649701119001"/>
    <n v="41916"/>
    <n v="5239.5"/>
    <n v="0.15495233060637539"/>
    <n v="79980"/>
    <n v="9997.5"/>
    <n v="0.29566483924749271"/>
    <n v="58667"/>
    <n v="0.2168763331349419"/>
    <n v="1"/>
    <n v="169366"/>
    <n v="-270509"/>
    <n v="-101143"/>
    <n v="129614.27027027027"/>
    <n v="145766.76056338029"/>
    <n v="302431.0153846154"/>
    <n v="577812.04621826601"/>
    <n v="101068.27027027027"/>
    <n v="113424.76056338029"/>
    <n v="252283.0153846154"/>
    <n v="-6.6707162002448181E-2"/>
    <n v="-2.8225377136041084E-2"/>
    <n v="3.8481784866407097E-2"/>
    <n v="283696"/>
    <n v="0.1871069182389937"/>
    <n v="487483.21008403366"/>
    <n v="0.11170249250770335"/>
    <n v="0.17840965451015153"/>
    <n v="471.45378151260502"/>
    <n v="0.39551491737634648"/>
    <n v="0.33749394801790206"/>
    <n v="-58347.005777283244"/>
    <n v="-42795.994222716756"/>
    <n v="1.9465218487697684"/>
    <n v="1.1578177347887171"/>
    <n v="0.73275848759475704"/>
    <n v="101.06874999999999"/>
    <n v="0.34639183779507104"/>
    <n v="3274.5138178096213"/>
    <n v="5239.5"/>
    <n v="9.7441146366427844"/>
    <n v="4.9159663865546221"/>
    <n v="5"/>
  </r>
  <r>
    <n v="26"/>
    <x v="5"/>
    <s v="GEG"/>
    <s v="Washington"/>
    <s v="SEA"/>
    <s v="Washington"/>
    <x v="11"/>
    <x v="2"/>
    <n v="159"/>
    <s v="GEGSEA737-800"/>
    <n v="223"/>
    <n v="77.166666666666671"/>
    <n v="6"/>
    <n v="463"/>
    <n v="11.5"/>
    <n v="69"/>
    <n v="115"/>
    <n v="280"/>
    <n v="212742"/>
    <n v="0.48532494758909855"/>
    <n v="954"/>
    <n v="7.3844741673223178"/>
    <n v="0.54761904761904767"/>
    <n v="126"/>
    <n v="0.47916666666666669"/>
    <n v="240"/>
    <n v="0.47619047619047616"/>
    <n v="588"/>
    <n v="1479"/>
    <n v="4.9986477349560516"/>
    <n v="0.20338530066815144"/>
    <n v="11415"/>
    <n v="0.19030734966592427"/>
    <n v="10681"/>
    <n v="0.42469487750556795"/>
    <n v="23836"/>
    <n v="2.9933184855233854E-2"/>
    <n v="1680"/>
    <n v="1.9955456570155902E-2"/>
    <n v="1120"/>
    <n v="0.1317238307349666"/>
    <n v="7393"/>
    <n v="1"/>
    <n v="27194"/>
    <n v="4532.333333333333"/>
    <n v="3682.5912561707573"/>
    <n v="0.27045251118846347"/>
    <n v="31437"/>
    <n v="5239.5"/>
    <n v="0.31265042267528592"/>
    <n v="24181"/>
    <n v="4030.1666666666665"/>
    <n v="0.24048731974142218"/>
    <n v="17738"/>
    <n v="0.17640974639482845"/>
    <n v="1"/>
    <n v="56125"/>
    <n v="-100550"/>
    <n v="-44425"/>
    <n v="20844.782608695648"/>
    <n v="22290.782608695652"/>
    <n v="50055.600000000006"/>
    <n v="93191.165217391303"/>
    <n v="9429.7826086956484"/>
    <n v="11609.782608695652"/>
    <n v="26219.600000000006"/>
    <n v="-0.20882101324609151"/>
    <n v="-0.17179716494048244"/>
    <n v="3.7023848305609064E-2"/>
    <n v="103249"/>
    <n v="0.48532494758909855"/>
    <n v="51679.075593952482"/>
    <n v="0.26381720581737506"/>
    <n v="0.47263821906346654"/>
    <n v="105.25269978401728"/>
    <n v="0.47198520082518958"/>
    <n v="0.1317238307349666"/>
    <n v="-7876.5275362318835"/>
    <n v="-36548.472463768114"/>
    <n v="1.881648026274866"/>
    <n v="0.92434413916223979"/>
    <n v="0.84195536614018596"/>
    <n v="44.50416666666667"/>
    <n v="0.31604454342984412"/>
    <n v="3274.5730369002381"/>
    <n v="5239.5"/>
    <n v="62.699115672834466"/>
    <n v="6.0475161987041037"/>
    <n v="4.9986477349560516"/>
  </r>
  <r>
    <n v="1027"/>
    <x v="0"/>
    <s v="ANC"/>
    <s v="Alaska"/>
    <s v="OME"/>
    <s v="Alaska"/>
    <x v="12"/>
    <x v="2"/>
    <n v="143.19999999999999"/>
    <s v="ANCOME737-800"/>
    <n v="539"/>
    <n v="83.8"/>
    <n v="5"/>
    <n v="419"/>
    <n v="13.2"/>
    <n v="66"/>
    <n v="112"/>
    <n v="241"/>
    <n v="385924"/>
    <n v="0.58519553072625696"/>
    <n v="716"/>
    <n v="7.1237068965517238"/>
    <n v="0.69473684210526321"/>
    <n v="95"/>
    <n v="0.62222222222222223"/>
    <n v="180"/>
    <n v="0.54648526077097503"/>
    <n v="441"/>
    <n v="4042"/>
    <n v="6"/>
    <n v="0.20730460079243024"/>
    <n v="27364"/>
    <n v="0.20338032863885333"/>
    <n v="26846"/>
    <n v="0.38557110281138496"/>
    <n v="50895"/>
    <n v="1.2727369146735961E-2"/>
    <n v="1680"/>
    <n v="7.2879339994999966E-3"/>
    <n v="962"/>
    <n v="0.18372866461109555"/>
    <n v="24252"/>
    <n v="1"/>
    <n v="29621"/>
    <n v="5924.2"/>
    <n v="4158.0879772493499"/>
    <n v="0.31463168516649848"/>
    <n v="26400"/>
    <n v="5280"/>
    <n v="0.28041850337245738"/>
    <n v="16013"/>
    <n v="3202.6"/>
    <n v="0.17008869297360454"/>
    <n v="22111"/>
    <n v="0.2348611184874396"/>
    <n v="1"/>
    <n v="131999"/>
    <n v="-94145"/>
    <n v="37854"/>
    <n v="39387.575757575753"/>
    <n v="43145.357142857145"/>
    <n v="93131.514522821584"/>
    <n v="175664.44742325449"/>
    <n v="12023.575757575753"/>
    <n v="16299.357142857145"/>
    <n v="42236.514522821584"/>
    <n v="9.8086669914283636E-2"/>
    <n v="0.13465316871884334"/>
    <n v="3.6566498804559699E-2"/>
    <n v="225841"/>
    <n v="0.58519553072625696"/>
    <n v="76374.365155131265"/>
    <n v="0.34203366465936297"/>
    <n v="0.24394699474507933"/>
    <n v="257.1527446300716"/>
    <n v="0.47709229059382485"/>
    <n v="0.18372866461109555"/>
    <n v="-14111.889484650897"/>
    <n v="51965.889484650899"/>
    <n v="1.9622106214587416"/>
    <n v="1.0160070617213472"/>
    <n v="0.786187573359585"/>
    <n v="149.14444444444445"/>
    <n v="0.16750884476397548"/>
    <n v="2247.8465541235555"/>
    <n v="5280"/>
    <n v="58.817692261148423"/>
    <n v="6.3054892601431982"/>
    <n v="6"/>
  </r>
  <r>
    <n v="1"/>
    <x v="5"/>
    <s v="ADK"/>
    <s v="Alaska"/>
    <s v="ANC"/>
    <s v="Alaska"/>
    <x v="5"/>
    <x v="2"/>
    <n v="159"/>
    <s v="ADKANC737-800"/>
    <n v="1192"/>
    <n v="32.75"/>
    <n v="8"/>
    <n v="262"/>
    <n v="6.25"/>
    <n v="50"/>
    <n v="84"/>
    <n v="128"/>
    <n v="1516224"/>
    <n v="0.20597484276729561"/>
    <n v="1272"/>
    <n v="21.116666666666667"/>
    <n v="0.29761904761904762"/>
    <n v="168"/>
    <n v="0.26250000000000001"/>
    <n v="320"/>
    <n v="0.16326530612244897"/>
    <n v="784"/>
    <n v="1169"/>
    <n v="5"/>
    <n v="0.30083182863404168"/>
    <n v="38986"/>
    <n v="0.2792953377471179"/>
    <n v="36195"/>
    <n v="0.36480083954504067"/>
    <n v="47276"/>
    <n v="6.0187971665354879E-3"/>
    <n v="780"/>
    <n v="3.9508001913668841E-3"/>
    <n v="512"/>
    <n v="4.5102396715897344E-2"/>
    <n v="5845"/>
    <n v="1"/>
    <n v="77763"/>
    <n v="9720.375"/>
    <n v="3682.5414364640883"/>
    <n v="0.32462523012185501"/>
    <n v="41916"/>
    <n v="5239.5"/>
    <n v="0.17498027526957133"/>
    <n v="69147"/>
    <n v="8643.375"/>
    <n v="0.28865734073062904"/>
    <n v="50721"/>
    <n v="0.21173715387794462"/>
    <n v="1"/>
    <n v="129594"/>
    <n v="-239547"/>
    <n v="-109953"/>
    <n v="130992.96000000001"/>
    <n v="137885.71428571429"/>
    <n v="289565.5"/>
    <n v="558444.17428571428"/>
    <n v="92006.96"/>
    <n v="101690.71428571429"/>
    <n v="242289.5"/>
    <n v="-7.2517649107255916E-2"/>
    <n v="-3.6574149475463856E-2"/>
    <n v="3.594349963179206E-2"/>
    <n v="312304"/>
    <n v="0.20597484276729561"/>
    <n v="477047.67175572517"/>
    <n v="8.547153982525009E-2"/>
    <n v="0.15798918893250602"/>
    <n v="472.32442748091603"/>
    <n v="0.39624532506788257"/>
    <n v="4.5102396715897344E-2"/>
    <n v="-54498.396785714285"/>
    <n v="-55454.603214285715"/>
    <n v="2.4104764471260469"/>
    <n v="1.1749032313383474"/>
    <n v="0.62636597302876662"/>
    <n v="113.109375"/>
    <n v="0.39138386036390571"/>
    <n v="3274.5224940805051"/>
    <n v="5239.5"/>
    <n v="12.407261247040251"/>
    <n v="4.9312977099236646"/>
    <n v="5"/>
  </r>
  <r>
    <n v="964"/>
    <x v="2"/>
    <s v="SFO"/>
    <s v="California"/>
    <s v="BOI"/>
    <s v="Idaho"/>
    <x v="7"/>
    <x v="1"/>
    <n v="156.75"/>
    <s v="SFOBOI737-900"/>
    <n v="522"/>
    <n v="93.75"/>
    <n v="4"/>
    <n v="375"/>
    <n v="17"/>
    <n v="68"/>
    <n v="85"/>
    <n v="222"/>
    <n v="327294"/>
    <n v="0.59808612440191389"/>
    <n v="627"/>
    <n v="5.6321376414749906"/>
    <n v="0.83950617283950613"/>
    <n v="81"/>
    <n v="0.5629139072847682"/>
    <n v="151"/>
    <n v="0.56060606060606055"/>
    <n v="396"/>
    <n v="11"/>
    <n v="6"/>
    <n v="0.26943923148597748"/>
    <n v="20531"/>
    <n v="0.19777162429953149"/>
    <n v="15070"/>
    <n v="0.50005905589312194"/>
    <n v="38104"/>
    <n v="2.0210238979514166E-2"/>
    <n v="1540"/>
    <n v="1.1653696242732844E-2"/>
    <n v="888"/>
    <n v="8.6615309912203571E-4"/>
    <n v="66"/>
    <n v="1"/>
    <n v="23419"/>
    <n v="5854.75"/>
    <n v="4158.1015043991074"/>
    <n v="0.31607147677274811"/>
    <n v="20533"/>
    <n v="5133.25"/>
    <n v="0.27712095446324936"/>
    <n v="12660"/>
    <n v="3165"/>
    <n v="0.17086403757389262"/>
    <n v="17482"/>
    <n v="0.23594353119010986"/>
    <n v="1"/>
    <n v="76199"/>
    <n v="-74094"/>
    <n v="2105"/>
    <n v="24456.044117647059"/>
    <n v="26771.411764705885"/>
    <n v="67969.297297297308"/>
    <n v="119196.75317965026"/>
    <n v="3925.0441176470595"/>
    <n v="11701.411764705885"/>
    <n v="29865.297297297308"/>
    <n v="6.4315263952287541E-3"/>
    <n v="4.1179912540139946E-2"/>
    <n v="3.4748386144911193E-2"/>
    <n v="195750"/>
    <n v="0.59808612440191389"/>
    <n v="51161.376000000004"/>
    <n v="0.23281514479336621"/>
    <n v="0.22638361839813745"/>
    <n v="203.02133333333333"/>
    <n v="0.38892975734355045"/>
    <n v="8.6615309912203571E-4"/>
    <n v="-11372.938294912563"/>
    <n v="13477.938294912563"/>
    <n v="2.1596718985679479"/>
    <n v="0.8503525105227524"/>
    <n v="0.819856937189547"/>
    <n v="99.801324503311264"/>
    <n v="0.22942558301290042"/>
    <n v="2247.814383436214"/>
    <n v="5133.25"/>
    <n v="66.582179604153268"/>
    <n v="6.4746666666666668"/>
    <n v="6"/>
  </r>
  <r>
    <n v="216"/>
    <x v="4"/>
    <s v="BOI"/>
    <s v="Idaho"/>
    <s v="SEA"/>
    <s v="Washington"/>
    <x v="13"/>
    <x v="3"/>
    <n v="124"/>
    <s v="BOISEA737-700"/>
    <n v="399"/>
    <n v="76"/>
    <n v="3"/>
    <n v="228"/>
    <n v="17"/>
    <n v="51"/>
    <n v="73"/>
    <n v="104"/>
    <n v="148428"/>
    <n v="0.61290322580645162"/>
    <n v="372"/>
    <n v="4.8493155258764604"/>
    <n v="1"/>
    <n v="51"/>
    <n v="0.78494623655913975"/>
    <n v="93"/>
    <n v="0.45614035087719296"/>
    <n v="228"/>
    <n v="9"/>
    <n v="5"/>
    <n v="0.30102128537533096"/>
    <n v="8754"/>
    <n v="0.29177125958529626"/>
    <n v="8485"/>
    <n v="0.3768439874832365"/>
    <n v="10959"/>
    <n v="2.1663629173687287E-2"/>
    <n v="630"/>
    <n v="7.1524362986142157E-3"/>
    <n v="208"/>
    <n v="1.5474020838348063E-3"/>
    <n v="45"/>
    <n v="1"/>
    <n v="17858"/>
    <n v="5952.666666666667"/>
    <n v="3682.5815735659648"/>
    <n v="0.2922558261324954"/>
    <n v="15719"/>
    <n v="5239.666666666667"/>
    <n v="0.25724993453783712"/>
    <n v="15879"/>
    <n v="5293"/>
    <n v="0.25986842105263158"/>
    <n v="11648"/>
    <n v="0.19062581827703587"/>
    <n v="1"/>
    <n v="29081"/>
    <n v="-61104"/>
    <n v="-32023"/>
    <n v="8754"/>
    <n v="10809.657534246575"/>
    <n v="24025.5"/>
    <n v="43589.157534246573"/>
    <n v="0"/>
    <n v="2324.6575342465749"/>
    <n v="13066.5"/>
    <n v="-0.21574770258980785"/>
    <n v="-0.18118289106672017"/>
    <n v="3.4564811523087685E-2"/>
    <n v="90972"/>
    <n v="0.61290322580645162"/>
    <n v="18338.526315789473"/>
    <n v="0.19592664456841027"/>
    <n v="0.4116743471582181"/>
    <n v="127.35087719298245"/>
    <n v="0.31917513080947985"/>
    <n v="1.5474020838348063E-3"/>
    <n v="-5130.3858447488583"/>
    <n v="-26892.61415525114"/>
    <n v="2.2644409490869193"/>
    <n v="1.2036314632243421"/>
    <n v="0.63410432244168113"/>
    <n v="91.236559139784944"/>
    <n v="0.40053643272239609"/>
    <n v="3274.4827420010056"/>
    <n v="5239.666666666667"/>
    <n v="47.01694471794378"/>
    <n v="3.6754385964912282"/>
    <n v="5"/>
  </r>
  <r>
    <n v="827"/>
    <x v="2"/>
    <s v="BOI"/>
    <s v="Idaho"/>
    <s v="SFO"/>
    <s v="California"/>
    <x v="6"/>
    <x v="1"/>
    <n v="156.75"/>
    <s v="BOISFO737-900"/>
    <n v="522"/>
    <n v="93.75"/>
    <n v="4"/>
    <n v="375"/>
    <n v="15.5"/>
    <n v="62"/>
    <n v="77"/>
    <n v="236"/>
    <n v="327294"/>
    <n v="0.59808612440191389"/>
    <n v="627"/>
    <n v="6.326595937613348"/>
    <n v="0.76543209876543206"/>
    <n v="81"/>
    <n v="0.50993377483443714"/>
    <n v="151"/>
    <n v="0.59595959595959591"/>
    <n v="396"/>
    <n v="11"/>
    <n v="6"/>
    <n v="0.27102328259094133"/>
    <n v="20243"/>
    <n v="0.18820205915036617"/>
    <n v="14057"/>
    <n v="0.49258946861067598"/>
    <n v="36792"/>
    <n v="2.2024072512083114E-2"/>
    <n v="1645"/>
    <n v="2.527747653666439E-2"/>
    <n v="1888"/>
    <n v="8.8364059926898826E-4"/>
    <n v="66"/>
    <n v="1"/>
    <n v="26306"/>
    <n v="6576.5"/>
    <n v="4158.0022273279083"/>
    <n v="0.32598485693396284"/>
    <n v="20533"/>
    <n v="5133.25"/>
    <n v="0.25444564234110312"/>
    <n v="14221"/>
    <n v="3555.25"/>
    <n v="0.17622712120648848"/>
    <n v="19637"/>
    <n v="0.24334237951844553"/>
    <n v="1"/>
    <n v="74691"/>
    <n v="-80697"/>
    <n v="-6006"/>
    <n v="26446.5"/>
    <n v="27566.324675324671"/>
    <n v="61735.728813559326"/>
    <n v="115748.553488884"/>
    <n v="6203.5"/>
    <n v="13509.324675324671"/>
    <n v="24943.728813559326"/>
    <n v="-1.8350473885864086E-2"/>
    <n v="1.5759953962556597E-2"/>
    <n v="3.411042784842068E-2"/>
    <n v="195750"/>
    <n v="0.59808612440191389"/>
    <n v="50148"/>
    <n v="0.2282076665016774"/>
    <n v="0.24655814038754148"/>
    <n v="199"/>
    <n v="0.38122605363984674"/>
    <n v="8.8364059926898826E-4"/>
    <n v="-11164.138372220999"/>
    <n v="5158.1383722209994"/>
    <n v="2.2076426095068609"/>
    <n v="0.82234604689083035"/>
    <n v="0.82072397866017399"/>
    <n v="93.092715231788077"/>
    <n v="0.26290985527038063"/>
    <n v="2247.8122738094044"/>
    <n v="5133.25"/>
    <n v="59.273581511745071"/>
    <n v="9.4213333333333331"/>
    <n v="6"/>
  </r>
  <r>
    <n v="117"/>
    <x v="5"/>
    <s v="SEA"/>
    <s v="Washington"/>
    <s v="GEG"/>
    <s v="Washington"/>
    <x v="14"/>
    <x v="2"/>
    <n v="147.71428571428572"/>
    <s v="SEAGEG737-800"/>
    <n v="223"/>
    <n v="65.285714285714292"/>
    <n v="7"/>
    <n v="457"/>
    <n v="12.285714285714286"/>
    <n v="86"/>
    <n v="122"/>
    <n v="250"/>
    <n v="230582"/>
    <n v="0.44197292069632493"/>
    <n v="1034"/>
    <n v="6.8763187872414999"/>
    <n v="0.62773722627737227"/>
    <n v="137"/>
    <n v="0.46923076923076923"/>
    <n v="260"/>
    <n v="0.39246467817896391"/>
    <n v="637"/>
    <n v="1124"/>
    <n v="4.9982206405693947"/>
    <n v="0.21901575094283812"/>
    <n v="11847"/>
    <n v="0.21652000295792354"/>
    <n v="11712"/>
    <n v="0.40519855061746651"/>
    <n v="21918"/>
    <n v="2.7730533165717667E-2"/>
    <n v="1500"/>
    <n v="2.767507209938623E-2"/>
    <n v="1497"/>
    <n v="0.10386009021666789"/>
    <n v="5618"/>
    <n v="0.99999999999999989"/>
    <n v="25323"/>
    <n v="3617.5714285714284"/>
    <n v="3682.6390374723392"/>
    <n v="0.2573109516938647"/>
    <n v="34057"/>
    <n v="4865.2857142857147"/>
    <n v="0.3460584876135509"/>
    <n v="22517"/>
    <n v="3216.7142857142858"/>
    <n v="0.22879874814558904"/>
    <n v="16517"/>
    <n v="0.16783181254699533"/>
    <n v="1"/>
    <n v="54092"/>
    <n v="-98414"/>
    <n v="-44322"/>
    <n v="18872.546511627908"/>
    <n v="24960"/>
    <n v="55847.063999999998"/>
    <n v="99679.610511627907"/>
    <n v="7025.5465116279083"/>
    <n v="13248"/>
    <n v="33929.063999999998"/>
    <n v="-0.19221795283239801"/>
    <n v="-0.15863671026754167"/>
    <n v="3.358124256485634E-2"/>
    <n v="101911"/>
    <n v="0.44197292069632493"/>
    <n v="61202.40262582057"/>
    <n v="0.23458899653919213"/>
    <n v="0.42680694937159014"/>
    <n v="106.07002188183807"/>
    <n v="0.47565032234008103"/>
    <n v="0.10386009021666789"/>
    <n v="-7743.2300730897014"/>
    <n v="-36578.769926910296"/>
    <n v="1.9661495688283273"/>
    <n v="1.024203950940543"/>
    <n v="0.78233042672837982"/>
    <n v="45.04615384615385"/>
    <n v="0.30535014419877249"/>
    <n v="3274.5718598414351"/>
    <n v="4865.2857142857147"/>
    <n v="66.459978680443029"/>
    <n v="6.5579868708971549"/>
    <n v="4.9982206405693947"/>
  </r>
  <r>
    <n v="484"/>
    <x v="3"/>
    <s v="OGG"/>
    <s v="Hawaii"/>
    <s v="HNL"/>
    <s v="Hawaii"/>
    <x v="0"/>
    <x v="5"/>
    <n v="278"/>
    <s v="OGGHNLA330-200"/>
    <n v="101"/>
    <n v="192.75"/>
    <n v="4"/>
    <n v="771"/>
    <n v="28"/>
    <n v="112"/>
    <n v="182"/>
    <n v="477"/>
    <n v="112312"/>
    <n v="0.69334532374100721"/>
    <n v="1112"/>
    <n v="2.8192152305052853"/>
    <n v="0.77777777777777779"/>
    <n v="144"/>
    <n v="0.67910447761194026"/>
    <n v="268"/>
    <n v="0.68142857142857138"/>
    <n v="700"/>
    <n v="2844"/>
    <n v="5"/>
    <n v="0.15161084169768055"/>
    <n v="8066"/>
    <n v="0.15909176346753881"/>
    <n v="8464"/>
    <n v="0.35051313860381189"/>
    <n v="18648"/>
    <n v="5.3569414683658508E-2"/>
    <n v="2850"/>
    <n v="1.7931656704635163E-2"/>
    <n v="954"/>
    <n v="0.2672831848426751"/>
    <n v="14220"/>
    <n v="1"/>
    <n v="11703"/>
    <n v="2925.75"/>
    <n v="4151.1552127584391"/>
    <n v="0.16396727099504022"/>
    <n v="29103"/>
    <n v="7275.75"/>
    <n v="0.40775352369210077"/>
    <n v="20842"/>
    <n v="5210.5"/>
    <n v="0.29201109647770895"/>
    <n v="9726"/>
    <n v="0.13626810883515006"/>
    <n v="1"/>
    <n v="53202"/>
    <n v="-71374"/>
    <n v="-18172"/>
    <n v="10370.571428571428"/>
    <n v="12463.472527472528"/>
    <n v="27366.037735849059"/>
    <n v="50200.081691893014"/>
    <n v="2304.5714285714275"/>
    <n v="3999.4725274725279"/>
    <n v="8718.0377358490587"/>
    <n v="-0.16179927345252512"/>
    <n v="-0.12836099060676281"/>
    <n v="3.3438282845762307E-2"/>
    <n v="77871"/>
    <n v="0.69334532374100721"/>
    <n v="17241.066147859921"/>
    <n v="0.4736982691074863"/>
    <n v="0.63549754256001134"/>
    <n v="50.560311284046691"/>
    <n v="0.50059714142620482"/>
    <n v="0.2672831848426751"/>
    <n v="-3755.5204229732535"/>
    <n v="-14416.479577026746"/>
    <n v="1.7706363194168071"/>
    <n v="0.9983308767436907"/>
    <n v="0.84210813576667243"/>
    <n v="31.582089552238806"/>
    <n v="0.18281267621517988"/>
    <n v="7392.837472811364"/>
    <n v="7275.75"/>
    <n v="273.48036136347577"/>
    <n v="4.9338521400778212"/>
    <n v="5"/>
  </r>
  <r>
    <n v="1132"/>
    <x v="0"/>
    <s v="OME"/>
    <s v="Alaska"/>
    <s v="ANC"/>
    <s v="Alaska"/>
    <x v="15"/>
    <x v="2"/>
    <n v="143.19999999999999"/>
    <s v="OMEANC737-800"/>
    <n v="539"/>
    <n v="83.8"/>
    <n v="5"/>
    <n v="419"/>
    <n v="15.8"/>
    <n v="79"/>
    <n v="112"/>
    <n v="228"/>
    <n v="385924"/>
    <n v="0.58519553072625696"/>
    <n v="716"/>
    <n v="6.8336206896551719"/>
    <n v="0.83157894736842108"/>
    <n v="95"/>
    <n v="0.62222222222222223"/>
    <n v="180"/>
    <n v="0.51700680272108845"/>
    <n v="441"/>
    <n v="4042"/>
    <n v="6"/>
    <n v="0.22149283336088219"/>
    <n v="28140"/>
    <n v="0.20749801254653791"/>
    <n v="26362"/>
    <n v="0.36040205593205665"/>
    <n v="45788"/>
    <n v="1.2538666792604312E-2"/>
    <n v="1593"/>
    <n v="7.1784457720371203E-3"/>
    <n v="912"/>
    <n v="0.19088998559588183"/>
    <n v="24252"/>
    <n v="1"/>
    <n v="28415"/>
    <n v="5683"/>
    <n v="4158.1178251545352"/>
    <n v="0.31093043868383907"/>
    <n v="26400"/>
    <n v="5280"/>
    <n v="0.28888135073916421"/>
    <n v="15361"/>
    <n v="3072.2"/>
    <n v="0.1680873647236478"/>
    <n v="21211"/>
    <n v="0.23210084585334895"/>
    <n v="1"/>
    <n v="127047"/>
    <n v="-91387"/>
    <n v="35660"/>
    <n v="33839.240506329115"/>
    <n v="42367.5"/>
    <n v="88563.631578947359"/>
    <n v="164770.37208527647"/>
    <n v="5699.2405063291153"/>
    <n v="16005.5"/>
    <n v="42775.631578947359"/>
    <n v="9.2401612752769979E-2"/>
    <n v="0.12581771130340505"/>
    <n v="3.3416098550635071E-2"/>
    <n v="225841"/>
    <n v="0.58519553072625696"/>
    <n v="72864.236276849639"/>
    <n v="0.32920212269773325"/>
    <n v="0.23680050994496327"/>
    <n v="245.33412887828163"/>
    <n v="0.45516535969996591"/>
    <n v="0.19088998559588183"/>
    <n v="-12896.074417055295"/>
    <n v="48556.074417055293"/>
    <n v="2.1147346379709369"/>
    <n v="1.0455895680304894"/>
    <n v="0.74125643344052816"/>
    <n v="146.45555555555555"/>
    <n v="0.16695396191960454"/>
    <n v="2247.8566923173962"/>
    <n v="5280"/>
    <n v="61.314494764728146"/>
    <n v="5.978520286396181"/>
    <n v="6"/>
  </r>
  <r>
    <n v="809"/>
    <x v="2"/>
    <s v="ANC"/>
    <s v="Alaska"/>
    <s v="JNU"/>
    <s v="Alaska"/>
    <x v="2"/>
    <x v="2"/>
    <n v="159.19999999999999"/>
    <s v="ANCJNU737-800"/>
    <n v="571"/>
    <n v="83.8"/>
    <n v="5"/>
    <n v="419"/>
    <n v="13.6"/>
    <n v="68"/>
    <n v="113"/>
    <n v="238"/>
    <n v="454516"/>
    <n v="0.52638190954773867"/>
    <n v="796"/>
    <n v="8.2325744800449705"/>
    <n v="0.64761904761904765"/>
    <n v="105"/>
    <n v="0.56499999999999995"/>
    <n v="200"/>
    <n v="0.48472505091649692"/>
    <n v="491"/>
    <n v="3090"/>
    <n v="5.9987055016181232"/>
    <n v="0.21166815409103037"/>
    <n v="23006"/>
    <n v="0.21182456366329619"/>
    <n v="23023"/>
    <n v="0.37536457231182546"/>
    <n v="40798"/>
    <n v="1.5300536392827241E-2"/>
    <n v="1663"/>
    <n v="1.5300536392827241E-2"/>
    <n v="1663"/>
    <n v="0.17054163714819348"/>
    <n v="18536"/>
    <n v="0.99999999999999989"/>
    <n v="34232"/>
    <n v="6846.4"/>
    <n v="4158.1160404895609"/>
    <n v="0.31807031888798037"/>
    <n v="29333"/>
    <n v="5866.6"/>
    <n v="0.27255073217869619"/>
    <n v="18506"/>
    <n v="3701.2"/>
    <n v="0.17195049431353601"/>
    <n v="25553"/>
    <n v="0.2374284546197874"/>
    <n v="1"/>
    <n v="108689"/>
    <n v="-107624"/>
    <n v="1065"/>
    <n v="35523.970588235294"/>
    <n v="40748.672566371686"/>
    <n v="84167.302521008402"/>
    <n v="160439.9456756154"/>
    <n v="12517.970588235294"/>
    <n v="17725.672566371686"/>
    <n v="43369.302521008402"/>
    <n v="2.3431518362389881E-3"/>
    <n v="3.4734946921831301E-2"/>
    <n v="3.2391795085592312E-2"/>
    <n v="239249"/>
    <n v="0.52638190954773867"/>
    <n v="81116.183770883072"/>
    <n v="0.23913129570796188"/>
    <n v="0.23678814387172289"/>
    <n v="215.16229116945107"/>
    <n v="0.37681662201304916"/>
    <n v="0.17054163714819348"/>
    <n v="-14722.589135123077"/>
    <n v="15787.589135123077"/>
    <n v="2.0086769147406969"/>
    <n v="1.0553346309327745"/>
    <n v="0.76175559626409761"/>
    <n v="115.11499999999999"/>
    <n v="0.23510198824168038"/>
    <n v="2247.8994930269869"/>
    <n v="5866.6"/>
    <n v="50.895379205571572"/>
    <n v="7.9379474940334127"/>
    <n v="5.9987055016181232"/>
  </r>
  <r>
    <n v="864"/>
    <x v="2"/>
    <s v="JNU"/>
    <s v="Alaska"/>
    <s v="ANC"/>
    <s v="Alaska"/>
    <x v="3"/>
    <x v="2"/>
    <n v="159.19999999999999"/>
    <s v="JNUANC737-800"/>
    <n v="571"/>
    <n v="83.8"/>
    <n v="5"/>
    <n v="419"/>
    <n v="14.4"/>
    <n v="72"/>
    <n v="156"/>
    <n v="192"/>
    <n v="454516"/>
    <n v="0.52638190954773867"/>
    <n v="796"/>
    <n v="8.8349083619702178"/>
    <n v="0.68571428571428572"/>
    <n v="105"/>
    <n v="0.78"/>
    <n v="200"/>
    <n v="0.3910386965376782"/>
    <n v="491"/>
    <n v="3090"/>
    <n v="5.9987055016181232"/>
    <n v="0.21584569079430332"/>
    <n v="23522"/>
    <n v="0.27471186316253121"/>
    <n v="29937"/>
    <n v="0.31818932609014827"/>
    <n v="34675"/>
    <n v="1.2369696079870797E-2"/>
    <n v="1348"/>
    <n v="8.7909264425194544E-3"/>
    <n v="958"/>
    <n v="0.17009249743062693"/>
    <n v="18536"/>
    <n v="1"/>
    <n v="36736"/>
    <n v="7347.2"/>
    <n v="4158.0510510023823"/>
    <n v="0.32409065645649354"/>
    <n v="29333"/>
    <n v="5866.6"/>
    <n v="0.25878024896119134"/>
    <n v="19859"/>
    <n v="3971.8"/>
    <n v="0.17519916013092077"/>
    <n v="27423"/>
    <n v="0.24192993445139435"/>
    <n v="1"/>
    <n v="108976"/>
    <n v="-113351"/>
    <n v="-4375"/>
    <n v="34302.916666666664"/>
    <n v="38380.769230769227"/>
    <n v="88674.088541666672"/>
    <n v="161357.77443910256"/>
    <n v="10780.916666666664"/>
    <n v="8443.7692307692269"/>
    <n v="53999.088541666672"/>
    <n v="-9.6256237404183792E-3"/>
    <n v="2.2594924904338929E-2"/>
    <n v="3.2220548644757305E-2"/>
    <n v="239249"/>
    <n v="0.52638190954773867"/>
    <n v="81374.415274463012"/>
    <n v="0.23976273662533332"/>
    <n v="0.24938836036575171"/>
    <n v="215.8472553699284"/>
    <n v="0.37801620905416533"/>
    <n v="0.17009249743062693"/>
    <n v="-14644.754887820513"/>
    <n v="10269.754887820513"/>
    <n v="2.0232732192429927"/>
    <n v="1.3519102729933965"/>
    <n v="0.63782944476742665"/>
    <n v="149.685"/>
    <n v="0.25164256350022024"/>
    <n v="2247.7878871367679"/>
    <n v="5866.6"/>
    <n v="47.425506053190283"/>
    <n v="5.5035799522673035"/>
    <n v="5.9987055016181232"/>
  </r>
  <r>
    <n v="219"/>
    <x v="4"/>
    <s v="BOI"/>
    <s v="Idaho"/>
    <s v="SEA"/>
    <s v="Washington"/>
    <x v="13"/>
    <x v="4"/>
    <n v="160.19999999999999"/>
    <s v="BOISEA737-Max 9"/>
    <n v="399"/>
    <n v="70.599999999999994"/>
    <n v="5"/>
    <n v="353"/>
    <n v="10.8"/>
    <n v="54"/>
    <n v="101"/>
    <n v="198"/>
    <n v="319599"/>
    <n v="0.44069912609238454"/>
    <n v="801"/>
    <n v="7.2739732888146911"/>
    <n v="0.51923076923076927"/>
    <n v="104"/>
    <n v="0.52061855670103097"/>
    <n v="194"/>
    <n v="0.39285714285714285"/>
    <n v="504"/>
    <n v="212"/>
    <n v="5"/>
    <n v="0.25099779259292293"/>
    <n v="11257"/>
    <n v="0.23826618207763831"/>
    <n v="10686"/>
    <n v="0.44745702245312047"/>
    <n v="20068"/>
    <n v="2.6421993801422551E-2"/>
    <n v="1185"/>
    <n v="1.3222145421302593E-2"/>
    <n v="593"/>
    <n v="2.3634863653593168E-2"/>
    <n v="1060"/>
    <n v="1"/>
    <n v="24693"/>
    <n v="4938.6000000000004"/>
    <n v="3394.7058945034669"/>
    <n v="0.28324481813280722"/>
    <n v="23578"/>
    <n v="4715.6000000000004"/>
    <n v="0.27045504077816906"/>
    <n v="21437"/>
    <n v="4287.3999999999996"/>
    <n v="0.2458963741267966"/>
    <n v="17471"/>
    <n v="0.20040376696222714"/>
    <n v="1"/>
    <n v="44849"/>
    <n v="-87179"/>
    <n v="-42330"/>
    <n v="21680.148148148146"/>
    <n v="20525.584158415841"/>
    <n v="51082.181818181816"/>
    <n v="93287.914124745803"/>
    <n v="10423.148148148146"/>
    <n v="9839.5841584158406"/>
    <n v="31014.181818181816"/>
    <n v="-0.13244722292622943"/>
    <n v="-0.10035894096993683"/>
    <n v="3.2088281956292597E-2"/>
    <n v="140847"/>
    <n v="0.44069912609238454"/>
    <n v="55573.57507082152"/>
    <n v="0.14032897474647918"/>
    <n v="0.27277619767270861"/>
    <n v="124.04815864022663"/>
    <n v="0.3108976407023224"/>
    <n v="2.3634863653593168E-2"/>
    <n v="-10255.38282494916"/>
    <n v="-32074.61717505084"/>
    <n v="2.0663347328446942"/>
    <n v="1.0515375575419987"/>
    <n v="0.76012480480357936"/>
    <n v="55.082474226804123"/>
    <n v="0.38955160650181719"/>
    <n v="2947.0825845571949"/>
    <n v="4715.6000000000004"/>
    <n v="48.52918562992442"/>
    <n v="5.0368271954674224"/>
    <n v="5"/>
  </r>
  <r>
    <n v="506"/>
    <x v="3"/>
    <s v="SEA"/>
    <s v="Washington"/>
    <s v="BOI"/>
    <s v="Idaho"/>
    <x v="10"/>
    <x v="4"/>
    <n v="160.19999999999999"/>
    <s v="SEABOI737-Max 9"/>
    <n v="399"/>
    <n v="71.599999999999994"/>
    <n v="5"/>
    <n v="358"/>
    <n v="8.1999999999999993"/>
    <n v="41"/>
    <n v="88"/>
    <n v="229"/>
    <n v="319599"/>
    <n v="0.44694132334581771"/>
    <n v="801"/>
    <n v="6.2828078078078073"/>
    <n v="0.39423076923076922"/>
    <n v="104"/>
    <n v="0.45360824742268041"/>
    <n v="194"/>
    <n v="0.45436507936507936"/>
    <n v="504"/>
    <n v="3914"/>
    <n v="4.9994890137966275"/>
    <n v="0.10764543027046508"/>
    <n v="6571"/>
    <n v="0.164605278246482"/>
    <n v="10048"/>
    <n v="0.37332699900070443"/>
    <n v="22789"/>
    <n v="2.2607014727323363E-2"/>
    <n v="1380"/>
    <n v="1.1254361679471848E-2"/>
    <n v="687"/>
    <n v="0.32056091607555331"/>
    <n v="19568"/>
    <n v="1"/>
    <n v="21328"/>
    <n v="4265.6000000000004"/>
    <n v="3394.6605804963738"/>
    <n v="0.271649281010788"/>
    <n v="23578"/>
    <n v="4715.6000000000004"/>
    <n v="0.30030695553602588"/>
    <n v="18516"/>
    <n v="3703.2"/>
    <n v="0.2358335562263574"/>
    <n v="15091"/>
    <n v="0.19221020722682869"/>
    <n v="1"/>
    <n v="61043"/>
    <n v="-78513"/>
    <n v="-17470"/>
    <n v="16667.90243902439"/>
    <n v="22151.272727272728"/>
    <n v="50155.703056768558"/>
    <n v="88974.87822306568"/>
    <n v="10096.90243902439"/>
    <n v="12103.272727272728"/>
    <n v="27366.703056768558"/>
    <n v="-5.4662248630314866E-2"/>
    <n v="-2.364408009845733E-2"/>
    <n v="3.1018168531857536E-2"/>
    <n v="142842"/>
    <n v="0.44694132334581771"/>
    <n v="51322.416201117318"/>
    <n v="0.19099872027134002"/>
    <n v="0.2456609689016549"/>
    <n v="115.85195530726257"/>
    <n v="0.29035577771243753"/>
    <n v="0.32056091607555331"/>
    <n v="-9913.3756446131356"/>
    <n v="-7556.6243553868644"/>
    <n v="1.285843464036978"/>
    <n v="1.0540661585276525"/>
    <n v="0.92020524798767789"/>
    <n v="51.793814432989691"/>
    <n v="0.24721917336959193"/>
    <n v="2947.0899900820918"/>
    <n v="4715.6000000000004"/>
    <n v="56.980893089727203"/>
    <n v="5.7737430167597763"/>
    <n v="4.9994890137966275"/>
  </r>
  <r>
    <n v="283"/>
    <x v="4"/>
    <s v="LAX"/>
    <s v="California"/>
    <s v="SFO"/>
    <s v="California"/>
    <x v="16"/>
    <x v="0"/>
    <n v="190"/>
    <s v="LAXSFOA321"/>
    <n v="337"/>
    <n v="127.33333333333333"/>
    <n v="3"/>
    <n v="382"/>
    <n v="25"/>
    <n v="75"/>
    <n v="134"/>
    <n v="173"/>
    <n v="192090"/>
    <n v="0.6701754385964912"/>
    <n v="570"/>
    <n v="4.0095741085009298"/>
    <n v="1"/>
    <n v="75"/>
    <n v="0.95035460992907805"/>
    <n v="141"/>
    <n v="0.48870056497175141"/>
    <n v="354"/>
    <n v="0"/>
    <e v="#DIV/0!"/>
    <n v="0.26603836345492848"/>
    <n v="11997"/>
    <n v="0.33365118084044793"/>
    <n v="15046"/>
    <n v="0.36168089588646191"/>
    <n v="16310"/>
    <n v="2.3284177846767933E-2"/>
    <n v="1050"/>
    <n v="1.5345381971393724E-2"/>
    <n v="692"/>
    <n v="0"/>
    <n v="0"/>
    <n v="0.99999999999999989"/>
    <n v="15440"/>
    <n v="5146.666666666667"/>
    <n v="3850.7830463252353"/>
    <n v="0.26303236797274276"/>
    <n v="18631"/>
    <n v="6210.333333333333"/>
    <n v="0.31739352640545143"/>
    <n v="14953"/>
    <n v="4984.333333333333"/>
    <n v="0.25473594548551959"/>
    <n v="9676"/>
    <n v="0.16483816013628619"/>
    <n v="0.99999999999999989"/>
    <n v="45095"/>
    <n v="-58700"/>
    <n v="-13605"/>
    <n v="11997"/>
    <n v="15831.985074626866"/>
    <n v="33374.219653179192"/>
    <n v="61203.204727806056"/>
    <n v="0"/>
    <n v="785.98507462686575"/>
    <n v="17064.219653179192"/>
    <n v="-7.0826175230360763E-2"/>
    <n v="-3.9850756194481654E-2"/>
    <n v="3.0975419035879109E-2"/>
    <n v="128734"/>
    <n v="0.6701754385964912"/>
    <n v="22193.350785340313"/>
    <n v="0.23475974803477537"/>
    <n v="0.30558592326513612"/>
    <n v="118.04973821989529"/>
    <n v="0.35029595910948158"/>
    <n v="0"/>
    <n v="-5950.0682426020185"/>
    <n v="-7654.9317573979815"/>
    <n v="2.1031347311604738"/>
    <n v="1.4029999150958166"/>
    <n v="0.60576809924987107"/>
    <n v="106.70921985815603"/>
    <n v="0.2145692427098348"/>
    <n v="3729.3237624158837"/>
    <n v="6210.333333333333"/>
    <n v="95.271963969963721"/>
    <n v="4.5602094240837694"/>
    <e v="#DIV/0!"/>
  </r>
  <r>
    <n v="704"/>
    <x v="1"/>
    <s v="OME"/>
    <s v="Alaska"/>
    <s v="ANC"/>
    <s v="Alaska"/>
    <x v="15"/>
    <x v="2"/>
    <n v="151.4"/>
    <s v="OMEANC737-800"/>
    <n v="539"/>
    <n v="99.4"/>
    <n v="5"/>
    <n v="497"/>
    <n v="13.6"/>
    <n v="68"/>
    <n v="111"/>
    <n v="318"/>
    <n v="408023"/>
    <n v="0.65653896961690883"/>
    <n v="757"/>
    <n v="7.213266283524904"/>
    <n v="0.68"/>
    <n v="100"/>
    <n v="0.58421052631578951"/>
    <n v="190"/>
    <n v="0.68094218415417562"/>
    <n v="467"/>
    <n v="7101"/>
    <n v="6"/>
    <n v="0.15749535027898326"/>
    <n v="25404"/>
    <n v="0.15454432734035958"/>
    <n v="24928"/>
    <n v="0.40412275263484193"/>
    <n v="65185"/>
    <n v="1.3781773093614383E-2"/>
    <n v="2223"/>
    <n v="5.9144451332920024E-3"/>
    <n v="954"/>
    <n v="0.26414135151890888"/>
    <n v="42606"/>
    <n v="1"/>
    <n v="29993"/>
    <n v="5998.6"/>
    <n v="4158.0331047120771"/>
    <n v="0.31093072919906284"/>
    <n v="27866"/>
    <n v="5573.2"/>
    <n v="0.28888059546764527"/>
    <n v="16214"/>
    <n v="3242.8"/>
    <n v="0.16808691505463291"/>
    <n v="22389"/>
    <n v="0.23210176027865895"/>
    <n v="1"/>
    <n v="161300"/>
    <n v="-96462"/>
    <n v="64838"/>
    <n v="37358.823529411762"/>
    <n v="42669.549549549549"/>
    <n v="95727.657232704398"/>
    <n v="175756.0303116657"/>
    <n v="11954.823529411762"/>
    <n v="17741.549549549549"/>
    <n v="30542.657232704398"/>
    <n v="0.15890770863407211"/>
    <n v="0.18843498053377664"/>
    <n v="2.9527271899704527E-2"/>
    <n v="267883"/>
    <n v="0.65653896961690883"/>
    <n v="62093.44064386317"/>
    <n v="0.39532085201079353"/>
    <n v="0.23641314337672142"/>
    <n v="238.82092555331991"/>
    <n v="0.44308149453306106"/>
    <n v="0.26414135151890888"/>
    <n v="-12047.806062333142"/>
    <n v="76885.80606233314"/>
    <n v="1.6647617233827054"/>
    <n v="0.85977302042123671"/>
    <n v="0.9147043978194741"/>
    <n v="131.19999999999999"/>
    <n v="0.1388034717916925"/>
    <n v="2247.8027793085589"/>
    <n v="5573.2"/>
    <n v="68.900825293965326"/>
    <n v="6.3923541247484907"/>
    <n v="6"/>
  </r>
  <r>
    <n v="498"/>
    <x v="3"/>
    <s v="OME"/>
    <s v="Alaska"/>
    <s v="ANC"/>
    <s v="Alaska"/>
    <x v="15"/>
    <x v="2"/>
    <n v="159"/>
    <s v="OMEANC737-800"/>
    <n v="539"/>
    <n v="63.625"/>
    <n v="8"/>
    <n v="509"/>
    <n v="13.375"/>
    <n v="107"/>
    <n v="153"/>
    <n v="249"/>
    <n v="685608"/>
    <n v="0.40015723270440251"/>
    <n v="1272"/>
    <n v="12.148659003831417"/>
    <n v="0.63690476190476186"/>
    <n v="168"/>
    <n v="0.47812500000000002"/>
    <n v="320"/>
    <n v="0.31760204081632654"/>
    <n v="784"/>
    <n v="886"/>
    <n v="4.9977426636568847"/>
    <n v="0.28612843145193945"/>
    <n v="35334"/>
    <n v="0.26934974491861691"/>
    <n v="33262"/>
    <n v="0.39046886387561747"/>
    <n v="48219"/>
    <n v="1.2146732528949713E-2"/>
    <n v="1500"/>
    <n v="6.0490727994169571E-3"/>
    <n v="747"/>
    <n v="3.5857154425459552E-2"/>
    <n v="4428"/>
    <n v="1"/>
    <n v="44738"/>
    <n v="5592.25"/>
    <n v="3682.5463605399268"/>
    <n v="0.28748971828089659"/>
    <n v="41916"/>
    <n v="5239.5"/>
    <n v="0.26935533621221469"/>
    <n v="39781"/>
    <n v="4972.625"/>
    <n v="0.25563566728356979"/>
    <n v="29181"/>
    <n v="0.18751927822331893"/>
    <n v="1"/>
    <n v="123490"/>
    <n v="-155616"/>
    <n v="-32126"/>
    <n v="55477.682242990661"/>
    <n v="69567.581699346396"/>
    <n v="151822.07228915661"/>
    <n v="276867.33623149368"/>
    <n v="20143.682242990661"/>
    <n v="36305.581699346396"/>
    <n v="103603.07228915661"/>
    <n v="-4.6857679607005751E-2"/>
    <n v="-1.7676949468301551E-2"/>
    <n v="2.9180730138704199E-2"/>
    <n v="274351"/>
    <n v="0.40015723270440251"/>
    <n v="178476.04322200391"/>
    <n v="0.18011750154607298"/>
    <n v="0.22697518115307871"/>
    <n v="233.91355599214145"/>
    <n v="0.43397691278690437"/>
    <n v="3.5857154425459552E-2"/>
    <n v="-20006.54202893671"/>
    <n v="-12119.45797106329"/>
    <n v="2.2901926733968851"/>
    <n v="1.1318447973291101"/>
    <n v="0.66971593842347965"/>
    <n v="103.94374999999999"/>
    <n v="0.2363025346181877"/>
    <n v="3274.5177873091966"/>
    <n v="5239.5"/>
    <n v="41.897628358773815"/>
    <n v="4.4145383104125733"/>
    <n v="4.9977426636568847"/>
  </r>
  <r>
    <n v="597"/>
    <x v="1"/>
    <s v="ANC"/>
    <s v="Alaska"/>
    <s v="OME"/>
    <s v="Alaska"/>
    <x v="12"/>
    <x v="2"/>
    <n v="151.4"/>
    <s v="ANCOME737-800"/>
    <n v="539"/>
    <n v="99.4"/>
    <n v="5"/>
    <n v="497"/>
    <n v="13.2"/>
    <n v="66"/>
    <n v="125"/>
    <n v="307"/>
    <n v="408023"/>
    <n v="0.65653896961690883"/>
    <n v="757"/>
    <n v="7.5194683908045974"/>
    <n v="0.66"/>
    <n v="100"/>
    <n v="0.65789473684210531"/>
    <n v="190"/>
    <n v="0.65738758029978583"/>
    <n v="467"/>
    <n v="7101"/>
    <n v="6"/>
    <n v="0.13695138862861211"/>
    <n v="21924"/>
    <n v="0.17633646914783305"/>
    <n v="28229"/>
    <n v="0.4013655160351311"/>
    <n v="64253"/>
    <n v="1.3449021151131267E-2"/>
    <n v="2153"/>
    <n v="5.75315767774821E-3"/>
    <n v="921"/>
    <n v="0.26614444735954423"/>
    <n v="42606"/>
    <n v="1"/>
    <n v="31267"/>
    <n v="6253.4"/>
    <n v="4158.1396948533984"/>
    <n v="0.3146333118660441"/>
    <n v="27866"/>
    <n v="5573.2"/>
    <n v="0.28040975688294961"/>
    <n v="16903"/>
    <n v="3380.6"/>
    <n v="0.17009137014973436"/>
    <n v="23340"/>
    <n v="0.23486556110127194"/>
    <n v="1"/>
    <n v="160086"/>
    <n v="-99376"/>
    <n v="60710"/>
    <n v="33218.181818181816"/>
    <n v="42908.079999999994"/>
    <n v="97739.905537459286"/>
    <n v="173866.16735564108"/>
    <n v="11294.181818181816"/>
    <n v="14679.079999999994"/>
    <n v="33486.905537459286"/>
    <n v="0.14879063190065267"/>
    <n v="0.17793612975525452"/>
    <n v="2.9145497854601854E-2"/>
    <n v="267883"/>
    <n v="0.65653896961690883"/>
    <n v="61458.350100603624"/>
    <n v="0.39234552954122687"/>
    <n v="0.24355489764057417"/>
    <n v="236.37826961770622"/>
    <n v="0.43854966533897261"/>
    <n v="0.26614444735954423"/>
    <n v="-11892.033471128219"/>
    <n v="72602.033471128219"/>
    <n v="1.4506641260073772"/>
    <n v="0.9830802488275826"/>
    <n v="0.91038188462959657"/>
    <n v="148.57368421052632"/>
    <n v="0.14579663430905887"/>
    <n v="2247.8982717276035"/>
    <n v="5573.2"/>
    <n v="66.09509797365078"/>
    <n v="6.1851106639839033"/>
    <n v="6"/>
  </r>
  <r>
    <n v="257"/>
    <x v="4"/>
    <s v="LAX"/>
    <s v="California"/>
    <s v="BOI"/>
    <s v="Idaho"/>
    <x v="17"/>
    <x v="2"/>
    <n v="159"/>
    <s v="LAXBOI737-800"/>
    <n v="674"/>
    <n v="106.33333333333333"/>
    <n v="3"/>
    <n v="319"/>
    <n v="15.333333333333334"/>
    <n v="46"/>
    <n v="87"/>
    <n v="186"/>
    <n v="321498"/>
    <n v="0.66876310272536688"/>
    <n v="477"/>
    <n v="6.0331015299026429"/>
    <n v="0.73015873015873012"/>
    <n v="63"/>
    <n v="0.72499999999999998"/>
    <n v="120"/>
    <n v="0.63265306122448983"/>
    <n v="294"/>
    <n v="407"/>
    <n v="5"/>
    <n v="0.24408556220017086"/>
    <n v="14857"/>
    <n v="0.26082670697246502"/>
    <n v="15876"/>
    <n v="0.4342511664585661"/>
    <n v="26432"/>
    <n v="1.8236183216139845E-2"/>
    <n v="1110"/>
    <n v="9.1673785897351638E-3"/>
    <n v="558"/>
    <n v="3.3433002562923045E-2"/>
    <n v="2035"/>
    <n v="1"/>
    <n v="22217"/>
    <n v="7405.666666666667"/>
    <n v="3682.5171746046381"/>
    <n v="0.30779141614252858"/>
    <n v="15719"/>
    <n v="5239.666666666667"/>
    <n v="0.21776897287412375"/>
    <n v="19755"/>
    <n v="6585"/>
    <n v="0.27368318971488736"/>
    <n v="14491"/>
    <n v="0.20075642126846027"/>
    <n v="1"/>
    <n v="60868"/>
    <n v="-72182"/>
    <n v="-11314"/>
    <n v="20347.630434782608"/>
    <n v="21897.931034482761"/>
    <n v="41779.612903225803"/>
    <n v="84025.174372491165"/>
    <n v="5490.6304347826081"/>
    <n v="6021.9310344827609"/>
    <n v="15347.612903225803"/>
    <n v="-3.5191509745006191E-2"/>
    <n v="-7.3425294791972058E-3"/>
    <n v="2.7848980265808985E-2"/>
    <n v="215006"/>
    <n v="0.66876310272536688"/>
    <n v="29139.855799373036"/>
    <n v="0.18932621664831509"/>
    <n v="0.22451772639332127"/>
    <n v="184.4294670846395"/>
    <n v="0.27363422416118621"/>
    <n v="3.3433002562923045E-2"/>
    <n v="-8953.3914574970568"/>
    <n v="-2360.6085425029432"/>
    <n v="1.9677899813822146"/>
    <n v="1.1039464707425872"/>
    <n v="0.75018930164561237"/>
    <n v="132.30000000000001"/>
    <n v="0.23807255043701123"/>
    <n v="3274.4351975655859"/>
    <n v="5239.666666666667"/>
    <n v="52.874959656968969"/>
    <n v="5.2288401253918497"/>
    <n v="5"/>
  </r>
  <r>
    <n v="689"/>
    <x v="1"/>
    <s v="LAX"/>
    <s v="California"/>
    <s v="YVR"/>
    <s v="British Columbia"/>
    <x v="18"/>
    <x v="0"/>
    <n v="196"/>
    <s v="LAXYVRA321"/>
    <n v="1080"/>
    <n v="118"/>
    <n v="3"/>
    <n v="354"/>
    <n v="15.666666666666666"/>
    <n v="47"/>
    <n v="77"/>
    <n v="230"/>
    <n v="635040"/>
    <n v="0.60204081632653061"/>
    <n v="588"/>
    <n v="1.9906850192061458"/>
    <n v="0.62666666666666671"/>
    <n v="75"/>
    <n v="0.54609929078014185"/>
    <n v="141"/>
    <n v="0.61827956989247312"/>
    <n v="372"/>
    <n v="267"/>
    <n v="5.98876404494382"/>
    <n v="0.18447656042656888"/>
    <n v="15292"/>
    <n v="0.20415229087750622"/>
    <n v="16923"/>
    <n v="0.55601129152894058"/>
    <n v="46090"/>
    <n v="1.9422394865732141E-2"/>
    <n v="1610"/>
    <n v="1.6647767027770405E-2"/>
    <n v="1380"/>
    <n v="1.9289695273481795E-2"/>
    <n v="1599"/>
    <n v="1"/>
    <n v="8996"/>
    <n v="2998.6666666666665"/>
    <n v="4519.0474199617302"/>
    <n v="0.2184661712564962"/>
    <n v="20861"/>
    <n v="6953.666666666667"/>
    <n v="0.50660546893972513"/>
    <n v="5182"/>
    <n v="1727.3333333333333"/>
    <n v="0.12584389722667444"/>
    <n v="6139"/>
    <n v="0.14908446257710428"/>
    <n v="1"/>
    <n v="82894"/>
    <n v="-41178"/>
    <n v="41716"/>
    <n v="24402.127659574468"/>
    <n v="30988.870129870131"/>
    <n v="74545.565217391297"/>
    <n v="129936.5630068359"/>
    <n v="9110.1276595744675"/>
    <n v="14065.870129870131"/>
    <n v="28455.565217391297"/>
    <n v="6.569035021415974E-2"/>
    <n v="9.2791825715354367E-2"/>
    <n v="2.7101475501194627E-2"/>
    <n v="382320"/>
    <n v="0.60204081632653061"/>
    <n v="53737.372881355928"/>
    <n v="0.13053350970017635"/>
    <n v="6.4843159486016627E-2"/>
    <n v="229.64689265536722"/>
    <n v="0.21263601171793262"/>
    <n v="1.9289695273481795E-2"/>
    <n v="-17210.52100227863"/>
    <n v="58926.521002278634"/>
    <n v="1.5310552327437583"/>
    <n v="0.90125165236316807"/>
    <n v="0.93036122193820259"/>
    <n v="120.02127659574468"/>
    <n v="7.4058436074987327E-2"/>
    <n v="2603.1240251491422"/>
    <n v="6953.666666666667"/>
    <n v="177.8282332888453"/>
    <n v="8.4463276836158201"/>
    <n v="5.98876404494382"/>
  </r>
  <r>
    <n v="828"/>
    <x v="2"/>
    <s v="BOI"/>
    <s v="Idaho"/>
    <s v="SFO"/>
    <s v="California"/>
    <x v="6"/>
    <x v="6"/>
    <n v="150"/>
    <s v="BOISFOA320"/>
    <n v="522"/>
    <n v="93"/>
    <n v="5"/>
    <n v="465"/>
    <n v="12.8"/>
    <n v="64"/>
    <n v="102"/>
    <n v="299"/>
    <n v="391500"/>
    <n v="0.62"/>
    <n v="750"/>
    <n v="9.037994196590498"/>
    <n v="0.64"/>
    <n v="100"/>
    <n v="0.55135135135135138"/>
    <n v="185"/>
    <n v="0.64301075268817209"/>
    <n v="465"/>
    <n v="29"/>
    <n v="6"/>
    <n v="0.21184813610485312"/>
    <n v="19089"/>
    <n v="0.19906333581186811"/>
    <n v="17937"/>
    <n v="0.53730564772992107"/>
    <n v="48415"/>
    <n v="2.3305625534087254E-2"/>
    <n v="2100"/>
    <n v="2.6546217275017478E-2"/>
    <n v="2392"/>
    <n v="1.9310375442529437E-3"/>
    <n v="174"/>
    <n v="0.99999999999999989"/>
    <n v="37167"/>
    <n v="7433.4"/>
    <n v="4112.3062475544539"/>
    <n v="0.32144432432432435"/>
    <n v="28794"/>
    <n v="5758.8"/>
    <n v="0.24902918918918918"/>
    <n v="21560"/>
    <n v="4312"/>
    <n v="0.18646486486486485"/>
    <n v="28104"/>
    <n v="0.24306162162162162"/>
    <n v="1"/>
    <n v="90107"/>
    <n v="-115625"/>
    <n v="-25518"/>
    <n v="29826.5625"/>
    <n v="32532.794117647056"/>
    <n v="75294.230769230766"/>
    <n v="137653.58738687783"/>
    <n v="10737.5625"/>
    <n v="14595.794117647056"/>
    <n v="26879.230769230766"/>
    <n v="-6.5180076628352485E-2"/>
    <n v="-3.8506979623561775E-2"/>
    <n v="2.6673097004790709E-2"/>
    <n v="242730"/>
    <n v="0.62"/>
    <n v="55120.225806451606"/>
    <n v="0.23015836526181355"/>
    <n v="0.295338441890166"/>
    <n v="193.40430107526882"/>
    <n v="0.37050632389898241"/>
    <n v="1.9310375442529437E-3"/>
    <n v="-10442.517477375564"/>
    <n v="-15075.482522624436"/>
    <n v="1.6756299668777286"/>
    <n v="0.85108516482212948"/>
    <n v="0.9139489200432972"/>
    <n v="96.956756756756761"/>
    <n v="0.31189585714761342"/>
    <n v="2385.485045800684"/>
    <n v="5758.8"/>
    <n v="51.449468752194711"/>
    <n v="9.6602150537634408"/>
    <n v="6"/>
  </r>
  <r>
    <n v="789"/>
    <x v="1"/>
    <s v="YVR"/>
    <s v="British Columbia"/>
    <s v="LAX"/>
    <s v="California"/>
    <x v="19"/>
    <x v="0"/>
    <n v="196"/>
    <s v="YVRLAXA321"/>
    <n v="1080"/>
    <n v="118"/>
    <n v="3"/>
    <n v="354"/>
    <n v="23.666666666666668"/>
    <n v="71"/>
    <n v="89"/>
    <n v="194"/>
    <n v="635040"/>
    <n v="0.60204081632653061"/>
    <n v="588"/>
    <n v="1.9409352978859706"/>
    <n v="0.94666666666666666"/>
    <n v="75"/>
    <n v="0.63120567375886527"/>
    <n v="141"/>
    <n v="0.521505376344086"/>
    <n v="372"/>
    <n v="267"/>
    <n v="5.98876404494382"/>
    <n v="0.29352102352953857"/>
    <n v="27232"/>
    <n v="0.22944264203412484"/>
    <n v="21287"/>
    <n v="0.43254254826088362"/>
    <n v="40130"/>
    <n v="1.4712698190284229E-2"/>
    <n v="1365"/>
    <n v="1.2546212962264354E-2"/>
    <n v="1164"/>
    <n v="1.7234875022904383E-2"/>
    <n v="1599"/>
    <n v="1"/>
    <n v="8771"/>
    <n v="2923.6666666666665"/>
    <n v="4518.9553765925139"/>
    <n v="0.21565734798750952"/>
    <n v="20861"/>
    <n v="6953.666666666667"/>
    <n v="0.51292075434584838"/>
    <n v="5052"/>
    <n v="1684"/>
    <n v="0.12421627203658626"/>
    <n v="5987"/>
    <n v="0.14720562563005582"/>
    <n v="1"/>
    <n v="92777"/>
    <n v="-40671"/>
    <n v="52106"/>
    <n v="28766.197183098593"/>
    <n v="33724.348314606737"/>
    <n v="76950.309278350513"/>
    <n v="139440.85477605584"/>
    <n v="1534.1971830985931"/>
    <n v="12437.348314606737"/>
    <n v="36820.309278350513"/>
    <n v="8.2051524313429075E-2"/>
    <n v="0.10871223585708818"/>
    <n v="2.6660711543659107E-2"/>
    <n v="382320"/>
    <n v="0.60204081632653061"/>
    <n v="60270.203389830509"/>
    <n v="0.14609630889392794"/>
    <n v="6.4044784580498865E-2"/>
    <n v="257.56497175141243"/>
    <n v="0.2384860849550115"/>
    <n v="1.7234875022904383E-2"/>
    <n v="-16930.618258685281"/>
    <n v="69036.618258685281"/>
    <n v="2.4083619668580578"/>
    <n v="1.0013798141991017"/>
    <n v="0.71553306097734481"/>
    <n v="150.97163120567376"/>
    <n v="6.4531079901268634E-2"/>
    <n v="2602.8688362268135"/>
    <n v="6953.666666666667"/>
    <n v="182.38629612515678"/>
    <n v="7.1440677966101696"/>
    <n v="5.98876404494382"/>
  </r>
  <r>
    <n v="497"/>
    <x v="3"/>
    <s v="OME"/>
    <s v="Alaska"/>
    <s v="ANC"/>
    <s v="Alaska"/>
    <x v="15"/>
    <x v="3"/>
    <n v="115.14285714285714"/>
    <s v="OMEANC737-700"/>
    <n v="539"/>
    <n v="55.571428571428569"/>
    <n v="7"/>
    <n v="389"/>
    <n v="12.571428571428571"/>
    <n v="88"/>
    <n v="125"/>
    <n v="176"/>
    <n v="434434"/>
    <n v="0.4826302729528536"/>
    <n v="806"/>
    <n v="9.8707854406130267"/>
    <n v="0.7927927927927928"/>
    <n v="111"/>
    <n v="0.61881188118811881"/>
    <n v="202"/>
    <n v="0.35627530364372467"/>
    <n v="494"/>
    <n v="1160"/>
    <n v="4.9982758620689651"/>
    <n v="0.3132673350657002"/>
    <n v="29777"/>
    <n v="0.27610911807097094"/>
    <n v="26245"/>
    <n v="0.33119417588082439"/>
    <n v="31481"/>
    <n v="1.1046468812136388E-2"/>
    <n v="1050"/>
    <n v="7.3853534343997556E-3"/>
    <n v="702"/>
    <n v="6.0997548735968354E-2"/>
    <n v="5798"/>
    <n v="1"/>
    <n v="36350"/>
    <n v="5192.8571428571431"/>
    <n v="3682.5843514376379"/>
    <n v="0.28749495796325442"/>
    <n v="34057"/>
    <n v="4865.2857142857147"/>
    <n v="0.26935944383368793"/>
    <n v="32322"/>
    <n v="4617.4285714285716"/>
    <n v="0.25563719480848168"/>
    <n v="23708"/>
    <n v="0.18750840339457595"/>
    <n v="1"/>
    <n v="95053"/>
    <n v="-126437"/>
    <n v="-31384"/>
    <n v="37559.625"/>
    <n v="42411.92"/>
    <n v="88361.443181818191"/>
    <n v="168332.98818181819"/>
    <n v="7782.625"/>
    <n v="16166.919999999998"/>
    <n v="56880.443181818191"/>
    <n v="-7.2241122932367174E-2"/>
    <n v="-4.5661386611473384E-2"/>
    <n v="2.657973632089379E-2"/>
    <n v="209671"/>
    <n v="0.4826302729528536"/>
    <n v="95679.524421593844"/>
    <n v="0.21879733170055751"/>
    <n v="0.29103845463292466"/>
    <n v="229.44730077120823"/>
    <n v="0.42569072499296517"/>
    <n v="6.0997548735968354E-2"/>
    <n v="-11547.141168831169"/>
    <n v="-19836.858831168829"/>
    <n v="2.4740504649879185"/>
    <n v="1.1982454802398288"/>
    <n v="0.58772229023865508"/>
    <n v="129.92574257425741"/>
    <n v="0.24941874533155187"/>
    <n v="3274.5114554929114"/>
    <n v="4865.2857142857147"/>
    <n v="39.409224558713646"/>
    <n v="4.5038560411311055"/>
    <n v="4.9982758620689651"/>
  </r>
  <r>
    <n v="114"/>
    <x v="5"/>
    <s v="SEA"/>
    <s v="Washington"/>
    <s v="BOI"/>
    <s v="Idaho"/>
    <x v="10"/>
    <x v="4"/>
    <n v="163.16666666666666"/>
    <s v="SEABOI737-Max 9"/>
    <n v="399"/>
    <n v="69.5"/>
    <n v="6"/>
    <n v="417"/>
    <n v="12.833333333333334"/>
    <n v="77"/>
    <n v="108"/>
    <n v="233"/>
    <n v="390621"/>
    <n v="0.42594484167517876"/>
    <n v="979"/>
    <n v="7.6789873206539863"/>
    <n v="0.60629921259842523"/>
    <n v="127"/>
    <n v="0.45569620253164556"/>
    <n v="237"/>
    <n v="0.37824675324675322"/>
    <n v="616"/>
    <n v="2271"/>
    <n v="5"/>
    <n v="0.21546660691708144"/>
    <n v="13463"/>
    <n v="0.1946449434246115"/>
    <n v="12162"/>
    <n v="0.36718787510202777"/>
    <n v="22943"/>
    <n v="2.2326072691772163E-2"/>
    <n v="1395"/>
    <n v="1.8645071459436967E-2"/>
    <n v="1165"/>
    <n v="0.18172943040507017"/>
    <n v="11355"/>
    <n v="1"/>
    <n v="26068"/>
    <n v="4344.666666666667"/>
    <n v="3394.7184584984966"/>
    <n v="0.2716520253019456"/>
    <n v="28818"/>
    <n v="4803"/>
    <n v="0.30030950073467344"/>
    <n v="22631"/>
    <n v="3771.8333333333335"/>
    <n v="0.2358353914611144"/>
    <n v="18444"/>
    <n v="0.19220308250226656"/>
    <n v="1"/>
    <n v="62483"/>
    <n v="-95961"/>
    <n v="-33478"/>
    <n v="22205.207792207791"/>
    <n v="26688.833333333336"/>
    <n v="60656.17167381975"/>
    <n v="109550.21279936089"/>
    <n v="8742.2077922077915"/>
    <n v="14526.833333333336"/>
    <n v="37713.17167381975"/>
    <n v="-8.5704557614669968E-2"/>
    <n v="-5.9685213715527805E-2"/>
    <n v="2.6019343899142164E-2"/>
    <n v="166383"/>
    <n v="0.42594484167517876"/>
    <n v="68906.321342925658"/>
    <n v="0.15995811797112802"/>
    <n v="0.24566267558579799"/>
    <n v="122.60911270983213"/>
    <n v="0.30729100929782488"/>
    <n v="0.18172943040507017"/>
    <n v="-10163.702133226812"/>
    <n v="-23314.297866773188"/>
    <n v="2.1390157415465549"/>
    <n v="1.0354580502033948"/>
    <n v="0.75152831643731011"/>
    <n v="51.316455696202532"/>
    <n v="0.29518429012691449"/>
    <n v="2947.1333985836841"/>
    <n v="4803"/>
    <n v="54.304035491555666"/>
    <n v="6.1390887290167866"/>
    <n v="5"/>
  </r>
  <r>
    <n v="312"/>
    <x v="4"/>
    <s v="SEA"/>
    <s v="Washington"/>
    <s v="BOI"/>
    <s v="Idaho"/>
    <x v="10"/>
    <x v="4"/>
    <n v="163.16666666666666"/>
    <s v="SEABOI737-Max 9"/>
    <n v="399"/>
    <n v="73.833333333333329"/>
    <n v="6"/>
    <n v="443"/>
    <n v="11.833333333333334"/>
    <n v="71"/>
    <n v="103"/>
    <n v="269"/>
    <n v="390621"/>
    <n v="0.45250255362614911"/>
    <n v="979"/>
    <n v="7.6789873206539863"/>
    <n v="0.55905511811023623"/>
    <n v="127"/>
    <n v="0.43459915611814348"/>
    <n v="237"/>
    <n v="0.43668831168831168"/>
    <n v="616"/>
    <n v="3412"/>
    <n v="5"/>
    <n v="0.20253147235905858"/>
    <n v="14801"/>
    <n v="0.16978653530377669"/>
    <n v="12408"/>
    <n v="0.35023262178434594"/>
    <n v="25595"/>
    <n v="2.1962233169129722E-2"/>
    <n v="1605"/>
    <n v="2.2044334975369458E-2"/>
    <n v="1611"/>
    <n v="0.23344280240831966"/>
    <n v="17060"/>
    <n v="1"/>
    <n v="26068"/>
    <n v="4344.666666666667"/>
    <n v="3394.7184584984966"/>
    <n v="0.2716520253019456"/>
    <n v="28818"/>
    <n v="4803"/>
    <n v="0.30030950073467344"/>
    <n v="22631"/>
    <n v="3771.8333333333335"/>
    <n v="0.2358353914611144"/>
    <n v="18444"/>
    <n v="0.19220308250226656"/>
    <n v="1"/>
    <n v="73080"/>
    <n v="-95961"/>
    <n v="-22881"/>
    <n v="26475.028169014084"/>
    <n v="28550.446601941745"/>
    <n v="58611.598513011151"/>
    <n v="113637.07328396698"/>
    <n v="11674.028169014084"/>
    <n v="16142.446601941745"/>
    <n v="33016.598513011151"/>
    <n v="-5.8575959817828538E-2"/>
    <n v="-3.2620249430194918E-2"/>
    <n v="2.595571038763362E-2"/>
    <n v="176757"/>
    <n v="0.45250255362614911"/>
    <n v="67780.406320541762"/>
    <n v="0.18708671576796945"/>
    <n v="0.24566267558579799"/>
    <n v="126.45598194130926"/>
    <n v="0.31693228556719111"/>
    <n v="0.23344280240831966"/>
    <n v="-10138.84554732783"/>
    <n v="-12742.15445267217"/>
    <n v="2.1629505519445855"/>
    <n v="0.97165634747655283"/>
    <n v="0.77114078823229648"/>
    <n v="52.354430379746837"/>
    <n v="0.25238095238095237"/>
    <n v="2947.1333985836841"/>
    <n v="4803"/>
    <n v="57.689898615729398"/>
    <n v="7.2595936794582396"/>
    <n v="5"/>
  </r>
  <r>
    <n v="7"/>
    <x v="5"/>
    <s v="ANC"/>
    <s v="Alaska"/>
    <s v="OME"/>
    <s v="Alaska"/>
    <x v="12"/>
    <x v="3"/>
    <n v="124"/>
    <s v="ANCOME737-700"/>
    <n v="539"/>
    <n v="63.857142857142854"/>
    <n v="7"/>
    <n v="447"/>
    <n v="11.428571428571429"/>
    <n v="80"/>
    <n v="130"/>
    <n v="238"/>
    <n v="467852"/>
    <n v="0.51497695852534564"/>
    <n v="868"/>
    <n v="11.081321839080459"/>
    <n v="0.67226890756302526"/>
    <n v="119"/>
    <n v="0.59907834101382484"/>
    <n v="217"/>
    <n v="0.44736842105263158"/>
    <n v="532"/>
    <n v="9249"/>
    <n v="5"/>
    <n v="0.17928232442213801"/>
    <n v="26255"/>
    <n v="0.19287104373655639"/>
    <n v="28245"/>
    <n v="0.29421967291474616"/>
    <n v="43087"/>
    <n v="9.7306155894704496E-3"/>
    <n v="1425"/>
    <n v="8.1122605756427327E-3"/>
    <n v="1188"/>
    <n v="0.31578408276144626"/>
    <n v="46245"/>
    <n v="1"/>
    <n v="40808"/>
    <n v="5829.7142857142853"/>
    <n v="3682.5931592459096"/>
    <n v="0.29068011510955355"/>
    <n v="36677"/>
    <n v="5239.5714285714284"/>
    <n v="0.26125452317861925"/>
    <n v="36286"/>
    <n v="5183.7142857142853"/>
    <n v="0.25846938484770776"/>
    <n v="26617"/>
    <n v="0.18959597686411944"/>
    <n v="1"/>
    <n v="146445"/>
    <n v="-140388"/>
    <n v="6057"/>
    <n v="39054.3125"/>
    <n v="47147.423076923078"/>
    <n v="96312.117647058825"/>
    <n v="182513.85322398192"/>
    <n v="12799.3125"/>
    <n v="18902.423076923078"/>
    <n v="53225.117647058825"/>
    <n v="1.2946401853577627E-2"/>
    <n v="3.8878550489099085E-2"/>
    <n v="2.5932148635521457E-2"/>
    <n v="240933"/>
    <n v="0.51497695852534564"/>
    <n v="94371.812080536911"/>
    <n v="0.31301565452322527"/>
    <n v="0.30006925266964768"/>
    <n v="224.16107382550337"/>
    <n v="0.41588325385065561"/>
    <n v="0.31578408276144626"/>
    <n v="-12132.407603425987"/>
    <n v="18189.407603425985"/>
    <n v="1.9624238763721542"/>
    <n v="1.1577361738756187"/>
    <n v="0.72038121988854209"/>
    <n v="130.16129032258064"/>
    <n v="0.18175424220697189"/>
    <n v="3274.5190986178463"/>
    <n v="5239.5714285714284"/>
    <n v="40.338147965666572"/>
    <n v="5.8456375838926178"/>
    <n v="5"/>
  </r>
  <r>
    <n v="965"/>
    <x v="2"/>
    <s v="SFO"/>
    <s v="California"/>
    <s v="BOI"/>
    <s v="Idaho"/>
    <x v="7"/>
    <x v="6"/>
    <n v="150"/>
    <s v="SFOBOIA320"/>
    <n v="522"/>
    <n v="93"/>
    <n v="5"/>
    <n v="465"/>
    <n v="15.2"/>
    <n v="76"/>
    <n v="123"/>
    <n v="266"/>
    <n v="391500"/>
    <n v="0.62"/>
    <n v="750"/>
    <n v="8.0459109163928453"/>
    <n v="0.76"/>
    <n v="100"/>
    <n v="0.66486486486486485"/>
    <n v="185"/>
    <n v="0.57204301075268815"/>
    <n v="465"/>
    <n v="29"/>
    <n v="6"/>
    <n v="0.27254009650613986"/>
    <n v="25812"/>
    <n v="0.25301713670295328"/>
    <n v="23963"/>
    <n v="0.43055042287427803"/>
    <n v="40777"/>
    <n v="1.9586311754954649E-2"/>
    <n v="1855"/>
    <n v="2.2468825560400807E-2"/>
    <n v="2128"/>
    <n v="1.8372066012733743E-3"/>
    <n v="174"/>
    <n v="1"/>
    <n v="33087"/>
    <n v="6617.4"/>
    <n v="4112.2752095835549"/>
    <n v="0.31187082909173169"/>
    <n v="28794"/>
    <n v="5758.8"/>
    <n v="0.27140594955321795"/>
    <n v="19193"/>
    <n v="3838.6"/>
    <n v="0.18090902235795348"/>
    <n v="25018"/>
    <n v="0.23581419899709685"/>
    <n v="1"/>
    <n v="94709"/>
    <n v="-106092"/>
    <n v="-11383"/>
    <n v="33963.15789473684"/>
    <n v="36041.91056910569"/>
    <n v="71283.101503759404"/>
    <n v="141288.16996760195"/>
    <n v="8151.1578947368398"/>
    <n v="12078.91056910569"/>
    <n v="30506.101503759404"/>
    <n v="-2.9075351213282249E-2"/>
    <n v="-3.1564904380066735E-3"/>
    <n v="2.5918860775275575E-2"/>
    <n v="242730"/>
    <n v="0.62"/>
    <n v="57940.806451612909"/>
    <n v="0.24191315453384418"/>
    <n v="0.27098850574712646"/>
    <n v="203.30107526881721"/>
    <n v="0.38946566143451572"/>
    <n v="1.8372066012733743E-3"/>
    <n v="-10147.233993520387"/>
    <n v="-1235.7660064796128"/>
    <n v="2.1378876225815002"/>
    <n v="1.0728343636506901"/>
    <n v="0.72631587197090819"/>
    <n v="129.52972972972972"/>
    <n v="0.26415652155550157"/>
    <n v="2385.4353098660249"/>
    <n v="5758.8"/>
    <n v="57.793331896405022"/>
    <n v="8.5655913978494631"/>
    <n v="6"/>
  </r>
  <r>
    <n v="251"/>
    <x v="4"/>
    <s v="JNU"/>
    <s v="Alaska"/>
    <s v="ANC"/>
    <s v="Alaska"/>
    <x v="3"/>
    <x v="1"/>
    <n v="160.19999999999999"/>
    <s v="JNUANC737-900"/>
    <n v="571"/>
    <n v="93"/>
    <n v="5"/>
    <n v="465"/>
    <n v="11.6"/>
    <n v="58"/>
    <n v="124"/>
    <n v="283"/>
    <n v="457371"/>
    <n v="0.58052434456928836"/>
    <n v="801"/>
    <n v="7.9514175257731958"/>
    <n v="0.55769230769230771"/>
    <n v="104"/>
    <n v="0.63917525773195871"/>
    <n v="194"/>
    <n v="0.56150793650793651"/>
    <n v="504"/>
    <n v="2231"/>
    <n v="5"/>
    <n v="0.15378877152772522"/>
    <n v="14225"/>
    <n v="0.22061256040736457"/>
    <n v="20406"/>
    <n v="0.47443700876785194"/>
    <n v="43884"/>
    <n v="1.832491864601014E-2"/>
    <n v="1695"/>
    <n v="1.2238234753559575E-2"/>
    <n v="1132"/>
    <n v="0.12059850589748856"/>
    <n v="11155"/>
    <n v="0.99999999999999989"/>
    <n v="29282"/>
    <n v="5856.4"/>
    <n v="3682.6138113219777"/>
    <n v="0.29881116383488954"/>
    <n v="23578"/>
    <n v="4715.6000000000004"/>
    <n v="0.24060411245471708"/>
    <n v="26037"/>
    <n v="5207.3999999999996"/>
    <n v="0.26569722945048219"/>
    <n v="19098"/>
    <n v="0.19488749425991123"/>
    <n v="1"/>
    <n v="92497"/>
    <n v="-97995"/>
    <n v="-5498"/>
    <n v="25506.896551724138"/>
    <n v="31925.516129032261"/>
    <n v="78153.837455830391"/>
    <n v="135586.25013658678"/>
    <n v="11281.896551724138"/>
    <n v="11519.516129032261"/>
    <n v="34269.837455830391"/>
    <n v="-1.2020875831655264E-2"/>
    <n v="1.2935341390943805E-2"/>
    <n v="2.4956217222599067E-2"/>
    <n v="265515"/>
    <n v="0.58052434456928836"/>
    <n v="58776.154838709685"/>
    <n v="0.20223625896700928"/>
    <n v="0.21425713479866454"/>
    <n v="174.92903225806452"/>
    <n v="0.3063555731314615"/>
    <n v="0.12059850589748856"/>
    <n v="-11414.250027317359"/>
    <n v="5916.2500273173591"/>
    <n v="1.3971423882746561"/>
    <n v="1.0744294051107182"/>
    <n v="0.88940056949991353"/>
    <n v="105.18556701030928"/>
    <n v="0.20647156123982399"/>
    <n v="3274.510477610489"/>
    <n v="4715.6000000000004"/>
    <n v="58.48013872907314"/>
    <n v="6.0795698924731179"/>
    <n v="5"/>
  </r>
  <r>
    <n v="814"/>
    <x v="2"/>
    <s v="ANC"/>
    <s v="Alaska"/>
    <s v="OME"/>
    <s v="Alaska"/>
    <x v="12"/>
    <x v="2"/>
    <n v="164.85714285714286"/>
    <s v="ANCOME737-800"/>
    <n v="539"/>
    <n v="102.42857142857143"/>
    <n v="7"/>
    <n v="717"/>
    <n v="13.142857142857142"/>
    <n v="92"/>
    <n v="199"/>
    <n v="427"/>
    <n v="622006"/>
    <n v="0.621317157712305"/>
    <n v="1154"/>
    <n v="11.477083333333333"/>
    <n v="0.60526315789473684"/>
    <n v="152"/>
    <n v="0.68620689655172418"/>
    <n v="290"/>
    <n v="0.5997191011235955"/>
    <n v="712"/>
    <n v="6986"/>
    <n v="5.9994274262811338"/>
    <n v="0.16892571845862017"/>
    <n v="37937"/>
    <n v="0.21568007551941865"/>
    <n v="48437"/>
    <n v="0.40213199868197241"/>
    <n v="90310"/>
    <n v="1.3327218160282841E-2"/>
    <n v="2993"/>
    <n v="1.3309406976640632E-2"/>
    <n v="2989"/>
    <n v="0.1866255822030653"/>
    <n v="41912"/>
    <n v="1"/>
    <n v="47723"/>
    <n v="6817.5714285714284"/>
    <n v="4158.112180068978"/>
    <n v="0.31463155743379112"/>
    <n v="42533"/>
    <n v="6076.1428571428569"/>
    <n v="0.28041455969514567"/>
    <n v="25799"/>
    <n v="3685.5714285714284"/>
    <n v="0.1700894652522762"/>
    <n v="35624"/>
    <n v="0.23486441761878704"/>
    <n v="1"/>
    <n v="224578"/>
    <n v="-151679"/>
    <n v="72899"/>
    <n v="62678.521739130432"/>
    <n v="70586.582914572864"/>
    <n v="150587.1662763466"/>
    <n v="283852.27093004988"/>
    <n v="24741.521739130432"/>
    <n v="22149.582914572864"/>
    <n v="60277.166276346601"/>
    <n v="0.11719983408520175"/>
    <n v="0.14181334744360524"/>
    <n v="2.4613513358403491E-2"/>
    <n v="386463"/>
    <n v="0.621317157712305"/>
    <n v="111331.99721059971"/>
    <n v="0.36105439497368191"/>
    <n v="0.24385456088848018"/>
    <n v="254.76429567642955"/>
    <n v="0.47266103093957246"/>
    <n v="0.1866255822030653"/>
    <n v="-15309.752990007128"/>
    <n v="88208.752990007124"/>
    <n v="1.6301515551403696"/>
    <n v="1.0909072421521688"/>
    <n v="0.82844643735187484"/>
    <n v="167.02413793103449"/>
    <n v="0.15862640151751284"/>
    <n v="2247.870756943184"/>
    <n v="6076.1428571428569"/>
    <n v="62.472318025049923"/>
    <n v="8.3430962343096233"/>
    <n v="5.9994274262811338"/>
  </r>
  <r>
    <n v="413"/>
    <x v="3"/>
    <s v="BOI"/>
    <s v="Idaho"/>
    <s v="SEA"/>
    <s v="Washington"/>
    <x v="13"/>
    <x v="4"/>
    <n v="178"/>
    <s v="BOISEA737-Max 9"/>
    <n v="399"/>
    <n v="100.4"/>
    <n v="5"/>
    <n v="502"/>
    <n v="17"/>
    <n v="85"/>
    <n v="141"/>
    <n v="276"/>
    <n v="355110"/>
    <n v="0.56404494382022474"/>
    <n v="890"/>
    <n v="8.0821925431274337"/>
    <n v="0.73913043478260865"/>
    <n v="115"/>
    <n v="0.65581395348837213"/>
    <n v="215"/>
    <n v="0.49285714285714288"/>
    <n v="560"/>
    <n v="380"/>
    <n v="5"/>
    <n v="0.25849410174490045"/>
    <n v="16829"/>
    <n v="0.24047677562054559"/>
    <n v="15656"/>
    <n v="0.42111083804374538"/>
    <n v="27416"/>
    <n v="2.5344064880806094E-2"/>
    <n v="1650"/>
    <n v="2.5390144998771198E-2"/>
    <n v="1653"/>
    <n v="2.9184074711231262E-2"/>
    <n v="1900"/>
    <n v="1"/>
    <n v="27437"/>
    <n v="5487.4"/>
    <n v="3394.7471374374304"/>
    <n v="0.28324403563649125"/>
    <n v="26198"/>
    <n v="5239.6000000000004"/>
    <n v="0.27045330195009654"/>
    <n v="23819"/>
    <n v="4763.8"/>
    <n v="0.24589385446023929"/>
    <n v="19413"/>
    <n v="0.2004088079531729"/>
    <n v="1"/>
    <n v="65104"/>
    <n v="-96867"/>
    <n v="-31763"/>
    <n v="22768.647058823532"/>
    <n v="23872.624113475176"/>
    <n v="55626.666666666664"/>
    <n v="102267.93783896537"/>
    <n v="5939.6470588235316"/>
    <n v="8216.6241134751763"/>
    <n v="28210.666666666664"/>
    <n v="-8.9445523922164968E-2"/>
    <n v="-6.558422019150946E-2"/>
    <n v="2.3861303730655509E-2"/>
    <n v="200298"/>
    <n v="0.56404494382022474"/>
    <n v="48850.900398406375"/>
    <n v="0.18333474134775141"/>
    <n v="0.27278026526991639"/>
    <n v="125.90438247011951"/>
    <n v="0.31554983075217924"/>
    <n v="2.9184074711231262E-2"/>
    <n v="-8473.3875677930737"/>
    <n v="-23289.612432206926"/>
    <n v="2.1742846711566837"/>
    <n v="1.0819278165562325"/>
    <n v="0.7273978254596275"/>
    <n v="72.818604651162786"/>
    <n v="0.29818444335217498"/>
    <n v="2947.0963322018497"/>
    <n v="5239.6000000000004"/>
    <n v="62.111858548441518"/>
    <n v="6.5796812749003983"/>
    <n v="5"/>
  </r>
  <r>
    <n v="636"/>
    <x v="1"/>
    <s v="HNL"/>
    <s v="Hawaii"/>
    <s v="SEA"/>
    <s v="Washington"/>
    <x v="20"/>
    <x v="2"/>
    <n v="119.5"/>
    <s v="HNLSEA737-800"/>
    <n v="2677"/>
    <n v="76"/>
    <n v="2"/>
    <n v="152"/>
    <n v="10.5"/>
    <n v="21"/>
    <n v="34"/>
    <n v="97"/>
    <n v="639803"/>
    <n v="0.63598326359832635"/>
    <n v="239"/>
    <n v="8.6925041186161458"/>
    <n v="0.65625"/>
    <n v="32"/>
    <n v="0.56666666666666665"/>
    <n v="60"/>
    <n v="0.65986394557823125"/>
    <n v="147"/>
    <n v="841"/>
    <n v="5.9964328180737221"/>
    <n v="0.18914229888155235"/>
    <n v="11229"/>
    <n v="0.20049521627812963"/>
    <n v="11903"/>
    <n v="0.50441315186632529"/>
    <n v="29946"/>
    <n v="1.1201320576741679E-2"/>
    <n v="665"/>
    <n v="9.8032610160355745E-3"/>
    <n v="582"/>
    <n v="8.4944751381215475E-2"/>
    <n v="5043"/>
    <n v="0.99999999999999989"/>
    <n v="36144"/>
    <n v="18072"/>
    <n v="4158.0653292522293"/>
    <n v="0.39517187090002626"/>
    <n v="8800"/>
    <n v="4400"/>
    <n v="9.6212717571940873E-2"/>
    <n v="19539"/>
    <n v="9769.5"/>
    <n v="0.21362503279979009"/>
    <n v="26981"/>
    <n v="0.2949903787282428"/>
    <n v="1"/>
    <n v="59368"/>
    <n v="-91464"/>
    <n v="-32096"/>
    <n v="17110.857142857141"/>
    <n v="21005.294117647059"/>
    <n v="45382.082474226809"/>
    <n v="83498.233734731009"/>
    <n v="5881.8571428571413"/>
    <n v="9102.2941176470595"/>
    <n v="15436.082474226809"/>
    <n v="-5.0165441549977104E-2"/>
    <n v="-2.6392316279596213E-2"/>
    <n v="2.377312527038089E-2"/>
    <n v="406904"/>
    <n v="0.63598326359832635"/>
    <n v="31093.914473684214"/>
    <n v="9.2791062248848477E-2"/>
    <n v="0.14295650379882557"/>
    <n v="357.4013157894737"/>
    <n v="0.13350814934235103"/>
    <n v="8.4944751381215475E-2"/>
    <n v="-15210.116867365505"/>
    <n v="-16885.883132634495"/>
    <n v="1.580063185312182"/>
    <n v="0.89328189959430782"/>
    <n v="0.91728615030171234"/>
    <n v="198.38333333333333"/>
    <n v="0.45447042177604097"/>
    <n v="2247.7987624020393"/>
    <n v="4400"/>
    <n v="17.486330512570241"/>
    <n v="8.2039473684210531"/>
    <n v="5.9964328180737221"/>
  </r>
  <r>
    <n v="483"/>
    <x v="3"/>
    <s v="OGG"/>
    <s v="Hawaii"/>
    <s v="HNL"/>
    <s v="Hawaii"/>
    <x v="0"/>
    <x v="2"/>
    <n v="175"/>
    <s v="OGGHNL737-800"/>
    <n v="101"/>
    <n v="65.166666666666671"/>
    <n v="12"/>
    <n v="782"/>
    <n v="7.416666666666667"/>
    <n v="89"/>
    <n v="145"/>
    <n v="549"/>
    <n v="212100"/>
    <n v="0.37238095238095237"/>
    <n v="2100"/>
    <n v="8.4576456915158555"/>
    <n v="0.3531746031746032"/>
    <n v="252"/>
    <n v="0.30208333333333331"/>
    <n v="480"/>
    <n v="0.40131578947368424"/>
    <n v="1368"/>
    <n v="520"/>
    <n v="4.9961538461538462"/>
    <n v="0.1446228710462287"/>
    <n v="5944"/>
    <n v="0.17749391727493918"/>
    <n v="7295"/>
    <n v="0.52138686131386858"/>
    <n v="21429"/>
    <n v="7.9927007299270075E-2"/>
    <n v="3285"/>
    <n v="1.3357664233576642E-2"/>
    <n v="549"/>
    <n v="6.3211678832116786E-2"/>
    <n v="2598"/>
    <n v="1"/>
    <n v="31146"/>
    <n v="2595.5"/>
    <n v="3682.5850994495531"/>
    <n v="0.21929015496616935"/>
    <n v="62875"/>
    <n v="5239.583333333333"/>
    <n v="0.44268504763044686"/>
    <n v="27695"/>
    <n v="2307.9166666666665"/>
    <n v="0.19499264245129586"/>
    <n v="20315"/>
    <n v="0.14303215495208793"/>
    <n v="0.99999999999999989"/>
    <n v="41100"/>
    <n v="-142031"/>
    <n v="-100931"/>
    <n v="16830.20224719101"/>
    <n v="24148.96551724138"/>
    <n v="53396.852459016387"/>
    <n v="94376.020223448781"/>
    <n v="10886.20224719101"/>
    <n v="16853.96551724138"/>
    <n v="31967.852459016387"/>
    <n v="-0.47586515794436585"/>
    <n v="-0.45240608980691149"/>
    <n v="2.3459068137454353E-2"/>
    <n v="78982"/>
    <n v="0.37238095238095237"/>
    <n v="64892.117647058825"/>
    <n v="0.19377652050919378"/>
    <n v="0.6696416784535596"/>
    <n v="49.235294117647058"/>
    <n v="0.48747815958066393"/>
    <n v="6.3211678832116786E-2"/>
    <n v="-4975.6683519540647"/>
    <n v="-95955.331648045933"/>
    <n v="1.4287912003384484"/>
    <n v="0.92060762086073622"/>
    <n v="0.94886912244265909"/>
    <n v="15.197916666666666"/>
    <n v="0.49428223844282237"/>
    <n v="3274.5519273503937"/>
    <n v="5239.583333333333"/>
    <n v="92.460718800794652"/>
    <n v="4.9028132992327365"/>
    <n v="4.9961538461538462"/>
  </r>
  <r>
    <n v="997"/>
    <x v="2"/>
    <s v="SFO"/>
    <s v="California"/>
    <s v="YYC"/>
    <s v="Alberta"/>
    <x v="21"/>
    <x v="6"/>
    <n v="112.5"/>
    <s v="SFOYYCA320"/>
    <n v="1018"/>
    <n v="95"/>
    <n v="2"/>
    <n v="190"/>
    <n v="12.5"/>
    <n v="25"/>
    <n v="47"/>
    <n v="118"/>
    <n v="229050"/>
    <n v="0.84444444444444444"/>
    <n v="225"/>
    <n v="0.96255341880341883"/>
    <n v="0.83333333333333337"/>
    <n v="30"/>
    <n v="0.8392857142857143"/>
    <n v="56"/>
    <n v="0.84285714285714286"/>
    <n v="140"/>
    <n v="0"/>
    <e v="#DIV/0!"/>
    <n v="0.21496912770460549"/>
    <n v="12290"/>
    <n v="0.25964212625282046"/>
    <n v="14844"/>
    <n v="0.5045040317643561"/>
    <n v="28843"/>
    <n v="1.4692763813821693E-2"/>
    <n v="840"/>
    <n v="6.1919504643962852E-3"/>
    <n v="354"/>
    <n v="0"/>
    <n v="0"/>
    <n v="1"/>
    <n v="3958"/>
    <n v="1979"/>
    <n v="4111.9795771130475"/>
    <n v="0.22130276768241544"/>
    <n v="8638"/>
    <n v="4319"/>
    <n v="0.48297455968688846"/>
    <n v="2296"/>
    <n v="1148"/>
    <n v="0.12837573385518591"/>
    <n v="2993"/>
    <n v="0.16734693877551021"/>
    <n v="1"/>
    <n v="57171"/>
    <n v="-17885"/>
    <n v="39286"/>
    <n v="14748"/>
    <n v="17686.468085106382"/>
    <n v="34220.508474576272"/>
    <n v="66654.976559682662"/>
    <n v="2458"/>
    <n v="2842.4680851063822"/>
    <n v="5377.5084745762724"/>
    <n v="0.17151713599650731"/>
    <n v="0.1948264059368755"/>
    <n v="2.3309269940368194E-2"/>
    <n v="193420"/>
    <n v="0.84444444444444444"/>
    <n v="10531.5"/>
    <n v="0.24960052390307794"/>
    <n v="7.8083387906570614E-2"/>
    <n v="300.89999999999998"/>
    <n v="0.29557956777996069"/>
    <n v="0"/>
    <n v="-5338.9882798413273"/>
    <n v="44624.988279841331"/>
    <n v="1.6539769310014232"/>
    <n v="1.0701920942019554"/>
    <n v="0.83178524853319857"/>
    <n v="265.07142857142856"/>
    <n v="5.23517167794861E-2"/>
    <n v="2385.3221599422832"/>
    <n v="4319"/>
    <n v="197.39164215550252"/>
    <n v="6.2842105263157899"/>
    <e v="#DIV/0!"/>
  </r>
  <r>
    <n v="402"/>
    <x v="3"/>
    <s v="ANC"/>
    <s v="Alaska"/>
    <s v="OME"/>
    <s v="Alaska"/>
    <x v="12"/>
    <x v="2"/>
    <n v="159.19999999999999"/>
    <s v="ANCOME737-800"/>
    <n v="539"/>
    <n v="66.7"/>
    <n v="10"/>
    <n v="667"/>
    <n v="8.4"/>
    <n v="84"/>
    <n v="137"/>
    <n v="447"/>
    <n v="858088"/>
    <n v="0.41896984924623115"/>
    <n v="1592"/>
    <n v="15.830459770114942"/>
    <n v="0.4"/>
    <n v="210"/>
    <n v="0.34250000000000003"/>
    <n v="400"/>
    <n v="0.45519348268839105"/>
    <n v="982"/>
    <n v="12072"/>
    <n v="4.9998343273691184"/>
    <n v="0.1272340714708709"/>
    <n v="26212"/>
    <n v="0.14721815022280038"/>
    <n v="30329"/>
    <n v="0.41086528100032038"/>
    <n v="84644"/>
    <n v="1.3033094838214878E-2"/>
    <n v="2685"/>
    <n v="8.6693137359596922E-3"/>
    <n v="1786"/>
    <n v="0.29298008873183373"/>
    <n v="60358"/>
    <n v="1"/>
    <n v="58297"/>
    <n v="5829.7"/>
    <n v="3682.5841350517335"/>
    <n v="0.29067981690716715"/>
    <n v="52395"/>
    <n v="5239.5"/>
    <n v="0.26125133380535914"/>
    <n v="51837"/>
    <n v="5183.7"/>
    <n v="0.25846904075710281"/>
    <n v="38025"/>
    <n v="0.18959980853037087"/>
    <n v="1"/>
    <n v="206014"/>
    <n v="-200554"/>
    <n v="5460"/>
    <n v="65530"/>
    <n v="88551.824817518238"/>
    <n v="185951.69574944073"/>
    <n v="340033.52056695893"/>
    <n v="39318"/>
    <n v="58222.824817518238"/>
    <n v="101307.69574944073"/>
    <n v="6.3629837499184234E-3"/>
    <n v="2.9536425234586543E-2"/>
    <n v="2.3173441484668121E-2"/>
    <n v="359513"/>
    <n v="0.41896984924623115"/>
    <n v="201996.70164917543"/>
    <n v="0.24008493301386338"/>
    <n v="0.23372194926394496"/>
    <n v="218.37481259370315"/>
    <n v="0.40514807531299285"/>
    <n v="0.29298008873183373"/>
    <n v="-19884.852056695898"/>
    <n v="25344.852056695898"/>
    <n v="1.407457759744476"/>
    <n v="0.8549734036901937"/>
    <n v="0.97193941851077648"/>
    <n v="75.822500000000005"/>
    <n v="0.18457483471997049"/>
    <n v="3274.5100744236706"/>
    <n v="5239.5"/>
    <n v="42.133962606643678"/>
    <n v="6.7031484257871066"/>
    <n v="4.9998343273691184"/>
  </r>
  <r>
    <n v="432"/>
    <x v="3"/>
    <s v="HNL"/>
    <s v="Hawaii"/>
    <s v="OGG"/>
    <s v="Hawaii"/>
    <x v="1"/>
    <x v="2"/>
    <n v="175"/>
    <s v="HNLOGG737-800"/>
    <n v="101"/>
    <n v="83"/>
    <n v="10"/>
    <n v="830"/>
    <n v="13.2"/>
    <n v="132"/>
    <n v="251"/>
    <n v="447"/>
    <n v="176750"/>
    <n v="0.47428571428571431"/>
    <n v="1750"/>
    <n v="7.1221650625069142"/>
    <n v="0.62857142857142856"/>
    <n v="210"/>
    <n v="0.62749999999999995"/>
    <n v="400"/>
    <n v="0.39210526315789473"/>
    <n v="1140"/>
    <n v="0"/>
    <e v="#DIV/0!"/>
    <n v="0.2094768195357086"/>
    <n v="9213"/>
    <n v="0.25804324594711353"/>
    <n v="11349"/>
    <n v="0.410449967031218"/>
    <n v="18052"/>
    <n v="6.104908937950479E-2"/>
    <n v="2685"/>
    <n v="6.0980878106455062E-2"/>
    <n v="2682"/>
    <n v="0"/>
    <n v="0"/>
    <n v="1"/>
    <n v="26228"/>
    <n v="2622.8"/>
    <n v="3682.5880571164503"/>
    <n v="0.22030709269898868"/>
    <n v="52395"/>
    <n v="5239.5"/>
    <n v="0.44010180425360346"/>
    <n v="23322"/>
    <n v="2332.1999999999998"/>
    <n v="0.19589759096865236"/>
    <n v="17107"/>
    <n v="0.1436935120787555"/>
    <n v="1"/>
    <n v="43981"/>
    <n v="-119052"/>
    <n v="-75071"/>
    <n v="14657.045454545454"/>
    <n v="18086.05577689243"/>
    <n v="46038.657718120805"/>
    <n v="78781.758949558687"/>
    <n v="5444.045454545454"/>
    <n v="6737.05577689243"/>
    <n v="27986.657718120805"/>
    <n v="-0.4247298444130127"/>
    <n v="-0.40200409677535581"/>
    <n v="2.272574763765689E-2"/>
    <n v="83830"/>
    <n v="0.47428571428571431"/>
    <n v="48750.024096385532"/>
    <n v="0.24883168316831683"/>
    <n v="0.67356152758132959"/>
    <n v="52.989156626506023"/>
    <n v="0.52464511511392098"/>
    <n v="0"/>
    <n v="-4016.7758949558688"/>
    <n v="-71054.224105044137"/>
    <n v="1.9882685036515253"/>
    <n v="1.2858516341223392"/>
    <n v="0.71765171981074038"/>
    <n v="28.372499999999999"/>
    <n v="0.38896341602055434"/>
    <n v="3274.5660617687149"/>
    <n v="5239.5"/>
    <n v="116.53759674419148"/>
    <n v="6.4662650602409641"/>
    <e v="#DIV/0!"/>
  </r>
  <r>
    <n v="111"/>
    <x v="5"/>
    <s v="SEA"/>
    <s v="Washington"/>
    <s v="BOI"/>
    <s v="Idaho"/>
    <x v="10"/>
    <x v="3"/>
    <n v="124"/>
    <s v="SEABOI737-700"/>
    <n v="399"/>
    <n v="55.428571428571431"/>
    <n v="7"/>
    <n v="388"/>
    <n v="10.714285714285714"/>
    <n v="75"/>
    <n v="103"/>
    <n v="210"/>
    <n v="346332"/>
    <n v="0.44700460829493088"/>
    <n v="868"/>
    <n v="9.7732565899232551"/>
    <n v="0.63025210084033612"/>
    <n v="119"/>
    <n v="0.47465437788018433"/>
    <n v="217"/>
    <n v="0.39473684210526316"/>
    <n v="532"/>
    <n v="4841"/>
    <n v="5"/>
    <n v="0.20203583954405963"/>
    <n v="14747"/>
    <n v="0.15942843051293293"/>
    <n v="11637"/>
    <n v="0.27815377027619465"/>
    <n v="20303"/>
    <n v="1.726216571679088E-2"/>
    <n v="1260"/>
    <n v="1.1508110477860588E-2"/>
    <n v="840"/>
    <n v="0.33161168347216136"/>
    <n v="24205"/>
    <n v="1"/>
    <n v="35990"/>
    <n v="5141.4285714285716"/>
    <n v="3682.4982204097246"/>
    <n v="0.28085591209888877"/>
    <n v="36677"/>
    <n v="5239.5714285714284"/>
    <n v="0.28621706829816457"/>
    <n v="32003"/>
    <n v="4571.8571428571431"/>
    <n v="0.24974247721313522"/>
    <n v="23474"/>
    <n v="0.18318454238981147"/>
    <n v="1"/>
    <n v="72992"/>
    <n v="-128144"/>
    <n v="-55152"/>
    <n v="23398.573333333334"/>
    <n v="24516.786407766991"/>
    <n v="51434.266666666663"/>
    <n v="99349.626407766991"/>
    <n v="8651.5733333333337"/>
    <n v="12879.786407766991"/>
    <n v="31131.266666666663"/>
    <n v="-0.15924604137070789"/>
    <n v="-0.13752343894307567"/>
    <n v="2.1722602427632215E-2"/>
    <n v="154812"/>
    <n v="0.44700460829493088"/>
    <n v="60355.051546391755"/>
    <n v="0.21075730801658524"/>
    <n v="0.37000334938729312"/>
    <n v="125.73969072164948"/>
    <n v="0.31513706947781822"/>
    <n v="0.33161168347216136"/>
    <n v="-7523.2323439667134"/>
    <n v="-47628.767656033284"/>
    <n v="2.3039893962168585"/>
    <n v="0.99702272581232465"/>
    <n v="0.70953257584383345"/>
    <n v="53.626728110599082"/>
    <n v="0.32159688733011838"/>
    <n v="3274.5482230556381"/>
    <n v="5239.5714285714284"/>
    <n v="39.700175313114009"/>
    <n v="5.4123711340206189"/>
    <n v="5"/>
  </r>
  <r>
    <n v="919"/>
    <x v="2"/>
    <s v="OME"/>
    <s v="Alaska"/>
    <s v="ANC"/>
    <s v="Alaska"/>
    <x v="15"/>
    <x v="2"/>
    <n v="164.85714285714286"/>
    <s v="OMEANC737-800"/>
    <n v="539"/>
    <n v="102.42857142857143"/>
    <n v="7"/>
    <n v="717"/>
    <n v="20.142857142857142"/>
    <n v="141"/>
    <n v="209"/>
    <n v="367"/>
    <n v="622006"/>
    <n v="0.621317157712305"/>
    <n v="1154"/>
    <n v="11.009722222222221"/>
    <n v="0.92763157894736847"/>
    <n v="152"/>
    <n v="0.72068965517241379"/>
    <n v="290"/>
    <n v="0.5154494382022472"/>
    <n v="712"/>
    <n v="6986"/>
    <n v="5.9994274262811338"/>
    <n v="0.24579402358806493"/>
    <n v="55415"/>
    <n v="0.2242063756082199"/>
    <n v="50548"/>
    <n v="0.31966307833561763"/>
    <n v="72069"/>
    <n v="1.1412578231383037E-2"/>
    <n v="2573"/>
    <n v="1.3022669913463117E-2"/>
    <n v="2936"/>
    <n v="0.1859012743232514"/>
    <n v="41912"/>
    <n v="1"/>
    <n v="45779"/>
    <n v="6539.8571428571431"/>
    <n v="4158.0522265674281"/>
    <n v="0.3109289357684758"/>
    <n v="42533"/>
    <n v="6076.1428571428569"/>
    <n v="0.28888224786562794"/>
    <n v="24748"/>
    <n v="3535.4285714285716"/>
    <n v="0.16808731738129359"/>
    <n v="34173"/>
    <n v="0.23210149898460264"/>
    <n v="0.99999999999999989"/>
    <n v="225453"/>
    <n v="-147233"/>
    <n v="78220"/>
    <n v="59738.156028368794"/>
    <n v="70138.37320574162"/>
    <n v="139817.78746594005"/>
    <n v="269694.31670005049"/>
    <n v="4323.1560283687941"/>
    <n v="19590.37320574162"/>
    <n v="67748.787465940055"/>
    <n v="0.12575441394456002"/>
    <n v="0.14680664924684936"/>
    <n v="2.1052235302289335E-2"/>
    <n v="386463"/>
    <n v="0.621317157712305"/>
    <n v="111865.29567642958"/>
    <n v="0.36246113381542944"/>
    <n v="0.23670671987086941"/>
    <n v="255.98465829846583"/>
    <n v="0.4749251545426082"/>
    <n v="0.1859012743232514"/>
    <n v="-13094.616671435781"/>
    <n v="91314.616671435782"/>
    <n v="2.3631510804680884"/>
    <n v="1.1298315994334998"/>
    <n v="0.65610937069260622"/>
    <n v="174.30344827586208"/>
    <n v="0.15157482934358824"/>
    <n v="2247.8314620915858"/>
    <n v="6076.1428571428569"/>
    <n v="65.124258862116818"/>
    <n v="7.683403068340307"/>
    <n v="5.9994274262811338"/>
  </r>
  <r>
    <n v="188"/>
    <x v="5"/>
    <s v="YVR"/>
    <s v="British Columbia"/>
    <s v="LAX"/>
    <s v="California"/>
    <x v="19"/>
    <x v="6"/>
    <n v="150"/>
    <s v="YVRLAXA320"/>
    <n v="1080"/>
    <n v="87.5"/>
    <n v="4"/>
    <n v="350"/>
    <n v="12.5"/>
    <n v="50"/>
    <n v="69"/>
    <n v="231"/>
    <n v="648000"/>
    <n v="0.58333333333333337"/>
    <n v="600"/>
    <n v="2.5879137305146274"/>
    <n v="0.625"/>
    <n v="80"/>
    <n v="0.46621621621621623"/>
    <n v="148"/>
    <n v="0.62096774193548387"/>
    <n v="372"/>
    <n v="0"/>
    <e v="#DIV/0!"/>
    <n v="0.23829688646338795"/>
    <n v="18514"/>
    <n v="0.18741714182744906"/>
    <n v="14561"/>
    <n v="0.54760403125120671"/>
    <n v="42545"/>
    <n v="1.7762217960434017E-2"/>
    <n v="1380"/>
    <n v="8.9197224975222991E-3"/>
    <n v="693"/>
    <n v="0"/>
    <n v="0"/>
    <n v="1"/>
    <n v="9354"/>
    <n v="2338.5"/>
    <n v="3614.4945210905012"/>
    <n v="0.20777893778182546"/>
    <n v="20569"/>
    <n v="5142.25"/>
    <n v="0.45689597725404829"/>
    <n v="8874"/>
    <n v="2218.5"/>
    <n v="0.19711677291810126"/>
    <n v="6222"/>
    <n v="0.13820831204602502"/>
    <n v="1"/>
    <n v="77693"/>
    <n v="-45019"/>
    <n v="32674"/>
    <n v="29622.400000000001"/>
    <n v="31232.289855072464"/>
    <n v="68514.025974025979"/>
    <n v="129368.71582909845"/>
    <n v="11108.400000000001"/>
    <n v="16671.289855072464"/>
    <n v="25969.025974025979"/>
    <n v="5.0422839506172837E-2"/>
    <n v="7.1159226785917615E-2"/>
    <n v="2.0736387279744778E-2"/>
    <n v="378000"/>
    <n v="0.58333333333333337"/>
    <n v="55495"/>
    <n v="0.1198966049382716"/>
    <n v="6.9473765432098766E-2"/>
    <n v="221.98"/>
    <n v="0.20553703703703702"/>
    <n v="0"/>
    <n v="-13437.178957274611"/>
    <n v="46111.178957274613"/>
    <n v="1.8362205765670458"/>
    <n v="0.78062789051945358"/>
    <n v="0.90744469375741177"/>
    <n v="98.38513513513513"/>
    <n v="8.0084434891174242E-2"/>
    <n v="3429.0169318106805"/>
    <n v="5142.25"/>
    <n v="135.24407551653576"/>
    <n v="5.9228571428571426"/>
    <e v="#DIV/0!"/>
  </r>
  <r>
    <n v="1012"/>
    <x v="2"/>
    <s v="YYC"/>
    <s v="Alberta"/>
    <s v="SFO"/>
    <s v="California"/>
    <x v="22"/>
    <x v="6"/>
    <n v="112.5"/>
    <s v="YYCSFOA320"/>
    <n v="1018"/>
    <n v="95"/>
    <n v="2"/>
    <n v="190"/>
    <n v="14"/>
    <n v="28"/>
    <n v="51"/>
    <n v="111"/>
    <n v="229050"/>
    <n v="0.84444444444444444"/>
    <n v="225"/>
    <n v="1.0233369098712446"/>
    <n v="0.93333333333333335"/>
    <n v="30"/>
    <n v="0.9107142857142857"/>
    <n v="56"/>
    <n v="0.79285714285714282"/>
    <n v="140"/>
    <n v="0"/>
    <e v="#DIV/0!"/>
    <n v="0.2186056428114562"/>
    <n v="12304"/>
    <n v="0.28121668680264372"/>
    <n v="15828"/>
    <n v="0.4766363442541397"/>
    <n v="26827"/>
    <n v="1.3680619714306019E-2"/>
    <n v="770"/>
    <n v="9.8607064174543388E-3"/>
    <n v="555"/>
    <n v="0"/>
    <n v="0"/>
    <n v="1"/>
    <n v="4208"/>
    <n v="2104"/>
    <n v="4112.0377457404984"/>
    <n v="0.22784124749580378"/>
    <n v="8638"/>
    <n v="4319"/>
    <n v="0.46770263685093943"/>
    <n v="2441"/>
    <n v="1220.5"/>
    <n v="0.13216741566950024"/>
    <n v="3182"/>
    <n v="0.17228869998375657"/>
    <n v="1"/>
    <n v="56284"/>
    <n v="-18469"/>
    <n v="37815"/>
    <n v="13182.857142857143"/>
    <n v="17379.764705882353"/>
    <n v="33835.855855855858"/>
    <n v="64398.477704595352"/>
    <n v="878.85714285714312"/>
    <n v="1551.7647058823532"/>
    <n v="7008.855855855858"/>
    <n v="0.16509495743287492"/>
    <n v="0.18570067169743582"/>
    <n v="2.0605714264560898E-2"/>
    <n v="193420"/>
    <n v="0.84444444444444444"/>
    <n v="10368.105263157893"/>
    <n v="0.24572800698537436"/>
    <n v="8.0633049552499461E-2"/>
    <n v="296.2315789473684"/>
    <n v="0.29099369248268014"/>
    <n v="0"/>
    <n v="-4719.7388522976771"/>
    <n v="42534.738852297676"/>
    <n v="1.6865323847474176"/>
    <n v="1.1622716154639954"/>
    <n v="0.78797727136852669"/>
    <n v="282.64285714285717"/>
    <n v="5.6534716793404875E-2"/>
    <n v="2385.3336828309307"/>
    <n v="4319"/>
    <n v="185.66710353866318"/>
    <n v="6.9736842105263159"/>
    <e v="#DIV/0!"/>
  </r>
  <r>
    <n v="1202"/>
    <x v="0"/>
    <s v="SFO"/>
    <s v="California"/>
    <s v="SEA"/>
    <s v="Washington"/>
    <x v="23"/>
    <x v="0"/>
    <n v="181.875"/>
    <s v="SFOSEAA321"/>
    <n v="679"/>
    <n v="71.75"/>
    <n v="8"/>
    <n v="574"/>
    <n v="8.75"/>
    <n v="70"/>
    <n v="113"/>
    <n v="391"/>
    <n v="987945"/>
    <n v="0.39450171821305841"/>
    <n v="1455"/>
    <n v="16.127658003544006"/>
    <n v="0.37234042553191488"/>
    <n v="188"/>
    <n v="0.32011331444759206"/>
    <n v="353"/>
    <n v="0.4273224043715847"/>
    <n v="915"/>
    <n v="633"/>
    <n v="5.9952606635071088"/>
    <n v="0.19242026200257417"/>
    <n v="21827"/>
    <n v="0.17126258441031789"/>
    <n v="19427"/>
    <n v="0.55121921117125372"/>
    <n v="62527"/>
    <n v="2.406685826119153E-2"/>
    <n v="2730"/>
    <n v="2.7575506461907366E-2"/>
    <n v="3128"/>
    <n v="3.3455577692755256E-2"/>
    <n v="3795"/>
    <n v="0.99999999999999978"/>
    <n v="72881"/>
    <n v="9110.125"/>
    <n v="4519.0070364825824"/>
    <n v="0.3362321113868923"/>
    <n v="52152"/>
    <n v="6519"/>
    <n v="0.2406001162586848"/>
    <n v="41981"/>
    <n v="5247.625"/>
    <n v="0.19367681931001393"/>
    <n v="49744"/>
    <n v="0.22949095304440897"/>
    <n v="1"/>
    <n v="113434"/>
    <n v="-216758"/>
    <n v="-103324"/>
    <n v="58621.08571428572"/>
    <n v="60687.884955752212"/>
    <n v="146322.77493606138"/>
    <n v="265631.74560609931"/>
    <n v="36794.08571428572"/>
    <n v="41260.884955752212"/>
    <n v="83795.774936061382"/>
    <n v="-0.10458476939505741"/>
    <n v="-8.4106561396876944E-2"/>
    <n v="2.0478207998180467E-2"/>
    <n v="389746"/>
    <n v="0.39450171821305841"/>
    <n v="168278.6742160279"/>
    <n v="0.11481813258835259"/>
    <n v="0.21940290198341"/>
    <n v="191.00871080139373"/>
    <n v="0.2813088524320968"/>
    <n v="3.3455577692755256E-2"/>
    <n v="-20231.343200762414"/>
    <n v="-83092.656799237593"/>
    <n v="1.628844865015467"/>
    <n v="0.77210178886991077"/>
    <n v="0.95871610262952323"/>
    <n v="55.033994334277622"/>
    <n v="0.43852813089549869"/>
    <n v="2603.0437891710499"/>
    <n v="6519"/>
    <n v="35.591032490511964"/>
    <n v="10.205574912891986"/>
    <n v="5.9952606635071088"/>
  </r>
  <r>
    <n v="719"/>
    <x v="1"/>
    <s v="SEA"/>
    <s v="Washington"/>
    <s v="HNL"/>
    <s v="Hawaii"/>
    <x v="24"/>
    <x v="2"/>
    <n v="119.5"/>
    <s v="SEAHNL737-800"/>
    <n v="2677"/>
    <n v="76"/>
    <n v="2"/>
    <n v="152"/>
    <n v="14.5"/>
    <n v="29"/>
    <n v="55"/>
    <n v="68"/>
    <n v="639803"/>
    <n v="0.63598326359832635"/>
    <n v="239"/>
    <n v="9.1858650662251655"/>
    <n v="0.90625"/>
    <n v="32"/>
    <n v="0.91666666666666663"/>
    <n v="60"/>
    <n v="0.46258503401360546"/>
    <n v="147"/>
    <n v="841"/>
    <n v="5.9964328180737221"/>
    <n v="0.28674303375977822"/>
    <n v="17998"/>
    <n v="0.30955757006070067"/>
    <n v="19430"/>
    <n v="0.30688100434941928"/>
    <n v="19262"/>
    <n v="7.8066499912374339E-3"/>
    <n v="490"/>
    <n v="8.6669746841493145E-3"/>
    <n v="544"/>
    <n v="8.0344767154715058E-2"/>
    <n v="5043"/>
    <n v="1"/>
    <n v="38195"/>
    <n v="19097.5"/>
    <n v="4158.0188392312011"/>
    <n v="0.39722323332120013"/>
    <n v="8800"/>
    <n v="4400"/>
    <n v="9.1518901773178715E-2"/>
    <n v="20648"/>
    <n v="10324"/>
    <n v="0.21473662316052208"/>
    <n v="28512"/>
    <n v="0.29652124174509908"/>
    <n v="1"/>
    <n v="62767"/>
    <n v="-96155"/>
    <n v="-33388"/>
    <n v="19859.862068965518"/>
    <n v="21196.363636363636"/>
    <n v="41639.911764705881"/>
    <n v="82696.137470035028"/>
    <n v="1861.8620689655181"/>
    <n v="1766.363636363636"/>
    <n v="22377.911764705881"/>
    <n v="-5.2184813137793974E-2"/>
    <n v="-3.186126239636651E-2"/>
    <n v="2.0323550741427464E-2"/>
    <n v="406904"/>
    <n v="0.63598326359832635"/>
    <n v="33039.394736842107"/>
    <n v="9.8103635025156177E-2"/>
    <n v="0.15028844816295014"/>
    <n v="379.76315789473682"/>
    <n v="0.14186147101036115"/>
    <n v="8.0344767154715058E-2"/>
    <n v="-13003.068735017518"/>
    <n v="-20384.931264982482"/>
    <n v="2.3711864967366378"/>
    <n v="1.3652525430705005"/>
    <n v="0.55242775183807868"/>
    <n v="323.83333333333331"/>
    <n v="0.45425143785747285"/>
    <n v="2247.8013612369637"/>
    <n v="4400"/>
    <n v="16.547162287292643"/>
    <n v="6.8026315789473681"/>
    <n v="5.9964328180737221"/>
  </r>
  <r>
    <n v="25"/>
    <x v="5"/>
    <s v="GEG"/>
    <s v="Washington"/>
    <s v="SEA"/>
    <s v="Washington"/>
    <x v="11"/>
    <x v="3"/>
    <n v="124"/>
    <s v="GEGSEA737-700"/>
    <n v="223"/>
    <n v="77"/>
    <n v="8"/>
    <n v="616"/>
    <n v="10.5"/>
    <n v="84"/>
    <n v="154"/>
    <n v="378"/>
    <n v="221216"/>
    <n v="0.62096774193548387"/>
    <n v="992"/>
    <n v="9.845965556429757"/>
    <n v="0.61764705882352944"/>
    <n v="136"/>
    <n v="0.62096774193548387"/>
    <n v="248"/>
    <n v="0.62171052631578949"/>
    <n v="608"/>
    <n v="1314"/>
    <n v="5"/>
    <n v="0.18287892113749635"/>
    <n v="12476"/>
    <n v="0.21465845793022573"/>
    <n v="14644"/>
    <n v="0.46165347405452944"/>
    <n v="31494"/>
    <n v="3.3421284080914687E-2"/>
    <n v="2280"/>
    <n v="1.108179419525066E-2"/>
    <n v="756"/>
    <n v="9.6306068601583111E-2"/>
    <n v="6570"/>
    <n v="1"/>
    <n v="36258"/>
    <n v="4532.25"/>
    <n v="3682.5235465426008"/>
    <n v="0.27045090068250477"/>
    <n v="41916"/>
    <n v="5239.5"/>
    <n v="0.31265430947674633"/>
    <n v="32241"/>
    <n v="4030.125"/>
    <n v="0.24048782307089844"/>
    <n v="23650"/>
    <n v="0.17640696676985046"/>
    <n v="1"/>
    <n v="68220"/>
    <n v="-134065"/>
    <n v="-65845"/>
    <n v="20199.238095238095"/>
    <n v="23582.545454545456"/>
    <n v="50657.015873015873"/>
    <n v="94438.79942279942"/>
    <n v="7723.2380952380954"/>
    <n v="8938.5454545454559"/>
    <n v="19163.015873015873"/>
    <n v="-0.29765026037899611"/>
    <n v="-0.27740714989941989"/>
    <n v="2.0243110479576221E-2"/>
    <n v="137368"/>
    <n v="0.62096774193548387"/>
    <n v="37630.519480519477"/>
    <n v="0.30838637349920439"/>
    <n v="0.6060366338782005"/>
    <n v="100.08116883116882"/>
    <n v="0.44879447906353731"/>
    <n v="9.6306068601583111E-2"/>
    <n v="-4478.0999278499276"/>
    <n v="-61366.900072150071"/>
    <n v="1.5525541980534667"/>
    <n v="0.99935169072235297"/>
    <n v="0.87666679237760692"/>
    <n v="59.048387096774192"/>
    <n v="0.34667253004983878"/>
    <n v="3274.5391820861601"/>
    <n v="5239.5"/>
    <n v="62.563696416521651"/>
    <n v="4.9285714285714288"/>
    <n v="5"/>
  </r>
  <r>
    <n v="129"/>
    <x v="5"/>
    <s v="SEA"/>
    <s v="Washington"/>
    <s v="JNU"/>
    <s v="Alaska"/>
    <x v="25"/>
    <x v="4"/>
    <n v="178"/>
    <s v="SEAJNU737-Max 9"/>
    <n v="909"/>
    <n v="76"/>
    <n v="6"/>
    <n v="456"/>
    <n v="9"/>
    <n v="54"/>
    <n v="101"/>
    <n v="301"/>
    <n v="970812"/>
    <n v="0.42696629213483145"/>
    <n v="1068"/>
    <n v="15.389144316730523"/>
    <n v="0.39130434782608697"/>
    <n v="138"/>
    <n v="0.39147286821705424"/>
    <n v="258"/>
    <n v="0.44791666666666669"/>
    <n v="672"/>
    <n v="5247"/>
    <n v="5"/>
    <n v="0.15351943855748185"/>
    <n v="17675"/>
    <n v="0.17353993676823123"/>
    <n v="19980"/>
    <n v="0.41375117256714034"/>
    <n v="47636"/>
    <n v="1.5634228537678492E-2"/>
    <n v="1800"/>
    <n v="1.5686342632804086E-2"/>
    <n v="1806"/>
    <n v="0.22786888093666399"/>
    <n v="26235"/>
    <n v="0.99999999999999989"/>
    <n v="52241"/>
    <n v="8706.8333333333339"/>
    <n v="3394.6656763238921"/>
    <n v="0.31471619456124922"/>
    <n v="31437"/>
    <n v="5239.5"/>
    <n v="0.18938636336253117"/>
    <n v="45353"/>
    <n v="7558.833333333333"/>
    <n v="0.27322071882116222"/>
    <n v="36963"/>
    <n v="0.22267672325505741"/>
    <n v="1"/>
    <n v="115132"/>
    <n v="-165994"/>
    <n v="-50862"/>
    <n v="45169.444444444445"/>
    <n v="51038.019801980205"/>
    <n v="106350.13953488371"/>
    <n v="202557.60378130834"/>
    <n v="27494.444444444445"/>
    <n v="31058.019801980205"/>
    <n v="58714.13953488371"/>
    <n v="-5.2391194175597337E-2"/>
    <n v="-3.2259145989592841E-2"/>
    <n v="2.0132048186004496E-2"/>
    <n v="414504"/>
    <n v="0.42696629213483145"/>
    <n v="119309.13157894739"/>
    <n v="0.11859350729080399"/>
    <n v="0.17098470146640132"/>
    <n v="194.94956140350877"/>
    <n v="0.21446596414027366"/>
    <n v="0.22786888093666399"/>
    <n v="-19544.433963551393"/>
    <n v="-31317.566036448607"/>
    <n v="1.6037932540922559"/>
    <n v="0.96971435411408224"/>
    <n v="0.88763426722296956"/>
    <n v="77.441860465116278"/>
    <n v="0.3210488830212278"/>
    <n v="2947.0774376125551"/>
    <n v="5239.5"/>
    <n v="29.631277127231385"/>
    <n v="7.9078947368421053"/>
    <n v="5"/>
  </r>
  <r>
    <n v="227"/>
    <x v="4"/>
    <s v="GEG"/>
    <s v="Washington"/>
    <s v="SEA"/>
    <s v="Washington"/>
    <x v="11"/>
    <x v="4"/>
    <n v="166.875"/>
    <s v="GEGSEA737-Max 9"/>
    <n v="223"/>
    <n v="103.5"/>
    <n v="8"/>
    <n v="828"/>
    <n v="17.125"/>
    <n v="137"/>
    <n v="171"/>
    <n v="520"/>
    <n v="297705"/>
    <n v="0.62022471910112364"/>
    <n v="1335"/>
    <n v="9.2305927091528979"/>
    <n v="0.79190751445086704"/>
    <n v="173"/>
    <n v="0.52941176470588236"/>
    <n v="323"/>
    <n v="0.61904761904761907"/>
    <n v="840"/>
    <n v="1908"/>
    <n v="4.9989517819706499"/>
    <n v="0.23155042628828701"/>
    <n v="22732"/>
    <n v="0.15971804875067483"/>
    <n v="15680"/>
    <n v="0.45331201043056646"/>
    <n v="44503"/>
    <n v="3.1780632149368972E-2"/>
    <n v="3120"/>
    <n v="2.6483860124474144E-2"/>
    <n v="2600"/>
    <n v="9.7155022256628601E-2"/>
    <n v="9538"/>
    <n v="1"/>
    <n v="31335"/>
    <n v="3916.875"/>
    <n v="3394.6899172497069"/>
    <n v="0.26111194440277985"/>
    <n v="39297"/>
    <n v="4912.125"/>
    <n v="0.32745862706864659"/>
    <n v="27203"/>
    <n v="3400.375"/>
    <n v="0.22668033265003418"/>
    <n v="22171"/>
    <n v="0.18474909587853941"/>
    <n v="1"/>
    <n v="98173"/>
    <n v="-120006"/>
    <n v="-21833"/>
    <n v="28705.372262773722"/>
    <n v="29617.777777777777"/>
    <n v="71889.461538461532"/>
    <n v="130212.61157901303"/>
    <n v="5973.3722627737225"/>
    <n v="13937.777777777777"/>
    <n v="27386.461538461532"/>
    <n v="-7.3337700072219139E-2"/>
    <n v="-5.3478438563757315E-2"/>
    <n v="1.9859261508461824E-2"/>
    <n v="184644"/>
    <n v="0.62022471910112364"/>
    <n v="54272.880434782594"/>
    <n v="0.32976604356661798"/>
    <n v="0.40310374363883711"/>
    <n v="107.04710144927536"/>
    <n v="0.48003184506401508"/>
    <n v="9.7155022256628601E-2"/>
    <n v="-5912.2014473766285"/>
    <n v="-15920.798552623372"/>
    <n v="2.117214683607664"/>
    <n v="0.78219833844537345"/>
    <n v="0.85365690049764098"/>
    <n v="48.544891640866872"/>
    <n v="0.22583602416142931"/>
    <n v="2947.0480235820578"/>
    <n v="4912.125"/>
    <n v="89.701715381610256"/>
    <n v="6.908212560386473"/>
    <n v="4.9989517819706499"/>
  </r>
  <r>
    <n v="610"/>
    <x v="1"/>
    <s v="BOI"/>
    <s v="Idaho"/>
    <s v="SEA"/>
    <s v="Washington"/>
    <x v="13"/>
    <x v="4"/>
    <n v="178"/>
    <s v="BOISEA737-Max 9"/>
    <n v="399"/>
    <n v="101"/>
    <n v="7"/>
    <n v="707"/>
    <n v="20"/>
    <n v="140"/>
    <n v="228"/>
    <n v="339"/>
    <n v="497154"/>
    <n v="0.56741573033707871"/>
    <n v="1246"/>
    <n v="11.315069560378408"/>
    <n v="0.86956521739130432"/>
    <n v="161"/>
    <n v="0.75747508305647837"/>
    <n v="301"/>
    <n v="0.43239795918367346"/>
    <n v="784"/>
    <n v="1754"/>
    <n v="6"/>
    <n v="0.24355283519637594"/>
    <n v="28172"/>
    <n v="0.27288603020636115"/>
    <n v="31565"/>
    <n v="0.35734972465008513"/>
    <n v="41335"/>
    <n v="2.0575598032350373E-2"/>
    <n v="2380"/>
    <n v="1.4653629691106673E-2"/>
    <n v="1695"/>
    <n v="9.0982182223720731E-2"/>
    <n v="10524"/>
    <n v="1"/>
    <n v="49756"/>
    <n v="7108"/>
    <n v="4397.3216191466363"/>
    <n v="0.31570665346886462"/>
    <n v="46043"/>
    <n v="6577.5714285714284"/>
    <n v="0.29214730777528203"/>
    <n v="26779"/>
    <n v="3825.5714285714284"/>
    <n v="0.16991535640410654"/>
    <n v="35024"/>
    <n v="0.22223068235174681"/>
    <n v="1"/>
    <n v="115671"/>
    <n v="-157602"/>
    <n v="-41931"/>
    <n v="32397.8"/>
    <n v="41671.337719298244"/>
    <n v="95594.808259587022"/>
    <n v="169663.94597888528"/>
    <n v="4225.7999999999993"/>
    <n v="10106.337719298244"/>
    <n v="54259.808259587022"/>
    <n v="-8.434207509142036E-2"/>
    <n v="-6.4632187560484194E-2"/>
    <n v="1.9709887530936165E-2"/>
    <n v="282093"/>
    <n v="0.56741573033707871"/>
    <n v="80161.574257425731"/>
    <n v="0.232666336789003"/>
    <n v="0.31700841188042339"/>
    <n v="148.72277227722773"/>
    <n v="0.37273877763716223"/>
    <n v="9.0982182223720731E-2"/>
    <n v="-9798.8494255550377"/>
    <n v="-32132.150574444961"/>
    <n v="2.1571432504422154"/>
    <n v="1.2927855252161939"/>
    <n v="0.64996363978154192"/>
    <n v="104.8671096345515"/>
    <n v="0.30278980902732749"/>
    <n v="2366.6668469958954"/>
    <n v="6577.5714285714284"/>
    <n v="62.483044954109495"/>
    <n v="5.763790664780764"/>
    <n v="6"/>
  </r>
  <r>
    <n v="1171"/>
    <x v="0"/>
    <s v="SEA"/>
    <s v="Washington"/>
    <s v="SFO"/>
    <s v="California"/>
    <x v="26"/>
    <x v="0"/>
    <n v="181.875"/>
    <s v="SEASFOA321"/>
    <n v="679"/>
    <n v="71.75"/>
    <n v="8"/>
    <n v="574"/>
    <n v="13.375"/>
    <n v="107"/>
    <n v="178"/>
    <n v="289"/>
    <n v="987945"/>
    <n v="0.39450171821305841"/>
    <n v="1455"/>
    <n v="15.955082742316787"/>
    <n v="0.56914893617021278"/>
    <n v="188"/>
    <n v="0.50424929178470257"/>
    <n v="353"/>
    <n v="0.31584699453551912"/>
    <n v="915"/>
    <n v="633"/>
    <n v="5.9952606635071088"/>
    <n v="0.30051756785188299"/>
    <n v="35709"/>
    <n v="0.26258783925941509"/>
    <n v="31202"/>
    <n v="0.38057647801388594"/>
    <n v="45222"/>
    <n v="1.7083946980854196E-2"/>
    <n v="2030"/>
    <n v="7.2964443509362506E-3"/>
    <n v="867"/>
    <n v="3.1937723543025459E-2"/>
    <n v="3795"/>
    <n v="1"/>
    <n v="72101"/>
    <n v="9012.625"/>
    <n v="4518.9988146392052"/>
    <n v="0.33535816778838773"/>
    <n v="52152"/>
    <n v="6519"/>
    <n v="0.24257082656967308"/>
    <n v="41532"/>
    <n v="5191.5"/>
    <n v="0.19317478848542072"/>
    <n v="49212"/>
    <n v="0.22889621715651845"/>
    <n v="1"/>
    <n v="118825"/>
    <n v="-214997"/>
    <n v="-96172"/>
    <n v="62741.04672897196"/>
    <n v="61878.123595505618"/>
    <n v="143176.92041522491"/>
    <n v="267796.09073970246"/>
    <n v="27032.04672897196"/>
    <n v="30676.123595505618"/>
    <n v="97954.920415224915"/>
    <n v="-9.7345500002530505E-2"/>
    <n v="-7.7650186657695713E-2"/>
    <n v="1.9695313344834792E-2"/>
    <n v="389746"/>
    <n v="0.39450171821305841"/>
    <n v="176553.01393728226"/>
    <n v="0.12027491408934708"/>
    <n v="0.21762041409187757"/>
    <n v="200.4006968641115"/>
    <n v="0.29514093794419954"/>
    <n v="3.1937723543025459E-2"/>
    <n v="-19457.886342462811"/>
    <n v="-76714.113657537193"/>
    <n v="2.4663106178434386"/>
    <n v="1.1477192363813014"/>
    <n v="0.64173629880091165"/>
    <n v="88.390934844192628"/>
    <n v="0.41415527035556493"/>
    <n v="2603.0576381686174"/>
    <n v="6519"/>
    <n v="35.975996443917616"/>
    <n v="5.0470383275261321"/>
    <n v="5.9952606635071088"/>
  </r>
  <r>
    <n v="511"/>
    <x v="3"/>
    <s v="SEA"/>
    <s v="Washington"/>
    <s v="GEG"/>
    <s v="Washington"/>
    <x v="14"/>
    <x v="4"/>
    <n v="160.19999999999999"/>
    <s v="SEAGEG737-Max 9"/>
    <n v="223"/>
    <n v="122.8"/>
    <n v="5"/>
    <n v="614"/>
    <n v="17.600000000000001"/>
    <n v="88"/>
    <n v="146"/>
    <n v="380"/>
    <n v="178623"/>
    <n v="0.76654182272159799"/>
    <n v="801"/>
    <n v="4.7605283911671918"/>
    <n v="0.84615384615384615"/>
    <n v="104"/>
    <n v="0.75257731958762886"/>
    <n v="194"/>
    <n v="0.75396825396825395"/>
    <n v="504"/>
    <n v="474"/>
    <n v="5"/>
    <n v="0.20039271127866792"/>
    <n v="12757"/>
    <n v="0.22832233741753064"/>
    <n v="14535"/>
    <n v="0.47436380772855796"/>
    <n v="30198"/>
    <n v="3.581526861451461E-2"/>
    <n v="2280"/>
    <n v="2.3876845743009738E-2"/>
    <n v="1520"/>
    <n v="3.7229029217719131E-2"/>
    <n v="2370"/>
    <n v="1"/>
    <n v="16161"/>
    <n v="3232.2"/>
    <n v="3394.7912231729442"/>
    <n v="0.24785289246058523"/>
    <n v="23578"/>
    <n v="4715.6000000000004"/>
    <n v="0.36160358260229436"/>
    <n v="14030"/>
    <n v="2806"/>
    <n v="0.21517084841420772"/>
    <n v="11435"/>
    <n v="0.17537267652291272"/>
    <n v="1"/>
    <n v="63660"/>
    <n v="-65204"/>
    <n v="-1544"/>
    <n v="15076.454545454546"/>
    <n v="19313.630136986303"/>
    <n v="40052.084210526315"/>
    <n v="74442.168892967165"/>
    <n v="2319.454545454546"/>
    <n v="4778.6301369863031"/>
    <n v="9854.0842105263146"/>
    <n v="-8.6439036406285863E-3"/>
    <n v="1.0337043821867471E-2"/>
    <n v="1.8980947462496057E-2"/>
    <n v="136922"/>
    <n v="0.76654182272159799"/>
    <n v="18666.498371335503"/>
    <n v="0.35639307368032114"/>
    <n v="0.3650369773209497"/>
    <n v="99.820846905537465"/>
    <n v="0.44762711616832945"/>
    <n v="3.7229029217719131E-2"/>
    <n v="-3390.4337785934331"/>
    <n v="1846.4337785934331"/>
    <n v="1.7111862263671274"/>
    <n v="1.0451902885844782"/>
    <n v="0.83585261204847217"/>
    <n v="74.922680412371136"/>
    <n v="0.17962613886270815"/>
    <n v="2947.1518384454184"/>
    <n v="4715.6000000000004"/>
    <n v="128.97727931614304"/>
    <n v="6.1889250814332248"/>
    <n v="5"/>
  </r>
  <r>
    <n v="1131"/>
    <x v="0"/>
    <s v="OME"/>
    <s v="Alaska"/>
    <s v="ANC"/>
    <s v="Alaska"/>
    <x v="15"/>
    <x v="3"/>
    <n v="113.66666666666667"/>
    <s v="OMEANC737-700"/>
    <n v="539"/>
    <n v="83.333333333333329"/>
    <n v="6"/>
    <n v="500"/>
    <n v="12"/>
    <n v="72"/>
    <n v="151"/>
    <n v="277"/>
    <n v="367598"/>
    <n v="0.73313782991202348"/>
    <n v="682"/>
    <n v="8.3522030651341002"/>
    <n v="0.76595744680851063"/>
    <n v="94"/>
    <n v="0.88304093567251463"/>
    <n v="171"/>
    <n v="0.66267942583732053"/>
    <n v="418"/>
    <n v="3347"/>
    <n v="6"/>
    <n v="0.2011990721301771"/>
    <n v="29230"/>
    <n v="0.25586629863917015"/>
    <n v="37172"/>
    <n v="0.37810695282869511"/>
    <n v="54931"/>
    <n v="1.3250366536113271E-2"/>
    <n v="1925"/>
    <n v="1.3346732838194096E-2"/>
    <n v="1939"/>
    <n v="0.13823057702765024"/>
    <n v="20082"/>
    <n v="1"/>
    <n v="34729"/>
    <n v="5788.166666666667"/>
    <n v="4158.0646123146435"/>
    <n v="0.31092986194424049"/>
    <n v="32266"/>
    <n v="5377.666666666667"/>
    <n v="0.28887854316256917"/>
    <n v="18774"/>
    <n v="3129"/>
    <n v="0.1680842301287446"/>
    <n v="25925"/>
    <n v="0.23210736476444571"/>
    <n v="1"/>
    <n v="145279"/>
    <n v="-111694"/>
    <n v="33585"/>
    <n v="38161.388888888891"/>
    <n v="42095.443708609273"/>
    <n v="82892.267148014449"/>
    <n v="163149.09974551262"/>
    <n v="8931.3888888888905"/>
    <n v="4923.443708609273"/>
    <n v="27961.267148014449"/>
    <n v="9.1363391530965898E-2"/>
    <n v="0.11032255332614822"/>
    <n v="1.8959161795182325E-2"/>
    <n v="269500"/>
    <n v="0.73313782991202348"/>
    <n v="45571.707999999984"/>
    <n v="0.39521161703817759"/>
    <n v="0.30384822550721169"/>
    <n v="250.39400000000001"/>
    <n v="0.46455287569573284"/>
    <n v="0.13823057702765024"/>
    <n v="-6969.3499575854357"/>
    <n v="40554.349957585437"/>
    <n v="1.7504218651991854"/>
    <n v="1.2236623167896694"/>
    <n v="0.73974662320632334"/>
    <n v="217.38011695906434"/>
    <n v="0.1784497415318112"/>
    <n v="2247.7901762675319"/>
    <n v="5377.666666666667"/>
    <n v="59.864444877690744"/>
    <n v="7.7279999999999998"/>
    <n v="6"/>
  </r>
  <r>
    <n v="20"/>
    <x v="5"/>
    <s v="BOI"/>
    <s v="Idaho"/>
    <s v="SEA"/>
    <s v="Washington"/>
    <x v="13"/>
    <x v="4"/>
    <n v="163.16666666666666"/>
    <s v="BOISEA737-Max 9"/>
    <n v="399"/>
    <n v="93.166666666666671"/>
    <n v="6"/>
    <n v="559"/>
    <n v="16.5"/>
    <n v="99"/>
    <n v="185"/>
    <n v="275"/>
    <n v="390621"/>
    <n v="0.57099080694586313"/>
    <n v="979"/>
    <n v="8.8904117974401782"/>
    <n v="0.77952755905511806"/>
    <n v="127"/>
    <n v="0.78059071729957807"/>
    <n v="237"/>
    <n v="0.44642857142857145"/>
    <n v="616"/>
    <n v="852"/>
    <n v="5"/>
    <n v="0.23405478146289496"/>
    <n v="16697"/>
    <n v="0.27634640724438586"/>
    <n v="19714"/>
    <n v="0.38362443578457484"/>
    <n v="27367"/>
    <n v="2.3129327987888644E-2"/>
    <n v="1650"/>
    <n v="2.3129327987888644E-2"/>
    <n v="1650"/>
    <n v="5.971571953236704E-2"/>
    <n v="4260"/>
    <n v="0.99999999999999989"/>
    <n v="30180"/>
    <n v="5030"/>
    <n v="3394.6684009271366"/>
    <n v="0.28323932690773607"/>
    <n v="28818"/>
    <n v="4803"/>
    <n v="0.27045695569341077"/>
    <n v="26201"/>
    <n v="4366.833333333333"/>
    <n v="0.2458964083601588"/>
    <n v="21354"/>
    <n v="0.20040730903869436"/>
    <n v="1"/>
    <n v="71338"/>
    <n v="-106553"/>
    <n v="-35215"/>
    <n v="21419.383838383841"/>
    <n v="25255.232432432433"/>
    <n v="61302.079999999994"/>
    <n v="107976.69627081626"/>
    <n v="4722.3838383838411"/>
    <n v="5541.2324324324327"/>
    <n v="33935.079999999994"/>
    <n v="-9.0151323149549045E-2"/>
    <n v="-7.129301963163942E-2"/>
    <n v="1.8858303517909625E-2"/>
    <n v="223041"/>
    <n v="0.57099080694586313"/>
    <n v="50398.497316636858"/>
    <n v="0.18262715010201705"/>
    <n v="0.27277847325156612"/>
    <n v="119.99642218246869"/>
    <n v="0.30074291273801679"/>
    <n v="5.971571953236704E-2"/>
    <n v="-7366.4493784693777"/>
    <n v="-27848.550621530623"/>
    <n v="2.0201792487375623"/>
    <n v="1.2781492976758912"/>
    <n v="0.68265560367068723"/>
    <n v="83.18143459915612"/>
    <n v="0.29933555748689339"/>
    <n v="2947.1075802747482"/>
    <n v="4803"/>
    <n v="62.876727505575523"/>
    <n v="5.9033989266547406"/>
    <n v="5"/>
  </r>
  <r>
    <n v="712"/>
    <x v="1"/>
    <s v="SEA"/>
    <s v="Washington"/>
    <s v="BOI"/>
    <s v="Idaho"/>
    <x v="10"/>
    <x v="4"/>
    <n v="178"/>
    <s v="SEABOI737-Max 9"/>
    <n v="399"/>
    <n v="101"/>
    <n v="7"/>
    <n v="707"/>
    <n v="18.857142857142858"/>
    <n v="132"/>
    <n v="219"/>
    <n v="356"/>
    <n v="497154"/>
    <n v="0.56741573033707871"/>
    <n v="1246"/>
    <n v="9.7732565899232551"/>
    <n v="0.81987577639751552"/>
    <n v="161"/>
    <n v="0.72757475083056478"/>
    <n v="301"/>
    <n v="0.45408163265306123"/>
    <n v="784"/>
    <n v="1754"/>
    <n v="6"/>
    <n v="0.24763047814038866"/>
    <n v="28060"/>
    <n v="0.26756623188661594"/>
    <n v="30319"/>
    <n v="0.35114813703514131"/>
    <n v="39790"/>
    <n v="2.1930211624335918E-2"/>
    <n v="2485"/>
    <n v="1.8850274458584112E-2"/>
    <n v="2136"/>
    <n v="9.2874666854934076E-2"/>
    <n v="10524"/>
    <n v="1"/>
    <n v="42976"/>
    <n v="6139.4285714285716"/>
    <n v="4397.3060161247104"/>
    <n v="0.30179775280898874"/>
    <n v="46043"/>
    <n v="6577.5714285714284"/>
    <n v="0.32333567415730335"/>
    <n v="23130"/>
    <n v="3304.2857142857142"/>
    <n v="0.16242977528089889"/>
    <n v="30251"/>
    <n v="0.21243679775280899"/>
    <n v="1"/>
    <n v="113314"/>
    <n v="-142400"/>
    <n v="-29086"/>
    <n v="34224.696969696968"/>
    <n v="41671.319634703199"/>
    <n v="87627.415730337074"/>
    <n v="163523.43233473724"/>
    <n v="6164.6969696969682"/>
    <n v="11352.319634703199"/>
    <n v="47837.415730337074"/>
    <n v="-5.850501051987915E-2"/>
    <n v="-3.9725422150096279E-2"/>
    <n v="1.8779588369782871E-2"/>
    <n v="282093"/>
    <n v="0.56741573033707871"/>
    <n v="78364.653465346521"/>
    <n v="0.22792535109845238"/>
    <n v="0.28643036161833152"/>
    <n v="145.38896746817539"/>
    <n v="0.36438337711322155"/>
    <n v="9.2874666854934076E-2"/>
    <n v="-9336.3474763910344"/>
    <n v="-19749.652523608966"/>
    <n v="2.2121036172315089"/>
    <n v="1.2784744485482678"/>
    <n v="0.64417156710803392"/>
    <n v="100.72757475083057"/>
    <n v="0.26696612951621157"/>
    <n v="2366.662512866822"/>
    <n v="6577.5714285714284"/>
    <n v="72.340267903019594"/>
    <n v="6.536067892503536"/>
    <n v="6"/>
  </r>
  <r>
    <n v="1180"/>
    <x v="0"/>
    <s v="SFO"/>
    <s v="California"/>
    <s v="HNL"/>
    <s v="Hawaii"/>
    <x v="27"/>
    <x v="2"/>
    <n v="166"/>
    <s v="SFOHNL737-800"/>
    <n v="2399"/>
    <n v="104"/>
    <n v="3"/>
    <n v="312"/>
    <n v="14.666666666666666"/>
    <n v="44"/>
    <n v="74"/>
    <n v="194"/>
    <n v="1194702"/>
    <n v="0.62650602409638556"/>
    <n v="498"/>
    <n v="16.245805369127517"/>
    <n v="0.69841269841269837"/>
    <n v="63"/>
    <n v="0.6166666666666667"/>
    <n v="120"/>
    <n v="0.61587301587301591"/>
    <n v="315"/>
    <n v="0"/>
    <e v="#DIV/0!"/>
    <n v="0.24027551268260522"/>
    <n v="27698"/>
    <n v="0.21594260730767897"/>
    <n v="24893"/>
    <n v="0.52689198098476697"/>
    <n v="60738"/>
    <n v="1.1841146465873208E-2"/>
    <n v="1365"/>
    <n v="5.0487525590756097E-3"/>
    <n v="582"/>
    <n v="0"/>
    <n v="0"/>
    <n v="1"/>
    <n v="67551"/>
    <n v="22517"/>
    <n v="4158.0579395817194"/>
    <n v="0.3925238532429951"/>
    <n v="17600"/>
    <n v="5866.666666666667"/>
    <n v="0.1022696898206794"/>
    <n v="36518"/>
    <n v="12172.666666666666"/>
    <n v="0.2121979848222483"/>
    <n v="50425"/>
    <n v="0.29300847211407721"/>
    <n v="1"/>
    <n v="115276"/>
    <n v="-172094"/>
    <n v="-56818"/>
    <n v="39658.5"/>
    <n v="40367.027027027027"/>
    <n v="98620.979381443292"/>
    <n v="178646.50640847033"/>
    <n v="11960.5"/>
    <n v="15474.027027027027"/>
    <n v="37882.979381443292"/>
    <n v="-4.7558303242147416E-2"/>
    <n v="-2.9334091567473079E-2"/>
    <n v="1.8224211674674338E-2"/>
    <n v="748488"/>
    <n v="0.62650602409638556"/>
    <n v="68722.230769230751"/>
    <n v="9.6489333741803393E-2"/>
    <n v="0.14404763698395082"/>
    <n v="369.47435897435895"/>
    <n v="0.15401182116480155"/>
    <n v="0"/>
    <n v="-21772.502136156774"/>
    <n v="-35045.497863843222"/>
    <n v="1.9319511796459445"/>
    <n v="0.91155794192130879"/>
    <n v="0.84730197667221729"/>
    <n v="207.44166666666666"/>
    <n v="0.4374284326312502"/>
    <n v="2247.8417764007231"/>
    <n v="5866.666666666667"/>
    <n v="19.204957397366382"/>
    <n v="6.240384615384615"/>
    <e v="#DIV/0!"/>
  </r>
  <r>
    <n v="612"/>
    <x v="1"/>
    <s v="BOI"/>
    <s v="Idaho"/>
    <s v="SFO"/>
    <s v="California"/>
    <x v="6"/>
    <x v="2"/>
    <n v="145.25"/>
    <s v="BOISFO737-800"/>
    <n v="522"/>
    <n v="112"/>
    <n v="4"/>
    <n v="448"/>
    <n v="18.5"/>
    <n v="74"/>
    <n v="140"/>
    <n v="234"/>
    <n v="303282"/>
    <n v="0.77108433734939763"/>
    <n v="581"/>
    <n v="6.326595937613348"/>
    <n v="1"/>
    <n v="74"/>
    <n v="1"/>
    <n v="140"/>
    <n v="0.63586956521739135"/>
    <n v="368"/>
    <n v="15"/>
    <n v="5.8"/>
    <n v="0.26101237736834093"/>
    <n v="23998"/>
    <n v="0.2833307955015118"/>
    <n v="26050"/>
    <n v="0.41637119053316224"/>
    <n v="38282"/>
    <n v="1.7891714341650169E-2"/>
    <n v="1645"/>
    <n v="2.0447673533314482E-2"/>
    <n v="1880"/>
    <n v="9.462487220204042E-4"/>
    <n v="87"/>
    <n v="1"/>
    <n v="26306"/>
    <n v="6576.5"/>
    <n v="4158.0022273279083"/>
    <n v="0.32598485693396284"/>
    <n v="20533"/>
    <n v="5133.25"/>
    <n v="0.25444564234110312"/>
    <n v="14221"/>
    <n v="3555.25"/>
    <n v="0.17622712120648848"/>
    <n v="19637"/>
    <n v="0.24334237951844553"/>
    <n v="1"/>
    <n v="91942"/>
    <n v="-80697"/>
    <n v="11245"/>
    <n v="23998"/>
    <n v="26050"/>
    <n v="60204.170940170938"/>
    <n v="110252.17094017094"/>
    <n v="0"/>
    <n v="0"/>
    <n v="21922.170940170938"/>
    <n v="3.7077703259672516E-2"/>
    <n v="5.5148484694253978E-2"/>
    <n v="1.8070781434581462E-2"/>
    <n v="233856"/>
    <n v="0.77108433734939763"/>
    <n v="27269.453125"/>
    <n v="0.30315679796361145"/>
    <n v="0.26607909470393892"/>
    <n v="205.03348214285714"/>
    <n v="0.39278444854953476"/>
    <n v="9.462487220204042E-4"/>
    <n v="-5480.5427350427344"/>
    <n v="16725.542735042734"/>
    <n v="2.1367715048910569"/>
    <n v="1.2260112241432291"/>
    <n v="0.68542754689676566"/>
    <n v="186.07142857142858"/>
    <n v="0.21358030062430663"/>
    <n v="2247.8122738094044"/>
    <n v="5133.25"/>
    <n v="70.812172046031435"/>
    <n v="7.8683035714285712"/>
    <n v="5.8"/>
  </r>
  <r>
    <n v="1215"/>
    <x v="0"/>
    <s v="YVR"/>
    <s v="British Columbia"/>
    <s v="SFO"/>
    <s v="California"/>
    <x v="28"/>
    <x v="6"/>
    <n v="135"/>
    <s v="YVRSFOA320"/>
    <n v="800"/>
    <n v="96.2"/>
    <n v="5"/>
    <n v="481"/>
    <n v="14.4"/>
    <n v="72"/>
    <n v="116"/>
    <n v="293"/>
    <n v="540000"/>
    <n v="0.71259259259259256"/>
    <n v="675"/>
    <n v="4.7456680584551147"/>
    <n v="0.8"/>
    <n v="90"/>
    <n v="0.69461077844311381"/>
    <n v="167"/>
    <n v="0.69928400954653935"/>
    <n v="419"/>
    <n v="490"/>
    <n v="5.9938775510204083"/>
    <n v="0.21333639213886976"/>
    <n v="27898"/>
    <n v="0.22638984476561902"/>
    <n v="29605"/>
    <n v="0.50857994952970864"/>
    <n v="66507"/>
    <n v="1.5791083581861282E-2"/>
    <n v="2065"/>
    <n v="1.3443450332645102E-2"/>
    <n v="1758"/>
    <n v="2.2459279651296168E-2"/>
    <n v="2937"/>
    <n v="1"/>
    <n v="19515"/>
    <n v="3903"/>
    <n v="4112.1713022534559"/>
    <n v="0.2729141610494224"/>
    <n v="25914"/>
    <n v="5182.8"/>
    <n v="0.3624031549800017"/>
    <n v="11320"/>
    <n v="2264"/>
    <n v="0.15830839370122787"/>
    <n v="14757"/>
    <n v="0.20637429026934803"/>
    <n v="1"/>
    <n v="130770"/>
    <n v="-71506"/>
    <n v="59264"/>
    <n v="34872.5"/>
    <n v="42620.991379310341"/>
    <n v="95107.279863481235"/>
    <n v="172600.77124279158"/>
    <n v="6974.5"/>
    <n v="13015.991379310341"/>
    <n v="28600.279863481235"/>
    <n v="0.10974814814814815"/>
    <n v="0.12774473008992282"/>
    <n v="1.799658194177467E-2"/>
    <n v="384800"/>
    <n v="0.71259259259259256"/>
    <n v="51558.424116424139"/>
    <n v="0.24216666666666667"/>
    <n v="0.13241851851851852"/>
    <n v="265.76507276507277"/>
    <n v="0.33220634095634094"/>
    <n v="2.2459279651296168E-2"/>
    <n v="-9718.1542485583159"/>
    <n v="68982.15424855832"/>
    <n v="1.6897425834834106"/>
    <n v="0.96635919355547428"/>
    <n v="0.8652534180494722"/>
    <n v="177.2754491017964"/>
    <n v="0.11284698325303968"/>
    <n v="2385.3332893419997"/>
    <n v="5182.8"/>
    <n v="101.35559294818921"/>
    <n v="7.9480249480249476"/>
    <n v="5.9938775510204083"/>
  </r>
  <r>
    <n v="116"/>
    <x v="5"/>
    <s v="SEA"/>
    <s v="Washington"/>
    <s v="GEG"/>
    <s v="Washington"/>
    <x v="14"/>
    <x v="3"/>
    <n v="124"/>
    <s v="SEAGEG737-700"/>
    <n v="223"/>
    <n v="80.375"/>
    <n v="8"/>
    <n v="643"/>
    <n v="13.625"/>
    <n v="109"/>
    <n v="155"/>
    <n v="379"/>
    <n v="221216"/>
    <n v="0.64818548387096775"/>
    <n v="992"/>
    <n v="8.4631615842972305"/>
    <n v="0.80147058823529416"/>
    <n v="136"/>
    <n v="0.625"/>
    <n v="248"/>
    <n v="0.62335526315789469"/>
    <n v="608"/>
    <n v="100"/>
    <n v="5"/>
    <n v="0.27663008392511296"/>
    <n v="18854"/>
    <n v="0.21213099360291096"/>
    <n v="14458"/>
    <n v="0.44820705440460124"/>
    <n v="30548"/>
    <n v="3.3452667410059277E-2"/>
    <n v="2280"/>
    <n v="2.2243089383179763E-2"/>
    <n v="1516"/>
    <n v="7.3361112741358063E-3"/>
    <n v="500"/>
    <n v="1"/>
    <n v="31166"/>
    <n v="3895.75"/>
    <n v="3682.5481458165946"/>
    <n v="0.25730868621153702"/>
    <n v="41916"/>
    <n v="5239.5"/>
    <n v="0.34606144167499153"/>
    <n v="27713"/>
    <n v="3464.125"/>
    <n v="0.22880047554964789"/>
    <n v="20328"/>
    <n v="0.16782939656382356"/>
    <n v="1"/>
    <n v="68156"/>
    <n v="-121123"/>
    <n v="-52967"/>
    <n v="23524.256880733945"/>
    <n v="23132.799999999999"/>
    <n v="49005.762532981535"/>
    <n v="95662.819413715479"/>
    <n v="4670.2568807339449"/>
    <n v="8674.7999999999993"/>
    <n v="18457.762532981535"/>
    <n v="-0.23943566468971503"/>
    <n v="-0.22146520854407259"/>
    <n v="1.7970456145642438E-2"/>
    <n v="143389"/>
    <n v="0.64818548387096775"/>
    <n v="36721.530326594089"/>
    <n v="0.30809706350354404"/>
    <n v="0.54753272819325904"/>
    <n v="105.21928460342146"/>
    <n v="0.47183535696601553"/>
    <n v="7.3361112741358063E-3"/>
    <n v="-3975.3524267144348"/>
    <n v="-48991.647573285562"/>
    <n v="2.1535122786978871"/>
    <n v="0.90560601315377387"/>
    <n v="0.78048032703117021"/>
    <n v="58.298387096774192"/>
    <n v="0.29825693996126534"/>
    <n v="3274.5445923447119"/>
    <n v="5239.5"/>
    <n v="75.976335036901446"/>
    <n v="5.9035769828926909"/>
    <n v="5"/>
  </r>
  <r>
    <n v="751"/>
    <x v="1"/>
    <s v="SFO"/>
    <s v="California"/>
    <s v="BOI"/>
    <s v="Idaho"/>
    <x v="7"/>
    <x v="2"/>
    <n v="145.25"/>
    <s v="SFOBOI737-800"/>
    <n v="522"/>
    <n v="112"/>
    <n v="4"/>
    <n v="448"/>
    <n v="18.5"/>
    <n v="74"/>
    <n v="140"/>
    <n v="234"/>
    <n v="303282"/>
    <n v="0.77108433734939763"/>
    <n v="581"/>
    <n v="5.6321376414749906"/>
    <n v="1"/>
    <n v="74"/>
    <n v="1"/>
    <n v="140"/>
    <n v="0.63586956521739135"/>
    <n v="368"/>
    <n v="15"/>
    <n v="5.8"/>
    <n v="0.26965069067238506"/>
    <n v="24772"/>
    <n v="0.29158457335060467"/>
    <n v="26787"/>
    <n v="0.4122372560331784"/>
    <n v="37871"/>
    <n v="1.7906321094625928E-2"/>
    <n v="1645"/>
    <n v="7.6741376119825403E-3"/>
    <n v="705"/>
    <n v="9.4702123722337727E-4"/>
    <n v="87"/>
    <n v="1"/>
    <n v="23419"/>
    <n v="5854.75"/>
    <n v="4158.1015043991074"/>
    <n v="0.31607147677274811"/>
    <n v="20533"/>
    <n v="5133.25"/>
    <n v="0.27712095446324936"/>
    <n v="12660"/>
    <n v="3165"/>
    <n v="0.17086403757389262"/>
    <n v="17482"/>
    <n v="0.23594353119010986"/>
    <n v="1"/>
    <n v="91867"/>
    <n v="-74094"/>
    <n v="17773"/>
    <n v="24772"/>
    <n v="26787"/>
    <n v="59557.811965811961"/>
    <n v="111116.81196581197"/>
    <n v="0"/>
    <n v="0"/>
    <n v="21686.811965811961"/>
    <n v="5.8602224991921713E-2"/>
    <n v="7.6478996417370604E-2"/>
    <n v="1.7876771425448891E-2"/>
    <n v="233856"/>
    <n v="0.77108433734939763"/>
    <n v="27247.1875"/>
    <n v="0.3029095033665038"/>
    <n v="0.24430727837458208"/>
    <n v="204.86607142857142"/>
    <n v="0.39246373836891074"/>
    <n v="9.4702123722337727E-4"/>
    <n v="-5421.7029914529903"/>
    <n v="23194.702991452992"/>
    <n v="2.1785578936870453"/>
    <n v="1.2451904921646619"/>
    <n v="0.66972838848941851"/>
    <n v="191.33571428571429"/>
    <n v="0.19029684217401244"/>
    <n v="2247.814383436214"/>
    <n v="5133.25"/>
    <n v="79.543510567095097"/>
    <n v="5.2455357142857144"/>
    <n v="5.8"/>
  </r>
  <r>
    <n v="452"/>
    <x v="3"/>
    <s v="LAX"/>
    <s v="California"/>
    <s v="ANC"/>
    <s v="Alaska"/>
    <x v="29"/>
    <x v="4"/>
    <n v="178"/>
    <s v="LAXANC737-Max 9"/>
    <n v="2345"/>
    <n v="118.33333333333333"/>
    <n v="3"/>
    <n v="355"/>
    <n v="16.333333333333332"/>
    <n v="49"/>
    <n v="104"/>
    <n v="202"/>
    <n v="1252230"/>
    <n v="0.66479400749063666"/>
    <n v="534"/>
    <n v="16.360526315789471"/>
    <n v="0.71014492753623193"/>
    <n v="69"/>
    <n v="0.80620155038759689"/>
    <n v="129"/>
    <n v="0.60119047619047616"/>
    <n v="336"/>
    <n v="1858"/>
    <n v="5"/>
    <n v="0.18485020549426778"/>
    <n v="27346"/>
    <n v="0.27953304131516332"/>
    <n v="41353"/>
    <n v="0.46197680077871511"/>
    <n v="68343"/>
    <n v="8.1116158338741078E-3"/>
    <n v="1200"/>
    <n v="2.7309106640709497E-3"/>
    <n v="404"/>
    <n v="6.2797425913908717E-2"/>
    <n v="9290"/>
    <n v="1"/>
    <n v="55538"/>
    <n v="18512.666666666668"/>
    <n v="3394.6340678783986"/>
    <n v="0.34980600624811042"/>
    <n v="15719"/>
    <n v="5239.666666666667"/>
    <n v="9.9006096946487959E-2"/>
    <n v="48215"/>
    <n v="16071.666666666666"/>
    <n v="0.30368210218683866"/>
    <n v="39296"/>
    <n v="0.24750579461856292"/>
    <n v="1"/>
    <n v="147936"/>
    <n v="-158768"/>
    <n v="-10832"/>
    <n v="38507.63265306122"/>
    <n v="51293.625"/>
    <n v="113679.44554455446"/>
    <n v="203480.70319761569"/>
    <n v="11161.63265306122"/>
    <n v="9940.625"/>
    <n v="45336.445544554459"/>
    <n v="-8.6501681001094049E-3"/>
    <n v="9.0352686001814609E-3"/>
    <n v="1.7685436700290866E-2"/>
    <n v="832475"/>
    <n v="0.66479400749063666"/>
    <n v="69908.828169014101"/>
    <n v="0.11813804173354735"/>
    <n v="0.12678820983365677"/>
    <n v="390.55211267605631"/>
    <n v="0.1665467431454398"/>
    <n v="6.2797425913908717E-2"/>
    <n v="-22146.23439920523"/>
    <n v="11314.23439920523"/>
    <n v="1.5443021910769341"/>
    <n v="1.2491220651078618"/>
    <n v="0.79257857862136116"/>
    <n v="320.5658914728682"/>
    <n v="0.26562837983993076"/>
    <n v="2947.032330706129"/>
    <n v="5239.666666666667"/>
    <n v="21.69856844137044"/>
    <n v="4.5183098591549298"/>
    <n v="5"/>
  </r>
  <r>
    <n v="1035"/>
    <x v="0"/>
    <s v="BOI"/>
    <s v="Idaho"/>
    <s v="SEA"/>
    <s v="Washington"/>
    <x v="13"/>
    <x v="2"/>
    <n v="147.71428571428572"/>
    <s v="BOISEA737-800"/>
    <n v="399"/>
    <n v="94.428571428571431"/>
    <n v="7"/>
    <n v="661"/>
    <n v="13.857142857142858"/>
    <n v="97"/>
    <n v="164"/>
    <n v="401"/>
    <n v="412566"/>
    <n v="0.63926499032882012"/>
    <n v="1034"/>
    <n v="10.506850306065665"/>
    <n v="0.70802919708029199"/>
    <n v="137"/>
    <n v="0.63076923076923075"/>
    <n v="260"/>
    <n v="0.6295133437990581"/>
    <n v="637"/>
    <n v="2017"/>
    <n v="5.9995042141794741"/>
    <n v="0.19341515329921652"/>
    <n v="21354"/>
    <n v="0.22041574204066844"/>
    <n v="24335"/>
    <n v="0.42577781803360354"/>
    <n v="47008"/>
    <n v="2.5361170236855215E-2"/>
    <n v="2800"/>
    <n v="2.5424573162447353E-2"/>
    <n v="2807"/>
    <n v="0.10960554322720892"/>
    <n v="12101"/>
    <n v="1"/>
    <n v="43688"/>
    <n v="6241.1428571428569"/>
    <n v="4158.0491514929709"/>
    <n v="0.31646275651751887"/>
    <n v="38133"/>
    <n v="5447.5714285714284"/>
    <n v="0.27622400417237108"/>
    <n v="23618"/>
    <n v="3374"/>
    <n v="0.17108170168995515"/>
    <n v="32612"/>
    <n v="0.23623153762015486"/>
    <n v="1"/>
    <n v="110405"/>
    <n v="-138051"/>
    <n v="-27646"/>
    <n v="30159.773195876289"/>
    <n v="38579.878048780491"/>
    <n v="74673.556109725687"/>
    <n v="143413.20735438247"/>
    <n v="8805.7731958762888"/>
    <n v="14244.878048780491"/>
    <n v="27665.556109725687"/>
    <n v="-6.7009884479089413E-2"/>
    <n v="-4.9448639783216515E-2"/>
    <n v="1.7561244695872898E-2"/>
    <n v="263739"/>
    <n v="0.63926499032882012"/>
    <n v="55472.605143721623"/>
    <n v="0.26760566794161417"/>
    <n v="0.33461555242070362"/>
    <n v="148.72012102874433"/>
    <n v="0.37273213290412111"/>
    <n v="0.10960554322720892"/>
    <n v="-7245.1724791974948"/>
    <n v="-20400.827520802504"/>
    <n v="1.7386554687357896"/>
    <n v="1.044029721317012"/>
    <n v="0.82316557808598689"/>
    <n v="93.59615384615384"/>
    <n v="0.29538517277297222"/>
    <n v="2247.8668023246883"/>
    <n v="5447.5714285714284"/>
    <n v="62.911336960649464"/>
    <n v="8.482602118003026"/>
    <n v="5.9995042141794741"/>
  </r>
  <r>
    <n v="150"/>
    <x v="5"/>
    <s v="SFO"/>
    <s v="California"/>
    <s v="ANC"/>
    <s v="Alaska"/>
    <x v="8"/>
    <x v="1"/>
    <n v="178"/>
    <s v="SFOANC737-900"/>
    <n v="2018"/>
    <n v="125.33333333333333"/>
    <n v="3"/>
    <n v="376"/>
    <n v="16.666666666666668"/>
    <n v="50"/>
    <n v="82"/>
    <n v="244"/>
    <n v="1077612"/>
    <n v="0.70411985018726597"/>
    <n v="534"/>
    <n v="14.128"/>
    <n v="0.72463768115942029"/>
    <n v="69"/>
    <n v="0.63565891472868219"/>
    <n v="129"/>
    <n v="0.72619047619047616"/>
    <n v="336"/>
    <n v="2680"/>
    <n v="5"/>
    <n v="0.18914407529563187"/>
    <n v="28215"/>
    <n v="0.20018502131767354"/>
    <n v="29862"/>
    <n v="0.5044445338267235"/>
    <n v="75249"/>
    <n v="9.8543962673960268E-3"/>
    <n v="1470"/>
    <n v="6.5427828278765456E-3"/>
    <n v="976"/>
    <n v="8.9829190464698463E-2"/>
    <n v="13400"/>
    <n v="1"/>
    <n v="52027"/>
    <n v="17342.333333333332"/>
    <n v="3682.5453001132501"/>
    <n v="0.35166922395787564"/>
    <n v="15719"/>
    <n v="5239.666666666667"/>
    <n v="0.10625038021400134"/>
    <n v="46262"/>
    <n v="15420.666666666666"/>
    <n v="0.31270151342070934"/>
    <n v="33935"/>
    <n v="0.22937888240741366"/>
    <n v="1"/>
    <n v="149172"/>
    <n v="-147943"/>
    <n v="1229"/>
    <n v="38936.699999999997"/>
    <n v="46978.024390243903"/>
    <n v="103621.57377049181"/>
    <n v="189536.29816073572"/>
    <n v="10721.699999999997"/>
    <n v="17116.024390243903"/>
    <n v="28372.573770491814"/>
    <n v="1.1404847013581883E-3"/>
    <n v="1.8527787416601313E-2"/>
    <n v="1.7387302715243125E-2"/>
    <n v="758768"/>
    <n v="0.70411985018726597"/>
    <n v="57053.127659574442"/>
    <n v="0.13842830258014943"/>
    <n v="0.13728781787879124"/>
    <n v="361.09574468085106"/>
    <n v="0.17893743542163085"/>
    <n v="8.9829190464698463E-2"/>
    <n v="-18736.766053578573"/>
    <n v="19965.766053578573"/>
    <n v="1.637786817405392"/>
    <n v="0.92716192413838572"/>
    <n v="0.89699053983683386"/>
    <n v="231.48837209302326"/>
    <n v="0.22748907301638377"/>
    <n v="3274.4903737259342"/>
    <n v="5239.666666666667"/>
    <n v="26.613816534541336"/>
    <n v="6.5053191489361701"/>
    <n v="5"/>
  </r>
  <r>
    <n v="1138"/>
    <x v="0"/>
    <s v="SEA"/>
    <s v="Washington"/>
    <s v="BOI"/>
    <s v="Idaho"/>
    <x v="10"/>
    <x v="2"/>
    <n v="147.71428571428572"/>
    <s v="SEABOI737-800"/>
    <n v="399"/>
    <n v="94.428571428571431"/>
    <n v="7"/>
    <n v="661"/>
    <n v="15.428571428571429"/>
    <n v="108"/>
    <n v="160"/>
    <n v="393"/>
    <n v="412566"/>
    <n v="0.63926499032882012"/>
    <n v="1034"/>
    <n v="9.0751668335001661"/>
    <n v="0.78832116788321172"/>
    <n v="137"/>
    <n v="0.61538461538461542"/>
    <n v="260"/>
    <n v="0.61695447409733128"/>
    <n v="637"/>
    <n v="2017"/>
    <n v="5.9995042141794741"/>
    <n v="0.20615318145404465"/>
    <n v="22903"/>
    <n v="0.20676525918791686"/>
    <n v="22971"/>
    <n v="0.42866144000288037"/>
    <n v="47623"/>
    <n v="2.4735141362953093E-2"/>
    <n v="2748"/>
    <n v="2.4762144792388634E-2"/>
    <n v="2751"/>
    <n v="0.10892283319981638"/>
    <n v="12101"/>
    <n v="1"/>
    <n v="37735"/>
    <n v="5390.7142857142853"/>
    <n v="4158.0502807622915"/>
    <n v="0.30324581916953963"/>
    <n v="38133"/>
    <n v="5447.5714285714284"/>
    <n v="0.30644422478844718"/>
    <n v="20400"/>
    <n v="2914.2857142857142"/>
    <n v="0.16393837845656839"/>
    <n v="28169"/>
    <n v="0.22637157758544485"/>
    <n v="1"/>
    <n v="111097"/>
    <n v="-124437"/>
    <n v="-13340"/>
    <n v="29052.879629629628"/>
    <n v="37327.875"/>
    <n v="77190.460559796426"/>
    <n v="143571.21518942606"/>
    <n v="6149.8796296296277"/>
    <n v="14356.875"/>
    <n v="29567.460559796426"/>
    <n v="-3.2334220464119677E-2"/>
    <n v="-1.4995275149248482E-2"/>
    <n v="1.7338945314871193E-2"/>
    <n v="263739"/>
    <n v="0.63926499032882012"/>
    <n v="55863.098335854767"/>
    <n v="0.26928297533000778"/>
    <n v="0.30161719579412749"/>
    <n v="149.76701966717096"/>
    <n v="0.37535593901546604"/>
    <n v="0.10892283319981638"/>
    <n v="-7153.4593127751505"/>
    <n v="-6186.5406872248495"/>
    <n v="1.8488201619959079"/>
    <n v="0.97707840893290698"/>
    <n v="0.82679945287912837"/>
    <n v="88.35"/>
    <n v="0.25355320125655956"/>
    <n v="2247.8925593626805"/>
    <n v="5447.5714285714284"/>
    <n v="72.836126555820186"/>
    <n v="8.3192133131618764"/>
    <n v="5.9995042141794741"/>
  </r>
  <r>
    <n v="1069"/>
    <x v="0"/>
    <s v="HNL"/>
    <s v="Hawaii"/>
    <s v="SFO"/>
    <s v="California"/>
    <x v="30"/>
    <x v="2"/>
    <n v="166"/>
    <s v="HNLSFO737-800"/>
    <n v="2399"/>
    <n v="104"/>
    <n v="3"/>
    <n v="312"/>
    <n v="16.666666666666668"/>
    <n v="50"/>
    <n v="72"/>
    <n v="190"/>
    <n v="1194702"/>
    <n v="0.62650602409638556"/>
    <n v="498"/>
    <n v="15.058389544688026"/>
    <n v="0.79365079365079361"/>
    <n v="63"/>
    <n v="0.6"/>
    <n v="120"/>
    <n v="0.60317460317460314"/>
    <n v="315"/>
    <n v="0"/>
    <e v="#DIV/0!"/>
    <n v="0.26867264006106395"/>
    <n v="30975"/>
    <n v="0.21424420369679675"/>
    <n v="24700"/>
    <n v="0.49401070353633042"/>
    <n v="56954"/>
    <n v="1.153622635290444E-2"/>
    <n v="1330"/>
    <n v="1.153622635290444E-2"/>
    <n v="1330"/>
    <n v="0"/>
    <n v="0"/>
    <n v="1"/>
    <n v="62614"/>
    <n v="20871.333333333332"/>
    <n v="4158.0807704690851"/>
    <n v="0.38938570415790846"/>
    <n v="17600"/>
    <n v="5866.666666666667"/>
    <n v="0.10945137498289823"/>
    <n v="33848"/>
    <n v="11282.666666666666"/>
    <n v="0.21049489434211016"/>
    <n v="46740"/>
    <n v="0.29066802651708312"/>
    <n v="1"/>
    <n v="115289"/>
    <n v="-160802"/>
    <n v="-45513"/>
    <n v="39028.5"/>
    <n v="41166.666666666672"/>
    <n v="94423.736842105267"/>
    <n v="174618.90350877194"/>
    <n v="8053.5"/>
    <n v="16466.666666666672"/>
    <n v="37469.736842105267"/>
    <n v="-3.8095692482309394E-2"/>
    <n v="-2.0799913978891266E-2"/>
    <n v="1.7295778503418128E-2"/>
    <n v="748488"/>
    <n v="0.62650602409638556"/>
    <n v="68729.980769230751"/>
    <n v="9.6500215116405594E-2"/>
    <n v="0.13459590759871498"/>
    <n v="369.51602564102564"/>
    <n v="0.15402918951272432"/>
    <n v="0"/>
    <n v="-20663.301169590646"/>
    <n v="-24849.698830409354"/>
    <n v="2.1739516465563931"/>
    <n v="0.91011196050750687"/>
    <n v="0.79945273335252831"/>
    <n v="205.83333333333334"/>
    <n v="0.40541595468778463"/>
    <n v="2247.7835295435139"/>
    <n v="5866.666666666667"/>
    <n v="20.71934711704019"/>
    <n v="8.5256410256410255"/>
    <e v="#DIV/0!"/>
  </r>
  <r>
    <n v="55"/>
    <x v="5"/>
    <s v="JNU"/>
    <s v="Alaska"/>
    <s v="SEA"/>
    <s v="Washington"/>
    <x v="31"/>
    <x v="4"/>
    <n v="178"/>
    <s v="JNUSEA737-Max 9"/>
    <n v="909"/>
    <n v="115.5"/>
    <n v="4"/>
    <n v="462"/>
    <n v="21.75"/>
    <n v="87"/>
    <n v="163"/>
    <n v="212"/>
    <n v="647208"/>
    <n v="0.648876404494382"/>
    <n v="712"/>
    <n v="9.6226205719163467"/>
    <n v="0.94565217391304346"/>
    <n v="92"/>
    <n v="0.94767441860465118"/>
    <n v="172"/>
    <n v="0.4732142857142857"/>
    <n v="448"/>
    <n v="3252"/>
    <n v="5"/>
    <n v="0.26341867666942903"/>
    <n v="30197"/>
    <n v="0.26593972172547653"/>
    <n v="30486"/>
    <n v="0.31595934923888863"/>
    <n v="36220"/>
    <n v="1.0991407510795132E-2"/>
    <n v="1260"/>
    <n v="1.8493479303877524E-3"/>
    <n v="212"/>
    <n v="0.1418414969250229"/>
    <n v="16260"/>
    <n v="1"/>
    <n v="32666"/>
    <n v="8166.5"/>
    <n v="3394.7093471954863"/>
    <n v="0.3108264981825794"/>
    <n v="20958"/>
    <n v="5239.5"/>
    <n v="0.19942147030277657"/>
    <n v="28358"/>
    <n v="7089.5"/>
    <n v="0.26983462424115556"/>
    <n v="23112"/>
    <n v="0.21991740727348849"/>
    <n v="1"/>
    <n v="114635"/>
    <n v="-105094"/>
    <n v="9541"/>
    <n v="31932.459770114943"/>
    <n v="32169.276073619632"/>
    <n v="76540.377358490572"/>
    <n v="140642.11320222515"/>
    <n v="1735.4597701149432"/>
    <n v="1683.2760736196324"/>
    <n v="40320.377358490572"/>
    <n v="1.4741783167080753E-2"/>
    <n v="3.1637090858821722E-2"/>
    <n v="1.6895307691740968E-2"/>
    <n v="419958"/>
    <n v="0.648876404494382"/>
    <n v="53233.225108225102"/>
    <n v="0.17712234706616728"/>
    <n v="0.16238056389908653"/>
    <n v="212.93290043290042"/>
    <n v="0.23424961543773423"/>
    <n v="0.1418414969250229"/>
    <n v="-10934.778300556287"/>
    <n v="20475.778300556289"/>
    <n v="2.4116747854981826"/>
    <n v="1.3023111819563509"/>
    <n v="0.59403659919123841"/>
    <n v="177.24418604651163"/>
    <n v="0.20161381776944215"/>
    <n v="2947.0142554267313"/>
    <n v="5239.5"/>
    <n v="48.011869172972347"/>
    <n v="3.1861471861471862"/>
    <n v="5"/>
  </r>
  <r>
    <n v="207"/>
    <x v="4"/>
    <s v="ANC"/>
    <s v="Alaska"/>
    <s v="OME"/>
    <s v="Alaska"/>
    <x v="12"/>
    <x v="2"/>
    <n v="159"/>
    <s v="ANCOME737-800"/>
    <n v="539"/>
    <n v="66.285714285714292"/>
    <n v="14"/>
    <n v="928"/>
    <n v="11.142857142857142"/>
    <n v="156"/>
    <n v="254"/>
    <n v="518"/>
    <n v="1199814"/>
    <n v="0.41689128481581311"/>
    <n v="2226"/>
    <n v="22.162643678160919"/>
    <n v="0.53061224489795922"/>
    <n v="294"/>
    <n v="0.45357142857142857"/>
    <n v="560"/>
    <n v="0.37755102040816324"/>
    <n v="1372"/>
    <n v="17290"/>
    <n v="5"/>
    <n v="0.17245680617850792"/>
    <n v="51984"/>
    <n v="0.18894145279864116"/>
    <n v="56953"/>
    <n v="0.33978476074205793"/>
    <n v="102422"/>
    <n v="1.0300830701451737E-2"/>
    <n v="3105"/>
    <n v="1.7184638658138485E-3"/>
    <n v="518"/>
    <n v="0.28679768571352743"/>
    <n v="86450"/>
    <n v="1"/>
    <n v="81615"/>
    <n v="5829.6428571428569"/>
    <n v="3682.5480382750306"/>
    <n v="0.2906796593689564"/>
    <n v="73354"/>
    <n v="5239.5714285714284"/>
    <n v="0.26125731462783103"/>
    <n v="72572"/>
    <n v="5183.7142857142853"/>
    <n v="0.25847214653830675"/>
    <n v="53232"/>
    <n v="0.18959087946490583"/>
    <n v="1"/>
    <n v="301432"/>
    <n v="-280773"/>
    <n v="20659"/>
    <n v="97969.846153846142"/>
    <n v="125565.66929133858"/>
    <n v="271279.89189189189"/>
    <n v="494815.40733707661"/>
    <n v="45985.846153846142"/>
    <n v="68612.669291338578"/>
    <n v="168857.89189189189"/>
    <n v="1.7218502201174515E-2"/>
    <n v="3.409352302803819E-2"/>
    <n v="1.6875020826863676E-2"/>
    <n v="500192"/>
    <n v="0.41689128481581311"/>
    <n v="300696.80603448278"/>
    <n v="0.25123227433585538"/>
    <n v="0.23401377213468089"/>
    <n v="231.66163793103448"/>
    <n v="0.42979895720043504"/>
    <n v="0.28679768571352743"/>
    <n v="-20246.886238362615"/>
    <n v="40905.886238362611"/>
    <n v="1.8622019542917163"/>
    <n v="1.0711073339673258"/>
    <n v="0.7862190367467442"/>
    <n v="101.70178571428572"/>
    <n v="0.17659704344595131"/>
    <n v="3274.5190986178463"/>
    <n v="5239.5714285714284"/>
    <n v="41.87226097554651"/>
    <n v="3.9040948275862069"/>
    <n v="5"/>
  </r>
  <r>
    <n v="1205"/>
    <x v="0"/>
    <s v="SFO"/>
    <s v="California"/>
    <s v="YVR"/>
    <s v="British Columbia"/>
    <x v="32"/>
    <x v="6"/>
    <n v="135"/>
    <s v="SFOYVRA320"/>
    <n v="800"/>
    <n v="96.2"/>
    <n v="5"/>
    <n v="481"/>
    <n v="15.4"/>
    <n v="77"/>
    <n v="126"/>
    <n v="278"/>
    <n v="540000"/>
    <n v="0.71259259259259256"/>
    <n v="675"/>
    <n v="4.7906445993031355"/>
    <n v="0.85555555555555551"/>
    <n v="90"/>
    <n v="0.75449101796407181"/>
    <n v="167"/>
    <n v="0.66348448687350836"/>
    <n v="419"/>
    <n v="490"/>
    <n v="5.9938775510204083"/>
    <n v="0.23133102783962606"/>
    <n v="29299"/>
    <n v="0.26082081892399767"/>
    <n v="33034"/>
    <n v="0.46259889146809419"/>
    <n v="58590"/>
    <n v="1.5475231733699685E-2"/>
    <n v="1960"/>
    <n v="6.5848690132171116E-3"/>
    <n v="834"/>
    <n v="2.3189161021365295E-2"/>
    <n v="2937"/>
    <n v="1"/>
    <n v="19700"/>
    <n v="3940"/>
    <n v="4112.1814803096922"/>
    <n v="0.27384692373988712"/>
    <n v="25914"/>
    <n v="5182.8"/>
    <n v="0.36022686202007281"/>
    <n v="11428"/>
    <n v="2285.6"/>
    <n v="0.15885901748728071"/>
    <n v="14896"/>
    <n v="0.20706719675275931"/>
    <n v="1"/>
    <n v="126654"/>
    <n v="-71938"/>
    <n v="54716"/>
    <n v="34245.584415584417"/>
    <n v="43783.158730158735"/>
    <n v="88306.510791366905"/>
    <n v="166335.25393711007"/>
    <n v="4946.584415584417"/>
    <n v="10749.158730158735"/>
    <n v="29716.510791366905"/>
    <n v="0.10132592592592593"/>
    <n v="0.1181452792359667"/>
    <n v="1.6819353310040766E-2"/>
    <n v="384800"/>
    <n v="0.71259259259259256"/>
    <n v="49898.332640332635"/>
    <n v="0.23454444444444444"/>
    <n v="0.13321851851851851"/>
    <n v="257.2079002079002"/>
    <n v="0.32150987525987523"/>
    <n v="2.3189161021365295E-2"/>
    <n v="-9082.4507874220108"/>
    <n v="63798.450787422014"/>
    <n v="1.8199022886005509"/>
    <n v="1.1058149985186296"/>
    <n v="0.78171286222753988"/>
    <n v="197.80838323353294"/>
    <n v="0.11761176117611762"/>
    <n v="2385.4827389329525"/>
    <n v="5182.8"/>
    <n v="100.40402497608945"/>
    <n v="5.8087318087318085"/>
    <n v="5.9938775510204083"/>
  </r>
  <r>
    <n v="144"/>
    <x v="5"/>
    <s v="SEA"/>
    <s v="Washington"/>
    <s v="SFO"/>
    <s v="California"/>
    <x v="26"/>
    <x v="0"/>
    <n v="190"/>
    <s v="SEASFOA321"/>
    <n v="679"/>
    <n v="109.16666666666667"/>
    <n v="6"/>
    <n v="655"/>
    <n v="20.666666666666668"/>
    <n v="124"/>
    <n v="207"/>
    <n v="325"/>
    <n v="774060"/>
    <n v="0.57456140350877194"/>
    <n v="1140"/>
    <n v="12.764066193853429"/>
    <n v="0.82666666666666666"/>
    <n v="150"/>
    <n v="0.73404255319148937"/>
    <n v="282"/>
    <n v="0.45903954802259889"/>
    <n v="708"/>
    <n v="4564"/>
    <n v="5"/>
    <n v="0.24756110208455767"/>
    <n v="35806"/>
    <n v="0.23808206865558129"/>
    <n v="34435"/>
    <n v="0.33412382894873299"/>
    <n v="48326"/>
    <n v="1.3482213848653507E-2"/>
    <n v="1950"/>
    <n v="8.9743146541293606E-3"/>
    <n v="1298"/>
    <n v="0.15777647180834514"/>
    <n v="22820"/>
    <n v="1"/>
    <n v="49152"/>
    <n v="8192"/>
    <n v="3850.8104904430284"/>
    <n v="0.29822890184633494"/>
    <n v="37262"/>
    <n v="6210.333333333333"/>
    <n v="0.22608653443599716"/>
    <n v="47600"/>
    <n v="7933.333333333333"/>
    <n v="0.28881216894298389"/>
    <n v="30799"/>
    <n v="0.18687239477468404"/>
    <n v="1"/>
    <n v="144635"/>
    <n v="-164813"/>
    <n v="-20178"/>
    <n v="43313.709677419356"/>
    <n v="46911.44927536232"/>
    <n v="105276.3323076923"/>
    <n v="195501.49126047397"/>
    <n v="7507.709677419356"/>
    <n v="12476.44927536232"/>
    <n v="56950.332307692297"/>
    <n v="-2.6067746686303388E-2"/>
    <n v="-9.502602885979131E-3"/>
    <n v="1.6565143800324256E-2"/>
    <n v="444745"/>
    <n v="0.57456140350877194"/>
    <n v="90198.893129770993"/>
    <n v="0.18685244037929877"/>
    <n v="0.21292018706560215"/>
    <n v="185.97709923664121"/>
    <n v="0.27389852612171017"/>
    <n v="0.15777647180834514"/>
    <n v="-12822.415210078994"/>
    <n v="-7355.5847899210057"/>
    <n v="2.2951209021059826"/>
    <n v="1.1740646145127749"/>
    <n v="0.65627915733262732"/>
    <n v="122.10992907801419"/>
    <n v="0.21294292529470737"/>
    <n v="3729.2191435768259"/>
    <n v="6210.333333333333"/>
    <n v="51.315935694176908"/>
    <n v="4.9587786259541984"/>
    <n v="5"/>
  </r>
  <r>
    <n v="569"/>
    <x v="3"/>
    <s v="SFO"/>
    <s v="California"/>
    <s v="YVR"/>
    <s v="British Columbia"/>
    <x v="32"/>
    <x v="4"/>
    <n v="179"/>
    <s v="SFOYVR737-Max 9"/>
    <n v="800"/>
    <n v="118.25"/>
    <n v="4"/>
    <n v="473"/>
    <n v="21.75"/>
    <n v="87"/>
    <n v="140"/>
    <n v="246"/>
    <n v="572800"/>
    <n v="0.66061452513966479"/>
    <n v="716"/>
    <n v="4.2583507549361208"/>
    <n v="0.94565217391304346"/>
    <n v="92"/>
    <n v="0.81395348837209303"/>
    <n v="172"/>
    <n v="0.54424778761061943"/>
    <n v="452"/>
    <n v="0"/>
    <e v="#DIV/0!"/>
    <n v="0.28143378162753591"/>
    <n v="24693"/>
    <n v="0.28239115568725781"/>
    <n v="24777"/>
    <n v="0.41661727832231593"/>
    <n v="36554"/>
    <n v="1.675404604513335E-2"/>
    <n v="1470"/>
    <n v="2.8037383177570091E-3"/>
    <n v="246"/>
    <n v="0"/>
    <n v="0"/>
    <n v="1"/>
    <n v="14456"/>
    <n v="3614"/>
    <n v="3394.7414931104831"/>
    <n v="0.24841902667033269"/>
    <n v="20958"/>
    <n v="5239.5"/>
    <n v="0.36015259829529833"/>
    <n v="12550"/>
    <n v="3137.5"/>
    <n v="0.21566538355787737"/>
    <n v="10228"/>
    <n v="0.1757629914764916"/>
    <n v="1"/>
    <n v="87740"/>
    <n v="-58192"/>
    <n v="29548"/>
    <n v="26112.137931034482"/>
    <n v="30440.314285714285"/>
    <n v="67164.260162601626"/>
    <n v="123716.71237935039"/>
    <n v="1419.1379310344819"/>
    <n v="5663.3142857142848"/>
    <n v="30610.260162601626"/>
    <n v="5.1585195530726255E-2"/>
    <n v="6.8036274606909211E-2"/>
    <n v="1.6451079076182956E-2"/>
    <n v="378400"/>
    <n v="0.66061452513966479"/>
    <n v="45075.72938689217"/>
    <n v="0.15317737430167597"/>
    <n v="0.10159217877094973"/>
    <n v="185.4968287526427"/>
    <n v="0.23187103594080338"/>
    <n v="0"/>
    <n v="-9423.1780948375981"/>
    <n v="38971.178094837596"/>
    <n v="2.2339807091246526"/>
    <n v="1.1989847614186631"/>
    <n v="0.67311591990380959"/>
    <n v="144.05232558139534"/>
    <n v="0.1165716890813768"/>
    <n v="2947.1503692955566"/>
    <n v="5239.5"/>
    <n v="111.0758665081114"/>
    <n v="3.6279069767441858"/>
    <e v="#DIV/0!"/>
  </r>
  <r>
    <n v="51"/>
    <x v="5"/>
    <s v="JNU"/>
    <s v="Alaska"/>
    <s v="ANC"/>
    <s v="Alaska"/>
    <x v="3"/>
    <x v="1"/>
    <n v="170.58333333333334"/>
    <s v="JNUANC737-900"/>
    <n v="571"/>
    <n v="57.583333333333336"/>
    <n v="12"/>
    <n v="691"/>
    <n v="7.916666666666667"/>
    <n v="95"/>
    <n v="177"/>
    <n v="420"/>
    <n v="1168837"/>
    <n v="0.33756717147044457"/>
    <n v="2047"/>
    <n v="20.320289232531501"/>
    <n v="0.35849056603773582"/>
    <n v="265"/>
    <n v="0.3575757575757576"/>
    <n v="495"/>
    <n v="0.32608695652173914"/>
    <n v="1288"/>
    <n v="3861"/>
    <n v="4.9994819994819997"/>
    <n v="0.17220140018386254"/>
    <n v="24351"/>
    <n v="0.21839332437592815"/>
    <n v="30883"/>
    <n v="0.44859628031963794"/>
    <n v="63436"/>
    <n v="1.7820521886712397E-2"/>
    <n v="2520"/>
    <n v="6.4846899087759001E-3"/>
    <n v="917"/>
    <n v="0.13650378332508309"/>
    <n v="19303"/>
    <n v="1"/>
    <n v="74831"/>
    <n v="6235.916666666667"/>
    <n v="3682.5755354013509"/>
    <n v="0.29880646719881165"/>
    <n v="60255"/>
    <n v="5021.25"/>
    <n v="0.2406032751274792"/>
    <n v="66539"/>
    <n v="5544.916666666667"/>
    <n v="0.2656958148486821"/>
    <n v="48808"/>
    <n v="0.19489444282502705"/>
    <n v="1"/>
    <n v="141410"/>
    <n v="-250433"/>
    <n v="-109023"/>
    <n v="67926.473684210534"/>
    <n v="86367.711864406767"/>
    <n v="194537.06666666665"/>
    <n v="348831.25221528392"/>
    <n v="43575.473684210534"/>
    <n v="55484.711864406767"/>
    <n v="131101.06666666665"/>
    <n v="-9.3274767995879665E-2"/>
    <n v="-7.6865205027498565E-2"/>
    <n v="1.64095629683811E-2"/>
    <n v="394561"/>
    <n v="0.33756717147044457"/>
    <n v="239619.52532561502"/>
    <n v="0.12098350753783461"/>
    <n v="0.21425827553371429"/>
    <n v="176.71056439942112"/>
    <n v="0.30947559439478306"/>
    <n v="0.13650378332508309"/>
    <n v="-19180.104351273661"/>
    <n v="-89842.895648726335"/>
    <n v="1.5858420767277577"/>
    <n v="1.0767212701720159"/>
    <n v="0.84998045103415865"/>
    <n v="62.389898989898988"/>
    <n v="0.34515239374867407"/>
    <n v="3274.510477610489"/>
    <n v="5021.25"/>
    <n v="34.00542148257184"/>
    <n v="4.9739507959479017"/>
    <n v="4.9994819994819997"/>
  </r>
  <r>
    <n v="105"/>
    <x v="5"/>
    <s v="OME"/>
    <s v="Alaska"/>
    <s v="ANC"/>
    <s v="Alaska"/>
    <x v="15"/>
    <x v="2"/>
    <n v="159"/>
    <s v="OMEANC737-800"/>
    <n v="539"/>
    <n v="84.454545454545453"/>
    <n v="11"/>
    <n v="929"/>
    <n v="14.545454545454545"/>
    <n v="160"/>
    <n v="271"/>
    <n v="498"/>
    <n v="942711"/>
    <n v="0.53116066323613498"/>
    <n v="1749"/>
    <n v="16.7044061302682"/>
    <n v="0.69264069264069261"/>
    <n v="231"/>
    <n v="0.61590909090909096"/>
    <n v="440"/>
    <n v="0.46196660482374768"/>
    <n v="1078"/>
    <n v="3262"/>
    <n v="4.999386879215205"/>
    <n v="0.26133894238097105"/>
    <n v="60011"/>
    <n v="0.25019052471595488"/>
    <n v="57451"/>
    <n v="0.40228368368106815"/>
    <n v="92376"/>
    <n v="1.2999229191434879E-2"/>
    <n v="2985"/>
    <n v="2.1687156238976786E-3"/>
    <n v="498"/>
    <n v="7.1018904406673369E-2"/>
    <n v="16308"/>
    <n v="1"/>
    <n v="61515"/>
    <n v="5592.272727272727"/>
    <n v="3682.5613266511459"/>
    <n v="0.28749088665806743"/>
    <n v="57635"/>
    <n v="5239.545454545455"/>
    <n v="0.26935767296655638"/>
    <n v="54699"/>
    <n v="4972.636363636364"/>
    <n v="0.25563625147215524"/>
    <n v="40123"/>
    <n v="0.18751518890322097"/>
    <n v="1"/>
    <n v="229629"/>
    <n v="-213972"/>
    <n v="15657"/>
    <n v="86640.881250000006"/>
    <n v="93278.376383763825"/>
    <n v="199962.50602409639"/>
    <n v="379881.76365786023"/>
    <n v="26629.881250000006"/>
    <n v="35827.376383763825"/>
    <n v="107586.50602409639"/>
    <n v="1.6608483405836996E-2"/>
    <n v="3.3006429296885666E-2"/>
    <n v="1.6397945891048669E-2"/>
    <n v="500731"/>
    <n v="0.53116066323613498"/>
    <n v="188291.94833153923"/>
    <n v="0.24358366455891572"/>
    <n v="0.22697518115307871"/>
    <n v="229.62432723358449"/>
    <n v="0.42601915998809742"/>
    <n v="7.1018904406673369E-2"/>
    <n v="-15458.523968896385"/>
    <n v="31115.523968896385"/>
    <n v="2.1653323039678232"/>
    <n v="1.0883049066422668"/>
    <n v="0.71424311582637801"/>
    <n v="130.57045454545454"/>
    <n v="0.1747296726458766"/>
    <n v="3274.5252703648057"/>
    <n v="5239.545454545455"/>
    <n v="55.614069291374697"/>
    <n v="3.7491926803013995"/>
    <n v="4.999386879215205"/>
  </r>
  <r>
    <n v="376"/>
    <x v="4"/>
    <s v="SFO"/>
    <s v="California"/>
    <s v="YVR"/>
    <s v="British Columbia"/>
    <x v="32"/>
    <x v="1"/>
    <n v="179"/>
    <s v="SFOYVR737-900"/>
    <n v="800"/>
    <n v="136.66666666666666"/>
    <n v="3"/>
    <n v="410"/>
    <n v="23"/>
    <n v="69"/>
    <n v="93"/>
    <n v="248"/>
    <n v="429600"/>
    <n v="0.76350093109869643"/>
    <n v="537"/>
    <n v="3.1937630662020906"/>
    <n v="1"/>
    <n v="69"/>
    <n v="0.72093023255813948"/>
    <n v="129"/>
    <n v="0.73156342182890854"/>
    <n v="339"/>
    <n v="0"/>
    <e v="#DIV/0!"/>
    <n v="0.26808622043808361"/>
    <n v="21504"/>
    <n v="0.2167977759216087"/>
    <n v="17390"/>
    <n v="0.4871404884495032"/>
    <n v="39075"/>
    <n v="1.8700210689040431E-2"/>
    <n v="1500"/>
    <n v="9.2753045017640538E-3"/>
    <n v="744"/>
    <n v="0"/>
    <n v="0"/>
    <n v="1"/>
    <n v="11761"/>
    <n v="3920.3333333333335"/>
    <n v="3682.489826643829"/>
    <n v="0.25786577210638251"/>
    <n v="15719"/>
    <n v="5239.666666666667"/>
    <n v="0.34464688986822778"/>
    <n v="10458"/>
    <n v="3486"/>
    <n v="0.22929684930605801"/>
    <n v="7671"/>
    <n v="0.1681904887193317"/>
    <n v="1"/>
    <n v="80213"/>
    <n v="-45609"/>
    <n v="34604"/>
    <n v="21504"/>
    <n v="24121.612903225807"/>
    <n v="53413.004032258068"/>
    <n v="99038.616935483878"/>
    <n v="0"/>
    <n v="6731.6129032258068"/>
    <n v="14338.004032258068"/>
    <n v="8.0549348230912476E-2"/>
    <n v="9.6897592283894995E-2"/>
    <n v="1.6348244052982519E-2"/>
    <n v="328000"/>
    <n v="0.76350093109869643"/>
    <n v="24846.465853658534"/>
    <n v="0.18671554934823092"/>
    <n v="0.10616620111731843"/>
    <n v="195.64146341463416"/>
    <n v="0.24455182926829269"/>
    <n v="0"/>
    <n v="-7023.2056451612916"/>
    <n v="41627.205645161288"/>
    <n v="2.1464584308033237"/>
    <n v="0.92845785161484873"/>
    <n v="0.79387405727508908"/>
    <n v="134.80620155038758"/>
    <n v="9.5632877463752763E-2"/>
    <n v="3274.5071513511743"/>
    <n v="5239.666666666667"/>
    <n v="128.37520864926196"/>
    <n v="5.4731707317073175"/>
    <e v="#DIV/0!"/>
  </r>
  <r>
    <n v="104"/>
    <x v="5"/>
    <s v="OME"/>
    <s v="Alaska"/>
    <s v="ANC"/>
    <s v="Alaska"/>
    <x v="15"/>
    <x v="3"/>
    <n v="124"/>
    <s v="OMEANC737-700"/>
    <n v="539"/>
    <n v="86"/>
    <n v="8"/>
    <n v="688"/>
    <n v="12.25"/>
    <n v="98"/>
    <n v="153"/>
    <n v="437"/>
    <n v="534688"/>
    <n v="0.69354838709677424"/>
    <n v="992"/>
    <n v="12.148659003831417"/>
    <n v="0.72058823529411764"/>
    <n v="136"/>
    <n v="0.61693548387096775"/>
    <n v="248"/>
    <n v="0.71875"/>
    <n v="608"/>
    <n v="2142"/>
    <n v="5"/>
    <n v="0.21291825621014007"/>
    <n v="36557"/>
    <n v="0.20889367774250853"/>
    <n v="35866"/>
    <n v="0.49806342642476487"/>
    <n v="85515"/>
    <n v="1.5201374530417309E-2"/>
    <n v="2610"/>
    <n v="2.5452109845947755E-3"/>
    <n v="437"/>
    <n v="6.2378054107574479E-2"/>
    <n v="10710"/>
    <n v="1"/>
    <n v="44738"/>
    <n v="5592.25"/>
    <n v="3682.5463605399268"/>
    <n v="0.28748971828089659"/>
    <n v="41916"/>
    <n v="5239.5"/>
    <n v="0.26935533621221469"/>
    <n v="39781"/>
    <n v="4972.625"/>
    <n v="0.25563566728356979"/>
    <n v="29181"/>
    <n v="0.18751927822331893"/>
    <n v="1"/>
    <n v="171695"/>
    <n v="-155616"/>
    <n v="16079"/>
    <n v="50732.163265306124"/>
    <n v="58135.738562091501"/>
    <n v="118977.39130434782"/>
    <n v="227845.29313174545"/>
    <n v="14175.163265306124"/>
    <n v="22269.738562091501"/>
    <n v="33462.391304347824"/>
    <n v="3.0071742773355677E-2"/>
    <n v="4.641475335423309E-2"/>
    <n v="1.6343010580877414E-2"/>
    <n v="370832"/>
    <n v="0.69354838709677424"/>
    <n v="71132.906976744183"/>
    <n v="0.32111249925190016"/>
    <n v="0.29104075647854449"/>
    <n v="233.98982558139534"/>
    <n v="0.43411841480778357"/>
    <n v="6.2378054107574479E-2"/>
    <n v="-8738.4116414681812"/>
    <n v="24817.411641468181"/>
    <n v="1.6883274374978119"/>
    <n v="0.90835644366776835"/>
    <n v="0.88341294485311028"/>
    <n v="144.62096774193549"/>
    <n v="0.16995835638778065"/>
    <n v="3274.5177873091966"/>
    <n v="5239.5"/>
    <n v="56.631764854295447"/>
    <n v="4.4287790697674421"/>
    <n v="5"/>
  </r>
  <r>
    <n v="422"/>
    <x v="3"/>
    <s v="GEG"/>
    <s v="Washington"/>
    <s v="SEA"/>
    <s v="Washington"/>
    <x v="11"/>
    <x v="4"/>
    <n v="178"/>
    <s v="GEGSEA737-Max 9"/>
    <n v="223"/>
    <n v="139.80000000000001"/>
    <n v="5"/>
    <n v="699"/>
    <n v="23"/>
    <n v="115"/>
    <n v="159"/>
    <n v="425"/>
    <n v="198470"/>
    <n v="0.78539325842696628"/>
    <n v="890"/>
    <n v="6.1537284727685986"/>
    <n v="1"/>
    <n v="115"/>
    <n v="0.73953488372093024"/>
    <n v="215"/>
    <n v="0.7589285714285714"/>
    <n v="560"/>
    <n v="920"/>
    <n v="4.9978260869565219"/>
    <n v="0.21122689896605065"/>
    <n v="15567"/>
    <n v="0.19532416076419984"/>
    <n v="14395"/>
    <n v="0.47339140817932646"/>
    <n v="34888"/>
    <n v="3.4600667589351139E-2"/>
    <n v="2550"/>
    <n v="2.3067111726234091E-2"/>
    <n v="1700"/>
    <n v="6.2389752774837853E-2"/>
    <n v="4598"/>
    <n v="1"/>
    <n v="20890"/>
    <n v="4178"/>
    <n v="3394.6899172497069"/>
    <n v="0.26110541709371798"/>
    <n v="26198"/>
    <n v="5239.6000000000004"/>
    <n v="0.32745044121690875"/>
    <n v="18136"/>
    <n v="3627.2"/>
    <n v="0.22668299877509188"/>
    <n v="14782"/>
    <n v="0.18476114291428142"/>
    <n v="1"/>
    <n v="73698"/>
    <n v="-80006"/>
    <n v="-6308"/>
    <n v="15567"/>
    <n v="19464.937106918238"/>
    <n v="45970.0705882353"/>
    <n v="81002.00769515353"/>
    <n v="0"/>
    <n v="5069.937106918238"/>
    <n v="11082.0705882353"/>
    <n v="-3.1783141028870865E-2"/>
    <n v="-1.5506617932026463E-2"/>
    <n v="1.6276523096844402E-2"/>
    <n v="155877"/>
    <n v="0.78539325842696628"/>
    <n v="18881.402002861229"/>
    <n v="0.37133067969970274"/>
    <n v="0.4031138207285736"/>
    <n v="98.855507868383398"/>
    <n v="0.44329824156225739"/>
    <n v="6.2389752774837853E-2"/>
    <n v="-3230.4015390307077"/>
    <n v="-3077.5984609692923"/>
    <n v="1.8577493211759577"/>
    <n v="0.91886822900790732"/>
    <n v="0.85500385505011578"/>
    <n v="66.95348837209302"/>
    <n v="0.20057532090423077"/>
    <n v="2947.156358987108"/>
    <n v="5239.6000000000004"/>
    <n v="113.58967219519126"/>
    <n v="6.0801144492131618"/>
    <n v="4.9978260869565219"/>
  </r>
  <r>
    <n v="872"/>
    <x v="2"/>
    <s v="LAX"/>
    <s v="California"/>
    <s v="ANC"/>
    <s v="Alaska"/>
    <x v="29"/>
    <x v="4"/>
    <n v="148.33333333333334"/>
    <s v="LAXANC737-Max 9"/>
    <n v="2345"/>
    <n v="102"/>
    <n v="3"/>
    <n v="306"/>
    <n v="14"/>
    <n v="42"/>
    <n v="89"/>
    <n v="175"/>
    <n v="1043525"/>
    <n v="0.68764044943820224"/>
    <n v="445"/>
    <n v="13.633771929824562"/>
    <n v="0.72413793103448276"/>
    <n v="58"/>
    <n v="0.82407407407407407"/>
    <n v="108"/>
    <n v="0.625"/>
    <n v="280"/>
    <n v="6344"/>
    <n v="5.9995271122320304"/>
    <n v="0.15851989568001654"/>
    <n v="24556"/>
    <n v="0.21142871898158908"/>
    <n v="32752"/>
    <n v="0.37192398068530996"/>
    <n v="57614"/>
    <n v="7.9079195393394787E-3"/>
    <n v="1225"/>
    <n v="4.5188111653368451E-3"/>
    <n v="700"/>
    <n v="0.24570067394840808"/>
    <n v="38061"/>
    <n v="1"/>
    <n v="59952"/>
    <n v="19984"/>
    <n v="4397.3157471449249"/>
    <n v="0.39739366179911573"/>
    <n v="16444"/>
    <n v="5481.333333333333"/>
    <n v="0.10899955588845509"/>
    <n v="32267"/>
    <n v="10755.666666666666"/>
    <n v="0.21388279432332646"/>
    <n v="42200"/>
    <n v="0.2797239879891027"/>
    <n v="1"/>
    <n v="154908"/>
    <n v="-150863"/>
    <n v="4045"/>
    <n v="33910.666666666664"/>
    <n v="39744"/>
    <n v="92182.399999999994"/>
    <n v="165837.06666666665"/>
    <n v="9354.6666666666642"/>
    <n v="6992"/>
    <n v="34568.399999999994"/>
    <n v="3.8762847080807839E-3"/>
    <n v="2.0140091410257431E-2"/>
    <n v="1.6263806702176649E-2"/>
    <n v="717570"/>
    <n v="0.68764044943820224"/>
    <n v="53077.558823529427"/>
    <n v="0.14844685081814044"/>
    <n v="0.14457056611005967"/>
    <n v="381.85294117647061"/>
    <n v="0.16283707512855888"/>
    <n v="0.24570067394840808"/>
    <n v="-16971.688888888886"/>
    <n v="21016.688888888886"/>
    <n v="1.6430898558482547"/>
    <n v="1.176916775113813"/>
    <n v="0.79854920231610504"/>
    <n v="303.25925925925924"/>
    <n v="0.27241975882459268"/>
    <n v="2366.6964774006756"/>
    <n v="5481.333333333333"/>
    <n v="22.444265723017534"/>
    <n v="6.2908496732026142"/>
    <n v="5.9995271122320304"/>
  </r>
  <r>
    <n v="1026"/>
    <x v="0"/>
    <s v="ANC"/>
    <s v="Alaska"/>
    <s v="OME"/>
    <s v="Alaska"/>
    <x v="12"/>
    <x v="3"/>
    <n v="113.66666666666667"/>
    <s v="ANCOME737-700"/>
    <n v="539"/>
    <n v="83.333333333333329"/>
    <n v="6"/>
    <n v="500"/>
    <n v="15.666666666666666"/>
    <n v="94"/>
    <n v="165"/>
    <n v="241"/>
    <n v="367598"/>
    <n v="0.73313782991202348"/>
    <n v="682"/>
    <n v="8.706752873563218"/>
    <n v="1"/>
    <n v="94"/>
    <n v="0.96491228070175439"/>
    <n v="171"/>
    <n v="0.57655502392344493"/>
    <n v="418"/>
    <n v="3347"/>
    <n v="6"/>
    <n v="0.22545660108732823"/>
    <n v="32305"/>
    <n v="0.28596453272104239"/>
    <n v="40975"/>
    <n v="0.32324635172765148"/>
    <n v="46317"/>
    <n v="1.1724720316567449E-2"/>
    <n v="1680"/>
    <n v="1.3455512363298833E-2"/>
    <n v="1928"/>
    <n v="0.1401522817841116"/>
    <n v="20082"/>
    <n v="1"/>
    <n v="36203"/>
    <n v="6033.833333333333"/>
    <n v="4158.0369313024967"/>
    <n v="0.31462812646654964"/>
    <n v="32266"/>
    <n v="5377.666666666667"/>
    <n v="0.2804129803764796"/>
    <n v="19571"/>
    <n v="3261.8333333333335"/>
    <n v="0.17008499469869467"/>
    <n v="27026"/>
    <n v="0.23487389845827611"/>
    <n v="1"/>
    <n v="143287"/>
    <n v="-115066"/>
    <n v="28221"/>
    <n v="32305"/>
    <n v="42465"/>
    <n v="80334.049792531121"/>
    <n v="155104.04979253112"/>
    <n v="0"/>
    <n v="1490"/>
    <n v="34017.049792531121"/>
    <n v="7.6771364370861642E-2"/>
    <n v="9.2870041817660925E-2"/>
    <n v="1.6098677446799284E-2"/>
    <n v="269500"/>
    <n v="0.73313782991202348"/>
    <n v="44846.619999999995"/>
    <n v="0.38979265393174067"/>
    <n v="0.31302128956087899"/>
    <n v="246.41"/>
    <n v="0.45716141001855287"/>
    <n v="0.1401522817841116"/>
    <n v="-5917.8416320885199"/>
    <n v="34138.841632088523"/>
    <n v="1.9626475189105825"/>
    <n v="1.3684321522860863"/>
    <n v="0.63279721335283368"/>
    <n v="239.61988304093566"/>
    <n v="0.18861445909259039"/>
    <n v="2247.7955081767027"/>
    <n v="5377.666666666667"/>
    <n v="57.426690209409401"/>
    <n v="7.2160000000000002"/>
    <n v="6"/>
  </r>
  <r>
    <n v="303"/>
    <x v="4"/>
    <s v="OME"/>
    <s v="Alaska"/>
    <s v="ANC"/>
    <s v="Alaska"/>
    <x v="15"/>
    <x v="2"/>
    <n v="152.41666666666666"/>
    <s v="OMEANC737-800"/>
    <n v="539"/>
    <n v="74.833333333333329"/>
    <n v="12"/>
    <n v="898"/>
    <n v="11.5"/>
    <n v="138"/>
    <n v="197"/>
    <n v="563"/>
    <n v="985831"/>
    <n v="0.49097867687260799"/>
    <n v="1829"/>
    <n v="17.463697318007661"/>
    <n v="0.57024793388429751"/>
    <n v="242"/>
    <n v="0.42826086956521742"/>
    <n v="460"/>
    <n v="0.49955634427684115"/>
    <n v="1127"/>
    <n v="1795"/>
    <n v="4.9988857938718665"/>
    <n v="0.22319861145549219"/>
    <n v="45008"/>
    <n v="0.20113067195636003"/>
    <n v="40558"/>
    <n v="0.50606496404661538"/>
    <n v="102048"/>
    <n v="1.6736920406645178E-2"/>
    <n v="3375"/>
    <n v="8.3709397470865358E-3"/>
    <n v="1688"/>
    <n v="4.4497892387800643E-2"/>
    <n v="8973"/>
    <n v="1"/>
    <n v="64311"/>
    <n v="5359.25"/>
    <n v="3682.5535182452932"/>
    <n v="0.28749027706997826"/>
    <n v="60255"/>
    <n v="5021.25"/>
    <n v="0.26935868894670495"/>
    <n v="57185"/>
    <n v="4765.416666666667"/>
    <n v="0.25563482909994723"/>
    <n v="41947"/>
    <n v="0.18751620488336954"/>
    <n v="1"/>
    <n v="201650"/>
    <n v="-223698"/>
    <n v="-22048"/>
    <n v="78927.072463768112"/>
    <n v="94703.959390862932"/>
    <n v="204277.25754884549"/>
    <n v="377908.28940347652"/>
    <n v="33919.072463768112"/>
    <n v="54145.959390862932"/>
    <n v="102229.25754884549"/>
    <n v="-2.2364888099481554E-2"/>
    <n v="-6.2791112773997676E-3"/>
    <n v="1.6085776822081788E-2"/>
    <n v="484022"/>
    <n v="0.49097867687260799"/>
    <n v="199757.55790645879"/>
    <n v="0.20454824407023112"/>
    <n v="0.22691313216971265"/>
    <n v="214.56236080178175"/>
    <n v="0.39807488089384369"/>
    <n v="4.4497892387800643E-2"/>
    <n v="-15857.85745028971"/>
    <n v="-6190.14254971029"/>
    <n v="1.8131043983660136"/>
    <n v="0.85954211723330176"/>
    <n v="0.88273235285546214"/>
    <n v="88.169565217391309"/>
    <n v="0.208018844532606"/>
    <n v="3274.5070507511482"/>
    <n v="5021.25"/>
    <n v="51.420955347985149"/>
    <n v="5.638084632516704"/>
    <n v="4.9988857938718665"/>
  </r>
  <r>
    <n v="579"/>
    <x v="3"/>
    <s v="YVR"/>
    <s v="British Columbia"/>
    <s v="SFO"/>
    <s v="California"/>
    <x v="28"/>
    <x v="4"/>
    <n v="179"/>
    <s v="YVRSFO737-Max 9"/>
    <n v="800"/>
    <n v="136.66666666666666"/>
    <n v="3"/>
    <n v="410"/>
    <n v="23"/>
    <n v="69"/>
    <n v="115"/>
    <n v="226"/>
    <n v="429600"/>
    <n v="0.76350093109869643"/>
    <n v="537"/>
    <n v="3.1637787056367435"/>
    <n v="1"/>
    <n v="69"/>
    <n v="0.89147286821705429"/>
    <n v="129"/>
    <n v="0.66666666666666663"/>
    <n v="339"/>
    <n v="0"/>
    <e v="#DIV/0!"/>
    <n v="0.27279675244944496"/>
    <n v="21773"/>
    <n v="0.25739845139950385"/>
    <n v="20544"/>
    <n v="0.44439572004911421"/>
    <n v="35469"/>
    <n v="1.6914325807502444E-2"/>
    <n v="1350"/>
    <n v="8.4947502944345606E-3"/>
    <n v="678"/>
    <n v="0"/>
    <n v="0"/>
    <n v="1"/>
    <n v="10740"/>
    <n v="3580"/>
    <n v="3394.6748490547361"/>
    <n v="0.2475681158083998"/>
    <n v="15719"/>
    <n v="5239.666666666667"/>
    <n v="0.36233921903093447"/>
    <n v="9324"/>
    <n v="3108"/>
    <n v="0.2149278502604767"/>
    <n v="7599"/>
    <n v="0.17516481490018901"/>
    <n v="1"/>
    <n v="79814"/>
    <n v="-43382"/>
    <n v="36432"/>
    <n v="21773"/>
    <n v="23045.008695652174"/>
    <n v="53203.5"/>
    <n v="98021.50869565217"/>
    <n v="0"/>
    <n v="2501.0086956521736"/>
    <n v="17734.5"/>
    <n v="8.4804469273743022E-2"/>
    <n v="0.10050551574771274"/>
    <n v="1.5701046473969721E-2"/>
    <n v="328000"/>
    <n v="0.76350093109869643"/>
    <n v="24722.873170731706"/>
    <n v="0.18578677839851024"/>
    <n v="0.10098230912476723"/>
    <n v="194.66829268292682"/>
    <n v="0.24333536585365853"/>
    <n v="0"/>
    <n v="-6745.1695652173912"/>
    <n v="43177.169565217395"/>
    <n v="2.1784220699153418"/>
    <n v="1.0994314155892224"/>
    <n v="0.72230744709389894"/>
    <n v="159.25581395348837"/>
    <n v="9.5208860600897088E-2"/>
    <n v="2947.1087795704243"/>
    <n v="5239.666666666667"/>
    <n v="129.59187040153088"/>
    <n v="4.9463414634146341"/>
    <e v="#DIV/0!"/>
  </r>
  <r>
    <n v="88"/>
    <x v="5"/>
    <s v="LAX"/>
    <s v="California"/>
    <s v="YVR"/>
    <s v="British Columbia"/>
    <x v="18"/>
    <x v="6"/>
    <n v="150"/>
    <s v="LAXYVRA320"/>
    <n v="1080"/>
    <n v="96.75"/>
    <n v="4"/>
    <n v="387"/>
    <n v="16.5"/>
    <n v="66"/>
    <n v="91"/>
    <n v="230"/>
    <n v="648000"/>
    <n v="0.64500000000000002"/>
    <n v="600"/>
    <n v="2.6542466922748611"/>
    <n v="0.82499999999999996"/>
    <n v="80"/>
    <n v="0.61486486486486491"/>
    <n v="148"/>
    <n v="0.61827956989247312"/>
    <n v="372"/>
    <n v="90"/>
    <n v="5"/>
    <n v="0.29211441685891537"/>
    <n v="24438"/>
    <n v="0.21911569586057686"/>
    <n v="18331"/>
    <n v="0.46414611697486224"/>
    <n v="38830"/>
    <n v="1.6495535447471281E-2"/>
    <n v="1380"/>
    <n v="2.7492559079118806E-3"/>
    <n v="230"/>
    <n v="5.3789789502623744E-3"/>
    <n v="450"/>
    <n v="1"/>
    <n v="9594"/>
    <n v="2398.5"/>
    <n v="3614.5848944347072"/>
    <n v="0.21018731514952349"/>
    <n v="20569"/>
    <n v="5142.25"/>
    <n v="0.45062986088290063"/>
    <n v="9101"/>
    <n v="2275.25"/>
    <n v="0.19938657027056633"/>
    <n v="6381"/>
    <n v="0.13979625369700954"/>
    <n v="1"/>
    <n v="83659"/>
    <n v="-45645"/>
    <n v="38014"/>
    <n v="29621.818181818184"/>
    <n v="29813.054945054944"/>
    <n v="62803.304347826088"/>
    <n v="122238.17747469922"/>
    <n v="5183.8181818181838"/>
    <n v="11482.054945054944"/>
    <n v="23973.304347826088"/>
    <n v="5.866358024691358E-2"/>
    <n v="7.4342275260300628E-2"/>
    <n v="1.5678695013387048E-2"/>
    <n v="417960"/>
    <n v="0.64500000000000002"/>
    <n v="45797.201550387588"/>
    <n v="0.12910339506172838"/>
    <n v="7.0439814814814816E-2"/>
    <n v="215.01033591731266"/>
    <n v="0.19908364436788209"/>
    <n v="5.3789789502623744E-3"/>
    <n v="-10159.794368674804"/>
    <n v="48173.794368674804"/>
    <n v="2.2461672324415742"/>
    <n v="0.91073254408589399"/>
    <n v="0.76752205612892954"/>
    <n v="123.85810810810811"/>
    <n v="7.6273921514720469E-2"/>
    <n v="3428.8448117834346"/>
    <n v="5142.25"/>
    <n v="145.80408110759137"/>
    <n v="4.1602067183462532"/>
    <n v="5"/>
  </r>
  <r>
    <n v="1218"/>
    <x v="0"/>
    <s v="YYC"/>
    <s v="Alberta"/>
    <s v="SFO"/>
    <s v="California"/>
    <x v="22"/>
    <x v="4"/>
    <n v="179"/>
    <s v="YYCSFO737-Max 9"/>
    <n v="1018"/>
    <n v="139.25"/>
    <n v="4"/>
    <n v="557"/>
    <n v="18"/>
    <n v="72"/>
    <n v="134"/>
    <n v="351"/>
    <n v="728888"/>
    <n v="0.77793296089385477"/>
    <n v="716"/>
    <n v="2.7288984263233189"/>
    <n v="0.78260869565217395"/>
    <n v="92"/>
    <n v="0.77906976744186052"/>
    <n v="172"/>
    <n v="0.77654867256637172"/>
    <n v="452"/>
    <n v="0"/>
    <e v="#DIV/0!"/>
    <n v="0.20081769051393317"/>
    <n v="32811"/>
    <n v="0.2543225593223451"/>
    <n v="41553"/>
    <n v="0.51482676100301739"/>
    <n v="84116"/>
    <n v="1.4995073047427273E-2"/>
    <n v="2450"/>
    <n v="1.5037916113277067E-2"/>
    <n v="2457"/>
    <n v="0"/>
    <n v="0"/>
    <n v="1"/>
    <n v="12000"/>
    <n v="3000"/>
    <n v="4397.3787680209698"/>
    <n v="0.22550032885464624"/>
    <n v="26310"/>
    <n v="6577.5"/>
    <n v="0.49440947101381189"/>
    <n v="6458"/>
    <n v="1614.5"/>
    <n v="0.12135676031194212"/>
    <n v="8447"/>
    <n v="0.15873343981959973"/>
    <n v="1"/>
    <n v="163387"/>
    <n v="-53215"/>
    <n v="110172"/>
    <n v="41925.166666666664"/>
    <n v="53336.686567164179"/>
    <n v="108320.31908831908"/>
    <n v="203582.17232214991"/>
    <n v="9114.1666666666642"/>
    <n v="11783.686567164179"/>
    <n v="24204.319088319084"/>
    <n v="0.15115079408633425"/>
    <n v="0.16662030803160086"/>
    <n v="1.5469513945266605E-2"/>
    <n v="567026"/>
    <n v="0.77793296089385477"/>
    <n v="46640.09515260323"/>
    <n v="0.2241592672673991"/>
    <n v="7.3008473181064862E-2"/>
    <n v="293.33393177737884"/>
    <n v="0.2881472807243407"/>
    <n v="0"/>
    <n v="-11275.543080537482"/>
    <n v="121447.54308053748"/>
    <n v="1.6112769681539847"/>
    <n v="1.0914717431881948"/>
    <n v="0.84077296261385837"/>
    <n v="241.58720930232559"/>
    <n v="5.1699339604742114E-2"/>
    <n v="2366.5226736566187"/>
    <n v="6577.5"/>
    <n v="204.11166448230668"/>
    <n v="8.8096947935368046"/>
    <e v="#DIV/0!"/>
  </r>
  <r>
    <n v="302"/>
    <x v="4"/>
    <s v="OME"/>
    <s v="Alaska"/>
    <s v="ANC"/>
    <s v="Alaska"/>
    <x v="15"/>
    <x v="3"/>
    <n v="124"/>
    <s v="OMEANC737-700"/>
    <n v="539"/>
    <n v="85.75"/>
    <n v="8"/>
    <n v="686"/>
    <n v="13"/>
    <n v="104"/>
    <n v="169"/>
    <n v="413"/>
    <n v="534688"/>
    <n v="0.69153225806451613"/>
    <n v="992"/>
    <n v="12.148659003831417"/>
    <n v="0.76470588235294112"/>
    <n v="136"/>
    <n v="0.68145161290322576"/>
    <n v="248"/>
    <n v="0.67927631578947367"/>
    <n v="608"/>
    <n v="1186"/>
    <n v="5"/>
    <n v="0.23207471317685624"/>
    <n v="37523"/>
    <n v="0.23436929832699385"/>
    <n v="37894"/>
    <n v="0.47381637133933263"/>
    <n v="76609"/>
    <n v="1.5400315428147323E-2"/>
    <n v="2490"/>
    <n v="7.6630485202708971E-3"/>
    <n v="1239"/>
    <n v="3.6676253208399047E-2"/>
    <n v="5930"/>
    <n v="1"/>
    <n v="44738"/>
    <n v="5592.25"/>
    <n v="3682.5463605399268"/>
    <n v="0.28748971828089659"/>
    <n v="41916"/>
    <n v="5239.5"/>
    <n v="0.26935533621221469"/>
    <n v="39781"/>
    <n v="4972.625"/>
    <n v="0.25563566728356979"/>
    <n v="29181"/>
    <n v="0.18751927822331893"/>
    <n v="1"/>
    <n v="161685"/>
    <n v="-155616"/>
    <n v="6069"/>
    <n v="49068.538461538468"/>
    <n v="55607.763313609474"/>
    <n v="112780.3196125908"/>
    <n v="217456.62138773873"/>
    <n v="11545.538461538468"/>
    <n v="17713.763313609474"/>
    <n v="36171.3196125908"/>
    <n v="1.1350544616673649E-2"/>
    <n v="2.6646993524199799E-2"/>
    <n v="1.529644890752615E-2"/>
    <n v="369754"/>
    <n v="0.69153225806451613"/>
    <n v="69476.720116618089"/>
    <n v="0.30239130109521817"/>
    <n v="0.29104075647854449"/>
    <n v="227.04810495626822"/>
    <n v="0.42123952682053473"/>
    <n v="3.6676253208399047E-2"/>
    <n v="-8178.8276734673427"/>
    <n v="14247.827673467342"/>
    <n v="1.8003313674673296"/>
    <n v="0.99703998000342042"/>
    <n v="0.82218588648617574"/>
    <n v="152.79838709677421"/>
    <n v="0.1804805640597458"/>
    <n v="3274.5177873091966"/>
    <n v="5239.5"/>
    <n v="56.467137630881801"/>
    <n v="5.4358600583090375"/>
    <n v="5"/>
  </r>
  <r>
    <n v="17"/>
    <x v="5"/>
    <s v="BOI"/>
    <s v="Idaho"/>
    <s v="SEA"/>
    <s v="Washington"/>
    <x v="13"/>
    <x v="3"/>
    <n v="124"/>
    <s v="BOISEA737-700"/>
    <n v="399"/>
    <n v="71.875"/>
    <n v="8"/>
    <n v="575"/>
    <n v="11.25"/>
    <n v="90"/>
    <n v="128"/>
    <n v="357"/>
    <n v="395808"/>
    <n v="0.57963709677419351"/>
    <n v="992"/>
    <n v="12.931508069003895"/>
    <n v="0.66176470588235292"/>
    <n v="136"/>
    <n v="0.5161290322580645"/>
    <n v="248"/>
    <n v="0.58717105263157898"/>
    <n v="608"/>
    <n v="1829"/>
    <n v="5"/>
    <n v="0.22468140538016296"/>
    <n v="18283"/>
    <n v="0.18112887567129146"/>
    <n v="14739"/>
    <n v="0.43369422289948756"/>
    <n v="35291"/>
    <n v="2.6175758543988792E-2"/>
    <n v="2130"/>
    <n v="2.1936023005173708E-2"/>
    <n v="1785"/>
    <n v="0.11238371449989554"/>
    <n v="9145"/>
    <n v="1"/>
    <n v="47621"/>
    <n v="5952.625"/>
    <n v="3682.5557967322379"/>
    <n v="0.29225736765229343"/>
    <n v="41916"/>
    <n v="5239.5"/>
    <n v="0.25724490923150567"/>
    <n v="42344"/>
    <n v="5293"/>
    <n v="0.25987161075720194"/>
    <n v="31061"/>
    <n v="0.1906261123589989"/>
    <n v="1"/>
    <n v="81373"/>
    <n v="-162942"/>
    <n v="-81569"/>
    <n v="27627.644444444446"/>
    <n v="28556.8125"/>
    <n v="60103.439775910359"/>
    <n v="116287.89672035481"/>
    <n v="9344.644444444446"/>
    <n v="13817.8125"/>
    <n v="24812.439775910359"/>
    <n v="-0.20608224189506022"/>
    <n v="-0.19093130484971413"/>
    <n v="1.5150937045346091E-2"/>
    <n v="229425"/>
    <n v="0.57963709677419351"/>
    <n v="52381.001739130443"/>
    <n v="0.20558705230818983"/>
    <n v="0.41166929420325005"/>
    <n v="125.61391304347826"/>
    <n v="0.31482183720169993"/>
    <n v="0.11238371449989554"/>
    <n v="-5996.8620900443511"/>
    <n v="-75572.137909955651"/>
    <n v="1.9521665413783098"/>
    <n v="0.86302753502261653"/>
    <n v="0.84288572645878457"/>
    <n v="59.431451612903224"/>
    <n v="0.3817113784670591"/>
    <n v="3274.4827420010051"/>
    <n v="5239.5"/>
    <n v="44.465038178976435"/>
    <n v="6.8086956521739133"/>
    <n v="5"/>
  </r>
  <r>
    <n v="813"/>
    <x v="2"/>
    <s v="ANC"/>
    <s v="Alaska"/>
    <s v="LAX"/>
    <s v="California"/>
    <x v="33"/>
    <x v="4"/>
    <n v="148.33333333333334"/>
    <s v="ANCLAX737-Max 9"/>
    <n v="2345"/>
    <n v="102"/>
    <n v="3"/>
    <n v="306"/>
    <n v="19.333333333333332"/>
    <n v="58"/>
    <n v="105"/>
    <n v="143"/>
    <n v="1043525"/>
    <n v="0.68764044943820224"/>
    <n v="445"/>
    <n v="13.054924242424242"/>
    <n v="1"/>
    <n v="58"/>
    <n v="0.97222222222222221"/>
    <n v="108"/>
    <n v="0.51071428571428568"/>
    <n v="280"/>
    <n v="6344"/>
    <n v="5.9995271122320304"/>
    <n v="0.22716052400039105"/>
    <n v="37178"/>
    <n v="0.23609345977123863"/>
    <n v="38640"/>
    <n v="0.29449359663701241"/>
    <n v="48198"/>
    <n v="6.2017303744256527E-3"/>
    <n v="1015"/>
    <n v="3.4949652947502199E-3"/>
    <n v="572"/>
    <n v="0.23255572392218204"/>
    <n v="38061"/>
    <n v="1"/>
    <n v="57407"/>
    <n v="19135.666666666668"/>
    <n v="4397.3445524445087"/>
    <n v="0.39548213313860164"/>
    <n v="16444"/>
    <n v="5481.333333333333"/>
    <n v="0.11328423706745111"/>
    <n v="30897"/>
    <n v="10299"/>
    <n v="0.21285229096771083"/>
    <n v="40409"/>
    <n v="0.27838133882623645"/>
    <n v="1"/>
    <n v="163664"/>
    <n v="-145157"/>
    <n v="18507"/>
    <n v="37178"/>
    <n v="39744"/>
    <n v="94373.706293706302"/>
    <n v="171295.70629370632"/>
    <n v="0"/>
    <n v="1104"/>
    <n v="46175.706293706302"/>
    <n v="1.7735080616180735E-2"/>
    <n v="3.2837643657700678E-2"/>
    <n v="1.5102563041519943E-2"/>
    <n v="717570"/>
    <n v="0.68764044943820224"/>
    <n v="57054.957516339869"/>
    <n v="0.15683764164730121"/>
    <n v="0.13910256103112048"/>
    <n v="410.46732026143792"/>
    <n v="0.17503936898142342"/>
    <n v="0.23255572392218204"/>
    <n v="-15759.902097902101"/>
    <n v="34266.902097902101"/>
    <n v="2.3052348084118179"/>
    <n v="1.286679854929113"/>
    <n v="0.61905341707060835"/>
    <n v="357.77777777777777"/>
    <n v="0.24690218985238049"/>
    <n v="2366.6931669809951"/>
    <n v="5481.333333333333"/>
    <n v="23.439431307123169"/>
    <n v="5.1862745098039218"/>
    <n v="5.9995271122320304"/>
  </r>
  <r>
    <n v="699"/>
    <x v="1"/>
    <s v="OGG"/>
    <s v="Hawaii"/>
    <s v="SFO"/>
    <s v="California"/>
    <x v="34"/>
    <x v="1"/>
    <n v="163.16666666666666"/>
    <s v="OGGSFO737-900"/>
    <n v="2338"/>
    <n v="46.666666666666664"/>
    <n v="6"/>
    <n v="280"/>
    <n v="7.333333333333333"/>
    <n v="44"/>
    <n v="73"/>
    <n v="163"/>
    <n v="2288902"/>
    <n v="0.28600612870275793"/>
    <n v="979"/>
    <n v="26.609773242630389"/>
    <n v="0.34645669291338582"/>
    <n v="127"/>
    <n v="0.30801687763713081"/>
    <n v="237"/>
    <n v="0.26461038961038963"/>
    <n v="616"/>
    <n v="985"/>
    <n v="6"/>
    <n v="0.21922002290901696"/>
    <n v="20478"/>
    <n v="0.25436502414010898"/>
    <n v="23761"/>
    <n v="0.44205838587776863"/>
    <n v="41294"/>
    <n v="1.2364446062111269E-2"/>
    <n v="1155"/>
    <n v="8.7246957061650945E-3"/>
    <n v="815"/>
    <n v="6.3267425304829095E-2"/>
    <n v="5910"/>
    <n v="1"/>
    <n v="110645"/>
    <n v="18440.833333333332"/>
    <n v="4158.058732448736"/>
    <n v="0.38779401301700905"/>
    <n v="32266"/>
    <n v="5377.666666666667"/>
    <n v="0.11308745649606231"/>
    <n v="59814"/>
    <n v="9969"/>
    <n v="0.20963903560576058"/>
    <n v="82594"/>
    <n v="0.28947949488116809"/>
    <n v="1"/>
    <n v="93413"/>
    <n v="-285319"/>
    <n v="-191906"/>
    <n v="59106.954545454544"/>
    <n v="77141.876712328769"/>
    <n v="156055.85276073619"/>
    <n v="292304.68401851947"/>
    <n v="38628.954545454544"/>
    <n v="53380.876712328769"/>
    <n v="114761.85276073619"/>
    <n v="-8.3841946924770039E-2"/>
    <n v="-6.8785842584601728E-2"/>
    <n v="1.5056104340168311E-2"/>
    <n v="654640"/>
    <n v="0.28600612870275793"/>
    <n v="218444.98928571428"/>
    <n v="4.0811271081068565E-2"/>
    <n v="0.1246532180058386"/>
    <n v="312.5107142857143"/>
    <n v="0.13366583160210194"/>
    <n v="6.3267425304829095E-2"/>
    <n v="-34461.947336419915"/>
    <n v="-157444.05266358008"/>
    <n v="1.8474648685118631"/>
    <n v="1.1487056023630624"/>
    <n v="0.76806612652426554"/>
    <n v="100.25738396624473"/>
    <n v="0.88418100264417154"/>
    <n v="2247.8207331798876"/>
    <n v="5377.666666666667"/>
    <n v="10.522449682187592"/>
    <n v="7.0357142857142856"/>
    <n v="6"/>
  </r>
  <r>
    <n v="770"/>
    <x v="1"/>
    <s v="SFO"/>
    <s v="California"/>
    <s v="OGG"/>
    <s v="Hawaii"/>
    <x v="35"/>
    <x v="1"/>
    <n v="163.16666666666666"/>
    <s v="SFOOGG737-900"/>
    <n v="2338"/>
    <n v="46.666666666666664"/>
    <n v="6"/>
    <n v="280"/>
    <n v="9.3333333333333339"/>
    <n v="56"/>
    <n v="70"/>
    <n v="154"/>
    <n v="2288902"/>
    <n v="0.28600612870275793"/>
    <n v="979"/>
    <n v="29.504155405405406"/>
    <n v="0.44094488188976377"/>
    <n v="127"/>
    <n v="0.29535864978902954"/>
    <n v="237"/>
    <n v="0.25"/>
    <n v="616"/>
    <n v="985"/>
    <n v="6"/>
    <n v="0.27958745615412806"/>
    <n v="26702"/>
    <n v="0.23229150306266688"/>
    <n v="22185"/>
    <n v="0.40842887806921102"/>
    <n v="39007"/>
    <n v="1.1360661745458352E-2"/>
    <n v="1085"/>
    <n v="6.4499240877440968E-3"/>
    <n v="616"/>
    <n v="6.1881576880791579E-2"/>
    <n v="5910"/>
    <n v="1"/>
    <n v="122680"/>
    <n v="20446.666666666668"/>
    <n v="4158.0583587057708"/>
    <n v="0.39214558101028313"/>
    <n v="32266"/>
    <n v="5377.666666666667"/>
    <n v="0.1031379957358803"/>
    <n v="66320"/>
    <n v="11053.333333333334"/>
    <n v="0.21199131832900209"/>
    <n v="91577"/>
    <n v="0.2927251049248345"/>
    <n v="1"/>
    <n v="95505"/>
    <n v="-312843"/>
    <n v="-217338"/>
    <n v="60556.321428571428"/>
    <n v="75112.071428571435"/>
    <n v="156028"/>
    <n v="291696.39285714284"/>
    <n v="33854.321428571428"/>
    <n v="52927.071428571435"/>
    <n v="117021"/>
    <n v="-9.4952951240376393E-2"/>
    <n v="-8.011305618318719E-2"/>
    <n v="1.4839895057189204E-2"/>
    <n v="654640"/>
    <n v="0.28600612870275793"/>
    <n v="223667.51785714284"/>
    <n v="4.1725246428200073E-2"/>
    <n v="0.13667819766857647"/>
    <n v="319.98214285714283"/>
    <n v="0.13686148111939386"/>
    <n v="6.1881576880791579E-2"/>
    <n v="-33967.065476190481"/>
    <n v="-183370.93452380953"/>
    <n v="2.3442661516583416"/>
    <n v="1.0437054069444409"/>
    <n v="0.70603898911291907"/>
    <n v="93.607594936708864"/>
    <n v="0.95887126328464478"/>
    <n v="2247.8189627434522"/>
    <n v="5377.666666666667"/>
    <n v="9.4901886243692193"/>
    <n v="6.0750000000000002"/>
    <n v="6"/>
  </r>
  <r>
    <n v="690"/>
    <x v="1"/>
    <s v="OGG"/>
    <s v="Hawaii"/>
    <s v="LAX"/>
    <s v="California"/>
    <x v="36"/>
    <x v="1"/>
    <n v="163.16666666666666"/>
    <s v="OGGLAX737-900"/>
    <n v="2486"/>
    <n v="59.666666666666664"/>
    <n v="6"/>
    <n v="358"/>
    <n v="6.833333333333333"/>
    <n v="41"/>
    <n v="88"/>
    <n v="229"/>
    <n v="2433794"/>
    <n v="0.36567926455566907"/>
    <n v="979"/>
    <n v="28.404068984101318"/>
    <n v="0.32283464566929132"/>
    <n v="127"/>
    <n v="0.37130801687763715"/>
    <n v="237"/>
    <n v="0.37175324675324678"/>
    <n v="616"/>
    <n v="4030"/>
    <n v="6"/>
    <n v="0.14610867355128684"/>
    <n v="21845"/>
    <n v="0.20723420193696826"/>
    <n v="30984"/>
    <n v="0.46190941195355556"/>
    <n v="69061"/>
    <n v="1.0768366418748997E-2"/>
    <n v="1610"/>
    <n v="1.2253197067793889E-2"/>
    <n v="1832"/>
    <n v="0.16172614907164642"/>
    <n v="24180"/>
    <n v="1"/>
    <n v="118106"/>
    <n v="19684.333333333332"/>
    <n v="4158.0662286839179"/>
    <n v="0.39058541844421957"/>
    <n v="32266"/>
    <n v="5377.666666666667"/>
    <n v="0.10670608700253321"/>
    <n v="63847"/>
    <n v="10641.166666666666"/>
    <n v="0.21114682752280228"/>
    <n v="88163"/>
    <n v="0.29156166703044495"/>
    <n v="1"/>
    <n v="149512"/>
    <n v="-302382"/>
    <n v="-152870"/>
    <n v="67666.219512195123"/>
    <n v="83445.545454545456"/>
    <n v="185771.07423580784"/>
    <n v="336882.83920254838"/>
    <n v="45821.219512195123"/>
    <n v="52461.545454545456"/>
    <n v="116710.07423580784"/>
    <n v="-6.2811396527397145E-2"/>
    <n v="-4.8088646834082337E-2"/>
    <n v="1.4722749693314809E-2"/>
    <n v="889988"/>
    <n v="0.36567926455566907"/>
    <n v="217405.50837988826"/>
    <n v="6.1431657732741556E-2"/>
    <n v="0.12424305426013869"/>
    <n v="350.08938547486031"/>
    <n v="0.14082437066567188"/>
    <n v="0.16172614907164642"/>
    <n v="-35832.139867091406"/>
    <n v="-117037.86013290859"/>
    <n v="1.3829495162477075"/>
    <n v="1.051107504068308"/>
    <n v="0.90138463144862357"/>
    <n v="130.73417721518987"/>
    <n v="0.58967173203488688"/>
    <n v="2247.8117496383088"/>
    <n v="5377.666666666667"/>
    <n v="12.603828000853831"/>
    <n v="9.6145251396648046"/>
    <n v="6"/>
  </r>
  <r>
    <n v="571"/>
    <x v="3"/>
    <s v="SFO"/>
    <s v="California"/>
    <s v="YYC"/>
    <s v="Alberta"/>
    <x v="21"/>
    <x v="3"/>
    <n v="132"/>
    <s v="SFOYYC737-700"/>
    <n v="1018"/>
    <n v="96.5"/>
    <n v="4"/>
    <n v="386"/>
    <n v="14.25"/>
    <n v="57"/>
    <n v="80"/>
    <n v="249"/>
    <n v="537504"/>
    <n v="0.73106060606060608"/>
    <n v="528"/>
    <n v="2.5668091168091167"/>
    <n v="0.83823529411764708"/>
    <n v="68"/>
    <n v="0.64516129032258063"/>
    <n v="124"/>
    <n v="0.7410714285714286"/>
    <n v="336"/>
    <n v="0"/>
    <e v="#DIV/0!"/>
    <n v="0.20907952273176733"/>
    <n v="19030"/>
    <n v="0.20007031576171747"/>
    <n v="18210"/>
    <n v="0.56342701443670484"/>
    <n v="51282"/>
    <n v="1.6480256652530268E-2"/>
    <n v="1500"/>
    <n v="1.0942890417280098E-2"/>
    <n v="996"/>
    <n v="0"/>
    <n v="0"/>
    <n v="1"/>
    <n v="9452"/>
    <n v="2363"/>
    <n v="3682.3930295798882"/>
    <n v="0.21013316733732021"/>
    <n v="20958"/>
    <n v="5239.5"/>
    <n v="0.46593005935839577"/>
    <n v="8405"/>
    <n v="2101.25"/>
    <n v="0.18685667281741181"/>
    <n v="6166"/>
    <n v="0.13708010048687225"/>
    <n v="1"/>
    <n v="91018"/>
    <n v="-44981"/>
    <n v="46037"/>
    <n v="22702.456140350878"/>
    <n v="28225.5"/>
    <n v="69199.807228915655"/>
    <n v="120127.76336926653"/>
    <n v="3672.4561403508778"/>
    <n v="10015.5"/>
    <n v="17917.807228915655"/>
    <n v="8.5649595165803422E-2"/>
    <n v="0.10034984082409923"/>
    <n v="1.4700245658295807E-2"/>
    <n v="392948"/>
    <n v="0.73106060606060608"/>
    <n v="33483.305699481862"/>
    <n v="0.16933455378936715"/>
    <n v="8.3684958623563732E-2"/>
    <n v="235.79792746113989"/>
    <n v="0.23162861243726904"/>
    <n v="0"/>
    <n v="-7901.4408423166333"/>
    <n v="53938.440842316631"/>
    <n v="1.6692161602898314"/>
    <n v="0.87593315603702659"/>
    <n v="0.91034996949910763"/>
    <n v="146.85483870967741"/>
    <n v="6.7744841679667753E-2"/>
    <n v="3274.4935900993396"/>
    <n v="5239.5"/>
    <n v="150.38126422109997"/>
    <n v="6.4663212435233159"/>
    <e v="#DIV/0!"/>
  </r>
  <r>
    <n v="587"/>
    <x v="1"/>
    <s v="ANC"/>
    <s v="Alaska"/>
    <s v="HNL"/>
    <s v="Hawaii"/>
    <x v="37"/>
    <x v="2"/>
    <n v="159"/>
    <s v="ANCHNL737-800"/>
    <n v="2777"/>
    <n v="94.333333333333329"/>
    <n v="3"/>
    <n v="283"/>
    <n v="17.666666666666668"/>
    <n v="53"/>
    <n v="76"/>
    <n v="154"/>
    <n v="1324629"/>
    <n v="0.59329140461215935"/>
    <n v="477"/>
    <n v="18.292346938775509"/>
    <n v="0.84126984126984128"/>
    <n v="63"/>
    <n v="0.6333333333333333"/>
    <n v="120"/>
    <n v="0.52380952380952384"/>
    <n v="294"/>
    <n v="2976"/>
    <n v="5.998991935483871"/>
    <n v="0.23283130101332283"/>
    <n v="25987"/>
    <n v="0.20944692822520675"/>
    <n v="23377"/>
    <n v="0.38114735738668437"/>
    <n v="42541"/>
    <n v="9.7210898372053437E-3"/>
    <n v="1085"/>
    <n v="6.8988379489844376E-3"/>
    <n v="770"/>
    <n v="0.15995448558859632"/>
    <n v="17853"/>
    <n v="1"/>
    <n v="76061"/>
    <n v="25353.666666666668"/>
    <n v="4158.0777061891613"/>
    <n v="0.39706719148869529"/>
    <n v="17600"/>
    <n v="5866.666666666667"/>
    <n v="9.1878657527524443E-2"/>
    <n v="41118"/>
    <n v="13706"/>
    <n v="0.21465151364867899"/>
    <n v="56778"/>
    <n v="0.2964026373351013"/>
    <n v="1"/>
    <n v="111613"/>
    <n v="-191557"/>
    <n v="-79944"/>
    <n v="30890.207547169812"/>
    <n v="36911.052631578947"/>
    <n v="81214.636363636353"/>
    <n v="149015.8965423851"/>
    <n v="4903.2075471698117"/>
    <n v="13534.052631578947"/>
    <n v="38673.636363636353"/>
    <n v="-6.0351992897633981E-2"/>
    <n v="-4.5980447722246479E-2"/>
    <n v="1.4371545175387503E-2"/>
    <n v="785891"/>
    <n v="0.59329140461215935"/>
    <n v="64273.639575971727"/>
    <n v="8.4259819164460389E-2"/>
    <n v="0.14461181206209436"/>
    <n v="331.30742049469967"/>
    <n v="0.11930407651951734"/>
    <n v="0.15995448558859632"/>
    <n v="-19036.965514128369"/>
    <n v="-60907.034485871627"/>
    <n v="2.1408923811078213"/>
    <n v="1.0110829117023015"/>
    <n v="0.7509994237616705"/>
    <n v="194.80833333333334"/>
    <n v="0.50870418320446542"/>
    <n v="2247.8252865868967"/>
    <n v="5866.666666666667"/>
    <n v="15.470950826987979"/>
    <n v="6.5547703180212018"/>
    <n v="5.998991935483871"/>
  </r>
  <r>
    <n v="717"/>
    <x v="1"/>
    <s v="SEA"/>
    <s v="Washington"/>
    <s v="GEG"/>
    <s v="Washington"/>
    <x v="14"/>
    <x v="4"/>
    <n v="175.06666666666666"/>
    <s v="SEAGEG737-Max 9"/>
    <n v="223"/>
    <n v="100.2"/>
    <n v="15"/>
    <n v="1503"/>
    <n v="13.4"/>
    <n v="201"/>
    <n v="322"/>
    <n v="980"/>
    <n v="585598"/>
    <n v="0.57235338918507239"/>
    <n v="2626"/>
    <n v="15.603954171048018"/>
    <n v="0.59292035398230092"/>
    <n v="339"/>
    <n v="0.50788643533123023"/>
    <n v="634"/>
    <n v="0.59322033898305082"/>
    <n v="1652"/>
    <n v="2200"/>
    <n v="6"/>
    <n v="0.18433436532507741"/>
    <n v="35724"/>
    <n v="0.19341589267285861"/>
    <n v="37484"/>
    <n v="0.48841589267285862"/>
    <n v="94655"/>
    <n v="3.5397316821465429E-2"/>
    <n v="6860"/>
    <n v="3.0325077399380805E-2"/>
    <n v="5877"/>
    <n v="6.8111455108359129E-2"/>
    <n v="13200"/>
    <n v="1"/>
    <n v="68616"/>
    <n v="4574.3999999999996"/>
    <n v="4397.3469319278001"/>
    <n v="0.27351871930607818"/>
    <n v="97019"/>
    <n v="6467.9333333333334"/>
    <n v="0.38673942853498311"/>
    <n v="36930"/>
    <n v="2462"/>
    <n v="0.14721123796160471"/>
    <n v="48299"/>
    <n v="0.19253061419733403"/>
    <n v="1"/>
    <n v="193800"/>
    <n v="-250864"/>
    <n v="-57064"/>
    <n v="60250.925373134327"/>
    <n v="73803.900621118024"/>
    <n v="159561.28571428571"/>
    <n v="293616.11170853802"/>
    <n v="24526.925373134327"/>
    <n v="36319.900621118024"/>
    <n v="64906.28571428571"/>
    <n v="-9.7445687997568295E-2"/>
    <n v="-8.3129483398902998E-2"/>
    <n v="1.4316204598665297E-2"/>
    <n v="335169"/>
    <n v="0.57235338918507239"/>
    <n v="134939.32135728543"/>
    <n v="0.33094375322320091"/>
    <n v="0.42838944122076922"/>
    <n v="120.15968063872255"/>
    <n v="0.53883264860413704"/>
    <n v="6.8111455108359129E-2"/>
    <n v="-8383.540780569203"/>
    <n v="-48680.459219430799"/>
    <n v="1.6479146316061892"/>
    <n v="0.92455126815804489"/>
    <n v="0.89599965851894769"/>
    <n v="59.123028391167189"/>
    <n v="0.24922084623323013"/>
    <n v="2366.7077969583429"/>
    <n v="6467.9333333333334"/>
    <n v="96.321738933885442"/>
    <n v="8.4743845642049234"/>
    <n v="6"/>
  </r>
  <r>
    <n v="832"/>
    <x v="2"/>
    <s v="GEG"/>
    <s v="Washington"/>
    <s v="LAX"/>
    <s v="California"/>
    <x v="38"/>
    <x v="1"/>
    <n v="189.25"/>
    <s v="GEGLAX737-900"/>
    <n v="945"/>
    <n v="145.75"/>
    <n v="4"/>
    <n v="583"/>
    <n v="18"/>
    <n v="72"/>
    <n v="115"/>
    <n v="397"/>
    <n v="715365"/>
    <n v="0.77014531043593126"/>
    <n v="757"/>
    <n v="11.597909407665506"/>
    <n v="0.73469387755102045"/>
    <n v="98"/>
    <n v="0.62841530054644812"/>
    <n v="183"/>
    <n v="0.83403361344537819"/>
    <n v="476"/>
    <n v="180"/>
    <n v="5.9944444444444445"/>
    <n v="0.18381197672666749"/>
    <n v="25621"/>
    <n v="0.18636601691692914"/>
    <n v="25977"/>
    <n v="0.58504738605465356"/>
    <n v="81548"/>
    <n v="1.9965993959264496E-2"/>
    <n v="2783"/>
    <n v="1.7067588799529368E-2"/>
    <n v="2379"/>
    <n v="7.7410375429559425E-3"/>
    <n v="1079"/>
    <n v="1"/>
    <n v="48225"/>
    <n v="12056.25"/>
    <n v="4158.0769692964004"/>
    <n v="0.35662256797828834"/>
    <n v="24933"/>
    <n v="6233.25"/>
    <n v="0.18437885925148084"/>
    <n v="26070"/>
    <n v="6517.5"/>
    <n v="0.19278694343585231"/>
    <n v="35999"/>
    <n v="0.26621162933437847"/>
    <n v="1"/>
    <n v="139387"/>
    <n v="-135227"/>
    <n v="4160"/>
    <n v="34873.027777777774"/>
    <n v="41337.313043478258"/>
    <n v="97775.435768261959"/>
    <n v="173985.77658951801"/>
    <n v="9252.0277777777737"/>
    <n v="15360.313043478258"/>
    <n v="16227.435768261959"/>
    <n v="5.815213212835406E-3"/>
    <n v="2.0087569488833668E-2"/>
    <n v="1.4272356275998262E-2"/>
    <n v="550935"/>
    <n v="0.77014531043593126"/>
    <n v="41278.888507718715"/>
    <n v="0.19484738560035786"/>
    <n v="0.18903217238752246"/>
    <n v="237.23499142367066"/>
    <n v="0.25104231896684726"/>
    <n v="7.7410375429559425E-3"/>
    <n v="-10209.944147379498"/>
    <n v="14369.944147379498"/>
    <n v="1.4864070498642428"/>
    <n v="0.80705969756360152"/>
    <n v="0.97403400096463266"/>
    <n v="141.95081967213116"/>
    <n v="0.25826655283491284"/>
    <n v="2247.8189028420356"/>
    <n v="6233.25"/>
    <n v="50.267680105750159"/>
    <n v="8.8542024013722127"/>
    <n v="5.9944444444444445"/>
  </r>
  <r>
    <n v="670"/>
    <x v="1"/>
    <s v="LAX"/>
    <s v="California"/>
    <s v="OGG"/>
    <s v="Hawaii"/>
    <x v="39"/>
    <x v="1"/>
    <n v="163.16666666666666"/>
    <s v="LAXOGG737-900"/>
    <n v="2486"/>
    <n v="59.666666666666664"/>
    <n v="6"/>
    <n v="358"/>
    <n v="8.3333333333333339"/>
    <n v="50"/>
    <n v="94"/>
    <n v="214"/>
    <n v="2433794"/>
    <n v="0.36567926455566907"/>
    <n v="979"/>
    <n v="31.113095238095237"/>
    <n v="0.39370078740157483"/>
    <n v="127"/>
    <n v="0.39662447257383965"/>
    <n v="237"/>
    <n v="0.34740259740259738"/>
    <n v="616"/>
    <n v="4030"/>
    <n v="6"/>
    <n v="0.19259607632356893"/>
    <n v="28666"/>
    <n v="0.21646062886320883"/>
    <n v="32218"/>
    <n v="0.41118650900295617"/>
    <n v="61201"/>
    <n v="1.0111529158828273E-2"/>
    <n v="1505"/>
    <n v="7.1889277076054824E-3"/>
    <n v="1070"/>
    <n v="0.1624563289438323"/>
    <n v="24180"/>
    <n v="1"/>
    <n v="129370"/>
    <n v="21561.666666666668"/>
    <n v="4158.0562464128561"/>
    <n v="0.39424884882505495"/>
    <n v="32266"/>
    <n v="5377.666666666667"/>
    <n v="9.8329082137970342E-2"/>
    <n v="69936"/>
    <n v="11656"/>
    <n v="0.21312659419826113"/>
    <n v="96571"/>
    <n v="0.2942954748387136"/>
    <n v="1"/>
    <n v="148840"/>
    <n v="-328143"/>
    <n v="-179303"/>
    <n v="72811.64"/>
    <n v="81230.48936170213"/>
    <n v="176167.36448598132"/>
    <n v="330209.49384768342"/>
    <n v="44145.64"/>
    <n v="49012.48936170213"/>
    <n v="114966.36448598132"/>
    <n v="-7.3672217122731018E-2"/>
    <n v="-5.9419812999259351E-2"/>
    <n v="1.4252404123471667E-2"/>
    <n v="889988"/>
    <n v="0.36567926455566907"/>
    <n v="216239.83240223461"/>
    <n v="6.1155545621363189E-2"/>
    <n v="0.13482776274409419"/>
    <n v="348.21229050279328"/>
    <n v="0.14006930430522657"/>
    <n v="0.1624563289438323"/>
    <n v="-34687.415641280575"/>
    <n v="-144615.58435871941"/>
    <n v="1.8118704568489943"/>
    <n v="1.0912242266014771"/>
    <n v="0.79751998421368131"/>
    <n v="135.94092827004221"/>
    <n v="0.64882424079548506"/>
    <n v="2247.7995025827436"/>
    <n v="5377.666666666667"/>
    <n v="11.50640903003635"/>
    <n v="7.1927374301675977"/>
    <n v="6"/>
  </r>
  <r>
    <n v="505"/>
    <x v="3"/>
    <s v="SEA"/>
    <s v="Washington"/>
    <s v="BOI"/>
    <s v="Idaho"/>
    <x v="10"/>
    <x v="1"/>
    <n v="178"/>
    <s v="SEABOI737-900"/>
    <n v="399"/>
    <n v="92.6"/>
    <n v="10"/>
    <n v="926"/>
    <n v="13.1"/>
    <n v="131"/>
    <n v="217"/>
    <n v="578"/>
    <n v="710220"/>
    <n v="0.52022471910112356"/>
    <n v="1780"/>
    <n v="13.961795128461794"/>
    <n v="0.56956521739130439"/>
    <n v="230"/>
    <n v="0.50465116279069766"/>
    <n v="430"/>
    <n v="0.51607142857142863"/>
    <n v="1120"/>
    <n v="3568"/>
    <n v="5"/>
    <n v="0.19428977166560785"/>
    <n v="25995"/>
    <n v="0.19009678986509213"/>
    <n v="25434"/>
    <n v="0.44911244814828655"/>
    <n v="60089"/>
    <n v="2.5897828767891175E-2"/>
    <n v="3465"/>
    <n v="7.2648454725512913E-3"/>
    <n v="972"/>
    <n v="0.13333831608057103"/>
    <n v="17840"/>
    <n v="1"/>
    <n v="51415"/>
    <n v="5141.5"/>
    <n v="3682.5493804294574"/>
    <n v="0.28085652637041486"/>
    <n v="52396"/>
    <n v="5239.6000000000004"/>
    <n v="0.2862152787261355"/>
    <n v="45718"/>
    <n v="4571.8"/>
    <n v="0.24973643241471608"/>
    <n v="33536"/>
    <n v="0.18319176248873351"/>
    <n v="1"/>
    <n v="133795"/>
    <n v="-183065"/>
    <n v="-49270"/>
    <n v="45640.076335877857"/>
    <n v="50399.170506912444"/>
    <n v="116435.43252595155"/>
    <n v="212474.67936874187"/>
    <n v="19645.076335877857"/>
    <n v="24965.170506912444"/>
    <n v="56346.432525951546"/>
    <n v="-6.9372870378192675E-2"/>
    <n v="-5.5158024363050631E-2"/>
    <n v="1.4214846015142044E-2"/>
    <n v="369474"/>
    <n v="0.52022471910112356"/>
    <n v="106939.060475162"/>
    <n v="0.18838528906536003"/>
    <n v="0.25775815944355268"/>
    <n v="125.22138228941685"/>
    <n v="0.31383805085066879"/>
    <n v="0.13333831608057103"/>
    <n v="-10095.667936874184"/>
    <n v="-39174.332063125818"/>
    <n v="1.8040020055253312"/>
    <n v="0.94410705206834888"/>
    <n v="0.85635134494623555"/>
    <n v="59.148837209302329"/>
    <n v="0.25065211704473261"/>
    <n v="3274.5072950398512"/>
    <n v="5239.6000000000004"/>
    <n v="66.323849582372418"/>
    <n v="4.791576673866091"/>
    <n v="5"/>
  </r>
  <r>
    <n v="626"/>
    <x v="1"/>
    <s v="HNL"/>
    <s v="Hawaii"/>
    <s v="ANC"/>
    <s v="Alaska"/>
    <x v="40"/>
    <x v="2"/>
    <n v="159"/>
    <s v="HNLANC737-800"/>
    <n v="2777"/>
    <n v="94.333333333333329"/>
    <n v="3"/>
    <n v="283"/>
    <n v="19"/>
    <n v="57"/>
    <n v="94"/>
    <n v="132"/>
    <n v="1324629"/>
    <n v="0.59329140461215935"/>
    <n v="477"/>
    <n v="17.985106382978721"/>
    <n v="0.90476190476190477"/>
    <n v="63"/>
    <n v="0.78333333333333333"/>
    <n v="120"/>
    <n v="0.44897959183673469"/>
    <n v="294"/>
    <n v="2976"/>
    <n v="5.998991935483871"/>
    <n v="0.26060585144474258"/>
    <n v="30205"/>
    <n v="0.26428996661001009"/>
    <n v="30632"/>
    <n v="0.30752439539960141"/>
    <n v="35643"/>
    <n v="7.8513929751602637E-3"/>
    <n v="910"/>
    <n v="5.6944168830832679E-3"/>
    <n v="660"/>
    <n v="0.1540339766874024"/>
    <n v="17853"/>
    <n v="1"/>
    <n v="74783"/>
    <n v="24927.666666666668"/>
    <n v="4158.0515793209515"/>
    <n v="0.39644496750320729"/>
    <n v="17600"/>
    <n v="5866.666666666667"/>
    <n v="9.3302373909263436E-2"/>
    <n v="40427"/>
    <n v="13475.666666666666"/>
    <n v="0.21431449261532914"/>
    <n v="55824"/>
    <n v="0.29593816597220013"/>
    <n v="1"/>
    <n v="115903"/>
    <n v="-188634"/>
    <n v="-72731"/>
    <n v="33384.473684210527"/>
    <n v="39104.680851063829"/>
    <n v="79386.681818181823"/>
    <n v="151875.83635345619"/>
    <n v="3179.4736842105267"/>
    <n v="8472.6808510638293"/>
    <n v="43743.681818181823"/>
    <n v="-5.490669462921316E-2"/>
    <n v="-4.0966731979682321E-2"/>
    <n v="1.3939962649530839E-2"/>
    <n v="785891"/>
    <n v="0.59329140461215935"/>
    <n v="67214.487632508826"/>
    <n v="8.7498461833464311E-2"/>
    <n v="0.14240515646267748"/>
    <n v="346.46643109540634"/>
    <n v="0.12476284879200804"/>
    <n v="0.1540339766874024"/>
    <n v="-18465.278784485392"/>
    <n v="-54265.721215514612"/>
    <n v="2.3703876451077943"/>
    <n v="1.2620460199004975"/>
    <n v="0.59938794547669816"/>
    <n v="255.26666666666668"/>
    <n v="0.48164413345642476"/>
    <n v="2247.8043298237317"/>
    <n v="5866.666666666667"/>
    <n v="15.735241925943454"/>
    <n v="5.5477031802120145"/>
    <n v="5.998991935483871"/>
  </r>
  <r>
    <n v="58"/>
    <x v="5"/>
    <s v="LAX"/>
    <s v="California"/>
    <s v="ANC"/>
    <s v="Alaska"/>
    <x v="29"/>
    <x v="4"/>
    <n v="178"/>
    <s v="LAXANC737-Max 9"/>
    <n v="2345"/>
    <n v="123"/>
    <n v="3"/>
    <n v="369"/>
    <n v="23"/>
    <n v="69"/>
    <n v="114"/>
    <n v="186"/>
    <n v="1252230"/>
    <n v="0.6910112359550562"/>
    <n v="534"/>
    <n v="16.360526315789471"/>
    <n v="1"/>
    <n v="69"/>
    <n v="0.88372093023255816"/>
    <n v="129"/>
    <n v="0.5535714285714286"/>
    <n v="336"/>
    <n v="345"/>
    <n v="5"/>
    <n v="0.30128569495195562"/>
    <n v="44524"/>
    <n v="0.28252131546894033"/>
    <n v="41751"/>
    <n v="0.39071592908377317"/>
    <n v="57740"/>
    <n v="7.5111652456354037E-3"/>
    <n v="1110"/>
    <n v="6.2931384490458788E-3"/>
    <n v="930"/>
    <n v="1.1672756800649614E-2"/>
    <n v="1725"/>
    <n v="1"/>
    <n v="55538"/>
    <n v="18512.666666666668"/>
    <n v="3394.6340678783986"/>
    <n v="0.34980600624811042"/>
    <n v="15719"/>
    <n v="5239.666666666667"/>
    <n v="9.9006096946487959E-2"/>
    <n v="48215"/>
    <n v="16071.666666666666"/>
    <n v="0.30368210218683866"/>
    <n v="39296"/>
    <n v="0.24750579461856292"/>
    <n v="1"/>
    <n v="147780"/>
    <n v="-158768"/>
    <n v="-10988"/>
    <n v="44524"/>
    <n v="47244.552631578947"/>
    <n v="104304.51612903226"/>
    <n v="196073.0687606112"/>
    <n v="0"/>
    <n v="5493.5526315789466"/>
    <n v="46564.516129032258"/>
    <n v="-8.7747458533975389E-3"/>
    <n v="5.082684160953181E-3"/>
    <n v="1.3857430014350719E-2"/>
    <n v="865305"/>
    <n v="0.6910112359550562"/>
    <n v="65309.146341463405"/>
    <n v="0.11801346398025922"/>
    <n v="0.12678820983365677"/>
    <n v="395.8130081300813"/>
    <n v="0.16879019536464021"/>
    <n v="1.1672756800649614E-2"/>
    <n v="-17352.689586870401"/>
    <n v="6364.6895868704014"/>
    <n v="2.3926469012134906"/>
    <n v="1.200081386871038"/>
    <n v="0.63719305032709894"/>
    <n v="323.6511627906977"/>
    <n v="0.26590878332656653"/>
    <n v="2947.032330706129"/>
    <n v="5239.666666666667"/>
    <n v="22.554286633424486"/>
    <n v="5.5284552845528454"/>
    <n v="5"/>
  </r>
  <r>
    <n v="1207"/>
    <x v="0"/>
    <s v="SFO"/>
    <s v="California"/>
    <s v="YYC"/>
    <s v="Alberta"/>
    <x v="21"/>
    <x v="4"/>
    <n v="179"/>
    <s v="SFOYYC737-Max 9"/>
    <n v="1018"/>
    <n v="139.25"/>
    <n v="4"/>
    <n v="557"/>
    <n v="23"/>
    <n v="92"/>
    <n v="139"/>
    <n v="326"/>
    <n v="728888"/>
    <n v="0.77793296089385477"/>
    <n v="716"/>
    <n v="2.5668091168091167"/>
    <n v="1"/>
    <n v="92"/>
    <n v="0.80813953488372092"/>
    <n v="172"/>
    <n v="0.72123893805309736"/>
    <n v="452"/>
    <n v="0"/>
    <e v="#DIV/0!"/>
    <n v="0.26150711391689435"/>
    <n v="44406"/>
    <n v="0.25163125412230286"/>
    <n v="42729"/>
    <n v="0.46002544049750305"/>
    <n v="78116"/>
    <n v="1.3397484217469141E-2"/>
    <n v="2275"/>
    <n v="1.3438707245830584E-2"/>
    <n v="2282"/>
    <n v="0"/>
    <n v="0"/>
    <n v="1"/>
    <n v="11287"/>
    <n v="2821.75"/>
    <n v="4397.2884177812311"/>
    <n v="0.21866826820621113"/>
    <n v="26310"/>
    <n v="6577.5"/>
    <n v="0.50971579130906486"/>
    <n v="6075"/>
    <n v="1518.75"/>
    <n v="0.11769378305596993"/>
    <n v="7945"/>
    <n v="0.15392215742875409"/>
    <n v="1"/>
    <n v="169808"/>
    <n v="-51617"/>
    <n v="118191"/>
    <n v="44406"/>
    <n v="52873.294964028777"/>
    <n v="108308.0736196319"/>
    <n v="205587.36858366069"/>
    <n v="0"/>
    <n v="10144.294964028777"/>
    <n v="30192.073619631905"/>
    <n v="0.16215248433229795"/>
    <n v="0.17598738372138817"/>
    <n v="1.3834899389090216E-2"/>
    <n v="567026"/>
    <n v="0.77793296089385477"/>
    <n v="48473.019748653489"/>
    <n v="0.23296857679094732"/>
    <n v="7.0816092458649338E-2"/>
    <n v="304.86175942549374"/>
    <n v="0.29947127644940447"/>
    <n v="0"/>
    <n v="-10084.09214591517"/>
    <n v="128275.09214591517"/>
    <n v="2.0913308950573999"/>
    <n v="1.076374023279316"/>
    <n v="0.74880802135105506"/>
    <n v="248.42441860465115"/>
    <n v="4.6788137190238388E-2"/>
    <n v="2366.7517620289696"/>
    <n v="6577.5"/>
    <n v="217.00094344858206"/>
    <n v="8.1813285457809695"/>
    <e v="#DIV/0!"/>
  </r>
  <r>
    <n v="932"/>
    <x v="2"/>
    <s v="SEA"/>
    <s v="Washington"/>
    <s v="GEG"/>
    <s v="Washington"/>
    <x v="14"/>
    <x v="4"/>
    <n v="182.5"/>
    <s v="SEAGEG737-Max 9"/>
    <n v="223"/>
    <n v="130.19999999999999"/>
    <n v="10"/>
    <n v="1302"/>
    <n v="16.8"/>
    <n v="168"/>
    <n v="315"/>
    <n v="819"/>
    <n v="406975"/>
    <n v="0.71342465753424655"/>
    <n v="1825"/>
    <n v="10.843425779880826"/>
    <n v="0.71186440677966101"/>
    <n v="236"/>
    <n v="0.7142857142857143"/>
    <n v="441"/>
    <n v="0.71341463414634143"/>
    <n v="1148"/>
    <n v="1252"/>
    <n v="5.9968051118210859"/>
    <n v="0.19023628394377551"/>
    <n v="30208"/>
    <n v="0.20791349690160713"/>
    <n v="33015"/>
    <n v="0.4823164894956925"/>
    <n v="76588"/>
    <n v="3.6147916771625772E-2"/>
    <n v="5740"/>
    <n v="3.6103833946294524E-2"/>
    <n v="5733"/>
    <n v="4.7281978941004582E-2"/>
    <n v="7508"/>
    <n v="1"/>
    <n v="47682"/>
    <n v="4768.2"/>
    <n v="4397.3187964702465"/>
    <n v="0.27351731496193976"/>
    <n v="67420"/>
    <n v="6742"/>
    <n v="0.38674001457015184"/>
    <n v="25663"/>
    <n v="2566.3000000000002"/>
    <n v="0.14721016009958182"/>
    <n v="33564"/>
    <n v="0.19253251036832655"/>
    <n v="1"/>
    <n v="158792"/>
    <n v="-174329"/>
    <n v="-15537"/>
    <n v="42435.047619047618"/>
    <n v="46221"/>
    <n v="107354.11965811966"/>
    <n v="196010.16727716726"/>
    <n v="12227.047619047618"/>
    <n v="13206"/>
    <n v="30766.119658119656"/>
    <n v="-3.817679218625223E-2"/>
    <n v="-2.436779475958787E-2"/>
    <n v="1.380899742666436E-2"/>
    <n v="290346"/>
    <n v="0.71342465753424655"/>
    <n v="60769.225806451606"/>
    <n v="0.39017630075557469"/>
    <n v="0.42835309294182689"/>
    <n v="116.19354838709677"/>
    <n v="0.52104730218429041"/>
    <n v="4.7281978941004582E-2"/>
    <n v="-5619.9167277167271"/>
    <n v="-9917.0832722832729"/>
    <n v="1.6708270450822895"/>
    <n v="0.97722425760685583"/>
    <n v="0.87084400675605955"/>
    <n v="74.863945578231295"/>
    <n v="0.21137084991687238"/>
    <n v="2366.6874769056653"/>
    <n v="6742"/>
    <n v="120.07275435183635"/>
    <n v="8.8118279569892479"/>
    <n v="5.9968051118210859"/>
  </r>
  <r>
    <n v="623"/>
    <x v="1"/>
    <s v="GEG"/>
    <s v="Washington"/>
    <s v="SEA"/>
    <s v="Washington"/>
    <x v="11"/>
    <x v="4"/>
    <n v="175.06666666666666"/>
    <s v="GEGSEA737-Max 9"/>
    <n v="223"/>
    <n v="100.2"/>
    <n v="15"/>
    <n v="1503"/>
    <n v="13.333333333333334"/>
    <n v="200"/>
    <n v="328"/>
    <n v="975"/>
    <n v="585598"/>
    <n v="0.57235338918507239"/>
    <n v="2626"/>
    <n v="18.153498994667366"/>
    <n v="0.58997050147492625"/>
    <n v="339"/>
    <n v="0.51735015772870663"/>
    <n v="634"/>
    <n v="0.59019370460048426"/>
    <n v="1652"/>
    <n v="2200"/>
    <n v="6"/>
    <n v="0.20310669615418964"/>
    <n v="38664"/>
    <n v="0.1823883842973687"/>
    <n v="34720"/>
    <n v="0.46833680914883669"/>
    <n v="89154"/>
    <n v="3.5852555381035177E-2"/>
    <n v="6825"/>
    <n v="4.0974349006897351E-2"/>
    <n v="7800"/>
    <n v="6.9341206011672443E-2"/>
    <n v="13200"/>
    <n v="1"/>
    <n v="79827"/>
    <n v="5321.8"/>
    <n v="4397.334090989807"/>
    <n v="0.28922826086956521"/>
    <n v="97019"/>
    <n v="6467.9333333333334"/>
    <n v="0.35151811594202897"/>
    <n v="42964"/>
    <n v="2864.2666666666669"/>
    <n v="0.15566666666666668"/>
    <n v="56190"/>
    <n v="0.20358695652173914"/>
    <n v="1"/>
    <n v="190363"/>
    <n v="-276000"/>
    <n v="-85637"/>
    <n v="65535.48"/>
    <n v="67111.219512195123"/>
    <n v="151058.88"/>
    <n v="283705.57951219514"/>
    <n v="26871.480000000003"/>
    <n v="32391.219512195123"/>
    <n v="61904.880000000005"/>
    <n v="-0.14623854589667315"/>
    <n v="-0.13244437543477547"/>
    <n v="1.3794170461897681E-2"/>
    <n v="335169"/>
    <n v="0.57235338918507239"/>
    <n v="132371.29008649365"/>
    <n v="0.32507453918899998"/>
    <n v="0.4713130850856731"/>
    <n v="117.87292082501664"/>
    <n v="0.52857812029155438"/>
    <n v="6.9341206011672443E-2"/>
    <n v="-8077.8386341463429"/>
    <n v="-77559.161365853652"/>
    <n v="1.8419654513465986"/>
    <n v="0.88443282935477008"/>
    <n v="0.8715758463574933"/>
    <n v="54.763406940063092"/>
    <n v="0.29517290649968742"/>
    <n v="2366.7062758876832"/>
    <n v="6467.9333333333334"/>
    <n v="82.793956164677112"/>
    <n v="9.7305389221556879"/>
    <n v="6"/>
  </r>
  <r>
    <n v="591"/>
    <x v="1"/>
    <s v="ANC"/>
    <s v="Alaska"/>
    <s v="JNU"/>
    <s v="Alaska"/>
    <x v="2"/>
    <x v="2"/>
    <n v="152.58333333333334"/>
    <s v="ANCJNU737-800"/>
    <n v="571"/>
    <n v="79.416666666666671"/>
    <n v="12"/>
    <n v="953"/>
    <n v="11.083333333333334"/>
    <n v="133"/>
    <n v="289"/>
    <n v="532"/>
    <n v="1045501"/>
    <n v="0.5204806116876024"/>
    <n v="1831"/>
    <n v="18.93492130410343"/>
    <n v="0.54958677685950408"/>
    <n v="242"/>
    <n v="0.62826086956521743"/>
    <n v="460"/>
    <n v="0.47121346324180691"/>
    <n v="1129"/>
    <n v="9582"/>
    <n v="5.9996869129618036"/>
    <n v="0.17502684341018682"/>
    <n v="44827"/>
    <n v="0.21265447162407511"/>
    <n v="54464"/>
    <n v="0.35669523456259883"/>
    <n v="91355"/>
    <n v="1.4555961189309489E-2"/>
    <n v="3728"/>
    <n v="1.6601917107549342E-2"/>
    <n v="4252"/>
    <n v="0.22446557210628038"/>
    <n v="57489"/>
    <n v="1"/>
    <n v="78733"/>
    <n v="6561.083333333333"/>
    <n v="4158.0843530063994"/>
    <n v="0.31807200685163939"/>
    <n v="67465"/>
    <n v="5622.083333333333"/>
    <n v="0.27255061971785466"/>
    <n v="42562"/>
    <n v="3546.8333333333335"/>
    <n v="0.1719454454373576"/>
    <n v="58772"/>
    <n v="0.23743192799314836"/>
    <n v="1"/>
    <n v="256115"/>
    <n v="-247532"/>
    <n v="8583"/>
    <n v="81564.917293233084"/>
    <n v="86690.103806228362"/>
    <n v="193871.79511278195"/>
    <n v="362126.8162122434"/>
    <n v="36737.917293233084"/>
    <n v="32226.103806228362"/>
    <n v="102516.79511278195"/>
    <n v="8.2094613013282622E-3"/>
    <n v="2.187761467247468E-2"/>
    <n v="1.3668153371146418E-2"/>
    <n v="544163"/>
    <n v="0.5204806116876024"/>
    <n v="182994.36306400842"/>
    <n v="0.24496868008734568"/>
    <n v="0.23675921878601741"/>
    <n v="208.4218258132214"/>
    <n v="0.36501195413874149"/>
    <n v="0.22446557210628038"/>
    <n v="-14290.06801768695"/>
    <n v="22873.06801768695"/>
    <n v="1.7790368987287501"/>
    <n v="1.1371358433956129"/>
    <n v="0.77713957709978787"/>
    <n v="118.4"/>
    <n v="0.22947504050914627"/>
    <n v="2247.8044305775011"/>
    <n v="5622.083333333333"/>
    <n v="50.330285755846958"/>
    <n v="8.3735571878279114"/>
    <n v="5.9996869129618036"/>
  </r>
  <r>
    <n v="596"/>
    <x v="1"/>
    <s v="ANC"/>
    <s v="Alaska"/>
    <s v="OME"/>
    <s v="Alaska"/>
    <x v="12"/>
    <x v="3"/>
    <n v="115.14285714285714"/>
    <s v="ANCOME737-700"/>
    <n v="539"/>
    <n v="88.142857142857139"/>
    <n v="7"/>
    <n v="617"/>
    <n v="15"/>
    <n v="105"/>
    <n v="148"/>
    <n v="364"/>
    <n v="434434"/>
    <n v="0.76550868486352353"/>
    <n v="806"/>
    <n v="10.289798850574712"/>
    <n v="0.94594594594594594"/>
    <n v="111"/>
    <n v="0.73267326732673266"/>
    <n v="202"/>
    <n v="0.73684210526315785"/>
    <n v="494"/>
    <n v="2479"/>
    <n v="6"/>
    <n v="0.26281230259230709"/>
    <n v="45348"/>
    <n v="0.20744252357301404"/>
    <n v="35794"/>
    <n v="0.41396936522379152"/>
    <n v="71430"/>
    <n v="1.4807388046294096E-2"/>
    <n v="2555"/>
    <n v="1.4766819859865893E-2"/>
    <n v="2548"/>
    <n v="8.6201600704727349E-2"/>
    <n v="14874"/>
    <n v="1"/>
    <n v="42786"/>
    <n v="6112.2857142857147"/>
    <n v="4158.0987754304151"/>
    <n v="0.31463301639127267"/>
    <n v="38132"/>
    <n v="5447.4285714285716"/>
    <n v="0.28040915675763123"/>
    <n v="23130"/>
    <n v="3304.2857142857142"/>
    <n v="0.17008978799444063"/>
    <n v="31939"/>
    <n v="0.23486803885665541"/>
    <n v="1"/>
    <n v="172549"/>
    <n v="-135987"/>
    <n v="36562"/>
    <n v="47939.314285714288"/>
    <n v="48853.972972972973"/>
    <n v="96940.71428571429"/>
    <n v="193734.00154440154"/>
    <n v="2591.3142857142884"/>
    <n v="13059.972972972973"/>
    <n v="25510.71428571429"/>
    <n v="8.4160079551784617E-2"/>
    <n v="9.7695589974344799E-2"/>
    <n v="1.3535510422560182E-2"/>
    <n v="332563"/>
    <n v="0.76550868486352353"/>
    <n v="48299.149108589976"/>
    <n v="0.3971811598539709"/>
    <n v="0.31302108030218628"/>
    <n v="255.5510534846029"/>
    <n v="0.47412069292134118"/>
    <n v="8.6201600704727349E-2"/>
    <n v="-5880.2859349145074"/>
    <n v="42442.285934914507"/>
    <n v="2.1608959456270891"/>
    <n v="0.93725455509659705"/>
    <n v="0.76480795527506162"/>
    <n v="177.19801980198019"/>
    <n v="0.18510104376148226"/>
    <n v="2247.8573523046207"/>
    <n v="5447.4285714285716"/>
    <n v="59.962299454040242"/>
    <n v="8.2706645056726096"/>
    <n v="6"/>
  </r>
  <r>
    <n v="521"/>
    <x v="3"/>
    <s v="SEA"/>
    <s v="Washington"/>
    <s v="JNU"/>
    <s v="Alaska"/>
    <x v="25"/>
    <x v="4"/>
    <n v="178"/>
    <s v="SEAJNU737-Max 9"/>
    <n v="909"/>
    <n v="109.33333333333333"/>
    <n v="6"/>
    <n v="656"/>
    <n v="16.666666666666668"/>
    <n v="100"/>
    <n v="125"/>
    <n v="432"/>
    <n v="970812"/>
    <n v="0.61423220973782766"/>
    <n v="1068"/>
    <n v="15.389144316730523"/>
    <n v="0.72463768115942029"/>
    <n v="138"/>
    <n v="0.48449612403100772"/>
    <n v="258"/>
    <n v="0.6428571428571429"/>
    <n v="672"/>
    <n v="8929"/>
    <n v="5"/>
    <n v="0.18043289847109006"/>
    <n v="31852"/>
    <n v="0.13190884320600915"/>
    <n v="23286"/>
    <n v="0.41760937172507945"/>
    <n v="73721"/>
    <n v="1.4699967711053582E-2"/>
    <n v="2595"/>
    <n v="2.4471622547881109E-3"/>
    <n v="432"/>
    <n v="0.25290175663197967"/>
    <n v="44645"/>
    <n v="1"/>
    <n v="52241"/>
    <n v="8706.8333333333339"/>
    <n v="3394.6656763238921"/>
    <n v="0.31471619456124922"/>
    <n v="31437"/>
    <n v="5239.5"/>
    <n v="0.18938636336253117"/>
    <n v="45353"/>
    <n v="7558.833333333333"/>
    <n v="0.27322071882116222"/>
    <n v="36963"/>
    <n v="0.22267672325505741"/>
    <n v="1"/>
    <n v="176531"/>
    <n v="-165994"/>
    <n v="10537"/>
    <n v="43955.76"/>
    <n v="48062.304000000004"/>
    <n v="114677.11111111111"/>
    <n v="206695.17511111114"/>
    <n v="12103.760000000002"/>
    <n v="24776.304000000004"/>
    <n v="40956.111111111109"/>
    <n v="1.0853800735878832E-2"/>
    <n v="2.4216527867240878E-2"/>
    <n v="1.3362727131362046E-2"/>
    <n v="596304"/>
    <n v="0.61423220973782766"/>
    <n v="82830.841463414661"/>
    <n v="0.18183850220228015"/>
    <n v="0.17098470146640132"/>
    <n v="201.04573170731706"/>
    <n v="0.22117242212026078"/>
    <n v="0.25290175663197967"/>
    <n v="-12972.695851851851"/>
    <n v="23509.695851851851"/>
    <n v="1.9129962409198864"/>
    <n v="0.74805181867254578"/>
    <n v="0.9092398058564567"/>
    <n v="90.255813953488371"/>
    <n v="0.20938532042530775"/>
    <n v="2947.0774376125551"/>
    <n v="5239.5"/>
    <n v="42.627451305841639"/>
    <n v="4.6143292682926829"/>
    <n v="5"/>
  </r>
  <r>
    <n v="703"/>
    <x v="1"/>
    <s v="OME"/>
    <s v="Alaska"/>
    <s v="ANC"/>
    <s v="Alaska"/>
    <x v="15"/>
    <x v="3"/>
    <n v="115.14285714285714"/>
    <s v="OMEANC737-700"/>
    <n v="539"/>
    <n v="88.142857142857139"/>
    <n v="7"/>
    <n v="617"/>
    <n v="15"/>
    <n v="105"/>
    <n v="148"/>
    <n v="364"/>
    <n v="434434"/>
    <n v="0.76550868486352353"/>
    <n v="806"/>
    <n v="9.8707854406130267"/>
    <n v="0.94594594594594594"/>
    <n v="111"/>
    <n v="0.73267326732673266"/>
    <n v="202"/>
    <n v="0.73684210526315785"/>
    <n v="494"/>
    <n v="2479"/>
    <n v="6"/>
    <n v="0.22755506055283917"/>
    <n v="37185"/>
    <n v="0.22491141967187031"/>
    <n v="36753"/>
    <n v="0.42751099987148966"/>
    <n v="69860"/>
    <n v="1.5635422339989352E-2"/>
    <n v="2555"/>
    <n v="1.336507334267583E-2"/>
    <n v="2184"/>
    <n v="9.1022024221135658E-2"/>
    <n v="14874"/>
    <n v="1"/>
    <n v="41043"/>
    <n v="5863.2857142857147"/>
    <n v="4158.0277726562581"/>
    <n v="0.31092946265558596"/>
    <n v="38132"/>
    <n v="5447.4285714285716"/>
    <n v="0.28887659941970134"/>
    <n v="22188"/>
    <n v="3169.7142857142858"/>
    <n v="0.16808963568457816"/>
    <n v="30638"/>
    <n v="0.23210430224013454"/>
    <n v="1"/>
    <n v="163411"/>
    <n v="-132001"/>
    <n v="31410"/>
    <n v="39309.857142857145"/>
    <n v="50162.87837837838"/>
    <n v="94810"/>
    <n v="184282.73552123553"/>
    <n v="2124.8571428571449"/>
    <n v="13409.87837837838"/>
    <n v="24950"/>
    <n v="7.2300970918482435E-2"/>
    <n v="8.5613772508346009E-2"/>
    <n v="1.3312801589863574E-2"/>
    <n v="332563"/>
    <n v="0.76550868486352353"/>
    <n v="45499.98865478122"/>
    <n v="0.37614689458007433"/>
    <n v="0.30384592366159185"/>
    <n v="240.74068071312803"/>
    <n v="0.44664319241767725"/>
    <n v="9.1022024221135658E-2"/>
    <n v="-5783.5336458907896"/>
    <n v="37193.533645890791"/>
    <n v="1.8800331019902918"/>
    <n v="1.0210855120060469"/>
    <n v="0.79363775759889887"/>
    <n v="181.94554455445544"/>
    <n v="0.18749043822019326"/>
    <n v="2247.8454357551118"/>
    <n v="5447.4285714285716"/>
    <n v="62.507690366905706"/>
    <n v="7.6807131280388976"/>
    <n v="6"/>
  </r>
  <r>
    <n v="1153"/>
    <x v="0"/>
    <s v="SEA"/>
    <s v="Washington"/>
    <s v="JNU"/>
    <s v="Alaska"/>
    <x v="25"/>
    <x v="2"/>
    <n v="155"/>
    <s v="SEAJNU737-800"/>
    <n v="909"/>
    <n v="76.555555555555557"/>
    <n v="9"/>
    <n v="689"/>
    <n v="13.666666666666666"/>
    <n v="123"/>
    <n v="182"/>
    <n v="384"/>
    <n v="1268055"/>
    <n v="0.4939068100358423"/>
    <n v="1395"/>
    <n v="22.442502128565344"/>
    <n v="0.66847826086956519"/>
    <n v="184"/>
    <n v="0.52"/>
    <n v="350"/>
    <n v="0.44599303135888502"/>
    <n v="861"/>
    <n v="6835"/>
    <n v="5.9995610826627654"/>
    <n v="0.19771551957879585"/>
    <n v="40106"/>
    <n v="0.21108027232347532"/>
    <n v="42817"/>
    <n v="0.36260827125863337"/>
    <n v="73554"/>
    <n v="1.3202068554131932E-2"/>
    <n v="2678"/>
    <n v="1.3236577321823838E-2"/>
    <n v="2685"/>
    <n v="0.2021572909631397"/>
    <n v="41007"/>
    <n v="1"/>
    <n v="93317"/>
    <n v="10368.555555555555"/>
    <n v="4158.0479514012804"/>
    <n v="0.35246415567541434"/>
    <n v="51332"/>
    <n v="5703.5555555555557"/>
    <n v="0.19388418015078035"/>
    <n v="50447"/>
    <n v="5605.2222222222226"/>
    <n v="0.19054147970206531"/>
    <n v="69660"/>
    <n v="0.26311018447174001"/>
    <n v="1"/>
    <n v="202847"/>
    <n v="-264756"/>
    <n v="-61909"/>
    <n v="59995.9674796748"/>
    <n v="82340.38461538461"/>
    <n v="164921.859375"/>
    <n v="307258.21147005941"/>
    <n v="19889.9674796748"/>
    <n v="39523.38461538461"/>
    <n v="91367.859375"/>
    <n v="-4.8822014817969252E-2"/>
    <n v="-3.5610073741976715E-2"/>
    <n v="1.3211941075992537E-2"/>
    <n v="626301"/>
    <n v="0.4939068100358423"/>
    <n v="165833.1494920174"/>
    <n v="0.1599670361301363"/>
    <n v="0.20878905094810557"/>
    <n v="234.89114658925979"/>
    <n v="0.2584061018583716"/>
    <n v="0.2021572909631397"/>
    <n v="-16753.467941117713"/>
    <n v="-45155.532058882287"/>
    <n v="1.9431898034188106"/>
    <n v="1.0906160558512024"/>
    <n v="0.76159983347621152"/>
    <n v="122.33428571428571"/>
    <n v="0.34341153677402181"/>
    <n v="2247.8331387029198"/>
    <n v="5703.5555555555557"/>
    <n v="30.70067660249989"/>
    <n v="7.783744557329463"/>
    <n v="5.9995610826627654"/>
  </r>
  <r>
    <n v="1080"/>
    <x v="0"/>
    <s v="JNU"/>
    <s v="Alaska"/>
    <s v="SEA"/>
    <s v="Washington"/>
    <x v="31"/>
    <x v="2"/>
    <n v="155"/>
    <s v="JNUSEA737-800"/>
    <n v="909"/>
    <n v="76.555555555555557"/>
    <n v="9"/>
    <n v="689"/>
    <n v="10.444444444444445"/>
    <n v="94"/>
    <n v="154"/>
    <n v="441"/>
    <n v="1268055"/>
    <n v="0.4939068100358423"/>
    <n v="1395"/>
    <n v="21.049482501067008"/>
    <n v="0.51086956521739135"/>
    <n v="184"/>
    <n v="0.44"/>
    <n v="350"/>
    <n v="0.51219512195121952"/>
    <n v="861"/>
    <n v="6835"/>
    <n v="5.9995610826627654"/>
    <n v="0.15742681905435704"/>
    <n v="30262"/>
    <n v="0.16644210811063886"/>
    <n v="31995"/>
    <n v="0.4353141305422179"/>
    <n v="83680"/>
    <n v="1.6022556430091192E-2"/>
    <n v="3080"/>
    <n v="1.1470693807906196E-2"/>
    <n v="2205"/>
    <n v="0.21332369205478882"/>
    <n v="41007"/>
    <n v="1"/>
    <n v="87525"/>
    <n v="9725"/>
    <n v="4158.0594675219836"/>
    <n v="0.34799947516788665"/>
    <n v="51332"/>
    <n v="5703.5555555555557"/>
    <n v="0.20409607608475244"/>
    <n v="47316"/>
    <n v="5257.333333333333"/>
    <n v="0.18812845663574662"/>
    <n v="65336"/>
    <n v="0.25977599211161428"/>
    <n v="1"/>
    <n v="192229"/>
    <n v="-251509"/>
    <n v="-59280"/>
    <n v="59236.255319148928"/>
    <n v="72715.909090909088"/>
    <n v="163375.23809523811"/>
    <n v="295327.40250529611"/>
    <n v="28974.255319148928"/>
    <n v="40720.909090909088"/>
    <n v="79695.238095238106"/>
    <n v="-4.6748760897595137E-2"/>
    <n v="-3.3658687035105286E-2"/>
    <n v="1.3090073862489851E-2"/>
    <n v="626301"/>
    <n v="0.4939068100358423"/>
    <n v="154953.16690856311"/>
    <n v="0.15159358229729783"/>
    <n v="0.19834234319489297"/>
    <n v="219.48040638606676"/>
    <n v="0.24145259228390184"/>
    <n v="0.21332369205478882"/>
    <n v="-16598.933611699569"/>
    <n v="-42681.066388300431"/>
    <n v="1.5721305143285473"/>
    <n v="0.87382177632422608"/>
    <n v="0.92902481260170522"/>
    <n v="91.414285714285711"/>
    <n v="0.33988628146637606"/>
    <n v="2247.8462355357919"/>
    <n v="5703.5555555555557"/>
    <n v="32.732396151072798"/>
    <n v="7.6705370101596513"/>
    <n v="5.9995610826627654"/>
  </r>
  <r>
    <n v="826"/>
    <x v="2"/>
    <s v="BOI"/>
    <s v="Idaho"/>
    <s v="SFO"/>
    <s v="California"/>
    <x v="6"/>
    <x v="2"/>
    <n v="166"/>
    <s v="BOISFO737-800"/>
    <n v="522"/>
    <n v="119"/>
    <n v="7"/>
    <n v="833"/>
    <n v="17.857142857142858"/>
    <n v="125"/>
    <n v="239"/>
    <n v="470"/>
    <n v="606564"/>
    <n v="0.7168674698795181"/>
    <n v="1162"/>
    <n v="12.653191875226696"/>
    <n v="0.85034013605442171"/>
    <n v="147"/>
    <n v="0.85357142857142854"/>
    <n v="280"/>
    <n v="0.63945578231292521"/>
    <n v="735"/>
    <n v="257"/>
    <n v="5.9883268482490273"/>
    <n v="0.22031868782936792"/>
    <n v="35327"/>
    <n v="0.26893261405095265"/>
    <n v="43122"/>
    <n v="0.45720789547538121"/>
    <n v="73311"/>
    <n v="2.0518257507249994E-2"/>
    <n v="3290"/>
    <n v="2.342449094140759E-2"/>
    <n v="3756"/>
    <n v="9.5980541956406495E-3"/>
    <n v="1539"/>
    <n v="1"/>
    <n v="52613"/>
    <n v="7516.1428571428569"/>
    <n v="4158.0812587699247"/>
    <n v="0.32598903311750677"/>
    <n v="41066"/>
    <n v="5866.5714285714284"/>
    <n v="0.25444406580129497"/>
    <n v="28442"/>
    <n v="4063.1428571428573"/>
    <n v="0.17622602930697978"/>
    <n v="39274"/>
    <n v="0.24334087177421854"/>
    <n v="1"/>
    <n v="160345"/>
    <n v="-161395"/>
    <n v="-1050"/>
    <n v="41544.552000000003"/>
    <n v="50519.497907949793"/>
    <n v="114645.92553191488"/>
    <n v="206709.97543986468"/>
    <n v="6217.5520000000033"/>
    <n v="7397.4979079497934"/>
    <n v="41334.92553191488"/>
    <n v="-1.7310621797534968E-3"/>
    <n v="1.1210682617842865E-2"/>
    <n v="1.2941744797596362E-2"/>
    <n v="434826"/>
    <n v="0.7168674698795181"/>
    <n v="62721.697478991584"/>
    <n v="0.26434968115483282"/>
    <n v="0.26608074333458631"/>
    <n v="190.64345738295319"/>
    <n v="0.36521735130833943"/>
    <n v="9.5980541956406495E-3"/>
    <n v="-7849.9964914092398"/>
    <n v="6799.9964914092398"/>
    <n v="1.8400864773953864"/>
    <n v="1.1792059831312598"/>
    <n v="0.76371375856615709"/>
    <n v="154.00714285714287"/>
    <n v="0.24493436028563409"/>
    <n v="2247.8122738094044"/>
    <n v="5866.5714285714284"/>
    <n v="65.833191199044862"/>
    <n v="8.4585834333733487"/>
    <n v="5.9883268482490273"/>
  </r>
  <r>
    <n v="370"/>
    <x v="4"/>
    <s v="SFO"/>
    <s v="California"/>
    <s v="SEA"/>
    <s v="Washington"/>
    <x v="23"/>
    <x v="4"/>
    <n v="178"/>
    <s v="SFOSEA737-Max 9"/>
    <n v="679"/>
    <n v="108.85714285714286"/>
    <n v="7"/>
    <n v="762"/>
    <n v="14.571428571428571"/>
    <n v="102"/>
    <n v="164"/>
    <n v="497"/>
    <n v="846034"/>
    <n v="0.6115569823434992"/>
    <n v="1246"/>
    <n v="15.052480803307741"/>
    <n v="0.63354037267080743"/>
    <n v="161"/>
    <n v="0.54485049833887045"/>
    <n v="301"/>
    <n v="0.6339285714285714"/>
    <n v="784"/>
    <n v="943"/>
    <n v="5"/>
    <n v="0.19402626955316993"/>
    <n v="25068"/>
    <n v="0.20668890626088438"/>
    <n v="26704"/>
    <n v="0.5320010216797344"/>
    <n v="68734"/>
    <n v="2.3103893992987561E-2"/>
    <n v="2985"/>
    <n v="7.6858180016873192E-3"/>
    <n v="993"/>
    <n v="3.6494090511536466E-2"/>
    <n v="4715"/>
    <n v="1"/>
    <n v="51098"/>
    <n v="7299.7142857142853"/>
    <n v="3394.6563804134767"/>
    <n v="0.30362883338978319"/>
    <n v="36677"/>
    <n v="5239.5714285714284"/>
    <n v="0.21793797648121407"/>
    <n v="44361"/>
    <n v="6337.2857142857147"/>
    <n v="0.26359698379592489"/>
    <n v="36155"/>
    <n v="0.21483620633307782"/>
    <n v="1"/>
    <n v="129199"/>
    <n v="-168291"/>
    <n v="-39092"/>
    <n v="39568.117647058825"/>
    <n v="49011.609756097561"/>
    <n v="108425.4647887324"/>
    <n v="197005.19219188878"/>
    <n v="14500.117647058825"/>
    <n v="22307.609756097561"/>
    <n v="39691.464788732395"/>
    <n v="-4.6206180839067933E-2"/>
    <n v="-3.3288903250445388E-2"/>
    <n v="1.2917277588622544E-2"/>
    <n v="517398"/>
    <n v="0.6115569823434992"/>
    <n v="79068.577427821525"/>
    <n v="0.1527113567539839"/>
    <n v="0.19891753759305181"/>
    <n v="163.36482939632546"/>
    <n v="0.2405962141330272"/>
    <n v="3.6494090511536466E-2"/>
    <n v="-10928.456027412683"/>
    <n v="-28163.543972587315"/>
    <n v="1.6099158692441076"/>
    <n v="0.917316478307169"/>
    <n v="0.90649398607301124"/>
    <n v="88.71760797342192"/>
    <n v="0.27983962724169692"/>
    <n v="2947.0889602630677"/>
    <n v="5239.5714285714284"/>
    <n v="50.622884689715242"/>
    <n v="5.2204724409448815"/>
    <n v="5"/>
  </r>
  <r>
    <n v="649"/>
    <x v="1"/>
    <s v="JNU"/>
    <s v="Alaska"/>
    <s v="ANC"/>
    <s v="Alaska"/>
    <x v="3"/>
    <x v="2"/>
    <n v="152.58333333333334"/>
    <s v="JNUANC737-800"/>
    <n v="571"/>
    <n v="79.416666666666671"/>
    <n v="12"/>
    <n v="953"/>
    <n v="14.833333333333334"/>
    <n v="178"/>
    <n v="254"/>
    <n v="521"/>
    <n v="1045501"/>
    <n v="0.5204806116876024"/>
    <n v="1831"/>
    <n v="20.320289232531501"/>
    <n v="0.73553719008264462"/>
    <n v="242"/>
    <n v="0.55217391304347829"/>
    <n v="460"/>
    <n v="0.46147032772364927"/>
    <n v="1129"/>
    <n v="9582"/>
    <n v="5.9996869129618036"/>
    <n v="0.2166876566895399"/>
    <n v="55230"/>
    <n v="0.1881294554756496"/>
    <n v="47951"/>
    <n v="0.34718282506091031"/>
    <n v="88491"/>
    <n v="1.4281062291325823E-2"/>
    <n v="3640"/>
    <n v="8.168453761137463E-3"/>
    <n v="2082"/>
    <n v="0.2255505467214369"/>
    <n v="57489"/>
    <n v="1"/>
    <n v="84493"/>
    <n v="7041.083333333333"/>
    <n v="4158.0608933819722"/>
    <n v="0.32409179653787584"/>
    <n v="67465"/>
    <n v="5622.083333333333"/>
    <n v="0.25877709459278042"/>
    <n v="45676"/>
    <n v="3806.3333333333335"/>
    <n v="0.17520051245267676"/>
    <n v="63073"/>
    <n v="0.24193059641666698"/>
    <n v="1"/>
    <n v="254883"/>
    <n v="-260707"/>
    <n v="-5824"/>
    <n v="75087.97752808989"/>
    <n v="86840.39370078739"/>
    <n v="191758.80806142034"/>
    <n v="353687.17929029762"/>
    <n v="19857.97752808989"/>
    <n v="38889.39370078739"/>
    <n v="103267.80806142034"/>
    <n v="-5.5705350831802168E-3"/>
    <n v="7.3431445219642394E-3"/>
    <n v="1.2913679605144456E-2"/>
    <n v="544163"/>
    <n v="0.5204806116876024"/>
    <n v="181859.32004197274"/>
    <n v="0.24379029766590371"/>
    <n v="0.24936083274908394"/>
    <n v="207.12906610703044"/>
    <n v="0.36274792663227745"/>
    <n v="0.2255505467214369"/>
    <n v="-13501.264940858135"/>
    <n v="7677.2649408581347"/>
    <n v="2.1801649184436633"/>
    <n v="0.99579400361487103"/>
    <n v="0.74874654390947093"/>
    <n v="104.24130434782609"/>
    <n v="0.24745863788483344"/>
    <n v="2247.8026507061527"/>
    <n v="5622.083333333333"/>
    <n v="46.898938745138878"/>
    <n v="6.0041972717733474"/>
    <n v="5.9996869129618036"/>
  </r>
  <r>
    <n v="876"/>
    <x v="2"/>
    <s v="LAX"/>
    <s v="California"/>
    <s v="GEG"/>
    <s v="Washington"/>
    <x v="41"/>
    <x v="4"/>
    <n v="133.5"/>
    <s v="LAXGEG737-Max 9"/>
    <n v="945"/>
    <n v="119"/>
    <n v="2"/>
    <n v="238"/>
    <n v="16"/>
    <n v="32"/>
    <n v="51"/>
    <n v="155"/>
    <n v="252315"/>
    <n v="0.89138576779026213"/>
    <n v="267"/>
    <n v="3.8112989323843411"/>
    <n v="0.91428571428571426"/>
    <n v="35"/>
    <n v="0.7846153846153846"/>
    <n v="65"/>
    <n v="0.92261904761904767"/>
    <n v="168"/>
    <n v="0"/>
    <e v="#DIV/0!"/>
    <n v="0.19942755185488067"/>
    <n v="10730"/>
    <n v="0.19961341164225707"/>
    <n v="10740"/>
    <n v="0.55774663593784846"/>
    <n v="30009"/>
    <n v="2.0165786930339751E-2"/>
    <n v="1085"/>
    <n v="2.3046613634674001E-2"/>
    <n v="1240"/>
    <n v="0"/>
    <n v="0"/>
    <n v="1"/>
    <n v="16759"/>
    <n v="8379.5"/>
    <n v="4397.188543149934"/>
    <n v="0.35324494656745992"/>
    <n v="9866"/>
    <n v="4933"/>
    <n v="0.20795480892860907"/>
    <n v="9020"/>
    <n v="4510"/>
    <n v="0.19012288430326918"/>
    <n v="11798"/>
    <n v="0.24867736020066183"/>
    <n v="1"/>
    <n v="53804"/>
    <n v="-47443"/>
    <n v="6361"/>
    <n v="11735.9375"/>
    <n v="13688.235294117647"/>
    <n v="32525.88387096774"/>
    <n v="57950.056665085387"/>
    <n v="1005.9375"/>
    <n v="2948.2352941176468"/>
    <n v="2516.8838709677402"/>
    <n v="2.5210550304183264E-2"/>
    <n v="3.8033919238026646E-2"/>
    <n v="1.2823368933843383E-2"/>
    <n v="224910"/>
    <n v="0.89138576779026213"/>
    <n v="6555.9495798319331"/>
    <n v="0.2132413847769653"/>
    <n v="0.18803083447278204"/>
    <n v="226.0672268907563"/>
    <n v="0.23922457872037703"/>
    <n v="0"/>
    <n v="-3235.5283325426935"/>
    <n v="9596.5283325426935"/>
    <n v="1.5960127985614108"/>
    <n v="0.86019243096886411"/>
    <n v="0.92992288117484789"/>
    <n v="165.23076923076923"/>
    <n v="0.21927737714668055"/>
    <n v="2366.6472139872549"/>
    <n v="4933"/>
    <n v="62.445902098555067"/>
    <n v="9.7689075630252109"/>
    <e v="#DIV/0!"/>
  </r>
  <r>
    <n v="317"/>
    <x v="4"/>
    <s v="SEA"/>
    <s v="Washington"/>
    <s v="GEG"/>
    <s v="Washington"/>
    <x v="14"/>
    <x v="4"/>
    <n v="178"/>
    <s v="SEAGEG737-Max 9"/>
    <n v="223"/>
    <n v="131"/>
    <n v="9"/>
    <n v="1179"/>
    <n v="16.111111111111111"/>
    <n v="145"/>
    <n v="231"/>
    <n v="803"/>
    <n v="357246"/>
    <n v="0.7359550561797753"/>
    <n v="1602"/>
    <n v="9.5210567823343837"/>
    <n v="0.70048309178743962"/>
    <n v="207"/>
    <n v="0.5968992248062015"/>
    <n v="387"/>
    <n v="0.79662698412698407"/>
    <n v="1008"/>
    <n v="976"/>
    <n v="4.9979508196721314"/>
    <n v="0.17289750114177596"/>
    <n v="21200"/>
    <n v="0.18426632739609838"/>
    <n v="22594"/>
    <n v="0.53758889541332289"/>
    <n v="65917"/>
    <n v="3.9268937169700528E-2"/>
    <n v="4815"/>
    <n v="2.6195602531480393E-2"/>
    <n v="3212"/>
    <n v="3.9782736347621847E-2"/>
    <n v="4878"/>
    <n v="1"/>
    <n v="32321"/>
    <n v="3591.2222222222222"/>
    <n v="3394.6861928151952"/>
    <n v="0.24785092596142785"/>
    <n v="47156"/>
    <n v="5239.5555555555557"/>
    <n v="0.36161190138414939"/>
    <n v="28059"/>
    <n v="3117.6666666666665"/>
    <n v="0.21516813005636287"/>
    <n v="22869"/>
    <n v="0.17536904259805988"/>
    <n v="1"/>
    <n v="122616"/>
    <n v="-130405"/>
    <n v="-7789"/>
    <n v="30264.827586206895"/>
    <n v="37852.285714285717"/>
    <n v="82745.125778331261"/>
    <n v="150862.23907882388"/>
    <n v="9064.8275862068949"/>
    <n v="15258.285714285717"/>
    <n v="16828.125778331261"/>
    <n v="-2.1802903321520746E-2"/>
    <n v="-9.003991933717672E-3"/>
    <n v="1.2798911387803074E-2"/>
    <n v="262917"/>
    <n v="0.7359550561797753"/>
    <n v="42241.877862595429"/>
    <n v="0.34322567642464857"/>
    <n v="0.36502857974616931"/>
    <n v="99.862595419847324"/>
    <n v="0.4478143292369835"/>
    <n v="3.9782736347621847E-2"/>
    <n v="-4572.3598976470967"/>
    <n v="-3216.6401023529033"/>
    <n v="1.4954705108639179"/>
    <n v="0.85250021568293688"/>
    <n v="0.95488097299788921"/>
    <n v="58.382428940568474"/>
    <n v="0.18650910158543746"/>
    <n v="2947.0468080876694"/>
    <n v="5239.5555555555557"/>
    <n v="123.83079178642724"/>
    <n v="6.8083121289228163"/>
    <n v="4.9979508196721314"/>
  </r>
  <r>
    <n v="311"/>
    <x v="4"/>
    <s v="SEA"/>
    <s v="Washington"/>
    <s v="BOI"/>
    <s v="Idaho"/>
    <x v="10"/>
    <x v="1"/>
    <n v="178"/>
    <s v="SEABOI737-900"/>
    <n v="399"/>
    <n v="88.545454545454547"/>
    <n v="11"/>
    <n v="974"/>
    <n v="15.545454545454545"/>
    <n v="171"/>
    <n v="249"/>
    <n v="555"/>
    <n v="781242"/>
    <n v="0.49744637385086821"/>
    <n v="1958"/>
    <n v="15.357974641307973"/>
    <n v="0.67588932806324109"/>
    <n v="253"/>
    <n v="0.52642706131078221"/>
    <n v="473"/>
    <n v="0.45048701298701299"/>
    <n v="1232"/>
    <n v="5735"/>
    <n v="4.9996512641673929"/>
    <n v="0.20850344180638683"/>
    <n v="31562"/>
    <n v="0.19344801617186572"/>
    <n v="29283"/>
    <n v="0.3681147356877667"/>
    <n v="55723"/>
    <n v="2.1998493796821117E-2"/>
    <n v="3330"/>
    <n v="1.851705048423111E-2"/>
    <n v="2803"/>
    <n v="0.1894182620529285"/>
    <n v="28673"/>
    <n v="0.99999999999999989"/>
    <n v="56556"/>
    <n v="5141.454545454545"/>
    <n v="3682.5168240532639"/>
    <n v="0.28085613547201671"/>
    <n v="57635"/>
    <n v="5239.545454545455"/>
    <n v="0.28621443114664546"/>
    <n v="50290"/>
    <n v="4571.818181818182"/>
    <n v="0.24973928589164224"/>
    <n v="36889"/>
    <n v="0.18319014748969559"/>
    <n v="1"/>
    <n v="151374"/>
    <n v="-201370"/>
    <n v="-49996"/>
    <n v="46696.994152046784"/>
    <n v="55625.939759036148"/>
    <n v="123695.01981981982"/>
    <n v="226017.95373090275"/>
    <n v="15134.994152046784"/>
    <n v="26342.939759036148"/>
    <n v="67972.01981981982"/>
    <n v="-6.3995535314281621E-2"/>
    <n v="-5.1259410280401679E-2"/>
    <n v="1.2736125033879941E-2"/>
    <n v="388626"/>
    <n v="0.49744637385086821"/>
    <n v="123960.76386036963"/>
    <n v="0.19376070410961008"/>
    <n v="0.2577562394238917"/>
    <n v="125.97638603696099"/>
    <n v="0.31573029081945109"/>
    <n v="0.1894182620529285"/>
    <n v="-9949.9957937184317"/>
    <n v="-40046.00420628157"/>
    <n v="2.095450164561532"/>
    <n v="1.0398908791435042"/>
    <n v="0.75972623582066146"/>
    <n v="61.909090909090907"/>
    <n v="0.24369442572700728"/>
    <n v="3274.5203175903289"/>
    <n v="5239.545454545455"/>
    <n v="63.419820825869564"/>
    <n v="6.2967145790554415"/>
    <n v="4.9996512641673929"/>
  </r>
  <r>
    <n v="199"/>
    <x v="5"/>
    <s v="YYC"/>
    <s v="Alberta"/>
    <s v="SFO"/>
    <s v="California"/>
    <x v="22"/>
    <x v="6"/>
    <n v="150"/>
    <s v="YYCSFOA320"/>
    <n v="1018"/>
    <n v="121"/>
    <n v="3"/>
    <n v="363"/>
    <n v="20"/>
    <n v="60"/>
    <n v="94"/>
    <n v="209"/>
    <n v="458100"/>
    <n v="0.80666666666666664"/>
    <n v="450"/>
    <n v="2.0466738197424892"/>
    <n v="1"/>
    <n v="60"/>
    <n v="0.84684684684684686"/>
    <n v="111"/>
    <n v="0.74910394265232971"/>
    <n v="279"/>
    <n v="0"/>
    <e v="#DIV/0!"/>
    <n v="0.2635159775721384"/>
    <n v="23123"/>
    <n v="0.24634179696403335"/>
    <n v="21616"/>
    <n v="0.46149199981765965"/>
    <n v="40495"/>
    <n v="1.4359301636504536E-2"/>
    <n v="1260"/>
    <n v="1.4290924009664039E-2"/>
    <n v="1254"/>
    <n v="0"/>
    <n v="0"/>
    <n v="1"/>
    <n v="7398"/>
    <n v="2466"/>
    <n v="3614.6453473132374"/>
    <n v="0.21280635139799792"/>
    <n v="15427"/>
    <n v="5142.333333333333"/>
    <n v="0.44376366356000463"/>
    <n v="7018"/>
    <n v="2339.3333333333335"/>
    <n v="0.20187550339431595"/>
    <n v="4921"/>
    <n v="0.1415544816476815"/>
    <n v="1"/>
    <n v="87748"/>
    <n v="-34764"/>
    <n v="52984"/>
    <n v="23123"/>
    <n v="25525.276595744679"/>
    <n v="54057.918660287083"/>
    <n v="102706.19525603176"/>
    <n v="0"/>
    <n v="3909.2765957446791"/>
    <n v="13562.918660287083"/>
    <n v="0.11566033617114167"/>
    <n v="0.12837385960564052"/>
    <n v="1.2713523434498844E-2"/>
    <n v="369534"/>
    <n v="0.80666666666666664"/>
    <n v="21030.512396694219"/>
    <n v="0.19154769700938659"/>
    <n v="7.5887360838244919E-2"/>
    <n v="241.73002754820936"/>
    <n v="0.237455822738909"/>
    <n v="0"/>
    <n v="-5824.0650853439211"/>
    <n v="58808.065085343922"/>
    <n v="2.0346633972358448"/>
    <n v="1.0281393860716666"/>
    <n v="0.76629650291001539"/>
    <n v="194.73873873873873"/>
    <n v="5.6081050280348273E-2"/>
    <n v="3428.9782437745744"/>
    <n v="5142.333333333333"/>
    <n v="177.36094364351246"/>
    <n v="6.9256198347107434"/>
    <e v="#DIV/0!"/>
  </r>
  <r>
    <n v="963"/>
    <x v="2"/>
    <s v="SFO"/>
    <s v="California"/>
    <s v="BOI"/>
    <s v="Idaho"/>
    <x v="7"/>
    <x v="2"/>
    <n v="166"/>
    <s v="SFOBOI737-800"/>
    <n v="522"/>
    <n v="119"/>
    <n v="7"/>
    <n v="833"/>
    <n v="21"/>
    <n v="147"/>
    <n v="263"/>
    <n v="424"/>
    <n v="606564"/>
    <n v="0.7168674698795181"/>
    <n v="1162"/>
    <n v="11.264275282949981"/>
    <n v="1"/>
    <n v="147"/>
    <n v="0.93928571428571428"/>
    <n v="280"/>
    <n v="0.57687074829931972"/>
    <n v="735"/>
    <n v="257"/>
    <n v="5.9883268482490273"/>
    <n v="0.25122293564282516"/>
    <n v="42061"/>
    <n v="0.288983126773182"/>
    <n v="48383"/>
    <n v="0.4126982230849634"/>
    <n v="69096"/>
    <n v="1.766761236374496E-2"/>
    <n v="2958"/>
    <n v="2.0235926534269075E-2"/>
    <n v="3388"/>
    <n v="9.1921756010153802E-3"/>
    <n v="1539"/>
    <n v="0.99999999999999989"/>
    <n v="46838"/>
    <n v="6691.1428571428569"/>
    <n v="4158.1015043991074"/>
    <n v="0.31607147677274811"/>
    <n v="41066"/>
    <n v="5866.5714285714284"/>
    <n v="0.27712095446324936"/>
    <n v="25320"/>
    <n v="3617.1428571428573"/>
    <n v="0.17086403757389262"/>
    <n v="34964"/>
    <n v="0.23594353119010986"/>
    <n v="1"/>
    <n v="167425"/>
    <n v="-148188"/>
    <n v="19237"/>
    <n v="42061"/>
    <n v="51510.41825095057"/>
    <n v="119777.2641509434"/>
    <n v="213348.68240189398"/>
    <n v="0"/>
    <n v="3127.4182509505699"/>
    <n v="50681.264150943403"/>
    <n v="3.1714707763731448E-2"/>
    <n v="4.4387656749892833E-2"/>
    <n v="1.2672948986161385E-2"/>
    <n v="434826"/>
    <n v="0.7168674698795181"/>
    <n v="65518"/>
    <n v="0.27602198613831352"/>
    <n v="0.24430727837458208"/>
    <n v="199.14285714285714"/>
    <n v="0.38149972632731255"/>
    <n v="9.1921756010153802E-3"/>
    <n v="-7686.9546288419961"/>
    <n v="26923.954628841995"/>
    <n v="2.0840052054418359"/>
    <n v="1.2585524006518742"/>
    <n v="0.68470280628234748"/>
    <n v="172.79642857142858"/>
    <n v="0.20883380618187247"/>
    <n v="2247.814383436214"/>
    <n v="5866.5714285714284"/>
    <n v="73.950607480346221"/>
    <n v="7.6182472989195675"/>
    <n v="5.9883268482490273"/>
  </r>
  <r>
    <n v="875"/>
    <x v="2"/>
    <s v="LAX"/>
    <s v="California"/>
    <s v="GEG"/>
    <s v="Washington"/>
    <x v="41"/>
    <x v="1"/>
    <n v="189.25"/>
    <s v="LAXGEG737-900"/>
    <n v="945"/>
    <n v="145.75"/>
    <n v="4"/>
    <n v="583"/>
    <n v="24.5"/>
    <n v="98"/>
    <n v="181"/>
    <n v="304"/>
    <n v="715365"/>
    <n v="0.77014531043593126"/>
    <n v="757"/>
    <n v="10.7986803084223"/>
    <n v="1"/>
    <n v="98"/>
    <n v="0.98907103825136611"/>
    <n v="183"/>
    <n v="0.6386554621848739"/>
    <n v="476"/>
    <n v="180"/>
    <n v="5.9944444444444445"/>
    <n v="0.26701065695399973"/>
    <n v="39587"/>
    <n v="0.26846755699446917"/>
    <n v="39803"/>
    <n v="0.42641305814110347"/>
    <n v="63220"/>
    <n v="1.4400377714825307E-2"/>
    <n v="2135"/>
    <n v="1.643059490084986E-2"/>
    <n v="2436"/>
    <n v="7.2777552947524615E-3"/>
    <n v="1079"/>
    <n v="1"/>
    <n v="44902"/>
    <n v="11225.5"/>
    <n v="4158.1006861532169"/>
    <n v="0.35182210660753604"/>
    <n v="24933"/>
    <n v="6233.25"/>
    <n v="0.19535834893870418"/>
    <n v="24274"/>
    <n v="6068.5"/>
    <n v="0.1901948647229818"/>
    <n v="33518"/>
    <n v="0.26262467973077797"/>
    <n v="1"/>
    <n v="148260"/>
    <n v="-127627"/>
    <n v="20633"/>
    <n v="39587"/>
    <n v="40242.812154696134"/>
    <n v="98989.210526315801"/>
    <n v="178819.02268101193"/>
    <n v="0"/>
    <n v="439.8121546961338"/>
    <n v="35769.210526315801"/>
    <n v="2.8842618802988683E-2"/>
    <n v="4.1496656490397188E-2"/>
    <n v="1.2654037687408505E-2"/>
    <n v="550935"/>
    <n v="0.77014531043593126"/>
    <n v="43927.090909090912"/>
    <n v="0.20725084397475416"/>
    <n v="0.17840822517176547"/>
    <n v="252.45454545454547"/>
    <n v="0.26714766714766713"/>
    <n v="7.2777552947524615E-3"/>
    <n v="-9052.2556702529837"/>
    <n v="29685.255670252984"/>
    <n v="2.1442351697007251"/>
    <n v="1.154544339850017"/>
    <n v="0.70500701507726016"/>
    <n v="217.50273224043715"/>
    <n v="0.22607581276136518"/>
    <n v="2247.8672677315753"/>
    <n v="6233.25"/>
    <n v="53.988078482636084"/>
    <n v="7.8404802744425384"/>
    <n v="5.9944444444444445"/>
  </r>
  <r>
    <n v="1145"/>
    <x v="0"/>
    <s v="SEA"/>
    <s v="Washington"/>
    <s v="GEG"/>
    <s v="Washington"/>
    <x v="14"/>
    <x v="4"/>
    <n v="173.6"/>
    <s v="SEAGEG737-Max 9"/>
    <n v="223"/>
    <n v="129.6"/>
    <n v="10"/>
    <n v="1296"/>
    <n v="17.399999999999999"/>
    <n v="174"/>
    <n v="278"/>
    <n v="844"/>
    <n v="387128"/>
    <n v="0.74654377880184331"/>
    <n v="1736"/>
    <n v="10.314478180862249"/>
    <n v="0.7767857142857143"/>
    <n v="224"/>
    <n v="0.66348448687350836"/>
    <n v="419"/>
    <n v="0.77289377289377292"/>
    <n v="1092"/>
    <n v="2558"/>
    <n v="5.9996090695856141"/>
    <n v="0.19298650158752684"/>
    <n v="32640"/>
    <n v="0.18450786668322189"/>
    <n v="31206"/>
    <n v="0.47184135374354791"/>
    <n v="79803"/>
    <n v="3.4972890836097462E-2"/>
    <n v="5915"/>
    <n v="2.4951073428289314E-2"/>
    <n v="4220"/>
    <n v="9.0740313721316607E-2"/>
    <n v="15347"/>
    <n v="0.99999999999999989"/>
    <n v="45356"/>
    <n v="4535.6000000000004"/>
    <n v="4397.3140671483216"/>
    <n v="0.27351891161713626"/>
    <n v="64131"/>
    <n v="6413.1"/>
    <n v="0.38674136433809342"/>
    <n v="24411"/>
    <n v="2441.1"/>
    <n v="0.14721029525279813"/>
    <n v="31926"/>
    <n v="0.19252942879197221"/>
    <n v="1"/>
    <n v="169131"/>
    <n v="-165824"/>
    <n v="3307"/>
    <n v="42019.310344827587"/>
    <n v="47033.503597122304"/>
    <n v="103252.22274881515"/>
    <n v="192305.03669076506"/>
    <n v="9379.310344827587"/>
    <n v="15827.503597122304"/>
    <n v="23449.222748815155"/>
    <n v="8.5423942468640865E-3"/>
    <n v="2.1110856536020399E-2"/>
    <n v="1.2568462289156312E-2"/>
    <n v="289008"/>
    <n v="0.74654377880184331"/>
    <n v="52210.617283950618"/>
    <n v="0.43688650782170241"/>
    <n v="0.42834411357483831"/>
    <n v="118.66049382716049"/>
    <n v="0.53210983778995735"/>
    <n v="9.0740313721316607E-2"/>
    <n v="-4865.603669076505"/>
    <n v="8172.603669076505"/>
    <n v="1.7599446269329111"/>
    <n v="0.89954098038391817"/>
    <n v="0.88266001170894348"/>
    <n v="74.477326968973742"/>
    <n v="0.18876492186529967"/>
    <n v="2366.6732889398909"/>
    <n v="6413.1"/>
    <n v="125.64862490131901"/>
    <n v="7.820216049382716"/>
    <n v="5.9996090695856141"/>
  </r>
  <r>
    <n v="182"/>
    <x v="5"/>
    <s v="SFO"/>
    <s v="California"/>
    <s v="YYC"/>
    <s v="Alberta"/>
    <x v="21"/>
    <x v="6"/>
    <n v="150"/>
    <s v="SFOYYCA320"/>
    <n v="1018"/>
    <n v="125.66666666666667"/>
    <n v="3"/>
    <n v="377"/>
    <n v="17.333333333333332"/>
    <n v="52"/>
    <n v="84"/>
    <n v="241"/>
    <n v="458100"/>
    <n v="0.83777777777777773"/>
    <n v="450"/>
    <n v="1.9251068376068377"/>
    <n v="0.8666666666666667"/>
    <n v="60"/>
    <n v="0.7567567567567568"/>
    <n v="111"/>
    <n v="0.86379928315412191"/>
    <n v="279"/>
    <n v="0"/>
    <e v="#DIV/0!"/>
    <n v="0.20380719332473574"/>
    <n v="18490"/>
    <n v="0.22671207962699647"/>
    <n v="20568"/>
    <n v="0.54298248514709613"/>
    <n v="49261"/>
    <n v="1.5872490989054595E-2"/>
    <n v="1440"/>
    <n v="1.0625750912117104E-2"/>
    <n v="964"/>
    <n v="0"/>
    <n v="0"/>
    <n v="1"/>
    <n v="6959"/>
    <n v="2319.6666666666665"/>
    <n v="3614.8643098951106"/>
    <n v="0.20701451689671585"/>
    <n v="15427"/>
    <n v="5142.333333333333"/>
    <n v="0.45891837220371251"/>
    <n v="6601"/>
    <n v="2200.3333333333335"/>
    <n v="0.19636482627320323"/>
    <n v="4629"/>
    <n v="0.13770228462636841"/>
    <n v="1"/>
    <n v="90723"/>
    <n v="-33616"/>
    <n v="57107"/>
    <n v="21334.615384615383"/>
    <n v="27179.142857142855"/>
    <n v="57028.294605809126"/>
    <n v="105542.05284756736"/>
    <n v="2844.6153846153829"/>
    <n v="6611.1428571428551"/>
    <n v="7767.2946058091256"/>
    <n v="0.12466055446409081"/>
    <n v="0.13719279112825974"/>
    <n v="1.253223666416893E-2"/>
    <n v="383786"/>
    <n v="0.83777777777777773"/>
    <n v="17567.053050397881"/>
    <n v="0.19804191224623444"/>
    <n v="7.3381357782143636E-2"/>
    <n v="240.64456233421751"/>
    <n v="0.23638955042653981"/>
    <n v="0"/>
    <n v="-5741.0176158557879"/>
    <n v="62848.017615855788"/>
    <n v="1.5701604411281831"/>
    <n v="0.94412056051114468"/>
    <n v="0.89961645632821485"/>
    <n v="185.29729729729729"/>
    <n v="5.1023444991898419E-2"/>
    <n v="3428.9006049170321"/>
    <n v="5142.333333333333"/>
    <n v="195.83328708585381"/>
    <n v="6.3766578249336874"/>
    <e v="#DIV/0!"/>
  </r>
  <r>
    <n v="1089"/>
    <x v="0"/>
    <s v="LAX"/>
    <s v="California"/>
    <s v="GEG"/>
    <s v="Washington"/>
    <x v="41"/>
    <x v="4"/>
    <n v="178"/>
    <s v="LAXGEG737-Max 9"/>
    <n v="945"/>
    <n v="139.75"/>
    <n v="4"/>
    <n v="559"/>
    <n v="19.25"/>
    <n v="77"/>
    <n v="108"/>
    <n v="374"/>
    <n v="672840"/>
    <n v="0.7851123595505618"/>
    <n v="712"/>
    <n v="10.163463819691577"/>
    <n v="0.83695652173913049"/>
    <n v="92"/>
    <n v="0.62790697674418605"/>
    <n v="172"/>
    <n v="0.8348214285714286"/>
    <n v="448"/>
    <n v="123"/>
    <n v="5.975609756097561"/>
    <n v="0.22570050214663895"/>
    <n v="29755"/>
    <n v="0.16916728613256066"/>
    <n v="22302"/>
    <n v="0.56262420923282308"/>
    <n v="74173"/>
    <n v="1.9911403735000076E-2"/>
    <n v="2625"/>
    <n v="1.7021405707177209E-2"/>
    <n v="2244"/>
    <n v="5.5751930458000209E-3"/>
    <n v="735"/>
    <n v="1"/>
    <n v="44692"/>
    <n v="11173"/>
    <n v="4397.3197320198888"/>
    <n v="0.35325455479587403"/>
    <n v="26310"/>
    <n v="6577.5"/>
    <n v="0.20795953049045568"/>
    <n v="24054"/>
    <n v="6013.5"/>
    <n v="0.19012765284748845"/>
    <n v="31459"/>
    <n v="0.24865826186618187"/>
    <n v="1"/>
    <n v="131834"/>
    <n v="-126515"/>
    <n v="5319"/>
    <n v="35551.428571428572"/>
    <n v="35518"/>
    <n v="88848.941176470587"/>
    <n v="159918.36974789918"/>
    <n v="5796.4285714285725"/>
    <n v="13216"/>
    <n v="14675.941176470587"/>
    <n v="7.9052969502407706E-3"/>
    <n v="2.0422526064108541E-2"/>
    <n v="1.2517229113867771E-2"/>
    <n v="528255"/>
    <n v="0.7851123595505618"/>
    <n v="35882.194991055469"/>
    <n v="0.19593662683550325"/>
    <n v="0.18803132988526247"/>
    <n v="234.52415026833631"/>
    <n v="0.24817370398765748"/>
    <n v="5.5751930458000209E-3"/>
    <n v="-8422.09243697479"/>
    <n v="13741.09243697479"/>
    <n v="1.8242717744352097"/>
    <n v="0.73136264736389278"/>
    <n v="0.933867458494132"/>
    <n v="129.66279069767441"/>
    <n v="0.23862584765690187"/>
    <n v="2366.7128084222322"/>
    <n v="6577.5"/>
    <n v="55.000933728611784"/>
    <n v="8.710196779964221"/>
    <n v="5.975609756097561"/>
  </r>
  <r>
    <n v="838"/>
    <x v="2"/>
    <s v="GEG"/>
    <s v="Washington"/>
    <s v="SEA"/>
    <s v="Washington"/>
    <x v="11"/>
    <x v="4"/>
    <n v="182.5"/>
    <s v="GEGSEA737-Max 9"/>
    <n v="223"/>
    <n v="130.19999999999999"/>
    <n v="10"/>
    <n v="1302"/>
    <n v="22"/>
    <n v="220"/>
    <n v="412"/>
    <n v="670"/>
    <n v="406975"/>
    <n v="0.71342465753424655"/>
    <n v="1825"/>
    <n v="12.615143369175627"/>
    <n v="0.93220338983050843"/>
    <n v="236"/>
    <n v="0.93424036281179135"/>
    <n v="441"/>
    <n v="0.58362369337979092"/>
    <n v="1148"/>
    <n v="1252"/>
    <n v="5.9968051118210859"/>
    <n v="0.24726831963779611"/>
    <n v="41616"/>
    <n v="0.29224078002174647"/>
    <n v="49185"/>
    <n v="0.36810989703095015"/>
    <n v="61954"/>
    <n v="2.7866407610084194E-2"/>
    <n v="4690"/>
    <n v="1.9904576864345852E-2"/>
    <n v="3350"/>
    <n v="4.461001883507721E-2"/>
    <n v="7508"/>
    <n v="1"/>
    <n v="55473"/>
    <n v="5547.3"/>
    <n v="4397.334090989807"/>
    <n v="0.28922767300844121"/>
    <n v="67420"/>
    <n v="6742"/>
    <n v="0.35151748984603515"/>
    <n v="29856"/>
    <n v="2985.6"/>
    <n v="0.15566458286625964"/>
    <n v="39048"/>
    <n v="0.20359025427926403"/>
    <n v="1"/>
    <n v="168303"/>
    <n v="-191797"/>
    <n v="-23494"/>
    <n v="44642.618181818187"/>
    <n v="52647.050970873788"/>
    <n v="106154.01791044777"/>
    <n v="203443.68706313975"/>
    <n v="3026.6181818181867"/>
    <n v="3462.0509708737882"/>
    <n v="44200.017910447772"/>
    <n v="-5.7728361692978687E-2"/>
    <n v="-4.527337377894472E-2"/>
    <n v="1.2454987914033967E-2"/>
    <n v="290346"/>
    <n v="0.71342465753424655"/>
    <n v="64589.696620583738"/>
    <n v="0.41354628662694271"/>
    <n v="0.47127464831992139"/>
    <n v="123.4984639016897"/>
    <n v="0.55380477085959512"/>
    <n v="4.461001883507721E-2"/>
    <n v="-5068.8687063139751"/>
    <n v="-18425.131293686027"/>
    <n v="2.1067634058970022"/>
    <n v="1.3324825200284034"/>
    <n v="0.6447552655712383"/>
    <n v="111.53061224489795"/>
    <n v="0.2320101245967095"/>
    <n v="2366.6794047661328"/>
    <n v="6742"/>
    <n v="103.20929076251022"/>
    <n v="6.1751152073732722"/>
    <n v="5.9968051118210859"/>
  </r>
  <r>
    <n v="885"/>
    <x v="2"/>
    <s v="LAX"/>
    <s v="California"/>
    <s v="OGG"/>
    <s v="Hawaii"/>
    <x v="39"/>
    <x v="1"/>
    <n v="178"/>
    <s v="LAXOGG737-900"/>
    <n v="2486"/>
    <n v="126"/>
    <n v="3"/>
    <n v="378"/>
    <n v="20"/>
    <n v="60"/>
    <n v="111"/>
    <n v="207"/>
    <n v="1327524"/>
    <n v="0.7078651685393258"/>
    <n v="534"/>
    <n v="16.970779220779221"/>
    <n v="0.86956521739130432"/>
    <n v="69"/>
    <n v="0.86046511627906974"/>
    <n v="129"/>
    <n v="0.6160714285714286"/>
    <n v="336"/>
    <n v="2745"/>
    <n v="6"/>
    <n v="0.21424097862587282"/>
    <n v="32155"/>
    <n v="0.24426336549224456"/>
    <n v="36661"/>
    <n v="0.41254464047758649"/>
    <n v="61918"/>
    <n v="9.56105751292575E-3"/>
    <n v="1435"/>
    <n v="9.6543361228079525E-3"/>
    <n v="1449"/>
    <n v="0.10973562176856244"/>
    <n v="16470"/>
    <n v="1"/>
    <n v="70565"/>
    <n v="23521.666666666668"/>
    <n v="4158.0294624067346"/>
    <n v="0.39424650952303797"/>
    <n v="17600"/>
    <n v="5866.666666666667"/>
    <n v="9.8331163715800585E-2"/>
    <n v="38147"/>
    <n v="12715.666666666666"/>
    <n v="0.21312721035605939"/>
    <n v="52675"/>
    <n v="0.29429511640510203"/>
    <n v="0.99999999999999989"/>
    <n v="150088"/>
    <n v="-178987"/>
    <n v="-28899"/>
    <n v="36978.25"/>
    <n v="42606.027027027027"/>
    <n v="100504.57971014493"/>
    <n v="180088.85673717194"/>
    <n v="4823.25"/>
    <n v="5945.0270270270266"/>
    <n v="38586.579710144928"/>
    <n v="-2.1769097959810895E-2"/>
    <n v="-9.3763887414535247E-3"/>
    <n v="1.239270921835737E-2"/>
    <n v="939708"/>
    <n v="0.7078651685393258"/>
    <n v="55143.936507936509"/>
    <n v="0.11305859630409695"/>
    <n v="0.13482769426390784"/>
    <n v="353.48677248677251"/>
    <n v="0.14219097847416431"/>
    <n v="0.10973562176856244"/>
    <n v="-16451.618912390652"/>
    <n v="-12447.381087609348"/>
    <n v="1.9034967118762889"/>
    <n v="1.1608264749192485"/>
    <n v="0.75271461790462213"/>
    <n v="284.19379844961242"/>
    <n v="0.35096076968178669"/>
    <n v="2247.8048593839681"/>
    <n v="5866.666666666667"/>
    <n v="22.273579491103884"/>
    <n v="7.6296296296296298"/>
    <n v="6"/>
  </r>
  <r>
    <n v="151"/>
    <x v="5"/>
    <s v="SFO"/>
    <s v="California"/>
    <s v="ANC"/>
    <s v="Alaska"/>
    <x v="8"/>
    <x v="4"/>
    <n v="179"/>
    <s v="SFOANC737-Max 9"/>
    <n v="2018"/>
    <n v="114.6"/>
    <n v="5"/>
    <n v="573"/>
    <n v="16.399999999999999"/>
    <n v="82"/>
    <n v="135"/>
    <n v="356"/>
    <n v="1806110"/>
    <n v="0.64022346368715088"/>
    <n v="895"/>
    <n v="23.546666666666667"/>
    <n v="0.71304347826086956"/>
    <n v="115"/>
    <n v="0.62790697674418605"/>
    <n v="215"/>
    <n v="0.63008849557522129"/>
    <n v="565"/>
    <n v="722"/>
    <n v="5"/>
    <n v="0.2272870121707331"/>
    <n v="47733"/>
    <n v="0.22573948155343504"/>
    <n v="47408"/>
    <n v="0.50947088737786417"/>
    <n v="106995"/>
    <n v="1.0142277584138049E-2"/>
    <n v="2130"/>
    <n v="1.0170847380149705E-2"/>
    <n v="2136"/>
    <n v="1.7189493933679981E-2"/>
    <n v="3610"/>
    <n v="1"/>
    <n v="79933"/>
    <n v="15986.6"/>
    <n v="3394.6630804077008"/>
    <n v="0.3444185435257518"/>
    <n v="26198"/>
    <n v="5239.6000000000004"/>
    <n v="0.1128830020553169"/>
    <n v="69393"/>
    <n v="13878.6"/>
    <n v="0.29900336520438986"/>
    <n v="56557"/>
    <n v="0.24369508921454147"/>
    <n v="1"/>
    <n v="210012"/>
    <n v="-232081"/>
    <n v="-22069"/>
    <n v="66942.621951219509"/>
    <n v="75501.629629629635"/>
    <n v="169809.48033707862"/>
    <n v="312253.73191792774"/>
    <n v="19209.621951219509"/>
    <n v="28093.629629629635"/>
    <n v="62814.480337078625"/>
    <n v="-1.2219078572179989E-2"/>
    <n v="-2.5166582552803925E-5"/>
    <n v="1.2193911989627184E-2"/>
    <n v="1156314"/>
    <n v="0.64022346368715088"/>
    <n v="115988.55846422334"/>
    <n v="0.11627863197701137"/>
    <n v="0.12849771054919135"/>
    <n v="360.21291448516581"/>
    <n v="0.1784999576239672"/>
    <n v="1.7189493933679981E-2"/>
    <n v="-22023.546383585555"/>
    <n v="-45.453616414444696"/>
    <n v="1.8378085094667214"/>
    <n v="0.97632080082394446"/>
    <n v="0.83848327298084779"/>
    <n v="220.50232558139535"/>
    <n v="0.26930365883854257"/>
    <n v="2947.0413363533407"/>
    <n v="5239.6000000000004"/>
    <n v="24.334654586636468"/>
    <n v="7.4450261780104716"/>
    <n v="5"/>
  </r>
  <r>
    <n v="1050"/>
    <x v="0"/>
    <s v="GEG"/>
    <s v="Washington"/>
    <s v="SEA"/>
    <s v="Washington"/>
    <x v="11"/>
    <x v="4"/>
    <n v="173.6"/>
    <s v="GEGSEA737-Max 9"/>
    <n v="223"/>
    <n v="129.6"/>
    <n v="10"/>
    <n v="1296"/>
    <n v="18.8"/>
    <n v="188"/>
    <n v="307"/>
    <n v="801"/>
    <n v="387128"/>
    <n v="0.74654377880184331"/>
    <n v="1736"/>
    <n v="11.999770521898766"/>
    <n v="0.8392857142857143"/>
    <n v="224"/>
    <n v="0.73269689737470167"/>
    <n v="419"/>
    <n v="0.73351648351648346"/>
    <n v="1092"/>
    <n v="2558"/>
    <n v="5.9996090695856141"/>
    <n v="0.20469975401533785"/>
    <n v="35367"/>
    <n v="0.19391694400231516"/>
    <n v="33504"/>
    <n v="0.4477094487049631"/>
    <n v="77353"/>
    <n v="3.2412096657502533E-2"/>
    <n v="5600"/>
    <n v="3.2435248155115032E-2"/>
    <n v="5604"/>
    <n v="8.8826508464766321E-2"/>
    <n v="15347"/>
    <n v="1"/>
    <n v="52767"/>
    <n v="5276.7"/>
    <n v="4397.3340909898079"/>
    <n v="0.28922616502778964"/>
    <n v="64131"/>
    <n v="6413.1"/>
    <n v="0.35151445390863945"/>
    <n v="28400"/>
    <n v="2840"/>
    <n v="0.15566591026189144"/>
    <n v="37144"/>
    <n v="0.20359347080167944"/>
    <n v="1"/>
    <n v="172775"/>
    <n v="-182442"/>
    <n v="-9667"/>
    <n v="42139.404255319147"/>
    <n v="45726.957654723126"/>
    <n v="105455.02621722847"/>
    <n v="193321.38812727074"/>
    <n v="6772.4042553191466"/>
    <n v="12222.957654723126"/>
    <n v="28102.026217228471"/>
    <n v="-2.4971069000433964E-2"/>
    <n v="-1.2805225112296001E-2"/>
    <n v="1.2165843888137963E-2"/>
    <n v="289008"/>
    <n v="0.74654377880184331"/>
    <n v="53447.777777777781"/>
    <n v="0.44629941518050875"/>
    <n v="0.47127048418094275"/>
    <n v="121.47222222222223"/>
    <n v="0.54471848530144495"/>
    <n v="8.8826508464766321E-2"/>
    <n v="-4709.7388127270742"/>
    <n v="-4957.2611872729258"/>
    <n v="1.8734021884720899"/>
    <n v="0.94877548840618808"/>
    <n v="0.84049540305866222"/>
    <n v="79.961813842482101"/>
    <n v="0.21498480682969179"/>
    <n v="2366.7119257132399"/>
    <n v="6413.1"/>
    <n v="108.00206534240701"/>
    <n v="8.6450617283950617"/>
    <n v="5.9996090695856141"/>
  </r>
  <r>
    <n v="833"/>
    <x v="2"/>
    <s v="GEG"/>
    <s v="Washington"/>
    <s v="LAX"/>
    <s v="California"/>
    <x v="38"/>
    <x v="4"/>
    <n v="133.5"/>
    <s v="GEGLAX737-Max 9"/>
    <n v="945"/>
    <n v="119"/>
    <n v="2"/>
    <n v="238"/>
    <n v="17.5"/>
    <n v="35"/>
    <n v="50"/>
    <n v="153"/>
    <n v="252315"/>
    <n v="0.89138576779026213"/>
    <n v="267"/>
    <n v="4.0933797909407668"/>
    <n v="1"/>
    <n v="35"/>
    <n v="0.76923076923076927"/>
    <n v="65"/>
    <n v="0.9107142857142857"/>
    <n v="168"/>
    <n v="0"/>
    <e v="#DIV/0!"/>
    <n v="0.24528434437458288"/>
    <n v="13966"/>
    <n v="0.18672942498858408"/>
    <n v="10632"/>
    <n v="0.52743334855456814"/>
    <n v="30031"/>
    <n v="1.9055815097123188E-2"/>
    <n v="1085"/>
    <n v="2.1497066985141734E-2"/>
    <n v="1224"/>
    <n v="0"/>
    <n v="0"/>
    <n v="1"/>
    <n v="18000"/>
    <n v="9000"/>
    <n v="4397.3442288049027"/>
    <n v="0.35839439311882765"/>
    <n v="9866"/>
    <n v="4933"/>
    <n v="0.19643994902835299"/>
    <n v="9688"/>
    <n v="4844"/>
    <n v="0.19289582669640012"/>
    <n v="12670"/>
    <n v="0.25226983115641927"/>
    <n v="1"/>
    <n v="56938"/>
    <n v="-50224"/>
    <n v="6714"/>
    <n v="13966"/>
    <n v="13821.599999999999"/>
    <n v="32975.215686274511"/>
    <n v="60762.815686274509"/>
    <n v="0"/>
    <n v="3189.5999999999985"/>
    <n v="2944.2156862745105"/>
    <n v="2.660959514892099E-2"/>
    <n v="3.8764670523501396E-2"/>
    <n v="1.2155075374580406E-2"/>
    <n v="224910"/>
    <n v="0.89138576779026213"/>
    <n v="6937.8235294117694"/>
    <n v="0.22566236648633653"/>
    <n v="0.19905277133741553"/>
    <n v="239.23529411764707"/>
    <n v="0.25315904139433554"/>
    <n v="0"/>
    <n v="-3066.9078431372545"/>
    <n v="9780.9078431372545"/>
    <n v="1.9575620484148921"/>
    <n v="0.80244108158951921"/>
    <n v="0.87694439287000014"/>
    <n v="163.56923076923076"/>
    <n v="0.22252274403737399"/>
    <n v="2366.7483827034389"/>
    <n v="4933"/>
    <n v="58.142662580864823"/>
    <n v="9.7016806722689068"/>
    <e v="#DIV/0!"/>
  </r>
  <r>
    <n v="1037"/>
    <x v="0"/>
    <s v="BOI"/>
    <s v="Idaho"/>
    <s v="SEA"/>
    <s v="Washington"/>
    <x v="13"/>
    <x v="4"/>
    <n v="173.6"/>
    <s v="BOISEA737-Max 9"/>
    <n v="399"/>
    <n v="113.6"/>
    <n v="10"/>
    <n v="1136"/>
    <n v="15.2"/>
    <n v="152"/>
    <n v="244"/>
    <n v="740"/>
    <n v="692664"/>
    <n v="0.65437788018433185"/>
    <n v="1736"/>
    <n v="15.760275459098498"/>
    <n v="0.6785714285714286"/>
    <n v="224"/>
    <n v="0.58233890214797135"/>
    <n v="419"/>
    <n v="0.67765567765567769"/>
    <n v="1092"/>
    <n v="2202"/>
    <n v="5.9986376021798362"/>
    <n v="0.19260287257344458"/>
    <n v="34557"/>
    <n v="0.19822651752024567"/>
    <n v="35566"/>
    <n v="0.48193355292858697"/>
    <n v="86469"/>
    <n v="2.8870645019256385E-2"/>
    <n v="5180"/>
    <n v="2.4746267159362616E-2"/>
    <n v="4440"/>
    <n v="7.3620144799103782E-2"/>
    <n v="13209"/>
    <n v="1"/>
    <n v="69303"/>
    <n v="6930.3"/>
    <n v="4397.3216191466363"/>
    <n v="0.3157067561965588"/>
    <n v="64131"/>
    <n v="6413.1"/>
    <n v="0.29214593858334437"/>
    <n v="37300"/>
    <n v="3730"/>
    <n v="0.16991850289499219"/>
    <n v="48783"/>
    <n v="0.22222880232510467"/>
    <n v="1"/>
    <n v="179421"/>
    <n v="-219517"/>
    <n v="-40096"/>
    <n v="50926.105263157893"/>
    <n v="61074.401639344265"/>
    <n v="127600.2"/>
    <n v="239600.70690250216"/>
    <n v="16369.105263157893"/>
    <n v="25508.401639344265"/>
    <n v="41131.199999999997"/>
    <n v="-5.7886652114156362E-2"/>
    <n v="-4.5902673315994166E-2"/>
    <n v="1.1983978798162195E-2"/>
    <n v="453264"/>
    <n v="0.65437788018433185"/>
    <n v="87788.028169014055"/>
    <n v="0.25903035237864247"/>
    <n v="0.3169170044927988"/>
    <n v="146.31338028169014"/>
    <n v="0.36670020120724345"/>
    <n v="7.3620144799103782E-2"/>
    <n v="-8300.8706902502163"/>
    <n v="-31795.129309749784"/>
    <n v="1.7092985444886803"/>
    <n v="0.94048291252850391"/>
    <n v="0.87733954733067065"/>
    <n v="84.883054892601436"/>
    <n v="0.27189125018810506"/>
    <n v="2366.7099028060766"/>
    <n v="6413.1"/>
    <n v="72.079958433986675"/>
    <n v="8.46830985915493"/>
    <n v="5.9986376021798362"/>
  </r>
  <r>
    <n v="715"/>
    <x v="1"/>
    <s v="SEA"/>
    <s v="Washington"/>
    <s v="GEG"/>
    <s v="Washington"/>
    <x v="14"/>
    <x v="2"/>
    <n v="156.6875"/>
    <s v="SEAGEG737-800"/>
    <n v="223"/>
    <n v="96.25"/>
    <n v="16"/>
    <n v="1540"/>
    <n v="14.0625"/>
    <n v="225"/>
    <n v="381"/>
    <n v="935"/>
    <n v="559061"/>
    <n v="0.61428001595532511"/>
    <n v="2507"/>
    <n v="16.661849369085171"/>
    <n v="0.6797583081570997"/>
    <n v="331"/>
    <n v="0.60476190476190472"/>
    <n v="630"/>
    <n v="0.60439560439560436"/>
    <n v="1547"/>
    <n v="1734"/>
    <n v="6"/>
    <n v="0.21412462728359746"/>
    <n v="42441"/>
    <n v="0.21519421614776471"/>
    <n v="42653"/>
    <n v="0.45216364709621759"/>
    <n v="89622"/>
    <n v="3.3021033565918456E-2"/>
    <n v="6545"/>
    <n v="3.3005897874444391E-2"/>
    <n v="6542"/>
    <n v="5.2490578032057394E-2"/>
    <n v="10404"/>
    <n v="1"/>
    <n v="69281"/>
    <n v="4330.0625"/>
    <n v="4158.0618372739445"/>
    <n v="0.2761860720991513"/>
    <n v="92398"/>
    <n v="5774.875"/>
    <n v="0.36834111357828814"/>
    <n v="37453"/>
    <n v="2340.8125"/>
    <n v="0.14930496035463567"/>
    <n v="51717"/>
    <n v="0.20616785396792492"/>
    <n v="1"/>
    <n v="198207"/>
    <n v="-250849"/>
    <n v="-52642"/>
    <n v="62435.426666666666"/>
    <n v="70528.582677165352"/>
    <n v="148283.67272727273"/>
    <n v="281247.68207110476"/>
    <n v="19994.426666666666"/>
    <n v="27875.582677165352"/>
    <n v="58661.672727272729"/>
    <n v="-9.416146001956853E-2"/>
    <n v="-8.2251793400999085E-2"/>
    <n v="1.1909666618569445E-2"/>
    <n v="343420"/>
    <n v="0.61428001595532511"/>
    <n v="117925.64999999997"/>
    <n v="0.35453555157666156"/>
    <n v="0.4486970115962301"/>
    <n v="121.95"/>
    <n v="0.54686098654708526"/>
    <n v="5.2490578032057394E-2"/>
    <n v="-6658.2301294440467"/>
    <n v="-45983.769870555952"/>
    <n v="1.8405705480154622"/>
    <n v="0.97186040147875363"/>
    <n v="0.83160898233695357"/>
    <n v="67.703174603174602"/>
    <n v="0.26092418532140643"/>
    <n v="2247.8297078769219"/>
    <n v="5774.875"/>
    <n v="92.426714819385893"/>
    <n v="8.4980519480519483"/>
    <n v="6"/>
  </r>
  <r>
    <n v="252"/>
    <x v="4"/>
    <s v="JNU"/>
    <s v="Alaska"/>
    <s v="SEA"/>
    <s v="Washington"/>
    <x v="31"/>
    <x v="3"/>
    <n v="124"/>
    <s v="JNUSEA737-700"/>
    <n v="909"/>
    <n v="81"/>
    <n v="6"/>
    <n v="486"/>
    <n v="13.5"/>
    <n v="81"/>
    <n v="147"/>
    <n v="258"/>
    <n v="676296"/>
    <n v="0.65322580645161288"/>
    <n v="744"/>
    <n v="14.43393085787452"/>
    <n v="0.79411764705882348"/>
    <n v="102"/>
    <n v="0.79032258064516125"/>
    <n v="186"/>
    <n v="0.56578947368421051"/>
    <n v="456"/>
    <n v="4856"/>
    <n v="5"/>
    <n v="0.19192151012680017"/>
    <n v="23415"/>
    <n v="0.22920747850462694"/>
    <n v="27964"/>
    <n v="0.36284353663434504"/>
    <n v="44268"/>
    <n v="1.2786570822028966E-2"/>
    <n v="1560"/>
    <n v="4.2294041949788117E-3"/>
    <n v="516"/>
    <n v="0.19901149971722007"/>
    <n v="24280"/>
    <n v="1"/>
    <n v="53154"/>
    <n v="8859"/>
    <n v="3682.5727186438271"/>
    <n v="0.31919723283130358"/>
    <n v="31437"/>
    <n v="5239.5"/>
    <n v="0.18878359876053902"/>
    <n v="47264"/>
    <n v="7877.333333333333"/>
    <n v="0.28382695587422835"/>
    <n v="34669"/>
    <n v="0.20819221253392906"/>
    <n v="1"/>
    <n v="122003"/>
    <n v="-166524"/>
    <n v="-44521"/>
    <n v="29485.555555555558"/>
    <n v="35383.020408163269"/>
    <n v="78241.116279069771"/>
    <n v="143109.69224278862"/>
    <n v="6070.5555555555584"/>
    <n v="7419.0204081632692"/>
    <n v="33973.116279069771"/>
    <n v="-6.5830642204005349E-2"/>
    <n v="-5.4133916647249966E-2"/>
    <n v="1.1696725556755383E-2"/>
    <n v="441774"/>
    <n v="0.65322580645161288"/>
    <n v="51877.641975308652"/>
    <n v="0.18039881945183767"/>
    <n v="0.246229461655843"/>
    <n v="201.07613168724279"/>
    <n v="0.22120586544251133"/>
    <n v="0.19901149971722007"/>
    <n v="-7910.4487071314334"/>
    <n v="-36610.551292868564"/>
    <n v="1.7856468546413622"/>
    <n v="1.1694668938910786"/>
    <n v="0.75513854947991321"/>
    <n v="150.34408602150538"/>
    <n v="0.28416514348007837"/>
    <n v="3274.5064712718113"/>
    <n v="5239.5"/>
    <n v="33.670661497928663"/>
    <n v="4.2716049382716053"/>
    <n v="5"/>
  </r>
  <r>
    <n v="906"/>
    <x v="2"/>
    <s v="OGG"/>
    <s v="Hawaii"/>
    <s v="LAX"/>
    <s v="California"/>
    <x v="36"/>
    <x v="1"/>
    <n v="178"/>
    <s v="OGGLAX737-900"/>
    <n v="2486"/>
    <n v="126"/>
    <n v="3"/>
    <n v="378"/>
    <n v="23"/>
    <n v="69"/>
    <n v="110"/>
    <n v="199"/>
    <n v="1327524"/>
    <n v="0.7078651685393258"/>
    <n v="534"/>
    <n v="15.493128536782539"/>
    <n v="1"/>
    <n v="69"/>
    <n v="0.8527131782945736"/>
    <n v="129"/>
    <n v="0.59226190476190477"/>
    <n v="336"/>
    <n v="2745"/>
    <n v="6"/>
    <n v="0.22993206430349095"/>
    <n v="34184"/>
    <n v="0.25128808771103789"/>
    <n v="37359"/>
    <n v="0.38787246922714735"/>
    <n v="57665"/>
    <n v="9.4168292190758059E-3"/>
    <n v="1400"/>
    <n v="1.0708280083406201E-2"/>
    <n v="1592"/>
    <n v="0.1107822694558418"/>
    <n v="16470"/>
    <n v="1"/>
    <n v="64421"/>
    <n v="21473.666666666668"/>
    <n v="4158.0368901643624"/>
    <n v="0.39058180142600768"/>
    <n v="17600"/>
    <n v="5866.666666666667"/>
    <n v="0.1067080564582626"/>
    <n v="34826"/>
    <n v="11608.666666666666"/>
    <n v="0.21114856671678711"/>
    <n v="48089"/>
    <n v="0.29156157539894262"/>
    <n v="1"/>
    <n v="148670"/>
    <n v="-164936"/>
    <n v="-16266"/>
    <n v="34184"/>
    <n v="43811.918181818182"/>
    <n v="97364.020100502516"/>
    <n v="175359.93828232068"/>
    <n v="0"/>
    <n v="6452.9181818181823"/>
    <n v="39699.020100502516"/>
    <n v="-1.2252885823533134E-2"/>
    <n v="-6.6441026494418784E-4"/>
    <n v="1.1588475558588947E-2"/>
    <n v="939708"/>
    <n v="0.7078651685393258"/>
    <n v="54558.730158730177"/>
    <n v="0.11199044235735098"/>
    <n v="0.12424332818088411"/>
    <n v="349.73544973544972"/>
    <n v="0.14068199908907872"/>
    <n v="0.1107822694558418"/>
    <n v="-15383.979427440232"/>
    <n v="-882.02057255976797"/>
    <n v="2.047508163446603"/>
    <n v="1.1968986728447948"/>
    <n v="0.70929169025358896"/>
    <n v="289.60465116279067"/>
    <n v="0.32346135736866888"/>
    <n v="2247.8352204539524"/>
    <n v="5866.666666666667"/>
    <n v="24.397912861987997"/>
    <n v="7.9153439153439153"/>
    <n v="6"/>
  </r>
  <r>
    <n v="659"/>
    <x v="1"/>
    <s v="LAX"/>
    <s v="California"/>
    <s v="GEG"/>
    <s v="Washington"/>
    <x v="41"/>
    <x v="2"/>
    <n v="145.83333333333334"/>
    <s v="LAXGEG737-800"/>
    <n v="945"/>
    <n v="105.66666666666667"/>
    <n v="6"/>
    <n v="634"/>
    <n v="14"/>
    <n v="84"/>
    <n v="159"/>
    <n v="391"/>
    <n v="826875"/>
    <n v="0.72457142857142853"/>
    <n v="875"/>
    <n v="13.974762752075918"/>
    <n v="0.72413793103448276"/>
    <n v="116"/>
    <n v="0.72272727272727277"/>
    <n v="220"/>
    <n v="0.72541743970315398"/>
    <n v="539"/>
    <n v="113"/>
    <n v="6"/>
    <n v="0.21056317666334692"/>
    <n v="32771"/>
    <n v="0.23827545217977961"/>
    <n v="37084"/>
    <n v="0.51670254120217174"/>
    <n v="80417"/>
    <n v="1.754104153949947E-2"/>
    <n v="2730"/>
    <n v="1.2561441835062807E-2"/>
    <n v="1955"/>
    <n v="4.3563465801394292E-3"/>
    <n v="678"/>
    <n v="1"/>
    <n v="58108"/>
    <n v="9684.6666666666661"/>
    <n v="4158.0670120047789"/>
    <n v="0.35182213934113571"/>
    <n v="32266"/>
    <n v="5377.666666666667"/>
    <n v="0.19535852460902262"/>
    <n v="31413"/>
    <n v="5235.5"/>
    <n v="0.19019392963315029"/>
    <n v="43376"/>
    <n v="0.26262540641669141"/>
    <n v="1"/>
    <n v="155635"/>
    <n v="-165163"/>
    <n v="-9528"/>
    <n v="45255.190476190473"/>
    <n v="51311.194968553456"/>
    <n v="110856.17135549872"/>
    <n v="207422.55680024266"/>
    <n v="12484.190476190473"/>
    <n v="14227.194968553456"/>
    <n v="30439.171355498722"/>
    <n v="-1.1522902494331065E-2"/>
    <n v="-3.5158880841216103E-6"/>
    <n v="1.1519386606246945E-2"/>
    <n v="599130"/>
    <n v="0.72457142857142853"/>
    <n v="58903.212933753966"/>
    <n v="0.1882207105064248"/>
    <n v="0.19974361300075585"/>
    <n v="244.41167192429023"/>
    <n v="0.2586366898669738"/>
    <n v="4.3563465801394292E-3"/>
    <n v="-9525.0928000404419"/>
    <n v="-2.9071999595580564"/>
    <n v="1.6449840496130237"/>
    <n v="0.9815080774740591"/>
    <n v="0.86873854026084651"/>
    <n v="168.56363636363636"/>
    <n v="0.2787033764898641"/>
    <n v="2247.8378028516922"/>
    <n v="5377.666666666667"/>
    <n v="45.367496482601879"/>
    <n v="7.3895899053627758"/>
    <n v="6"/>
  </r>
  <r>
    <n v="1077"/>
    <x v="0"/>
    <s v="JNU"/>
    <s v="Alaska"/>
    <s v="ANC"/>
    <s v="Alaska"/>
    <x v="3"/>
    <x v="2"/>
    <n v="150.22222222222223"/>
    <s v="JNUANC737-800"/>
    <n v="571"/>
    <n v="103.11111111111111"/>
    <n v="9"/>
    <n v="928"/>
    <n v="17.777777777777779"/>
    <n v="160"/>
    <n v="304"/>
    <n v="465"/>
    <n v="771992"/>
    <n v="0.68639053254437865"/>
    <n v="1352"/>
    <n v="15.019344215349369"/>
    <n v="0.8938547486033519"/>
    <n v="179"/>
    <n v="0.89411764705882357"/>
    <n v="340"/>
    <n v="0.55755395683453235"/>
    <n v="834"/>
    <n v="7049"/>
    <n v="5.9998581359058019"/>
    <n v="0.20851326843470694"/>
    <n v="51278"/>
    <n v="0.25374712307154301"/>
    <n v="62402"/>
    <n v="0.33929050674604144"/>
    <n v="83439"/>
    <n v="1.323590406714324E-2"/>
    <n v="3255"/>
    <n v="1.323590406714324E-2"/>
    <n v="3255"/>
    <n v="0.17197729361342215"/>
    <n v="42293"/>
    <n v="1"/>
    <n v="62451"/>
    <n v="6939"/>
    <n v="4158.0377348417614"/>
    <n v="0.32408911399762319"/>
    <n v="49866"/>
    <n v="5540.666666666667"/>
    <n v="0.25877932713015772"/>
    <n v="33761"/>
    <n v="3751.2222222222222"/>
    <n v="0.17520252001847461"/>
    <n v="46619"/>
    <n v="0.24192903885374448"/>
    <n v="1"/>
    <n v="245922"/>
    <n v="-192697"/>
    <n v="53225"/>
    <n v="57367.262500000004"/>
    <n v="69791.710526315786"/>
    <n v="149651.88387096775"/>
    <n v="276810.85689728358"/>
    <n v="6089.2625000000044"/>
    <n v="7389.7105263157864"/>
    <n v="66212.883870967751"/>
    <n v="6.8945014974248445E-2"/>
    <n v="8.0414888711754576E-2"/>
    <n v="1.1469873737506131E-2"/>
    <n v="529888"/>
    <n v="0.68639053254437865"/>
    <n v="93037.387931034493"/>
    <n v="0.31855511456077262"/>
    <n v="0.24961009958652422"/>
    <n v="219.42780172413794"/>
    <n v="0.38428686816836766"/>
    <n v="0.17197729361342215"/>
    <n v="-8854.650766364839"/>
    <n v="62079.650766364837"/>
    <n v="1.9662890303537541"/>
    <n v="1.2597631529237492"/>
    <n v="0.68670838318057947"/>
    <n v="183.53529411764706"/>
    <n v="0.18956823708330284"/>
    <n v="2247.8344936989433"/>
    <n v="5540.666666666667"/>
    <n v="61.786985283392653"/>
    <n v="7.0150862068965516"/>
    <n v="5.9998581359058019"/>
  </r>
  <r>
    <n v="38"/>
    <x v="5"/>
    <s v="HNL"/>
    <s v="Hawaii"/>
    <s v="OGG"/>
    <s v="Hawaii"/>
    <x v="1"/>
    <x v="2"/>
    <n v="175"/>
    <s v="HNLOGG737-800"/>
    <n v="101"/>
    <n v="85.95"/>
    <n v="20"/>
    <n v="1719"/>
    <n v="9.75"/>
    <n v="195"/>
    <n v="318"/>
    <n v="1207"/>
    <n v="353500"/>
    <n v="0.49114285714285716"/>
    <n v="3500"/>
    <n v="14.244330125013828"/>
    <n v="0.4642857142857143"/>
    <n v="420"/>
    <n v="0.39750000000000002"/>
    <n v="800"/>
    <n v="0.52938596491228074"/>
    <n v="2280"/>
    <n v="0"/>
    <e v="#DIV/0!"/>
    <n v="0.17928512445440603"/>
    <n v="15198"/>
    <n v="0.17099209626046952"/>
    <n v="14495"/>
    <n v="0.55001769493924735"/>
    <n v="46625"/>
    <n v="8.5466556564822466E-2"/>
    <n v="7245"/>
    <n v="1.4238527781054618E-2"/>
    <n v="1207"/>
    <n v="0"/>
    <n v="0"/>
    <n v="1"/>
    <n v="52456"/>
    <n v="2622.8"/>
    <n v="3682.5880571164503"/>
    <n v="0.22030709269898868"/>
    <n v="104791"/>
    <n v="5239.55"/>
    <n v="0.44010600409904915"/>
    <n v="46643"/>
    <n v="2332.15"/>
    <n v="0.19589339112320667"/>
    <n v="34214"/>
    <n v="0.1436935120787555"/>
    <n v="1"/>
    <n v="84770"/>
    <n v="-238104"/>
    <n v="-153334"/>
    <n v="32734.153846153844"/>
    <n v="36465.408805031446"/>
    <n v="88073.736536868266"/>
    <n v="157273.29918805356"/>
    <n v="17536.153846153844"/>
    <n v="21970.408805031446"/>
    <n v="41448.736536868266"/>
    <n v="-0.43375954738330974"/>
    <n v="-0.42230901001583404"/>
    <n v="1.1450537367475699E-2"/>
    <n v="173619"/>
    <n v="0.49114285714285716"/>
    <n v="87827.440372309473"/>
    <n v="0.23980198019801979"/>
    <n v="0.67356152758132959"/>
    <n v="49.31355439208842"/>
    <n v="0.48825301378305369"/>
    <n v="0"/>
    <n v="-4047.764959402678"/>
    <n v="-149286.23504059733"/>
    <n v="1.6595036557561782"/>
    <n v="0.83093929348253359"/>
    <n v="0.93783203061244669"/>
    <n v="18.118749999999999"/>
    <n v="0.40360976760646455"/>
    <n v="3274.4958583971825"/>
    <n v="5239.55"/>
    <n v="120.67959566461755"/>
    <n v="4.9168121000581735"/>
    <e v="#DIV/0!"/>
  </r>
  <r>
    <n v="621"/>
    <x v="1"/>
    <s v="GEG"/>
    <s v="Washington"/>
    <s v="SEA"/>
    <s v="Washington"/>
    <x v="11"/>
    <x v="2"/>
    <n v="156.6875"/>
    <s v="GEGSEA737-800"/>
    <n v="223"/>
    <n v="96.25"/>
    <n v="16"/>
    <n v="1540"/>
    <n v="20.6875"/>
    <n v="331"/>
    <n v="501"/>
    <n v="709"/>
    <n v="559061"/>
    <n v="0.61428001595532511"/>
    <n v="2507"/>
    <n v="19.384244689221084"/>
    <n v="1"/>
    <n v="331"/>
    <n v="0.79523809523809519"/>
    <n v="630"/>
    <n v="0.45830639948287005"/>
    <n v="1547"/>
    <n v="1734"/>
    <n v="6"/>
    <n v="0.27484255819444242"/>
    <n v="57040"/>
    <n v="0.27033733743862542"/>
    <n v="56105"/>
    <n v="0.35692430747288434"/>
    <n v="74075"/>
    <n v="2.3865623961028634E-2"/>
    <n v="4953"/>
    <n v="2.3899352886473255E-2"/>
    <n v="4960"/>
    <n v="5.0130820046545919E-2"/>
    <n v="10404"/>
    <n v="1"/>
    <n v="80601"/>
    <n v="5037.5625"/>
    <n v="4158.0676106931041"/>
    <n v="0.29125276885440793"/>
    <n v="92398"/>
    <n v="5774.875"/>
    <n v="0.33388138281919066"/>
    <n v="43572"/>
    <n v="2723.25"/>
    <n v="0.15744799251280087"/>
    <n v="60168"/>
    <n v="0.21741785581360054"/>
    <n v="1"/>
    <n v="207537"/>
    <n v="-276739"/>
    <n v="-69202"/>
    <n v="57040"/>
    <n v="70551.197604790417"/>
    <n v="161627.67983074754"/>
    <n v="289218.87743553799"/>
    <n v="0"/>
    <n v="14446.197604790417"/>
    <n v="87552.67983074754"/>
    <n v="-0.12378255682295849"/>
    <n v="-0.11237963327844167"/>
    <n v="1.140292354451683E-2"/>
    <n v="343420"/>
    <n v="0.61428001595532511"/>
    <n v="123784.162987013"/>
    <n v="0.37122424923219471"/>
    <n v="0.49500680605515318"/>
    <n v="128.00844155844155"/>
    <n v="0.57402888591229395"/>
    <n v="5.0130820046545919E-2"/>
    <n v="-6374.9298397211223"/>
    <n v="-62827.070160278876"/>
    <n v="2.3084837102963993"/>
    <n v="1.1929886408147279"/>
    <n v="0.64144088440763636"/>
    <n v="89.055555555555557"/>
    <n v="0.28991456945026672"/>
    <n v="2247.8048899284117"/>
    <n v="5774.875"/>
    <n v="79.445963703519553"/>
    <n v="6.4370129870129871"/>
    <n v="6"/>
  </r>
  <r>
    <n v="1097"/>
    <x v="0"/>
    <s v="LAX"/>
    <s v="California"/>
    <s v="OGG"/>
    <s v="Hawaii"/>
    <x v="39"/>
    <x v="1"/>
    <n v="178"/>
    <s v="LAXOGG737-900"/>
    <n v="2486"/>
    <n v="130.33333333333334"/>
    <n v="3"/>
    <n v="391"/>
    <n v="18.666666666666668"/>
    <n v="56"/>
    <n v="104"/>
    <n v="231"/>
    <n v="1327524"/>
    <n v="0.73220973782771537"/>
    <n v="534"/>
    <n v="16.970779220779221"/>
    <n v="0.81159420289855078"/>
    <n v="69"/>
    <n v="0.80620155038759689"/>
    <n v="129"/>
    <n v="0.6875"/>
    <n v="336"/>
    <n v="1335"/>
    <n v="5.9977528089887642"/>
    <n v="0.20804973775541344"/>
    <n v="29314"/>
    <n v="0.25758167197779969"/>
    <n v="36293"/>
    <n v="0.45463771921731166"/>
    <n v="64058"/>
    <n v="1.1426624745384991E-2"/>
    <n v="1610"/>
    <n v="1.147630572253884E-2"/>
    <n v="1617"/>
    <n v="5.6827940581551321E-2"/>
    <n v="8007"/>
    <n v="1"/>
    <n v="70565"/>
    <n v="23521.666666666668"/>
    <n v="4158.0294624067346"/>
    <n v="0.39424650952303797"/>
    <n v="17600"/>
    <n v="5866.666666666667"/>
    <n v="9.8331163715800585E-2"/>
    <n v="38147"/>
    <n v="12715.666666666666"/>
    <n v="0.21312721035605939"/>
    <n v="52675"/>
    <n v="0.29429511640510203"/>
    <n v="0.99999999999999989"/>
    <n v="140899"/>
    <n v="-178987"/>
    <n v="-38088"/>
    <n v="36119.03571428571"/>
    <n v="45017.278846153844"/>
    <n v="93175.272727272721"/>
    <n v="174311.58728771226"/>
    <n v="6805.0357142857101"/>
    <n v="8724.2788461538439"/>
    <n v="29117.272727272721"/>
    <n v="-2.8691006716262756E-2"/>
    <n v="-1.7480515785348694E-2"/>
    <n v="1.1210490930914061E-2"/>
    <n v="972026"/>
    <n v="0.73220973782771537"/>
    <n v="48602.445012787735"/>
    <n v="0.10613668754764509"/>
    <n v="0.13482769426390784"/>
    <n v="339.87723785166241"/>
    <n v="0.1367165075831305"/>
    <n v="5.6827940581551321E-2"/>
    <n v="-14882.195762570758"/>
    <n v="-23205.804237429242"/>
    <n v="1.7496230252205096"/>
    <n v="1.1586483595024386"/>
    <n v="0.78514991929753053"/>
    <n v="281.34108527131781"/>
    <n v="0.37384935308270462"/>
    <n v="2247.8048593839681"/>
    <n v="5866.666666666667"/>
    <n v="23.039602066194757"/>
    <n v="8.2531969309462916"/>
    <n v="5.9977528089887642"/>
  </r>
  <r>
    <n v="90"/>
    <x v="5"/>
    <s v="OGG"/>
    <s v="Hawaii"/>
    <s v="HNL"/>
    <s v="Hawaii"/>
    <x v="0"/>
    <x v="2"/>
    <n v="171.21739130434781"/>
    <s v="OGGHNL737-800"/>
    <n v="101"/>
    <n v="74.173913043478265"/>
    <n v="23"/>
    <n v="1706"/>
    <n v="10.173913043478262"/>
    <n v="234"/>
    <n v="346"/>
    <n v="1126"/>
    <n v="397738"/>
    <n v="0.43321482986287457"/>
    <n v="3938"/>
    <n v="15.85808567159223"/>
    <n v="0.49471458773784355"/>
    <n v="473"/>
    <n v="0.38444444444444442"/>
    <n v="900"/>
    <n v="0.43898635477582848"/>
    <n v="2565"/>
    <n v="1798"/>
    <n v="4.9988876529477198"/>
    <n v="0.17001292370940987"/>
    <n v="16707"/>
    <n v="0.17774679705705768"/>
    <n v="17467"/>
    <n v="0.45771301224190741"/>
    <n v="44979"/>
    <n v="6.8689006706082287E-2"/>
    <n v="6750"/>
    <n v="3.4375031800466069E-2"/>
    <n v="3378"/>
    <n v="9.1463228485076681E-2"/>
    <n v="8988"/>
    <n v="1"/>
    <n v="58398"/>
    <n v="2539.0434782608695"/>
    <n v="3682.5378049642327"/>
    <n v="0.21928908849218567"/>
    <n v="117890"/>
    <n v="5125.652173913043"/>
    <n v="0.44268623313030875"/>
    <n v="51928"/>
    <n v="2257.7391304347825"/>
    <n v="0.19499372901849751"/>
    <n v="38090"/>
    <n v="0.14303094935900806"/>
    <n v="1"/>
    <n v="98269"/>
    <n v="-266306"/>
    <n v="-168037"/>
    <n v="33770.98717948718"/>
    <n v="45434.393063583819"/>
    <n v="102461.04351687389"/>
    <n v="181666.42375994491"/>
    <n v="17063.98717948718"/>
    <n v="27967.393063583819"/>
    <n v="57482.043516873891"/>
    <n v="-0.42248163363822416"/>
    <n v="-0.41127549949749037"/>
    <n v="1.1206134140733792E-2"/>
    <n v="172306"/>
    <n v="0.43321482986287457"/>
    <n v="116808.43610785462"/>
    <n v="0.24706967903494259"/>
    <n v="0.66955131267316681"/>
    <n v="52.333528722157091"/>
    <n v="0.51815374972432759"/>
    <n v="9.1463228485076681E-2"/>
    <n v="-4457.1053808671686"/>
    <n v="-163579.89461913283"/>
    <n v="1.7572990078972752"/>
    <n v="0.96557084240507485"/>
    <n v="0.87243033571150941"/>
    <n v="19.407777777777778"/>
    <n v="0.38760952080513694"/>
    <n v="3274.5440449361736"/>
    <n v="5125.652173913043"/>
    <n v="107.57918927478649"/>
    <n v="5.9366940211019932"/>
    <n v="4.9988876529477198"/>
  </r>
  <r>
    <n v="1021"/>
    <x v="0"/>
    <s v="ANC"/>
    <s v="Alaska"/>
    <s v="JNU"/>
    <s v="Alaska"/>
    <x v="2"/>
    <x v="2"/>
    <n v="150.22222222222223"/>
    <s v="ANCJNU737-800"/>
    <n v="571"/>
    <n v="103.11111111111111"/>
    <n v="9"/>
    <n v="928"/>
    <n v="19.444444444444443"/>
    <n v="175"/>
    <n v="286"/>
    <n v="467"/>
    <n v="771992"/>
    <n v="0.68639053254437865"/>
    <n v="1352"/>
    <n v="13.995376616076449"/>
    <n v="0.97765363128491622"/>
    <n v="179"/>
    <n v="0.8411764705882353"/>
    <n v="340"/>
    <n v="0.55995203836930452"/>
    <n v="834"/>
    <n v="7049"/>
    <n v="5.9998581359058019"/>
    <n v="0.2118248076320757"/>
    <n v="50047"/>
    <n v="0.22852208950928191"/>
    <n v="53992"/>
    <n v="0.35098152082821904"/>
    <n v="82925"/>
    <n v="1.3853030059339896E-2"/>
    <n v="3273"/>
    <n v="1.581268570170909E-2"/>
    <n v="3736"/>
    <n v="0.17900586626937434"/>
    <n v="42293"/>
    <n v="1"/>
    <n v="58194"/>
    <n v="6466"/>
    <n v="4158.0874596223957"/>
    <n v="0.31807126186741291"/>
    <n v="49866"/>
    <n v="5540.666666666667"/>
    <n v="0.27255286703578396"/>
    <n v="31459"/>
    <n v="3495.4444444444443"/>
    <n v="0.17194562716236972"/>
    <n v="43440"/>
    <n v="0.2374302439344334"/>
    <n v="1"/>
    <n v="236266"/>
    <n v="-182959"/>
    <n v="53307"/>
    <n v="51190.931428571428"/>
    <n v="64186.293706293705"/>
    <n v="148093.04068522484"/>
    <n v="263470.26582008996"/>
    <n v="1143.9314285714281"/>
    <n v="10194.293706293705"/>
    <n v="65168.040685224842"/>
    <n v="6.9051233691540842E-2"/>
    <n v="8.0062612309754783E-2"/>
    <n v="1.1011378618213941E-2"/>
    <n v="529888"/>
    <n v="0.68639053254437865"/>
    <n v="88625.594827586203"/>
    <n v="0.30604721292448628"/>
    <n v="0.23699597923294541"/>
    <n v="209.02262931034483"/>
    <n v="0.3660641494051573"/>
    <n v="0.17900586626937434"/>
    <n v="-8500.6962022322186"/>
    <n v="61807.696202232219"/>
    <n v="2.0233211627751597"/>
    <n v="1.1491859395391626"/>
    <n v="0.71954711321334663"/>
    <n v="158.80000000000001"/>
    <n v="0.18386056394064318"/>
    <n v="2247.8137504254896"/>
    <n v="5540.666666666667"/>
    <n v="66.307611824751405"/>
    <n v="7.5528017241379306"/>
    <n v="5.9998581359058019"/>
  </r>
  <r>
    <n v="206"/>
    <x v="4"/>
    <s v="ANC"/>
    <s v="Alaska"/>
    <s v="OME"/>
    <s v="Alaska"/>
    <x v="12"/>
    <x v="3"/>
    <n v="124"/>
    <s v="ANCOME737-700"/>
    <n v="539"/>
    <n v="66.470588235294116"/>
    <n v="17"/>
    <n v="1130"/>
    <n v="10.764705882352942"/>
    <n v="183"/>
    <n v="222"/>
    <n v="726"/>
    <n v="1136212"/>
    <n v="0.53605313092979123"/>
    <n v="2108"/>
    <n v="26.911781609195401"/>
    <n v="0.63321799307958482"/>
    <n v="289"/>
    <n v="0.42125237191650855"/>
    <n v="527"/>
    <n v="0.5619195046439629"/>
    <n v="1292"/>
    <n v="16108"/>
    <n v="4.9998758380928727"/>
    <n v="0.20811225812842904"/>
    <n v="71426"/>
    <n v="0.13316958471368759"/>
    <n v="45705"/>
    <n v="0.40503891214973964"/>
    <n v="139013"/>
    <n v="1.2674492801762192E-2"/>
    <n v="4350"/>
    <n v="6.3430737538934003E-3"/>
    <n v="2177"/>
    <n v="0.23466167845248814"/>
    <n v="80538"/>
    <n v="0.99999999999999989"/>
    <n v="99104"/>
    <n v="5829.6470588235297"/>
    <n v="3682.5506924497881"/>
    <n v="0.29068041696730784"/>
    <n v="89072"/>
    <n v="5239.5294117647063"/>
    <n v="0.26125571218227361"/>
    <n v="88123"/>
    <n v="5183.7058823529414"/>
    <n v="0.25847221488951072"/>
    <n v="64639"/>
    <n v="0.18959165596090785"/>
    <n v="1"/>
    <n v="343209"/>
    <n v="-340938"/>
    <n v="2271"/>
    <n v="112798.43715846994"/>
    <n v="108497.9054054054"/>
    <n v="247389.52617079887"/>
    <n v="468685.86873467418"/>
    <n v="41372.43715846994"/>
    <n v="62792.9054054054"/>
    <n v="108376.52617079887"/>
    <n v="1.9987467127613508E-3"/>
    <n v="1.3002382360638279E-2"/>
    <n v="1.1003635647876929E-2"/>
    <n v="609070"/>
    <n v="0.53605313092979123"/>
    <n v="227338.26371681417"/>
    <n v="0.30206422745051098"/>
    <n v="0.30006548073774963"/>
    <n v="232.45221238938052"/>
    <n v="0.43126570016582655"/>
    <n v="0.23466167845248814"/>
    <n v="-12502.462866745542"/>
    <n v="14773.462866745542"/>
    <n v="2.0339716997424246"/>
    <n v="0.71373914672996441"/>
    <n v="0.88548115204934064"/>
    <n v="86.726755218216326"/>
    <n v="0.18833713568117386"/>
    <n v="3274.5137902683309"/>
    <n v="5239.5294117647063"/>
    <n v="41.989044664879934"/>
    <n v="5.7761061946902652"/>
    <n v="4.9998758380928727"/>
  </r>
  <r>
    <n v="341"/>
    <x v="4"/>
    <s v="SEA"/>
    <s v="Washington"/>
    <s v="SFO"/>
    <s v="California"/>
    <x v="26"/>
    <x v="4"/>
    <n v="178"/>
    <s v="SEASFO737-Max 9"/>
    <n v="679"/>
    <n v="120.42857142857143"/>
    <n v="7"/>
    <n v="843"/>
    <n v="15.571428571428571"/>
    <n v="109"/>
    <n v="204"/>
    <n v="531"/>
    <n v="846034"/>
    <n v="0.6765650080256822"/>
    <n v="1246"/>
    <n v="14.891410559495668"/>
    <n v="0.67701863354037262"/>
    <n v="161"/>
    <n v="0.67774086378737541"/>
    <n v="301"/>
    <n v="0.67729591836734693"/>
    <n v="784"/>
    <n v="3713"/>
    <n v="4.9994613520064641"/>
    <n v="0.16467471855192203"/>
    <n v="26110"/>
    <n v="0.20563211503894549"/>
    <n v="32604"/>
    <n v="0.48921194538172874"/>
    <n v="77567"/>
    <n v="2.0056131941597551E-2"/>
    <n v="3180"/>
    <n v="3.3489956166629876E-3"/>
    <n v="531"/>
    <n v="0.1170760934691432"/>
    <n v="18563"/>
    <n v="1"/>
    <n v="50551"/>
    <n v="7221.5714285714284"/>
    <n v="3394.6414812776493"/>
    <n v="0.3029146342924941"/>
    <n v="36677"/>
    <n v="5239.5714285714284"/>
    <n v="0.21977804676358145"/>
    <n v="43886"/>
    <n v="6269.4285714285716"/>
    <n v="0.26297623470476145"/>
    <n v="35768"/>
    <n v="0.214331084239163"/>
    <n v="1"/>
    <n v="158555"/>
    <n v="-166882"/>
    <n v="-8327"/>
    <n v="38566.146788990831"/>
    <n v="48106.882352941175"/>
    <n v="114524.53483992467"/>
    <n v="201197.56398185669"/>
    <n v="12456.146788990831"/>
    <n v="15502.882352941175"/>
    <n v="36957.534839924672"/>
    <n v="-9.8423940409014289E-3"/>
    <n v="1.1190978785142836E-3"/>
    <n v="1.0961491919415712E-2"/>
    <n v="572397"/>
    <n v="0.6765650080256822"/>
    <n v="66923.814946619212"/>
    <n v="0.18740972585026133"/>
    <n v="0.19725211989116276"/>
    <n v="166.06405693950177"/>
    <n v="0.24457151242931041"/>
    <n v="0.1170760934691432"/>
    <n v="-9273.7948545509535"/>
    <n v="946.79485455095346"/>
    <n v="1.4827356392466589"/>
    <n v="0.99034638246591389"/>
    <n v="0.90457308795796931"/>
    <n v="108.31893687707641"/>
    <n v="0.22558733562486202"/>
    <n v="2947.0680312427235"/>
    <n v="5239.5714285714284"/>
    <n v="56.609815210719042"/>
    <n v="4.4021352313167261"/>
    <n v="4.9994613520064641"/>
  </r>
  <r>
    <n v="616"/>
    <x v="1"/>
    <s v="GEG"/>
    <s v="Washington"/>
    <s v="LAX"/>
    <s v="California"/>
    <x v="38"/>
    <x v="2"/>
    <n v="145.83333333333334"/>
    <s v="GEGLAX737-800"/>
    <n v="945"/>
    <n v="105.66666666666667"/>
    <n v="6"/>
    <n v="634"/>
    <n v="14.5"/>
    <n v="87"/>
    <n v="142"/>
    <n v="405"/>
    <n v="826875"/>
    <n v="0.72457142857142853"/>
    <n v="875"/>
    <n v="15.009059233449477"/>
    <n v="0.75"/>
    <n v="116"/>
    <n v="0.6454545454545455"/>
    <n v="220"/>
    <n v="0.75139146567717996"/>
    <n v="539"/>
    <n v="113"/>
    <n v="6"/>
    <n v="0.21276710554716166"/>
    <n v="31544"/>
    <n v="0.21120898985538528"/>
    <n v="31313"/>
    <n v="0.53866959853226848"/>
    <n v="79861"/>
    <n v="1.9122328944528384E-2"/>
    <n v="2835"/>
    <n v="1.3658806388948844E-2"/>
    <n v="2025"/>
    <n v="4.5731707317073168E-3"/>
    <n v="678"/>
    <n v="1"/>
    <n v="62408"/>
    <n v="10401.333333333334"/>
    <n v="4158.0221004735813"/>
    <n v="0.35662121852821177"/>
    <n v="32266"/>
    <n v="5377.666666666667"/>
    <n v="0.18437925004857197"/>
    <n v="33738"/>
    <n v="5623"/>
    <n v="0.19279077475171144"/>
    <n v="46586"/>
    <n v="0.26620875667150484"/>
    <n v="1"/>
    <n v="148256"/>
    <n v="-174998"/>
    <n v="-26742"/>
    <n v="42058.666666666664"/>
    <n v="48513.098591549293"/>
    <n v="106284.14567901235"/>
    <n v="196855.9109372283"/>
    <n v="10514.666666666664"/>
    <n v="17200.098591549293"/>
    <n v="26423.145679012348"/>
    <n v="-3.2341043083900227E-2"/>
    <n v="-2.1428891723410771E-2"/>
    <n v="1.0912151360489456E-2"/>
    <n v="599130"/>
    <n v="0.72457142857142853"/>
    <n v="56098.261829652998"/>
    <n v="0.17929674981103552"/>
    <n v="0.21163779289493576"/>
    <n v="232.77287066246058"/>
    <n v="0.24632049805551384"/>
    <n v="4.5731707317073168E-3"/>
    <n v="-9022.985156204717"/>
    <n v="-17719.014843795281"/>
    <n v="1.6672014404098559"/>
    <n v="0.872632330253303"/>
    <n v="0.90839614147816339"/>
    <n v="142.33181818181819"/>
    <n v="0.31422674293114611"/>
    <n v="2247.8424180518155"/>
    <n v="5377.666666666667"/>
    <n v="42.241155167610735"/>
    <n v="7.6656151419558363"/>
    <n v="6"/>
  </r>
  <r>
    <n v="866"/>
    <x v="2"/>
    <s v="JNU"/>
    <s v="Alaska"/>
    <s v="SEA"/>
    <s v="Washington"/>
    <x v="31"/>
    <x v="3"/>
    <n v="116.25"/>
    <s v="JNUSEA737-700"/>
    <n v="909"/>
    <n v="75.625"/>
    <n v="8"/>
    <n v="605"/>
    <n v="9.875"/>
    <n v="79"/>
    <n v="123"/>
    <n v="403"/>
    <n v="845370"/>
    <n v="0.65053763440860213"/>
    <n v="930"/>
    <n v="18.04241357234315"/>
    <n v="0.6171875"/>
    <n v="128"/>
    <n v="0.52789699570815452"/>
    <n v="233"/>
    <n v="0.7070175438596491"/>
    <n v="570"/>
    <n v="8388"/>
    <n v="5.9998807820696234"/>
    <n v="0.14066301540176418"/>
    <n v="26248"/>
    <n v="0.14963398034319031"/>
    <n v="27922"/>
    <n v="0.40978124564581303"/>
    <n v="76466"/>
    <n v="1.5101660218004095E-2"/>
    <n v="2818"/>
    <n v="1.5117737216107008E-2"/>
    <n v="2821"/>
    <n v="0.26970236117512136"/>
    <n v="50327"/>
    <n v="0.99999999999999989"/>
    <n v="75022"/>
    <n v="9377.75"/>
    <n v="4158.0911389260973"/>
    <n v="0.3480023564447372"/>
    <n v="43999"/>
    <n v="5499.875"/>
    <n v="0.20409687399978663"/>
    <n v="40556"/>
    <n v="5069.5"/>
    <n v="0.18812593063331773"/>
    <n v="56002"/>
    <n v="0.25977483892215847"/>
    <n v="1"/>
    <n v="186602"/>
    <n v="-215579"/>
    <n v="-28977"/>
    <n v="42528.405063291139"/>
    <n v="52892.89430894309"/>
    <n v="108152.90322580645"/>
    <n v="203574.20259804069"/>
    <n v="16280.405063291139"/>
    <n v="24970.89430894309"/>
    <n v="31686.903225806454"/>
    <n v="-3.4277298697611695E-2"/>
    <n v="-2.3492346162325269E-2"/>
    <n v="1.0784952535286427E-2"/>
    <n v="549945"/>
    <n v="0.65053763440860213"/>
    <n v="73205.578512396693"/>
    <n v="0.22073411642239493"/>
    <n v="0.25501141512000663"/>
    <n v="225.24793388429751"/>
    <n v="0.24779750702342959"/>
    <n v="0.26970236117512136"/>
    <n v="-9117.2753247550863"/>
    <n v="-19859.724675244914"/>
    <n v="1.461413297253437"/>
    <n v="0.85403842042108413"/>
    <n v="0.95604937893587272"/>
    <n v="119.83690987124463"/>
    <n v="0.30011468258646745"/>
    <n v="2247.8145641316787"/>
    <n v="5499.875"/>
    <n v="33.532099104933067"/>
    <n v="9.3206611570247926"/>
    <n v="5.9998807820696234"/>
  </r>
  <r>
    <n v="453"/>
    <x v="3"/>
    <s v="LAX"/>
    <s v="California"/>
    <s v="BOI"/>
    <s v="Idaho"/>
    <x v="17"/>
    <x v="1"/>
    <n v="168.11111111111111"/>
    <s v="LAXBOI737-900"/>
    <n v="674"/>
    <n v="104.77777777777777"/>
    <n v="9"/>
    <n v="943"/>
    <n v="16.777777777777779"/>
    <n v="151"/>
    <n v="220"/>
    <n v="572"/>
    <n v="1019762"/>
    <n v="0.62326503635161934"/>
    <n v="1513"/>
    <n v="17.093787668057487"/>
    <n v="0.77040816326530615"/>
    <n v="196"/>
    <n v="0.60109289617486339"/>
    <n v="366"/>
    <n v="0.60084033613445376"/>
    <n v="952"/>
    <n v="407"/>
    <n v="5"/>
    <n v="0.25639930338776984"/>
    <n v="46818"/>
    <n v="0.21547881137799976"/>
    <n v="39346"/>
    <n v="0.4856351110088829"/>
    <n v="88676"/>
    <n v="1.8811816120658496E-2"/>
    <n v="3435"/>
    <n v="1.2530257724619109E-2"/>
    <n v="2288"/>
    <n v="1.1144700380069881E-2"/>
    <n v="2035"/>
    <n v="1"/>
    <n v="62949"/>
    <n v="6994.333333333333"/>
    <n v="3682.5659252589412"/>
    <n v="0.30779348416024094"/>
    <n v="44536"/>
    <n v="4948.4444444444443"/>
    <n v="0.21776184864827863"/>
    <n v="55974"/>
    <n v="6219.333333333333"/>
    <n v="0.27368873981136044"/>
    <n v="41058"/>
    <n v="0.20075592738011999"/>
    <n v="1"/>
    <n v="182598"/>
    <n v="-204517"/>
    <n v="-21919"/>
    <n v="60770.384105960264"/>
    <n v="65457.436363636363"/>
    <n v="147586.62937062938"/>
    <n v="273814.44984022598"/>
    <n v="13952.384105960264"/>
    <n v="26111.436363636363"/>
    <n v="58910.62937062938"/>
    <n v="-2.1494231006842772E-2"/>
    <n v="-1.0710184245580396E-2"/>
    <n v="1.0784046761262376E-2"/>
    <n v="635582"/>
    <n v="0.62326503635161934"/>
    <n v="109142.00424178154"/>
    <n v="0.17905942759192831"/>
    <n v="0.20055365859877108"/>
    <n v="191.47720042417816"/>
    <n v="0.2840908018162881"/>
    <n v="1.1144700380069881E-2"/>
    <n v="-10997.161093358445"/>
    <n v="-10921.838906641555"/>
    <n v="2.0684349305954366"/>
    <n v="0.93090332081915961"/>
    <n v="0.80659258212550622"/>
    <n v="107.50273224043715"/>
    <n v="0.22485459862649099"/>
    <n v="3274.5229487433317"/>
    <n v="4948.4444444444443"/>
    <n v="55.166240409207163"/>
    <n v="6.0689289501590666"/>
    <n v="5"/>
  </r>
  <r>
    <n v="401"/>
    <x v="3"/>
    <s v="ANC"/>
    <s v="Alaska"/>
    <s v="OME"/>
    <s v="Alaska"/>
    <x v="12"/>
    <x v="3"/>
    <n v="120.55555555555556"/>
    <s v="ANCOME737-700"/>
    <n v="539"/>
    <n v="60.388888888888886"/>
    <n v="18"/>
    <n v="1087"/>
    <n v="9.1111111111111107"/>
    <n v="164"/>
    <n v="298"/>
    <n v="626"/>
    <n v="1169630"/>
    <n v="0.50092165898617513"/>
    <n v="2170"/>
    <n v="27.703304597701148"/>
    <n v="0.55033557046979864"/>
    <n v="298"/>
    <n v="0.54880294659300188"/>
    <n v="543"/>
    <n v="0.4706766917293233"/>
    <n v="1330"/>
    <n v="17610"/>
    <n v="4.9998864281658149"/>
    <n v="0.16672804836878127"/>
    <n v="54325"/>
    <n v="0.20134425927630972"/>
    <n v="65604"/>
    <n v="0.34827057054292115"/>
    <n v="113477"/>
    <n v="1.1509069146487432E-2"/>
    <n v="3750"/>
    <n v="1.9212472761869688E-3"/>
    <n v="626"/>
    <n v="0.27022680538931343"/>
    <n v="88048"/>
    <n v="1"/>
    <n v="102019"/>
    <n v="5667.7222222222226"/>
    <n v="3682.5570624692064"/>
    <n v="0.29067975051785494"/>
    <n v="91692"/>
    <n v="5094"/>
    <n v="0.26125533169785192"/>
    <n v="90715"/>
    <n v="5039.7222222222226"/>
    <n v="0.25847159419546567"/>
    <n v="66541"/>
    <n v="0.18959332358882744"/>
    <n v="1"/>
    <n v="325830"/>
    <n v="-350967"/>
    <n v="-25137"/>
    <n v="98712.5"/>
    <n v="119540.17449664429"/>
    <n v="241093.30670926519"/>
    <n v="459345.98120590951"/>
    <n v="44387.5"/>
    <n v="53936.174496644293"/>
    <n v="127616.30670926519"/>
    <n v="-2.1491411813992459E-2"/>
    <n v="-1.0759623831377373E-2"/>
    <n v="1.0731787982615086E-2"/>
    <n v="585893"/>
    <n v="0.50092165898617513"/>
    <n v="236906.99724011036"/>
    <n v="0.27857527594196457"/>
    <n v="0.30006668775595702"/>
    <n v="218.75068997240109"/>
    <n v="0.40584543594137495"/>
    <n v="0.27022680538931343"/>
    <n v="-12552.221178106083"/>
    <n v="-12584.778821893917"/>
    <n v="1.6956307288846055"/>
    <n v="1.1237722351629436"/>
    <n v="0.79360430007436777"/>
    <n v="120.81767955801105"/>
    <n v="0.20421999202037872"/>
    <n v="3274.5190986178463"/>
    <n v="5094"/>
    <n v="39.237196276223322"/>
    <n v="4.0257589696412142"/>
    <n v="4.9998864281658149"/>
  </r>
  <r>
    <n v="661"/>
    <x v="1"/>
    <s v="LAX"/>
    <s v="California"/>
    <s v="GEG"/>
    <s v="Washington"/>
    <x v="41"/>
    <x v="4"/>
    <n v="160.19999999999999"/>
    <s v="LAXGEG737-Max 9"/>
    <n v="945"/>
    <n v="119.4"/>
    <n v="5"/>
    <n v="597"/>
    <n v="20.8"/>
    <n v="104"/>
    <n v="185"/>
    <n v="308"/>
    <n v="756945"/>
    <n v="0.74531835205992514"/>
    <n v="801"/>
    <n v="11.433896797153023"/>
    <n v="1"/>
    <n v="104"/>
    <n v="0.95360824742268047"/>
    <n v="194"/>
    <n v="0.61111111111111116"/>
    <n v="504"/>
    <n v="61"/>
    <n v="5.9508196721311473"/>
    <n v="0.243378067538772"/>
    <n v="34493"/>
    <n v="0.29624063333474449"/>
    <n v="41985"/>
    <n v="0.42724694128106344"/>
    <n v="60552"/>
    <n v="1.5311234353611898E-2"/>
    <n v="2170"/>
    <n v="1.526184327505186E-2"/>
    <n v="2163"/>
    <n v="2.5612802167562761E-3"/>
    <n v="363"/>
    <n v="1"/>
    <n v="50278"/>
    <n v="10055.6"/>
    <n v="4397.2760023965702"/>
    <n v="0.35325445449946602"/>
    <n v="29599"/>
    <n v="5919.8"/>
    <n v="0.20796329604856387"/>
    <n v="27060"/>
    <n v="5412"/>
    <n v="0.19012422011129224"/>
    <n v="35391"/>
    <n v="0.24865802934067788"/>
    <n v="1"/>
    <n v="141726"/>
    <n v="-142328"/>
    <n v="-602"/>
    <n v="34493"/>
    <n v="44027.513513513513"/>
    <n v="99085.090909090897"/>
    <n v="177605.60442260443"/>
    <n v="0"/>
    <n v="2042.5135135135133"/>
    <n v="38533.090909090897"/>
    <n v="-7.9530216858556436E-4"/>
    <n v="9.9255836084799851E-3"/>
    <n v="1.072088577706555E-2"/>
    <n v="564165"/>
    <n v="0.74531835205992514"/>
    <n v="48304.944723618071"/>
    <n v="0.18723421120424866"/>
    <n v="0.18802951337283422"/>
    <n v="236.7889447236181"/>
    <n v="0.25057031187684453"/>
    <n v="2.5612802167562761E-3"/>
    <n v="-8115.1208845208821"/>
    <n v="7513.1208845208821"/>
    <n v="1.9411376790034747"/>
    <n v="1.2666339901488952"/>
    <n v="0.70316406209276383"/>
    <n v="216.41752577319588"/>
    <n v="0.24971423733118836"/>
    <n v="2366.6472139872549"/>
    <n v="5919.8"/>
    <n v="52.213170242069147"/>
    <n v="7.2579564489112229"/>
    <n v="5.9508196721311473"/>
  </r>
  <r>
    <n v="1119"/>
    <x v="0"/>
    <s v="OGG"/>
    <s v="Hawaii"/>
    <s v="LAX"/>
    <s v="California"/>
    <x v="36"/>
    <x v="1"/>
    <n v="178"/>
    <s v="OGGLAX737-900"/>
    <n v="2486"/>
    <n v="130.33333333333334"/>
    <n v="3"/>
    <n v="391"/>
    <n v="23"/>
    <n v="69"/>
    <n v="129"/>
    <n v="193"/>
    <n v="1327524"/>
    <n v="0.73220973782771537"/>
    <n v="534"/>
    <n v="15.493128536782539"/>
    <n v="1"/>
    <n v="69"/>
    <n v="1"/>
    <n v="129"/>
    <n v="0.57440476190476186"/>
    <n v="336"/>
    <n v="1335"/>
    <n v="5.9977528089887642"/>
    <n v="0.23418175300233016"/>
    <n v="33969"/>
    <n v="0.30203924055868847"/>
    <n v="43812"/>
    <n v="0.39384642960552624"/>
    <n v="57129"/>
    <n v="9.4102885821831864E-3"/>
    <n v="1365"/>
    <n v="5.322155886773202E-3"/>
    <n v="772"/>
    <n v="5.5200132364498736E-2"/>
    <n v="8007"/>
    <n v="1"/>
    <n v="64421"/>
    <n v="21473.666666666668"/>
    <n v="4158.0368901643624"/>
    <n v="0.39058180142600768"/>
    <n v="17600"/>
    <n v="5866.666666666667"/>
    <n v="0.1067080564582626"/>
    <n v="34826"/>
    <n v="11608.666666666666"/>
    <n v="0.21114856671678711"/>
    <n v="48089"/>
    <n v="0.29156157539894262"/>
    <n v="1"/>
    <n v="145054"/>
    <n v="-164936"/>
    <n v="-19882"/>
    <n v="33969"/>
    <n v="43812"/>
    <n v="99457.740932642497"/>
    <n v="177238.74093264248"/>
    <n v="0"/>
    <n v="0"/>
    <n v="42328.740932642497"/>
    <n v="-1.4976753715940353E-2"/>
    <n v="-4.3482601362530302E-3"/>
    <n v="1.0628493579687322E-2"/>
    <n v="972026"/>
    <n v="0.73220973782771537"/>
    <n v="50122.048593350395"/>
    <n v="0.10926657446494376"/>
    <n v="0.12424332818088411"/>
    <n v="350.50383631713555"/>
    <n v="0.14099108460061768"/>
    <n v="5.5200132364498736E-2"/>
    <n v="-14109.580310880832"/>
    <n v="-5772.4196891191677"/>
    <n v="1.9486362889269173"/>
    <n v="1.3443132631056363"/>
    <n v="0.67299906286730837"/>
    <n v="339.62790697674421"/>
    <n v="0.33152481144952917"/>
    <n v="2247.8352204539524"/>
    <n v="5866.666666666667"/>
    <n v="25.236994521262719"/>
    <n v="5.4654731457800514"/>
    <n v="5.9977528089887642"/>
  </r>
  <r>
    <n v="1083"/>
    <x v="0"/>
    <s v="LAX"/>
    <s v="California"/>
    <s v="ANC"/>
    <s v="Alaska"/>
    <x v="29"/>
    <x v="2"/>
    <n v="159"/>
    <s v="LAXANC737-800"/>
    <n v="2345"/>
    <n v="118.75"/>
    <n v="4"/>
    <n v="475"/>
    <n v="14"/>
    <n v="56"/>
    <n v="122"/>
    <n v="297"/>
    <n v="1491420"/>
    <n v="0.74685534591194969"/>
    <n v="636"/>
    <n v="21.814035087719297"/>
    <n v="0.66666666666666663"/>
    <n v="84"/>
    <n v="0.76249999999999996"/>
    <n v="160"/>
    <n v="0.75765306122448983"/>
    <n v="392"/>
    <n v="4476"/>
    <n v="6"/>
    <n v="0.1624393004751328"/>
    <n v="34154"/>
    <n v="0.21936962859738321"/>
    <n v="46124"/>
    <n v="0.47357757411168239"/>
    <n v="99573"/>
    <n v="9.8213139158268223E-3"/>
    <n v="2065"/>
    <n v="7.0627850677979801E-3"/>
    <n v="1485"/>
    <n v="0.12772939783217682"/>
    <n v="26856"/>
    <n v="1"/>
    <n v="90704"/>
    <n v="22676"/>
    <n v="4158.0569406466147"/>
    <n v="0.39280764966740578"/>
    <n v="23466"/>
    <n v="5866.5"/>
    <n v="0.10162312915742794"/>
    <n v="49034"/>
    <n v="12258.5"/>
    <n v="0.21234929323725055"/>
    <n v="67708"/>
    <n v="0.29321992793791574"/>
    <n v="1"/>
    <n v="210257"/>
    <n v="-230912"/>
    <n v="-20655"/>
    <n v="51231"/>
    <n v="60490.491803278695"/>
    <n v="131422.94949494948"/>
    <n v="243144.44129822816"/>
    <n v="17077"/>
    <n v="14366.491803278695"/>
    <n v="31849.949494949484"/>
    <n v="-1.3849217524238644E-2"/>
    <n v="-3.2396237648971821E-3"/>
    <n v="1.0609593759341462E-2"/>
    <n v="1113875"/>
    <n v="0.74685534591194969"/>
    <n v="62163.286315789475"/>
    <n v="0.14097772592562793"/>
    <n v="0.15482694344986658"/>
    <n v="386.10736842105263"/>
    <n v="0.16465132981708"/>
    <n v="0.12772939783217682"/>
    <n v="-15823.360324557045"/>
    <n v="-4831.6396754429552"/>
    <n v="1.4378267089344592"/>
    <n v="1.0194155161772802"/>
    <n v="0.8982552904620934"/>
    <n v="288.27499999999998"/>
    <n v="0.32202495041782198"/>
    <n v="2247.8188837059674"/>
    <n v="5866.5"/>
    <n v="21.774971851375263"/>
    <n v="7.4736842105263159"/>
    <n v="6"/>
  </r>
  <r>
    <n v="1045"/>
    <x v="0"/>
    <s v="GEG"/>
    <s v="Washington"/>
    <s v="LAX"/>
    <s v="California"/>
    <x v="38"/>
    <x v="4"/>
    <n v="178"/>
    <s v="GEGLAX737-Max 9"/>
    <n v="945"/>
    <n v="139.75"/>
    <n v="4"/>
    <n v="559"/>
    <n v="23"/>
    <n v="92"/>
    <n v="172"/>
    <n v="295"/>
    <n v="672840"/>
    <n v="0.7851123595505618"/>
    <n v="712"/>
    <n v="10.915679442508711"/>
    <n v="1"/>
    <n v="92"/>
    <n v="1"/>
    <n v="172"/>
    <n v="0.6584821428571429"/>
    <n v="448"/>
    <n v="123"/>
    <n v="5.975609756097561"/>
    <n v="0.27499682994323732"/>
    <n v="36868"/>
    <n v="0.28591674312097681"/>
    <n v="38332"/>
    <n v="0.40939977772307878"/>
    <n v="54887"/>
    <n v="1.540274638800003E-2"/>
    <n v="2065"/>
    <n v="8.8015693645714464E-3"/>
    <n v="1180"/>
    <n v="5.4823334601356039E-3"/>
    <n v="735"/>
    <n v="1"/>
    <n v="48000"/>
    <n v="12000"/>
    <n v="4397.3442288049027"/>
    <n v="0.35839350113117951"/>
    <n v="26310"/>
    <n v="6577.5"/>
    <n v="0.19644443780752777"/>
    <n v="25834"/>
    <n v="6458.5"/>
    <n v="0.19289036892131023"/>
    <n v="33787"/>
    <n v="0.25227169213998252"/>
    <n v="1"/>
    <n v="134067"/>
    <n v="-133931"/>
    <n v="136"/>
    <n v="36868"/>
    <n v="38332"/>
    <n v="83353.816949152533"/>
    <n v="158553.81694915253"/>
    <n v="0"/>
    <n v="0"/>
    <n v="28466.816949152533"/>
    <n v="2.0212829201593247E-4"/>
    <n v="1.0779240588086519E-2"/>
    <n v="1.0577112296070588E-2"/>
    <n v="528255"/>
    <n v="0.7851123595505618"/>
    <n v="36493.373881932028"/>
    <n v="0.19925539504191189"/>
    <n v="0.19905326674989596"/>
    <n v="238.51878354203936"/>
    <n v="0.25240082914501522"/>
    <n v="5.4823334601356039E-3"/>
    <n v="-7116.7042372881333"/>
    <n v="7252.7042372881333"/>
    <n v="2.1933495343083105"/>
    <n v="1.219773314495612"/>
    <n v="0.67055989453212084"/>
    <n v="222.86046511627907"/>
    <n v="0.2520157831531995"/>
    <n v="2366.6873084780386"/>
    <n v="6577.5"/>
    <n v="51.210737997957096"/>
    <n v="5.805008944543828"/>
    <n v="5.975609756097561"/>
  </r>
  <r>
    <n v="618"/>
    <x v="1"/>
    <s v="GEG"/>
    <s v="Washington"/>
    <s v="LAX"/>
    <s v="California"/>
    <x v="38"/>
    <x v="4"/>
    <n v="160.19999999999999"/>
    <s v="GEGLAX737-Max 9"/>
    <n v="945"/>
    <n v="119.4"/>
    <n v="5"/>
    <n v="597"/>
    <n v="20.8"/>
    <n v="104"/>
    <n v="169"/>
    <n v="324"/>
    <n v="756945"/>
    <n v="0.74531835205992514"/>
    <n v="801"/>
    <n v="12.280139372822301"/>
    <n v="1"/>
    <n v="104"/>
    <n v="0.87113402061855671"/>
    <n v="194"/>
    <n v="0.6428571428571429"/>
    <n v="504"/>
    <n v="61"/>
    <n v="5.9508196721311473"/>
    <n v="0.24675398999907"/>
    <n v="34493"/>
    <n v="0.27437458418880151"/>
    <n v="38354"/>
    <n v="0.4414001301980871"/>
    <n v="61702"/>
    <n v="1.6274760886205442E-2"/>
    <n v="2275"/>
    <n v="1.8599726727091932E-2"/>
    <n v="2600"/>
    <n v="2.596808000743989E-3"/>
    <n v="363"/>
    <n v="1"/>
    <n v="54000"/>
    <n v="10800"/>
    <n v="4397.3442288049027"/>
    <n v="0.35839677177426316"/>
    <n v="29599"/>
    <n v="5919.8"/>
    <n v="0.19644788977308175"/>
    <n v="29063"/>
    <n v="5812.6"/>
    <n v="0.19289046996435943"/>
    <n v="38009"/>
    <n v="0.25226486848829571"/>
    <n v="1"/>
    <n v="139787"/>
    <n v="-150671"/>
    <n v="-10884"/>
    <n v="34493"/>
    <n v="44027.668639053256"/>
    <n v="95980.888888888876"/>
    <n v="174501.55752794212"/>
    <n v="0"/>
    <n v="5673.6686390532559"/>
    <n v="34278.888888888876"/>
    <n v="-1.4378851832035352E-2"/>
    <n v="-3.822587498974924E-3"/>
    <n v="1.0556264333060427E-2"/>
    <n v="564165"/>
    <n v="0.74531835205992514"/>
    <n v="47642.371859296458"/>
    <n v="0.18467259840543238"/>
    <n v="0.1990514502374677"/>
    <n v="233.54103852596316"/>
    <n v="0.24713337410154831"/>
    <n v="2.596808000743989E-3"/>
    <n v="-7990.5115055884262"/>
    <n v="-2893.4884944115738"/>
    <n v="1.9769310522846408"/>
    <n v="1.1784273893089039"/>
    <n v="0.72973066872315473"/>
    <n v="197.70103092783506"/>
    <n v="0.27190654352693744"/>
    <n v="2366.6669504029051"/>
    <n v="5919.8"/>
    <n v="48.615083418454198"/>
    <n v="8.1658291457286438"/>
    <n v="5.9508196721311473"/>
  </r>
  <r>
    <n v="1001"/>
    <x v="2"/>
    <s v="YVR"/>
    <s v="British Columbia"/>
    <s v="LAX"/>
    <s v="California"/>
    <x v="19"/>
    <x v="0"/>
    <n v="171"/>
    <s v="YVRLAXA321"/>
    <n v="1080"/>
    <n v="129"/>
    <n v="5"/>
    <n v="645"/>
    <n v="17.600000000000001"/>
    <n v="88"/>
    <n v="141"/>
    <n v="416"/>
    <n v="923400"/>
    <n v="0.75438596491228072"/>
    <n v="855"/>
    <n v="2.911402946828956"/>
    <n v="0.77876106194690264"/>
    <n v="113"/>
    <n v="0.6811594202898551"/>
    <n v="207"/>
    <n v="0.77611940298507465"/>
    <n v="536"/>
    <n v="731"/>
    <n v="5.9958960328317374"/>
    <n v="0.22553539797543148"/>
    <n v="35269"/>
    <n v="0.20399797926831609"/>
    <n v="31901"/>
    <n v="0.51588128840829006"/>
    <n v="80673"/>
    <n v="1.8576663106938913E-2"/>
    <n v="2905"/>
    <n v="7.9806112073871806E-3"/>
    <n v="1248"/>
    <n v="2.802806003363623E-2"/>
    <n v="4383"/>
    <n v="1"/>
    <n v="13157"/>
    <n v="2631.4"/>
    <n v="4519.1271151011069"/>
    <n v="0.21566731141199227"/>
    <n v="31291"/>
    <n v="6258.2"/>
    <n v="0.51291676228567684"/>
    <n v="7579"/>
    <n v="1515.8"/>
    <n v="0.12423368193292463"/>
    <n v="8979"/>
    <n v="0.1471822443694063"/>
    <n v="1"/>
    <n v="156379"/>
    <n v="-61006"/>
    <n v="95373"/>
    <n v="45288.602272727272"/>
    <n v="46833.382978723399"/>
    <n v="103944.05769230769"/>
    <n v="196066.04294375837"/>
    <n v="10019.602272727272"/>
    <n v="14932.382978723399"/>
    <n v="23271.057692307688"/>
    <n v="0.10328460038986355"/>
    <n v="0.1137292707263934"/>
    <n v="1.0444670336529849E-2"/>
    <n v="696600"/>
    <n v="0.75438596491228072"/>
    <n v="49487.069767441862"/>
    <n v="0.16935131037470219"/>
    <n v="6.6066709984838642E-2"/>
    <n v="235.65271317829456"/>
    <n v="0.21819695664656905"/>
    <n v="2.802806003363623E-2"/>
    <n v="-9644.608588751671"/>
    <n v="105017.60858875167"/>
    <n v="1.8071229471541175"/>
    <n v="0.89229189823739441"/>
    <n v="0.8714378433515747"/>
    <n v="154.11111111111111"/>
    <n v="5.7418195537764019E-2"/>
    <n v="2603.2123132439983"/>
    <n v="6258.2"/>
    <n v="221.54267608422998"/>
    <n v="6.438759689922481"/>
    <n v="5.9958960328317374"/>
  </r>
  <r>
    <n v="1140"/>
    <x v="0"/>
    <s v="SEA"/>
    <s v="Washington"/>
    <s v="BOI"/>
    <s v="Idaho"/>
    <x v="10"/>
    <x v="4"/>
    <n v="173.6"/>
    <s v="SEABOI737-Max 9"/>
    <n v="399"/>
    <n v="113.6"/>
    <n v="10"/>
    <n v="1136"/>
    <n v="20.7"/>
    <n v="207"/>
    <n v="258"/>
    <n v="672"/>
    <n v="692664"/>
    <n v="0.65437788018433185"/>
    <n v="1736"/>
    <n v="13.612750250250249"/>
    <n v="0.9241071428571429"/>
    <n v="224"/>
    <n v="0.61575178997613367"/>
    <n v="419"/>
    <n v="0.61538461538461542"/>
    <n v="1092"/>
    <n v="2202"/>
    <n v="5.9986376021798362"/>
    <n v="0.25615953755912529"/>
    <n v="45112"/>
    <n v="0.19685535662572612"/>
    <n v="34668"/>
    <n v="0.42617924126535273"/>
    <n v="75054"/>
    <n v="2.6733443492382557E-2"/>
    <n v="4708"/>
    <n v="1.9067736458670482E-2"/>
    <n v="3358"/>
    <n v="7.5004684598742821E-2"/>
    <n v="13209"/>
    <n v="1"/>
    <n v="59860"/>
    <n v="5986"/>
    <n v="4397.3479935767991"/>
    <n v="0.30179889484935263"/>
    <n v="64131"/>
    <n v="6413.1"/>
    <n v="0.32333219053765178"/>
    <n v="32217"/>
    <n v="3221.7"/>
    <n v="0.16242991973540918"/>
    <n v="42136"/>
    <n v="0.21243899487758641"/>
    <n v="1"/>
    <n v="176109"/>
    <n v="-198344"/>
    <n v="-22235"/>
    <n v="48816.850241545893"/>
    <n v="56301.906976744183"/>
    <n v="121962.75"/>
    <n v="227081.50721829006"/>
    <n v="3704.8502415458934"/>
    <n v="21633.906976744183"/>
    <n v="46908.75"/>
    <n v="-3.2100701061409283E-2"/>
    <n v="-2.1670318189152306E-2"/>
    <n v="1.0430382872256977E-2"/>
    <n v="453264"/>
    <n v="0.65437788018433185"/>
    <n v="86038.732394366176"/>
    <n v="0.25424881327743321"/>
    <n v="0.28634951433884248"/>
    <n v="143.39788732394365"/>
    <n v="0.35939320131314195"/>
    <n v="7.5004684598742821E-2"/>
    <n v="-7224.7507218290075"/>
    <n v="-15010.249278170992"/>
    <n v="2.2567175629568257"/>
    <n v="0.92714553361220831"/>
    <n v="0.77016601402395213"/>
    <n v="82.739856801909312"/>
    <n v="0.23926091227592003"/>
    <n v="2366.6782544113553"/>
    <n v="6413.1"/>
    <n v="83.451174752810616"/>
    <n v="7.100352112676056"/>
    <n v="5.9986376021798362"/>
  </r>
  <r>
    <n v="1023"/>
    <x v="0"/>
    <s v="ANC"/>
    <s v="Alaska"/>
    <s v="LAX"/>
    <s v="California"/>
    <x v="33"/>
    <x v="2"/>
    <n v="159"/>
    <s v="ANCLAX737-800"/>
    <n v="2345"/>
    <n v="118.75"/>
    <n v="4"/>
    <n v="475"/>
    <n v="18"/>
    <n v="72"/>
    <n v="106"/>
    <n v="297"/>
    <n v="1491420"/>
    <n v="0.74685534591194969"/>
    <n v="636"/>
    <n v="20.887878787878787"/>
    <n v="0.8571428571428571"/>
    <n v="84"/>
    <n v="0.66249999999999998"/>
    <n v="160"/>
    <n v="0.75765306122448983"/>
    <n v="392"/>
    <n v="4476"/>
    <n v="6"/>
    <n v="0.21502723630306578"/>
    <n v="47764"/>
    <n v="0.18551748975824967"/>
    <n v="41209"/>
    <n v="0.46257146715887093"/>
    <n v="102751"/>
    <n v="9.2963579885652538E-3"/>
    <n v="2065"/>
    <n v="6.6852743888713819E-3"/>
    <n v="1485"/>
    <n v="0.12090217440237698"/>
    <n v="26856"/>
    <n v="1"/>
    <n v="86853"/>
    <n v="21713.25"/>
    <n v="4158.0574495865376"/>
    <n v="0.39104477611940297"/>
    <n v="23466"/>
    <n v="5866.5"/>
    <n v="0.10565273181603296"/>
    <n v="46952"/>
    <n v="11738"/>
    <n v="0.21139551113212218"/>
    <n v="64834"/>
    <n v="0.29190698093244188"/>
    <n v="1"/>
    <n v="222130"/>
    <n v="-222105"/>
    <n v="25"/>
    <n v="55724.666666666672"/>
    <n v="62202.264150943396"/>
    <n v="135617.48148148149"/>
    <n v="253544.41229909155"/>
    <n v="7960.6666666666715"/>
    <n v="20993.264150943396"/>
    <n v="32866.481481481489"/>
    <n v="1.6762548443765002E-5"/>
    <n v="1.0379439108214246E-2"/>
    <n v="1.0362676559770481E-2"/>
    <n v="1113875"/>
    <n v="0.74685534591194969"/>
    <n v="66187.608421052631"/>
    <n v="0.14893859543254079"/>
    <n v="0.14892183288409702"/>
    <n v="411.10315789473685"/>
    <n v="0.17531051509370441"/>
    <n v="0.12090217440237698"/>
    <n v="-15455.103074772889"/>
    <n v="15480.103074772889"/>
    <n v="1.8862620970025363"/>
    <n v="0.85438325405270077"/>
    <n v="0.86952210000855834"/>
    <n v="257.55624999999998"/>
    <n v="0.29187412776302163"/>
    <n v="2247.8108225736255"/>
    <n v="5866.5"/>
    <n v="22.740461337588858"/>
    <n v="7.4736842105263159"/>
    <n v="6"/>
  </r>
  <r>
    <n v="869"/>
    <x v="2"/>
    <s v="JNU"/>
    <s v="Alaska"/>
    <s v="SEA"/>
    <s v="Washington"/>
    <x v="31"/>
    <x v="4"/>
    <n v="178"/>
    <s v="JNUSEA737-Max 9"/>
    <n v="909"/>
    <n v="113.875"/>
    <n v="8"/>
    <n v="911"/>
    <n v="17.125"/>
    <n v="137"/>
    <n v="192"/>
    <n v="583"/>
    <n v="1294416"/>
    <n v="0.639747191011236"/>
    <n v="1424"/>
    <n v="19.245241143832693"/>
    <n v="0.74456521739130432"/>
    <n v="184"/>
    <n v="0.55813953488372092"/>
    <n v="344"/>
    <n v="0.6506696428571429"/>
    <n v="896"/>
    <n v="4578"/>
    <n v="6"/>
    <n v="0.21852173578155956"/>
    <n v="51067"/>
    <n v="0.1679639527071842"/>
    <n v="39252"/>
    <n v="0.46606017296196289"/>
    <n v="108915"/>
    <n v="1.7450244551612586E-2"/>
    <n v="4078"/>
    <n v="1.2465071696627627E-2"/>
    <n v="2913"/>
    <n v="0.11753882230105309"/>
    <n v="27468"/>
    <n v="1"/>
    <n v="84628"/>
    <n v="10578.5"/>
    <n v="4397.3468229115842"/>
    <n v="0.349175829843418"/>
    <n v="52621"/>
    <n v="6577.625"/>
    <n v="0.21711468240051163"/>
    <n v="45547"/>
    <n v="5693.375"/>
    <n v="0.18792729973387245"/>
    <n v="59569"/>
    <n v="0.24578218802219792"/>
    <n v="1"/>
    <n v="233693"/>
    <n v="-242365"/>
    <n v="-8672"/>
    <n v="68586.335766423363"/>
    <n v="70326.5"/>
    <n v="167389.09090909088"/>
    <n v="306301.92667551426"/>
    <n v="17519.335766423363"/>
    <n v="31074.5"/>
    <n v="58474.090909090883"/>
    <n v="-6.6995463591302947E-3"/>
    <n v="3.6398583101872046E-3"/>
    <n v="1.0339404669317499E-2"/>
    <n v="828099"/>
    <n v="0.639747191011236"/>
    <n v="116128.89681668492"/>
    <n v="0.18053933202308994"/>
    <n v="0.18723887838222025"/>
    <n v="226.3721185510428"/>
    <n v="0.24903423382953005"/>
    <n v="0.11753882230105309"/>
    <n v="-13383.490834439281"/>
    <n v="4711.4908344392807"/>
    <n v="1.9836683192278601"/>
    <n v="0.81554866767626988"/>
    <n v="0.86881282096142509"/>
    <n v="114.1046511627907"/>
    <n v="0.25490279982712361"/>
    <n v="2366.662992663822"/>
    <n v="6577.625"/>
    <n v="47.33637750711884"/>
    <n v="7.6739846322722283"/>
    <n v="6"/>
  </r>
  <r>
    <n v="91"/>
    <x v="5"/>
    <s v="OGG"/>
    <s v="Hawaii"/>
    <s v="HNL"/>
    <s v="Hawaii"/>
    <x v="0"/>
    <x v="0"/>
    <n v="183.77777777777777"/>
    <s v="OGGHNLA321"/>
    <n v="101"/>
    <n v="110.33333333333333"/>
    <n v="18"/>
    <n v="1986"/>
    <n v="15.555555555555555"/>
    <n v="280"/>
    <n v="395"/>
    <n v="1311"/>
    <n v="334108"/>
    <n v="0.60036275695284158"/>
    <n v="3308"/>
    <n v="12.334066633460623"/>
    <n v="0.63926940639269403"/>
    <n v="438"/>
    <n v="0.47995139732685299"/>
    <n v="823"/>
    <n v="0.64013671875"/>
    <n v="2048"/>
    <n v="4176"/>
    <n v="4.9995210727969353"/>
    <n v="0.19447577007346309"/>
    <n v="24143"/>
    <n v="0.15226672251578813"/>
    <n v="18903"/>
    <n v="0.40064763500451089"/>
    <n v="49738"/>
    <n v="6.3313571336512442E-2"/>
    <n v="7860"/>
    <n v="2.1120634102332773E-2"/>
    <n v="2622"/>
    <n v="0.1681756669673927"/>
    <n v="20878"/>
    <n v="0.99999999999999989"/>
    <n v="47496"/>
    <n v="2638.6666666666665"/>
    <n v="3850.7980710230559"/>
    <n v="0.20477974622419018"/>
    <n v="108681"/>
    <n v="6037.833333333333"/>
    <n v="0.46857982986759333"/>
    <n v="45997"/>
    <n v="2555.3888888888887"/>
    <n v="0.1983167842991847"/>
    <n v="29763"/>
    <n v="0.12832363960903176"/>
    <n v="0.99999999999999989"/>
    <n v="124144"/>
    <n v="-231937"/>
    <n v="-107793"/>
    <n v="37766.550000000003"/>
    <n v="39385.237974683543"/>
    <n v="77699.026697177731"/>
    <n v="154850.81467186127"/>
    <n v="13623.550000000003"/>
    <n v="20482.237974683543"/>
    <n v="27961.026697177731"/>
    <n v="-0.32262920971661857"/>
    <n v="-0.31230872541016985"/>
    <n v="1.0320484306448718E-2"/>
    <n v="200586"/>
    <n v="0.60036275695284158"/>
    <n v="68740.006042296067"/>
    <n v="0.37156847486441508"/>
    <n v="0.6941976845810337"/>
    <n v="51.996978851963746"/>
    <n v="0.51482157279172025"/>
    <n v="0.1681756669673927"/>
    <n v="-3448.15637065896"/>
    <n v="-104344.84362934103"/>
    <n v="1.9658066488789989"/>
    <n v="0.81913328742522118"/>
    <n v="0.86612792589845777"/>
    <n v="22.968408262454435"/>
    <n v="0.23974577909524422"/>
    <n v="3729.2647564604913"/>
    <n v="6037.833333333333"/>
    <n v="161.01745344980185"/>
    <n v="5.2779456193353473"/>
    <n v="4.9995210727969353"/>
  </r>
  <r>
    <n v="613"/>
    <x v="1"/>
    <s v="BOI"/>
    <s v="Idaho"/>
    <s v="SFO"/>
    <s v="California"/>
    <x v="6"/>
    <x v="6"/>
    <n v="153.80000000000001"/>
    <s v="BOISFOA320"/>
    <n v="522"/>
    <n v="104"/>
    <n v="10"/>
    <n v="1040"/>
    <n v="19.899999999999999"/>
    <n v="199"/>
    <n v="315"/>
    <n v="527"/>
    <n v="802836"/>
    <n v="0.67620286085825743"/>
    <n v="1538"/>
    <n v="18.527888103010518"/>
    <n v="0.97073170731707314"/>
    <n v="205"/>
    <n v="0.83113456464379942"/>
    <n v="379"/>
    <n v="0.55299055613851"/>
    <n v="953"/>
    <n v="47"/>
    <n v="6"/>
    <n v="0.30315081208682992"/>
    <n v="64338"/>
    <n v="0.26825487322775654"/>
    <n v="56932"/>
    <n v="0.40241529277061316"/>
    <n v="85405"/>
    <n v="1.740085095956764E-2"/>
    <n v="3693"/>
    <n v="7.449430102105724E-3"/>
    <n v="1581"/>
    <n v="1.3287408531270173E-3"/>
    <n v="282"/>
    <n v="1"/>
    <n v="76192"/>
    <n v="7619.2"/>
    <n v="4112.2873571122163"/>
    <n v="0.32144725517660361"/>
    <n v="59028"/>
    <n v="5902.8"/>
    <n v="0.24903386941627151"/>
    <n v="44197"/>
    <n v="4419.7"/>
    <n v="0.1864632026596014"/>
    <n v="57611"/>
    <n v="0.24305567274752349"/>
    <n v="1"/>
    <n v="212231"/>
    <n v="-237028"/>
    <n v="-24797"/>
    <n v="66277.839195979905"/>
    <n v="68499.136507936506"/>
    <n v="154442.0588235294"/>
    <n v="289219.03452744579"/>
    <n v="1939.8391959799046"/>
    <n v="11567.136507936506"/>
    <n v="69037.058823529398"/>
    <n v="-3.0886756448390455E-2"/>
    <n v="-2.0605200249185912E-2"/>
    <n v="1.0281556199204542E-2"/>
    <n v="542880"/>
    <n v="0.67620286085825743"/>
    <n v="101490.96346153849"/>
    <n v="0.26435162349471125"/>
    <n v="0.2952383799431017"/>
    <n v="203.79711538461538"/>
    <n v="0.39041592985558504"/>
    <n v="1.3287408531270173E-3"/>
    <n v="-8254.4034527445801"/>
    <n v="-16542.59654725542"/>
    <n v="2.3339933617940272"/>
    <n v="1.1171285522468613"/>
    <n v="0.66646342028401273"/>
    <n v="150.21635883905014"/>
    <n v="0.2714542173386546"/>
    <n v="2385.4310731085761"/>
    <n v="5902.8"/>
    <n v="56.131599792585902"/>
    <n v="5.0711538461538463"/>
    <n v="6"/>
  </r>
  <r>
    <n v="1177"/>
    <x v="0"/>
    <s v="SFO"/>
    <s v="California"/>
    <s v="BOI"/>
    <s v="Idaho"/>
    <x v="7"/>
    <x v="6"/>
    <n v="140.625"/>
    <s v="SFOBOIA320"/>
    <n v="522"/>
    <n v="105.875"/>
    <n v="8"/>
    <n v="847"/>
    <n v="18.5"/>
    <n v="148"/>
    <n v="243"/>
    <n v="457"/>
    <n v="587250"/>
    <n v="0.75288888888888894"/>
    <n v="1125"/>
    <n v="12.068866374589266"/>
    <n v="0.98666666666666669"/>
    <n v="150"/>
    <n v="0.87410071942446044"/>
    <n v="278"/>
    <n v="0.6547277936962751"/>
    <n v="698"/>
    <n v="94"/>
    <n v="6"/>
    <n v="0.23368315081562296"/>
    <n v="39925"/>
    <n v="0.27896237072068647"/>
    <n v="47661"/>
    <n v="0.45193180022358664"/>
    <n v="77213"/>
    <n v="1.8747329544456865E-2"/>
    <n v="3203"/>
    <n v="1.3374226665339975E-2"/>
    <n v="2285"/>
    <n v="3.3011220303071098E-3"/>
    <n v="564"/>
    <n v="1"/>
    <n v="49631"/>
    <n v="6203.875"/>
    <n v="4112.3166384953092"/>
    <n v="0.31186809181794761"/>
    <n v="43191"/>
    <n v="5398.875"/>
    <n v="0.27140083322336794"/>
    <n v="28790"/>
    <n v="3598.75"/>
    <n v="0.1809087538723522"/>
    <n v="37529"/>
    <n v="0.23582232108633225"/>
    <n v="1"/>
    <n v="170851"/>
    <n v="-159141"/>
    <n v="11710"/>
    <n v="40464.527027027027"/>
    <n v="54525.753086419754"/>
    <n v="117931.45295404813"/>
    <n v="212921.73306749493"/>
    <n v="539.52702702702663"/>
    <n v="6864.7530864197543"/>
    <n v="40718.452954048131"/>
    <n v="1.9940400170285227E-2"/>
    <n v="3.0183638371114284E-2"/>
    <n v="1.0243238200829057E-2"/>
    <n v="442134"/>
    <n v="0.75288888888888894"/>
    <n v="55891.128689492296"/>
    <n v="0.29093401447424438"/>
    <n v="0.27099361430395913"/>
    <n v="201.04722550177095"/>
    <n v="0.38514794157427384"/>
    <n v="3.3011220303071098E-3"/>
    <n v="-6015.341633436864"/>
    <n v="17725.341633436863"/>
    <n v="1.8186012455577198"/>
    <n v="1.1713917817741875"/>
    <n v="0.75582077053455277"/>
    <n v="171.44244604316546"/>
    <n v="0.21965923524006298"/>
    <n v="2385.4767387777792"/>
    <n v="5398.875"/>
    <n v="70.180576510759948"/>
    <n v="6.4793388429752063"/>
    <n v="6"/>
  </r>
  <r>
    <n v="56"/>
    <x v="5"/>
    <s v="LAX"/>
    <s v="California"/>
    <s v="ANC"/>
    <s v="Alaska"/>
    <x v="29"/>
    <x v="2"/>
    <n v="159"/>
    <s v="LAXANC737-800"/>
    <n v="2345"/>
    <n v="109"/>
    <n v="5"/>
    <n v="545"/>
    <n v="12.8"/>
    <n v="64"/>
    <n v="139"/>
    <n v="342"/>
    <n v="1864275"/>
    <n v="0.68553459119496851"/>
    <n v="795"/>
    <n v="27.267543859649123"/>
    <n v="0.60952380952380958"/>
    <n v="105"/>
    <n v="0.69499999999999995"/>
    <n v="200"/>
    <n v="0.69795918367346943"/>
    <n v="490"/>
    <n v="4936"/>
    <n v="5"/>
    <n v="0.17051665373652142"/>
    <n v="39123"/>
    <n v="0.22571239289045406"/>
    <n v="51787"/>
    <n v="0.47985948273607687"/>
    <n v="110098"/>
    <n v="8.8912908934003949E-3"/>
    <n v="2040"/>
    <n v="7.4529938371150376E-3"/>
    <n v="1710"/>
    <n v="0.10756718590643224"/>
    <n v="24680"/>
    <n v="1"/>
    <n v="100414"/>
    <n v="20082.8"/>
    <n v="3682.5465658677817"/>
    <n v="0.35684485099184771"/>
    <n v="26198"/>
    <n v="5239.6000000000004"/>
    <n v="9.3100776846698929E-2"/>
    <n v="89288"/>
    <n v="17857.599999999999"/>
    <n v="0.3173059837807487"/>
    <n v="65494"/>
    <n v="0.23274838838070463"/>
    <n v="1"/>
    <n v="229438"/>
    <n v="-281394"/>
    <n v="-51956"/>
    <n v="64186.171874999993"/>
    <n v="74513.669064748203"/>
    <n v="157742.74853801169"/>
    <n v="296442.5894777599"/>
    <n v="25063.171874999993"/>
    <n v="22726.669064748203"/>
    <n v="47644.748538011685"/>
    <n v="-2.7869278942216143E-2"/>
    <n v="-1.7631026594492779E-2"/>
    <n v="1.0238252347723364E-2"/>
    <n v="1278025"/>
    <n v="0.68553459119496851"/>
    <n v="93925.688073394529"/>
    <n v="0.12307089887489775"/>
    <n v="0.15094017781711389"/>
    <n v="375.70275229357799"/>
    <n v="0.16021439330216544"/>
    <n v="0.10756718590643224"/>
    <n v="-19086.917895551975"/>
    <n v="-32869.082104448025"/>
    <n v="1.4736577648650802"/>
    <n v="1.0241051351190003"/>
    <n v="0.88866307686809509"/>
    <n v="258.935"/>
    <n v="0.28545402243743406"/>
    <n v="3274.5156828052113"/>
    <n v="5239.6000000000004"/>
    <n v="19.987132057262343"/>
    <n v="6.8807339449541285"/>
    <n v="5"/>
  </r>
  <r>
    <n v="325"/>
    <x v="4"/>
    <s v="SEA"/>
    <s v="Washington"/>
    <s v="JNU"/>
    <s v="Alaska"/>
    <x v="25"/>
    <x v="2"/>
    <n v="159.41666666666666"/>
    <s v="SEAJNU737-800"/>
    <n v="909"/>
    <n v="68.333333333333329"/>
    <n v="12"/>
    <n v="820"/>
    <n v="11.166666666666666"/>
    <n v="134"/>
    <n v="198"/>
    <n v="488"/>
    <n v="1738917"/>
    <n v="0.42864610559330896"/>
    <n v="1913"/>
    <n v="30.778288633461045"/>
    <n v="0.53174603174603174"/>
    <n v="252"/>
    <n v="0.41249999999999998"/>
    <n v="480"/>
    <n v="0.41320914479254867"/>
    <n v="1181"/>
    <n v="7753"/>
    <n v="5"/>
    <n v="0.18673602329769706"/>
    <n v="38986"/>
    <n v="0.19456259340154042"/>
    <n v="40620"/>
    <n v="0.40500344867226118"/>
    <n v="84555"/>
    <n v="1.40102310610415E-2"/>
    <n v="2925"/>
    <n v="1.40102310610415E-2"/>
    <n v="2925"/>
    <n v="0.18567747250641836"/>
    <n v="38765"/>
    <n v="1"/>
    <n v="113342"/>
    <n v="9445.1666666666661"/>
    <n v="3682.5309343801091"/>
    <n v="0.32297701244411264"/>
    <n v="62875"/>
    <n v="5239.583333333333"/>
    <n v="0.17916729594875316"/>
    <n v="100784"/>
    <n v="8398.6666666666661"/>
    <n v="0.28719199610177559"/>
    <n v="73928"/>
    <n v="0.21066369550535863"/>
    <n v="1"/>
    <n v="208776"/>
    <n v="-350929"/>
    <n v="-142153"/>
    <n v="73316.955223880592"/>
    <n v="98472.727272727279"/>
    <n v="204630.03073770492"/>
    <n v="376419.71323431283"/>
    <n v="34330.955223880592"/>
    <n v="57852.727272727279"/>
    <n v="120075.03073770492"/>
    <n v="-8.1748007524223412E-2"/>
    <n v="-7.1576029159034396E-2"/>
    <n v="1.0171978365189016E-2"/>
    <n v="745380"/>
    <n v="0.42864610559330896"/>
    <n v="226612.22317073168"/>
    <n v="0.12006093447818383"/>
    <n v="0.20180894200240723"/>
    <n v="207.33048780487806"/>
    <n v="0.22808634521988785"/>
    <n v="0.18567747250641836"/>
    <n v="-17688.226102859397"/>
    <n v="-124464.77389714061"/>
    <n v="1.8028231189609347"/>
    <n v="0.98615155243937369"/>
    <n v="0.83432330978064784"/>
    <n v="84.625"/>
    <n v="0.35410200406176956"/>
    <n v="3274.5160460426405"/>
    <n v="5239.583333333333"/>
    <n v="26.642157066151025"/>
    <n v="7.1341463414634143"/>
    <n v="5"/>
  </r>
  <r>
    <n v="1040"/>
    <x v="0"/>
    <s v="BOI"/>
    <s v="Idaho"/>
    <s v="SFO"/>
    <s v="California"/>
    <x v="6"/>
    <x v="6"/>
    <n v="140.625"/>
    <s v="BOISFOA320"/>
    <n v="522"/>
    <n v="105.875"/>
    <n v="8"/>
    <n v="847"/>
    <n v="15.5"/>
    <n v="124"/>
    <n v="229"/>
    <n v="494"/>
    <n v="587250"/>
    <n v="0.75288888888888894"/>
    <n v="1125"/>
    <n v="13.556991294885746"/>
    <n v="0.82666666666666666"/>
    <n v="150"/>
    <n v="0.82374100719424459"/>
    <n v="278"/>
    <n v="0.70773638968481378"/>
    <n v="698"/>
    <n v="94"/>
    <n v="6"/>
    <n v="0.20318717526295779"/>
    <n v="32067"/>
    <n v="0.25516411101254594"/>
    <n v="40270"/>
    <n v="0.49107844379673044"/>
    <n v="77502"/>
    <n v="2.1955392218983651E-2"/>
    <n v="3465"/>
    <n v="2.5041186161449753E-2"/>
    <n v="3952"/>
    <n v="3.5736915473324042E-3"/>
    <n v="564"/>
    <n v="1"/>
    <n v="55750"/>
    <n v="6968.75"/>
    <n v="4112.2693662148467"/>
    <n v="0.3214460748983769"/>
    <n v="43191"/>
    <n v="5398.875"/>
    <n v="0.24903277885086633"/>
    <n v="32339"/>
    <n v="4042.375"/>
    <n v="0.186461786836567"/>
    <n v="42155"/>
    <n v="0.24305935941418974"/>
    <n v="1"/>
    <n v="157820"/>
    <n v="-173435"/>
    <n v="-15615"/>
    <n v="38790.725806451614"/>
    <n v="48886.724890829697"/>
    <n v="109506.87449392713"/>
    <n v="197184.32519120845"/>
    <n v="6723.7258064516136"/>
    <n v="8616.724890829697"/>
    <n v="32004.874493927127"/>
    <n v="-2.6590038314176244E-2"/>
    <n v="-1.6512276459938604E-2"/>
    <n v="1.007776185423764E-2"/>
    <n v="442134"/>
    <n v="0.75288888888888894"/>
    <n v="51614.129870129866"/>
    <n v="0.26874414644529587"/>
    <n v="0.2953341847594721"/>
    <n v="185.66233766233765"/>
    <n v="0.35567497636463152"/>
    <n v="3.5736915473324042E-3"/>
    <n v="-5918.1656489010547"/>
    <n v="-9696.8343510989453"/>
    <n v="1.6064995094735015"/>
    <n v="1.0885549530596892"/>
    <n v="0.83439369144467201"/>
    <n v="144.85611510791367"/>
    <n v="0.26710809783297429"/>
    <n v="2385.4112831214693"/>
    <n v="5398.875"/>
    <n v="62.47698929477982"/>
    <n v="8.7567886658795757"/>
    <n v="6"/>
  </r>
  <r>
    <n v="939"/>
    <x v="2"/>
    <s v="SEA"/>
    <s v="Washington"/>
    <s v="JNU"/>
    <s v="Alaska"/>
    <x v="25"/>
    <x v="3"/>
    <n v="116.25"/>
    <s v="SEAJNU737-700"/>
    <n v="909"/>
    <n v="75.625"/>
    <n v="8"/>
    <n v="605"/>
    <n v="13.25"/>
    <n v="106"/>
    <n v="145"/>
    <n v="355"/>
    <n v="845370"/>
    <n v="0.65053763440860213"/>
    <n v="930"/>
    <n v="19.236430395913153"/>
    <n v="0.828125"/>
    <n v="128"/>
    <n v="0.62231759656652363"/>
    <n v="233"/>
    <n v="0.6228070175438597"/>
    <n v="570"/>
    <n v="8388"/>
    <n v="5.9998807820696234"/>
    <n v="0.18182394790532469"/>
    <n v="34400"/>
    <n v="0.16392168884848357"/>
    <n v="31013"/>
    <n v="0.36760679514149497"/>
    <n v="69549"/>
    <n v="1.3134666004207322E-2"/>
    <n v="2485"/>
    <n v="7.505523430975612E-3"/>
    <n v="1420"/>
    <n v="0.26600737866951385"/>
    <n v="50327"/>
    <n v="1"/>
    <n v="79986"/>
    <n v="9998.25"/>
    <n v="4158.0479514012795"/>
    <n v="0.35246371191623999"/>
    <n v="43999"/>
    <n v="5499.875"/>
    <n v="0.19388456555650541"/>
    <n v="43240"/>
    <n v="5405"/>
    <n v="0.19053998078736548"/>
    <n v="59709"/>
    <n v="0.2631117417398891"/>
    <n v="1"/>
    <n v="189194"/>
    <n v="-226934"/>
    <n v="-37740"/>
    <n v="41539.622641509435"/>
    <n v="49834.682758620685"/>
    <n v="111670.22535211267"/>
    <n v="203044.53075224278"/>
    <n v="7139.6226415094352"/>
    <n v="18821.682758620685"/>
    <n v="42121.225352112669"/>
    <n v="-4.464317399481884E-2"/>
    <n v="-3.4576201729384359E-2"/>
    <n v="1.006697226543448E-2"/>
    <n v="549945"/>
    <n v="0.65053763440860213"/>
    <n v="74597.975206611591"/>
    <n v="0.22380022948531411"/>
    <n v="0.26844340348013296"/>
    <n v="229.53223140495868"/>
    <n v="0.25251070561601613"/>
    <n v="0.26600737866951385"/>
    <n v="-8510.3163440303488"/>
    <n v="-29229.683655969653"/>
    <n v="1.8539014685615212"/>
    <n v="0.91817620512224296"/>
    <n v="0.8416939582993731"/>
    <n v="133.10300429184548"/>
    <n v="0.31559668911276256"/>
    <n v="2247.8182859324302"/>
    <n v="5499.875"/>
    <n v="31.450741512236821"/>
    <n v="6.4545454545454541"/>
    <n v="5.9998807820696234"/>
  </r>
  <r>
    <n v="752"/>
    <x v="1"/>
    <s v="SFO"/>
    <s v="California"/>
    <s v="BOI"/>
    <s v="Idaho"/>
    <x v="7"/>
    <x v="6"/>
    <n v="153.80000000000001"/>
    <s v="SFOBOIA320"/>
    <n v="522"/>
    <n v="104"/>
    <n v="10"/>
    <n v="1040"/>
    <n v="20.5"/>
    <n v="205"/>
    <n v="299"/>
    <n v="537"/>
    <n v="802836"/>
    <n v="0.67620286085825743"/>
    <n v="1538"/>
    <n v="16.494117378605331"/>
    <n v="1"/>
    <n v="205"/>
    <n v="0.78891820580474936"/>
    <n v="379"/>
    <n v="0.56348373557187825"/>
    <n v="953"/>
    <n v="47"/>
    <n v="6"/>
    <n v="0.31765155949686807"/>
    <n v="68918"/>
    <n v="0.26091786081369461"/>
    <n v="56609"/>
    <n v="0.38794990804799018"/>
    <n v="84170"/>
    <n v="1.7344130972847656E-2"/>
    <n v="3763"/>
    <n v="1.483676789837805E-2"/>
    <n v="3219"/>
    <n v="1.2997727702213763E-3"/>
    <n v="282"/>
    <n v="1"/>
    <n v="67828"/>
    <n v="6782.8"/>
    <n v="4112.2539898970472"/>
    <n v="0.31186721228562231"/>
    <n v="59028"/>
    <n v="5902.8"/>
    <n v="0.27140558186583291"/>
    <n v="39346"/>
    <n v="3934.6"/>
    <n v="0.18090946710193573"/>
    <n v="51288"/>
    <n v="0.23581773874660905"/>
    <n v="1"/>
    <n v="216961"/>
    <n v="-217490"/>
    <n v="-529"/>
    <n v="68918"/>
    <n v="71755.220735785944"/>
    <n v="149374.32029795158"/>
    <n v="290047.54103373754"/>
    <n v="0"/>
    <n v="15146.220735785944"/>
    <n v="65204.320297951577"/>
    <n v="-6.5891414934058767E-4"/>
    <n v="9.3494239214157709E-3"/>
    <n v="1.0008338070756358E-2"/>
    <n v="542880"/>
    <n v="0.67620286085825743"/>
    <n v="103755.9057692308"/>
    <n v="0.27024323772227454"/>
    <n v="0.27090215187161515"/>
    <n v="208.34519230769232"/>
    <n v="0.3991287208959623"/>
    <n v="1.2997727702213763E-3"/>
    <n v="-8035.0541033737518"/>
    <n v="7506.0541033737518"/>
    <n v="2.4641120632010622"/>
    <n v="1.094782693305077"/>
    <n v="0.64736032138631483"/>
    <n v="149.3641160949868"/>
    <n v="0.23639271574153881"/>
    <n v="2385.4565295525331"/>
    <n v="5902.8"/>
    <n v="63.052782766599769"/>
    <n v="6.7134615384615381"/>
    <n v="6"/>
  </r>
  <r>
    <n v="604"/>
    <x v="1"/>
    <s v="ANC"/>
    <s v="Alaska"/>
    <s v="SFO"/>
    <s v="California"/>
    <x v="9"/>
    <x v="1"/>
    <n v="178"/>
    <s v="ANCSFO737-900"/>
    <n v="2018"/>
    <n v="145.66666666666666"/>
    <n v="3"/>
    <n v="437"/>
    <n v="23"/>
    <n v="69"/>
    <n v="127"/>
    <n v="241"/>
    <n v="1077612"/>
    <n v="0.81835205992509363"/>
    <n v="534"/>
    <n v="13.494444444444445"/>
    <n v="1"/>
    <n v="69"/>
    <n v="0.98449612403100772"/>
    <n v="129"/>
    <n v="0.71726190476190477"/>
    <n v="336"/>
    <n v="471"/>
    <n v="5.9936305732484074"/>
    <n v="0.21784090641415213"/>
    <n v="36992"/>
    <n v="0.2766117824417591"/>
    <n v="46972"/>
    <n v="0.47193366782088425"/>
    <n v="80140"/>
    <n v="9.8932937601582931E-3"/>
    <n v="1680"/>
    <n v="7.0960827267802038E-3"/>
    <n v="1205"/>
    <n v="1.6624266836265989E-2"/>
    <n v="2823"/>
    <n v="0.99999999999999989"/>
    <n v="56111"/>
    <n v="18703.666666666668"/>
    <n v="4158.0815150267599"/>
    <n v="0.38450627012951416"/>
    <n v="17600"/>
    <n v="5866.666666666667"/>
    <n v="0.12060576988967313"/>
    <n v="30333"/>
    <n v="10111"/>
    <n v="0.20785993284451448"/>
    <n v="41886"/>
    <n v="0.28702802713629821"/>
    <n v="1"/>
    <n v="169812"/>
    <n v="-145930"/>
    <n v="23882"/>
    <n v="36992"/>
    <n v="47711.716535433072"/>
    <n v="111730.45643153526"/>
    <n v="196434.17296696833"/>
    <n v="0"/>
    <n v="739.71653543307184"/>
    <n v="31590.456431535262"/>
    <n v="2.2161965531193047E-2"/>
    <n v="3.2162526328885332E-2"/>
    <n v="1.0000560797692286E-2"/>
    <n v="881866"/>
    <n v="0.81835205992509363"/>
    <n v="37066.208237986284"/>
    <n v="0.15758176412289396"/>
    <n v="0.13541979859170092"/>
    <n v="382.1258581235698"/>
    <n v="0.18935870075498998"/>
    <n v="1.6624266836265989E-2"/>
    <n v="-10776.724322322778"/>
    <n v="34658.724322322778"/>
    <n v="1.7445395178879139"/>
    <n v="1.1848719870212765"/>
    <n v="0.77612585398806333"/>
    <n v="364.12403100775191"/>
    <n v="0.24666101335594659"/>
    <n v="2247.8139151914365"/>
    <n v="5866.666666666667"/>
    <n v="32.383696994647998"/>
    <n v="6.6018306636155604"/>
    <n v="5.9936305732484074"/>
  </r>
  <r>
    <n v="714"/>
    <x v="1"/>
    <s v="SEA"/>
    <s v="Washington"/>
    <s v="GEG"/>
    <s v="Washington"/>
    <x v="14"/>
    <x v="3"/>
    <n v="122.17647058823529"/>
    <s v="SEAGEG737-700"/>
    <n v="223"/>
    <n v="78.705882352941174"/>
    <n v="17"/>
    <n v="1338"/>
    <n v="14.588235294117647"/>
    <n v="248"/>
    <n v="396"/>
    <n v="694"/>
    <n v="463171"/>
    <n v="0.64419836302359168"/>
    <n v="2077"/>
    <n v="17.719744567122326"/>
    <n v="0.87017543859649127"/>
    <n v="285"/>
    <n v="0.76300578034682076"/>
    <n v="519"/>
    <n v="0.54516889238020427"/>
    <n v="1273"/>
    <n v="4359"/>
    <n v="5.9993117687543016"/>
    <n v="0.22775590652219663"/>
    <n v="44373"/>
    <n v="0.23880160347385115"/>
    <n v="46525"/>
    <n v="0.35297469036632501"/>
    <n v="68769"/>
    <n v="2.488361469406191E-2"/>
    <n v="4848"/>
    <n v="2.1357409393975169E-2"/>
    <n v="4161"/>
    <n v="0.13422677554959014"/>
    <n v="26151"/>
    <n v="1"/>
    <n v="73680"/>
    <n v="4334.1176470588234"/>
    <n v="4158.0734824308802"/>
    <n v="0.27618676342699494"/>
    <n v="98264"/>
    <n v="5780.2352941176468"/>
    <n v="0.36833898101778273"/>
    <n v="39831"/>
    <n v="2343"/>
    <n v="0.14930503493567637"/>
    <n v="55001"/>
    <n v="0.20616922061954598"/>
    <n v="1"/>
    <n v="194827"/>
    <n v="-266776"/>
    <n v="-71949"/>
    <n v="50993.165322580644"/>
    <n v="60975.946969696975"/>
    <n v="126142.56051873197"/>
    <n v="238111.6728110096"/>
    <n v="6620.165322580644"/>
    <n v="14450.946969696975"/>
    <n v="57373.560518731974"/>
    <n v="-0.15534003640124275"/>
    <n v="-0.14537742536062342"/>
    <n v="9.9626110406193236E-3"/>
    <n v="298374"/>
    <n v="0.64419836302359168"/>
    <n v="93162.603886397614"/>
    <n v="0.42063730242178377"/>
    <n v="0.57597733882302649"/>
    <n v="126.06576980568012"/>
    <n v="0.56531735338870004"/>
    <n v="0.13422677554959014"/>
    <n v="-4614.3925182946823"/>
    <n v="-67334.607481705316"/>
    <n v="2.0253275155232617"/>
    <n v="1.1661122432642899"/>
    <n v="0.70272537613645236"/>
    <n v="89.643545279383432"/>
    <n v="0.28230686711800723"/>
    <n v="2247.8314994395273"/>
    <n v="5780.2352941176468"/>
    <n v="75.50898913534904"/>
    <n v="6.7331838565022419"/>
    <n v="5.9993117687543016"/>
  </r>
  <r>
    <n v="8"/>
    <x v="5"/>
    <s v="ANC"/>
    <s v="Alaska"/>
    <s v="OME"/>
    <s v="Alaska"/>
    <x v="12"/>
    <x v="2"/>
    <n v="159"/>
    <s v="ANCOME737-800"/>
    <n v="539"/>
    <n v="75.523809523809518"/>
    <n v="21"/>
    <n v="1586"/>
    <n v="10.523809523809524"/>
    <n v="221"/>
    <n v="481"/>
    <n v="884"/>
    <n v="1799721"/>
    <n v="0.47499251272836179"/>
    <n v="3339"/>
    <n v="33.243965517241378"/>
    <n v="0.50113378684807253"/>
    <n v="441"/>
    <n v="0.57261904761904758"/>
    <n v="840"/>
    <n v="0.42954324586977649"/>
    <n v="2058"/>
    <n v="27805"/>
    <n v="4.9999280704909186"/>
    <n v="0.15452894529752417"/>
    <n v="76583"/>
    <n v="0.22158033858633144"/>
    <n v="109813"/>
    <n v="0.33087229362981496"/>
    <n v="163977"/>
    <n v="1.0714501906818136E-2"/>
    <n v="5310"/>
    <n v="1.7837325208337536E-3"/>
    <n v="884"/>
    <n v="0.28052018805867751"/>
    <n v="139023"/>
    <n v="0.99999999999999989"/>
    <n v="122422"/>
    <n v="5829.6190476190477"/>
    <n v="3682.5329979514045"/>
    <n v="0.29067881726378875"/>
    <n v="110030"/>
    <n v="5239.5238095238092"/>
    <n v="0.26125525039236963"/>
    <n v="108858"/>
    <n v="5183.7142857142853"/>
    <n v="0.25847245339646074"/>
    <n v="79849"/>
    <n v="0.18959347894738091"/>
    <n v="1"/>
    <n v="495590"/>
    <n v="-421159"/>
    <n v="74431"/>
    <n v="152819.4705882353"/>
    <n v="191773.22245322246"/>
    <n v="381747.35972850677"/>
    <n v="726340.05276996456"/>
    <n v="76236.470588235301"/>
    <n v="81960.222453222465"/>
    <n v="217770.35972850677"/>
    <n v="4.1356965885267771E-2"/>
    <n v="5.1304726115351175E-2"/>
    <n v="9.9477602300834037E-3"/>
    <n v="854854"/>
    <n v="0.47499251272836179"/>
    <n v="394112.2011349306"/>
    <n v="0.27537046019910866"/>
    <n v="0.23401349431384086"/>
    <n v="224.82156368221942"/>
    <n v="0.41710865247165013"/>
    <n v="0.28052018805867751"/>
    <n v="-17903.192989045932"/>
    <n v="92334.192989045929"/>
    <n v="1.6549297870718185"/>
    <n v="1.2458342252399586"/>
    <n v="0.75931740267238235"/>
    <n v="130.72976190476192"/>
    <n v="0.16111907019915656"/>
    <n v="3274.5190986178463"/>
    <n v="5239.5238095238092"/>
    <n v="47.707906542540776"/>
    <n v="3.9054224464060532"/>
    <n v="4.9999280704909186"/>
  </r>
  <r>
    <n v="903"/>
    <x v="2"/>
    <s v="LAX"/>
    <s v="California"/>
    <s v="YVR"/>
    <s v="British Columbia"/>
    <x v="18"/>
    <x v="0"/>
    <n v="171"/>
    <s v="LAXYVRA321"/>
    <n v="1080"/>
    <n v="129"/>
    <n v="5"/>
    <n v="645"/>
    <n v="22.6"/>
    <n v="113"/>
    <n v="182"/>
    <n v="350"/>
    <n v="923400"/>
    <n v="0.75438596491228072"/>
    <n v="855"/>
    <n v="2.9860275288092186"/>
    <n v="1"/>
    <n v="113"/>
    <n v="0.87922705314009664"/>
    <n v="207"/>
    <n v="0.65298507462686572"/>
    <n v="536"/>
    <n v="731"/>
    <n v="5.9958960328317374"/>
    <n v="0.23312063386457799"/>
    <n v="38543"/>
    <n v="0.26091269241237486"/>
    <n v="43138"/>
    <n v="0.44765476154474249"/>
    <n v="74013"/>
    <n v="1.4818399008074516E-2"/>
    <n v="2450"/>
    <n v="1.6983699761091119E-2"/>
    <n v="2808"/>
    <n v="2.6509813409139021E-2"/>
    <n v="4383"/>
    <n v="1"/>
    <n v="13494"/>
    <n v="2698.8"/>
    <n v="4519.0474199617302"/>
    <n v="0.21846263437378577"/>
    <n v="31291"/>
    <n v="6258.2"/>
    <n v="0.50658917238699652"/>
    <n v="7773"/>
    <n v="1554.6"/>
    <n v="0.1258418598627121"/>
    <n v="9210"/>
    <n v="0.14910633337650564"/>
    <n v="1"/>
    <n v="165335"/>
    <n v="-61768"/>
    <n v="103567"/>
    <n v="38543"/>
    <n v="49063.54945054945"/>
    <n v="113345.62285714285"/>
    <n v="200952.17230769229"/>
    <n v="0"/>
    <n v="5925.5494505494498"/>
    <n v="39332.622857142851"/>
    <n v="0.11215832791856184"/>
    <n v="0.12196083437463554"/>
    <n v="9.8025064560736952E-3"/>
    <n v="696600"/>
    <n v="0.75438596491228072"/>
    <n v="52402.976744186046"/>
    <n v="0.17905024907948885"/>
    <n v="6.6891921160927015E-2"/>
    <n v="249.53798449612404"/>
    <n v="0.23105368934826301"/>
    <n v="2.6509813409139021E-2"/>
    <n v="-9051.6344615384605"/>
    <n v="112618.63446153846"/>
    <n v="1.8752922541163397"/>
    <n v="1.1457544400390482"/>
    <n v="0.75918060857606451"/>
    <n v="208.39613526570048"/>
    <n v="5.5705083618108692E-2"/>
    <n v="2603.1240251491422"/>
    <n v="6258.2"/>
    <n v="216.00604608532058"/>
    <n v="8.1519379844961239"/>
    <n v="5.9958960328317374"/>
  </r>
  <r>
    <n v="482"/>
    <x v="3"/>
    <s v="LAX"/>
    <s v="California"/>
    <s v="YVR"/>
    <s v="British Columbia"/>
    <x v="18"/>
    <x v="7"/>
    <n v="76"/>
    <s v="LAXYVRE175"/>
    <n v="1080"/>
    <n v="57.75"/>
    <n v="4"/>
    <n v="231"/>
    <n v="7.75"/>
    <n v="31"/>
    <n v="49"/>
    <n v="151"/>
    <n v="328320"/>
    <n v="0.75986842105263153"/>
    <n v="304"/>
    <n v="2.6542466922748611"/>
    <n v="0.77500000000000002"/>
    <n v="40"/>
    <n v="0.68055555555555558"/>
    <n v="72"/>
    <n v="0.78645833333333337"/>
    <n v="192"/>
    <n v="0"/>
    <e v="#DIV/0!"/>
    <n v="0.22900007076640011"/>
    <n v="9708"/>
    <n v="0.19724954591559926"/>
    <n v="8362"/>
    <n v="0.53114901044983842"/>
    <n v="22517"/>
    <n v="2.1229920033967873E-2"/>
    <n v="900"/>
    <n v="2.1371452834194324E-2"/>
    <n v="906"/>
    <n v="0"/>
    <n v="0"/>
    <n v="1"/>
    <n v="4262"/>
    <n v="1065.5"/>
    <n v="1605.7286658412261"/>
    <n v="0.19037834457497654"/>
    <n v="10848"/>
    <n v="2712"/>
    <n v="0.48456693616831198"/>
    <n v="4866"/>
    <n v="1216.5"/>
    <n v="0.21735828829231249"/>
    <n v="2411"/>
    <n v="0.10769643096439899"/>
    <n v="1"/>
    <n v="42393"/>
    <n v="-22387"/>
    <n v="20006"/>
    <n v="12526.451612903225"/>
    <n v="12287.020408163266"/>
    <n v="28630.887417218542"/>
    <n v="53444.359438285028"/>
    <n v="2818.4516129032254"/>
    <n v="3925.0204081632655"/>
    <n v="6113.8874172185424"/>
    <n v="6.093445419103314E-2"/>
    <n v="7.0724719357855931E-2"/>
    <n v="9.7902651668227911E-3"/>
    <n v="249480"/>
    <n v="0.75986842105263153"/>
    <n v="13396.922077922085"/>
    <n v="0.12912097953216375"/>
    <n v="6.8186525341130608E-2"/>
    <n v="183.51948051948051"/>
    <n v="0.16992544492544492"/>
    <n v="0"/>
    <n v="-3214.3398595712583"/>
    <n v="23220.339859571257"/>
    <n v="1.8178431517480966"/>
    <n v="0.86988992096538853"/>
    <n v="0.87840728969045923"/>
    <n v="116.13888888888889"/>
    <n v="5.6872596890996156E-2"/>
    <n v="1833.288523693901"/>
    <n v="2712"/>
    <n v="87.030342986701839"/>
    <n v="7.8181818181818183"/>
    <e v="#DIV/0!"/>
  </r>
  <r>
    <n v="289"/>
    <x v="4"/>
    <s v="OGG"/>
    <s v="Hawaii"/>
    <s v="HNL"/>
    <s v="Hawaii"/>
    <x v="0"/>
    <x v="2"/>
    <n v="175"/>
    <s v="OGGHNL737-800"/>
    <n v="101"/>
    <n v="94.15"/>
    <n v="20"/>
    <n v="1883"/>
    <n v="17.8"/>
    <n v="356"/>
    <n v="453"/>
    <n v="1075"/>
    <n v="353500"/>
    <n v="0.53800000000000003"/>
    <n v="3500"/>
    <n v="14.096076152526427"/>
    <n v="0.84761904761904761"/>
    <n v="420"/>
    <n v="0.56625000000000003"/>
    <n v="800"/>
    <n v="0.47149122807017546"/>
    <n v="2280"/>
    <n v="1873"/>
    <n v="4.9989321943406297"/>
    <n v="0.22223712926192266"/>
    <n v="24847"/>
    <n v="0.19898214732925476"/>
    <n v="22247"/>
    <n v="0.37968230116990448"/>
    <n v="42450"/>
    <n v="5.7690243640656863E-2"/>
    <n v="6450"/>
    <n v="5.766341096919609E-2"/>
    <n v="6447"/>
    <n v="8.3744767629065145E-2"/>
    <n v="9363"/>
    <n v="1"/>
    <n v="51910"/>
    <n v="2595.5"/>
    <n v="3682.5850994495527"/>
    <n v="0.21929139014097002"/>
    <n v="104791"/>
    <n v="5239.55"/>
    <n v="0.4426847247979655"/>
    <n v="46158"/>
    <n v="2307.9"/>
    <n v="0.19499233261658436"/>
    <n v="33858"/>
    <n v="0.14303155244448013"/>
    <n v="1"/>
    <n v="111804"/>
    <n v="-236717"/>
    <n v="-124913"/>
    <n v="29313.876404494382"/>
    <n v="39288.300220750549"/>
    <n v="90033.488372093023"/>
    <n v="158635.66499733797"/>
    <n v="4466.8764044943819"/>
    <n v="17041.300220750549"/>
    <n v="47583.488372093023"/>
    <n v="-0.35336067892503537"/>
    <n v="-0.34358816619556748"/>
    <n v="9.772512729467886E-3"/>
    <n v="190183"/>
    <n v="0.53800000000000003"/>
    <n v="87969.780669144966"/>
    <n v="0.31627722772277228"/>
    <n v="0.66963790664780765"/>
    <n v="54.40308019118428"/>
    <n v="0.53864435832855728"/>
    <n v="8.3744767629065145E-2"/>
    <n v="-3454.5832498668979"/>
    <n v="-121458.4167501331"/>
    <n v="2.3123641263885166"/>
    <n v="1.0869586460287679"/>
    <n v="0.72773690793588086"/>
    <n v="27.80875"/>
    <n v="0.30283353010625735"/>
    <n v="3274.5282801077337"/>
    <n v="5239.55"/>
    <n v="133.58327378662122"/>
    <n v="6.8491768454593736"/>
    <n v="4.9989321943406297"/>
  </r>
  <r>
    <n v="841"/>
    <x v="2"/>
    <s v="HNL"/>
    <s v="Hawaii"/>
    <s v="ANC"/>
    <s v="Alaska"/>
    <x v="40"/>
    <x v="2"/>
    <n v="159.66666666666666"/>
    <s v="HNLANC737-800"/>
    <n v="2777"/>
    <n v="117.33333333333333"/>
    <n v="3"/>
    <n v="352"/>
    <n v="19"/>
    <n v="57"/>
    <n v="95"/>
    <n v="200"/>
    <n v="1330183"/>
    <n v="0.73486430062630481"/>
    <n v="479"/>
    <n v="17.985106382978721"/>
    <n v="0.90476190476190477"/>
    <n v="63"/>
    <n v="0.79166666666666663"/>
    <n v="120"/>
    <n v="0.67567567567567566"/>
    <n v="296"/>
    <n v="207"/>
    <n v="6"/>
    <n v="0.23485010971605813"/>
    <n v="28469"/>
    <n v="0.25776674201052613"/>
    <n v="31247"/>
    <n v="0.47733909686360559"/>
    <n v="57864"/>
    <n v="1.1549058751711735E-2"/>
    <n v="1400"/>
    <n v="8.2493276797940968E-3"/>
    <n v="1000"/>
    <n v="1.0245664978304269E-2"/>
    <n v="1242"/>
    <n v="0.99999999999999989"/>
    <n v="74783"/>
    <n v="24927.666666666668"/>
    <n v="4158.0515793209515"/>
    <n v="0.39644496750320729"/>
    <n v="17600"/>
    <n v="5866.666666666667"/>
    <n v="9.3302373909263436E-2"/>
    <n v="40427"/>
    <n v="13475.666666666666"/>
    <n v="0.21431449261532914"/>
    <n v="55824"/>
    <n v="0.29593816597220013"/>
    <n v="1"/>
    <n v="121222"/>
    <n v="-188634"/>
    <n v="-67412"/>
    <n v="31465.736842105263"/>
    <n v="39469.894736842107"/>
    <n v="85638.720000000001"/>
    <n v="156574.35157894739"/>
    <n v="2996.7368421052633"/>
    <n v="8222.8947368421068"/>
    <n v="27774.720000000001"/>
    <n v="-5.0678741195760282E-2"/>
    <n v="-4.0907065273738684E-2"/>
    <n v="9.7716759220215985E-3"/>
    <n v="977504"/>
    <n v="0.73486430062630481"/>
    <n v="43288.238636363647"/>
    <n v="9.1131821711749439E-2"/>
    <n v="0.14181056290750971"/>
    <n v="340.85227272727275"/>
    <n v="0.12274118571381806"/>
    <n v="1.0245664978304269E-2"/>
    <n v="-12998.117192982458"/>
    <n v="-54413.882807017544"/>
    <n v="1.8409149326227061"/>
    <n v="1.0607893207461587"/>
    <n v="0.79637716471361653"/>
    <n v="260.39166666666665"/>
    <n v="0.46051046839682563"/>
    <n v="2247.8043298237317"/>
    <n v="5866.666666666667"/>
    <n v="19.571749674671718"/>
    <n v="6.8181818181818183"/>
    <n v="6"/>
  </r>
  <r>
    <n v="749"/>
    <x v="1"/>
    <s v="SFO"/>
    <s v="California"/>
    <s v="ANC"/>
    <s v="Alaska"/>
    <x v="8"/>
    <x v="1"/>
    <n v="178"/>
    <s v="SFOANC737-900"/>
    <n v="2018"/>
    <n v="145.66666666666666"/>
    <n v="3"/>
    <n v="437"/>
    <n v="23"/>
    <n v="69"/>
    <n v="99"/>
    <n v="269"/>
    <n v="1077612"/>
    <n v="0.81835205992509363"/>
    <n v="534"/>
    <n v="14.128"/>
    <n v="1"/>
    <n v="69"/>
    <n v="0.76744186046511631"/>
    <n v="129"/>
    <n v="0.80059523809523814"/>
    <n v="336"/>
    <n v="471"/>
    <n v="5.9936305732484074"/>
    <n v="0.26350550882596846"/>
    <n v="44485"/>
    <n v="0.20097144888046439"/>
    <n v="33928"/>
    <n v="0.50282549460964343"/>
    <n v="84887"/>
    <n v="1.1195356000473878E-2"/>
    <n v="1890"/>
    <n v="4.7802393081388464E-3"/>
    <n v="807"/>
    <n v="1.6721952375310982E-2"/>
    <n v="2823"/>
    <n v="1"/>
    <n v="58745"/>
    <n v="19581.666666666668"/>
    <n v="4158.0549263873163"/>
    <n v="0.38659725969701358"/>
    <n v="17600"/>
    <n v="5866.666666666667"/>
    <n v="0.11582452584334733"/>
    <n v="31757"/>
    <n v="10585.666666666666"/>
    <n v="0.20899087881858983"/>
    <n v="43852"/>
    <n v="0.28858733564104927"/>
    <n v="1"/>
    <n v="168820"/>
    <n v="-151954"/>
    <n v="16866"/>
    <n v="44485"/>
    <n v="44209.21212121212"/>
    <n v="106029.85873605947"/>
    <n v="194724.07085727161"/>
    <n v="0"/>
    <n v="10281.21212121212"/>
    <n v="21142.858736059468"/>
    <n v="1.5651273371120589E-2"/>
    <n v="2.5371553291683089E-2"/>
    <n v="9.7202799205624996E-3"/>
    <n v="881866"/>
    <n v="0.81835205992509363"/>
    <n v="36846.016018306633"/>
    <n v="0.15666121015727369"/>
    <n v="0.14100993678615309"/>
    <n v="379.85583524027459"/>
    <n v="0.1882338133004334"/>
    <n v="1.6721952375310982E-2"/>
    <n v="-10474.690285757197"/>
    <n v="27340.690285757199"/>
    <n v="2.1082377060092119"/>
    <n v="0.86004984405930007"/>
    <n v="0.82614633452891262"/>
    <n v="263.00775193798449"/>
    <n v="0.25975595308612726"/>
    <n v="2247.8057757644392"/>
    <n v="5866.666666666667"/>
    <n v="30.931483578708946"/>
    <n v="6.1716247139588098"/>
    <n v="5.9936305732484074"/>
  </r>
  <r>
    <n v="620"/>
    <x v="1"/>
    <s v="GEG"/>
    <s v="Washington"/>
    <s v="SEA"/>
    <s v="Washington"/>
    <x v="11"/>
    <x v="3"/>
    <n v="122.17647058823529"/>
    <s v="GEGSEA737-700"/>
    <n v="223"/>
    <n v="78.705882352941174"/>
    <n v="17"/>
    <n v="1338"/>
    <n v="15.411764705882353"/>
    <n v="262"/>
    <n v="425"/>
    <n v="651"/>
    <n v="463171"/>
    <n v="0.64419836302359168"/>
    <n v="2077"/>
    <n v="20.614990383774803"/>
    <n v="0.91929824561403506"/>
    <n v="285"/>
    <n v="0.81888246628131023"/>
    <n v="519"/>
    <n v="0.51139041633935589"/>
    <n v="1273"/>
    <n v="4359"/>
    <n v="5.9993117687543016"/>
    <n v="0.2807812958295427"/>
    <n v="56480"/>
    <n v="0.22974054575372974"/>
    <n v="46213"/>
    <n v="0.31743498729822572"/>
    <n v="63853"/>
    <n v="2.2619598017429517E-2"/>
    <n v="4550"/>
    <n v="1.9418054913424111E-2"/>
    <n v="3906"/>
    <n v="0.13000551818764822"/>
    <n v="26151"/>
    <n v="1"/>
    <n v="85718"/>
    <n v="5042.2352941176468"/>
    <n v="4158.0422015362692"/>
    <n v="0.29125270125174985"/>
    <n v="98264"/>
    <n v="5780.2352941176468"/>
    <n v="0.33388151188550769"/>
    <n v="46339"/>
    <n v="2725.8235294117649"/>
    <n v="0.15745069790831373"/>
    <n v="63987"/>
    <n v="0.21741508895442868"/>
    <n v="1"/>
    <n v="201153"/>
    <n v="-294308"/>
    <n v="-93155"/>
    <n v="61438.167938931299"/>
    <n v="56434.228235294118"/>
    <n v="124861.54992319508"/>
    <n v="242733.9460974205"/>
    <n v="4958.1679389312994"/>
    <n v="10221.228235294118"/>
    <n v="61008.549923195082"/>
    <n v="-0.20112442272940231"/>
    <n v="-0.19144841993975537"/>
    <n v="9.676002789646948E-3"/>
    <n v="298374"/>
    <n v="0.64419836302359168"/>
    <n v="96656.56053811661"/>
    <n v="0.43429532505273433"/>
    <n v="0.63541974778213661"/>
    <n v="130.79372197309416"/>
    <n v="0.58651893261477206"/>
    <n v="0.13000551818764822"/>
    <n v="-4481.6438880835585"/>
    <n v="-88673.356111916437"/>
    <n v="2.4714516467817438"/>
    <n v="1.1104502202947535"/>
    <n v="0.62554015422955689"/>
    <n v="89.042389210019266"/>
    <n v="0.31810114688818958"/>
    <n v="2247.8302990852467"/>
    <n v="5780.2352941176468"/>
    <n v="64.904226249510344"/>
    <n v="6.3198804185351269"/>
    <n v="5.9993117687543016"/>
  </r>
  <r>
    <n v="654"/>
    <x v="1"/>
    <s v="JNU"/>
    <s v="Alaska"/>
    <s v="SEA"/>
    <s v="Washington"/>
    <x v="31"/>
    <x v="4"/>
    <n v="178"/>
    <s v="JNUSEA737-Max 9"/>
    <n v="909"/>
    <n v="113.88888888888889"/>
    <n v="9"/>
    <n v="1025"/>
    <n v="14.777777777777779"/>
    <n v="133"/>
    <n v="248"/>
    <n v="645"/>
    <n v="1456218"/>
    <n v="0.63982521847690388"/>
    <n v="1602"/>
    <n v="21.650896286811779"/>
    <n v="0.64251207729468596"/>
    <n v="207"/>
    <n v="0.64082687338501287"/>
    <n v="387"/>
    <n v="0.63988095238095233"/>
    <n v="1008"/>
    <n v="8793"/>
    <n v="6"/>
    <n v="0.17651365910636146"/>
    <n v="50625"/>
    <n v="0.18546399121354229"/>
    <n v="53192"/>
    <n v="0.4203518069768658"/>
    <n v="120559"/>
    <n v="1.5742403375115496E-2"/>
    <n v="4515"/>
    <n v="1.7977371384738761E-2"/>
    <n v="5156"/>
    <n v="0.18395076794337617"/>
    <n v="52758"/>
    <n v="1"/>
    <n v="95206"/>
    <n v="10578.444444444445"/>
    <n v="4397.3237291794185"/>
    <n v="0.34917351583101358"/>
    <n v="59198"/>
    <n v="6577.5555555555557"/>
    <n v="0.21711209157158523"/>
    <n v="51241"/>
    <n v="5693.4444444444443"/>
    <n v="0.18792933349470589"/>
    <n v="67016"/>
    <n v="0.2457850591026953"/>
    <n v="1"/>
    <n v="286805"/>
    <n v="-272661"/>
    <n v="14144"/>
    <n v="78792.293233082717"/>
    <n v="83005.258064516136"/>
    <n v="188408.48372093023"/>
    <n v="350206.0350185291"/>
    <n v="28167.293233082717"/>
    <n v="29813.258064516136"/>
    <n v="67849.483720930235"/>
    <n v="9.7128314579273158E-3"/>
    <n v="1.9313808098827778E-2"/>
    <n v="9.6009766409004618E-3"/>
    <n v="931725"/>
    <n v="0.63982521847690388"/>
    <n v="131751.33560975612"/>
    <n v="0.19695196735653589"/>
    <n v="0.18723913589860858"/>
    <n v="228.33853658536586"/>
    <n v="0.25119750999490192"/>
    <n v="0.18395076794337617"/>
    <n v="-13981.115002058788"/>
    <n v="28125.115002058788"/>
    <n v="1.7461469954935891"/>
    <n v="0.98134443761758705"/>
    <n v="0.85393578826867145"/>
    <n v="137.44702842377262"/>
    <n v="0.23366398772685273"/>
    <n v="2366.6918598290295"/>
    <n v="6577.5555555555557"/>
    <n v="47.34215094016033"/>
    <n v="9.4351219512195126"/>
    <n v="6"/>
  </r>
  <r>
    <n v="608"/>
    <x v="1"/>
    <s v="BOI"/>
    <s v="Idaho"/>
    <s v="SEA"/>
    <s v="Washington"/>
    <x v="13"/>
    <x v="2"/>
    <n v="154.55555555555554"/>
    <s v="BOISEA737-800"/>
    <n v="399"/>
    <n v="111.88888888888889"/>
    <n v="9"/>
    <n v="1007"/>
    <n v="19.222222222222221"/>
    <n v="173"/>
    <n v="350"/>
    <n v="485"/>
    <n v="555009"/>
    <n v="0.72393961179007904"/>
    <n v="1391"/>
    <n v="14.143836950473011"/>
    <n v="0.94021739130434778"/>
    <n v="184"/>
    <n v="1"/>
    <n v="350"/>
    <n v="0.56526806526806528"/>
    <n v="858"/>
    <n v="2639"/>
    <n v="5.9996210685865856"/>
    <n v="0.20650346617876811"/>
    <n v="34763"/>
    <n v="0.30945521293089623"/>
    <n v="52094"/>
    <n v="0.35255225999607936"/>
    <n v="59349"/>
    <n v="2.0167398316512316E-2"/>
    <n v="3395"/>
    <n v="1.7268520443623359E-2"/>
    <n v="2907"/>
    <n v="9.4053142134120624E-2"/>
    <n v="15833"/>
    <n v="1"/>
    <n v="58811"/>
    <n v="6534.5555555555557"/>
    <n v="4158.065467378934"/>
    <n v="0.31646550471649887"/>
    <n v="51332"/>
    <n v="5703.5555555555557"/>
    <n v="0.2762205588768652"/>
    <n v="31793"/>
    <n v="3532.5555555555557"/>
    <n v="0.17108003250160086"/>
    <n v="43901"/>
    <n v="0.23623390390503507"/>
    <n v="1"/>
    <n v="168341"/>
    <n v="-185837"/>
    <n v="-17496"/>
    <n v="36973.364161849713"/>
    <n v="52094"/>
    <n v="104992.66391752577"/>
    <n v="194060.02807937551"/>
    <n v="2210.3641618497131"/>
    <n v="0"/>
    <n v="45643.663917525773"/>
    <n v="-3.1523813127354694E-2"/>
    <n v="-2.1943582480569289E-2"/>
    <n v="9.5802306467854051E-3"/>
    <n v="401793"/>
    <n v="0.72393961179007904"/>
    <n v="58155.980139026826"/>
    <n v="0.30331219854092456"/>
    <n v="0.33483601166827925"/>
    <n v="151.44786494538232"/>
    <n v="0.37956858382301334"/>
    <n v="9.4053142134120624E-2"/>
    <n v="-5317.1142310417208"/>
    <n v="-12178.88576895828"/>
    <n v="1.7987610096296529"/>
    <n v="1.4170778217036237"/>
    <n v="0.65856729211174303"/>
    <n v="148.84"/>
    <n v="0.26078614241331582"/>
    <n v="2247.8341705527614"/>
    <n v="5703.5555555555557"/>
    <n v="71.197087715743436"/>
    <n v="6.2581926514399209"/>
    <n v="5.9996210685865856"/>
  </r>
  <r>
    <n v="710"/>
    <x v="1"/>
    <s v="SEA"/>
    <s v="Washington"/>
    <s v="BOI"/>
    <s v="Idaho"/>
    <x v="10"/>
    <x v="2"/>
    <n v="154.55555555555554"/>
    <s v="SEABOI737-800"/>
    <n v="399"/>
    <n v="111.88888888888889"/>
    <n v="9"/>
    <n v="1007"/>
    <n v="20.444444444444443"/>
    <n v="184"/>
    <n v="302"/>
    <n v="521"/>
    <n v="555009"/>
    <n v="0.72393961179007904"/>
    <n v="1391"/>
    <n v="12.216570737404069"/>
    <n v="1"/>
    <n v="184"/>
    <n v="0.86285714285714288"/>
    <n v="350"/>
    <n v="0.60722610722610726"/>
    <n v="858"/>
    <n v="2639"/>
    <n v="5.9996210685865856"/>
    <n v="0.23197330665596377"/>
    <n v="38724"/>
    <n v="0.26450132687964634"/>
    <n v="44154"/>
    <n v="0.37426991667315629"/>
    <n v="62478"/>
    <n v="2.1912983053081175E-2"/>
    <n v="3658"/>
    <n v="1.2496031341915619E-2"/>
    <n v="2086"/>
    <n v="9.4846435396236814E-2"/>
    <n v="15833"/>
    <n v="1"/>
    <n v="50797"/>
    <n v="5644.1111111111113"/>
    <n v="4158.0408358355717"/>
    <n v="0.30324937764538024"/>
    <n v="51332"/>
    <n v="5703.5555555555557"/>
    <n v="0.306443235885833"/>
    <n v="27461"/>
    <n v="3051.2222222222222"/>
    <n v="0.16393746007677198"/>
    <n v="37919"/>
    <n v="0.22636992639201475"/>
    <n v="1"/>
    <n v="166933"/>
    <n v="-167509"/>
    <n v="-576"/>
    <n v="38724"/>
    <n v="51171.854304635759"/>
    <n v="102890.83301343569"/>
    <n v="192786.68731807143"/>
    <n v="0"/>
    <n v="7017.854304635759"/>
    <n v="40412.833013435695"/>
    <n v="-1.0378210083079734E-3"/>
    <n v="8.4576581076606077E-3"/>
    <n v="9.4954791159685813E-3"/>
    <n v="401793"/>
    <n v="0.72393961179007904"/>
    <n v="57619.066534260201"/>
    <n v="0.30077530274283842"/>
    <n v="0.30181312375114638"/>
    <n v="150.04965243296922"/>
    <n v="0.37606429181195294"/>
    <n v="9.4846435396236814E-2"/>
    <n v="-5270.0763686746059"/>
    <n v="4694.0763686746059"/>
    <n v="2.0154343698290371"/>
    <n v="1.2081150122064841"/>
    <n v="0.69734244950954272"/>
    <n v="126.15428571428572"/>
    <n v="0.2271510126817346"/>
    <n v="2247.8484830379871"/>
    <n v="5703.5555555555557"/>
    <n v="82.429023794444959"/>
    <n v="5.7040714995034758"/>
    <n v="5.9996210685865856"/>
  </r>
  <r>
    <n v="942"/>
    <x v="2"/>
    <s v="SEA"/>
    <s v="Washington"/>
    <s v="JNU"/>
    <s v="Alaska"/>
    <x v="25"/>
    <x v="4"/>
    <n v="178"/>
    <s v="SEAJNU737-Max 9"/>
    <n v="909"/>
    <n v="113.875"/>
    <n v="8"/>
    <n v="911"/>
    <n v="20.125"/>
    <n v="161"/>
    <n v="262"/>
    <n v="488"/>
    <n v="1294416"/>
    <n v="0.639747191011236"/>
    <n v="1424"/>
    <n v="20.518859088974029"/>
    <n v="0.875"/>
    <n v="184"/>
    <n v="0.76162790697674421"/>
    <n v="344"/>
    <n v="0.5446428571428571"/>
    <n v="896"/>
    <n v="4578"/>
    <n v="6"/>
    <n v="0.2450987537351505"/>
    <n v="57171"/>
    <n v="0.24587043475651321"/>
    <n v="57351"/>
    <n v="0.36617979310374393"/>
    <n v="85414"/>
    <n v="1.4631929588393917E-2"/>
    <n v="3413"/>
    <n v="1.0460564956249974E-2"/>
    <n v="2440"/>
    <n v="0.11775852385994846"/>
    <n v="27468"/>
    <n v="1"/>
    <n v="90228"/>
    <n v="11278.5"/>
    <n v="4397.3205142036741"/>
    <n v="0.35394217077313544"/>
    <n v="52621"/>
    <n v="6577.625"/>
    <n v="0.2064191932465882"/>
    <n v="48562"/>
    <n v="6070.25"/>
    <n v="0.19049673823075988"/>
    <n v="63512"/>
    <n v="0.24914189774951653"/>
    <n v="1"/>
    <n v="233257"/>
    <n v="-254923"/>
    <n v="-21666"/>
    <n v="65338.285714285717"/>
    <n v="75300.549618320612"/>
    <n v="156825.7049180328"/>
    <n v="297464.54025063914"/>
    <n v="8167.2857142857174"/>
    <n v="17949.549618320612"/>
    <n v="71411.704918032803"/>
    <n v="-1.6738050209515333E-2"/>
    <n v="-7.3198511673759495E-3"/>
    <n v="9.4181990421393844E-3"/>
    <n v="828099"/>
    <n v="0.639747191011236"/>
    <n v="115883.37760702521"/>
    <n v="0.18020250058713735"/>
    <n v="0.19694055079665271"/>
    <n v="225.89352360043907"/>
    <n v="0.2485077267331563"/>
    <n v="0.11775852385994846"/>
    <n v="-12191.067531329893"/>
    <n v="-9474.9324686701075"/>
    <n v="2.2129772831653951"/>
    <n v="1.1874122975166006"/>
    <n v="0.67895351512484003"/>
    <n v="166.71802325581396"/>
    <n v="0.27228336127104441"/>
    <n v="2366.7007892312677"/>
    <n v="6577.625"/>
    <n v="44.398180037677292"/>
    <n v="6.4248079034028542"/>
    <n v="6"/>
  </r>
  <r>
    <n v="805"/>
    <x v="2"/>
    <s v="ANC"/>
    <s v="Alaska"/>
    <s v="HNL"/>
    <s v="Hawaii"/>
    <x v="37"/>
    <x v="2"/>
    <n v="159.66666666666666"/>
    <s v="ANCHNL737-800"/>
    <n v="2777"/>
    <n v="117.33333333333333"/>
    <n v="3"/>
    <n v="352"/>
    <n v="21"/>
    <n v="63"/>
    <n v="83"/>
    <n v="206"/>
    <n v="1330183"/>
    <n v="0.73486430062630481"/>
    <n v="479"/>
    <n v="18.292346938775509"/>
    <n v="1"/>
    <n v="63"/>
    <n v="0.69166666666666665"/>
    <n v="120"/>
    <n v="0.69594594594594594"/>
    <n v="296"/>
    <n v="207"/>
    <n v="6"/>
    <n v="0.28639734348683316"/>
    <n v="35879"/>
    <n v="0.23001827949264431"/>
    <n v="28816"/>
    <n v="0.45070523719437727"/>
    <n v="56463"/>
    <n v="1.1454616569681586E-2"/>
    <n v="1435"/>
    <n v="1.1510492748070277E-2"/>
    <n v="1442"/>
    <n v="9.9140305083934011E-3"/>
    <n v="1242"/>
    <n v="1"/>
    <n v="76061"/>
    <n v="25353.666666666668"/>
    <n v="4158.0777061891613"/>
    <n v="0.39706719148869529"/>
    <n v="17600"/>
    <n v="5866.666666666667"/>
    <n v="9.1878657527524443E-2"/>
    <n v="41118"/>
    <n v="13706"/>
    <n v="0.21465151364867899"/>
    <n v="56778"/>
    <n v="0.2964026373351013"/>
    <n v="1"/>
    <n v="125277"/>
    <n v="-191557"/>
    <n v="-66280"/>
    <n v="35879"/>
    <n v="41661.686746987951"/>
    <n v="81131.300970873781"/>
    <n v="158671.98771786172"/>
    <n v="0"/>
    <n v="12845.686746987951"/>
    <n v="24668.300970873781"/>
    <n v="-4.9827730470168391E-2"/>
    <n v="-4.0427022016804773E-2"/>
    <n v="9.4007084533636182E-3"/>
    <n v="977504"/>
    <n v="0.73486430062630481"/>
    <n v="44751.264204545441"/>
    <n v="9.4180274443441236E-2"/>
    <n v="0.14400800491360963"/>
    <n v="352.37215909090907"/>
    <n v="0.12688950633450091"/>
    <n v="9.9140305083934011E-3"/>
    <n v="-12504.662572620577"/>
    <n v="-53775.337427379425"/>
    <n v="2.2515583088801532"/>
    <n v="0.94937079405954761"/>
    <n v="0.75414638936961031"/>
    <n v="240.13333333333333"/>
    <n v="0.45321966522186835"/>
    <n v="2247.8252865868967"/>
    <n v="5866.666666666667"/>
    <n v="19.243020109893177"/>
    <n v="8.173295454545455"/>
    <n v="6"/>
  </r>
  <r>
    <n v="824"/>
    <x v="2"/>
    <s v="BOI"/>
    <s v="Idaho"/>
    <s v="SEA"/>
    <s v="Washington"/>
    <x v="13"/>
    <x v="4"/>
    <n v="175.25"/>
    <s v="BOISEA737-Max 9"/>
    <n v="399"/>
    <n v="101.125"/>
    <n v="16"/>
    <n v="1618"/>
    <n v="12.625"/>
    <n v="202"/>
    <n v="432"/>
    <n v="984"/>
    <n v="1118796"/>
    <n v="0.57703281027104136"/>
    <n v="2804"/>
    <n v="25.458906510851417"/>
    <n v="0.55801104972375692"/>
    <n v="362"/>
    <n v="0.63810930576070901"/>
    <n v="677"/>
    <n v="0.55782312925170063"/>
    <n v="1764"/>
    <n v="4608"/>
    <n v="5.999348958333333"/>
    <n v="0.18342392806471228"/>
    <n v="49773"/>
    <n v="0.21812754509775018"/>
    <n v="59190"/>
    <n v="0.4421514252547401"/>
    <n v="119980"/>
    <n v="2.5409518895911261E-2"/>
    <n v="6895"/>
    <n v="2.9009968491459526E-2"/>
    <n v="7872"/>
    <n v="0.10187761419542665"/>
    <n v="27645"/>
    <n v="1"/>
    <n v="111951"/>
    <n v="6996.9375"/>
    <n v="4397.3216191466363"/>
    <n v="0.31570709862268898"/>
    <n v="103597"/>
    <n v="6474.8125"/>
    <n v="0.29214842472166136"/>
    <n v="60253"/>
    <n v="3765.8125"/>
    <n v="0.16991630100055272"/>
    <n v="78803"/>
    <n v="0.22222817565509695"/>
    <n v="1"/>
    <n v="271355"/>
    <n v="-354604"/>
    <n v="-83249"/>
    <n v="89197.158415841579"/>
    <n v="92758.402777777781"/>
    <n v="215086.09756097561"/>
    <n v="397041.65875459497"/>
    <n v="39424.158415841579"/>
    <n v="33568.402777777781"/>
    <n v="95106.097560975613"/>
    <n v="-7.4409454449247223E-2"/>
    <n v="-6.5018854042951352E-2"/>
    <n v="9.3906004062958709E-3"/>
    <n v="645582"/>
    <n v="0.57703281027104136"/>
    <n v="178640.33374536462"/>
    <n v="0.24254198263132867"/>
    <n v="0.31695143708057588"/>
    <n v="150.62422744128554"/>
    <n v="0.3775043294267808"/>
    <n v="0.10187761419542665"/>
    <n v="-10506.166172162186"/>
    <n v="-72742.833827837807"/>
    <n v="1.6833753982963213"/>
    <n v="1.0704229199593527"/>
    <n v="0.83273344047859976"/>
    <n v="87.429837518463813"/>
    <n v="0.29040555729579332"/>
    <n v="2366.6766667420775"/>
    <n v="6474.8125"/>
    <n v="63.553397287913981"/>
    <n v="9.1266996291718172"/>
    <n v="5.999348958333333"/>
  </r>
  <r>
    <n v="218"/>
    <x v="4"/>
    <s v="BOI"/>
    <s v="Idaho"/>
    <s v="SEA"/>
    <s v="Washington"/>
    <x v="13"/>
    <x v="1"/>
    <n v="178"/>
    <s v="BOISEA737-900"/>
    <n v="399"/>
    <n v="103.41666666666667"/>
    <n v="12"/>
    <n v="1241"/>
    <n v="21.25"/>
    <n v="255"/>
    <n v="382"/>
    <n v="605"/>
    <n v="852264"/>
    <n v="0.58099250936329583"/>
    <n v="2136"/>
    <n v="19.397262103505842"/>
    <n v="0.92391304347826086"/>
    <n v="276"/>
    <n v="0.74031007751937983"/>
    <n v="516"/>
    <n v="0.45014880952380953"/>
    <n v="1344"/>
    <n v="1328"/>
    <n v="4.9984939759036147"/>
    <n v="0.30305013205055648"/>
    <n v="51407"/>
    <n v="0.26391836445953593"/>
    <n v="44769"/>
    <n v="0.36536738351254483"/>
    <n v="61978"/>
    <n v="2.139926428975665E-2"/>
    <n v="3630"/>
    <n v="7.1330880965855496E-3"/>
    <n v="1210"/>
    <n v="3.9131767591020564E-2"/>
    <n v="6638"/>
    <n v="1"/>
    <n v="71431"/>
    <n v="5952.583333333333"/>
    <n v="3682.530019898511"/>
    <n v="0.2922553219345943"/>
    <n v="62874"/>
    <n v="5239.5"/>
    <n v="0.25724490923150567"/>
    <n v="63516"/>
    <n v="5293"/>
    <n v="0.25987161075720194"/>
    <n v="46592"/>
    <n v="0.19062815807669806"/>
    <n v="1"/>
    <n v="169632"/>
    <n v="-244413"/>
    <n v="-74781"/>
    <n v="55640.517647058827"/>
    <n v="60473.30890052356"/>
    <n v="137683.35867768596"/>
    <n v="253797.18522526836"/>
    <n v="4233.5176470588267"/>
    <n v="15704.30890052356"/>
    <n v="75705.358677685959"/>
    <n v="-8.7743938497930218E-2"/>
    <n v="-7.8392064623826627E-2"/>
    <n v="9.3518738741035917E-3"/>
    <n v="495159"/>
    <n v="0.58099250936329583"/>
    <n v="117550.06446414185"/>
    <n v="0.19903691813804172"/>
    <n v="0.28678085663597197"/>
    <n v="131.34085414987914"/>
    <n v="0.32917507305734117"/>
    <n v="3.9131767591020564E-2"/>
    <n v="-7970.2654354390288"/>
    <n v="-66810.734564560975"/>
    <n v="2.5155574835974397"/>
    <n v="1.1717872276977017"/>
    <n v="0.62281542041301519"/>
    <n v="86.761627906976742"/>
    <n v="0.27466515751744952"/>
    <n v="3274.4827420010056"/>
    <n v="5239.5"/>
    <n v="63.97810131027218"/>
    <n v="3.9000805801772764"/>
    <n v="4.9984939759036147"/>
  </r>
  <r>
    <n v="419"/>
    <x v="3"/>
    <s v="GEG"/>
    <s v="Washington"/>
    <s v="SEA"/>
    <s v="Washington"/>
    <x v="11"/>
    <x v="3"/>
    <n v="116.25"/>
    <s v="GEGSEA737-700"/>
    <n v="223"/>
    <n v="92.25"/>
    <n v="8"/>
    <n v="738"/>
    <n v="16"/>
    <n v="128"/>
    <n v="233"/>
    <n v="378"/>
    <n v="207390"/>
    <n v="0.79354838709677422"/>
    <n v="930"/>
    <n v="9.2305927091528979"/>
    <n v="1"/>
    <n v="128"/>
    <n v="1"/>
    <n v="233"/>
    <n v="0.66315789473684206"/>
    <n v="570"/>
    <n v="3882"/>
    <n v="5"/>
    <n v="0.19422749333076206"/>
    <n v="18129"/>
    <n v="0.23460718456379434"/>
    <n v="21898"/>
    <n v="0.32274826171268173"/>
    <n v="30125"/>
    <n v="2.4266383826696235E-2"/>
    <n v="2265"/>
    <n v="1.6199016488284639E-2"/>
    <n v="1512"/>
    <n v="0.20795166007778099"/>
    <n v="19410"/>
    <n v="1"/>
    <n v="33992"/>
    <n v="4249"/>
    <n v="3682.5370884682316"/>
    <n v="0.27045176073707494"/>
    <n v="39297"/>
    <n v="4912.125"/>
    <n v="0.312660121254555"/>
    <n v="30226"/>
    <n v="3778.25"/>
    <n v="0.24048820075426061"/>
    <n v="22171"/>
    <n v="0.17639991725410945"/>
    <n v="1"/>
    <n v="93339"/>
    <n v="-125686"/>
    <n v="-32347"/>
    <n v="18129"/>
    <n v="21898"/>
    <n v="45426.587301587308"/>
    <n v="85453.587301587308"/>
    <n v="0"/>
    <n v="0"/>
    <n v="15301.587301587308"/>
    <n v="-0.15597184049375573"/>
    <n v="-0.14674912766913345"/>
    <n v="9.2227128246222811E-3"/>
    <n v="164574"/>
    <n v="0.79354838709677422"/>
    <n v="19233.560975609755"/>
    <n v="0.45006509474902356"/>
    <n v="0.60603693524277935"/>
    <n v="100.17479674796748"/>
    <n v="0.44921433519267928"/>
    <n v="0.20795166007778099"/>
    <n v="-1912.6984126984134"/>
    <n v="-30434.301587301587"/>
    <n v="1.8796349132954155"/>
    <n v="1.2472633305876093"/>
    <n v="0.7013936404759189"/>
    <n v="93.982832618025753"/>
    <n v="0.23753200698529017"/>
    <n v="3274.5459530489752"/>
    <n v="4912.125"/>
    <n v="79.951528927087409"/>
    <n v="5.1178861788617889"/>
    <n v="5"/>
  </r>
  <r>
    <n v="187"/>
    <x v="5"/>
    <s v="YVR"/>
    <s v="British Columbia"/>
    <s v="LAX"/>
    <s v="California"/>
    <x v="19"/>
    <x v="4"/>
    <n v="179"/>
    <s v="YVRLAX737-Max 9"/>
    <n v="1080"/>
    <n v="154"/>
    <n v="3"/>
    <n v="462"/>
    <n v="20.333333333333332"/>
    <n v="61"/>
    <n v="100"/>
    <n v="301"/>
    <n v="579960"/>
    <n v="0.86033519553072624"/>
    <n v="537"/>
    <n v="1.9409352978859706"/>
    <n v="0.88405797101449279"/>
    <n v="69"/>
    <n v="0.77519379844961245"/>
    <n v="129"/>
    <n v="0.88790560471976399"/>
    <n v="339"/>
    <n v="0"/>
    <e v="#DIV/0!"/>
    <n v="0.22813441621934427"/>
    <n v="22865"/>
    <n v="0.21049428292059943"/>
    <n v="21097"/>
    <n v="0.53740546365214614"/>
    <n v="53862"/>
    <n v="1.7959411729491351E-2"/>
    <n v="1800"/>
    <n v="6.0064254784187735E-3"/>
    <n v="602"/>
    <n v="0"/>
    <n v="0"/>
    <n v="1"/>
    <n v="6589"/>
    <n v="2196.3333333333335"/>
    <n v="3394.7550993464915"/>
    <n v="0.20156011012542061"/>
    <n v="15719"/>
    <n v="5239.666666666667"/>
    <n v="0.48085041297032732"/>
    <n v="5720"/>
    <n v="1906.6666666666667"/>
    <n v="0.17497705720403794"/>
    <n v="4662"/>
    <n v="0.14261241970021413"/>
    <n v="1"/>
    <n v="100226"/>
    <n v="-32690"/>
    <n v="67536"/>
    <n v="25863.688524590161"/>
    <n v="27215.129999999997"/>
    <n v="60661.853820598008"/>
    <n v="113740.67234518816"/>
    <n v="2998.6885245901613"/>
    <n v="6118.1299999999974"/>
    <n v="6799.8538205980076"/>
    <n v="0.11644941030415891"/>
    <n v="0.12559755405268649"/>
    <n v="9.1481437485275846E-3"/>
    <n v="498960"/>
    <n v="0.86033519553072624"/>
    <n v="16270.454545454544"/>
    <n v="0.1728153665770053"/>
    <n v="5.63659562728464E-2"/>
    <n v="216.93939393939394"/>
    <n v="0.20086980920314254"/>
    <n v="0"/>
    <n v="-5305.5574483960554"/>
    <n v="72841.557448396052"/>
    <n v="1.8190765847449188"/>
    <n v="0.89775919353979816"/>
    <n v="0.87219109051907573"/>
    <n v="163.54263565891472"/>
    <n v="4.6514876379382598E-2"/>
    <n v="2947.0328074460358"/>
    <n v="5239.666666666667"/>
    <n v="238.02957290910291"/>
    <n v="5.1991341991341988"/>
    <e v="#DIV/0!"/>
  </r>
  <r>
    <n v="39"/>
    <x v="5"/>
    <s v="HNL"/>
    <s v="Hawaii"/>
    <s v="OGG"/>
    <s v="Hawaii"/>
    <x v="1"/>
    <x v="0"/>
    <n v="183.77777777777777"/>
    <s v="HNLOGGA321"/>
    <n v="101"/>
    <n v="118.22222222222223"/>
    <n v="18"/>
    <n v="2128"/>
    <n v="15.666666666666666"/>
    <n v="282"/>
    <n v="529"/>
    <n v="1317"/>
    <n v="334108"/>
    <n v="0.64328899637243042"/>
    <n v="3308"/>
    <n v="12.463788859387099"/>
    <n v="0.64383561643835618"/>
    <n v="438"/>
    <n v="0.64277035236938029"/>
    <n v="823"/>
    <n v="0.64306640625"/>
    <n v="2048"/>
    <n v="39119"/>
    <n v="5"/>
    <n v="7.0715245294012921E-2"/>
    <n v="21845"/>
    <n v="8.1951345839470405E-2"/>
    <n v="25316"/>
    <n v="0.16725960215593286"/>
    <n v="51669"/>
    <n v="2.5589563472152535E-2"/>
    <n v="7905"/>
    <n v="2.131654338572099E-2"/>
    <n v="6585"/>
    <n v="0.63316769985271026"/>
    <n v="195595"/>
    <n v="1"/>
    <n v="47995"/>
    <n v="2666.3888888888887"/>
    <n v="3850.7552190963647"/>
    <n v="0.2057831077343921"/>
    <n v="108681"/>
    <n v="6037.833333333333"/>
    <n v="0.46598007983501338"/>
    <n v="46480"/>
    <n v="2582.2222222222222"/>
    <n v="0.19928740176048637"/>
    <n v="30075"/>
    <n v="0.12894941067010818"/>
    <n v="1"/>
    <n v="308915"/>
    <n v="-233231"/>
    <n v="75684"/>
    <n v="33929.468085106382"/>
    <n v="39385.761814744801"/>
    <n v="80347.8451025057"/>
    <n v="153663.0750023569"/>
    <n v="12084.468085106382"/>
    <n v="14069.761814744801"/>
    <n v="28678.8451025057"/>
    <n v="0.22652555461108384"/>
    <n v="0.23564321101133581"/>
    <n v="9.1176564002519722E-3"/>
    <n v="214928"/>
    <n v="0.64328899637243042"/>
    <n v="62837.218045112793"/>
    <n v="0.92459623834209292"/>
    <n v="0.69807068373100911"/>
    <n v="53.251879699248121"/>
    <n v="0.52724633365592199"/>
    <n v="0.63316769985271026"/>
    <n v="-3046.2819445753826"/>
    <n v="78730.281944575385"/>
    <n v="1.6698824881247583"/>
    <n v="1.0299193639703608"/>
    <n v="0.84471085627624454"/>
    <n v="30.76063183475091"/>
    <n v="9.7356878105627764E-2"/>
    <n v="3729.2030958141272"/>
    <n v="6037.833333333333"/>
    <n v="170.73459956739379"/>
    <n v="6.8092105263157894"/>
    <n v="5"/>
  </r>
  <r>
    <n v="189"/>
    <x v="5"/>
    <s v="YVR"/>
    <s v="British Columbia"/>
    <s v="LAX"/>
    <s v="California"/>
    <x v="19"/>
    <x v="0"/>
    <n v="190"/>
    <s v="YVRLAXA321"/>
    <n v="1080"/>
    <n v="142.4"/>
    <n v="5"/>
    <n v="712"/>
    <n v="21.4"/>
    <n v="107"/>
    <n v="169"/>
    <n v="436"/>
    <n v="1026000"/>
    <n v="0.74947368421052629"/>
    <n v="950"/>
    <n v="3.2348921631432841"/>
    <n v="0.85599999999999998"/>
    <n v="125"/>
    <n v="0.73478260869565215"/>
    <n v="230"/>
    <n v="0.73277310924369743"/>
    <n v="595"/>
    <n v="2081"/>
    <n v="5"/>
    <n v="0.20940857888293993"/>
    <n v="33871"/>
    <n v="0.2285187887181136"/>
    <n v="36962"/>
    <n v="0.46543345739616437"/>
    <n v="75282"/>
    <n v="1.6136411410483102E-2"/>
    <n v="2610"/>
    <n v="1.6173506609127891E-2"/>
    <n v="2616"/>
    <n v="6.4329256983171143E-2"/>
    <n v="10405"/>
    <n v="1"/>
    <n v="12457"/>
    <n v="2491.4"/>
    <n v="3850.8238827645391"/>
    <n v="0.1965477524101043"/>
    <n v="31052"/>
    <n v="6210.4"/>
    <n v="0.48994146326070148"/>
    <n v="12064"/>
    <n v="2412.8000000000002"/>
    <n v="0.19034696034964263"/>
    <n v="7806"/>
    <n v="0.12316382397955158"/>
    <n v="1"/>
    <n v="161746"/>
    <n v="-63379"/>
    <n v="98367"/>
    <n v="39568.925233644863"/>
    <n v="50303.313609467456"/>
    <n v="102735.75688073396"/>
    <n v="192607.99572384625"/>
    <n v="5697.9252336448626"/>
    <n v="13341.313609467456"/>
    <n v="27453.756880733956"/>
    <n v="9.5874269005847959E-2"/>
    <n v="0.10493723113525268"/>
    <n v="9.0629621294047169E-3"/>
    <n v="768960"/>
    <n v="0.74947368421052629"/>
    <n v="50588.705056179781"/>
    <n v="0.15764717348927876"/>
    <n v="6.1772904483430799E-2"/>
    <n v="212.55758426966293"/>
    <n v="0.19681257802746568"/>
    <n v="6.4329256983171143E-2"/>
    <n v="-9298.5991447692541"/>
    <n v="107665.59914476925"/>
    <n v="1.7617602573315541"/>
    <n v="1.0448559725885953"/>
    <n v="0.82262704897172911"/>
    <n v="160.70434782608694"/>
    <n v="4.8260853436870157E-2"/>
    <n v="3729.3360617862568"/>
    <n v="6210.4"/>
    <n v="220.10007261205362"/>
    <n v="7.3398876404494384"/>
    <n v="5"/>
  </r>
  <r>
    <n v="508"/>
    <x v="3"/>
    <s v="SEA"/>
    <s v="Washington"/>
    <s v="GEG"/>
    <s v="Washington"/>
    <x v="14"/>
    <x v="3"/>
    <n v="116.25"/>
    <s v="SEAGEG737-700"/>
    <n v="223"/>
    <n v="96.375"/>
    <n v="8"/>
    <n v="771"/>
    <n v="14.875"/>
    <n v="119"/>
    <n v="189"/>
    <n v="463"/>
    <n v="207390"/>
    <n v="0.82903225806451608"/>
    <n v="930"/>
    <n v="7.934213985278654"/>
    <n v="0.9296875"/>
    <n v="128"/>
    <n v="0.81115879828326176"/>
    <n v="233"/>
    <n v="0.81228070175438594"/>
    <n v="570"/>
    <n v="125"/>
    <n v="4.984"/>
    <n v="0.22088880329329064"/>
    <n v="18351"/>
    <n v="0.21015190543826284"/>
    <n v="17459"/>
    <n v="0.4946195141914827"/>
    <n v="41092"/>
    <n v="3.340234478441946E-2"/>
    <n v="2775"/>
    <n v="3.3438455427429646E-2"/>
    <n v="2778"/>
    <n v="7.4989768651147117E-3"/>
    <n v="623"/>
    <n v="0.99999999999999989"/>
    <n v="29218"/>
    <n v="3652.25"/>
    <n v="3682.5323912629319"/>
    <n v="0.25730489458759709"/>
    <n v="39297"/>
    <n v="4912.125"/>
    <n v="0.34606442749704985"/>
    <n v="25981"/>
    <n v="3247.625"/>
    <n v="0.22879863324937916"/>
    <n v="19058"/>
    <n v="0.1678320446659739"/>
    <n v="1"/>
    <n v="83078"/>
    <n v="-113554"/>
    <n v="-30476"/>
    <n v="19738.89075630252"/>
    <n v="21523.5291005291"/>
    <n v="50588.42332613391"/>
    <n v="91850.843182965531"/>
    <n v="1387.8907563025205"/>
    <n v="4064.5291005291001"/>
    <n v="9496.4233261339105"/>
    <n v="-0.14695019046241381"/>
    <n v="-0.13794008680326586"/>
    <n v="9.01010365914795E-3"/>
    <n v="171933"/>
    <n v="0.82903225806451608"/>
    <n v="17004.338521400787"/>
    <n v="0.40058826365784272"/>
    <n v="0.54753845412025648"/>
    <n v="106.94552529182879"/>
    <n v="0.4795763466001291"/>
    <n v="7.4989768651147117E-3"/>
    <n v="-1868.6053978706914"/>
    <n v="-28607.394602129309"/>
    <n v="1.7356486380393228"/>
    <n v="0.90714244973508995"/>
    <n v="0.87275926937314163"/>
    <n v="74.931330472102999"/>
    <n v="0.22939887816269047"/>
    <n v="3274.552469621543"/>
    <n v="4912.125"/>
    <n v="97.174086989654342"/>
    <n v="7.2023346303501947"/>
    <n v="4.984"/>
  </r>
  <r>
    <n v="927"/>
    <x v="2"/>
    <s v="SEA"/>
    <s v="Washington"/>
    <s v="BOI"/>
    <s v="Idaho"/>
    <x v="10"/>
    <x v="4"/>
    <n v="175.25"/>
    <s v="SEABOI737-Max 9"/>
    <n v="399"/>
    <n v="101.125"/>
    <n v="16"/>
    <n v="1618"/>
    <n v="13.5625"/>
    <n v="217"/>
    <n v="347"/>
    <n v="1054"/>
    <n v="1118796"/>
    <n v="0.57703281027104136"/>
    <n v="2804"/>
    <n v="21.989827327327326"/>
    <n v="0.59944751381215466"/>
    <n v="362"/>
    <n v="0.51255539143279172"/>
    <n v="677"/>
    <n v="0.5975056689342404"/>
    <n v="1764"/>
    <n v="4608"/>
    <n v="5.999348958333333"/>
    <n v="0.17979719188767551"/>
    <n v="47022"/>
    <n v="0.18200345660885259"/>
    <n v="47599"/>
    <n v="0.47604463002049496"/>
    <n v="124499"/>
    <n v="2.8237894221651218E-2"/>
    <n v="7385"/>
    <n v="2.8211128445137807E-2"/>
    <n v="7378"/>
    <n v="0.10570569881618794"/>
    <n v="27645"/>
    <n v="1"/>
    <n v="96696"/>
    <n v="6043.5"/>
    <n v="4397.3060161247095"/>
    <n v="0.30179681087137683"/>
    <n v="103597"/>
    <n v="6474.8125"/>
    <n v="0.32333544527014585"/>
    <n v="52043"/>
    <n v="3252.6875"/>
    <n v="0.16243082886757532"/>
    <n v="68065"/>
    <n v="0.21243691499090203"/>
    <n v="1"/>
    <n v="261528"/>
    <n v="-320401"/>
    <n v="-58873"/>
    <n v="78442.230414746547"/>
    <n v="92866.060518731989"/>
    <n v="208364.55028462998"/>
    <n v="379672.84121810854"/>
    <n v="31420.230414746547"/>
    <n v="45267.060518731989"/>
    <n v="83865.550284629979"/>
    <n v="-5.2621746949399174E-2"/>
    <n v="-4.3652683262961449E-2"/>
    <n v="8.9690636864377254E-3"/>
    <n v="645582"/>
    <n v="0.57703281027104136"/>
    <n v="171437.10630407912"/>
    <n v="0.23375843317280362"/>
    <n v="0.28638018012220279"/>
    <n v="144.55067985166872"/>
    <n v="0.36228240564328001"/>
    <n v="0.10570569881618794"/>
    <n v="-10034.552576131782"/>
    <n v="-48838.447423868216"/>
    <n v="1.6616272473116978"/>
    <n v="0.89939452317124013"/>
    <n v="0.90283494574049639"/>
    <n v="70.308714918759236"/>
    <n v="0.26025893976935549"/>
    <n v="2366.6852506533701"/>
    <n v="6474.8125"/>
    <n v="73.579477269895136"/>
    <n v="9.1242274412855373"/>
    <n v="5.999348958333333"/>
  </r>
  <r>
    <n v="915"/>
    <x v="2"/>
    <s v="OGG"/>
    <s v="Hawaii"/>
    <s v="SFO"/>
    <s v="California"/>
    <x v="34"/>
    <x v="1"/>
    <n v="160.19999999999999"/>
    <s v="OGGSFO737-900"/>
    <n v="2338"/>
    <n v="104.4"/>
    <n v="5"/>
    <n v="522"/>
    <n v="14.8"/>
    <n v="74"/>
    <n v="139"/>
    <n v="309"/>
    <n v="1872738"/>
    <n v="0.651685393258427"/>
    <n v="801"/>
    <n v="21.771632653061229"/>
    <n v="0.71153846153846156"/>
    <n v="104"/>
    <n v="0.71649484536082475"/>
    <n v="194"/>
    <n v="0.61309523809523814"/>
    <n v="504"/>
    <n v="1111"/>
    <n v="5.9972997299729975"/>
    <n v="0.23292663422213084"/>
    <n v="40778"/>
    <n v="0.25750565494550687"/>
    <n v="45081"/>
    <n v="0.44852285968880662"/>
    <n v="78522"/>
    <n v="1.2395183585806657E-2"/>
    <n v="2170"/>
    <n v="1.0590170676537117E-2"/>
    <n v="1854"/>
    <n v="3.8059496881211873E-2"/>
    <n v="6663"/>
    <n v="1"/>
    <n v="90528"/>
    <n v="18105.599999999999"/>
    <n v="4158.0712591745478"/>
    <n v="0.38779321807371359"/>
    <n v="26400"/>
    <n v="5280"/>
    <n v="0.11308922054111478"/>
    <n v="48939"/>
    <n v="9787.7999999999993"/>
    <n v="0.20963914257809155"/>
    <n v="67577"/>
    <n v="0.28947841880708008"/>
    <n v="1"/>
    <n v="175068"/>
    <n v="-233444"/>
    <n v="-58376"/>
    <n v="57309.62162162162"/>
    <n v="62918.805755395682"/>
    <n v="128074.71844660194"/>
    <n v="248303.14582361924"/>
    <n v="16531.62162162162"/>
    <n v="17837.805755395682"/>
    <n v="49552.718446601939"/>
    <n v="-3.1171471930403507E-2"/>
    <n v="-2.2208964006324512E-2"/>
    <n v="8.9625079240789954E-3"/>
    <n v="1220436"/>
    <n v="0.651685393258427"/>
    <n v="90009.568965517217"/>
    <n v="9.3482377139781428E-2"/>
    <n v="0.12465384907018494"/>
    <n v="322.61494252873564"/>
    <n v="0.13798757165472011"/>
    <n v="3.8059496881211873E-2"/>
    <n v="-16784.42916472385"/>
    <n v="-41591.57083527615"/>
    <n v="1.9130015961979512"/>
    <n v="1.1337428504824441"/>
    <n v="0.76012246230519631"/>
    <n v="232.3762886597938"/>
    <n v="0.38600429547375875"/>
    <n v="2247.8332599056998"/>
    <n v="5280"/>
    <n v="23.976153204413151"/>
    <n v="7.7088122605363987"/>
    <n v="5.9972997299729975"/>
  </r>
  <r>
    <n v="657"/>
    <x v="1"/>
    <s v="LAX"/>
    <s v="California"/>
    <s v="ANC"/>
    <s v="Alaska"/>
    <x v="29"/>
    <x v="4"/>
    <n v="178"/>
    <s v="LAXANC737-Max 9"/>
    <n v="2345"/>
    <n v="127"/>
    <n v="5"/>
    <n v="635"/>
    <n v="17.8"/>
    <n v="89"/>
    <n v="166"/>
    <n v="380"/>
    <n v="2087050"/>
    <n v="0.7134831460674157"/>
    <n v="890"/>
    <n v="27.267543859649123"/>
    <n v="0.77391304347826084"/>
    <n v="115"/>
    <n v="0.77209302325581397"/>
    <n v="215"/>
    <n v="0.6785714285714286"/>
    <n v="560"/>
    <n v="6024"/>
    <n v="5.9995019920318722"/>
    <n v="0.18490254459929442"/>
    <n v="51730"/>
    <n v="0.22039253812967127"/>
    <n v="61659"/>
    <n v="0.44786591795374042"/>
    <n v="125299"/>
    <n v="9.5078439712763026E-3"/>
    <n v="2660"/>
    <n v="8.1495805468082601E-3"/>
    <n v="2280"/>
    <n v="0.12918157479920936"/>
    <n v="36141"/>
    <n v="1"/>
    <n v="119904"/>
    <n v="23980.799999999999"/>
    <n v="4397.3157471449249"/>
    <n v="0.39739497887148895"/>
    <n v="32888"/>
    <n v="6577.6"/>
    <n v="0.10899991714309387"/>
    <n v="64533"/>
    <n v="12906.6"/>
    <n v="0.21388018891374597"/>
    <n v="84400"/>
    <n v="0.27972491507167124"/>
    <n v="1"/>
    <n v="279769"/>
    <n v="-301725"/>
    <n v="-21956"/>
    <n v="66842.134831460673"/>
    <n v="79859.548192771079"/>
    <n v="184651.15789473683"/>
    <n v="331352.84091896855"/>
    <n v="15112.134831460673"/>
    <n v="18200.548192771079"/>
    <n v="59352.157894736825"/>
    <n v="-1.052011211997796E-2"/>
    <n v="-1.6401292811414594E-3"/>
    <n v="8.8799828388365001E-3"/>
    <n v="1489075"/>
    <n v="0.7134831460674157"/>
    <n v="97834.866141732316"/>
    <n v="0.13404997484487674"/>
    <n v="0.14457008696485471"/>
    <n v="383.66614173228345"/>
    <n v="0.16361029498178398"/>
    <n v="0.12918157479920936"/>
    <n v="-18532.968183793717"/>
    <n v="-3423.0318162062831"/>
    <n v="1.6772741712666925"/>
    <n v="1.0693440030305204"/>
    <n v="0.83429376723708659"/>
    <n v="286.78604651162789"/>
    <n v="0.30167745532921802"/>
    <n v="2366.6598037638732"/>
    <n v="6577.6"/>
    <n v="23.287759369470805"/>
    <n v="7.7795275590551185"/>
    <n v="5.9995019920318722"/>
  </r>
  <r>
    <n v="982"/>
    <x v="2"/>
    <s v="SFO"/>
    <s v="California"/>
    <s v="OGG"/>
    <s v="Hawaii"/>
    <x v="35"/>
    <x v="1"/>
    <n v="160.19999999999999"/>
    <s v="SFOOGG737-900"/>
    <n v="2338"/>
    <n v="104.4"/>
    <n v="5"/>
    <n v="522"/>
    <n v="16.399999999999999"/>
    <n v="82"/>
    <n v="154"/>
    <n v="286"/>
    <n v="1872738"/>
    <n v="0.651685393258427"/>
    <n v="801"/>
    <n v="24.139763513513515"/>
    <n v="0.78846153846153844"/>
    <n v="104"/>
    <n v="0.79381443298969068"/>
    <n v="194"/>
    <n v="0.56746031746031744"/>
    <n v="504"/>
    <n v="1111"/>
    <n v="5.9972997299729975"/>
    <n v="0.23914446545928017"/>
    <n v="42611"/>
    <n v="0.26565121982702983"/>
    <n v="47334"/>
    <n v="0.4353775093865227"/>
    <n v="77576"/>
    <n v="1.119647998383666E-2"/>
    <n v="1995"/>
    <n v="1.1235765878516789E-2"/>
    <n v="2002"/>
    <n v="3.7394559464813869E-2"/>
    <n v="6663"/>
    <n v="1"/>
    <n v="100375"/>
    <n v="20075"/>
    <n v="4158.0771884451051"/>
    <n v="0.39214345711327719"/>
    <n v="26400"/>
    <n v="5280"/>
    <n v="0.10313910104897155"/>
    <n v="54262"/>
    <n v="10852.4"/>
    <n v="0.21198992049694293"/>
    <n v="74928"/>
    <n v="0.29272752134080832"/>
    <n v="1"/>
    <n v="178181"/>
    <n v="-255965"/>
    <n v="-77784"/>
    <n v="54043.219512195123"/>
    <n v="59628.545454545456"/>
    <n v="136707.35664335664"/>
    <n v="250379.12161009724"/>
    <n v="11432.219512195123"/>
    <n v="12294.545454545456"/>
    <n v="59131.356643356645"/>
    <n v="-4.1534907712664555E-2"/>
    <n v="-3.2686032791549358E-2"/>
    <n v="8.8488749211151976E-3"/>
    <n v="1220436"/>
    <n v="0.651685393258427"/>
    <n v="91673.41379310342"/>
    <n v="9.5144649171427079E-2"/>
    <n v="0.13667955688409164"/>
    <n v="328.57854406130269"/>
    <n v="0.14053829942741775"/>
    <n v="3.7394559464813869E-2"/>
    <n v="-16571.624322019445"/>
    <n v="-61212.375677980555"/>
    <n v="1.9615234232401633"/>
    <n v="1.1680907585243814"/>
    <n v="0.73688880323272421"/>
    <n v="243.98969072164948"/>
    <n v="0.4205162166560969"/>
    <n v="2247.826494639186"/>
    <n v="5280"/>
    <n v="21.624072651241292"/>
    <n v="7.657088122605364"/>
    <n v="5.9972997299729975"/>
  </r>
  <r>
    <n v="595"/>
    <x v="1"/>
    <s v="ANC"/>
    <s v="Alaska"/>
    <s v="LAX"/>
    <s v="California"/>
    <x v="33"/>
    <x v="4"/>
    <n v="178"/>
    <s v="ANCLAX737-Max 9"/>
    <n v="2345"/>
    <n v="127"/>
    <n v="5"/>
    <n v="635"/>
    <n v="18.399999999999999"/>
    <n v="92"/>
    <n v="151"/>
    <n v="392"/>
    <n v="2087050"/>
    <n v="0.7134831460674157"/>
    <n v="890"/>
    <n v="26.109848484848484"/>
    <n v="0.8"/>
    <n v="115"/>
    <n v="0.70232558139534884"/>
    <n v="215"/>
    <n v="0.7"/>
    <n v="560"/>
    <n v="6024"/>
    <n v="5.9995019920318722"/>
    <n v="0.2186408124791813"/>
    <n v="61700"/>
    <n v="0.18955130794690253"/>
    <n v="53491"/>
    <n v="0.44850778531385765"/>
    <n v="126568"/>
    <n v="9.674058639678523E-3"/>
    <n v="2730"/>
    <n v="5.5563823981743315E-3"/>
    <n v="1568"/>
    <n v="0.12806965322220568"/>
    <n v="36141"/>
    <n v="1"/>
    <n v="114813"/>
    <n v="22962.6"/>
    <n v="4397.306252720151"/>
    <n v="0.39548277536848414"/>
    <n v="32888"/>
    <n v="6577.6"/>
    <n v="0.11328540771793008"/>
    <n v="61793"/>
    <n v="12358.6"/>
    <n v="0.21285104594727722"/>
    <n v="80817"/>
    <n v="0.27838077096630853"/>
    <n v="1"/>
    <n v="282198"/>
    <n v="-290311"/>
    <n v="-8113"/>
    <n v="77125"/>
    <n v="76162.682119205303"/>
    <n v="180811.42857142858"/>
    <n v="334099.11069063388"/>
    <n v="15425"/>
    <n v="22671.682119205303"/>
    <n v="54243.42857142858"/>
    <n v="-3.8873050477947341E-3"/>
    <n v="4.9615592046797045E-3"/>
    <n v="8.8488642524744386E-3"/>
    <n v="1489075"/>
    <n v="0.7134831460674157"/>
    <n v="98810.291338582698"/>
    <n v="0.13521381854771089"/>
    <n v="0.13910112359550561"/>
    <n v="387.49133858267714"/>
    <n v="0.16524150899048065"/>
    <n v="0.12806965322220568"/>
    <n v="-18468.022138126777"/>
    <n v="10355.022138126777"/>
    <n v="1.9751254258417965"/>
    <n v="0.91590327749997424"/>
    <n v="0.83203816315303381"/>
    <n v="248.7953488372093"/>
    <n v="0.28638402823549425"/>
    <n v="2366.6548672566373"/>
    <n v="6577.6"/>
    <n v="24.320324967358189"/>
    <n v="6.7685039370078739"/>
    <n v="5.9995019920318722"/>
  </r>
  <r>
    <n v="113"/>
    <x v="5"/>
    <s v="SEA"/>
    <s v="Washington"/>
    <s v="BOI"/>
    <s v="Idaho"/>
    <x v="10"/>
    <x v="1"/>
    <n v="178"/>
    <s v="SEABOI737-900"/>
    <n v="399"/>
    <n v="90.625"/>
    <n v="16"/>
    <n v="1450"/>
    <n v="13.0625"/>
    <n v="209"/>
    <n v="344"/>
    <n v="897"/>
    <n v="1136352"/>
    <n v="0.5091292134831461"/>
    <n v="2848"/>
    <n v="22.33887220553887"/>
    <n v="0.56793478260869568"/>
    <n v="368"/>
    <n v="0.5"/>
    <n v="688"/>
    <n v="0.5005580357142857"/>
    <n v="1792"/>
    <n v="8065"/>
    <n v="4.9997520148791068"/>
    <n v="0.18061332103708505"/>
    <n v="39561"/>
    <n v="0.18529746115953014"/>
    <n v="40587"/>
    <n v="0.40886242963517577"/>
    <n v="89556"/>
    <n v="2.4584887484762848E-2"/>
    <n v="5385"/>
    <n v="1.6549715344896066E-2"/>
    <n v="3625"/>
    <n v="0.1840921853385501"/>
    <n v="40323"/>
    <n v="1"/>
    <n v="82264"/>
    <n v="5141.5"/>
    <n v="3682.5493804294579"/>
    <n v="0.28085844412124189"/>
    <n v="83833"/>
    <n v="5239.5625"/>
    <n v="0.28621518460099282"/>
    <n v="73149"/>
    <n v="4571.8125"/>
    <n v="0.24973882049286109"/>
    <n v="53656"/>
    <n v="0.18318755078490417"/>
    <n v="1"/>
    <n v="219037"/>
    <n v="-292902"/>
    <n v="-73865"/>
    <n v="69657.645933014355"/>
    <n v="81174"/>
    <n v="178912.32107023412"/>
    <n v="329743.96700324846"/>
    <n v="30096.645933014355"/>
    <n v="40587"/>
    <n v="89356.321070234117"/>
    <n v="-6.5001865619103941E-2"/>
    <n v="-5.6199577298492877E-2"/>
    <n v="8.8022883206110639E-3"/>
    <n v="578550"/>
    <n v="0.5091292134831461"/>
    <n v="172304.94620689651"/>
    <n v="0.19275453380642618"/>
    <n v="0.25775639942553014"/>
    <n v="123.25103448275863"/>
    <n v="0.30889983579638752"/>
    <n v="0.1840921853385501"/>
    <n v="-10002.497937703029"/>
    <n v="-63862.502062296975"/>
    <n v="1.8041280060012419"/>
    <n v="0.99002558764425941"/>
    <n v="0.83869603208275245"/>
    <n v="58.992732558139537"/>
    <n v="0.2449631797367568"/>
    <n v="3274.5162480433046"/>
    <n v="5239.5625"/>
    <n v="64.909275036744063"/>
    <n v="6.2137931034482756"/>
    <n v="4.9997520148791068"/>
  </r>
  <r>
    <n v="1028"/>
    <x v="0"/>
    <s v="ANC"/>
    <s v="Alaska"/>
    <s v="OME"/>
    <s v="Alaska"/>
    <x v="12"/>
    <x v="7"/>
    <n v="74.538461538461533"/>
    <s v="ANCOMEE175"/>
    <n v="539"/>
    <n v="50.384615384615387"/>
    <n v="13"/>
    <n v="655"/>
    <n v="7.5384615384615383"/>
    <n v="98"/>
    <n v="138"/>
    <n v="419"/>
    <n v="522291"/>
    <n v="0.67595459236326105"/>
    <n v="969"/>
    <n v="20.183836206896551"/>
    <n v="0.765625"/>
    <n v="128"/>
    <n v="0.6"/>
    <n v="230"/>
    <n v="0.684640522875817"/>
    <n v="612"/>
    <n v="3294"/>
    <n v="5.9990892531876137"/>
    <n v="0.20645382234542295"/>
    <n v="31951"/>
    <n v="0.16924806637331111"/>
    <n v="26193"/>
    <n v="0.45595466558112185"/>
    <n v="70564"/>
    <n v="1.899703413650726E-2"/>
    <n v="2940"/>
    <n v="2.1659203546113039E-2"/>
    <n v="3352"/>
    <n v="0.12768720801752378"/>
    <n v="19761"/>
    <n v="1"/>
    <n v="50383"/>
    <n v="3875.6153846153848"/>
    <n v="2496.2053538060713"/>
    <n v="0.33639799161391981"/>
    <n v="41666"/>
    <n v="3205.0769230769229"/>
    <n v="0.27819619154448094"/>
    <n v="27936"/>
    <n v="2148.9230769230771"/>
    <n v="0.18652351574393078"/>
    <n v="29787"/>
    <n v="0.19888230109766847"/>
    <n v="1"/>
    <n v="154761"/>
    <n v="-149772"/>
    <n v="4989"/>
    <n v="41731.918367346938"/>
    <n v="43655"/>
    <n v="103067.22673031026"/>
    <n v="188454.14509765719"/>
    <n v="9780.9183673469379"/>
    <n v="17462"/>
    <n v="32503.226730310256"/>
    <n v="9.5521462173386099E-3"/>
    <n v="1.835156515276809E-2"/>
    <n v="8.7994189354294802E-3"/>
    <n v="353045"/>
    <n v="0.67595459236326105"/>
    <n v="64717.557251908409"/>
    <n v="0.29631182616587304"/>
    <n v="0.28675967994853446"/>
    <n v="206.10687022900763"/>
    <n v="0.38238751433953178"/>
    <n v="0.12768720801752378"/>
    <n v="-4595.8573152043991"/>
    <n v="9584.8573152043991"/>
    <n v="1.8812247247645835"/>
    <n v="0.85826934172532099"/>
    <n v="0.86895635070802213"/>
    <n v="113.88260869565218"/>
    <n v="0.19247097136875568"/>
    <n v="1384.0778191835821"/>
    <n v="3205.0769230769229"/>
    <n v="32.451710035983901"/>
    <n v="9.6061068702290076"/>
    <n v="5.9990892531876137"/>
  </r>
  <r>
    <n v="398"/>
    <x v="3"/>
    <s v="ANC"/>
    <s v="Alaska"/>
    <s v="JNU"/>
    <s v="Alaska"/>
    <x v="2"/>
    <x v="2"/>
    <n v="159"/>
    <s v="ANCJNU737-800"/>
    <n v="571"/>
    <n v="99.083333333333329"/>
    <n v="12"/>
    <n v="1189"/>
    <n v="18.416666666666668"/>
    <n v="221"/>
    <n v="281"/>
    <n v="687"/>
    <n v="1089468"/>
    <n v="0.62316561844863727"/>
    <n v="1908"/>
    <n v="19.758178752107927"/>
    <n v="0.87698412698412698"/>
    <n v="252"/>
    <n v="0.5854166666666667"/>
    <n v="480"/>
    <n v="0.58418367346938771"/>
    <n v="1176"/>
    <n v="14790"/>
    <n v="4.999864773495605"/>
    <n v="0.22528624360447083"/>
    <n v="66092"/>
    <n v="0.15734450470226916"/>
    <n v="46160"/>
    <n v="0.33719309129458125"/>
    <n v="98922"/>
    <n v="1.4060790335720543E-2"/>
    <n v="4125"/>
    <n v="1.4050564306385474E-2"/>
    <n v="4122"/>
    <n v="0.25206480575657281"/>
    <n v="73948"/>
    <n v="1"/>
    <n v="72760"/>
    <n v="6063.333333333333"/>
    <n v="3682.5256473721042"/>
    <n v="0.29363573994107917"/>
    <n v="62875"/>
    <n v="5239.583333333333"/>
    <n v="0.25374308890592839"/>
    <n v="64698"/>
    <n v="5391.5"/>
    <n v="0.2611001251059365"/>
    <n v="47457"/>
    <n v="0.19152104604705597"/>
    <n v="1"/>
    <n v="293369"/>
    <n v="-247790"/>
    <n v="45579"/>
    <n v="75362.823529411762"/>
    <n v="78849.822064056934"/>
    <n v="169333.72925764194"/>
    <n v="323546.37485111062"/>
    <n v="9270.8235294117621"/>
    <n v="32689.822064056934"/>
    <n v="70411.729257641942"/>
    <n v="4.1836015376312111E-2"/>
    <n v="5.0431370697373294E-2"/>
    <n v="8.5953553210611836E-3"/>
    <n v="678919"/>
    <n v="0.62316561844863727"/>
    <n v="132686.03784693021"/>
    <n v="0.26927729864484318"/>
    <n v="0.22744128326853105"/>
    <n v="184.54247266610597"/>
    <n v="0.32319172095640275"/>
    <n v="0.25206480575657281"/>
    <n v="-9364.3645709258872"/>
    <n v="54943.364570925885"/>
    <n v="2.3696613084132383"/>
    <n v="0.86888537414643841"/>
    <n v="0.76001732201494354"/>
    <n v="96.166666666666671"/>
    <n v="0.1617655580514642"/>
    <n v="3274.4920881484386"/>
    <n v="5239.583333333333"/>
    <n v="60.177611252411104"/>
    <n v="6.9360807401177462"/>
    <n v="4.999864773495605"/>
  </r>
  <r>
    <n v="237"/>
    <x v="4"/>
    <s v="HNL"/>
    <s v="Hawaii"/>
    <s v="OGG"/>
    <s v="Hawaii"/>
    <x v="1"/>
    <x v="2"/>
    <n v="170.85714285714286"/>
    <s v="HNLOGG737-800"/>
    <n v="101"/>
    <n v="99.142857142857139"/>
    <n v="21"/>
    <n v="2082"/>
    <n v="19.428571428571427"/>
    <n v="408"/>
    <n v="691"/>
    <n v="984"/>
    <n v="362388"/>
    <n v="0.58026755852842804"/>
    <n v="3588"/>
    <n v="14.600438378139174"/>
    <n v="0.94663573085846864"/>
    <n v="431"/>
    <n v="0.84268292682926826"/>
    <n v="820"/>
    <n v="0.42105263157894735"/>
    <n v="2337"/>
    <n v="419"/>
    <n v="4.9952267303102627"/>
    <n v="0.2818078980718362"/>
    <n v="33133"/>
    <n v="0.28100839478451684"/>
    <n v="33039"/>
    <n v="0.35251290687487774"/>
    <n v="41446"/>
    <n v="5.0139062539868849E-2"/>
    <n v="5895"/>
    <n v="1.6730031554863786E-2"/>
    <n v="1967"/>
    <n v="1.7801706174036556E-2"/>
    <n v="2093"/>
    <n v="1"/>
    <n v="53767"/>
    <n v="2560.3333333333335"/>
    <n v="3682.5606606787792"/>
    <n v="0.22030689803527892"/>
    <n v="107410"/>
    <n v="5114.7619047619046"/>
    <n v="0.44010571387597058"/>
    <n v="47809"/>
    <n v="2276.6190476190477"/>
    <n v="0.19589436807277047"/>
    <n v="35069"/>
    <n v="0.14369302001598"/>
    <n v="1"/>
    <n v="117573"/>
    <n v="-244055"/>
    <n v="-126482"/>
    <n v="35000.791666666672"/>
    <n v="39206.917510853833"/>
    <n v="98434.25"/>
    <n v="172641.9591775205"/>
    <n v="1867.7916666666715"/>
    <n v="6167.9175108538329"/>
    <n v="56988.25"/>
    <n v="-0.34902369835645775"/>
    <n v="-0.34047932324344804"/>
    <n v="8.5443751130097056E-3"/>
    <n v="210282"/>
    <n v="0.58026755852842804"/>
    <n v="83531.642651296861"/>
    <n v="0.32443955097850924"/>
    <n v="0.67346324933496693"/>
    <n v="55.465898174831892"/>
    <n v="0.54916730866170194"/>
    <n v="1.7801706174036556E-2"/>
    <n v="-3096.3790084533575"/>
    <n v="-123385.62099154665"/>
    <n v="2.5630141741785923"/>
    <n v="1.3433233356102818"/>
    <n v="0.59127760193778156"/>
    <n v="40.291463414634144"/>
    <n v="0.29827426364896703"/>
    <n v="3274.4907215651192"/>
    <n v="5114.7619047619046"/>
    <n v="142.59845807899302"/>
    <n v="3.7761767531219981"/>
    <n v="4.9952267303102627"/>
  </r>
  <r>
    <n v="1133"/>
    <x v="0"/>
    <s v="OME"/>
    <s v="Alaska"/>
    <s v="ANC"/>
    <s v="Alaska"/>
    <x v="15"/>
    <x v="7"/>
    <n v="74.538461538461533"/>
    <s v="OMEANCE175"/>
    <n v="539"/>
    <n v="50.384615384615387"/>
    <n v="13"/>
    <n v="655"/>
    <n v="9.0769230769230766"/>
    <n v="118"/>
    <n v="185"/>
    <n v="352"/>
    <n v="522291"/>
    <n v="0.67595459236326105"/>
    <n v="969"/>
    <n v="19.361925287356321"/>
    <n v="0.921875"/>
    <n v="128"/>
    <n v="0.80434782608695654"/>
    <n v="230"/>
    <n v="0.57516339869281041"/>
    <n v="612"/>
    <n v="3294"/>
    <n v="5.9990892531876137"/>
    <n v="0.23321915675406366"/>
    <n v="37448"/>
    <n v="0.24058043221025099"/>
    <n v="38630"/>
    <n v="0.38118577567416079"/>
    <n v="61207"/>
    <n v="1.5370243507504515E-2"/>
    <n v="2468"/>
    <n v="6.576570965933861E-3"/>
    <n v="1056"/>
    <n v="0.1230678208880862"/>
    <n v="19761"/>
    <n v="1"/>
    <n v="48332"/>
    <n v="3717.8461538461538"/>
    <n v="2496.2393606363953"/>
    <n v="0.33247346444614123"/>
    <n v="41666"/>
    <n v="3205.0769230769229"/>
    <n v="0.28661837642996196"/>
    <n v="26798"/>
    <n v="2061.3846153846152"/>
    <n v="0.18434213151178708"/>
    <n v="28575"/>
    <n v="0.1965660276121097"/>
    <n v="0.99999999999999989"/>
    <n v="160570"/>
    <n v="-145371"/>
    <n v="15199"/>
    <n v="40621.5593220339"/>
    <n v="48026.486486486487"/>
    <n v="106416.71590909091"/>
    <n v="195064.76171761128"/>
    <n v="3173.5593220338997"/>
    <n v="9396.4864864864867"/>
    <n v="45209.715909090912"/>
    <n v="2.9100635469498804E-2"/>
    <n v="3.7610445240681668E-2"/>
    <n v="8.5098097711828642E-3"/>
    <n v="353045"/>
    <n v="0.67595459236326105"/>
    <n v="67502.329770992365"/>
    <n v="0.30743397837603942"/>
    <n v="0.2783333429065406"/>
    <n v="214.97557251908398"/>
    <n v="0.39884150745655655"/>
    <n v="0.1230678208880862"/>
    <n v="-4444.5970552008694"/>
    <n v="19643.597055200869"/>
    <n v="2.0671276905707106"/>
    <n v="1.1867125038202027"/>
    <n v="0.70664016295474252"/>
    <n v="167.95652173913044"/>
    <n v="0.17795976832534097"/>
    <n v="1384.0565750710527"/>
    <n v="3205.0769230769229"/>
    <n v="33.829280419118575"/>
    <n v="5.3801526717557255"/>
    <n v="5.9990892531876137"/>
  </r>
  <r>
    <n v="727"/>
    <x v="1"/>
    <s v="SEA"/>
    <s v="Washington"/>
    <s v="JNU"/>
    <s v="Alaska"/>
    <x v="25"/>
    <x v="4"/>
    <n v="178"/>
    <s v="SEAJNU737-Max 9"/>
    <n v="909"/>
    <n v="113.88888888888889"/>
    <n v="9"/>
    <n v="1025"/>
    <n v="20"/>
    <n v="180"/>
    <n v="262"/>
    <n v="584"/>
    <n v="1456218"/>
    <n v="0.63982521847690388"/>
    <n v="1602"/>
    <n v="23.083716475095784"/>
    <n v="0.86956521739130432"/>
    <n v="207"/>
    <n v="0.67700258397932822"/>
    <n v="387"/>
    <n v="0.57936507936507942"/>
    <n v="1008"/>
    <n v="8793"/>
    <n v="6"/>
    <n v="0.24815033519747126"/>
    <n v="71440"/>
    <n v="0.19341067768939527"/>
    <n v="55681"/>
    <n v="0.35493417624787243"/>
    <n v="102182"/>
    <n v="1.4165132515891486E-2"/>
    <n v="4078"/>
    <n v="6.082184167564E-3"/>
    <n v="1751"/>
    <n v="0.18325749418180556"/>
    <n v="52758"/>
    <n v="1"/>
    <n v="101506"/>
    <n v="11278.444444444445"/>
    <n v="4397.2988539133758"/>
    <n v="0.35394212429433691"/>
    <n v="59198"/>
    <n v="6577.5555555555557"/>
    <n v="0.20641800360546328"/>
    <n v="54632"/>
    <n v="6070.2222222222226"/>
    <n v="0.19049677984009039"/>
    <n v="71451"/>
    <n v="0.24914309226010942"/>
    <n v="1"/>
    <n v="287890"/>
    <n v="-286787"/>
    <n v="1103"/>
    <n v="82156"/>
    <n v="82246.362595419836"/>
    <n v="176368.9315068493"/>
    <n v="340771.29410226911"/>
    <n v="10716"/>
    <n v="26565.362595419836"/>
    <n v="74186.931506849302"/>
    <n v="7.5744153691274243E-4"/>
    <n v="9.2626007997176508E-3"/>
    <n v="8.505159262804908E-3"/>
    <n v="931725"/>
    <n v="0.63982521847690388"/>
    <n v="132362.11121951218"/>
    <n v="0.19769704810680819"/>
    <n v="0.19693960656989545"/>
    <n v="229.39707317073172"/>
    <n v="0.25236201668947383"/>
    <n v="0.18325749418180556"/>
    <n v="-12385.366011363238"/>
    <n v="13488.366011363238"/>
    <n v="2.4111480367063209"/>
    <n v="1.0051915668807869"/>
    <n v="0.70821748017750685"/>
    <n v="143.87855297157623"/>
    <n v="0.24818854423564557"/>
    <n v="2366.6899590861185"/>
    <n v="6577.5555555555557"/>
    <n v="44.403595110251707"/>
    <n v="5.6868292682926826"/>
    <n v="6"/>
  </r>
  <r>
    <n v="582"/>
    <x v="3"/>
    <s v="YYC"/>
    <s v="Alberta"/>
    <s v="SFO"/>
    <s v="California"/>
    <x v="22"/>
    <x v="3"/>
    <n v="132"/>
    <s v="YYCSFO737-700"/>
    <n v="1018"/>
    <n v="110.75"/>
    <n v="4"/>
    <n v="443"/>
    <n v="17"/>
    <n v="68"/>
    <n v="100"/>
    <n v="275"/>
    <n v="537504"/>
    <n v="0.83901515151515149"/>
    <n v="528"/>
    <n v="2.7288984263233189"/>
    <n v="1"/>
    <n v="68"/>
    <n v="0.80645161290322576"/>
    <n v="124"/>
    <n v="0.81845238095238093"/>
    <n v="336"/>
    <n v="0"/>
    <e v="#DIV/0!"/>
    <n v="0.25922252179950767"/>
    <n v="28747"/>
    <n v="0.2052625409163458"/>
    <n v="22763"/>
    <n v="0.51071715195181111"/>
    <n v="56637"/>
    <n v="1.4878671199401247E-2"/>
    <n v="1650"/>
    <n v="9.9191141329341634E-3"/>
    <n v="1100"/>
    <n v="0"/>
    <n v="0"/>
    <n v="1"/>
    <n v="10049"/>
    <n v="2512.25"/>
    <n v="3682.4382699868938"/>
    <n v="0.21611682222891307"/>
    <n v="20958"/>
    <n v="5239.5"/>
    <n v="0.45072906361563936"/>
    <n v="8936"/>
    <n v="2234"/>
    <n v="0.19218030883048734"/>
    <n v="6555"/>
    <n v="0.14097380532496021"/>
    <n v="0.99999999999999989"/>
    <n v="110897"/>
    <n v="-46498"/>
    <n v="64399"/>
    <n v="28747"/>
    <n v="28226.120000000003"/>
    <n v="69200.116363636364"/>
    <n v="126173.23636363636"/>
    <n v="0"/>
    <n v="5463.1200000000026"/>
    <n v="12563.116363636364"/>
    <n v="0.11981120140501279"/>
    <n v="0.12819543499380301"/>
    <n v="8.3842335887902159E-3"/>
    <n v="450974"/>
    <n v="0.83901515151515149"/>
    <n v="21278.205417607242"/>
    <n v="0.20631846460677503"/>
    <n v="8.6507263201762219E-2"/>
    <n v="250.33182844243791"/>
    <n v="0.2459055289218447"/>
    <n v="0"/>
    <n v="-4506.5590909090915"/>
    <n v="68905.559090909097"/>
    <n v="2.0639684873366808"/>
    <n v="0.89624605935111612"/>
    <n v="0.82296318899275989"/>
    <n v="183.57258064516128"/>
    <n v="5.9108902855803135E-2"/>
    <n v="3274.5813892529491"/>
    <n v="5239.5"/>
    <n v="162.33656618610749"/>
    <n v="6.207674943566591"/>
    <e v="#DIV/0!"/>
  </r>
  <r>
    <n v="28"/>
    <x v="5"/>
    <s v="GEG"/>
    <s v="Washington"/>
    <s v="SEA"/>
    <s v="Washington"/>
    <x v="11"/>
    <x v="4"/>
    <n v="178"/>
    <s v="GEGSEA737-Max 9"/>
    <n v="223"/>
    <n v="88.44"/>
    <n v="25"/>
    <n v="2211"/>
    <n v="13.48"/>
    <n v="337"/>
    <n v="419"/>
    <n v="1456"/>
    <n v="992350"/>
    <n v="0.49685393258426969"/>
    <n v="4450"/>
    <n v="30.768642363842989"/>
    <n v="0.58608695652173914"/>
    <n v="575"/>
    <n v="0.38976744186046514"/>
    <n v="1075"/>
    <n v="0.52"/>
    <n v="2800"/>
    <n v="3907"/>
    <n v="4.9994880982851289"/>
    <n v="0.21429903250533469"/>
    <n v="51720"/>
    <n v="0.16070770059458453"/>
    <n v="38786"/>
    <n v="0.48979262052248856"/>
    <n v="118209"/>
    <n v="3.6172284489009512E-2"/>
    <n v="8730"/>
    <n v="1.8094429136713004E-2"/>
    <n v="4367"/>
    <n v="8.0933932751869733E-2"/>
    <n v="19533"/>
    <n v="1"/>
    <n v="104449"/>
    <n v="4177.96"/>
    <n v="3394.6574166281925"/>
    <n v="0.26111009727037965"/>
    <n v="130988"/>
    <n v="5239.5200000000004"/>
    <n v="0.32745444591381911"/>
    <n v="90677"/>
    <n v="3627.08"/>
    <n v="0.22668173261770067"/>
    <n v="73905"/>
    <n v="0.1847537241981006"/>
    <n v="1"/>
    <n v="241345"/>
    <n v="-400019"/>
    <n v="-158674"/>
    <n v="88246.290801186944"/>
    <n v="99510.620525059654"/>
    <n v="227325"/>
    <n v="415081.91132624657"/>
    <n v="36526.290801186944"/>
    <n v="60724.620525059654"/>
    <n v="109116"/>
    <n v="-0.15989721368468787"/>
    <n v="-0.15157890214838526"/>
    <n v="8.3183115363026083E-3"/>
    <n v="493053"/>
    <n v="0.49685393258426969"/>
    <n v="224621.01673450926"/>
    <n v="0.24320552224517558"/>
    <n v="0.40310273592986345"/>
    <n v="100.32202623247399"/>
    <n v="0.44987455709629592"/>
    <n v="8.0933932751869733E-2"/>
    <n v="-8254.676453049864"/>
    <n v="-150419.32354695012"/>
    <n v="1.9177722065350189"/>
    <n v="0.76925951656565172"/>
    <n v="0.90011678604796019"/>
    <n v="36.08"/>
    <n v="0.3062213843253434"/>
    <n v="2947.058857122563"/>
    <n v="5239.5200000000004"/>
    <n v="71.858874169833442"/>
    <n v="5.9235639981908639"/>
    <n v="4.9994880982851289"/>
  </r>
  <r>
    <n v="769"/>
    <x v="1"/>
    <s v="SFO"/>
    <s v="California"/>
    <s v="OGG"/>
    <s v="Hawaii"/>
    <x v="35"/>
    <x v="2"/>
    <n v="166"/>
    <s v="SFOOGG737-800"/>
    <n v="2338"/>
    <n v="112.2"/>
    <n v="5"/>
    <n v="561"/>
    <n v="13"/>
    <n v="65"/>
    <n v="124"/>
    <n v="372"/>
    <n v="1940540"/>
    <n v="0.67590361445783131"/>
    <n v="830"/>
    <n v="26.82195945945946"/>
    <n v="0.61904761904761907"/>
    <n v="105"/>
    <n v="0.62"/>
    <n v="200"/>
    <n v="0.70857142857142852"/>
    <n v="525"/>
    <n v="203"/>
    <n v="5.985221674876847"/>
    <n v="0.17803635932966186"/>
    <n v="30065"/>
    <n v="0.22013975247231599"/>
    <n v="37175"/>
    <n v="0.56607449517380237"/>
    <n v="95593"/>
    <n v="1.5337241665186237E-2"/>
    <n v="2590"/>
    <n v="1.3217267720731923E-2"/>
    <n v="2232"/>
    <n v="7.194883638301652E-3"/>
    <n v="1215"/>
    <n v="1"/>
    <n v="111527"/>
    <n v="22305.4"/>
    <n v="4158.0481906465302"/>
    <n v="0.39214424601709547"/>
    <n v="29333"/>
    <n v="5866.6"/>
    <n v="0.10313885577859587"/>
    <n v="60291"/>
    <n v="12058.2"/>
    <n v="0.21199143468950749"/>
    <n v="83252"/>
    <n v="0.29272546351480117"/>
    <n v="1"/>
    <n v="168870"/>
    <n v="-284403"/>
    <n v="-115533"/>
    <n v="48566.538461538461"/>
    <n v="59959.677419354841"/>
    <n v="134909.47580645164"/>
    <n v="243435.69168734492"/>
    <n v="18501.538461538461"/>
    <n v="22784.677419354841"/>
    <n v="39316.475806451635"/>
    <n v="-5.9536520762262048E-2"/>
    <n v="-5.1229277243721345E-2"/>
    <n v="8.3072435185407023E-3"/>
    <n v="1311618"/>
    <n v="0.67590361445783131"/>
    <n v="80390.721925133694"/>
    <n v="8.7022169086955176E-2"/>
    <n v="0.14655868984921722"/>
    <n v="298.85026737967917"/>
    <n v="0.12782303993998254"/>
    <n v="7.194883638301652E-3"/>
    <n v="-16120.538337468988"/>
    <n v="-99412.461662531015"/>
    <n v="1.4595116878437828"/>
    <n v="0.94745076243758941"/>
    <n v="0.92811641959787605"/>
    <n v="185.875"/>
    <n v="0.49299461123941496"/>
    <n v="2247.8223520965325"/>
    <n v="5866.6"/>
    <n v="20.915697857493733"/>
    <n v="8.595365418894831"/>
    <n v="5.985221674876847"/>
  </r>
  <r>
    <n v="412"/>
    <x v="3"/>
    <s v="BOI"/>
    <s v="Idaho"/>
    <s v="SEA"/>
    <s v="Washington"/>
    <x v="13"/>
    <x v="1"/>
    <n v="178"/>
    <s v="BOISEA737-900"/>
    <n v="399"/>
    <n v="125.5"/>
    <n v="10"/>
    <n v="1255"/>
    <n v="20.5"/>
    <n v="205"/>
    <n v="291"/>
    <n v="759"/>
    <n v="710220"/>
    <n v="0.7050561797752809"/>
    <n v="1780"/>
    <n v="16.164385086254867"/>
    <n v="0.89130434782608692"/>
    <n v="230"/>
    <n v="0.67674418604651165"/>
    <n v="430"/>
    <n v="0.67767857142857146"/>
    <n v="1120"/>
    <n v="537"/>
    <n v="4.9962756052141524"/>
    <n v="0.25988929065127764"/>
    <n v="43053"/>
    <n v="0.21561762415564503"/>
    <n v="35719"/>
    <n v="0.46254655648048099"/>
    <n v="76625"/>
    <n v="2.7435877314241908E-2"/>
    <n v="4545"/>
    <n v="1.8314730862796468E-2"/>
    <n v="3034"/>
    <n v="1.6195920535557982E-2"/>
    <n v="2683"/>
    <n v="1"/>
    <n v="59526"/>
    <n v="5952.6"/>
    <n v="3682.5403306320018"/>
    <n v="0.2922554227751647"/>
    <n v="52396"/>
    <n v="5239.6000000000004"/>
    <n v="0.25724918744292463"/>
    <n v="52930"/>
    <n v="5293"/>
    <n v="0.25987097281002364"/>
    <n v="38826"/>
    <n v="0.19062441697188701"/>
    <n v="0.99999999999999989"/>
    <n v="165659"/>
    <n v="-203678"/>
    <n v="-38019"/>
    <n v="48303.365853658535"/>
    <n v="52780.652920962195"/>
    <n v="113069.82872200262"/>
    <n v="214153.84749662335"/>
    <n v="5250.3658536585353"/>
    <n v="17061.652920962195"/>
    <n v="36444.828722002625"/>
    <n v="-5.3531300160513641E-2"/>
    <n v="-4.5258251316968916E-2"/>
    <n v="8.2730488435447253E-3"/>
    <n v="500745"/>
    <n v="0.7050561797752809"/>
    <n v="68177.211155378493"/>
    <n v="0.23325026048266734"/>
    <n v="0.286781560643181"/>
    <n v="129.86135458167331"/>
    <n v="0.32546705408940679"/>
    <n v="1.6195920535557982E-2"/>
    <n v="-5875.6847496623359"/>
    <n v="-32143.315250337662"/>
    <n v="2.144139092831236"/>
    <n v="0.9514987194838247"/>
    <n v="0.7836638922060456"/>
    <n v="83.067441860465109"/>
    <n v="0.23437301927453383"/>
    <n v="3274.4827420010056"/>
    <n v="5239.6000000000004"/>
    <n v="77.639823185551904"/>
    <n v="6.0390438247011948"/>
    <n v="4.9962756052141524"/>
  </r>
  <r>
    <n v="119"/>
    <x v="5"/>
    <s v="SEA"/>
    <s v="Washington"/>
    <s v="GEG"/>
    <s v="Washington"/>
    <x v="14"/>
    <x v="4"/>
    <n v="178"/>
    <s v="SEAGEG737-Max 9"/>
    <n v="223"/>
    <n v="98.318181818181813"/>
    <n v="22"/>
    <n v="2163"/>
    <n v="14.863636363636363"/>
    <n v="327"/>
    <n v="699"/>
    <n v="1137"/>
    <n v="873268"/>
    <n v="0.55234933605720127"/>
    <n v="3916"/>
    <n v="23.273694356817384"/>
    <n v="0.64624505928853759"/>
    <n v="506"/>
    <n v="0.7389006342494715"/>
    <n v="946"/>
    <n v="0.46144480519480519"/>
    <n v="2464"/>
    <n v="3954"/>
    <n v="4.9994941831057158"/>
    <n v="0.18327949997902596"/>
    <n v="43692"/>
    <n v="0.28146734342883512"/>
    <n v="67099"/>
    <n v="0.39985318176097989"/>
    <n v="95321"/>
    <n v="2.8629556608918159E-2"/>
    <n v="6825"/>
    <n v="2.384747682369227E-2"/>
    <n v="5685"/>
    <n v="8.2922941398548597E-2"/>
    <n v="19768"/>
    <n v="1"/>
    <n v="79006"/>
    <n v="3591.181818181818"/>
    <n v="3394.6479999578314"/>
    <n v="0.24784874218473055"/>
    <n v="115270"/>
    <n v="5239.545454545455"/>
    <n v="0.36161208657106914"/>
    <n v="68589"/>
    <n v="3117.681818181818"/>
    <n v="0.21516970075321473"/>
    <n v="55902"/>
    <n v="0.17536947049098559"/>
    <n v="1"/>
    <n v="238390"/>
    <n v="-318767"/>
    <n v="-80377"/>
    <n v="67609.027522935779"/>
    <n v="90809.233190271814"/>
    <n v="206570.75109938436"/>
    <n v="364989.01181259193"/>
    <n v="23917.027522935779"/>
    <n v="23710.233190271814"/>
    <n v="111249.75109938436"/>
    <n v="-9.2041618380611673E-2"/>
    <n v="-8.3771897796417819E-2"/>
    <n v="8.2697205841938543E-3"/>
    <n v="482349"/>
    <n v="0.55234933605720127"/>
    <n v="177181.86130374478"/>
    <n v="0.27298607071368697"/>
    <n v="0.36502768909429867"/>
    <n v="101.07350901525659"/>
    <n v="0.45324443504599365"/>
    <n v="8.2922941398548597E-2"/>
    <n v="-7221.6823551178159"/>
    <n v="-73155.317644882191"/>
    <n v="1.6405550717887447"/>
    <n v="1.3476102854893974"/>
    <n v="0.73499992029298911"/>
    <n v="70.929175475687103"/>
    <n v="0.23449809136289274"/>
    <n v="2947.0611304091804"/>
    <n v="5239.545454545455"/>
    <n v="92.937544286621133"/>
    <n v="5.7836338418862692"/>
    <n v="4.9994941831057158"/>
  </r>
  <r>
    <n v="361"/>
    <x v="4"/>
    <s v="SFO"/>
    <s v="California"/>
    <s v="LAX"/>
    <s v="California"/>
    <x v="42"/>
    <x v="0"/>
    <n v="174.5"/>
    <s v="SFOLAXA321"/>
    <n v="337"/>
    <n v="144.83333333333334"/>
    <n v="6"/>
    <n v="869"/>
    <n v="24.833333333333332"/>
    <n v="149"/>
    <n v="260"/>
    <n v="460"/>
    <n v="352839"/>
    <n v="0.82999044890162366"/>
    <n v="1047"/>
    <n v="8.448767724510466"/>
    <n v="0.99333333333333329"/>
    <n v="150"/>
    <n v="0.93189964157706096"/>
    <n v="279"/>
    <n v="0.74433656957928807"/>
    <n v="618"/>
    <n v="0"/>
    <e v="#DIV/0!"/>
    <n v="0.27560360961328217"/>
    <n v="29747"/>
    <n v="0.26370745084959329"/>
    <n v="28463"/>
    <n v="0.40954657475864881"/>
    <n v="44204"/>
    <n v="2.5571182389237869E-2"/>
    <n v="2760"/>
    <n v="2.5571182389237869E-2"/>
    <n v="2760"/>
    <n v="0"/>
    <n v="0"/>
    <n v="1"/>
    <n v="32534"/>
    <n v="5422.333333333333"/>
    <n v="3850.7390735357289"/>
    <n v="0.26735146684197553"/>
    <n v="37262"/>
    <n v="6210.333333333333"/>
    <n v="0.30620428958829815"/>
    <n v="31508"/>
    <n v="5251.333333333333"/>
    <n v="0.258920207083573"/>
    <n v="20386"/>
    <n v="0.16752403648615333"/>
    <n v="1"/>
    <n v="107934"/>
    <n v="-121690"/>
    <n v="-13756"/>
    <n v="29946.644295302016"/>
    <n v="30542.988461538462"/>
    <n v="59387.113043478261"/>
    <n v="119876.74580031875"/>
    <n v="199.64429530201596"/>
    <n v="2079.9884615384617"/>
    <n v="15183.113043478261"/>
    <n v="-3.8986619959811696E-2"/>
    <n v="-3.0737935337685297E-2"/>
    <n v="8.2486846221263982E-3"/>
    <n v="292853"/>
    <n v="0.82999044890162366"/>
    <n v="22108.460299194485"/>
    <n v="0.30590155850118611"/>
    <n v="0.34488817846099779"/>
    <n v="124.204833141542"/>
    <n v="0.36856033573157865"/>
    <n v="0"/>
    <n v="-2910.4576333864566"/>
    <n v="-10845.542366613543"/>
    <n v="2.0273991837053527"/>
    <n v="1.0429508020471832"/>
    <n v="0.73124085545798212"/>
    <n v="102.0179211469534"/>
    <n v="0.18887468267645041"/>
    <n v="3729.3012457418008"/>
    <n v="6210.333333333333"/>
    <n v="102.85523621142646"/>
    <n v="6.3521288837744532"/>
    <e v="#DIV/0!"/>
  </r>
  <r>
    <n v="87"/>
    <x v="5"/>
    <s v="LAX"/>
    <s v="California"/>
    <s v="YVR"/>
    <s v="British Columbia"/>
    <x v="18"/>
    <x v="4"/>
    <n v="179"/>
    <s v="LAXYVR737-Max 9"/>
    <n v="1080"/>
    <n v="155.33333333333334"/>
    <n v="3"/>
    <n v="466"/>
    <n v="20.666666666666668"/>
    <n v="62"/>
    <n v="101"/>
    <n v="303"/>
    <n v="579960"/>
    <n v="0.86778398510242083"/>
    <n v="537"/>
    <n v="1.9906850192061458"/>
    <n v="0.89855072463768115"/>
    <n v="69"/>
    <n v="0.78294573643410847"/>
    <n v="129"/>
    <n v="0.89380530973451322"/>
    <n v="339"/>
    <n v="0"/>
    <e v="#DIV/0!"/>
    <n v="0.1937730524936325"/>
    <n v="18335"/>
    <n v="0.23121717166379557"/>
    <n v="21878"/>
    <n v="0.54286046437894331"/>
    <n v="51366"/>
    <n v="1.93403155747667E-2"/>
    <n v="1830"/>
    <n v="1.280899588886188E-2"/>
    <n v="1212"/>
    <n v="0"/>
    <n v="0"/>
    <n v="1"/>
    <n v="6758"/>
    <n v="2252.6666666666665"/>
    <n v="3394.8113010339453"/>
    <n v="0.20400893557930327"/>
    <n v="15719"/>
    <n v="5239.666666666667"/>
    <n v="0.47452152387852442"/>
    <n v="5867"/>
    <n v="1955.6666666666667"/>
    <n v="0.177111634365755"/>
    <n v="4782"/>
    <n v="0.14435790617641731"/>
    <n v="1"/>
    <n v="94621"/>
    <n v="-33126"/>
    <n v="61495"/>
    <n v="20405.080645161292"/>
    <n v="27943.188118811882"/>
    <n v="57468.891089108911"/>
    <n v="105817.15985308209"/>
    <n v="2070.0806451612916"/>
    <n v="6065.1881188118823"/>
    <n v="6102.8910891089108"/>
    <n v="0.10603317470170356"/>
    <n v="0.1142165895654195"/>
    <n v="8.1834148637159321E-3"/>
    <n v="503280"/>
    <n v="0.86778398510242083"/>
    <n v="14416.5042918455"/>
    <n v="0.16315090695910062"/>
    <n v="5.7117732257397059E-2"/>
    <n v="203.04935622317598"/>
    <n v="0.18800866316960738"/>
    <n v="0"/>
    <n v="-4746.0532843606952"/>
    <n v="66241.053284360692"/>
    <n v="1.5581534023606134"/>
    <n v="0.99448055650008116"/>
    <n v="0.88849387447966743"/>
    <n v="169.59689922480621"/>
    <n v="5.0538463977341179E-2"/>
    <n v="2947.2266799594786"/>
    <n v="5239.666666666667"/>
    <n v="234.09027319944045"/>
    <n v="6.5278969957081543"/>
    <e v="#DIV/0!"/>
  </r>
  <r>
    <n v="698"/>
    <x v="1"/>
    <s v="OGG"/>
    <s v="Hawaii"/>
    <s v="SFO"/>
    <s v="California"/>
    <x v="34"/>
    <x v="2"/>
    <n v="166"/>
    <s v="OGGSFO737-800"/>
    <n v="2338"/>
    <n v="112.2"/>
    <n v="5"/>
    <n v="561"/>
    <n v="18.600000000000001"/>
    <n v="93"/>
    <n v="158"/>
    <n v="310"/>
    <n v="1940540"/>
    <n v="0.67590361445783131"/>
    <n v="830"/>
    <n v="24.190702947845807"/>
    <n v="0.88571428571428568"/>
    <n v="105"/>
    <n v="0.79"/>
    <n v="200"/>
    <n v="0.59047619047619049"/>
    <n v="525"/>
    <n v="203"/>
    <n v="5.985221674876847"/>
    <n v="0.25646939604895785"/>
    <n v="48593"/>
    <n v="0.25476463168117214"/>
    <n v="48270"/>
    <n v="0.45781104032849701"/>
    <n v="86741"/>
    <n v="1.1453060922895037E-2"/>
    <n v="2170"/>
    <n v="1.3089212483308615E-2"/>
    <n v="2480"/>
    <n v="6.4126585351693419E-3"/>
    <n v="1215"/>
    <n v="1"/>
    <n v="100586"/>
    <n v="20117.2"/>
    <n v="4158.0437003777615"/>
    <n v="0.38779397023671835"/>
    <n v="29333"/>
    <n v="5866.6"/>
    <n v="0.11308890431027836"/>
    <n v="54376"/>
    <n v="10875.2"/>
    <n v="0.20963836841699438"/>
    <n v="75085"/>
    <n v="0.28947875703600895"/>
    <n v="1"/>
    <n v="189469"/>
    <n v="-259380"/>
    <n v="-69911"/>
    <n v="54863.064516129038"/>
    <n v="61101.265822784808"/>
    <n v="146900.08064516127"/>
    <n v="262864.4109840751"/>
    <n v="6270.0645161290377"/>
    <n v="12831.265822784808"/>
    <n v="60159.080645161273"/>
    <n v="-3.6026569923835634E-2"/>
    <n v="-2.7857667351966448E-2"/>
    <n v="8.1689025718691861E-3"/>
    <n v="1311618"/>
    <n v="0.67590361445783131"/>
    <n v="90267.960784313735"/>
    <n v="9.7637255609263396E-2"/>
    <n v="0.13366382553309902"/>
    <n v="335.56862745098039"/>
    <n v="0.14352806991059897"/>
    <n v="6.4126585351693419E-3"/>
    <n v="-15852.082196815023"/>
    <n v="-54058.917803184973"/>
    <n v="2.0920900156755584"/>
    <n v="1.0910464913618441"/>
    <n v="0.7468976192032335"/>
    <n v="241.35"/>
    <n v="0.39629174165694653"/>
    <n v="2247.8057011089131"/>
    <n v="5866.6"/>
    <n v="23.190727495992725"/>
    <n v="8.2887700534759361"/>
    <n v="5.985221674876847"/>
  </r>
  <r>
    <n v="822"/>
    <x v="2"/>
    <s v="BOI"/>
    <s v="Idaho"/>
    <s v="SEA"/>
    <s v="Washington"/>
    <x v="13"/>
    <x v="2"/>
    <n v="164"/>
    <s v="BOISEA737-800"/>
    <n v="399"/>
    <n v="131.625"/>
    <n v="8"/>
    <n v="1053"/>
    <n v="20.25"/>
    <n v="162"/>
    <n v="330"/>
    <n v="561"/>
    <n v="523488"/>
    <n v="0.80259146341463417"/>
    <n v="1312"/>
    <n v="13.335617696160266"/>
    <n v="0.93641618497109824"/>
    <n v="173"/>
    <n v="1"/>
    <n v="330"/>
    <n v="0.69344870210135967"/>
    <n v="809"/>
    <n v="1859"/>
    <n v="5.9978483055406135"/>
    <n v="0.20551547511519155"/>
    <n v="35950"/>
    <n v="0.2857551193075929"/>
    <n v="49986"/>
    <n v="0.40975040874426899"/>
    <n v="71676"/>
    <n v="2.2409476006997244E-2"/>
    <n v="3920"/>
    <n v="1.2828281673393321E-2"/>
    <n v="2244"/>
    <n v="6.3741239152555931E-2"/>
    <n v="11150"/>
    <n v="0.99999999999999989"/>
    <n v="55450"/>
    <n v="6931.25"/>
    <n v="4158.0376150079464"/>
    <n v="0.31646292047620678"/>
    <n v="48399"/>
    <n v="6049.875"/>
    <n v="0.2762216210663288"/>
    <n v="29976"/>
    <n v="3747"/>
    <n v="0.17107831387186248"/>
    <n v="41393"/>
    <n v="0.23623714458560194"/>
    <n v="1"/>
    <n v="174926"/>
    <n v="-175218"/>
    <n v="-292"/>
    <n v="38391.049382716054"/>
    <n v="49986"/>
    <n v="103361.64705882354"/>
    <n v="191738.69644153959"/>
    <n v="2441.0493827160535"/>
    <n v="0"/>
    <n v="31685.647058823539"/>
    <n v="-5.5779693135277219E-4"/>
    <n v="7.5910757365831669E-3"/>
    <n v="8.1488726679359389E-3"/>
    <n v="420147"/>
    <n v="0.80259146341463417"/>
    <n v="40282.985754985741"/>
    <n v="0.33415474662265421"/>
    <n v="0.33471254355400698"/>
    <n v="155.53276353276354"/>
    <n v="0.38980642489414419"/>
    <n v="6.3741239152555931E-2"/>
    <n v="-4265.837055192449"/>
    <n v="3973.837055192449"/>
    <n v="1.7298057907330491"/>
    <n v="1.2608952248675114"/>
    <n v="0.73751319406292193"/>
    <n v="151.47272727272727"/>
    <n v="0.23663148988715227"/>
    <n v="2247.8148881420775"/>
    <n v="6049.875"/>
    <n v="78.961471751187872"/>
    <n v="5.8537511870845202"/>
    <n v="5.9978483055406135"/>
  </r>
  <r>
    <n v="374"/>
    <x v="4"/>
    <s v="SFO"/>
    <s v="California"/>
    <s v="YVR"/>
    <s v="British Columbia"/>
    <x v="32"/>
    <x v="3"/>
    <n v="132"/>
    <s v="SFOYVR737-700"/>
    <n v="800"/>
    <n v="104.5"/>
    <n v="6"/>
    <n v="627"/>
    <n v="13.833333333333334"/>
    <n v="83"/>
    <n v="133"/>
    <n v="411"/>
    <n v="633600"/>
    <n v="0.79166666666666663"/>
    <n v="792"/>
    <n v="6.3875261324041812"/>
    <n v="0.81372549019607843"/>
    <n v="102"/>
    <n v="0.71505376344086025"/>
    <n v="186"/>
    <n v="0.81547619047619047"/>
    <n v="504"/>
    <n v="0"/>
    <e v="#DIV/0!"/>
    <n v="0.19536643490651795"/>
    <n v="23856"/>
    <n v="0.19990336502632894"/>
    <n v="24410"/>
    <n v="0.57112088380053883"/>
    <n v="69739"/>
    <n v="2.0145935189052402E-2"/>
    <n v="2460"/>
    <n v="1.3463381077561851E-2"/>
    <n v="1644"/>
    <n v="0"/>
    <n v="0"/>
    <n v="0.99999999999999989"/>
    <n v="23522"/>
    <n v="3920.3333333333335"/>
    <n v="3682.489826643829"/>
    <n v="0.25786577210638251"/>
    <n v="31437"/>
    <n v="5239.5"/>
    <n v="0.34463592711964741"/>
    <n v="20916"/>
    <n v="3486"/>
    <n v="0.22929684930605801"/>
    <n v="15343"/>
    <n v="0.16820145146791204"/>
    <n v="1"/>
    <n v="122109"/>
    <n v="-91218"/>
    <n v="30891"/>
    <n v="29317.01204819277"/>
    <n v="34137.293233082702"/>
    <n v="85519.357664233583"/>
    <n v="148973.66294550907"/>
    <n v="5461.0120481927697"/>
    <n v="9727.2932330827025"/>
    <n v="15780.357664233583"/>
    <n v="4.8754734848484846E-2"/>
    <n v="5.6900953005447459E-2"/>
    <n v="8.1462181569626133E-3"/>
    <n v="501600"/>
    <n v="0.79166666666666663"/>
    <n v="32133.947368421068"/>
    <n v="0.19272253787878788"/>
    <n v="0.14396780303030304"/>
    <n v="194.7511961722488"/>
    <n v="0.24343899521531098"/>
    <n v="0"/>
    <n v="-5161.4438242515089"/>
    <n v="36052.44382425151"/>
    <n v="1.569720126515078"/>
    <n v="0.88080466792686474"/>
    <n v="0.9286882517084627"/>
    <n v="131.23655913978496"/>
    <n v="0.12565003398602886"/>
    <n v="3274.5071513511743"/>
    <n v="5239.5"/>
    <n v="98.160068076935659"/>
    <n v="6.5454545454545459"/>
    <e v="#DIV/0!"/>
  </r>
  <r>
    <n v="989"/>
    <x v="2"/>
    <s v="SFO"/>
    <s v="California"/>
    <s v="SEA"/>
    <s v="Washington"/>
    <x v="23"/>
    <x v="6"/>
    <n v="140.625"/>
    <s v="SFOSEAA320"/>
    <n v="679"/>
    <n v="102.375"/>
    <n v="8"/>
    <n v="819"/>
    <n v="18.75"/>
    <n v="150"/>
    <n v="235"/>
    <n v="435"/>
    <n v="763875"/>
    <n v="0.72799999999999998"/>
    <n v="1125"/>
    <n v="16.127658003544006"/>
    <n v="1"/>
    <n v="150"/>
    <n v="0.84532374100719421"/>
    <n v="278"/>
    <n v="0.62320916905444124"/>
    <n v="698"/>
    <n v="1449"/>
    <n v="6"/>
    <n v="0.26819004975707528"/>
    <n v="45761"/>
    <n v="0.24785939084211944"/>
    <n v="42292"/>
    <n v="0.40750986057469712"/>
    <n v="69533"/>
    <n v="1.7845735484589374E-2"/>
    <n v="3045"/>
    <n v="7.6423116820704571E-3"/>
    <n v="1304"/>
    <n v="5.0952651659448275E-2"/>
    <n v="8694"/>
    <n v="1"/>
    <n v="66321"/>
    <n v="8290.125"/>
    <n v="4112.2523794481604"/>
    <n v="0.33472970176598549"/>
    <n v="43191"/>
    <n v="5398.875"/>
    <n v="0.21798993605305528"/>
    <n v="38472"/>
    <n v="4809"/>
    <n v="0.19417260123250543"/>
    <n v="50149"/>
    <n v="0.25310776094845383"/>
    <n v="1"/>
    <n v="170629"/>
    <n v="-198133"/>
    <n v="-27504"/>
    <n v="45761"/>
    <n v="50030.53617021277"/>
    <n v="111572.49195402299"/>
    <n v="207364.02812423575"/>
    <n v="0"/>
    <n v="7738.5361702127702"/>
    <n v="42039.491954022989"/>
    <n v="-3.6005891016200296E-2"/>
    <n v="-2.7860247402350557E-2"/>
    <n v="8.1456436138497394E-3"/>
    <n v="556101"/>
    <n v="0.72799999999999998"/>
    <n v="60503.186813186825"/>
    <n v="0.22337293405334643"/>
    <n v="0.25937882506954674"/>
    <n v="197.72283272283272"/>
    <n v="0.29119710268458426"/>
    <n v="5.0952651659448275E-2"/>
    <n v="-6222.25351552947"/>
    <n v="-21281.746484470532"/>
    <n v="2.1798419487348704"/>
    <n v="1.0870116187328842"/>
    <n v="0.71179724596279026"/>
    <n v="152.12949640287769"/>
    <n v="0.2939066629939811"/>
    <n v="2385.4672508274848"/>
    <n v="5398.875"/>
    <n v="50.78232684621829"/>
    <n v="5.3101343101343099"/>
    <n v="6"/>
  </r>
  <r>
    <n v="1079"/>
    <x v="0"/>
    <s v="JNU"/>
    <s v="Alaska"/>
    <s v="SEA"/>
    <s v="Washington"/>
    <x v="31"/>
    <x v="3"/>
    <n v="124"/>
    <s v="JNUSEA737-700"/>
    <n v="909"/>
    <n v="75"/>
    <n v="11"/>
    <n v="825"/>
    <n v="13.363636363636363"/>
    <n v="147"/>
    <n v="239"/>
    <n v="440"/>
    <n v="1239876"/>
    <n v="0.60483870967741937"/>
    <n v="1364"/>
    <n v="26.462206572769954"/>
    <n v="0.78609625668449201"/>
    <n v="187"/>
    <n v="0.70087976539589447"/>
    <n v="341"/>
    <n v="0.52631578947368418"/>
    <n v="836"/>
    <n v="7169"/>
    <n v="5.999581531594365"/>
    <n v="0.21833391897784571"/>
    <n v="51572"/>
    <n v="0.2375458813667673"/>
    <n v="56110"/>
    <n v="0.3415478796140673"/>
    <n v="80676"/>
    <n v="1.3039410347703497E-2"/>
    <n v="3080"/>
    <n v="7.4426244776827103E-3"/>
    <n v="1758"/>
    <n v="0.18209028521593348"/>
    <n v="43011"/>
    <n v="1"/>
    <n v="110031"/>
    <n v="10002.818181818182"/>
    <n v="4158.0432719176079"/>
    <n v="0.34800003795294465"/>
    <n v="64532"/>
    <n v="5866.545454545455"/>
    <n v="0.20409828547572434"/>
    <n v="59482"/>
    <n v="5407.454545454545"/>
    <n v="0.1881264212587094"/>
    <n v="82136"/>
    <n v="0.25977525531262158"/>
    <n v="1"/>
    <n v="236207"/>
    <n v="-316181"/>
    <n v="-79974"/>
    <n v="65605.197278911568"/>
    <n v="80056.527196652722"/>
    <n v="153284.4"/>
    <n v="298946.12447556428"/>
    <n v="14033.197278911568"/>
    <n v="23946.527196652722"/>
    <n v="72608.399999999994"/>
    <n v="-6.4501611451467725E-2"/>
    <n v="-5.6393166847801768E-2"/>
    <n v="8.1084446036659569E-3"/>
    <n v="749925"/>
    <n v="0.60483870967741937"/>
    <n v="126221.38666666666"/>
    <n v="0.19050856698573082"/>
    <n v="0.25501017843719853"/>
    <n v="234.17696969696971"/>
    <n v="0.25762042870953761"/>
    <n v="0.18209028521593348"/>
    <n v="-10053.465861414936"/>
    <n v="-69920.534138585062"/>
    <n v="1.9971131318771578"/>
    <n v="1.1915607513352233"/>
    <n v="0.69882491403547886"/>
    <n v="164.54545454545453"/>
    <n v="0.34772889880486185"/>
    <n v="2247.8095254992058"/>
    <n v="5866.545454545455"/>
    <n v="31.176538424008019"/>
    <n v="5.8642424242424243"/>
    <n v="5.999581531594365"/>
  </r>
  <r>
    <n v="956"/>
    <x v="2"/>
    <s v="SEA"/>
    <s v="Washington"/>
    <s v="SFO"/>
    <s v="California"/>
    <x v="26"/>
    <x v="6"/>
    <n v="140.625"/>
    <s v="SEASFOA320"/>
    <n v="679"/>
    <n v="102.375"/>
    <n v="8"/>
    <n v="819"/>
    <n v="16.625"/>
    <n v="133"/>
    <n v="246"/>
    <n v="441"/>
    <n v="763875"/>
    <n v="0.72799999999999998"/>
    <n v="1125"/>
    <n v="15.955082742316787"/>
    <n v="0.88666666666666671"/>
    <n v="150"/>
    <n v="0.8848920863309353"/>
    <n v="278"/>
    <n v="0.63180515759312317"/>
    <n v="698"/>
    <n v="1449"/>
    <n v="6"/>
    <n v="0.23125874696405821"/>
    <n v="36849"/>
    <n v="0.26228654269773632"/>
    <n v="41793"/>
    <n v="0.42425992054775608"/>
    <n v="67602"/>
    <n v="1.9329613847032464E-2"/>
    <n v="3080"/>
    <n v="8.3029477661116721E-3"/>
    <n v="1323"/>
    <n v="5.4562228177305279E-2"/>
    <n v="8694"/>
    <n v="1"/>
    <n v="65612"/>
    <n v="8201.5"/>
    <n v="4112.2945621573563"/>
    <n v="0.33394749432494886"/>
    <n v="43191"/>
    <n v="5398.875"/>
    <n v="0.21983061371988152"/>
    <n v="38060"/>
    <n v="4757.5"/>
    <n v="0.1937151989576229"/>
    <n v="49611"/>
    <n v="0.25250669299754674"/>
    <n v="1"/>
    <n v="159341"/>
    <n v="-196474"/>
    <n v="-37133"/>
    <n v="41559.022556390977"/>
    <n v="47229.487804878045"/>
    <n v="106998.17687074831"/>
    <n v="195786.68723201734"/>
    <n v="4710.0225563909771"/>
    <n v="5436.4878048780447"/>
    <n v="39396.176870748313"/>
    <n v="-4.861135657011946E-2"/>
    <n v="-4.0504223984287782E-2"/>
    <n v="8.1071325858316778E-3"/>
    <n v="556101"/>
    <n v="0.72799999999999998"/>
    <n v="56285.692307692312"/>
    <n v="0.20859564719358534"/>
    <n v="0.25720700376370481"/>
    <n v="183.94017094017093"/>
    <n v="0.27089863172337397"/>
    <n v="5.4562228177305279E-2"/>
    <n v="-6192.8359040021669"/>
    <n v="-30940.164095997832"/>
    <n v="1.8914496321216594"/>
    <n v="1.1574948951973238"/>
    <n v="0.74570053627062327"/>
    <n v="150.33453237410072"/>
    <n v="0.31135112745621024"/>
    <n v="2385.4467328493106"/>
    <n v="5398.875"/>
    <n v="51.331604682175133"/>
    <n v="5.3760683760683765"/>
    <n v="6"/>
  </r>
  <r>
    <n v="449"/>
    <x v="3"/>
    <s v="JNU"/>
    <s v="Alaska"/>
    <s v="SEA"/>
    <s v="Washington"/>
    <x v="31"/>
    <x v="4"/>
    <n v="178"/>
    <s v="JNUSEA737-Max 9"/>
    <n v="909"/>
    <n v="120.85714285714286"/>
    <n v="7"/>
    <n v="846"/>
    <n v="22.857142857142858"/>
    <n v="160"/>
    <n v="298"/>
    <n v="389"/>
    <n v="1132614"/>
    <n v="0.67897271268057779"/>
    <n v="1246"/>
    <n v="16.839586000853608"/>
    <n v="0.99378881987577639"/>
    <n v="161"/>
    <n v="0.99003322259136217"/>
    <n v="301"/>
    <n v="0.49617346938775508"/>
    <n v="784"/>
    <n v="1101"/>
    <n v="5"/>
    <n v="0.27649987881992644"/>
    <n v="50198"/>
    <n v="0.33357569348051203"/>
    <n v="60560"/>
    <n v="0.34251547800030846"/>
    <n v="62183"/>
    <n v="1.2806530504329434E-2"/>
    <n v="2325"/>
    <n v="4.2798598717694496E-3"/>
    <n v="777"/>
    <n v="3.0322559323154207E-2"/>
    <n v="5505"/>
    <n v="1"/>
    <n v="57165"/>
    <n v="8166.4285714285716"/>
    <n v="3394.67965525413"/>
    <n v="0.31081955447294157"/>
    <n v="36677"/>
    <n v="5239.5714285714284"/>
    <n v="0.19942147816678177"/>
    <n v="49627"/>
    <n v="7089.5714285714284"/>
    <n v="0.26983367497294974"/>
    <n v="40448"/>
    <n v="0.21992529238732689"/>
    <n v="1"/>
    <n v="181548"/>
    <n v="-183917"/>
    <n v="-2369"/>
    <n v="50511.737500000003"/>
    <n v="61169.664429530196"/>
    <n v="125325.12082262211"/>
    <n v="237006.52275215229"/>
    <n v="313.73750000000291"/>
    <n v="609.66442953019578"/>
    <n v="63142.120822622106"/>
    <n v="-2.0916216822324286E-3"/>
    <n v="5.9889931927574244E-3"/>
    <n v="8.080614874989853E-3"/>
    <n v="769014"/>
    <n v="0.67897271268057779"/>
    <n v="83235.460992907814"/>
    <n v="0.16029114950018275"/>
    <n v="0.1623827711824152"/>
    <n v="208.08865248226951"/>
    <n v="0.2289204097714736"/>
    <n v="3.0322559323154207E-2"/>
    <n v="-9152.217536021757"/>
    <n v="6783.217536021757"/>
    <n v="2.2463665039823835"/>
    <n v="1.4495708510887499"/>
    <n v="0.57144664117490118"/>
    <n v="201.19601328903656"/>
    <n v="0.22279507347919009"/>
    <n v="2947.0439473680872"/>
    <n v="5239.5714285714284"/>
    <n v="50.238764774687205"/>
    <n v="3.6666666666666665"/>
    <n v="5"/>
  </r>
  <r>
    <n v="446"/>
    <x v="3"/>
    <s v="JNU"/>
    <s v="Alaska"/>
    <s v="SEA"/>
    <s v="Washington"/>
    <x v="31"/>
    <x v="3"/>
    <n v="124"/>
    <s v="JNUSEA737-700"/>
    <n v="909"/>
    <n v="86"/>
    <n v="8"/>
    <n v="688"/>
    <n v="12.375"/>
    <n v="99"/>
    <n v="207"/>
    <n v="382"/>
    <n v="901728"/>
    <n v="0.69354838709677424"/>
    <n v="992"/>
    <n v="19.245241143832693"/>
    <n v="0.7279411764705882"/>
    <n v="136"/>
    <n v="0.83467741935483875"/>
    <n v="248"/>
    <n v="0.62828947368421051"/>
    <n v="608"/>
    <n v="9294"/>
    <n v="5"/>
    <n v="0.15811197514972927"/>
    <n v="29726"/>
    <n v="0.22176951799410657"/>
    <n v="41694"/>
    <n v="0.34862717147325084"/>
    <n v="65544"/>
    <n v="1.2127272533855302E-2"/>
    <n v="2280"/>
    <n v="1.2191100284033488E-2"/>
    <n v="2292"/>
    <n v="0.24717296256502452"/>
    <n v="46470"/>
    <n v="1"/>
    <n v="70871"/>
    <n v="8858.875"/>
    <n v="3682.5207577464539"/>
    <n v="0.31919416658034239"/>
    <n v="41916"/>
    <n v="5239.5"/>
    <n v="0.18878444901838032"/>
    <n v="63019"/>
    <n v="7877.375"/>
    <n v="0.28382973548738688"/>
    <n v="46225"/>
    <n v="0.20819164891389041"/>
    <n v="1"/>
    <n v="188006"/>
    <n v="-222031"/>
    <n v="-34025"/>
    <n v="40835.717171717173"/>
    <n v="49952.231884057968"/>
    <n v="104321.34031413613"/>
    <n v="195109.28936991128"/>
    <n v="11109.717171717173"/>
    <n v="8258.2318840579683"/>
    <n v="38777.340314136134"/>
    <n v="-3.7733107988218176E-2"/>
    <n v="-2.9672849050668373E-2"/>
    <n v="8.0602589375498024E-3"/>
    <n v="625392"/>
    <n v="0.69354838709677424"/>
    <n v="62539.16279069765"/>
    <n v="0.20849524468575889"/>
    <n v="0.24622835267397708"/>
    <n v="205.72093023255815"/>
    <n v="0.22631565482129609"/>
    <n v="0.24717296256502452"/>
    <n v="-7268.1611712389094"/>
    <n v="-26756.838828761091"/>
    <n v="1.5830797959790208"/>
    <n v="1.2176630355421862"/>
    <n v="0.78079064955985356"/>
    <n v="168.12096774193549"/>
    <n v="0.24586981266555322"/>
    <n v="3274.5237915709354"/>
    <n v="5239.5"/>
    <n v="35.749097392862531"/>
    <n v="6.6453488372093021"/>
    <n v="5"/>
  </r>
  <r>
    <n v="19"/>
    <x v="5"/>
    <s v="BOI"/>
    <s v="Idaho"/>
    <s v="SEA"/>
    <s v="Washington"/>
    <x v="13"/>
    <x v="1"/>
    <n v="178"/>
    <s v="BOISEA737-900"/>
    <n v="399"/>
    <n v="94.125"/>
    <n v="16"/>
    <n v="1506"/>
    <n v="17.375"/>
    <n v="278"/>
    <n v="482"/>
    <n v="747"/>
    <n v="1136352"/>
    <n v="0.5287921348314607"/>
    <n v="2848"/>
    <n v="25.863016138007794"/>
    <n v="0.75543478260869568"/>
    <n v="368"/>
    <n v="0.70058139534883723"/>
    <n v="688"/>
    <n v="0.41685267857142855"/>
    <n v="1792"/>
    <n v="4363"/>
    <n v="4.9995415998166397"/>
    <n v="0.26030119950403779"/>
    <n v="56053"/>
    <n v="0.2666679050241712"/>
    <n v="57424"/>
    <n v="0.33877281867195447"/>
    <n v="72951"/>
    <n v="2.0757967669581451E-2"/>
    <n v="4470"/>
    <n v="1.2204013207082786E-2"/>
    <n v="2628"/>
    <n v="0.10129609592317231"/>
    <n v="21813"/>
    <n v="1"/>
    <n v="95242"/>
    <n v="5952.625"/>
    <n v="3682.5557967322375"/>
    <n v="0.29225647084094081"/>
    <n v="83833"/>
    <n v="5239.5625"/>
    <n v="0.25724718842536476"/>
    <n v="84689"/>
    <n v="5293.0625"/>
    <n v="0.25987388189085109"/>
    <n v="62121"/>
    <n v="0.19062245884284335"/>
    <n v="1"/>
    <n v="215339"/>
    <n v="-325885"/>
    <n v="-110546"/>
    <n v="74199.654676258986"/>
    <n v="81966.207468879671"/>
    <n v="175004.27309236949"/>
    <n v="331170.13523750816"/>
    <n v="18146.654676258986"/>
    <n v="24542.207468879671"/>
    <n v="102053.27309236949"/>
    <n v="-9.7281476162315902E-2"/>
    <n v="-8.9320577204647617E-2"/>
    <n v="7.9608989576682859E-3"/>
    <n v="600894"/>
    <n v="0.5287921348314607"/>
    <n v="172451.45551128814"/>
    <n v="0.18950026048266735"/>
    <n v="0.28678173664498324"/>
    <n v="128.50332005312086"/>
    <n v="0.32206345877975151"/>
    <n v="0.10129609592317231"/>
    <n v="-9046.3834523442601"/>
    <n v="-101499.61654765574"/>
    <n v="2.3269116133889196"/>
    <n v="1.2750694700516592"/>
    <n v="0.62190219356994203"/>
    <n v="83.465116279069761"/>
    <n v="0.28848002451947857"/>
    <n v="3274.5214072515955"/>
    <n v="5239.5625"/>
    <n v="58.229867389163914"/>
    <n v="4.713147410358566"/>
    <n v="4.9995415998166397"/>
  </r>
  <r>
    <n v="490"/>
    <x v="3"/>
    <s v="OGG"/>
    <s v="Hawaii"/>
    <s v="SEA"/>
    <s v="Washington"/>
    <x v="43"/>
    <x v="1"/>
    <n v="178"/>
    <s v="OGGSEA737-900"/>
    <n v="2640"/>
    <n v="134.33333333333334"/>
    <n v="3"/>
    <n v="403"/>
    <n v="20.333333333333332"/>
    <n v="61"/>
    <n v="76"/>
    <n v="266"/>
    <n v="1409760"/>
    <n v="0.75468164794007486"/>
    <n v="534"/>
    <n v="16.81262626262626"/>
    <n v="0.88405797101449279"/>
    <n v="69"/>
    <n v="0.58914728682170547"/>
    <n v="129"/>
    <n v="0.79166666666666663"/>
    <n v="336"/>
    <n v="31"/>
    <n v="5"/>
    <n v="0.23118841856112732"/>
    <n v="25200"/>
    <n v="0.18529935230546229"/>
    <n v="20198"/>
    <n v="0.56506302636648864"/>
    <n v="61593"/>
    <n v="1.458688831397589E-2"/>
    <n v="1590"/>
    <n v="2.4403221959230104E-3"/>
    <n v="266"/>
    <n v="1.4219922570228069E-3"/>
    <n v="155"/>
    <n v="1"/>
    <n v="61913"/>
    <n v="20637.666666666668"/>
    <n v="3682.5299648532555"/>
    <n v="0.35774006598600544"/>
    <n v="15719"/>
    <n v="5239.666666666667"/>
    <n v="9.0826096251740651E-2"/>
    <n v="55053"/>
    <n v="18351"/>
    <n v="0.31810223786163738"/>
    <n v="40382"/>
    <n v="0.23333159990061653"/>
    <n v="1"/>
    <n v="109002"/>
    <n v="-173067"/>
    <n v="-64065"/>
    <n v="28504.918032786885"/>
    <n v="34283.447368421053"/>
    <n v="77801.68421052632"/>
    <n v="140590.04961173426"/>
    <n v="3304.9180327868853"/>
    <n v="14085.447368421053"/>
    <n v="16208.68421052632"/>
    <n v="-4.5443905345590736E-2"/>
    <n v="-3.7499515375729618E-2"/>
    <n v="7.9443899698611181E-3"/>
    <n v="1063920"/>
    <n v="0.75468164794007486"/>
    <n v="35382.02729528537"/>
    <n v="7.7319543752128017E-2"/>
    <n v="0.12276344909771876"/>
    <n v="270.09181141439205"/>
    <n v="0.10230750432363335"/>
    <n v="1.4219922570228069E-3"/>
    <n v="-11199.683203911418"/>
    <n v="-52865.316796088584"/>
    <n v="1.8228270317739035"/>
    <n v="0.78147064315124959"/>
    <n v="0.91492625547943296"/>
    <n v="156.57364341085272"/>
    <n v="0.37047026660061283"/>
    <n v="3274.5032893748689"/>
    <n v="5239.666666666667"/>
    <n v="23.970080206674883"/>
    <n v="4.6054590570719602"/>
    <n v="5"/>
  </r>
  <r>
    <n v="327"/>
    <x v="4"/>
    <s v="SEA"/>
    <s v="Washington"/>
    <s v="JNU"/>
    <s v="Alaska"/>
    <x v="25"/>
    <x v="4"/>
    <n v="178"/>
    <s v="SEAJNU737-Max 9"/>
    <n v="909"/>
    <n v="111.66666666666667"/>
    <n v="9"/>
    <n v="1005"/>
    <n v="21.111111111111111"/>
    <n v="190"/>
    <n v="354"/>
    <n v="462"/>
    <n v="1456218"/>
    <n v="0.62734082397003743"/>
    <n v="1602"/>
    <n v="23.083716475095784"/>
    <n v="0.91787439613526567"/>
    <n v="207"/>
    <n v="0.9147286821705426"/>
    <n v="387"/>
    <n v="0.45833333333333331"/>
    <n v="1008"/>
    <n v="8478"/>
    <n v="5"/>
    <n v="0.23012042416154577"/>
    <n v="57595"/>
    <n v="0.27217298886855629"/>
    <n v="68120"/>
    <n v="0.31171638391893941"/>
    <n v="78017"/>
    <n v="1.1087493307549084E-2"/>
    <n v="2775"/>
    <n v="5.5337579210650387E-3"/>
    <n v="1385"/>
    <n v="0.1693689518223444"/>
    <n v="42390"/>
    <n v="1"/>
    <n v="78362"/>
    <n v="8706.8888888888887"/>
    <n v="3394.6873366141899"/>
    <n v="0.31471567473784401"/>
    <n v="47156"/>
    <n v="5239.5555555555557"/>
    <n v="0.18938685023273746"/>
    <n v="68029"/>
    <n v="7558.7777777777774"/>
    <n v="0.27321651612695941"/>
    <n v="55446"/>
    <n v="0.22268095890245909"/>
    <n v="1"/>
    <n v="250282"/>
    <n v="-248993"/>
    <n v="1289"/>
    <n v="62748.236842105267"/>
    <n v="74470.169491525434"/>
    <n v="170218.90909090909"/>
    <n v="307437.31542453979"/>
    <n v="5153.236842105267"/>
    <n v="6350.1694915254338"/>
    <n v="92201.909090909088"/>
    <n v="8.8516966553084777E-4"/>
    <n v="8.7980047114847269E-3"/>
    <n v="7.9128350459538796E-3"/>
    <n v="913545"/>
    <n v="0.62734082397003743"/>
    <n v="123494.0537313433"/>
    <n v="0.17187124455267"/>
    <n v="0.17098607488713916"/>
    <n v="206.85771144278607"/>
    <n v="0.22756623921098579"/>
    <n v="0.1693689518223444"/>
    <n v="-11522.812824948865"/>
    <n v="12811.812824948865"/>
    <n v="2.1878507911928629"/>
    <n v="1.3840983069869719"/>
    <n v="0.608600041090396"/>
    <n v="176.02067183462532"/>
    <n v="0.2215341095244564"/>
    <n v="2947.0557773222572"/>
    <n v="5239.5555555555557"/>
    <n v="43.537183498344362"/>
    <n v="4.1393034825870645"/>
    <n v="5"/>
  </r>
  <r>
    <n v="1152"/>
    <x v="0"/>
    <s v="SEA"/>
    <s v="Washington"/>
    <s v="JNU"/>
    <s v="Alaska"/>
    <x v="25"/>
    <x v="3"/>
    <n v="124"/>
    <s v="SEAJNU737-700"/>
    <n v="909"/>
    <n v="75"/>
    <n v="11"/>
    <n v="825"/>
    <n v="16.272727272727273"/>
    <n v="179"/>
    <n v="290"/>
    <n v="356"/>
    <n v="1239876"/>
    <n v="0.60483870967741937"/>
    <n v="1364"/>
    <n v="28.21343124733929"/>
    <n v="0.95721925133689845"/>
    <n v="187"/>
    <n v="0.85043988269794724"/>
    <n v="341"/>
    <n v="0.42583732057416268"/>
    <n v="836"/>
    <n v="7169"/>
    <n v="5.999581531594365"/>
    <n v="0.23234360520456385"/>
    <n v="55410"/>
    <n v="0.27855234964337083"/>
    <n v="66430"/>
    <n v="0.28937492399877557"/>
    <n v="69011"/>
    <n v="1.0420029939240951E-2"/>
    <n v="2485"/>
    <n v="8.9566132596453421E-3"/>
    <n v="2136"/>
    <n v="0.18035247795440346"/>
    <n v="43011"/>
    <n v="1"/>
    <n v="117313"/>
    <n v="10664.818181818182"/>
    <n v="4158.0550402235594"/>
    <n v="0.35246593657517988"/>
    <n v="64532"/>
    <n v="5866.545454545455"/>
    <n v="0.19388585935974281"/>
    <n v="63419"/>
    <n v="5765.363636363636"/>
    <n v="0.19054186008082083"/>
    <n v="87571"/>
    <n v="0.26310634398425647"/>
    <n v="1"/>
    <n v="238483"/>
    <n v="-332835"/>
    <n v="-94352"/>
    <n v="57886.42458100558"/>
    <n v="78112.517241379304"/>
    <n v="162059.53932584269"/>
    <n v="298058.48114822758"/>
    <n v="2476.42458100558"/>
    <n v="11682.517241379304"/>
    <n v="93048.539325842692"/>
    <n v="-7.6097932373882543E-2"/>
    <n v="-6.823736030874146E-2"/>
    <n v="7.8605720651410832E-3"/>
    <n v="749925"/>
    <n v="0.60483870967741937"/>
    <n v="127708.37333333335"/>
    <n v="0.19234423442344234"/>
    <n v="0.26844216679732491"/>
    <n v="236.93575757575758"/>
    <n v="0.26065539887322065"/>
    <n v="0.18035247795440346"/>
    <n v="-9746.1346498388721"/>
    <n v="-84605.865350161126"/>
    <n v="2.1177099350987389"/>
    <n v="1.3922903207214004"/>
    <n v="0.58997277843365825"/>
    <n v="194.80938416422288"/>
    <n v="0.3672001777904505"/>
    <n v="2247.830100636229"/>
    <n v="5866.545454545455"/>
    <n v="29.241391901873079"/>
    <n v="5.6012121212121215"/>
    <n v="5.999581531594365"/>
  </r>
  <r>
    <n v="925"/>
    <x v="2"/>
    <s v="SEA"/>
    <s v="Washington"/>
    <s v="BOI"/>
    <s v="Idaho"/>
    <x v="10"/>
    <x v="2"/>
    <n v="164"/>
    <s v="SEABOI737-800"/>
    <n v="399"/>
    <n v="131.625"/>
    <n v="8"/>
    <n v="1053"/>
    <n v="21.75"/>
    <n v="174"/>
    <n v="288"/>
    <n v="591"/>
    <n v="523488"/>
    <n v="0.80259146341463417"/>
    <n v="1312"/>
    <n v="11.51848098098098"/>
    <n v="1.0057803468208093"/>
    <n v="173"/>
    <n v="0.87272727272727268"/>
    <n v="330"/>
    <n v="0.73053152039555003"/>
    <n v="809"/>
    <n v="1859"/>
    <n v="5.9978483055406135"/>
    <n v="0.25283740262126059"/>
    <n v="44042"/>
    <n v="0.21995395858569042"/>
    <n v="38314"/>
    <n v="0.42919553823102224"/>
    <n v="74762"/>
    <n v="2.3812940967099332E-2"/>
    <n v="4148"/>
    <n v="1.0189963890212468E-2"/>
    <n v="1775"/>
    <n v="6.4010195704714945E-2"/>
    <n v="11150"/>
    <n v="1"/>
    <n v="47895"/>
    <n v="5986.875"/>
    <n v="4158.100367494897"/>
    <n v="0.30325190897694032"/>
    <n v="48399"/>
    <n v="6049.875"/>
    <n v="0.30644303460851724"/>
    <n v="25892"/>
    <n v="3236.5"/>
    <n v="0.16393774772379036"/>
    <n v="35752"/>
    <n v="0.22636730869075206"/>
    <n v="1"/>
    <n v="174191"/>
    <n v="-157938"/>
    <n v="16253"/>
    <n v="43788.885057471263"/>
    <n v="43901.458333333336"/>
    <n v="102339.18443316413"/>
    <n v="190029.52782396873"/>
    <n v="-253.11494252873672"/>
    <n v="5587.4583333333358"/>
    <n v="27577.184433164133"/>
    <n v="3.1047512072865088E-2"/>
    <n v="3.8906223214278245E-2"/>
    <n v="7.8587111414131564E-3"/>
    <n v="420147"/>
    <n v="0.80259146341463417"/>
    <n v="40102.202279202262"/>
    <n v="0.33275070297695458"/>
    <n v="0.30170319090408948"/>
    <n v="154.83475783475782"/>
    <n v="0.38805703717984419"/>
    <n v="6.4010195704714945E-2"/>
    <n v="-4113.9409779960915"/>
    <n v="20366.940977996092"/>
    <n v="2.1258314228980137"/>
    <n v="0.96950811337705256"/>
    <n v="0.77168539731052688"/>
    <n v="116.10303030303031"/>
    <n v="0.20524596563542319"/>
    <n v="2247.8658464386235"/>
    <n v="6049.875"/>
    <n v="91.418304352690825"/>
    <n v="5.6248812915479585"/>
    <n v="5.9978483055406135"/>
  </r>
  <r>
    <n v="112"/>
    <x v="5"/>
    <s v="SEA"/>
    <s v="Washington"/>
    <s v="BOI"/>
    <s v="Idaho"/>
    <x v="10"/>
    <x v="2"/>
    <n v="159"/>
    <s v="SEABOI737-800"/>
    <n v="399"/>
    <n v="108.58333333333333"/>
    <n v="12"/>
    <n v="1303"/>
    <n v="15.916666666666666"/>
    <n v="191"/>
    <n v="323"/>
    <n v="790"/>
    <n v="761292"/>
    <n v="0.68291404612159334"/>
    <n v="1908"/>
    <n v="16.754154154154151"/>
    <n v="0.75793650793650791"/>
    <n v="252"/>
    <n v="0.67291666666666672"/>
    <n v="480"/>
    <n v="0.67176870748299322"/>
    <n v="1176"/>
    <n v="6625"/>
    <n v="5"/>
    <n v="0.19108703962032794"/>
    <n v="38492"/>
    <n v="0.19652794670293938"/>
    <n v="39588"/>
    <n v="0.40873325158734491"/>
    <n v="82334"/>
    <n v="2.3530930266038513E-2"/>
    <n v="4740"/>
    <n v="1.5677358181466164E-2"/>
    <n v="3158"/>
    <n v="0.16444347364188308"/>
    <n v="33125"/>
    <n v="1"/>
    <n v="61698"/>
    <n v="5141.5"/>
    <n v="3682.5493804294583"/>
    <n v="0.28085780486805628"/>
    <n v="62875"/>
    <n v="5239.583333333333"/>
    <n v="0.28621567118997437"/>
    <n v="54862"/>
    <n v="4571.833333333333"/>
    <n v="0.24973939010456261"/>
    <n v="40242"/>
    <n v="0.18318713383740673"/>
    <n v="1"/>
    <n v="201437"/>
    <n v="-219677"/>
    <n v="-18240"/>
    <n v="50785.256544502619"/>
    <n v="58830.464396284828"/>
    <n v="122563.01772151898"/>
    <n v="232178.73866230642"/>
    <n v="12293.256544502619"/>
    <n v="19242.464396284828"/>
    <n v="40229.017721518976"/>
    <n v="-2.3959269242288112E-2"/>
    <n v="-1.6103683095940145E-2"/>
    <n v="7.8555861463479662E-3"/>
    <n v="519897"/>
    <n v="0.68291404612159334"/>
    <n v="78149.470452801208"/>
    <n v="0.26459886613809158"/>
    <n v="0.28855813538037967"/>
    <n v="129.17267843438219"/>
    <n v="0.3237410487077248"/>
    <n v="0.16444347364188308"/>
    <n v="-5980.394888525535"/>
    <n v="-12259.605111474466"/>
    <n v="1.8167954702920481"/>
    <n v="0.98097609934295016"/>
    <n v="0.83273725663417342"/>
    <n v="82.474999999999994"/>
    <n v="0.19977461935989912"/>
    <n v="3274.5311697157272"/>
    <n v="5239.583333333333"/>
    <n v="77.771756664714971"/>
    <n v="6.0613967766692252"/>
    <n v="5"/>
  </r>
  <r>
    <n v="871"/>
    <x v="2"/>
    <s v="LAX"/>
    <s v="California"/>
    <s v="ANC"/>
    <s v="Alaska"/>
    <x v="29"/>
    <x v="1"/>
    <n v="178"/>
    <s v="LAXANC737-900"/>
    <n v="2345"/>
    <n v="116.28571428571429"/>
    <n v="7"/>
    <n v="814"/>
    <n v="16.571428571428573"/>
    <n v="116"/>
    <n v="216"/>
    <n v="482"/>
    <n v="2921870"/>
    <n v="0.6532905296950241"/>
    <n v="1246"/>
    <n v="38.174561403508768"/>
    <n v="0.72049689440993792"/>
    <n v="161"/>
    <n v="0.71760797342192695"/>
    <n v="301"/>
    <n v="0.61479591836734693"/>
    <n v="784"/>
    <n v="11627"/>
    <n v="5.9997419798744298"/>
    <n v="0.19132215268571898"/>
    <n v="74471"/>
    <n v="0.20583746955637081"/>
    <n v="80121"/>
    <n v="0.40632353999034027"/>
    <n v="158159"/>
    <n v="8.6321176434318841E-3"/>
    <n v="3360"/>
    <n v="8.6680848002795158E-3"/>
    <n v="3374"/>
    <n v="0.17921663532385856"/>
    <n v="69759"/>
    <n v="1"/>
    <n v="158732"/>
    <n v="22676"/>
    <n v="4158.0569406466147"/>
    <n v="0.39280667760463456"/>
    <n v="41066"/>
    <n v="5866.5714285714284"/>
    <n v="0.10162411500209108"/>
    <n v="85809"/>
    <n v="12258.428571428571"/>
    <n v="0.21234753041967647"/>
    <n v="118490"/>
    <n v="0.29322167697359791"/>
    <n v="1"/>
    <n v="389244"/>
    <n v="-404097"/>
    <n v="-14853"/>
    <n v="103360.61206896551"/>
    <n v="111650.09722222222"/>
    <n v="257254.47302904565"/>
    <n v="472265.18232023338"/>
    <n v="28889.612068965507"/>
    <n v="31529.097222222219"/>
    <n v="99095.47302904565"/>
    <n v="-5.0833883779908074E-3"/>
    <n v="2.7156377016985395E-3"/>
    <n v="7.7990260796893468E-3"/>
    <n v="1908830"/>
    <n v="0.6532905296950241"/>
    <n v="169554.69287469285"/>
    <n v="0.13321742582661103"/>
    <n v="0.13830081420460186"/>
    <n v="392.48771498771498"/>
    <n v="0.16737215990947335"/>
    <n v="0.17921663532385856"/>
    <n v="-22787.740331461911"/>
    <n v="7934.7403314619114"/>
    <n v="1.842810359067423"/>
    <n v="1.0604719870395447"/>
    <n v="0.80370594909597182"/>
    <n v="266.18272425249171"/>
    <n v="0.30441060106257256"/>
    <n v="2247.8057859785381"/>
    <n v="5866.5714285714284"/>
    <n v="21.323100255061011"/>
    <n v="8.2727272727272734"/>
    <n v="5.9997419798744298"/>
  </r>
  <r>
    <n v="593"/>
    <x v="1"/>
    <s v="ANC"/>
    <s v="Alaska"/>
    <s v="LAX"/>
    <s v="California"/>
    <x v="33"/>
    <x v="2"/>
    <n v="159"/>
    <s v="ANCLAX737-800"/>
    <n v="2345"/>
    <n v="119.8"/>
    <n v="5"/>
    <n v="599"/>
    <n v="17.8"/>
    <n v="89"/>
    <n v="148"/>
    <n v="363"/>
    <n v="1864275"/>
    <n v="0.7534591194968554"/>
    <n v="795"/>
    <n v="26.109848484848484"/>
    <n v="0.84761904761904761"/>
    <n v="105"/>
    <n v="0.74"/>
    <n v="200"/>
    <n v="0.74081632653061225"/>
    <n v="490"/>
    <n v="7006"/>
    <n v="5.9994290608050242"/>
    <n v="0.19837171933583289"/>
    <n v="55554"/>
    <n v="0.21487948580610605"/>
    <n v="60177"/>
    <n v="0.41983217282628105"/>
    <n v="117574"/>
    <n v="9.0626673808248525E-3"/>
    <n v="2538"/>
    <n v="7.766470273165506E-3"/>
    <n v="2175"/>
    <n v="0.15008748437778968"/>
    <n v="42032"/>
    <n v="1"/>
    <n v="108566"/>
    <n v="21713.200000000001"/>
    <n v="4158.0478746554472"/>
    <n v="0.39104281927155371"/>
    <n v="29333"/>
    <n v="5866.6"/>
    <n v="0.10565424734900876"/>
    <n v="58690"/>
    <n v="11738"/>
    <n v="0.21139494006454587"/>
    <n v="81043"/>
    <n v="0.29190799331489165"/>
    <n v="1"/>
    <n v="280050"/>
    <n v="-277632"/>
    <n v="2418"/>
    <n v="65541.235955056181"/>
    <n v="81320.270270270266"/>
    <n v="158708.70523415977"/>
    <n v="305570.21145948622"/>
    <n v="9987.2359550561814"/>
    <n v="21143.270270270266"/>
    <n v="41134.705234159774"/>
    <n v="1.2970189483847607E-3"/>
    <n v="9.0496532388715419E-3"/>
    <n v="7.7526342904867809E-3"/>
    <n v="1404655"/>
    <n v="0.7534591194968554"/>
    <n v="77882.350584307162"/>
    <n v="0.15021925413364445"/>
    <n v="0.14892223518525968"/>
    <n v="397.35893155258765"/>
    <n v="0.16944943776229751"/>
    <n v="0.15008748437778968"/>
    <n v="-14453.042291897244"/>
    <n v="16871.042291897244"/>
    <n v="1.8028895345455214"/>
    <n v="1.0252826771822294"/>
    <n v="0.81763278252300908"/>
    <n v="300.88499999999999"/>
    <n v="0.28938760935547225"/>
    <n v="2247.8108225736255"/>
    <n v="5866.6"/>
    <n v="22.941534890468592"/>
    <n v="7.8681135225375627"/>
    <n v="5.9994290608050242"/>
  </r>
  <r>
    <n v="812"/>
    <x v="2"/>
    <s v="ANC"/>
    <s v="Alaska"/>
    <s v="LAX"/>
    <s v="California"/>
    <x v="33"/>
    <x v="1"/>
    <n v="178"/>
    <s v="ANCLAX737-900"/>
    <n v="2345"/>
    <n v="116.28571428571429"/>
    <n v="7"/>
    <n v="814"/>
    <n v="17.428571428571427"/>
    <n v="122"/>
    <n v="171"/>
    <n v="521"/>
    <n v="2921870"/>
    <n v="0.6532905296950241"/>
    <n v="1246"/>
    <n v="36.55378787878788"/>
    <n v="0.75776397515527949"/>
    <n v="161"/>
    <n v="0.56810631229235875"/>
    <n v="301"/>
    <n v="0.66454081632653061"/>
    <n v="784"/>
    <n v="11627"/>
    <n v="5.9997419798744298"/>
    <n v="0.18529665334273845"/>
    <n v="70926"/>
    <n v="0.16252318624761605"/>
    <n v="62209"/>
    <n v="0.45633931603835204"/>
    <n v="174673"/>
    <n v="9.5096271912636834E-3"/>
    <n v="3640"/>
    <n v="4.0833921153695428E-3"/>
    <n v="1563"/>
    <n v="0.18224782506466025"/>
    <n v="69759"/>
    <n v="1"/>
    <n v="151993"/>
    <n v="21713.285714285714"/>
    <n v="4158.0642888230295"/>
    <n v="0.39104416172479001"/>
    <n v="41066"/>
    <n v="5866.5714285714284"/>
    <n v="0.10565367842854753"/>
    <n v="82166"/>
    <n v="11738"/>
    <n v="0.21139483129011924"/>
    <n v="113460"/>
    <n v="0.29190732855654322"/>
    <n v="1"/>
    <n v="382770"/>
    <n v="-388685"/>
    <n v="-5915"/>
    <n v="93599.065573770495"/>
    <n v="109502.39181286551"/>
    <n v="262847.66218809981"/>
    <n v="465949.11957473581"/>
    <n v="22673.065573770495"/>
    <n v="47293.391812865506"/>
    <n v="88174.662188099814"/>
    <n v="-2.0243884909321771E-3"/>
    <n v="5.707505299919759E-3"/>
    <n v="7.7318937908519361E-3"/>
    <n v="1908830"/>
    <n v="0.6532905296950241"/>
    <n v="166118.85995085991"/>
    <n v="0.13100172150027209"/>
    <n v="0.13302610999120426"/>
    <n v="384.53439803439801"/>
    <n v="0.16398055353279234"/>
    <n v="0.18224782506466025"/>
    <n v="-22591.588510676545"/>
    <n v="16676.588510676545"/>
    <n v="1.7832725764677697"/>
    <n v="0.83661349146674346"/>
    <n v="0.90187813043010123"/>
    <n v="206.67441860465115"/>
    <n v="0.29641821459362017"/>
    <n v="2247.8108225736255"/>
    <n v="5866.5714285714284"/>
    <n v="22.268554019605812"/>
    <n v="6.3918918918918921"/>
    <n v="5.9997419798744298"/>
  </r>
  <r>
    <n v="1197"/>
    <x v="0"/>
    <s v="SFO"/>
    <s v="California"/>
    <s v="SEA"/>
    <s v="Washington"/>
    <x v="23"/>
    <x v="3"/>
    <n v="108.5"/>
    <s v="SFOSEA737-700"/>
    <n v="679"/>
    <n v="96.5"/>
    <n v="4"/>
    <n v="386"/>
    <n v="13.75"/>
    <n v="55"/>
    <n v="87"/>
    <n v="244"/>
    <n v="294686"/>
    <n v="0.88940092165898621"/>
    <n v="434"/>
    <n v="7.5262404016538706"/>
    <n v="0.91666666666666663"/>
    <n v="60"/>
    <n v="0.79816513761467889"/>
    <n v="109"/>
    <n v="0.91729323308270672"/>
    <n v="266"/>
    <n v="105"/>
    <n v="5.9714285714285715"/>
    <n v="0.22307753248125067"/>
    <n v="16895"/>
    <n v="0.19911270729903877"/>
    <n v="15080"/>
    <n v="0.53077796556459278"/>
    <n v="40199"/>
    <n v="2.2644449139114821E-2"/>
    <n v="1715"/>
    <n v="1.6108587725784305E-2"/>
    <n v="1220"/>
    <n v="8.2787577902186538E-3"/>
    <n v="627"/>
    <n v="1"/>
    <n v="31294"/>
    <n v="7823.5"/>
    <n v="4157.9857046717816"/>
    <n v="0.33976071048574469"/>
    <n v="20533"/>
    <n v="5133.25"/>
    <n v="0.22292793086226739"/>
    <n v="16918"/>
    <n v="4229.5"/>
    <n v="0.1836796734197555"/>
    <n v="23361"/>
    <n v="0.25363168523223245"/>
    <n v="1"/>
    <n v="75736"/>
    <n v="-92106"/>
    <n v="-16370"/>
    <n v="18430.909090909092"/>
    <n v="18893.333333333332"/>
    <n v="43823.5"/>
    <n v="81147.742424242431"/>
    <n v="1535.9090909090919"/>
    <n v="3813.3333333333321"/>
    <n v="3624.5"/>
    <n v="-5.5550653916372005E-2"/>
    <n v="-4.7937684158526006E-2"/>
    <n v="7.6129697578459984E-3"/>
    <n v="262094"/>
    <n v="0.88940092165898621"/>
    <n v="9339.9792746113962"/>
    <n v="0.25700576206538484"/>
    <n v="0.31255641598175687"/>
    <n v="194.58290155440415"/>
    <n v="0.28657275633932866"/>
    <n v="8.2787577902186538E-3"/>
    <n v="-2243.435606060606"/>
    <n v="-14126.564393939394"/>
    <n v="1.6971312383960984"/>
    <n v="0.83384115299341588"/>
    <n v="0.91084000007500676"/>
    <n v="138.348623853211"/>
    <n v="0.30845304742790747"/>
    <n v="2247.8686697653607"/>
    <n v="5133.25"/>
    <n v="51.287227008477906"/>
    <n v="7.6036269430051817"/>
    <n v="5.9714285714285715"/>
  </r>
  <r>
    <n v="519"/>
    <x v="3"/>
    <s v="SEA"/>
    <s v="Washington"/>
    <s v="JNU"/>
    <s v="Alaska"/>
    <x v="25"/>
    <x v="2"/>
    <n v="152.75"/>
    <s v="SEAJNU737-800"/>
    <n v="909"/>
    <n v="88.416666666666671"/>
    <n v="12"/>
    <n v="1061"/>
    <n v="14"/>
    <n v="168"/>
    <n v="284"/>
    <n v="610"/>
    <n v="1666197"/>
    <n v="0.57883251500272781"/>
    <n v="1833"/>
    <n v="29.495859940400166"/>
    <n v="0.69421487603305787"/>
    <n v="242"/>
    <n v="0.61739130434782608"/>
    <n v="460"/>
    <n v="0.53934571175950485"/>
    <n v="1131"/>
    <n v="7070"/>
    <n v="4.9997171145685995"/>
    <n v="0.23387497230689311"/>
    <n v="61228"/>
    <n v="0.20398169581127434"/>
    <n v="53402"/>
    <n v="0.40848287611058909"/>
    <n v="106940"/>
    <n v="1.3980244310498935E-2"/>
    <n v="3660"/>
    <n v="4.6600814368329777E-3"/>
    <n v="1220"/>
    <n v="0.13502013002391156"/>
    <n v="35348"/>
    <n v="1"/>
    <n v="108620"/>
    <n v="9051.6666666666661"/>
    <n v="3682.5507111669031"/>
    <n v="0.3229796673267798"/>
    <n v="60255"/>
    <n v="5021.25"/>
    <n v="0.17916718702610124"/>
    <n v="96584"/>
    <n v="8048.666666666667"/>
    <n v="0.28719083215880775"/>
    <n v="70847"/>
    <n v="0.21066231348831124"/>
    <n v="1"/>
    <n v="261798"/>
    <n v="-336306"/>
    <n v="-74508"/>
    <n v="88197.476190476184"/>
    <n v="86496.1971830986"/>
    <n v="198277.27868852459"/>
    <n v="372970.95206209936"/>
    <n v="26969.476190476184"/>
    <n v="33094.1971830986"/>
    <n v="91337.278688524588"/>
    <n v="-4.4717401363704293E-2"/>
    <n v="-3.7145219919868452E-2"/>
    <n v="7.5721814438358404E-3"/>
    <n v="964449"/>
    <n v="0.57883251500272781"/>
    <n v="164768.52026390197"/>
    <n v="0.1571230772831784"/>
    <n v="0.2018404786468827"/>
    <n v="213.43072573044299"/>
    <n v="0.23479727803129041"/>
    <n v="0.13502013002391156"/>
    <n v="-12616.746005174946"/>
    <n v="-61891.253994825056"/>
    <n v="2.0930818646943652"/>
    <n v="0.96039789172525714"/>
    <n v="0.7822202993371753"/>
    <n v="116.09130434782608"/>
    <n v="0.2706170406191033"/>
    <n v="3274.4934440005909"/>
    <n v="5021.25"/>
    <n v="35.971149922188218"/>
    <n v="4.5994344957587181"/>
    <n v="4.9997171145685995"/>
  </r>
  <r>
    <n v="1053"/>
    <x v="0"/>
    <s v="HNL"/>
    <s v="Hawaii"/>
    <s v="ANC"/>
    <s v="Alaska"/>
    <x v="40"/>
    <x v="2"/>
    <n v="132.66666666666666"/>
    <s v="HNLANC737-800"/>
    <n v="2777"/>
    <n v="106"/>
    <n v="3"/>
    <n v="318"/>
    <n v="16.333333333333332"/>
    <n v="49"/>
    <n v="100"/>
    <n v="169"/>
    <n v="1105246"/>
    <n v="0.79899497487437188"/>
    <n v="398"/>
    <n v="14.98758865248227"/>
    <n v="0.92452830188679247"/>
    <n v="53"/>
    <n v="1"/>
    <n v="100"/>
    <n v="0.68979591836734699"/>
    <n v="245"/>
    <n v="638"/>
    <n v="6"/>
    <n v="0.24729159206921533"/>
    <n v="29697"/>
    <n v="0.2865707933282815"/>
    <n v="34414"/>
    <n v="0.41450091182373072"/>
    <n v="49777"/>
    <n v="9.9093172563681931E-3"/>
    <n v="1190"/>
    <n v="9.8510271548601456E-3"/>
    <n v="1183"/>
    <n v="3.1876358367544072E-2"/>
    <n v="3828"/>
    <n v="1"/>
    <n v="62319"/>
    <n v="20773"/>
    <n v="4158.0404590086364"/>
    <n v="0.39644642925302492"/>
    <n v="14666"/>
    <n v="4888.666666666667"/>
    <n v="9.3298726414494187E-2"/>
    <n v="33689"/>
    <n v="11229.666666666666"/>
    <n v="0.21431479573011691"/>
    <n v="46520"/>
    <n v="0.29594004860236395"/>
    <n v="1"/>
    <n v="120089"/>
    <n v="-157194"/>
    <n v="-37105"/>
    <n v="32121.244897959183"/>
    <n v="34414"/>
    <n v="72161.923076923078"/>
    <n v="138697.16797488226"/>
    <n v="2424.2448979591827"/>
    <n v="0"/>
    <n v="22384.923076923078"/>
    <n v="-3.3571711637047315E-2"/>
    <n v="-2.6089465459912014E-2"/>
    <n v="7.4822461771353009E-3"/>
    <n v="883086"/>
    <n v="0.79899497487437188"/>
    <n v="29248.050314465392"/>
    <n v="0.10865363909934983"/>
    <n v="0.14222535073639714"/>
    <n v="365.60062893081761"/>
    <n v="0.13165308928009276"/>
    <n v="3.1876358367544072E-2"/>
    <n v="-8269.7226582940875"/>
    <n v="-28835.277341705914"/>
    <n v="1.9581313253139796"/>
    <n v="1.2026527816802473"/>
    <n v="0.71001535342993627"/>
    <n v="344.14"/>
    <n v="0.38737936030777176"/>
    <n v="2247.7932095114161"/>
    <n v="4888.666666666667"/>
    <n v="21.217555897314561"/>
    <n v="7.4622641509433958"/>
    <n v="6"/>
  </r>
  <r>
    <n v="920"/>
    <x v="2"/>
    <s v="OME"/>
    <s v="Alaska"/>
    <s v="ANC"/>
    <s v="Alaska"/>
    <x v="15"/>
    <x v="7"/>
    <n v="73.625"/>
    <s v="OMEANCE175"/>
    <n v="539"/>
    <n v="50.4375"/>
    <n v="16"/>
    <n v="807"/>
    <n v="6.625"/>
    <n v="106"/>
    <n v="191"/>
    <n v="510"/>
    <n v="634942"/>
    <n v="0.68505942275042442"/>
    <n v="1178"/>
    <n v="23.53802681992337"/>
    <n v="0.68387096774193545"/>
    <n v="155"/>
    <n v="0.68458781362007171"/>
    <n v="279"/>
    <n v="0.68548387096774188"/>
    <n v="744"/>
    <n v="3783"/>
    <n v="5.999735659529474"/>
    <n v="0.19560003477424864"/>
    <n v="38249"/>
    <n v="0.18606268569704471"/>
    <n v="36384"/>
    <n v="0.46314696722527066"/>
    <n v="90567"/>
    <n v="1.8256480539205408E-2"/>
    <n v="3570"/>
    <n v="2.0864549187663325E-2"/>
    <n v="4080"/>
    <n v="0.11606928257656728"/>
    <n v="22697"/>
    <n v="1"/>
    <n v="58756"/>
    <n v="3672.25"/>
    <n v="2496.2160358431984"/>
    <n v="0.33247323510106153"/>
    <n v="50653"/>
    <n v="3165.8125"/>
    <n v="0.28662207736357259"/>
    <n v="32578"/>
    <n v="2036.125"/>
    <n v="0.18434394875625268"/>
    <n v="34737"/>
    <n v="0.1965607387791132"/>
    <n v="1"/>
    <n v="195547"/>
    <n v="-176724"/>
    <n v="18823"/>
    <n v="55930.141509433968"/>
    <n v="53147.30890052356"/>
    <n v="132121.27058823532"/>
    <n v="241198.72099819285"/>
    <n v="17681.141509433968"/>
    <n v="16763.30890052356"/>
    <n v="41554.270588235318"/>
    <n v="2.9645227438096708E-2"/>
    <n v="3.7126099805001173E-2"/>
    <n v="7.4808723669044647E-3"/>
    <n v="434973"/>
    <n v="0.68505942275042442"/>
    <n v="79463.878562577447"/>
    <n v="0.30797616160216207"/>
    <n v="0.2783309341640654"/>
    <n v="214.18835192069392"/>
    <n v="0.39738098686585144"/>
    <n v="0.11606928257656728"/>
    <n v="-4749.9200623870529"/>
    <n v="23572.920062387053"/>
    <n v="1.7596392251815982"/>
    <n v="0.92991121872477811"/>
    <n v="0.86802512106537544"/>
    <n v="130.40860215053763"/>
    <n v="0.17764015812055414"/>
    <n v="1384.0582411277098"/>
    <n v="3165.8125"/>
    <n v="34.284946914791021"/>
    <n v="9.4795539033457246"/>
    <n v="5.999735659529474"/>
  </r>
  <r>
    <n v="930"/>
    <x v="2"/>
    <s v="SEA"/>
    <s v="Washington"/>
    <s v="GEG"/>
    <s v="Washington"/>
    <x v="14"/>
    <x v="2"/>
    <n v="153.42857142857142"/>
    <s v="SEAGEG737-800"/>
    <n v="223"/>
    <n v="118.21428571428571"/>
    <n v="14"/>
    <n v="1655"/>
    <n v="20.285714285714285"/>
    <n v="284"/>
    <n v="494"/>
    <n v="878"/>
    <n v="479004"/>
    <n v="0.77048417132216018"/>
    <n v="2148"/>
    <n v="14.281585173501577"/>
    <n v="1"/>
    <n v="284"/>
    <n v="0.91481481481481486"/>
    <n v="540"/>
    <n v="0.66264150943396227"/>
    <n v="1325"/>
    <n v="2691"/>
    <n v="5.9988851727982162"/>
    <n v="0.24979239113510146"/>
    <n v="57753"/>
    <n v="0.25076988287399871"/>
    <n v="57979"/>
    <n v="0.37646407501600321"/>
    <n v="87040"/>
    <n v="2.6569609522326603E-2"/>
    <n v="6143"/>
    <n v="2.658258507638276E-2"/>
    <n v="6146"/>
    <n v="6.9821456376187266E-2"/>
    <n v="16143"/>
    <n v="1"/>
    <n v="59384"/>
    <n v="4241.7142857142853"/>
    <n v="4158.0818430563722"/>
    <n v="0.27618666691471255"/>
    <n v="79198"/>
    <n v="5657"/>
    <n v="0.36833880584520079"/>
    <n v="32103"/>
    <n v="2293.0714285714284"/>
    <n v="0.14930655678234905"/>
    <n v="44329"/>
    <n v="0.20616797045773763"/>
    <n v="1"/>
    <n v="231204"/>
    <n v="-215014"/>
    <n v="16190"/>
    <n v="57753"/>
    <n v="63377.854251012141"/>
    <n v="131353.07517084281"/>
    <n v="252483.92942185496"/>
    <n v="0"/>
    <n v="5398.8542510121406"/>
    <n v="44313.075170842814"/>
    <n v="3.3799300214611985E-2"/>
    <n v="4.1212290714818807E-2"/>
    <n v="7.4129905002068217E-3"/>
    <n v="369065"/>
    <n v="0.77048417132216018"/>
    <n v="64063.488217522623"/>
    <n v="0.48267655384923719"/>
    <n v="0.44887725363462516"/>
    <n v="129.94622356495469"/>
    <n v="0.58271849132266673"/>
    <n v="6.9821456376187266E-2"/>
    <n v="-3550.8521015610681"/>
    <n v="19740.852101561068"/>
    <n v="2.1551854153544543"/>
    <n v="1.1379033904892999"/>
    <n v="0.69619585749065127"/>
    <n v="107.36851851851851"/>
    <n v="0.19173111191847891"/>
    <n v="2247.8597165505644"/>
    <n v="5657"/>
    <n v="115.88349471673003"/>
    <n v="7.4253776435045316"/>
    <n v="5.9988851727982162"/>
  </r>
  <r>
    <n v="836"/>
    <x v="2"/>
    <s v="GEG"/>
    <s v="Washington"/>
    <s v="SEA"/>
    <s v="Washington"/>
    <x v="11"/>
    <x v="2"/>
    <n v="153.42857142857142"/>
    <s v="GEGSEA737-800"/>
    <n v="223"/>
    <n v="118.21428571428571"/>
    <n v="14"/>
    <n v="1655"/>
    <n v="20.214285714285715"/>
    <n v="283"/>
    <n v="540"/>
    <n v="832"/>
    <n v="479004"/>
    <n v="0.77048417132216018"/>
    <n v="2148"/>
    <n v="16.615066876475215"/>
    <n v="0.99647887323943662"/>
    <n v="284"/>
    <n v="1"/>
    <n v="540"/>
    <n v="0.62792452830188683"/>
    <n v="1325"/>
    <n v="2691"/>
    <n v="5.9988851727982162"/>
    <n v="0.21133465342994176"/>
    <n v="47280"/>
    <n v="0.29918961563733398"/>
    <n v="66935"/>
    <n v="0.37267400020561325"/>
    <n v="83375"/>
    <n v="2.605030372651651E-2"/>
    <n v="5828"/>
    <n v="1.8594588795866281E-2"/>
    <n v="4160"/>
    <n v="7.2156838204728208E-2"/>
    <n v="16143"/>
    <n v="0.99999999999999989"/>
    <n v="69087"/>
    <n v="4934.7857142857147"/>
    <n v="4158.0934048371637"/>
    <n v="0.2912556280669803"/>
    <n v="79198"/>
    <n v="5657"/>
    <n v="0.33388138479958179"/>
    <n v="37348"/>
    <n v="2667.7142857142858"/>
    <n v="0.15745097047267331"/>
    <n v="51571"/>
    <n v="0.21741201666076457"/>
    <n v="1"/>
    <n v="223721"/>
    <n v="-237204"/>
    <n v="-13483"/>
    <n v="47447.067137809187"/>
    <n v="66935"/>
    <n v="132778.69591346153"/>
    <n v="247160.76305127071"/>
    <n v="167.06713780918653"/>
    <n v="0"/>
    <n v="49403.695913461532"/>
    <n v="-2.8147990413441223E-2"/>
    <n v="-2.0756050493573167E-2"/>
    <n v="7.3919399198680569E-3"/>
    <n v="369065"/>
    <n v="0.77048417132216018"/>
    <n v="61834.413293051359"/>
    <n v="0.46705455486801778"/>
    <n v="0.49520254528145902"/>
    <n v="125.42477341389728"/>
    <n v="0.56244293010716273"/>
    <n v="7.2156838204728208E-2"/>
    <n v="-3540.7687893764801"/>
    <n v="-9942.2312106235204"/>
    <n v="1.8106336281772826"/>
    <n v="1.3481274824599385"/>
    <n v="0.68437072382587538"/>
    <n v="123.95370370370371"/>
    <n v="0.2305147929787548"/>
    <n v="2247.8392821204911"/>
    <n v="5657"/>
    <n v="99.608386310094602"/>
    <n v="6.0350453172205434"/>
    <n v="5.9988851727982162"/>
  </r>
  <r>
    <n v="1142"/>
    <x v="0"/>
    <s v="SEA"/>
    <s v="Washington"/>
    <s v="GEG"/>
    <s v="Washington"/>
    <x v="14"/>
    <x v="3"/>
    <n v="124"/>
    <s v="SEAGEG737-700"/>
    <n v="223"/>
    <n v="106.72727272727273"/>
    <n v="11"/>
    <n v="1174"/>
    <n v="13"/>
    <n v="143"/>
    <n v="299"/>
    <n v="732"/>
    <n v="304172"/>
    <n v="0.86070381231671556"/>
    <n v="1364"/>
    <n v="11.636847178408692"/>
    <n v="0.76470588235294112"/>
    <n v="187"/>
    <n v="0.87683284457478006"/>
    <n v="341"/>
    <n v="0.87559808612440193"/>
    <n v="836"/>
    <n v="1683"/>
    <n v="5.9994058229352349"/>
    <n v="0.19553507111119611"/>
    <n v="30673"/>
    <n v="0.23176958824991872"/>
    <n v="36357"/>
    <n v="0.44764035775529587"/>
    <n v="70220"/>
    <n v="3.2690113280677259E-2"/>
    <n v="5128"/>
    <n v="2.7998240547725144E-2"/>
    <n v="4392"/>
    <n v="6.4366629055186877E-2"/>
    <n v="10097"/>
    <n v="1"/>
    <n v="48387"/>
    <n v="4398.818181818182"/>
    <n v="4158.0850257944867"/>
    <n v="0.27618623606568604"/>
    <n v="64532"/>
    <n v="5866.545454545455"/>
    <n v="0.36833964051895868"/>
    <n v="26158"/>
    <n v="2378"/>
    <n v="0.14930620958121429"/>
    <n v="36120"/>
    <n v="0.20616791383414099"/>
    <n v="1"/>
    <n v="156867"/>
    <n v="-175197"/>
    <n v="-18330"/>
    <n v="40110.846153846156"/>
    <n v="41464.003344481607"/>
    <n v="80196.612021857916"/>
    <n v="161771.46152018569"/>
    <n v="9437.8461538461561"/>
    <n v="5107.0033444816072"/>
    <n v="9976.6120218579163"/>
    <n v="-6.02619570506161E-2"/>
    <n v="-5.2933130680791342E-2"/>
    <n v="7.3288263698247577E-3"/>
    <n v="261802"/>
    <n v="0.86070381231671556"/>
    <n v="23753.236797274265"/>
    <n v="0.51571808055968338"/>
    <n v="0.57598003761029948"/>
    <n v="125.01703577512777"/>
    <n v="0.56061451020236663"/>
    <n v="6.4366629055186877E-2"/>
    <n v="-2229.2237745623347"/>
    <n v="-16100.776225437665"/>
    <n v="1.6301090753241188"/>
    <n v="1.0595846994535518"/>
    <n v="0.83475026363723503"/>
    <n v="106.61876832844575"/>
    <n v="0.23025875423129147"/>
    <n v="2247.8597165505648"/>
    <n v="5866.545454545455"/>
    <n v="100.88643272537514"/>
    <n v="8.1090289608177173"/>
    <n v="5.9994058229352349"/>
  </r>
  <r>
    <n v="705"/>
    <x v="1"/>
    <s v="OME"/>
    <s v="Alaska"/>
    <s v="ANC"/>
    <s v="Alaska"/>
    <x v="15"/>
    <x v="7"/>
    <n v="76"/>
    <s v="OMEANCE175"/>
    <n v="539"/>
    <n v="54"/>
    <n v="14"/>
    <n v="756"/>
    <n v="9.1428571428571423"/>
    <n v="128"/>
    <n v="153"/>
    <n v="476"/>
    <n v="573496"/>
    <n v="0.71052631578947367"/>
    <n v="1064"/>
    <n v="21.260153256704982"/>
    <n v="0.91428571428571426"/>
    <n v="140"/>
    <n v="0.6071428571428571"/>
    <n v="252"/>
    <n v="0.70833333333333337"/>
    <n v="672"/>
    <n v="4019"/>
    <n v="6"/>
    <n v="0.20825466375291055"/>
    <n v="37833"/>
    <n v="0.17740150935502871"/>
    <n v="32228"/>
    <n v="0.45544870559870532"/>
    <n v="82740"/>
    <n v="1.830271871060787E-2"/>
    <n v="3325"/>
    <n v="7.855031458657874E-3"/>
    <n v="1427"/>
    <n v="0.13273737112408968"/>
    <n v="24114"/>
    <n v="1"/>
    <n v="53070"/>
    <n v="3790.7142857142858"/>
    <n v="2496.2190704463947"/>
    <n v="0.33247296738544813"/>
    <n v="45751"/>
    <n v="3267.9285714285716"/>
    <n v="0.28662089185701217"/>
    <n v="29426"/>
    <n v="2101.8571428571427"/>
    <n v="0.1843480222024533"/>
    <n v="31375"/>
    <n v="0.1965581185550864"/>
    <n v="1"/>
    <n v="181667"/>
    <n v="-159622"/>
    <n v="22045"/>
    <n v="41379.84375"/>
    <n v="53081.411764705888"/>
    <n v="116809.41176470587"/>
    <n v="211270.66727941175"/>
    <n v="3546.84375"/>
    <n v="20853.411764705888"/>
    <n v="34069.411764705874"/>
    <n v="3.8439675254927669E-2"/>
    <n v="4.5722036083376813E-2"/>
    <n v="7.2823608284491442E-3"/>
    <n v="407484"/>
    <n v="0.71052631578947367"/>
    <n v="64188.25925925927"/>
    <n v="0.31677117190006554"/>
    <n v="0.2783314966451379"/>
    <n v="208.40343915343917"/>
    <n v="0.3866483101176979"/>
    <n v="0.13273737112408968"/>
    <n v="-4176.4048056722686"/>
    <n v="26221.404805672268"/>
    <n v="1.8817337582869222"/>
    <n v="0.89052936680897232"/>
    <n v="0.85735695447019322"/>
    <n v="127.88888888888889"/>
    <n v="0.1727061051264126"/>
    <n v="1384.0916217628719"/>
    <n v="3267.9285714285716"/>
    <n v="35.559480257348305"/>
    <n v="6.2857142857142856"/>
    <n v="6"/>
  </r>
  <r>
    <n v="1088"/>
    <x v="0"/>
    <s v="LAX"/>
    <s v="California"/>
    <s v="GEG"/>
    <s v="Washington"/>
    <x v="41"/>
    <x v="1"/>
    <n v="178"/>
    <s v="LAXGEG737-900"/>
    <n v="945"/>
    <n v="143.5"/>
    <n v="6"/>
    <n v="861"/>
    <n v="23"/>
    <n v="138"/>
    <n v="199"/>
    <n v="524"/>
    <n v="1009260"/>
    <n v="0.8061797752808989"/>
    <n v="1068"/>
    <n v="15.245195729537365"/>
    <n v="1"/>
    <n v="138"/>
    <n v="0.77131782945736438"/>
    <n v="258"/>
    <n v="0.77976190476190477"/>
    <n v="672"/>
    <n v="178"/>
    <n v="5.9943820224719104"/>
    <n v="0.24466126137975741"/>
    <n v="52083"/>
    <n v="0.21010156051823109"/>
    <n v="44726"/>
    <n v="0.51074324260844239"/>
    <n v="108726"/>
    <n v="1.718355114196864E-2"/>
    <n v="3658"/>
    <n v="1.2298123808002706E-2"/>
    <n v="2618"/>
    <n v="5.0122605435977416E-3"/>
    <n v="1067"/>
    <n v="1"/>
    <n v="63391"/>
    <n v="10565.166666666666"/>
    <n v="4158.096827657042"/>
    <n v="0.35182235443642157"/>
    <n v="35199"/>
    <n v="5866.5"/>
    <n v="0.19535572958002875"/>
    <n v="34269"/>
    <n v="5711.5"/>
    <n v="0.19019419577198229"/>
    <n v="47320"/>
    <n v="0.26262772021156738"/>
    <n v="1"/>
    <n v="212878"/>
    <n v="-180179"/>
    <n v="32699"/>
    <n v="52083"/>
    <n v="57986.472361809043"/>
    <n v="139434.87022900765"/>
    <n v="249504.3425908167"/>
    <n v="0"/>
    <n v="13260.472361809043"/>
    <n v="30708.870229007647"/>
    <n v="3.2398985395240075E-2"/>
    <n v="3.9659972420522077E-2"/>
    <n v="7.2609870252820022E-3"/>
    <n v="813645"/>
    <n v="0.8061797752808989"/>
    <n v="50923.202090592298"/>
    <n v="0.21092483601846898"/>
    <n v="0.1785258506232289"/>
    <n v="246.00580720092915"/>
    <n v="0.26032360550362871"/>
    <n v="5.0122605435977416E-3"/>
    <n v="-7328.2237651361147"/>
    <n v="40027.223765136114"/>
    <n v="1.961111880870813"/>
    <n v="0.90079469291995196"/>
    <n v="0.84071656200369071"/>
    <n v="173.35658914728683"/>
    <n v="0.22228694369544996"/>
    <n v="2247.8556922430498"/>
    <n v="5866.5"/>
    <n v="56.476808515604944"/>
    <n v="7.2891986062717766"/>
    <n v="5.9943820224719104"/>
  </r>
  <r>
    <n v="324"/>
    <x v="4"/>
    <s v="SEA"/>
    <s v="Washington"/>
    <s v="JNU"/>
    <s v="Alaska"/>
    <x v="25"/>
    <x v="3"/>
    <n v="124"/>
    <s v="SEAJNU737-700"/>
    <n v="909"/>
    <n v="57.0625"/>
    <n v="16"/>
    <n v="913"/>
    <n v="11.1875"/>
    <n v="179"/>
    <n v="290"/>
    <n v="444"/>
    <n v="1803456"/>
    <n v="0.46018145161290325"/>
    <n v="1984"/>
    <n v="41.037718177948058"/>
    <n v="0.65808823529411764"/>
    <n v="272"/>
    <n v="0.58467741935483875"/>
    <n v="496"/>
    <n v="0.36513157894736842"/>
    <n v="1216"/>
    <n v="15324"/>
    <n v="5"/>
    <n v="0.19615000440670996"/>
    <n v="53414"/>
    <n v="0.2085475484003643"/>
    <n v="56790"/>
    <n v="0.29766958488792267"/>
    <n v="81059"/>
    <n v="9.7498457651517371E-3"/>
    <n v="2655"/>
    <n v="6.5145862099356619E-3"/>
    <n v="1774"/>
    <n v="0.28136843032991571"/>
    <n v="76620"/>
    <n v="1"/>
    <n v="151123"/>
    <n v="9445.1875"/>
    <n v="3682.539056988971"/>
    <n v="0.32297933546055485"/>
    <n v="83833"/>
    <n v="5239.5625"/>
    <n v="0.17916747701980967"/>
    <n v="134378"/>
    <n v="8398.625"/>
    <n v="0.28719200347080487"/>
    <n v="98569"/>
    <n v="0.21066118404883064"/>
    <n v="1"/>
    <n v="272312"/>
    <n v="-467903"/>
    <n v="-195591"/>
    <n v="81165.407821229048"/>
    <n v="97130.482758620681"/>
    <n v="221999.42342342343"/>
    <n v="400295.31400327315"/>
    <n v="27751.407821229048"/>
    <n v="40340.482758620681"/>
    <n v="140940.42342342343"/>
    <n v="-0.10845343606941339"/>
    <n v="-0.10120927839370378"/>
    <n v="7.2441576757096143E-3"/>
    <n v="829917"/>
    <n v="0.46018145161290325"/>
    <n v="229557.64731653885"/>
    <n v="0.1509945349373647"/>
    <n v="0.25944797100677808"/>
    <n v="214.33953997809419"/>
    <n v="0.23579707368327193"/>
    <n v="0.28136843032991571"/>
    <n v="-13064.519625204572"/>
    <n v="-182526.48037479544"/>
    <n v="2.0370275484542226"/>
    <n v="1.1876839744226537"/>
    <n v="0.69147800617336774"/>
    <n v="114.49596774193549"/>
    <n v="0.36197082758012866"/>
    <n v="3274.4998008249172"/>
    <n v="5239.5625"/>
    <n v="22.247825672008435"/>
    <n v="4.8510405257393208"/>
    <n v="5"/>
  </r>
  <r>
    <n v="617"/>
    <x v="1"/>
    <s v="GEG"/>
    <s v="Washington"/>
    <s v="LAX"/>
    <s v="California"/>
    <x v="38"/>
    <x v="1"/>
    <n v="178"/>
    <s v="GEGLAX737-900"/>
    <n v="945"/>
    <n v="121.6"/>
    <n v="10"/>
    <n v="1216"/>
    <n v="19.100000000000001"/>
    <n v="191"/>
    <n v="354"/>
    <n v="671"/>
    <n v="1682100"/>
    <n v="0.68314606741573036"/>
    <n v="1780"/>
    <n v="27.289198606271778"/>
    <n v="0.83043478260869563"/>
    <n v="230"/>
    <n v="0.82325581395348835"/>
    <n v="430"/>
    <n v="0.59910714285714284"/>
    <n v="1120"/>
    <n v="569"/>
    <n v="5.9982425307557117"/>
    <n v="0.23573691615746162"/>
    <n v="69867"/>
    <n v="0.26742628476568697"/>
    <n v="79259"/>
    <n v="0.45230567824088913"/>
    <n v="134053"/>
    <n v="1.5824439818204517E-2"/>
    <n v="4690"/>
    <n v="1.7190942617004695E-2"/>
    <n v="5095"/>
    <n v="1.1515738400753095E-2"/>
    <n v="3413"/>
    <n v="1"/>
    <n v="113470"/>
    <n v="11347"/>
    <n v="4158.0554136874362"/>
    <n v="0.35662427949135389"/>
    <n v="58665"/>
    <n v="5866.5"/>
    <n v="0.18437792682083615"/>
    <n v="61341"/>
    <n v="6134.1"/>
    <n v="0.19278831345976152"/>
    <n v="84702"/>
    <n v="0.26620948022804847"/>
    <n v="1"/>
    <n v="296377"/>
    <n v="-318178"/>
    <n v="-21801"/>
    <n v="84133.036649214657"/>
    <n v="96275.056497175145"/>
    <n v="223754.6348733234"/>
    <n v="404162.72801971319"/>
    <n v="14266.036649214657"/>
    <n v="17016.056497175145"/>
    <n v="89701.634873323404"/>
    <n v="-1.2960584983056894E-2"/>
    <n v="-5.7681631282496164E-3"/>
    <n v="7.1924218548072771E-3"/>
    <n v="1149120"/>
    <n v="0.68314606741573036"/>
    <n v="135881.32894736843"/>
    <n v="0.17619463765531182"/>
    <n v="0.1891552226383687"/>
    <n v="240.92434210526315"/>
    <n v="0.25494639376218325"/>
    <n v="1.1515738400753095E-2"/>
    <n v="-12098.37280197132"/>
    <n v="-9702.6271980286801"/>
    <n v="1.9094276979823945"/>
    <n v="1.1586148526156148"/>
    <n v="0.75234575253512037"/>
    <n v="184.32325581395349"/>
    <n v="0.28579140756536436"/>
    <n v="2247.8124361593464"/>
    <n v="5866.5"/>
    <n v="44.559754851889679"/>
    <n v="8.046875"/>
    <n v="5.9982425307557117"/>
  </r>
  <r>
    <n v="655"/>
    <x v="1"/>
    <s v="LAX"/>
    <s v="California"/>
    <s v="ANC"/>
    <s v="Alaska"/>
    <x v="29"/>
    <x v="2"/>
    <n v="159"/>
    <s v="LAXANC737-800"/>
    <n v="2345"/>
    <n v="119.8"/>
    <n v="5"/>
    <n v="599"/>
    <n v="20.6"/>
    <n v="103"/>
    <n v="196"/>
    <n v="300"/>
    <n v="1864275"/>
    <n v="0.7534591194968554"/>
    <n v="795"/>
    <n v="27.267543859649123"/>
    <n v="0.98095238095238091"/>
    <n v="105"/>
    <n v="0.98"/>
    <n v="200"/>
    <n v="0.61224489795918369"/>
    <n v="490"/>
    <n v="7006"/>
    <n v="5.9994290608050242"/>
    <n v="0.2266544691231952"/>
    <n v="63922"/>
    <n v="0.25035103395455705"/>
    <n v="70605"/>
    <n v="0.3601289251978555"/>
    <n v="101565"/>
    <n v="7.4461747936345841E-3"/>
    <n v="2100"/>
    <n v="6.3824355374010721E-3"/>
    <n v="1800"/>
    <n v="0.14903696139335659"/>
    <n v="42032"/>
    <n v="1"/>
    <n v="113380"/>
    <n v="22676"/>
    <n v="4158.0569406466138"/>
    <n v="0.39280492790377008"/>
    <n v="29333"/>
    <n v="5866.6"/>
    <n v="0.10162415726055113"/>
    <n v="61293"/>
    <n v="12258.6"/>
    <n v="0.21234955411894318"/>
    <n v="84636"/>
    <n v="0.2932213607167356"/>
    <n v="1"/>
    <n v="282024"/>
    <n v="-288642"/>
    <n v="-6618"/>
    <n v="65163.203883495145"/>
    <n v="72045.918367346938"/>
    <n v="165889.5"/>
    <n v="303098.62225084205"/>
    <n v="1241.2038834951454"/>
    <n v="1440.9183673469379"/>
    <n v="64324.5"/>
    <n v="-3.5499054592267772E-3"/>
    <n v="3.638585750583157E-3"/>
    <n v="7.1884912098099342E-3"/>
    <n v="1404655"/>
    <n v="0.7534591194968554"/>
    <n v="78528.267111853056"/>
    <n v="0.15127811079374021"/>
    <n v="0.15482801625296697"/>
    <n v="400.65442404006677"/>
    <n v="0.17085476504906899"/>
    <n v="0.14903696139335659"/>
    <n v="-13401.324450168415"/>
    <n v="6783.3244501684148"/>
    <n v="2.0499672040681478"/>
    <n v="1.188752160174847"/>
    <n v="0.69796532966913283"/>
    <n v="353.02499999999998"/>
    <n v="0.3001021189685984"/>
    <n v="2247.8372205243686"/>
    <n v="5866.6"/>
    <n v="21.96750844458742"/>
    <n v="6.5108514190317193"/>
    <n v="5.9994290608050242"/>
  </r>
  <r>
    <n v="580"/>
    <x v="3"/>
    <s v="YVR"/>
    <s v="British Columbia"/>
    <s v="SFO"/>
    <s v="California"/>
    <x v="28"/>
    <x v="6"/>
    <n v="150"/>
    <s v="YVRSFOA320"/>
    <n v="800"/>
    <n v="112.375"/>
    <n v="8"/>
    <n v="899"/>
    <n v="16"/>
    <n v="128"/>
    <n v="177"/>
    <n v="594"/>
    <n v="960000"/>
    <n v="0.74916666666666665"/>
    <n v="1200"/>
    <n v="8.4367432150313153"/>
    <n v="0.8"/>
    <n v="160"/>
    <n v="0.59797297297297303"/>
    <n v="296"/>
    <n v="0.79838709677419351"/>
    <n v="744"/>
    <n v="0"/>
    <e v="#DIV/0!"/>
    <n v="0.208967429953065"/>
    <n v="35262"/>
    <n v="0.20155975916180724"/>
    <n v="34012"/>
    <n v="0.55071587730526717"/>
    <n v="92930"/>
    <n v="2.115630777983217E-2"/>
    <n v="3570"/>
    <n v="1.7600625800028444E-2"/>
    <n v="2970"/>
    <n v="0"/>
    <n v="0"/>
    <n v="1"/>
    <n v="30496"/>
    <n v="3812"/>
    <n v="3614.6649510046523"/>
    <n v="0.25235005957897522"/>
    <n v="41138"/>
    <n v="5142.25"/>
    <n v="0.34041109492916721"/>
    <n v="28930"/>
    <n v="3616.25"/>
    <n v="0.23939163246392162"/>
    <n v="20284"/>
    <n v="0.16784721302793593"/>
    <n v="1"/>
    <n v="168744"/>
    <n v="-120848"/>
    <n v="47896"/>
    <n v="44077.5"/>
    <n v="56878.824858757056"/>
    <n v="116397.17171717172"/>
    <n v="217353.49657592876"/>
    <n v="8815.5"/>
    <n v="22866.824858757056"/>
    <n v="23467.171717171717"/>
    <n v="4.9891666666666667E-2"/>
    <n v="5.7072590699990725E-2"/>
    <n v="7.180924033324057E-3"/>
    <n v="719200"/>
    <n v="0.74916666666666665"/>
    <n v="56498.269187986647"/>
    <n v="0.17577499999999999"/>
    <n v="0.12588333333333335"/>
    <n v="187.70189098998887"/>
    <n v="0.23462736373748608"/>
    <n v="0"/>
    <n v="-6893.6870719910967"/>
    <n v="54789.687071991095"/>
    <n v="1.6304468447140636"/>
    <n v="0.85008067918477037"/>
    <n v="0.92406535457937866"/>
    <n v="114.9054054054054"/>
    <n v="0.12020575546389797"/>
    <n v="3429.0483024844107"/>
    <n v="5142.25"/>
    <n v="106.5577056319905"/>
    <n v="7.2747497219132367"/>
    <e v="#DIV/0!"/>
  </r>
  <r>
    <n v="1155"/>
    <x v="0"/>
    <s v="SEA"/>
    <s v="Washington"/>
    <s v="JNU"/>
    <s v="Alaska"/>
    <x v="25"/>
    <x v="4"/>
    <n v="172.5"/>
    <s v="SEAJNU737-Max 9"/>
    <n v="909"/>
    <n v="127.625"/>
    <n v="8"/>
    <n v="1021"/>
    <n v="19.875"/>
    <n v="159"/>
    <n v="263"/>
    <n v="600"/>
    <n v="1254420"/>
    <n v="0.73985507246376814"/>
    <n v="1380"/>
    <n v="19.877644742443589"/>
    <n v="0.8932584269662921"/>
    <n v="178"/>
    <n v="0.78978978978978975"/>
    <n v="333"/>
    <n v="0.69124423963133641"/>
    <n v="868"/>
    <n v="4927"/>
    <n v="6"/>
    <n v="0.23624645160323868"/>
    <n v="63083"/>
    <n v="0.21952123795043105"/>
    <n v="58617"/>
    <n v="0.40656575113661048"/>
    <n v="108562"/>
    <n v="1.5729041052797148E-2"/>
    <n v="4200"/>
    <n v="1.1227539303877583E-2"/>
    <n v="2998"/>
    <n v="0.11070997895304507"/>
    <n v="29562"/>
    <n v="0.99999999999999989"/>
    <n v="87408"/>
    <n v="10926"/>
    <n v="4397.3016487895438"/>
    <n v="0.35394302605737887"/>
    <n v="50976"/>
    <n v="6372"/>
    <n v="0.20641817335142029"/>
    <n v="47044"/>
    <n v="5880.5"/>
    <n v="0.19049624425502623"/>
    <n v="61527"/>
    <n v="0.2491425563361746"/>
    <n v="1"/>
    <n v="267022"/>
    <n v="-246955"/>
    <n v="20067"/>
    <n v="70621.22012578616"/>
    <n v="74218.482889733845"/>
    <n v="157053.02666666667"/>
    <n v="301892.72968218668"/>
    <n v="7538.2201257861598"/>
    <n v="15601.482889733845"/>
    <n v="48491.026666666672"/>
    <n v="1.5997034486057302E-2"/>
    <n v="2.3134868074706504E-2"/>
    <n v="7.137833588649202E-3"/>
    <n v="928089"/>
    <n v="0.73985507246376814"/>
    <n v="83494.750244857976"/>
    <n v="0.21286490967937374"/>
    <n v="0.19686787519331644"/>
    <n v="232.57590597453478"/>
    <n v="0.25585908248023626"/>
    <n v="0.11070997895304507"/>
    <n v="-8953.8412102733346"/>
    <n v="29020.841210273335"/>
    <n v="2.1224346638255454"/>
    <n v="1.0541959605591469"/>
    <n v="0.74903153798716249"/>
    <n v="176.02702702702703"/>
    <n v="0.2304192163941548"/>
    <n v="2366.6787795814489"/>
    <n v="6372"/>
    <n v="51.364234205268673"/>
    <n v="7.0499510284035258"/>
    <n v="6"/>
  </r>
  <r>
    <n v="767"/>
    <x v="1"/>
    <s v="SFO"/>
    <s v="California"/>
    <s v="LAX"/>
    <s v="California"/>
    <x v="42"/>
    <x v="0"/>
    <n v="192.5"/>
    <s v="SFOLAXA321"/>
    <n v="337"/>
    <n v="159.875"/>
    <n v="8"/>
    <n v="1279"/>
    <n v="22.5"/>
    <n v="180"/>
    <n v="339"/>
    <n v="760"/>
    <n v="518980"/>
    <n v="0.83051948051948055"/>
    <n v="1540"/>
    <n v="11.265023632680622"/>
    <n v="0.9"/>
    <n v="200"/>
    <n v="0.90159574468085102"/>
    <n v="376"/>
    <n v="0.78838174273858919"/>
    <n v="964"/>
    <n v="1419"/>
    <n v="5.9971811134601829"/>
    <n v="0.21916751292073955"/>
    <n v="38632"/>
    <n v="0.23176771602171706"/>
    <n v="40853"/>
    <n v="0.44042276773304134"/>
    <n v="77632"/>
    <n v="3.0181486041062706E-2"/>
    <n v="5320"/>
    <n v="3.0181486041062706E-2"/>
    <n v="5320"/>
    <n v="4.8279031242376619E-2"/>
    <n v="8510"/>
    <n v="1"/>
    <n v="50907"/>
    <n v="6363.375"/>
    <n v="4519.0317978841367"/>
    <n v="0.2983875222001442"/>
    <n v="55629"/>
    <n v="6953.625"/>
    <n v="0.32606516731435403"/>
    <n v="29324"/>
    <n v="3665.5"/>
    <n v="0.17188040350044254"/>
    <n v="34747"/>
    <n v="0.20366690698505924"/>
    <n v="1"/>
    <n v="176267"/>
    <n v="-170607"/>
    <n v="5660"/>
    <n v="42924.444444444445"/>
    <n v="45311.882005899708"/>
    <n v="98470.063157894736"/>
    <n v="186706.38960823888"/>
    <n v="4292.4444444444453"/>
    <n v="4458.882005899708"/>
    <n v="20838.063157894736"/>
    <n v="1.0906007938648888E-2"/>
    <n v="1.8032821497995798E-2"/>
    <n v="7.12681355934691E-3"/>
    <n v="431023"/>
    <n v="0.83051948051948055"/>
    <n v="34233.445660672383"/>
    <n v="0.33964121931480984"/>
    <n v="0.32873521137616091"/>
    <n v="131.16262705238466"/>
    <n v="0.38920660846404947"/>
    <n v="4.8279031242376619E-2"/>
    <n v="-3698.6737010298611"/>
    <n v="9358.6737010298602"/>
    <n v="1.8932795305409347"/>
    <n v="1.0649608727687552"/>
    <n v="0.78933486071655723"/>
    <n v="108.65159574468085"/>
    <n v="0.19712708561443718"/>
    <n v="2603.1015074774477"/>
    <n v="6953.625"/>
    <n v="113.53726735996642"/>
    <n v="8.3189992181391705"/>
    <n v="5.9971811134601829"/>
  </r>
  <r>
    <n v="359"/>
    <x v="4"/>
    <s v="SFO"/>
    <s v="California"/>
    <s v="LAX"/>
    <s v="California"/>
    <x v="42"/>
    <x v="4"/>
    <n v="179"/>
    <s v="SFOLAX737-Max 9"/>
    <n v="337"/>
    <n v="148.57142857142858"/>
    <n v="7"/>
    <n v="1040"/>
    <n v="23"/>
    <n v="161"/>
    <n v="301"/>
    <n v="578"/>
    <n v="422261"/>
    <n v="0.83000798084596972"/>
    <n v="1253"/>
    <n v="9.8568956785955439"/>
    <n v="1"/>
    <n v="161"/>
    <n v="1"/>
    <n v="301"/>
    <n v="0.73072060682680151"/>
    <n v="791"/>
    <n v="752"/>
    <n v="5"/>
    <n v="0.24185115810220187"/>
    <n v="32150"/>
    <n v="0.25669322139724521"/>
    <n v="34123"/>
    <n v="0.42959987362054569"/>
    <n v="57108"/>
    <n v="2.6178601250253886E-2"/>
    <n v="3480"/>
    <n v="1.7392220140973271E-2"/>
    <n v="2312"/>
    <n v="2.8284925488780061E-2"/>
    <n v="3760"/>
    <n v="1"/>
    <n v="33461"/>
    <n v="4780.1428571428569"/>
    <n v="3394.6793281642681"/>
    <n v="0.2723462095684589"/>
    <n v="36677"/>
    <n v="5239.5714285714284"/>
    <n v="0.29852191890088065"/>
    <n v="29049"/>
    <n v="4149.8571428571431"/>
    <n v="0.23643600136738779"/>
    <n v="23675"/>
    <n v="0.19269587016327261"/>
    <n v="0.99999999999999989"/>
    <n v="132933"/>
    <n v="-122862"/>
    <n v="10071"/>
    <n v="32150"/>
    <n v="34123"/>
    <n v="78152.989619377156"/>
    <n v="144425.98961937716"/>
    <n v="0"/>
    <n v="0"/>
    <n v="21044.989619377156"/>
    <n v="2.3850177970496919E-2"/>
    <n v="3.0970009279764059E-2"/>
    <n v="7.1198313092671398E-3"/>
    <n v="350480"/>
    <n v="0.83000798084596972"/>
    <n v="26455.624038461538"/>
    <n v="0.31481240275564165"/>
    <n v="0.29096222478514472"/>
    <n v="124.2048076923077"/>
    <n v="0.3685602602145629"/>
    <n v="2.8284925488780061E-2"/>
    <n v="-3006.4270884824509"/>
    <n v="13077.427088482451"/>
    <n v="2.0279530038273106"/>
    <n v="1.1512867214299138"/>
    <n v="0.73320134416358917"/>
    <n v="113.36544850498339"/>
    <n v="0.17809723695395424"/>
    <n v="2947.0739010742009"/>
    <n v="5239.5714285714284"/>
    <n v="105.50989215178383"/>
    <n v="5.569230769230769"/>
    <n v="5"/>
  </r>
  <r>
    <n v="1008"/>
    <x v="2"/>
    <s v="YYC"/>
    <s v="Alberta"/>
    <s v="SEA"/>
    <s v="Washington"/>
    <x v="44"/>
    <x v="2"/>
    <n v="156.6"/>
    <s v="YYCSEA737-800"/>
    <n v="452"/>
    <n v="144.4"/>
    <n v="5"/>
    <n v="722"/>
    <n v="19"/>
    <n v="95"/>
    <n v="180"/>
    <n v="448"/>
    <n v="353916"/>
    <n v="0.92209450830140482"/>
    <n v="783"/>
    <n v="3.8618181818181818"/>
    <n v="1"/>
    <n v="95"/>
    <n v="1"/>
    <n v="180"/>
    <n v="0.8801571709233792"/>
    <n v="509"/>
    <n v="0"/>
    <e v="#DIV/0!"/>
    <n v="0.21891909984491625"/>
    <n v="39243"/>
    <n v="0.23578306128596771"/>
    <n v="42266"/>
    <n v="0.51533543830679807"/>
    <n v="92378"/>
    <n v="1.7477602115386761E-2"/>
    <n v="3133"/>
    <n v="1.2484798446931239E-2"/>
    <n v="2238"/>
    <n v="0"/>
    <n v="0"/>
    <n v="1"/>
    <n v="16058"/>
    <n v="3211.6"/>
    <n v="4158.1450094161955"/>
    <n v="0.25437609897508195"/>
    <n v="26400"/>
    <n v="5280"/>
    <n v="0.41820457173634101"/>
    <n v="8681"/>
    <n v="1736.2"/>
    <n v="0.13751643512284759"/>
    <n v="11988"/>
    <n v="0.18990289416572939"/>
    <n v="0.99999999999999989"/>
    <n v="179258"/>
    <n v="-63127"/>
    <n v="116131"/>
    <n v="39243"/>
    <n v="42266"/>
    <n v="104956.25446428571"/>
    <n v="186465.25446428571"/>
    <n v="0"/>
    <n v="0"/>
    <n v="12578.25446428571"/>
    <n v="0.328131534036325"/>
    <n v="0.3352395791454954"/>
    <n v="7.1080451091704022E-3"/>
    <n v="326344"/>
    <n v="0.92209450830140482"/>
    <n v="15145.066481994465"/>
    <n v="0.50649871720973338"/>
    <n v="0.17836718317340838"/>
    <n v="248.27977839335179"/>
    <n v="0.54929154511803491"/>
    <n v="0"/>
    <n v="-2515.650892857142"/>
    <n v="118646.65089285714"/>
    <n v="1.8624625248157227"/>
    <n v="1.0586870272712228"/>
    <n v="0.81827582560645629"/>
    <n v="234.8111111111111"/>
    <n v="6.6875676399379663E-2"/>
    <n v="2247.9048964218455"/>
    <n v="5280"/>
    <n v="186.95856873822976"/>
    <n v="7.4390581717451525"/>
    <e v="#DIV/0!"/>
  </r>
  <r>
    <n v="378"/>
    <x v="4"/>
    <s v="SFO"/>
    <s v="California"/>
    <s v="YVR"/>
    <s v="British Columbia"/>
    <x v="32"/>
    <x v="6"/>
    <n v="139.44444444444446"/>
    <s v="SFOYVRA320"/>
    <n v="800"/>
    <n v="99"/>
    <n v="9"/>
    <n v="891"/>
    <n v="15.333333333333334"/>
    <n v="138"/>
    <n v="198"/>
    <n v="555"/>
    <n v="1004000"/>
    <n v="0.70996015936254975"/>
    <n v="1255"/>
    <n v="9.0489953542392563"/>
    <n v="0.81176470588235294"/>
    <n v="170"/>
    <n v="0.62857142857142856"/>
    <n v="315"/>
    <n v="0.71984435797665369"/>
    <n v="771"/>
    <n v="64"/>
    <n v="5"/>
    <n v="0.27007235075458202"/>
    <n v="46063"/>
    <n v="0.20530845811981849"/>
    <n v="35017"/>
    <n v="0.48694872125611227"/>
    <n v="83053"/>
    <n v="1.9524150142473527E-2"/>
    <n v="3330"/>
    <n v="1.6270125118727941E-2"/>
    <n v="2775"/>
    <n v="1.8761946082857443E-3"/>
    <n v="320"/>
    <n v="1"/>
    <n v="32709"/>
    <n v="3634.3333333333335"/>
    <n v="3614.655408644513"/>
    <n v="0.25315387830286518"/>
    <n v="43710"/>
    <n v="4856.666666666667"/>
    <n v="0.33829698311223938"/>
    <n v="31030"/>
    <n v="3447.7777777777778"/>
    <n v="0.24015912573719486"/>
    <n v="21757"/>
    <n v="0.16839001284770058"/>
    <n v="1"/>
    <n v="170558"/>
    <n v="-129206"/>
    <n v="41352"/>
    <n v="56744.27536231884"/>
    <n v="55708.86363636364"/>
    <n v="115376.32972972972"/>
    <n v="227829.4687284122"/>
    <n v="10681.27536231884"/>
    <n v="20691.86363636364"/>
    <n v="32323.329729729725"/>
    <n v="4.1187250996015938E-2"/>
    <n v="4.823643965564544E-2"/>
    <n v="7.0491886596295017E-3"/>
    <n v="712800"/>
    <n v="0.70996015936254975"/>
    <n v="69547.2861952862"/>
    <n v="0.16987848605577691"/>
    <n v="0.12869123505976096"/>
    <n v="191.06397306397307"/>
    <n v="0.23882996632996634"/>
    <n v="1.8761946082857443E-3"/>
    <n v="-7077.3854142680229"/>
    <n v="48429.385414268021"/>
    <n v="2.0734665323423149"/>
    <n v="0.85067195312666966"/>
    <n v="0.82431780060558435"/>
    <n v="111.16507936507936"/>
    <n v="0.12756364403897794"/>
    <n v="3429.1099492567564"/>
    <n v="4856.666666666667"/>
    <n v="98.463969216492742"/>
    <n v="6.8518518518518521"/>
    <n v="5"/>
  </r>
  <r>
    <n v="570"/>
    <x v="3"/>
    <s v="SFO"/>
    <s v="California"/>
    <s v="YVR"/>
    <s v="British Columbia"/>
    <x v="32"/>
    <x v="6"/>
    <n v="150"/>
    <s v="SFOYVRA320"/>
    <n v="800"/>
    <n v="112.75"/>
    <n v="8"/>
    <n v="902"/>
    <n v="15"/>
    <n v="120"/>
    <n v="222"/>
    <n v="560"/>
    <n v="960000"/>
    <n v="0.75166666666666671"/>
    <n v="1200"/>
    <n v="8.5167015098722416"/>
    <n v="0.75"/>
    <n v="160"/>
    <n v="0.75"/>
    <n v="296"/>
    <n v="0.75268817204301075"/>
    <n v="744"/>
    <n v="0"/>
    <e v="#DIV/0!"/>
    <n v="0.20144909326967375"/>
    <n v="33670"/>
    <n v="0.2281274867026846"/>
    <n v="38129"/>
    <n v="0.54696988733928043"/>
    <n v="91420"/>
    <n v="2.0103028018595301E-2"/>
    <n v="3360"/>
    <n v="3.3505046697658836E-3"/>
    <n v="560"/>
    <n v="0"/>
    <n v="0"/>
    <n v="0.99999999999999989"/>
    <n v="30785"/>
    <n v="3848.125"/>
    <n v="3614.6623154885938"/>
    <n v="0.25315779086214268"/>
    <n v="41138"/>
    <n v="5142.25"/>
    <n v="0.33829479293444292"/>
    <n v="29204"/>
    <n v="3650.5"/>
    <n v="0.24015657379691457"/>
    <n v="20477"/>
    <n v="0.16839084240649979"/>
    <n v="1"/>
    <n v="167139"/>
    <n v="-121604"/>
    <n v="45535"/>
    <n v="44893.333333333336"/>
    <n v="50838.666666666664"/>
    <n v="121458"/>
    <n v="217190"/>
    <n v="11223.333333333336"/>
    <n v="12709.666666666664"/>
    <n v="30038"/>
    <n v="4.7432291666666668E-2"/>
    <n v="5.4459765625000003E-2"/>
    <n v="7.0274739583333357E-3"/>
    <n v="721600"/>
    <n v="0.75166666666666671"/>
    <n v="55218.871396895789"/>
    <n v="0.174103125"/>
    <n v="0.12667083333333334"/>
    <n v="185.29822616407984"/>
    <n v="0.23162278270509978"/>
    <n v="0"/>
    <n v="-6746.375"/>
    <n v="52281.375"/>
    <n v="1.5471544366771026"/>
    <n v="0.94705289841885454"/>
    <n v="0.9033973551071004"/>
    <n v="128.81418918918919"/>
    <n v="0.12251479307642142"/>
    <n v="3429.0270671277863"/>
    <n v="5142.25"/>
    <n v="105.90954713564111"/>
    <n v="4.3458980044345896"/>
    <e v="#DIV/0!"/>
  </r>
  <r>
    <n v="149"/>
    <x v="5"/>
    <s v="SFO"/>
    <s v="California"/>
    <s v="ANC"/>
    <s v="Alaska"/>
    <x v="8"/>
    <x v="2"/>
    <n v="159"/>
    <s v="SFOANC737-800"/>
    <n v="2018"/>
    <n v="135.66666666666666"/>
    <n v="3"/>
    <n v="407"/>
    <n v="21"/>
    <n v="63"/>
    <n v="120"/>
    <n v="224"/>
    <n v="962586"/>
    <n v="0.85324947589098532"/>
    <n v="477"/>
    <n v="14.128"/>
    <n v="1"/>
    <n v="63"/>
    <n v="1"/>
    <n v="120"/>
    <n v="0.76190476190476186"/>
    <n v="294"/>
    <n v="2384"/>
    <n v="5"/>
    <n v="0.20763319939466682"/>
    <n v="31831"/>
    <n v="0.28249099827793145"/>
    <n v="43307"/>
    <n v="0.42185461566560561"/>
    <n v="64672"/>
    <n v="8.8060324583833435E-3"/>
    <n v="1350"/>
    <n v="1.461149089391014E-3"/>
    <n v="224"/>
    <n v="7.7754005114021807E-2"/>
    <n v="11920"/>
    <n v="1"/>
    <n v="52027"/>
    <n v="17342.333333333332"/>
    <n v="3682.5453001132501"/>
    <n v="0.35166922395787564"/>
    <n v="15719"/>
    <n v="5239.666666666667"/>
    <n v="0.10625038021400134"/>
    <n v="46262"/>
    <n v="15420.666666666666"/>
    <n v="0.31270151342070934"/>
    <n v="33935"/>
    <n v="0.22937888240741366"/>
    <n v="1"/>
    <n v="153304"/>
    <n v="-147943"/>
    <n v="5361"/>
    <n v="31831"/>
    <n v="43307"/>
    <n v="84882"/>
    <n v="160020"/>
    <n v="0"/>
    <n v="0"/>
    <n v="20210"/>
    <n v="5.5693725028205269E-3"/>
    <n v="1.2567881380642009E-2"/>
    <n v="6.9985088778214818E-3"/>
    <n v="821326"/>
    <n v="0.85324947589098532"/>
    <n v="24316.658476658486"/>
    <n v="0.1592626528954296"/>
    <n v="0.15369328039260907"/>
    <n v="347.38083538083538"/>
    <n v="0.17214114736414043"/>
    <n v="7.7754005114021807E-2"/>
    <n v="-6736.666666666667"/>
    <n v="12097.666666666668"/>
    <n v="1.7238119079975884"/>
    <n v="1.231280487804878"/>
    <n v="0.75049724918219918"/>
    <n v="360.89166666666665"/>
    <n v="0.2213575640557324"/>
    <n v="3274.4903737259342"/>
    <n v="5239.666666666667"/>
    <n v="28.808040770101925"/>
    <n v="3.8673218673218672"/>
    <n v="5"/>
  </r>
  <r>
    <n v="314"/>
    <x v="4"/>
    <s v="SEA"/>
    <s v="Washington"/>
    <s v="GEG"/>
    <s v="Washington"/>
    <x v="14"/>
    <x v="3"/>
    <n v="119.23076923076923"/>
    <s v="SEAGEG737-700"/>
    <n v="223"/>
    <n v="92.15384615384616"/>
    <n v="13"/>
    <n v="1198"/>
    <n v="16.23076923076923"/>
    <n v="211"/>
    <n v="256"/>
    <n v="732"/>
    <n v="345650"/>
    <n v="0.77290322580645165"/>
    <n v="1550"/>
    <n v="13.223689975464422"/>
    <n v="0.99061032863849763"/>
    <n v="213"/>
    <n v="0.65979381443298968"/>
    <n v="388"/>
    <n v="0.77052631578947373"/>
    <n v="950"/>
    <n v="1310"/>
    <n v="4.998473282442748"/>
    <n v="0.25250939828036351"/>
    <n v="32980"/>
    <n v="0.1863883805863302"/>
    <n v="24344"/>
    <n v="0.4717132816268404"/>
    <n v="61610"/>
    <n v="3.3650054743547535E-2"/>
    <n v="4395"/>
    <n v="5.6045142371505792E-3"/>
    <n v="732"/>
    <n v="5.0134370525767746E-2"/>
    <n v="6548"/>
    <n v="1"/>
    <n v="48697"/>
    <n v="3745.9230769230771"/>
    <n v="3682.5575985487922"/>
    <n v="0.25730892182505088"/>
    <n v="65494"/>
    <n v="5038"/>
    <n v="0.34606219122348153"/>
    <n v="43301"/>
    <n v="3330.8461538461538"/>
    <n v="0.22879712557131912"/>
    <n v="31763"/>
    <n v="0.16783176138014846"/>
    <n v="1"/>
    <n v="130609"/>
    <n v="-189255"/>
    <n v="-58646"/>
    <n v="33292.60663507109"/>
    <n v="36896.375"/>
    <n v="79958.333333333328"/>
    <n v="150147.31496840442"/>
    <n v="312.60663507108984"/>
    <n v="12552.375"/>
    <n v="18348.333333333328"/>
    <n v="-0.1696687400549689"/>
    <n v="-0.16272233696415797"/>
    <n v="6.946403090810932E-3"/>
    <n v="267154"/>
    <n v="0.77290322580645165"/>
    <n v="36451.979966611019"/>
    <n v="0.37786489223202663"/>
    <n v="0.54753363228699548"/>
    <n v="103.5567612687813"/>
    <n v="0.46438009537570091"/>
    <n v="5.0134370525767746E-2"/>
    <n v="-2401.0242283388015"/>
    <n v="-56244.9757716612"/>
    <n v="2.019188296408684"/>
    <n v="0.81821226673582614"/>
    <n v="0.84573319302257877"/>
    <n v="62.742268041237111"/>
    <n v="0.24319151053908997"/>
    <n v="3274.5020550498234"/>
    <n v="5038"/>
    <n v="90.594985380238072"/>
    <n v="4.2796327212020033"/>
    <n v="4.998473282442748"/>
  </r>
  <r>
    <n v="660"/>
    <x v="1"/>
    <s v="LAX"/>
    <s v="California"/>
    <s v="GEG"/>
    <s v="Washington"/>
    <x v="41"/>
    <x v="1"/>
    <n v="178"/>
    <s v="LAXGEG737-900"/>
    <n v="945"/>
    <n v="121.6"/>
    <n v="10"/>
    <n v="1216"/>
    <n v="22.1"/>
    <n v="221"/>
    <n v="356"/>
    <n v="639"/>
    <n v="1682100"/>
    <n v="0.68314606741573036"/>
    <n v="1780"/>
    <n v="25.408659549228943"/>
    <n v="0.96086956521739131"/>
    <n v="230"/>
    <n v="0.82790697674418601"/>
    <n v="430"/>
    <n v="0.57053571428571426"/>
    <n v="1120"/>
    <n v="569"/>
    <n v="5.9982425307557117"/>
    <n v="0.28157975263308554"/>
    <n v="85578"/>
    <n v="0.26196610303335405"/>
    <n v="79617"/>
    <n v="0.41906613889793731"/>
    <n v="127363"/>
    <n v="1.4684737152088866E-2"/>
    <n v="4463"/>
    <n v="1.1473376305026635E-2"/>
    <n v="3487"/>
    <n v="1.1229891978507572E-2"/>
    <n v="3413"/>
    <n v="1"/>
    <n v="105651"/>
    <n v="10565.1"/>
    <n v="4158.0705898830511"/>
    <n v="0.35182286810347124"/>
    <n v="58665"/>
    <n v="5866.5"/>
    <n v="0.19535724751578443"/>
    <n v="57114"/>
    <n v="5711.4"/>
    <n v="0.19019234355435971"/>
    <n v="78866"/>
    <n v="0.26262754082638462"/>
    <n v="1"/>
    <n v="303921"/>
    <n v="-300296"/>
    <n v="3625"/>
    <n v="89063.076923076922"/>
    <n v="96166.601123595508"/>
    <n v="223234.05320813772"/>
    <n v="408463.73125481012"/>
    <n v="3485.076923076922"/>
    <n v="16549.601123595508"/>
    <n v="95871.053208137717"/>
    <n v="2.1550442898757506E-3"/>
    <n v="9.0455817879323552E-3"/>
    <n v="6.890537498056605E-3"/>
    <n v="1149120"/>
    <n v="0.68314606741573036"/>
    <n v="139380.35526315786"/>
    <n v="0.18067950775815944"/>
    <n v="0.17852446346828368"/>
    <n v="247.12828947368422"/>
    <n v="0.26151141743247008"/>
    <n v="1.1229891978507572E-2"/>
    <n v="-11590.573125481014"/>
    <n v="15215.573125481014"/>
    <n v="2.2638222313108032"/>
    <n v="1.1265367853116621"/>
    <n v="0.69188399028080394"/>
    <n v="185.15581395348838"/>
    <n v="0.25949506615205925"/>
    <n v="2247.8163355820629"/>
    <n v="5866.5"/>
    <n v="47.857699759564888"/>
    <n v="6.5378289473684212"/>
    <n v="5.9982425307557117"/>
  </r>
  <r>
    <n v="310"/>
    <x v="4"/>
    <s v="SEA"/>
    <s v="Washington"/>
    <s v="BOI"/>
    <s v="Idaho"/>
    <x v="10"/>
    <x v="2"/>
    <n v="154.0625"/>
    <s v="SEABOI737-800"/>
    <n v="399"/>
    <n v="89.8125"/>
    <n v="16"/>
    <n v="1437"/>
    <n v="19.75"/>
    <n v="316"/>
    <n v="467"/>
    <n v="654"/>
    <n v="983535"/>
    <n v="0.58296146044624741"/>
    <n v="2465"/>
    <n v="21.640782449115779"/>
    <n v="0.96932515337423308"/>
    <n v="326"/>
    <n v="0.75322580645161286"/>
    <n v="620"/>
    <n v="0.43054641211323241"/>
    <n v="1519"/>
    <n v="8244"/>
    <n v="5"/>
    <n v="0.28918026147595965"/>
    <n v="68547"/>
    <n v="0.24184205974544273"/>
    <n v="57326"/>
    <n v="0.27574365399786532"/>
    <n v="65362"/>
    <n v="1.65795502005999E-2"/>
    <n v="3930"/>
    <n v="2.7590396517028844E-3"/>
    <n v="654"/>
    <n v="0.17389543492842949"/>
    <n v="41220"/>
    <n v="1"/>
    <n v="79693"/>
    <n v="4980.8125"/>
    <n v="3682.5378281669377"/>
    <n v="0.28085836728364605"/>
    <n v="81213"/>
    <n v="5075.8125"/>
    <n v="0.2862152332351241"/>
    <n v="70863"/>
    <n v="4428.9375"/>
    <n v="0.249739205210257"/>
    <n v="51979"/>
    <n v="0.18318719427097283"/>
    <n v="1"/>
    <n v="237039"/>
    <n v="-283748"/>
    <n v="-46709"/>
    <n v="70716.208860759492"/>
    <n v="76107.323340471092"/>
    <n v="151811.74006116207"/>
    <n v="298635.27226239268"/>
    <n v="2169.2088607594924"/>
    <n v="18781.323340471092"/>
    <n v="86449.740061162069"/>
    <n v="-4.7490938299094593E-2"/>
    <n v="-4.0666049488427412E-2"/>
    <n v="6.8248888106671804E-3"/>
    <n v="573363"/>
    <n v="0.58296146044624741"/>
    <n v="140084.85177453031"/>
    <n v="0.24100718327258308"/>
    <n v="0.28849812157167765"/>
    <n v="136.26931106471815"/>
    <n v="0.34152709540029613"/>
    <n v="0.17389543492842949"/>
    <n v="-6712.5170163995408"/>
    <n v="-39996.482983600457"/>
    <n v="2.7103189135007337"/>
    <n v="1.1918167733163976"/>
    <n v="0.55464755414259004"/>
    <n v="92.461290322580652"/>
    <n v="0.21928459029948658"/>
    <n v="3274.5119159448595"/>
    <n v="5075.8125"/>
    <n v="66.402404967511444"/>
    <n v="3.1899791231732775"/>
    <n v="5"/>
  </r>
  <r>
    <n v="685"/>
    <x v="1"/>
    <s v="LAX"/>
    <s v="California"/>
    <s v="SFO"/>
    <s v="California"/>
    <x v="16"/>
    <x v="0"/>
    <n v="192.5"/>
    <s v="LAXSFOA321"/>
    <n v="337"/>
    <n v="159.875"/>
    <n v="8"/>
    <n v="1279"/>
    <n v="25"/>
    <n v="200"/>
    <n v="363"/>
    <n v="716"/>
    <n v="518980"/>
    <n v="0.83051948051948055"/>
    <n v="1540"/>
    <n v="10.692197622669145"/>
    <n v="1"/>
    <n v="200"/>
    <n v="0.96542553191489366"/>
    <n v="376"/>
    <n v="0.74273858921161828"/>
    <n v="964"/>
    <n v="1419"/>
    <n v="5.9971811134601829"/>
    <n v="0.22111311401532222"/>
    <n v="39252"/>
    <n v="0.23938147814330779"/>
    <n v="42495"/>
    <n v="0.43513970256872464"/>
    <n v="77246"/>
    <n v="2.8194006309148267E-2"/>
    <n v="5005"/>
    <n v="2.8233438485804417E-2"/>
    <n v="5012"/>
    <n v="4.7938260477692653E-2"/>
    <n v="8510"/>
    <n v="1"/>
    <n v="48318"/>
    <n v="6039.75"/>
    <n v="4518.9961601119512"/>
    <n v="0.29326292789512015"/>
    <n v="55629"/>
    <n v="6953.625"/>
    <n v="0.33763656227239619"/>
    <n v="27833"/>
    <n v="3479.125"/>
    <n v="0.16893056567127943"/>
    <n v="32980"/>
    <n v="0.20016994416120418"/>
    <n v="1"/>
    <n v="177520"/>
    <n v="-164760"/>
    <n v="12760"/>
    <n v="39252"/>
    <n v="44016.859504132226"/>
    <n v="104001.59776536313"/>
    <n v="187270.45726949535"/>
    <n v="0"/>
    <n v="1521.859504132226"/>
    <n v="26755.597765363127"/>
    <n v="2.4586689275116574E-2"/>
    <n v="3.1397514660848044E-2"/>
    <n v="6.8108253857314706E-3"/>
    <n v="431023"/>
    <n v="0.83051948051948055"/>
    <n v="34489.139953088335"/>
    <n v="0.34205557054221741"/>
    <n v="0.31746888126710088"/>
    <n v="132.1422986708366"/>
    <n v="0.39211364590752701"/>
    <n v="4.7938260477692653E-2"/>
    <n v="-3534.6821586869191"/>
    <n v="16294.682158686919"/>
    <n v="1.9009667092261924"/>
    <n v="1.0946939186804825"/>
    <n v="0.77614288872500015"/>
    <n v="113.0186170212766"/>
    <n v="0.18578188373141055"/>
    <n v="2603.1131281178018"/>
    <n v="6953.625"/>
    <n v="119.61993643741847"/>
    <n v="7.8318999218139167"/>
    <n v="5.9971811134601829"/>
  </r>
  <r>
    <n v="1044"/>
    <x v="0"/>
    <s v="GEG"/>
    <s v="Washington"/>
    <s v="LAX"/>
    <s v="California"/>
    <x v="38"/>
    <x v="1"/>
    <n v="178"/>
    <s v="GEGLAX737-900"/>
    <n v="945"/>
    <n v="143.5"/>
    <n v="6"/>
    <n v="861"/>
    <n v="23"/>
    <n v="138"/>
    <n v="258"/>
    <n v="465"/>
    <n v="1009260"/>
    <n v="0.8061797752808989"/>
    <n v="1068"/>
    <n v="16.373519163763067"/>
    <n v="1"/>
    <n v="138"/>
    <n v="1"/>
    <n v="258"/>
    <n v="0.6919642857142857"/>
    <n v="672"/>
    <n v="178"/>
    <n v="5.9943820224719104"/>
    <n v="0.26309471647131849"/>
    <n v="57643"/>
    <n v="0.28213659765582211"/>
    <n v="61815"/>
    <n v="0.42232172198488332"/>
    <n v="92529"/>
    <n v="1.4856501259721766E-2"/>
    <n v="3255"/>
    <n v="1.2720451309015226E-2"/>
    <n v="2787"/>
    <n v="4.8700113192390549E-3"/>
    <n v="1067"/>
    <n v="1"/>
    <n v="68082"/>
    <n v="11347"/>
    <n v="4158.0554136874362"/>
    <n v="0.35662203784021623"/>
    <n v="35199"/>
    <n v="5866.5"/>
    <n v="0.18437676786724497"/>
    <n v="36805"/>
    <n v="6134.166666666667"/>
    <n v="0.19278919689064891"/>
    <n v="50822"/>
    <n v="0.26621199740188989"/>
    <n v="1"/>
    <n v="219096"/>
    <n v="-190908"/>
    <n v="28188"/>
    <n v="57643"/>
    <n v="61815"/>
    <n v="133719.32903225807"/>
    <n v="253177.32903225807"/>
    <n v="0"/>
    <n v="0"/>
    <n v="41190.329032258072"/>
    <n v="2.7929373996789728E-2"/>
    <n v="3.4731441688672572E-2"/>
    <n v="6.8020676918828446E-3"/>
    <n v="813645"/>
    <n v="0.8061797752808989"/>
    <n v="52418.121951219509"/>
    <n v="0.21708578562511147"/>
    <n v="0.18915641162832175"/>
    <n v="253.22764227642276"/>
    <n v="0.26796575902266956"/>
    <n v="4.8700113192390549E-3"/>
    <n v="-6865.0548387096787"/>
    <n v="35053.054838709679"/>
    <n v="2.1044059100424737"/>
    <n v="1.2070803815196653"/>
    <n v="0.69369828271140621"/>
    <n v="239.59302325581396"/>
    <n v="0.23196224486070033"/>
    <n v="2247.836865849506"/>
    <n v="5866.5"/>
    <n v="52.584908069458628"/>
    <n v="7.0174216027874561"/>
    <n v="5.9943820224719104"/>
  </r>
  <r>
    <n v="1082"/>
    <x v="0"/>
    <s v="JNU"/>
    <s v="Alaska"/>
    <s v="SEA"/>
    <s v="Washington"/>
    <x v="31"/>
    <x v="4"/>
    <n v="172.5"/>
    <s v="JNUSEA737-Max 9"/>
    <n v="909"/>
    <n v="127.625"/>
    <n v="8"/>
    <n v="1021"/>
    <n v="22.375"/>
    <n v="179"/>
    <n v="330"/>
    <n v="513"/>
    <n v="1254420"/>
    <n v="0.73985507246376814"/>
    <n v="1380"/>
    <n v="18.643827358087922"/>
    <n v="1.0056179775280898"/>
    <n v="178"/>
    <n v="0.99099099099099097"/>
    <n v="333"/>
    <n v="0.59101382488479259"/>
    <n v="868"/>
    <n v="4927"/>
    <n v="6"/>
    <n v="0.25692509063099767"/>
    <n v="69879"/>
    <n v="0.25313807531380755"/>
    <n v="68849"/>
    <n v="0.36050179791309717"/>
    <n v="98050"/>
    <n v="1.319204947386224E-2"/>
    <n v="3588"/>
    <n v="7.5519703509791085E-3"/>
    <n v="2054"/>
    <n v="0.10869101631725629"/>
    <n v="29562"/>
    <n v="1"/>
    <n v="81983"/>
    <n v="10247.875"/>
    <n v="4397.326709015827"/>
    <n v="0.3491758592785042"/>
    <n v="50976"/>
    <n v="6372"/>
    <n v="0.21711316495591806"/>
    <n v="44124"/>
    <n v="5515.5"/>
    <n v="0.18792963925209763"/>
    <n v="57707"/>
    <n v="0.24578133651348014"/>
    <n v="1"/>
    <n v="271982"/>
    <n v="-234790"/>
    <n v="37192"/>
    <n v="69488.614525139667"/>
    <n v="69474.899999999994"/>
    <n v="165901.36452241716"/>
    <n v="304864.87904755678"/>
    <n v="-390.38547486033349"/>
    <n v="625.89999999999418"/>
    <n v="67851.364522417163"/>
    <n v="2.9648761977647039E-2"/>
    <n v="3.6433459193049064E-2"/>
    <n v="6.7846972154020253E-3"/>
    <n v="928089"/>
    <n v="0.73985507246376814"/>
    <n v="85238.765915768861"/>
    <n v="0.21681892826963856"/>
    <n v="0.18717016629199151"/>
    <n v="237.43388834476005"/>
    <n v="0.26120339751898797"/>
    <n v="0.10869101631725629"/>
    <n v="-8510.859880944603"/>
    <n v="45702.859880944605"/>
    <n v="2.2863862380548756"/>
    <n v="1.2041381649748981"/>
    <n v="0.65788622199261648"/>
    <n v="206.75375375375376"/>
    <n v="0.21217212903795105"/>
    <n v="2366.6814304015998"/>
    <n v="6372"/>
    <n v="54.763433515547845"/>
    <n v="5.525954946131244"/>
    <n v="6"/>
  </r>
  <r>
    <n v="1166"/>
    <x v="0"/>
    <s v="SEA"/>
    <s v="Washington"/>
    <s v="SFO"/>
    <s v="California"/>
    <x v="26"/>
    <x v="3"/>
    <n v="108.5"/>
    <s v="SEASFO737-700"/>
    <n v="679"/>
    <n v="96.5"/>
    <n v="4"/>
    <n v="386"/>
    <n v="15"/>
    <n v="60"/>
    <n v="103"/>
    <n v="223"/>
    <n v="294686"/>
    <n v="0.88940092165898621"/>
    <n v="434"/>
    <n v="7.445705279747834"/>
    <n v="1"/>
    <n v="60"/>
    <n v="0.94495412844036697"/>
    <n v="109"/>
    <n v="0.83834586466165417"/>
    <n v="266"/>
    <n v="105"/>
    <n v="5.9714285714285715"/>
    <n v="0.23842561528758152"/>
    <n v="17767"/>
    <n v="0.24431680936149655"/>
    <n v="18206"/>
    <n v="0.47868971255267184"/>
    <n v="35671"/>
    <n v="2.1135832953111999E-2"/>
    <n v="1575"/>
    <n v="9.0179553933277864E-3"/>
    <n v="672"/>
    <n v="8.4140744518103015E-3"/>
    <n v="627"/>
    <n v="1"/>
    <n v="30960"/>
    <n v="7740"/>
    <n v="4158.1017293567293"/>
    <n v="0.33894965021184353"/>
    <n v="20533"/>
    <n v="5133.25"/>
    <n v="0.22479499895994132"/>
    <n v="16737"/>
    <n v="4184.25"/>
    <n v="0.18323644365618943"/>
    <n v="23111"/>
    <n v="0.25301890717202569"/>
    <n v="0.99999999999999989"/>
    <n v="74518"/>
    <n v="-91341"/>
    <n v="-16823"/>
    <n v="17767"/>
    <n v="19266.543689320388"/>
    <n v="42549.264573991029"/>
    <n v="79582.808263311425"/>
    <n v="0"/>
    <n v="1060.5436893203878"/>
    <n v="6878.2645739910295"/>
    <n v="-5.7087883374167758E-2"/>
    <n v="-5.0352911010947743E-2"/>
    <n v="6.7349723632200154E-3"/>
    <n v="262094"/>
    <n v="0.88940092165898621"/>
    <n v="9188.518134715021"/>
    <n v="0.25287254908614593"/>
    <n v="0.30996043246031368"/>
    <n v="191.42746113989637"/>
    <n v="0.2819255686890963"/>
    <n v="8.4140744518103015E-3"/>
    <n v="-1984.7020658278543"/>
    <n v="-14838.297934172146"/>
    <n v="1.7979279493048965"/>
    <n v="1.0141389715407323"/>
    <n v="0.81422246294649026"/>
    <n v="167.02752293577981"/>
    <n v="0.31013983198690248"/>
    <n v="2247.8730182249219"/>
    <n v="5133.25"/>
    <n v="51.841966005545785"/>
    <n v="5.8212435233160624"/>
    <n v="5.9714285714285715"/>
  </r>
  <r>
    <n v="97"/>
    <x v="5"/>
    <s v="OGG"/>
    <s v="Hawaii"/>
    <s v="SEA"/>
    <s v="Washington"/>
    <x v="43"/>
    <x v="1"/>
    <n v="178"/>
    <s v="OGGSEA737-900"/>
    <n v="2640"/>
    <n v="132.25"/>
    <n v="4"/>
    <n v="529"/>
    <n v="18.25"/>
    <n v="73"/>
    <n v="102"/>
    <n v="354"/>
    <n v="1879680"/>
    <n v="0.7429775280898876"/>
    <n v="712"/>
    <n v="22.416835016835016"/>
    <n v="0.79347826086956519"/>
    <n v="92"/>
    <n v="0.59302325581395354"/>
    <n v="172"/>
    <n v="0.7901785714285714"/>
    <n v="448"/>
    <n v="225"/>
    <n v="5"/>
    <n v="0.22907491921782872"/>
    <n v="34383"/>
    <n v="0.19133215630100936"/>
    <n v="28718"/>
    <n v="0.54611412771911128"/>
    <n v="81969"/>
    <n v="1.4191012358839402E-2"/>
    <n v="2130"/>
    <n v="1.1792531396782038E-2"/>
    <n v="1770"/>
    <n v="7.4952530064292611E-3"/>
    <n v="1125"/>
    <n v="1"/>
    <n v="82551"/>
    <n v="20637.75"/>
    <n v="3682.5448346300582"/>
    <n v="0.35773996021789156"/>
    <n v="20958"/>
    <n v="5239.5"/>
    <n v="9.0822813609121283E-2"/>
    <n v="73404"/>
    <n v="18351"/>
    <n v="0.31810085934554533"/>
    <n v="53844"/>
    <n v="0.23333636682744185"/>
    <n v="1"/>
    <n v="150095"/>
    <n v="-230757"/>
    <n v="-80662"/>
    <n v="43332"/>
    <n v="48426.431372549014"/>
    <n v="103734.77966101695"/>
    <n v="195493.21103356595"/>
    <n v="8949"/>
    <n v="19708.431372549014"/>
    <n v="21765.779661016946"/>
    <n v="-4.2912623425263877E-2"/>
    <n v="-3.6206267684716818E-2"/>
    <n v="6.7063557405470584E-3"/>
    <n v="1396560"/>
    <n v="0.7429775280898876"/>
    <n v="51534.045368620049"/>
    <n v="7.9851357677902621E-2"/>
    <n v="0.1227639811031665"/>
    <n v="281.60680529300566"/>
    <n v="0.10666924442916881"/>
    <n v="7.4952530064292611E-3"/>
    <n v="-12605.80275839149"/>
    <n v="-68056.197241608505"/>
    <n v="1.8342491331021604"/>
    <n v="0.81946069339420746"/>
    <n v="0.89799517966695874"/>
    <n v="166.96511627906978"/>
    <n v="0.35873280255837969"/>
    <n v="3274.5032893748689"/>
    <n v="5239.5"/>
    <n v="23.598335786596174"/>
    <n v="7.3724007561436675"/>
    <n v="5"/>
  </r>
  <r>
    <n v="1017"/>
    <x v="0"/>
    <s v="ANC"/>
    <s v="Alaska"/>
    <s v="HNL"/>
    <s v="Hawaii"/>
    <x v="37"/>
    <x v="2"/>
    <n v="132.66666666666666"/>
    <s v="ANCHNL737-800"/>
    <n v="2777"/>
    <n v="106"/>
    <n v="3"/>
    <n v="318"/>
    <n v="17.666666666666668"/>
    <n v="53"/>
    <n v="100"/>
    <n v="165"/>
    <n v="1105246"/>
    <n v="0.79899497487437188"/>
    <n v="398"/>
    <n v="15.24362244897959"/>
    <n v="1"/>
    <n v="53"/>
    <n v="1"/>
    <n v="100"/>
    <n v="0.67346938775510201"/>
    <n v="245"/>
    <n v="638"/>
    <n v="6"/>
    <n v="0.22193709818819404"/>
    <n v="24303"/>
    <n v="0.30592489772063119"/>
    <n v="33500"/>
    <n v="0.41759205143191114"/>
    <n v="45728"/>
    <n v="1.0547559906487433E-2"/>
    <n v="1155"/>
    <n v="9.0407656341320863E-3"/>
    <n v="990"/>
    <n v="3.4957627118644065E-2"/>
    <n v="3828"/>
    <n v="1"/>
    <n v="63384"/>
    <n v="21128"/>
    <n v="4158.0667726550082"/>
    <n v="0.39707070770348746"/>
    <n v="14666"/>
    <n v="4888.666666666667"/>
    <n v="9.187553640002756E-2"/>
    <n v="34265"/>
    <n v="11421.666666666666"/>
    <n v="0.21465397891360594"/>
    <n v="47314"/>
    <n v="0.29639977698287906"/>
    <n v="1"/>
    <n v="109504"/>
    <n v="-159629"/>
    <n v="-50125"/>
    <n v="24303"/>
    <n v="33500"/>
    <n v="67899.15151515152"/>
    <n v="125702.15151515152"/>
    <n v="0"/>
    <n v="0"/>
    <n v="22171.15151515152"/>
    <n v="-4.5351894510362402E-2"/>
    <n v="-3.8665252949674697E-2"/>
    <n v="6.6866415606877047E-3"/>
    <n v="883086"/>
    <n v="0.79899497487437188"/>
    <n v="26585.157232704398"/>
    <n v="9.9076585665091754E-2"/>
    <n v="0.14442848017545415"/>
    <n v="332.31446540880501"/>
    <n v="0.1196667142271534"/>
    <n v="3.4957627118644065E-2"/>
    <n v="-7390.3838383838402"/>
    <n v="-42734.616161616163"/>
    <n v="1.7627741795684932"/>
    <n v="1.2878268344746986"/>
    <n v="0.71751136749142874"/>
    <n v="335"/>
    <n v="0.43207554061952075"/>
    <n v="2247.8252865868967"/>
    <n v="4888.666666666667"/>
    <n v="20.861183164588741"/>
    <n v="6.7452830188679247"/>
    <n v="6"/>
  </r>
  <r>
    <n v="224"/>
    <x v="4"/>
    <s v="GEG"/>
    <s v="Washington"/>
    <s v="SEA"/>
    <s v="Washington"/>
    <x v="11"/>
    <x v="3"/>
    <n v="119.23076923076923"/>
    <s v="GEGSEA737-700"/>
    <n v="223"/>
    <n v="93.230769230769226"/>
    <n v="13"/>
    <n v="1212"/>
    <n v="16.384615384615383"/>
    <n v="213"/>
    <n v="351"/>
    <n v="649"/>
    <n v="345650"/>
    <n v="0.78193548387096778"/>
    <n v="1550"/>
    <n v="15.384321181921495"/>
    <n v="1"/>
    <n v="213"/>
    <n v="0.90463917525773196"/>
    <n v="388"/>
    <n v="0.68315789473684208"/>
    <n v="950"/>
    <n v="5444"/>
    <n v="5"/>
    <n v="0.19042876510765711"/>
    <n v="29637"/>
    <n v="0.2345517981404972"/>
    <n v="36504"/>
    <n v="0.36255164393155692"/>
    <n v="56425"/>
    <n v="2.505895279278816E-2"/>
    <n v="3900"/>
    <n v="1.2510200278861168E-2"/>
    <n v="1947"/>
    <n v="0.17489863974863942"/>
    <n v="27220"/>
    <n v="1"/>
    <n v="56654"/>
    <n v="4358"/>
    <n v="3682.5804226302521"/>
    <n v="0.27045580400618685"/>
    <n v="65494"/>
    <n v="5038"/>
    <n v="0.31265634249269608"/>
    <n v="50376"/>
    <n v="3875.0769230769229"/>
    <n v="0.24048578357425193"/>
    <n v="36952"/>
    <n v="0.17640206992686513"/>
    <n v="1"/>
    <n v="155633"/>
    <n v="-209476"/>
    <n v="-53843"/>
    <n v="29637"/>
    <n v="40352"/>
    <n v="82594.375963020037"/>
    <n v="152583.37596302002"/>
    <n v="0"/>
    <n v="3848"/>
    <n v="26169.375963020037"/>
    <n v="-0.15577318096340229"/>
    <n v="-0.14909292949448197"/>
    <n v="6.6802514689203174E-3"/>
    <n v="270276"/>
    <n v="0.78193548387096778"/>
    <n v="35811.546204620448"/>
    <n v="0.45026182554607264"/>
    <n v="0.60603500650947495"/>
    <n v="105.95132013201321"/>
    <n v="0.47511802749781706"/>
    <n v="0.17489863974863942"/>
    <n v="-2309.0289202323106"/>
    <n v="-51533.971079767689"/>
    <n v="1.7607448289429803"/>
    <n v="1.1905578833099979"/>
    <n v="0.75160515022196428"/>
    <n v="94.082474226804123"/>
    <n v="0.23743036502541234"/>
    <n v="3274.5026188869556"/>
    <n v="5038"/>
    <n v="78.78150655254467"/>
    <n v="4.8242574257425739"/>
    <n v="5"/>
  </r>
  <r>
    <n v="1043"/>
    <x v="0"/>
    <s v="GEG"/>
    <s v="Washington"/>
    <s v="LAX"/>
    <s v="California"/>
    <x v="38"/>
    <x v="2"/>
    <n v="154"/>
    <s v="GEGLAX737-800"/>
    <n v="945"/>
    <n v="117.5"/>
    <n v="8"/>
    <n v="940"/>
    <n v="20"/>
    <n v="160"/>
    <n v="202"/>
    <n v="578"/>
    <n v="1164240"/>
    <n v="0.76298701298701299"/>
    <n v="1232"/>
    <n v="21.14912891986063"/>
    <n v="0.98159509202453987"/>
    <n v="163"/>
    <n v="0.65161290322580645"/>
    <n v="310"/>
    <n v="0.76052631578947372"/>
    <n v="760"/>
    <n v="124"/>
    <n v="6"/>
    <n v="0.27860394408302619"/>
    <n v="65609"/>
    <n v="0.18369626144412549"/>
    <n v="43259"/>
    <n v="0.51000883257180707"/>
    <n v="120103"/>
    <n v="1.716831145007049E-2"/>
    <n v="4043"/>
    <n v="7.3633074584274621E-3"/>
    <n v="1734"/>
    <n v="3.159342992543271E-3"/>
    <n v="744"/>
    <n v="1"/>
    <n v="87939"/>
    <n v="10992.375"/>
    <n v="4158.0435928696161"/>
    <n v="0.35662030090433511"/>
    <n v="45466"/>
    <n v="5683.25"/>
    <n v="0.18437892858591184"/>
    <n v="47540"/>
    <n v="5942.5"/>
    <n v="0.19278965083742244"/>
    <n v="65645"/>
    <n v="0.26621111967233058"/>
    <n v="1"/>
    <n v="235492"/>
    <n v="-246590"/>
    <n v="-11098"/>
    <n v="66839.168749999997"/>
    <n v="66387.574257425746"/>
    <n v="157920.89965397923"/>
    <n v="291147.64266140497"/>
    <n v="1230.1687499999971"/>
    <n v="23128.574257425746"/>
    <n v="37817.899653979228"/>
    <n v="-9.5323988181131043E-3"/>
    <n v="-2.8567302852714033E-3"/>
    <n v="6.6756685328417005E-3"/>
    <n v="888300"/>
    <n v="0.76298701298701299"/>
    <n v="72921.719148936158"/>
    <n v="0.20227100941386655"/>
    <n v="0.21180340823197966"/>
    <n v="249.73191489361702"/>
    <n v="0.26426657660700215"/>
    <n v="3.159342992543271E-3"/>
    <n v="-7772.0803326756213"/>
    <n v="-3325.9196673243787"/>
    <n v="2.1674965241264919"/>
    <n v="0.75144530910450558"/>
    <n v="0.85098686940129642"/>
    <n v="139.54516129032257"/>
    <n v="0.27875681551814924"/>
    <n v="2247.8467165310221"/>
    <n v="5683.25"/>
    <n v="44.446275000823746"/>
    <n v="6.1457446808510641"/>
    <n v="6"/>
  </r>
  <r>
    <n v="961"/>
    <x v="2"/>
    <s v="SEA"/>
    <s v="Washington"/>
    <s v="YYC"/>
    <s v="Alberta"/>
    <x v="45"/>
    <x v="2"/>
    <n v="156.6"/>
    <s v="SEAYYC737-800"/>
    <n v="452"/>
    <n v="144.4"/>
    <n v="5"/>
    <n v="722"/>
    <n v="19"/>
    <n v="95"/>
    <n v="180"/>
    <n v="448"/>
    <n v="353916"/>
    <n v="0.92209450830140482"/>
    <n v="783"/>
    <n v="3.3711570247933889"/>
    <n v="1"/>
    <n v="95"/>
    <n v="1"/>
    <n v="180"/>
    <n v="0.8801571709233792"/>
    <n v="509"/>
    <n v="0"/>
    <e v="#DIV/0!"/>
    <n v="0.18916918410822392"/>
    <n v="31435"/>
    <n v="0.24963592379072538"/>
    <n v="41483"/>
    <n v="0.52079747734302595"/>
    <n v="86543"/>
    <n v="1.8853731630700352E-2"/>
    <n v="3133"/>
    <n v="2.1543683127324371E-2"/>
    <n v="3580"/>
    <n v="0"/>
    <n v="0"/>
    <n v="1"/>
    <n v="14018"/>
    <n v="2803.6"/>
    <n v="4158.2162731975186"/>
    <n v="0.23978788915497776"/>
    <n v="26400"/>
    <n v="5280"/>
    <n v="0.45159083133766675"/>
    <n v="7578"/>
    <n v="1515.6"/>
    <n v="0.12962709544988027"/>
    <n v="10464"/>
    <n v="0.17899418405747519"/>
    <n v="0.99999999999999989"/>
    <n v="166174"/>
    <n v="-58460"/>
    <n v="107714"/>
    <n v="31435"/>
    <n v="41483"/>
    <n v="98326.756696428565"/>
    <n v="171244.75669642858"/>
    <n v="0"/>
    <n v="0"/>
    <n v="11783.756696428565"/>
    <n v="0.30434905457792244"/>
    <n v="0.31100812435517383"/>
    <n v="6.6590697772513918E-3"/>
    <n v="326344"/>
    <n v="0.92209450830140482"/>
    <n v="14039.631578947388"/>
    <n v="0.4695294928740153"/>
    <n v="0.16518043829609286"/>
    <n v="230.15789473684211"/>
    <n v="0.50919888216115516"/>
    <n v="0"/>
    <n v="-2356.7513392857131"/>
    <n v="110070.75133928571"/>
    <n v="1.6268647110215697"/>
    <n v="1.1330764958899737"/>
    <n v="0.83594122434726048"/>
    <n v="230.46111111111111"/>
    <n v="6.2970139733050892E-2"/>
    <n v="2247.8929175553426"/>
    <n v="5280"/>
    <n v="214.16979235615696"/>
    <n v="9.297783933518005"/>
    <e v="#DIV/0!"/>
  </r>
  <r>
    <n v="217"/>
    <x v="4"/>
    <s v="BOI"/>
    <s v="Idaho"/>
    <s v="SEA"/>
    <s v="Washington"/>
    <x v="13"/>
    <x v="2"/>
    <n v="159"/>
    <s v="BOISEA737-800"/>
    <n v="399"/>
    <n v="103.5"/>
    <n v="16"/>
    <n v="1656"/>
    <n v="13.6875"/>
    <n v="219"/>
    <n v="417"/>
    <n v="1021"/>
    <n v="1015056"/>
    <n v="0.65094339622641506"/>
    <n v="2544"/>
    <n v="25.86301613800779"/>
    <n v="0.6517857142857143"/>
    <n v="336"/>
    <n v="0.65156250000000004"/>
    <n v="640"/>
    <n v="0.65114795918367352"/>
    <n v="1568"/>
    <n v="2287"/>
    <n v="5"/>
    <n v="0.21235707767459339"/>
    <n v="47472"/>
    <n v="0.21454005403761162"/>
    <n v="47960"/>
    <n v="0.47630486517436971"/>
    <n v="106477"/>
    <n v="2.7376670782113907E-2"/>
    <n v="6120"/>
    <n v="1.8269007103619804E-2"/>
    <n v="4084"/>
    <n v="5.1152325227691593E-2"/>
    <n v="11435"/>
    <n v="1"/>
    <n v="95242"/>
    <n v="5952.625"/>
    <n v="3682.5557967322379"/>
    <n v="0.29225647084094081"/>
    <n v="83833"/>
    <n v="5239.5625"/>
    <n v="0.25724718842536476"/>
    <n v="84689"/>
    <n v="5293.0625"/>
    <n v="0.25987388189085109"/>
    <n v="62121"/>
    <n v="0.19062245884284335"/>
    <n v="1"/>
    <n v="223548"/>
    <n v="-325885"/>
    <n v="-102337"/>
    <n v="72833.753424657538"/>
    <n v="73607.673860911265"/>
    <n v="163521.97453476983"/>
    <n v="309963.40182033862"/>
    <n v="25361.753424657538"/>
    <n v="25647.673860911265"/>
    <n v="57044.974534769834"/>
    <n v="-0.10081906811052789"/>
    <n v="-9.4165839014033553E-2"/>
    <n v="6.6532290964943369E-3"/>
    <n v="660744"/>
    <n v="0.65094339622641506"/>
    <n v="113741.75362318842"/>
    <n v="0.22023218423417032"/>
    <n v="0.32105125234469822"/>
    <n v="128.08756038647343"/>
    <n v="0.32102145460269027"/>
    <n v="5.1152325227691593E-2"/>
    <n v="-6753.4001137711648"/>
    <n v="-95583.59988622884"/>
    <n v="1.7801626333786862"/>
    <n v="0.94419268086118002"/>
    <n v="0.85560079045510606"/>
    <n v="74.9375"/>
    <n v="0.27788662837511408"/>
    <n v="3274.521407251596"/>
    <n v="5239.5625"/>
    <n v="64.029654977726068"/>
    <n v="6.1618357487922708"/>
    <n v="5"/>
  </r>
  <r>
    <n v="194"/>
    <x v="5"/>
    <s v="YVR"/>
    <s v="British Columbia"/>
    <s v="SFO"/>
    <s v="California"/>
    <x v="28"/>
    <x v="4"/>
    <n v="171.58333333333334"/>
    <s v="YVRSFO737-Max 9"/>
    <n v="800"/>
    <n v="110"/>
    <n v="12"/>
    <n v="1320"/>
    <n v="14.583333333333334"/>
    <n v="175"/>
    <n v="286"/>
    <n v="859"/>
    <n v="1647200"/>
    <n v="0.64108790675084992"/>
    <n v="2059"/>
    <n v="12.127818371607516"/>
    <n v="0.660377358490566"/>
    <n v="265"/>
    <n v="0.57777777777777772"/>
    <n v="495"/>
    <n v="0.66076923076923078"/>
    <n v="1300"/>
    <n v="0"/>
    <e v="#DIV/0!"/>
    <n v="0.20342818304640811"/>
    <n v="49086"/>
    <n v="0.21768465026067785"/>
    <n v="52526"/>
    <n v="0.54682254842640099"/>
    <n v="131945"/>
    <n v="2.1384700821404593E-2"/>
    <n v="5160"/>
    <n v="1.0679917445108458E-2"/>
    <n v="2577"/>
    <n v="0"/>
    <n v="0"/>
    <n v="1"/>
    <n v="41170"/>
    <n v="3430.8333333333335"/>
    <n v="3394.6748490547361"/>
    <n v="0.2475676195744988"/>
    <n v="60255"/>
    <n v="5021.25"/>
    <n v="0.36233147722762749"/>
    <n v="35742"/>
    <n v="2978.5"/>
    <n v="0.21492741945182745"/>
    <n v="29131"/>
    <n v="0.17517348374604624"/>
    <n v="1"/>
    <n v="241294"/>
    <n v="-166298"/>
    <n v="74996"/>
    <n v="74330.228571428583"/>
    <n v="90910.384615384624"/>
    <n v="199683.93480791617"/>
    <n v="364924.54799472936"/>
    <n v="25244.228571428583"/>
    <n v="38384.384615384624"/>
    <n v="67738.934807916172"/>
    <n v="4.5529383195726081E-2"/>
    <n v="5.217538590713177E-2"/>
    <n v="6.6460027114056894E-3"/>
    <n v="1056000"/>
    <n v="0.64108790675084992"/>
    <n v="135088.08030303032"/>
    <n v="0.14648737251092764"/>
    <n v="0.10095798931520156"/>
    <n v="182.79848484848486"/>
    <n v="0.22849810606060608"/>
    <n v="0"/>
    <n v="-10947.295666227446"/>
    <n v="85943.295666227452"/>
    <n v="1.6337518836054807"/>
    <n v="0.93593020335528587"/>
    <n v="0.89520792321821618"/>
    <n v="106.11313131313132"/>
    <n v="0.12072824023804984"/>
    <n v="2947.1087795704248"/>
    <n v="5021.25"/>
    <n v="108.84068012514578"/>
    <n v="5.8613636363636363"/>
    <e v="#DIV/0!"/>
  </r>
  <r>
    <n v="14"/>
    <x v="5"/>
    <s v="ANC"/>
    <s v="Alaska"/>
    <s v="SFO"/>
    <s v="California"/>
    <x v="9"/>
    <x v="2"/>
    <n v="148.66666666666666"/>
    <s v="ANCSFO737-800"/>
    <n v="2018"/>
    <n v="113.66666666666667"/>
    <n v="6"/>
    <n v="682"/>
    <n v="16.5"/>
    <n v="99"/>
    <n v="165"/>
    <n v="418"/>
    <n v="1800056"/>
    <n v="0.76457399103139012"/>
    <n v="892"/>
    <n v="24.739814814814817"/>
    <n v="0.85344827586206895"/>
    <n v="116"/>
    <n v="0.75"/>
    <n v="220"/>
    <n v="0.75044883303411136"/>
    <n v="557"/>
    <n v="832"/>
    <n v="4.9975961538461542"/>
    <n v="0.24757214452996956"/>
    <n v="62687"/>
    <n v="0.21807059046550845"/>
    <n v="55217"/>
    <n v="0.50309430623955897"/>
    <n v="127387"/>
    <n v="9.8930914232228974E-3"/>
    <n v="2505"/>
    <n v="4.9485203805581992E-3"/>
    <n v="1253"/>
    <n v="1.6421346961181957E-2"/>
    <n v="4158"/>
    <n v="1"/>
    <n v="91106"/>
    <n v="15184.333333333334"/>
    <n v="3682.5659642950704"/>
    <n v="0.34992587130028652"/>
    <n v="28818"/>
    <n v="4803"/>
    <n v="0.11068605535455027"/>
    <n v="81011"/>
    <n v="13501.833333333334"/>
    <n v="0.31115233639834383"/>
    <n v="59423"/>
    <n v="0.22823573694681937"/>
    <n v="1"/>
    <n v="253207"/>
    <n v="-260358"/>
    <n v="-7151"/>
    <n v="73451.434343434346"/>
    <n v="73622.666666666672"/>
    <n v="169747.74880382774"/>
    <n v="316821.84981392877"/>
    <n v="10764.434343434346"/>
    <n v="18405.666666666672"/>
    <n v="42360.748803827737"/>
    <n v="-3.9726541840920506E-3"/>
    <n v="2.650366600995446E-3"/>
    <n v="6.623020785087497E-3"/>
    <n v="1376276"/>
    <n v="0.76457399103139012"/>
    <n v="76686.642228738987"/>
    <n v="0.14066617927442257"/>
    <n v="0.14463883345851464"/>
    <n v="365.17448680351907"/>
    <n v="0.18095861585902828"/>
    <n v="1.6421346961181957E-2"/>
    <n v="-11921.808302321459"/>
    <n v="4770.8083023214585"/>
    <n v="1.967384938564877"/>
    <n v="0.91373439191520578"/>
    <n v="0.83260642891405567"/>
    <n v="250.98636363636365"/>
    <n v="0.23468150564557852"/>
    <n v="3274.5192559601778"/>
    <n v="4803"/>
    <n v="27.566899958830792"/>
    <n v="5.5102639296187688"/>
    <n v="4.9975961538461542"/>
  </r>
  <r>
    <n v="598"/>
    <x v="1"/>
    <s v="ANC"/>
    <s v="Alaska"/>
    <s v="OME"/>
    <s v="Alaska"/>
    <x v="12"/>
    <x v="7"/>
    <n v="76"/>
    <s v="ANCOMEE175"/>
    <n v="539"/>
    <n v="54"/>
    <n v="14"/>
    <n v="756"/>
    <n v="10"/>
    <n v="140"/>
    <n v="252"/>
    <n v="364"/>
    <n v="573496"/>
    <n v="0.71052631578947367"/>
    <n v="1064"/>
    <n v="22.162643678160919"/>
    <n v="1"/>
    <n v="140"/>
    <n v="1"/>
    <n v="252"/>
    <n v="0.54166666666666663"/>
    <n v="672"/>
    <n v="4019"/>
    <n v="6"/>
    <n v="0.22686568774477542"/>
    <n v="42055"/>
    <n v="0.2813663189012483"/>
    <n v="52158"/>
    <n v="0.33808408946238416"/>
    <n v="62672"/>
    <n v="1.3782946907333282E-2"/>
    <n v="2555"/>
    <n v="9.8179895778264473E-3"/>
    <n v="1820"/>
    <n v="0.13008296740643241"/>
    <n v="24114"/>
    <n v="1"/>
    <n v="55323"/>
    <n v="3951.6428571428573"/>
    <n v="2496.2274719290513"/>
    <n v="0.33640205527347905"/>
    <n v="45751"/>
    <n v="3267.9285714285716"/>
    <n v="0.27819768325681798"/>
    <n v="30675"/>
    <n v="2191.0714285714284"/>
    <n v="0.18652518926150011"/>
    <n v="32706"/>
    <n v="0.19887507220820286"/>
    <n v="1"/>
    <n v="185374"/>
    <n v="-164455"/>
    <n v="20919"/>
    <n v="42055"/>
    <n v="52158"/>
    <n v="115702.15384615386"/>
    <n v="209915.15384615387"/>
    <n v="0"/>
    <n v="0"/>
    <n v="53030.153846153858"/>
    <n v="3.6476278823217599E-2"/>
    <n v="4.3081151624192904E-2"/>
    <n v="6.6048728009753047E-3"/>
    <n v="407484"/>
    <n v="0.71052631578947367"/>
    <n v="65698.518518518511"/>
    <n v="0.32323503564105066"/>
    <n v="0.28675875681783308"/>
    <n v="213.3068783068783"/>
    <n v="0.39574559982723245"/>
    <n v="0.13008296740643241"/>
    <n v="-3787.8681318681329"/>
    <n v="24706.868131868134"/>
    <n v="2.0372757115084297"/>
    <n v="1.4037203471757447"/>
    <n v="0.63250576324483965"/>
    <n v="206.97619047619048"/>
    <n v="0.17643250941340211"/>
    <n v="1384.0857817078547"/>
    <n v="3267.9285714285716"/>
    <n v="34.111453984389186"/>
    <n v="5.7870370370370372"/>
    <n v="6"/>
  </r>
  <r>
    <n v="1087"/>
    <x v="0"/>
    <s v="LAX"/>
    <s v="California"/>
    <s v="GEG"/>
    <s v="Washington"/>
    <x v="41"/>
    <x v="2"/>
    <n v="154"/>
    <s v="LAXGEG737-800"/>
    <n v="945"/>
    <n v="117.5"/>
    <n v="8"/>
    <n v="940"/>
    <n v="20.375"/>
    <n v="163"/>
    <n v="251"/>
    <n v="526"/>
    <n v="1164240"/>
    <n v="0.76298701298701299"/>
    <n v="1232"/>
    <n v="19.691711150652431"/>
    <n v="1"/>
    <n v="163"/>
    <n v="0.80967741935483872"/>
    <n v="310"/>
    <n v="0.69210526315789478"/>
    <n v="760"/>
    <n v="124"/>
    <n v="6"/>
    <n v="0.2418292351761171"/>
    <n v="55213"/>
    <n v="0.26806503324369069"/>
    <n v="61203"/>
    <n v="0.46383927398232261"/>
    <n v="105901"/>
    <n v="1.6096253405397828E-2"/>
    <n v="3675"/>
    <n v="6.9115341152973537E-3"/>
    <n v="1578"/>
    <n v="3.2586700771744179E-3"/>
    <n v="744"/>
    <n v="1"/>
    <n v="81879"/>
    <n v="10234.875"/>
    <n v="4158.0439289191563"/>
    <n v="0.35182121695190544"/>
    <n v="45466"/>
    <n v="5683.25"/>
    <n v="0.19536026881050492"/>
    <n v="44264"/>
    <n v="5533"/>
    <n v="0.19019546339304513"/>
    <n v="61120"/>
    <n v="0.26262305084454451"/>
    <n v="1"/>
    <n v="228314"/>
    <n v="-232729"/>
    <n v="-4415"/>
    <n v="55213"/>
    <n v="75589.36254980079"/>
    <n v="153012.8517110266"/>
    <n v="283815.2142608274"/>
    <n v="0"/>
    <n v="14386.36254980079"/>
    <n v="47111.851711026597"/>
    <n v="-3.7921734350305778E-3"/>
    <n v="2.8106548328552731E-3"/>
    <n v="6.6028282678858505E-3"/>
    <n v="888300"/>
    <n v="0.76298701298701299"/>
    <n v="70691.957446808519"/>
    <n v="0.19610561396275683"/>
    <n v="0.19989778739778741"/>
    <n v="242.09574468085106"/>
    <n v="0.25618597320724978"/>
    <n v="3.2586700771744179E-3"/>
    <n v="-7687.2767826034233"/>
    <n v="3272.2767826034233"/>
    <n v="1.8786425043706592"/>
    <n v="1.0949679816397018"/>
    <n v="0.77281736510430932"/>
    <n v="197.42903225806452"/>
    <n v="0.26770149881303817"/>
    <n v="2247.8493443945035"/>
    <n v="5683.25"/>
    <n v="47.735821067477708"/>
    <n v="5.5882978723404255"/>
    <n v="6"/>
  </r>
  <r>
    <n v="1056"/>
    <x v="0"/>
    <s v="HNL"/>
    <s v="Hawaii"/>
    <s v="LAX"/>
    <s v="California"/>
    <x v="46"/>
    <x v="2"/>
    <n v="131.5"/>
    <s v="HNLLAX737-800"/>
    <n v="2556"/>
    <n v="119"/>
    <n v="2"/>
    <n v="238"/>
    <n v="14.5"/>
    <n v="29"/>
    <n v="54"/>
    <n v="155"/>
    <n v="672228"/>
    <n v="0.90494296577946765"/>
    <n v="263"/>
    <n v="8.032353523357088"/>
    <n v="0.90625"/>
    <n v="32"/>
    <n v="0.9"/>
    <n v="60"/>
    <n v="0.9064327485380117"/>
    <n v="171"/>
    <n v="0"/>
    <e v="#DIV/0!"/>
    <n v="0.21087785147279955"/>
    <n v="18091"/>
    <n v="0.22941169613819953"/>
    <n v="19681"/>
    <n v="0.53983610952453109"/>
    <n v="46312"/>
    <n v="1.2647309095571694E-2"/>
    <n v="1085"/>
    <n v="7.2270337688981109E-3"/>
    <n v="620"/>
    <n v="0"/>
    <n v="0"/>
    <n v="1"/>
    <n v="33399"/>
    <n v="16699.5"/>
    <n v="4158.059017556915"/>
    <n v="0.3920668646624485"/>
    <n v="8800"/>
    <n v="4400"/>
    <n v="0.10330214704121521"/>
    <n v="18055"/>
    <n v="9027.5"/>
    <n v="0.21194548463967508"/>
    <n v="24933"/>
    <n v="0.29268550365666124"/>
    <n v="1"/>
    <n v="85789"/>
    <n v="-85187"/>
    <n v="602"/>
    <n v="19962.482758620688"/>
    <n v="21867.777777777777"/>
    <n v="51092.5935483871"/>
    <n v="92922.854084785562"/>
    <n v="1871.4827586206884"/>
    <n v="2186.7777777777774"/>
    <n v="4780.5935483870999"/>
    <n v="8.9552949296964725E-4"/>
    <n v="7.4698272645483121E-3"/>
    <n v="6.5742977715786653E-3"/>
    <n v="608328"/>
    <n v="0.90494296577946765"/>
    <n v="9011.4495798319404"/>
    <n v="0.12761890311025426"/>
    <n v="0.12672337361728461"/>
    <n v="360.4579831932773"/>
    <n v="0.14102425007561709"/>
    <n v="0"/>
    <n v="-4419.4270423927828"/>
    <n v="5021.4270423927828"/>
    <n v="1.7682960640549925"/>
    <n v="1.0259785849071563"/>
    <n v="0.84711000500474187"/>
    <n v="328.01666666666665"/>
    <n v="0.29063166606441387"/>
    <n v="2247.7845313329772"/>
    <n v="4400"/>
    <n v="29.630169950553785"/>
    <n v="7.1638655462184877"/>
    <e v="#DIV/0!"/>
  </r>
  <r>
    <n v="468"/>
    <x v="3"/>
    <s v="LAX"/>
    <s v="California"/>
    <s v="SEA"/>
    <s v="Washington"/>
    <x v="47"/>
    <x v="3"/>
    <n v="124"/>
    <s v="LAXSEA737-700"/>
    <n v="954"/>
    <n v="112.33333333333333"/>
    <n v="3"/>
    <n v="337"/>
    <n v="17"/>
    <n v="51"/>
    <n v="83"/>
    <n v="203"/>
    <n v="354888"/>
    <n v="0.90591397849462363"/>
    <n v="372"/>
    <n v="8.3474004424778752"/>
    <n v="1"/>
    <n v="51"/>
    <n v="0.89247311827956988"/>
    <n v="93"/>
    <n v="0.89035087719298245"/>
    <n v="228"/>
    <n v="2159"/>
    <n v="5"/>
    <n v="0.21033326582506356"/>
    <n v="18694"/>
    <n v="0.20306487544724228"/>
    <n v="18048"/>
    <n v="0.43988388577600757"/>
    <n v="39096"/>
    <n v="1.3839195301424424E-2"/>
    <n v="1230"/>
    <n v="1.1420148968248611E-2"/>
    <n v="1015"/>
    <n v="0.12145862868201354"/>
    <n v="10795"/>
    <n v="1"/>
    <n v="30740"/>
    <n v="10246.666666666666"/>
    <n v="3682.5836033421465"/>
    <n v="0.32756838549492234"/>
    <n v="15719"/>
    <n v="5239.666666666667"/>
    <n v="0.16750317018850633"/>
    <n v="27334"/>
    <n v="9111.3333333333339"/>
    <n v="0.2912737231333184"/>
    <n v="20050"/>
    <n v="0.21365472118325288"/>
    <n v="1"/>
    <n v="88878"/>
    <n v="-93843"/>
    <n v="-4965"/>
    <n v="18694"/>
    <n v="20222.457831325301"/>
    <n v="43910.778325123152"/>
    <n v="82827.23615644846"/>
    <n v="0"/>
    <n v="2174.4578313253005"/>
    <n v="4814.7783251231522"/>
    <n v="-1.3990329343342125E-2"/>
    <n v="-7.4255951582391693E-3"/>
    <n v="6.5647341851029556E-3"/>
    <n v="321498"/>
    <n v="0.90591397849462363"/>
    <n v="8109.5103857566719"/>
    <n v="0.25043957530263067"/>
    <n v="0.26442990464597282"/>
    <n v="231.70029673590506"/>
    <n v="0.24287242844434492"/>
    <n v="0.12145862868201354"/>
    <n v="-2329.7453854828177"/>
    <n v="-2635.2546145171823"/>
    <n v="1.7979935559233848"/>
    <n v="0.95192383765394661"/>
    <n v="0.84111145502671214"/>
    <n v="194.06451612903226"/>
    <n v="0.22559013479151196"/>
    <n v="3274.5523817096364"/>
    <n v="5239.666666666667"/>
    <n v="40.371850173269465"/>
    <n v="6.6617210682492578"/>
    <n v="5"/>
  </r>
  <r>
    <n v="815"/>
    <x v="2"/>
    <s v="ANC"/>
    <s v="Alaska"/>
    <s v="OME"/>
    <s v="Alaska"/>
    <x v="12"/>
    <x v="7"/>
    <n v="73.625"/>
    <s v="ANCOMEE175"/>
    <n v="539"/>
    <n v="50.4375"/>
    <n v="16"/>
    <n v="807"/>
    <n v="8.125"/>
    <n v="130"/>
    <n v="233"/>
    <n v="445"/>
    <n v="634942"/>
    <n v="0.68505942275042442"/>
    <n v="1178"/>
    <n v="24.53721264367816"/>
    <n v="0.83870967741935487"/>
    <n v="155"/>
    <n v="0.83512544802867383"/>
    <n v="279"/>
    <n v="0.5981182795698925"/>
    <n v="744"/>
    <n v="3783"/>
    <n v="5.999735659529474"/>
    <n v="0.19995597102678786"/>
    <n v="37240"/>
    <n v="0.2360275127388706"/>
    <n v="43958"/>
    <n v="0.40632835949119689"/>
    <n v="75675"/>
    <n v="1.6725640433631693E-2"/>
    <n v="3115"/>
    <n v="1.9093540090527866E-2"/>
    <n v="3556"/>
    <n v="0.12186897621898508"/>
    <n v="22697"/>
    <n v="1"/>
    <n v="61250"/>
    <n v="3828.125"/>
    <n v="2496.2085502315858"/>
    <n v="0.33639983523273376"/>
    <n v="50653"/>
    <n v="3165.8125"/>
    <n v="0.27819854455581489"/>
    <n v="33961"/>
    <n v="2122.5625"/>
    <n v="0.18652203762185912"/>
    <n v="36211"/>
    <n v="0.19887958258959221"/>
    <n v="1"/>
    <n v="186241"/>
    <n v="-182075"/>
    <n v="4166"/>
    <n v="44401.538461538461"/>
    <n v="52636.403433476393"/>
    <n v="126521.79775280898"/>
    <n v="223559.73964782385"/>
    <n v="7161.538461538461"/>
    <n v="8678.4034334763928"/>
    <n v="50846.797752808983"/>
    <n v="6.5612292146369272E-3"/>
    <n v="1.312548426153726E-2"/>
    <n v="6.5642550469003332E-3"/>
    <n v="434973"/>
    <n v="0.68505942275042442"/>
    <n v="75185.655514250306"/>
    <n v="0.29331970479193376"/>
    <n v="0.28675847557729683"/>
    <n v="202.65675340768277"/>
    <n v="0.3759865554873521"/>
    <n v="0.12186897621898508"/>
    <n v="-4167.9212279889898"/>
    <n v="8333.9212279889907"/>
    <n v="1.8041600530365329"/>
    <n v="1.1831254865046532"/>
    <n v="0.76379459817814421"/>
    <n v="157.55555555555554"/>
    <n v="0.19443087182736346"/>
    <n v="1384.0610379496309"/>
    <n v="3165.8125"/>
    <n v="32.88882122509208"/>
    <n v="8.26641883519207"/>
    <n v="5.999735659529474"/>
  </r>
  <r>
    <n v="530"/>
    <x v="3"/>
    <s v="SEA"/>
    <s v="Washington"/>
    <s v="OGG"/>
    <s v="Hawaii"/>
    <x v="48"/>
    <x v="1"/>
    <n v="178"/>
    <s v="SEAOGG737-900"/>
    <n v="2640"/>
    <n v="131"/>
    <n v="4"/>
    <n v="524"/>
    <n v="22.25"/>
    <n v="89"/>
    <n v="166"/>
    <n v="269"/>
    <n v="1879680"/>
    <n v="0.7359550561797753"/>
    <n v="712"/>
    <n v="24.555777223607649"/>
    <n v="0.96739130434782605"/>
    <n v="92"/>
    <n v="0.96511627906976749"/>
    <n v="172"/>
    <n v="0.6004464285714286"/>
    <n v="448"/>
    <n v="1771"/>
    <n v="5"/>
    <n v="0.24157171660336663"/>
    <n v="41216"/>
    <n v="0.28417030055797815"/>
    <n v="48484"/>
    <n v="0.40655624325971773"/>
    <n v="69365"/>
    <n v="9.4950063300042204E-3"/>
    <n v="1620"/>
    <n v="6.3065597599287291E-3"/>
    <n v="1076"/>
    <n v="5.1900173489004546E-2"/>
    <n v="8855"/>
    <n v="1"/>
    <n v="90428"/>
    <n v="22607"/>
    <n v="3682.5549921125498"/>
    <n v="0.36059559603467667"/>
    <n v="20958"/>
    <n v="5239.5"/>
    <n v="8.3573257195722048E-2"/>
    <n v="80408"/>
    <n v="20102"/>
    <n v="0.32063930072495556"/>
    <n v="58980"/>
    <n v="0.23519184604464577"/>
    <n v="1"/>
    <n v="170616"/>
    <n v="-250774"/>
    <n v="-80158"/>
    <n v="42605.303370786518"/>
    <n v="50236.433734939754"/>
    <n v="115522.37918215613"/>
    <n v="208364.11628788238"/>
    <n v="1389.3033707865179"/>
    <n v="1752.4337349397538"/>
    <n v="46157.379182156132"/>
    <n v="-4.2644492679605038E-2"/>
    <n v="-3.6087643071176692E-2"/>
    <n v="6.5568496084283459E-3"/>
    <n v="1383360"/>
    <n v="0.7359550561797753"/>
    <n v="58036.389312977088"/>
    <n v="9.0768641470888659E-2"/>
    <n v="0.13341313415049369"/>
    <n v="308.70419847328242"/>
    <n v="0.11693340851260697"/>
    <n v="5.1900173489004546E-2"/>
    <n v="-12324.779071970601"/>
    <n v="-67833.220928029405"/>
    <n v="2.005318580454531"/>
    <n v="1.2617559444398554"/>
    <n v="0.69305506284492857"/>
    <n v="281.88372093023258"/>
    <n v="0.34568856379237584"/>
    <n v="3274.5043770268712"/>
    <n v="5239.5"/>
    <n v="21.339173882724115"/>
    <n v="5.1450381679389317"/>
    <n v="5"/>
  </r>
  <r>
    <n v="588"/>
    <x v="1"/>
    <s v="ANC"/>
    <s v="Alaska"/>
    <s v="HNL"/>
    <s v="Hawaii"/>
    <x v="37"/>
    <x v="1"/>
    <n v="170.66666666666666"/>
    <s v="ANCHNL737-900"/>
    <n v="2777"/>
    <n v="111.5"/>
    <n v="6"/>
    <n v="669"/>
    <n v="18.5"/>
    <n v="111"/>
    <n v="155"/>
    <n v="404"/>
    <n v="2843648"/>
    <n v="0.6533203125"/>
    <n v="1024"/>
    <n v="35.06033163265306"/>
    <n v="0.84090909090909094"/>
    <n v="132"/>
    <n v="0.62753036437246967"/>
    <n v="247"/>
    <n v="0.62732919254658381"/>
    <n v="644"/>
    <n v="894"/>
    <n v="5.9988814317673382"/>
    <n v="0.25260716469521582"/>
    <n v="59902"/>
    <n v="0.21897231534779768"/>
    <n v="51926"/>
    <n v="0.48711493453096338"/>
    <n v="115512"/>
    <n v="1.1883526261412276E-2"/>
    <n v="2818"/>
    <n v="6.8062496046555759E-3"/>
    <n v="1614"/>
    <n v="2.2615809559955298E-2"/>
    <n v="5363"/>
    <n v="1"/>
    <n v="145783"/>
    <n v="24297.166666666668"/>
    <n v="4158.0610682024062"/>
    <n v="0.39706767552138234"/>
    <n v="33733"/>
    <n v="5622.166666666667"/>
    <n v="9.1878229274763107E-2"/>
    <n v="78809"/>
    <n v="13134.833333333334"/>
    <n v="0.21465127237170739"/>
    <n v="108824"/>
    <n v="0.29640282283214714"/>
    <n v="0.99999999999999989"/>
    <n v="237135"/>
    <n v="-367149"/>
    <n v="-130014"/>
    <n v="71234.810810810814"/>
    <n v="82746.593548387085"/>
    <n v="184132.99009900991"/>
    <n v="338114.39445820777"/>
    <n v="11332.810810810814"/>
    <n v="30820.593548387085"/>
    <n v="68620.990099009912"/>
    <n v="-4.5720848712639539E-2"/>
    <n v="-3.9228343635932451E-2"/>
    <n v="6.4925050767070877E-3"/>
    <n v="1857813"/>
    <n v="0.6533203125"/>
    <n v="122988.13153961138"/>
    <n v="8.3391122951926536E-2"/>
    <n v="0.12911197166456609"/>
    <n v="346.44544095665174"/>
    <n v="0.1247552902256578"/>
    <n v="2.2615809559955298E-2"/>
    <n v="-18462.399076367969"/>
    <n v="-111551.60092363204"/>
    <n v="2.0420537520893816"/>
    <n v="0.94599250119940204"/>
    <n v="0.80712539895644309"/>
    <n v="210.22672064777328"/>
    <n v="0.45891159044426172"/>
    <n v="2247.8110254553922"/>
    <n v="5622.166666666667"/>
    <n v="19.081393952843676"/>
    <n v="6.6248131539611359"/>
    <n v="5.9988814317673382"/>
  </r>
  <r>
    <n v="1048"/>
    <x v="0"/>
    <s v="GEG"/>
    <s v="Washington"/>
    <s v="SEA"/>
    <s v="Washington"/>
    <x v="11"/>
    <x v="2"/>
    <n v="159.1875"/>
    <s v="GEGSEA737-800"/>
    <n v="223"/>
    <n v="126.0625"/>
    <n v="16"/>
    <n v="2017"/>
    <n v="19.375"/>
    <n v="310"/>
    <n v="442"/>
    <n v="1265"/>
    <n v="567981"/>
    <n v="0.79191205339615234"/>
    <n v="2547"/>
    <n v="19.691931112859514"/>
    <n v="0.92261904761904767"/>
    <n v="336"/>
    <n v="0.69062500000000004"/>
    <n v="640"/>
    <n v="0.80521960534691284"/>
    <n v="1571"/>
    <n v="3596"/>
    <n v="5.99916573971079"/>
    <n v="0.2075490791337786"/>
    <n v="55377"/>
    <n v="0.19998200993950843"/>
    <n v="53358"/>
    <n v="0.45472126650025863"/>
    <n v="121326"/>
    <n v="3.3187913677693075E-2"/>
    <n v="8855"/>
    <n v="2.3705652626923625E-2"/>
    <n v="6325"/>
    <n v="8.0854078121837689E-2"/>
    <n v="21573"/>
    <n v="1"/>
    <n v="81880"/>
    <n v="5117.5"/>
    <n v="4158.048265085059"/>
    <n v="0.29125212089737523"/>
    <n v="93865"/>
    <n v="5866.5625"/>
    <n v="0.33388349203751988"/>
    <n v="44264"/>
    <n v="2766.5"/>
    <n v="0.15744972984124839"/>
    <n v="61122"/>
    <n v="0.2174146572238565"/>
    <n v="1"/>
    <n v="266814"/>
    <n v="-281131"/>
    <n v="-14317"/>
    <n v="60021.522580645156"/>
    <n v="77260.452488687777"/>
    <n v="150674.423715415"/>
    <n v="287956.39878474793"/>
    <n v="4644.5225806451563"/>
    <n v="23902.452488687777"/>
    <n v="29348.423715415003"/>
    <n v="-2.5206829101677698E-2"/>
    <n v="-1.883608355905084E-2"/>
    <n v="6.3707455426268572E-3"/>
    <n v="449791"/>
    <n v="0.79191205339615234"/>
    <n v="64441.115518096194"/>
    <n v="0.46975867150485667"/>
    <n v="0.49496550060653438"/>
    <n v="121.58701041150223"/>
    <n v="0.54523323054485306"/>
    <n v="8.0854078121837689E-2"/>
    <n v="-3618.462424046746"/>
    <n v="-10698.537575953254"/>
    <n v="1.8246353684457601"/>
    <n v="0.92300809622230628"/>
    <n v="0.85499512070015826"/>
    <n v="83.371875000000003"/>
    <n v="0.22908093278463648"/>
    <n v="2247.8242355364564"/>
    <n v="5866.5625"/>
    <n v="102.42773999360728"/>
    <n v="7.5260287555775909"/>
    <n v="5.99916573971079"/>
  </r>
  <r>
    <n v="18"/>
    <x v="5"/>
    <s v="BOI"/>
    <s v="Idaho"/>
    <s v="SEA"/>
    <s v="Washington"/>
    <x v="13"/>
    <x v="2"/>
    <n v="152.41666666666666"/>
    <s v="BOISEA737-800"/>
    <n v="399"/>
    <n v="111.58333333333333"/>
    <n v="12"/>
    <n v="1339"/>
    <n v="15.25"/>
    <n v="183"/>
    <n v="304"/>
    <n v="852"/>
    <n v="729771"/>
    <n v="0.7320940404592674"/>
    <n v="1829"/>
    <n v="18.589042849193099"/>
    <n v="0.75619834710743805"/>
    <n v="242"/>
    <n v="0.66086956521739126"/>
    <n v="460"/>
    <n v="0.75598935226264419"/>
    <n v="1127"/>
    <n v="627"/>
    <n v="4.996810207336523"/>
    <n v="0.19938676641932912"/>
    <n v="32514"/>
    <n v="0.21263874409762679"/>
    <n v="34675"/>
    <n v="0.51649598332004665"/>
    <n v="84225"/>
    <n v="3.1366897651315388E-2"/>
    <n v="5115"/>
    <n v="2.0899000429263508E-2"/>
    <n v="3408"/>
    <n v="1.9212608082418592E-2"/>
    <n v="3133"/>
    <n v="1"/>
    <n v="68455"/>
    <n v="5704.583333333333"/>
    <n v="3682.545710145127"/>
    <n v="0.29225672312138973"/>
    <n v="60255"/>
    <n v="5021.25"/>
    <n v="0.25724824850893785"/>
    <n v="60870"/>
    <n v="5072.5"/>
    <n v="0.25987388410487172"/>
    <n v="44649"/>
    <n v="0.19062114426480067"/>
    <n v="1"/>
    <n v="163070"/>
    <n v="-234229"/>
    <n v="-71159"/>
    <n v="42996.655737704918"/>
    <n v="52468.75"/>
    <n v="111410.29929577465"/>
    <n v="206875.70503347955"/>
    <n v="10482.655737704918"/>
    <n v="17793.75"/>
    <n v="27185.299295774646"/>
    <n v="-9.7508670528151986E-2"/>
    <n v="-9.1175438935241382E-2"/>
    <n v="6.3332315929106042E-3"/>
    <n v="534261"/>
    <n v="0.7320940404592674"/>
    <n v="58528.103061986534"/>
    <n v="0.22345365875048473"/>
    <n v="0.32096232927863672"/>
    <n v="119.44510828976848"/>
    <n v="0.29936117365856763"/>
    <n v="1.9212608082418592E-2"/>
    <n v="-4621.8087527899634"/>
    <n v="-66537.191247210038"/>
    <n v="1.6229409117162981"/>
    <n v="0.91055526713111934"/>
    <n v="0.90274434470660248"/>
    <n v="75.380434782608702"/>
    <n v="0.2738026614337401"/>
    <n v="3274.5096395666333"/>
    <n v="5021.25"/>
    <n v="72.031680752090068"/>
    <n v="6.3651979088872297"/>
    <n v="4.996810207336523"/>
  </r>
  <r>
    <n v="285"/>
    <x v="4"/>
    <s v="LAX"/>
    <s v="California"/>
    <s v="YVR"/>
    <s v="British Columbia"/>
    <x v="18"/>
    <x v="3"/>
    <n v="118.8"/>
    <s v="LAXYVR737-700"/>
    <n v="1080"/>
    <n v="99"/>
    <n v="5"/>
    <n v="495"/>
    <n v="13.8"/>
    <n v="69"/>
    <n v="126"/>
    <n v="300"/>
    <n v="641520"/>
    <n v="0.83333333333333337"/>
    <n v="594"/>
    <n v="2.9860275288092186"/>
    <n v="0.89610389610389607"/>
    <n v="77"/>
    <n v="0.9"/>
    <n v="140"/>
    <n v="0.79365079365079361"/>
    <n v="378"/>
    <n v="0"/>
    <e v="#DIV/0!"/>
    <n v="0.22598386026973247"/>
    <n v="24531"/>
    <n v="0.22900545360748767"/>
    <n v="24859"/>
    <n v="0.51739258604171268"/>
    <n v="56164"/>
    <n v="1.6581914658412557E-2"/>
    <n v="1800"/>
    <n v="1.103618542265458E-2"/>
    <n v="1198"/>
    <n v="0"/>
    <n v="0"/>
    <n v="1"/>
    <n v="10996"/>
    <n v="2199.1999999999998"/>
    <n v="3682.4844693863333"/>
    <n v="0.21341096555070355"/>
    <n v="23578"/>
    <n v="4715.6000000000004"/>
    <n v="0.4576031052886948"/>
    <n v="9778"/>
    <n v="1955.6"/>
    <n v="0.18977195536147501"/>
    <n v="7173"/>
    <n v="0.13921397379912664"/>
    <n v="1"/>
    <n v="108552"/>
    <n v="-51525"/>
    <n v="57027"/>
    <n v="27375.17391304348"/>
    <n v="27621.111111111109"/>
    <n v="70766.64"/>
    <n v="125762.9250241546"/>
    <n v="2844.1739130434798"/>
    <n v="2762.1111111111095"/>
    <n v="14602.64"/>
    <n v="8.8893565282454165E-2"/>
    <n v="9.5193891078736312E-2"/>
    <n v="6.3003257962821468E-3"/>
    <n v="534600"/>
    <n v="0.83333333333333337"/>
    <n v="21710.399999999994"/>
    <n v="0.16921062476618032"/>
    <n v="8.0317059483726153E-2"/>
    <n v="219.29696969696971"/>
    <n v="0.20305274971941639"/>
    <n v="0"/>
    <n v="-4041.7850048309178"/>
    <n v="61068.785004830919"/>
    <n v="1.7958365128060259"/>
    <n v="1.0009165924550467"/>
    <n v="0.83754567611171815"/>
    <n v="177.56428571428572"/>
    <n v="6.6078929913774037E-2"/>
    <n v="3274.5846800345189"/>
    <n v="4715.6000000000004"/>
    <n v="165.77208187943208"/>
    <n v="6.0565656565656569"/>
    <e v="#DIV/0!"/>
  </r>
  <r>
    <n v="518"/>
    <x v="3"/>
    <s v="SEA"/>
    <s v="Washington"/>
    <s v="JNU"/>
    <s v="Alaska"/>
    <x v="25"/>
    <x v="3"/>
    <n v="124"/>
    <s v="SEAJNU737-700"/>
    <n v="909"/>
    <n v="71.5"/>
    <n v="14"/>
    <n v="1001"/>
    <n v="14.571428571428571"/>
    <n v="204"/>
    <n v="290"/>
    <n v="507"/>
    <n v="1578024"/>
    <n v="0.57661290322580649"/>
    <n v="1736"/>
    <n v="35.908003405704548"/>
    <n v="0.8571428571428571"/>
    <n v="238"/>
    <n v="0.66820276497695852"/>
    <n v="434"/>
    <n v="0.47650375939849626"/>
    <n v="1064"/>
    <n v="10653"/>
    <n v="4.9998122594574301"/>
    <n v="0.27006604982307447"/>
    <n v="76093"/>
    <n v="0.21078801946358031"/>
    <n v="59391"/>
    <n v="0.31210227252561606"/>
    <n v="87937"/>
    <n v="1.0807184914660505E-2"/>
    <n v="3045"/>
    <n v="7.1976916278921202E-3"/>
    <n v="2028"/>
    <n v="0.18903878164517651"/>
    <n v="53263"/>
    <n v="1"/>
    <n v="132233"/>
    <n v="9445.2142857142862"/>
    <n v="3682.549500343222"/>
    <n v="0.32297956113097681"/>
    <n v="73354"/>
    <n v="5239.5714285714284"/>
    <n v="0.17916739941770718"/>
    <n v="117581"/>
    <n v="8398.6428571428569"/>
    <n v="0.28719200031264042"/>
    <n v="86248"/>
    <n v="0.21066103913867557"/>
    <n v="1"/>
    <n v="281757"/>
    <n v="-409416"/>
    <n v="-127659"/>
    <n v="88775.166666666672"/>
    <n v="88881.703448275861"/>
    <n v="184546.28796844181"/>
    <n v="362203.15808338439"/>
    <n v="12682.166666666672"/>
    <n v="29490.703448275861"/>
    <n v="96609.287968441815"/>
    <n v="-8.0898009155754291E-2"/>
    <n v="-7.4616095007635941E-2"/>
    <n v="6.2819141481183505E-3"/>
    <n v="909909"/>
    <n v="0.57661290322580649"/>
    <n v="167775.31468531466"/>
    <n v="0.17855051634195679"/>
    <n v="0.25944852549771108"/>
    <n v="228.26573426573427"/>
    <n v="0.25111741943425114"/>
    <n v="0.18903878164517651"/>
    <n v="-9913.0112916703092"/>
    <n v="-117745.98870832969"/>
    <n v="2.4842395930447325"/>
    <n v="1.0633020172678487"/>
    <n v="0.64217847872284539"/>
    <n v="136.84562211981566"/>
    <n v="0.3061077453266467"/>
    <n v="3274.5067630610847"/>
    <n v="5239.5714285714284"/>
    <n v="27.876793613119005"/>
    <n v="5.0679320679320679"/>
    <n v="4.9998122594574301"/>
  </r>
  <r>
    <n v="522"/>
    <x v="3"/>
    <s v="SEA"/>
    <s v="Washington"/>
    <s v="LAX"/>
    <s v="California"/>
    <x v="49"/>
    <x v="3"/>
    <n v="124"/>
    <s v="SEALAX737-700"/>
    <n v="954"/>
    <n v="112"/>
    <n v="3"/>
    <n v="336"/>
    <n v="17"/>
    <n v="51"/>
    <n v="91"/>
    <n v="194"/>
    <n v="354888"/>
    <n v="0.90322580645161288"/>
    <n v="372"/>
    <n v="8.061797752808987"/>
    <n v="1"/>
    <n v="51"/>
    <n v="0.978494623655914"/>
    <n v="93"/>
    <n v="0.85087719298245612"/>
    <n v="228"/>
    <n v="349"/>
    <n v="5"/>
    <n v="0.22677363778960632"/>
    <n v="17638"/>
    <n v="0.27620921083082622"/>
    <n v="21483"/>
    <n v="0.45455012985677185"/>
    <n v="35354"/>
    <n v="1.5042814163388105E-2"/>
    <n v="1170"/>
    <n v="4.9885571755509273E-3"/>
    <n v="388"/>
    <n v="2.2435650183856619E-2"/>
    <n v="1745"/>
    <n v="1"/>
    <n v="29688"/>
    <n v="9896"/>
    <n v="3682.5533101045303"/>
    <n v="0.32564057564057564"/>
    <n v="15719"/>
    <n v="5239.666666666667"/>
    <n v="0.17241795366795368"/>
    <n v="26398"/>
    <n v="8799.3333333333339"/>
    <n v="0.28955335205335203"/>
    <n v="19363"/>
    <n v="0.21238811863811863"/>
    <n v="1"/>
    <n v="77778"/>
    <n v="-91168"/>
    <n v="-13390"/>
    <n v="17638"/>
    <n v="21955.153846153844"/>
    <n v="41550.061855670101"/>
    <n v="81143.215701823938"/>
    <n v="0"/>
    <n v="472.15384615384392"/>
    <n v="6196.0618556701011"/>
    <n v="-3.7730213475800814E-2"/>
    <n v="-3.1467002075937625E-2"/>
    <n v="6.2632113998631889E-3"/>
    <n v="320544"/>
    <n v="0.90322580645161288"/>
    <n v="8146.3928571428551"/>
    <n v="0.21916210184621626"/>
    <n v="0.25689231532201706"/>
    <n v="226.28869047619048"/>
    <n v="0.23719988519516821"/>
    <n v="2.2435650183856619E-2"/>
    <n v="-2222.7385672746482"/>
    <n v="-11167.261432725352"/>
    <n v="1.7274742807495607"/>
    <n v="1.1538368580060423"/>
    <n v="0.7745262451193442"/>
    <n v="231"/>
    <n v="0.24895214585101186"/>
    <n v="3274.4557491289206"/>
    <n v="5239.666666666667"/>
    <n v="41.678048780487813"/>
    <n v="4.6369047619047619"/>
    <n v="5"/>
  </r>
  <r>
    <n v="627"/>
    <x v="1"/>
    <s v="HNL"/>
    <s v="Hawaii"/>
    <s v="ANC"/>
    <s v="Alaska"/>
    <x v="40"/>
    <x v="1"/>
    <n v="170.66666666666666"/>
    <s v="HNLANC737-900"/>
    <n v="2777"/>
    <n v="111.5"/>
    <n v="6"/>
    <n v="669"/>
    <n v="22.166666666666668"/>
    <n v="133"/>
    <n v="211"/>
    <n v="326"/>
    <n v="2843648"/>
    <n v="0.6533203125"/>
    <n v="1024"/>
    <n v="34.471453900709221"/>
    <n v="1.0075757575757576"/>
    <n v="132"/>
    <n v="0.85425101214574894"/>
    <n v="247"/>
    <n v="0.50621118012422361"/>
    <n v="644"/>
    <n v="894"/>
    <n v="5.9988814317673382"/>
    <n v="0.26548489132282282"/>
    <n v="64040"/>
    <n v="0.29234015562621518"/>
    <n v="70518"/>
    <n v="0.40366637785580739"/>
    <n v="97372"/>
    <n v="9.505884693991766E-3"/>
    <n v="2293"/>
    <n v="6.7697818165235743E-3"/>
    <n v="1633"/>
    <n v="2.2232908684639268E-2"/>
    <n v="5363"/>
    <n v="1"/>
    <n v="143334"/>
    <n v="23889"/>
    <n v="4158.0491618617516"/>
    <n v="0.39644309224173696"/>
    <n v="33733"/>
    <n v="5622.166666666667"/>
    <n v="9.3301064859632146E-2"/>
    <n v="77486"/>
    <n v="12914.333333333334"/>
    <n v="0.21431613884663256"/>
    <n v="106997"/>
    <n v="0.29593970405199832"/>
    <n v="1"/>
    <n v="241219"/>
    <n v="-361550"/>
    <n v="-120331"/>
    <n v="63558.496240601504"/>
    <n v="82549.507109004742"/>
    <n v="192354.50306748465"/>
    <n v="338462.50641709089"/>
    <n v="-481.50375939849619"/>
    <n v="12031.507109004742"/>
    <n v="94982.503067484649"/>
    <n v="-4.2315715587864601E-2"/>
    <n v="-3.6071828251534009E-2"/>
    <n v="6.2438873363305919E-3"/>
    <n v="1857813"/>
    <n v="0.6533203125"/>
    <n v="125155.27653213753"/>
    <n v="8.4827306333273317E-2"/>
    <n v="0.12714302192113791"/>
    <n v="352.55007473841556"/>
    <n v="0.12695357390652343"/>
    <n v="2.2232908684639268E-2"/>
    <n v="-17755.417736181815"/>
    <n v="-102575.58226381819"/>
    <n v="2.1399129047557452"/>
    <n v="1.2592783561841829"/>
    <n v="0.66690953819060317"/>
    <n v="285.497975708502"/>
    <n v="0.44356787815221854"/>
    <n v="2247.8309218749196"/>
    <n v="5622.166666666667"/>
    <n v="19.407362449143346"/>
    <n v="5.868460388639761"/>
    <n v="5.9988814317673382"/>
  </r>
  <r>
    <n v="281"/>
    <x v="4"/>
    <s v="LAX"/>
    <s v="California"/>
    <s v="SFO"/>
    <s v="California"/>
    <x v="16"/>
    <x v="4"/>
    <n v="160.80000000000001"/>
    <s v="LAXSFO737-Max 9"/>
    <n v="337"/>
    <n v="144.4"/>
    <n v="5"/>
    <n v="722"/>
    <n v="20.8"/>
    <n v="104"/>
    <n v="194"/>
    <n v="425"/>
    <n v="270948"/>
    <n v="0.89800995024875618"/>
    <n v="804"/>
    <n v="6.0143611627513938"/>
    <n v="1"/>
    <n v="104"/>
    <n v="1"/>
    <n v="194"/>
    <n v="0.83826429980276129"/>
    <n v="507"/>
    <n v="395"/>
    <n v="5"/>
    <n v="0.19994181557776011"/>
    <n v="17869"/>
    <n v="0.24095064394490381"/>
    <n v="21534"/>
    <n v="0.48469861588210938"/>
    <n v="43318"/>
    <n v="2.8532745521477883E-2"/>
    <n v="2550"/>
    <n v="2.3777287934564902E-2"/>
    <n v="2125"/>
    <n v="2.2098891139183851E-2"/>
    <n v="1975"/>
    <n v="1"/>
    <n v="20417"/>
    <n v="4083.4"/>
    <n v="3394.7080076348161"/>
    <n v="0.26805923903053858"/>
    <n v="23578"/>
    <n v="4715.6000000000004"/>
    <n v="0.30956069637371003"/>
    <n v="17725"/>
    <n v="3545"/>
    <n v="0.23271538481737258"/>
    <n v="14446"/>
    <n v="0.18966467977837881"/>
    <n v="1"/>
    <n v="89371"/>
    <n v="-76166"/>
    <n v="13205"/>
    <n v="17869"/>
    <n v="21534"/>
    <n v="51675.825882352947"/>
    <n v="91078.825882352947"/>
    <n v="0"/>
    <n v="0"/>
    <n v="8357.8258823529468"/>
    <n v="4.8736288881999497E-2"/>
    <n v="5.4905609845692122E-2"/>
    <n v="6.1693209636926247E-3"/>
    <n v="243314"/>
    <n v="0.89800995024875618"/>
    <n v="9925.8614958448743"/>
    <n v="0.32984557922553404"/>
    <n v="0.28110929034353455"/>
    <n v="121.04709141274238"/>
    <n v="0.3591901822336569"/>
    <n v="2.2098891139183851E-2"/>
    <n v="-1671.5651764705894"/>
    <n v="14876.565176470589"/>
    <n v="1.6720413521633888"/>
    <n v="1.0801972896846026"/>
    <n v="0.83145843230018668"/>
    <n v="111"/>
    <n v="0.16164080070716452"/>
    <n v="2947.1126725438171"/>
    <n v="4715.6000000000004"/>
    <n v="120.04599997611487"/>
    <n v="6.4750692520775619"/>
    <n v="5"/>
  </r>
  <r>
    <n v="609"/>
    <x v="1"/>
    <s v="BOI"/>
    <s v="Idaho"/>
    <s v="SEA"/>
    <s v="Washington"/>
    <x v="13"/>
    <x v="1"/>
    <n v="174.13043478260869"/>
    <s v="BOISEA737-900"/>
    <n v="399"/>
    <n v="101.56521739130434"/>
    <n v="23"/>
    <n v="2336"/>
    <n v="16.260869565217391"/>
    <n v="374"/>
    <n v="619"/>
    <n v="1343"/>
    <n v="1597995"/>
    <n v="0.583270911360799"/>
    <n v="4005"/>
    <n v="36.369866444073452"/>
    <n v="0.72200772200772201"/>
    <n v="518"/>
    <n v="0.63946280991735538"/>
    <n v="968"/>
    <n v="0.53293650793650793"/>
    <n v="2520"/>
    <n v="4152"/>
    <n v="5.9990366088631983"/>
    <n v="0.22270785027280265"/>
    <n v="84331"/>
    <n v="0.2448991448838278"/>
    <n v="92734"/>
    <n v="0.42441544173959889"/>
    <n v="160710"/>
    <n v="2.4818967839392386E-2"/>
    <n v="9398"/>
    <n v="1.7379615593854151E-2"/>
    <n v="6581"/>
    <n v="6.577897967052411E-2"/>
    <n v="24908"/>
    <n v="1"/>
    <n v="151228"/>
    <n v="6575.130434782609"/>
    <n v="4158.0576115819895"/>
    <n v="0.31646462300179756"/>
    <n v="131997"/>
    <n v="5739"/>
    <n v="0.27622120799301897"/>
    <n v="81753"/>
    <n v="3554.478260869565"/>
    <n v="0.17107898222727244"/>
    <n v="112889"/>
    <n v="0.236235186777911"/>
    <n v="1"/>
    <n v="378662"/>
    <n v="-477867"/>
    <n v="-99205"/>
    <n v="116800.68983957219"/>
    <n v="145018.59773828756"/>
    <n v="301555.62174236786"/>
    <n v="563374.90932022757"/>
    <n v="32469.689839572195"/>
    <n v="52284.597738287557"/>
    <n v="140845.62174236786"/>
    <n v="-6.2080920153066814E-2"/>
    <n v="-5.5942795997750233E-2"/>
    <n v="6.1381241553165808E-3"/>
    <n v="932064"/>
    <n v="0.583270911360799"/>
    <n v="252746.32962328766"/>
    <n v="0.23696069136636849"/>
    <n v="0.29904161151943531"/>
    <n v="151.43578767123287"/>
    <n v="0.37953831496549595"/>
    <n v="6.577897967052411E-2"/>
    <n v="-9808.6917095751141"/>
    <n v="-89396.308290424888"/>
    <n v="1.9308161946693514"/>
    <n v="1.1361798375489578"/>
    <n v="0.75635520968804959"/>
    <n v="95.799586776859499"/>
    <n v="0.29812603324336745"/>
    <n v="2247.8223868573436"/>
    <n v="5739"/>
    <n v="64.228995825214426"/>
    <n v="6.8403253424657535"/>
    <n v="5.9990366088631983"/>
  </r>
  <r>
    <n v="711"/>
    <x v="1"/>
    <s v="SEA"/>
    <s v="Washington"/>
    <s v="BOI"/>
    <s v="Idaho"/>
    <x v="10"/>
    <x v="1"/>
    <n v="174.13043478260869"/>
    <s v="SEABOI737-900"/>
    <n v="399"/>
    <n v="101.56521739130434"/>
    <n v="23"/>
    <n v="2336"/>
    <n v="15.739130434782609"/>
    <n v="362"/>
    <n v="581"/>
    <n v="1394"/>
    <n v="1597995"/>
    <n v="0.583270911360799"/>
    <n v="4005"/>
    <n v="31.414039039039036"/>
    <n v="0.69884169884169889"/>
    <n v="518"/>
    <n v="0.60020661157024791"/>
    <n v="968"/>
    <n v="0.55317460317460321"/>
    <n v="2520"/>
    <n v="4152"/>
    <n v="5.9990366088631983"/>
    <n v="0.22574495969076397"/>
    <n v="85265"/>
    <n v="0.20877404323479964"/>
    <n v="78855"/>
    <n v="0.44634304549847104"/>
    <n v="168586"/>
    <n v="2.58085013436412E-2"/>
    <n v="9748"/>
    <n v="2.7383804821222914E-2"/>
    <n v="10343"/>
    <n v="6.5945645411101261E-2"/>
    <n v="24908"/>
    <n v="1"/>
    <n v="130621"/>
    <n v="5679.173913043478"/>
    <n v="4158.0453833928814"/>
    <n v="0.30325001102761079"/>
    <n v="131997"/>
    <n v="5739"/>
    <n v="0.30644453576080066"/>
    <n v="70613"/>
    <n v="3070.1304347826085"/>
    <n v="0.1639353015877438"/>
    <n v="97506"/>
    <n v="0.22637015162384472"/>
    <n v="1"/>
    <n v="377705"/>
    <n v="-430737"/>
    <n v="-53032"/>
    <n v="122009.03314917126"/>
    <n v="131379.75903614459"/>
    <n v="304760.91822094691"/>
    <n v="558149.71040626278"/>
    <n v="36744.033149171257"/>
    <n v="52524.759036144591"/>
    <n v="136174.91822094691"/>
    <n v="-3.3186586941761395E-2"/>
    <n v="-2.7052712647757843E-2"/>
    <n v="6.1338742940035516E-3"/>
    <n v="932064"/>
    <n v="0.583270911360799"/>
    <n v="252062.58261986298"/>
    <n v="0.23636181590055039"/>
    <n v="0.2695484028423118"/>
    <n v="151.02611301369862"/>
    <n v="0.37851156143784115"/>
    <n v="6.5945645411101261E-2"/>
    <n v="-9801.9004524462071"/>
    <n v="-43230.099547553793"/>
    <n v="1.9819438600434436"/>
    <n v="0.98085360077417771"/>
    <n v="0.80551063291590963"/>
    <n v="81.461776859504127"/>
    <n v="0.25815385022702902"/>
    <n v="2247.8166501368196"/>
    <n v="5739"/>
    <n v="74.36165712715237"/>
    <n v="8.600599315068493"/>
    <n v="5.9990366088631983"/>
  </r>
  <r>
    <n v="1025"/>
    <x v="0"/>
    <s v="ANC"/>
    <s v="Alaska"/>
    <s v="LAX"/>
    <s v="California"/>
    <x v="33"/>
    <x v="4"/>
    <n v="160.19999999999999"/>
    <s v="ANCLAX737-Max 9"/>
    <n v="2345"/>
    <n v="130.80000000000001"/>
    <n v="5"/>
    <n v="654"/>
    <n v="16.8"/>
    <n v="84"/>
    <n v="158"/>
    <n v="412"/>
    <n v="1878345"/>
    <n v="0.81647940074906367"/>
    <n v="801"/>
    <n v="23.498863636363634"/>
    <n v="0.80769230769230771"/>
    <n v="104"/>
    <n v="0.81443298969072164"/>
    <n v="194"/>
    <n v="0.81746031746031744"/>
    <n v="504"/>
    <n v="5139"/>
    <n v="5.9994162288382951"/>
    <n v="0.19257602144270602"/>
    <n v="55179"/>
    <n v="0.21051125358163689"/>
    <n v="60318"/>
    <n v="0.46923020545769917"/>
    <n v="134449"/>
    <n v="1.001636821146752E-2"/>
    <n v="2870"/>
    <n v="1.0065228544206386E-2"/>
    <n v="2884"/>
    <n v="0.10760092276228402"/>
    <n v="30831"/>
    <n v="1"/>
    <n v="103332"/>
    <n v="20666.400000000001"/>
    <n v="4397.3190192949378"/>
    <n v="0.39548377219840786"/>
    <n v="29599"/>
    <n v="5919.8"/>
    <n v="0.11328459889773423"/>
    <n v="55614"/>
    <n v="11122.8"/>
    <n v="0.21285211267605633"/>
    <n v="72735"/>
    <n v="0.2783795162278016"/>
    <n v="1"/>
    <n v="286531"/>
    <n v="-261280"/>
    <n v="25251"/>
    <n v="68316.857142857145"/>
    <n v="74061.341772151893"/>
    <n v="164471.59223300972"/>
    <n v="306849.79114801879"/>
    <n v="13137.857142857145"/>
    <n v="13743.341772151893"/>
    <n v="30022.592233009724"/>
    <n v="1.3443217300336201E-2"/>
    <n v="1.9502145894180117E-2"/>
    <n v="6.0589285938439166E-3"/>
    <n v="1533630"/>
    <n v="0.81647940074906367"/>
    <n v="57473.853211009176"/>
    <n v="0.15254439413419793"/>
    <n v="0.13910117683386172"/>
    <n v="390.97859327217128"/>
    <n v="0.16672861120348456"/>
    <n v="0.10760092276228402"/>
    <n v="-11380.758229603753"/>
    <n v="36631.758229603751"/>
    <n v="1.7024276474487718"/>
    <n v="0.99763891268555238"/>
    <n v="0.85596344365938593"/>
    <n v="310.91752577319585"/>
    <n v="0.25384687869724393"/>
    <n v="2366.6676338314232"/>
    <n v="5919.8"/>
    <n v="27.831133033512263"/>
    <n v="8.7981651376146797"/>
    <n v="5.9994162288382951"/>
  </r>
  <r>
    <n v="387"/>
    <x v="4"/>
    <s v="YVR"/>
    <s v="British Columbia"/>
    <s v="SFO"/>
    <s v="California"/>
    <x v="28"/>
    <x v="3"/>
    <n v="132"/>
    <s v="YVRSFO737-700"/>
    <n v="800"/>
    <n v="112.66666666666667"/>
    <n v="6"/>
    <n v="676"/>
    <n v="13.333333333333334"/>
    <n v="80"/>
    <n v="146"/>
    <n v="450"/>
    <n v="633600"/>
    <n v="0.85353535353535348"/>
    <n v="792"/>
    <n v="6.3275574112734869"/>
    <n v="0.78431372549019607"/>
    <n v="102"/>
    <n v="0.78494623655913975"/>
    <n v="186"/>
    <n v="0.8928571428571429"/>
    <n v="504"/>
    <n v="0"/>
    <e v="#DIV/0!"/>
    <n v="0.17819273351005768"/>
    <n v="22855"/>
    <n v="0.22271167940121628"/>
    <n v="28565"/>
    <n v="0.57102760018711995"/>
    <n v="73240"/>
    <n v="2.1050990176204584E-2"/>
    <n v="2700"/>
    <n v="7.0169967254015281E-3"/>
    <n v="900"/>
    <n v="0"/>
    <n v="0"/>
    <n v="1"/>
    <n v="23301"/>
    <n v="3883.5"/>
    <n v="3682.4636246659406"/>
    <n v="0.25702372679440089"/>
    <n v="31437"/>
    <n v="5239.5"/>
    <n v="0.34676858929812371"/>
    <n v="20720"/>
    <n v="3453.3333333333335"/>
    <n v="0.22855377963091653"/>
    <n v="15199"/>
    <n v="0.16765390427655891"/>
    <n v="1"/>
    <n v="128260"/>
    <n v="-90657"/>
    <n v="37603"/>
    <n v="29140.125"/>
    <n v="36391.027397260274"/>
    <n v="82028.799999999988"/>
    <n v="147559.95239726026"/>
    <n v="6285.125"/>
    <n v="7826.0273972602736"/>
    <n v="8788.7999999999884"/>
    <n v="5.9348169191919195E-2"/>
    <n v="6.5371936131434202E-2"/>
    <n v="6.0237669395150073E-3"/>
    <n v="540800"/>
    <n v="0.85353535353535348"/>
    <n v="22009.112426035514"/>
    <n v="0.20243055555555556"/>
    <n v="0.14308238636363638"/>
    <n v="189.73372781065089"/>
    <n v="0.23716715976331362"/>
    <n v="0"/>
    <n v="-3816.6587328767105"/>
    <n v="41419.658732876713"/>
    <n v="1.4235709364766282"/>
    <n v="0.97570682579196044"/>
    <n v="0.92324264857555416"/>
    <n v="153.57526881720429"/>
    <n v="0.11850148136597537"/>
    <n v="3274.565310633805"/>
    <n v="5239.5"/>
    <n v="106.83427364809131"/>
    <n v="5.3254437869822482"/>
    <e v="#DIV/0!"/>
  </r>
  <r>
    <n v="1047"/>
    <x v="0"/>
    <s v="GEG"/>
    <s v="Washington"/>
    <s v="SEA"/>
    <s v="Washington"/>
    <x v="11"/>
    <x v="3"/>
    <n v="124"/>
    <s v="GEGSEA737-700"/>
    <n v="223"/>
    <n v="106.72727272727273"/>
    <n v="11"/>
    <n v="1174"/>
    <n v="17"/>
    <n v="187"/>
    <n v="283"/>
    <n v="704"/>
    <n v="304172"/>
    <n v="0.86070381231671556"/>
    <n v="1364"/>
    <n v="13.538202640090915"/>
    <n v="1"/>
    <n v="187"/>
    <n v="0.8299120234604106"/>
    <n v="341"/>
    <n v="0.84210526315789469"/>
    <n v="836"/>
    <n v="1683"/>
    <n v="5.9994058229352349"/>
    <n v="0.20930924656016311"/>
    <n v="33056"/>
    <n v="0.19858923946836871"/>
    <n v="31363"/>
    <n v="0.46125790703417358"/>
    <n v="72846"/>
    <n v="3.1248219136447392E-2"/>
    <n v="4935"/>
    <n v="3.5661594767268837E-2"/>
    <n v="5632"/>
    <n v="6.3933793033578379E-2"/>
    <n v="10097"/>
    <n v="1"/>
    <n v="56293"/>
    <n v="5117.545454545455"/>
    <n v="4158.0851976095082"/>
    <n v="0.29125404857252246"/>
    <n v="64532"/>
    <n v="5866.545454545455"/>
    <n v="0.33388176616065979"/>
    <n v="30432"/>
    <n v="2766.5454545454545"/>
    <n v="0.15745196038866296"/>
    <n v="42021"/>
    <n v="0.21741222487815479"/>
    <n v="1"/>
    <n v="157929"/>
    <n v="-193278"/>
    <n v="-35349"/>
    <n v="33056"/>
    <n v="37790.752650176677"/>
    <n v="86504.625"/>
    <n v="157351.37765017667"/>
    <n v="0"/>
    <n v="6427.752650176677"/>
    <n v="13658.625"/>
    <n v="-0.1162138526886104"/>
    <n v="-0.11021055740885341"/>
    <n v="6.0032952797569872E-3"/>
    <n v="261802"/>
    <n v="0.86070381231671556"/>
    <n v="23925.110732538335"/>
    <n v="0.51920952618912986"/>
    <n v="0.63542337887774025"/>
    <n v="125.92163543441227"/>
    <n v="0.56467101091664695"/>
    <n v="6.3933793033578379E-2"/>
    <n v="-1826.0343318342434"/>
    <n v="-33522.965668165758"/>
    <n v="1.7565610530082432"/>
    <n v="0.91394018868611804"/>
    <n v="0.86587258223145014"/>
    <n v="91.973607038123163"/>
    <n v="0.26607526166821799"/>
    <n v="2247.8611680609056"/>
    <n v="5866.545454545455"/>
    <n v="86.717567406135089"/>
    <n v="9.000851788756389"/>
    <n v="5.9994058229352349"/>
  </r>
  <r>
    <n v="74"/>
    <x v="5"/>
    <s v="LAX"/>
    <s v="California"/>
    <s v="SEA"/>
    <s v="Washington"/>
    <x v="47"/>
    <x v="4"/>
    <n v="178"/>
    <s v="LAXSEA737-Max 9"/>
    <n v="954"/>
    <n v="144.33333333333334"/>
    <n v="6"/>
    <n v="866"/>
    <n v="23"/>
    <n v="138"/>
    <n v="228"/>
    <n v="500"/>
    <n v="1018872"/>
    <n v="0.81086142322097376"/>
    <n v="1068"/>
    <n v="16.69480088495575"/>
    <n v="1"/>
    <n v="138"/>
    <n v="0.88372093023255816"/>
    <n v="258"/>
    <n v="0.74404761904761907"/>
    <n v="672"/>
    <n v="7725"/>
    <n v="5"/>
    <n v="0.22600141808831445"/>
    <n v="52911"/>
    <n v="0.20808737474265115"/>
    <n v="48717"/>
    <n v="0.37530219803688736"/>
    <n v="87865"/>
    <n v="1.2814051034093919E-2"/>
    <n v="3000"/>
    <n v="1.2814051034093919E-2"/>
    <n v="3000"/>
    <n v="0.16498090706395921"/>
    <n v="38625"/>
    <n v="1"/>
    <n v="56673"/>
    <n v="9445.5"/>
    <n v="3394.6496511419887"/>
    <n v="0.31944647990530411"/>
    <n v="31437"/>
    <n v="5239.5"/>
    <n v="0.17719970689363621"/>
    <n v="49201"/>
    <n v="8200.1666666666661"/>
    <n v="0.27732935009300491"/>
    <n v="40099"/>
    <n v="0.2260244631080548"/>
    <n v="1"/>
    <n v="234118"/>
    <n v="-177410"/>
    <n v="56708"/>
    <n v="52911"/>
    <n v="55127.131578947367"/>
    <n v="118090.56"/>
    <n v="226128.69157894736"/>
    <n v="0"/>
    <n v="6410.1315789473665"/>
    <n v="30225.559999999998"/>
    <n v="5.5657629221334964E-2"/>
    <n v="6.1650480724262942E-2"/>
    <n v="5.9928515029279775E-3"/>
    <n v="826164"/>
    <n v="0.81086142322097376"/>
    <n v="45599.983833718259"/>
    <n v="0.22978156235523206"/>
    <n v="0.1741239331338971"/>
    <n v="225.74249422632795"/>
    <n v="0.23662735243849889"/>
    <n v="0.16498090706395921"/>
    <n v="-6105.9485964912274"/>
    <n v="62813.948596491231"/>
    <n v="2.1609512247670497"/>
    <n v="1.0642383672760078"/>
    <n v="0.73692742890615637"/>
    <n v="188.82558139534885"/>
    <n v="0.17127687747204401"/>
    <n v="2947.0851637611736"/>
    <n v="5239.5"/>
    <n v="51.872436572776493"/>
    <n v="6.9284064665127021"/>
    <n v="5"/>
  </r>
  <r>
    <n v="173"/>
    <x v="5"/>
    <s v="SFO"/>
    <s v="California"/>
    <s v="SEA"/>
    <s v="Washington"/>
    <x v="23"/>
    <x v="0"/>
    <n v="190"/>
    <s v="SFOSEAA321"/>
    <n v="679"/>
    <n v="162"/>
    <n v="6"/>
    <n v="972"/>
    <n v="22.166666666666668"/>
    <n v="133"/>
    <n v="214"/>
    <n v="626"/>
    <n v="774060"/>
    <n v="0.85263157894736841"/>
    <n v="1140"/>
    <n v="12.902126402835206"/>
    <n v="0.88666666666666671"/>
    <n v="150"/>
    <n v="0.75886524822695034"/>
    <n v="282"/>
    <n v="0.88418079096045199"/>
    <n v="708"/>
    <n v="1451"/>
    <n v="4.9986216402481052"/>
    <n v="0.19308555336013264"/>
    <n v="34007"/>
    <n v="0.20549158547387067"/>
    <n v="36192"/>
    <n v="0.51764098021848248"/>
    <n v="91169"/>
    <n v="2.1291817128841043E-2"/>
    <n v="3750"/>
    <n v="2.1308850582544118E-2"/>
    <n v="3753"/>
    <n v="4.118121323612909E-2"/>
    <n v="7253"/>
    <n v="1"/>
    <n v="49683"/>
    <n v="8280.5"/>
    <n v="3850.7605993599859"/>
    <n v="0.29894940791373831"/>
    <n v="37262"/>
    <n v="6210.333333333333"/>
    <n v="0.22421055165110235"/>
    <n v="48115"/>
    <n v="8019.166666666667"/>
    <n v="0.28951453740252237"/>
    <n v="31132"/>
    <n v="0.18732550303263695"/>
    <n v="1"/>
    <n v="176124"/>
    <n v="-166192"/>
    <n v="9932"/>
    <n v="38353.759398496237"/>
    <n v="47692.261682242992"/>
    <n v="103111.26517571884"/>
    <n v="189157.28625645809"/>
    <n v="4346.7593984962368"/>
    <n v="11500.261682242992"/>
    <n v="11942.265175718843"/>
    <n v="1.2831046688887167E-2"/>
    <n v="1.8814494624976977E-2"/>
    <n v="5.9834479360898109E-3"/>
    <n v="659988"/>
    <n v="0.85263157894736841"/>
    <n v="29187.580246913596"/>
    <n v="0.22753274939927137"/>
    <n v="0.21470170271038422"/>
    <n v="173.73559670781893"/>
    <n v="0.25586980369340051"/>
    <n v="4.118121323612909E-2"/>
    <n v="-4631.5477094096786"/>
    <n v="14563.547709409679"/>
    <n v="1.6016384909027814"/>
    <n v="0.90667347371463347"/>
    <n v="0.90970664799019219"/>
    <n v="128.34042553191489"/>
    <n v="0.17676182689468783"/>
    <n v="3729.2302445143355"/>
    <n v="6210.333333333333"/>
    <n v="75.336418947686468"/>
    <n v="7.7191358024691361"/>
    <n v="4.9986216402481052"/>
  </r>
  <r>
    <n v="258"/>
    <x v="4"/>
    <s v="LAX"/>
    <s v="California"/>
    <s v="BOI"/>
    <s v="Idaho"/>
    <x v="17"/>
    <x v="1"/>
    <n v="169.90909090909091"/>
    <s v="LAXBOI737-900"/>
    <n v="674"/>
    <n v="125.81818181818181"/>
    <n v="11"/>
    <n v="1384"/>
    <n v="18.545454545454547"/>
    <n v="204"/>
    <n v="297"/>
    <n v="883"/>
    <n v="1259706"/>
    <n v="0.74050294275013373"/>
    <n v="1869"/>
    <n v="21.115855354659249"/>
    <n v="0.84297520661157022"/>
    <n v="242"/>
    <n v="0.65707964601769908"/>
    <n v="452"/>
    <n v="0.75085034013605445"/>
    <n v="1176"/>
    <n v="311"/>
    <n v="5"/>
    <n v="0.21163768354526949"/>
    <n v="52709"/>
    <n v="0.21340036056582334"/>
    <n v="53148"/>
    <n v="0.5439123399437068"/>
    <n v="135463"/>
    <n v="2.126053490622478E-2"/>
    <n v="5295"/>
    <n v="3.5454300891778054E-3"/>
    <n v="883"/>
    <n v="6.243650949797834E-3"/>
    <n v="1555"/>
    <n v="1"/>
    <n v="77760"/>
    <n v="7069.090909090909"/>
    <n v="3682.5408534938711"/>
    <n v="0.30779217694883587"/>
    <n v="55015"/>
    <n v="5001.363636363636"/>
    <n v="0.21776217354475574"/>
    <n v="69144"/>
    <n v="6285.818181818182"/>
    <n v="0.27368804376222106"/>
    <n v="50719"/>
    <n v="0.20075760574418733"/>
    <n v="1"/>
    <n v="249053"/>
    <n v="-252638"/>
    <n v="-3585"/>
    <n v="62527.343137254902"/>
    <n v="80885.171717171717"/>
    <n v="180412.78369195922"/>
    <n v="323825.29854638583"/>
    <n v="9818.3431372549021"/>
    <n v="27737.171717171717"/>
    <n v="44949.783691959223"/>
    <n v="-2.845902139070545E-3"/>
    <n v="3.1082504060749696E-3"/>
    <n v="5.9541525451455145E-3"/>
    <n v="932816"/>
    <n v="0.74050294275013373"/>
    <n v="86731.596820809238"/>
    <n v="0.19770724280109803"/>
    <n v="0.20055314494016857"/>
    <n v="178.82803468208093"/>
    <n v="0.26532349359359186"/>
    <n v="6.243650949797834E-3"/>
    <n v="-7500.4816860350757"/>
    <n v="3915.4816860350757"/>
    <n v="1.6877872459050975"/>
    <n v="0.91116448031402508"/>
    <n v="0.89260981410631546"/>
    <n v="117.58407079646018"/>
    <n v="0.20364741641337386"/>
    <n v="3274.5062342332849"/>
    <n v="5001.363636363636"/>
    <n v="65.543165396547295"/>
    <n v="4.4638728323699421"/>
    <n v="5"/>
  </r>
  <r>
    <n v="409"/>
    <x v="3"/>
    <s v="BOI"/>
    <s v="Idaho"/>
    <s v="LAX"/>
    <s v="California"/>
    <x v="50"/>
    <x v="1"/>
    <n v="168.11111111111111"/>
    <s v="BOILAX737-900"/>
    <n v="674"/>
    <n v="130.44444444444446"/>
    <n v="9"/>
    <n v="1174"/>
    <n v="21.777777777777779"/>
    <n v="196"/>
    <n v="340"/>
    <n v="638"/>
    <n v="1019762"/>
    <n v="0.77594183740912093"/>
    <n v="1513"/>
    <n v="19.303614597861458"/>
    <n v="1"/>
    <n v="196"/>
    <n v="0.92896174863387981"/>
    <n v="366"/>
    <n v="0.67016806722689071"/>
    <n v="952"/>
    <n v="139"/>
    <n v="4.985611510791367"/>
    <n v="0.23948803295420065"/>
    <n v="52092"/>
    <n v="0.27261693500188494"/>
    <n v="59298"/>
    <n v="0.46419081070643731"/>
    <n v="100968"/>
    <n v="1.758507498367921E-2"/>
    <n v="3825"/>
    <n v="2.9331445332254477E-3"/>
    <n v="638"/>
    <n v="3.1860018205724689E-3"/>
    <n v="693"/>
    <n v="1"/>
    <n v="71087"/>
    <n v="7898.5555555555557"/>
    <n v="3682.5745582319769"/>
    <n v="0.31566303580388899"/>
    <n v="44536"/>
    <n v="4948.4444444444443"/>
    <n v="0.19776286750829267"/>
    <n v="63210"/>
    <n v="7023.333333333333"/>
    <n v="0.28068508297106115"/>
    <n v="46366"/>
    <n v="0.20588901371675719"/>
    <n v="1"/>
    <n v="217514"/>
    <n v="-225199"/>
    <n v="-7685"/>
    <n v="52092"/>
    <n v="63832.552941176466"/>
    <n v="150660.71473354232"/>
    <n v="266585.26767471875"/>
    <n v="0"/>
    <n v="4534.5529411764655"/>
    <n v="49692.714733542321"/>
    <n v="-7.5360721423234052E-3"/>
    <n v="-1.6275837265385029E-3"/>
    <n v="5.9084884157849021E-3"/>
    <n v="791276"/>
    <n v="0.77594183740912093"/>
    <n v="62608.448892674642"/>
    <n v="0.21329878932535237"/>
    <n v="0.22083486146767578"/>
    <n v="184.68568994889267"/>
    <n v="0.27401437677877249"/>
    <n v="3.1860018205724689E-3"/>
    <n v="-6025.2519638576432"/>
    <n v="-1659.7480361423568"/>
    <n v="1.8948385389247384"/>
    <n v="1.1550910239884118"/>
    <n v="0.75614320545272329"/>
    <n v="162.01639344262296"/>
    <n v="0.21316329063876349"/>
    <n v="3274.5162663474794"/>
    <n v="4948.4444444444443"/>
    <n v="60.817625323397259"/>
    <n v="3.8015332197614993"/>
    <n v="4.985611510791367"/>
  </r>
  <r>
    <n v="1143"/>
    <x v="0"/>
    <s v="SEA"/>
    <s v="Washington"/>
    <s v="GEG"/>
    <s v="Washington"/>
    <x v="14"/>
    <x v="2"/>
    <n v="159.1875"/>
    <s v="SEAGEG737-800"/>
    <n v="223"/>
    <n v="126.0625"/>
    <n v="16"/>
    <n v="2017"/>
    <n v="19.6875"/>
    <n v="315"/>
    <n v="599"/>
    <n v="1103"/>
    <n v="567981"/>
    <n v="0.79191205339615234"/>
    <n v="2547"/>
    <n v="16.926323168594461"/>
    <n v="0.9375"/>
    <n v="336"/>
    <n v="0.93593749999999998"/>
    <n v="640"/>
    <n v="0.70210057288351368"/>
    <n v="1571"/>
    <n v="3596"/>
    <n v="5.99916573971079"/>
    <n v="0.21253807313752332"/>
    <n v="57289"/>
    <n v="0.26587570998749754"/>
    <n v="71666"/>
    <n v="0.39245845807966701"/>
    <n v="105786"/>
    <n v="2.8633225374424497E-2"/>
    <n v="7718"/>
    <n v="2.0460253684886125E-2"/>
    <n v="5515"/>
    <n v="8.003427973600151E-2"/>
    <n v="21573"/>
    <n v="1"/>
    <n v="70381"/>
    <n v="4398.8125"/>
    <n v="4158.0796549239194"/>
    <n v="0.27618696312458063"/>
    <n v="93865"/>
    <n v="5866.5625"/>
    <n v="0.36834215617409183"/>
    <n v="38047"/>
    <n v="2377.9375"/>
    <n v="0.14930287131471445"/>
    <n v="52538"/>
    <n v="0.20616800938661309"/>
    <n v="1"/>
    <n v="269547"/>
    <n v="-254831"/>
    <n v="14716"/>
    <n v="61108.26666666667"/>
    <n v="76571.352253756268"/>
    <n v="150670.72166817769"/>
    <n v="288350.34058860061"/>
    <n v="3819.2666666666701"/>
    <n v="4905.3522537562676"/>
    <n v="44884.721668177692"/>
    <n v="2.5909317389138018E-2"/>
    <n v="3.1808429836187369E-2"/>
    <n v="5.8991124470493504E-3"/>
    <n v="449791"/>
    <n v="0.79191205339615234"/>
    <n v="65159.256321269204"/>
    <n v="0.47457045218061872"/>
    <n v="0.44866113479148068"/>
    <n v="122.94199305899851"/>
    <n v="0.55130938591479151"/>
    <n v="8.003427973600151E-2"/>
    <n v="-3350.5837867875393"/>
    <n v="18066.583786787538"/>
    <n v="1.8500009813247063"/>
    <n v="1.2149913495086073"/>
    <n v="0.73062075530833226"/>
    <n v="111.97812500000001"/>
    <n v="0.19491220455059785"/>
    <n v="2247.8006369743307"/>
    <n v="5866.5625"/>
    <n v="119.16350526394262"/>
    <n v="6.5607337630143778"/>
    <n v="5.99916573971079"/>
  </r>
  <r>
    <n v="867"/>
    <x v="2"/>
    <s v="JNU"/>
    <s v="Alaska"/>
    <s v="SEA"/>
    <s v="Washington"/>
    <x v="31"/>
    <x v="2"/>
    <n v="158"/>
    <s v="JNUSEA737-800"/>
    <n v="909"/>
    <n v="62.52"/>
    <n v="25"/>
    <n v="1563"/>
    <n v="10.119999999999999"/>
    <n v="253"/>
    <n v="421"/>
    <n v="889"/>
    <n v="3590550"/>
    <n v="0.39569620253164556"/>
    <n v="3950"/>
    <n v="59.539964788732398"/>
    <n v="0.48653846153846153"/>
    <n v="520"/>
    <n v="0.42525252525252527"/>
    <n v="990"/>
    <n v="0.36419500204834082"/>
    <n v="2441"/>
    <n v="14807"/>
    <n v="5.9997973931248731"/>
    <n v="0.21052079875609286"/>
    <n v="96400"/>
    <n v="0.19542619542619544"/>
    <n v="89488"/>
    <n v="0.38061461590873358"/>
    <n v="174288"/>
    <n v="1.3605234193469488E-2"/>
    <n v="6230"/>
    <n v="5.8242631772043533E-3"/>
    <n v="2667"/>
    <n v="0.19400889253830431"/>
    <n v="88839"/>
    <n v="1"/>
    <n v="247571"/>
    <n v="9902.84"/>
    <n v="4158.0642662195769"/>
    <n v="0.34800093898165474"/>
    <n v="145197"/>
    <n v="5807.88"/>
    <n v="0.20409778341291718"/>
    <n v="133835"/>
    <n v="5353.4"/>
    <n v="0.18812666131578318"/>
    <n v="184806"/>
    <n v="0.25977461628964493"/>
    <n v="1"/>
    <n v="457912"/>
    <n v="-711409"/>
    <n v="-253497"/>
    <n v="198134.38735177866"/>
    <n v="210434.96437054631"/>
    <n v="478556.81439820025"/>
    <n v="887126.16612052522"/>
    <n v="101734.38735177866"/>
    <n v="120946.96437054631"/>
    <n v="304268.81439820025"/>
    <n v="-7.0601161381960986E-2"/>
    <n v="-6.4730749705526724E-2"/>
    <n v="5.8704116764342618E-3"/>
    <n v="1420767"/>
    <n v="0.39569620253164556"/>
    <n v="563645.0742162508"/>
    <n v="0.12753255072342679"/>
    <n v="0.19813371210538774"/>
    <n v="236.13115802943059"/>
    <n v="0.25977025085745942"/>
    <n v="0.19400889253830431"/>
    <n v="-21078.006644821009"/>
    <n v="-232418.993355179"/>
    <n v="2.0336019484491343"/>
    <n v="0.99156654726376181"/>
    <n v="0.78323478288214909"/>
    <n v="90.391919191919186"/>
    <n v="0.40358409476056534"/>
    <n v="2247.8179232199936"/>
    <n v="5807.88"/>
    <n v="26.251275182073822"/>
    <n v="5.6922584772872682"/>
    <n v="5.9997973931248731"/>
  </r>
  <r>
    <n v="256"/>
    <x v="4"/>
    <s v="LAX"/>
    <s v="California"/>
    <s v="ANC"/>
    <s v="Alaska"/>
    <x v="29"/>
    <x v="1"/>
    <n v="166.875"/>
    <s v="LAXANC737-900"/>
    <n v="2345"/>
    <n v="116.25"/>
    <n v="8"/>
    <n v="930"/>
    <n v="19.25"/>
    <n v="154"/>
    <n v="192"/>
    <n v="584"/>
    <n v="3130575"/>
    <n v="0.6966292134831461"/>
    <n v="1335"/>
    <n v="40.901315789473685"/>
    <n v="0.89017341040462428"/>
    <n v="173"/>
    <n v="0.59442724458204332"/>
    <n v="323"/>
    <n v="0.69523809523809521"/>
    <n v="840"/>
    <n v="5177"/>
    <n v="4.9996136758740581"/>
    <n v="0.24225969611954107"/>
    <n v="96368"/>
    <n v="0.17633513328707753"/>
    <n v="70144"/>
    <n v="0.49875059076694117"/>
    <n v="198397"/>
    <n v="8.7860870614498172E-3"/>
    <n v="3495"/>
    <n v="8.8011704727141097E-3"/>
    <n v="3501"/>
    <n v="6.5067322292276283E-2"/>
    <n v="25883"/>
    <n v="1"/>
    <n v="150621"/>
    <n v="18827.625"/>
    <n v="3682.5465658677817"/>
    <n v="0.35684485099184771"/>
    <n v="39297"/>
    <n v="4912.125"/>
    <n v="9.3100776846698929E-2"/>
    <n v="133932"/>
    <n v="16741.5"/>
    <n v="0.3173059837807487"/>
    <n v="98241"/>
    <n v="0.23274838838070463"/>
    <n v="1"/>
    <n v="397788"/>
    <n v="-422091"/>
    <n v="-24303"/>
    <n v="108257.55844155845"/>
    <n v="118002.66666666667"/>
    <n v="285365.54794520547"/>
    <n v="511625.7730534306"/>
    <n v="11889.558441558445"/>
    <n v="47858.666666666672"/>
    <n v="86968.547945205471"/>
    <n v="-7.7631106106705637E-3"/>
    <n v="-1.9048907527598523E-3"/>
    <n v="5.8582198579107117E-3"/>
    <n v="2180850"/>
    <n v="0.6966292134831461"/>
    <n v="161958.62903225806"/>
    <n v="0.12706547519225703"/>
    <n v="0.13482858580292759"/>
    <n v="399.89784946236557"/>
    <n v="0.17053213196689362"/>
    <n v="6.5067322292276283E-2"/>
    <n v="-18339.596631678825"/>
    <n v="-5963.4033683211746"/>
    <n v="2.0394291667332625"/>
    <n v="0.79507827928124952"/>
    <n v="0.86472436898488336"/>
    <n v="217.16408668730651"/>
    <n v="0.24696823433587739"/>
    <n v="3274.5156828052113"/>
    <n v="4912.125"/>
    <n v="22.737654817436063"/>
    <n v="7.5225806451612902"/>
    <n v="4.9996136758740581"/>
  </r>
  <r>
    <n v="1091"/>
    <x v="0"/>
    <s v="LAX"/>
    <s v="California"/>
    <s v="HNL"/>
    <s v="Hawaii"/>
    <x v="51"/>
    <x v="2"/>
    <n v="131.5"/>
    <s v="LAXHNL737-800"/>
    <n v="2556"/>
    <n v="119"/>
    <n v="2"/>
    <n v="238"/>
    <n v="16"/>
    <n v="32"/>
    <n v="60"/>
    <n v="146"/>
    <n v="672228"/>
    <n v="0.90494296577946765"/>
    <n v="263"/>
    <n v="8.5975029377203285"/>
    <n v="1"/>
    <n v="32"/>
    <n v="1"/>
    <n v="60"/>
    <n v="0.85380116959064323"/>
    <n v="171"/>
    <n v="0"/>
    <e v="#DIV/0!"/>
    <n v="0.2175883114481228"/>
    <n v="18824"/>
    <n v="0.23226835583502867"/>
    <n v="20094"/>
    <n v="0.52821573885703721"/>
    <n v="45697"/>
    <n v="1.173247641945626E-2"/>
    <n v="1015"/>
    <n v="1.0195117440355094E-2"/>
    <n v="882"/>
    <n v="0"/>
    <n v="0"/>
    <n v="1"/>
    <n v="35749"/>
    <n v="17874.5"/>
    <n v="4158.0677853747884"/>
    <n v="0.3947548586572438"/>
    <n v="8800"/>
    <n v="4400"/>
    <n v="9.7173144876325085E-2"/>
    <n v="19326"/>
    <n v="9663"/>
    <n v="0.21340547703180213"/>
    <n v="26685"/>
    <n v="0.29466651943462896"/>
    <n v="1"/>
    <n v="86512"/>
    <n v="-90560"/>
    <n v="-4048"/>
    <n v="18824"/>
    <n v="20094"/>
    <n v="53521.82876712329"/>
    <n v="92439.828767123283"/>
    <n v="0"/>
    <n v="0"/>
    <n v="7824.8287671232902"/>
    <n v="-6.0217664244869304E-3"/>
    <n v="-2.0169587764620772E-4"/>
    <n v="5.820070546840723E-3"/>
    <n v="608328"/>
    <n v="0.90494296577946765"/>
    <n v="9087.3949579831969"/>
    <n v="0.12869443105612977"/>
    <n v="0.1347161974806167"/>
    <n v="363.49579831932772"/>
    <n v="0.14221275364605937"/>
    <n v="0"/>
    <n v="-3912.4143835616451"/>
    <n v="-135.58561643835492"/>
    <n v="1.8283962654375703"/>
    <n v="1.0409348224310111"/>
    <n v="0.83061538105343335"/>
    <n v="334.9"/>
    <n v="0.30845431847604954"/>
    <n v="2247.8619827170874"/>
    <n v="4400"/>
    <n v="27.682456374141921"/>
    <n v="7.9705882352941178"/>
    <e v="#DIV/0!"/>
  </r>
  <r>
    <n v="575"/>
    <x v="3"/>
    <s v="YVR"/>
    <s v="British Columbia"/>
    <s v="LAX"/>
    <s v="California"/>
    <x v="19"/>
    <x v="7"/>
    <n v="76"/>
    <s v="YVRLAXE175"/>
    <n v="1080"/>
    <n v="64"/>
    <n v="4"/>
    <n v="256"/>
    <n v="10"/>
    <n v="40"/>
    <n v="72"/>
    <n v="144"/>
    <n v="328320"/>
    <n v="0.84210526315789469"/>
    <n v="304"/>
    <n v="2.5879137305146274"/>
    <n v="1"/>
    <n v="40"/>
    <n v="1"/>
    <n v="72"/>
    <n v="0.75"/>
    <n v="192"/>
    <n v="0"/>
    <e v="#DIV/0!"/>
    <n v="0.25851530140346646"/>
    <n v="12857"/>
    <n v="0.25185989463948205"/>
    <n v="12526"/>
    <n v="0.46055012667390516"/>
    <n v="22905"/>
    <n v="1.7493063095668959E-2"/>
    <n v="870"/>
    <n v="1.158161418747738E-2"/>
    <n v="576"/>
    <n v="0"/>
    <n v="0"/>
    <n v="1"/>
    <n v="4155"/>
    <n v="1038.75"/>
    <n v="1605.5403822034457"/>
    <n v="0.18801755735553646"/>
    <n v="10848"/>
    <n v="2712"/>
    <n v="0.49088194035929228"/>
    <n v="4745"/>
    <n v="1186.25"/>
    <n v="0.21471559799085932"/>
    <n v="2351"/>
    <n v="0.10638490429431197"/>
    <n v="1"/>
    <n v="49734"/>
    <n v="-22099"/>
    <n v="27635"/>
    <n v="12857"/>
    <n v="12526"/>
    <n v="30540"/>
    <n v="55923"/>
    <n v="0"/>
    <n v="0"/>
    <n v="7635"/>
    <n v="8.4170930799220278E-2"/>
    <n v="8.9984618664717353E-2"/>
    <n v="5.8136878654970747E-3"/>
    <n v="276480"/>
    <n v="0.84210526315789469"/>
    <n v="9325.125"/>
    <n v="0.15148026315789473"/>
    <n v="6.7309332358674465E-2"/>
    <n v="194.2734375"/>
    <n v="0.17988281249999999"/>
    <n v="0"/>
    <n v="-1908.75"/>
    <n v="29543.75"/>
    <n v="2.0235503644797883"/>
    <n v="1.0952525587217437"/>
    <n v="0.75104063121272369"/>
    <n v="173.97222222222223"/>
    <n v="4.7271484296457153E-2"/>
    <n v="1833.5232523598918"/>
    <n v="2712"/>
    <n v="98.921380949237573"/>
    <n v="5.6484375"/>
    <e v="#DIV/0!"/>
  </r>
  <r>
    <n v="459"/>
    <x v="3"/>
    <s v="LAX"/>
    <s v="California"/>
    <s v="HNL"/>
    <s v="Hawaii"/>
    <x v="51"/>
    <x v="4"/>
    <n v="178"/>
    <s v="LAXHNL737-Max 9"/>
    <n v="2556"/>
    <n v="150"/>
    <n v="3"/>
    <n v="450"/>
    <n v="18.666666666666668"/>
    <n v="56"/>
    <n v="120"/>
    <n v="274"/>
    <n v="1364904"/>
    <n v="0.84269662921348309"/>
    <n v="534"/>
    <n v="17.195005875440657"/>
    <n v="0.81159420289855078"/>
    <n v="69"/>
    <n v="0.93023255813953487"/>
    <n v="129"/>
    <n v="0.81547619047619047"/>
    <n v="336"/>
    <n v="699"/>
    <n v="5"/>
    <n v="0.18498472153037479"/>
    <n v="24881"/>
    <n v="0.27174858553340819"/>
    <n v="36551"/>
    <n v="0.50094049946841335"/>
    <n v="67378"/>
    <n v="1.2267384370608835E-2"/>
    <n v="1650"/>
    <n v="4.0742585667234189E-3"/>
    <n v="548"/>
    <n v="2.598455053047144E-2"/>
    <n v="3495"/>
    <n v="1"/>
    <n v="58371"/>
    <n v="19457"/>
    <n v="3394.648447510584"/>
    <n v="0.35149277997904449"/>
    <n v="15719"/>
    <n v="5239.666666666667"/>
    <n v="9.4655137114159432E-2"/>
    <n v="50675"/>
    <n v="16891.666666666668"/>
    <n v="0.30514975973408165"/>
    <n v="41301"/>
    <n v="0.24870232317271446"/>
    <n v="1"/>
    <n v="134503"/>
    <n v="-166066"/>
    <n v="-31563"/>
    <n v="30656.946428571428"/>
    <n v="39292.324999999997"/>
    <n v="82624.116788321175"/>
    <n v="152573.38821689261"/>
    <n v="5775.9464285714275"/>
    <n v="2741.3249999999971"/>
    <n v="15246.116788321175"/>
    <n v="-2.3124703275834785E-2"/>
    <n v="-1.7321269916689478E-2"/>
    <n v="5.8034333591453074E-3"/>
    <n v="1150200"/>
    <n v="0.84269662921348309"/>
    <n v="24454.82666666669"/>
    <n v="9.8543926898888121E-2"/>
    <n v="0.12166863017472292"/>
    <n v="291.12888888888887"/>
    <n v="0.11390019127108328"/>
    <n v="2.598455053047144E-2"/>
    <n v="-7921.1294056308661"/>
    <n v="-23641.870594369135"/>
    <n v="1.4948940637204104"/>
    <n v="1.1746303822287378"/>
    <n v="0.83132437588031105"/>
    <n v="283.34108527131781"/>
    <n v="0.30706378296394876"/>
    <n v="2947.0766318479873"/>
    <n v="5239.666666666667"/>
    <n v="26.170389429335849"/>
    <n v="4.8844444444444441"/>
    <n v="5"/>
  </r>
  <r>
    <n v="377"/>
    <x v="4"/>
    <s v="SFO"/>
    <s v="California"/>
    <s v="YVR"/>
    <s v="British Columbia"/>
    <x v="32"/>
    <x v="4"/>
    <n v="179"/>
    <s v="SFOYVR737-Max 9"/>
    <n v="800"/>
    <n v="107.53846153846153"/>
    <n v="13"/>
    <n v="1398"/>
    <n v="22.23076923076923"/>
    <n v="289"/>
    <n v="480"/>
    <n v="630"/>
    <n v="1861600"/>
    <n v="0.60077352814782981"/>
    <n v="2327"/>
    <n v="13.839639953542392"/>
    <n v="0.96655518394648832"/>
    <n v="299"/>
    <n v="0.85867620751341678"/>
    <n v="559"/>
    <n v="0.42886317222600406"/>
    <n v="1469"/>
    <n v="0"/>
    <e v="#DIV/0!"/>
    <n v="0.30932802358985273"/>
    <n v="81404"/>
    <n v="0.32246431882780319"/>
    <n v="84861"/>
    <n v="0.35145004635892446"/>
    <n v="92489"/>
    <n v="1.4363666762931099E-2"/>
    <n v="3780"/>
    <n v="2.3939444604885165E-3"/>
    <n v="630"/>
    <n v="0"/>
    <n v="0"/>
    <n v="1"/>
    <n v="46981"/>
    <n v="3613.9230769230771"/>
    <n v="3394.6692368954837"/>
    <n v="0.24841505263770139"/>
    <n v="68114"/>
    <n v="5239.5384615384619"/>
    <n v="0.36015714640736451"/>
    <n v="40786"/>
    <n v="3137.3846153846152"/>
    <n v="0.21565859255616715"/>
    <n v="33242"/>
    <n v="0.17576920839876695"/>
    <n v="1"/>
    <n v="263164"/>
    <n v="-189123"/>
    <n v="74041"/>
    <n v="84220.747404844282"/>
    <n v="98827.706250000003"/>
    <n v="215660.85873015874"/>
    <n v="398709.31238500302"/>
    <n v="2816.7474048442818"/>
    <n v="13966.706250000003"/>
    <n v="123171.85873015874"/>
    <n v="3.9772776106574988E-2"/>
    <n v="4.5555862301452969E-2"/>
    <n v="5.7830861948779816E-3"/>
    <n v="1118400"/>
    <n v="0.60077352814782981"/>
    <n v="174877.9370529328"/>
    <n v="0.14136441770519984"/>
    <n v="0.10159164159862484"/>
    <n v="188.24320457796853"/>
    <n v="0.23530400572246066"/>
    <n v="0"/>
    <n v="-10765.793260384848"/>
    <n v="84806.793260384846"/>
    <n v="2.4484084430032755"/>
    <n v="1.3652294511209444"/>
    <n v="0.56621008329844302"/>
    <n v="151.80858676207512"/>
    <n v="0.12631666945326869"/>
    <n v="2947.0419849730574"/>
    <n v="5239.5384615384619"/>
    <n v="101.01418856941926"/>
    <n v="3.1545064377682404"/>
    <e v="#DIV/0!"/>
  </r>
  <r>
    <n v="1209"/>
    <x v="0"/>
    <s v="YVR"/>
    <s v="British Columbia"/>
    <s v="LAX"/>
    <s v="California"/>
    <x v="19"/>
    <x v="3"/>
    <n v="132"/>
    <s v="YVRLAX737-700"/>
    <n v="1080"/>
    <n v="120"/>
    <n v="3"/>
    <n v="360"/>
    <n v="17"/>
    <n v="51"/>
    <n v="92"/>
    <n v="217"/>
    <n v="427680"/>
    <n v="0.90909090909090906"/>
    <n v="396"/>
    <n v="1.9409352978859706"/>
    <n v="1"/>
    <n v="51"/>
    <n v="0.989247311827957"/>
    <n v="93"/>
    <n v="0.86111111111111116"/>
    <n v="252"/>
    <n v="0"/>
    <e v="#DIV/0!"/>
    <n v="0.24455514750751683"/>
    <n v="22042"/>
    <n v="0.23066425536164029"/>
    <n v="20790"/>
    <n v="0.49122943271460429"/>
    <n v="44275"/>
    <n v="1.6697917475674295E-2"/>
    <n v="1505"/>
    <n v="1.6853246940564288E-2"/>
    <n v="1519"/>
    <n v="0"/>
    <n v="0"/>
    <n v="1"/>
    <n v="8071"/>
    <n v="2690.3333333333335"/>
    <n v="4158.3045085484191"/>
    <n v="0.22382761585179844"/>
    <n v="17600"/>
    <n v="5866.666666666667"/>
    <n v="0.48808896530685819"/>
    <n v="4363"/>
    <n v="1454.3333333333333"/>
    <n v="0.12099614520646718"/>
    <n v="6025"/>
    <n v="0.16708727363487619"/>
    <n v="1"/>
    <n v="90131"/>
    <n v="-36059"/>
    <n v="54072"/>
    <n v="22042"/>
    <n v="21015.978260869564"/>
    <n v="51416.129032258061"/>
    <n v="94474.107293127629"/>
    <n v="0"/>
    <n v="225.97826086956411"/>
    <n v="7141.1290322580608"/>
    <n v="0.12643097643097642"/>
    <n v="0.13217289195436435"/>
    <n v="5.7419155233879304E-3"/>
    <n v="388800"/>
    <n v="0.90909090909090906"/>
    <n v="9013.1000000000058"/>
    <n v="0.21074401421623642"/>
    <n v="8.4313037785260003E-2"/>
    <n v="250.36388888888888"/>
    <n v="0.23181841563786007"/>
    <n v="0"/>
    <n v="-2455.7024310425418"/>
    <n v="56527.70243104254"/>
    <n v="1.9648208187496246"/>
    <n v="1.0162806811200313"/>
    <n v="0.79873029722065969"/>
    <n v="223.54838709677421"/>
    <n v="6.6847144711586468E-2"/>
    <n v="2247.8853389662681"/>
    <n v="5866.666666666667"/>
    <n v="185.47758927982045"/>
    <n v="8.4"/>
    <e v="#DIV/0!"/>
  </r>
  <r>
    <n v="23"/>
    <x v="5"/>
    <s v="GEG"/>
    <s v="Washington"/>
    <s v="BOI"/>
    <s v="Idaho"/>
    <x v="52"/>
    <x v="7"/>
    <n v="76"/>
    <s v="GEGBOIE175"/>
    <n v="287"/>
    <n v="62.384615384615387"/>
    <n v="13"/>
    <n v="811"/>
    <n v="9.2307692307692299"/>
    <n v="120"/>
    <n v="189"/>
    <n v="503"/>
    <n v="283556"/>
    <n v="0.82085020242914974"/>
    <n v="988"/>
    <n v="14.009683794466405"/>
    <n v="0.92307692307692313"/>
    <n v="130"/>
    <n v="0.80769230769230771"/>
    <n v="234"/>
    <n v="0.80608974358974361"/>
    <n v="624"/>
    <n v="50"/>
    <n v="4.96"/>
    <n v="0.24222671692562286"/>
    <n v="26347"/>
    <n v="0.21604302656982624"/>
    <n v="23499"/>
    <n v="0.50710673899053049"/>
    <n v="55158"/>
    <n v="2.7719040176519261E-2"/>
    <n v="3015"/>
    <n v="4.6244368851705436E-3"/>
    <n v="503"/>
    <n v="2.2800404523306058E-3"/>
    <n v="248"/>
    <n v="1"/>
    <n v="22494"/>
    <n v="1730.3076923076924"/>
    <n v="1605.6036902763474"/>
    <n v="0.23391533126046402"/>
    <n v="35257"/>
    <n v="2712.0769230769229"/>
    <n v="0.36663789607229391"/>
    <n v="25685"/>
    <n v="1975.7692307692307"/>
    <n v="0.26709857221592503"/>
    <n v="12727"/>
    <n v="0.13234820045131704"/>
    <n v="1"/>
    <n v="108770"/>
    <n v="-96163"/>
    <n v="12607"/>
    <n v="28542.583333333332"/>
    <n v="29094"/>
    <n v="68426.624254473165"/>
    <n v="126063.20758780649"/>
    <n v="2195.5833333333321"/>
    <n v="5595"/>
    <n v="13268.624254473165"/>
    <n v="4.4460353510417695E-2"/>
    <n v="5.017329573423198E-2"/>
    <n v="5.7129422238142852E-3"/>
    <n v="232757"/>
    <n v="0.82085020242914974"/>
    <n v="23684.826140567224"/>
    <n v="0.38359265894567562"/>
    <n v="0.33913230543525796"/>
    <n v="133.81257706535141"/>
    <n v="0.46624591311969132"/>
    <n v="2.2800404523306058E-3"/>
    <n v="-1619.9390452158843"/>
    <n v="14226.939045215884"/>
    <n v="1.9069483067311721"/>
    <n v="0.94489733724429559"/>
    <n v="0.83171593463106164"/>
    <n v="100.42307692307692"/>
    <n v="0.11700836627746622"/>
    <n v="1833.3747125788202"/>
    <n v="2712.0769230769229"/>
    <n v="57.888529955282195"/>
    <n v="4.3378545006165226"/>
    <n v="4.96"/>
  </r>
  <r>
    <n v="57"/>
    <x v="5"/>
    <s v="LAX"/>
    <s v="California"/>
    <s v="ANC"/>
    <s v="Alaska"/>
    <x v="29"/>
    <x v="1"/>
    <n v="178"/>
    <s v="LAXANC737-900"/>
    <n v="2345"/>
    <n v="129"/>
    <n v="7"/>
    <n v="903"/>
    <n v="22.857142857142858"/>
    <n v="160"/>
    <n v="299"/>
    <n v="445"/>
    <n v="2921870"/>
    <n v="0.7247191011235955"/>
    <n v="1246"/>
    <n v="38.174561403508768"/>
    <n v="0.99378881987577639"/>
    <n v="161"/>
    <n v="0.99335548172757471"/>
    <n v="301"/>
    <n v="0.56760204081632648"/>
    <n v="784"/>
    <n v="7475"/>
    <n v="5"/>
    <n v="0.26806470663161919"/>
    <n v="115749"/>
    <n v="0.28506119802220964"/>
    <n v="123088"/>
    <n v="0.35001563241816142"/>
    <n v="151135"/>
    <n v="6.1834898505077644E-3"/>
    <n v="2670"/>
    <n v="4.1176947394017992E-3"/>
    <n v="1778"/>
    <n v="8.6557278338100258E-2"/>
    <n v="37375"/>
    <n v="1"/>
    <n v="140580"/>
    <n v="20082.857142857141"/>
    <n v="3682.5570440497258"/>
    <n v="0.35684459821349246"/>
    <n v="36677"/>
    <n v="5239.5714285714284"/>
    <n v="9.3099938317515035E-2"/>
    <n v="125003"/>
    <n v="17857.571428571428"/>
    <n v="0.31730434848827144"/>
    <n v="91693"/>
    <n v="0.23275111498072104"/>
    <n v="1"/>
    <n v="431795"/>
    <n v="-393953"/>
    <n v="37842"/>
    <n v="116472.43124999999"/>
    <n v="123911.33110367894"/>
    <n v="266269.30337078654"/>
    <n v="506653.06572446547"/>
    <n v="723.43124999999418"/>
    <n v="823.33110367893823"/>
    <n v="115134.30337078654"/>
    <n v="1.2951294889916389E-2"/>
    <n v="1.8656108476737036E-2"/>
    <n v="5.7048135868206472E-3"/>
    <n v="2117535"/>
    <n v="0.7247191011235955"/>
    <n v="149818.44961240306"/>
    <n v="0.14778035983804891"/>
    <n v="0.13482906494813254"/>
    <n v="436.78848283499445"/>
    <n v="0.1862637453454134"/>
    <n v="8.6557278338100258E-2"/>
    <n v="-16668.72367492364"/>
    <n v="54510.72367492364"/>
    <n v="2.2970792997847336"/>
    <n v="1.3065734713452295"/>
    <n v="0.61593318604559155"/>
    <n v="408.93023255813955"/>
    <n v="0.2123530842182054"/>
    <n v="3274.51044371424"/>
    <n v="5239.5714285714284"/>
    <n v="23.654495737493971"/>
    <n v="4.9258028792912514"/>
    <n v="5"/>
  </r>
  <r>
    <n v="81"/>
    <x v="5"/>
    <s v="LAX"/>
    <s v="California"/>
    <s v="SFO"/>
    <s v="California"/>
    <x v="16"/>
    <x v="4"/>
    <n v="178.8"/>
    <s v="LAXSFO737-Max 9"/>
    <n v="337"/>
    <n v="166.4"/>
    <n v="5"/>
    <n v="832"/>
    <n v="20.399999999999999"/>
    <n v="102"/>
    <n v="163"/>
    <n v="568"/>
    <n v="301278"/>
    <n v="0.93064876957494402"/>
    <n v="894"/>
    <n v="6.6826235141682151"/>
    <n v="0.88695652173913042"/>
    <n v="115"/>
    <n v="0.75813953488372088"/>
    <n v="215"/>
    <n v="1.0070921985815602"/>
    <n v="564"/>
    <n v="182"/>
    <n v="4.9890109890109891"/>
    <n v="0.20927845426184966"/>
    <n v="20796"/>
    <n v="0.1955922310556506"/>
    <n v="19436"/>
    <n v="0.52314581865754251"/>
    <n v="51985"/>
    <n v="3.4265875012579251E-2"/>
    <n v="3405"/>
    <n v="2.8580054342356848E-2"/>
    <n v="2840"/>
    <n v="9.1375666700211338E-3"/>
    <n v="908"/>
    <n v="1"/>
    <n v="22685"/>
    <n v="4537"/>
    <n v="3394.6248732858021"/>
    <n v="0.26805232248992661"/>
    <n v="26198"/>
    <n v="5239.6000000000004"/>
    <n v="0.3095629157853691"/>
    <n v="19694"/>
    <n v="3938.8"/>
    <n v="0.23270982760046793"/>
    <n v="16052"/>
    <n v="0.18967493412423636"/>
    <n v="1"/>
    <n v="99370"/>
    <n v="-84629"/>
    <n v="14741"/>
    <n v="23446.470588235294"/>
    <n v="25636.441717791411"/>
    <n v="51618.908450704228"/>
    <n v="100701.82075673093"/>
    <n v="2650.4705882352937"/>
    <n v="6200.4417177914111"/>
    <n v="-366.09154929577198"/>
    <n v="4.8928232396656911E-2"/>
    <n v="5.4560784894171453E-2"/>
    <n v="5.6325524975145425E-3"/>
    <n v="280384"/>
    <n v="0.93064876957494402"/>
    <n v="7337.3125"/>
    <n v="0.32982826492475387"/>
    <n v="0.28090003252809698"/>
    <n v="118.34375"/>
    <n v="0.35116839762611274"/>
    <n v="9.1375666700211338E-3"/>
    <n v="-1696.9641513461866"/>
    <n v="16437.964151346187"/>
    <n v="1.7531072974849964"/>
    <n v="0.87638504830996455"/>
    <n v="0.89356360886982811"/>
    <n v="90.4"/>
    <n v="0.16153768743081412"/>
    <n v="2947.0461650646062"/>
    <n v="5239.6000000000004"/>
    <n v="124.50200108326152"/>
    <n v="7.506009615384615"/>
    <n v="4.9890109890109891"/>
  </r>
  <r>
    <n v="772"/>
    <x v="1"/>
    <s v="SFO"/>
    <s v="California"/>
    <s v="OGG"/>
    <s v="Hawaii"/>
    <x v="35"/>
    <x v="8"/>
    <n v="350.85714285714283"/>
    <s v="SFOOGG777-200"/>
    <n v="2338"/>
    <n v="142.78571428571428"/>
    <n v="14"/>
    <n v="1999"/>
    <n v="18.785714285714285"/>
    <n v="263"/>
    <n v="492"/>
    <n v="1244"/>
    <n v="11484256"/>
    <n v="0.40696254071661236"/>
    <n v="4912"/>
    <n v="73.760388513513519"/>
    <n v="0.40712074303405571"/>
    <n v="646"/>
    <n v="0.40661157024793387"/>
    <n v="1210"/>
    <n v="0.40706806282722513"/>
    <n v="3056"/>
    <n v="102324"/>
    <n v="5.9999706813650757"/>
    <n v="0.1086399663682058"/>
    <n v="135930"/>
    <n v="0.12347136382200405"/>
    <n v="154487"/>
    <n v="0.26230321843802373"/>
    <n v="328193"/>
    <n v="6.9517430108927691E-3"/>
    <n v="8698"/>
    <n v="7.9507863270132529E-3"/>
    <n v="9948"/>
    <n v="0.49068292203386038"/>
    <n v="613941"/>
    <n v="1"/>
    <n v="360060"/>
    <n v="25718.571428571428"/>
    <n v="4881.4818801291158"/>
    <n v="0.31384314467239799"/>
    <n v="108678"/>
    <n v="7762.7142857142853"/>
    <n v="9.4728226619749126E-2"/>
    <n v="320814"/>
    <n v="22915.285714285714"/>
    <n v="0.27963471258937589"/>
    <n v="357709"/>
    <n v="0.31179391611847695"/>
    <n v="1"/>
    <n v="1251197"/>
    <n v="-1147261"/>
    <n v="103936"/>
    <n v="333881.29277566541"/>
    <n v="379937.5406504065"/>
    <n v="806236.18006430869"/>
    <n v="1520055.0134903807"/>
    <n v="197951.29277566541"/>
    <n v="225450.5406504065"/>
    <n v="478043.18006430869"/>
    <n v="9.0503033021904072E-3"/>
    <n v="1.465701648718273E-2"/>
    <n v="5.6067131849923228E-3"/>
    <n v="4673662"/>
    <n v="0.40696254071661236"/>
    <n v="928627.67783891945"/>
    <n v="0.10894889490446748"/>
    <n v="9.989859160227707E-2"/>
    <n v="318.78739369684843"/>
    <n v="0.13635046779163748"/>
    <n v="0.49068292203386038"/>
    <n v="-64388.929535027186"/>
    <n v="168324.92953502719"/>
    <n v="1.6707990544866318"/>
    <n v="1.0137899724802915"/>
    <n v="0.85274147385487009"/>
    <n v="127.67520661157025"/>
    <n v="0.28589342845291349"/>
    <n v="4349.4076761976949"/>
    <n v="7762.7142857142853"/>
    <n v="27.101267228734383"/>
    <n v="9.3276638319159577"/>
    <n v="5.9999706813650757"/>
  </r>
  <r>
    <n v="226"/>
    <x v="4"/>
    <s v="GEG"/>
    <s v="Washington"/>
    <s v="SEA"/>
    <s v="Washington"/>
    <x v="11"/>
    <x v="1"/>
    <n v="178"/>
    <s v="GEGSEA737-900"/>
    <n v="223"/>
    <n v="114.33333333333333"/>
    <n v="27"/>
    <n v="3087"/>
    <n v="17.333333333333332"/>
    <n v="468"/>
    <n v="876"/>
    <n v="1743"/>
    <n v="1071738"/>
    <n v="0.64232209737827717"/>
    <n v="4806"/>
    <n v="33.230133752950429"/>
    <n v="0.75362318840579712"/>
    <n v="621"/>
    <n v="0.75452196382428938"/>
    <n v="1161"/>
    <n v="0.57638888888888884"/>
    <n v="3024"/>
    <n v="2715"/>
    <n v="4.9992633517495397"/>
    <n v="0.24336146755151616"/>
    <n v="84453"/>
    <n v="0.2420964363003455"/>
    <n v="84014"/>
    <n v="0.41933624761185728"/>
    <n v="145521"/>
    <n v="3.0127338794964081E-2"/>
    <n v="10455"/>
    <n v="2.5966279280862873E-2"/>
    <n v="9011"/>
    <n v="3.9112230460454082E-2"/>
    <n v="13573"/>
    <n v="1"/>
    <n v="122371"/>
    <n v="4532.2592592592591"/>
    <n v="3682.5310698346179"/>
    <n v="0.27045347053701274"/>
    <n v="141467"/>
    <n v="5239.5185185185182"/>
    <n v="0.31265774665941748"/>
    <n v="108812"/>
    <n v="4030.0740740740739"/>
    <n v="0.24048657799702078"/>
    <n v="79816"/>
    <n v="0.176402204806549"/>
    <n v="1"/>
    <n v="347027"/>
    <n v="-452466"/>
    <n v="-105439"/>
    <n v="112062.63461538461"/>
    <n v="111347.32191780822"/>
    <n v="252470.16867469883"/>
    <n v="475880.12520789169"/>
    <n v="27609.63461538461"/>
    <n v="27333.321917808222"/>
    <n v="106949.16867469883"/>
    <n v="-9.8381320807884018E-2"/>
    <n v="-9.278666554948195E-2"/>
    <n v="5.5946552584020676E-3"/>
    <n v="688401"/>
    <n v="0.64232209737827717"/>
    <n v="185684.29737609328"/>
    <n v="0.32379835370211751"/>
    <n v="0.42217967451000149"/>
    <n v="108.01878846776806"/>
    <n v="0.48438918595411684"/>
    <n v="3.9112230460454082E-2"/>
    <n v="-5996.0046373293208"/>
    <n v="-99442.995362670685"/>
    <n v="2.0815852281255833"/>
    <n v="1.107618392170816"/>
    <n v="0.73657097223005796"/>
    <n v="72.363479758828589"/>
    <n v="0.22999939485976595"/>
    <n v="3274.4978039800644"/>
    <n v="5239.5185185185182"/>
    <n v="92.897609830592756"/>
    <n v="6.3057985098801428"/>
    <n v="4.9992633517495397"/>
  </r>
  <r>
    <n v="940"/>
    <x v="2"/>
    <s v="SEA"/>
    <s v="Washington"/>
    <s v="JNU"/>
    <s v="Alaska"/>
    <x v="25"/>
    <x v="2"/>
    <n v="158"/>
    <s v="SEAJNU737-800"/>
    <n v="909"/>
    <n v="62.52"/>
    <n v="25"/>
    <n v="1563"/>
    <n v="10.56"/>
    <n v="264"/>
    <n v="335"/>
    <n v="964"/>
    <n v="3590550"/>
    <n v="0.39569620253164556"/>
    <n v="3950"/>
    <n v="63.480220306513402"/>
    <n v="0.50769230769230766"/>
    <n v="520"/>
    <n v="0.3383838383838384"/>
    <n v="990"/>
    <n v="0.39492011470708727"/>
    <n v="2441"/>
    <n v="14807"/>
    <n v="5.9997973931248731"/>
    <n v="0.22075749901513872"/>
    <n v="98066"/>
    <n v="0.15718385953064326"/>
    <n v="69825"/>
    <n v="0.39389048342619171"/>
    <n v="174976"/>
    <n v="1.5167989194664866E-2"/>
    <n v="6738"/>
    <n v="1.301367550227925E-2"/>
    <n v="5781"/>
    <n v="0.19998649333108223"/>
    <n v="88839"/>
    <n v="1"/>
    <n v="263954"/>
    <n v="10558.16"/>
    <n v="4158.05110198896"/>
    <n v="0.35246548507836378"/>
    <n v="145197"/>
    <n v="5807.88"/>
    <n v="0.19388579463438019"/>
    <n v="142692"/>
    <n v="5707.68"/>
    <n v="0.19054079497488913"/>
    <n v="197036"/>
    <n v="0.26310792531236687"/>
    <n v="1"/>
    <n v="444225"/>
    <n v="-748879"/>
    <n v="-304654"/>
    <n v="193160.30303030304"/>
    <n v="206348.50746268657"/>
    <n v="443066.82157676347"/>
    <n v="842575.63206975302"/>
    <n v="95094.303030303039"/>
    <n v="136523.50746268657"/>
    <n v="268090.82157676347"/>
    <n v="-8.4848839314311184E-2"/>
    <n v="-7.9281907985464584E-2"/>
    <n v="5.5669313288465999E-3"/>
    <n v="1420767"/>
    <n v="0.39569620253164556"/>
    <n v="542742.40690978884"/>
    <n v="0.12372059990809207"/>
    <n v="0.20856943922240326"/>
    <n v="227.37428023032629"/>
    <n v="0.25013672192555148"/>
    <n v="0.19998649333108223"/>
    <n v="-19988.345282790124"/>
    <n v="-284665.65471720987"/>
    <n v="2.1731838046194634"/>
    <n v="0.81275021297683137"/>
    <n v="0.82602282292126838"/>
    <n v="70.530303030303031"/>
    <n v="0.44355000281388934"/>
    <n v="2247.8182859324302"/>
    <n v="5807.88"/>
    <n v="24.62184271656707"/>
    <n v="8.0095969289827256"/>
    <n v="5.9997973931248731"/>
  </r>
  <r>
    <n v="444"/>
    <x v="3"/>
    <s v="JNU"/>
    <s v="Alaska"/>
    <s v="ANC"/>
    <s v="Alaska"/>
    <x v="3"/>
    <x v="2"/>
    <n v="159.0952380952381"/>
    <s v="JNUANC737-800"/>
    <n v="571"/>
    <n v="91.285714285714292"/>
    <n v="21"/>
    <n v="1917"/>
    <n v="14.047619047619047"/>
    <n v="295"/>
    <n v="641"/>
    <n v="982"/>
    <n v="1907711"/>
    <n v="0.57378030529781499"/>
    <n v="3341"/>
    <n v="37.10661512027491"/>
    <n v="0.66893424036281179"/>
    <n v="441"/>
    <n v="0.76309523809523805"/>
    <n v="840"/>
    <n v="0.47669902912621359"/>
    <n v="2060"/>
    <n v="11169"/>
    <n v="4.9998209329393859"/>
    <n v="0.20461679600003135"/>
    <n v="78287"/>
    <n v="0.27018868121786815"/>
    <n v="103375"/>
    <n v="0.36126480973750857"/>
    <n v="138221"/>
    <n v="1.5407615727006845E-2"/>
    <n v="5895"/>
    <n v="2.5666291168652622E-3"/>
    <n v="982"/>
    <n v="0.14595546820071981"/>
    <n v="55843"/>
    <n v="1"/>
    <n v="136647"/>
    <n v="6507"/>
    <n v="3682.5509294523772"/>
    <n v="0.29880540813582002"/>
    <n v="110030"/>
    <n v="5239.5238095238092"/>
    <n v="0.2406021285296002"/>
    <n v="121506"/>
    <n v="5786"/>
    <n v="0.26569664845149144"/>
    <n v="89128"/>
    <n v="0.19489581488308833"/>
    <n v="1"/>
    <n v="382603"/>
    <n v="-457311"/>
    <n v="-74708"/>
    <n v="117032.43050847457"/>
    <n v="135468.01872074883"/>
    <n v="289954.43991853361"/>
    <n v="542454.88914775709"/>
    <n v="38745.430508474572"/>
    <n v="32093.018720748834"/>
    <n v="151733.43991853361"/>
    <n v="-3.9161067897600842E-2"/>
    <n v="-3.3605372413332821E-2"/>
    <n v="5.5556954842680209E-3"/>
    <n v="1094607"/>
    <n v="0.57378030529781499"/>
    <n v="242726.25978090765"/>
    <n v="0.20055605906764704"/>
    <n v="0.23971712696524788"/>
    <n v="170.45383411580596"/>
    <n v="0.29851809827636772"/>
    <n v="0.14595546820071981"/>
    <n v="-10598.66138798843"/>
    <n v="-64109.338612011568"/>
    <n v="1.8541137592661341"/>
    <n v="1.2853504436071344"/>
    <n v="0.700796825016331"/>
    <n v="123.06547619047619"/>
    <n v="0.23295164962114778"/>
    <n v="3274.5104776104895"/>
    <n v="5239.5238095238092"/>
    <n v="51.661947439462317"/>
    <n v="3.5873761085028693"/>
    <n v="4.9998209329393859"/>
  </r>
  <r>
    <n v="523"/>
    <x v="3"/>
    <s v="SEA"/>
    <s v="Washington"/>
    <s v="LAX"/>
    <s v="California"/>
    <x v="49"/>
    <x v="2"/>
    <n v="159.28571428571428"/>
    <s v="SEALAX737-800"/>
    <n v="954"/>
    <n v="129"/>
    <n v="7"/>
    <n v="903"/>
    <n v="21"/>
    <n v="147"/>
    <n v="278"/>
    <n v="478"/>
    <n v="1063710"/>
    <n v="0.80986547085201799"/>
    <n v="1115"/>
    <n v="18.81086142322097"/>
    <n v="1"/>
    <n v="147"/>
    <n v="0.99285714285714288"/>
    <n v="280"/>
    <n v="0.69476744186046513"/>
    <n v="688"/>
    <n v="4635"/>
    <n v="5"/>
    <n v="0.22985143976071057"/>
    <n v="55405"/>
    <n v="0.27227470161420803"/>
    <n v="65631"/>
    <n v="0.38191307089488774"/>
    <n v="92059"/>
    <n v="1.1885648856861939E-2"/>
    <n v="2865"/>
    <n v="7.9320630416474802E-3"/>
    <n v="1912"/>
    <n v="9.6143075831684272E-2"/>
    <n v="23175"/>
    <n v="1"/>
    <n v="69272"/>
    <n v="9896"/>
    <n v="3682.5533101045303"/>
    <n v="0.32563649355044938"/>
    <n v="36677"/>
    <n v="5239.5714285714284"/>
    <n v="0.17241265841826181"/>
    <n v="61596"/>
    <n v="8799.4285714285706"/>
    <n v="0.28955285622955135"/>
    <n v="45183"/>
    <n v="0.21239799180173743"/>
    <n v="1"/>
    <n v="241047"/>
    <n v="-212728"/>
    <n v="28319"/>
    <n v="55405"/>
    <n v="66103.165467625891"/>
    <n v="132503.33054393306"/>
    <n v="254011.49601155895"/>
    <n v="0"/>
    <n v="472.16546762589132"/>
    <n v="40444.330543933058"/>
    <n v="2.6622857733780824E-2"/>
    <n v="3.2117977377233452E-2"/>
    <n v="5.4951196434526277E-3"/>
    <n v="861462"/>
    <n v="0.80986547085201799"/>
    <n v="51150.458471760794"/>
    <n v="0.22660969625179794"/>
    <n v="0.19998683851801713"/>
    <n v="241.27574750830564"/>
    <n v="0.25290958858312962"/>
    <n v="9.6143075831684272E-2"/>
    <n v="-5845.2137159369931"/>
    <n v="34164.213715936996"/>
    <n v="1.9721195219212533"/>
    <n v="1.2264577669919183"/>
    <n v="0.70013118534860252"/>
    <n v="234.39642857142857"/>
    <n v="0.18744477218135883"/>
    <n v="3274.491189646591"/>
    <n v="5239.5714285714284"/>
    <n v="48.004181184669001"/>
    <n v="5.290143964562569"/>
    <n v="5"/>
  </r>
  <r>
    <n v="1113"/>
    <x v="0"/>
    <s v="LAX"/>
    <s v="California"/>
    <s v="YVR"/>
    <s v="British Columbia"/>
    <x v="18"/>
    <x v="3"/>
    <n v="132"/>
    <s v="LAXYVR737-700"/>
    <n v="1080"/>
    <n v="120"/>
    <n v="3"/>
    <n v="360"/>
    <n v="17"/>
    <n v="51"/>
    <n v="93"/>
    <n v="216"/>
    <n v="427680"/>
    <n v="0.90909090909090906"/>
    <n v="396"/>
    <n v="1.9906850192061458"/>
    <n v="1"/>
    <n v="51"/>
    <n v="1"/>
    <n v="93"/>
    <n v="0.8571428571428571"/>
    <n v="252"/>
    <n v="0"/>
    <e v="#DIV/0!"/>
    <n v="0.21295893790753687"/>
    <n v="18126"/>
    <n v="0.26369030135698762"/>
    <n v="22444"/>
    <n v="0.49551782881983197"/>
    <n v="42176"/>
    <n v="1.7681959701580215E-2"/>
    <n v="1505"/>
    <n v="1.0150972214063326E-2"/>
    <n v="864"/>
    <n v="0"/>
    <n v="0"/>
    <n v="0.99999999999999989"/>
    <n v="8277"/>
    <n v="2759"/>
    <n v="4157.8652173213914"/>
    <n v="0.22656848790101827"/>
    <n v="17600"/>
    <n v="5866.666666666667"/>
    <n v="0.48176940764261467"/>
    <n v="4475"/>
    <n v="1491.6666666666667"/>
    <n v="0.12249534654549436"/>
    <n v="6180"/>
    <n v="0.16916675791087266"/>
    <n v="0.99999999999999989"/>
    <n v="85115"/>
    <n v="-36532"/>
    <n v="48583"/>
    <n v="18126"/>
    <n v="22444"/>
    <n v="49205.333333333336"/>
    <n v="89775.333333333343"/>
    <n v="0"/>
    <n v="0"/>
    <n v="7029.3333333333358"/>
    <n v="0.11359661429105873"/>
    <n v="0.11907526915242964"/>
    <n v="5.4786548613709046E-3"/>
    <n v="388800"/>
    <n v="0.90909090909090906"/>
    <n v="8511.5"/>
    <n v="0.19901561915450805"/>
    <n v="8.5419004863449305E-2"/>
    <n v="236.43055555555554"/>
    <n v="0.21891718106995883"/>
    <n v="0"/>
    <n v="-2343.1111111111118"/>
    <n v="50926.111111111109"/>
    <n v="1.7009046820816645"/>
    <n v="1.1549561308099485"/>
    <n v="0.80096405177980112"/>
    <n v="241.33333333333334"/>
    <n v="7.2607648475591841E-2"/>
    <n v="2247.9698982135105"/>
    <n v="5866.666666666667"/>
    <n v="180.84227114119861"/>
    <n v="6.5805555555555557"/>
    <e v="#DIV/0!"/>
  </r>
  <r>
    <n v="926"/>
    <x v="2"/>
    <s v="SEA"/>
    <s v="Washington"/>
    <s v="BOI"/>
    <s v="Idaho"/>
    <x v="10"/>
    <x v="1"/>
    <n v="180.04545454545453"/>
    <s v="SEABOI737-900"/>
    <n v="399"/>
    <n v="114.90909090909091"/>
    <n v="22"/>
    <n v="2528"/>
    <n v="22.045454545454547"/>
    <n v="485"/>
    <n v="719"/>
    <n v="1324"/>
    <n v="1580439"/>
    <n v="0.63822267104266595"/>
    <n v="3961"/>
    <n v="31.064994160827489"/>
    <n v="0.947265625"/>
    <n v="512"/>
    <n v="0.75130616509926851"/>
    <n v="957"/>
    <n v="0.5313001605136437"/>
    <n v="2492"/>
    <n v="4632"/>
    <n v="5.9997841105354057"/>
    <n v="0.26954371373397118"/>
    <n v="116410"/>
    <n v="0.23515668776830495"/>
    <n v="101559"/>
    <n v="0.39276601262393546"/>
    <n v="169627"/>
    <n v="2.1436609412843442E-2"/>
    <n v="9258"/>
    <n v="1.6747785254169003E-2"/>
    <n v="7233"/>
    <n v="6.4349191206775985E-2"/>
    <n v="27791"/>
    <n v="1"/>
    <n v="129170"/>
    <n v="5871.363636363636"/>
    <n v="4158.0564712573332"/>
    <n v="0.30325013147021262"/>
    <n v="130530"/>
    <n v="5933.181818181818"/>
    <n v="0.30644297949064686"/>
    <n v="69829"/>
    <n v="3174.0454545454545"/>
    <n v="0.1639363120727218"/>
    <n v="96423"/>
    <n v="0.22637057696641874"/>
    <n v="1"/>
    <n v="431878"/>
    <n v="-425952"/>
    <n v="5926"/>
    <n v="122890.55670103093"/>
    <n v="135176.58275382477"/>
    <n v="319267.7371601208"/>
    <n v="577334.87661497644"/>
    <n v="6480.5567010309314"/>
    <n v="33617.582753824769"/>
    <n v="149640.7371601208"/>
    <n v="3.74959109462624E-3"/>
    <n v="9.2066156248927292E-3"/>
    <n v="5.4570245302664891E-3"/>
    <n v="1008672"/>
    <n v="0.63822267104266595"/>
    <n v="229057.22745253169"/>
    <n v="0.2732645802843387"/>
    <n v="0.26951498918971251"/>
    <n v="159.8445411392405"/>
    <n v="0.40061288506075315"/>
    <n v="6.4349191206775985E-2"/>
    <n v="-8624.4943915898402"/>
    <n v="14550.49439158984"/>
    <n v="2.3235171597004354"/>
    <n v="1.0845061873396211"/>
    <n v="0.69562070343072213"/>
    <n v="106.12225705329153"/>
    <n v="0.22326444042067436"/>
    <n v="2247.8356068083017"/>
    <n v="5933.181818181818"/>
    <n v="81.377771613676074"/>
    <n v="6.5233386075949369"/>
    <n v="5.9997841105354057"/>
  </r>
  <r>
    <n v="796"/>
    <x v="1"/>
    <s v="YYC"/>
    <s v="Alberta"/>
    <s v="SEA"/>
    <s v="Washington"/>
    <x v="44"/>
    <x v="2"/>
    <n v="174"/>
    <s v="YYCSEA737-800"/>
    <n v="452"/>
    <n v="158.75"/>
    <n v="8"/>
    <n v="1270"/>
    <n v="21"/>
    <n v="168"/>
    <n v="254"/>
    <n v="848"/>
    <n v="629184"/>
    <n v="0.91235632183908044"/>
    <n v="1392"/>
    <n v="6.8654545454545453"/>
    <n v="1"/>
    <n v="168"/>
    <n v="0.79374999999999996"/>
    <n v="320"/>
    <n v="0.93805309734513276"/>
    <n v="904"/>
    <n v="0"/>
    <e v="#DIV/0!"/>
    <n v="0.2126135702173968"/>
    <n v="67208"/>
    <n v="0.18693214891301596"/>
    <n v="59090"/>
    <n v="0.56558917318350921"/>
    <n v="178785"/>
    <n v="1.8769139270619795E-2"/>
    <n v="5933"/>
    <n v="1.6095968415458205E-2"/>
    <n v="5088"/>
    <n v="0"/>
    <n v="0"/>
    <n v="1"/>
    <n v="28547"/>
    <n v="3568.375"/>
    <n v="4158.0640889830511"/>
    <n v="0.25437971164299333"/>
    <n v="46932"/>
    <n v="5866.5"/>
    <n v="0.41820676872627471"/>
    <n v="15433"/>
    <n v="1929.125"/>
    <n v="0.13752205449911781"/>
    <n v="21310"/>
    <n v="0.18989146513161412"/>
    <n v="1"/>
    <n v="316104"/>
    <n v="-112222"/>
    <n v="203882"/>
    <n v="67208"/>
    <n v="74444.094488188974"/>
    <n v="190591.55660377358"/>
    <n v="332243.65109196259"/>
    <n v="0"/>
    <n v="15354.094488188974"/>
    <n v="11806.556603773584"/>
    <n v="0.32404193367917811"/>
    <n v="0.32943794086705214"/>
    <n v="5.3960071878740301E-3"/>
    <n v="574040"/>
    <n v="0.91235632183908044"/>
    <n v="30365.896062992106"/>
    <n v="0.50240311260299053"/>
    <n v="0.17836117892381242"/>
    <n v="248.9007874015748"/>
    <n v="0.55066545885304163"/>
    <n v="0"/>
    <n v="-3395.0813864953197"/>
    <n v="207277.08138649532"/>
    <n v="1.8252943812480069"/>
    <n v="0.84252973780905527"/>
    <n v="0.90236839364097021"/>
    <n v="184.65625"/>
    <n v="6.7414521802950933E-2"/>
    <n v="2247.9210805084745"/>
    <n v="5866.5"/>
    <n v="184.98411016949154"/>
    <n v="8.6779527559055119"/>
    <e v="#DIV/0!"/>
  </r>
  <r>
    <n v="823"/>
    <x v="2"/>
    <s v="BOI"/>
    <s v="Idaho"/>
    <s v="SEA"/>
    <s v="Washington"/>
    <x v="13"/>
    <x v="1"/>
    <n v="180.04545454545453"/>
    <s v="BOISEA737-900"/>
    <n v="399"/>
    <n v="114.90909090909091"/>
    <n v="22"/>
    <n v="2528"/>
    <n v="19.454545454545453"/>
    <n v="428"/>
    <n v="647"/>
    <n v="1453"/>
    <n v="1580439"/>
    <n v="0.63822267104266595"/>
    <n v="3961"/>
    <n v="35.965756816917086"/>
    <n v="0.8359375"/>
    <n v="512"/>
    <n v="0.67607105538140022"/>
    <n v="957"/>
    <n v="0.5830658105939005"/>
    <n v="2492"/>
    <n v="4632"/>
    <n v="5.9997841105354057"/>
    <n v="0.21845017345826651"/>
    <n v="87590"/>
    <n v="0.21726302558104155"/>
    <n v="87114"/>
    <n v="0.44535752853768823"/>
    <n v="178571"/>
    <n v="2.5359074822738373E-2"/>
    <n v="10168"/>
    <n v="2.4259217230603477E-2"/>
    <n v="9727"/>
    <n v="6.9310980369661893E-2"/>
    <n v="27791"/>
    <n v="1"/>
    <n v="149548"/>
    <n v="6797.636363636364"/>
    <n v="4158.0662617853668"/>
    <n v="0.31646485722387518"/>
    <n v="130530"/>
    <n v="5933.181818181818"/>
    <n v="0.27622006187600251"/>
    <n v="80845"/>
    <n v="3674.7727272727275"/>
    <n v="0.17107952886206562"/>
    <n v="111635"/>
    <n v="0.23623555203805671"/>
    <n v="1"/>
    <n v="400961"/>
    <n v="-472558"/>
    <n v="-71597"/>
    <n v="104780.56074766355"/>
    <n v="128853.3199381762"/>
    <n v="306262.16930488643"/>
    <n v="539896.04999072617"/>
    <n v="17190.560747663549"/>
    <n v="41739.319938176195"/>
    <n v="127691.16930488643"/>
    <n v="-4.5301969895706194E-2"/>
    <n v="-3.9934616268278329E-2"/>
    <n v="5.3673536274278649E-3"/>
    <n v="1008672"/>
    <n v="0.63822267104266595"/>
    <n v="211531.88686708861"/>
    <n v="0.25370229410942152"/>
    <n v="0.2990042640051277"/>
    <n v="147.61471518987341"/>
    <n v="0.36996169220519654"/>
    <n v="6.9310980369661893E-2"/>
    <n v="-8482.7749995784616"/>
    <n v="-63114.225000421538"/>
    <n v="1.9181232197827471"/>
    <n v="1.020629119952154"/>
    <n v="0.80344255364246475"/>
    <n v="91.028213166144198"/>
    <n v="0.27841859931514534"/>
    <n v="2247.8325817398959"/>
    <n v="5933.181818181818"/>
    <n v="70.289081163194481"/>
    <n v="7.8698575949367084"/>
    <n v="5.9997841105354057"/>
  </r>
  <r>
    <n v="214"/>
    <x v="4"/>
    <s v="BOI"/>
    <s v="Idaho"/>
    <s v="LAX"/>
    <s v="California"/>
    <x v="50"/>
    <x v="1"/>
    <n v="170.58333333333334"/>
    <s v="BOILAX737-900"/>
    <n v="674"/>
    <n v="126.91666666666667"/>
    <n v="12"/>
    <n v="1523"/>
    <n v="18.166666666666668"/>
    <n v="218"/>
    <n v="362"/>
    <n v="943"/>
    <n v="1379678"/>
    <n v="0.74401563263312165"/>
    <n v="2047"/>
    <n v="26.116655044165505"/>
    <n v="0.8226415094339623"/>
    <n v="265"/>
    <n v="0.73131313131313136"/>
    <n v="495"/>
    <n v="0.7321428571428571"/>
    <n v="1288"/>
    <n v="136"/>
    <n v="4.9852941176470589"/>
    <n v="0.21244051297061151"/>
    <n v="58791"/>
    <n v="0.21757527796748585"/>
    <n v="60212"/>
    <n v="0.53347715011508956"/>
    <n v="147635"/>
    <n v="2.0434268865112144E-2"/>
    <n v="5655"/>
    <n v="1.3622845910074764E-2"/>
    <n v="3770"/>
    <n v="2.4499441716261776E-3"/>
    <n v="678"/>
    <n v="1"/>
    <n v="96176"/>
    <n v="8014.666666666667"/>
    <n v="3682.5542871917605"/>
    <n v="0.31566233425233031"/>
    <n v="60255"/>
    <n v="5021.25"/>
    <n v="0.19776486805829066"/>
    <n v="85519"/>
    <n v="7126.583333333333"/>
    <n v="0.2806846527504267"/>
    <n v="62730"/>
    <n v="0.20588814493895236"/>
    <n v="1"/>
    <n v="276741"/>
    <n v="-304680"/>
    <n v="-27939"/>
    <n v="71466.123853211"/>
    <n v="82334.088397790052"/>
    <n v="201647.8048780488"/>
    <n v="355448.01712904987"/>
    <n v="12675.123853211"/>
    <n v="22122.088397790052"/>
    <n v="54012.804878048802"/>
    <n v="-2.025037726194083E-2"/>
    <n v="-1.4886201881341767E-2"/>
    <n v="5.3641753805990632E-3"/>
    <n v="1026502"/>
    <n v="0.74401563263312165"/>
    <n v="94981.623112278408"/>
    <n v="0.20058375939893222"/>
    <n v="0.22083413666087304"/>
    <n v="181.26263952724887"/>
    <n v="0.26893566695437515"/>
    <n v="2.4499441716261776E-3"/>
    <n v="-7400.8347607541546"/>
    <n v="-20538.165239245845"/>
    <n v="1.7040129172376595"/>
    <n v="0.93429874014486858"/>
    <n v="0.88040271782632784"/>
    <n v="121.64040404040404"/>
    <n v="0.22667403818010343"/>
    <n v="3274.5004999828666"/>
    <n v="5021.25"/>
    <n v="58.315278025630633"/>
    <n v="6.1884438608010504"/>
    <n v="4.9852941176470589"/>
  </r>
  <r>
    <n v="421"/>
    <x v="3"/>
    <s v="GEG"/>
    <s v="Washington"/>
    <s v="SEA"/>
    <s v="Washington"/>
    <x v="11"/>
    <x v="1"/>
    <n v="173.95454545454547"/>
    <s v="GEGSEA737-900"/>
    <n v="223"/>
    <n v="125.22727272727273"/>
    <n v="22"/>
    <n v="2755"/>
    <n v="19.545454545454547"/>
    <n v="430"/>
    <n v="768"/>
    <n v="1557"/>
    <n v="853421"/>
    <n v="0.71988502743663441"/>
    <n v="3827"/>
    <n v="26.461032432904972"/>
    <n v="0.86868686868686873"/>
    <n v="495"/>
    <n v="0.83027027027027023"/>
    <n v="925"/>
    <n v="0.64659468438538203"/>
    <n v="2408"/>
    <n v="2198"/>
    <n v="4.9990900818926294"/>
    <n v="0.23585140147604297"/>
    <n v="74013"/>
    <n v="0.24807209412004641"/>
    <n v="77848"/>
    <n v="0.42668221737855788"/>
    <n v="133898"/>
    <n v="2.9778975947382508E-2"/>
    <n v="9345"/>
    <n v="2.4600716352465808E-2"/>
    <n v="7720"/>
    <n v="3.5014594725504444E-2"/>
    <n v="10988"/>
    <n v="1"/>
    <n v="97444"/>
    <n v="4429.272727272727"/>
    <n v="3682.5471661803299"/>
    <n v="0.27045315141035642"/>
    <n v="112650"/>
    <n v="5120.454545454545"/>
    <n v="0.31265698766857525"/>
    <n v="86647"/>
    <n v="3938.5"/>
    <n v="0.24048637381730173"/>
    <n v="63558"/>
    <n v="0.1764034871037666"/>
    <n v="1"/>
    <n v="313812"/>
    <n v="-360299"/>
    <n v="-46487"/>
    <n v="85201.011627906977"/>
    <n v="93762.239583333343"/>
    <n v="207081.81374438023"/>
    <n v="386045.06495562056"/>
    <n v="11188.011627906977"/>
    <n v="15914.239583333343"/>
    <n v="73183.813744380226"/>
    <n v="-5.4471357044178666E-2"/>
    <n v="-4.9129963408466919E-2"/>
    <n v="5.341393635711747E-3"/>
    <n v="614365"/>
    <n v="0.71988502743663441"/>
    <n v="117832.06098003633"/>
    <n v="0.36771066097506389"/>
    <n v="0.42218201801924254"/>
    <n v="109.91796733212341"/>
    <n v="0.49290568310369243"/>
    <n v="3.5014594725504444E-2"/>
    <n v="-4558.4574979827521"/>
    <n v="-41928.542502017248"/>
    <n v="2.0029717349234843"/>
    <n v="1.1273992420186241"/>
    <n v="0.74488566957875746"/>
    <n v="84.16"/>
    <n v="0.20253527589767123"/>
    <n v="3274.5132004846582"/>
    <n v="5120.454545454545"/>
    <n v="104.11536310934289"/>
    <n v="6.1941923774954626"/>
    <n v="4.9990900818926294"/>
  </r>
  <r>
    <n v="27"/>
    <x v="5"/>
    <s v="GEG"/>
    <s v="Washington"/>
    <s v="SEA"/>
    <s v="Washington"/>
    <x v="11"/>
    <x v="1"/>
    <n v="178"/>
    <s v="GEGSEA737-900"/>
    <n v="223"/>
    <n v="93.717948717948715"/>
    <n v="39"/>
    <n v="3655"/>
    <n v="13.205128205128204"/>
    <n v="515"/>
    <n v="890"/>
    <n v="2251"/>
    <n v="1548066"/>
    <n v="0.52650532987611642"/>
    <n v="6942"/>
    <n v="47.99908208759507"/>
    <n v="0.5741360089186176"/>
    <n v="897"/>
    <n v="0.5307096004770423"/>
    <n v="1677"/>
    <n v="0.51533882783882778"/>
    <n v="4368"/>
    <n v="6671"/>
    <n v="5"/>
    <n v="0.18545396566177305"/>
    <n v="76767"/>
    <n v="0.21844175860811083"/>
    <n v="90422"/>
    <n v="0.45892047417385567"/>
    <n v="189966"/>
    <n v="3.261334344749614E-2"/>
    <n v="13500"/>
    <n v="2.3991341761265494E-2"/>
    <n v="9931"/>
    <n v="8.05791163474988E-2"/>
    <n v="33355"/>
    <n v="1"/>
    <n v="176759"/>
    <n v="4532.2820512820517"/>
    <n v="3682.5495887072757"/>
    <n v="0.27045400297446004"/>
    <n v="204342"/>
    <n v="5239.5384615384619"/>
    <n v="0.31265797993769545"/>
    <n v="157173"/>
    <n v="4030.0769230769229"/>
    <n v="0.24048601208144879"/>
    <n v="115290"/>
    <n v="0.17640200500639569"/>
    <n v="1"/>
    <n v="413941"/>
    <n v="-653564"/>
    <n v="-239623"/>
    <n v="133708.73592233009"/>
    <n v="170379.43146067418"/>
    <n v="368623.49533540651"/>
    <n v="672711.66271841084"/>
    <n v="56941.735922330088"/>
    <n v="79957.431460674183"/>
    <n v="178657.49533540651"/>
    <n v="-0.15478862012343142"/>
    <n v="-0.14956197185393955"/>
    <n v="5.2266482694918737E-3"/>
    <n v="815065"/>
    <n v="0.52650532987611642"/>
    <n v="342267.08125854994"/>
    <n v="0.26739234632115166"/>
    <n v="0.42218096644458314"/>
    <n v="104.12749658002735"/>
    <n v="0.46693944654720787"/>
    <n v="8.05791163474988E-2"/>
    <n v="-8091.1964799592506"/>
    <n v="-231531.80352004076"/>
    <n v="1.663450955710984"/>
    <n v="1.0480184324895745"/>
    <n v="0.84531995912138991"/>
    <n v="53.918902802623734"/>
    <n v="0.27851795304161703"/>
    <n v="3274.5001188391466"/>
    <n v="5239.5384615384619"/>
    <n v="76.147289511284256"/>
    <n v="6.4106703146374828"/>
    <n v="5"/>
  </r>
  <r>
    <n v="1085"/>
    <x v="0"/>
    <s v="LAX"/>
    <s v="California"/>
    <s v="ANC"/>
    <s v="Alaska"/>
    <x v="29"/>
    <x v="4"/>
    <n v="160.19999999999999"/>
    <s v="LAXANC737-Max 9"/>
    <n v="2345"/>
    <n v="130.80000000000001"/>
    <n v="5"/>
    <n v="654"/>
    <n v="20.8"/>
    <n v="104"/>
    <n v="184"/>
    <n v="366"/>
    <n v="1878345"/>
    <n v="0.81647940074906367"/>
    <n v="801"/>
    <n v="24.54078947368421"/>
    <n v="1"/>
    <n v="104"/>
    <n v="0.94845360824742264"/>
    <n v="194"/>
    <n v="0.72619047619047616"/>
    <n v="504"/>
    <n v="5139"/>
    <n v="5.9994162288382951"/>
    <n v="0.22462465656297084"/>
    <n v="63361"/>
    <n v="0.22658867322520607"/>
    <n v="63915"/>
    <n v="0.42394044137197556"/>
    <n v="119583"/>
    <n v="9.0578746787201986E-3"/>
    <n v="2555"/>
    <n v="6.4876362669502793E-3"/>
    <n v="1830"/>
    <n v="0.10930071789417709"/>
    <n v="30831"/>
    <n v="1"/>
    <n v="107913"/>
    <n v="21582.6"/>
    <n v="4397.2912980537239"/>
    <n v="0.39739203765010883"/>
    <n v="29599"/>
    <n v="5919.8"/>
    <n v="0.10899897994130059"/>
    <n v="58080"/>
    <n v="11616"/>
    <n v="0.2138808998611689"/>
    <n v="75961"/>
    <n v="0.27972808254742171"/>
    <n v="1"/>
    <n v="282075"/>
    <n v="-271553"/>
    <n v="10522"/>
    <n v="63361"/>
    <n v="67388.641304347824"/>
    <n v="164671.67213114756"/>
    <n v="295421.31343549537"/>
    <n v="0"/>
    <n v="3473.6413043478242"/>
    <n v="45088.672131147556"/>
    <n v="5.6017398294775454E-3"/>
    <n v="1.0772495301501627E-2"/>
    <n v="5.1707554720240821E-3"/>
    <n v="1533630"/>
    <n v="0.81647940074906367"/>
    <n v="56472.275229357823"/>
    <n v="0.15017209298611278"/>
    <n v="0.14457035315663522"/>
    <n v="384.16513761467888"/>
    <n v="0.16382308640284815"/>
    <n v="0.10930071789417709"/>
    <n v="-9712.462687099076"/>
    <n v="20234.462687099076"/>
    <n v="1.9793112200144152"/>
    <n v="1.0703516089551182"/>
    <n v="0.77084012099446009"/>
    <n v="329.45876288659792"/>
    <n v="0.26929362758131703"/>
    <n v="2366.6720283094742"/>
    <n v="5919.8"/>
    <n v="26.649509409683127"/>
    <n v="6.7048929663608563"/>
    <n v="5.9994162288382951"/>
  </r>
  <r>
    <n v="755"/>
    <x v="1"/>
    <s v="SFO"/>
    <s v="California"/>
    <s v="HNL"/>
    <s v="Hawaii"/>
    <x v="27"/>
    <x v="2"/>
    <n v="132.66666666666666"/>
    <s v="SFOHNL737-800"/>
    <n v="2399"/>
    <n v="117.66666666666667"/>
    <n v="3"/>
    <n v="353"/>
    <n v="17.666666666666668"/>
    <n v="53"/>
    <n v="100"/>
    <n v="200"/>
    <n v="954802"/>
    <n v="0.88693467336683418"/>
    <n v="398"/>
    <n v="13.538171140939596"/>
    <n v="1"/>
    <n v="53"/>
    <n v="1"/>
    <n v="100"/>
    <n v="0.81632653061224492"/>
    <n v="245"/>
    <n v="125"/>
    <n v="5.976"/>
    <n v="0.20880407558757164"/>
    <n v="26928"/>
    <n v="0.26085001124353496"/>
    <n v="33640"/>
    <n v="0.50746338096973553"/>
    <n v="65444"/>
    <n v="1.0855826865069826E-2"/>
    <n v="1400"/>
    <n v="6.2343462853686714E-3"/>
    <n v="804"/>
    <n v="5.7923590487194004E-3"/>
    <n v="747"/>
    <n v="1"/>
    <n v="56292"/>
    <n v="18764"/>
    <n v="4158.0210069713403"/>
    <n v="0.39252492852660203"/>
    <n v="14666"/>
    <n v="4888.666666666667"/>
    <n v="0.10226622969109546"/>
    <n v="30431"/>
    <n v="10143.666666666666"/>
    <n v="0.21219580224531065"/>
    <n v="42021"/>
    <n v="0.29301303953699182"/>
    <n v="0.99999999999999989"/>
    <n v="128963"/>
    <n v="-143410"/>
    <n v="-14447"/>
    <n v="26928"/>
    <n v="33640"/>
    <n v="80168.899999999994"/>
    <n v="140736.9"/>
    <n v="0"/>
    <n v="0"/>
    <n v="14724.899999999994"/>
    <n v="-1.5130885775270685E-2"/>
    <n v="-9.9902388139111575E-3"/>
    <n v="5.1406469613595272E-3"/>
    <n v="846847"/>
    <n v="0.88693467336683418"/>
    <n v="16344.815864022676"/>
    <n v="0.13506779416046469"/>
    <n v="0.15019867993573538"/>
    <n v="363.21813031161474"/>
    <n v="0.1514039726184305"/>
    <n v="5.7923590487194004E-3"/>
    <n v="-4908.2999999999984"/>
    <n v="-9538.7000000000007"/>
    <n v="1.6047204848415157"/>
    <n v="1.0624956353363173"/>
    <n v="0.84367449293782859"/>
    <n v="336.4"/>
    <n v="0.32583764335507082"/>
    <n v="2247.7925329202171"/>
    <n v="4888.666666666667"/>
    <n v="26.074422927962821"/>
    <n v="6.2436260623229458"/>
    <n v="5.976"/>
  </r>
  <r>
    <n v="175"/>
    <x v="5"/>
    <s v="SFO"/>
    <s v="California"/>
    <s v="YVR"/>
    <s v="British Columbia"/>
    <x v="32"/>
    <x v="3"/>
    <n v="132"/>
    <s v="SFOYVR737-700"/>
    <n v="800"/>
    <n v="104.25"/>
    <n v="8"/>
    <n v="834"/>
    <n v="17"/>
    <n v="136"/>
    <n v="242"/>
    <n v="456"/>
    <n v="844800"/>
    <n v="0.78977272727272729"/>
    <n v="1056"/>
    <n v="8.5167015098722416"/>
    <n v="1"/>
    <n v="136"/>
    <n v="0.97580645161290325"/>
    <n v="248"/>
    <n v="0.6785714285714286"/>
    <n v="672"/>
    <n v="0"/>
    <e v="#DIV/0!"/>
    <n v="0.24239285251845138"/>
    <n v="37440"/>
    <n v="0.27398679269713844"/>
    <n v="42320"/>
    <n v="0.46004143467564418"/>
    <n v="71058"/>
    <n v="1.7674478829470413E-2"/>
    <n v="2730"/>
    <n v="5.9044412792956108E-3"/>
    <n v="912"/>
    <n v="0"/>
    <n v="0"/>
    <n v="1"/>
    <n v="31363"/>
    <n v="3920.375"/>
    <n v="3682.5289654269536"/>
    <n v="0.25786851279352757"/>
    <n v="41916"/>
    <n v="5239.5"/>
    <n v="0.34463592711964741"/>
    <n v="27888"/>
    <n v="3486"/>
    <n v="0.22929684930605801"/>
    <n v="20457"/>
    <n v="0.16819871078076695"/>
    <n v="1"/>
    <n v="154460"/>
    <n v="-121624"/>
    <n v="32836"/>
    <n v="37440"/>
    <n v="43369.25619834711"/>
    <n v="104717.05263157895"/>
    <n v="185526.30882992607"/>
    <n v="0"/>
    <n v="1049.2561983471096"/>
    <n v="33659.052631578947"/>
    <n v="3.8868371212121215E-2"/>
    <n v="4.4003951945715859E-2"/>
    <n v="5.1355807335946441E-3"/>
    <n v="667200"/>
    <n v="0.78977272727272729"/>
    <n v="41115.251798561134"/>
    <n v="0.18283617424242424"/>
    <n v="0.14396780303030304"/>
    <n v="185.20383693045562"/>
    <n v="0.23150479616306952"/>
    <n v="0"/>
    <n v="-4338.538603740757"/>
    <n v="37174.538603740759"/>
    <n v="1.927558966670385"/>
    <n v="1.1948261502113848"/>
    <n v="0.74037960607203013"/>
    <n v="170.64516129032259"/>
    <n v="0.13244205619577884"/>
    <n v="3274.5071513511743"/>
    <n v="5239.5"/>
    <n v="97.925235378187011"/>
    <n v="4.3669064748201443"/>
    <e v="#DIV/0!"/>
  </r>
  <r>
    <n v="1193"/>
    <x v="0"/>
    <s v="SFO"/>
    <s v="California"/>
    <s v="OGG"/>
    <s v="Hawaii"/>
    <x v="35"/>
    <x v="1"/>
    <n v="178"/>
    <s v="SFOOGG737-900"/>
    <n v="2338"/>
    <n v="127.71428571428571"/>
    <n v="7"/>
    <n v="894"/>
    <n v="19.142857142857142"/>
    <n v="134"/>
    <n v="188"/>
    <n v="572"/>
    <n v="2913148"/>
    <n v="0.7174959871589085"/>
    <n v="1246"/>
    <n v="37.550743243243247"/>
    <n v="0.83229813664596275"/>
    <n v="161"/>
    <n v="0.62458471760797341"/>
    <n v="301"/>
    <n v="0.72959183673469385"/>
    <n v="784"/>
    <n v="806"/>
    <n v="6"/>
    <n v="0.23002846250351872"/>
    <n v="66190"/>
    <n v="0.2052010967968389"/>
    <n v="59046"/>
    <n v="0.52217051785075086"/>
    <n v="150253"/>
    <n v="1.3866347868092457E-2"/>
    <n v="3990"/>
    <n v="1.1927144331652458E-2"/>
    <n v="3432"/>
    <n v="1.6806430649146647E-2"/>
    <n v="4836"/>
    <n v="1"/>
    <n v="156138"/>
    <n v="22305.428571428572"/>
    <n v="4158.0535167727985"/>
    <n v="0.39214396041841948"/>
    <n v="41066"/>
    <n v="5866.5714285714284"/>
    <n v="0.10313814624590308"/>
    <n v="84407"/>
    <n v="12058.142857142857"/>
    <n v="0.21199000414401065"/>
    <n v="116554"/>
    <n v="0.29272788919166676"/>
    <n v="1"/>
    <n v="287747"/>
    <n v="-398165"/>
    <n v="-110418"/>
    <n v="79526.791044776124"/>
    <n v="94536.414893617024"/>
    <n v="205941.17482517482"/>
    <n v="380004.38076356798"/>
    <n v="13336.791044776124"/>
    <n v="35490.414893617024"/>
    <n v="55688.174825174821"/>
    <n v="-3.7903326573177881E-2"/>
    <n v="-3.2778022716144287E-2"/>
    <n v="5.1253038570335946E-3"/>
    <n v="2090172"/>
    <n v="0.7174959871589085"/>
    <n v="111392.25055928412"/>
    <n v="9.8775276779621224E-2"/>
    <n v="0.13667860335279911"/>
    <n v="316.45525727069349"/>
    <n v="0.13535297573596813"/>
    <n v="1.6806430649146647E-2"/>
    <n v="-14930.768680509709"/>
    <n v="-95487.231319490296"/>
    <n v="1.859431931867555"/>
    <n v="0.88723316264600771"/>
    <n v="0.86680392476132051"/>
    <n v="196.16611295681062"/>
    <n v="0.40505722040542558"/>
    <n v="2247.8116998439946"/>
    <n v="5866.5714285714284"/>
    <n v="23.807784421440534"/>
    <n v="8.3020134228187921"/>
    <n v="6"/>
  </r>
  <r>
    <n v="886"/>
    <x v="2"/>
    <s v="LAX"/>
    <s v="California"/>
    <s v="OGG"/>
    <s v="Hawaii"/>
    <x v="39"/>
    <x v="4"/>
    <n v="178"/>
    <s v="LAXOGG737-Max 9"/>
    <n v="2486"/>
    <n v="125.85714285714286"/>
    <n v="7"/>
    <n v="881"/>
    <n v="18.285714285714285"/>
    <n v="128"/>
    <n v="209"/>
    <n v="544"/>
    <n v="3097556"/>
    <n v="0.7070626003210273"/>
    <n v="1246"/>
    <n v="39.598484848484844"/>
    <n v="0.79503105590062106"/>
    <n v="161"/>
    <n v="0.69435215946843853"/>
    <n v="301"/>
    <n v="0.69387755102040816"/>
    <n v="784"/>
    <n v="5070"/>
    <n v="5.9994082840236684"/>
    <n v="0.22540311474999375"/>
    <n v="72019"/>
    <n v="0.20046508425348658"/>
    <n v="64051"/>
    <n v="0.45507523974060443"/>
    <n v="145402"/>
    <n v="1.1940083627531987E-2"/>
    <n v="3815"/>
    <n v="1.1918175217206239E-2"/>
    <n v="3808"/>
    <n v="9.5198302411177049E-2"/>
    <n v="30417"/>
    <n v="1"/>
    <n v="174127"/>
    <n v="24875.285714285714"/>
    <n v="4397.314712071935"/>
    <n v="0.3989565958538776"/>
    <n v="46043"/>
    <n v="6577.5714285714284"/>
    <n v="0.10549287900727679"/>
    <n v="93717"/>
    <n v="13388.142857142857"/>
    <n v="0.21472267536704731"/>
    <n v="122569"/>
    <n v="0.28082784977179831"/>
    <n v="1"/>
    <n v="319512"/>
    <n v="-436456"/>
    <n v="-116944"/>
    <n v="90586.3984375"/>
    <n v="92245.698564593302"/>
    <n v="209549.9411764706"/>
    <n v="392382.03817856393"/>
    <n v="18567.3984375"/>
    <n v="28194.698564593302"/>
    <n v="64147.941176470602"/>
    <n v="-3.7753635446784499E-2"/>
    <n v="-3.2638541105191876E-2"/>
    <n v="5.1150943415926228E-3"/>
    <n v="2190166"/>
    <n v="0.7070626003210273"/>
    <n v="119772.61634506244"/>
    <n v="0.10314970899638295"/>
    <n v="0.14090334444316746"/>
    <n v="328.14415437003407"/>
    <n v="0.1319968440748327"/>
    <n v="9.5198302411177049E-2"/>
    <n v="-15844.291168366271"/>
    <n v="-101099.70883163373"/>
    <n v="1.9801771926962846"/>
    <n v="0.94198125865879834"/>
    <n v="0.82098866469336707"/>
    <n v="212.79401993355481"/>
    <n v="0.38361313503092215"/>
    <n v="2366.6814616414772"/>
    <n v="6577.5714285714284"/>
    <n v="22.248325999617375"/>
    <n v="8.6526674233825194"/>
    <n v="5.9994082840236684"/>
  </r>
  <r>
    <n v="701"/>
    <x v="1"/>
    <s v="OGG"/>
    <s v="Hawaii"/>
    <s v="SFO"/>
    <s v="California"/>
    <x v="34"/>
    <x v="8"/>
    <n v="350.85714285714283"/>
    <s v="OGGSFO777-200"/>
    <n v="2338"/>
    <n v="142.78571428571428"/>
    <n v="14"/>
    <n v="1999"/>
    <n v="27"/>
    <n v="378"/>
    <n v="629"/>
    <n v="993"/>
    <n v="11484256"/>
    <n v="0.40696254071661236"/>
    <n v="4912"/>
    <n v="66.52443310657597"/>
    <n v="0.5851393188854489"/>
    <n v="646"/>
    <n v="0.51983471074380161"/>
    <n v="1210"/>
    <n v="0.32493455497382201"/>
    <n v="3056"/>
    <n v="102324"/>
    <n v="5.9999706813650757"/>
    <n v="0.12981247143798857"/>
    <n v="160493"/>
    <n v="0.16103433912055293"/>
    <n v="199094"/>
    <n v="0.20294173551880745"/>
    <n v="250906"/>
    <n v="5.6197905924317238E-3"/>
    <n v="6948"/>
    <n v="4.0142516854114341E-3"/>
    <n v="4963"/>
    <n v="0.4965774116448079"/>
    <n v="613941"/>
    <n v="0.99999999999999989"/>
    <n v="324738"/>
    <n v="23195.571428571428"/>
    <n v="4881.4846641346203"/>
    <n v="0.3106422952124403"/>
    <n v="108678"/>
    <n v="7762.7142857142853"/>
    <n v="0.10396068017631933"/>
    <n v="289342"/>
    <n v="20667.285714285714"/>
    <n v="0.27678270784865922"/>
    <n v="322618"/>
    <n v="0.30861431676258111"/>
    <n v="1"/>
    <n v="1236345"/>
    <n v="-1045376"/>
    <n v="190969"/>
    <n v="274281.68783068785"/>
    <n v="382994.81717011135"/>
    <n v="772173.95367573004"/>
    <n v="1429450.4586765291"/>
    <n v="113788.68783068785"/>
    <n v="183900.81717011135"/>
    <n v="521267.95367573004"/>
    <n v="1.6628765502963362E-2"/>
    <n v="2.1722431242741175E-2"/>
    <n v="5.0936657397778126E-3"/>
    <n v="4673662"/>
    <n v="0.40696254071661236"/>
    <n v="906984.91845922964"/>
    <n v="0.10765564612979718"/>
    <n v="9.1026880626833812E-2"/>
    <n v="311.35767883941969"/>
    <n v="0.13317265989709995"/>
    <n v="0.4965774116448079"/>
    <n v="-58496.961334037805"/>
    <n v="249465.9613340378"/>
    <n v="1.9989468492243634"/>
    <n v="1.3238856394790428"/>
    <n v="0.66059512815164234"/>
    <n v="164.54049586776858"/>
    <n v="0.2609449627733359"/>
    <n v="4349.4094799193172"/>
    <n v="7762.7142857142853"/>
    <n v="30.04910987813285"/>
    <n v="5.9584792396198099"/>
    <n v="5.9999706813650757"/>
  </r>
  <r>
    <n v="806"/>
    <x v="2"/>
    <s v="ANC"/>
    <s v="Alaska"/>
    <s v="HNL"/>
    <s v="Hawaii"/>
    <x v="37"/>
    <x v="1"/>
    <n v="160.19999999999999"/>
    <s v="ANCHNL737-900"/>
    <n v="2777"/>
    <n v="126.8"/>
    <n v="5"/>
    <n v="634"/>
    <n v="15.8"/>
    <n v="79"/>
    <n v="169"/>
    <n v="386"/>
    <n v="2224377"/>
    <n v="0.79151061173533088"/>
    <n v="801"/>
    <n v="27.438520408163264"/>
    <n v="0.75961538461538458"/>
    <n v="104"/>
    <n v="0.87113402061855671"/>
    <n v="194"/>
    <n v="0.76587301587301593"/>
    <n v="504"/>
    <n v="720"/>
    <n v="5.9958333333333336"/>
    <n v="0.19480815771462315"/>
    <n v="43548"/>
    <n v="0.262477465185669"/>
    <n v="58675"/>
    <n v="0.4992596502686284"/>
    <n v="111606"/>
    <n v="1.2055846078830472E-2"/>
    <n v="2695"/>
    <n v="1.2087159964749511E-2"/>
    <n v="2702"/>
    <n v="1.9311720787499497E-2"/>
    <n v="4317"/>
    <n v="0.99999999999999989"/>
    <n v="114091"/>
    <n v="22818.2"/>
    <n v="4158.0594836322389"/>
    <n v="0.39706476041985689"/>
    <n v="26400"/>
    <n v="5280"/>
    <n v="9.1878497647353619E-2"/>
    <n v="61677"/>
    <n v="12335.4"/>
    <n v="0.2146511401286299"/>
    <n v="85168"/>
    <n v="0.29640560180415959"/>
    <n v="1"/>
    <n v="223543"/>
    <n v="-287336"/>
    <n v="-63793"/>
    <n v="57329.012658227854"/>
    <n v="67354.733727810657"/>
    <n v="145723.89637305698"/>
    <n v="270407.64275909553"/>
    <n v="13781.012658227854"/>
    <n v="8679.733727810657"/>
    <n v="34117.896373056981"/>
    <n v="-2.8679041367537968E-2"/>
    <n v="-2.359189626946372E-2"/>
    <n v="5.0871450980742479E-3"/>
    <n v="1760618"/>
    <n v="0.79151061173533088"/>
    <n v="57745.64984227129"/>
    <n v="0.10049690317783361"/>
    <n v="0.12917594454537157"/>
    <n v="345.78233438485802"/>
    <n v="0.12451650499994887"/>
    <n v="1.9311720787499497E-2"/>
    <n v="-11315.728551819098"/>
    <n v="-52477.271448180902"/>
    <n v="1.5705169875137468"/>
    <n v="1.1343814907885013"/>
    <n v="0.83054806366190692"/>
    <n v="302.44845360824741"/>
    <n v="0.38099157656468779"/>
    <n v="2247.8252865868967"/>
    <n v="5280"/>
    <n v="23.10620217740961"/>
    <n v="8.5126182965299684"/>
    <n v="5.9958333333333336"/>
  </r>
  <r>
    <n v="255"/>
    <x v="4"/>
    <s v="JNU"/>
    <s v="Alaska"/>
    <s v="SEA"/>
    <s v="Washington"/>
    <x v="31"/>
    <x v="4"/>
    <n v="178"/>
    <s v="JNUSEA737-Max 9"/>
    <n v="909"/>
    <n v="140.55555555555554"/>
    <n v="9"/>
    <n v="1265"/>
    <n v="16.222222222222221"/>
    <n v="146"/>
    <n v="311"/>
    <n v="809"/>
    <n v="1456218"/>
    <n v="0.78963795255930092"/>
    <n v="1602"/>
    <n v="21.650896286811779"/>
    <n v="0.70531400966183577"/>
    <n v="207"/>
    <n v="0.80361757105943155"/>
    <n v="387"/>
    <n v="0.80257936507936511"/>
    <n v="1008"/>
    <n v="1600"/>
    <n v="4.9987500000000002"/>
    <n v="0.16731448147042979"/>
    <n v="43175"/>
    <n v="0.24885776622088224"/>
    <n v="64217"/>
    <n v="0.51839006072537175"/>
    <n v="133769"/>
    <n v="1.8775649397202835E-2"/>
    <n v="4845"/>
    <n v="1.5667688444353161E-2"/>
    <n v="4043"/>
    <n v="3.0994353741760221E-2"/>
    <n v="7998"/>
    <n v="1"/>
    <n v="73498"/>
    <n v="8166.4444444444443"/>
    <n v="3394.6862534633206"/>
    <n v="0.31081978305457469"/>
    <n v="47156"/>
    <n v="5239.5555555555557"/>
    <n v="0.19942063307466221"/>
    <n v="63807"/>
    <n v="7089.666666666667"/>
    <n v="0.26983697375933013"/>
    <n v="52004"/>
    <n v="0.21992261011143299"/>
    <n v="1"/>
    <n v="258047"/>
    <n v="-236465"/>
    <n v="21582"/>
    <n v="61213.869863013693"/>
    <n v="79909.900321543406"/>
    <n v="166673.85908529049"/>
    <n v="307797.62926984759"/>
    <n v="18038.869863013693"/>
    <n v="15692.900321543406"/>
    <n v="32904.859085290489"/>
    <n v="1.4820583181913698E-2"/>
    <n v="1.9905034767371339E-2"/>
    <n v="5.0844515854576409E-3"/>
    <n v="1149885"/>
    <n v="0.78963795255930092"/>
    <n v="66613.844268774672"/>
    <n v="0.17720355056729142"/>
    <n v="0.16238296738537775"/>
    <n v="197.66719367588934"/>
    <n v="0.21745565860933921"/>
    <n v="3.0994353741760221E-2"/>
    <n v="-7404.0699188719545"/>
    <n v="28986.069918871955"/>
    <n v="1.3855347942732825"/>
    <n v="1.1022864875660117"/>
    <n v="0.88155697112835707"/>
    <n v="165.93540051679585"/>
    <n v="0.20152917879301058"/>
    <n v="2947.0835366232291"/>
    <n v="5239.5555555555557"/>
    <n v="58.42714237980762"/>
    <n v="7.0260869565217394"/>
    <n v="4.9987500000000002"/>
  </r>
  <r>
    <n v="1127"/>
    <x v="0"/>
    <s v="OGG"/>
    <s v="Hawaii"/>
    <s v="SFO"/>
    <s v="California"/>
    <x v="34"/>
    <x v="1"/>
    <n v="178"/>
    <s v="OGGSFO737-900"/>
    <n v="2338"/>
    <n v="127.71428571428571"/>
    <n v="7"/>
    <n v="894"/>
    <n v="17.571428571428573"/>
    <n v="123"/>
    <n v="172"/>
    <n v="599"/>
    <n v="2913148"/>
    <n v="0.7174959871589085"/>
    <n v="1246"/>
    <n v="33.866984126984129"/>
    <n v="0.7639751552795031"/>
    <n v="161"/>
    <n v="0.5714285714285714"/>
    <n v="301"/>
    <n v="0.76403061224489799"/>
    <n v="784"/>
    <n v="806"/>
    <n v="6"/>
    <n v="0.22144223935268711"/>
    <n v="60756"/>
    <n v="0.18615348167586973"/>
    <n v="51074"/>
    <n v="0.54855393362856053"/>
    <n v="150504"/>
    <n v="1.5308075009567547E-2"/>
    <n v="4200"/>
    <n v="1.0916115393727334E-2"/>
    <n v="2995"/>
    <n v="1.7626154939587774E-2"/>
    <n v="4836"/>
    <n v="1"/>
    <n v="140821"/>
    <n v="20117.285714285714"/>
    <n v="4158.061416747124"/>
    <n v="0.38779348670187863"/>
    <n v="41066"/>
    <n v="5866.5714285714284"/>
    <n v="0.113087730699962"/>
    <n v="76127"/>
    <n v="10875.285714285714"/>
    <n v="0.20963886609350818"/>
    <n v="105120"/>
    <n v="0.28947991650465116"/>
    <n v="1"/>
    <n v="274365"/>
    <n v="-363134"/>
    <n v="-88769"/>
    <n v="79526.14634146342"/>
    <n v="89379.5"/>
    <n v="196986.87145242069"/>
    <n v="365892.51779388415"/>
    <n v="18770.14634146342"/>
    <n v="38305.5"/>
    <n v="46482.871452420688"/>
    <n v="-3.0471846950446732E-2"/>
    <n v="-2.5393466459460737E-2"/>
    <n v="5.0783804909859953E-3"/>
    <n v="2090172"/>
    <n v="0.7174959871589085"/>
    <n v="106123.27516778524"/>
    <n v="9.4181620707221192E-2"/>
    <n v="0.12465346765766792"/>
    <n v="301.48657718120808"/>
    <n v="0.12895063181403255"/>
    <n v="1.7626154939587774E-2"/>
    <n v="-14794.073970554873"/>
    <n v="-73974.926029445123"/>
    <n v="1.792366253309339"/>
    <n v="0.80592910050227107"/>
    <n v="0.911791293323996"/>
    <n v="169.68106312292358"/>
    <n v="0.38313924881089062"/>
    <n v="2247.823417478276"/>
    <n v="5866.5714285714284"/>
    <n v="26.397390350671628"/>
    <n v="8.0480984340044746"/>
    <n v="6"/>
  </r>
  <r>
    <n v="455"/>
    <x v="3"/>
    <s v="LAX"/>
    <s v="California"/>
    <s v="GEG"/>
    <s v="Washington"/>
    <x v="41"/>
    <x v="1"/>
    <n v="178"/>
    <s v="LAXGEG737-900"/>
    <n v="945"/>
    <n v="149.83333333333334"/>
    <n v="6"/>
    <n v="899"/>
    <n v="21"/>
    <n v="126"/>
    <n v="214"/>
    <n v="560"/>
    <n v="1009260"/>
    <n v="0.84176029962546817"/>
    <n v="1068"/>
    <n v="15.245195729537365"/>
    <n v="0.91304347826086951"/>
    <n v="138"/>
    <n v="0.8294573643410853"/>
    <n v="258"/>
    <n v="0.83333333333333337"/>
    <n v="672"/>
    <n v="103"/>
    <n v="5"/>
    <n v="0.23278103379896883"/>
    <n v="42260"/>
    <n v="0.22408892610055964"/>
    <n v="40682"/>
    <n v="0.50327744238311378"/>
    <n v="91367"/>
    <n v="1.8507909928171681E-2"/>
    <n v="3360"/>
    <n v="1.8507909928171681E-2"/>
    <n v="3360"/>
    <n v="2.8367778610144099E-3"/>
    <n v="515"/>
    <n v="1"/>
    <n v="56141"/>
    <n v="9356.8333333333339"/>
    <n v="3682.5371740703567"/>
    <n v="0.3224326171482394"/>
    <n v="31437"/>
    <n v="5239.5"/>
    <n v="0.18055100880442462"/>
    <n v="49921"/>
    <n v="8320.1666666666661"/>
    <n v="0.28670951142048162"/>
    <n v="36618"/>
    <n v="0.21030686262685436"/>
    <n v="1"/>
    <n v="181544"/>
    <n v="-174117"/>
    <n v="7427"/>
    <n v="46284.761904761908"/>
    <n v="49046.523364485976"/>
    <n v="109640.4"/>
    <n v="204971.68526924789"/>
    <n v="4024.7619047619082"/>
    <n v="8364.5233644859763"/>
    <n v="18273.399999999994"/>
    <n v="7.3588569843251487E-3"/>
    <n v="1.2422415972964989E-2"/>
    <n v="5.0635589886398403E-3"/>
    <n v="849555"/>
    <n v="0.84176029962546817"/>
    <n v="34031.03559510567"/>
    <n v="0.17987832669480611"/>
    <n v="0.17251946971048093"/>
    <n v="201.3670745272525"/>
    <n v="0.21308685135158995"/>
    <n v="2.8367778610144099E-3"/>
    <n v="-5110.4475448746462"/>
    <n v="12537.447544874645"/>
    <n v="1.8762981382138215"/>
    <n v="0.96612658060992196"/>
    <n v="0.83305089156120948"/>
    <n v="157.68217054263565"/>
    <n v="0.20170316837791388"/>
    <n v="3274.5397885104699"/>
    <n v="5239.5"/>
    <n v="58.969397044748952"/>
    <n v="7.4749721913236931"/>
    <n v="5"/>
  </r>
  <r>
    <n v="447"/>
    <x v="3"/>
    <s v="JNU"/>
    <s v="Alaska"/>
    <s v="SEA"/>
    <s v="Washington"/>
    <x v="31"/>
    <x v="2"/>
    <n v="159.1904761904762"/>
    <s v="JNUSEA737-800"/>
    <n v="909"/>
    <n v="79.333333333333329"/>
    <n v="21"/>
    <n v="1666"/>
    <n v="13.619047619047619"/>
    <n v="286"/>
    <n v="545"/>
    <n v="836"/>
    <n v="3038787"/>
    <n v="0.49835477116362548"/>
    <n v="3343"/>
    <n v="50.518758002560823"/>
    <n v="0.64852607709750565"/>
    <n v="441"/>
    <n v="0.64880952380952384"/>
    <n v="840"/>
    <n v="0.40543161978661496"/>
    <n v="2062"/>
    <n v="13117"/>
    <n v="4.9998475261111537"/>
    <n v="0.20269592026959202"/>
    <n v="84810"/>
    <n v="0.27425491742549174"/>
    <n v="114751"/>
    <n v="0.34634449463444944"/>
    <n v="144914"/>
    <n v="1.197390119739012E-2"/>
    <n v="5010"/>
    <n v="7.9873807987380797E-3"/>
    <n v="3342"/>
    <n v="0.15674338567433857"/>
    <n v="65583"/>
    <n v="1"/>
    <n v="186038"/>
    <n v="8858.9523809523816"/>
    <n v="3682.5529240162564"/>
    <n v="0.31919551707690352"/>
    <n v="110030"/>
    <n v="5239.5238095238092"/>
    <n v="0.18878445663773905"/>
    <n v="165424"/>
    <n v="7877.333333333333"/>
    <n v="0.28382695587422835"/>
    <n v="121342"/>
    <n v="0.20819307041112908"/>
    <n v="1"/>
    <n v="418410"/>
    <n v="-582834"/>
    <n v="-164424"/>
    <n v="130773.46153846155"/>
    <n v="176863.92660550459"/>
    <n v="357431.42105263157"/>
    <n v="665068.80919659766"/>
    <n v="45963.461538461546"/>
    <n v="62112.926605504588"/>
    <n v="212517.42105263157"/>
    <n v="-5.4108432081616774E-2"/>
    <n v="-4.9084594653555955E-2"/>
    <n v="5.0238374280608192E-3"/>
    <n v="1514394"/>
    <n v="0.49835477116362548"/>
    <n v="355156.59003601444"/>
    <n v="0.13768980846633871"/>
    <n v="0.1917982405479555"/>
    <n v="211.78091236494598"/>
    <n v="0.23298230183162374"/>
    <n v="0.15674338567433857"/>
    <n v="-15266.371866504653"/>
    <n v="-149157.62813349534"/>
    <n v="1.8663244323783652"/>
    <n v="1.3257323705155186"/>
    <n v="0.68202508927648164"/>
    <n v="136.60833333333332"/>
    <n v="0.2900074090007409"/>
    <n v="3274.5064712718108"/>
    <n v="5239.5238095238092"/>
    <n v="32.9778495329507"/>
    <n v="5.0132052821128452"/>
    <n v="4.9998475261111537"/>
  </r>
  <r>
    <n v="837"/>
    <x v="2"/>
    <s v="GEG"/>
    <s v="Washington"/>
    <s v="SEA"/>
    <s v="Washington"/>
    <x v="11"/>
    <x v="1"/>
    <n v="175.38235294117646"/>
    <s v="GEGSEA737-900"/>
    <n v="223"/>
    <n v="116"/>
    <n v="34"/>
    <n v="3944"/>
    <n v="19.5"/>
    <n v="663"/>
    <n v="1142"/>
    <n v="2140"/>
    <n v="1329749"/>
    <n v="0.66141204091900052"/>
    <n v="5963"/>
    <n v="41.229980767549606"/>
    <n v="0.8599221789883269"/>
    <n v="771"/>
    <n v="0.79250520471894514"/>
    <n v="1441"/>
    <n v="0.57036247334754797"/>
    <n v="3752"/>
    <n v="6865"/>
    <n v="5.9991260014566645"/>
    <n v="0.2308739880488252"/>
    <n v="128504"/>
    <n v="0.23356713462858292"/>
    <n v="130003"/>
    <n v="0.4038947319250159"/>
    <n v="224807"/>
    <n v="2.6913499509520336E-2"/>
    <n v="14980"/>
    <n v="3.0758285153737526E-2"/>
    <n v="17120"/>
    <n v="7.3992360734318127E-2"/>
    <n v="41184"/>
    <n v="1"/>
    <n v="171436"/>
    <n v="5042.2352941176468"/>
    <n v="4158.0422015362692"/>
    <n v="0.29125270125174985"/>
    <n v="196529"/>
    <n v="5780.2647058823532"/>
    <n v="0.33388321078597932"/>
    <n v="92677"/>
    <n v="2725.794117647059"/>
    <n v="0.15744899900784212"/>
    <n v="127974"/>
    <n v="0.21741508895442868"/>
    <n v="1"/>
    <n v="556598"/>
    <n v="-588616"/>
    <n v="-32018"/>
    <n v="149436.77828054299"/>
    <n v="164040.56304728548"/>
    <n v="394147.6"/>
    <n v="707624.94132782845"/>
    <n v="20932.778280542989"/>
    <n v="34037.563047285483"/>
    <n v="169340.59999999998"/>
    <n v="-2.4078228297220002E-2"/>
    <n v="-1.9116855416105541E-2"/>
    <n v="4.9613728811144613E-3"/>
    <n v="879512"/>
    <n v="0.66141204091900052"/>
    <n v="263849.10395537526"/>
    <n v="0.41857373083190885"/>
    <n v="0.44265195912912886"/>
    <n v="130.68306288032454"/>
    <n v="0.58602270349921315"/>
    <n v="7.3992360734318127E-2"/>
    <n v="-6597.3806272890724"/>
    <n v="-25420.619372710928"/>
    <n v="2.0566980092325928"/>
    <n v="1.1132626864815194"/>
    <n v="0.73935882293758048"/>
    <n v="90.217210270645381"/>
    <n v="0.22992177478179943"/>
    <n v="2247.806044890086"/>
    <n v="5780.2647058823532"/>
    <n v="95.658545713030207"/>
    <n v="8.1389452332657193"/>
    <n v="5.9991260014566645"/>
  </r>
  <r>
    <n v="538"/>
    <x v="3"/>
    <s v="SEA"/>
    <s v="Washington"/>
    <s v="SFO"/>
    <s v="California"/>
    <x v="26"/>
    <x v="0"/>
    <n v="190"/>
    <s v="SEASFOA321"/>
    <n v="679"/>
    <n v="123.70588235294117"/>
    <n v="17"/>
    <n v="2103"/>
    <n v="18.058823529411764"/>
    <n v="307"/>
    <n v="512"/>
    <n v="1285"/>
    <n v="2193170"/>
    <n v="0.65108359133126936"/>
    <n v="3230"/>
    <n v="36.164854215918048"/>
    <n v="0.72235294117647064"/>
    <n v="425"/>
    <n v="0.64080100125156447"/>
    <n v="799"/>
    <n v="0.64057826520438688"/>
    <n v="2006"/>
    <n v="7108"/>
    <n v="5"/>
    <n v="0.18825239051647161"/>
    <n v="75265"/>
    <n v="0.23128793999134586"/>
    <n v="92471"/>
    <n v="0.45300631051327006"/>
    <n v="181116"/>
    <n v="1.9284208209419999E-2"/>
    <n v="7710"/>
    <n v="1.9276704626459133E-2"/>
    <n v="7707"/>
    <n v="8.8892446143033294E-2"/>
    <n v="35540"/>
    <n v="1"/>
    <n v="139263"/>
    <n v="8191.9411764705883"/>
    <n v="3850.7828392877373"/>
    <n v="0.29822750546610161"/>
    <n v="105575"/>
    <n v="6210.2941176470586"/>
    <n v="0.22608567163987331"/>
    <n v="134867"/>
    <n v="7933.3529411764703"/>
    <n v="0.28881360432919528"/>
    <n v="87264"/>
    <n v="0.18687321856482977"/>
    <n v="1"/>
    <n v="399809"/>
    <n v="-466969"/>
    <n v="-67160"/>
    <n v="104194.21824104234"/>
    <n v="144305.330078125"/>
    <n v="282738.28482490272"/>
    <n v="531237.83314407011"/>
    <n v="28929.218241042341"/>
    <n v="51834.330078125"/>
    <n v="101622.28482490272"/>
    <n v="-3.0622341177382509E-2"/>
    <n v="-2.5730527765636311E-2"/>
    <n v="4.891813411746198E-3"/>
    <n v="1427937"/>
    <n v="0.65108359133126936"/>
    <n v="195212.15549215407"/>
    <n v="0.1822973139337124"/>
    <n v="0.2129196551110949"/>
    <n v="173.21398002853067"/>
    <n v="0.25510159061639276"/>
    <n v="8.8892446143033294E-2"/>
    <n v="-10728.578420239415"/>
    <n v="-56431.421579760587"/>
    <n v="1.6397039432194742"/>
    <n v="1.0715688491687385"/>
    <n v="0.83596326702188506"/>
    <n v="115.7334167709637"/>
    <n v="0.21826422116560656"/>
    <n v="3729.2283606285896"/>
    <n v="6210.2941176470586"/>
    <n v="58.150379576930781"/>
    <n v="7.3309557774607708"/>
    <n v="5"/>
  </r>
  <r>
    <n v="1036"/>
    <x v="0"/>
    <s v="BOI"/>
    <s v="Idaho"/>
    <s v="SEA"/>
    <s v="Washington"/>
    <x v="13"/>
    <x v="1"/>
    <n v="173.95454545454547"/>
    <s v="BOISEA737-900"/>
    <n v="399"/>
    <n v="117.86363636363636"/>
    <n v="22"/>
    <n v="2593"/>
    <n v="19.181818181818183"/>
    <n v="422"/>
    <n v="655"/>
    <n v="1516"/>
    <n v="1526973"/>
    <n v="0.67755422001567811"/>
    <n v="3827"/>
    <n v="34.753427935447974"/>
    <n v="0.85252525252525257"/>
    <n v="495"/>
    <n v="0.70810810810810809"/>
    <n v="925"/>
    <n v="0.62956810631229232"/>
    <n v="2408"/>
    <n v="5220"/>
    <n v="5.9998084291187741"/>
    <n v="0.22184940109097043"/>
    <n v="94680"/>
    <n v="0.22676298573490544"/>
    <n v="96777"/>
    <n v="0.4296024143813148"/>
    <n v="183344"/>
    <n v="2.4849101167825745E-2"/>
    <n v="10605"/>
    <n v="2.355099630719628E-2"/>
    <n v="10051"/>
    <n v="7.3385101317787318E-2"/>
    <n v="31319"/>
    <n v="1"/>
    <n v="144507"/>
    <n v="6568.5"/>
    <n v="4158.0646452606488"/>
    <n v="0.31646409565731554"/>
    <n v="126131"/>
    <n v="5733.227272727273"/>
    <n v="0.27622144843746577"/>
    <n v="78120"/>
    <n v="3550.909090909091"/>
    <n v="0.17107942973523421"/>
    <n v="107872"/>
    <n v="0.23623502616998446"/>
    <n v="1"/>
    <n v="426776"/>
    <n v="-456630"/>
    <n v="-29854"/>
    <n v="111058.29383886255"/>
    <n v="136669.80916030533"/>
    <n v="291221.86807387864"/>
    <n v="538949.97107304656"/>
    <n v="16378.293838862548"/>
    <n v="39892.809160305333"/>
    <n v="107877.86807387864"/>
    <n v="-1.9551098807902956E-2"/>
    <n v="-1.4664753818858187E-2"/>
    <n v="4.8863449890447688E-3"/>
    <n v="1034607"/>
    <n v="0.67755422001567811"/>
    <n v="188196.65946779784"/>
    <n v="0.27949151687685375"/>
    <n v="0.29904261568475671"/>
    <n v="152.50944851523332"/>
    <n v="0.38222919427376773"/>
    <n v="7.3385101317787318E-2"/>
    <n v="-7461.3168669566594"/>
    <n v="-22392.683133043342"/>
    <n v="1.9535486831678675"/>
    <n v="1.0685666375605303"/>
    <n v="0.77764504239552112"/>
    <n v="104.62378378378378"/>
    <n v="0.25276023019101357"/>
    <n v="2247.8358147893314"/>
    <n v="5733.227272727273"/>
    <n v="74.611344953260826"/>
    <n v="7.9660624758966447"/>
    <n v="5.9998084291187741"/>
  </r>
  <r>
    <n v="50"/>
    <x v="5"/>
    <s v="JNU"/>
    <s v="Alaska"/>
    <s v="ANC"/>
    <s v="Alaska"/>
    <x v="3"/>
    <x v="2"/>
    <n v="159"/>
    <s v="JNUANC737-800"/>
    <n v="571"/>
    <n v="85.9"/>
    <n v="30"/>
    <n v="2577"/>
    <n v="10.8"/>
    <n v="324"/>
    <n v="528"/>
    <n v="1725"/>
    <n v="2723670"/>
    <n v="0.54025157232704402"/>
    <n v="4770"/>
    <n v="53.009450171821307"/>
    <n v="0.51428571428571423"/>
    <n v="630"/>
    <n v="0.44"/>
    <n v="1200"/>
    <n v="0.58673469387755106"/>
    <n v="2940"/>
    <n v="19147"/>
    <n v="4.9998955449939935"/>
    <n v="0.16674737916641988"/>
    <n v="95722"/>
    <n v="0.16445839590003727"/>
    <n v="94408"/>
    <n v="0.46596835837743489"/>
    <n v="267491"/>
    <n v="1.8029662714657505E-2"/>
    <n v="10350"/>
    <n v="1.8029662714657505E-2"/>
    <n v="10350"/>
    <n v="0.16676654112679296"/>
    <n v="95733"/>
    <n v="1"/>
    <n v="195210"/>
    <n v="6507"/>
    <n v="3682.5509294523767"/>
    <n v="0.29880560415489948"/>
    <n v="157186"/>
    <n v="5239.5333333333338"/>
    <n v="0.24060272370622424"/>
    <n v="173580"/>
    <n v="5786"/>
    <n v="0.26569682275092188"/>
    <n v="127325"/>
    <n v="0.1948948493879544"/>
    <n v="1"/>
    <n v="574054"/>
    <n v="-653301"/>
    <n v="-79247"/>
    <n v="186126.11111111112"/>
    <n v="214563.63636363635"/>
    <n v="455897.70434782607"/>
    <n v="856587.45182257355"/>
    <n v="90404.111111111124"/>
    <n v="120155.63636363635"/>
    <n v="188406.70434782607"/>
    <n v="-2.9095668711701491E-2"/>
    <n v="-2.4212962022778412E-2"/>
    <n v="4.8827066889230789E-3"/>
    <n v="1471467"/>
    <n v="0.54025157232704402"/>
    <n v="407046.15948777646"/>
    <n v="0.21076488708250266"/>
    <n v="0.23986055579420415"/>
    <n v="185.6115638339154"/>
    <n v="0.32506403473540352"/>
    <n v="0.16676654112679296"/>
    <n v="-13298.881727419119"/>
    <n v="-65948.118272580876"/>
    <n v="1.5837391328507338"/>
    <n v="0.82004934214120417"/>
    <n v="0.94836229106618797"/>
    <n v="78.673333333333332"/>
    <n v="0.22179969131823835"/>
    <n v="3274.510477610489"/>
    <n v="5239.5333333333338"/>
    <n v="48.613973388652092"/>
    <n v="8.032596041909196"/>
    <n v="4.9998955449939935"/>
  </r>
  <r>
    <n v="641"/>
    <x v="1"/>
    <s v="HNL"/>
    <s v="Hawaii"/>
    <s v="SFO"/>
    <s v="California"/>
    <x v="30"/>
    <x v="2"/>
    <n v="132.66666666666666"/>
    <s v="HNLSFO737-800"/>
    <n v="2399"/>
    <n v="117.66666666666667"/>
    <n v="3"/>
    <n v="353"/>
    <n v="17.666666666666668"/>
    <n v="53"/>
    <n v="100"/>
    <n v="200"/>
    <n v="954802"/>
    <n v="0.88693467336683418"/>
    <n v="398"/>
    <n v="12.548657953906687"/>
    <n v="1"/>
    <n v="53"/>
    <n v="1"/>
    <n v="100"/>
    <n v="0.81632653061224492"/>
    <n v="245"/>
    <n v="125"/>
    <n v="5.976"/>
    <n v="0.23393648587038574"/>
    <n v="31300"/>
    <n v="0.27382527261448314"/>
    <n v="36637"/>
    <n v="0.46417333721981807"/>
    <n v="62105"/>
    <n v="1.0463612786534826E-2"/>
    <n v="1400"/>
    <n v="1.201820668624857E-2"/>
    <n v="1608"/>
    <n v="5.5830848225296532E-3"/>
    <n v="747"/>
    <n v="1"/>
    <n v="52178"/>
    <n v="17392.666666666668"/>
    <n v="4158.0542072035505"/>
    <n v="0.38938515384213551"/>
    <n v="14666"/>
    <n v="4888.666666666667"/>
    <n v="0.10944694442578787"/>
    <n v="28207"/>
    <n v="9402.3333333333339"/>
    <n v="0.21049842911620062"/>
    <n v="38950"/>
    <n v="0.290669472615876"/>
    <n v="1"/>
    <n v="133797"/>
    <n v="-134001"/>
    <n v="-204"/>
    <n v="31300"/>
    <n v="36637"/>
    <n v="76078.625"/>
    <n v="144015.625"/>
    <n v="0"/>
    <n v="0"/>
    <n v="13973.625"/>
    <n v="-2.1365686288885025E-4"/>
    <n v="4.6647105892111667E-3"/>
    <n v="4.8783674521000169E-3"/>
    <n v="846847"/>
    <n v="0.88693467336683418"/>
    <n v="16961.048158640217"/>
    <n v="0.14013062394087988"/>
    <n v="0.14034428080376873"/>
    <n v="376.91218130311614"/>
    <n v="0.15711220562864367"/>
    <n v="5.5830848225296532E-3"/>
    <n v="-4657.875"/>
    <n v="4453.875"/>
    <n v="1.8074566910603338"/>
    <n v="1.121293582073484"/>
    <n v="0.7758181108834854"/>
    <n v="366.37"/>
    <n v="0.29111265573966533"/>
    <n v="2247.8100928090489"/>
    <n v="4888.666666666667"/>
    <n v="28.130498201212262"/>
    <n v="8.5212464589235122"/>
    <n v="5.976"/>
  </r>
  <r>
    <n v="1139"/>
    <x v="0"/>
    <s v="SEA"/>
    <s v="Washington"/>
    <s v="BOI"/>
    <s v="Idaho"/>
    <x v="10"/>
    <x v="1"/>
    <n v="173.95454545454547"/>
    <s v="SEABOI737-900"/>
    <n v="399"/>
    <n v="117.86363636363636"/>
    <n v="22"/>
    <n v="2593"/>
    <n v="19.09090909090909"/>
    <n v="420"/>
    <n v="828"/>
    <n v="1346"/>
    <n v="1526973"/>
    <n v="0.67755422001567811"/>
    <n v="3827"/>
    <n v="30.017859526192858"/>
    <n v="0.84848484848484851"/>
    <n v="495"/>
    <n v="0.8951351351351351"/>
    <n v="925"/>
    <n v="0.55897009966777411"/>
    <n v="2408"/>
    <n v="5220"/>
    <n v="5.9998084291187741"/>
    <n v="0.23659272322257285"/>
    <n v="101962"/>
    <n v="0.26680434379060702"/>
    <n v="114982"/>
    <n v="0.38579450529051418"/>
    <n v="166262"/>
    <n v="2.1888342305550399E-2"/>
    <n v="9433"/>
    <n v="1.6247447558938186E-2"/>
    <n v="7002"/>
    <n v="7.2672637831817335E-2"/>
    <n v="31319"/>
    <n v="1"/>
    <n v="124816"/>
    <n v="5673.454545454545"/>
    <n v="4158.0579684933427"/>
    <n v="0.30325029033465017"/>
    <n v="126131"/>
    <n v="5733.227272727273"/>
    <n v="0.30644518627579603"/>
    <n v="67475"/>
    <n v="3067.0454545454545"/>
    <n v="0.16393582025005224"/>
    <n v="93172"/>
    <n v="0.22636870313950155"/>
    <n v="1"/>
    <n v="430960"/>
    <n v="-411594"/>
    <n v="19366"/>
    <n v="120169.5"/>
    <n v="128452.11352657006"/>
    <n v="297443.45913818723"/>
    <n v="546065.07266475726"/>
    <n v="18207.5"/>
    <n v="13470.113526570058"/>
    <n v="131181.45913818723"/>
    <n v="1.2682608009440901E-2"/>
    <n v="1.7530555629421955E-2"/>
    <n v="4.8479476199810544E-3"/>
    <n v="1034607"/>
    <n v="0.67755422001567811"/>
    <n v="190187.81102969532"/>
    <n v="0.28223157842345609"/>
    <n v="0.26954897041401515"/>
    <n v="154.12302352487467"/>
    <n v="0.38627324191697909"/>
    <n v="7.2672637831817335E-2"/>
    <n v="-7402.6851211253315"/>
    <n v="26768.685121125331"/>
    <n v="2.0576560213914536"/>
    <n v="1.2417316605238506"/>
    <n v="0.68972528381506171"/>
    <n v="124.30486486486487"/>
    <n v="0.21619639873770188"/>
    <n v="2247.8284949372537"/>
    <n v="5733.227272727273"/>
    <n v="86.381908667985172"/>
    <n v="6.3382182799845737"/>
    <n v="5.9998084291187741"/>
  </r>
  <r>
    <n v="748"/>
    <x v="1"/>
    <s v="SFO"/>
    <s v="California"/>
    <s v="ANC"/>
    <s v="Alaska"/>
    <x v="8"/>
    <x v="2"/>
    <n v="160.4"/>
    <s v="SFOANC737-800"/>
    <n v="2018"/>
    <n v="134.6"/>
    <n v="5"/>
    <n v="673"/>
    <n v="20.6"/>
    <n v="103"/>
    <n v="200"/>
    <n v="371"/>
    <n v="1618436"/>
    <n v="0.8391521197007481"/>
    <n v="802"/>
    <n v="23.546666666666667"/>
    <n v="0.98095238095238091"/>
    <n v="105"/>
    <n v="1"/>
    <n v="200"/>
    <n v="0.74647887323943662"/>
    <n v="497"/>
    <n v="1408"/>
    <n v="6"/>
    <n v="0.23035050867650056"/>
    <n v="58779"/>
    <n v="0.27658990798363459"/>
    <n v="70578"/>
    <n v="0.43818679165425672"/>
    <n v="111813"/>
    <n v="1.015001645948615E-2"/>
    <n v="2590"/>
    <n v="1.1615694511937046E-2"/>
    <n v="2964"/>
    <n v="3.3107080714184944E-2"/>
    <n v="8448"/>
    <n v="1"/>
    <n v="97909"/>
    <n v="19581.8"/>
    <n v="4158.0832389580974"/>
    <n v="0.38659938323521165"/>
    <n v="29333"/>
    <n v="5866.6"/>
    <n v="0.11582305721065952"/>
    <n v="52929"/>
    <n v="10585.8"/>
    <n v="0.20899323611983084"/>
    <n v="73086"/>
    <n v="0.28858432343429796"/>
    <n v="1"/>
    <n v="255172"/>
    <n v="-253257"/>
    <n v="1915"/>
    <n v="59920.339805825242"/>
    <n v="70578"/>
    <n v="149787.22641509434"/>
    <n v="280285.5662209196"/>
    <n v="1141.3398058252424"/>
    <n v="0"/>
    <n v="37974.226415094337"/>
    <n v="1.1832411043748408E-3"/>
    <n v="6.0169900102221632E-3"/>
    <n v="4.8337489058473222E-3"/>
    <n v="1358114"/>
    <n v="0.8391521197007481"/>
    <n v="47291.821693907899"/>
    <n v="0.15766579586712109"/>
    <n v="0.15648255476274625"/>
    <n v="366.60326894502231"/>
    <n v="0.18166663475967409"/>
    <n v="3.3107080714184944E-2"/>
    <n v="-7823.1132441839163"/>
    <n v="9738.1132441839163"/>
    <n v="1.8615897499689016"/>
    <n v="1.173519840776216"/>
    <n v="0.74814709878877694"/>
    <n v="352.89"/>
    <n v="0.28641857257065823"/>
    <n v="2247.8340883352207"/>
    <n v="5866.6"/>
    <n v="28.581540203850508"/>
    <n v="8.2526002971768211"/>
    <n v="6"/>
  </r>
  <r>
    <n v="907"/>
    <x v="2"/>
    <s v="OGG"/>
    <s v="Hawaii"/>
    <s v="LAX"/>
    <s v="California"/>
    <x v="36"/>
    <x v="4"/>
    <n v="178"/>
    <s v="OGGLAX737-Max 9"/>
    <n v="2486"/>
    <n v="125.85714285714286"/>
    <n v="7"/>
    <n v="881"/>
    <n v="23"/>
    <n v="161"/>
    <n v="277"/>
    <n v="443"/>
    <n v="3097556"/>
    <n v="0.7070626003210273"/>
    <n v="1246"/>
    <n v="36.15063325249259"/>
    <n v="1"/>
    <n v="161"/>
    <n v="0.92026578073089704"/>
    <n v="301"/>
    <n v="0.56505102040816324"/>
    <n v="784"/>
    <n v="5070"/>
    <n v="5.9994082840236684"/>
    <n v="0.23848216214900228"/>
    <n v="78365"/>
    <n v="0.26594116232855242"/>
    <n v="87388"/>
    <n v="0.38415515567606717"/>
    <n v="126233"/>
    <n v="9.4279045280113456E-3"/>
    <n v="3098"/>
    <n v="9.4279045280113456E-3"/>
    <n v="3098"/>
    <n v="9.2565710790355415E-2"/>
    <n v="30417"/>
    <n v="1"/>
    <n v="158966"/>
    <n v="22709.428571428572"/>
    <n v="4397.3226938988482"/>
    <n v="0.39498387425396686"/>
    <n v="46043"/>
    <n v="6577.5714285714284"/>
    <n v="0.11440334739677287"/>
    <n v="85557"/>
    <n v="12222.428571428571"/>
    <n v="0.21258404520178303"/>
    <n v="111896"/>
    <n v="0.27802873314747728"/>
    <n v="1"/>
    <n v="328599"/>
    <n v="-402462"/>
    <n v="-73863"/>
    <n v="78365"/>
    <n v="94959.523465703969"/>
    <n v="223401.06546275396"/>
    <n v="396725.58892845793"/>
    <n v="0"/>
    <n v="7571.5234657039691"/>
    <n v="97168.065462753962"/>
    <n v="-2.3845573736197181E-2"/>
    <n v="-1.901505625133133E-2"/>
    <n v="4.8305174848658518E-3"/>
    <n v="2190166"/>
    <n v="0.7070626003210273"/>
    <n v="123537.37797956867"/>
    <n v="0.10608331213382421"/>
    <n v="0.12992888587002141"/>
    <n v="338.45856980703746"/>
    <n v="0.13614584465287105"/>
    <n v="9.2565710790355415E-2"/>
    <n v="-14962.798418351133"/>
    <n v="-58900.201581648871"/>
    <n v="2.077075464309039"/>
    <n v="1.2389144493866304"/>
    <n v="0.68708877676131241"/>
    <n v="290.32558139534882"/>
    <n v="0.34052446903368544"/>
    <n v="2366.6805337110059"/>
    <n v="6577.5714285714284"/>
    <n v="24.370250829264656"/>
    <n v="7.0329171396140753"/>
    <n v="5.9994082840236684"/>
  </r>
  <r>
    <n v="1196"/>
    <x v="0"/>
    <s v="SFO"/>
    <s v="California"/>
    <s v="OGG"/>
    <s v="Hawaii"/>
    <x v="35"/>
    <x v="0"/>
    <n v="189"/>
    <s v="SFOOGGA321"/>
    <n v="2338"/>
    <n v="119.8"/>
    <n v="10"/>
    <n v="1198"/>
    <n v="15.1"/>
    <n v="151"/>
    <n v="243"/>
    <n v="805"/>
    <n v="4418820"/>
    <n v="0.6338624338624339"/>
    <n v="1890"/>
    <n v="53.643918918918921"/>
    <n v="0.60399999999999998"/>
    <n v="250"/>
    <n v="0.51702127659574471"/>
    <n v="470"/>
    <n v="0.68803418803418803"/>
    <n v="1170"/>
    <n v="3069"/>
    <n v="5.9996741609644832"/>
    <n v="0.19988326041375992"/>
    <n v="78077"/>
    <n v="0.1810564420538999"/>
    <n v="70723"/>
    <n v="0.54306948309452063"/>
    <n v="212130"/>
    <n v="1.4426043168046122E-2"/>
    <n v="5635"/>
    <n v="1.4426043168046122E-2"/>
    <n v="5635"/>
    <n v="4.7138728101727284E-2"/>
    <n v="18413"/>
    <n v="1"/>
    <n v="242417"/>
    <n v="24241.7"/>
    <n v="4519.0024309447936"/>
    <n v="0.39286379894044415"/>
    <n v="69536"/>
    <n v="6953.6"/>
    <n v="0.11269084727194349"/>
    <n v="139638"/>
    <n v="13963.8"/>
    <n v="0.22629896070178965"/>
    <n v="165460"/>
    <n v="0.26814639308582272"/>
    <n v="1"/>
    <n v="390613"/>
    <n v="-617051"/>
    <n v="-226438"/>
    <n v="129266.55629139073"/>
    <n v="136789.341563786"/>
    <n v="308313.16770186333"/>
    <n v="574369.06555704004"/>
    <n v="51189.556291390734"/>
    <n v="66066.341563786002"/>
    <n v="96183.167701863335"/>
    <n v="-5.1243997266238496E-2"/>
    <n v="-4.6413769613674237E-2"/>
    <n v="4.830227652564259E-3"/>
    <n v="2800924"/>
    <n v="0.6338624338624339"/>
    <n v="214993.65609348915"/>
    <n v="8.8397581254724106E-2"/>
    <n v="0.13964157852096262"/>
    <n v="310.68447412353925"/>
    <n v="0.13288471947114597"/>
    <n v="4.7138728101727284E-2"/>
    <n v="-21343.906555704008"/>
    <n v="-205094.09344429598"/>
    <n v="1.6353922367218021"/>
    <n v="0.78795540598135672"/>
    <n v="0.94941273504983925"/>
    <n v="150.47446808510639"/>
    <n v="0.42359061270362225"/>
    <n v="2603.0536697189928"/>
    <n v="6953.6"/>
    <n v="22.332447444988851"/>
    <n v="9.4073455759599334"/>
    <n v="5.9996741609644832"/>
  </r>
  <r>
    <n v="1098"/>
    <x v="0"/>
    <s v="LAX"/>
    <s v="California"/>
    <s v="OGG"/>
    <s v="Hawaii"/>
    <x v="39"/>
    <x v="4"/>
    <n v="178"/>
    <s v="LAXOGG737-Max 9"/>
    <n v="2486"/>
    <n v="124.375"/>
    <n v="8"/>
    <n v="995"/>
    <n v="16.125"/>
    <n v="129"/>
    <n v="240"/>
    <n v="626"/>
    <n v="3540064"/>
    <n v="0.6987359550561798"/>
    <n v="1424"/>
    <n v="45.255411255411254"/>
    <n v="0.70108695652173914"/>
    <n v="184"/>
    <n v="0.69767441860465118"/>
    <n v="344"/>
    <n v="0.6986607142857143"/>
    <n v="896"/>
    <n v="3784"/>
    <n v="5.9992071881606766"/>
    <n v="0.19694769330265244"/>
    <n v="68215"/>
    <n v="0.21443811514575833"/>
    <n v="74273"/>
    <n v="0.50501932954345319"/>
    <n v="174919"/>
    <n v="1.2631329739780171E-2"/>
    <n v="4375"/>
    <n v="5.4220885145844942E-3"/>
    <n v="1878"/>
    <n v="6.5541443753771356E-2"/>
    <n v="22701"/>
    <n v="1"/>
    <n v="199002"/>
    <n v="24875.25"/>
    <n v="4397.3083986990623"/>
    <n v="0.39895750844518402"/>
    <n v="52620"/>
    <n v="6577.5"/>
    <n v="0.10549212618157396"/>
    <n v="107105"/>
    <n v="13388.125"/>
    <n v="0.21472318842032456"/>
    <n v="140078"/>
    <n v="0.28082717695291748"/>
    <n v="1"/>
    <n v="346361"/>
    <n v="-498805"/>
    <n v="-152444"/>
    <n v="97298.914728682168"/>
    <n v="106457.96666666666"/>
    <n v="250363.29712460062"/>
    <n v="454120.17851994943"/>
    <n v="29083.914728682168"/>
    <n v="32184.96666666666"/>
    <n v="75444.29712460062"/>
    <n v="-4.3062498305115389E-2"/>
    <n v="-3.8235142834990084E-2"/>
    <n v="4.8273554701253052E-3"/>
    <n v="2473570"/>
    <n v="0.6987359550561798"/>
    <n v="139547.87939698488"/>
    <n v="9.7840321530910171E-2"/>
    <n v="0.14090281983602557"/>
    <n v="325.286432160804"/>
    <n v="0.13084731784424938"/>
    <n v="6.5541443753771356E-2"/>
    <n v="-17089.147314993679"/>
    <n v="-135354.85268500634"/>
    <n v="1.6632424067796099"/>
    <n v="0.96864805886009009"/>
    <n v="0.87583534029540266"/>
    <n v="215.90988372093022"/>
    <n v="0.40442775023746902"/>
    <n v="2366.6783049550413"/>
    <n v="6577.5"/>
    <n v="21.986321025444806"/>
    <n v="6.2844221105527636"/>
    <n v="5.9992071881606766"/>
  </r>
  <r>
    <n v="811"/>
    <x v="2"/>
    <s v="ANC"/>
    <s v="Alaska"/>
    <s v="LAX"/>
    <s v="California"/>
    <x v="33"/>
    <x v="2"/>
    <n v="159"/>
    <s v="ANCLAX737-800"/>
    <n v="2345"/>
    <n v="129.83333333333334"/>
    <n v="6"/>
    <n v="779"/>
    <n v="19.666666666666668"/>
    <n v="118"/>
    <n v="174"/>
    <n v="488"/>
    <n v="2237130"/>
    <n v="0.81656184486373162"/>
    <n v="954"/>
    <n v="31.331818181818178"/>
    <n v="0.93650793650793651"/>
    <n v="126"/>
    <n v="0.72499999999999998"/>
    <n v="240"/>
    <n v="0.82993197278911568"/>
    <n v="588"/>
    <n v="5121"/>
    <n v="5.9994141769185703"/>
    <n v="0.19307519882814692"/>
    <n v="65377"/>
    <n v="0.19794216928669942"/>
    <n v="67025"/>
    <n v="0.4980907182030011"/>
    <n v="168658"/>
    <n v="1.007947219359202E-2"/>
    <n v="3413"/>
    <n v="1.007947219359202E-2"/>
    <n v="3413"/>
    <n v="9.0732969294968532E-2"/>
    <n v="30723"/>
    <n v="1"/>
    <n v="130280"/>
    <n v="21713.333333333332"/>
    <n v="4158.07340780502"/>
    <n v="0.39104569003295736"/>
    <n v="35199"/>
    <n v="5866.5"/>
    <n v="0.10565257325353136"/>
    <n v="70428"/>
    <n v="11738"/>
    <n v="0.21139519387197667"/>
    <n v="97251"/>
    <n v="0.29190654284153467"/>
    <n v="1"/>
    <n v="338609"/>
    <n v="-333158"/>
    <n v="5451"/>
    <n v="69809.338983050853"/>
    <n v="92448.275862068971"/>
    <n v="203219.06557377049"/>
    <n v="365476.68041889032"/>
    <n v="4432.3389830508531"/>
    <n v="25423.275862068971"/>
    <n v="34561.065573770495"/>
    <n v="2.4366040417856806E-3"/>
    <n v="7.2356606022664699E-3"/>
    <n v="4.7990565604807897E-3"/>
    <n v="1826755"/>
    <n v="0.81656184486373162"/>
    <n v="69165.661103979452"/>
    <n v="0.15135866042652862"/>
    <n v="0.14892205638474296"/>
    <n v="395.23234916559693"/>
    <n v="0.16854257960153388"/>
    <n v="9.0732969294968532E-2"/>
    <n v="-10736.113403148387"/>
    <n v="16187.113403148387"/>
    <n v="1.6441815110419375"/>
    <n v="0.88495441108084771"/>
    <n v="0.90891848800903474"/>
    <n v="279.27083333333331"/>
    <n v="0.2872073689712914"/>
    <n v="2247.8108225736255"/>
    <n v="5866.5"/>
    <n v="24.86290439576382"/>
    <n v="8.7625160462130935"/>
    <n v="5.9994141769185703"/>
  </r>
  <r>
    <n v="831"/>
    <x v="2"/>
    <s v="GEG"/>
    <s v="Washington"/>
    <s v="LAX"/>
    <s v="California"/>
    <x v="38"/>
    <x v="2"/>
    <n v="155"/>
    <s v="GEGLAX737-800"/>
    <n v="945"/>
    <n v="124.5"/>
    <n v="10"/>
    <n v="1245"/>
    <n v="17.100000000000001"/>
    <n v="171"/>
    <n v="279"/>
    <n v="796"/>
    <n v="1464750"/>
    <n v="0.8032258064516129"/>
    <n v="1550"/>
    <n v="26.606968641114985"/>
    <n v="0.8341463414634146"/>
    <n v="205"/>
    <n v="0.7153846153846154"/>
    <n v="390"/>
    <n v="0.83263598326359833"/>
    <n v="956"/>
    <n v="325"/>
    <n v="5.9876923076923081"/>
    <n v="0.18918737587891149"/>
    <n v="56396"/>
    <n v="0.21790295743653051"/>
    <n v="64956"/>
    <n v="0.54902112071279052"/>
    <n v="163661"/>
    <n v="1.8668482636466106E-2"/>
    <n v="5565"/>
    <n v="1.8691965004562289E-2"/>
    <n v="5572"/>
    <n v="6.528098330739091E-3"/>
    <n v="1946"/>
    <n v="1"/>
    <n v="110633"/>
    <n v="11063.3"/>
    <n v="4158.0460176527586"/>
    <n v="0.35662065719830061"/>
    <n v="57199"/>
    <n v="5719.9"/>
    <n v="0.18437848536228427"/>
    <n v="59808"/>
    <n v="5980.8"/>
    <n v="0.19278848323480302"/>
    <n v="82586"/>
    <n v="0.26621237420461213"/>
    <n v="1"/>
    <n v="298096"/>
    <n v="-310226"/>
    <n v="-12130"/>
    <n v="67609.239766081868"/>
    <n v="90798.709677419349"/>
    <n v="196557.68341708541"/>
    <n v="354965.63286058663"/>
    <n v="11213.239766081868"/>
    <n v="25842.709677419349"/>
    <n v="32896.683417085413"/>
    <n v="-8.2812766683734423E-3"/>
    <n v="-3.5055379511461596E-3"/>
    <n v="4.7757387172272826E-3"/>
    <n v="1176525"/>
    <n v="0.8032258064516129"/>
    <n v="72550.803212851402"/>
    <n v="0.20351322751322751"/>
    <n v="0.21179450418160095"/>
    <n v="237.8714859437751"/>
    <n v="0.25171585814156094"/>
    <n v="6.528098330739091E-3"/>
    <n v="-6995.2632860586627"/>
    <n v="-5134.7367139413373"/>
    <n v="1.4970681440033589"/>
    <n v="0.90636221991493504"/>
    <n v="0.93161063254444221"/>
    <n v="166.55384615384617"/>
    <n v="0.27704497879877621"/>
    <n v="2247.8321678321677"/>
    <n v="5719.9"/>
    <n v="46.792252691129093"/>
    <n v="8.9453815261044181"/>
    <n v="5.9876923076923081"/>
  </r>
  <r>
    <n v="931"/>
    <x v="2"/>
    <s v="SEA"/>
    <s v="Washington"/>
    <s v="GEG"/>
    <s v="Washington"/>
    <x v="14"/>
    <x v="1"/>
    <n v="175.38235294117646"/>
    <s v="SEAGEG737-900"/>
    <n v="223"/>
    <n v="116"/>
    <n v="34"/>
    <n v="3944"/>
    <n v="20.264705882352942"/>
    <n v="689"/>
    <n v="1197"/>
    <n v="2059"/>
    <n v="1329749"/>
    <n v="0.66141204091900052"/>
    <n v="5963"/>
    <n v="35.439489134244653"/>
    <n v="0.89364461738002599"/>
    <n v="771"/>
    <n v="0.83067314365024292"/>
    <n v="1441"/>
    <n v="0.54877398720682302"/>
    <n v="3752"/>
    <n v="6865"/>
    <n v="5.9991260014566645"/>
    <n v="0.23390860679733461"/>
    <n v="125844"/>
    <n v="0.25076346874099681"/>
    <n v="134912"/>
    <n v="0.39178446296967501"/>
    <n v="210782"/>
    <n v="2.6771126662391613E-2"/>
    <n v="14403"/>
    <n v="2.0222860382338455E-2"/>
    <n v="10880"/>
    <n v="7.6549474447263496E-2"/>
    <n v="41184"/>
    <n v="1"/>
    <n v="147360"/>
    <n v="4334.1176470588234"/>
    <n v="4158.0734824308802"/>
    <n v="0.27618676342699494"/>
    <n v="196529"/>
    <n v="5780.2647058823532"/>
    <n v="0.36834085524934779"/>
    <n v="79662"/>
    <n v="2343"/>
    <n v="0.14930503493567637"/>
    <n v="110001"/>
    <n v="0.20616734638798093"/>
    <n v="1"/>
    <n v="538005"/>
    <n v="-533552"/>
    <n v="4453"/>
    <n v="140821.07982583455"/>
    <n v="162412.85881370091"/>
    <n v="384096.19426906266"/>
    <n v="687330.13290859805"/>
    <n v="14977.079825834546"/>
    <n v="27500.858813700906"/>
    <n v="173314.19426906266"/>
    <n v="3.3487522833256502E-3"/>
    <n v="8.1217037489693025E-3"/>
    <n v="4.7729514656436522E-3"/>
    <n v="879512"/>
    <n v="0.66141204091900052"/>
    <n v="254331.03422920895"/>
    <n v="0.40459139281172612"/>
    <n v="0.40124264052840047"/>
    <n v="125.96881338742394"/>
    <n v="0.5648825712440535"/>
    <n v="7.6549474447263496E-2"/>
    <n v="-6346.8274384881797"/>
    <n v="10799.827438488181"/>
    <n v="2.0644248286751297"/>
    <n v="1.1841522304929379"/>
    <n v="0.71054506741768431"/>
    <n v="93.623872310895209"/>
    <n v="0.20446092508433936"/>
    <n v="2247.8314994395273"/>
    <n v="5780.2647058823532"/>
    <n v="111.28828593042475"/>
    <n v="6.4104969574036508"/>
    <n v="5.9991260014566645"/>
  </r>
  <r>
    <n v="603"/>
    <x v="1"/>
    <s v="ANC"/>
    <s v="Alaska"/>
    <s v="SFO"/>
    <s v="California"/>
    <x v="9"/>
    <x v="2"/>
    <n v="160.4"/>
    <s v="ANCSFO737-800"/>
    <n v="2018"/>
    <n v="134.6"/>
    <n v="5"/>
    <n v="673"/>
    <n v="20.8"/>
    <n v="104"/>
    <n v="199"/>
    <n v="371"/>
    <n v="1618436"/>
    <n v="0.8391521197007481"/>
    <n v="802"/>
    <n v="22.49074074074074"/>
    <n v="0.99047619047619051"/>
    <n v="105"/>
    <n v="0.995"/>
    <n v="200"/>
    <n v="0.74647887323943662"/>
    <n v="497"/>
    <n v="1408"/>
    <n v="6"/>
    <n v="0.25959768333712974"/>
    <n v="69520"/>
    <n v="0.27666272092128796"/>
    <n v="74090"/>
    <n v="0.41283574621264457"/>
    <n v="110557"/>
    <n v="9.6714326789868518E-3"/>
    <n v="2590"/>
    <n v="9.6863692545528547E-3"/>
    <n v="2594"/>
    <n v="3.1546047595398044E-2"/>
    <n v="8448"/>
    <n v="1"/>
    <n v="93518"/>
    <n v="18703.599999999999"/>
    <n v="4158.0666941128038"/>
    <n v="0.38450753448594865"/>
    <n v="29333"/>
    <n v="5866.6"/>
    <n v="0.12060522582899903"/>
    <n v="50555"/>
    <n v="10111"/>
    <n v="0.20786135723536789"/>
    <n v="69809"/>
    <n v="0.28702588244968441"/>
    <n v="1"/>
    <n v="267799"/>
    <n v="-243215"/>
    <n v="24584"/>
    <n v="70188.461538461532"/>
    <n v="74462.31155778894"/>
    <n v="148104.66037735849"/>
    <n v="292755.43347360898"/>
    <n v="668.46153846153175"/>
    <n v="372.31155778894026"/>
    <n v="37547.660377358494"/>
    <n v="1.5189973530000568E-2"/>
    <n v="1.9958581429677661E-2"/>
    <n v="4.7686078996770926E-3"/>
    <n v="1358114"/>
    <n v="0.8391521197007481"/>
    <n v="49712.153046062391"/>
    <n v="0.16546777259032794"/>
    <n v="0.15027779906032737"/>
    <n v="385.36552748885589"/>
    <n v="0.190964086961772"/>
    <n v="3.1546047595398044E-2"/>
    <n v="-7717.6866947217932"/>
    <n v="32301.686694721793"/>
    <n v="2.0891790867908933"/>
    <n v="1.1689200407606022"/>
    <n v="0.70191587069383454"/>
    <n v="370.45"/>
    <n v="0.2606768509217734"/>
    <n v="2247.813915191437"/>
    <n v="5866.6"/>
    <n v="29.923425277892136"/>
    <n v="7.7028231797919764"/>
    <n v="6"/>
  </r>
  <r>
    <n v="746"/>
    <x v="1"/>
    <s v="SEA"/>
    <s v="Washington"/>
    <s v="YYC"/>
    <s v="Alberta"/>
    <x v="45"/>
    <x v="2"/>
    <n v="174"/>
    <s v="SEAYYC737-800"/>
    <n v="452"/>
    <n v="158.75"/>
    <n v="8"/>
    <n v="1270"/>
    <n v="21"/>
    <n v="168"/>
    <n v="320"/>
    <n v="782"/>
    <n v="629184"/>
    <n v="0.91235632183908044"/>
    <n v="1392"/>
    <n v="5.9931680440771355"/>
    <n v="1"/>
    <n v="168"/>
    <n v="1"/>
    <n v="320"/>
    <n v="0.86504424778761058"/>
    <n v="904"/>
    <n v="0"/>
    <e v="#DIV/0!"/>
    <n v="0.22204542359143351"/>
    <n v="66843"/>
    <n v="0.23342623566187096"/>
    <n v="70269"/>
    <n v="0.50814694734464327"/>
    <n v="152969"/>
    <n v="1.8197340490909635E-2"/>
    <n v="5478"/>
    <n v="1.8184052911142633E-2"/>
    <n v="5474"/>
    <n v="0"/>
    <n v="0"/>
    <n v="1"/>
    <n v="24920"/>
    <n v="3115"/>
    <n v="4158.0679561668012"/>
    <n v="0.23978600157804592"/>
    <n v="46932"/>
    <n v="5866.5"/>
    <n v="0.45159055481785115"/>
    <n v="13472"/>
    <n v="1684"/>
    <n v="0.12963069876642996"/>
    <n v="18602"/>
    <n v="0.17899274483767297"/>
    <n v="1"/>
    <n v="301033"/>
    <n v="-103926"/>
    <n v="197107"/>
    <n v="66843"/>
    <n v="70269"/>
    <n v="176833.72890025575"/>
    <n v="313945.72890025575"/>
    <n v="0"/>
    <n v="0"/>
    <n v="23864.728900255752"/>
    <n v="0.31327401841114838"/>
    <n v="0.31801522466008664"/>
    <n v="4.7412062489382567E-3"/>
    <n v="574040"/>
    <n v="0.91235632183908044"/>
    <n v="28918.130708661396"/>
    <n v="0.47844986522225613"/>
    <n v="0.16517584681110772"/>
    <n v="237.03385826771654"/>
    <n v="0.52441119085777999"/>
    <n v="0"/>
    <n v="-2983.091112531969"/>
    <n v="200090.09111253195"/>
    <n v="1.9092667220534953"/>
    <n v="1.0537406793274982"/>
    <n v="0.81199797932545714"/>
    <n v="219.59062499999999"/>
    <n v="6.1793889706444144E-2"/>
    <n v="2247.892917555343"/>
    <n v="5866.5"/>
    <n v="211.90795763771419"/>
    <n v="8.6236220472440941"/>
    <e v="#DIV/0!"/>
  </r>
  <r>
    <n v="918"/>
    <x v="2"/>
    <s v="OGG"/>
    <s v="Hawaii"/>
    <s v="SFO"/>
    <s v="California"/>
    <x v="34"/>
    <x v="0"/>
    <n v="179.6"/>
    <s v="OGGSFOA321"/>
    <n v="2338"/>
    <n v="115.5"/>
    <n v="10"/>
    <n v="1155"/>
    <n v="15.8"/>
    <n v="158"/>
    <n v="260"/>
    <n v="738"/>
    <n v="4199048"/>
    <n v="0.64309576837416482"/>
    <n v="1796"/>
    <n v="45.962335600907032"/>
    <n v="0.66386554621848737"/>
    <n v="238"/>
    <n v="0.58165548098434006"/>
    <n v="447"/>
    <n v="0.66366906474820142"/>
    <n v="1112"/>
    <n v="1864"/>
    <n v="6"/>
    <n v="0.19991529573699326"/>
    <n v="75525"/>
    <n v="0.22151488280371109"/>
    <n v="83685"/>
    <n v="0.52553701179242163"/>
    <n v="198540"/>
    <n v="1.3666503434493164E-2"/>
    <n v="5163"/>
    <n v="9.7621663115263976E-3"/>
    <n v="3688"/>
    <n v="2.9604139920854453E-2"/>
    <n v="11184"/>
    <n v="1"/>
    <n v="207704"/>
    <n v="20770.400000000001"/>
    <n v="4519.004469300753"/>
    <n v="0.38810700111366064"/>
    <n v="66059"/>
    <n v="6605.9"/>
    <n v="0.12343508255289888"/>
    <n v="119642"/>
    <n v="11964.2"/>
    <n v="0.22355803367889202"/>
    <n v="141767"/>
    <n v="0.26489988265454845"/>
    <n v="1"/>
    <n v="377785"/>
    <n v="-535172"/>
    <n v="-157387"/>
    <n v="113765.50632911392"/>
    <n v="143873.82692307691"/>
    <n v="299155.12195121951"/>
    <n v="556794.45520341035"/>
    <n v="38240.506329113923"/>
    <n v="60188.826923076907"/>
    <n v="100615.12195121951"/>
    <n v="-3.74815910654034E-2"/>
    <n v="-3.2741362918370771E-2"/>
    <n v="4.7402281470326282E-3"/>
    <n v="2700390"/>
    <n v="0.64309576837416482"/>
    <n v="203455.61991341994"/>
    <n v="8.9969202543052615E-2"/>
    <n v="0.12745079360845601"/>
    <n v="317.40346320346322"/>
    <n v="0.13575853858146417"/>
    <n v="2.9604139920854453E-2"/>
    <n v="-19904.445520341036"/>
    <n v="-137482.55447965895"/>
    <n v="1.5939775910364147"/>
    <n v="0.94039114713041516"/>
    <n v="0.89683317496945847"/>
    <n v="187.21476510067114"/>
    <n v="0.37525841417737604"/>
    <n v="2603.0443935411968"/>
    <n v="6605.9"/>
    <n v="25.129271280487472"/>
    <n v="7.6632034632034634"/>
    <n v="6"/>
  </r>
  <r>
    <n v="663"/>
    <x v="1"/>
    <s v="LAX"/>
    <s v="California"/>
    <s v="HNL"/>
    <s v="Hawaii"/>
    <x v="51"/>
    <x v="2"/>
    <n v="131.5"/>
    <s v="LAXHNL737-800"/>
    <n v="2556"/>
    <n v="121.5"/>
    <n v="2"/>
    <n v="243"/>
    <n v="16"/>
    <n v="32"/>
    <n v="60"/>
    <n v="151"/>
    <n v="672228"/>
    <n v="0.92395437262357416"/>
    <n v="263"/>
    <n v="8.5975029377203285"/>
    <n v="1"/>
    <n v="32"/>
    <n v="1"/>
    <n v="60"/>
    <n v="0.88304093567251463"/>
    <n v="171"/>
    <n v="0"/>
    <e v="#DIV/0!"/>
    <n v="0.2127790891569396"/>
    <n v="19651"/>
    <n v="0.24530610477077333"/>
    <n v="22655"/>
    <n v="0.5207354310587522"/>
    <n v="48092"/>
    <n v="1.1369296402971176E-2"/>
    <n v="1050"/>
    <n v="9.8100786105637001E-3"/>
    <n v="906"/>
    <n v="0"/>
    <n v="0"/>
    <n v="1"/>
    <n v="35749"/>
    <n v="17874.5"/>
    <n v="4158.0677853747884"/>
    <n v="0.3947548586572438"/>
    <n v="8800"/>
    <n v="4400"/>
    <n v="9.7173144876325085E-2"/>
    <n v="19326"/>
    <n v="9663"/>
    <n v="0.21340547703180213"/>
    <n v="26685"/>
    <n v="0.29466651943462896"/>
    <n v="1"/>
    <n v="92354"/>
    <n v="-90560"/>
    <n v="1794"/>
    <n v="19651"/>
    <n v="22655"/>
    <n v="54461.801324503314"/>
    <n v="96767.801324503322"/>
    <n v="0"/>
    <n v="0"/>
    <n v="6369.8013245033144"/>
    <n v="2.6687373926703442E-3"/>
    <n v="7.4065654246054276E-3"/>
    <n v="4.7378280319350834E-3"/>
    <n v="621108"/>
    <n v="0.92395437262357416"/>
    <n v="7601.1522633744898"/>
    <n v="0.13738493487328704"/>
    <n v="0.1347161974806167"/>
    <n v="380.05761316872429"/>
    <n v="0.14869233692047115"/>
    <n v="0"/>
    <n v="-3184.9006622516572"/>
    <n v="4978.9006622516572"/>
    <n v="1.7866175828005046"/>
    <n v="1.0985244880048968"/>
    <n v="0.81822671386017565"/>
    <n v="377.58333333333331"/>
    <n v="0.28894254715551032"/>
    <n v="2247.8619827170874"/>
    <n v="4400"/>
    <n v="28.264020583682719"/>
    <n v="8.0493827160493829"/>
    <e v="#DIV/0!"/>
  </r>
  <r>
    <n v="1120"/>
    <x v="0"/>
    <s v="OGG"/>
    <s v="Hawaii"/>
    <s v="LAX"/>
    <s v="California"/>
    <x v="36"/>
    <x v="4"/>
    <n v="178"/>
    <s v="OGGLAX737-Max 9"/>
    <n v="2486"/>
    <n v="124.375"/>
    <n v="8"/>
    <n v="995"/>
    <n v="19.75"/>
    <n v="158"/>
    <n v="259"/>
    <n v="578"/>
    <n v="3540064"/>
    <n v="0.6987359550561798"/>
    <n v="1424"/>
    <n v="41.315009431420101"/>
    <n v="0.85869565217391308"/>
    <n v="184"/>
    <n v="0.75290697674418605"/>
    <n v="344"/>
    <n v="0.6450892857142857"/>
    <n v="896"/>
    <n v="3784"/>
    <n v="5.9992071881606766"/>
    <n v="0.25312412880315482"/>
    <n v="93520"/>
    <n v="0.21694459255730614"/>
    <n v="80153"/>
    <n v="0.4512413962967875"/>
    <n v="166717"/>
    <n v="1.0988921759418398E-2"/>
    <n v="4060"/>
    <n v="6.25773081472299E-3"/>
    <n v="2312"/>
    <n v="6.1443229768610115E-2"/>
    <n v="22701"/>
    <n v="1"/>
    <n v="181675"/>
    <n v="22709.375"/>
    <n v="4397.3123206365772"/>
    <n v="0.39498343319795809"/>
    <n v="52620"/>
    <n v="6577.5"/>
    <n v="0.11440224717146857"/>
    <n v="97779"/>
    <n v="12222.375"/>
    <n v="0.21258337754046039"/>
    <n v="127882"/>
    <n v="0.27803094209011298"/>
    <n v="1"/>
    <n v="369463"/>
    <n v="-459956"/>
    <n v="-90493"/>
    <n v="108909.36708860759"/>
    <n v="106458.03861003861"/>
    <n v="258440.19377162631"/>
    <n v="473807.59947027254"/>
    <n v="15389.367088607585"/>
    <n v="26305.038610038609"/>
    <n v="91723.193771626306"/>
    <n v="-2.5562532202807634E-2"/>
    <n v="-2.085154394559419E-2"/>
    <n v="4.7109882572134443E-3"/>
    <n v="2473570"/>
    <n v="0.6987359550561798"/>
    <n v="149508.44020100503"/>
    <n v="0.10436619224963165"/>
    <n v="0.12992872445243928"/>
    <n v="348.50452261306532"/>
    <n v="0.14018685543566586"/>
    <n v="6.1443229768610115E-2"/>
    <n v="-16677.199933784061"/>
    <n v="-73815.800066215947"/>
    <n v="2.1262771475685818"/>
    <n v="0.97475289971762891"/>
    <n v="0.77840402605414805"/>
    <n v="233.00290697674419"/>
    <n v="0.34612938237387775"/>
    <n v="2366.6701604487348"/>
    <n v="6577.5"/>
    <n v="24.08325723975998"/>
    <n v="6.4040201005025121"/>
    <n v="5.9992071881606766"/>
  </r>
  <r>
    <n v="629"/>
    <x v="1"/>
    <s v="HNL"/>
    <s v="Hawaii"/>
    <s v="LAX"/>
    <s v="California"/>
    <x v="46"/>
    <x v="2"/>
    <n v="131.5"/>
    <s v="HNLLAX737-800"/>
    <n v="2556"/>
    <n v="121.5"/>
    <n v="2"/>
    <n v="243"/>
    <n v="16"/>
    <n v="32"/>
    <n v="60"/>
    <n v="151"/>
    <n v="672228"/>
    <n v="0.92395437262357416"/>
    <n v="263"/>
    <n v="8.032353523357088"/>
    <n v="1"/>
    <n v="32"/>
    <n v="1"/>
    <n v="60"/>
    <n v="0.88304093567251463"/>
    <n v="171"/>
    <n v="0"/>
    <e v="#DIV/0!"/>
    <n v="0.21920652256187892"/>
    <n v="20272"/>
    <n v="0.24497453475924263"/>
    <n v="22655"/>
    <n v="0.51466819494155425"/>
    <n v="47596"/>
    <n v="1.135392900009732E-2"/>
    <n v="1050"/>
    <n v="9.7968187372268305E-3"/>
    <n v="906"/>
    <n v="0"/>
    <n v="0"/>
    <n v="1"/>
    <n v="33399"/>
    <n v="16699.5"/>
    <n v="4158.059017556915"/>
    <n v="0.3920668646624485"/>
    <n v="8800"/>
    <n v="4400"/>
    <n v="0.10330214704121521"/>
    <n v="18055"/>
    <n v="9027.5"/>
    <n v="0.21194548463967508"/>
    <n v="24933"/>
    <n v="0.29268550365666124"/>
    <n v="1"/>
    <n v="92479"/>
    <n v="-85187"/>
    <n v="7292"/>
    <n v="20272"/>
    <n v="22655"/>
    <n v="53900.105960264904"/>
    <n v="96827.105960264904"/>
    <n v="0"/>
    <n v="0"/>
    <n v="6304.1059602649038"/>
    <n v="1.0847510070987819E-2"/>
    <n v="1.5536474202402239E-2"/>
    <n v="4.6889641314144196E-3"/>
    <n v="621108"/>
    <n v="0.92395437262357416"/>
    <n v="7611.4403292181087"/>
    <n v="0.13757088368827244"/>
    <n v="0.12672337361728461"/>
    <n v="380.57201646090533"/>
    <n v="0.14889359016467343"/>
    <n v="0"/>
    <n v="-3152.0529801324519"/>
    <n v="10444.052980132452"/>
    <n v="1.8405322404250852"/>
    <n v="1.0970075745022443"/>
    <n v="0.80866967155709124"/>
    <n v="377.58333333333331"/>
    <n v="0.26960715405659663"/>
    <n v="2247.7845313329772"/>
    <n v="4400"/>
    <n v="30.252652512540209"/>
    <n v="8.0493827160493829"/>
    <e v="#DIV/0!"/>
  </r>
  <r>
    <n v="121"/>
    <x v="5"/>
    <s v="SEA"/>
    <s v="Washington"/>
    <s v="HNL"/>
    <s v="Hawaii"/>
    <x v="24"/>
    <x v="2"/>
    <n v="159"/>
    <s v="SEAHNL737-800"/>
    <n v="2677"/>
    <n v="132.19999999999999"/>
    <n v="5"/>
    <n v="661"/>
    <n v="15.6"/>
    <n v="78"/>
    <n v="169"/>
    <n v="414"/>
    <n v="2128215"/>
    <n v="0.83144654088050318"/>
    <n v="795"/>
    <n v="30.619550220750554"/>
    <n v="0.74285714285714288"/>
    <n v="105"/>
    <n v="0.84499999999999997"/>
    <n v="200"/>
    <n v="0.8448979591836735"/>
    <n v="490"/>
    <n v="1087"/>
    <n v="5"/>
    <n v="0.17371509093456172"/>
    <n v="42161"/>
    <n v="0.25548203146245191"/>
    <n v="62006"/>
    <n v="0.53644386943659306"/>
    <n v="130196"/>
    <n v="1.0259495183393627E-2"/>
    <n v="2490"/>
    <n v="1.70579558470882E-3"/>
    <n v="414"/>
    <n v="2.2393717398290908E-2"/>
    <n v="5435"/>
    <n v="1"/>
    <n v="112758"/>
    <n v="22551.599999999999"/>
    <n v="3682.5491944550204"/>
    <n v="0.36051987914248718"/>
    <n v="26198"/>
    <n v="5239.6000000000004"/>
    <n v="8.3762569341198662E-2"/>
    <n v="100264"/>
    <n v="20052.8"/>
    <n v="0.32057295413489362"/>
    <n v="73545"/>
    <n v="0.23514459738142054"/>
    <n v="1"/>
    <n v="242702"/>
    <n v="-312765"/>
    <n v="-70063"/>
    <n v="56755.192307692305"/>
    <n v="73379.881656804733"/>
    <n v="154096.71497584542"/>
    <n v="284231.78894034249"/>
    <n v="14594.192307692305"/>
    <n v="11373.881656804733"/>
    <n v="23900.714975845418"/>
    <n v="-3.2921015968781352E-2"/>
    <n v="-2.8234573204272834E-2"/>
    <n v="4.686442764508518E-3"/>
    <n v="1769497"/>
    <n v="0.83144654088050318"/>
    <n v="48099.512859304086"/>
    <n v="0.11404016981367014"/>
    <n v="0.14696118578245149"/>
    <n v="358.95158850226932"/>
    <n v="0.1340872575652855"/>
    <n v="2.2393717398290908E-2"/>
    <n v="-9973.7577880684912"/>
    <n v="-60089.242211931509"/>
    <n v="1.362070804691867"/>
    <n v="1.0516756057910164"/>
    <n v="0.90132131499826684"/>
    <n v="310.02999999999997"/>
    <n v="0.30302593303722258"/>
    <n v="3274.5092359995583"/>
    <n v="5239.6000000000004"/>
    <n v="21.58751501032981"/>
    <n v="4.3933434190620275"/>
    <n v="5"/>
  </r>
  <r>
    <n v="15"/>
    <x v="5"/>
    <s v="BOI"/>
    <s v="Idaho"/>
    <s v="GEG"/>
    <s v="Washington"/>
    <x v="53"/>
    <x v="7"/>
    <n v="76"/>
    <s v="BOIGEGE175"/>
    <n v="287"/>
    <n v="63.53846153846154"/>
    <n v="13"/>
    <n v="826"/>
    <n v="10"/>
    <n v="130"/>
    <n v="207"/>
    <n v="489"/>
    <n v="283556"/>
    <n v="0.83603238866396756"/>
    <n v="988"/>
    <n v="14.722712418300652"/>
    <n v="1"/>
    <n v="130"/>
    <n v="0.88461538461538458"/>
    <n v="234"/>
    <n v="0.78365384615384615"/>
    <n v="624"/>
    <n v="263"/>
    <n v="5"/>
    <n v="0.22097789283134961"/>
    <n v="23560"/>
    <n v="0.25487492613748275"/>
    <n v="27174"/>
    <n v="0.46589193093033943"/>
    <n v="49672"/>
    <n v="2.7575339767579279E-2"/>
    <n v="2940"/>
    <n v="1.8346042375981315E-2"/>
    <n v="1956"/>
    <n v="1.2333867957267602E-2"/>
    <n v="1315"/>
    <n v="1"/>
    <n v="23639"/>
    <n v="1818.3846153846155"/>
    <n v="1605.6144634473881"/>
    <n v="0.23814752876226553"/>
    <n v="35257"/>
    <n v="2712.0769230769229"/>
    <n v="0.35519131188168684"/>
    <n v="26992"/>
    <n v="2076.3076923076924"/>
    <n v="0.27192681993109147"/>
    <n v="13374"/>
    <n v="0.13473433942495619"/>
    <n v="1"/>
    <n v="106617"/>
    <n v="-99262"/>
    <n v="7355"/>
    <n v="23560"/>
    <n v="30718.434782608696"/>
    <n v="63385.128834355826"/>
    <n v="117663.56361696453"/>
    <n v="0"/>
    <n v="3544.434782608696"/>
    <n v="13713.128834355826"/>
    <n v="2.5938438967964002E-2"/>
    <n v="3.0620071145074184E-2"/>
    <n v="4.6816321771101822E-3"/>
    <n v="237062"/>
    <n v="0.83603238866396756"/>
    <n v="20652.450363196127"/>
    <n v="0.37599980250814652"/>
    <n v="0.35006136354018252"/>
    <n v="127.48426150121065"/>
    <n v="0.44419603310526362"/>
    <n v="1.2333867957267602E-2"/>
    <n v="-1327.5048936126555"/>
    <n v="8682.504893612655"/>
    <n v="1.7833197219289685"/>
    <n v="1.1427072751296403"/>
    <n v="0.78329316309118324"/>
    <n v="116.12820512820512"/>
    <n v="0.12543965784068206"/>
    <n v="1833.3578238238463"/>
    <n v="2712.0769230769229"/>
    <n v="56.103792326559606"/>
    <n v="5.9273607748184016"/>
    <n v="5"/>
  </r>
  <r>
    <n v="250"/>
    <x v="4"/>
    <s v="JNU"/>
    <s v="Alaska"/>
    <s v="ANC"/>
    <s v="Alaska"/>
    <x v="3"/>
    <x v="2"/>
    <n v="159"/>
    <s v="JNUANC737-800"/>
    <n v="571"/>
    <n v="87.965517241379317"/>
    <n v="29"/>
    <n v="2551"/>
    <n v="10.344827586206897"/>
    <n v="300"/>
    <n v="653"/>
    <n v="1599"/>
    <n v="2632881"/>
    <n v="0.55324224680112777"/>
    <n v="4611"/>
    <n v="51.242468499427261"/>
    <n v="0.49261083743842365"/>
    <n v="609"/>
    <n v="0.56293103448275861"/>
    <n v="1160"/>
    <n v="0.56263194933145677"/>
    <n v="2842"/>
    <n v="21722"/>
    <n v="5"/>
    <n v="0.14813578387793239"/>
    <n v="81648"/>
    <n v="0.19856124244788359"/>
    <n v="109441"/>
    <n v="0.43595805286935063"/>
    <n v="240287"/>
    <n v="1.7390278861331349E-2"/>
    <n v="9585"/>
    <n v="2.9011012936117713E-3"/>
    <n v="1599"/>
    <n v="0.19705354064989022"/>
    <n v="108610"/>
    <n v="0.99999999999999989"/>
    <n v="188703"/>
    <n v="6507"/>
    <n v="3682.5509294523767"/>
    <n v="0.29880621925092199"/>
    <n v="151946"/>
    <n v="5239.5172413793107"/>
    <n v="0.24060248003635656"/>
    <n v="167794"/>
    <n v="5786"/>
    <n v="0.26569736969199853"/>
    <n v="123080"/>
    <n v="0.19489393102072292"/>
    <n v="1"/>
    <n v="551170"/>
    <n v="-631523"/>
    <n v="-80353"/>
    <n v="165745.44"/>
    <n v="194412.8024502297"/>
    <n v="427076.70669168228"/>
    <n v="787234.94914191193"/>
    <n v="84097.44"/>
    <n v="84971.802450229705"/>
    <n v="186789.70669168228"/>
    <n v="-3.0519039789492955E-2"/>
    <n v="-2.5858366463857339E-2"/>
    <n v="4.6606733256356163E-3"/>
    <n v="1456621"/>
    <n v="0.55324224680112777"/>
    <n v="357378.91023128177"/>
    <n v="0.20934102224901163"/>
    <n v="0.2398600620385046"/>
    <n v="173.48490787926303"/>
    <n v="0.30382645863268481"/>
    <n v="0.19705354064989022"/>
    <n v="-12270.998246272828"/>
    <n v="-68082.001753727178"/>
    <n v="1.4330699899855348"/>
    <n v="1.00846587431846"/>
    <n v="0.90374382895474881"/>
    <n v="94.345689655172407"/>
    <n v="0.22330678375092983"/>
    <n v="3274.510477610489"/>
    <n v="5239.5172413793107"/>
    <n v="49.782925661134236"/>
    <n v="4.3841630733045864"/>
    <n v="5"/>
  </r>
  <r>
    <n v="287"/>
    <x v="4"/>
    <s v="LAX"/>
    <s v="California"/>
    <s v="YVR"/>
    <s v="British Columbia"/>
    <x v="18"/>
    <x v="1"/>
    <n v="179"/>
    <s v="LAXYVR737-900"/>
    <n v="1080"/>
    <n v="150.33333333333334"/>
    <n v="6"/>
    <n v="902"/>
    <n v="23"/>
    <n v="138"/>
    <n v="258"/>
    <n v="506"/>
    <n v="1159920"/>
    <n v="0.83985102420856605"/>
    <n v="1074"/>
    <n v="3.9813700384122916"/>
    <n v="1"/>
    <n v="138"/>
    <n v="1"/>
    <n v="258"/>
    <n v="0.74631268436578169"/>
    <n v="678"/>
    <n v="0"/>
    <e v="#DIV/0!"/>
    <n v="0.22500051207472194"/>
    <n v="43939"/>
    <n v="0.26581286741361299"/>
    <n v="51909"/>
    <n v="0.48589746215767804"/>
    <n v="94888"/>
    <n v="1.5515864074885807E-2"/>
    <n v="3030"/>
    <n v="7.7732942791012066E-3"/>
    <n v="1518"/>
    <n v="0"/>
    <n v="0"/>
    <n v="1"/>
    <n v="14662"/>
    <n v="2443.6666666666665"/>
    <n v="3682.6519159336863"/>
    <n v="0.21342688287868641"/>
    <n v="31437"/>
    <n v="5239.5"/>
    <n v="0.45761157530059099"/>
    <n v="13037"/>
    <n v="2172.8333333333335"/>
    <n v="0.18977262802410549"/>
    <n v="9562"/>
    <n v="0.13918891379661708"/>
    <n v="0.99999999999999989"/>
    <n v="195284"/>
    <n v="-68698"/>
    <n v="126586"/>
    <n v="43939"/>
    <n v="51909"/>
    <n v="127142.41897233202"/>
    <n v="222990.41897233203"/>
    <n v="0"/>
    <n v="0"/>
    <n v="32254.418972332016"/>
    <n v="0.10913338850955238"/>
    <n v="0.11376796373490299"/>
    <n v="4.6345752253506012E-3"/>
    <n v="974160"/>
    <n v="0.83985102420856605"/>
    <n v="37238.190687361435"/>
    <n v="0.16835988688875095"/>
    <n v="5.9226498379198564E-2"/>
    <n v="216.50110864745011"/>
    <n v="0.20046398948837973"/>
    <n v="0"/>
    <n v="-5375.736495388669"/>
    <n v="131961.73649538867"/>
    <n v="1.7928447879700784"/>
    <n v="1.132907800968781"/>
    <n v="0.78804897730115597"/>
    <n v="201.19767441860466"/>
    <n v="4.8964584912230394E-2"/>
    <n v="3274.5009567608422"/>
    <n v="5239.5"/>
    <n v="226.55517856855715"/>
    <n v="5.0421286031042127"/>
    <e v="#DIV/0!"/>
  </r>
  <r>
    <n v="560"/>
    <x v="3"/>
    <s v="SFO"/>
    <s v="California"/>
    <s v="SEA"/>
    <s v="Washington"/>
    <x v="23"/>
    <x v="3"/>
    <n v="124"/>
    <s v="SFOSEA737-700"/>
    <n v="679"/>
    <n v="106.85714285714286"/>
    <n v="7"/>
    <n v="748"/>
    <n v="17"/>
    <n v="119"/>
    <n v="217"/>
    <n v="412"/>
    <n v="589372"/>
    <n v="0.86175115207373276"/>
    <n v="868"/>
    <n v="15.052480803307741"/>
    <n v="1"/>
    <n v="119"/>
    <n v="1"/>
    <n v="217"/>
    <n v="0.77443609022556392"/>
    <n v="532"/>
    <n v="2014"/>
    <n v="5"/>
    <n v="0.22119007237276506"/>
    <n v="34169"/>
    <n v="0.25998524061678685"/>
    <n v="40162"/>
    <n v="0.42161343362808945"/>
    <n v="65130"/>
    <n v="1.6021698882688798E-2"/>
    <n v="2475"/>
    <n v="1.6002278641618871E-2"/>
    <n v="2472"/>
    <n v="6.518727585805098E-2"/>
    <n v="10070"/>
    <n v="1"/>
    <n v="55432"/>
    <n v="7918.8571428571431"/>
    <n v="3682.5823413652165"/>
    <n v="0.31219797920632597"/>
    <n v="36677"/>
    <n v="5239.5714285714284"/>
    <n v="0.20656814264956014"/>
    <n v="49290"/>
    <n v="7041.4285714285716"/>
    <n v="0.27760568615745068"/>
    <n v="36155"/>
    <n v="0.20362819198666321"/>
    <n v="1"/>
    <n v="154478"/>
    <n v="-177554"/>
    <n v="-23076"/>
    <n v="34169"/>
    <n v="40162"/>
    <n v="84099.902912621357"/>
    <n v="158430.90291262136"/>
    <n v="0"/>
    <n v="0"/>
    <n v="18969.902912621357"/>
    <n v="-3.9153539699883944E-2"/>
    <n v="-3.455544862943187E-2"/>
    <n v="4.5980910704520733E-3"/>
    <n v="507892"/>
    <n v="0.86175115207373276"/>
    <n v="23167.058823529398"/>
    <n v="0.26210610616045554"/>
    <n v="0.30125964586033949"/>
    <n v="193.05882352941177"/>
    <n v="0.28432816425539287"/>
    <n v="6.518727585805098E-2"/>
    <n v="-2709.9861303744797"/>
    <n v="-20366.01386962552"/>
    <n v="1.7871140023544427"/>
    <n v="1.1519206086289357"/>
    <n v="0.76196740911154559"/>
    <n v="185.07834101382488"/>
    <n v="0.23404627196105593"/>
    <n v="3274.5432891811865"/>
    <n v="5239.5714285714284"/>
    <n v="49.692805443447504"/>
    <n v="6.6136363636363633"/>
    <n v="5"/>
  </r>
  <r>
    <n v="702"/>
    <x v="1"/>
    <s v="OGG"/>
    <s v="Hawaii"/>
    <s v="SFO"/>
    <s v="California"/>
    <x v="34"/>
    <x v="0"/>
    <n v="189"/>
    <s v="OGGSFOA321"/>
    <n v="2338"/>
    <n v="102.84615384615384"/>
    <n v="13"/>
    <n v="1337"/>
    <n v="16.846153846153847"/>
    <n v="219"/>
    <n v="321"/>
    <n v="798"/>
    <n v="5744466"/>
    <n v="0.54415954415954415"/>
    <n v="2457"/>
    <n v="62.8958276643991"/>
    <n v="0.67384615384615387"/>
    <n v="325"/>
    <n v="0.5253682487725041"/>
    <n v="611"/>
    <n v="0.52465483234714005"/>
    <n v="1521"/>
    <n v="2137"/>
    <n v="5.9985961628451099"/>
    <n v="0.23720314293281539"/>
    <n v="107472"/>
    <n v="0.22613666460669196"/>
    <n v="102458"/>
    <n v="0.48372252140902267"/>
    <n v="219165"/>
    <n v="1.2322327182837468E-2"/>
    <n v="5583"/>
    <n v="1.2322327182837468E-2"/>
    <n v="5583"/>
    <n v="2.8293016685795005E-2"/>
    <n v="12819"/>
    <n v="1"/>
    <n v="284227"/>
    <n v="21863.615384615383"/>
    <n v="4519.012000550887"/>
    <n v="0.38810692272189767"/>
    <n v="90397"/>
    <n v="6953.6153846153848"/>
    <n v="0.12343549871508121"/>
    <n v="163721"/>
    <n v="12593.923076923076"/>
    <n v="0.22355811902089462"/>
    <n v="193997"/>
    <n v="0.26489945954212651"/>
    <n v="1"/>
    <n v="453080"/>
    <n v="-732342"/>
    <n v="-279262"/>
    <n v="159490.4109589041"/>
    <n v="195021.30218068536"/>
    <n v="417731.78571428568"/>
    <n v="772243.49885387509"/>
    <n v="52018.410958904104"/>
    <n v="92563.302180685365"/>
    <n v="198566.78571428568"/>
    <n v="-4.8614092241123889E-2"/>
    <n v="-4.4019054447641433E-2"/>
    <n v="4.5950377934824566E-3"/>
    <n v="3125906"/>
    <n v="0.54415954415954415"/>
    <n v="368805.02617801051"/>
    <n v="7.8872431310412494E-2"/>
    <n v="0.12748652355153639"/>
    <n v="329.29020194465221"/>
    <n v="0.14084268688821738"/>
    <n v="2.8293016685795005E-2"/>
    <n v="-26396.038373375013"/>
    <n v="-252865.96162662498"/>
    <n v="1.8934928628858414"/>
    <n v="0.96018820411985351"/>
    <n v="0.82507549430957994"/>
    <n v="167.68903436988543"/>
    <n v="0.42817383243577295"/>
    <n v="2603.0502511801897"/>
    <n v="6953.6153846153848"/>
    <n v="21.257371906034738"/>
    <n v="8.3515332834704559"/>
    <n v="5.9985961628451099"/>
  </r>
  <r>
    <n v="656"/>
    <x v="1"/>
    <s v="LAX"/>
    <s v="California"/>
    <s v="ANC"/>
    <s v="Alaska"/>
    <x v="29"/>
    <x v="1"/>
    <n v="172.5"/>
    <s v="LAXANC737-900"/>
    <n v="2345"/>
    <n v="129.625"/>
    <n v="8"/>
    <n v="1037"/>
    <n v="22.375"/>
    <n v="179"/>
    <n v="235"/>
    <n v="623"/>
    <n v="3236100"/>
    <n v="0.75144927536231887"/>
    <n v="1380"/>
    <n v="42.26469298245614"/>
    <n v="1.0056179775280898"/>
    <n v="178"/>
    <n v="0.70570570570570568"/>
    <n v="333"/>
    <n v="0.717741935483871"/>
    <n v="868"/>
    <n v="7596"/>
    <n v="5.9996050552922595"/>
    <n v="0.223497136449197"/>
    <n v="100449"/>
    <n v="0.20700335082168556"/>
    <n v="93036"/>
    <n v="0.4500803218212806"/>
    <n v="202285"/>
    <n v="9.6964680648448515E-3"/>
    <n v="4358"/>
    <n v="8.3236546651180802E-3"/>
    <n v="3741"/>
    <n v="0.10139906817787389"/>
    <n v="45573"/>
    <n v="1"/>
    <n v="175739"/>
    <n v="21967.375"/>
    <n v="4158.0569406466138"/>
    <n v="0.39280589368654922"/>
    <n v="45466"/>
    <n v="5683.25"/>
    <n v="0.10162407184718615"/>
    <n v="95003"/>
    <n v="11875.375"/>
    <n v="0.21234750577790493"/>
    <n v="131186"/>
    <n v="0.29322252868835968"/>
    <n v="1"/>
    <n v="449442"/>
    <n v="-447394"/>
    <n v="2048"/>
    <n v="99887.83240223465"/>
    <n v="131833.99148936171"/>
    <n v="281835.28089887637"/>
    <n v="513557.10479047272"/>
    <n v="-561.16759776535037"/>
    <n v="38797.99148936171"/>
    <n v="79550.280898876372"/>
    <n v="6.3286054201044462E-4"/>
    <n v="5.1825926574608598E-3"/>
    <n v="4.5497321154504156E-3"/>
    <n v="2431765"/>
    <n v="0.75144927536231887"/>
    <n v="133584.44262295077"/>
    <n v="0.13888384166125892"/>
    <n v="0.13825098111924847"/>
    <n v="389.4590163934426"/>
    <n v="0.16608060400573246"/>
    <n v="0.10139906817787389"/>
    <n v="-14723.388098809091"/>
    <n v="16771.38809880909"/>
    <n v="1.9662874646578581"/>
    <n v="0.97348259647574908"/>
    <n v="0.81201742703280744"/>
    <n v="279.38738738738738"/>
    <n v="0.29188638356005892"/>
    <n v="2247.8100110519026"/>
    <n v="5683.25"/>
    <n v="24.535846041291567"/>
    <n v="7.8100289296046288"/>
    <n v="5.9996050552922595"/>
  </r>
  <r>
    <n v="146"/>
    <x v="5"/>
    <s v="SEA"/>
    <s v="Washington"/>
    <s v="YEG"/>
    <s v="Alberta"/>
    <x v="54"/>
    <x v="7"/>
    <n v="76"/>
    <s v="SEAYEGE175"/>
    <n v="558"/>
    <n v="61.25"/>
    <n v="12"/>
    <n v="735"/>
    <n v="9.25"/>
    <n v="111"/>
    <n v="155"/>
    <n v="470"/>
    <n v="508896"/>
    <n v="0.80592105263157898"/>
    <n v="912"/>
    <n v="19.256435643564355"/>
    <n v="0.92500000000000004"/>
    <n v="120"/>
    <n v="0.71759259259259256"/>
    <n v="216"/>
    <n v="0.81597222222222221"/>
    <n v="576"/>
    <n v="145"/>
    <n v="4.9862068965517246"/>
    <n v="0.23752104055087989"/>
    <n v="31044"/>
    <n v="0.18714613618974751"/>
    <n v="24460"/>
    <n v="0.53024483550114765"/>
    <n v="69303"/>
    <n v="2.1576128538638103E-2"/>
    <n v="2820"/>
    <n v="1.7980107115531753E-2"/>
    <n v="2350"/>
    <n v="5.5317521040550884E-3"/>
    <n v="723"/>
    <n v="1"/>
    <n v="30918"/>
    <n v="2576.5"/>
    <n v="1605.5930896190036"/>
    <n v="0.2659384138998796"/>
    <n v="32545"/>
    <n v="2712.0833333333335"/>
    <n v="0.27993290899707551"/>
    <n v="35304"/>
    <n v="2942"/>
    <n v="0.30366420092895235"/>
    <n v="17493"/>
    <n v="0.15046447617409256"/>
    <n v="1"/>
    <n v="130700"/>
    <n v="-116260"/>
    <n v="14440"/>
    <n v="33561.08108108108"/>
    <n v="34086.193548387098"/>
    <n v="84933.038297872336"/>
    <n v="152580.31292734051"/>
    <n v="2517.0810810810799"/>
    <n v="9626.1935483870984"/>
    <n v="15630.038297872336"/>
    <n v="2.8375149342891277E-2"/>
    <n v="3.2923117383404553E-2"/>
    <n v="4.5479680405132762E-3"/>
    <n v="410130"/>
    <n v="0.80592105263157898"/>
    <n v="31300.583673469373"/>
    <n v="0.25683047223794253"/>
    <n v="0.22845532289505124"/>
    <n v="176.83945578231294"/>
    <n v="0.31691658742349987"/>
    <n v="5.5317521040550884E-3"/>
    <n v="-2314.4427439450428"/>
    <n v="16754.442743945045"/>
    <n v="1.8903939682870352"/>
    <n v="0.82748207677097896"/>
    <n v="0.87919547781775076"/>
    <n v="113.24074074074075"/>
    <n v="0.13384085692425401"/>
    <n v="1833.3610982569799"/>
    <n v="2712.0833333333335"/>
    <n v="38.169057535091781"/>
    <n v="7.0340136054421771"/>
    <n v="4.9862068965517246"/>
  </r>
  <r>
    <n v="118"/>
    <x v="5"/>
    <s v="SEA"/>
    <s v="Washington"/>
    <s v="GEG"/>
    <s v="Washington"/>
    <x v="14"/>
    <x v="1"/>
    <n v="178"/>
    <s v="SEAGEG737-900"/>
    <n v="223"/>
    <n v="96.219512195121951"/>
    <n v="41"/>
    <n v="3945"/>
    <n v="18.73170731707317"/>
    <n v="768"/>
    <n v="1002"/>
    <n v="2176"/>
    <n v="1627454"/>
    <n v="0.54055905727596598"/>
    <n v="7298"/>
    <n v="43.373703119523306"/>
    <n v="0.81442205726405092"/>
    <n v="943"/>
    <n v="0.56834940442427684"/>
    <n v="1763"/>
    <n v="0.47386759581881532"/>
    <n v="4592"/>
    <n v="6642"/>
    <n v="4.9996988858777476"/>
    <n v="0.29434264861642961"/>
    <n v="137282"/>
    <n v="0.21203811304411216"/>
    <n v="98895"/>
    <n v="0.3785425448432897"/>
    <n v="176553"/>
    <n v="2.7980154459028905E-2"/>
    <n v="13050"/>
    <n v="1.5896158249750214E-2"/>
    <n v="7414"/>
    <n v="7.1200380787389425E-2"/>
    <n v="33208"/>
    <n v="1"/>
    <n v="159725"/>
    <n v="3895.731707317073"/>
    <n v="3682.5308542333069"/>
    <n v="0.25730887697502386"/>
    <n v="214820"/>
    <n v="5239.5121951219517"/>
    <n v="0.34606412866974251"/>
    <n v="142027"/>
    <n v="3464.0731707317073"/>
    <n v="0.2287982962600201"/>
    <n v="104180"/>
    <n v="0.16782869809521356"/>
    <n v="1"/>
    <n v="466402"/>
    <n v="-620752"/>
    <n v="-154350"/>
    <n v="168563.70572916666"/>
    <n v="174003.87724550898"/>
    <n v="372578.7573529412"/>
    <n v="715146.34032761678"/>
    <n v="31281.705729166657"/>
    <n v="75108.877245508978"/>
    <n v="196025.7573529412"/>
    <n v="-9.4841390294287883E-2"/>
    <n v="-9.0309152639230603E-2"/>
    <n v="4.5322376550572807E-3"/>
    <n v="879735"/>
    <n v="0.54055905727596598"/>
    <n v="368187.44790874526"/>
    <n v="0.28658382971193042"/>
    <n v="0.38142522000621831"/>
    <n v="109.8083650190114"/>
    <n v="0.49241419291036503"/>
    <n v="7.1200380787389425E-2"/>
    <n v="-7376.0083006735813"/>
    <n v="-146973.99169932641"/>
    <n v="2.5741848286963052"/>
    <n v="0.99188162315698258"/>
    <n v="0.67984677807352434"/>
    <n v="56.094724900737383"/>
    <n v="0.22336953958173422"/>
    <n v="3274.4955995253958"/>
    <n v="5239.5121951219517"/>
    <n v="90.953728094852991"/>
    <n v="5.1873257287705954"/>
    <n v="4.9996988858777476"/>
  </r>
  <r>
    <n v="985"/>
    <x v="2"/>
    <s v="SFO"/>
    <s v="California"/>
    <s v="OGG"/>
    <s v="Hawaii"/>
    <x v="35"/>
    <x v="0"/>
    <n v="179.6"/>
    <s v="SFOOGGA321"/>
    <n v="2338"/>
    <n v="115.5"/>
    <n v="10"/>
    <n v="1155"/>
    <n v="18"/>
    <n v="180"/>
    <n v="226"/>
    <n v="749"/>
    <n v="4199048"/>
    <n v="0.64309576837416482"/>
    <n v="1796"/>
    <n v="50.961722972972979"/>
    <n v="0.75630252100840334"/>
    <n v="238"/>
    <n v="0.50559284116331094"/>
    <n v="447"/>
    <n v="0.67356115107913672"/>
    <n v="1112"/>
    <n v="1864"/>
    <n v="6"/>
    <n v="0.25427993394556703"/>
    <n v="94391"/>
    <n v="0.18738500413513681"/>
    <n v="69559"/>
    <n v="0.49792165599433202"/>
    <n v="184833"/>
    <n v="1.4142976059308907E-2"/>
    <n v="5250"/>
    <n v="1.6141850009024565E-2"/>
    <n v="5992"/>
    <n v="3.012857985663063E-2"/>
    <n v="11184"/>
    <n v="1"/>
    <n v="230297"/>
    <n v="23029.7"/>
    <n v="4519.0191101296878"/>
    <n v="0.39286421016717843"/>
    <n v="66059"/>
    <n v="6605.9"/>
    <n v="0.11269020812009553"/>
    <n v="132656"/>
    <n v="13265.6"/>
    <n v="0.22629819174343227"/>
    <n v="157188"/>
    <n v="0.26814738996929377"/>
    <n v="1"/>
    <n v="371209"/>
    <n v="-586200"/>
    <n v="-214991"/>
    <n v="124805.87777777779"/>
    <n v="137579.08407079647"/>
    <n v="274411.61014686245"/>
    <n v="536796.57199543668"/>
    <n v="30414.877777777787"/>
    <n v="68020.084070796467"/>
    <n v="89578.610146862455"/>
    <n v="-5.119993865276129E-2"/>
    <n v="-4.6722410127356562E-2"/>
    <n v="4.4775285254047281E-3"/>
    <n v="2700390"/>
    <n v="0.64309576837416482"/>
    <n v="199806.08225108229"/>
    <n v="8.8403133281639082E-2"/>
    <n v="0.13960307193440036"/>
    <n v="311.70995670995671"/>
    <n v="0.13332333477756916"/>
    <n v="3.012857985663063E-2"/>
    <n v="-18801.357199543672"/>
    <n v="-196189.64280045632"/>
    <n v="2.0433671081561706"/>
    <n v="0.80174927326883338"/>
    <n v="0.85638192725509255"/>
    <n v="155.61297539149888"/>
    <n v="0.42344878491631399"/>
    <n v="2603.0517074619461"/>
    <n v="6605.9"/>
    <n v="22.664068885829121"/>
    <n v="9.7333333333333325"/>
    <n v="6"/>
  </r>
  <r>
    <n v="594"/>
    <x v="1"/>
    <s v="ANC"/>
    <s v="Alaska"/>
    <s v="LAX"/>
    <s v="California"/>
    <x v="33"/>
    <x v="1"/>
    <n v="172.5"/>
    <s v="ANCLAX737-900"/>
    <n v="2345"/>
    <n v="129.625"/>
    <n v="8"/>
    <n v="1037"/>
    <n v="20.625"/>
    <n v="165"/>
    <n v="270"/>
    <n v="602"/>
    <n v="3236100"/>
    <n v="0.75144927536231887"/>
    <n v="1380"/>
    <n v="40.47026515151515"/>
    <n v="0.9269662921348315"/>
    <n v="178"/>
    <n v="0.81081081081081086"/>
    <n v="333"/>
    <n v="0.69354838709677424"/>
    <n v="868"/>
    <n v="7596"/>
    <n v="5.9996050552922595"/>
    <n v="0.22338130065319606"/>
    <n v="98867"/>
    <n v="0.21934824997232219"/>
    <n v="97082"/>
    <n v="0.43661106253374998"/>
    <n v="193241"/>
    <n v="9.5302004324514852E-3"/>
    <n v="4218"/>
    <n v="8.1609966718859082E-3"/>
    <n v="3612"/>
    <n v="0.10296818973639439"/>
    <n v="45573"/>
    <n v="1"/>
    <n v="168278"/>
    <n v="21034.75"/>
    <n v="4158.0651713051575"/>
    <n v="0.39104317374300246"/>
    <n v="45466"/>
    <n v="5683.25"/>
    <n v="0.10565355505413275"/>
    <n v="90970"/>
    <n v="11371.25"/>
    <n v="0.21139541422765268"/>
    <n v="125617"/>
    <n v="0.2919078569752121"/>
    <n v="1"/>
    <n v="442593"/>
    <n v="-430331"/>
    <n v="12262"/>
    <n v="106656.52121212121"/>
    <n v="119734.46666666666"/>
    <n v="278626.55813953484"/>
    <n v="505017.5460183227"/>
    <n v="7789.5212121212098"/>
    <n v="22652.46666666666"/>
    <n v="85385.558139534842"/>
    <n v="3.7891288897129258E-3"/>
    <n v="8.2631696339082027E-3"/>
    <n v="4.4740407441952769E-3"/>
    <n v="2431765"/>
    <n v="0.75144927536231887"/>
    <n v="131319.0549662488"/>
    <n v="0.13676740520997496"/>
    <n v="0.13297827632026205"/>
    <n v="382.85438765670204"/>
    <n v="0.16326413119688787"/>
    <n v="0.10296818973639439"/>
    <n v="-14478.443252290339"/>
    <n v="26740.443252290337"/>
    <n v="1.9680401184713514"/>
    <n v="1.0329922769451021"/>
    <n v="0.78882768512601442"/>
    <n v="291.53753753753756"/>
    <n v="0.28382057556265011"/>
    <n v="2247.8231773234183"/>
    <n v="5683.25"/>
    <n v="25.623751070510991"/>
    <n v="7.5506268081002892"/>
    <n v="5.9996050552922595"/>
  </r>
  <r>
    <n v="842"/>
    <x v="2"/>
    <s v="HNL"/>
    <s v="Hawaii"/>
    <s v="ANC"/>
    <s v="Alaska"/>
    <x v="40"/>
    <x v="1"/>
    <n v="160.19999999999999"/>
    <s v="HNLANC737-900"/>
    <n v="2777"/>
    <n v="126.8"/>
    <n v="5"/>
    <n v="634"/>
    <n v="18.8"/>
    <n v="94"/>
    <n v="150"/>
    <n v="391"/>
    <n v="2224377"/>
    <n v="0.79151061173533088"/>
    <n v="801"/>
    <n v="26.977659574468085"/>
    <n v="0.90384615384615385"/>
    <n v="104"/>
    <n v="0.77319587628865982"/>
    <n v="194"/>
    <n v="0.77579365079365081"/>
    <n v="504"/>
    <n v="720"/>
    <n v="5.9958333333333336"/>
    <n v="0.22681700674431693"/>
    <n v="47554"/>
    <n v="0.22006792013660342"/>
    <n v="46139"/>
    <n v="0.51018802049051315"/>
    <n v="106965"/>
    <n v="1.3021205963998512E-2"/>
    <n v="2730"/>
    <n v="9.3151704203989355E-3"/>
    <n v="1953"/>
    <n v="2.0590676244169076E-2"/>
    <n v="4317"/>
    <n v="1"/>
    <n v="112175"/>
    <n v="22435"/>
    <n v="4158.0701131748101"/>
    <n v="0.39644673459362223"/>
    <n v="26400"/>
    <n v="5280"/>
    <n v="9.3302373909263436E-2"/>
    <n v="60641"/>
    <n v="12128.2"/>
    <n v="0.21431625970574411"/>
    <n v="83735"/>
    <n v="0.29593463179137025"/>
    <n v="1"/>
    <n v="209658"/>
    <n v="-282951"/>
    <n v="-73293"/>
    <n v="52612.936170212764"/>
    <n v="59673.106666666667"/>
    <n v="137878.15856777492"/>
    <n v="250164.20140465436"/>
    <n v="5058.9361702127644"/>
    <n v="13534.106666666667"/>
    <n v="30913.158567774924"/>
    <n v="-3.2949900129339585E-2"/>
    <n v="-2.8498658149706247E-2"/>
    <n v="4.4512419796333379E-3"/>
    <n v="1760618"/>
    <n v="0.79151061173533088"/>
    <n v="54088.244479495246"/>
    <n v="9.4254705924400412E-2"/>
    <n v="0.12720460605373998"/>
    <n v="323.88170347003154"/>
    <n v="0.1166300696687186"/>
    <n v="2.0590676244169076E-2"/>
    <n v="-9901.2402809308714"/>
    <n v="-63391.75971906913"/>
    <n v="1.827559828165336"/>
    <n v="0.95057050962128409"/>
    <n v="0.84826011707197602"/>
    <n v="237.82989690721649"/>
    <n v="0.39938852798366864"/>
    <n v="2247.8228636775898"/>
    <n v="5280"/>
    <n v="23.500926692692929"/>
    <n v="7.3864353312302837"/>
    <n v="5.9958333333333336"/>
  </r>
  <r>
    <n v="870"/>
    <x v="2"/>
    <s v="LAX"/>
    <s v="California"/>
    <s v="ANC"/>
    <s v="Alaska"/>
    <x v="29"/>
    <x v="2"/>
    <n v="159"/>
    <s v="LAXANC737-800"/>
    <n v="2345"/>
    <n v="129.83333333333334"/>
    <n v="6"/>
    <n v="779"/>
    <n v="18.166666666666668"/>
    <n v="109"/>
    <n v="237"/>
    <n v="434"/>
    <n v="2237130"/>
    <n v="0.81656184486373162"/>
    <n v="954"/>
    <n v="32.721052631578942"/>
    <n v="0.86507936507936511"/>
    <n v="126"/>
    <n v="0.98750000000000004"/>
    <n v="240"/>
    <n v="0.73809523809523814"/>
    <n v="588"/>
    <n v="5121"/>
    <n v="5.9994141769185703"/>
    <n v="0.19080355749726946"/>
    <n v="61143"/>
    <n v="0.26849118427211732"/>
    <n v="86038"/>
    <n v="0.42991106256826339"/>
    <n v="137765"/>
    <n v="9.5022624434389132E-3"/>
    <n v="3045"/>
    <n v="5.4173818068341392E-3"/>
    <n v="1736"/>
    <n v="9.5874551412076764E-2"/>
    <n v="30723"/>
    <n v="1"/>
    <n v="136056"/>
    <n v="22676"/>
    <n v="4158.0569406466147"/>
    <n v="0.39280651559464042"/>
    <n v="35199"/>
    <n v="5866.5"/>
    <n v="0.1016228357618609"/>
    <n v="73551"/>
    <n v="12258.5"/>
    <n v="0.21234868016479536"/>
    <n v="101563"/>
    <n v="0.29322196847870335"/>
    <n v="1"/>
    <n v="320450"/>
    <n v="-346369"/>
    <n v="-25919"/>
    <n v="70679.064220183485"/>
    <n v="87127.088607594938"/>
    <n v="186649.35483870967"/>
    <n v="344455.50766648806"/>
    <n v="9536.0642201834853"/>
    <n v="1089.0886075949384"/>
    <n v="48884.354838709667"/>
    <n v="-1.1585826483038537E-2"/>
    <n v="-7.1523553491535967E-3"/>
    <n v="4.4334711338849401E-3"/>
    <n v="1826755"/>
    <n v="0.81656184486373162"/>
    <n v="65086.296534018009"/>
    <n v="0.14324156396811988"/>
    <n v="0.1548273904511584"/>
    <n v="371.9216944801027"/>
    <n v="0.15860200191049156"/>
    <n v="9.5874551412076764E-2"/>
    <n v="-9918.2512777480151"/>
    <n v="-16000.748722251985"/>
    <n v="1.6246582059157073"/>
    <n v="1.2002310964182688"/>
    <n v="0.7844176920310143"/>
    <n v="358.49166666666667"/>
    <n v="0.31693867998127634"/>
    <n v="2247.8188837059679"/>
    <n v="5866.5"/>
    <n v="23.807302557503622"/>
    <n v="6.1373555840821563"/>
    <n v="5.9994141769185703"/>
  </r>
  <r>
    <n v="127"/>
    <x v="5"/>
    <s v="SEA"/>
    <s v="Washington"/>
    <s v="JNU"/>
    <s v="Alaska"/>
    <x v="25"/>
    <x v="2"/>
    <n v="156.62962962962962"/>
    <s v="SEAJNU737-800"/>
    <n v="909"/>
    <n v="70.481481481481481"/>
    <n v="27"/>
    <n v="1903"/>
    <n v="12.037037037037036"/>
    <n v="325"/>
    <n v="707"/>
    <n v="871"/>
    <n v="3844161"/>
    <n v="0.44998817687396547"/>
    <n v="4229"/>
    <n v="67.968720732226473"/>
    <n v="0.58348294434470382"/>
    <n v="557"/>
    <n v="0.66698113207547172"/>
    <n v="1060"/>
    <n v="0.33346094946401222"/>
    <n v="2612"/>
    <n v="9162"/>
    <n v="4.9997817070508619"/>
    <n v="0.20288972847315498"/>
    <n v="91990"/>
    <n v="0.33153138846799396"/>
    <n v="150316"/>
    <n v="0.35111237563382364"/>
    <n v="159194"/>
    <n v="1.1513038184909979E-2"/>
    <n v="5220"/>
    <n v="1.921045260355669E-3"/>
    <n v="871"/>
    <n v="0.10103242397976175"/>
    <n v="45808"/>
    <n v="1"/>
    <n v="250298"/>
    <n v="9270.2962962962956"/>
    <n v="3682.5468730842908"/>
    <n v="0.32297974747246649"/>
    <n v="138848"/>
    <n v="5142.5185185185182"/>
    <n v="0.17916680108133914"/>
    <n v="222564"/>
    <n v="8243.1111111111113"/>
    <n v="0.28719232481466905"/>
    <n v="163255"/>
    <n v="0.21066112663152531"/>
    <n v="1"/>
    <n v="453399"/>
    <n v="-774965"/>
    <n v="-321566"/>
    <n v="157656.70769230768"/>
    <n v="225367.69448373409"/>
    <n v="477399.22847301955"/>
    <n v="860423.63064906129"/>
    <n v="65666.707692307682"/>
    <n v="75051.694483734085"/>
    <n v="318205.22847301955"/>
    <n v="-8.3650502671454185E-2"/>
    <n v="-7.9228947095212499E-2"/>
    <n v="4.4215555762416869E-3"/>
    <n v="1729827"/>
    <n v="0.44998817687396547"/>
    <n v="498190.57593273779"/>
    <n v="0.11794485194558708"/>
    <n v="0.20159535461704128"/>
    <n v="214.18339464004205"/>
    <n v="0.23562529663370962"/>
    <n v="0.10103242397976175"/>
    <n v="-16997.17150552079"/>
    <n v="-304568.82849447918"/>
    <n v="1.7395525755079135"/>
    <n v="1.4936590709368169"/>
    <n v="0.64195658508769748"/>
    <n v="141.80754716981133"/>
    <n v="0.36006916645162429"/>
    <n v="3274.5062376092978"/>
    <n v="5142.5185185185182"/>
    <n v="27.998172975730551"/>
    <n v="3.2007356805044664"/>
    <n v="4.9997817070508619"/>
  </r>
  <r>
    <n v="6"/>
    <x v="5"/>
    <s v="ANC"/>
    <s v="Alaska"/>
    <s v="LAX"/>
    <s v="California"/>
    <x v="33"/>
    <x v="4"/>
    <n v="178"/>
    <s v="ANCLAX737-Max 9"/>
    <n v="2345"/>
    <n v="154.75"/>
    <n v="4"/>
    <n v="619"/>
    <n v="23"/>
    <n v="92"/>
    <n v="172"/>
    <n v="355"/>
    <n v="1669640"/>
    <n v="0.8693820224719101"/>
    <n v="712"/>
    <n v="20.887878787878787"/>
    <n v="1"/>
    <n v="92"/>
    <n v="1"/>
    <n v="172"/>
    <n v="0.7924107142857143"/>
    <n v="448"/>
    <n v="3785"/>
    <n v="5"/>
    <n v="0.21423517136335107"/>
    <n v="53589"/>
    <n v="0.25182597015283381"/>
    <n v="62992"/>
    <n v="0.44550873307454597"/>
    <n v="111440"/>
    <n v="8.5151974286502407E-3"/>
    <n v="2130"/>
    <n v="4.2575987143251203E-3"/>
    <n v="1065"/>
    <n v="7.5657329266293816E-2"/>
    <n v="18925"/>
    <n v="1"/>
    <n v="70907"/>
    <n v="17726.75"/>
    <n v="3394.6481938198172"/>
    <n v="0.3482781824522454"/>
    <n v="20958"/>
    <n v="5239.5"/>
    <n v="0.10294067084821187"/>
    <n v="61558"/>
    <n v="15389.5"/>
    <n v="0.30235813608522888"/>
    <n v="50170"/>
    <n v="0.24642301061431385"/>
    <n v="1"/>
    <n v="250141"/>
    <n v="-203593"/>
    <n v="46548"/>
    <n v="53589"/>
    <n v="62992"/>
    <n v="140634.14084507042"/>
    <n v="257215.14084507042"/>
    <n v="0"/>
    <n v="0"/>
    <n v="29194.140845070418"/>
    <n v="2.7879063750269519E-2"/>
    <n v="3.2250386437356317E-2"/>
    <n v="4.3713226870867976E-3"/>
    <n v="1451555"/>
    <n v="0.8693820224719101"/>
    <n v="34738.429725363501"/>
    <n v="0.14981732589061114"/>
    <n v="0.12193826214034163"/>
    <n v="373.5315024232633"/>
    <n v="0.15928848717409949"/>
    <n v="7.5657329266293816E-2"/>
    <n v="-7298.5352112676046"/>
    <n v="53846.535211267605"/>
    <n v="1.8188336200155475"/>
    <n v="1.1435682739543676"/>
    <n v="0.77672670499646967"/>
    <n v="366.23255813953489"/>
    <n v="0.20056688027952235"/>
    <n v="2947.0680400406209"/>
    <n v="5239.5"/>
    <n v="29.634411722036852"/>
    <n v="5.1615508885298871"/>
    <n v="5"/>
  </r>
  <r>
    <n v="178"/>
    <x v="5"/>
    <s v="SFO"/>
    <s v="California"/>
    <s v="YVR"/>
    <s v="British Columbia"/>
    <x v="32"/>
    <x v="4"/>
    <n v="175.13043478260869"/>
    <s v="SFOYVR737-Max 9"/>
    <n v="800"/>
    <n v="94.913043478260875"/>
    <n v="23"/>
    <n v="2183"/>
    <n v="15.043478260869565"/>
    <n v="346"/>
    <n v="565"/>
    <n v="1272"/>
    <n v="3222400"/>
    <n v="0.54195630585898713"/>
    <n v="4028"/>
    <n v="23.953222996515681"/>
    <n v="0.66795366795366795"/>
    <n v="518"/>
    <n v="0.58367768595041325"/>
    <n v="968"/>
    <n v="0.5001966181675187"/>
    <n v="2543"/>
    <n v="146"/>
    <n v="5"/>
    <n v="0.2129109251968504"/>
    <n v="86527"/>
    <n v="0.26693405511811025"/>
    <n v="108482"/>
    <n v="0.49644192913385826"/>
    <n v="201754"/>
    <n v="1.8786909448818896E-2"/>
    <n v="7635"/>
    <n v="3.1299212598425198E-3"/>
    <n v="1272"/>
    <n v="1.796259842519685E-3"/>
    <n v="730"/>
    <n v="1"/>
    <n v="81313"/>
    <n v="3535.3478260869565"/>
    <n v="3394.657997039817"/>
    <n v="0.24841367553745619"/>
    <n v="117890"/>
    <n v="5125.652173913043"/>
    <n v="0.36015751736020946"/>
    <n v="70592"/>
    <n v="3069.217391304348"/>
    <n v="0.21566069611919506"/>
    <n v="57534"/>
    <n v="0.1757681109831393"/>
    <n v="1"/>
    <n v="406400"/>
    <n v="-327329"/>
    <n v="79071"/>
    <n v="129540.42196531792"/>
    <n v="185859.42654867255"/>
    <n v="403349.38836477988"/>
    <n v="718749.2368787704"/>
    <n v="43013.421965317917"/>
    <n v="77377.426548672549"/>
    <n v="201595.38836477988"/>
    <n v="2.4537922045680238E-2"/>
    <n v="2.88823242314501E-2"/>
    <n v="4.344402185769862E-3"/>
    <n v="1746400"/>
    <n v="0.54195630585898713"/>
    <n v="342858.97846999532"/>
    <n v="0.12611717974180736"/>
    <n v="0.10157925769612711"/>
    <n v="185.83142464498397"/>
    <n v="0.23228928080622996"/>
    <n v="1.796259842519685E-3"/>
    <n v="-13999.401603424798"/>
    <n v="93070.401603424805"/>
    <n v="1.6962426885516995"/>
    <n v="1.1380161571150902"/>
    <n v="0.8056416229818375"/>
    <n v="112.06818181818181"/>
    <n v="0.14156988188976377"/>
    <n v="2947.0773102337234"/>
    <n v="5125.652173913043"/>
    <n v="91.135961132142711"/>
    <n v="4.0801649106733855"/>
    <n v="5"/>
  </r>
  <r>
    <n v="510"/>
    <x v="3"/>
    <s v="SEA"/>
    <s v="Washington"/>
    <s v="GEG"/>
    <s v="Washington"/>
    <x v="14"/>
    <x v="1"/>
    <n v="178"/>
    <s v="SEAGEG737-900"/>
    <n v="223"/>
    <n v="148.58823529411765"/>
    <n v="17"/>
    <n v="2526"/>
    <n v="19.647058823529413"/>
    <n v="334"/>
    <n v="544"/>
    <n v="1648"/>
    <n v="674798"/>
    <n v="0.83476536682088565"/>
    <n v="3026"/>
    <n v="17.984218366631616"/>
    <n v="0.8542199488491049"/>
    <n v="391"/>
    <n v="0.7441860465116279"/>
    <n v="731"/>
    <n v="0.86554621848739499"/>
    <n v="1904"/>
    <n v="2734"/>
    <n v="4.9992684711046085"/>
    <n v="0.21641766552771588"/>
    <n v="59348"/>
    <n v="0.19357908900955043"/>
    <n v="53085"/>
    <n v="0.49515915530450827"/>
    <n v="135787"/>
    <n v="3.6046515868124816E-2"/>
    <n v="9885"/>
    <n v="8.9560185100773446E-3"/>
    <n v="2456"/>
    <n v="4.9841555780023264E-2"/>
    <n v="13668"/>
    <n v="1"/>
    <n v="66228"/>
    <n v="3895.7647058823532"/>
    <n v="3682.5620468933553"/>
    <n v="0.25731003240269479"/>
    <n v="89072"/>
    <n v="5239.5294117647063"/>
    <n v="0.34606388847878283"/>
    <n v="58889"/>
    <n v="3464.0588235294117"/>
    <n v="0.22879643803470273"/>
    <n v="43197"/>
    <n v="0.16782964108381962"/>
    <n v="0.99999999999999989"/>
    <n v="274229"/>
    <n v="-257386"/>
    <n v="16843"/>
    <n v="69476.251497005986"/>
    <n v="71332.96875"/>
    <n v="156880.12621359222"/>
    <n v="297689.34646059817"/>
    <n v="10128.251497005986"/>
    <n v="18247.96875"/>
    <n v="21093.126213592215"/>
    <n v="2.4960062122294374E-2"/>
    <n v="2.9272406789151384E-2"/>
    <n v="4.3123446668570098E-3"/>
    <n v="563298"/>
    <n v="0.83476536682088565"/>
    <n v="51575.811559778289"/>
    <n v="0.40638680019798518"/>
    <n v="0.38142673807569077"/>
    <n v="103.15162311955662"/>
    <n v="0.46256333237469333"/>
    <n v="4.9841555780023264E-2"/>
    <n v="-2909.9615565057766"/>
    <n v="19752.961556505776"/>
    <n v="1.8503823746816461"/>
    <n v="0.88529211708293276"/>
    <n v="0.86940753881925015"/>
    <n v="72.61969904240766"/>
    <n v="0.15752163337940189"/>
    <n v="3274.4820374992873"/>
    <n v="5239.5294117647063"/>
    <n v="140.45647959250795"/>
    <n v="4.885589865399842"/>
    <n v="4.9992684711046085"/>
  </r>
  <r>
    <n v="253"/>
    <x v="4"/>
    <s v="JNU"/>
    <s v="Alaska"/>
    <s v="SEA"/>
    <s v="Washington"/>
    <x v="31"/>
    <x v="2"/>
    <n v="159.19999999999999"/>
    <s v="JNUSEA737-800"/>
    <n v="909"/>
    <n v="81"/>
    <n v="25"/>
    <n v="2025"/>
    <n v="12.6"/>
    <n v="315"/>
    <n v="400"/>
    <n v="1310"/>
    <n v="3617820"/>
    <n v="0.50879396984924619"/>
    <n v="3980"/>
    <n v="60.141378574477166"/>
    <n v="0.6"/>
    <n v="525"/>
    <n v="0.4"/>
    <n v="1000"/>
    <n v="0.53360488798370675"/>
    <n v="2455"/>
    <n v="31422"/>
    <n v="4.999936350327796"/>
    <n v="0.17656767376997376"/>
    <n v="102809"/>
    <n v="0.1447779701303876"/>
    <n v="84299"/>
    <n v="0.38183366995040052"/>
    <n v="222328"/>
    <n v="1.3499031367214871E-2"/>
    <n v="7860"/>
    <n v="1.3499031367214871E-2"/>
    <n v="7860"/>
    <n v="0.26982262341480839"/>
    <n v="157108"/>
    <n v="1"/>
    <n v="221473"/>
    <n v="8858.92"/>
    <n v="3682.5394636695082"/>
    <n v="0.31919527043387025"/>
    <n v="130988"/>
    <n v="5239.5200000000004"/>
    <n v="0.18878486354360033"/>
    <n v="196933"/>
    <n v="7877.32"/>
    <n v="0.28382729358591507"/>
    <n v="144454"/>
    <n v="0.20819257243661435"/>
    <n v="1"/>
    <n v="582264"/>
    <n v="-693848"/>
    <n v="-111584"/>
    <n v="171348.33333333334"/>
    <n v="210747.5"/>
    <n v="416652.85496183205"/>
    <n v="798748.68829516543"/>
    <n v="68539.333333333343"/>
    <n v="126448.5"/>
    <n v="194324.85496183205"/>
    <n v="-3.0842883283303205E-2"/>
    <n v="-2.6538493476235242E-2"/>
    <n v="4.3043898070679633E-3"/>
    <n v="1840725"/>
    <n v="0.50879396984924619"/>
    <n v="410459.24938271614"/>
    <n v="0.16094333051395593"/>
    <n v="0.19178621379725913"/>
    <n v="209.95358024691359"/>
    <n v="0.23097203547515247"/>
    <n v="0.26982262341480839"/>
    <n v="-15572.507531806617"/>
    <n v="-96011.492468193377"/>
    <n v="1.9035701143361439"/>
    <n v="0.81944435760411882"/>
    <n v="0.88031826165759897"/>
    <n v="84.299000000000007"/>
    <n v="0.24809021337400217"/>
    <n v="3274.5009287760913"/>
    <n v="5239.5200000000004"/>
    <n v="33.670661497928663"/>
    <n v="7.7629629629629626"/>
    <n v="4.999936350327796"/>
  </r>
  <r>
    <n v="628"/>
    <x v="1"/>
    <s v="HNL"/>
    <s v="Hawaii"/>
    <s v="ANC"/>
    <s v="Alaska"/>
    <x v="40"/>
    <x v="4"/>
    <n v="178"/>
    <s v="HNLANC737-Max 9"/>
    <n v="2777"/>
    <n v="126.57142857142857"/>
    <n v="7"/>
    <n v="886"/>
    <n v="23"/>
    <n v="161"/>
    <n v="279"/>
    <n v="446"/>
    <n v="3460142"/>
    <n v="0.7110754414125201"/>
    <n v="1246"/>
    <n v="41.965248226950351"/>
    <n v="1"/>
    <n v="161"/>
    <n v="0.92691029900332222"/>
    <n v="301"/>
    <n v="0.56887755102040816"/>
    <n v="784"/>
    <n v="1010"/>
    <n v="6"/>
    <n v="0.2679610904410305"/>
    <n v="83688"/>
    <n v="0.28333344006352579"/>
    <n v="88489"/>
    <n v="0.41075968416401443"/>
    <n v="128286"/>
    <n v="9.97393648699706E-3"/>
    <n v="3115"/>
    <n v="8.5682998520719526E-3"/>
    <n v="2676"/>
    <n v="1.9403548992360253E-2"/>
    <n v="6060"/>
    <n v="1"/>
    <n v="184534"/>
    <n v="26362"/>
    <n v="4397.3050987814977"/>
    <n v="0.40134496475557269"/>
    <n v="46043"/>
    <n v="6577.5714285714284"/>
    <n v="0.1001394117736614"/>
    <n v="99318"/>
    <n v="14188.285714285714"/>
    <n v="0.21600777748053998"/>
    <n v="129894"/>
    <n v="0.28250784599022594"/>
    <n v="1"/>
    <n v="312314"/>
    <n v="-459789"/>
    <n v="-147475"/>
    <n v="83688"/>
    <n v="95466.627240143367"/>
    <n v="225507.22869955158"/>
    <n v="404661.85593969491"/>
    <n v="0"/>
    <n v="6977.6272401433671"/>
    <n v="97221.228699551575"/>
    <n v="-4.2621083180979277E-2"/>
    <n v="-3.8319077411121324E-2"/>
    <n v="4.3020057698579528E-3"/>
    <n v="2460422"/>
    <n v="0.7110754414125201"/>
    <n v="124437.29119638825"/>
    <n v="9.0260457518795467E-2"/>
    <n v="0.13288154069977476"/>
    <n v="345.65914221218964"/>
    <n v="0.12447214339653929"/>
    <n v="1.9403548992360253E-2"/>
    <n v="-14885.55084852785"/>
    <n v="-132589.44915147216"/>
    <n v="2.1555810460059539"/>
    <n v="1.219129484580735"/>
    <n v="0.67856310807938802"/>
    <n v="293.98338870431894"/>
    <n v="0.41590834864911597"/>
    <n v="2366.6725253925065"/>
    <n v="6577.5714285714284"/>
    <n v="21.112707238343109"/>
    <n v="6.5361173814898423"/>
    <n v="6"/>
  </r>
  <r>
    <n v="450"/>
    <x v="3"/>
    <s v="LAX"/>
    <s v="California"/>
    <s v="ANC"/>
    <s v="Alaska"/>
    <x v="29"/>
    <x v="2"/>
    <n v="159"/>
    <s v="LAXANC737-800"/>
    <n v="2345"/>
    <n v="145"/>
    <n v="3"/>
    <n v="435"/>
    <n v="21"/>
    <n v="63"/>
    <n v="120"/>
    <n v="252"/>
    <n v="1118565"/>
    <n v="0.91194968553459121"/>
    <n v="477"/>
    <n v="16.360526315789471"/>
    <n v="1"/>
    <n v="63"/>
    <n v="1"/>
    <n v="120"/>
    <n v="0.8571428571428571"/>
    <n v="294"/>
    <n v="121"/>
    <n v="5"/>
    <n v="0.21458197879066432"/>
    <n v="38284"/>
    <n v="0.27978499204089413"/>
    <n v="49917"/>
    <n v="0.48535972916619957"/>
    <n v="86594"/>
    <n v="8.4075062215546031E-3"/>
    <n v="1500"/>
    <n v="8.4747662713270406E-3"/>
    <n v="1512"/>
    <n v="3.3910275093603569E-3"/>
    <n v="605"/>
    <n v="1"/>
    <n v="60248"/>
    <n v="20082.666666666668"/>
    <n v="3682.5221167765808"/>
    <n v="0.35684332725248169"/>
    <n v="15719"/>
    <n v="5239.666666666667"/>
    <n v="9.3102181999099712E-2"/>
    <n v="53573"/>
    <n v="17857.666666666668"/>
    <n v="0.31730792011182452"/>
    <n v="39296"/>
    <n v="0.2327465706365941"/>
    <n v="1"/>
    <n v="178412"/>
    <n v="-168836"/>
    <n v="9576"/>
    <n v="38284"/>
    <n v="49917"/>
    <n v="101026.33333333334"/>
    <n v="189227.33333333334"/>
    <n v="0"/>
    <n v="0"/>
    <n v="14432.333333333343"/>
    <n v="8.5609687411996628E-3"/>
    <n v="1.2861816503983032E-2"/>
    <n v="4.3008477627833695E-3"/>
    <n v="1020075"/>
    <n v="0.91194968553459121"/>
    <n v="17167.572413793096"/>
    <n v="0.15950078895728009"/>
    <n v="0.15093982021608043"/>
    <n v="408.75172413793103"/>
    <n v="0.17430777148739063"/>
    <n v="3.3910275093603569E-3"/>
    <n v="-4810.777777777781"/>
    <n v="14386.777777777781"/>
    <n v="1.6583115731489542"/>
    <n v="1.1351587574015274"/>
    <n v="0.80376639456949861"/>
    <n v="415.97500000000002"/>
    <n v="0.22025424298813981"/>
    <n v="3274.5279073508127"/>
    <n v="5239.666666666667"/>
    <n v="26.588386681679271"/>
    <n v="6.9241379310344824"/>
    <n v="5"/>
  </r>
  <r>
    <n v="520"/>
    <x v="3"/>
    <s v="SEA"/>
    <s v="Washington"/>
    <s v="JNU"/>
    <s v="Alaska"/>
    <x v="25"/>
    <x v="1"/>
    <n v="178"/>
    <s v="SEAJNU737-900"/>
    <n v="909"/>
    <n v="111.8"/>
    <n v="20"/>
    <n v="2236"/>
    <n v="15.3"/>
    <n v="306"/>
    <n v="478"/>
    <n v="1452"/>
    <n v="3236040"/>
    <n v="0.62808988764044948"/>
    <n v="3560"/>
    <n v="51.297147722435078"/>
    <n v="0.66521739130434787"/>
    <n v="460"/>
    <n v="0.55581395348837215"/>
    <n v="860"/>
    <n v="0.64821428571428574"/>
    <n v="2240"/>
    <n v="27715"/>
    <n v="5"/>
    <n v="0.1705591994698985"/>
    <n v="106563"/>
    <n v="0.16380968843732094"/>
    <n v="102346"/>
    <n v="0.418741777184508"/>
    <n v="261624"/>
    <n v="1.3924767840508591E-2"/>
    <n v="8700"/>
    <n v="1.1168624136904476E-2"/>
    <n v="6978"/>
    <n v="0.22179594293085952"/>
    <n v="138575"/>
    <n v="1"/>
    <n v="188904"/>
    <n v="9445.2000000000007"/>
    <n v="3682.5439305542877"/>
    <n v="0.32298017706256688"/>
    <n v="104791"/>
    <n v="5239.55"/>
    <n v="0.17916727933004831"/>
    <n v="167972"/>
    <n v="8398.6"/>
    <n v="0.28719151686334587"/>
    <n v="123211"/>
    <n v="0.21066102674403892"/>
    <n v="1"/>
    <n v="624786"/>
    <n v="-584878"/>
    <n v="39908"/>
    <n v="160192.74509803922"/>
    <n v="184137.15481171547"/>
    <n v="403607.27272727271"/>
    <n v="747937.17263702746"/>
    <n v="53629.745098039217"/>
    <n v="81791.154811715474"/>
    <n v="141983.27272727271"/>
    <n v="1.2332356831188737E-2"/>
    <n v="1.6618524070113896E-2"/>
    <n v="4.2861672389251596E-3"/>
    <n v="2032524"/>
    <n v="0.62808988764044948"/>
    <n v="287899.53667262965"/>
    <n v="0.19307116104868913"/>
    <n v="0.18073880421750041"/>
    <n v="217.44677996422183"/>
    <n v="0.23921537949859387"/>
    <n v="0.22179594293085952"/>
    <n v="-13870.20863185137"/>
    <n v="53778.208631851368"/>
    <n v="1.7527037562120809"/>
    <n v="0.90039346275245802"/>
    <n v="0.88366870275684317"/>
    <n v="119.00697674418605"/>
    <n v="0.19720512303412688"/>
    <n v="3274.4900536942828"/>
    <n v="5239.55"/>
    <n v="43.589168195058797"/>
    <n v="7.0116279069767442"/>
    <n v="5"/>
  </r>
  <r>
    <n v="652"/>
    <x v="1"/>
    <s v="JNU"/>
    <s v="Alaska"/>
    <s v="SEA"/>
    <s v="Washington"/>
    <x v="31"/>
    <x v="2"/>
    <n v="159.68"/>
    <s v="JNUSEA737-800"/>
    <n v="909"/>
    <n v="88.84"/>
    <n v="25"/>
    <n v="2221"/>
    <n v="12.08"/>
    <n v="302"/>
    <n v="503"/>
    <n v="1417"/>
    <n v="3628728"/>
    <n v="0.55636272545090182"/>
    <n v="3992"/>
    <n v="60.141378574477166"/>
    <n v="0.57523809523809522"/>
    <n v="525"/>
    <n v="0.503"/>
    <n v="1000"/>
    <n v="0.57438184029185246"/>
    <n v="2467"/>
    <n v="19078"/>
    <n v="5.9997903344166055"/>
    <n v="0.17632684391386161"/>
    <n v="108885"/>
    <n v="0.18472336029071218"/>
    <n v="114070"/>
    <n v="0.42145654053808956"/>
    <n v="260257"/>
    <n v="1.6069167214558928E-2"/>
    <n v="9923"/>
    <n v="1.6062689670584503E-2"/>
    <n v="9919"/>
    <n v="0.1853613983721932"/>
    <n v="114464"/>
    <n v="1"/>
    <n v="250071"/>
    <n v="10002.84"/>
    <n v="4158.0523414560585"/>
    <n v="0.34800040078263944"/>
    <n v="146663"/>
    <n v="5866.52"/>
    <n v="0.20409716752436008"/>
    <n v="135187"/>
    <n v="5407.48"/>
    <n v="0.18812709262810431"/>
    <n v="186673"/>
    <n v="0.25977533906489619"/>
    <n v="1"/>
    <n v="617518"/>
    <n v="-718594"/>
    <n v="-101076"/>
    <n v="189286.83774834438"/>
    <n v="226779.32405566602"/>
    <n v="453107.98800282285"/>
    <n v="869174.14980683324"/>
    <n v="80401.837748344376"/>
    <n v="112709.32405566602"/>
    <n v="192850.98800282285"/>
    <n v="-2.7854388645277353E-2"/>
    <n v="-2.3599871362010784E-2"/>
    <n v="4.2545172832665692E-3"/>
    <n v="2018889"/>
    <n v="0.55636272545090182"/>
    <n v="401129.50652859069"/>
    <n v="0.17017478300936306"/>
    <n v="0.1980291716546404"/>
    <n v="226.49887438090951"/>
    <n v="0.24917367918691916"/>
    <n v="0.1853613983721932"/>
    <n v="-15438.48599227333"/>
    <n v="-85637.51400772667"/>
    <n v="1.7134110907841691"/>
    <n v="0.94237609993129323"/>
    <n v="0.87153752631010051"/>
    <n v="114.07"/>
    <n v="0.30229564158453681"/>
    <n v="2247.8201066273987"/>
    <n v="5866.52"/>
    <n v="36.929648981184968"/>
    <n v="8.933813597478613"/>
    <n v="5.9997903344166055"/>
  </r>
  <r>
    <n v="86"/>
    <x v="5"/>
    <s v="LAX"/>
    <s v="California"/>
    <s v="YVR"/>
    <s v="British Columbia"/>
    <x v="18"/>
    <x v="1"/>
    <n v="170.90909090909091"/>
    <s v="LAXYVR737-900"/>
    <n v="1080"/>
    <n v="124.36363636363636"/>
    <n v="11"/>
    <n v="1368"/>
    <n v="22"/>
    <n v="242"/>
    <n v="395"/>
    <n v="732"/>
    <n v="2030400"/>
    <n v="0.72765957446808516"/>
    <n v="1880"/>
    <n v="6.9673975672215107"/>
    <n v="1"/>
    <n v="242"/>
    <n v="0.87389380530973448"/>
    <n v="452"/>
    <n v="0.61668070766638583"/>
    <n v="1187"/>
    <n v="0"/>
    <e v="#DIV/0!"/>
    <n v="0.27742073070249418"/>
    <n v="85857"/>
    <n v="0.27888123095614298"/>
    <n v="86309"/>
    <n v="0.42476969655845392"/>
    <n v="131459"/>
    <n v="1.420110313005884E-2"/>
    <n v="4395"/>
    <n v="4.727238652850076E-3"/>
    <n v="1463"/>
    <n v="0"/>
    <n v="0"/>
    <n v="1"/>
    <n v="25658"/>
    <n v="2332.5454545454545"/>
    <n v="3682.5801531276775"/>
    <n v="0.21342006105320946"/>
    <n v="55015"/>
    <n v="5001.363636363636"/>
    <n v="0.45760794523510478"/>
    <n v="22815"/>
    <n v="2074.090909090909"/>
    <n v="0.18977233973532517"/>
    <n v="16735"/>
    <n v="0.13919965397636061"/>
    <n v="1"/>
    <n v="309483"/>
    <n v="-120223"/>
    <n v="189260"/>
    <n v="85857"/>
    <n v="98763.716455696209"/>
    <n v="213171.9030054645"/>
    <n v="397792.61946116074"/>
    <n v="0"/>
    <n v="12454.716455696209"/>
    <n v="81712.903005464497"/>
    <n v="9.321315996847912E-2"/>
    <n v="9.7429419167793213E-2"/>
    <n v="4.216259199314093E-3"/>
    <n v="1477440"/>
    <n v="0.72765957446808516"/>
    <n v="115829.89473684208"/>
    <n v="0.15242464539007092"/>
    <n v="5.9211485421591804E-2"/>
    <n v="226.23026315789474"/>
    <n v="0.20947246588693957"/>
    <n v="0"/>
    <n v="-8560.6926782873361"/>
    <n v="197820.69267828733"/>
    <n v="2.1979186346794419"/>
    <n v="1.1829568889196544"/>
    <n v="0.68610545628971475"/>
    <n v="190.94911504424778"/>
    <n v="5.40740525327724E-2"/>
    <n v="3274.5368381638464"/>
    <n v="5001.363636363636"/>
    <n v="196.34303723901564"/>
    <n v="4.2821637426900585"/>
    <e v="#DIV/0!"/>
  </r>
  <r>
    <n v="451"/>
    <x v="3"/>
    <s v="LAX"/>
    <s v="California"/>
    <s v="ANC"/>
    <s v="Alaska"/>
    <x v="29"/>
    <x v="1"/>
    <n v="165.28571428571428"/>
    <s v="LAXANC737-900"/>
    <n v="2345"/>
    <n v="131.85714285714286"/>
    <n v="7"/>
    <n v="923"/>
    <n v="21.428571428571427"/>
    <n v="150"/>
    <n v="268"/>
    <n v="506"/>
    <n v="2713165"/>
    <n v="0.797752808988764"/>
    <n v="1157"/>
    <n v="35.447807017543859"/>
    <n v="1"/>
    <n v="150"/>
    <n v="0.95714285714285718"/>
    <n v="280"/>
    <n v="0.69505494505494503"/>
    <n v="728"/>
    <n v="2877"/>
    <n v="5"/>
    <n v="0.23123922755856141"/>
    <n v="88144"/>
    <n v="0.26906902495140106"/>
    <n v="102564"/>
    <n v="0.45134988365107392"/>
    <n v="172046"/>
    <n v="7.9489796186063832E-3"/>
    <n v="3030"/>
    <n v="2.6549067241021982E-3"/>
    <n v="1012"/>
    <n v="3.7737977496255057E-2"/>
    <n v="14385"/>
    <n v="1"/>
    <n v="130538"/>
    <n v="18648.285714285714"/>
    <n v="3682.5409237698123"/>
    <n v="0.35684449936032714"/>
    <n v="34057"/>
    <n v="4865.2857142857147"/>
    <n v="9.3099734289744454E-2"/>
    <n v="116074"/>
    <n v="16582"/>
    <n v="0.31730506380326506"/>
    <n v="85143"/>
    <n v="0.2327507025466633"/>
    <n v="1"/>
    <n v="381181"/>
    <n v="-365812"/>
    <n v="15369"/>
    <n v="88144"/>
    <n v="107156.41791044775"/>
    <n v="247528.6324110672"/>
    <n v="442829.05032151495"/>
    <n v="0"/>
    <n v="4592.4179104477516"/>
    <n v="75482.632411067199"/>
    <n v="5.6646020422642931E-3"/>
    <n v="9.8808192288613352E-3"/>
    <n v="4.216217186597042E-3"/>
    <n v="2164435"/>
    <n v="0.797752808988764"/>
    <n v="92990.535211267648"/>
    <n v="0.14049311413054497"/>
    <n v="0.13482851208828067"/>
    <n v="397.39544962080174"/>
    <n v="0.16946501049927579"/>
    <n v="3.7737977496255057E-2"/>
    <n v="-11439.292903073565"/>
    <n v="26808.292903073565"/>
    <n v="1.8758488672764464"/>
    <n v="1.1693197042623926"/>
    <n v="0.75441367131189996"/>
    <n v="366.3"/>
    <n v="0.22336632728283939"/>
    <n v="3274.5043986092724"/>
    <n v="4865.2857142857147"/>
    <n v="26.038282129644525"/>
    <n v="4.3791982665222102"/>
    <n v="5"/>
  </r>
  <r>
    <n v="725"/>
    <x v="1"/>
    <s v="SEA"/>
    <s v="Washington"/>
    <s v="JNU"/>
    <s v="Alaska"/>
    <x v="25"/>
    <x v="2"/>
    <n v="159.68"/>
    <s v="SEAJNU737-800"/>
    <n v="909"/>
    <n v="88.84"/>
    <n v="25"/>
    <n v="2221"/>
    <n v="12.08"/>
    <n v="302"/>
    <n v="503"/>
    <n v="1417"/>
    <n v="3628728"/>
    <n v="0.55636272545090182"/>
    <n v="3992"/>
    <n v="64.121434653043835"/>
    <n v="0.57523809523809522"/>
    <n v="525"/>
    <n v="0.503"/>
    <n v="1000"/>
    <n v="0.57438184029185246"/>
    <n v="2467"/>
    <n v="19078"/>
    <n v="5.9997903344166055"/>
    <n v="0.1647715216701181"/>
    <n v="100174"/>
    <n v="0.19103982682985804"/>
    <n v="116144"/>
    <n v="0.42327500135700385"/>
    <n v="257333"/>
    <n v="1.6321878027557871E-2"/>
    <n v="9923"/>
    <n v="1.6315298614869144E-2"/>
    <n v="9919"/>
    <n v="0.18827647350059296"/>
    <n v="114464"/>
    <n v="0.99999999999999989"/>
    <n v="266621"/>
    <n v="10664.84"/>
    <n v="4158.0635468102946"/>
    <n v="0.35246627641966888"/>
    <n v="146663"/>
    <n v="5866.52"/>
    <n v="0.19388480839295441"/>
    <n v="144133"/>
    <n v="5765.32"/>
    <n v="0.19054021183326195"/>
    <n v="199027"/>
    <n v="0.26310870335411479"/>
    <n v="1"/>
    <n v="607957"/>
    <n v="-756444"/>
    <n v="-148487"/>
    <n v="174143.54304635763"/>
    <n v="230902.58449304174"/>
    <n v="448017.29781227943"/>
    <n v="853063.42535167886"/>
    <n v="73969.543046357634"/>
    <n v="114758.58449304174"/>
    <n v="190684.29781227943"/>
    <n v="-4.0919848497875839E-2"/>
    <n v="-3.6737529786176545E-2"/>
    <n v="4.1823187116992941E-3"/>
    <n v="2018889"/>
    <n v="0.55636272545090182"/>
    <n v="393505.674470959"/>
    <n v="0.16753997544042981"/>
    <n v="0.20845982393830564"/>
    <n v="222.19405673120215"/>
    <n v="0.24443790619494185"/>
    <n v="0.18827647350059296"/>
    <n v="-15176.497014067152"/>
    <n v="-133310.50298593284"/>
    <n v="1.6081545594500912"/>
    <n v="0.97887864271372815"/>
    <n v="0.87914074324076763"/>
    <n v="116.14400000000001"/>
    <n v="0.32737019229978437"/>
    <n v="2247.8130874627591"/>
    <n v="5866.52"/>
    <n v="34.637403420832058"/>
    <n v="8.933813597478613"/>
    <n v="5.9997903344166055"/>
  </r>
  <r>
    <n v="741"/>
    <x v="1"/>
    <s v="SEA"/>
    <s v="Washington"/>
    <s v="SFO"/>
    <s v="California"/>
    <x v="26"/>
    <x v="6"/>
    <n v="152.53333333333333"/>
    <s v="SEASFOA320"/>
    <n v="679"/>
    <n v="116.26666666666667"/>
    <n v="15"/>
    <n v="1744"/>
    <n v="17.666666666666668"/>
    <n v="265"/>
    <n v="382"/>
    <n v="1097"/>
    <n v="1553552"/>
    <n v="0.76223776223776218"/>
    <n v="2288"/>
    <n v="32.442001576044134"/>
    <n v="0.86885245901639341"/>
    <n v="305"/>
    <n v="0.67730496453900713"/>
    <n v="564"/>
    <n v="0.77362482369534558"/>
    <n v="1418"/>
    <n v="1909"/>
    <n v="5.9984284965950758"/>
    <n v="0.2232690281931583"/>
    <n v="79058"/>
    <n v="0.19249180300090654"/>
    <n v="68160"/>
    <n v="0.51161418045541707"/>
    <n v="181159"/>
    <n v="2.169768959002296E-2"/>
    <n v="7683"/>
    <n v="1.8588336962323457E-2"/>
    <n v="6582"/>
    <n v="3.2338961798171667E-2"/>
    <n v="11451"/>
    <n v="1"/>
    <n v="133410"/>
    <n v="8894"/>
    <n v="4112.2616829694252"/>
    <n v="0.3339457716723071"/>
    <n v="87821"/>
    <n v="5854.7333333333336"/>
    <n v="0.21982948515129064"/>
    <n v="77388"/>
    <n v="5159.2"/>
    <n v="0.193714079740473"/>
    <n v="100877"/>
    <n v="0.25251066343592926"/>
    <n v="1"/>
    <n v="354093"/>
    <n v="-399496"/>
    <n v="-45403"/>
    <n v="90991.283018867922"/>
    <n v="100634.13612565445"/>
    <n v="234169.06289881494"/>
    <n v="425794.48204333731"/>
    <n v="11933.283018867922"/>
    <n v="32474.136125654448"/>
    <n v="53010.06289881494"/>
    <n v="-2.9225285024254095E-2"/>
    <n v="-2.5044865699449293E-2"/>
    <n v="4.1804193248048023E-3"/>
    <n v="1184176"/>
    <n v="0.76223776223776218"/>
    <n v="106879.15596330276"/>
    <n v="0.22792478140416284"/>
    <n v="0.25715006642841692"/>
    <n v="196.4690366972477"/>
    <n v="0.28935056950993771"/>
    <n v="3.2338961798171667E-2"/>
    <n v="-6494.4988028891539"/>
    <n v="-38908.501197110847"/>
    <n v="1.8052585799898031"/>
    <n v="0.84167399963676925"/>
    <n v="0.88976868639490281"/>
    <n v="120.85106382978724"/>
    <n v="0.28488843326470731"/>
    <n v="2385.4261833568539"/>
    <n v="5854.7333333333336"/>
    <n v="53.75747226668674"/>
    <n v="8.1794724770642198"/>
    <n v="5.9984284965950758"/>
  </r>
  <r>
    <n v="773"/>
    <x v="1"/>
    <s v="SFO"/>
    <s v="California"/>
    <s v="OGG"/>
    <s v="Hawaii"/>
    <x v="35"/>
    <x v="0"/>
    <n v="189"/>
    <s v="SFOOGGA321"/>
    <n v="2338"/>
    <n v="102.84615384615384"/>
    <n v="13"/>
    <n v="1337"/>
    <n v="19.692307692307693"/>
    <n v="256"/>
    <n v="482"/>
    <n v="600"/>
    <n v="5744466"/>
    <n v="0.54415954415954415"/>
    <n v="2457"/>
    <n v="69.737094594594595"/>
    <n v="0.78769230769230769"/>
    <n v="325"/>
    <n v="0.78887070376432078"/>
    <n v="611"/>
    <n v="0.39447731755424065"/>
    <n v="1521"/>
    <n v="2137"/>
    <n v="5.9985961628451099"/>
    <n v="0.30528428007881114"/>
    <n v="142859"/>
    <n v="0.3260512785444723"/>
    <n v="152577"/>
    <n v="0.32332665176491704"/>
    <n v="151302"/>
    <n v="8.9752411561820171E-3"/>
    <n v="4200"/>
    <n v="8.9688302696418875E-3"/>
    <n v="4197"/>
    <n v="2.7393718185975545E-2"/>
    <n v="12819"/>
    <n v="1"/>
    <n v="315143"/>
    <n v="24241.76923076923"/>
    <n v="4519.0153365584447"/>
    <n v="0.39286457807414166"/>
    <n v="90397"/>
    <n v="6953.6153846153848"/>
    <n v="0.11269099825846737"/>
    <n v="181529"/>
    <n v="13963.76923076923"/>
    <n v="0.22629826457583022"/>
    <n v="215098"/>
    <n v="0.26814615909156075"/>
    <n v="1"/>
    <n v="467954"/>
    <n v="-802167"/>
    <n v="-334213"/>
    <n v="181363.96484375"/>
    <n v="193411.92323651453"/>
    <n v="383550.57"/>
    <n v="758326.45808026451"/>
    <n v="38504.96484375"/>
    <n v="40834.923236514529"/>
    <n v="232248.57"/>
    <n v="-5.8179994450310961E-2"/>
    <n v="-5.4007571299185833E-2"/>
    <n v="4.1724231511251278E-3"/>
    <n v="3125906"/>
    <n v="0.54415954415954415"/>
    <n v="381264.9214659686"/>
    <n v="8.1461705927060937E-2"/>
    <n v="0.13964170037737189"/>
    <n v="340.41510845175765"/>
    <n v="0.14560098736174407"/>
    <n v="2.7393718185975545E-2"/>
    <n v="-23968.342929251117"/>
    <n v="-310244.65707074886"/>
    <n v="2.4175557933285283"/>
    <n v="1.373409737136613"/>
    <n v="0.547101260866376"/>
    <n v="249.71685761047462"/>
    <n v="0.45965629100296185"/>
    <n v="2603.0479338907035"/>
    <n v="6953.6153846153848"/>
    <n v="19.17200605749974"/>
    <n v="6.2804786836200446"/>
    <n v="5.9985961628451099"/>
  </r>
  <r>
    <n v="504"/>
    <x v="3"/>
    <s v="SEA"/>
    <s v="Washington"/>
    <s v="BOI"/>
    <s v="Idaho"/>
    <x v="10"/>
    <x v="2"/>
    <n v="159.1"/>
    <s v="SEABOI737-800"/>
    <n v="399"/>
    <n v="112.9"/>
    <n v="20"/>
    <n v="2258"/>
    <n v="17.600000000000001"/>
    <n v="352"/>
    <n v="447"/>
    <n v="1460"/>
    <n v="1269618"/>
    <n v="0.70961659333752358"/>
    <n v="3182"/>
    <n v="27.923590256923589"/>
    <n v="0.83809523809523812"/>
    <n v="420"/>
    <n v="0.55874999999999997"/>
    <n v="800"/>
    <n v="0.74413863404689096"/>
    <n v="1962"/>
    <n v="7265"/>
    <n v="5"/>
    <n v="0.2073209612707512"/>
    <n v="65677"/>
    <n v="0.17148638368125155"/>
    <n v="54325"/>
    <n v="0.46044528061264756"/>
    <n v="145864"/>
    <n v="2.7652475306907752E-2"/>
    <n v="8760"/>
    <n v="1.8428670187411809E-2"/>
    <n v="5838"/>
    <n v="0.11466622894103015"/>
    <n v="36325"/>
    <n v="1"/>
    <n v="102830"/>
    <n v="5141.5"/>
    <n v="3682.5493804294574"/>
    <n v="0.28085882767455012"/>
    <n v="104791"/>
    <n v="5239.55"/>
    <n v="0.28621489264654071"/>
    <n v="91436"/>
    <n v="4571.8"/>
    <n v="0.24973847872459556"/>
    <n v="67070"/>
    <n v="0.18318780095431367"/>
    <n v="1"/>
    <n v="316789"/>
    <n v="-366127"/>
    <n v="-49338"/>
    <n v="78364.602272727265"/>
    <n v="97225.950782997767"/>
    <n v="196017.23835616437"/>
    <n v="371607.79141188937"/>
    <n v="12687.602272727265"/>
    <n v="42900.950782997767"/>
    <n v="50153.238356164366"/>
    <n v="-3.8860507648757342E-2"/>
    <n v="-3.4696192421189306E-2"/>
    <n v="4.1643152275680356E-3"/>
    <n v="900942"/>
    <n v="0.70961659333752358"/>
    <n v="114769.14791851194"/>
    <n v="0.24951520851153655"/>
    <n v="0.28837571616029389"/>
    <n v="124.20903454384411"/>
    <n v="0.31130083845574963"/>
    <n v="0.11466622894103015"/>
    <n v="-5287.0895705944695"/>
    <n v="-44050.910429405529"/>
    <n v="1.8715498104487296"/>
    <n v="0.81273155461773972"/>
    <n v="0.88978788782739138"/>
    <n v="67.90625"/>
    <n v="0.21171820991259166"/>
    <n v="3274.5072950398512"/>
    <n v="5239.55"/>
    <n v="80.863527190603079"/>
    <n v="6.465013286093888"/>
    <n v="5"/>
  </r>
  <r>
    <n v="589"/>
    <x v="1"/>
    <s v="ANC"/>
    <s v="Alaska"/>
    <s v="HNL"/>
    <s v="Hawaii"/>
    <x v="37"/>
    <x v="4"/>
    <n v="178"/>
    <s v="ANCHNL737-Max 9"/>
    <n v="2777"/>
    <n v="126.57142857142857"/>
    <n v="7"/>
    <n v="886"/>
    <n v="22.428571428571427"/>
    <n v="157"/>
    <n v="293"/>
    <n v="437"/>
    <n v="3460142"/>
    <n v="0.7110754414125201"/>
    <n v="1246"/>
    <n v="42.68214285714285"/>
    <n v="0.97515527950310554"/>
    <n v="161"/>
    <n v="0.97342192691029905"/>
    <n v="301"/>
    <n v="0.55739795918367352"/>
    <n v="784"/>
    <n v="1010"/>
    <n v="6"/>
    <n v="0.27364414780409019"/>
    <n v="83187"/>
    <n v="0.28871008595479558"/>
    <n v="87767"/>
    <n v="0.39614864620374546"/>
    <n v="120428"/>
    <n v="1.0075757326552564E-2"/>
    <n v="3063"/>
    <n v="1.1486955463376284E-2"/>
    <n v="3492"/>
    <n v="1.9934407247439941E-2"/>
    <n v="6060"/>
    <n v="1"/>
    <n v="187687"/>
    <n v="26812.428571428572"/>
    <n v="4397.31905279893"/>
    <n v="0.4020224608391863"/>
    <n v="46043"/>
    <n v="6577.5714285714284"/>
    <n v="9.8623347191966707E-2"/>
    <n v="101015"/>
    <n v="14430.714285714286"/>
    <n v="0.21637246523025253"/>
    <n v="132112"/>
    <n v="0.28298172673859445"/>
    <n v="1"/>
    <n v="303997"/>
    <n v="-466857"/>
    <n v="-162860"/>
    <n v="85306.414012738853"/>
    <n v="90163.368600682588"/>
    <n v="216053.89473684208"/>
    <n v="391523.67735026352"/>
    <n v="2119.4140127388528"/>
    <n v="2396.3686006825883"/>
    <n v="95625.894736842078"/>
    <n v="-4.7067432492654923E-2"/>
    <n v="-4.2932933415108253E-2"/>
    <n v="4.1344990775466703E-3"/>
    <n v="2460422"/>
    <n v="0.7110754414125201"/>
    <n v="121057.92325056432"/>
    <n v="8.7856798940621511E-2"/>
    <n v="0.13492423143327645"/>
    <n v="336.27200902934538"/>
    <n v="0.12109182896267388"/>
    <n v="1.9934407247439941E-2"/>
    <n v="-14305.953907180503"/>
    <n v="-148554.04609281951"/>
    <n v="2.2094537187549705"/>
    <n v="1.2468668556723985"/>
    <n v="0.6568508006671655"/>
    <n v="291.5847176079734"/>
    <n v="0.43458323601877652"/>
    <n v="2366.6806125010462"/>
    <n v="6577.5714285714284"/>
    <n v="20.758095556857171"/>
    <n v="7.3984198645598198"/>
    <n v="6"/>
  </r>
  <r>
    <n v="1130"/>
    <x v="0"/>
    <s v="OGG"/>
    <s v="Hawaii"/>
    <s v="SFO"/>
    <s v="California"/>
    <x v="34"/>
    <x v="0"/>
    <n v="189"/>
    <s v="OGGSFOA321"/>
    <n v="2338"/>
    <n v="119.8"/>
    <n v="10"/>
    <n v="1198"/>
    <n v="24.1"/>
    <n v="241"/>
    <n v="395"/>
    <n v="563"/>
    <n v="4418820"/>
    <n v="0.6338624338624339"/>
    <n v="1890"/>
    <n v="48.381405895691614"/>
    <n v="0.96399999999999997"/>
    <n v="250"/>
    <n v="0.84042553191489366"/>
    <n v="470"/>
    <n v="0.48119658119658121"/>
    <n v="1170"/>
    <n v="3069"/>
    <n v="5.9996741609644832"/>
    <n v="0.30038461633106039"/>
    <n v="122070"/>
    <n v="0.28074777486041358"/>
    <n v="114090"/>
    <n v="0.35694511773492232"/>
    <n v="145055"/>
    <n v="9.6904613673442774E-3"/>
    <n v="3938"/>
    <n v="6.9221096562568441E-3"/>
    <n v="2813"/>
    <n v="4.5309920050002582E-2"/>
    <n v="18413"/>
    <n v="1"/>
    <n v="218636"/>
    <n v="21863.599999999999"/>
    <n v="4519.0088206897199"/>
    <n v="0.38810664962544822"/>
    <n v="69536"/>
    <n v="6953.6"/>
    <n v="0.12343522561863174"/>
    <n v="125939"/>
    <n v="12593.9"/>
    <n v="0.22355770937622041"/>
    <n v="149229"/>
    <n v="0.26490041537969966"/>
    <n v="1"/>
    <n v="406379"/>
    <n v="-563340"/>
    <n v="-156961"/>
    <n v="126628.6307053942"/>
    <n v="135752.65822784809"/>
    <n v="301446.4476021314"/>
    <n v="563827.73653537373"/>
    <n v="4558.6307053942"/>
    <n v="21662.658227848093"/>
    <n v="156391.4476021314"/>
    <n v="-3.5521021449165163E-2"/>
    <n v="-3.1388408295984591E-2"/>
    <n v="4.1326131531805727E-3"/>
    <n v="2800924"/>
    <n v="0.6338624338624339"/>
    <n v="224100.56093489146"/>
    <n v="9.1965502102371227E-2"/>
    <n v="0.12748652355153639"/>
    <n v="323.84474123539235"/>
    <n v="0.13851357623412847"/>
    <n v="4.5309920050002582E-2"/>
    <n v="-18261.27365353737"/>
    <n v="-138699.72634646262"/>
    <n v="2.4208103038967512"/>
    <n v="1.2034873937502739"/>
    <n v="0.61466525552408846"/>
    <n v="242.74468085106383"/>
    <n v="0.36721631777232583"/>
    <n v="2603.045481388438"/>
    <n v="6953.6"/>
    <n v="24.761578912833585"/>
    <n v="5.6352253756260433"/>
    <n v="5.9996741609644832"/>
  </r>
  <r>
    <n v="777"/>
    <x v="1"/>
    <s v="SFO"/>
    <s v="California"/>
    <s v="SEA"/>
    <s v="Washington"/>
    <x v="23"/>
    <x v="6"/>
    <n v="152.53333333333333"/>
    <s v="SFOSEAA320"/>
    <n v="679"/>
    <n v="116.26666666666667"/>
    <n v="15"/>
    <n v="1744"/>
    <n v="16.066666666666666"/>
    <n v="241"/>
    <n v="382"/>
    <n v="1121"/>
    <n v="1553552"/>
    <n v="0.76223776223776218"/>
    <n v="2288"/>
    <n v="32.792904607206147"/>
    <n v="0.79016393442622945"/>
    <n v="305"/>
    <n v="0.67730496453900713"/>
    <n v="564"/>
    <n v="0.79055007052186177"/>
    <n v="1418"/>
    <n v="1909"/>
    <n v="5.9984284965950758"/>
    <n v="0.18718798674068454"/>
    <n v="60931"/>
    <n v="0.22351593053298394"/>
    <n v="72756"/>
    <n v="0.51626232308368181"/>
    <n v="168047"/>
    <n v="2.4085503537558332E-2"/>
    <n v="7840"/>
    <n v="1.3769289139711281E-2"/>
    <n v="4482"/>
    <n v="3.5178966965380164E-2"/>
    <n v="11451"/>
    <n v="1"/>
    <n v="134853"/>
    <n v="8990.2000000000007"/>
    <n v="4112.2615277686145"/>
    <n v="0.33473329907885235"/>
    <n v="87821"/>
    <n v="5854.7333333333336"/>
    <n v="0.21799005627167278"/>
    <n v="78225"/>
    <n v="5215"/>
    <n v="0.19417078092770071"/>
    <n v="101968"/>
    <n v="0.25310586372177418"/>
    <n v="1"/>
    <n v="325507"/>
    <n v="-402867"/>
    <n v="-77360"/>
    <n v="77111.846473029058"/>
    <n v="107419.85340314136"/>
    <n v="212569.71097234613"/>
    <n v="397101.41084851656"/>
    <n v="16180.846473029058"/>
    <n v="34663.853403141358"/>
    <n v="44522.710972346133"/>
    <n v="-4.9795565259482782E-2"/>
    <n v="-4.5703119438614805E-2"/>
    <n v="4.0924458208679779E-3"/>
    <n v="1184176"/>
    <n v="0.76223776223776218"/>
    <n v="97962.422018348647"/>
    <n v="0.20952436738519212"/>
    <n v="0.2593199326446749"/>
    <n v="180.07798165137615"/>
    <n v="0.26521057680615046"/>
    <n v="3.5178966965380164E-2"/>
    <n v="-6357.8273899011028"/>
    <n v="-71002.172610098904"/>
    <n v="1.5141900253692131"/>
    <n v="0.97775855554892721"/>
    <n v="0.89824838993850142"/>
    <n v="129"/>
    <n v="0.31325900825481479"/>
    <n v="2385.424558665361"/>
    <n v="5854.7333333333336"/>
    <n v="53.182236245604209"/>
    <n v="7.0653669724770642"/>
    <n v="5.9984284965950758"/>
  </r>
  <r>
    <n v="622"/>
    <x v="1"/>
    <s v="GEG"/>
    <s v="Washington"/>
    <s v="SEA"/>
    <s v="Washington"/>
    <x v="11"/>
    <x v="1"/>
    <n v="177.13725490196077"/>
    <s v="GEGSEA737-900"/>
    <n v="223"/>
    <n v="108.33333333333333"/>
    <n v="51"/>
    <n v="5525"/>
    <n v="14.901960784313726"/>
    <n v="760"/>
    <n v="1244"/>
    <n v="3522"/>
    <n v="2014582"/>
    <n v="0.61157848129289349"/>
    <n v="9034"/>
    <n v="62.460343998601275"/>
    <n v="0.65124250214224511"/>
    <n v="1167"/>
    <n v="0.57011915673693858"/>
    <n v="2182"/>
    <n v="0.61963406052075998"/>
    <n v="5684"/>
    <n v="5808"/>
    <n v="5.9993112947658398"/>
    <n v="0.20328533592619949"/>
    <n v="152204"/>
    <n v="0.19720830589765748"/>
    <n v="147654"/>
    <n v="0.49315966828765323"/>
    <n v="369239"/>
    <n v="3.2933495921711825E-2"/>
    <n v="24658"/>
    <n v="2.6875164447103795E-2"/>
    <n v="20122"/>
    <n v="4.6538029519674215E-2"/>
    <n v="34844"/>
    <n v="1"/>
    <n v="259714"/>
    <n v="5092.4313725490192"/>
    <n v="4158.0622739736427"/>
    <n v="0.29125420961322585"/>
    <n v="297726"/>
    <n v="5837.7647058823532"/>
    <n v="0.33388246614085987"/>
    <n v="140399"/>
    <n v="2752.9215686274511"/>
    <n v="0.15744934726463453"/>
    <n v="193870"/>
    <n v="0.21741397698127976"/>
    <n v="1"/>
    <n v="748721"/>
    <n v="-891709"/>
    <n v="-142988"/>
    <n v="233713.24736842103"/>
    <n v="258987.96463022509"/>
    <n v="595898.48835888703"/>
    <n v="1088599.7003575331"/>
    <n v="81509.247368421027"/>
    <n v="111333.96463022509"/>
    <n v="226659.48835888703"/>
    <n v="-7.0976510263667594E-2"/>
    <n v="-6.6893507862045148E-2"/>
    <n v="4.0830024016224459E-3"/>
    <n v="1232075"/>
    <n v="0.61157848129289349"/>
    <n v="453392.65031674202"/>
    <n v="0.37165079406050489"/>
    <n v="0.44262730432417247"/>
    <n v="129.20850678733032"/>
    <n v="0.57941034433780414"/>
    <n v="4.6538029519674215E-2"/>
    <n v="-8225.5431442653571"/>
    <n v="-134762.45685573464"/>
    <n v="1.7607517860477675"/>
    <n v="0.91355226346368978"/>
    <n v="0.87699360077489164"/>
    <n v="67.669110907424383"/>
    <n v="0.25893490365570088"/>
    <n v="2247.8102266478722"/>
    <n v="5837.7647058823532"/>
    <n v="88.456125059505368"/>
    <n v="8.1049773755656105"/>
    <n v="5.9993112947658398"/>
  </r>
  <r>
    <n v="137"/>
    <x v="5"/>
    <s v="SEA"/>
    <s v="Washington"/>
    <s v="OGG"/>
    <s v="Hawaii"/>
    <x v="48"/>
    <x v="1"/>
    <n v="178"/>
    <s v="SEAOGG737-900"/>
    <n v="2640"/>
    <n v="155.66666666666666"/>
    <n v="3"/>
    <n v="467"/>
    <n v="22"/>
    <n v="66"/>
    <n v="124"/>
    <n v="277"/>
    <n v="1409760"/>
    <n v="0.87453183520599254"/>
    <n v="534"/>
    <n v="18.416832917705737"/>
    <n v="0.95652173913043481"/>
    <n v="69"/>
    <n v="0.96124031007751942"/>
    <n v="129"/>
    <n v="0.82440476190476186"/>
    <n v="336"/>
    <n v="1327"/>
    <n v="5"/>
    <n v="0.22040712143449684"/>
    <n v="31086"/>
    <n v="0.23828161005112061"/>
    <n v="33607"/>
    <n v="0.48060465544991104"/>
    <n v="67784"/>
    <n v="1.1698891795886244E-2"/>
    <n v="1650"/>
    <n v="1.9639957742184785E-3"/>
    <n v="277"/>
    <n v="4.7043725494366806E-2"/>
    <n v="6635"/>
    <n v="1"/>
    <n v="67821"/>
    <n v="22607"/>
    <n v="3682.5549921125498"/>
    <n v="0.36059463741685766"/>
    <n v="15719"/>
    <n v="5239.666666666667"/>
    <n v="8.3575693451225799E-2"/>
    <n v="60306"/>
    <n v="20102"/>
    <n v="0.32063844832811395"/>
    <n v="44235"/>
    <n v="0.23519122080380261"/>
    <n v="1"/>
    <n v="141039"/>
    <n v="-188081"/>
    <n v="-47042"/>
    <n v="32499"/>
    <n v="34962.120967741932"/>
    <n v="82221.747292418775"/>
    <n v="149682.86826016073"/>
    <n v="1413"/>
    <n v="1355.120967741932"/>
    <n v="14437.747292418775"/>
    <n v="-3.3368800363182384E-2"/>
    <n v="-2.9300526742102508E-2"/>
    <n v="4.0682736210798758E-3"/>
    <n v="1232880"/>
    <n v="0.87453183520599254"/>
    <n v="19282.800856531045"/>
    <n v="0.1000446884576098"/>
    <n v="0.13341348882079218"/>
    <n v="287.80299785867237"/>
    <n v="0.10901628706767892"/>
    <n v="4.7043725494366806E-2"/>
    <n v="-5735.2894200535693"/>
    <n v="-41306.710579946433"/>
    <n v="1.8160028434796391"/>
    <n v="1.0501245411445708"/>
    <n v="0.81318374402456928"/>
    <n v="260.51937984496124"/>
    <n v="0.31363665369153215"/>
    <n v="3274.5043770268712"/>
    <n v="5239.666666666667"/>
    <n v="25.357237158351555"/>
    <n v="4.1263383297644536"/>
    <n v="5"/>
  </r>
  <r>
    <n v="357"/>
    <x v="4"/>
    <s v="SFO"/>
    <s v="California"/>
    <s v="LAX"/>
    <s v="California"/>
    <x v="42"/>
    <x v="2"/>
    <n v="173.36363636363637"/>
    <s v="SFOLAX737-800"/>
    <n v="337"/>
    <n v="124.22727272727273"/>
    <n v="22"/>
    <n v="2733"/>
    <n v="16.90909090909091"/>
    <n v="372"/>
    <n v="620"/>
    <n v="1741"/>
    <n v="1285318"/>
    <n v="0.71657052962768741"/>
    <n v="3814"/>
    <n v="30.978814989871712"/>
    <n v="0.80519480519480524"/>
    <n v="462"/>
    <n v="0.70454545454545459"/>
    <n v="880"/>
    <n v="0.70428802588996764"/>
    <n v="2472"/>
    <n v="6421"/>
    <n v="4.9996885220370659"/>
    <n v="0.1730899678432864"/>
    <n v="60986"/>
    <n v="0.19153537664224876"/>
    <n v="67485"/>
    <n v="0.48498170785356065"/>
    <n v="170877"/>
    <n v="2.9630722859080937E-2"/>
    <n v="10440"/>
    <n v="2.9647752010149374E-2"/>
    <n v="10446"/>
    <n v="9.1114472791673881E-2"/>
    <n v="32103"/>
    <n v="1"/>
    <n v="114081"/>
    <n v="5185.5"/>
    <n v="3682.5488656456973"/>
    <n v="0.28154175335204012"/>
    <n v="115270"/>
    <n v="5239.545454545455"/>
    <n v="0.28447609951604264"/>
    <n v="101440"/>
    <n v="4610.909090909091"/>
    <n v="0.25034489056048725"/>
    <n v="74410"/>
    <n v="0.18363725657142999"/>
    <n v="1"/>
    <n v="352337"/>
    <n v="-405201"/>
    <n v="-52864"/>
    <n v="75740.677419354834"/>
    <n v="95785.161290322576"/>
    <n v="242623.74727168295"/>
    <n v="414149.58598136035"/>
    <n v="14754.677419354834"/>
    <n v="28300.161290322576"/>
    <n v="71746.747271682951"/>
    <n v="-4.1129121353626105E-2"/>
    <n v="-3.7069228075664033E-2"/>
    <n v="4.0598932779620719E-3"/>
    <n v="921021"/>
    <n v="0.71657052962768741"/>
    <n v="126664.08854738384"/>
    <n v="0.27412438011449308"/>
    <n v="0.31525350146811915"/>
    <n v="117.17306988657154"/>
    <n v="0.34769456939635474"/>
    <n v="9.1114472791673881E-2"/>
    <n v="-5218.2539082436524"/>
    <n v="-47645.746091756344"/>
    <n v="1.6818703008622433"/>
    <n v="0.97707726458837207"/>
    <n v="0.88072327191095312"/>
    <n v="76.6875"/>
    <n v="0.21118985516707017"/>
    <n v="3274.495813773543"/>
    <n v="5239.545454545455"/>
    <n v="88.221579840724502"/>
    <n v="7.6421514818880354"/>
    <n v="4.9996885220370659"/>
  </r>
  <r>
    <n v="469"/>
    <x v="3"/>
    <s v="LAX"/>
    <s v="California"/>
    <s v="SEA"/>
    <s v="Washington"/>
    <x v="47"/>
    <x v="2"/>
    <n v="151.30000000000001"/>
    <s v="LAXSEA737-800"/>
    <n v="954"/>
    <n v="123.6"/>
    <n v="10"/>
    <n v="1236"/>
    <n v="17.7"/>
    <n v="177"/>
    <n v="337"/>
    <n v="723"/>
    <n v="1443402"/>
    <n v="0.81692002643754136"/>
    <n v="1513"/>
    <n v="26.433434734513273"/>
    <n v="0.88500000000000001"/>
    <n v="200"/>
    <n v="0.88684210526315788"/>
    <n v="380"/>
    <n v="0.77408993576017127"/>
    <n v="934"/>
    <n v="9876"/>
    <n v="5"/>
    <n v="0.17362126083991036"/>
    <n v="57020"/>
    <n v="0.21855208028841469"/>
    <n v="71776"/>
    <n v="0.43766442560654778"/>
    <n v="143736"/>
    <n v="1.3199722303420052E-2"/>
    <n v="4335"/>
    <n v="6.6044285296696873E-3"/>
    <n v="2169"/>
    <n v="0.15035808243203741"/>
    <n v="49380"/>
    <n v="1"/>
    <n v="97342"/>
    <n v="9734.2000000000007"/>
    <n v="3682.5331621737273"/>
    <n v="0.32756775674202299"/>
    <n v="49776"/>
    <n v="4977.6000000000004"/>
    <n v="0.16750233876015425"/>
    <n v="86557"/>
    <n v="8655.7000000000007"/>
    <n v="0.29127491031948471"/>
    <n v="63491"/>
    <n v="0.21365499417833803"/>
    <n v="1"/>
    <n v="328416"/>
    <n v="-297166"/>
    <n v="31250"/>
    <n v="64429.378531073446"/>
    <n v="80934.36201780416"/>
    <n v="185683.85062240664"/>
    <n v="331047.59117128421"/>
    <n v="7409.3785310734456"/>
    <n v="9158.3620178041601"/>
    <n v="41947.850622406637"/>
    <n v="2.1650240196424836E-2"/>
    <n v="2.5704245329525956E-2"/>
    <n v="4.0540051331011198E-3"/>
    <n v="1179144"/>
    <n v="0.81692002643754136"/>
    <n v="62534.766990291246"/>
    <n v="0.22752912909916989"/>
    <n v="0.20587888890274506"/>
    <n v="225.75728155339806"/>
    <n v="0.23664285278133967"/>
    <n v="0.15035808243203741"/>
    <n v="-5851.5591171284241"/>
    <n v="37101.559117128425"/>
    <n v="1.5838191478431889"/>
    <n v="1.0493105203676709"/>
    <n v="0.85492309710026471"/>
    <n v="188.8842105263158"/>
    <n v="0.19332492935788756"/>
    <n v="3274.527161125427"/>
    <n v="4977.6000000000004"/>
    <n v="46.758963124311464"/>
    <n v="5.2621359223300974"/>
    <n v="5"/>
  </r>
  <r>
    <n v="1084"/>
    <x v="0"/>
    <s v="LAX"/>
    <s v="California"/>
    <s v="ANC"/>
    <s v="Alaska"/>
    <x v="29"/>
    <x v="1"/>
    <n v="178"/>
    <s v="LAXANC737-900"/>
    <n v="2345"/>
    <n v="140.625"/>
    <n v="8"/>
    <n v="1125"/>
    <n v="21.25"/>
    <n v="170"/>
    <n v="344"/>
    <n v="611"/>
    <n v="3339280"/>
    <n v="0.79002808988764039"/>
    <n v="1424"/>
    <n v="43.628070175438594"/>
    <n v="0.92391304347826086"/>
    <n v="184"/>
    <n v="1"/>
    <n v="344"/>
    <n v="0.6819196428571429"/>
    <n v="896"/>
    <n v="8650"/>
    <n v="5.9995375722543356"/>
    <n v="0.21246992220656144"/>
    <n v="109139"/>
    <n v="0.26513039550838285"/>
    <n v="136189"/>
    <n v="0.40710926123488322"/>
    <n v="209119"/>
    <n v="8.3127623289751349E-3"/>
    <n v="4270"/>
    <n v="5.9474212915735453E-3"/>
    <n v="3055"/>
    <n v="0.1010302374296238"/>
    <n v="51896"/>
    <n v="1"/>
    <n v="181408"/>
    <n v="22676"/>
    <n v="4158.0569406466147"/>
    <n v="0.39280594856071332"/>
    <n v="46932"/>
    <n v="5866.5"/>
    <n v="0.10162268906471268"/>
    <n v="98068"/>
    <n v="12258.5"/>
    <n v="0.21234837362989525"/>
    <n v="135418"/>
    <n v="0.29322298874467873"/>
    <n v="1"/>
    <n v="513668"/>
    <n v="-461826"/>
    <n v="51842"/>
    <n v="118126.91764705883"/>
    <n v="136189"/>
    <n v="306662.23240589193"/>
    <n v="560978.15005295072"/>
    <n v="8987.9176470588282"/>
    <n v="0"/>
    <n v="97543.232405891933"/>
    <n v="1.5524903572027503E-2"/>
    <n v="1.9512707456882574E-2"/>
    <n v="3.987803884855071E-3"/>
    <n v="2638125"/>
    <n v="0.79002808988764039"/>
    <n v="122728.73600000003"/>
    <n v="0.15382597446156057"/>
    <n v="0.13830107088953308"/>
    <n v="410.464"/>
    <n v="0.17503795309168443"/>
    <n v="0.1010302374296238"/>
    <n v="-13316.393756618845"/>
    <n v="65158.393756618847"/>
    <n v="1.8586126798542824"/>
    <n v="1.240538756508613"/>
    <n v="0.7313280520846529"/>
    <n v="395.89825581395348"/>
    <n v="0.26362942601057493"/>
    <n v="2247.8188837059674"/>
    <n v="5866.5"/>
    <n v="25.7861508766286"/>
    <n v="6.5111111111111111"/>
    <n v="5.9995375722543356"/>
  </r>
  <r>
    <n v="1144"/>
    <x v="0"/>
    <s v="SEA"/>
    <s v="Washington"/>
    <s v="GEG"/>
    <s v="Washington"/>
    <x v="14"/>
    <x v="1"/>
    <n v="176.81081081081081"/>
    <s v="SEAGEG737-900"/>
    <n v="223"/>
    <n v="127.13513513513513"/>
    <n v="37"/>
    <n v="4704"/>
    <n v="16.621621621621621"/>
    <n v="615"/>
    <n v="1185"/>
    <n v="2905"/>
    <n v="1458866"/>
    <n v="0.71904616325282789"/>
    <n v="6542"/>
    <n v="38.877648527865404"/>
    <n v="0.72781065088757402"/>
    <n v="845"/>
    <n v="0.75"/>
    <n v="1580"/>
    <n v="0.70578231292517002"/>
    <n v="4116"/>
    <n v="5058"/>
    <n v="5.999406880189798"/>
    <n v="0.19702023963938511"/>
    <n v="122731"/>
    <n v="0.22551754915432726"/>
    <n v="140483"/>
    <n v="0.46532549090115194"/>
    <n v="289868"/>
    <n v="3.2616512771777517E-2"/>
    <n v="20318"/>
    <n v="3.0807338153518177E-2"/>
    <n v="19191"/>
    <n v="4.8712869379839985E-2"/>
    <n v="30345"/>
    <n v="0.99999999999999989"/>
    <n v="161655"/>
    <n v="4369.0540540540542"/>
    <n v="4158.0446894604338"/>
    <n v="0.27618603411513859"/>
    <n v="215595"/>
    <n v="5826.8918918918916"/>
    <n v="0.36834201246514681"/>
    <n v="87390"/>
    <n v="2361.8918918918921"/>
    <n v="0.14930498605871739"/>
    <n v="120672"/>
    <n v="0.20616696736099721"/>
    <n v="1"/>
    <n v="622936"/>
    <n v="-585312"/>
    <n v="37624"/>
    <n v="168630.39837398371"/>
    <n v="187310.66666666666"/>
    <n v="410704.53975903615"/>
    <n v="766645.60479968647"/>
    <n v="45899.398373983713"/>
    <n v="46827.666666666657"/>
    <n v="120836.53975903615"/>
    <n v="2.5789894342592122E-2"/>
    <n v="2.9746384739181286E-2"/>
    <n v="3.9564903965891643E-3"/>
    <n v="1048992"/>
    <n v="0.71904616325282789"/>
    <n v="231543.84736394556"/>
    <n v="0.42700014943113351"/>
    <n v="0.40121025508854136"/>
    <n v="125.97597789115646"/>
    <n v="0.56491469906348191"/>
    <n v="4.8712869379839985E-2"/>
    <n v="-5771.9893189104469"/>
    <n v="43395.989318910448"/>
    <n v="1.7177192724603001"/>
    <n v="1.0515291355382603"/>
    <n v="0.83287443649674331"/>
    <n v="88.913291139240513"/>
    <n v="0.19371492416556435"/>
    <n v="2247.821133970167"/>
    <n v="5826.8918918918916"/>
    <n v="120.99497212719608"/>
    <n v="8.3990221088435373"/>
    <n v="5.999406880189798"/>
  </r>
  <r>
    <n v="443"/>
    <x v="3"/>
    <s v="JNU"/>
    <s v="Alaska"/>
    <s v="ANC"/>
    <s v="Alaska"/>
    <x v="3"/>
    <x v="3"/>
    <n v="124"/>
    <s v="JNUANC737-700"/>
    <n v="571"/>
    <n v="91.35"/>
    <n v="20"/>
    <n v="1827"/>
    <n v="13.35"/>
    <n v="267"/>
    <n v="366"/>
    <n v="1195"/>
    <n v="1416080"/>
    <n v="0.73669354838709677"/>
    <n v="2480"/>
    <n v="35.339633447880871"/>
    <n v="0.78529411764705881"/>
    <n v="340"/>
    <n v="0.5903225806451613"/>
    <n v="620"/>
    <n v="0.78618421052631582"/>
    <n v="1520"/>
    <n v="8543"/>
    <n v="5"/>
    <n v="0.19260535670673795"/>
    <n v="70977"/>
    <n v="0.16478792977124093"/>
    <n v="60726"/>
    <n v="0.49751160077067108"/>
    <n v="183338"/>
    <n v="1.9456731160619793E-2"/>
    <n v="7170"/>
    <n v="9.7256519497435617E-3"/>
    <n v="3584"/>
    <n v="0.11591272964098667"/>
    <n v="42715"/>
    <n v="1"/>
    <n v="130140"/>
    <n v="6507"/>
    <n v="3682.5509294523767"/>
    <n v="0.29880560415489948"/>
    <n v="104791"/>
    <n v="5239.55"/>
    <n v="0.24060348905022341"/>
    <n v="115720"/>
    <n v="5786"/>
    <n v="0.26569682275092188"/>
    <n v="84883"/>
    <n v="0.19489408404395522"/>
    <n v="1"/>
    <n v="368510"/>
    <n v="-435534"/>
    <n v="-67024"/>
    <n v="90382.696629213489"/>
    <n v="102869.18032786885"/>
    <n v="233199.79916317991"/>
    <n v="426451.67612026224"/>
    <n v="19405.696629213489"/>
    <n v="42143.180327868846"/>
    <n v="49861.799163179909"/>
    <n v="-4.7330659284786171E-2"/>
    <n v="-4.3396888730853407E-2"/>
    <n v="3.9337705539327639E-3"/>
    <n v="1043217"/>
    <n v="0.73669354838709677"/>
    <n v="116444.51833607006"/>
    <n v="0.26023247274165301"/>
    <n v="0.3075631320264392"/>
    <n v="178.32238642583471"/>
    <n v="0.31229840004524467"/>
    <n v="0.11591272964098667"/>
    <n v="-5570.5338060131126"/>
    <n v="-61453.466193986889"/>
    <n v="1.6433244823222826"/>
    <n v="0.77102345409010253"/>
    <n v="0.94949679899642125"/>
    <n v="97.945161290322574"/>
    <n v="0.23034110336218827"/>
    <n v="3274.510477610489"/>
    <n v="5239.55"/>
    <n v="51.698329092588693"/>
    <n v="5.8861521620142314"/>
    <n v="5"/>
  </r>
  <r>
    <n v="874"/>
    <x v="2"/>
    <s v="LAX"/>
    <s v="California"/>
    <s v="GEG"/>
    <s v="Washington"/>
    <x v="41"/>
    <x v="2"/>
    <n v="155"/>
    <s v="LAXGEG737-800"/>
    <n v="945"/>
    <n v="124.5"/>
    <n v="10"/>
    <n v="1245"/>
    <n v="20.5"/>
    <n v="205"/>
    <n v="384"/>
    <n v="657"/>
    <n v="1464750"/>
    <n v="0.8032258064516129"/>
    <n v="1550"/>
    <n v="24.77344306049822"/>
    <n v="1"/>
    <n v="205"/>
    <n v="0.98461538461538467"/>
    <n v="390"/>
    <n v="0.68723849372384938"/>
    <n v="956"/>
    <n v="325"/>
    <n v="5.9876923076923081"/>
    <n v="0.24544243735952717"/>
    <n v="70764"/>
    <n v="0.29331418740808568"/>
    <n v="84566"/>
    <n v="0.42486611726185519"/>
    <n v="122494"/>
    <n v="1.596534310052998E-2"/>
    <n v="4603"/>
    <n v="1.3662282527262133E-2"/>
    <n v="3939"/>
    <n v="6.7496323427398098E-3"/>
    <n v="1946"/>
    <n v="1"/>
    <n v="103010"/>
    <n v="10301"/>
    <n v="4158.0816904797393"/>
    <n v="0.35182332669601657"/>
    <n v="57199"/>
    <n v="5719.9"/>
    <n v="0.19535911526730854"/>
    <n v="55686"/>
    <n v="5568.6"/>
    <n v="0.19019157140466342"/>
    <n v="76894"/>
    <n v="0.26262598663201142"/>
    <n v="0.99999999999999989"/>
    <n v="288312"/>
    <n v="-292789"/>
    <n v="-4477"/>
    <n v="70764"/>
    <n v="85887.34375"/>
    <n v="178240.88888888888"/>
    <n v="334892.23263888888"/>
    <n v="0"/>
    <n v="1321.34375"/>
    <n v="55746.888888888876"/>
    <n v="-3.0564942823007339E-3"/>
    <n v="8.3961308338548397E-4"/>
    <n v="3.8961073656862176E-3"/>
    <n v="1176525"/>
    <n v="0.8032258064516129"/>
    <n v="70153.919678714883"/>
    <n v="0.19683358934971837"/>
    <n v="0.19989008363201913"/>
    <n v="230.01285140562248"/>
    <n v="0.24339984275727247"/>
    <n v="6.7496323427398098E-3"/>
    <n v="-5706.8232638888876"/>
    <n v="1229.8232638888876"/>
    <n v="1.9270835791460887"/>
    <n v="1.2105234858150373"/>
    <n v="0.71531768494475667"/>
    <n v="216.83589743589744"/>
    <n v="0.26670412608562943"/>
    <n v="2247.8102807111422"/>
    <n v="5719.9"/>
    <n v="50.255428644279924"/>
    <n v="6.8610441767068275"/>
    <n v="5.9876923076923081"/>
  </r>
  <r>
    <n v="389"/>
    <x v="4"/>
    <s v="YVR"/>
    <s v="British Columbia"/>
    <s v="SFO"/>
    <s v="California"/>
    <x v="28"/>
    <x v="6"/>
    <n v="147.77777777777777"/>
    <s v="YVRSFOA320"/>
    <n v="800"/>
    <n v="123.88888888888889"/>
    <n v="9"/>
    <n v="1115"/>
    <n v="19.777777777777779"/>
    <n v="178"/>
    <n v="220"/>
    <n v="718"/>
    <n v="1064000"/>
    <n v="0.83834586466165417"/>
    <n v="1330"/>
    <n v="9.4913361169102295"/>
    <n v="0.98888888888888893"/>
    <n v="180"/>
    <n v="0.66066066066066065"/>
    <n v="333"/>
    <n v="0.87882496940024479"/>
    <n v="817"/>
    <n v="713"/>
    <n v="5"/>
    <n v="0.26190975304071684"/>
    <n v="58722"/>
    <n v="0.1831298755168215"/>
    <n v="41059"/>
    <n v="0.50065787419661301"/>
    <n v="112251"/>
    <n v="1.9201006213008513E-2"/>
    <n v="4305"/>
    <n v="1.9201006213008513E-2"/>
    <n v="4305"/>
    <n v="1.5900484819831674E-2"/>
    <n v="3565"/>
    <n v="1"/>
    <n v="34308"/>
    <n v="3812"/>
    <n v="3614.6649510046523"/>
    <n v="0.25234634734767131"/>
    <n v="46281"/>
    <n v="5142.333333333333"/>
    <n v="0.34041160375415574"/>
    <n v="32546"/>
    <n v="3616.2222222222222"/>
    <n v="0.23938627202918591"/>
    <n v="22821"/>
    <n v="0.16785577686898703"/>
    <n v="1"/>
    <n v="224207"/>
    <n v="-135956"/>
    <n v="88251"/>
    <n v="59381.797752808983"/>
    <n v="62148.395454545454"/>
    <n v="127728.50557103065"/>
    <n v="249258.69877838506"/>
    <n v="659.7977528089832"/>
    <n v="21089.395454545454"/>
    <n v="15477.505571030648"/>
    <n v="8.2942669172932332E-2"/>
    <n v="8.6830169045361852E-2"/>
    <n v="3.8874998724295201E-3"/>
    <n v="892000"/>
    <n v="0.83834586466165417"/>
    <n v="42545.318385650229"/>
    <n v="0.21072086466165413"/>
    <n v="0.1277781954887218"/>
    <n v="197.88520179372196"/>
    <n v="0.24735650224215244"/>
    <n v="1.5900484819831674E-2"/>
    <n v="-4136.2998642650091"/>
    <n v="92387.299864265005"/>
    <n v="2.0463436336653587"/>
    <n v="0.77341816046351197"/>
    <n v="0.86182362118223477"/>
    <n v="123.30030030030031"/>
    <n v="0.10178540366714688"/>
    <n v="3429.0219626733533"/>
    <n v="5142.333333333333"/>
    <n v="117.4755573152089"/>
    <n v="7.7219730941704032"/>
    <n v="5"/>
  </r>
  <r>
    <n v="540"/>
    <x v="3"/>
    <s v="SEA"/>
    <s v="Washington"/>
    <s v="YEG"/>
    <s v="Alberta"/>
    <x v="54"/>
    <x v="7"/>
    <n v="73.466666666666669"/>
    <s v="SEAYEGE175"/>
    <n v="558"/>
    <n v="59.866666666666667"/>
    <n v="15"/>
    <n v="898"/>
    <n v="7.4666666666666668"/>
    <n v="112"/>
    <n v="173"/>
    <n v="613"/>
    <n v="614916"/>
    <n v="0.81488203266787662"/>
    <n v="1102"/>
    <n v="23.268193069306932"/>
    <n v="0.77241379310344827"/>
    <n v="145"/>
    <n v="0.66283524904214564"/>
    <n v="261"/>
    <n v="0.88074712643678166"/>
    <n v="696"/>
    <n v="10"/>
    <n v="5"/>
    <n v="0.19774402643619726"/>
    <n v="31117"/>
    <n v="0.17865404168784951"/>
    <n v="28113"/>
    <n v="0.58045246568378239"/>
    <n v="91340"/>
    <n v="2.3354092526690393E-2"/>
    <n v="3675"/>
    <n v="1.9477630910015253E-2"/>
    <n v="3065"/>
    <n v="3.1774275546517537E-4"/>
    <n v="50"/>
    <n v="1"/>
    <n v="37360"/>
    <n v="2490.6666666666665"/>
    <n v="1605.6253224613977"/>
    <n v="0.2659434371907945"/>
    <n v="39325"/>
    <n v="2621.6666666666665"/>
    <n v="0.27993109388458226"/>
    <n v="42659"/>
    <n v="2843.9333333333334"/>
    <n v="0.30366384066172647"/>
    <n v="21137"/>
    <n v="0.15046162826289677"/>
    <n v="1"/>
    <n v="157360"/>
    <n v="-140481"/>
    <n v="16879"/>
    <n v="40285.40178571429"/>
    <n v="42413.254335260113"/>
    <n v="103707.40619902121"/>
    <n v="186406.0623199956"/>
    <n v="9168.4017857142899"/>
    <n v="14300.254335260113"/>
    <n v="12367.406199021207"/>
    <n v="2.744927762491137E-2"/>
    <n v="3.1334476288359774E-2"/>
    <n v="3.8851986634484033E-3"/>
    <n v="501084"/>
    <n v="0.81488203266787662"/>
    <n v="35736.347438752768"/>
    <n v="0.25590487155969271"/>
    <n v="0.22845559393478135"/>
    <n v="175.17817371937639"/>
    <n v="0.31393937942540573"/>
    <n v="3.1774275546517537E-4"/>
    <n v="-2389.0708213330408"/>
    <n v="19268.07082133304"/>
    <n v="1.5706262867769145"/>
    <n v="0.78833322264284622"/>
    <n v="0.96049456509707565"/>
    <n v="107.71264367816092"/>
    <n v="0.13432257244534826"/>
    <n v="1833.3610982569796"/>
    <n v="2621.6666666666665"/>
    <n v="38.593456626614966"/>
    <n v="7.5055679287305122"/>
    <n v="5"/>
  </r>
  <r>
    <n v="279"/>
    <x v="4"/>
    <s v="LAX"/>
    <s v="California"/>
    <s v="SFO"/>
    <s v="California"/>
    <x v="16"/>
    <x v="2"/>
    <n v="169.85714285714286"/>
    <s v="LAXSFO737-800"/>
    <n v="337"/>
    <n v="155.28571428571428"/>
    <n v="7"/>
    <n v="1087"/>
    <n v="20.857142857142858"/>
    <n v="146"/>
    <n v="278"/>
    <n v="663"/>
    <n v="400693"/>
    <n v="0.91421362489486968"/>
    <n v="1189"/>
    <n v="9.3556729198355022"/>
    <n v="0.99319727891156462"/>
    <n v="147"/>
    <n v="0.99285714285714288"/>
    <n v="280"/>
    <n v="0.87007874015748032"/>
    <n v="762"/>
    <n v="532"/>
    <n v="4.996240601503759"/>
    <n v="0.21442218578455835"/>
    <n v="30077"/>
    <n v="0.22017537606045484"/>
    <n v="30884"/>
    <n v="0.49922292721180578"/>
    <n v="70026"/>
    <n v="2.8338204890568191E-2"/>
    <n v="3975"/>
    <n v="1.8892136593712125E-2"/>
    <n v="2650"/>
    <n v="1.894916945890069E-2"/>
    <n v="2658"/>
    <n v="1"/>
    <n v="34453"/>
    <n v="4921.8571428571431"/>
    <n v="3682.5785055989086"/>
    <n v="0.27731674138944112"/>
    <n v="36677"/>
    <n v="5239.5714285714284"/>
    <n v="0.29521801073754195"/>
    <n v="30635"/>
    <n v="4376.4285714285716"/>
    <n v="0.24658515579094795"/>
    <n v="22472"/>
    <n v="0.18088009208206896"/>
    <n v="1"/>
    <n v="140270"/>
    <n v="-124237"/>
    <n v="16033"/>
    <n v="30283.006849315068"/>
    <n v="31106.187050359713"/>
    <n v="80482.371040723985"/>
    <n v="141871.56494039876"/>
    <n v="206.00684931506839"/>
    <n v="222.18705035971288"/>
    <n v="10456.371040723985"/>
    <n v="4.0013177170552021E-2"/>
    <n v="4.3893798615469694E-2"/>
    <n v="3.8806214449176729E-3"/>
    <n v="366319"/>
    <n v="0.91421362489486968"/>
    <n v="12912.993560257572"/>
    <n v="0.35006850631281305"/>
    <n v="0.31005532914226103"/>
    <n v="126.59797608095676"/>
    <n v="0.37566165009185981"/>
    <n v="1.894916945890069E-2"/>
    <n v="-1554.9378486283952"/>
    <n v="17587.937848628397"/>
    <n v="1.8572520230885454"/>
    <n v="1.0012192049592707"/>
    <n v="0.83417660789683457"/>
    <n v="110.3"/>
    <n v="0.16020531831467882"/>
    <n v="3274.4838626250998"/>
    <n v="5239.5714285714284"/>
    <n v="116.18619091475382"/>
    <n v="6.0947562097516101"/>
    <n v="4.996240601503759"/>
  </r>
  <r>
    <n v="171"/>
    <x v="5"/>
    <s v="SFO"/>
    <s v="California"/>
    <s v="SEA"/>
    <s v="Washington"/>
    <x v="23"/>
    <x v="4"/>
    <n v="170.58333333333334"/>
    <s v="SFOSEA737-Max 9"/>
    <n v="679"/>
    <n v="134.75"/>
    <n v="12"/>
    <n v="1617"/>
    <n v="22.083333333333332"/>
    <n v="265"/>
    <n v="495"/>
    <n v="858"/>
    <n v="1389913"/>
    <n v="0.78993649242794328"/>
    <n v="2047"/>
    <n v="24.729075605434144"/>
    <n v="1"/>
    <n v="265"/>
    <n v="1"/>
    <n v="495"/>
    <n v="0.66614906832298137"/>
    <n v="1288"/>
    <n v="3413"/>
    <n v="4.9994140052739526"/>
    <n v="0.23133679420456627"/>
    <n v="70765"/>
    <n v="0.26905549598556372"/>
    <n v="82303"/>
    <n v="0.41859651646311163"/>
    <n v="128047"/>
    <n v="1.6819441901822843E-2"/>
    <n v="5145"/>
    <n v="8.4113554933702966E-3"/>
    <n v="2573"/>
    <n v="5.578039595156524E-2"/>
    <n v="17063"/>
    <n v="1"/>
    <n v="83947"/>
    <n v="6995.583333333333"/>
    <n v="3394.6679341929339"/>
    <n v="0.30362994523976589"/>
    <n v="60255"/>
    <n v="5021.25"/>
    <n v="0.2179377744341322"/>
    <n v="72878"/>
    <n v="6073.166666666667"/>
    <n v="0.26359421002756095"/>
    <n v="59398"/>
    <n v="0.21483807029854093"/>
    <n v="1"/>
    <n v="305896"/>
    <n v="-276478"/>
    <n v="29418"/>
    <n v="70765"/>
    <n v="82303"/>
    <n v="192219.73892773892"/>
    <n v="345287.73892773892"/>
    <n v="0"/>
    <n v="0"/>
    <n v="64172.738927738916"/>
    <n v="2.116535351493223E-2"/>
    <n v="2.5012880837849739E-2"/>
    <n v="3.8475273229175086E-3"/>
    <n v="1097943"/>
    <n v="0.78993649242794328"/>
    <n v="76807.786023500317"/>
    <n v="0.22008283971730605"/>
    <n v="0.19891748620237382"/>
    <n v="178.62275819418676"/>
    <n v="0.26306739056581263"/>
    <n v="5.578039595156524E-2"/>
    <n v="-5347.728243978243"/>
    <n v="34765.728243978243"/>
    <n v="1.945443263500233"/>
    <n v="1.2113130594492316"/>
    <n v="0.72426830026791056"/>
    <n v="166.26868686868687"/>
    <n v="0.19417710594450402"/>
    <n v="2947.0571873695621"/>
    <n v="5021.25"/>
    <n v="65.388614835431568"/>
    <n v="4.7730364873222015"/>
    <n v="4.9994140052739526"/>
  </r>
  <r>
    <n v="205"/>
    <x v="4"/>
    <s v="ANC"/>
    <s v="Alaska"/>
    <s v="LAX"/>
    <s v="California"/>
    <x v="33"/>
    <x v="4"/>
    <n v="178"/>
    <s v="ANCLAX737-Max 9"/>
    <n v="2345"/>
    <n v="164"/>
    <n v="3"/>
    <n v="492"/>
    <n v="22.333333333333332"/>
    <n v="67"/>
    <n v="129"/>
    <n v="296"/>
    <n v="1252230"/>
    <n v="0.9213483146067416"/>
    <n v="534"/>
    <n v="15.665909090909089"/>
    <n v="0.97101449275362317"/>
    <n v="69"/>
    <n v="1"/>
    <n v="129"/>
    <n v="0.88095238095238093"/>
    <n v="336"/>
    <n v="1313"/>
    <n v="5"/>
    <n v="0.22342728799498188"/>
    <n v="44168"/>
    <n v="0.23898747496003722"/>
    <n v="47244"/>
    <n v="0.4909299690415006"/>
    <n v="97049"/>
    <n v="8.9536836567451084E-3"/>
    <n v="1770"/>
    <n v="4.4920175633839862E-3"/>
    <n v="888"/>
    <n v="3.3209566783351206E-2"/>
    <n v="6565"/>
    <n v="1"/>
    <n v="53180"/>
    <n v="17726.666666666668"/>
    <n v="3394.6322356013352"/>
    <n v="0.34827369413737097"/>
    <n v="15719"/>
    <n v="5239.666666666667"/>
    <n v="0.10294310263530151"/>
    <n v="46168"/>
    <n v="15389.333333333334"/>
    <n v="0.30235238644103318"/>
    <n v="37629"/>
    <n v="0.24643081678629433"/>
    <n v="1"/>
    <n v="197684"/>
    <n v="-152696"/>
    <n v="44988"/>
    <n v="45486.447761194031"/>
    <n v="47244"/>
    <n v="110163.72972972973"/>
    <n v="202894.17749092376"/>
    <n v="1318.447761194031"/>
    <n v="0"/>
    <n v="13114.729729729734"/>
    <n v="3.5926307467478019E-2"/>
    <n v="3.9768300682495435E-2"/>
    <n v="3.8419932150174155E-3"/>
    <n v="1153740"/>
    <n v="0.9213483146067416"/>
    <n v="16315.036585365859"/>
    <n v="0.15786556782699665"/>
    <n v="0.12193926035951862"/>
    <n v="388.45325203252031"/>
    <n v="0.16565170662367604"/>
    <n v="3.3209566783351206E-2"/>
    <n v="-4811.0591636412546"/>
    <n v="49799.059163641257"/>
    <n v="1.8137541085077455"/>
    <n v="1.0377117071782047"/>
    <n v="0.81841117942552721"/>
    <n v="366.23255813953489"/>
    <n v="0.19034924424839644"/>
    <n v="2947.0361236036561"/>
    <n v="5239.666666666667"/>
    <n v="31.405773973596407"/>
    <n v="5.4024390243902438"/>
    <n v="5"/>
  </r>
  <r>
    <n v="203"/>
    <x v="4"/>
    <s v="ANC"/>
    <s v="Alaska"/>
    <s v="JNU"/>
    <s v="Alaska"/>
    <x v="2"/>
    <x v="2"/>
    <n v="155.40909090909091"/>
    <s v="ANCJNU737-800"/>
    <n v="571"/>
    <n v="109.13636363636364"/>
    <n v="22"/>
    <n v="2401"/>
    <n v="18.772727272727273"/>
    <n v="413"/>
    <n v="786"/>
    <n v="1203"/>
    <n v="1952249"/>
    <n v="0.70225212050307106"/>
    <n v="3419"/>
    <n v="35.400070264193367"/>
    <n v="0.91371681415929207"/>
    <n v="452"/>
    <n v="0.913953488372093"/>
    <n v="860"/>
    <n v="0.57095396298054102"/>
    <n v="2107"/>
    <n v="23204"/>
    <n v="5"/>
    <n v="0.21736038601761501"/>
    <n v="125320"/>
    <n v="0.23282294459842443"/>
    <n v="134235"/>
    <n v="0.32355338788734445"/>
    <n v="186546"/>
    <n v="1.2514005626532813E-2"/>
    <n v="7215"/>
    <n v="1.2519208955275656E-2"/>
    <n v="7218"/>
    <n v="0.20123006691480763"/>
    <n v="116020"/>
    <n v="1"/>
    <n v="130362"/>
    <n v="5925.545454545455"/>
    <n v="3682.5350635492714"/>
    <n v="0.2936358844755585"/>
    <n v="112650"/>
    <n v="5120.454545454545"/>
    <n v="0.25374021866933361"/>
    <n v="115918"/>
    <n v="5269"/>
    <n v="0.26110127534586602"/>
    <n v="85028"/>
    <n v="0.19152262150924187"/>
    <n v="1"/>
    <n v="576554"/>
    <n v="-443958"/>
    <n v="132596"/>
    <n v="137154.09200968524"/>
    <n v="146872.90076335878"/>
    <n v="326726.86783042399"/>
    <n v="610753.86060346803"/>
    <n v="11834.092009685235"/>
    <n v="12637.900763358775"/>
    <n v="140180.86783042399"/>
    <n v="6.7919614762256247E-2"/>
    <n v="7.1753255315546979E-2"/>
    <n v="3.8336405532907319E-3"/>
    <n v="1370971"/>
    <n v="0.70225212050307106"/>
    <n v="195261.81257809245"/>
    <n v="0.29532810619956779"/>
    <n v="0.22740849143731154"/>
    <n v="191.80924614743856"/>
    <n v="0.33591811934752813"/>
    <n v="0.20123006691480763"/>
    <n v="-7484.220936521273"/>
    <n v="140080.22093652128"/>
    <n v="2.124945791374321"/>
    <n v="1.1962810408509534"/>
    <n v="0.67855852262315464"/>
    <n v="156.08720930232559"/>
    <n v="0.14747621211543063"/>
    <n v="3274.5132745470646"/>
    <n v="5120.454545454545"/>
    <n v="67.824724134194028"/>
    <n v="6.0112453144523119"/>
    <n v="5"/>
  </r>
  <r>
    <n v="1116"/>
    <x v="0"/>
    <s v="LAX"/>
    <s v="California"/>
    <s v="YVR"/>
    <s v="British Columbia"/>
    <x v="18"/>
    <x v="0"/>
    <n v="190.35714285714286"/>
    <s v="LAXYVRA321"/>
    <n v="1080"/>
    <n v="140"/>
    <n v="14"/>
    <n v="1960"/>
    <n v="25"/>
    <n v="350"/>
    <n v="445"/>
    <n v="1166"/>
    <n v="2878200"/>
    <n v="0.73545966228893056"/>
    <n v="2665"/>
    <n v="9.2898634229620143"/>
    <n v="1"/>
    <n v="350"/>
    <n v="0.69099378881987583"/>
    <n v="644"/>
    <n v="0.69778575703171752"/>
    <n v="1671"/>
    <n v="4"/>
    <n v="5"/>
    <n v="0.25224802628492882"/>
    <n v="123682"/>
    <n v="0.21487235860735562"/>
    <n v="105356"/>
    <n v="0.50194465235897445"/>
    <n v="246113"/>
    <n v="1.6632029352319614E-2"/>
    <n v="8155"/>
    <n v="1.4262143624864628E-2"/>
    <n v="6993"/>
    <n v="4.0789771556884394E-5"/>
    <n v="20"/>
    <n v="1"/>
    <n v="41981"/>
    <n v="2998.6428571428573"/>
    <n v="4519.0115385587251"/>
    <n v="0.21846102608668502"/>
    <n v="97350"/>
    <n v="6953.5714285714284"/>
    <n v="0.50659062169883484"/>
    <n v="24182"/>
    <n v="1727.2857142857142"/>
    <n v="0.12583846341983795"/>
    <n v="28654"/>
    <n v="0.14910988879464215"/>
    <n v="1"/>
    <n v="490319"/>
    <n v="-192167"/>
    <n v="298152"/>
    <n v="123682"/>
    <n v="152470.25617977526"/>
    <n v="352705.68010291597"/>
    <n v="628857.9362826912"/>
    <n v="0"/>
    <n v="47114.256179775257"/>
    <n v="106592.68010291597"/>
    <n v="0.10358974358974359"/>
    <n v="0.10740430368888022"/>
    <n v="3.814560099136638E-3"/>
    <n v="2116800"/>
    <n v="0.73545966228893056"/>
    <n v="176357.54846938781"/>
    <n v="0.17035612535612535"/>
    <n v="6.6766381766381763E-2"/>
    <n v="250.15255102040817"/>
    <n v="0.23162273242630385"/>
    <n v="4.0789771556884394E-5"/>
    <n v="-10979.066877335088"/>
    <n v="309131.06687733508"/>
    <n v="1.9820016914923586"/>
    <n v="0.91756950595280529"/>
    <n v="0.82608297195934643"/>
    <n v="163.59627329192546"/>
    <n v="5.8439505709548277E-2"/>
    <n v="2603.0522623431339"/>
    <n v="6953.5714285714284"/>
    <n v="210.98264966473172"/>
    <n v="7.7285714285714286"/>
    <n v="5"/>
  </r>
  <r>
    <n v="380"/>
    <x v="4"/>
    <s v="SFO"/>
    <s v="California"/>
    <s v="YYC"/>
    <s v="Alberta"/>
    <x v="21"/>
    <x v="2"/>
    <n v="174"/>
    <s v="SFOYYC737-800"/>
    <n v="1018"/>
    <n v="138.6"/>
    <n v="10"/>
    <n v="1386"/>
    <n v="21"/>
    <n v="210"/>
    <n v="400"/>
    <n v="776"/>
    <n v="1771320"/>
    <n v="0.79655172413793107"/>
    <n v="1740"/>
    <n v="6.4170227920227916"/>
    <n v="1"/>
    <n v="210"/>
    <n v="1"/>
    <n v="400"/>
    <n v="0.68672566371681421"/>
    <n v="1130"/>
    <n v="0"/>
    <e v="#DIV/0!"/>
    <n v="0.2616988304873315"/>
    <n v="88321"/>
    <n v="0.27236281856405059"/>
    <n v="91920"/>
    <n v="0.4383731714327197"/>
    <n v="147947"/>
    <n v="1.3778145194982978E-2"/>
    <n v="4650"/>
    <n v="1.3787034320915225E-2"/>
    <n v="4653"/>
    <n v="0"/>
    <n v="0"/>
    <n v="1"/>
    <n v="23631"/>
    <n v="2363.1"/>
    <n v="3682.5488650868529"/>
    <n v="0.21014299434425354"/>
    <n v="52395"/>
    <n v="5239.5"/>
    <n v="0.46593213104257819"/>
    <n v="21013"/>
    <n v="2101.3000000000002"/>
    <n v="0.18686194998755024"/>
    <n v="15413"/>
    <n v="0.13706292462561803"/>
    <n v="1"/>
    <n v="337491"/>
    <n v="-112452"/>
    <n v="225039"/>
    <n v="88321"/>
    <n v="91920"/>
    <n v="215438.28608247422"/>
    <n v="395679.28608247422"/>
    <n v="0"/>
    <n v="0"/>
    <n v="67491.286082474224"/>
    <n v="0.12704593184743582"/>
    <n v="0.13085615733365366"/>
    <n v="3.8102254862178442E-3"/>
    <n v="1410948"/>
    <n v="0.79655172413793107"/>
    <n v="86199"/>
    <n v="0.19053079059684302"/>
    <n v="6.3484858749407222E-2"/>
    <n v="243.5"/>
    <n v="0.23919449901768172"/>
    <n v="0"/>
    <n v="-6749.1286082474226"/>
    <n v="231788.12860824741"/>
    <n v="2.2298273289351576"/>
    <n v="1.2183626458005776"/>
    <n v="0.69415150672865999"/>
    <n v="229.8"/>
    <n v="4.5669365997908093E-2"/>
    <n v="3274.5715078528224"/>
    <n v="5239.5"/>
    <n v="215.98801265331042"/>
    <n v="6.7121212121212119"/>
    <e v="#DIV/0!"/>
  </r>
  <r>
    <n v="1212"/>
    <x v="0"/>
    <s v="YVR"/>
    <s v="British Columbia"/>
    <s v="LAX"/>
    <s v="California"/>
    <x v="19"/>
    <x v="0"/>
    <n v="190.35714285714286"/>
    <s v="YVRLAXA321"/>
    <n v="1080"/>
    <n v="140"/>
    <n v="14"/>
    <n v="1960"/>
    <n v="23.5"/>
    <n v="329"/>
    <n v="454"/>
    <n v="1177"/>
    <n v="2878200"/>
    <n v="0.73545966228893056"/>
    <n v="2665"/>
    <n v="9.0576980568011951"/>
    <n v="0.94"/>
    <n v="350"/>
    <n v="0.70496894409937894"/>
    <n v="644"/>
    <n v="0.70436864153201673"/>
    <n v="1671"/>
    <n v="4"/>
    <n v="5"/>
    <n v="0.22845886412965766"/>
    <n v="107046"/>
    <n v="0.21921986012374162"/>
    <n v="102717"/>
    <n v="0.5196144759335577"/>
    <n v="243469"/>
    <n v="1.7592310007106926E-2"/>
    <n v="8243"/>
    <n v="1.5071805564744524E-2"/>
    <n v="7062"/>
    <n v="4.2684241191573278E-5"/>
    <n v="20"/>
    <n v="1"/>
    <n v="40932"/>
    <n v="2923.7142857142858"/>
    <n v="4519.0289788104828"/>
    <n v="0.21566086049378813"/>
    <n v="97350"/>
    <n v="6953.5714285714284"/>
    <n v="0.51291372933329116"/>
    <n v="23578"/>
    <n v="1684.1428571428571"/>
    <n v="0.12422680955542208"/>
    <n v="27938"/>
    <n v="0.14719860061749859"/>
    <n v="1"/>
    <n v="468557"/>
    <n v="-189798"/>
    <n v="278759"/>
    <n v="113878.72340425533"/>
    <n v="145704.29074889867"/>
    <n v="345655.64910790144"/>
    <n v="605238.66326105548"/>
    <n v="6832.7234042553318"/>
    <n v="42987.290748898668"/>
    <n v="102186.64910790144"/>
    <n v="9.6851851851851856E-2"/>
    <n v="0.1006242161088045"/>
    <n v="3.77236425695264E-3"/>
    <n v="2116800"/>
    <n v="0.73545966228893056"/>
    <n v="168529.89030612248"/>
    <n v="0.16279514974636927"/>
    <n v="6.5943297894517403E-2"/>
    <n v="239.04948979591836"/>
    <n v="0.22134212018140589"/>
    <n v="4.2684241191573278E-5"/>
    <n v="-10857.618804361102"/>
    <n v="289616.61880436109"/>
    <n v="1.7983699927883039"/>
    <n v="0.93784940560516961"/>
    <n v="0.85672979372493374"/>
    <n v="159.49844720496895"/>
    <n v="5.9625616520508712E-2"/>
    <n v="2603.0896428807182"/>
    <n v="6953.5714285714284"/>
    <n v="216.39052082645722"/>
    <n v="7.8086734693877551"/>
    <n v="5"/>
  </r>
  <r>
    <n v="578"/>
    <x v="3"/>
    <s v="YVR"/>
    <s v="British Columbia"/>
    <s v="SFO"/>
    <s v="California"/>
    <x v="28"/>
    <x v="1"/>
    <n v="179"/>
    <s v="YVRSFO737-900"/>
    <n v="800"/>
    <n v="140.92307692307693"/>
    <n v="13"/>
    <n v="1832"/>
    <n v="19.23076923076923"/>
    <n v="250"/>
    <n v="533"/>
    <n v="1050"/>
    <n v="1861600"/>
    <n v="0.7872797593467985"/>
    <n v="2327"/>
    <n v="13.709707724425888"/>
    <n v="0.83612040133779264"/>
    <n v="299"/>
    <n v="0.95348837209302328"/>
    <n v="559"/>
    <n v="0.71477195371000679"/>
    <n v="1469"/>
    <n v="0"/>
    <e v="#DIV/0!"/>
    <n v="0.21866606921083276"/>
    <n v="79055"/>
    <n v="0.2703238708499639"/>
    <n v="97731"/>
    <n v="0.48777566639836473"/>
    <n v="176347"/>
    <n v="1.7425795155628948E-2"/>
    <n v="6300"/>
    <n v="5.8085983852096488E-3"/>
    <n v="2100"/>
    <n v="0"/>
    <n v="0"/>
    <n v="1"/>
    <n v="50487"/>
    <n v="3883.6153846153848"/>
    <n v="3682.5730361887936"/>
    <n v="0.2570294005345552"/>
    <n v="68114"/>
    <n v="5239.5384615384619"/>
    <n v="0.34676848669975818"/>
    <n v="44893"/>
    <n v="3453.3076923076924"/>
    <n v="0.22855033727885962"/>
    <n v="32931"/>
    <n v="0.16765177548682703"/>
    <n v="1"/>
    <n v="361533"/>
    <n v="-196425"/>
    <n v="165108"/>
    <n v="94549.78"/>
    <n v="102498.36585365853"/>
    <n v="246717.85047619048"/>
    <n v="443765.996329849"/>
    <n v="15494.779999999999"/>
    <n v="4767.3658536585281"/>
    <n v="70370.850476190477"/>
    <n v="8.8691448216587879E-2"/>
    <n v="9.2436489551165624E-2"/>
    <n v="3.745041334577745E-3"/>
    <n v="1465600"/>
    <n v="0.7872797593467985"/>
    <n v="97684.953602620051"/>
    <n v="0.19420552213149977"/>
    <n v="0.10551407391491191"/>
    <n v="197.34334061135371"/>
    <n v="0.24667917576419213"/>
    <n v="0"/>
    <n v="-6971.7689484499233"/>
    <n v="172079.76894844993"/>
    <n v="1.7422731107961664"/>
    <n v="1.1520693270649263"/>
    <n v="0.79105077334421559"/>
    <n v="174.83184257602863"/>
    <n v="9.108712067778045E-2"/>
    <n v="3274.54099696206"/>
    <n v="5239.5384615384619"/>
    <n v="133.62793991122209"/>
    <n v="4.5851528384279474"/>
    <e v="#DIV/0!"/>
  </r>
  <r>
    <n v="276"/>
    <x v="4"/>
    <s v="LAX"/>
    <s v="California"/>
    <s v="SEA"/>
    <s v="Washington"/>
    <x v="47"/>
    <x v="0"/>
    <n v="187"/>
    <s v="LAXSEAA321"/>
    <n v="954"/>
    <n v="129.52941176470588"/>
    <n v="17"/>
    <n v="2202"/>
    <n v="24.294117647058822"/>
    <n v="413"/>
    <n v="776"/>
    <n v="1014"/>
    <n v="3032766"/>
    <n v="0.69267065114815984"/>
    <n v="3179"/>
    <n v="45.910702433628316"/>
    <n v="1"/>
    <n v="413"/>
    <n v="1"/>
    <n v="776"/>
    <n v="0.50929181315921646"/>
    <n v="1991"/>
    <n v="9929"/>
    <n v="5"/>
    <n v="0.25370521186629968"/>
    <n v="147661"/>
    <n v="0.29810418234487596"/>
    <n v="173502"/>
    <n v="0.34371789188650526"/>
    <n v="200050"/>
    <n v="1.0463593909466717E-2"/>
    <n v="6090"/>
    <n v="8.7110707916250012E-3"/>
    <n v="5070"/>
    <n v="8.5298049201227452E-2"/>
    <n v="49645"/>
    <n v="1"/>
    <n v="176791"/>
    <n v="10399.470588235294"/>
    <n v="3850.7578980213011"/>
    <n v="0.31499397774974519"/>
    <n v="102470"/>
    <n v="6027.6470588235297"/>
    <n v="0.18257395964735984"/>
    <n v="171211"/>
    <n v="10071.235294117647"/>
    <n v="0.305051919636812"/>
    <n v="110780"/>
    <n v="0.19738014296608297"/>
    <n v="1"/>
    <n v="582018"/>
    <n v="-561252"/>
    <n v="20766"/>
    <n v="147661"/>
    <n v="173502"/>
    <n v="392800.34516765288"/>
    <n v="713963.34516765294"/>
    <n v="0"/>
    <n v="0"/>
    <n v="192750.34516765288"/>
    <n v="6.8472147208192124E-3"/>
    <n v="1.0585800420506306E-2"/>
    <n v="3.7385856996870939E-3"/>
    <n v="2100708"/>
    <n v="0.69267065114815984"/>
    <n v="236207.27565849223"/>
    <n v="0.19190995942318004"/>
    <n v="0.18506274470236081"/>
    <n v="241.7679382379655"/>
    <n v="0.25342551177983802"/>
    <n v="8.5298049201227452E-2"/>
    <n v="-11338.255598097228"/>
    <n v="32104.255598097228"/>
    <n v="2.1813614524795715"/>
    <n v="1.3641264970703453"/>
    <n v="0.61302639799063252"/>
    <n v="223.58505154639175"/>
    <n v="0.190337755876966"/>
    <n v="3729.2176099356016"/>
    <n v="6027.6470588235297"/>
    <n v="47.962672825216806"/>
    <n v="5.0681198910081742"/>
    <n v="5"/>
  </r>
  <r>
    <n v="572"/>
    <x v="3"/>
    <s v="YEG"/>
    <s v="Alberta"/>
    <s v="SEA"/>
    <s v="Washington"/>
    <x v="55"/>
    <x v="7"/>
    <n v="73.466666666666669"/>
    <s v="YEGSEAE175"/>
    <n v="558"/>
    <n v="58.6"/>
    <n v="15"/>
    <n v="879"/>
    <n v="9.6666666666666661"/>
    <n v="145"/>
    <n v="200"/>
    <n v="534"/>
    <n v="614916"/>
    <n v="0.79764065335753176"/>
    <n v="1102"/>
    <n v="23.707260726072608"/>
    <n v="1"/>
    <n v="145"/>
    <n v="0.76628352490421459"/>
    <n v="261"/>
    <n v="0.76724137931034486"/>
    <n v="696"/>
    <n v="90"/>
    <n v="4.9777777777777779"/>
    <n v="0.2612193239697484"/>
    <n v="42311"/>
    <n v="0.21029171168390184"/>
    <n v="34062"/>
    <n v="0.48612440191387563"/>
    <n v="78740"/>
    <n v="1.9817873128569224E-2"/>
    <n v="3210"/>
    <n v="1.978083037505788E-2"/>
    <n v="3204"/>
    <n v="2.7658589288470444E-3"/>
    <n v="448"/>
    <n v="1"/>
    <n v="38065"/>
    <n v="2537.6666666666665"/>
    <n v="1605.6262442053094"/>
    <n v="0.26732916637404314"/>
    <n v="39325"/>
    <n v="2621.6666666666665"/>
    <n v="0.27617810239483109"/>
    <n v="43464"/>
    <n v="2897.6"/>
    <n v="0.30524615492661"/>
    <n v="21536"/>
    <n v="0.15124657630451577"/>
    <n v="1"/>
    <n v="161975"/>
    <n v="-142390"/>
    <n v="19585"/>
    <n v="42311"/>
    <n v="44450.909999999996"/>
    <n v="102627.41573033707"/>
    <n v="189389.32573033706"/>
    <n v="0"/>
    <n v="10388.909999999996"/>
    <n v="23887.415730337074"/>
    <n v="3.1849878682616815E-2"/>
    <n v="3.5565977112357573E-2"/>
    <n v="3.7160984297407579E-3"/>
    <n v="490482"/>
    <n v="0.79764065335753176"/>
    <n v="40978.977246871451"/>
    <n v="0.26340996168582376"/>
    <n v="0.23156008300320693"/>
    <n v="183.76222980659841"/>
    <n v="0.3293229924849434"/>
    <n v="2.7658589288470444E-3"/>
    <n v="-2285.0883820224713"/>
    <n v="21870.08838202247"/>
    <n v="2.0730925196469672"/>
    <n v="0.92717782090046197"/>
    <n v="0.80374737556920872"/>
    <n v="130.50574712643677"/>
    <n v="0.13295878993671864"/>
    <n v="1833.3623821920287"/>
    <n v="2621.6666666666665"/>
    <n v="37.077248618323054"/>
    <n v="7.2969283276450509"/>
    <n v="4.9777777777777779"/>
  </r>
  <r>
    <n v="126"/>
    <x v="5"/>
    <s v="SEA"/>
    <s v="Washington"/>
    <s v="JNU"/>
    <s v="Alaska"/>
    <x v="25"/>
    <x v="3"/>
    <n v="120.9"/>
    <s v="SEAJNU737-700"/>
    <n v="909"/>
    <n v="78.3"/>
    <n v="20"/>
    <n v="1566"/>
    <n v="11.65"/>
    <n v="233"/>
    <n v="424"/>
    <n v="910"/>
    <n v="2197962"/>
    <n v="0.64764267990074442"/>
    <n v="2418"/>
    <n v="50.014719029374199"/>
    <n v="0.70180722891566261"/>
    <n v="332"/>
    <n v="0.70082644628099178"/>
    <n v="605"/>
    <n v="0.61403508771929827"/>
    <n v="1482"/>
    <n v="10953"/>
    <n v="5"/>
    <n v="0.21363962555160448"/>
    <n v="79785"/>
    <n v="0.21809530439998287"/>
    <n v="81449"/>
    <n v="0.399693672079174"/>
    <n v="149268"/>
    <n v="1.4620196221241591E-2"/>
    <n v="5460"/>
    <n v="7.3074204190051841E-3"/>
    <n v="2729"/>
    <n v="0.14664378132899189"/>
    <n v="54765"/>
    <n v="1"/>
    <n v="184181"/>
    <n v="9209.0499999999993"/>
    <n v="3682.5359329086396"/>
    <n v="0.32297950394208919"/>
    <n v="102171"/>
    <n v="5108.55"/>
    <n v="0.17916690047978451"/>
    <n v="163773"/>
    <n v="8188.65"/>
    <n v="0.28719206812379"/>
    <n v="120131"/>
    <n v="0.21066152745433631"/>
    <n v="1"/>
    <n v="373456"/>
    <n v="-570256"/>
    <n v="-196800"/>
    <n v="113685.06437768241"/>
    <n v="116218.50235849056"/>
    <n v="243093.6"/>
    <n v="472997.16673617298"/>
    <n v="33900.064377682414"/>
    <n v="34769.502358490558"/>
    <n v="93825.600000000006"/>
    <n v="-8.9537489729121802E-2"/>
    <n v="-8.5840993458117729E-2"/>
    <n v="3.6964962710040739E-3"/>
    <n v="1423494"/>
    <n v="0.64764267990074442"/>
    <n v="173387.44061302679"/>
    <n v="0.16991012583475054"/>
    <n v="0.25944761556387236"/>
    <n v="203.50638569604087"/>
    <n v="0.22387941220686564"/>
    <n v="0.14664378132899189"/>
    <n v="-8124.7583368086489"/>
    <n v="-188675.24166319135"/>
    <n v="1.8722103084061388"/>
    <n v="1.0488221446358446"/>
    <n v="0.78467529021894467"/>
    <n v="134.62644628099173"/>
    <n v="0.32167377147508674"/>
    <n v="3274.4960519285191"/>
    <n v="5108.55"/>
    <n v="31.31078271339025"/>
    <n v="5.2292464878671776"/>
    <n v="5"/>
  </r>
  <r>
    <n v="179"/>
    <x v="5"/>
    <s v="SFO"/>
    <s v="California"/>
    <s v="YVR"/>
    <s v="British Columbia"/>
    <x v="32"/>
    <x v="6"/>
    <n v="146.53333333333333"/>
    <s v="SFOYVRA320"/>
    <n v="800"/>
    <n v="104.8"/>
    <n v="15"/>
    <n v="1572"/>
    <n v="18.466666666666665"/>
    <n v="277"/>
    <n v="555"/>
    <n v="740"/>
    <n v="1758400"/>
    <n v="0.71519563239308459"/>
    <n v="2198"/>
    <n v="15.968815331010454"/>
    <n v="0.92333333333333334"/>
    <n v="300"/>
    <n v="1"/>
    <n v="555"/>
    <n v="0.55100521221146681"/>
    <n v="1343"/>
    <n v="436"/>
    <n v="4.9954128440366974"/>
    <n v="0.27846968330872857"/>
    <n v="84317"/>
    <n v="0.32416847486847189"/>
    <n v="98154"/>
    <n v="0.3657290438493066"/>
    <n v="110738"/>
    <n v="1.46637735437783E-2"/>
    <n v="4440"/>
    <n v="9.7758490291855338E-3"/>
    <n v="2960"/>
    <n v="7.1931754005290852E-3"/>
    <n v="2178"/>
    <n v="1"/>
    <n v="57722"/>
    <n v="3848.1333333333332"/>
    <n v="3614.6701432452187"/>
    <n v="0.25315778393740568"/>
    <n v="77134"/>
    <n v="5142.2666666666664"/>
    <n v="0.33829514753868284"/>
    <n v="54758"/>
    <n v="3650.5333333333333"/>
    <n v="0.24015824006175221"/>
    <n v="38394"/>
    <n v="0.16838882846215922"/>
    <n v="1"/>
    <n v="302787"/>
    <n v="-228008"/>
    <n v="74779"/>
    <n v="91318.050541516248"/>
    <n v="98154"/>
    <n v="200974.50540540542"/>
    <n v="390446.5559469217"/>
    <n v="7001.0505415162479"/>
    <n v="0"/>
    <n v="90236.50540540542"/>
    <n v="4.2526728844404005E-2"/>
    <n v="4.6213321047426509E-2"/>
    <n v="3.686592203022504E-3"/>
    <n v="1257600"/>
    <n v="0.71519563239308459"/>
    <n v="119708.16412213742"/>
    <n v="0.17219460873521383"/>
    <n v="0.12966787989080983"/>
    <n v="191.22709923664121"/>
    <n v="0.23903387404580151"/>
    <n v="7.1931754005290852E-3"/>
    <n v="-6482.5037297947774"/>
    <n v="81261.503729794771"/>
    <n v="2.1069017435799493"/>
    <n v="1.3257615244102696"/>
    <n v="0.61811752113054008"/>
    <n v="176.85405405405405"/>
    <n v="0.12680200933329369"/>
    <n v="3429.0583781542855"/>
    <n v="5142.2666666666664"/>
    <n v="98.441867315434038"/>
    <n v="4.7073791348600507"/>
    <n v="4.9954128440366974"/>
  </r>
  <r>
    <n v="916"/>
    <x v="2"/>
    <s v="OGG"/>
    <s v="Hawaii"/>
    <s v="SFO"/>
    <s v="California"/>
    <x v="34"/>
    <x v="4"/>
    <n v="174"/>
    <s v="OGGSFO737-Max 9"/>
    <n v="2338"/>
    <n v="116.45454545454545"/>
    <n v="11"/>
    <n v="1281"/>
    <n v="16.363636363636363"/>
    <n v="180"/>
    <n v="336"/>
    <n v="766"/>
    <n v="4474932"/>
    <n v="0.66927899686520376"/>
    <n v="1914"/>
    <n v="52.010011337868484"/>
    <n v="0.72874493927125505"/>
    <n v="247"/>
    <n v="0.72727272727272729"/>
    <n v="462"/>
    <n v="0.63621262458471761"/>
    <n v="1204"/>
    <n v="1384"/>
    <n v="5.997109826589595"/>
    <n v="0.20308167031371324"/>
    <n v="80556"/>
    <n v="0.25886887775167144"/>
    <n v="102685"/>
    <n v="0.49397481016870531"/>
    <n v="195944"/>
    <n v="1.3499954622001271E-2"/>
    <n v="5355"/>
    <n v="9.6503877297891439E-3"/>
    <n v="3828"/>
    <n v="2.0924299414119617E-2"/>
    <n v="8300"/>
    <n v="1"/>
    <n v="228704"/>
    <n v="20791.272727272728"/>
    <n v="4397.3072513729803"/>
    <n v="0.39195873108365181"/>
    <n v="70709"/>
    <n v="6428.090909090909"/>
    <n v="0.12118288231160775"/>
    <n v="123091"/>
    <n v="11190.09090909091"/>
    <n v="0.21095648597233885"/>
    <n v="160986"/>
    <n v="0.27590190063240161"/>
    <n v="1"/>
    <n v="396668"/>
    <n v="-583490"/>
    <n v="-186822"/>
    <n v="110540.73333333334"/>
    <n v="141191.875"/>
    <n v="307985.08616187988"/>
    <n v="559717.69449521322"/>
    <n v="29984.733333333337"/>
    <n v="38506.875"/>
    <n v="112041.08616187988"/>
    <n v="-4.1748567352531837E-2"/>
    <n v="-3.8081011479966967E-2"/>
    <n v="3.6675558725648705E-3"/>
    <n v="2994978"/>
    <n v="0.66927899686520376"/>
    <n v="191910.18266978918"/>
    <n v="8.8642240820642634E-2"/>
    <n v="0.13039080817317447"/>
    <n v="303.17564402810302"/>
    <n v="0.12967307272373954"/>
    <n v="2.0924299414119617E-2"/>
    <n v="-16412.063135928474"/>
    <n v="-170409.93686407153"/>
    <n v="1.6453744951282954"/>
    <n v="1.1213181529056366"/>
    <n v="0.82104942945258053"/>
    <n v="222.26190476190476"/>
    <n v="0.40584569463632053"/>
    <n v="2366.678968792638"/>
    <n v="6428.090909090909"/>
    <n v="24.629873500283281"/>
    <n v="7.1686182669789229"/>
    <n v="5.997109826589595"/>
  </r>
  <r>
    <n v="343"/>
    <x v="4"/>
    <s v="SEA"/>
    <s v="Washington"/>
    <s v="SFO"/>
    <s v="California"/>
    <x v="26"/>
    <x v="0"/>
    <n v="186.60714285714286"/>
    <s v="SEASFOA321"/>
    <n v="679"/>
    <n v="108.96428571428571"/>
    <n v="28"/>
    <n v="3051"/>
    <n v="16.892857142857142"/>
    <n v="473"/>
    <n v="593"/>
    <n v="1985"/>
    <n v="3547775"/>
    <n v="0.58392344497607651"/>
    <n v="5225"/>
    <n v="58.50197005516155"/>
    <n v="0.6875"/>
    <n v="688"/>
    <n v="0.45862335653518949"/>
    <n v="1293"/>
    <n v="0.61171032357473032"/>
    <n v="3245"/>
    <n v="12589"/>
    <n v="4.9998411311462387"/>
    <n v="0.20438845460210828"/>
    <n v="123645"/>
    <n v="0.1739347484341707"/>
    <n v="105222"/>
    <n v="0.47825526364945259"/>
    <n v="289321"/>
    <n v="1.9687544941656431E-2"/>
    <n v="11910"/>
    <n v="1.9687544941656431E-2"/>
    <n v="11910"/>
    <n v="0.10404644343095557"/>
    <n v="62943"/>
    <n v="1"/>
    <n v="225277"/>
    <n v="8045.6071428571431"/>
    <n v="3850.7592101186706"/>
    <n v="0.29822608189147326"/>
    <n v="170784"/>
    <n v="6099.4285714285716"/>
    <n v="0.22608718675121461"/>
    <n v="218167"/>
    <n v="7791.6785714285716"/>
    <n v="0.28881372536040983"/>
    <n v="141162"/>
    <n v="0.18687300599690226"/>
    <n v="1"/>
    <n v="604951"/>
    <n v="-755390"/>
    <n v="-150439"/>
    <n v="179847.27272727274"/>
    <n v="229430.09443507588"/>
    <n v="472970.6020151134"/>
    <n v="882247.96917746193"/>
    <n v="56202.272727272735"/>
    <n v="124208.09443507588"/>
    <n v="183649.6020151134"/>
    <n v="-4.2403760103163247E-2"/>
    <n v="-3.8738887963205695E-2"/>
    <n v="3.6648721399575521E-3"/>
    <n v="2071629"/>
    <n v="0.58392344497607651"/>
    <n v="386209.56801048841"/>
    <n v="0.1705156048509277"/>
    <n v="0.21291936495409094"/>
    <n v="177.64929531301212"/>
    <n v="0.26163371916496631"/>
    <n v="0.10404644343095557"/>
    <n v="-13002.141756337931"/>
    <n v="-137436.85824366208"/>
    <n v="1.8124672775221562"/>
    <n v="0.82071067310277723"/>
    <n v="0.89918139067576752"/>
    <n v="81.378190255220417"/>
    <n v="0.23334451881226745"/>
    <n v="3729.2248413906432"/>
    <n v="6099.4285714285716"/>
    <n v="52.152089871900209"/>
    <n v="7.8072763028515242"/>
    <n v="4.9998411311462387"/>
  </r>
  <r>
    <n v="249"/>
    <x v="4"/>
    <s v="JNU"/>
    <s v="Alaska"/>
    <s v="ANC"/>
    <s v="Alaska"/>
    <x v="3"/>
    <x v="3"/>
    <n v="119.86666666666666"/>
    <s v="JNUANC737-700"/>
    <n v="571"/>
    <n v="94.333333333333329"/>
    <n v="15"/>
    <n v="1415"/>
    <n v="16.466666666666665"/>
    <n v="247"/>
    <n v="450"/>
    <n v="719"/>
    <n v="1026658"/>
    <n v="0.7869855394883204"/>
    <n v="1798"/>
    <n v="25.621234249713631"/>
    <n v="1"/>
    <n v="247"/>
    <n v="1"/>
    <n v="450"/>
    <n v="0.65245009074410165"/>
    <n v="1102"/>
    <n v="10710"/>
    <n v="4.999813258636788"/>
    <n v="0.22374286090440038"/>
    <n v="71378"/>
    <n v="0.2519356274567579"/>
    <n v="80372"/>
    <n v="0.33165840172027911"/>
    <n v="105805"/>
    <n v="1.3541555648897554E-2"/>
    <n v="4320"/>
    <n v="1.1268956610598775E-2"/>
    <n v="3595"/>
    <n v="0.16785259765906627"/>
    <n v="53548"/>
    <n v="1"/>
    <n v="94351"/>
    <n v="6290.0666666666666"/>
    <n v="3682.531414389397"/>
    <n v="0.29880416262881537"/>
    <n v="75973"/>
    <n v="5064.8666666666668"/>
    <n v="0.24060209904928395"/>
    <n v="83897"/>
    <n v="5593.1333333333332"/>
    <n v="0.26569694896789353"/>
    <n v="61541"/>
    <n v="0.19489678935400714"/>
    <n v="1"/>
    <n v="319018"/>
    <n v="-315762"/>
    <n v="3256"/>
    <n v="71378"/>
    <n v="80372"/>
    <n v="162165.66063977746"/>
    <n v="313915.66063977743"/>
    <n v="0"/>
    <n v="0"/>
    <n v="56360.660639777459"/>
    <n v="3.1714553434541979E-3"/>
    <n v="6.8312693964155185E-3"/>
    <n v="3.6598140529613206E-3"/>
    <n v="807965"/>
    <n v="0.7869855394883204"/>
    <n v="71855.130742049427"/>
    <n v="0.31073444126476391"/>
    <n v="0.30756298592130971"/>
    <n v="187.61130742049471"/>
    <n v="0.32856621264534974"/>
    <n v="0.16785259765906627"/>
    <n v="-3757.3773759851638"/>
    <n v="7013.3773759851638"/>
    <n v="2.0184992836324334"/>
    <n v="1.2475370136691408"/>
    <n v="0.67063432013763657"/>
    <n v="178.60444444444445"/>
    <n v="0.19290761022888991"/>
    <n v="3274.510477610489"/>
    <n v="5064.8666666666668"/>
    <n v="55.227628232461733"/>
    <n v="5.5936395759717312"/>
    <n v="4.999813258636788"/>
  </r>
  <r>
    <n v="983"/>
    <x v="2"/>
    <s v="SFO"/>
    <s v="California"/>
    <s v="OGG"/>
    <s v="Hawaii"/>
    <x v="35"/>
    <x v="4"/>
    <n v="174"/>
    <s v="SFOOGG737-Max 9"/>
    <n v="2338"/>
    <n v="116.45454545454545"/>
    <n v="11"/>
    <n v="1281"/>
    <n v="19.727272727272727"/>
    <n v="217"/>
    <n v="360"/>
    <n v="704"/>
    <n v="4474932"/>
    <n v="0.66927899686520376"/>
    <n v="1914"/>
    <n v="57.667212837837845"/>
    <n v="0.87854251012145745"/>
    <n v="247"/>
    <n v="0.77922077922077926"/>
    <n v="462"/>
    <n v="0.58471760797342198"/>
    <n v="1204"/>
    <n v="1384"/>
    <n v="5.997109826589595"/>
    <n v="0.25450655660500154"/>
    <n v="107542"/>
    <n v="0.26271621650404331"/>
    <n v="111011"/>
    <n v="0.44479127963251774"/>
    <n v="187947"/>
    <n v="1.1679063592323766E-2"/>
    <n v="4935"/>
    <n v="6.6642843112429033E-3"/>
    <n v="2816"/>
    <n v="1.9642599354870772E-2"/>
    <n v="8300"/>
    <n v="1"/>
    <n v="253581"/>
    <n v="23052.81818181818"/>
    <n v="4397.3167337405112"/>
    <n v="0.39667524942668625"/>
    <n v="70709"/>
    <n v="6428.090909090909"/>
    <n v="0.110609667962945"/>
    <n v="136480"/>
    <n v="12407.272727272728"/>
    <n v="0.21349485190828232"/>
    <n v="178496"/>
    <n v="0.27922023070208646"/>
    <n v="1"/>
    <n v="422551"/>
    <n v="-639266"/>
    <n v="-216715"/>
    <n v="122409.55760368664"/>
    <n v="142464.11666666667"/>
    <n v="321432.08522727271"/>
    <n v="586305.75949762599"/>
    <n v="14867.557603686641"/>
    <n v="31453.116666666669"/>
    <n v="133485.08522727271"/>
    <n v="-4.8428668860219549E-2"/>
    <n v="-4.4775880809775924E-2"/>
    <n v="3.6527880504436255E-3"/>
    <n v="2994978"/>
    <n v="0.66927899686520376"/>
    <n v="204700.14285714284"/>
    <n v="9.4426239326094785E-2"/>
    <n v="0.14285490818631433"/>
    <n v="323.38095238095241"/>
    <n v="0.1383152063220498"/>
    <n v="1.9642599354870772E-2"/>
    <n v="-16345.97813614782"/>
    <n v="-200369.02186385219"/>
    <n v="2.0489698871077784"/>
    <n v="1.1307808874192637"/>
    <n v="0.73462098662514863"/>
    <n v="240.28354978354977"/>
    <n v="0.42242474872855584"/>
    <n v="2366.6827870420298"/>
    <n v="6428.090909090909"/>
    <n v="22.213662442854925"/>
    <n v="6.0507416081186571"/>
    <n v="5.997109826589595"/>
  </r>
  <r>
    <n v="1126"/>
    <x v="0"/>
    <s v="OGG"/>
    <s v="Hawaii"/>
    <s v="SEA"/>
    <s v="Washington"/>
    <x v="43"/>
    <x v="5"/>
    <n v="278"/>
    <s v="OGGSEAA330-200"/>
    <n v="2640"/>
    <n v="199.5"/>
    <n v="8"/>
    <n v="1596"/>
    <n v="25.875"/>
    <n v="207"/>
    <n v="385"/>
    <n v="1005"/>
    <n v="5871360"/>
    <n v="0.71762589928057552"/>
    <n v="2224"/>
    <n v="44.833670033670032"/>
    <n v="0.71875"/>
    <n v="288"/>
    <n v="0.71828358208955223"/>
    <n v="536"/>
    <n v="0.71785714285714286"/>
    <n v="1400"/>
    <n v="7638"/>
    <n v="5.9996072270227812"/>
    <n v="0.17136465415131996"/>
    <n v="84491"/>
    <n v="0.21949384238451428"/>
    <n v="108221"/>
    <n v="0.49378153851146339"/>
    <n v="243458"/>
    <n v="1.4268387662053187E-2"/>
    <n v="7035"/>
    <n v="8.1493079781278909E-3"/>
    <n v="4018"/>
    <n v="9.2942269312521295E-2"/>
    <n v="45825"/>
    <n v="1"/>
    <n v="222382"/>
    <n v="27797.75"/>
    <n v="4960.15605755655"/>
    <n v="0.31047100756275892"/>
    <n v="64758"/>
    <n v="8094.75"/>
    <n v="9.0409662237722205E-2"/>
    <n v="228644"/>
    <n v="28580.5"/>
    <n v="0.31921348424413598"/>
    <n v="200489"/>
    <n v="0.27990584595538293"/>
    <n v="1"/>
    <n v="493048"/>
    <n v="-716273"/>
    <n v="-223225"/>
    <n v="117552.69565217392"/>
    <n v="150666.11948051947"/>
    <n v="339145.47263681592"/>
    <n v="607364.28776950925"/>
    <n v="33061.695652173919"/>
    <n v="42445.119480519468"/>
    <n v="95687.472636815917"/>
    <n v="-3.8019300468715933E-2"/>
    <n v="-3.4374610657294281E-2"/>
    <n v="3.6446898114216517E-3"/>
    <n v="4213440"/>
    <n v="0.71762589928057552"/>
    <n v="175974.96491228067"/>
    <n v="8.3975092653150202E-2"/>
    <n v="0.12199439312186615"/>
    <n v="280.21491228070175"/>
    <n v="0.10614201222753854"/>
    <n v="9.2942269312521295E-2"/>
    <n v="-21399.285971188663"/>
    <n v="-201825.71402881134"/>
    <n v="1.4958806836274336"/>
    <n v="1.0294985626239803"/>
    <n v="0.88669652396346121"/>
    <n v="201.90485074626866"/>
    <n v="0.40663180866771592"/>
    <n v="5099.8278710685217"/>
    <n v="8094.75"/>
    <n v="35.598245666736759"/>
    <n v="6.9254385964912277"/>
    <n v="5.9996072270227812"/>
  </r>
  <r>
    <n v="1162"/>
    <x v="0"/>
    <s v="SEA"/>
    <s v="Washington"/>
    <s v="OGG"/>
    <s v="Hawaii"/>
    <x v="48"/>
    <x v="1"/>
    <n v="178"/>
    <s v="SEAOGG737-900"/>
    <n v="2640"/>
    <n v="146.6"/>
    <n v="5"/>
    <n v="733"/>
    <n v="23"/>
    <n v="115"/>
    <n v="215"/>
    <n v="403"/>
    <n v="2349600"/>
    <n v="0.82359550561797756"/>
    <n v="890"/>
    <n v="30.694721529509561"/>
    <n v="1"/>
    <n v="115"/>
    <n v="1"/>
    <n v="215"/>
    <n v="0.71964285714285714"/>
    <n v="560"/>
    <n v="3088"/>
    <n v="5.9987046632124352"/>
    <n v="0.21835301032098706"/>
    <n v="54985"/>
    <n v="0.25158349118605972"/>
    <n v="63353"/>
    <n v="0.43570926506153279"/>
    <n v="109719"/>
    <n v="1.1190666237783788E-2"/>
    <n v="2818"/>
    <n v="9.6022111295107158E-3"/>
    <n v="2418"/>
    <n v="7.3561356064125935E-2"/>
    <n v="18524"/>
    <n v="1"/>
    <n v="127630"/>
    <n v="25526"/>
    <n v="4158.0439124459217"/>
    <n v="0.39731409075061014"/>
    <n v="29333"/>
    <n v="5866.6"/>
    <n v="9.1314065846491016E-2"/>
    <n v="68996"/>
    <n v="13799.2"/>
    <n v="0.21478557553419336"/>
    <n v="95273"/>
    <n v="0.29658626786870551"/>
    <n v="1"/>
    <n v="251817"/>
    <n v="-321232"/>
    <n v="-69415"/>
    <n v="54985"/>
    <n v="63353"/>
    <n v="152463.12655086847"/>
    <n v="270801.1265508685"/>
    <n v="0"/>
    <n v="0"/>
    <n v="42744.126550868474"/>
    <n v="-2.9543326523663604E-2"/>
    <n v="-2.5904909214260429E-2"/>
    <n v="3.6384173094031746E-3"/>
    <n v="1935120"/>
    <n v="0.82359550561797756"/>
    <n v="49968.623465211422"/>
    <n v="0.10717441266598569"/>
    <n v="0.1367177391896493"/>
    <n v="318.27148703956345"/>
    <n v="0.12055738145438009"/>
    <n v="7.3561356064125935E-2"/>
    <n v="-8548.8253101736955"/>
    <n v="-60866.174689826308"/>
    <n v="1.8659198663339502"/>
    <n v="1.1499403810818003"/>
    <n v="0.76461077399822974"/>
    <n v="294.66511627906976"/>
    <n v="0.3783422088262508"/>
    <n v="2247.8131926907372"/>
    <n v="5866.6"/>
    <n v="23.880327413796604"/>
    <n v="7.1432469304229196"/>
    <n v="5.9987046632124352"/>
  </r>
  <r>
    <n v="1024"/>
    <x v="0"/>
    <s v="ANC"/>
    <s v="Alaska"/>
    <s v="LAX"/>
    <s v="California"/>
    <x v="33"/>
    <x v="1"/>
    <n v="178"/>
    <s v="ANCLAX737-900"/>
    <n v="2345"/>
    <n v="140.625"/>
    <n v="8"/>
    <n v="1125"/>
    <n v="23"/>
    <n v="184"/>
    <n v="344"/>
    <n v="597"/>
    <n v="3339280"/>
    <n v="0.79002808988764039"/>
    <n v="1424"/>
    <n v="41.775757575757574"/>
    <n v="1"/>
    <n v="184"/>
    <n v="1"/>
    <n v="344"/>
    <n v="0.6662946428571429"/>
    <n v="896"/>
    <n v="8650"/>
    <n v="5.9995375722543356"/>
    <n v="0.22155562572360804"/>
    <n v="111565"/>
    <n v="0.27532950851251009"/>
    <n v="138643"/>
    <n v="0.38463478521625333"/>
    <n v="193684"/>
    <n v="8.3069706664442473E-3"/>
    <n v="4183"/>
    <n v="7.1134518114279923E-3"/>
    <n v="3582"/>
    <n v="0.10305965806975631"/>
    <n v="51896"/>
    <n v="1"/>
    <n v="173706"/>
    <n v="21713.25"/>
    <n v="4158.0574495865376"/>
    <n v="0.39104477611940297"/>
    <n v="46932"/>
    <n v="5866.5"/>
    <n v="0.10565273181603296"/>
    <n v="93904"/>
    <n v="11738"/>
    <n v="0.21139551113212218"/>
    <n v="129668"/>
    <n v="0.29190698093244188"/>
    <n v="1"/>
    <n v="503553"/>
    <n v="-444210"/>
    <n v="59343"/>
    <n v="111565"/>
    <n v="138643"/>
    <n v="290688.21440536011"/>
    <n v="540896.21440536017"/>
    <n v="0"/>
    <n v="0"/>
    <n v="97004.214405360108"/>
    <n v="1.777119618600417E-2"/>
    <n v="2.1402376201058317E-2"/>
    <n v="3.6311800150541466E-3"/>
    <n v="2638125"/>
    <n v="0.79002808988764039"/>
    <n v="120040.39377777779"/>
    <n v="0.15079687836898972"/>
    <n v="0.13302568218298555"/>
    <n v="401.47288888888886"/>
    <n v="0.17120379057095475"/>
    <n v="0.10305965806975631"/>
    <n v="-12125.526800670013"/>
    <n v="71468.526800670021"/>
    <n v="1.9451039598742976"/>
    <n v="1.2929215549812136"/>
    <n v="0.69345519695266933"/>
    <n v="403.03197674418607"/>
    <n v="0.25750616121838216"/>
    <n v="2247.8108225736255"/>
    <n v="5866.5"/>
    <n v="26.929493689249966"/>
    <n v="6.902222222222222"/>
    <n v="5.9995375722543356"/>
  </r>
  <r>
    <n v="191"/>
    <x v="5"/>
    <s v="YVR"/>
    <s v="British Columbia"/>
    <s v="SFO"/>
    <s v="California"/>
    <x v="28"/>
    <x v="3"/>
    <n v="132"/>
    <s v="YVRSFO737-700"/>
    <n v="800"/>
    <n v="113.75"/>
    <n v="8"/>
    <n v="910"/>
    <n v="17"/>
    <n v="136"/>
    <n v="228"/>
    <n v="546"/>
    <n v="844800"/>
    <n v="0.8617424242424242"/>
    <n v="1056"/>
    <n v="8.4367432150313153"/>
    <n v="1"/>
    <n v="136"/>
    <n v="0.91935483870967738"/>
    <n v="248"/>
    <n v="0.8125"/>
    <n v="672"/>
    <n v="0"/>
    <e v="#DIV/0!"/>
    <n v="0.21656877754041201"/>
    <n v="37205"/>
    <n v="0.23208745408718631"/>
    <n v="39871"/>
    <n v="0.52277450187143826"/>
    <n v="89809"/>
    <n v="1.9034535749419358E-2"/>
    <n v="3270"/>
    <n v="9.5347307515440093E-3"/>
    <n v="1638"/>
    <n v="0"/>
    <n v="0"/>
    <n v="1"/>
    <n v="31069"/>
    <n v="3883.625"/>
    <n v="3682.5821538156983"/>
    <n v="0.25703412616339194"/>
    <n v="41916"/>
    <n v="5239.5"/>
    <n v="0.3467714581178904"/>
    <n v="27626"/>
    <n v="3453.25"/>
    <n v="0.22855015511892451"/>
    <n v="20264"/>
    <n v="0.16764426059979318"/>
    <n v="1"/>
    <n v="171793"/>
    <n v="-120875"/>
    <n v="50918"/>
    <n v="37205"/>
    <n v="43368.456140350878"/>
    <n v="110534.15384615384"/>
    <n v="191107.60998650471"/>
    <n v="0"/>
    <n v="3497.4561403508778"/>
    <n v="20725.153846153844"/>
    <n v="6.0272253787878788E-2"/>
    <n v="6.3856328418931213E-2"/>
    <n v="3.5840746310524252E-3"/>
    <n v="728000"/>
    <n v="0.8617424242424242"/>
    <n v="27562.393406593415"/>
    <n v="0.20335345643939393"/>
    <n v="0.14308120265151514"/>
    <n v="188.78351648351648"/>
    <n v="0.2359793956043956"/>
    <n v="0"/>
    <n v="-3027.8262483130902"/>
    <n v="53945.826248313089"/>
    <n v="1.7310476217331765"/>
    <n v="1.0173070696742106"/>
    <n v="0.84566275322185092"/>
    <n v="160.77016129032259"/>
    <n v="0.11795591205695226"/>
    <n v="3274.4862912006333"/>
    <n v="5239.5"/>
    <n v="107.86152627932297"/>
    <n v="5.3934065934065938"/>
    <e v="#DIV/0!"/>
  </r>
  <r>
    <n v="671"/>
    <x v="1"/>
    <s v="LAX"/>
    <s v="California"/>
    <s v="OGG"/>
    <s v="Hawaii"/>
    <x v="39"/>
    <x v="4"/>
    <n v="174.25"/>
    <s v="LAXOGG737-Max 9"/>
    <n v="2486"/>
    <n v="77.849999999999994"/>
    <n v="20"/>
    <n v="1557"/>
    <n v="13.15"/>
    <n v="263"/>
    <n v="491"/>
    <n v="804"/>
    <n v="8663710"/>
    <n v="0.44677187948350072"/>
    <n v="3485"/>
    <n v="110.31006493506493"/>
    <n v="0.58574610244988867"/>
    <n v="449"/>
    <n v="0.58522050059594755"/>
    <n v="839"/>
    <n v="0.36578707916287534"/>
    <n v="2198"/>
    <n v="13764"/>
    <n v="5.9997820401046207"/>
    <n v="0.19618976394253992"/>
    <n v="122248"/>
    <n v="0.27199006276570303"/>
    <n v="169480"/>
    <n v="0.37992428315340282"/>
    <n v="236735"/>
    <n v="9.0433325683545954E-3"/>
    <n v="5635"/>
    <n v="1.0322398416975466E-2"/>
    <n v="6432"/>
    <n v="0.1325301591530241"/>
    <n v="82581"/>
    <n v="1"/>
    <n v="485068"/>
    <n v="24253.4"/>
    <n v="4397.3140645465119"/>
    <n v="0.39895808401948618"/>
    <n v="128262"/>
    <n v="6413.1"/>
    <n v="0.10549275930901922"/>
    <n v="261068"/>
    <n v="13053.4"/>
    <n v="0.21472286169938898"/>
    <n v="341439"/>
    <n v="0.28082629497210565"/>
    <n v="1"/>
    <n v="623111"/>
    <n v="-1215837"/>
    <n v="-592726"/>
    <n v="208704.76045627374"/>
    <n v="289600.24439918535"/>
    <n v="647193.44527363183"/>
    <n v="1145498.4501290908"/>
    <n v="86456.76045627374"/>
    <n v="120120.24439918535"/>
    <n v="410458.44527363183"/>
    <n v="-6.8414801511130913E-2"/>
    <n v="-6.4853766745833541E-2"/>
    <n v="3.5610347652973717E-3"/>
    <n v="3870702"/>
    <n v="0.44677187948350072"/>
    <n v="669326.80796403345"/>
    <n v="7.1921959530039672E-2"/>
    <n v="0.14033676104117057"/>
    <n v="347.16120745022477"/>
    <n v="0.13964650339912502"/>
    <n v="0.1325301591530241"/>
    <n v="-30851.772506454545"/>
    <n v="-561874.22749354551"/>
    <n v="1.7960078006948812"/>
    <n v="1.3325063625887328"/>
    <n v="0.71047300240038747"/>
    <n v="202.00238379022645"/>
    <n v="0.54795854992128212"/>
    <n v="2366.674338861827"/>
    <n v="6413.1"/>
    <n v="14.114759164692206"/>
    <n v="7.7501605651894669"/>
    <n v="5.9997820401046207"/>
  </r>
  <r>
    <n v="49"/>
    <x v="5"/>
    <s v="JNU"/>
    <s v="Alaska"/>
    <s v="ANC"/>
    <s v="Alaska"/>
    <x v="3"/>
    <x v="3"/>
    <n v="120.125"/>
    <s v="JNUANC737-700"/>
    <n v="571"/>
    <n v="96.375"/>
    <n v="16"/>
    <n v="1542"/>
    <n v="14.3125"/>
    <n v="229"/>
    <n v="418"/>
    <n v="895"/>
    <n v="1097462"/>
    <n v="0.80228928199791882"/>
    <n v="1922"/>
    <n v="27.388215922107673"/>
    <n v="0.86742424242424243"/>
    <n v="264"/>
    <n v="0.86902286902286907"/>
    <n v="481"/>
    <n v="0.75976230899830222"/>
    <n v="1178"/>
    <n v="11674"/>
    <n v="5"/>
    <n v="0.18973185730393571"/>
    <n v="63774"/>
    <n v="0.21815861266723591"/>
    <n v="73329"/>
    <n v="0.39182808878786884"/>
    <n v="131704"/>
    <n v="1.5976104270112191E-2"/>
    <n v="5370"/>
    <n v="1.0650736180074793E-2"/>
    <n v="3580"/>
    <n v="0.17365460079077252"/>
    <n v="58370"/>
    <n v="1"/>
    <n v="100858"/>
    <n v="6303.625"/>
    <n v="3682.5326734257187"/>
    <n v="0.29880487530292887"/>
    <n v="81213"/>
    <n v="5075.8125"/>
    <n v="0.24060402088061197"/>
    <n v="89683"/>
    <n v="5605.1875"/>
    <n v="0.26569749183795605"/>
    <n v="65784"/>
    <n v="0.19489361197850316"/>
    <n v="1"/>
    <n v="336127"/>
    <n v="-337538"/>
    <n v="-1411"/>
    <n v="73521.117903930135"/>
    <n v="84380.978468899513"/>
    <n v="173348.95195530728"/>
    <n v="331251.04832813691"/>
    <n v="9747.1179039301351"/>
    <n v="11051.978468899513"/>
    <n v="41644.951955307275"/>
    <n v="-1.2856937187802403E-3"/>
    <n v="2.2704686089436879E-3"/>
    <n v="3.5561623277239282E-3"/>
    <n v="880482"/>
    <n v="0.80228928199791882"/>
    <n v="68448.547341115423"/>
    <n v="0.30627666379337054"/>
    <n v="0.30756235751215077"/>
    <n v="180.1277561608301"/>
    <n v="0.31546016840775848"/>
    <n v="0.17365460079077252"/>
    <n v="-3902.7530205085577"/>
    <n v="2491.7530205085577"/>
    <n v="1.7281380828488977"/>
    <n v="1.0906098012944188"/>
    <n v="0.7998202306496397"/>
    <n v="152.45114345114345"/>
    <n v="0.19571173990783244"/>
    <n v="3274.510477610489"/>
    <n v="5075.8125"/>
    <n v="56.301586214504134"/>
    <n v="5.8041504539559012"/>
    <n v="5"/>
  </r>
  <r>
    <n v="1049"/>
    <x v="0"/>
    <s v="GEG"/>
    <s v="Washington"/>
    <s v="SEA"/>
    <s v="Washington"/>
    <x v="11"/>
    <x v="1"/>
    <n v="176.81081081081081"/>
    <s v="GEGSEA737-900"/>
    <n v="223"/>
    <n v="127.13513513513513"/>
    <n v="37"/>
    <n v="4704"/>
    <n v="20.837837837837839"/>
    <n v="771"/>
    <n v="1407"/>
    <n v="2527"/>
    <n v="1458866"/>
    <n v="0.71904616325282789"/>
    <n v="6542"/>
    <n v="45.229904274849197"/>
    <n v="0.91242603550295853"/>
    <n v="845"/>
    <n v="0.89050632911392402"/>
    <n v="1580"/>
    <n v="0.61394557823129248"/>
    <n v="4116"/>
    <n v="5058"/>
    <n v="5.999406880189798"/>
    <n v="0.21770624922609699"/>
    <n v="133622"/>
    <n v="0.26100408620790783"/>
    <n v="160197"/>
    <n v="0.41254244247049393"/>
    <n v="253207"/>
    <n v="2.8797338425343613E-2"/>
    <n v="17675"/>
    <n v="3.0509700670607327E-2"/>
    <n v="18726"/>
    <n v="4.9440182999550324E-2"/>
    <n v="30345"/>
    <n v="1"/>
    <n v="188069"/>
    <n v="5082.9459459459458"/>
    <n v="4158.0676106931041"/>
    <n v="0.29125382130390476"/>
    <n v="215595"/>
    <n v="5826.8918918918916"/>
    <n v="0.33388207309027723"/>
    <n v="101669"/>
    <n v="2747.8108108108108"/>
    <n v="0.15745011010930401"/>
    <n v="140389"/>
    <n v="0.21741399549651397"/>
    <n v="0.99999999999999989"/>
    <n v="613772"/>
    <n v="-645722"/>
    <n v="-31950"/>
    <n v="146446.93904020754"/>
    <n v="179894.28571428571"/>
    <n v="412425.80609418283"/>
    <n v="738767.03084867611"/>
    <n v="12824.939040207537"/>
    <n v="19697.28571428571"/>
    <n v="159218.80609418283"/>
    <n v="-2.1900572088183561E-2"/>
    <n v="-1.8348367826149084E-2"/>
    <n v="3.5522042620344772E-3"/>
    <n v="1048992"/>
    <n v="0.71904616325282789"/>
    <n v="227963.18579931976"/>
    <n v="0.42071855811294528"/>
    <n v="0.44261913020112881"/>
    <n v="124.02784863945578"/>
    <n v="0.55617869345047433"/>
    <n v="4.9440182999550324E-2"/>
    <n v="-5182.1900229371913"/>
    <n v="-26767.809977062811"/>
    <n v="1.8908515733823714"/>
    <n v="1.2123652292555274"/>
    <n v="0.73559119491451974"/>
    <n v="101.39050632911392"/>
    <n v="0.22873151593751426"/>
    <n v="2247.8269991947486"/>
    <n v="5826.8918918918916"/>
    <n v="104.00198884824378"/>
    <n v="7.7383078231292517"/>
    <n v="5.999406880189798"/>
  </r>
  <r>
    <n v="691"/>
    <x v="1"/>
    <s v="OGG"/>
    <s v="Hawaii"/>
    <s v="LAX"/>
    <s v="California"/>
    <x v="36"/>
    <x v="4"/>
    <n v="174.25"/>
    <s v="OGGLAX737-Max 9"/>
    <n v="2486"/>
    <n v="77.849999999999994"/>
    <n v="20"/>
    <n v="1557"/>
    <n v="13.65"/>
    <n v="273"/>
    <n v="447"/>
    <n v="837"/>
    <n v="8663710"/>
    <n v="0.44677187948350072"/>
    <n v="3485"/>
    <n v="100.70533548908649"/>
    <n v="0.60801781737193761"/>
    <n v="449"/>
    <n v="0.53277711561382601"/>
    <n v="839"/>
    <n v="0.38080072793448588"/>
    <n v="2198"/>
    <n v="13764"/>
    <n v="5.9997820401046207"/>
    <n v="0.22979711871108827"/>
    <n v="143543"/>
    <n v="0.23005646352923473"/>
    <n v="143705"/>
    <n v="0.39051726484068705"/>
    <n v="243937"/>
    <n v="9.3860411653867524E-3"/>
    <n v="5863"/>
    <n v="8.0396893625400423E-3"/>
    <n v="5022"/>
    <n v="0.13220342239106317"/>
    <n v="82581"/>
    <n v="1"/>
    <n v="442833"/>
    <n v="22141.65"/>
    <n v="4397.3141825041648"/>
    <n v="0.39498386466656321"/>
    <n v="128262"/>
    <n v="6413.1"/>
    <n v="0.11440299266283843"/>
    <n v="238337"/>
    <n v="11916.85"/>
    <n v="0.21258413296442377"/>
    <n v="311710"/>
    <n v="0.27802900970617461"/>
    <n v="1"/>
    <n v="624651"/>
    <n v="-1121142"/>
    <n v="-496491"/>
    <n v="236083.54212454215"/>
    <n v="269728.17673378077"/>
    <n v="640589.63679808844"/>
    <n v="1146401.3556564115"/>
    <n v="92540.542124542146"/>
    <n v="126023.17673378077"/>
    <n v="396652.63679808844"/>
    <n v="-5.7306973571368387E-2"/>
    <n v="-5.375643716342992E-2"/>
    <n v="3.5505364079384677E-3"/>
    <n v="3870702"/>
    <n v="0.44677187948350072"/>
    <n v="671233.7572254336"/>
    <n v="7.2099712478834121E-2"/>
    <n v="0.1294066860502025"/>
    <n v="348.15028901734104"/>
    <n v="0.14004436404559173"/>
    <n v="0.13220342239106317"/>
    <n v="-30760.81778282057"/>
    <n v="-465730.18221717945"/>
    <n v="2.0980568784593121"/>
    <n v="1.124065188855246"/>
    <n v="0.72833565428672309"/>
    <n v="171.28128724672229"/>
    <n v="0.49901464978043741"/>
    <n v="2366.6769872965542"/>
    <n v="6413.1"/>
    <n v="15.460948443677378"/>
    <n v="6.9910083493898521"/>
    <n v="5.9997820401046207"/>
  </r>
  <r>
    <n v="308"/>
    <x v="4"/>
    <s v="SEA"/>
    <s v="Washington"/>
    <s v="ANC"/>
    <s v="Alaska"/>
    <x v="56"/>
    <x v="7"/>
    <n v="73.625"/>
    <s v="SEAANCE175"/>
    <n v="1448"/>
    <n v="43.25"/>
    <n v="16"/>
    <n v="692"/>
    <n v="6.5"/>
    <n v="104"/>
    <n v="161"/>
    <n v="428"/>
    <n v="1705744"/>
    <n v="0.58743633276740237"/>
    <n v="1178"/>
    <n v="56.979710245711637"/>
    <n v="0.67096774193548392"/>
    <n v="155"/>
    <n v="0.57706093189964158"/>
    <n v="279"/>
    <n v="0.57526881720430112"/>
    <n v="744"/>
    <n v="2829"/>
    <n v="4.9992930364086252"/>
    <n v="0.20427877024056473"/>
    <n v="32990"/>
    <n v="0.212749620731292"/>
    <n v="34358"/>
    <n v="0.46363045295519983"/>
    <n v="74874"/>
    <n v="1.5882844670113624E-2"/>
    <n v="2565"/>
    <n v="1.5882844670113624E-2"/>
    <n v="2565"/>
    <n v="8.7575466732716184E-2"/>
    <n v="14143"/>
    <n v="1"/>
    <n v="91487"/>
    <n v="5717.9375"/>
    <n v="1605.6066204177553"/>
    <n v="0.3157456971378676"/>
    <n v="42037"/>
    <n v="2627.3125"/>
    <n v="0.14508074229764381"/>
    <n v="104464"/>
    <n v="6529"/>
    <n v="0.3605327369550887"/>
    <n v="51761"/>
    <n v="0.17864082360939987"/>
    <n v="0.99999999999999989"/>
    <n v="161495"/>
    <n v="-289749"/>
    <n v="-128254"/>
    <n v="49167.788461538461"/>
    <n v="59539.639751552793"/>
    <n v="130154.80373831774"/>
    <n v="238862.23195140899"/>
    <n v="16177.788461538461"/>
    <n v="25181.639751552793"/>
    <n v="55280.803738317743"/>
    <n v="-7.5189477436238966E-2"/>
    <n v="-7.1648492096725497E-2"/>
    <n v="3.5409853395134694E-3"/>
    <n v="1002016"/>
    <n v="0.58743633276740237"/>
    <n v="103487.09826589597"/>
    <n v="9.4677161402883431E-2"/>
    <n v="0.1698666388391224"/>
    <n v="212.93641618497111"/>
    <n v="0.14705553603934468"/>
    <n v="8.7575466732716184E-2"/>
    <n v="-6040.0144969630619"/>
    <n v="-122213.98550303694"/>
    <n v="1.7629058795404369"/>
    <n v="1.0200047187573731"/>
    <n v="0.83355950556172742"/>
    <n v="123.14695340501792"/>
    <n v="0.32051147094337284"/>
    <n v="1833.3543563054902"/>
    <n v="2627.3125"/>
    <n v="12.14467390262099"/>
    <n v="7.4132947976878611"/>
    <n v="4.9992930364086252"/>
  </r>
  <r>
    <n v="716"/>
    <x v="1"/>
    <s v="SEA"/>
    <s v="Washington"/>
    <s v="GEG"/>
    <s v="Washington"/>
    <x v="14"/>
    <x v="1"/>
    <n v="177.13725490196077"/>
    <s v="SEAGEG737-900"/>
    <n v="223"/>
    <n v="108.33333333333333"/>
    <n v="51"/>
    <n v="5525"/>
    <n v="21.117647058823529"/>
    <n v="1077"/>
    <n v="1598"/>
    <n v="2850"/>
    <n v="2014582"/>
    <n v="0.61157848129289349"/>
    <n v="9034"/>
    <n v="53.688181300385551"/>
    <n v="0.92287917737789205"/>
    <n v="1167"/>
    <n v="0.73235563703024753"/>
    <n v="2182"/>
    <n v="0.50140745953553834"/>
    <n v="5684"/>
    <n v="5808"/>
    <n v="5.9993112947658398"/>
    <n v="0.26206942037926867"/>
    <n v="190726"/>
    <n v="0.25789089669936477"/>
    <n v="187685"/>
    <n v="0.38274644839227834"/>
    <n v="278551"/>
    <n v="2.7412544365038906E-2"/>
    <n v="19950"/>
    <n v="2.2002860797863059E-2"/>
    <n v="16013"/>
    <n v="4.7877829366186252E-2"/>
    <n v="34844"/>
    <n v="1"/>
    <n v="223239"/>
    <n v="4377.2352941176468"/>
    <n v="4158.0659764013435"/>
    <n v="0.27618744803832296"/>
    <n v="297726"/>
    <n v="5837.7647058823532"/>
    <n v="0.36834148224395263"/>
    <n v="120681"/>
    <n v="2366.294117647059"/>
    <n v="0.14930445583752325"/>
    <n v="166642"/>
    <n v="0.20616661388020111"/>
    <n v="0.99999999999999989"/>
    <n v="727769"/>
    <n v="-808288"/>
    <n v="-80519"/>
    <n v="206664.10584958218"/>
    <n v="256275.76345431787"/>
    <n v="555538.20491228066"/>
    <n v="1018478.0742161807"/>
    <n v="15938.105849582178"/>
    <n v="68590.763454317872"/>
    <n v="276987.20491228066"/>
    <n v="-3.9968092636586648E-2"/>
    <n v="-3.6449471664679288E-2"/>
    <n v="3.5186209719073602E-3"/>
    <n v="1232075"/>
    <n v="0.61157848129289349"/>
    <n v="440085.76018099557"/>
    <n v="0.3612506217170609"/>
    <n v="0.40121871435364753"/>
    <n v="125.41628959276018"/>
    <n v="0.5624048860661891"/>
    <n v="4.7877829366186252E-2"/>
    <n v="-7088.5504748270732"/>
    <n v="-73430.449525172924"/>
    <n v="2.2471434904120358"/>
    <n v="1.1826781651611584"/>
    <n v="0.67381769709843531"/>
    <n v="86.015123739688363"/>
    <n v="0.22897650215933901"/>
    <n v="2247.8131513673261"/>
    <n v="5837.7647058823532"/>
    <n v="102.90905495732117"/>
    <n v="6.5091402714932123"/>
    <n v="5.9993112947658398"/>
  </r>
  <r>
    <n v="791"/>
    <x v="1"/>
    <s v="YVR"/>
    <s v="British Columbia"/>
    <s v="SFO"/>
    <s v="California"/>
    <x v="28"/>
    <x v="2"/>
    <n v="166.18181818181819"/>
    <s v="YVRSFO737-800"/>
    <n v="800"/>
    <n v="147.18181818181819"/>
    <n v="11"/>
    <n v="1619"/>
    <n v="16.818181818181817"/>
    <n v="185"/>
    <n v="301"/>
    <n v="1134"/>
    <n v="1462400"/>
    <n v="0.8856673960612691"/>
    <n v="1828"/>
    <n v="11.073225469728602"/>
    <n v="0.83710407239819007"/>
    <n v="221"/>
    <n v="0.71666666666666667"/>
    <n v="420"/>
    <n v="0.95534962089300757"/>
    <n v="1187"/>
    <n v="13"/>
    <n v="5.9230769230769234"/>
    <n v="0.15976755040847299"/>
    <n v="65378"/>
    <n v="0.1946203266317536"/>
    <n v="79640"/>
    <n v="0.61496992964440977"/>
    <n v="251650"/>
    <n v="1.9374057628535193E-2"/>
    <n v="7928"/>
    <n v="1.1079966862736951E-2"/>
    <n v="4534"/>
    <n v="1.8816882409147448E-4"/>
    <n v="77"/>
    <n v="1"/>
    <n v="46043"/>
    <n v="4185.727272727273"/>
    <n v="4158.0477274548339"/>
    <n v="0.27586516800076688"/>
    <n v="61599"/>
    <n v="5599.909090909091"/>
    <n v="0.36906844653213822"/>
    <n v="24891"/>
    <n v="2262.818181818182"/>
    <n v="0.14913363370560323"/>
    <n v="34371"/>
    <n v="0.20593275176149164"/>
    <n v="1"/>
    <n v="409207"/>
    <n v="-166904"/>
    <n v="242303"/>
    <n v="78100.205405405402"/>
    <n v="111125.58139534884"/>
    <n v="263411.4197530864"/>
    <n v="452637.20655384066"/>
    <n v="12722.205405405402"/>
    <n v="31485.58139534884"/>
    <n v="11761.419753086404"/>
    <n v="0.16568859409190373"/>
    <n v="0.16916788135032329"/>
    <n v="3.4792872584195611E-3"/>
    <n v="1295200"/>
    <n v="0.8856673960612691"/>
    <n v="52815.423100679473"/>
    <n v="0.27981879102844637"/>
    <n v="0.11413019693654267"/>
    <n v="252.70537368746139"/>
    <n v="0.31588171710932672"/>
    <n v="1.8816882409147448E-4"/>
    <n v="-5088.1096867127862"/>
    <n v="247391.10968671279"/>
    <n v="1.3632904173210809"/>
    <n v="0.87383811915158027"/>
    <n v="0.97700152293881848"/>
    <n v="189.61904761904762"/>
    <n v="8.3994164322702208E-2"/>
    <n v="2247.8545269439064"/>
    <n v="5599.909090909091"/>
    <n v="146.20852834848677"/>
    <n v="7.6973440395305746"/>
    <n v="5.9230769230769234"/>
  </r>
  <r>
    <n v="694"/>
    <x v="1"/>
    <s v="OGG"/>
    <s v="Hawaii"/>
    <s v="SEA"/>
    <s v="Washington"/>
    <x v="43"/>
    <x v="1"/>
    <n v="169.90909090909091"/>
    <s v="OGGSEA737-900"/>
    <n v="2640"/>
    <n v="111.27272727272727"/>
    <n v="11"/>
    <n v="1224"/>
    <n v="16.90909090909091"/>
    <n v="186"/>
    <n v="232"/>
    <n v="806"/>
    <n v="4934160"/>
    <n v="0.6548956661316212"/>
    <n v="1869"/>
    <n v="58.844191919191914"/>
    <n v="0.76859504132231404"/>
    <n v="242"/>
    <n v="0.51327433628318586"/>
    <n v="452"/>
    <n v="0.68537414965986398"/>
    <n v="1176"/>
    <n v="11191"/>
    <n v="5.9997319274416938"/>
    <n v="0.19848147710052291"/>
    <n v="88933"/>
    <n v="0.14825238189824289"/>
    <n v="66427"/>
    <n v="0.48004651090127148"/>
    <n v="215093"/>
    <n v="1.2576244177768058E-2"/>
    <n v="5635"/>
    <n v="1.0793028721151078E-2"/>
    <n v="4836"/>
    <n v="0.14985035720104359"/>
    <n v="67143"/>
    <n v="0.99999999999999989"/>
    <n v="244677"/>
    <n v="22243.363636363636"/>
    <n v="4158.0484329873025"/>
    <n v="0.39388178250272859"/>
    <n v="61599"/>
    <n v="5599.909090909091"/>
    <n v="9.9162258489296426E-2"/>
    <n v="132271"/>
    <n v="12024.636363636364"/>
    <n v="0.21293026011197791"/>
    <n v="182647"/>
    <n v="0.29402569889599706"/>
    <n v="1"/>
    <n v="448067"/>
    <n v="-621194"/>
    <n v="-173127"/>
    <n v="115708.52688172043"/>
    <n v="129418.12068965517"/>
    <n v="313832.96277915628"/>
    <n v="558959.61035053188"/>
    <n v="26775.526881720434"/>
    <n v="62991.120689655174"/>
    <n v="98739.962779156282"/>
    <n v="-3.5087431295296463E-2"/>
    <n v="-3.1614304242805043E-2"/>
    <n v="3.4731270524914204E-3"/>
    <n v="3231360"/>
    <n v="0.6548956661316212"/>
    <n v="200732.00980392157"/>
    <n v="9.080917521928758E-2"/>
    <n v="0.12589660651458404"/>
    <n v="311.21241830065361"/>
    <n v="0.1178834917805506"/>
    <n v="0.14985035720104359"/>
    <n v="-17136.96457732108"/>
    <n v="-155990.03542267892"/>
    <n v="1.8550519106460075"/>
    <n v="0.7418475977832355"/>
    <n v="0.92326728182452689"/>
    <n v="146.96238938053096"/>
    <n v="0.4076332334226801"/>
    <n v="2247.817425747673"/>
    <n v="5599.909090909091"/>
    <n v="20.800693493775295"/>
    <n v="8.5547385620915026"/>
    <n v="5.9997319274416938"/>
  </r>
  <r>
    <n v="1154"/>
    <x v="0"/>
    <s v="SEA"/>
    <s v="Washington"/>
    <s v="JNU"/>
    <s v="Alaska"/>
    <x v="25"/>
    <x v="1"/>
    <n v="172.76470588235293"/>
    <s v="SEAJNU737-900"/>
    <n v="909"/>
    <n v="129.76470588235293"/>
    <n v="17"/>
    <n v="2206"/>
    <n v="17.352941176470587"/>
    <n v="295"/>
    <n v="547"/>
    <n v="1365"/>
    <n v="2669733"/>
    <n v="0.75110657133129044"/>
    <n v="2937"/>
    <n v="42.320146871008937"/>
    <n v="0.77631578947368418"/>
    <n v="380"/>
    <n v="0.77042253521126758"/>
    <n v="710"/>
    <n v="0.73863636363636365"/>
    <n v="1848"/>
    <n v="8277"/>
    <n v="5.9996375498368977"/>
    <n v="0.18649076305513729"/>
    <n v="102301"/>
    <n v="0.22660138034628974"/>
    <n v="124304"/>
    <n v="0.46918648529417128"/>
    <n v="257376"/>
    <n v="1.7418395137797645E-2"/>
    <n v="9555"/>
    <n v="9.7765414049198075E-3"/>
    <n v="5363"/>
    <n v="9.0526434761684274E-2"/>
    <n v="49659"/>
    <n v="1"/>
    <n v="175969"/>
    <n v="10351.117647058823"/>
    <n v="4158.0432255197602"/>
    <n v="0.35246458208563591"/>
    <n v="96798"/>
    <n v="5694"/>
    <n v="0.19388566518378458"/>
    <n v="95128"/>
    <n v="5595.7647058823532"/>
    <n v="0.1905406677576299"/>
    <n v="131358"/>
    <n v="0.2631090849729496"/>
    <n v="1"/>
    <n v="548558"/>
    <n v="-499253"/>
    <n v="49305"/>
    <n v="131777.55932203389"/>
    <n v="161345.22851919563"/>
    <n v="348447.5076923077"/>
    <n v="641570.29553353717"/>
    <n v="29476.559322033892"/>
    <n v="37041.228519195633"/>
    <n v="91071.507692307699"/>
    <n v="1.8468138948726332E-2"/>
    <n v="2.1940380764966499E-2"/>
    <n v="3.4722418162401666E-3"/>
    <n v="2005254"/>
    <n v="0.75110657133129044"/>
    <n v="165319.65956482315"/>
    <n v="0.20547298175510434"/>
    <n v="0.18700484280637802"/>
    <n v="226.15548504079783"/>
    <n v="0.24879591313619123"/>
    <n v="9.0526434761684274E-2"/>
    <n v="-9269.9585607963072"/>
    <n v="58574.958560796309"/>
    <n v="1.634254770114399"/>
    <n v="1.0627967906201417"/>
    <n v="0.84545317425120559"/>
    <n v="175.07605633802817"/>
    <n v="0.23946054929469629"/>
    <n v="2247.8182859324302"/>
    <n v="5694"/>
    <n v="52.126473160025867"/>
    <n v="6.7624660018132365"/>
    <n v="5.9996375498368977"/>
  </r>
  <r>
    <n v="186"/>
    <x v="5"/>
    <s v="YVR"/>
    <s v="British Columbia"/>
    <s v="LAX"/>
    <s v="California"/>
    <x v="19"/>
    <x v="1"/>
    <n v="170.90909090909091"/>
    <s v="YVRLAX737-900"/>
    <n v="1080"/>
    <n v="133.63636363636363"/>
    <n v="11"/>
    <n v="1470"/>
    <n v="22"/>
    <n v="242"/>
    <n v="412"/>
    <n v="817"/>
    <n v="2030400"/>
    <n v="0.78191489361702127"/>
    <n v="1880"/>
    <n v="6.7932735426008968"/>
    <n v="1"/>
    <n v="242"/>
    <n v="0.91150442477876104"/>
    <n v="452"/>
    <n v="0.68828980623420388"/>
    <n v="1187"/>
    <n v="0"/>
    <e v="#DIV/0!"/>
    <n v="0.25588283692611485"/>
    <n v="83970"/>
    <n v="0.24984915802753552"/>
    <n v="81990"/>
    <n v="0.46687266499673935"/>
    <n v="153208"/>
    <n v="1.4947068180571553E-2"/>
    <n v="4905"/>
    <n v="1.2448271869038696E-2"/>
    <n v="4085"/>
    <n v="0"/>
    <n v="0"/>
    <n v="1"/>
    <n v="25017"/>
    <n v="2274.2727272727275"/>
    <n v="3682.6133738200542"/>
    <n v="0.21094659088992698"/>
    <n v="55015"/>
    <n v="5001.363636363636"/>
    <n v="0.46389362025060288"/>
    <n v="22245"/>
    <n v="2022.2727272727273"/>
    <n v="0.18757272711941583"/>
    <n v="16317"/>
    <n v="0.13758706174005431"/>
    <n v="1"/>
    <n v="328158"/>
    <n v="-118594"/>
    <n v="209564"/>
    <n v="83970"/>
    <n v="89950.194174757286"/>
    <n v="222592.28396572827"/>
    <n v="396512.47814048559"/>
    <n v="0"/>
    <n v="7960.1941747572855"/>
    <n v="69384.283965728275"/>
    <n v="0.10321315996847912"/>
    <n v="0.10667618015887982"/>
    <n v="3.4630201904007063E-3"/>
    <n v="1587600"/>
    <n v="0.78191489361702127"/>
    <n v="91527.061224489822"/>
    <n v="0.16162234042553192"/>
    <n v="5.8409180457052796E-2"/>
    <n v="223.23673469387754"/>
    <n v="0.20670068027210883"/>
    <n v="0"/>
    <n v="-7031.3161945895963"/>
    <n v="216595.3161945896"/>
    <n v="2.0449290313907071"/>
    <n v="1.0690349527133378"/>
    <n v="0.76067681194357228"/>
    <n v="181.39380530973452"/>
    <n v="4.972299928692886E-2"/>
    <n v="3274.562677404449"/>
    <n v="5001.363636363636"/>
    <n v="216.39052082645719"/>
    <n v="6.1156462585034017"/>
    <e v="#DIV/0!"/>
  </r>
  <r>
    <n v="696"/>
    <x v="1"/>
    <s v="OGG"/>
    <s v="Hawaii"/>
    <s v="SEA"/>
    <s v="Washington"/>
    <x v="43"/>
    <x v="0"/>
    <n v="194"/>
    <s v="OGGSEAA321"/>
    <n v="2640"/>
    <n v="99.933333333333337"/>
    <n v="15"/>
    <n v="1499"/>
    <n v="15"/>
    <n v="225"/>
    <n v="317"/>
    <n v="958"/>
    <n v="7682400"/>
    <n v="0.51512027491408929"/>
    <n v="2910"/>
    <n v="84.063131313131308"/>
    <n v="0.6"/>
    <n v="375"/>
    <n v="0.44964539007092197"/>
    <n v="705"/>
    <n v="0.52349726775956285"/>
    <n v="1830"/>
    <n v="4209"/>
    <n v="6"/>
    <n v="0.20064473749818437"/>
    <n v="92552"/>
    <n v="0.20231836678062665"/>
    <n v="93324"/>
    <n v="0.52152629787566152"/>
    <n v="240566"/>
    <n v="1.453152471529875E-2"/>
    <n v="6703"/>
    <n v="6.2305836240144127E-3"/>
    <n v="2874"/>
    <n v="5.4748489506214325E-2"/>
    <n v="25254"/>
    <n v="1"/>
    <n v="379882"/>
    <n v="25325.466666666667"/>
    <n v="4519.0084412268316"/>
    <n v="0.39476749804893102"/>
    <n v="104304"/>
    <n v="6953.6"/>
    <n v="0.10839110333339222"/>
    <n v="218820"/>
    <n v="14588"/>
    <n v="0.2273943590985282"/>
    <n v="259287"/>
    <n v="0.26944703951914856"/>
    <n v="1"/>
    <n v="461273"/>
    <n v="-962293"/>
    <n v="-501020"/>
    <n v="154253.33333333334"/>
    <n v="207550.22082018928"/>
    <n v="459536.30480167014"/>
    <n v="821339.85895519273"/>
    <n v="61701.333333333343"/>
    <n v="114226.22082018928"/>
    <n v="218970.30480167014"/>
    <n v="-6.5216598979485577E-2"/>
    <n v="-6.1789737070401675E-2"/>
    <n v="3.4268619090839017E-3"/>
    <n v="3957360"/>
    <n v="0.51512027491408929"/>
    <n v="410422.15410273522"/>
    <n v="6.004282515880454E-2"/>
    <n v="0.12525942413829011"/>
    <n v="290.87324883255502"/>
    <n v="0.11017926092142236"/>
    <n v="5.4748489506214325E-2"/>
    <n v="-26326.523930346182"/>
    <n v="-474693.47606965381"/>
    <n v="1.6841763240956569"/>
    <n v="0.90331088900169199"/>
    <n v="0.89704901733220543"/>
    <n v="132.37446808510637"/>
    <n v="0.56211180797488691"/>
    <n v="2603.0436480519093"/>
    <n v="6953.6"/>
    <n v="17.831836342335308"/>
    <n v="6.3889259506337561"/>
    <n v="6"/>
  </r>
  <r>
    <n v="1123"/>
    <x v="0"/>
    <s v="OGG"/>
    <s v="Hawaii"/>
    <s v="SEA"/>
    <s v="Washington"/>
    <x v="43"/>
    <x v="1"/>
    <n v="178"/>
    <s v="OGGSEA737-900"/>
    <n v="2640"/>
    <n v="146.6"/>
    <n v="5"/>
    <n v="733"/>
    <n v="23"/>
    <n v="115"/>
    <n v="215"/>
    <n v="403"/>
    <n v="2349600"/>
    <n v="0.82359550561797756"/>
    <n v="890"/>
    <n v="28.021043771043772"/>
    <n v="1"/>
    <n v="115"/>
    <n v="1"/>
    <n v="215"/>
    <n v="0.71964285714285714"/>
    <n v="560"/>
    <n v="3088"/>
    <n v="5.9987046632124352"/>
    <n v="0.2472702001264287"/>
    <n v="62977"/>
    <n v="0.2534385073560303"/>
    <n v="64548"/>
    <n v="0.4044187224418801"/>
    <n v="103001"/>
    <n v="1.1064474712296173E-2"/>
    <n v="2818"/>
    <n v="1.1076253784026794E-2"/>
    <n v="2821"/>
    <n v="7.2731841579337944E-2"/>
    <n v="18524"/>
    <n v="1"/>
    <n v="116513"/>
    <n v="23302.6"/>
    <n v="4158.0535311964913"/>
    <n v="0.39388182159313334"/>
    <n v="29333"/>
    <n v="5866.6"/>
    <n v="9.9162629687600368E-2"/>
    <n v="62986"/>
    <n v="12597.2"/>
    <n v="0.2129293762487027"/>
    <n v="86975"/>
    <n v="0.29402617247056356"/>
    <n v="1"/>
    <n v="254689"/>
    <n v="-295807"/>
    <n v="-41118"/>
    <n v="62977"/>
    <n v="64548"/>
    <n v="143127.94044665011"/>
    <n v="270652.94044665014"/>
    <n v="0"/>
    <n v="0"/>
    <n v="40126.940446650115"/>
    <n v="-1.7500000000000002E-2"/>
    <n v="-1.4084359853026036E-2"/>
    <n v="3.4156401469739653E-3"/>
    <n v="1935120"/>
    <n v="0.82359550561797756"/>
    <n v="50583.772169167816"/>
    <n v="0.10839674838270344"/>
    <n v="0.12589674838270343"/>
    <n v="322.18963165075036"/>
    <n v="0.12204152714043574"/>
    <n v="7.2731841579337944E-2"/>
    <n v="-8025.3880893300229"/>
    <n v="-33092.611910669977"/>
    <n v="2.114239683989243"/>
    <n v="1.1590826964178382"/>
    <n v="0.71010652966321741"/>
    <n v="300.22325581395347"/>
    <n v="0.3414949212569055"/>
    <n v="2247.8106281354198"/>
    <n v="5866.6"/>
    <n v="26.15891135209829"/>
    <n v="7.6930422919508867"/>
    <n v="5.9987046632124352"/>
  </r>
  <r>
    <n v="142"/>
    <x v="5"/>
    <s v="SEA"/>
    <s v="Washington"/>
    <s v="SFO"/>
    <s v="California"/>
    <x v="26"/>
    <x v="4"/>
    <n v="169.1"/>
    <s v="SEASFO737-Max 9"/>
    <n v="679"/>
    <n v="147.80000000000001"/>
    <n v="10"/>
    <n v="1478"/>
    <n v="17.5"/>
    <n v="175"/>
    <n v="328"/>
    <n v="976"/>
    <n v="1148189"/>
    <n v="0.87403903015966888"/>
    <n v="1691"/>
    <n v="20.209771473601261"/>
    <n v="0.79908675799086759"/>
    <n v="219"/>
    <n v="0.80195599022004893"/>
    <n v="409"/>
    <n v="0.91729323308270672"/>
    <n v="1064"/>
    <n v="3640"/>
    <n v="5"/>
    <n v="0.18266008146125179"/>
    <n v="50631"/>
    <n v="0.18745828628326724"/>
    <n v="51961"/>
    <n v="0.5255188735402454"/>
    <n v="145667"/>
    <n v="2.1104885871271021E-2"/>
    <n v="5850"/>
    <n v="1.7598227911121374E-2"/>
    <n v="4878"/>
    <n v="6.5659644932843167E-2"/>
    <n v="18200"/>
    <n v="1"/>
    <n v="68606"/>
    <n v="6860.6"/>
    <n v="3394.6944966505757"/>
    <n v="0.30291764539658428"/>
    <n v="49776"/>
    <n v="4977.6000000000004"/>
    <n v="0.2197771144981544"/>
    <n v="59559"/>
    <n v="5955.9"/>
    <n v="0.26297221878808213"/>
    <n v="48543"/>
    <n v="0.21433302131717913"/>
    <n v="1"/>
    <n v="277187"/>
    <n v="-226484"/>
    <n v="50703"/>
    <n v="63361.08"/>
    <n v="64792.832317073167"/>
    <n v="158800.90983606558"/>
    <n v="286954.82215313875"/>
    <n v="12730.080000000002"/>
    <n v="12831.832317073167"/>
    <n v="13133.909836065577"/>
    <n v="4.4159106209866149E-2"/>
    <n v="4.7529267581655869E-2"/>
    <n v="3.3701613717897205E-3"/>
    <n v="1003562"/>
    <n v="0.87403903015966888"/>
    <n v="37323.566305818676"/>
    <n v="0.24141234587685476"/>
    <n v="0.19725323966698863"/>
    <n v="175.22801082543978"/>
    <n v="0.2580677626295137"/>
    <n v="6.5659644932843167E-2"/>
    <n v="-3869.5822153138747"/>
    <n v="54572.582215313872"/>
    <n v="1.5756790011668658"/>
    <n v="0.86586373322891519"/>
    <n v="0.93307145850923878"/>
    <n v="127.0440097799511"/>
    <n v="0.17512726065796735"/>
    <n v="2947.039756377163"/>
    <n v="4977.6000000000004"/>
    <n v="73.132939772753858"/>
    <n v="7.2584573748308525"/>
    <n v="5"/>
  </r>
  <r>
    <n v="1175"/>
    <x v="0"/>
    <s v="SEA"/>
    <s v="Washington"/>
    <s v="YYC"/>
    <s v="Alberta"/>
    <x v="45"/>
    <x v="7"/>
    <n v="76"/>
    <s v="SEAYYCE175"/>
    <n v="452"/>
    <n v="65.222222222222229"/>
    <n v="18"/>
    <n v="1174"/>
    <n v="8.6111111111111107"/>
    <n v="155"/>
    <n v="278"/>
    <n v="742"/>
    <n v="618336"/>
    <n v="0.85818713450292394"/>
    <n v="1368"/>
    <n v="13.484628099173555"/>
    <n v="0.86111111111111116"/>
    <n v="180"/>
    <n v="0.85802469135802473"/>
    <n v="324"/>
    <n v="0.85879629629629628"/>
    <n v="864"/>
    <n v="18"/>
    <n v="5.833333333333333"/>
    <n v="0.20054885201944025"/>
    <n v="47867"/>
    <n v="0.23412937824702532"/>
    <n v="55882"/>
    <n v="0.52135495223730521"/>
    <n v="124437"/>
    <n v="2.1778112954583543E-2"/>
    <n v="5198"/>
    <n v="2.1748784984079103E-2"/>
    <n v="5191"/>
    <n v="4.399195575666164E-4"/>
    <n v="105"/>
    <n v="1"/>
    <n v="33661"/>
    <n v="1870.0555555555557"/>
    <n v="2496.2497854918975"/>
    <n v="0.2568600818020878"/>
    <n v="58823"/>
    <n v="3267.9444444444443"/>
    <n v="0.44886606434283621"/>
    <n v="18664"/>
    <n v="1036.8888888888889"/>
    <n v="0.14242109761308833"/>
    <n v="19900"/>
    <n v="0.15185275624198766"/>
    <n v="1"/>
    <n v="238680"/>
    <n v="-131048"/>
    <n v="107632"/>
    <n v="55587.483870967735"/>
    <n v="65128.661870503594"/>
    <n v="144896.99191374663"/>
    <n v="265613.13765521796"/>
    <n v="7720.4838709677351"/>
    <n v="9246.6618705035944"/>
    <n v="20459.991913746635"/>
    <n v="0.17406717383429074"/>
    <n v="0.17742988508721777"/>
    <n v="3.3627112529270309E-3"/>
    <n v="530648"/>
    <n v="0.85818713450292394"/>
    <n v="39423.807495741057"/>
    <n v="0.38600372612948303"/>
    <n v="0.21193655229519226"/>
    <n v="203.21550255536627"/>
    <n v="0.44959181981275725"/>
    <n v="4.399195575666164E-4"/>
    <n v="-2079.2854252898869"/>
    <n v="109711.28542528988"/>
    <n v="1.5942660811793887"/>
    <n v="1.034008318749714"/>
    <n v="0.86344144688981805"/>
    <n v="172.47530864197532"/>
    <n v="8.3375230434053968E-2"/>
    <n v="1384.0945306562721"/>
    <n v="3267.9444444444443"/>
    <n v="87.062097031207855"/>
    <n v="8.8492333901192506"/>
    <n v="5.833333333333333"/>
  </r>
  <r>
    <n v="110"/>
    <x v="5"/>
    <s v="SEA"/>
    <s v="Washington"/>
    <s v="ANC"/>
    <s v="Alaska"/>
    <x v="56"/>
    <x v="7"/>
    <n v="73.466666666666669"/>
    <s v="SEAANCE175"/>
    <n v="1448"/>
    <n v="47.533333333333331"/>
    <n v="15"/>
    <n v="713"/>
    <n v="6.2666666666666666"/>
    <n v="94"/>
    <n v="169"/>
    <n v="450"/>
    <n v="1595696"/>
    <n v="0.64700544464609799"/>
    <n v="1102"/>
    <n v="53.303599907278624"/>
    <n v="0.64827586206896548"/>
    <n v="145"/>
    <n v="0.64750957854406133"/>
    <n v="261"/>
    <n v="0.64655172413793105"/>
    <n v="696"/>
    <n v="1335"/>
    <n v="5"/>
    <n v="0.18017791942182462"/>
    <n v="28720"/>
    <n v="0.21664638201232136"/>
    <n v="34533"/>
    <n v="0.5274219249927854"/>
    <n v="84070"/>
    <n v="1.6938731979071257E-2"/>
    <n v="2700"/>
    <n v="1.6938731979071257E-2"/>
    <n v="2700"/>
    <n v="4.1876309614926159E-2"/>
    <n v="6675"/>
    <n v="1"/>
    <n v="85585"/>
    <n v="5705.666666666667"/>
    <n v="1605.6138825309122"/>
    <n v="0.31574772647617644"/>
    <n v="39325"/>
    <n v="2621.6666666666665"/>
    <n v="0.14508125657154453"/>
    <n v="97724"/>
    <n v="6514.9333333333334"/>
    <n v="0.36053199535149694"/>
    <n v="48421"/>
    <n v="0.17863902160078213"/>
    <n v="1"/>
    <n v="159398"/>
    <n v="-271055"/>
    <n v="-111657"/>
    <n v="44302.127659574471"/>
    <n v="53332.029585798817"/>
    <n v="130028.26666666666"/>
    <n v="227662.42391203996"/>
    <n v="15582.127659574471"/>
    <n v="18799.029585798817"/>
    <n v="45958.266666666663"/>
    <n v="-6.9973854669059768E-2"/>
    <n v="-6.6617349674288839E-2"/>
    <n v="3.3565049947709286E-3"/>
    <n v="1032424"/>
    <n v="0.64700544464609799"/>
    <n v="83322.927068723715"/>
    <n v="9.9892460719335011E-2"/>
    <n v="0.16986631538839478"/>
    <n v="214.19775596072932"/>
    <n v="0.14792662704470258"/>
    <n v="4.1876309614926159E-2"/>
    <n v="-5355.9615941359971"/>
    <n v="-106301.038405864"/>
    <n v="1.4815880751817436"/>
    <n v="0.98970289771454567"/>
    <n v="0.90353056436084878"/>
    <n v="132.31034482758622"/>
    <n v="0.30377420042911452"/>
    <n v="1833.3470941923335"/>
    <n v="2621.6666666666665"/>
    <n v="13.376207258801664"/>
    <n v="7.5736325385694245"/>
    <n v="5"/>
  </r>
  <r>
    <n v="1216"/>
    <x v="0"/>
    <s v="YYC"/>
    <s v="Alberta"/>
    <s v="SEA"/>
    <s v="Washington"/>
    <x v="44"/>
    <x v="7"/>
    <n v="76"/>
    <s v="YYCSEAE175"/>
    <n v="452"/>
    <n v="65.222222222222229"/>
    <n v="18"/>
    <n v="1174"/>
    <n v="9.7777777777777786"/>
    <n v="176"/>
    <n v="247"/>
    <n v="752"/>
    <n v="618336"/>
    <n v="0.85818713450292394"/>
    <n v="1368"/>
    <n v="15.447272727272727"/>
    <n v="0.97777777777777775"/>
    <n v="180"/>
    <n v="0.76234567901234573"/>
    <n v="324"/>
    <n v="0.87037037037037035"/>
    <n v="864"/>
    <n v="18"/>
    <n v="5.833333333333333"/>
    <n v="0.20919047910420363"/>
    <n v="51282"/>
    <n v="0.20212527279773196"/>
    <n v="49550"/>
    <n v="0.54837341165432707"/>
    <n v="134431"/>
    <n v="2.1489322645781069E-2"/>
    <n v="5268"/>
    <n v="1.839319586367252E-2"/>
    <n v="4509"/>
    <n v="4.2831793428379123E-4"/>
    <n v="105"/>
    <n v="1"/>
    <n v="38560"/>
    <n v="2142.2222222222222"/>
    <n v="2496.2335216572505"/>
    <n v="0.27239525568844086"/>
    <n v="58823"/>
    <n v="3267.9444444444443"/>
    <n v="0.41553698457886817"/>
    <n v="21380"/>
    <n v="1187.7777777777778"/>
    <n v="0.15103243170692079"/>
    <n v="22796"/>
    <n v="0.16103532802577017"/>
    <n v="1"/>
    <n v="245145"/>
    <n v="-141559"/>
    <n v="103586"/>
    <n v="52447.5"/>
    <n v="64996.761133603235"/>
    <n v="154452.63829787236"/>
    <n v="271896.89943147555"/>
    <n v="1165.5"/>
    <n v="15446.761133603235"/>
    <n v="20021.638297872356"/>
    <n v="0.16752380582725249"/>
    <n v="0.17081524710688359"/>
    <n v="3.2914412796311021E-3"/>
    <n v="530648"/>
    <n v="0.85818713450292394"/>
    <n v="40492.129471890978"/>
    <n v="0.39645920664493089"/>
    <n v="0.22893540081767841"/>
    <n v="208.72231686541738"/>
    <n v="0.46177503731287034"/>
    <n v="4.2831793428379123E-4"/>
    <n v="-2035.2166350819773"/>
    <n v="105621.21663508198"/>
    <n v="1.6566276890118719"/>
    <n v="0.88926482749565849"/>
    <n v="0.90472825447832139"/>
    <n v="152.9320987654321"/>
    <n v="9.2989863142221948E-2"/>
    <n v="1384.0630885122412"/>
    <n v="3267.9444444444443"/>
    <n v="76.000470809792844"/>
    <n v="8.3279386712095409"/>
    <n v="5.833333333333333"/>
  </r>
  <r>
    <n v="737"/>
    <x v="1"/>
    <s v="SEA"/>
    <s v="Washington"/>
    <s v="OGG"/>
    <s v="Hawaii"/>
    <x v="48"/>
    <x v="5"/>
    <n v="268.73333333333335"/>
    <s v="SEAOGGA330-200"/>
    <n v="2640"/>
    <n v="144.26666666666668"/>
    <n v="15"/>
    <n v="2164"/>
    <n v="21.733333333333334"/>
    <n v="326"/>
    <n v="454"/>
    <n v="1384"/>
    <n v="10641840"/>
    <n v="0.53683949392210373"/>
    <n v="4031"/>
    <n v="89.014692435577729"/>
    <n v="0.62452107279693492"/>
    <n v="522"/>
    <n v="0.46707818930041151"/>
    <n v="972"/>
    <n v="0.54531126871552404"/>
    <n v="2538"/>
    <n v="22361"/>
    <n v="5.9998658378426724"/>
    <n v="0.21261788908994417"/>
    <n v="166264"/>
    <n v="0.16038159299730814"/>
    <n v="125416"/>
    <n v="0.42887651297659163"/>
    <n v="335375"/>
    <n v="1.2397936021790699E-2"/>
    <n v="9695"/>
    <n v="1.4158839363926418E-2"/>
    <n v="11072"/>
    <n v="0.17156722955043896"/>
    <n v="134163"/>
    <n v="1"/>
    <n v="441526"/>
    <n v="29435.066666666666"/>
    <n v="4960.1474534054469"/>
    <n v="0.31293504446392739"/>
    <n v="117374"/>
    <n v="7824.9333333333334"/>
    <n v="8.3189750793631667E-2"/>
    <n v="453959"/>
    <n v="30263.933333333334"/>
    <n v="0.32174703154468826"/>
    <n v="398060"/>
    <n v="0.28212817319775269"/>
    <n v="1"/>
    <n v="781985"/>
    <n v="-1410919"/>
    <n v="-628934"/>
    <n v="266226.40490797546"/>
    <n v="268511.7885462555"/>
    <n v="615015.71531791904"/>
    <n v="1149753.9087721501"/>
    <n v="99962.404907975462"/>
    <n v="143095.7885462555"/>
    <n v="279640.71531791904"/>
    <n v="-5.9100118024702497E-2"/>
    <n v="-5.5825628470439009E-2"/>
    <n v="3.2744895542634878E-3"/>
    <n v="5712960"/>
    <n v="0.53683949392210373"/>
    <n v="558911.12476894632"/>
    <n v="7.3482123392195328E-2"/>
    <n v="0.13258224141689784"/>
    <n v="299.36321626617377"/>
    <n v="0.11339515767658097"/>
    <n v="0.17156722955043896"/>
    <n v="-34846.593918143335"/>
    <n v="-594087.40608185669"/>
    <n v="2.0480596900838317"/>
    <n v="0.82966270605951331"/>
    <n v="0.84967718340677412"/>
    <n v="129.02880658436214"/>
    <n v="0.50903789714636472"/>
    <n v="5099.8210248105061"/>
    <n v="7824.9333333333334"/>
    <n v="24.310593462603308"/>
    <n v="9.5965804066543434"/>
    <n v="5.9998658378426724"/>
  </r>
  <r>
    <n v="400"/>
    <x v="3"/>
    <s v="ANC"/>
    <s v="Alaska"/>
    <s v="LAX"/>
    <s v="California"/>
    <x v="33"/>
    <x v="4"/>
    <n v="178"/>
    <s v="ANCLAX737-Max 9"/>
    <n v="2345"/>
    <n v="153"/>
    <n v="6"/>
    <n v="918"/>
    <n v="23"/>
    <n v="138"/>
    <n v="258"/>
    <n v="522"/>
    <n v="2504460"/>
    <n v="0.8595505617977528"/>
    <n v="1068"/>
    <n v="31.331818181818178"/>
    <n v="1"/>
    <n v="138"/>
    <n v="1"/>
    <n v="258"/>
    <n v="0.7767857142857143"/>
    <n v="672"/>
    <n v="2881"/>
    <n v="5"/>
    <n v="0.23591565504897197"/>
    <n v="87122"/>
    <n v="0.24611622749415776"/>
    <n v="90889"/>
    <n v="0.46344501520472903"/>
    <n v="171147"/>
    <n v="8.4485760629093975E-3"/>
    <n v="3120"/>
    <n v="7.0675588218568992E-3"/>
    <n v="2610"/>
    <n v="3.900696736737496E-2"/>
    <n v="14405"/>
    <n v="1"/>
    <n v="106361"/>
    <n v="17726.833333333332"/>
    <n v="3394.6641520383"/>
    <n v="0.34827810904709045"/>
    <n v="31437"/>
    <n v="5239.5"/>
    <n v="0.10294016523080247"/>
    <n v="92336"/>
    <n v="15389.333333333334"/>
    <n v="0.30235337649112121"/>
    <n v="75257"/>
    <n v="0.24642834923098586"/>
    <n v="1"/>
    <n v="369293"/>
    <n v="-305391"/>
    <n v="63902"/>
    <n v="87122"/>
    <n v="90889"/>
    <n v="220327.1724137931"/>
    <n v="398338.1724137931"/>
    <n v="0"/>
    <n v="0"/>
    <n v="49180.172413793101"/>
    <n v="2.5515280739161338E-2"/>
    <n v="2.87881201545638E-2"/>
    <n v="3.272839415402462E-3"/>
    <n v="2152710"/>
    <n v="0.8595505617977528"/>
    <n v="57988.23529411765"/>
    <n v="0.14745414181100916"/>
    <n v="0.12193886107184783"/>
    <n v="386.58823529411762"/>
    <n v="0.16485639031732094"/>
    <n v="3.900696736737496E-2"/>
    <n v="-8196.6954022988502"/>
    <n v="72098.69540229885"/>
    <n v="1.9310699503924595"/>
    <n v="1.0775585438297608"/>
    <n v="0.7790211942526224"/>
    <n v="352.2829457364341"/>
    <n v="0.20378669511742709"/>
    <n v="2947.0361236036561"/>
    <n v="5239.5"/>
    <n v="29.299289133903965"/>
    <n v="6.2418300653594772"/>
    <n v="5"/>
  </r>
  <r>
    <n v="411"/>
    <x v="3"/>
    <s v="BOI"/>
    <s v="Idaho"/>
    <s v="SEA"/>
    <s v="Washington"/>
    <x v="13"/>
    <x v="2"/>
    <n v="155.28571428571428"/>
    <s v="BOISEA737-800"/>
    <n v="399"/>
    <n v="115.28571428571429"/>
    <n v="21"/>
    <n v="2421"/>
    <n v="19.428571428571427"/>
    <n v="408"/>
    <n v="583"/>
    <n v="1430"/>
    <n v="1301139"/>
    <n v="0.74241030358785653"/>
    <n v="3261"/>
    <n v="33.136989426822481"/>
    <n v="0.94663573085846864"/>
    <n v="431"/>
    <n v="0.71097560975609753"/>
    <n v="820"/>
    <n v="0.71108901044256589"/>
    <n v="2011"/>
    <n v="1736"/>
    <n v="5"/>
    <n v="0.24956170659295659"/>
    <n v="78007"/>
    <n v="0.21071995290745291"/>
    <n v="65866"/>
    <n v="0.45706004299754299"/>
    <n v="142866"/>
    <n v="2.7449324324324325E-2"/>
    <n v="8580"/>
    <n v="2.743972665847666E-2"/>
    <n v="8577"/>
    <n v="2.7769246519246518E-2"/>
    <n v="8680"/>
    <n v="1"/>
    <n v="122028"/>
    <n v="5810.8571428571431"/>
    <n v="3682.5312773050341"/>
    <n v="0.29225603418132001"/>
    <n v="107410"/>
    <n v="5114.7619047619046"/>
    <n v="0.25724604706637477"/>
    <n v="108507"/>
    <n v="5167"/>
    <n v="0.2598733528445315"/>
    <n v="79593"/>
    <n v="0.19062456590777366"/>
    <n v="1"/>
    <n v="312576"/>
    <n v="-417538"/>
    <n v="-104962"/>
    <n v="82404.453431372545"/>
    <n v="92641.715265866209"/>
    <n v="200911.55664335663"/>
    <n v="375957.72534059535"/>
    <n v="4397.4534313725453"/>
    <n v="26775.715265866209"/>
    <n v="58045.556643356627"/>
    <n v="-8.0669321263908009E-2"/>
    <n v="-7.7404096925459506E-2"/>
    <n v="3.2652243384485025E-3"/>
    <n v="965979"/>
    <n v="0.74241030358785653"/>
    <n v="105440.99132589839"/>
    <n v="0.24023259620993606"/>
    <n v="0.32090191747384406"/>
    <n v="125.52498967368855"/>
    <n v="0.31459897161325451"/>
    <n v="2.7769246519246518E-2"/>
    <n v="-4248.5107305045422"/>
    <n v="-100713.48926949546"/>
    <n v="2.0589864867286889"/>
    <n v="0.91378626896100545"/>
    <n v="0.80819099138334693"/>
    <n v="80.324390243902442"/>
    <n v="0.2546356726044226"/>
    <n v="3274.4978308792847"/>
    <n v="5114.7619047619046"/>
    <n v="73.060348627818925"/>
    <n v="7.0867410161090456"/>
    <n v="5"/>
  </r>
  <r>
    <n v="1003"/>
    <x v="2"/>
    <s v="YVR"/>
    <s v="British Columbia"/>
    <s v="SFO"/>
    <s v="California"/>
    <x v="28"/>
    <x v="2"/>
    <n v="171.29411764705881"/>
    <s v="YVRSFO737-800"/>
    <n v="800"/>
    <n v="141.1764705882353"/>
    <n v="17"/>
    <n v="2400"/>
    <n v="18.705882352941178"/>
    <n v="318"/>
    <n v="454"/>
    <n v="1629"/>
    <n v="2329600"/>
    <n v="0.82417582417582413"/>
    <n v="2912"/>
    <n v="18.191727557411273"/>
    <n v="0.87845303867403313"/>
    <n v="362"/>
    <n v="0.65797101449275364"/>
    <n v="690"/>
    <n v="0.87580645161290327"/>
    <n v="1860"/>
    <n v="490"/>
    <n v="5.9918367346938775"/>
    <n v="0.21596795206656302"/>
    <n v="137258"/>
    <n v="0.17699528595794495"/>
    <n v="112489"/>
    <n v="0.56908526185276331"/>
    <n v="361681"/>
    <n v="1.7953010630196303E-2"/>
    <n v="11410"/>
    <n v="1.5378854154210225E-2"/>
    <n v="9774"/>
    <n v="4.619635338322204E-3"/>
    <n v="2936"/>
    <n v="1"/>
    <n v="75642"/>
    <n v="4449.5294117647063"/>
    <n v="4158.043801023372"/>
    <n v="0.27586634475816746"/>
    <n v="101198"/>
    <n v="5952.8235294117649"/>
    <n v="0.36906906687867891"/>
    <n v="40892"/>
    <n v="2405.4117647058824"/>
    <n v="0.14913310819189055"/>
    <n v="56466"/>
    <n v="0.20593148017126311"/>
    <n v="1"/>
    <n v="635548"/>
    <n v="-274198"/>
    <n v="361350"/>
    <n v="156249.67295597485"/>
    <n v="170963.45814977973"/>
    <n v="412969.09760589316"/>
    <n v="740182.22871164768"/>
    <n v="18991.672955974849"/>
    <n v="58474.458149779734"/>
    <n v="51288.097605893156"/>
    <n v="0.15511246565934067"/>
    <n v="0.15836357235555834"/>
    <n v="3.2511066962176705E-3"/>
    <n v="1920000"/>
    <n v="0.82417582417582413"/>
    <n v="134957.22666666668"/>
    <n v="0.27281421703296704"/>
    <n v="0.11770175137362637"/>
    <n v="263.58833333333331"/>
    <n v="0.32948541666666664"/>
    <n v="4.619635338322204E-3"/>
    <n v="-7573.7781595086908"/>
    <n v="368923.77815950871"/>
    <n v="1.8058228473895561"/>
    <n v="0.77643841222064802"/>
    <n v="0.92610194882405028"/>
    <n v="163.02753623188406"/>
    <n v="8.8846161108208976E-2"/>
    <n v="2247.8348947865966"/>
    <n v="5952.8235294117649"/>
    <n v="131.92809712138882"/>
    <n v="8.8266666666666662"/>
    <n v="5.9918367346938775"/>
  </r>
  <r>
    <n v="736"/>
    <x v="1"/>
    <s v="SEA"/>
    <s v="Washington"/>
    <s v="OGG"/>
    <s v="Hawaii"/>
    <x v="48"/>
    <x v="0"/>
    <n v="194"/>
    <s v="SEAOGGA321"/>
    <n v="2640"/>
    <n v="99.933333333333337"/>
    <n v="15"/>
    <n v="1499"/>
    <n v="18.133333333333333"/>
    <n v="272"/>
    <n v="341"/>
    <n v="886"/>
    <n v="7682400"/>
    <n v="0.51512027491408929"/>
    <n v="2910"/>
    <n v="92.084164588528679"/>
    <n v="0.72533333333333339"/>
    <n v="375"/>
    <n v="0.48368794326241132"/>
    <n v="705"/>
    <n v="0.48415300546448087"/>
    <n v="1830"/>
    <n v="4209"/>
    <n v="6"/>
    <n v="0.25423962379529225"/>
    <n v="118076"/>
    <n v="0.20647549243370339"/>
    <n v="95893"/>
    <n v="0.45821526695203563"/>
    <n v="212808"/>
    <n v="1.3338989035975437E-2"/>
    <n v="6195"/>
    <n v="1.3354061339970889E-2"/>
    <n v="6202"/>
    <n v="5.4376566443022384E-2"/>
    <n v="25254"/>
    <n v="1"/>
    <n v="416129"/>
    <n v="27741.933333333334"/>
    <n v="4519.0071697934363"/>
    <n v="0.39853030046190285"/>
    <n v="104304"/>
    <n v="6953.6"/>
    <n v="9.9892832413454272E-2"/>
    <n v="239699"/>
    <n v="15979.933333333332"/>
    <n v="0.22956178129959134"/>
    <n v="284027"/>
    <n v="0.27201508582505157"/>
    <n v="1"/>
    <n v="464428"/>
    <n v="-1044159"/>
    <n v="-579731"/>
    <n v="162788.60294117645"/>
    <n v="198253.85630498535"/>
    <n v="439546.99774266366"/>
    <n v="800589.45698882546"/>
    <n v="44712.602941176447"/>
    <n v="102360.85630498535"/>
    <n v="226738.99774266366"/>
    <n v="-7.546222534624597E-2"/>
    <n v="-7.2218339260397571E-2"/>
    <n v="3.2438860858483992E-3"/>
    <n v="3957360"/>
    <n v="0.51512027491408929"/>
    <n v="413391.93729152775"/>
    <n v="6.0453504113297925E-2"/>
    <n v="0.13591572945954389"/>
    <n v="292.97798532354904"/>
    <n v="0.11097650959225343"/>
    <n v="5.4376566443022384E-2"/>
    <n v="-24920.830465921699"/>
    <n v="-554810.16953407833"/>
    <n v="2.146952061615317"/>
    <n v="0.92744843225962992"/>
    <n v="0.79291903396241381"/>
    <n v="136.01843971631206"/>
    <n v="0.61156304098805414"/>
    <n v="2603.0425651476271"/>
    <n v="6953.6"/>
    <n v="16.278586081528474"/>
    <n v="8.2701801200800542"/>
    <n v="6"/>
  </r>
  <r>
    <n v="392"/>
    <x v="4"/>
    <s v="YYC"/>
    <s v="Alberta"/>
    <s v="SFO"/>
    <s v="California"/>
    <x v="22"/>
    <x v="2"/>
    <n v="174"/>
    <s v="YYCSFO737-800"/>
    <n v="1018"/>
    <n v="146.30000000000001"/>
    <n v="10"/>
    <n v="1463"/>
    <n v="21"/>
    <n v="210"/>
    <n v="353"/>
    <n v="900"/>
    <n v="1771320"/>
    <n v="0.84080459770114946"/>
    <n v="1740"/>
    <n v="6.8222460658082973"/>
    <n v="1"/>
    <n v="210"/>
    <n v="0.88249999999999995"/>
    <n v="400"/>
    <n v="0.79646017699115046"/>
    <n v="1130"/>
    <n v="0"/>
    <e v="#DIV/0!"/>
    <n v="0.20214058702561227"/>
    <n v="69200"/>
    <n v="0.23919190502897739"/>
    <n v="81884"/>
    <n v="0.52975439334455043"/>
    <n v="181354"/>
    <n v="1.5773976444195176E-2"/>
    <n v="5400"/>
    <n v="1.3139138156664797E-2"/>
    <n v="4498"/>
    <n v="0"/>
    <n v="0"/>
    <n v="1"/>
    <n v="25123"/>
    <n v="2512.3000000000002"/>
    <n v="3682.5115596330279"/>
    <n v="0.21612112348918233"/>
    <n v="52395"/>
    <n v="5239.5"/>
    <n v="0.45072906361563936"/>
    <n v="22340"/>
    <n v="2234"/>
    <n v="0.19218030883048734"/>
    <n v="16387"/>
    <n v="0.14096950406469094"/>
    <n v="1"/>
    <n v="342336"/>
    <n v="-116245"/>
    <n v="226091"/>
    <n v="69200"/>
    <n v="92786.402266288962"/>
    <n v="227700.02222222221"/>
    <n v="389686.42448851117"/>
    <n v="0"/>
    <n v="10902.402266288962"/>
    <n v="46346.022222222207"/>
    <n v="0.12763983921595196"/>
    <n v="0.13087180320261224"/>
    <n v="3.2319639866602856E-3"/>
    <n v="1489334"/>
    <n v="0.84080459770114946"/>
    <n v="64816.863978127134"/>
    <n v="0.19326603888625432"/>
    <n v="6.5626199670302379E-2"/>
    <n v="233.99589883800411"/>
    <n v="0.22985844679568185"/>
    <n v="0"/>
    <n v="-5724.8424488511173"/>
    <n v="231815.84244885112"/>
    <n v="1.7247469560382043"/>
    <n v="1.0714641527141904"/>
    <n v="0.840015467386107"/>
    <n v="204.71"/>
    <n v="4.786817629463451E-2"/>
    <n v="3274.5813892529491"/>
    <n v="5239.5"/>
    <n v="214.44550458715597"/>
    <n v="6.7655502392344502"/>
    <e v="#DIV/0!"/>
  </r>
  <r>
    <n v="316"/>
    <x v="4"/>
    <s v="SEA"/>
    <s v="Washington"/>
    <s v="GEG"/>
    <s v="Washington"/>
    <x v="14"/>
    <x v="1"/>
    <n v="178"/>
    <s v="SEAGEG737-900"/>
    <n v="223"/>
    <n v="139.96153846153845"/>
    <n v="26"/>
    <n v="3639"/>
    <n v="22.346153846153847"/>
    <n v="581"/>
    <n v="878"/>
    <n v="2180"/>
    <n v="1032044"/>
    <n v="0.78630077787381158"/>
    <n v="4628"/>
    <n v="27.505275148966"/>
    <n v="0.97157190635451507"/>
    <n v="598"/>
    <n v="0.78533094812164583"/>
    <n v="1118"/>
    <n v="0.74862637362637363"/>
    <n v="2912"/>
    <n v="4804"/>
    <n v="4.9995836802664444"/>
    <n v="0.24249183462120608"/>
    <n v="97408"/>
    <n v="0.2234251772484665"/>
    <n v="89749"/>
    <n v="0.43630257707320957"/>
    <n v="175261"/>
    <n v="3.2561937385485538E-2"/>
    <n v="13080"/>
    <n v="5.4269895642475906E-3"/>
    <n v="2180"/>
    <n v="5.979148410738469E-2"/>
    <n v="24018"/>
    <n v="0.99999999999999989"/>
    <n v="101290"/>
    <n v="3895.7692307692309"/>
    <n v="3682.5663241477437"/>
    <n v="0.25730979296329226"/>
    <n v="136228"/>
    <n v="5239.5384615384619"/>
    <n v="0.34606376222532709"/>
    <n v="90066"/>
    <n v="3464.0769230769229"/>
    <n v="0.22879715483297344"/>
    <n v="66066"/>
    <n v="0.16782928997840721"/>
    <n v="1"/>
    <n v="401696"/>
    <n v="-393650"/>
    <n v="8046"/>
    <n v="100258.14802065404"/>
    <n v="114281.7562642369"/>
    <n v="234110.10642201835"/>
    <n v="448650.01070690929"/>
    <n v="2850.1480206540436"/>
    <n v="24532.756264236901"/>
    <n v="58849.106422018347"/>
    <n v="7.7961792326683745E-3"/>
    <n v="1.1009817213626151E-2"/>
    <n v="3.2136379809577769E-3"/>
    <n v="811497"/>
    <n v="0.78630077787381158"/>
    <n v="102644.55674635887"/>
    <n v="0.38922371526795368"/>
    <n v="0.38142753603528534"/>
    <n v="103.786205001374"/>
    <n v="0.46540899103755157"/>
    <n v="5.979148410738469E-2"/>
    <n v="-3316.6157964195882"/>
    <n v="11362.615796419588"/>
    <n v="2.0800656076444999"/>
    <n v="1.0251122082210866"/>
    <n v="0.76855951848812298"/>
    <n v="80.276386404293376"/>
    <n v="0.16446765713375289"/>
    <n v="3274.4991465168396"/>
    <n v="5239.5384615384619"/>
    <n v="132.30189410182288"/>
    <n v="4.1934597416872768"/>
    <n v="4.9995836802664444"/>
  </r>
  <r>
    <n v="1064"/>
    <x v="0"/>
    <s v="HNL"/>
    <s v="Hawaii"/>
    <s v="SEA"/>
    <s v="Washington"/>
    <x v="20"/>
    <x v="2"/>
    <n v="159"/>
    <s v="HNLSEA737-800"/>
    <n v="2677"/>
    <n v="139.80000000000001"/>
    <n v="5"/>
    <n v="699"/>
    <n v="18.399999999999999"/>
    <n v="92"/>
    <n v="176"/>
    <n v="431"/>
    <n v="2128215"/>
    <n v="0.87924528301886795"/>
    <n v="795"/>
    <n v="28.975013728720484"/>
    <n v="0.87619047619047619"/>
    <n v="105"/>
    <n v="0.88"/>
    <n v="200"/>
    <n v="0.87959183673469388"/>
    <n v="490"/>
    <n v="1156"/>
    <n v="6"/>
    <n v="0.22491604585633226"/>
    <n v="58269"/>
    <n v="0.22702744432006794"/>
    <n v="58816"/>
    <n v="0.5030107692901532"/>
    <n v="130315"/>
    <n v="1.1618481491488787E-2"/>
    <n v="3010"/>
    <n v="6.6545721233643414E-3"/>
    <n v="1724"/>
    <n v="2.6772686918593431E-2"/>
    <n v="6936"/>
    <n v="1"/>
    <n v="120480"/>
    <n v="24096"/>
    <n v="4158.0653292522293"/>
    <n v="0.39517316705971878"/>
    <n v="29333"/>
    <n v="5866.6"/>
    <n v="9.621193981874776E-2"/>
    <n v="65130"/>
    <n v="13026"/>
    <n v="0.21362573348771152"/>
    <n v="89936"/>
    <n v="0.29498915963382194"/>
    <n v="1"/>
    <n v="259070"/>
    <n v="-304879"/>
    <n v="-45809"/>
    <n v="66502.663043478256"/>
    <n v="66836.363636363632"/>
    <n v="148153.94431554523"/>
    <n v="281492.97099538712"/>
    <n v="8233.6630434782564"/>
    <n v="8020.3636363636324"/>
    <n v="17838.944315545232"/>
    <n v="-2.1524611000298371E-2"/>
    <n v="-1.8320708105582648E-2"/>
    <n v="3.2039028947157232E-3"/>
    <n v="1871223"/>
    <n v="0.87924528301886795"/>
    <n v="34627.845493562229"/>
    <n v="0.12173112209057825"/>
    <n v="0.14325573309087664"/>
    <n v="360.70672389127327"/>
    <n v="0.13474289274982193"/>
    <n v="2.6772686918593431E-2"/>
    <n v="-6818.5941990774245"/>
    <n v="-38990.405800922577"/>
    <n v="1.7832642337452362"/>
    <n v="0.94500242522231204"/>
    <n v="0.8546056539026281"/>
    <n v="294.08"/>
    <n v="0.34714941907592545"/>
    <n v="2247.7987624020393"/>
    <n v="5866.6"/>
    <n v="24.124233608460393"/>
    <n v="6.7725321888412013"/>
    <n v="6"/>
  </r>
  <r>
    <n v="683"/>
    <x v="1"/>
    <s v="LAX"/>
    <s v="California"/>
    <s v="SFO"/>
    <s v="California"/>
    <x v="16"/>
    <x v="4"/>
    <n v="175"/>
    <s v="LAXSFO737-Max 9"/>
    <n v="337"/>
    <n v="156.58333333333334"/>
    <n v="12"/>
    <n v="1879"/>
    <n v="21.416666666666668"/>
    <n v="257"/>
    <n v="361"/>
    <n v="1261"/>
    <n v="707700"/>
    <n v="0.89476190476190476"/>
    <n v="2100"/>
    <n v="15.704165258295307"/>
    <n v="0.95185185185185184"/>
    <n v="270"/>
    <n v="0.71485148514851482"/>
    <n v="505"/>
    <n v="0.952416918429003"/>
    <n v="1324"/>
    <n v="2848"/>
    <n v="5.9989466292134832"/>
    <n v="0.21448800405237387"/>
    <n v="55893"/>
    <n v="0.16991956651879594"/>
    <n v="44279"/>
    <n v="0.50166546425775549"/>
    <n v="130728"/>
    <n v="3.3846531689870597E-2"/>
    <n v="8820"/>
    <n v="1.4517168864260825E-2"/>
    <n v="3783"/>
    <n v="6.5563264616943215E-2"/>
    <n v="17085"/>
    <n v="1"/>
    <n v="69056"/>
    <n v="5754.666666666667"/>
    <n v="4397.3047191109381"/>
    <n v="0.29750385579748234"/>
    <n v="77286"/>
    <n v="6440.5"/>
    <n v="0.33295996002033451"/>
    <n v="37167"/>
    <n v="3097.25"/>
    <n v="0.16012114527955609"/>
    <n v="48609"/>
    <n v="0.20941503890262711"/>
    <n v="1"/>
    <n v="260588"/>
    <n v="-232118"/>
    <n v="28470"/>
    <n v="58720.272373540858"/>
    <n v="61941.537396121887"/>
    <n v="137259.21649484537"/>
    <n v="257921.02626450811"/>
    <n v="2827.2723735408581"/>
    <n v="17662.537396121887"/>
    <n v="6531.2164948453719"/>
    <n v="4.0228910555320053E-2"/>
    <n v="4.3410699715570177E-2"/>
    <n v="3.181789160250123E-3"/>
    <n v="633223"/>
    <n v="0.89476190476190476"/>
    <n v="28639.788717402902"/>
    <n v="0.36821817154161368"/>
    <n v="0.32798926098629361"/>
    <n v="129.59180415114423"/>
    <n v="0.3845454129114072"/>
    <n v="6.5563264616943215E-2"/>
    <n v="-2251.7521887090097"/>
    <n v="30721.752188709012"/>
    <n v="1.8818376882729415"/>
    <n v="0.79706718865909965"/>
    <n v="0.89757167212496991"/>
    <n v="87.681188118811875"/>
    <n v="0.18653583434386847"/>
    <n v="2366.6969487835418"/>
    <n v="6440.5"/>
    <n v="119.64978520634635"/>
    <n v="6.7072911122937731"/>
    <n v="5.9989466292134832"/>
  </r>
  <r>
    <n v="335"/>
    <x v="4"/>
    <s v="SEA"/>
    <s v="Washington"/>
    <s v="OGG"/>
    <s v="Hawaii"/>
    <x v="48"/>
    <x v="4"/>
    <n v="178"/>
    <s v="SEAOGG737-Max 9"/>
    <n v="2640"/>
    <n v="147.80000000000001"/>
    <n v="5"/>
    <n v="739"/>
    <n v="23"/>
    <n v="115"/>
    <n v="186"/>
    <n v="438"/>
    <n v="2349600"/>
    <n v="0.83033707865168538"/>
    <n v="890"/>
    <n v="30.694721529509561"/>
    <n v="1"/>
    <n v="115"/>
    <n v="0.8651162790697674"/>
    <n v="215"/>
    <n v="0.78214285714285714"/>
    <n v="560"/>
    <n v="566"/>
    <n v="5"/>
    <n v="0.25940935429716411"/>
    <n v="57482"/>
    <n v="0.23853728541256747"/>
    <n v="52857"/>
    <n v="0.47143798400635412"/>
    <n v="104465"/>
    <n v="1.1914002563315703E-2"/>
    <n v="2640"/>
    <n v="5.9299240031048615E-3"/>
    <n v="1314"/>
    <n v="1.2771449717493727E-2"/>
    <n v="2830"/>
    <n v="1"/>
    <n v="104198"/>
    <n v="20839.599999999999"/>
    <n v="3394.6553285986065"/>
    <n v="0.35371595588310178"/>
    <n v="26198"/>
    <n v="5239.6000000000004"/>
    <n v="8.8933094802448223E-2"/>
    <n v="90459"/>
    <n v="18091.8"/>
    <n v="0.30707683116019024"/>
    <n v="73726"/>
    <n v="0.25027411815425976"/>
    <n v="1"/>
    <n v="221588"/>
    <n v="-294581"/>
    <n v="-72993"/>
    <n v="57482"/>
    <n v="61098.145161290326"/>
    <n v="133562.55707762556"/>
    <n v="252142.7022389159"/>
    <n v="0"/>
    <n v="8241.1451612903256"/>
    <n v="29097.557077625563"/>
    <n v="-3.1066138917262513E-2"/>
    <n v="-2.7887836036864497E-2"/>
    <n v="3.1783028803980158E-3"/>
    <n v="1950960"/>
    <n v="0.83033707865168538"/>
    <n v="44698.860622462817"/>
    <n v="9.4308818522301663E-2"/>
    <n v="0.12537495743956417"/>
    <n v="296.01894451962113"/>
    <n v="0.11212838807561407"/>
    <n v="1.2771449717493727E-2"/>
    <n v="-7467.7404477831778"/>
    <n v="-65525.259552216819"/>
    <n v="2.0710075028964727"/>
    <n v="1.0186188122606525"/>
    <n v="0.77291266523368807"/>
    <n v="245.84651162790698"/>
    <n v="0.33271657309962632"/>
    <n v="2947.0539393241843"/>
    <n v="5239.6000000000004"/>
    <n v="24.075800762340641"/>
    <n v="5.3504736129905277"/>
    <n v="5"/>
  </r>
  <r>
    <n v="1165"/>
    <x v="0"/>
    <s v="SEA"/>
    <s v="Washington"/>
    <s v="OGG"/>
    <s v="Hawaii"/>
    <x v="48"/>
    <x v="5"/>
    <n v="278"/>
    <s v="SEAOGGA330-200"/>
    <n v="2640"/>
    <n v="199.5"/>
    <n v="8"/>
    <n v="1596"/>
    <n v="36"/>
    <n v="288"/>
    <n v="536"/>
    <n v="772"/>
    <n v="5871360"/>
    <n v="0.71762589928057552"/>
    <n v="2224"/>
    <n v="49.111554447215298"/>
    <n v="1"/>
    <n v="288"/>
    <n v="1"/>
    <n v="536"/>
    <n v="0.55142857142857138"/>
    <n v="1400"/>
    <n v="7638"/>
    <n v="5.9996072270227812"/>
    <n v="0.240629138693709"/>
    <n v="126094"/>
    <n v="0.30655435500307243"/>
    <n v="160640"/>
    <n v="0.34915785335618243"/>
    <n v="182965"/>
    <n v="1.0320256174406222E-2"/>
    <n v="5408"/>
    <n v="5.8891106794041427E-3"/>
    <n v="3086"/>
    <n v="8.7449286093225803E-2"/>
    <n v="45825"/>
    <n v="1"/>
    <n v="243601"/>
    <n v="30450.125"/>
    <n v="4960.1565811120963"/>
    <n v="0.31293564805418028"/>
    <n v="64758"/>
    <n v="8094.75"/>
    <n v="8.3189669569060098E-2"/>
    <n v="250460"/>
    <n v="31307.5"/>
    <n v="0.32174688286029202"/>
    <n v="219619"/>
    <n v="0.2821277995164676"/>
    <n v="1"/>
    <n v="524018"/>
    <n v="-778438"/>
    <n v="-254420"/>
    <n v="126094"/>
    <n v="160640"/>
    <n v="331801.81347150262"/>
    <n v="618535.81347150262"/>
    <n v="0"/>
    <n v="0"/>
    <n v="148836.81347150262"/>
    <n v="-4.3332379550904729E-2"/>
    <n v="-4.0163675590674422E-2"/>
    <n v="3.1687039602303069E-3"/>
    <n v="4213440"/>
    <n v="0.71762589928057552"/>
    <n v="188161.1553884712"/>
    <n v="8.9249850119904078E-2"/>
    <n v="0.13258222967080882"/>
    <n v="299.61967418546368"/>
    <n v="0.11349230082782716"/>
    <n v="8.7449286093225803E-2"/>
    <n v="-18604.601683937828"/>
    <n v="-235815.39831606217"/>
    <n v="2.073084866880468"/>
    <n v="1.4190707653262729"/>
    <n v="0.61880687723110217"/>
    <n v="299.70149253731341"/>
    <n v="0.41910583224240389"/>
    <n v="5099.8182162853836"/>
    <n v="8094.75"/>
    <n v="32.497444195446263"/>
    <n v="5.3220551378446119"/>
    <n v="5.9996072270227812"/>
  </r>
  <r>
    <n v="399"/>
    <x v="3"/>
    <s v="ANC"/>
    <s v="Alaska"/>
    <s v="LAX"/>
    <s v="California"/>
    <x v="33"/>
    <x v="1"/>
    <n v="165.28571428571428"/>
    <s v="ANCLAX737-900"/>
    <n v="2345"/>
    <n v="142.14285714285714"/>
    <n v="7"/>
    <n v="995"/>
    <n v="21.428571428571427"/>
    <n v="150"/>
    <n v="206"/>
    <n v="640"/>
    <n v="2713165"/>
    <n v="0.85998271391529824"/>
    <n v="1157"/>
    <n v="33.942803030303025"/>
    <n v="1"/>
    <n v="150"/>
    <n v="0.73571428571428577"/>
    <n v="280"/>
    <n v="0.87912087912087911"/>
    <n v="728"/>
    <n v="5656"/>
    <n v="4.9996463932107496"/>
    <n v="0.2342006668270718"/>
    <n v="102204"/>
    <n v="0.19247699904902668"/>
    <n v="83996"/>
    <n v="0.49825731275564566"/>
    <n v="217437"/>
    <n v="8.799367545457671E-3"/>
    <n v="3840"/>
    <n v="1.4665612575762784E-3"/>
    <n v="640"/>
    <n v="6.4799092565221872E-2"/>
    <n v="28278"/>
    <n v="1"/>
    <n v="124996"/>
    <n v="17856.571428571428"/>
    <n v="3682.5479583523984"/>
    <n v="0.3553778925132276"/>
    <n v="34057"/>
    <n v="4865.2857142857147"/>
    <n v="9.6827937576586393E-2"/>
    <n v="111146"/>
    <n v="15878"/>
    <n v="0.3160007619545841"/>
    <n v="81528"/>
    <n v="0.23179340795560194"/>
    <n v="1"/>
    <n v="436395"/>
    <n v="-351727"/>
    <n v="84668"/>
    <n v="102204"/>
    <n v="114169.3203883495"/>
    <n v="247334.58749999999"/>
    <n v="463707.90788834949"/>
    <n v="0"/>
    <n v="30173.320388349501"/>
    <n v="29897.587499999994"/>
    <n v="3.1206358625442979E-2"/>
    <n v="3.4369291314669106E-2"/>
    <n v="3.1629326892261278E-3"/>
    <n v="2333275"/>
    <n v="0.85998271391529824"/>
    <n v="66447.189949748688"/>
    <n v="0.16084351670466043"/>
    <n v="0.12963715807921744"/>
    <n v="410.16783919597992"/>
    <n v="0.17491165850574836"/>
    <n v="6.4799092565221872E-2"/>
    <n v="-8581.558269764213"/>
    <n v="93249.558269764209"/>
    <n v="1.9547635127602279"/>
    <n v="0.86063333426533528"/>
    <n v="0.85687931248856053"/>
    <n v="299.98571428571427"/>
    <n v="0.18682157219949816"/>
    <n v="3274.5085873070789"/>
    <n v="4865.2857142857147"/>
    <n v="29.314019797118597"/>
    <n v="4.5025125628140703"/>
    <n v="4.9996463932107496"/>
  </r>
  <r>
    <n v="1081"/>
    <x v="0"/>
    <s v="JNU"/>
    <s v="Alaska"/>
    <s v="SEA"/>
    <s v="Washington"/>
    <x v="31"/>
    <x v="1"/>
    <n v="172.76470588235293"/>
    <s v="JNUSEA737-900"/>
    <n v="909"/>
    <n v="129.76470588235293"/>
    <n v="17"/>
    <n v="2206"/>
    <n v="22.058823529411764"/>
    <n v="375"/>
    <n v="634"/>
    <n v="1198"/>
    <n v="2669733"/>
    <n v="0.75110657133129044"/>
    <n v="2937"/>
    <n v="39.69330985915493"/>
    <n v="0.98684210526315785"/>
    <n v="380"/>
    <n v="0.89295774647887327"/>
    <n v="710"/>
    <n v="0.64826839826839822"/>
    <n v="1848"/>
    <n v="8277"/>
    <n v="5.9996375498368977"/>
    <n v="0.25609107625595212"/>
    <n v="149297"/>
    <n v="0.24115070053380538"/>
    <n v="140587"/>
    <n v="0.39068482153884154"/>
    <n v="227763"/>
    <n v="1.4379468390213111E-2"/>
    <n v="8383"/>
    <n v="1.2513207909651037E-2"/>
    <n v="7295"/>
    <n v="8.5180725371536786E-2"/>
    <n v="49659"/>
    <n v="1"/>
    <n v="165047"/>
    <n v="9708.6470588235297"/>
    <n v="4158.0558684987891"/>
    <n v="0.34800072532217802"/>
    <n v="96798"/>
    <n v="5694"/>
    <n v="0.20409807030564739"/>
    <n v="89223"/>
    <n v="5248.411764705882"/>
    <n v="0.18812622292692802"/>
    <n v="123204"/>
    <n v="0.25977498144524663"/>
    <n v="1"/>
    <n v="582984"/>
    <n v="-474272"/>
    <n v="108712"/>
    <n v="151287.62666666668"/>
    <n v="157439.70031545742"/>
    <n v="351340.5876460768"/>
    <n v="660067.91462820093"/>
    <n v="1990.6266666666779"/>
    <n v="16852.700315457419"/>
    <n v="123577.5876460768"/>
    <n v="4.0720176886602517E-2"/>
    <n v="4.385820636763392E-2"/>
    <n v="3.1380294810314027E-3"/>
    <n v="2005254"/>
    <n v="0.75110657133129044"/>
    <n v="176727.36854034453"/>
    <n v="0.21836790420615096"/>
    <n v="0.17764772731954842"/>
    <n v="241.76110607434271"/>
    <n v="0.26596381306308331"/>
    <n v="8.5180725371536786E-2"/>
    <n v="-8377.7008604824059"/>
    <n v="117089.70086048241"/>
    <n v="2.2299009597375492"/>
    <n v="1.1238410851355907"/>
    <n v="0.69951864981247935"/>
    <n v="198.00985915492959"/>
    <n v="0.21133341566835454"/>
    <n v="2247.8095254992058"/>
    <n v="5694"/>
    <n v="55.576116172413485"/>
    <n v="7.1069809610154122"/>
    <n v="5.9996375498368977"/>
  </r>
  <r>
    <n v="315"/>
    <x v="4"/>
    <s v="SEA"/>
    <s v="Washington"/>
    <s v="GEG"/>
    <s v="Washington"/>
    <x v="14"/>
    <x v="2"/>
    <n v="159"/>
    <s v="SEAGEG737-800"/>
    <n v="223"/>
    <n v="112.72972972972973"/>
    <n v="37"/>
    <n v="4171"/>
    <n v="20.189189189189189"/>
    <n v="747"/>
    <n v="1245"/>
    <n v="2179"/>
    <n v="1311909"/>
    <n v="0.70899201087880337"/>
    <n v="5883"/>
    <n v="39.142122327374693"/>
    <n v="0.96138996138996136"/>
    <n v="777"/>
    <n v="0.84121621621621623"/>
    <n v="1480"/>
    <n v="0.60093767236624385"/>
    <n v="3626"/>
    <n v="4718"/>
    <n v="5"/>
    <n v="0.2655413030354099"/>
    <n v="124477"/>
    <n v="0.24293092303852448"/>
    <n v="113878"/>
    <n v="0.40403868019719819"/>
    <n v="189400"/>
    <n v="2.7870989212124574E-2"/>
    <n v="13065"/>
    <n v="9.2945962493093583E-3"/>
    <n v="4357"/>
    <n v="5.0323508267433502E-2"/>
    <n v="23590"/>
    <n v="1"/>
    <n v="144143"/>
    <n v="3895.7567567567567"/>
    <n v="3682.5545327978089"/>
    <n v="0.25730953439261112"/>
    <n v="193863"/>
    <n v="5239.5405405405409"/>
    <n v="0.34606465985829882"/>
    <n v="128171"/>
    <n v="3464.0810810810813"/>
    <n v="0.22879793214124416"/>
    <n v="94016"/>
    <n v="0.16782787360784587"/>
    <n v="1"/>
    <n v="468767"/>
    <n v="-560193"/>
    <n v="-91426"/>
    <n v="129476.07630522089"/>
    <n v="135373.04417670681"/>
    <n v="315174.11656723265"/>
    <n v="580023.23704916029"/>
    <n v="4999.0763052208931"/>
    <n v="21495.044176706811"/>
    <n v="125774.11656723265"/>
    <n v="-6.9689284851312094E-2"/>
    <n v="-6.6552361666788309E-2"/>
    <n v="3.1369231845237849E-3"/>
    <n v="930133"/>
    <n v="0.70899201087880337"/>
    <n v="182724.29249580437"/>
    <n v="0.35731670413115546"/>
    <n v="0.42700598898246755"/>
    <n v="106.73147926156797"/>
    <n v="0.47861649893079805"/>
    <n v="5.0323508267433502E-2"/>
    <n v="-4115.3577580854153"/>
    <n v="-87310.642241914582"/>
    <n v="2.2032909358995552"/>
    <n v="1.0582343865062944"/>
    <n v="0.71838280495773021"/>
    <n v="76.944594594594591"/>
    <n v="0.20056019301699993"/>
    <n v="3274.5030769668174"/>
    <n v="5239.5405405405409"/>
    <n v="106.5603945824609"/>
    <n v="4.1769359865739633"/>
    <n v="5"/>
  </r>
  <r>
    <n v="734"/>
    <x v="1"/>
    <s v="SEA"/>
    <s v="Washington"/>
    <s v="OGG"/>
    <s v="Hawaii"/>
    <x v="48"/>
    <x v="1"/>
    <n v="169.90909090909091"/>
    <s v="SEAOGG737-900"/>
    <n v="2640"/>
    <n v="111.27272727272727"/>
    <n v="11"/>
    <n v="1224"/>
    <n v="19.727272727272727"/>
    <n v="217"/>
    <n v="405"/>
    <n v="603"/>
    <n v="4934160"/>
    <n v="0.6548956661316212"/>
    <n v="1869"/>
    <n v="64.45891521197008"/>
    <n v="0.89669421487603307"/>
    <n v="242"/>
    <n v="0.89601769911504425"/>
    <n v="452"/>
    <n v="0.51275510204081631"/>
    <n v="1176"/>
    <n v="11191"/>
    <n v="5.9997319274416938"/>
    <n v="0.25988103106411103"/>
    <n v="117960"/>
    <n v="0.25051553205551885"/>
    <n v="113709"/>
    <n v="0.32840273187926855"/>
    <n v="149062"/>
    <n v="9.2927957699933898E-3"/>
    <n v="4218"/>
    <n v="3.9832562238378494E-3"/>
    <n v="1808"/>
    <n v="0.14792465300727031"/>
    <n v="67143"/>
    <n v="1"/>
    <n v="268024"/>
    <n v="24365.81818181818"/>
    <n v="4158.0594262037421"/>
    <n v="0.39731451298494341"/>
    <n v="61599"/>
    <n v="5599.909090909091"/>
    <n v="9.13133774787315E-2"/>
    <n v="144892"/>
    <n v="13172"/>
    <n v="0.21478559537733347"/>
    <n v="200074"/>
    <n v="0.29658651415899162"/>
    <n v="1"/>
    <n v="453900"/>
    <n v="-674589"/>
    <n v="-220689"/>
    <n v="131549.86175115209"/>
    <n v="126904.85925925926"/>
    <n v="290707.98009950249"/>
    <n v="549162.70110991388"/>
    <n v="13589.861751152086"/>
    <n v="13195.859259259261"/>
    <n v="141645.98009950249"/>
    <n v="-4.4726762002042904E-2"/>
    <n v="-4.1623503731501615E-2"/>
    <n v="3.1032582705412884E-3"/>
    <n v="3231360"/>
    <n v="0.6548956661316212"/>
    <n v="203805.7720588235"/>
    <n v="9.1991341991341985E-2"/>
    <n v="0.13671810399338488"/>
    <n v="315.97794117647061"/>
    <n v="0.11968861408199644"/>
    <n v="0.14792465300727031"/>
    <n v="-15311.972828173983"/>
    <n v="-205377.02717182602"/>
    <n v="2.3941026365310174"/>
    <n v="1.2356053282038748"/>
    <n v="0.62256254558787616"/>
    <n v="251.56858407079645"/>
    <n v="0.44078871998237495"/>
    <n v="2247.8193981938657"/>
    <n v="5599.909090909091"/>
    <n v="18.988839572849376"/>
    <n v="4.9232026143790852"/>
    <n v="5.9997319274416938"/>
  </r>
  <r>
    <n v="917"/>
    <x v="2"/>
    <s v="OGG"/>
    <s v="Hawaii"/>
    <s v="SFO"/>
    <s v="California"/>
    <x v="34"/>
    <x v="8"/>
    <n v="351.53333333333336"/>
    <s v="OGGSFO777-200"/>
    <n v="2338"/>
    <n v="214.93333333333334"/>
    <n v="15"/>
    <n v="3224"/>
    <n v="36.333333333333336"/>
    <n v="545"/>
    <n v="1021"/>
    <n v="1658"/>
    <n v="12328274"/>
    <n v="0.61141665086288643"/>
    <n v="5273"/>
    <n v="70.153038548752846"/>
    <n v="0.79912023460410553"/>
    <n v="682"/>
    <n v="0.80015673981191227"/>
    <n v="1276"/>
    <n v="0.5"/>
    <n v="3316"/>
    <n v="84358"/>
    <n v="6"/>
    <n v="0.18528535565720294"/>
    <n v="286224"/>
    <n v="0.20385959370108508"/>
    <n v="314917"/>
    <n v="0.27139892307871571"/>
    <n v="419250"/>
    <n v="7.5111310780735562E-3"/>
    <n v="11603"/>
    <n v="4.2931846341277106E-3"/>
    <n v="6632"/>
    <n v="0.32765181185079501"/>
    <n v="506148"/>
    <n v="1"/>
    <n v="342451"/>
    <n v="22830.066666666666"/>
    <n v="4881.4849233082568"/>
    <n v="0.31064273695000433"/>
    <n v="114605"/>
    <n v="7640.333333333333"/>
    <n v="0.10396001433243075"/>
    <n v="305124"/>
    <n v="20341.599999999999"/>
    <n v="0.27678282285387723"/>
    <n v="340215"/>
    <n v="0.3086144258636877"/>
    <n v="1"/>
    <n v="1544774"/>
    <n v="-1102395"/>
    <n v="442379"/>
    <n v="358173.88623853214"/>
    <n v="393569.14005876589"/>
    <n v="838500"/>
    <n v="1590243.026297298"/>
    <n v="71949.886238532141"/>
    <n v="78652.140058765886"/>
    <n v="419250"/>
    <n v="3.5883287473980542E-2"/>
    <n v="3.8964832797071719E-2"/>
    <n v="3.0815453230911768E-3"/>
    <n v="7537712"/>
    <n v="0.61141665086288643"/>
    <n v="660094.50186104211"/>
    <n v="0.1253033474110001"/>
    <n v="8.9420059937019569E-2"/>
    <n v="322.15446650124068"/>
    <n v="0.13779061869171971"/>
    <n v="0.32765181185079501"/>
    <n v="-37990.135086486538"/>
    <n v="480369.13508648652"/>
    <n v="2.1691779349570304"/>
    <n v="1.275613001923545"/>
    <n v="0.65347963145502463"/>
    <n v="246.80015673981191"/>
    <n v="0.2202360992611217"/>
    <n v="4349.4053331411169"/>
    <n v="7640.333333333333"/>
    <n v="45.956669400135553"/>
    <n v="5.6560173697270475"/>
    <n v="6"/>
  </r>
  <r>
    <n v="367"/>
    <x v="4"/>
    <s v="SFO"/>
    <s v="California"/>
    <s v="SEA"/>
    <s v="Washington"/>
    <x v="23"/>
    <x v="3"/>
    <n v="124"/>
    <s v="SFOSEA737-700"/>
    <n v="679"/>
    <n v="107"/>
    <n v="10"/>
    <n v="1070"/>
    <n v="17"/>
    <n v="170"/>
    <n v="285"/>
    <n v="615"/>
    <n v="841960"/>
    <n v="0.86290322580645162"/>
    <n v="1240"/>
    <n v="21.503544004725342"/>
    <n v="1"/>
    <n v="170"/>
    <n v="0.91935483870967738"/>
    <n v="310"/>
    <n v="0.80921052631578949"/>
    <n v="760"/>
    <n v="2524"/>
    <n v="4.9992076069730587"/>
    <n v="0.23991604874527295"/>
    <n v="50183"/>
    <n v="0.23695671920791322"/>
    <n v="49564"/>
    <n v="0.43634094918463062"/>
    <n v="91269"/>
    <n v="1.7641237468267287E-2"/>
    <n v="3690"/>
    <n v="8.8206187341336433E-3"/>
    <n v="1845"/>
    <n v="6.0324426659782278E-2"/>
    <n v="12618"/>
    <n v="1"/>
    <n v="79188"/>
    <n v="7918.8"/>
    <n v="3682.5557676724666"/>
    <n v="0.312196429697849"/>
    <n v="52395"/>
    <n v="5239.5"/>
    <n v="0.20656579196366617"/>
    <n v="70414"/>
    <n v="7041.4"/>
    <n v="0.27760518513845961"/>
    <n v="51651"/>
    <n v="0.20363259320002522"/>
    <n v="1"/>
    <n v="209169"/>
    <n v="-253648"/>
    <n v="-44479"/>
    <n v="50183"/>
    <n v="53911.719298245618"/>
    <n v="112787.70731707317"/>
    <n v="216882.42661531881"/>
    <n v="0"/>
    <n v="4347.7192982456181"/>
    <n v="21518.707317073175"/>
    <n v="-5.2827925317117205E-2"/>
    <n v="-4.9755757207549198E-2"/>
    <n v="3.0721681095680076E-3"/>
    <n v="726530"/>
    <n v="0.86290322580645162"/>
    <n v="31227.728971962613"/>
    <n v="0.24843104185471995"/>
    <n v="0.30125896717183714"/>
    <n v="183.69252336448599"/>
    <n v="0.27053390775329306"/>
    <n v="6.0324426659782278E-2"/>
    <n v="-2586.6426615318792"/>
    <n v="-41892.357338468122"/>
    <n v="1.9162829599737874"/>
    <n v="1.0379025840767266"/>
    <n v="0.77958170492193546"/>
    <n v="159.88387096774193"/>
    <n v="0.24693429714728282"/>
    <n v="3274.5300023348118"/>
    <n v="5239.5"/>
    <n v="49.759239675323776"/>
    <n v="5.1728971962616823"/>
    <n v="4.9992076069730587"/>
  </r>
  <r>
    <n v="984"/>
    <x v="2"/>
    <s v="SFO"/>
    <s v="California"/>
    <s v="OGG"/>
    <s v="Hawaii"/>
    <x v="35"/>
    <x v="8"/>
    <n v="351.53333333333336"/>
    <s v="SFOOGG777-200"/>
    <n v="2338"/>
    <n v="214.93333333333334"/>
    <n v="15"/>
    <n v="3224"/>
    <n v="34.200000000000003"/>
    <n v="513"/>
    <n v="840"/>
    <n v="1871"/>
    <n v="12328274"/>
    <n v="0.61141665086288643"/>
    <n v="5273"/>
    <n v="77.783682432432443"/>
    <n v="0.75219941348973607"/>
    <n v="682"/>
    <n v="0.65830721003134796"/>
    <n v="1276"/>
    <n v="0.5642340168878166"/>
    <n v="3316"/>
    <n v="84358"/>
    <n v="6"/>
    <n v="0.17170954012527437"/>
    <n v="256589"/>
    <n v="0.16713488409443761"/>
    <n v="249753"/>
    <n v="0.30616869211413889"/>
    <n v="457514"/>
    <n v="8.7598372503881368E-3"/>
    <n v="13090"/>
    <n v="7.512447133144173E-3"/>
    <n v="11226"/>
    <n v="0.33871459928261682"/>
    <n v="506148"/>
    <n v="1"/>
    <n v="379700"/>
    <n v="25313.333333333332"/>
    <n v="4881.4865550988807"/>
    <n v="0.31384341222261802"/>
    <n v="114605"/>
    <n v="7640.333333333333"/>
    <n v="9.4727480268035666E-2"/>
    <n v="338313"/>
    <n v="22554.2"/>
    <n v="0.2796347282572309"/>
    <n v="377221"/>
    <n v="0.31179437925211534"/>
    <n v="1"/>
    <n v="1494320"/>
    <n v="-1209839"/>
    <n v="284481"/>
    <n v="341118.31968810916"/>
    <n v="379386.7"/>
    <n v="810858.59112773929"/>
    <n v="1531363.6108158485"/>
    <n v="84529.319688109157"/>
    <n v="129633.70000000001"/>
    <n v="353344.59112773929"/>
    <n v="2.3075492968439866E-2"/>
    <n v="2.6144360574810111E-2"/>
    <n v="3.0688676063702451E-3"/>
    <n v="7537712"/>
    <n v="0.61141665086288643"/>
    <n v="628028.66873449134"/>
    <n v="0.12121080371834694"/>
    <n v="9.8135310749907084E-2"/>
    <n v="306.5049627791563"/>
    <n v="0.13109707561127301"/>
    <n v="0.33871459928261682"/>
    <n v="-37833.840721056564"/>
    <n v="322314.84072105656"/>
    <n v="2.0586457963007923"/>
    <n v="1.0709963962540432"/>
    <n v="0.75494938640009068"/>
    <n v="195.73119122257054"/>
    <n v="0.25243655977300711"/>
    <n v="4349.4083774431601"/>
    <n v="7640.333333333333"/>
    <n v="41.448281942688418"/>
    <n v="7.5421836228287837"/>
    <n v="6"/>
  </r>
  <r>
    <n v="568"/>
    <x v="3"/>
    <s v="SFO"/>
    <s v="California"/>
    <s v="YVR"/>
    <s v="British Columbia"/>
    <x v="32"/>
    <x v="1"/>
    <n v="172.15384615384616"/>
    <s v="SFOYVR737-900"/>
    <n v="800"/>
    <n v="142.23076923076923"/>
    <n v="13"/>
    <n v="1849"/>
    <n v="18.846153846153847"/>
    <n v="245"/>
    <n v="401"/>
    <n v="1203"/>
    <n v="1790400"/>
    <n v="0.82618409294012507"/>
    <n v="2238"/>
    <n v="13.307346109175377"/>
    <n v="0.85069444444444442"/>
    <n v="288"/>
    <n v="0.74535315985130113"/>
    <n v="538"/>
    <n v="0.85138004246284504"/>
    <n v="1413"/>
    <n v="0"/>
    <e v="#DIV/0!"/>
    <n v="0.21303580448325313"/>
    <n v="73387"/>
    <n v="0.21740468297327581"/>
    <n v="74892"/>
    <n v="0.53813842232685594"/>
    <n v="185379"/>
    <n v="2.0944490568447698E-2"/>
    <n v="7215"/>
    <n v="1.0476599648167393E-2"/>
    <n v="3609"/>
    <n v="0"/>
    <n v="0"/>
    <n v="0.99999999999999989"/>
    <n v="49005"/>
    <n v="3769.6153846153848"/>
    <n v="3682.5524486968288"/>
    <n v="0.25786947873583177"/>
    <n v="65494"/>
    <n v="5038"/>
    <n v="0.34463633589071657"/>
    <n v="43575"/>
    <n v="3351.9230769230771"/>
    <n v="0.2292962460139551"/>
    <n v="31964"/>
    <n v="0.16819793935949653"/>
    <n v="1"/>
    <n v="344482"/>
    <n v="-190038"/>
    <n v="154444"/>
    <n v="86267.167346938775"/>
    <n v="100478.54364089775"/>
    <n v="217739.42394014963"/>
    <n v="404485.13492798619"/>
    <n v="12880.167346938775"/>
    <n v="25586.543640897755"/>
    <n v="32360.423940149631"/>
    <n v="8.6262287756925821E-2"/>
    <n v="8.9305317888911218E-2"/>
    <n v="3.043030131985397E-3"/>
    <n v="1479200"/>
    <n v="0.82618409294012507"/>
    <n v="72473.498107084946"/>
    <n v="0.19240504915102771"/>
    <n v="0.10614276139410188"/>
    <n v="186.30719307733909"/>
    <n v="0.23288399134667387"/>
    <n v="0"/>
    <n v="-5448.241148306628"/>
    <n v="159892.24114830664"/>
    <n v="1.7099334102750587"/>
    <n v="0.9341265250768428"/>
    <n v="0.88038153386372364"/>
    <n v="139.20446096654274"/>
    <n v="9.2788592727631639E-2"/>
    <n v="3274.5071513511743"/>
    <n v="5038"/>
    <n v="138.94581119560118"/>
    <n v="5.853975121687399"/>
    <e v="#DIV/0!"/>
  </r>
  <r>
    <n v="1020"/>
    <x v="0"/>
    <s v="ANC"/>
    <s v="Alaska"/>
    <s v="JNU"/>
    <s v="Alaska"/>
    <x v="2"/>
    <x v="3"/>
    <n v="123"/>
    <s v="ANCJNU737-700"/>
    <n v="571"/>
    <n v="89.161290322580641"/>
    <n v="31"/>
    <n v="2764"/>
    <n v="13.419354838709678"/>
    <n v="416"/>
    <n v="757"/>
    <n v="1592"/>
    <n v="2177223"/>
    <n v="0.72488853920797269"/>
    <n v="3813"/>
    <n v="50.630333052276562"/>
    <n v="0.79541108986615683"/>
    <n v="523"/>
    <n v="0.79433368310598107"/>
    <n v="953"/>
    <n v="0.68121523320496358"/>
    <n v="2337"/>
    <n v="16739"/>
    <n v="5.9998207778242429"/>
    <n v="0.18034340907654617"/>
    <n v="122708"/>
    <n v="0.22666968444165528"/>
    <n v="154229"/>
    <n v="0.41964365760207406"/>
    <n v="285531"/>
    <n v="1.638416667523989E-2"/>
    <n v="11148"/>
    <n v="9.3560822618027582E-3"/>
    <n v="6366"/>
    <n v="0.14760299994268186"/>
    <n v="100431"/>
    <n v="1"/>
    <n v="210524"/>
    <n v="6791.0967741935483"/>
    <n v="4158.0607376734197"/>
    <n v="0.31806974073850247"/>
    <n v="180396"/>
    <n v="5819.2258064516127"/>
    <n v="0.27255091557382005"/>
    <n v="113808"/>
    <n v="3671.2258064516127"/>
    <n v="0.17194657641868616"/>
    <n v="157152"/>
    <n v="0.23743276726899135"/>
    <n v="1"/>
    <n v="680413"/>
    <n v="-661880"/>
    <n v="18533"/>
    <n v="154269.91346153844"/>
    <n v="194161.47556142669"/>
    <n v="419149.46419597993"/>
    <n v="767580.85321894498"/>
    <n v="31561.913461538439"/>
    <n v="39932.475561426691"/>
    <n v="133618.46419597993"/>
    <n v="8.5122194648871528E-3"/>
    <n v="1.1551202450196436E-2"/>
    <n v="3.0389829853092829E-3"/>
    <n v="1578244"/>
    <n v="0.72488853920797269"/>
    <n v="220116.17872648337"/>
    <n v="0.31251415220214007"/>
    <n v="0.3040019327372529"/>
    <n v="209.83429811866858"/>
    <n v="0.36748563593462097"/>
    <n v="0.14760299994268186"/>
    <n v="-6616.5436522240343"/>
    <n v="25149.543652224034"/>
    <n v="1.5905238088173845"/>
    <n v="1.0970896748918746"/>
    <n v="0.82825399564251223"/>
    <n v="161.83525708289611"/>
    <n v="0.23096560471360778"/>
    <n v="2247.8224641045035"/>
    <n v="5819.2258064516127"/>
    <n v="54.591779934493609"/>
    <n v="6.3364688856729376"/>
    <n v="5.9998207778242429"/>
  </r>
  <r>
    <n v="697"/>
    <x v="1"/>
    <s v="OGG"/>
    <s v="Hawaii"/>
    <s v="SEA"/>
    <s v="Washington"/>
    <x v="43"/>
    <x v="5"/>
    <n v="268.73333333333335"/>
    <s v="OGGSEAA330-200"/>
    <n v="2640"/>
    <n v="144.26666666666668"/>
    <n v="15"/>
    <n v="2164"/>
    <n v="24.466666666666665"/>
    <n v="367"/>
    <n v="779"/>
    <n v="1018"/>
    <n v="10641840"/>
    <n v="0.53683949392210373"/>
    <n v="4031"/>
    <n v="81.261026936026937"/>
    <n v="0.70306513409961691"/>
    <n v="522"/>
    <n v="0.80144032921810704"/>
    <n v="972"/>
    <n v="0.40110323089046496"/>
    <n v="2538"/>
    <n v="22361"/>
    <n v="5.9998658378426724"/>
    <n v="0.20447148374757562"/>
    <n v="159508"/>
    <n v="0.29927868129557916"/>
    <n v="233467"/>
    <n v="0.30600218690191888"/>
    <n v="238712"/>
    <n v="9.1308923610977574E-3"/>
    <n v="7123"/>
    <n v="9.1347380268401827E-3"/>
    <n v="7126"/>
    <n v="0.17198201766698842"/>
    <n v="134163"/>
    <n v="1"/>
    <n v="403067"/>
    <n v="26871.133333333335"/>
    <n v="4960.151442798232"/>
    <n v="0.31047115216488747"/>
    <n v="117374"/>
    <n v="7824.9333333333334"/>
    <n v="9.0409884744227384E-2"/>
    <n v="414416"/>
    <n v="27627.733333333334"/>
    <n v="0.3192129670639472"/>
    <n v="363386"/>
    <n v="0.27990599602693794"/>
    <n v="1"/>
    <n v="780099"/>
    <n v="-1298243"/>
    <n v="-518144"/>
    <n v="226875.13896457764"/>
    <n v="291309.27342747111"/>
    <n v="595138.56188605109"/>
    <n v="1113322.9742780998"/>
    <n v="67367.138964577636"/>
    <n v="57842.273427471111"/>
    <n v="356426.56188605109"/>
    <n v="-4.8689324402546925E-2"/>
    <n v="-4.5672076919792692E-2"/>
    <n v="3.0172474827542331E-3"/>
    <n v="5712960"/>
    <n v="0.53683949392210373"/>
    <n v="557283.97042513848"/>
    <n v="7.3304898401028398E-2"/>
    <n v="0.12199422280357532"/>
    <n v="298.4916820702403"/>
    <n v="0.11306503108721223"/>
    <n v="0.17198201766698842"/>
    <n v="-32109.064951873323"/>
    <n v="-486034.93504812667"/>
    <n v="1.9504308195410833"/>
    <n v="1.5331259052405759"/>
    <n v="0.6003454422008333"/>
    <n v="240.19238683127571"/>
    <n v="0.46582036382561698"/>
    <n v="5099.8124885407933"/>
    <n v="7824.9333333333334"/>
    <n v="26.630232001665664"/>
    <n v="6.5845656192236595"/>
    <n v="5.9998658378426724"/>
  </r>
  <r>
    <n v="653"/>
    <x v="1"/>
    <s v="JNU"/>
    <s v="Alaska"/>
    <s v="SEA"/>
    <s v="Washington"/>
    <x v="31"/>
    <x v="1"/>
    <n v="173.76190476190476"/>
    <s v="JNUSEA737-900"/>
    <n v="909"/>
    <n v="128.47619047619048"/>
    <n v="21"/>
    <n v="2698"/>
    <n v="19.142857142857142"/>
    <n v="402"/>
    <n v="574"/>
    <n v="1723"/>
    <n v="3316941"/>
    <n v="0.73938065223348859"/>
    <n v="3649"/>
    <n v="49.315930431071273"/>
    <n v="0.85169491525423724"/>
    <n v="472"/>
    <n v="0.65079365079365081"/>
    <n v="882"/>
    <n v="0.75043554006968638"/>
    <n v="2296"/>
    <n v="18033"/>
    <n v="5.9998336383297293"/>
    <n v="0.19515688812290855"/>
    <n v="145508"/>
    <n v="0.17661330883388435"/>
    <n v="131682"/>
    <n v="0.45414467639938572"/>
    <n v="338608"/>
    <n v="1.6172318752137555E-2"/>
    <n v="12058"/>
    <n v="1.2800515024912988E-2"/>
    <n v="9544"/>
    <n v="0.14511229286677083"/>
    <n v="108195"/>
    <n v="1"/>
    <n v="205058"/>
    <n v="9764.6666666666661"/>
    <n v="4158.0478804229178"/>
    <n v="0.34800007467157235"/>
    <n v="120264"/>
    <n v="5726.8571428571431"/>
    <n v="0.20409777224152181"/>
    <n v="110853"/>
    <n v="5278.7142857142853"/>
    <n v="0.18812654116185573"/>
    <n v="153072"/>
    <n v="0.25977561192505011"/>
    <n v="1"/>
    <n v="745595"/>
    <n v="-589247"/>
    <n v="156348"/>
    <n v="170845.21393034825"/>
    <n v="202340.63414634147"/>
    <n v="451215.30354033667"/>
    <n v="824401.15161702642"/>
    <n v="25337.213930348255"/>
    <n v="70658.634146341472"/>
    <n v="112607.30354033667"/>
    <n v="4.7136201699095645E-2"/>
    <n v="5.013097411450327E-2"/>
    <n v="2.9947724154076247E-3"/>
    <n v="2452482"/>
    <n v="0.73938065223348859"/>
    <n v="224672.86879169755"/>
    <n v="0.22478391988280769"/>
    <n v="0.17764771818371203"/>
    <n v="236.24907338769458"/>
    <n v="0.25989997072353638"/>
    <n v="0.14511229286677083"/>
    <n v="-9933.4834103345893"/>
    <n v="166281.48341033459"/>
    <n v="1.8272562800006891"/>
    <n v="0.88493713361654758"/>
    <n v="0.87413784145900697"/>
    <n v="149.29931972789115"/>
    <n v="0.20530180594022224"/>
    <n v="2247.8132123034543"/>
    <n v="5726.8571428571431"/>
    <n v="54.708488239332453"/>
    <n v="8.0066716085989622"/>
    <n v="5.9998336383297293"/>
  </r>
  <r>
    <n v="499"/>
    <x v="3"/>
    <s v="SEA"/>
    <s v="Washington"/>
    <s v="ANC"/>
    <s v="Alaska"/>
    <x v="56"/>
    <x v="3"/>
    <n v="124"/>
    <s v="SEAANC737-700"/>
    <n v="1448"/>
    <n v="99.5"/>
    <n v="12"/>
    <n v="1194"/>
    <n v="13"/>
    <n v="156"/>
    <n v="243"/>
    <n v="796"/>
    <n v="2154624"/>
    <n v="0.80241935483870963"/>
    <n v="1488"/>
    <n v="44.113324061196103"/>
    <n v="0.76470588235294112"/>
    <n v="204"/>
    <n v="0.65322580645161288"/>
    <n v="372"/>
    <n v="0.8728070175438597"/>
    <n v="912"/>
    <n v="6505"/>
    <n v="4.9996925441967717"/>
    <n v="0.19952236279266616"/>
    <n v="66001"/>
    <n v="0.18707658821928988"/>
    <n v="61884"/>
    <n v="0.49104430236249036"/>
    <n v="162435"/>
    <n v="1.4419806829002856E-2"/>
    <n v="4770"/>
    <n v="9.6192505932677346E-3"/>
    <n v="3182"/>
    <n v="9.8317689203283001E-2"/>
    <n v="32523"/>
    <n v="1"/>
    <n v="162449"/>
    <n v="13537.416666666666"/>
    <n v="3682.5381776862478"/>
    <n v="0.34147382228117268"/>
    <n v="62875"/>
    <n v="5239.583333333333"/>
    <n v="0.13216558166519174"/>
    <n v="144449"/>
    <n v="12037.416666666666"/>
    <n v="0.3036371547666844"/>
    <n v="105956"/>
    <n v="0.22272344128695118"/>
    <n v="1"/>
    <n v="330795"/>
    <n v="-475729"/>
    <n v="-144934"/>
    <n v="86309"/>
    <n v="94736"/>
    <n v="186106.43216080402"/>
    <n v="367151.43216080405"/>
    <n v="20308"/>
    <n v="32852"/>
    <n v="23671.432160804019"/>
    <n v="-6.7266492900849517E-2"/>
    <n v="-6.4294921365986052E-2"/>
    <n v="2.9715715348634653E-3"/>
    <n v="1728912"/>
    <n v="0.80241935483870963"/>
    <n v="73443.859296482406"/>
    <n v="0.1535279473355908"/>
    <n v="0.22079444023644032"/>
    <n v="249.80904522613065"/>
    <n v="0.17252005885782504"/>
    <n v="9.8317689203283001E-2"/>
    <n v="-6402.619346733668"/>
    <n v="-138531.38065326633"/>
    <n v="1.6582359424894235"/>
    <n v="0.85263157894736841"/>
    <n v="0.91287381618830765"/>
    <n v="166.35483870967741"/>
    <n v="0.32030713886243745"/>
    <n v="3274.4981946863372"/>
    <n v="5239.583333333333"/>
    <n v="27.066652205660731"/>
    <n v="6.6599664991624792"/>
    <n v="4.9996925441967717"/>
  </r>
  <r>
    <n v="991"/>
    <x v="2"/>
    <s v="SFO"/>
    <s v="California"/>
    <s v="YVR"/>
    <s v="British Columbia"/>
    <x v="32"/>
    <x v="2"/>
    <n v="171.29411764705881"/>
    <s v="SFOYVR737-800"/>
    <n v="800"/>
    <n v="141.1764705882353"/>
    <n v="17"/>
    <n v="2400"/>
    <n v="21.352941176470587"/>
    <n v="363"/>
    <n v="690"/>
    <n v="1348"/>
    <n v="2329600"/>
    <n v="0.82417582417582413"/>
    <n v="2912"/>
    <n v="18.364137630662022"/>
    <n v="1.0027624309392265"/>
    <n v="362"/>
    <n v="1"/>
    <n v="690"/>
    <n v="0.72473118279569892"/>
    <n v="1860"/>
    <n v="490"/>
    <n v="5.9918367346938775"/>
    <n v="0.22627762592678213"/>
    <n v="149758"/>
    <n v="0.27830585661337526"/>
    <n v="184192"/>
    <n v="0.46654669682533206"/>
    <n v="308776"/>
    <n v="1.4252840218000613E-2"/>
    <n v="9433"/>
    <n v="1.0180816006454801E-2"/>
    <n v="6738"/>
    <n v="4.4361644100551047E-3"/>
    <n v="2936"/>
    <n v="1"/>
    <n v="76359"/>
    <n v="4491.7058823529414"/>
    <n v="4158.0498652169645"/>
    <n v="0.27682653161106013"/>
    <n v="101198"/>
    <n v="5952.8235294117649"/>
    <n v="0.36687608986466647"/>
    <n v="41279"/>
    <n v="2428.1764705882351"/>
    <n v="0.14964997444142736"/>
    <n v="57001"/>
    <n v="0.20664740408284604"/>
    <n v="1"/>
    <n v="661833"/>
    <n v="-275837"/>
    <n v="385996"/>
    <n v="149345.4435261708"/>
    <n v="184192"/>
    <n v="426055.90504451038"/>
    <n v="759593.34857068118"/>
    <n v="-412.55647382920142"/>
    <n v="0"/>
    <n v="117279.90504451038"/>
    <n v="0.16569196428571428"/>
    <n v="0.16864292149550239"/>
    <n v="2.9509572097881076E-3"/>
    <n v="1920000"/>
    <n v="0.82417582417582413"/>
    <n v="140564.69333333336"/>
    <n v="0.28409726991758244"/>
    <n v="0.11840530563186813"/>
    <n v="274.54041666666666"/>
    <n v="0.3431755208333333"/>
    <n v="4.4361644100551047E-3"/>
    <n v="-6874.5499159224219"/>
    <n v="392870.5499159224"/>
    <n v="1.8743339123071838"/>
    <n v="1.2094479280214387"/>
    <n v="0.75213551258602518"/>
    <n v="266.94492753623189"/>
    <n v="8.6125956245759888E-2"/>
    <n v="2247.8049789322945"/>
    <n v="5952.8235294117649"/>
    <n v="130.68950191229212"/>
    <n v="6.737916666666667"/>
    <n v="5.9918367346938775"/>
  </r>
  <r>
    <n v="1147"/>
    <x v="0"/>
    <s v="SEA"/>
    <s v="Washington"/>
    <s v="HNL"/>
    <s v="Hawaii"/>
    <x v="24"/>
    <x v="2"/>
    <n v="159"/>
    <s v="SEAHNL737-800"/>
    <n v="2677"/>
    <n v="139.80000000000001"/>
    <n v="5"/>
    <n v="699"/>
    <n v="20.399999999999999"/>
    <n v="102"/>
    <n v="173"/>
    <n v="424"/>
    <n v="2128215"/>
    <n v="0.87924528301886795"/>
    <n v="795"/>
    <n v="30.619550220750554"/>
    <n v="0.97142857142857142"/>
    <n v="105"/>
    <n v="0.86499999999999999"/>
    <n v="200"/>
    <n v="0.86530612244897964"/>
    <n v="490"/>
    <n v="1156"/>
    <n v="6"/>
    <n v="0.23431359211560554"/>
    <n v="62005"/>
    <n v="0.23095788741761897"/>
    <n v="61117"/>
    <n v="0.4844571920914203"/>
    <n v="128199"/>
    <n v="1.1242366527601426E-2"/>
    <n v="2975"/>
    <n v="1.281818731483161E-2"/>
    <n v="3392"/>
    <n v="2.6210774532922185E-2"/>
    <n v="6936"/>
    <n v="1"/>
    <n v="127318"/>
    <n v="25463.599999999999"/>
    <n v="4158.0623843951143"/>
    <n v="0.39722574083202816"/>
    <n v="29333"/>
    <n v="5866.6"/>
    <n v="9.1517481077505791E-2"/>
    <n v="68827"/>
    <n v="13765.4"/>
    <n v="0.21473676985379916"/>
    <n v="95040"/>
    <n v="0.29652000823666691"/>
    <n v="1"/>
    <n v="264624"/>
    <n v="-320518"/>
    <n v="-55894"/>
    <n v="63828.676470588238"/>
    <n v="70655.491329479773"/>
    <n v="148154.50471698112"/>
    <n v="282638.67251704913"/>
    <n v="1823.6764705882379"/>
    <n v="9538.4913294797734"/>
    <n v="19955.504716981115"/>
    <n v="-2.6263323959280431E-2"/>
    <n v="-2.3320231037085151E-2"/>
    <n v="2.9430929221952798E-3"/>
    <n v="1871223"/>
    <n v="0.87924528301886795"/>
    <n v="35390.626609442057"/>
    <n v="0.12434082082872266"/>
    <n v="0.1506041447880031"/>
    <n v="368.65236051502148"/>
    <n v="0.13771100504856984"/>
    <n v="2.6210774532922185E-2"/>
    <n v="-6263.5345034098254"/>
    <n v="-49630.465496590172"/>
    <n v="1.8679952275035854"/>
    <n v="0.96665250814695147"/>
    <n v="0.82761224384231269"/>
    <n v="305.58499999999998"/>
    <n v="0.35915109740613094"/>
    <n v="2247.812247527942"/>
    <n v="5866.6"/>
    <n v="22.828552181876756"/>
    <n v="9.1087267525035767"/>
    <n v="6"/>
  </r>
  <r>
    <n v="606"/>
    <x v="1"/>
    <s v="BOI"/>
    <s v="Idaho"/>
    <s v="GEG"/>
    <s v="Washington"/>
    <x v="53"/>
    <x v="7"/>
    <n v="75.666666666666671"/>
    <s v="BOIGEGE175"/>
    <n v="287"/>
    <n v="48.473684210526315"/>
    <n v="57"/>
    <n v="2763"/>
    <n v="6.3859649122807021"/>
    <n v="364"/>
    <n v="654"/>
    <n v="1745"/>
    <n v="1237831"/>
    <n v="0.64062137723162527"/>
    <n v="4313"/>
    <n v="64.2703022875817"/>
    <n v="0.64084507042253525"/>
    <n v="568"/>
    <n v="0.63992172211350296"/>
    <n v="1022"/>
    <n v="0.64060205580029372"/>
    <n v="2724"/>
    <n v="40"/>
    <n v="5.9749999999999996"/>
    <n v="0.20486630402935069"/>
    <n v="80409"/>
    <n v="0.21264729486999834"/>
    <n v="83463"/>
    <n v="0.52408056153581573"/>
    <n v="205699"/>
    <n v="3.1121415559433877E-2"/>
    <n v="12215"/>
    <n v="2.6675499050943324E-2"/>
    <n v="10470"/>
    <n v="6.0892495445801853E-4"/>
    <n v="239"/>
    <n v="1"/>
    <n v="160433"/>
    <n v="2814.6140350877195"/>
    <n v="2496.2228943957971"/>
    <n v="0.3028803585486633"/>
    <n v="185456"/>
    <n v="3253.6140350877195"/>
    <n v="0.35012110834429883"/>
    <n v="88954"/>
    <n v="1560.5964912280701"/>
    <n v="0.1679356454989796"/>
    <n v="94848"/>
    <n v="0.17906288760805827"/>
    <n v="1"/>
    <n v="392495"/>
    <n v="-529691"/>
    <n v="-137196"/>
    <n v="125473.38461538461"/>
    <n v="130426.88990825688"/>
    <n v="321102.62234957016"/>
    <n v="577002.89687321172"/>
    <n v="45064.38461538461"/>
    <n v="46963.889908256882"/>
    <n v="115403.62234957016"/>
    <n v="-0.11083580876549383"/>
    <n v="-0.10789586293646311"/>
    <n v="2.9399458290307184E-3"/>
    <n v="792981"/>
    <n v="0.64062137723162527"/>
    <n v="220049.51140065154"/>
    <n v="0.31708286510840333"/>
    <n v="0.42791867387389715"/>
    <n v="141.96742671009773"/>
    <n v="0.49466002338013143"/>
    <n v="6.0892495445801853E-4"/>
    <n v="-3639.1560854949416"/>
    <n v="-133556.84391450507"/>
    <n v="1.6524890145753692"/>
    <n v="0.95329068827096874"/>
    <n v="0.88146958748467685"/>
    <n v="81.666340508806258"/>
    <n v="0.24165403380934788"/>
    <n v="1384.0607066381838"/>
    <n v="3253.6140350877195"/>
    <n v="42.990306590387185"/>
    <n v="8.2102786825913867"/>
    <n v="5.9749999999999996"/>
  </r>
  <r>
    <n v="783"/>
    <x v="1"/>
    <s v="SFO"/>
    <s v="California"/>
    <s v="YYC"/>
    <s v="Alberta"/>
    <x v="21"/>
    <x v="3"/>
    <n v="134.75"/>
    <s v="SFOYYC737-700"/>
    <n v="1018"/>
    <n v="117"/>
    <n v="12"/>
    <n v="1404"/>
    <n v="17.416666666666668"/>
    <n v="209"/>
    <n v="316"/>
    <n v="879"/>
    <n v="1646106"/>
    <n v="0.86827458256029688"/>
    <n v="1617"/>
    <n v="7.86085292022792"/>
    <n v="1.0048076923076923"/>
    <n v="208"/>
    <n v="0.83157894736842108"/>
    <n v="380"/>
    <n v="0.85422740524781338"/>
    <n v="1029"/>
    <n v="0"/>
    <e v="#DIV/0!"/>
    <n v="0.231590949319222"/>
    <n v="100746"/>
    <n v="0.23157026047257923"/>
    <n v="100737"/>
    <n v="0.50853414924014462"/>
    <n v="221221"/>
    <n v="1.4160366146610362E-2"/>
    <n v="6160"/>
    <n v="1.414427482144376E-2"/>
    <n v="6153"/>
    <n v="0"/>
    <n v="0"/>
    <n v="0.99999999999999989"/>
    <n v="32686"/>
    <n v="2723.8333333333335"/>
    <n v="4158.0729637989834"/>
    <n v="0.22292850273835263"/>
    <n v="71865"/>
    <n v="5988.75"/>
    <n v="0.49014124852510893"/>
    <n v="17670"/>
    <n v="1472.5"/>
    <n v="0.1205147966525941"/>
    <n v="24400"/>
    <n v="0.16641545208394432"/>
    <n v="0.99999999999999989"/>
    <n v="435017"/>
    <n v="-146621"/>
    <n v="288396"/>
    <n v="100263.96172248803"/>
    <n v="121139.43037974683"/>
    <n v="258972.023890785"/>
    <n v="480375.41599301988"/>
    <n v="-482.03827751196513"/>
    <n v="20402.430379746831"/>
    <n v="37751.023890785"/>
    <n v="0.17519892400610895"/>
    <n v="0.17811851201122628"/>
    <n v="2.919588005117324E-3"/>
    <n v="1429272"/>
    <n v="0.86827458256029688"/>
    <n v="65996.168803418812"/>
    <n v="0.26427034468011174"/>
    <n v="8.9071420674002769E-2"/>
    <n v="309.84116809116807"/>
    <n v="0.30436264056106882"/>
    <n v="0"/>
    <n v="-4805.9513327516552"/>
    <n v="293201.95133275166"/>
    <n v="1.852840945073039"/>
    <n v="1.0140960216530766"/>
    <n v="0.82240291078390548"/>
    <n v="265.09736842105264"/>
    <n v="5.6089762009300784E-2"/>
    <n v="2247.847680056539"/>
    <n v="5988.75"/>
    <n v="178.60657288055353"/>
    <n v="8.7699430199430193"/>
    <e v="#DIV/0!"/>
  </r>
  <r>
    <n v="288"/>
    <x v="4"/>
    <s v="LAX"/>
    <s v="California"/>
    <s v="YVR"/>
    <s v="British Columbia"/>
    <x v="18"/>
    <x v="4"/>
    <n v="171.58333333333334"/>
    <s v="LAXYVR737-Max 9"/>
    <n v="1080"/>
    <n v="136.83333333333334"/>
    <n v="12"/>
    <n v="1642"/>
    <n v="21.666666666666668"/>
    <n v="260"/>
    <n v="425"/>
    <n v="957"/>
    <n v="2223720"/>
    <n v="0.79747450218552696"/>
    <n v="2059"/>
    <n v="7.6309592402902258"/>
    <n v="0.98113207547169812"/>
    <n v="265"/>
    <n v="0.85858585858585856"/>
    <n v="495"/>
    <n v="0.73615384615384616"/>
    <n v="1300"/>
    <n v="0"/>
    <e v="#DIV/0!"/>
    <n v="0.24191281883862542"/>
    <n v="85215"/>
    <n v="0.23180650381115953"/>
    <n v="81655"/>
    <n v="0.49638756014818808"/>
    <n v="174855"/>
    <n v="1.6309207818199882E-2"/>
    <n v="5745"/>
    <n v="1.3583909383827057E-2"/>
    <n v="4785"/>
    <n v="0"/>
    <n v="0"/>
    <n v="1"/>
    <n v="25905"/>
    <n v="2158.75"/>
    <n v="3394.723937617935"/>
    <n v="0.20401171856542077"/>
    <n v="60255"/>
    <n v="5021.25"/>
    <n v="0.47453102112176915"/>
    <n v="22489"/>
    <n v="1874.0833333333333"/>
    <n v="0.17710942052954054"/>
    <n v="18329"/>
    <n v="0.14434783978326954"/>
    <n v="1"/>
    <n v="352255"/>
    <n v="-126978"/>
    <n v="225277"/>
    <n v="86853.75"/>
    <n v="95104.058823529413"/>
    <n v="237525.07836990597"/>
    <n v="419482.88719343534"/>
    <n v="1638.75"/>
    <n v="13449.058823529413"/>
    <n v="62670.078369905968"/>
    <n v="0.10130636950695232"/>
    <n v="0.10422032626984794"/>
    <n v="2.913956762895617E-3"/>
    <n v="1773360"/>
    <n v="0.79747450218552696"/>
    <n v="89458.182095006108"/>
    <n v="0.15840798301944489"/>
    <n v="5.7101613512492579E-2"/>
    <n v="214.52801461632157"/>
    <n v="0.19863705057066813"/>
    <n v="0"/>
    <n v="-6479.8239327862821"/>
    <n v="231756.82393278627"/>
    <n v="1.9384769558441701"/>
    <n v="0.99441588317146146"/>
    <n v="0.8108213419472472"/>
    <n v="164.95959595959596"/>
    <n v="5.2033328128770352E-2"/>
    <n v="2947.0737939814608"/>
    <n v="5021.25"/>
    <n v="215.17609363322327"/>
    <n v="6.4129110840438486"/>
    <e v="#DIV/0!"/>
  </r>
  <r>
    <n v="992"/>
    <x v="2"/>
    <s v="SFO"/>
    <s v="California"/>
    <s v="YVR"/>
    <s v="British Columbia"/>
    <x v="32"/>
    <x v="4"/>
    <n v="179"/>
    <s v="SFOYVR737-Max 9"/>
    <n v="800"/>
    <n v="159.15384615384616"/>
    <n v="13"/>
    <n v="2069"/>
    <n v="19.384615384615383"/>
    <n v="252"/>
    <n v="404"/>
    <n v="1414"/>
    <n v="1861600"/>
    <n v="0.88912763214439194"/>
    <n v="2327"/>
    <n v="13.839639953542392"/>
    <n v="0.84280936454849498"/>
    <n v="299"/>
    <n v="0.72271914132379245"/>
    <n v="559"/>
    <n v="0.96255956432947587"/>
    <n v="1469"/>
    <n v="1740"/>
    <n v="6"/>
    <n v="0.1869483353671775"/>
    <n v="99885"/>
    <n v="0.19611935046753462"/>
    <n v="104785"/>
    <n v="0.56036586735343219"/>
    <n v="299399"/>
    <n v="1.8506734145373689E-2"/>
    <n v="9888"/>
    <n v="1.8519835595517058E-2"/>
    <n v="9895"/>
    <n v="1.9539877070964939E-2"/>
    <n v="10440"/>
    <n v="0.99999999999999989"/>
    <n v="60857"/>
    <n v="4681.3076923076924"/>
    <n v="4397.2964762297197"/>
    <n v="0.27418497359837085"/>
    <n v="85508"/>
    <n v="6577.5384615384619"/>
    <n v="0.38524752653679106"/>
    <n v="32754"/>
    <n v="2519.5384615384614"/>
    <n v="0.14756978860675088"/>
    <n v="42837"/>
    <n v="0.19299771125808718"/>
    <n v="1"/>
    <n v="534292"/>
    <n v="-221956"/>
    <n v="312336"/>
    <n v="118514.34523809524"/>
    <n v="144987.16584158415"/>
    <n v="311044.64710042434"/>
    <n v="574546.15818010364"/>
    <n v="18629.345238095237"/>
    <n v="40202.165841584152"/>
    <n v="11645.647100424336"/>
    <n v="0.16777825526428877"/>
    <n v="0.17069043825741725"/>
    <n v="2.9121829931284815E-3"/>
    <n v="1655200"/>
    <n v="0.88912763214439194"/>
    <n v="65323.255679071997"/>
    <n v="0.28700687580575851"/>
    <n v="0.11922862054146971"/>
    <n v="253.19091348477525"/>
    <n v="0.31648864185596909"/>
    <n v="1.9539877070964939E-2"/>
    <n v="-5421.3198600079786"/>
    <n v="317757.31986000796"/>
    <n v="1.5421814663572198"/>
    <n v="0.8653537973091262"/>
    <n v="0.9408815308804559"/>
    <n v="187.45080500894454"/>
    <n v="8.0175259970203555E-2"/>
    <n v="2366.6800660963936"/>
    <n v="6577.5384615384619"/>
    <n v="149.49810883414054"/>
    <n v="9.5616239729337842"/>
    <n v="6"/>
  </r>
  <r>
    <n v="1129"/>
    <x v="0"/>
    <s v="OGG"/>
    <s v="Hawaii"/>
    <s v="SFO"/>
    <s v="California"/>
    <x v="34"/>
    <x v="8"/>
    <n v="350.92857142857144"/>
    <s v="OGGSFO777-200"/>
    <n v="2338"/>
    <n v="231.07142857142858"/>
    <n v="14"/>
    <n v="3235"/>
    <n v="31.571428571428573"/>
    <n v="442"/>
    <n v="947"/>
    <n v="1847"/>
    <n v="11486594"/>
    <n v="0.65845715448809283"/>
    <n v="4913"/>
    <n v="65.314897959183682"/>
    <n v="0.69606299212598421"/>
    <n v="635"/>
    <n v="0.79713804713804715"/>
    <n v="1188"/>
    <n v="0.59754124878680037"/>
    <n v="3091"/>
    <n v="78916"/>
    <n v="5.9999619848953314"/>
    <n v="0.14810046734671828"/>
    <n v="212479"/>
    <n v="0.19431865309351465"/>
    <n v="278788"/>
    <n v="0.3146745475519187"/>
    <n v="451462"/>
    <n v="9.0144595192706463E-3"/>
    <n v="12933"/>
    <n v="3.8614479035613842E-3"/>
    <n v="5540"/>
    <n v="0.3300304245850163"/>
    <n v="473493"/>
    <n v="1"/>
    <n v="318834"/>
    <n v="22773.857142857141"/>
    <n v="4881.4896748249448"/>
    <n v="0.31064266360344089"/>
    <n v="106702"/>
    <n v="7621.5714285714284"/>
    <n v="0.10396066132161046"/>
    <n v="284081"/>
    <n v="20291.5"/>
    <n v="0.27678252168567058"/>
    <n v="316752"/>
    <n v="0.30861415338927811"/>
    <n v="1"/>
    <n v="1434695"/>
    <n v="-1026369"/>
    <n v="408326"/>
    <n v="305258.29185520363"/>
    <n v="349736.16050686379"/>
    <n v="755532.77855982678"/>
    <n v="1410527.2309218943"/>
    <n v="92779.291855203628"/>
    <n v="70948.160506863787"/>
    <n v="304070.77855982678"/>
    <n v="3.5548048446737125E-2"/>
    <n v="3.845701862114774E-2"/>
    <n v="2.9089701744106147E-3"/>
    <n v="7563430"/>
    <n v="0.65845715448809283"/>
    <n v="498577.11159196286"/>
    <n v="0.12490168974371341"/>
    <n v="8.9353641296976288E-2"/>
    <n v="297.1258114374034"/>
    <n v="0.12708546254807673"/>
    <n v="0.3300304245850163"/>
    <n v="-33414.159351563874"/>
    <n v="441740.1593515639"/>
    <n v="1.7441770738583593"/>
    <n v="1.2232237954433836"/>
    <n v="0.7613256839576843"/>
    <n v="234.67003367003366"/>
    <n v="0.22078002641676453"/>
    <n v="4349.4058610874154"/>
    <n v="7621.5714285714284"/>
    <n v="49.529282002730874"/>
    <n v="5.7103554868624418"/>
    <n v="5.9999619848953314"/>
  </r>
  <r>
    <n v="779"/>
    <x v="1"/>
    <s v="SFO"/>
    <s v="California"/>
    <s v="YVR"/>
    <s v="British Columbia"/>
    <x v="32"/>
    <x v="2"/>
    <n v="166.18181818181819"/>
    <s v="SFOYVR737-800"/>
    <n v="800"/>
    <n v="147.18181818181819"/>
    <n v="11"/>
    <n v="1619"/>
    <n v="20.09090909090909"/>
    <n v="221"/>
    <n v="358"/>
    <n v="1041"/>
    <n v="1462400"/>
    <n v="0.8856673960612691"/>
    <n v="1828"/>
    <n v="11.178170731707317"/>
    <n v="1"/>
    <n v="221"/>
    <n v="0.85238095238095235"/>
    <n v="420"/>
    <n v="0.87700084245998311"/>
    <n v="1187"/>
    <n v="13"/>
    <n v="5.9230769230769234"/>
    <n v="0.21691825155921654"/>
    <n v="90115"/>
    <n v="0.22361969318758981"/>
    <n v="92899"/>
    <n v="0.52671790637720162"/>
    <n v="218816"/>
    <n v="1.7523884717872678E-2"/>
    <n v="7280"/>
    <n v="1.5034915377449552E-2"/>
    <n v="6246"/>
    <n v="1.8534878066980717E-4"/>
    <n v="77"/>
    <n v="1"/>
    <n v="46480"/>
    <n v="4225.454545454545"/>
    <n v="4158.1043191760946"/>
    <n v="0.27682650101546724"/>
    <n v="61599"/>
    <n v="5599.909090909091"/>
    <n v="0.36687253950197435"/>
    <n v="25127"/>
    <n v="2284.2727272727275"/>
    <n v="0.14965188233682544"/>
    <n v="34697"/>
    <n v="0.20664907714573294"/>
    <n v="0.99999999999999989"/>
    <n v="415433"/>
    <n v="-167903"/>
    <n v="247530"/>
    <n v="90115"/>
    <n v="108987.65363128492"/>
    <n v="249504.89145052835"/>
    <n v="448607.54508181324"/>
    <n v="0"/>
    <n v="16088.65363128492"/>
    <n v="30688.891450528346"/>
    <n v="0.1692628555798687"/>
    <n v="0.17217074952020422"/>
    <n v="2.9078939403355264E-3"/>
    <n v="1295200"/>
    <n v="0.8856673960612691"/>
    <n v="53619.150092649797"/>
    <n v="0.28407617614879649"/>
    <n v="0.11481332056892779"/>
    <n v="256.55095738109947"/>
    <n v="0.32068869672637434"/>
    <n v="1.8534878066980717E-4"/>
    <n v="-4252.5040983466606"/>
    <n v="251782.50409834666"/>
    <n v="1.854977505063655"/>
    <n v="1.0062261107812709"/>
    <n v="0.83861415741600542"/>
    <n v="221.18809523809523"/>
    <n v="8.3520086271432453E-2"/>
    <n v="2247.8633224599339"/>
    <n v="5599.909090909091"/>
    <n v="144.83586258059589"/>
    <n v="8.3545398394070407"/>
    <n v="5.9230769230769234"/>
  </r>
  <r>
    <n v="941"/>
    <x v="2"/>
    <s v="SEA"/>
    <s v="Washington"/>
    <s v="JNU"/>
    <s v="Alaska"/>
    <x v="25"/>
    <x v="1"/>
    <n v="175.9047619047619"/>
    <s v="SEAJNU737-900"/>
    <n v="909"/>
    <n v="133.9047619047619"/>
    <n v="21"/>
    <n v="2812"/>
    <n v="16.761904761904763"/>
    <n v="352"/>
    <n v="662"/>
    <n v="1799"/>
    <n v="3357846"/>
    <n v="0.76123443421765025"/>
    <n v="3694"/>
    <n v="53.220790762026382"/>
    <n v="0.73794549266247378"/>
    <n v="477"/>
    <n v="0.74215246636771304"/>
    <n v="892"/>
    <n v="0.77409638554216864"/>
    <n v="2324"/>
    <n v="11432"/>
    <n v="5.9999125262421273"/>
    <n v="0.19232023090322062"/>
    <n v="140994"/>
    <n v="0.19031374084223476"/>
    <n v="139523"/>
    <n v="0.48946490415633981"/>
    <n v="358837"/>
    <n v="1.7163606007739515E-2"/>
    <n v="12583"/>
    <n v="1.7177246320866542E-2"/>
    <n v="12593"/>
    <n v="9.3560271769598746E-2"/>
    <n v="68591"/>
    <n v="0.99999999999999989"/>
    <n v="221295"/>
    <n v="10537.857142857143"/>
    <n v="4158.0554672610469"/>
    <n v="0.35246588346223928"/>
    <n v="121731"/>
    <n v="5796.7142857142853"/>
    <n v="0.19388609982033869"/>
    <n v="119631"/>
    <n v="5696.7142857142853"/>
    <n v="0.19054134121634536"/>
    <n v="165191"/>
    <n v="0.26310667550107669"/>
    <n v="1"/>
    <n v="733121"/>
    <n v="-627848"/>
    <n v="105273"/>
    <n v="191062.89204545456"/>
    <n v="187997.75830815709"/>
    <n v="463555.96887159534"/>
    <n v="842616.61922520702"/>
    <n v="50068.892045454559"/>
    <n v="48474.758308157092"/>
    <n v="104718.96887159534"/>
    <n v="3.1351348453740879E-2"/>
    <n v="3.4233902431516354E-2"/>
    <n v="2.8825539777754747E-3"/>
    <n v="2556108"/>
    <n v="0.76123443421765025"/>
    <n v="208433.66287339968"/>
    <n v="0.21833073940853751"/>
    <n v="0.18697939095479663"/>
    <n v="236.31934566145094"/>
    <n v="0.25997727795539155"/>
    <n v="9.3560271769598746E-2"/>
    <n v="-9679.1723440574751"/>
    <n v="114952.17234405747"/>
    <n v="1.7073406228846204"/>
    <n v="0.90348068505133916"/>
    <n v="0.89186478133315039"/>
    <n v="156.4159192825112"/>
    <n v="0.2253256965766906"/>
    <n v="2247.824549148902"/>
    <n v="5796.7142857142853"/>
    <n v="52.836494154581274"/>
    <n v="8.9530583214793733"/>
    <n v="5.9999125262421273"/>
  </r>
  <r>
    <n v="835"/>
    <x v="2"/>
    <s v="GEG"/>
    <s v="Washington"/>
    <s v="SEA"/>
    <s v="Washington"/>
    <x v="11"/>
    <x v="3"/>
    <n v="120.9"/>
    <s v="GEGSEA737-700"/>
    <n v="223"/>
    <n v="108.85"/>
    <n v="20"/>
    <n v="2177"/>
    <n v="14.2"/>
    <n v="284"/>
    <n v="444"/>
    <n v="1450"/>
    <n v="539214"/>
    <n v="0.90033085194375517"/>
    <n v="2418"/>
    <n v="23.999541043797532"/>
    <n v="0.85542168674698793"/>
    <n v="332"/>
    <n v="0.7338842975206612"/>
    <n v="605"/>
    <n v="0.97840755735492579"/>
    <n v="1482"/>
    <n v="3324"/>
    <n v="6"/>
    <n v="0.19697005869573372"/>
    <n v="57753"/>
    <n v="0.16955597922286986"/>
    <n v="49715"/>
    <n v="0.50611683895677795"/>
    <n v="148397"/>
    <n v="3.4617181718035378E-2"/>
    <n v="10150"/>
    <n v="2.4719737250474921E-2"/>
    <n v="7248"/>
    <n v="6.8020204156108141E-2"/>
    <n v="19944"/>
    <n v="1"/>
    <n v="99792"/>
    <n v="4989.6000000000004"/>
    <n v="4158.0795156826698"/>
    <n v="0.29125465519455501"/>
    <n v="114397"/>
    <n v="5719.85"/>
    <n v="0.33388106050877336"/>
    <n v="53947"/>
    <n v="2697.35"/>
    <n v="0.15745064618186488"/>
    <n v="74492"/>
    <n v="0.21741363811480674"/>
    <n v="1"/>
    <n v="293207"/>
    <n v="-342628"/>
    <n v="-49421"/>
    <n v="67514.070422535209"/>
    <n v="67742.286036036036"/>
    <n v="151671.96827586208"/>
    <n v="286928.32473443332"/>
    <n v="9761.0704225352092"/>
    <n v="18027.286036036036"/>
    <n v="3274.9682758620766"/>
    <n v="-9.1653777535449746E-2"/>
    <n v="-8.8773351143105222E-2"/>
    <n v="2.8804263923445234E-3"/>
    <n v="485471"/>
    <n v="0.90033085194375517"/>
    <n v="30250.97978870006"/>
    <n v="0.54376740959989911"/>
    <n v="0.6354211871353489"/>
    <n v="125.52273771244832"/>
    <n v="0.56288223189438713"/>
    <n v="6.8020204156108141E-2"/>
    <n v="-1553.1662367216661"/>
    <n v="-47867.833763278337"/>
    <n v="1.6446044118239123"/>
    <n v="0.77688557030575101"/>
    <n v="0.94667716952731562"/>
    <n v="82.173553719008268"/>
    <n v="0.25405941877240312"/>
    <n v="2247.8346524023268"/>
    <n v="5719.85"/>
    <n v="90.710067997847247"/>
    <n v="7.9917317409278823"/>
    <n v="6"/>
  </r>
  <r>
    <n v="448"/>
    <x v="3"/>
    <s v="JNU"/>
    <s v="Alaska"/>
    <s v="SEA"/>
    <s v="Washington"/>
    <x v="31"/>
    <x v="1"/>
    <n v="173.55"/>
    <s v="JNUSEA737-900"/>
    <n v="909"/>
    <n v="128.80000000000001"/>
    <n v="20"/>
    <n v="2576"/>
    <n v="18.45"/>
    <n v="369"/>
    <n v="682"/>
    <n v="1525"/>
    <n v="3155139"/>
    <n v="0.74214923653125897"/>
    <n v="3471"/>
    <n v="46.910275288092187"/>
    <n v="0.82182628062360796"/>
    <n v="449"/>
    <n v="0.81287246722288442"/>
    <n v="839"/>
    <n v="0.69826007326007322"/>
    <n v="2184"/>
    <n v="1984"/>
    <n v="4.998991935483871"/>
    <n v="0.22335087164114745"/>
    <n v="128454"/>
    <n v="0.25175875727237002"/>
    <n v="144792"/>
    <n v="0.48422421677487559"/>
    <n v="278488"/>
    <n v="1.5909667861775414E-2"/>
    <n v="9150"/>
    <n v="7.5114497445759338E-3"/>
    <n v="4320"/>
    <n v="1.7245036705255581E-2"/>
    <n v="9918"/>
    <n v="1"/>
    <n v="172749"/>
    <n v="8637.4500000000007"/>
    <n v="3682.5407427069822"/>
    <n v="0.31919446122804196"/>
    <n v="102171"/>
    <n v="5108.55"/>
    <n v="0.18878498456216983"/>
    <n v="153608"/>
    <n v="7680.4"/>
    <n v="0.28382695587422835"/>
    <n v="112675"/>
    <n v="0.20819359833555987"/>
    <n v="1"/>
    <n v="575122"/>
    <n v="-541203"/>
    <n v="33919"/>
    <n v="156303.10569105693"/>
    <n v="178123.88269794721"/>
    <n v="398831.33901639347"/>
    <n v="733258.32740539755"/>
    <n v="27849.105691056931"/>
    <n v="33331.882697947207"/>
    <n v="120343.33901639347"/>
    <n v="1.0750398001482661E-2"/>
    <n v="1.3627043490087087E-2"/>
    <n v="2.8766454886044266E-3"/>
    <n v="2341584"/>
    <n v="0.74214923653125897"/>
    <n v="196373.28416149074"/>
    <n v="0.18228103421117103"/>
    <n v="0.17153063620968839"/>
    <n v="219.4114906832298"/>
    <n v="0.2413767774292957"/>
    <n v="1.7245036705255581E-2"/>
    <n v="-9076.2163702698799"/>
    <n v="42995.216370269882"/>
    <n v="1.8003264427728534"/>
    <n v="1.0860068760657078"/>
    <n v="0.80242383616110813"/>
    <n v="172.57687723480333"/>
    <n v="0.19591495369678086"/>
    <n v="3274.5064712718113"/>
    <n v="5108.55"/>
    <n v="54.913342208714297"/>
    <n v="5.229037267080745"/>
    <n v="4.998991935483871"/>
  </r>
  <r>
    <n v="798"/>
    <x v="1"/>
    <s v="YYC"/>
    <s v="Alberta"/>
    <s v="SFO"/>
    <s v="California"/>
    <x v="22"/>
    <x v="3"/>
    <n v="134.75"/>
    <s v="YYCSFO737-700"/>
    <n v="1018"/>
    <n v="117"/>
    <n v="12"/>
    <n v="1404"/>
    <n v="17.416666666666668"/>
    <n v="209"/>
    <n v="352"/>
    <n v="843"/>
    <n v="1646106"/>
    <n v="0.86827458256029688"/>
    <n v="1617"/>
    <n v="8.3572514306151646"/>
    <n v="1.0048076923076923"/>
    <n v="208"/>
    <n v="0.9263157894736842"/>
    <n v="380"/>
    <n v="0.81924198250728864"/>
    <n v="1029"/>
    <n v="0"/>
    <e v="#DIV/0!"/>
    <n v="0.2383724348797554"/>
    <n v="105404"/>
    <n v="0.24486749799856167"/>
    <n v="108276"/>
    <n v="0.4957958487681543"/>
    <n v="219232"/>
    <n v="1.3338399120724046E-2"/>
    <n v="5898"/>
    <n v="7.6258192328045914E-3"/>
    <n v="3372"/>
    <n v="0"/>
    <n v="0"/>
    <n v="1"/>
    <n v="34750"/>
    <n v="2895.8333333333335"/>
    <n v="4158.0656377885362"/>
    <n v="0.22961391823762231"/>
    <n v="71865"/>
    <n v="5988.75"/>
    <n v="0.4748547981049418"/>
    <n v="18786"/>
    <n v="1565.5"/>
    <n v="0.12413027533847404"/>
    <n v="25940"/>
    <n v="0.17140100831896182"/>
    <n v="1"/>
    <n v="442182"/>
    <n v="-151341"/>
    <n v="290841"/>
    <n v="104899.67464114833"/>
    <n v="116888.86363636363"/>
    <n v="267603.47330960853"/>
    <n v="489392.01158712048"/>
    <n v="-504.32535885166726"/>
    <n v="8612.8636363636324"/>
    <n v="48371.473309608526"/>
    <n v="0.17668424755149426"/>
    <n v="0.17954352127521561"/>
    <n v="2.8592737237213561E-3"/>
    <n v="1429272"/>
    <n v="0.86827458256029688"/>
    <n v="67083.166666666628"/>
    <n v="0.26862304128652709"/>
    <n v="9.1938793735032859E-2"/>
    <n v="314.94444444444446"/>
    <n v="0.30937568216546607"/>
    <n v="0"/>
    <n v="-4706.6676322600406"/>
    <n v="295547.66763226007"/>
    <n v="1.8927974969508814"/>
    <n v="1.0642876004458424"/>
    <n v="0.79579089646724632"/>
    <n v="284.93684210526317"/>
    <n v="5.8663627194232237E-2"/>
    <n v="2247.8682322732502"/>
    <n v="5988.75"/>
    <n v="167.99781742316847"/>
    <n v="6.6025641025641022"/>
    <e v="#DIV/0!"/>
  </r>
  <r>
    <n v="84"/>
    <x v="5"/>
    <s v="LAX"/>
    <s v="California"/>
    <s v="YVR"/>
    <s v="British Columbia"/>
    <x v="18"/>
    <x v="3"/>
    <n v="132"/>
    <s v="LAXYVR737-700"/>
    <n v="1080"/>
    <n v="114.2"/>
    <n v="10"/>
    <n v="1142"/>
    <n v="13.5"/>
    <n v="135"/>
    <n v="246"/>
    <n v="761"/>
    <n v="1425600"/>
    <n v="0.86515151515151512"/>
    <n v="1320"/>
    <n v="6.6356167306871523"/>
    <n v="0.79411764705882348"/>
    <n v="170"/>
    <n v="0.79354838709677422"/>
    <n v="310"/>
    <n v="0.90595238095238095"/>
    <n v="840"/>
    <n v="0"/>
    <e v="#DIV/0!"/>
    <n v="0.20880610565502716"/>
    <n v="50368"/>
    <n v="0.20518698775801242"/>
    <n v="49495"/>
    <n v="0.56079330401004901"/>
    <n v="135274"/>
    <n v="1.8903983517052969E-2"/>
    <n v="4560"/>
    <n v="6.3096190598584687E-3"/>
    <n v="1522"/>
    <n v="0"/>
    <n v="0"/>
    <n v="1"/>
    <n v="24436"/>
    <n v="2443.6"/>
    <n v="3682.5514480052748"/>
    <n v="0.21341857499694317"/>
    <n v="52395"/>
    <n v="5239.5"/>
    <n v="0.45760624639731701"/>
    <n v="21729"/>
    <n v="2172.9"/>
    <n v="0.18977624063302415"/>
    <n v="15938"/>
    <n v="0.13919893797271568"/>
    <n v="1"/>
    <n v="241219"/>
    <n v="-114498"/>
    <n v="126721"/>
    <n v="63426.370370370372"/>
    <n v="62371.74796747967"/>
    <n v="149316.89881734559"/>
    <n v="275115.01715519564"/>
    <n v="13058.370370370372"/>
    <n v="12876.74796747967"/>
    <n v="14042.898817345587"/>
    <n v="8.888959034792368E-2"/>
    <n v="9.1693884480583313E-2"/>
    <n v="2.8042941326596321E-3"/>
    <n v="1233360"/>
    <n v="0.86515151515151512"/>
    <n v="37598.057793345011"/>
    <n v="0.16920524691358024"/>
    <n v="8.0315656565656562E-2"/>
    <n v="211.22504378283713"/>
    <n v="0.19557874424336771"/>
    <n v="0"/>
    <n v="-3997.801715519563"/>
    <n v="130718.80171551957"/>
    <n v="1.6632546382847146"/>
    <n v="0.89629834192749946"/>
    <n v="0.90404074463580197"/>
    <n v="159.66129032258064"/>
    <n v="6.6072738880436452E-2"/>
    <n v="3274.6014246892541"/>
    <n v="5239.5"/>
    <n v="172.10156136937402"/>
    <n v="5.3257443082311733"/>
    <e v="#DIV/0!"/>
  </r>
  <r>
    <n v="295"/>
    <x v="4"/>
    <s v="OGG"/>
    <s v="Hawaii"/>
    <s v="SEA"/>
    <s v="Washington"/>
    <x v="43"/>
    <x v="4"/>
    <n v="178"/>
    <s v="OGGSEA737-Max 9"/>
    <n v="2640"/>
    <n v="155.25"/>
    <n v="4"/>
    <n v="621"/>
    <n v="23"/>
    <n v="92"/>
    <n v="172"/>
    <n v="357"/>
    <n v="1879680"/>
    <n v="0.8721910112359551"/>
    <n v="712"/>
    <n v="22.416835016835016"/>
    <n v="1"/>
    <n v="92"/>
    <n v="1"/>
    <n v="172"/>
    <n v="0.796875"/>
    <n v="448"/>
    <n v="920"/>
    <n v="5"/>
    <n v="0.24528280568549024"/>
    <n v="43418"/>
    <n v="0.24901136646103089"/>
    <n v="44078"/>
    <n v="0.46566899419248414"/>
    <n v="82429"/>
    <n v="1.2033082502881161E-2"/>
    <n v="2130"/>
    <n v="2.0168124194969834E-3"/>
    <n v="357"/>
    <n v="2.5986938738616593E-2"/>
    <n v="4600"/>
    <n v="0.99999999999999989"/>
    <n v="76097"/>
    <n v="19024.25"/>
    <n v="3394.6362161675029"/>
    <n v="0.35073722247572164"/>
    <n v="20958"/>
    <n v="5239.5"/>
    <n v="9.6597115637228462E-2"/>
    <n v="66064"/>
    <n v="16516"/>
    <n v="0.3044943146988196"/>
    <n v="53844"/>
    <n v="0.24817134718823025"/>
    <n v="1"/>
    <n v="177012"/>
    <n v="-216963"/>
    <n v="-39951"/>
    <n v="43418"/>
    <n v="44078"/>
    <n v="103440.3137254902"/>
    <n v="190936.31372549018"/>
    <n v="0"/>
    <n v="0"/>
    <n v="21011.313725490196"/>
    <n v="-2.1254149642492341E-2"/>
    <n v="-1.8459616300980728E-2"/>
    <n v="2.7945333415116125E-3"/>
    <n v="1639440"/>
    <n v="0.8721910112359551"/>
    <n v="25264.882447665033"/>
    <n v="9.4171348314606745E-2"/>
    <n v="0.11542549795709908"/>
    <n v="277.63607085346217"/>
    <n v="0.10516517835358416"/>
    <n v="2.5986938738616593E-2"/>
    <n v="-5252.8284313725489"/>
    <n v="-34698.171568627455"/>
    <n v="1.9774463158298738"/>
    <n v="1.073782072118"/>
    <n v="0.77094737173963301"/>
    <n v="256.26744186046511"/>
    <n v="0.30418276727001559"/>
    <n v="2947.0708041695457"/>
    <n v="5239.5"/>
    <n v="27.702394184265074"/>
    <n v="4.0048309178743962"/>
    <n v="5"/>
  </r>
  <r>
    <n v="162"/>
    <x v="5"/>
    <s v="SFO"/>
    <s v="California"/>
    <s v="LAX"/>
    <s v="California"/>
    <x v="42"/>
    <x v="4"/>
    <n v="178.85714285714286"/>
    <s v="SFOLAX737-Max 9"/>
    <n v="337"/>
    <n v="168"/>
    <n v="7"/>
    <n v="1176"/>
    <n v="21.714285714285715"/>
    <n v="152"/>
    <n v="283"/>
    <n v="742"/>
    <n v="421924"/>
    <n v="0.93929712460063897"/>
    <n v="1252"/>
    <n v="9.8568956785955439"/>
    <n v="0.94409937888198758"/>
    <n v="161"/>
    <n v="0.94019933554817281"/>
    <n v="301"/>
    <n v="0.93924050632911393"/>
    <n v="790"/>
    <n v="169"/>
    <n v="4.9881656804733732"/>
    <n v="0.18899706382321124"/>
    <n v="25683"/>
    <n v="0.22742492144439294"/>
    <n v="30905"/>
    <n v="0.53913062675232359"/>
    <n v="73263"/>
    <n v="3.2783628054838067E-2"/>
    <n v="4455"/>
    <n v="5.4602585896049039E-3"/>
    <n v="742"/>
    <n v="6.203501335629291E-3"/>
    <n v="843"/>
    <n v="1"/>
    <n v="33461"/>
    <n v="4780.1428571428569"/>
    <n v="3394.6793281642681"/>
    <n v="0.27234399290266392"/>
    <n v="36677"/>
    <n v="5239.5714285714284"/>
    <n v="0.29851948918714338"/>
    <n v="29049"/>
    <n v="4149.8571428571431"/>
    <n v="0.23643407698005095"/>
    <n v="23676"/>
    <n v="0.19270244093014172"/>
    <n v="1"/>
    <n v="135891"/>
    <n v="-122863"/>
    <n v="13028"/>
    <n v="27203.70394736842"/>
    <n v="32870.689045936393"/>
    <n v="78002.385444743937"/>
    <n v="138076.77843804876"/>
    <n v="1520.7039473684199"/>
    <n v="1965.6890459363931"/>
    <n v="4739.3854447439371"/>
    <n v="3.0877598809264228E-2"/>
    <n v="3.3662724105373326E-2"/>
    <n v="2.7851252961090985E-3"/>
    <n v="396312"/>
    <n v="0.93929712460063897"/>
    <n v="8727.591836734704"/>
    <n v="0.32207459163261631"/>
    <n v="0.2911969928233521"/>
    <n v="114.83673469387755"/>
    <n v="0.34076182401744076"/>
    <n v="6.203501335629291E-3"/>
    <n v="-1175.1112054355358"/>
    <n v="14203.111205435536"/>
    <n v="1.538079933087187"/>
    <n v="0.98996828744501975"/>
    <n v="0.89416288133166066"/>
    <n v="102.67441860465117"/>
    <n v="0.17422787381062763"/>
    <n v="2947.0739010742009"/>
    <n v="5239.5714285714284"/>
    <n v="119.30733958701711"/>
    <n v="4.4192176870748296"/>
    <n v="4.9881656804733732"/>
  </r>
  <r>
    <n v="1194"/>
    <x v="0"/>
    <s v="SFO"/>
    <s v="California"/>
    <s v="OGG"/>
    <s v="Hawaii"/>
    <x v="35"/>
    <x v="4"/>
    <n v="181.61538461538461"/>
    <s v="SFOOGG737-Max 9"/>
    <n v="2338"/>
    <n v="130.38461538461539"/>
    <n v="13"/>
    <n v="1695"/>
    <n v="16"/>
    <n v="208"/>
    <n v="332"/>
    <n v="1155"/>
    <n v="5520018"/>
    <n v="0.71791613722998726"/>
    <n v="2361"/>
    <n v="71.078192567567569"/>
    <n v="0.68196721311475406"/>
    <n v="305"/>
    <n v="0.58245614035087723"/>
    <n v="570"/>
    <n v="0.7772543741588156"/>
    <n v="1486"/>
    <n v="1538"/>
    <n v="5.9973992197659296"/>
    <n v="0.2021099773309854"/>
    <n v="102263"/>
    <n v="0.19691606535474931"/>
    <n v="99635"/>
    <n v="0.55306861774349425"/>
    <n v="279840"/>
    <n v="1.5978987187164635E-2"/>
    <n v="8085"/>
    <n v="1.3696274731855401E-2"/>
    <n v="6930"/>
    <n v="1.823007765175097E-2"/>
    <n v="9224"/>
    <n v="1"/>
    <n v="312553"/>
    <n v="24042.538461538461"/>
    <n v="4397.3121531316983"/>
    <n v="0.39667559722869133"/>
    <n v="87153"/>
    <n v="6704.0769230769229"/>
    <n v="0.11060993919518333"/>
    <n v="168219"/>
    <n v="12939.923076923076"/>
    <n v="0.21349458264746532"/>
    <n v="220006"/>
    <n v="0.27921988092866001"/>
    <n v="1"/>
    <n v="505977"/>
    <n v="-787931"/>
    <n v="-281954"/>
    <n v="149952.95673076925"/>
    <n v="171060.09036144576"/>
    <n v="360036.57142857142"/>
    <n v="681049.61852078652"/>
    <n v="47689.956730769249"/>
    <n v="71425.090361445764"/>
    <n v="80196.57142857142"/>
    <n v="-5.1078456628221143E-2"/>
    <n v="-4.8300990510694454E-2"/>
    <n v="2.777466117526689E-3"/>
    <n v="3962910"/>
    <n v="0.71791613722998726"/>
    <n v="195184.36460176995"/>
    <n v="9.1662201101518154E-2"/>
    <n v="0.14274065772973929"/>
    <n v="293.06961651917402"/>
    <n v="0.12535056309631054"/>
    <n v="1.823007765175097E-2"/>
    <n v="-15331.662963137418"/>
    <n v="-266622.33703686256"/>
    <n v="1.643250494163585"/>
    <n v="0.85668694994942662"/>
    <n v="0.92294551669511005"/>
    <n v="174.7982456140351"/>
    <n v="0.43481423068637509"/>
    <n v="2366.6752617561215"/>
    <n v="6704.0769230769229"/>
    <n v="23.846976671342869"/>
    <n v="8.8584070796460175"/>
    <n v="5.9973992197659296"/>
  </r>
  <r>
    <n v="726"/>
    <x v="1"/>
    <s v="SEA"/>
    <s v="Washington"/>
    <s v="JNU"/>
    <s v="Alaska"/>
    <x v="25"/>
    <x v="1"/>
    <n v="173.76190476190476"/>
    <s v="SEAJNU737-900"/>
    <n v="909"/>
    <n v="128.47619047619048"/>
    <n v="21"/>
    <n v="2698"/>
    <n v="20.571428571428573"/>
    <n v="432"/>
    <n v="582"/>
    <n v="1685"/>
    <n v="3316941"/>
    <n v="0.73938065223348859"/>
    <n v="3649"/>
    <n v="52.57957641549595"/>
    <n v="0.9152542372881356"/>
    <n v="472"/>
    <n v="0.65986394557823125"/>
    <n v="882"/>
    <n v="0.73388501742160284"/>
    <n v="2296"/>
    <n v="18033"/>
    <n v="5.9998336383297293"/>
    <n v="0.21409918093656574"/>
    <n v="156262"/>
    <n v="0.17045233456370965"/>
    <n v="124406"/>
    <n v="0.43329935412093862"/>
    <n v="316247"/>
    <n v="1.6137385628437313E-2"/>
    <n v="11778"/>
    <n v="1.7770580030636095E-2"/>
    <n v="12970"/>
    <n v="0.1482411647197126"/>
    <n v="108195"/>
    <n v="1"/>
    <n v="218629"/>
    <n v="10410.904761904761"/>
    <n v="4158.0593626761683"/>
    <n v="0.35246596720212031"/>
    <n v="120264"/>
    <n v="5726.8571428571431"/>
    <n v="0.19388538153490981"/>
    <n v="118189"/>
    <n v="5628.0476190476193"/>
    <n v="0.19054013967795397"/>
    <n v="163202"/>
    <n v="0.26310851158501591"/>
    <n v="1"/>
    <n v="729858"/>
    <n v="-620284"/>
    <n v="109574"/>
    <n v="170730.70370370371"/>
    <n v="188532.80412371136"/>
    <n v="430921.72818991094"/>
    <n v="790185.23601732601"/>
    <n v="14468.703703703708"/>
    <n v="64126.804123711365"/>
    <n v="114674.72818991094"/>
    <n v="3.3034654520535639E-2"/>
    <n v="3.5809302779957079E-2"/>
    <n v="2.7746482594214403E-3"/>
    <n v="2452482"/>
    <n v="0.73938065223348859"/>
    <n v="219125.83876945893"/>
    <n v="0.22003948819107727"/>
    <n v="0.18700483367054163"/>
    <n v="230.41623424759081"/>
    <n v="0.25348320599294916"/>
    <n v="0.1482411647197126"/>
    <n v="-9203.3445722536198"/>
    <n v="118777.34457225361"/>
    <n v="2.0243786661843375"/>
    <n v="0.86248810327735181"/>
    <n v="0.84223813696444627"/>
    <n v="141.04988662131518"/>
    <n v="0.22360787988896469"/>
    <n v="2247.81194633527"/>
    <n v="5726.8571428571431"/>
    <n v="51.312699415449472"/>
    <n v="9.1727205337286879"/>
    <n v="5.9998336383297293"/>
  </r>
  <r>
    <n v="765"/>
    <x v="1"/>
    <s v="SFO"/>
    <s v="California"/>
    <s v="LAX"/>
    <s v="California"/>
    <x v="42"/>
    <x v="4"/>
    <n v="175"/>
    <s v="SFOLAX737-Max 9"/>
    <n v="337"/>
    <n v="156.58333333333334"/>
    <n v="12"/>
    <n v="1879"/>
    <n v="22.583333333333332"/>
    <n v="271"/>
    <n v="482"/>
    <n v="1126"/>
    <n v="707700"/>
    <n v="0.89476190476190476"/>
    <n v="2100"/>
    <n v="16.545503460499663"/>
    <n v="1.0037037037037038"/>
    <n v="270"/>
    <n v="0.95445544554455441"/>
    <n v="505"/>
    <n v="0.85045317220543803"/>
    <n v="1324"/>
    <n v="2848"/>
    <n v="5.9989466292134832"/>
    <n v="0.18934683599396887"/>
    <n v="48725"/>
    <n v="0.22373043383644475"/>
    <n v="57573"/>
    <n v="0.46359178026829156"/>
    <n v="119297"/>
    <n v="3.0672438717299053E-2"/>
    <n v="7893"/>
    <n v="2.6265680133057683E-2"/>
    <n v="6759"/>
    <n v="6.6392831050938086E-2"/>
    <n v="17085"/>
    <n v="1"/>
    <n v="72756"/>
    <n v="6063"/>
    <n v="4397.3276590643445"/>
    <n v="0.3026279667573436"/>
    <n v="77286"/>
    <n v="6440.5"/>
    <n v="0.32147046345054781"/>
    <n v="39158"/>
    <n v="3263.1666666666665"/>
    <n v="0.16287736987030704"/>
    <n v="51214"/>
    <n v="0.21302419992180155"/>
    <n v="1"/>
    <n v="257332"/>
    <n v="-240414"/>
    <n v="16918"/>
    <n v="48545.202952029518"/>
    <n v="60320.259336099589"/>
    <n v="140274.62522202489"/>
    <n v="249140.087510154"/>
    <n v="-179.7970479704818"/>
    <n v="2747.2593360995888"/>
    <n v="20977.625222024886"/>
    <n v="2.3905609721633459E-2"/>
    <n v="2.6678098948489708E-2"/>
    <n v="2.7724892268562486E-3"/>
    <n v="633223"/>
    <n v="0.89476190476190476"/>
    <n v="28256.831825439062"/>
    <n v="0.36361735198530448"/>
    <n v="0.33971174226367107"/>
    <n v="127.85896753592337"/>
    <n v="0.37940346449828893"/>
    <n v="6.6392831050938086E-2"/>
    <n v="-1962.0906258461662"/>
    <n v="18880.090625846165"/>
    <n v="1.6790786997019405"/>
    <n v="1.0607436747575554"/>
    <n v="0.83834833483981153"/>
    <n v="114.00594059405941"/>
    <n v="0.199019165902414"/>
    <n v="2366.6853108148002"/>
    <n v="6440.5"/>
    <n v="113.56559832016471"/>
    <n v="7.79776476849388"/>
    <n v="5.9989466292134832"/>
  </r>
  <r>
    <n v="949"/>
    <x v="2"/>
    <s v="SEA"/>
    <s v="Washington"/>
    <s v="OGG"/>
    <s v="Hawaii"/>
    <x v="48"/>
    <x v="1"/>
    <n v="169.2"/>
    <s v="SEAOGG737-900"/>
    <n v="2640"/>
    <n v="144.6"/>
    <n v="5"/>
    <n v="723"/>
    <n v="22"/>
    <n v="110"/>
    <n v="188"/>
    <n v="426"/>
    <n v="2233440"/>
    <n v="0.85460992907801414"/>
    <n v="846"/>
    <n v="29.159985453034082"/>
    <n v="1.0091743119266054"/>
    <n v="109"/>
    <n v="0.92156862745098034"/>
    <n v="204"/>
    <n v="0.8007518796992481"/>
    <n v="532"/>
    <n v="4007"/>
    <n v="5.9990017469428496"/>
    <n v="0.21374359987487859"/>
    <n v="51932"/>
    <n v="0.22155134093939843"/>
    <n v="53829"/>
    <n v="0.44301624932088707"/>
    <n v="107637"/>
    <n v="1.2244612370556955E-2"/>
    <n v="2975"/>
    <n v="1.0507729540178793E-2"/>
    <n v="2553"/>
    <n v="9.8936467954100202E-2"/>
    <n v="24038"/>
    <n v="1"/>
    <n v="121249"/>
    <n v="24249.8"/>
    <n v="4158.0610592308822"/>
    <n v="0.39731494801275352"/>
    <n v="27866"/>
    <n v="5573.2"/>
    <n v="9.1312739414950966E-2"/>
    <n v="65546"/>
    <n v="13109.2"/>
    <n v="0.21478449787168505"/>
    <n v="90510"/>
    <n v="0.29658781470061046"/>
    <n v="1"/>
    <n v="242964"/>
    <n v="-305171"/>
    <n v="-62207"/>
    <n v="51459.890909090915"/>
    <n v="58410.191489361707"/>
    <n v="134419.91549295775"/>
    <n v="244289.99789141037"/>
    <n v="-472.10909090908535"/>
    <n v="4581.1914893617068"/>
    <n v="26782.915492957749"/>
    <n v="-2.7852550325954583E-2"/>
    <n v="-2.5086234876118423E-2"/>
    <n v="2.7663154498361597E-3"/>
    <n v="1908720"/>
    <n v="0.85460992907801414"/>
    <n v="37244.672199170134"/>
    <n v="0.1087846550612508"/>
    <n v="0.13663720538720539"/>
    <n v="302.80221300138311"/>
    <n v="0.11469780795506936"/>
    <n v="9.8936467954100202E-2"/>
    <n v="-6178.3995782820739"/>
    <n v="-56028.600421717929"/>
    <n v="1.8865786469027035"/>
    <n v="1.0448465391648745"/>
    <n v="0.80115457424430625"/>
    <n v="263.86764705882354"/>
    <n v="0.37252432459129747"/>
    <n v="2247.8063339767536"/>
    <n v="5573.2"/>
    <n v="24.794251052164782"/>
    <n v="7.6459197786998621"/>
    <n v="5.9990017469428496"/>
  </r>
  <r>
    <n v="1195"/>
    <x v="0"/>
    <s v="SFO"/>
    <s v="California"/>
    <s v="OGG"/>
    <s v="Hawaii"/>
    <x v="35"/>
    <x v="8"/>
    <n v="350.92857142857144"/>
    <s v="SFOOGG777-200"/>
    <n v="2338"/>
    <n v="231.07142857142858"/>
    <n v="14"/>
    <n v="3235"/>
    <n v="45.357142857142854"/>
    <n v="635"/>
    <n v="939"/>
    <n v="1662"/>
    <n v="11486594"/>
    <n v="0.65845715448809283"/>
    <n v="4913"/>
    <n v="72.419290540540544"/>
    <n v="1"/>
    <n v="635"/>
    <n v="0.79040404040404044"/>
    <n v="1188"/>
    <n v="0.53769006793917828"/>
    <n v="3091"/>
    <n v="78916"/>
    <n v="5.9999619848953314"/>
    <n v="0.20093915394456516"/>
    <n v="305018"/>
    <n v="0.19413331822535743"/>
    <n v="294687"/>
    <n v="0.27985944312176458"/>
    <n v="424816"/>
    <n v="7.6668585906630076E-3"/>
    <n v="11638"/>
    <n v="5.4744453418465022E-3"/>
    <n v="8310"/>
    <n v="0.31192678077580333"/>
    <n v="473493"/>
    <n v="1"/>
    <n v="353513"/>
    <n v="25250.928571428572"/>
    <n v="4881.4756035493374"/>
    <n v="0.31384293870477742"/>
    <n v="106702"/>
    <n v="7621.5714285714284"/>
    <n v="9.4728253969944984E-2"/>
    <n v="314981"/>
    <n v="22498.642857142859"/>
    <n v="0.27963487248324531"/>
    <n v="351205"/>
    <n v="0.31179393484203227"/>
    <n v="1"/>
    <n v="1517962"/>
    <n v="-1126401"/>
    <n v="391561"/>
    <n v="305018"/>
    <n v="372830.83706070285"/>
    <n v="790075.96630565578"/>
    <n v="1467924.8033663586"/>
    <n v="0"/>
    <n v="78143.837060702848"/>
    <n v="365259.96630565578"/>
    <n v="3.4088520931444079E-2"/>
    <n v="3.6845796085458765E-2"/>
    <n v="2.7572751540146864E-3"/>
    <n v="7563430"/>
    <n v="0.65845715448809283"/>
    <n v="541767.8460587326"/>
    <n v="0.13215074895134277"/>
    <n v="9.8062228019898681E-2"/>
    <n v="322.86522411128283"/>
    <n v="0.13809462109122447"/>
    <n v="0.31192678077580333"/>
    <n v="-31671.700240454189"/>
    <n v="423232.70024045417"/>
    <n v="2.3039127660864169"/>
    <n v="1.1897585221865543"/>
    <n v="0.65919840478081482"/>
    <n v="248.05303030303031"/>
    <n v="0.23136613433010839"/>
    <n v="4349.4074251345046"/>
    <n v="7621.5714285714284"/>
    <n v="44.670418280182361"/>
    <n v="6.1663060278207107"/>
    <n v="5.9999619848953314"/>
  </r>
  <r>
    <n v="563"/>
    <x v="3"/>
    <s v="SFO"/>
    <s v="California"/>
    <s v="SEA"/>
    <s v="Washington"/>
    <x v="23"/>
    <x v="4"/>
    <n v="172.5625"/>
    <s v="SFOSEA737-Max 9"/>
    <n v="679"/>
    <n v="139"/>
    <n v="16"/>
    <n v="2224"/>
    <n v="22.3125"/>
    <n v="357"/>
    <n v="515"/>
    <n v="1353"/>
    <n v="1874719"/>
    <n v="0.80550525172039111"/>
    <n v="2761"/>
    <n v="33.330493207324281"/>
    <n v="1"/>
    <n v="357"/>
    <n v="0.77211394302848579"/>
    <n v="667"/>
    <n v="0.77848101265822789"/>
    <n v="1738"/>
    <n v="5706"/>
    <n v="4.9996494917630567"/>
    <n v="0.25231061250189585"/>
    <n v="109797"/>
    <n v="0.19126264459999173"/>
    <n v="83231"/>
    <n v="0.4691129362128475"/>
    <n v="204142"/>
    <n v="1.8648056144092141E-2"/>
    <n v="8115"/>
    <n v="3.1091583441721091E-3"/>
    <n v="1353"/>
    <n v="6.555659219700069E-2"/>
    <n v="28528"/>
    <n v="1"/>
    <n v="113146"/>
    <n v="7071.625"/>
    <n v="3394.6692386519048"/>
    <n v="0.30363108927311128"/>
    <n v="81213"/>
    <n v="5075.8125"/>
    <n v="0.21793781179305663"/>
    <n v="98227"/>
    <n v="6139.1875"/>
    <n v="0.26359545194730616"/>
    <n v="80057"/>
    <n v="0.21483564698652599"/>
    <n v="1"/>
    <n v="435166"/>
    <n v="-372643"/>
    <n v="62523"/>
    <n v="109797"/>
    <n v="107796.26601941747"/>
    <n v="262231.18699186988"/>
    <n v="479824.45301128738"/>
    <n v="0"/>
    <n v="24565.266019417468"/>
    <n v="58089.186991869879"/>
    <n v="3.335059814297503E-2"/>
    <n v="3.6106159543486498E-2"/>
    <n v="2.7555614005114679E-3"/>
    <n v="1510096"/>
    <n v="0.80550525172039111"/>
    <n v="98185.52428057557"/>
    <n v="0.23212332088168947"/>
    <n v="0.19877272273871444"/>
    <n v="182.84082733812949"/>
    <n v="0.26927956898104488"/>
    <n v="6.555659219700069E-2"/>
    <n v="-5165.9033132054592"/>
    <n v="67688.903313205461"/>
    <n v="2.1387966501654669"/>
    <n v="0.86777376475294332"/>
    <n v="0.81682652174954828"/>
    <n v="124.78410794602699"/>
    <n v="0.18396887624492722"/>
    <n v="2947.0611007464749"/>
    <n v="5075.8125"/>
    <n v="66.725685280627118"/>
    <n v="4.2571942446043165"/>
    <n v="4.9996494917630567"/>
  </r>
  <r>
    <n v="1054"/>
    <x v="0"/>
    <s v="HNL"/>
    <s v="Hawaii"/>
    <s v="ANC"/>
    <s v="Alaska"/>
    <x v="40"/>
    <x v="1"/>
    <n v="166.875"/>
    <s v="HNLANC737-900"/>
    <n v="2777"/>
    <n v="135.375"/>
    <n v="8"/>
    <n v="1083"/>
    <n v="19.25"/>
    <n v="154"/>
    <n v="287"/>
    <n v="642"/>
    <n v="3707295"/>
    <n v="0.81123595505617974"/>
    <n v="1335"/>
    <n v="44.962765957446805"/>
    <n v="0.89017341040462428"/>
    <n v="173"/>
    <n v="0.88854489164086692"/>
    <n v="323"/>
    <n v="0.76428571428571423"/>
    <n v="840"/>
    <n v="949"/>
    <n v="5.9968387776606953"/>
    <n v="0.2103181046191275"/>
    <n v="81607"/>
    <n v="0.2567980268905744"/>
    <n v="99642"/>
    <n v="0.49343456601128299"/>
    <n v="191461"/>
    <n v="1.1545885876134292E-2"/>
    <n v="4480"/>
    <n v="1.3236533450853957E-2"/>
    <n v="5136"/>
    <n v="1.4666883152026845E-2"/>
    <n v="5691"/>
    <n v="1"/>
    <n v="186958"/>
    <n v="23369.75"/>
    <n v="4158.0626996332667"/>
    <n v="0.39644602775745624"/>
    <n v="43999"/>
    <n v="5499.875"/>
    <n v="9.3300253400765504E-2"/>
    <n v="101068"/>
    <n v="12633.5"/>
    <n v="0.21431555286957812"/>
    <n v="139560"/>
    <n v="0.29593816597220013"/>
    <n v="1"/>
    <n v="388017"/>
    <n v="-471585"/>
    <n v="-83568"/>
    <n v="91675.396103896099"/>
    <n v="112140.64808362369"/>
    <n v="250509.71962616825"/>
    <n v="454325.76381368807"/>
    <n v="10068.396103896099"/>
    <n v="12498.648083623688"/>
    <n v="59048.719626168255"/>
    <n v="-2.2541502631972906E-2"/>
    <n v="-1.9789638947882212E-2"/>
    <n v="2.751863684090694E-3"/>
    <n v="3007491"/>
    <n v="0.81123595505617974"/>
    <n v="88962.282548476476"/>
    <n v="0.10466310342176709"/>
    <n v="0.12720460605373998"/>
    <n v="353.02493074792244"/>
    <n v="0.12712456994883775"/>
    <n v="1.4666883152026845E-2"/>
    <n v="-10201.970476711005"/>
    <n v="-73366.029523288991"/>
    <n v="1.6908953217668494"/>
    <n v="1.1057967943436298"/>
    <n v="0.81702707709683642"/>
    <n v="308.48916408668731"/>
    <n v="0.35967496269493349"/>
    <n v="2247.8154501360464"/>
    <n v="5499.875"/>
    <n v="24.086596474624397"/>
    <n v="8.8790397045244696"/>
    <n v="5.9968387776606953"/>
  </r>
  <r>
    <n v="76"/>
    <x v="5"/>
    <s v="LAX"/>
    <s v="California"/>
    <s v="SEA"/>
    <s v="Washington"/>
    <x v="47"/>
    <x v="0"/>
    <n v="184.57142857142858"/>
    <s v="LAXSEAA321"/>
    <n v="954"/>
    <n v="149"/>
    <n v="14"/>
    <n v="2086"/>
    <n v="24.142857142857142"/>
    <n v="338"/>
    <n v="494"/>
    <n v="1255"/>
    <n v="2465136"/>
    <n v="0.80727554179566563"/>
    <n v="2584"/>
    <n v="37.563301991150439"/>
    <n v="1"/>
    <n v="338"/>
    <n v="0.77795275590551183"/>
    <n v="635"/>
    <n v="0.77853598014888337"/>
    <n v="1612"/>
    <n v="10492"/>
    <n v="4.9998093785741515"/>
    <n v="0.21591501090082704"/>
    <n v="109831"/>
    <n v="0.20739880120390738"/>
    <n v="105499"/>
    <n v="0.44642474497569185"/>
    <n v="227086"/>
    <n v="1.4803106883149819E-2"/>
    <n v="7530"/>
    <n v="1.2331990634528394E-2"/>
    <n v="6273"/>
    <n v="0.10312634540189551"/>
    <n v="52458"/>
    <n v="1"/>
    <n v="144648"/>
    <n v="10332"/>
    <n v="3850.7796794349365"/>
    <n v="0.31499451229072667"/>
    <n v="83839"/>
    <n v="5988.5"/>
    <n v="0.18257303879723349"/>
    <n v="140082"/>
    <n v="10005.857142857143"/>
    <n v="0.30505130572638106"/>
    <n v="90639"/>
    <n v="0.19738114318565878"/>
    <n v="1"/>
    <n v="508677"/>
    <n v="-459208"/>
    <n v="49469"/>
    <n v="109831"/>
    <n v="135611.06275303644"/>
    <n v="291683.37211155379"/>
    <n v="537125.43486459018"/>
    <n v="0"/>
    <n v="30112.062753036444"/>
    <n v="64597.372111553792"/>
    <n v="2.0067452667925825E-2"/>
    <n v="2.2811706791505629E-2"/>
    <n v="2.7442541235798042E-3"/>
    <n v="1990044"/>
    <n v="0.80727554179566563"/>
    <n v="108915.17833173543"/>
    <n v="0.20634845298596102"/>
    <n v="0.18628100031803518"/>
    <n v="218.70517737296259"/>
    <n v="0.229250710034552"/>
    <n v="0.10312634540189551"/>
    <n v="-6764.9596331850171"/>
    <n v="56233.959633185019"/>
    <n v="1.8986196008939833"/>
    <n v="0.97074316273962558"/>
    <n v="0.8231046318599079"/>
    <n v="166.14015748031497"/>
    <n v="0.17818576424725316"/>
    <n v="3729.2248704068138"/>
    <n v="5988.5"/>
    <n v="55.532924142064026"/>
    <n v="6.6169702780441035"/>
    <n v="4.9998093785741515"/>
  </r>
  <r>
    <n v="898"/>
    <x v="2"/>
    <s v="LAX"/>
    <s v="California"/>
    <s v="SFO"/>
    <s v="California"/>
    <x v="16"/>
    <x v="4"/>
    <n v="174.72727272727272"/>
    <s v="LAXSFO737-Max 9"/>
    <n v="337"/>
    <n v="158.45454545454547"/>
    <n v="11"/>
    <n v="1743"/>
    <n v="22.545454545454547"/>
    <n v="248"/>
    <n v="463"/>
    <n v="1033"/>
    <n v="647714"/>
    <n v="0.90686784599375647"/>
    <n v="1922"/>
    <n v="14.367640555461664"/>
    <n v="1.0040485829959513"/>
    <n v="247"/>
    <n v="1.0021645021645023"/>
    <n v="462"/>
    <n v="0.85160758450123664"/>
    <n v="1213"/>
    <n v="3487"/>
    <n v="5.9991396616002293"/>
    <n v="0.21059268600252207"/>
    <n v="55444"/>
    <n v="0.22554657469727588"/>
    <n v="59381"/>
    <n v="0.43339689147510596"/>
    <n v="114103"/>
    <n v="2.7454078609520049E-2"/>
    <n v="7228"/>
    <n v="2.3553229310685365E-2"/>
    <n v="6201"/>
    <n v="7.9456539904890683E-2"/>
    <n v="20919"/>
    <n v="1"/>
    <n v="63179"/>
    <n v="5743.545454545455"/>
    <n v="4397.3121234567188"/>
    <n v="0.29750334331619294"/>
    <n v="70709"/>
    <n v="6428.090909090909"/>
    <n v="0.3329613305456669"/>
    <n v="34004"/>
    <n v="3091.2727272727275"/>
    <n v="0.16012130116215553"/>
    <n v="44472"/>
    <n v="0.20941402497598463"/>
    <n v="1"/>
    <n v="263276"/>
    <n v="-212364"/>
    <n v="50912"/>
    <n v="55220.43548387097"/>
    <n v="59252.747300215975"/>
    <n v="133985.42013552759"/>
    <n v="248458.60291961452"/>
    <n v="-223.56451612903038"/>
    <n v="-128.25269978402503"/>
    <n v="19882.420135527587"/>
    <n v="7.8602593119802874E-2"/>
    <n v="8.1343786542098201E-2"/>
    <n v="2.7411934222953266E-3"/>
    <n v="587391"/>
    <n v="0.90686784599375647"/>
    <n v="24889.21572002297"/>
    <n v="0.40646952204213588"/>
    <n v="0.32786692892233299"/>
    <n v="139.04589787722318"/>
    <n v="0.41259910349324386"/>
    <n v="7.9456539904890683E-2"/>
    <n v="-1775.5093563285939"/>
    <n v="52687.509356328592"/>
    <n v="1.8845691207546187"/>
    <n v="1.0790957961640448"/>
    <n v="0.78975199451427902"/>
    <n v="128.53030303030303"/>
    <n v="0.16891778969598445"/>
    <n v="2366.7073148676341"/>
    <n v="6428.090909090909"/>
    <n v="121.31428213781574"/>
    <n v="7.7045324153757893"/>
    <n v="5.9991396616002293"/>
  </r>
  <r>
    <n v="195"/>
    <x v="5"/>
    <s v="YVR"/>
    <s v="British Columbia"/>
    <s v="SFO"/>
    <s v="California"/>
    <x v="28"/>
    <x v="6"/>
    <n v="142.0625"/>
    <s v="YVRSFOA320"/>
    <n v="800"/>
    <n v="113.75"/>
    <n v="16"/>
    <n v="1820"/>
    <n v="17"/>
    <n v="272"/>
    <n v="503"/>
    <n v="1045"/>
    <n v="1818400"/>
    <n v="0.80070391553013642"/>
    <n v="2273"/>
    <n v="16.346189979123174"/>
    <n v="0.8774193548387097"/>
    <n v="310"/>
    <n v="0.87630662020905925"/>
    <n v="574"/>
    <n v="0.75179856115107913"/>
    <n v="1390"/>
    <n v="882"/>
    <n v="5"/>
    <n v="0.24112735728057327"/>
    <n v="87420"/>
    <n v="0.26896098988544931"/>
    <n v="97511"/>
    <n v="0.44604147875999528"/>
    <n v="161711"/>
    <n v="1.7294309427467337E-2"/>
    <n v="6270"/>
    <n v="1.4411924522889447E-2"/>
    <n v="5225"/>
    <n v="1.2163940123625351E-2"/>
    <n v="4410"/>
    <n v="1"/>
    <n v="59086"/>
    <n v="3692.875"/>
    <n v="3614.6649510046518"/>
    <n v="0.25234790407653379"/>
    <n v="79705"/>
    <n v="4981.5625"/>
    <n v="0.34040872109163123"/>
    <n v="56052"/>
    <n v="3503.25"/>
    <n v="0.23939012150590447"/>
    <n v="39302"/>
    <n v="0.16785325332593051"/>
    <n v="1"/>
    <n v="362547"/>
    <n v="-234145"/>
    <n v="128402"/>
    <n v="99633.088235294112"/>
    <n v="111274.97813121272"/>
    <n v="215098.84210526317"/>
    <n v="426006.90847177"/>
    <n v="12213.088235294112"/>
    <n v="13763.978131212716"/>
    <n v="53387.842105263175"/>
    <n v="7.0612626484821819E-2"/>
    <n v="7.3340467872572396E-2"/>
    <n v="2.7278413877505764E-3"/>
    <n v="1456000"/>
    <n v="0.80070391553013642"/>
    <n v="89140.692857142829"/>
    <n v="0.19937692476902771"/>
    <n v="0.12876429828420591"/>
    <n v="196.77857142857144"/>
    <n v="0.24597321428571431"/>
    <n v="1.2163940123625351E-2"/>
    <n v="-4960.3067794856252"/>
    <n v="133362.30677948563"/>
    <n v="1.8499431690331813"/>
    <n v="1.1144253858427517"/>
    <n v="0.7631924072848737"/>
    <n v="169.87979094076655"/>
    <n v="0.10840525504279445"/>
    <n v="3429.0559495263301"/>
    <n v="4981.5625"/>
    <n v="111.34093035284951"/>
    <n v="6.3159340659340657"/>
    <n v="5"/>
  </r>
  <r>
    <n v="788"/>
    <x v="1"/>
    <s v="YVR"/>
    <s v="British Columbia"/>
    <s v="LAX"/>
    <s v="California"/>
    <x v="19"/>
    <x v="6"/>
    <n v="150"/>
    <s v="YVRLAXA320"/>
    <n v="1080"/>
    <n v="128.15384615384616"/>
    <n v="13"/>
    <n v="1666"/>
    <n v="16.23076923076923"/>
    <n v="211"/>
    <n v="335"/>
    <n v="1121"/>
    <n v="2106000"/>
    <n v="0.85435897435897434"/>
    <n v="1950"/>
    <n v="8.4107196241725397"/>
    <n v="0.81153846153846154"/>
    <n v="260"/>
    <n v="0.69646569646569645"/>
    <n v="481"/>
    <n v="0.92721257237386268"/>
    <n v="1209"/>
    <n v="27"/>
    <n v="5.8518518518518521"/>
    <n v="0.21692720820945621"/>
    <n v="90476"/>
    <n v="0.19527668552795627"/>
    <n v="81446"/>
    <n v="0.54981298551836577"/>
    <n v="229316"/>
    <n v="1.8797353025798408E-2"/>
    <n v="7840"/>
    <n v="1.8806943512036059E-2"/>
    <n v="7844"/>
    <n v="3.7882420638726382E-4"/>
    <n v="158"/>
    <n v="1"/>
    <n v="34587"/>
    <n v="2660.5384615384614"/>
    <n v="4112.2521669366342"/>
    <n v="0.22218581973057874"/>
    <n v="74864"/>
    <n v="5758.7692307692305"/>
    <n v="0.48092402371729398"/>
    <n v="20063"/>
    <n v="1543.3076923076924"/>
    <n v="0.12888409232528411"/>
    <n v="26153"/>
    <n v="0.16800606422684319"/>
    <n v="1"/>
    <n v="417080"/>
    <n v="-155667"/>
    <n v="261413"/>
    <n v="111487.01421800948"/>
    <n v="116941.86865671643"/>
    <n v="247317.61284567352"/>
    <n v="475746.49572039943"/>
    <n v="21011.014218009484"/>
    <n v="35495.868656716426"/>
    <n v="18001.612845673517"/>
    <n v="0.12412773029439696"/>
    <n v="0.12684920358391408"/>
    <n v="2.7214732895171206E-3"/>
    <n v="1799280"/>
    <n v="0.85435897435897434"/>
    <n v="71071.937575030024"/>
    <n v="0.19804368471035139"/>
    <n v="7.3915954415954416E-2"/>
    <n v="250.25330132052821"/>
    <n v="0.23171601974122982"/>
    <n v="3.7882420638726382E-4"/>
    <n v="-5731.4227477230324"/>
    <n v="267144.42274772306"/>
    <n v="1.6911907645836137"/>
    <n v="0.82291928104139311"/>
    <n v="0.92180829365372241"/>
    <n v="169.32640332640332"/>
    <n v="6.2704996643329819E-2"/>
    <n v="2385.4082523852803"/>
    <n v="5758.7692307692305"/>
    <n v="198.0805536796031"/>
    <n v="9.4141656662665074"/>
    <n v="5.8518518518518521"/>
  </r>
  <r>
    <n v="553"/>
    <x v="3"/>
    <s v="SFO"/>
    <s v="California"/>
    <s v="LAX"/>
    <s v="California"/>
    <x v="42"/>
    <x v="4"/>
    <n v="178.85714285714286"/>
    <s v="SFOLAX737-Max 9"/>
    <n v="337"/>
    <n v="156.42857142857142"/>
    <n v="14"/>
    <n v="2190"/>
    <n v="23"/>
    <n v="322"/>
    <n v="562"/>
    <n v="1306"/>
    <n v="843848"/>
    <n v="0.87460063897763574"/>
    <n v="2504"/>
    <n v="19.713791357191088"/>
    <n v="1"/>
    <n v="322"/>
    <n v="0.93355481727574752"/>
    <n v="602"/>
    <n v="0.82658227848101262"/>
    <n v="1580"/>
    <n v="1385"/>
    <n v="5"/>
    <n v="0.23069309443443392"/>
    <n v="63630"/>
    <n v="0.22866279217318478"/>
    <n v="63070"/>
    <n v="0.47767936451539222"/>
    <n v="131754"/>
    <n v="2.8387976259965704E-2"/>
    <n v="7830"/>
    <n v="9.469909832826362E-3"/>
    <n v="2612"/>
    <n v="2.5106862784196996E-2"/>
    <n v="6925"/>
    <n v="1"/>
    <n v="66922"/>
    <n v="4780.1428571428569"/>
    <n v="3394.6793281642681"/>
    <n v="0.27234510123105099"/>
    <n v="73354"/>
    <n v="5239.5714285714284"/>
    <n v="0.29852070403906805"/>
    <n v="58098"/>
    <n v="4149.8571428571431"/>
    <n v="0.23643503916980363"/>
    <n v="47351"/>
    <n v="0.19269915556007733"/>
    <n v="1"/>
    <n v="275821"/>
    <n v="-245725"/>
    <n v="30096"/>
    <n v="63630"/>
    <n v="67558.967971530248"/>
    <n v="159396.11026033692"/>
    <n v="290585.07823186717"/>
    <n v="0"/>
    <n v="4488.9679715302482"/>
    <n v="27642.110260336922"/>
    <n v="3.5665190887458405E-2"/>
    <n v="3.8384966269472631E-2"/>
    <n v="2.7197753820142265E-3"/>
    <n v="738030"/>
    <n v="0.87460063897763574"/>
    <n v="38554.038356164412"/>
    <n v="0.32686099866326634"/>
    <n v="0.29119580777580795"/>
    <n v="122.78356164383561"/>
    <n v="0.36434291288971993"/>
    <n v="2.5106862784196996E-2"/>
    <n v="-2295.0770165619406"/>
    <n v="32391.07701656194"/>
    <n v="1.9145077031620461"/>
    <n v="1.0150265595371117"/>
    <n v="0.80790033591169608"/>
    <n v="104.76744186046511"/>
    <n v="0.17167293280787177"/>
    <n v="2947.0739010742009"/>
    <n v="5239.5714285714284"/>
    <n v="111.08974221750317"/>
    <n v="4.7680365296803657"/>
    <n v="5"/>
  </r>
  <r>
    <n v="533"/>
    <x v="3"/>
    <s v="SEA"/>
    <s v="Washington"/>
    <s v="SFO"/>
    <s v="California"/>
    <x v="26"/>
    <x v="3"/>
    <n v="124"/>
    <s v="SEASFO737-700"/>
    <n v="679"/>
    <n v="113.42857142857143"/>
    <n v="7"/>
    <n v="794"/>
    <n v="17"/>
    <n v="119"/>
    <n v="217"/>
    <n v="458"/>
    <n v="589372"/>
    <n v="0.91474654377880182"/>
    <n v="868"/>
    <n v="14.891410559495668"/>
    <n v="1"/>
    <n v="119"/>
    <n v="1"/>
    <n v="217"/>
    <n v="0.86090225563909772"/>
    <n v="532"/>
    <n v="1567"/>
    <n v="4.9987236758136566"/>
    <n v="0.20753193363676406"/>
    <n v="31097"/>
    <n v="0.25229241467679286"/>
    <n v="37804"/>
    <n v="0.46346818648976923"/>
    <n v="69447"/>
    <n v="1.8319296325462822E-2"/>
    <n v="2745"/>
    <n v="6.1131058047810358E-3"/>
    <n v="916"/>
    <n v="5.2275063066429976E-2"/>
    <n v="7833"/>
    <n v="1"/>
    <n v="54838"/>
    <n v="7834"/>
    <n v="3682.5255593421243"/>
    <n v="0.31149990059359822"/>
    <n v="36677"/>
    <n v="5239.5714285714284"/>
    <n v="0.20833877701723991"/>
    <n v="48762"/>
    <n v="6966"/>
    <n v="0.27698599789826467"/>
    <n v="35768"/>
    <n v="0.2031753244908972"/>
    <n v="1"/>
    <n v="149842"/>
    <n v="-176045"/>
    <n v="-26203"/>
    <n v="31097"/>
    <n v="37804"/>
    <n v="80667.694323144111"/>
    <n v="149568.6943231441"/>
    <n v="0"/>
    <n v="0"/>
    <n v="11220.694323144111"/>
    <n v="-4.4459187066911897E-2"/>
    <n v="-4.1739416986423299E-2"/>
    <n v="2.7197700804885983E-3"/>
    <n v="539126"/>
    <n v="0.91474654377880182"/>
    <n v="13235.095717884135"/>
    <n v="0.25424010641835715"/>
    <n v="0.29869929348526908"/>
    <n v="178.85264483627205"/>
    <n v="0.26340595704900155"/>
    <n v="5.2275063066429976E-2"/>
    <n v="-1602.9563318777302"/>
    <n v="-24600.043668122271"/>
    <n v="1.6395262415834579"/>
    <n v="1.0930118252522625"/>
    <n v="0.81900904355606685"/>
    <n v="174.21198156682027"/>
    <n v="0.23870476902337129"/>
    <n v="3274.5051118684246"/>
    <n v="5239.5714285714284"/>
    <n v="53.319327731092429"/>
    <n v="4.6108312342569269"/>
    <n v="4.9987236758136566"/>
  </r>
  <r>
    <n v="326"/>
    <x v="4"/>
    <s v="SEA"/>
    <s v="Washington"/>
    <s v="JNU"/>
    <s v="Alaska"/>
    <x v="25"/>
    <x v="1"/>
    <n v="174.82142857142858"/>
    <s v="SEAJNU737-900"/>
    <n v="909"/>
    <n v="106.42857142857143"/>
    <n v="28"/>
    <n v="2980"/>
    <n v="21.035714285714285"/>
    <n v="589"/>
    <n v="854"/>
    <n v="1537"/>
    <n v="4449555"/>
    <n v="0.60878447395301327"/>
    <n v="4895"/>
    <n v="70.533578118348231"/>
    <n v="0.93048973143759872"/>
    <n v="633"/>
    <n v="0.72189349112426038"/>
    <n v="1183"/>
    <n v="0.49902597402597404"/>
    <n v="3080"/>
    <n v="27561"/>
    <n v="5"/>
    <n v="0.25541997257008087"/>
    <n v="199271"/>
    <n v="0.2251470833279926"/>
    <n v="175653"/>
    <n v="0.32569824525423946"/>
    <n v="254100"/>
    <n v="1.1824345975877053E-2"/>
    <n v="9225"/>
    <n v="5.2757732289116475E-3"/>
    <n v="4116"/>
    <n v="0.17663457964289833"/>
    <n v="137805"/>
    <n v="1"/>
    <n v="259743"/>
    <n v="9276.5357142857138"/>
    <n v="3682.5439305542877"/>
    <n v="0.32298027746587632"/>
    <n v="144087"/>
    <n v="5145.9642857142853"/>
    <n v="0.17916655786383356"/>
    <n v="230962"/>
    <n v="8248.6428571428569"/>
    <n v="0.28719222787167981"/>
    <n v="169415"/>
    <n v="0.21066093679861031"/>
    <n v="1"/>
    <n v="780170"/>
    <n v="-804207"/>
    <n v="-24037"/>
    <n v="214157.11884550084"/>
    <n v="243322.59836065574"/>
    <n v="509191.93233571894"/>
    <n v="966671.64954187558"/>
    <n v="14886.118845500838"/>
    <n v="67669.598360655742"/>
    <n v="255091.93233571894"/>
    <n v="-5.4021132450323686E-3"/>
    <n v="-2.6919895076034446E-3"/>
    <n v="2.710123737428924E-3"/>
    <n v="2708820"/>
    <n v="0.60878447395301327"/>
    <n v="412794.95805369131"/>
    <n v="0.1753366347870742"/>
    <n v="0.18073874803210657"/>
    <n v="215.55872483221478"/>
    <n v="0.2371383111465509"/>
    <n v="0.17663457964289833"/>
    <n v="-12058.844626495555"/>
    <n v="-11978.155373504445"/>
    <n v="2.4502736142859516"/>
    <n v="1.1556997520150203"/>
    <n v="0.64213766088416346"/>
    <n v="148.48098055790362"/>
    <n v="0.21715139008164888"/>
    <n v="3274.4971425165622"/>
    <n v="5145.9642857142853"/>
    <n v="42.249380784282067"/>
    <n v="4.4768456375838923"/>
    <n v="5"/>
  </r>
  <r>
    <n v="542"/>
    <x v="3"/>
    <s v="SEA"/>
    <s v="Washington"/>
    <s v="YYC"/>
    <s v="Alberta"/>
    <x v="45"/>
    <x v="7"/>
    <n v="76"/>
    <s v="SEAYYCE175"/>
    <n v="452"/>
    <n v="61.695652173913047"/>
    <n v="23"/>
    <n v="1419"/>
    <n v="9.4347826086956523"/>
    <n v="217"/>
    <n v="293"/>
    <n v="910"/>
    <n v="790096"/>
    <n v="0.81178489702517165"/>
    <n v="1748"/>
    <n v="17.230358126721764"/>
    <n v="0.94347826086956521"/>
    <n v="230"/>
    <n v="0.70772946859903385"/>
    <n v="414"/>
    <n v="0.82427536231884058"/>
    <n v="1104"/>
    <n v="79"/>
    <n v="5"/>
    <n v="0.25174937326434316"/>
    <n v="59650"/>
    <n v="0.19636029070405417"/>
    <n v="46526"/>
    <n v="0.52333904499835404"/>
    <n v="124001"/>
    <n v="2.3043614049007774E-2"/>
    <n v="5460"/>
    <n v="3.8406023415012958E-3"/>
    <n v="910"/>
    <n v="1.6670746427395733E-3"/>
    <n v="395"/>
    <n v="1"/>
    <n v="27665"/>
    <n v="1202.8260869565217"/>
    <n v="1605.596343183119"/>
    <n v="0.20151656420267475"/>
    <n v="62377"/>
    <n v="2712.0434782608695"/>
    <n v="0.45436467468896596"/>
    <n v="31589"/>
    <n v="1373.4347826086957"/>
    <n v="0.23009964744616998"/>
    <n v="15653"/>
    <n v="0.11401911366218934"/>
    <n v="1"/>
    <n v="236942"/>
    <n v="-137284"/>
    <n v="99658"/>
    <n v="63223.502304147463"/>
    <n v="65739.808873720132"/>
    <n v="150436.37802197802"/>
    <n v="279399.6891998456"/>
    <n v="3573.5023041474633"/>
    <n v="19213.808873720132"/>
    <n v="26435.378021978016"/>
    <n v="0.12613403940786944"/>
    <n v="0.12884271901355332"/>
    <n v="2.7086796056838836E-3"/>
    <n v="641388"/>
    <n v="0.81178489702517165"/>
    <n v="54844.230443974608"/>
    <n v="0.29989013993236263"/>
    <n v="0.17375610052449322"/>
    <n v="166.6997885835095"/>
    <n v="0.36880484199891483"/>
    <n v="1.6670746427395733E-3"/>
    <n v="-2140.1169217324177"/>
    <n v="101798.11692173242"/>
    <n v="1.9695277981727108"/>
    <n v="0.85344370250333923"/>
    <n v="0.85297365360859989"/>
    <n v="112.38164251207729"/>
    <n v="6.6062580715955804E-2"/>
    <n v="1833.3339195666563"/>
    <n v="2712.0434782608695"/>
    <n v="82.354643447563561"/>
    <n v="4.4890768146582101"/>
    <n v="5"/>
  </r>
  <r>
    <n v="382"/>
    <x v="4"/>
    <s v="YVR"/>
    <s v="British Columbia"/>
    <s v="LAX"/>
    <s v="California"/>
    <x v="19"/>
    <x v="3"/>
    <n v="132"/>
    <s v="YVRLAX737-700"/>
    <n v="1080"/>
    <n v="120.85714285714286"/>
    <n v="7"/>
    <n v="846"/>
    <n v="13.857142857142858"/>
    <n v="97"/>
    <n v="202"/>
    <n v="547"/>
    <n v="997920"/>
    <n v="0.91558441558441561"/>
    <n v="924"/>
    <n v="4.5288490284005976"/>
    <n v="0.81512605042016806"/>
    <n v="119"/>
    <n v="0.93087557603686633"/>
    <n v="217"/>
    <n v="0.93027210884353739"/>
    <n v="588"/>
    <n v="0"/>
    <e v="#DIV/0!"/>
    <n v="0.19714417319207739"/>
    <n v="36380"/>
    <n v="0.23520741322784294"/>
    <n v="43404"/>
    <n v="0.5380009212344542"/>
    <n v="99280"/>
    <n v="1.7801501070257676E-2"/>
    <n v="3285"/>
    <n v="1.1845991275367817E-2"/>
    <n v="2186"/>
    <n v="0"/>
    <n v="0"/>
    <n v="1"/>
    <n v="16678"/>
    <n v="2382.5714285714284"/>
    <n v="3682.6133738200542"/>
    <n v="0.21094570152916028"/>
    <n v="36677"/>
    <n v="5239.5714285714284"/>
    <n v="0.46389588050036046"/>
    <n v="14830"/>
    <n v="2118.5714285714284"/>
    <n v="0.18757193630396013"/>
    <n v="10878"/>
    <n v="0.1375864816665191"/>
    <n v="1"/>
    <n v="184535"/>
    <n v="-79063"/>
    <n v="105472"/>
    <n v="44631.134020618556"/>
    <n v="46627.069306930694"/>
    <n v="106721.46252285193"/>
    <n v="197979.66585040116"/>
    <n v="8251.134020618556"/>
    <n v="3223.0693069306944"/>
    <n v="7441.462522851929"/>
    <n v="0.10569183902517236"/>
    <n v="0.10839970937412692"/>
    <n v="2.7078703489545608E-3"/>
    <n v="913680"/>
    <n v="0.91558441558441561"/>
    <n v="17013.865248226939"/>
    <n v="0.1849196328362995"/>
    <n v="7.9227793811127142E-2"/>
    <n v="218.12647754137114"/>
    <n v="0.20196896068645476"/>
    <n v="0"/>
    <n v="-2702.2379786287397"/>
    <n v="108174.23797862873"/>
    <n v="1.5775365232542555"/>
    <n v="1.0321283577830525"/>
    <n v="0.87126071444527409"/>
    <n v="200.0184331797235"/>
    <n v="5.8948167014387515E-2"/>
    <n v="3274.5626774044495"/>
    <n v="5239.5714285714284"/>
    <n v="186.80242920324775"/>
    <n v="6.4669030732860522"/>
    <e v="#DIV/0!"/>
  </r>
  <r>
    <n v="1074"/>
    <x v="0"/>
    <s v="HNL"/>
    <s v="Hawaii"/>
    <s v="SFO"/>
    <s v="California"/>
    <x v="30"/>
    <x v="0"/>
    <n v="165.5"/>
    <s v="HNLSFOA321"/>
    <n v="2399"/>
    <n v="155.25"/>
    <n v="4"/>
    <n v="621"/>
    <n v="18.25"/>
    <n v="73"/>
    <n v="157"/>
    <n v="391"/>
    <n v="1588138"/>
    <n v="0.9380664652567976"/>
    <n v="662"/>
    <n v="17.568121135469362"/>
    <n v="0.82954545454545459"/>
    <n v="88"/>
    <n v="0.95151515151515154"/>
    <n v="165"/>
    <n v="0.95365853658536581"/>
    <n v="410"/>
    <n v="3877"/>
    <n v="5.9992262058292498"/>
    <n v="0.17323633066095093"/>
    <n v="42028"/>
    <n v="0.23709321736979863"/>
    <n v="57520"/>
    <n v="0.47448733538055687"/>
    <n v="115113"/>
    <n v="1.1252859586570763E-2"/>
    <n v="2730"/>
    <n v="8.058366480492983E-3"/>
    <n v="1955"/>
    <n v="9.587189052162981E-2"/>
    <n v="23259"/>
    <n v="0.99999999999999989"/>
    <n v="79390"/>
    <n v="19847.5"/>
    <n v="4518.9806802797275"/>
    <n v="0.38984507353482778"/>
    <n v="24337"/>
    <n v="6084.25"/>
    <n v="0.11950698519482433"/>
    <n v="45731"/>
    <n v="11432.75"/>
    <n v="0.22456235115028603"/>
    <n v="54187"/>
    <n v="0.26608559012006189"/>
    <n v="1"/>
    <n v="242605"/>
    <n v="-203645"/>
    <n v="38960"/>
    <n v="50663.890410958898"/>
    <n v="60450.955414012737"/>
    <n v="120706.726342711"/>
    <n v="231821.57216768264"/>
    <n v="8635.8904109588984"/>
    <n v="2930.9554140127366"/>
    <n v="5593.7263427110011"/>
    <n v="2.4531873174749298E-2"/>
    <n v="2.7233239833012408E-2"/>
    <n v="2.7013666582631109E-3"/>
    <n v="1489779"/>
    <n v="0.9380664652567976"/>
    <n v="14481.780998389702"/>
    <n v="0.15276065430082272"/>
    <n v="0.12822878112607342"/>
    <n v="353.21417069243154"/>
    <n v="0.14723391858792478"/>
    <n v="9.587189052162981E-2"/>
    <n v="-4290.143041920659"/>
    <n v="43250.143041920659"/>
    <n v="1.4750829108560601"/>
    <n v="1.076701488308627"/>
    <n v="0.86716331286278836"/>
    <n v="348.60606060606062"/>
    <n v="0.22335483605036993"/>
    <n v="2603.0672060696843"/>
    <n v="6084.25"/>
    <n v="35.348116922203189"/>
    <n v="7.544283413848631"/>
    <n v="5.9992262058292498"/>
  </r>
  <r>
    <n v="905"/>
    <x v="2"/>
    <s v="OGG"/>
    <s v="Hawaii"/>
    <s v="LAX"/>
    <s v="California"/>
    <x v="36"/>
    <x v="2"/>
    <n v="169.42857142857142"/>
    <s v="OGGLAX737-800"/>
    <n v="2486"/>
    <n v="121.78571428571429"/>
    <n v="14"/>
    <n v="1705"/>
    <n v="17.571428571428573"/>
    <n v="246"/>
    <n v="401"/>
    <n v="1059"/>
    <n v="5896792"/>
    <n v="0.71880269814502529"/>
    <n v="2372"/>
    <n v="73.592360549717057"/>
    <n v="0.82274247491638797"/>
    <n v="299"/>
    <n v="0.70350877192982453"/>
    <n v="570"/>
    <n v="0.70459081836327342"/>
    <n v="1503"/>
    <n v="7008"/>
    <n v="5.9994292237442925"/>
    <n v="0.22890400471500355"/>
    <n v="150693"/>
    <n v="0.19548732842794733"/>
    <n v="128694"/>
    <n v="0.49085100953329969"/>
    <n v="323139"/>
    <n v="1.1245222717081558E-2"/>
    <n v="7403"/>
    <n v="9.647225378385112E-3"/>
    <n v="6351"/>
    <n v="6.3865209228282732E-2"/>
    <n v="42044"/>
    <n v="1"/>
    <n v="306001"/>
    <n v="21857.214285714286"/>
    <n v="4158.0538756230517"/>
    <n v="0.39058389548723904"/>
    <n v="83598"/>
    <n v="5971.2857142857147"/>
    <n v="0.10670563983432149"/>
    <n v="165422"/>
    <n v="11815.857142857143"/>
    <n v="0.21114692160904722"/>
    <n v="228424"/>
    <n v="0.29156354306939225"/>
    <n v="1"/>
    <n v="658324"/>
    <n v="-783445"/>
    <n v="-125121"/>
    <n v="183159.37804878049"/>
    <n v="182931.62094763093"/>
    <n v="458619.37393767707"/>
    <n v="824710.37293408858"/>
    <n v="32466.378048780491"/>
    <n v="54237.62094763093"/>
    <n v="135480.37393767707"/>
    <n v="-2.1218486254899274E-2"/>
    <n v="-1.8527139442524869E-2"/>
    <n v="2.6913468123744046E-3"/>
    <n v="4238630"/>
    <n v="0.71880269814502529"/>
    <n v="241090.18181818188"/>
    <n v="0.11164104143405432"/>
    <n v="0.13285952768895359"/>
    <n v="361.45454545454544"/>
    <n v="0.14539603598332479"/>
    <n v="6.3865209228282732E-2"/>
    <n v="-15870.312352434892"/>
    <n v="-109250.68764756511"/>
    <n v="1.9840873268023225"/>
    <n v="0.88883743300354623"/>
    <n v="0.8463875931297965"/>
    <n v="225.77894736842106"/>
    <n v="0.34697808373992139"/>
    <n v="2247.8148379035247"/>
    <n v="5971.2857142857147"/>
    <n v="23.168165652848533"/>
    <n v="8.0668621700879761"/>
    <n v="5.9994292237442925"/>
  </r>
  <r>
    <n v="868"/>
    <x v="2"/>
    <s v="JNU"/>
    <s v="Alaska"/>
    <s v="SEA"/>
    <s v="Washington"/>
    <x v="31"/>
    <x v="1"/>
    <n v="175.9047619047619"/>
    <s v="JNUSEA737-900"/>
    <n v="909"/>
    <n v="133.9047619047619"/>
    <n v="21"/>
    <n v="2812"/>
    <n v="17.571428571428573"/>
    <n v="369"/>
    <n v="764"/>
    <n v="1680"/>
    <n v="3357846"/>
    <n v="0.76123443421765025"/>
    <n v="3694"/>
    <n v="49.917344216816048"/>
    <n v="0.77358490566037741"/>
    <n v="477"/>
    <n v="0.8565022421524664"/>
    <n v="892"/>
    <n v="0.72289156626506024"/>
    <n v="2324"/>
    <n v="11432"/>
    <n v="5.9999125262421273"/>
    <n v="0.19702045652533187"/>
    <n v="140673"/>
    <n v="0.23812678395858836"/>
    <n v="170023"/>
    <n v="0.43756880232828477"/>
    <n v="312425"/>
    <n v="1.6470542099321851E-2"/>
    <n v="11760"/>
    <n v="1.4747857849137678E-2"/>
    <n v="10530"/>
    <n v="9.6065557239335464E-2"/>
    <n v="68591"/>
    <n v="0.99999999999999989"/>
    <n v="207559"/>
    <n v="9883.7619047619046"/>
    <n v="4158.0537437742523"/>
    <n v="0.34800052981642532"/>
    <n v="121731"/>
    <n v="5796.7142857142853"/>
    <n v="0.20409836477860882"/>
    <n v="112205"/>
    <n v="5343.0952380952385"/>
    <n v="0.18812674684331684"/>
    <n v="154938"/>
    <n v="0.25977435856164899"/>
    <n v="1"/>
    <n v="714002"/>
    <n v="-596433"/>
    <n v="117569"/>
    <n v="181845.58536585365"/>
    <n v="198508.52879581152"/>
    <n v="432187.91666666669"/>
    <n v="812542.03082833183"/>
    <n v="41172.585365853651"/>
    <n v="28485.528795811522"/>
    <n v="119762.91666666669"/>
    <n v="3.5013219784349847E-2"/>
    <n v="3.7699480287977302E-2"/>
    <n v="2.6862605036274551E-3"/>
    <n v="2556108"/>
    <n v="0.76123443421765025"/>
    <n v="202436.87837837834"/>
    <n v="0.21263691068619586"/>
    <n v="0.17762369090184602"/>
    <n v="229.52027027027026"/>
    <n v="0.2524975470520025"/>
    <n v="9.6065557239335464E-2"/>
    <n v="-9020.0490870634221"/>
    <n v="126589.04908706342"/>
    <n v="1.7478304056333831"/>
    <n v="1.1296651742588155"/>
    <n v="0.79673991440362002"/>
    <n v="190.60874439461884"/>
    <n v="0.21699939215856537"/>
    <n v="2247.8158996728162"/>
    <n v="5796.7142857142853"/>
    <n v="56.333125171605175"/>
    <n v="7.9267425320056901"/>
    <n v="5.9999125262421273"/>
  </r>
  <r>
    <n v="177"/>
    <x v="5"/>
    <s v="SFO"/>
    <s v="California"/>
    <s v="YVR"/>
    <s v="British Columbia"/>
    <x v="32"/>
    <x v="1"/>
    <n v="179"/>
    <s v="SFOYVR737-900"/>
    <n v="800"/>
    <n v="139.94736842105263"/>
    <n v="19"/>
    <n v="2659"/>
    <n v="20.526315789473685"/>
    <n v="390"/>
    <n v="626"/>
    <n v="1644"/>
    <n v="2720800"/>
    <n v="0.78182887386062927"/>
    <n v="3401"/>
    <n v="20.227166085946575"/>
    <n v="0.89244851258581237"/>
    <n v="437"/>
    <n v="0.76621787025703791"/>
    <n v="817"/>
    <n v="0.76571960875640432"/>
    <n v="2147"/>
    <n v="1545"/>
    <n v="4.9987055016181232"/>
    <n v="0.23921022109134066"/>
    <n v="133026"/>
    <n v="0.22396130227205294"/>
    <n v="124546"/>
    <n v="0.49635230756781545"/>
    <n v="276024"/>
    <n v="1.7721473462745344E-2"/>
    <n v="9855"/>
    <n v="8.8670305068287471E-3"/>
    <n v="4931"/>
    <n v="1.3887665099216875E-2"/>
    <n v="7723"/>
    <n v="1"/>
    <n v="74488"/>
    <n v="3920.4210526315787"/>
    <n v="3682.572224081986"/>
    <n v="0.25787154197405637"/>
    <n v="99551"/>
    <n v="5239.5263157894733"/>
    <n v="0.34463765807994962"/>
    <n v="66234"/>
    <n v="3486"/>
    <n v="0.22929684930605801"/>
    <n v="48584"/>
    <n v="0.16819395063993603"/>
    <n v="1"/>
    <n v="556105"/>
    <n v="-288857"/>
    <n v="267248"/>
    <n v="149057.33846153846"/>
    <n v="162546.45686900959"/>
    <n v="360476.59854014596"/>
    <n v="672080.3938706941"/>
    <n v="16031.338461538457"/>
    <n v="38000.456869009591"/>
    <n v="84452.598540145962"/>
    <n v="9.8224051749485439E-2"/>
    <n v="0.10090291543258743"/>
    <n v="2.6788636831019952E-3"/>
    <n v="2127200"/>
    <n v="0.78182887386062927"/>
    <n v="153027.24482888298"/>
    <n v="0.20439025286680387"/>
    <n v="0.10616620111731843"/>
    <n v="206.23617901466716"/>
    <n v="0.25779522376833397"/>
    <n v="1.3887665099216875E-2"/>
    <n v="-7288.6523089838956"/>
    <n v="274536.6523089839"/>
    <n v="1.9402118912957107"/>
    <n v="0.97163196544306585"/>
    <n v="0.81942435385970647"/>
    <n v="152.44308445532437"/>
    <n v="8.7364796216541835E-2"/>
    <n v="3274.5071513511743"/>
    <n v="5239.5263157894733"/>
    <n v="131.4568728363495"/>
    <n v="5.5607371192177508"/>
    <n v="4.9987055016181232"/>
  </r>
  <r>
    <n v="160"/>
    <x v="5"/>
    <s v="SFO"/>
    <s v="California"/>
    <s v="LAX"/>
    <s v="California"/>
    <x v="42"/>
    <x v="2"/>
    <n v="165.36"/>
    <s v="SFOLAX737-800"/>
    <n v="337"/>
    <n v="129"/>
    <n v="25"/>
    <n v="3225"/>
    <n v="20.6"/>
    <n v="515"/>
    <n v="980"/>
    <n v="1730"/>
    <n v="1393158"/>
    <n v="0.78011611030478956"/>
    <n v="4134"/>
    <n v="34.499134875084401"/>
    <n v="1"/>
    <n v="515"/>
    <n v="1"/>
    <n v="980"/>
    <n v="0.65530303030303028"/>
    <n v="2640"/>
    <n v="1975"/>
    <n v="5"/>
    <n v="0.22805092024086956"/>
    <n v="92671"/>
    <n v="0.27311676071276525"/>
    <n v="110984"/>
    <n v="0.43621558171182767"/>
    <n v="177261"/>
    <n v="2.5543789881410865E-2"/>
    <n v="10380"/>
    <n v="1.2771894940705433E-2"/>
    <n v="5190"/>
    <n v="2.430105251242122E-2"/>
    <n v="9875"/>
    <n v="1"/>
    <n v="127045"/>
    <n v="5081.8"/>
    <n v="3682.556112204225"/>
    <n v="0.28154266187401106"/>
    <n v="128369"/>
    <n v="5134.76"/>
    <n v="0.28447675990479693"/>
    <n v="112968"/>
    <n v="4518.72"/>
    <n v="0.25034681747871451"/>
    <n v="82864"/>
    <n v="0.1836337607424775"/>
    <n v="1"/>
    <n v="406361"/>
    <n v="-451246"/>
    <n v="-44885"/>
    <n v="92671"/>
    <n v="110984"/>
    <n v="270502.33526011562"/>
    <n v="474157.33526011562"/>
    <n v="0"/>
    <n v="0"/>
    <n v="93241.335260115622"/>
    <n v="-3.2218169080606797E-2"/>
    <n v="-2.9541047454484975E-2"/>
    <n v="2.6771216261218221E-3"/>
    <n v="1086825"/>
    <n v="0.78011611030478956"/>
    <n v="111753.728372093"/>
    <n v="0.29168335536959916"/>
    <n v="0.32390152445020592"/>
    <n v="122.9413953488372"/>
    <n v="0.36481126216272169"/>
    <n v="2.430105251242122E-2"/>
    <n v="-3729.653410404625"/>
    <n v="-41155.346589595378"/>
    <n v="1.9533628289171516"/>
    <n v="1.2293642971475205"/>
    <n v="0.7288792166299608"/>
    <n v="113.24897959183673"/>
    <n v="0.20391720662169843"/>
    <n v="3274.516894671076"/>
    <n v="5134.76"/>
    <n v="93.480604997116188"/>
    <n v="4.8279069767441865"/>
    <n v="5"/>
  </r>
  <r>
    <n v="962"/>
    <x v="2"/>
    <s v="SEA"/>
    <s v="Washington"/>
    <s v="YYC"/>
    <s v="Alberta"/>
    <x v="45"/>
    <x v="7"/>
    <n v="76"/>
    <s v="SEAYYCE175"/>
    <n v="452"/>
    <n v="65.227272727272734"/>
    <n v="22"/>
    <n v="1435"/>
    <n v="10"/>
    <n v="220"/>
    <n v="290"/>
    <n v="925"/>
    <n v="755744"/>
    <n v="0.85825358851674638"/>
    <n v="1672"/>
    <n v="16.481212121212124"/>
    <n v="1"/>
    <n v="220"/>
    <n v="0.73232323232323238"/>
    <n v="396"/>
    <n v="0.87594696969696972"/>
    <n v="1056"/>
    <n v="149"/>
    <n v="5.9798657718120802"/>
    <n v="0.25446725718089191"/>
    <n v="79520"/>
    <n v="0.18825520966668374"/>
    <n v="58829"/>
    <n v="0.51298576621780756"/>
    <n v="160306"/>
    <n v="2.0720265219394809E-2"/>
    <n v="6475"/>
    <n v="2.0720265219394809E-2"/>
    <n v="6475"/>
    <n v="2.8512364958271467E-3"/>
    <n v="891"/>
    <n v="1"/>
    <n v="41141"/>
    <n v="1870.0454545454545"/>
    <n v="2496.2363021254682"/>
    <n v="0.25685994168659354"/>
    <n v="71895"/>
    <n v="3267.9545454545455"/>
    <n v="0.44886963145177905"/>
    <n v="22811"/>
    <n v="1036.8636363636363"/>
    <n v="0.14241832064881468"/>
    <n v="24322"/>
    <n v="0.15185210621281273"/>
    <n v="1"/>
    <n v="312496"/>
    <n v="-160169"/>
    <n v="152327"/>
    <n v="79520"/>
    <n v="80332.013793103441"/>
    <n v="183008.79567567568"/>
    <n v="342860.80946877913"/>
    <n v="0"/>
    <n v="21503.013793103441"/>
    <n v="22702.795675675676"/>
    <n v="0.2015589935216158"/>
    <n v="0.20421777080050071"/>
    <n v="2.6587772788849162E-3"/>
    <n v="648620"/>
    <n v="0.85825358851674638"/>
    <n v="51463.682926829264"/>
    <n v="0.41349451666172671"/>
    <n v="0.21193552314011094"/>
    <n v="217.14634146341464"/>
    <n v="0.48041225987481118"/>
    <n v="2.8512364958271467E-3"/>
    <n v="-2009.3549758535962"/>
    <n v="154336.35497585361"/>
    <n v="2.0235790460564864"/>
    <n v="0.83169245822474469"/>
    <n v="0.84986969357061948"/>
    <n v="148.5580808080808"/>
    <n v="7.7831396241871895E-2"/>
    <n v="1384.0608222401997"/>
    <n v="3267.9545454545455"/>
    <n v="87.068838714422284"/>
    <n v="9.0243902439024382"/>
    <n v="5.9798657718120802"/>
  </r>
  <r>
    <n v="978"/>
    <x v="2"/>
    <s v="SFO"/>
    <s v="California"/>
    <s v="LAX"/>
    <s v="California"/>
    <x v="42"/>
    <x v="4"/>
    <n v="174.72727272727272"/>
    <s v="SFOLAX737-Max 9"/>
    <n v="337"/>
    <n v="158.45454545454547"/>
    <n v="11"/>
    <n v="1743"/>
    <n v="22.545454545454547"/>
    <n v="248"/>
    <n v="463"/>
    <n v="1033"/>
    <n v="647714"/>
    <n v="0.90686784599375647"/>
    <n v="1922"/>
    <n v="15.137375506414585"/>
    <n v="1.0040485829959513"/>
    <n v="247"/>
    <n v="1.0021645021645023"/>
    <n v="462"/>
    <n v="0.85160758450123664"/>
    <n v="1213"/>
    <n v="3487"/>
    <n v="5.9991396616002293"/>
    <n v="0.21086153809385344"/>
    <n v="52937"/>
    <n v="0.22408195944250373"/>
    <n v="56256"/>
    <n v="0.44058776901904395"/>
    <n v="110610"/>
    <n v="2.8790962792420664E-2"/>
    <n v="7228"/>
    <n v="1.2352071889775385E-2"/>
    <n v="3101"/>
    <n v="8.3325698762402853E-2"/>
    <n v="20919"/>
    <n v="1"/>
    <n v="66564"/>
    <n v="6051.272727272727"/>
    <n v="4397.3276590643445"/>
    <n v="0.30262828877078285"/>
    <n v="70709"/>
    <n v="6428.090909090909"/>
    <n v="0.32147322382508992"/>
    <n v="35825"/>
    <n v="3256.818181818182"/>
    <n v="0.16287570526430648"/>
    <n v="46855"/>
    <n v="0.21302278213982079"/>
    <n v="1"/>
    <n v="251051"/>
    <n v="-219953"/>
    <n v="31098"/>
    <n v="52723.544354838712"/>
    <n v="56134.496760259171"/>
    <n v="129883.76573088093"/>
    <n v="238741.8068459788"/>
    <n v="-213.45564516128798"/>
    <n v="-121.50323974082858"/>
    <n v="19273.765730880928"/>
    <n v="4.8011931191853194E-2"/>
    <n v="5.0670063814076585E-2"/>
    <n v="2.6581326222233914E-3"/>
    <n v="587391"/>
    <n v="0.90686784599375647"/>
    <n v="23633.751004016085"/>
    <n v="0.38759545107871685"/>
    <n v="0.33958351988686364"/>
    <n v="132.03212851405621"/>
    <n v="0.39178673149571575"/>
    <n v="8.3325698762402853E-2"/>
    <n v="-1721.7097132708011"/>
    <n v="32819.7097132708"/>
    <n v="1.8740541700747455"/>
    <n v="1.0647475298276241"/>
    <n v="0.79735800594490969"/>
    <n v="121.76623376623377"/>
    <n v="0.18663538484212372"/>
    <n v="2366.6586050414662"/>
    <n v="6428.090909090909"/>
    <n v="115.14545564793511"/>
    <n v="5.9259896729776251"/>
    <n v="5.9991396616002293"/>
  </r>
  <r>
    <n v="1208"/>
    <x v="0"/>
    <s v="YEG"/>
    <s v="Alberta"/>
    <s v="SEA"/>
    <s v="Washington"/>
    <x v="55"/>
    <x v="7"/>
    <n v="73.466666666666669"/>
    <s v="YEGSEAE175"/>
    <n v="558"/>
    <n v="63.666666666666664"/>
    <n v="15"/>
    <n v="955"/>
    <n v="9.6666666666666661"/>
    <n v="145"/>
    <n v="212"/>
    <n v="598"/>
    <n v="614916"/>
    <n v="0.8666061705989111"/>
    <n v="1102"/>
    <n v="23.707260726072608"/>
    <n v="1"/>
    <n v="145"/>
    <n v="0.8122605363984674"/>
    <n v="261"/>
    <n v="0.85919540229885061"/>
    <n v="696"/>
    <n v="43"/>
    <n v="5.9069767441860463"/>
    <n v="0.22228280925549551"/>
    <n v="40357"/>
    <n v="0.21795909824462842"/>
    <n v="39572"/>
    <n v="0.51557362150729524"/>
    <n v="93606"/>
    <n v="2.3039596380200159E-2"/>
    <n v="4183"/>
    <n v="1.9745864934979096E-2"/>
    <n v="3585"/>
    <n v="1.3990096774015874E-3"/>
    <n v="254"/>
    <n v="1"/>
    <n v="59179"/>
    <n v="3945.2666666666669"/>
    <n v="2496.239472108919"/>
    <n v="0.33940113441498482"/>
    <n v="47385"/>
    <n v="3159"/>
    <n v="0.27176063729116845"/>
    <n v="32813"/>
    <n v="2187.5333333333333"/>
    <n v="0.18818786095673967"/>
    <n v="34986"/>
    <n v="0.20065036733710706"/>
    <n v="1"/>
    <n v="181557"/>
    <n v="-174363"/>
    <n v="7194"/>
    <n v="40357"/>
    <n v="48718.358490566039"/>
    <n v="108946.11371237457"/>
    <n v="198021.47220294061"/>
    <n v="0"/>
    <n v="9146.3584905660391"/>
    <n v="15340.113712374572"/>
    <n v="1.1699158909509592E-2"/>
    <n v="1.4353881636184521E-2"/>
    <n v="2.6547227266749285E-3"/>
    <n v="532890"/>
    <n v="0.8666061705989111"/>
    <n v="27907.372774869116"/>
    <n v="0.29525496165329901"/>
    <n v="0.28355580274378939"/>
    <n v="189.84607329842933"/>
    <n v="0.34022593781080523"/>
    <n v="1.3990096774015874E-3"/>
    <n v="-1632.4314801960406"/>
    <n v="8826.4314801960409"/>
    <n v="1.7674428789581353"/>
    <n v="0.96281313727938334"/>
    <n v="0.85406114040395309"/>
    <n v="151.61685823754789"/>
    <n v="0.19269981328177926"/>
    <n v="1384.0907382400846"/>
    <n v="3159"/>
    <n v="40.28301755460582"/>
    <n v="8.1340314136125649"/>
    <n v="5.9069767441860463"/>
  </r>
  <r>
    <n v="615"/>
    <x v="1"/>
    <s v="GEG"/>
    <s v="Washington"/>
    <s v="BOI"/>
    <s v="Idaho"/>
    <x v="52"/>
    <x v="7"/>
    <n v="75.666666666666671"/>
    <s v="GEGBOIE175"/>
    <n v="287"/>
    <n v="48.473684210526315"/>
    <n v="57"/>
    <n v="2763"/>
    <n v="8.3684210526315788"/>
    <n v="477"/>
    <n v="858"/>
    <n v="1429"/>
    <n v="1237831"/>
    <n v="0.64062137723162527"/>
    <n v="4313"/>
    <n v="61.157658102766803"/>
    <n v="0.83978873239436624"/>
    <n v="568"/>
    <n v="0.83953033268101762"/>
    <n v="1022"/>
    <n v="0.52459618208516889"/>
    <n v="2724"/>
    <n v="40"/>
    <n v="5.9749999999999996"/>
    <n v="0.25729308390738154"/>
    <n v="101930"/>
    <n v="0.28412547360556134"/>
    <n v="112560"/>
    <n v="0.40751155458737942"/>
    <n v="161441"/>
    <n v="2.5224465687103542E-2"/>
    <n v="9993"/>
    <n v="2.5242135181730751E-2"/>
    <n v="10000"/>
    <n v="6.0328703084336496E-4"/>
    <n v="239"/>
    <n v="1"/>
    <n v="152663"/>
    <n v="2678.2982456140353"/>
    <n v="2496.2205018294094"/>
    <n v="0.29757767256183493"/>
    <n v="185456"/>
    <n v="3253.6140350877195"/>
    <n v="0.36149928170301687"/>
    <n v="84646"/>
    <n v="1485.0175438596491"/>
    <n v="0.16499583836076245"/>
    <n v="90254"/>
    <n v="0.17592720737438575"/>
    <n v="1"/>
    <n v="396163"/>
    <n v="-513019"/>
    <n v="-116856"/>
    <n v="121375.76519916143"/>
    <n v="134074.96503496505"/>
    <n v="307743.37578726379"/>
    <n v="563194.1060213903"/>
    <n v="19445.765199161426"/>
    <n v="21514.965034965047"/>
    <n v="146302.37578726379"/>
    <n v="-9.4403840265755185E-2"/>
    <n v="-9.1749748027397868E-2"/>
    <n v="2.6540922383573168E-3"/>
    <n v="792981"/>
    <n v="0.64062137723162527"/>
    <n v="222107.20231632295"/>
    <n v="0.320046112918484"/>
    <n v="0.41444995318423922"/>
    <n v="143.29496923633732"/>
    <n v="0.49928560709525199"/>
    <n v="6.0328703084336496E-4"/>
    <n v="-3285.3176494980748"/>
    <n v="-113570.68235050193"/>
    <n v="2.0593287815290946"/>
    <n v="1.2638781023754613"/>
    <n v="0.68010933607333057"/>
    <n v="110.13698630136986"/>
    <n v="0.22782036686919274"/>
    <n v="1384.0621538804569"/>
    <n v="3253.6140350877195"/>
    <n v="45.178315941352253"/>
    <n v="7.2359753890698517"/>
    <n v="5.9749999999999996"/>
  </r>
  <r>
    <n v="503"/>
    <x v="3"/>
    <s v="SEA"/>
    <s v="Washington"/>
    <s v="ANC"/>
    <s v="Alaska"/>
    <x v="56"/>
    <x v="7"/>
    <n v="73.466666666666669"/>
    <s v="SEAANCE175"/>
    <n v="1448"/>
    <n v="49.866666666666667"/>
    <n v="15"/>
    <n v="748"/>
    <n v="9.6666666666666661"/>
    <n v="145"/>
    <n v="207"/>
    <n v="396"/>
    <n v="1595696"/>
    <n v="0.67876588021778583"/>
    <n v="1102"/>
    <n v="53.303599907278624"/>
    <n v="1"/>
    <n v="145"/>
    <n v="0.7931034482758621"/>
    <n v="261"/>
    <n v="0.56896551724137934"/>
    <n v="696"/>
    <n v="2846"/>
    <n v="4.9992972593113141"/>
    <n v="0.29165960285906473"/>
    <n v="53332"/>
    <n v="0.24453534729324009"/>
    <n v="44715"/>
    <n v="0.37086903974143731"/>
    <n v="67816"/>
    <n v="1.2960947625740333E-2"/>
    <n v="2370"/>
    <n v="2.165626691895853E-3"/>
    <n v="396"/>
    <n v="7.7809435788621706E-2"/>
    <n v="14228"/>
    <n v="1"/>
    <n v="85585"/>
    <n v="5705.666666666667"/>
    <n v="1605.6138825309122"/>
    <n v="0.31574772647617644"/>
    <n v="39325"/>
    <n v="2621.6666666666665"/>
    <n v="0.14508125657154453"/>
    <n v="97724"/>
    <n v="6514.9333333333334"/>
    <n v="0.36053199535149694"/>
    <n v="48421"/>
    <n v="0.17863902160078213"/>
    <n v="1"/>
    <n v="182857"/>
    <n v="-271055"/>
    <n v="-88198"/>
    <n v="53332"/>
    <n v="56379.782608695648"/>
    <n v="119191.75757575757"/>
    <n v="228903.54018445322"/>
    <n v="0"/>
    <n v="11664.782608695648"/>
    <n v="51375.757575757569"/>
    <n v="-5.5272432844351307E-2"/>
    <n v="-5.2638658817867848E-2"/>
    <n v="2.6337740264834597E-3"/>
    <n v="1083104"/>
    <n v="0.67876588021778583"/>
    <n v="79805.703208556166"/>
    <n v="0.11459388254404347"/>
    <n v="0.16986631538839478"/>
    <n v="225.43983957219251"/>
    <n v="0.15569049694212189"/>
    <n v="7.7809435788621706E-2"/>
    <n v="-4202.7026789635474"/>
    <n v="-83995.297321036458"/>
    <n v="2.4437228314934618"/>
    <n v="1.1382687318248597"/>
    <n v="0.64737363567120654"/>
    <n v="171.32183908045977"/>
    <n v="0.26480255062699265"/>
    <n v="1833.3470941923335"/>
    <n v="2621.6666666666665"/>
    <n v="14.032823323399221"/>
    <n v="3.6978609625668448"/>
    <n v="4.9992972593113141"/>
  </r>
  <r>
    <n v="910"/>
    <x v="2"/>
    <s v="OGG"/>
    <s v="Hawaii"/>
    <s v="SEA"/>
    <s v="Washington"/>
    <x v="43"/>
    <x v="1"/>
    <n v="169.2"/>
    <s v="OGGSEA737-900"/>
    <n v="2640"/>
    <n v="144.6"/>
    <n v="5"/>
    <n v="723"/>
    <n v="22"/>
    <n v="110"/>
    <n v="205"/>
    <n v="409"/>
    <n v="2233440"/>
    <n v="0.85460992907801414"/>
    <n v="846"/>
    <n v="26.619991582491583"/>
    <n v="1.0091743119266054"/>
    <n v="109"/>
    <n v="1.0049019607843137"/>
    <n v="204"/>
    <n v="0.76879699248120303"/>
    <n v="532"/>
    <n v="4007"/>
    <n v="5.9990017469428496"/>
    <n v="0.21851093062770827"/>
    <n v="53755"/>
    <n v="0.25849776021723048"/>
    <n v="63592"/>
    <n v="0.40695348893929417"/>
    <n v="100113"/>
    <n v="1.1666382120761282E-2"/>
    <n v="2870"/>
    <n v="6.6583741859954637E-3"/>
    <n v="1638"/>
    <n v="9.7713063909010356E-2"/>
    <n v="24038"/>
    <n v="1"/>
    <n v="110688"/>
    <n v="22137.599999999999"/>
    <n v="4158.0779489352417"/>
    <n v="0.39388224241863512"/>
    <n v="27866"/>
    <n v="5573.2"/>
    <n v="9.9160907842202273E-2"/>
    <n v="59837"/>
    <n v="11967.4"/>
    <n v="0.21292942089118846"/>
    <n v="82627"/>
    <n v="0.29402742884797417"/>
    <n v="1"/>
    <n v="246006"/>
    <n v="-281018"/>
    <n v="-35012"/>
    <n v="53266.318181818184"/>
    <n v="63281.795121951218"/>
    <n v="130220.33251833741"/>
    <n v="246768.44582210682"/>
    <n v="-488.6818181818162"/>
    <n v="-310.20487804878212"/>
    <n v="30107.332518337411"/>
    <n v="-1.5676266208181102E-2"/>
    <n v="-1.3051754618695214E-2"/>
    <n v="2.6245115894858884E-3"/>
    <n v="1908720"/>
    <n v="0.85460992907801414"/>
    <n v="37762.190871369297"/>
    <n v="0.11014667956157317"/>
    <n v="0.12582294576975428"/>
    <n v="307.00968188105116"/>
    <n v="0.11629154616706483"/>
    <n v="9.7713063909010356E-2"/>
    <n v="-5861.6891644213629"/>
    <n v="-29150.310835578639"/>
    <n v="1.9163273304718276"/>
    <n v="1.2112942114213479"/>
    <n v="0.73123365009138319"/>
    <n v="311.72549019607845"/>
    <n v="0.33587392177426567"/>
    <n v="2247.8218978609971"/>
    <n v="5573.2"/>
    <n v="27.160038640866034"/>
    <n v="6.2351313969571232"/>
    <n v="5.9990017469428496"/>
  </r>
  <r>
    <n v="1018"/>
    <x v="0"/>
    <s v="ANC"/>
    <s v="Alaska"/>
    <s v="HNL"/>
    <s v="Hawaii"/>
    <x v="37"/>
    <x v="1"/>
    <n v="166.875"/>
    <s v="ANCHNL737-900"/>
    <n v="2777"/>
    <n v="135.375"/>
    <n v="8"/>
    <n v="1083"/>
    <n v="21.625"/>
    <n v="173"/>
    <n v="251"/>
    <n v="659"/>
    <n v="3707295"/>
    <n v="0.81123595505617974"/>
    <n v="1335"/>
    <n v="45.730867346938773"/>
    <n v="1"/>
    <n v="173"/>
    <n v="0.77708978328173373"/>
    <n v="323"/>
    <n v="0.78452380952380951"/>
    <n v="840"/>
    <n v="949"/>
    <n v="5.9968387776606953"/>
    <n v="0.23568812795392657"/>
    <n v="90360"/>
    <n v="0.21932350516969754"/>
    <n v="84086"/>
    <n v="0.50778062954500403"/>
    <n v="194677"/>
    <n v="1.2050455413314971E-2"/>
    <n v="4620"/>
    <n v="1.031331184074619E-2"/>
    <n v="3954"/>
    <n v="1.4843970077310713E-2"/>
    <n v="5691"/>
    <n v="1"/>
    <n v="190151"/>
    <n v="23768.875"/>
    <n v="4158.0449055867011"/>
    <n v="0.39706779038104945"/>
    <n v="43999"/>
    <n v="5499.875"/>
    <n v="9.1877432719132651E-2"/>
    <n v="102794"/>
    <n v="12849.25"/>
    <n v="0.21465144250847798"/>
    <n v="141944"/>
    <n v="0.29640333439133992"/>
    <n v="1"/>
    <n v="383388"/>
    <n v="-478888"/>
    <n v="-95500"/>
    <n v="90360"/>
    <n v="108206.28685258965"/>
    <n v="248146.7071320182"/>
    <n v="446712.99398460786"/>
    <n v="0"/>
    <n v="24120.286852589648"/>
    <n v="53469.7071320182"/>
    <n v="-2.5760021794866608E-2"/>
    <n v="-2.3143896224045838E-2"/>
    <n v="2.6161255708207695E-3"/>
    <n v="3007491"/>
    <n v="0.81123595505617974"/>
    <n v="87885.174515235471"/>
    <n v="0.10341448414544836"/>
    <n v="0.12917450594031496"/>
    <n v="348.7506925207756"/>
    <n v="0.1255854132231817"/>
    <n v="1.4843970077310713E-2"/>
    <n v="-9698.7492480759811"/>
    <n v="-85801.250751924017"/>
    <n v="1.8904511974085616"/>
    <n v="0.94222912045167317"/>
    <n v="0.83882373445527192"/>
    <n v="260.32817337461302"/>
    <n v="0.37023589679384855"/>
    <n v="2247.8034195185901"/>
    <n v="5499.875"/>
    <n v="23.682034976152625"/>
    <n v="7.9168975069252081"/>
    <n v="5.9968387776606953"/>
  </r>
  <r>
    <n v="878"/>
    <x v="2"/>
    <s v="LAX"/>
    <s v="California"/>
    <s v="HNL"/>
    <s v="Hawaii"/>
    <x v="51"/>
    <x v="2"/>
    <n v="175"/>
    <s v="LAXHNL737-800"/>
    <n v="2556"/>
    <n v="168.5"/>
    <n v="2"/>
    <n v="337"/>
    <n v="20"/>
    <n v="40"/>
    <n v="77"/>
    <n v="220"/>
    <n v="894600"/>
    <n v="0.96285714285714286"/>
    <n v="350"/>
    <n v="11.463337250293771"/>
    <n v="0.95238095238095233"/>
    <n v="42"/>
    <n v="0.96250000000000002"/>
    <n v="80"/>
    <n v="0.96491228070175439"/>
    <n v="228"/>
    <n v="0"/>
    <e v="#DIV/0!"/>
    <n v="0.16645951559356958"/>
    <n v="20357"/>
    <n v="0.23360917134119416"/>
    <n v="28569"/>
    <n v="0.57294716012232816"/>
    <n v="70068"/>
    <n v="1.2592604706690434E-2"/>
    <n v="1540"/>
    <n v="1.439154823621764E-2"/>
    <n v="1760"/>
    <n v="0"/>
    <n v="0"/>
    <n v="1"/>
    <n v="47665"/>
    <n v="23832.5"/>
    <n v="4158.0387071643108"/>
    <n v="0.39475100830662457"/>
    <n v="11733"/>
    <n v="5866.5"/>
    <n v="9.7170116027727391E-2"/>
    <n v="25767"/>
    <n v="12883.5"/>
    <n v="0.21339660612686029"/>
    <n v="35582"/>
    <n v="0.29468226953878773"/>
    <n v="1"/>
    <n v="122294"/>
    <n v="-120747"/>
    <n v="1547"/>
    <n v="21374.850000000002"/>
    <n v="29682.077922077922"/>
    <n v="72615.927272727276"/>
    <n v="123672.8551948052"/>
    <n v="1017.8500000000022"/>
    <n v="1113.0779220779223"/>
    <n v="2547.9272727272764"/>
    <n v="1.7292644757433489E-3"/>
    <n v="4.3443187987956631E-3"/>
    <n v="2.6150543230523144E-3"/>
    <n v="861372"/>
    <n v="0.96285714285714286"/>
    <n v="4717.5727002967324"/>
    <n v="0.13670243684328193"/>
    <n v="0.13497317236753856"/>
    <n v="362.89020771513356"/>
    <n v="0.1419758246146845"/>
    <n v="0"/>
    <n v="-2339.4275974026004"/>
    <n v="3886.4275974026004"/>
    <n v="1.4256321046999569"/>
    <n v="1.0503838428828345"/>
    <n v="0.90391554461392565"/>
    <n v="357.11250000000001"/>
    <n v="0.29095458485289549"/>
    <n v="2247.7747480856565"/>
    <n v="5866.5"/>
    <n v="29.398070792287275"/>
    <n v="9.792284866468842"/>
    <e v="#DIV/0!"/>
  </r>
  <r>
    <n v="89"/>
    <x v="5"/>
    <s v="LAX"/>
    <s v="California"/>
    <s v="YVR"/>
    <s v="British Columbia"/>
    <x v="18"/>
    <x v="0"/>
    <n v="190"/>
    <s v="LAXYVRA321"/>
    <n v="1080"/>
    <n v="178.2"/>
    <n v="5"/>
    <n v="891"/>
    <n v="22.2"/>
    <n v="111"/>
    <n v="175"/>
    <n v="605"/>
    <n v="1026000"/>
    <n v="0.93789473684210523"/>
    <n v="950"/>
    <n v="3.3178083653435761"/>
    <n v="0.88800000000000001"/>
    <n v="125"/>
    <n v="0.76086956521739135"/>
    <n v="230"/>
    <n v="1.0168067226890756"/>
    <n v="595"/>
    <n v="1599"/>
    <n v="5"/>
    <n v="0.18682854305992613"/>
    <n v="35563"/>
    <n v="0.17814458552883883"/>
    <n v="33910"/>
    <n v="0.55488544846100096"/>
    <n v="105623"/>
    <n v="1.907003377970171E-2"/>
    <n v="3630"/>
    <n v="1.907003377970171E-2"/>
    <n v="3630"/>
    <n v="4.2001355390830622E-2"/>
    <n v="7995"/>
    <n v="1"/>
    <n v="12776"/>
    <n v="2555.1999999999998"/>
    <n v="3850.7347601665897"/>
    <n v="0.19898141947139719"/>
    <n v="31052"/>
    <n v="6210.4"/>
    <n v="0.48362328095067514"/>
    <n v="12373"/>
    <n v="2474.6"/>
    <n v="0.19270484526609249"/>
    <n v="8006"/>
    <n v="0.12469045431183516"/>
    <n v="1"/>
    <n v="190351"/>
    <n v="-64207"/>
    <n v="126144"/>
    <n v="40048.423423423425"/>
    <n v="44567.428571428565"/>
    <n v="103877.1652892562"/>
    <n v="188493.01728410818"/>
    <n v="4485.4234234234245"/>
    <n v="10657.428571428565"/>
    <n v="-1745.8347107438021"/>
    <n v="0.12294736842105262"/>
    <n v="0.12555887276493335"/>
    <n v="2.6115043438807301E-3"/>
    <n v="962280"/>
    <n v="0.93789473684210523"/>
    <n v="12075.200897867559"/>
    <n v="0.18552729044834307"/>
    <n v="6.2579922027290444E-2"/>
    <n v="204.66442199775534"/>
    <n v="0.18950409444236604"/>
    <n v="4.2001355390830622E-2"/>
    <n v="-2679.4034568216375"/>
    <n v="128823.40345682163"/>
    <n v="1.5436035089322431"/>
    <n v="0.79992143440318952"/>
    <n v="0.96313887642140517"/>
    <n v="147.43478260869566"/>
    <n v="4.2059143371981238E-2"/>
    <n v="3729.2690347167509"/>
    <n v="6210.4"/>
    <n v="268.55077264467997"/>
    <n v="8.1481481481481488"/>
    <n v="5"/>
  </r>
  <r>
    <n v="222"/>
    <x v="4"/>
    <s v="GEG"/>
    <s v="Washington"/>
    <s v="BOI"/>
    <s v="Idaho"/>
    <x v="52"/>
    <x v="7"/>
    <n v="74.535714285714292"/>
    <s v="GEGBOIE175"/>
    <n v="287"/>
    <n v="61.214285714285715"/>
    <n v="28"/>
    <n v="1714"/>
    <n v="9.2142857142857135"/>
    <n v="258"/>
    <n v="361"/>
    <n v="1096"/>
    <n v="598969"/>
    <n v="0.82127455678006711"/>
    <n v="2087"/>
    <n v="29.635869565217394"/>
    <n v="0.93818181818181823"/>
    <n v="275"/>
    <n v="0.72929292929292933"/>
    <n v="495"/>
    <n v="0.8321943811693242"/>
    <n v="1317"/>
    <n v="253"/>
    <n v="4.9920948616600791"/>
    <n v="0.21803052940435261"/>
    <n v="48449"/>
    <n v="0.21535740644069626"/>
    <n v="47855"/>
    <n v="0.50670080823717889"/>
    <n v="112595"/>
    <n v="2.956636005256242E-2"/>
    <n v="6570"/>
    <n v="2.4661134412182959E-2"/>
    <n v="5480"/>
    <n v="5.683761453026839E-3"/>
    <n v="1263"/>
    <n v="1"/>
    <n v="47584"/>
    <n v="1699.4285714285713"/>
    <n v="1605.6218595268658"/>
    <n v="0.23392111847959138"/>
    <n v="74581"/>
    <n v="2663.6071428571427"/>
    <n v="0.36663733476223953"/>
    <n v="54333"/>
    <n v="1940.4642857142858"/>
    <n v="0.26709894355984448"/>
    <n v="26921"/>
    <n v="0.13234260319832464"/>
    <n v="1"/>
    <n v="222212"/>
    <n v="-203419"/>
    <n v="18793"/>
    <n v="51641.375968992244"/>
    <n v="65618.35180055401"/>
    <n v="135298.91879562044"/>
    <n v="252558.64656516671"/>
    <n v="3192.3759689922445"/>
    <n v="17763.35180055401"/>
    <n v="22703.918795620441"/>
    <n v="3.1375580372273025E-2"/>
    <n v="3.397884212974811E-2"/>
    <n v="2.6032617574750852E-3"/>
    <n v="491918"/>
    <n v="0.82127455678006711"/>
    <n v="48082.833722287032"/>
    <n v="0.37099081922436722"/>
    <n v="0.33961523885209416"/>
    <n v="128.90840140023337"/>
    <n v="0.44915819303217203"/>
    <n v="5.683761453026839E-3"/>
    <n v="-1559.2730916130963"/>
    <n v="20352.273091613097"/>
    <n v="1.7601035211013238"/>
    <n v="0.9658467208623025"/>
    <n v="0.85412103634798486"/>
    <n v="96.676767676767682"/>
    <n v="0.12115007290335356"/>
    <n v="1833.3526499174764"/>
    <n v="2663.6071428571427"/>
    <n v="57.835320007335405"/>
    <n v="7.0303383897316216"/>
    <n v="4.9920948616600791"/>
  </r>
  <r>
    <n v="1076"/>
    <x v="0"/>
    <s v="JNU"/>
    <s v="Alaska"/>
    <s v="ANC"/>
    <s v="Alaska"/>
    <x v="3"/>
    <x v="3"/>
    <n v="123"/>
    <s v="JNUANC737-700"/>
    <n v="571"/>
    <n v="89.161290322580641"/>
    <n v="31"/>
    <n v="2764"/>
    <n v="16.870967741935484"/>
    <n v="523"/>
    <n v="913"/>
    <n v="1328"/>
    <n v="2177223"/>
    <n v="0.72488853920797269"/>
    <n v="3813"/>
    <n v="54.334686426116839"/>
    <n v="1"/>
    <n v="523"/>
    <n v="0.95802728226652678"/>
    <n v="953"/>
    <n v="0.56824989302524609"/>
    <n v="2337"/>
    <n v="16739"/>
    <n v="5.9998207778242429"/>
    <n v="0.275200622744321"/>
    <n v="194443"/>
    <n v="0.25119241384190788"/>
    <n v="177480"/>
    <n v="0.31267284693227654"/>
    <n v="220919"/>
    <n v="1.3152643125044229E-2"/>
    <n v="9293"/>
    <n v="5.6386667610218667E-3"/>
    <n v="3984"/>
    <n v="0.14214280659542849"/>
    <n v="100431"/>
    <n v="1"/>
    <n v="225927"/>
    <n v="7287.9677419354839"/>
    <n v="4158.0620936721662"/>
    <n v="0.32409228425478442"/>
    <n v="180396"/>
    <n v="5819.2258064516127"/>
    <n v="0.25877806419961352"/>
    <n v="122134"/>
    <n v="3939.8064516129034"/>
    <n v="0.17520122448921041"/>
    <n v="168650"/>
    <n v="0.24192842705639164"/>
    <n v="1"/>
    <n v="706550"/>
    <n v="-697107"/>
    <n v="9443"/>
    <n v="194443"/>
    <n v="185255.68455640745"/>
    <n v="388770.86069277104"/>
    <n v="768469.54524917854"/>
    <n v="0"/>
    <n v="7775.6845564074465"/>
    <n v="167851.86069277104"/>
    <n v="4.33717630210594E-3"/>
    <n v="6.9393005151320609E-3"/>
    <n v="2.602124213026121E-3"/>
    <n v="1578244"/>
    <n v="0.72488853920797269"/>
    <n v="230035.75651230104"/>
    <n v="0.32451889402233947"/>
    <n v="0.32018171772023352"/>
    <n v="219.29052098408104"/>
    <n v="0.38404644655705961"/>
    <n v="0.14214280659542849"/>
    <n v="-5665.4046854573708"/>
    <n v="15108.404685457372"/>
    <n v="2.3912141155650386"/>
    <n v="1.1978001439651433"/>
    <n v="0.60799806605079287"/>
    <n v="186.23294858342078"/>
    <n v="0.23869506758191211"/>
    <n v="2247.8090522538532"/>
    <n v="5819.2258064516127"/>
    <n v="50.869898803196904"/>
    <n v="4.8035455861070915"/>
    <n v="5.9998207778242429"/>
  </r>
  <r>
    <n v="884"/>
    <x v="2"/>
    <s v="LAX"/>
    <s v="California"/>
    <s v="OGG"/>
    <s v="Hawaii"/>
    <x v="39"/>
    <x v="2"/>
    <n v="169.42857142857142"/>
    <s v="LAXOGG737-800"/>
    <n v="2486"/>
    <n v="121.78571428571429"/>
    <n v="14"/>
    <n v="1705"/>
    <n v="17.857142857142858"/>
    <n v="250"/>
    <n v="357"/>
    <n v="1098"/>
    <n v="5896792"/>
    <n v="0.71880269814502529"/>
    <n v="2372"/>
    <n v="80.611201298701289"/>
    <n v="0.83612040133779264"/>
    <n v="299"/>
    <n v="0.62631578947368416"/>
    <n v="570"/>
    <n v="0.73053892215568861"/>
    <n v="1503"/>
    <n v="7008"/>
    <n v="5.9994292237442925"/>
    <n v="0.22860411177203804"/>
    <n v="144887"/>
    <n v="0.18603953991069597"/>
    <n v="117910"/>
    <n v="0.49650199592925104"/>
    <n v="314678"/>
    <n v="1.212231180674987E-2"/>
    <n v="7683"/>
    <n v="1.039461020211742E-2"/>
    <n v="6588"/>
    <n v="6.633743037914766E-2"/>
    <n v="42044"/>
    <n v="1"/>
    <n v="335186"/>
    <n v="23941.857142857141"/>
    <n v="4158.0573741604831"/>
    <n v="0.39424788077032102"/>
    <n v="83598"/>
    <n v="5971.2857142857147"/>
    <n v="9.8328493244459192E-2"/>
    <n v="181199"/>
    <n v="12942.785714285714"/>
    <n v="0.21312740313647169"/>
    <n v="250208"/>
    <n v="0.29429622284874812"/>
    <n v="1"/>
    <n v="633790"/>
    <n v="-850191"/>
    <n v="-216401"/>
    <n v="173284.85200000001"/>
    <n v="188259.66386554623"/>
    <n v="430747.75409836066"/>
    <n v="792292.26996390685"/>
    <n v="28397.852000000014"/>
    <n v="70349.66386554623"/>
    <n v="116069.75409836066"/>
    <n v="-3.669808940183069E-2"/>
    <n v="-3.4095981219668656E-2"/>
    <n v="2.6021081821620343E-3"/>
    <n v="4238630"/>
    <n v="0.71880269814502529"/>
    <n v="231492.42346041056"/>
    <n v="0.10748047412898402"/>
    <n v="0.14417856353081471"/>
    <n v="347.06510263929619"/>
    <n v="0.1396078449876493"/>
    <n v="6.633743037914766E-2"/>
    <n v="-15344.090711707637"/>
    <n v="-201056.90928829237"/>
    <n v="1.9903970940264248"/>
    <n v="0.84968368798527771"/>
    <n v="0.85998108232501036"/>
    <n v="206.85964912280701"/>
    <n v="0.39478060556335692"/>
    <n v="2247.814163301884"/>
    <n v="5971.2857142857147"/>
    <n v="21.15090672922981"/>
    <n v="8.3700879765395886"/>
    <n v="5.9994292237442925"/>
  </r>
  <r>
    <n v="843"/>
    <x v="2"/>
    <s v="HNL"/>
    <s v="Hawaii"/>
    <s v="ANC"/>
    <s v="Alaska"/>
    <x v="40"/>
    <x v="4"/>
    <n v="169.1"/>
    <s v="HNLANC737-Max 9"/>
    <n v="2777"/>
    <n v="129.19999999999999"/>
    <n v="10"/>
    <n v="1292"/>
    <n v="19.100000000000001"/>
    <n v="191"/>
    <n v="306"/>
    <n v="796"/>
    <n v="4695907"/>
    <n v="0.7640449438202247"/>
    <n v="1691"/>
    <n v="56.952836879432624"/>
    <n v="0.87214611872146119"/>
    <n v="219"/>
    <n v="0.74816625916870416"/>
    <n v="409"/>
    <n v="0.74812030075187974"/>
    <n v="1064"/>
    <n v="739"/>
    <n v="5.995940460081191"/>
    <n v="0.22723327020202019"/>
    <n v="97903"/>
    <n v="0.22489137700534759"/>
    <n v="96894"/>
    <n v="0.51543699866310155"/>
    <n v="222075"/>
    <n v="1.2916388146167558E-2"/>
    <n v="5565"/>
    <n v="9.2375965537730247E-3"/>
    <n v="3980"/>
    <n v="1.0284369429590018E-2"/>
    <n v="4431"/>
    <n v="0.99999999999999989"/>
    <n v="250439"/>
    <n v="25043.9"/>
    <n v="4397.3050987814977"/>
    <n v="0.40134455128205127"/>
    <n v="62487"/>
    <n v="6248.7"/>
    <n v="0.10013942307692307"/>
    <n v="134789"/>
    <n v="13478.9"/>
    <n v="0.21600801282051282"/>
    <n v="176285"/>
    <n v="0.2825080128205128"/>
    <n v="0.99999999999999989"/>
    <n v="430848"/>
    <n v="-624000"/>
    <n v="-193152"/>
    <n v="112255.2722513089"/>
    <n v="129508.64705882352"/>
    <n v="296843.9698492462"/>
    <n v="538607.8891593786"/>
    <n v="14352.272251308896"/>
    <n v="32614.647058823524"/>
    <n v="74768.969849246205"/>
    <n v="-4.1131990050058485E-2"/>
    <n v="-3.8539607169405639E-2"/>
    <n v="2.5923828806528465E-3"/>
    <n v="3587884"/>
    <n v="0.7640449438202247"/>
    <n v="131687.6029411765"/>
    <n v="9.1749687547048958E-2"/>
    <n v="0.13288167759710745"/>
    <n v="330.04411764705884"/>
    <n v="0.11884916011777416"/>
    <n v="1.0284369429590018E-2"/>
    <n v="-12173.588915937862"/>
    <n v="-180978.41108406213"/>
    <n v="1.814468854406083"/>
    <n v="0.96154853323490008"/>
    <n v="0.84714094999247525"/>
    <n v="236.90464547677263"/>
    <n v="0.40915821821152704"/>
    <n v="2366.677542074754"/>
    <n v="6248.7"/>
    <n v="22.685437122914941"/>
    <n v="7.3877708978328176"/>
    <n v="5.995940460081191"/>
  </r>
  <r>
    <n v="646"/>
    <x v="1"/>
    <s v="HNL"/>
    <s v="Hawaii"/>
    <s v="SFO"/>
    <s v="California"/>
    <x v="30"/>
    <x v="0"/>
    <n v="189"/>
    <s v="HNLSFOA321"/>
    <n v="2399"/>
    <n v="175.5"/>
    <n v="4"/>
    <n v="702"/>
    <n v="24.75"/>
    <n v="99"/>
    <n v="140"/>
    <n v="463"/>
    <n v="1813644"/>
    <n v="0.9285714285714286"/>
    <n v="756"/>
    <n v="20.0778527262507"/>
    <n v="0.99"/>
    <n v="100"/>
    <n v="0.74468085106382975"/>
    <n v="188"/>
    <n v="0.98931623931623935"/>
    <n v="468"/>
    <n v="4878"/>
    <n v="6"/>
    <n v="0.21130931882361045"/>
    <n v="58292"/>
    <n v="0.17597268189414234"/>
    <n v="48544"/>
    <n v="0.48810814141904801"/>
    <n v="134650"/>
    <n v="1.1799420722755301E-2"/>
    <n v="3255"/>
    <n v="6.7135260149133076E-3"/>
    <n v="1852"/>
    <n v="0.10609691112553062"/>
    <n v="29268"/>
    <n v="1"/>
    <n v="90732"/>
    <n v="22683"/>
    <n v="4519.0091409213719"/>
    <n v="0.3898444179961244"/>
    <n v="27814"/>
    <n v="6953.5"/>
    <n v="0.11950725920451664"/>
    <n v="52264"/>
    <n v="13066"/>
    <n v="0.22456055925306889"/>
    <n v="61929"/>
    <n v="0.26608776354629005"/>
    <n v="1"/>
    <n v="275861"/>
    <n v="-232739"/>
    <n v="43122"/>
    <n v="58880.808080808085"/>
    <n v="65187.657142857148"/>
    <n v="136104.10367170625"/>
    <n v="260172.56889537149"/>
    <n v="588.80808080808492"/>
    <n v="16643.657142857148"/>
    <n v="1454.1036717062525"/>
    <n v="2.3776441242051912E-2"/>
    <n v="2.6352273226632607E-2"/>
    <n v="2.5758319845806954E-3"/>
    <n v="1684098"/>
    <n v="0.9285714285714286"/>
    <n v="18968.692307692312"/>
    <n v="0.15210316908941335"/>
    <n v="0.12832672784736143"/>
    <n v="351.27207977207979"/>
    <n v="0.1464243767286702"/>
    <n v="0.10609691112553062"/>
    <n v="-4671.6422238428713"/>
    <n v="47793.642223842871"/>
    <n v="1.8248988347150561"/>
    <n v="0.80836508561088338"/>
    <n v="0.90072111203770999"/>
    <n v="258.21276595744683"/>
    <n v="0.22449349491229278"/>
    <n v="2603.0672060696838"/>
    <n v="6953.5"/>
    <n v="34.963898260005323"/>
    <n v="7.2749287749287745"/>
    <n v="6"/>
  </r>
  <r>
    <n v="581"/>
    <x v="3"/>
    <s v="YYC"/>
    <s v="Alberta"/>
    <s v="SEA"/>
    <s v="Washington"/>
    <x v="44"/>
    <x v="7"/>
    <n v="74.416666666666671"/>
    <s v="YYCSEAE175"/>
    <n v="452"/>
    <n v="59.75"/>
    <n v="24"/>
    <n v="1434"/>
    <n v="9.7916666666666661"/>
    <n v="235"/>
    <n v="319"/>
    <n v="880"/>
    <n v="807272"/>
    <n v="0.80291153415453531"/>
    <n v="1786"/>
    <n v="20.167272727272728"/>
    <n v="1"/>
    <n v="235"/>
    <n v="0.75413711583924348"/>
    <n v="423"/>
    <n v="0.78014184397163122"/>
    <n v="1128"/>
    <n v="186"/>
    <n v="5"/>
    <n v="0.25724630133447768"/>
    <n v="61744"/>
    <n v="0.20542123748536575"/>
    <n v="49305"/>
    <n v="0.4894612509842971"/>
    <n v="117480"/>
    <n v="2.1998258471204363E-2"/>
    <n v="5280"/>
    <n v="2.1998258471204363E-2"/>
    <n v="5280"/>
    <n v="3.8746932534507684E-3"/>
    <n v="930"/>
    <n v="1"/>
    <n v="32381"/>
    <n v="1349.2083333333333"/>
    <n v="1605.6211684096645"/>
    <n v="0.21386725844908094"/>
    <n v="63733"/>
    <n v="2655.5416666666665"/>
    <n v="0.420938265734081"/>
    <n v="36974"/>
    <n v="1540.5833333333333"/>
    <n v="0.24420271189575118"/>
    <n v="18319"/>
    <n v="0.12099176392108688"/>
    <n v="1"/>
    <n v="240019"/>
    <n v="-151407"/>
    <n v="88612"/>
    <n v="61744"/>
    <n v="65379.357366771161"/>
    <n v="150588"/>
    <n v="277711.35736677115"/>
    <n v="0"/>
    <n v="16074.357366771161"/>
    <n v="33108"/>
    <n v="0.10976721600650091"/>
    <n v="0.11230572209897301"/>
    <n v="2.5385060924720954E-3"/>
    <n v="648168"/>
    <n v="0.80291153415453531"/>
    <n v="58688.513249651296"/>
    <n v="0.29732110119018124"/>
    <n v="0.18755388518368035"/>
    <n v="166.72873082287308"/>
    <n v="0.36886887350193159"/>
    <n v="3.8746932534507684E-3"/>
    <n v="-2049.2648902821315"/>
    <n v="90661.264890282138"/>
    <n v="2.0533691566497034"/>
    <n v="0.91094201027732447"/>
    <n v="0.81394483851064847"/>
    <n v="116.56028368794327"/>
    <n v="7.632312441931681E-2"/>
    <n v="1833.3663901911286"/>
    <n v="2655.5416666666665"/>
    <n v="71.105301117922821"/>
    <n v="7.3640167364016733"/>
    <n v="5"/>
  </r>
  <r>
    <n v="397"/>
    <x v="3"/>
    <s v="ANC"/>
    <s v="Alaska"/>
    <s v="JNU"/>
    <s v="Alaska"/>
    <x v="2"/>
    <x v="3"/>
    <n v="122.0625"/>
    <s v="ANCJNU737-700"/>
    <n v="571"/>
    <n v="86.0625"/>
    <n v="32"/>
    <n v="2754"/>
    <n v="16.75"/>
    <n v="536"/>
    <n v="841"/>
    <n v="1377"/>
    <n v="2230326"/>
    <n v="0.70506912442396308"/>
    <n v="3906"/>
    <n v="51.865219224283308"/>
    <n v="1"/>
    <n v="536"/>
    <n v="0.86079836233367446"/>
    <n v="977"/>
    <n v="0.57518796992481203"/>
    <n v="2394"/>
    <n v="19303"/>
    <n v="4.9998963891623065"/>
    <n v="0.26278247565488866"/>
    <n v="165230"/>
    <n v="0.22222239893379306"/>
    <n v="139727"/>
    <n v="0.33959581469247152"/>
    <n v="213528"/>
    <n v="1.3144690197226017E-2"/>
    <n v="8265"/>
    <n v="8.759945989875487E-3"/>
    <n v="5508"/>
    <n v="0.15349467453174526"/>
    <n v="96513"/>
    <n v="1"/>
    <n v="190996"/>
    <n v="5968.625"/>
    <n v="3682.5449281158271"/>
    <n v="0.29363671304481515"/>
    <n v="165045"/>
    <n v="5157.65625"/>
    <n v="0.25373971865631484"/>
    <n v="169833"/>
    <n v="5307.28125"/>
    <n v="0.26110077638557921"/>
    <n v="124576"/>
    <n v="0.1915227919132908"/>
    <n v="1"/>
    <n v="628771"/>
    <n v="-650450"/>
    <n v="-21679"/>
    <n v="165230"/>
    <n v="162322.56718192628"/>
    <n v="371231.68627450982"/>
    <n v="698784.2534564361"/>
    <n v="0"/>
    <n v="22595.567181926279"/>
    <n v="157703.68627450982"/>
    <n v="-9.720103697845069E-3"/>
    <n v="-7.1938579066407205E-3"/>
    <n v="2.5262457912043484E-3"/>
    <n v="1572534"/>
    <n v="0.70506912442396308"/>
    <n v="222643.86928104586"/>
    <n v="0.28191887643331065"/>
    <n v="0.29163898013115569"/>
    <n v="193.26724763979666"/>
    <n v="0.33847153702241095"/>
    <n v="0.15349467453174526"/>
    <n v="-5634.3516705136281"/>
    <n v="-16044.648329486372"/>
    <n v="2.3229043529375697"/>
    <n v="1.0776878475237215"/>
    <n v="0.67210619874468958"/>
    <n v="143.01637666325487"/>
    <n v="0.1981261858450851"/>
    <n v="3274.5065487062311"/>
    <n v="5157.65625"/>
    <n v="53.099168213109117"/>
    <n v="5.0010893246187367"/>
    <n v="4.9998963891623065"/>
  </r>
  <r>
    <n v="1011"/>
    <x v="2"/>
    <s v="YYC"/>
    <s v="Alberta"/>
    <s v="SFO"/>
    <s v="California"/>
    <x v="22"/>
    <x v="2"/>
    <n v="177.45454545454547"/>
    <s v="YYCSFO737-800"/>
    <n v="1018"/>
    <n v="160.18181818181819"/>
    <n v="11"/>
    <n v="1762"/>
    <n v="20.09090909090909"/>
    <n v="221"/>
    <n v="360"/>
    <n v="1181"/>
    <n v="1987136"/>
    <n v="0.9026639344262295"/>
    <n v="1952"/>
    <n v="7.6750268240343349"/>
    <n v="0.93644067796610164"/>
    <n v="236"/>
    <n v="0.8"/>
    <n v="450"/>
    <n v="0.93359683794466408"/>
    <n v="1265"/>
    <n v="0"/>
    <e v="#DIV/0!"/>
    <n v="0.1979896647813906"/>
    <n v="105439"/>
    <n v="0.19470357601568308"/>
    <n v="103689"/>
    <n v="0.58292585832638555"/>
    <n v="310436"/>
    <n v="1.551033897413942E-2"/>
    <n v="8260"/>
    <n v="8.8705619024012864E-3"/>
    <n v="4724"/>
    <n v="0"/>
    <n v="0"/>
    <n v="0.99999999999999989"/>
    <n v="31913"/>
    <n v="2901.181818181818"/>
    <n v="4158.0310703363912"/>
    <n v="0.22961140250527029"/>
    <n v="65999"/>
    <n v="5999.909090909091"/>
    <n v="0.47485736076035889"/>
    <n v="17252"/>
    <n v="1568.3636363636363"/>
    <n v="0.12412671688719089"/>
    <n v="23823"/>
    <n v="0.17140451984717994"/>
    <n v="1"/>
    <n v="532548"/>
    <n v="-138987"/>
    <n v="393561"/>
    <n v="112595.49321266969"/>
    <n v="129611.25"/>
    <n v="332516.12193056731"/>
    <n v="574722.86514323694"/>
    <n v="7156.4932126696949"/>
    <n v="25922.25"/>
    <n v="22080.121930567315"/>
    <n v="0.19805438580952689"/>
    <n v="0.20057783779557556"/>
    <n v="2.5234519860486693E-3"/>
    <n v="1793716"/>
    <n v="0.9026639344262295"/>
    <n v="57425.720771850203"/>
    <n v="0.26799776160262812"/>
    <n v="6.9943375793101226E-2"/>
    <n v="302.24063564131666"/>
    <n v="0.29689649866534051"/>
    <n v="0"/>
    <n v="-5014.4422857488189"/>
    <n v="398575.44228574884"/>
    <n v="1.6776736873511546"/>
    <n v="0.86524358885527097"/>
    <n v="0.92150940300415474"/>
    <n v="230.42"/>
    <n v="4.4733995808828503E-2"/>
    <n v="2247.809733508082"/>
    <n v="5999.909090909091"/>
    <n v="229.57574486675404"/>
    <n v="7.3688989784335979"/>
    <e v="#DIV/0!"/>
  </r>
  <r>
    <n v="381"/>
    <x v="4"/>
    <s v="YEG"/>
    <s v="Alberta"/>
    <s v="SEA"/>
    <s v="Washington"/>
    <x v="55"/>
    <x v="7"/>
    <n v="73.625"/>
    <s v="YEGSEAE175"/>
    <n v="558"/>
    <n v="63.4375"/>
    <n v="16"/>
    <n v="1015"/>
    <n v="9.6875"/>
    <n v="155"/>
    <n v="189"/>
    <n v="671"/>
    <n v="657324"/>
    <n v="0.86162988115449912"/>
    <n v="1178"/>
    <n v="25.342244224422444"/>
    <n v="1"/>
    <n v="155"/>
    <n v="0.67741935483870963"/>
    <n v="279"/>
    <n v="0.9018817204301075"/>
    <n v="744"/>
    <n v="244"/>
    <n v="4.9918032786885247"/>
    <n v="0.23096729799170934"/>
    <n v="41621"/>
    <n v="0.18346531411796696"/>
    <n v="33061"/>
    <n v="0.54905301243597493"/>
    <n v="98941"/>
    <n v="2.2308174669678084E-2"/>
    <n v="4020"/>
    <n v="7.4471568175890519E-3"/>
    <n v="1342"/>
    <n v="6.7590439670815695E-3"/>
    <n v="1218"/>
    <n v="0.99999999999999989"/>
    <n v="40690"/>
    <n v="2543.125"/>
    <n v="1605.6194407907587"/>
    <n v="0.26732978995985784"/>
    <n v="42037"/>
    <n v="2627.3125"/>
    <n v="0.27617946376364078"/>
    <n v="46461"/>
    <n v="2903.8125"/>
    <n v="0.30524476213627316"/>
    <n v="23021"/>
    <n v="0.15124598414022825"/>
    <n v="1"/>
    <n v="180203"/>
    <n v="-152209"/>
    <n v="27994"/>
    <n v="41621"/>
    <n v="48804.333333333336"/>
    <n v="109705.07302533532"/>
    <n v="200130.40635866867"/>
    <n v="0"/>
    <n v="15743.333333333336"/>
    <n v="10764.073025335325"/>
    <n v="4.2587825790629884E-2"/>
    <n v="4.5108215883516788E-2"/>
    <n v="2.5203900928869039E-3"/>
    <n v="566370"/>
    <n v="0.86162988115449912"/>
    <n v="28743.403940886696"/>
    <n v="0.2741463874740615"/>
    <n v="0.23155856168343161"/>
    <n v="176.33990147783251"/>
    <n v="0.3160213288133199"/>
    <n v="6.7590439670815695E-3"/>
    <n v="-1656.7128974167913"/>
    <n v="29650.71289741679"/>
    <n v="1.821876133922349"/>
    <n v="0.80398846287006276"/>
    <n v="0.90228013185657052"/>
    <n v="118.49820788530467"/>
    <n v="0.12775037041558687"/>
    <n v="1833.3419719483766"/>
    <n v="2627.3125"/>
    <n v="40.05170145988253"/>
    <n v="5.2827586206896555"/>
    <n v="4.9918032786885247"/>
  </r>
  <r>
    <n v="1009"/>
    <x v="2"/>
    <s v="YYC"/>
    <s v="Alberta"/>
    <s v="SEA"/>
    <s v="Washington"/>
    <x v="44"/>
    <x v="7"/>
    <n v="76"/>
    <s v="YYCSEAE175"/>
    <n v="452"/>
    <n v="65.227272727272734"/>
    <n v="22"/>
    <n v="1435"/>
    <n v="10"/>
    <n v="220"/>
    <n v="396"/>
    <n v="819"/>
    <n v="755744"/>
    <n v="0.85825358851674638"/>
    <n v="1672"/>
    <n v="18.88"/>
    <n v="1"/>
    <n v="220"/>
    <n v="1"/>
    <n v="396"/>
    <n v="0.77556818181818177"/>
    <n v="1056"/>
    <n v="149"/>
    <n v="5.9798657718120802"/>
    <n v="0.22830694098908766"/>
    <n v="69377"/>
    <n v="0.26435783016756836"/>
    <n v="80332"/>
    <n v="0.4720379365267412"/>
    <n v="143441"/>
    <n v="1.8889283786807778E-2"/>
    <n v="5740"/>
    <n v="1.347589148205189E-2"/>
    <n v="4095"/>
    <n v="2.9321170477431585E-3"/>
    <n v="891"/>
    <n v="1"/>
    <n v="47129"/>
    <n v="2142.2272727272725"/>
    <n v="2496.2394067796613"/>
    <n v="0.27239362378480853"/>
    <n v="71895"/>
    <n v="3267.9545454545455"/>
    <n v="0.4155347998474147"/>
    <n v="26131"/>
    <n v="1187.7727272727273"/>
    <n v="0.15103052861551977"/>
    <n v="27863"/>
    <n v="0.161041047752257"/>
    <n v="1"/>
    <n v="303876"/>
    <n v="-173018"/>
    <n v="130858"/>
    <n v="69377"/>
    <n v="80332"/>
    <n v="184949.56776556777"/>
    <n v="334658.5677655678"/>
    <n v="0"/>
    <n v="0"/>
    <n v="41508.567765567772"/>
    <n v="0.17315122581191514"/>
    <n v="0.17564777633729553"/>
    <n v="2.4965505253803921E-3"/>
    <n v="648620"/>
    <n v="0.85825358851674638"/>
    <n v="50040.031358885055"/>
    <n v="0.40208853791760174"/>
    <n v="0.22893731210568657"/>
    <n v="211.13937282229966"/>
    <n v="0.46712250624402579"/>
    <n v="2.9321170477431585E-3"/>
    <n v="-1886.7530802530805"/>
    <n v="132744.75308025308"/>
    <n v="1.7986191369606004"/>
    <n v="1.1570170750658555"/>
    <n v="0.77473960998351243"/>
    <n v="202.85858585858585"/>
    <n v="9.1692005949795305E-2"/>
    <n v="1384.0572033898306"/>
    <n v="3267.9545454545455"/>
    <n v="76.006355932203391"/>
    <n v="6.8536585365853657"/>
    <n v="5.9798657718120802"/>
  </r>
  <r>
    <n v="1007"/>
    <x v="2"/>
    <s v="YYC"/>
    <s v="Alberta"/>
    <s v="SEA"/>
    <s v="Washington"/>
    <x v="44"/>
    <x v="3"/>
    <n v="132"/>
    <s v="YYCSEA737-700"/>
    <n v="452"/>
    <n v="116.65217391304348"/>
    <n v="23"/>
    <n v="2683"/>
    <n v="14.565217391304348"/>
    <n v="335"/>
    <n v="697"/>
    <n v="1652"/>
    <n v="1372272"/>
    <n v="0.88372859025032935"/>
    <n v="3036"/>
    <n v="19.738181818181818"/>
    <n v="0.85677749360613809"/>
    <n v="391"/>
    <n v="0.97755960729312763"/>
    <n v="713"/>
    <n v="0.85507246376811596"/>
    <n v="1932"/>
    <n v="0"/>
    <e v="#DIV/0!"/>
    <n v="0.19317773331254989"/>
    <n v="121452"/>
    <n v="0.27217173050678695"/>
    <n v="171116"/>
    <n v="0.50836798121856641"/>
    <n v="319614"/>
    <n v="1.8399697155745291E-2"/>
    <n v="11568"/>
    <n v="7.8828578063514579E-3"/>
    <n v="4956"/>
    <n v="0"/>
    <n v="0"/>
    <n v="1"/>
    <n v="82073"/>
    <n v="3568.391304347826"/>
    <n v="4158.0830876934415"/>
    <n v="0.25438185948914727"/>
    <n v="134930"/>
    <n v="5866.521739130435"/>
    <n v="0.41820993872370499"/>
    <n v="44368"/>
    <n v="1929.0434782608695"/>
    <n v="0.13751677581926439"/>
    <n v="61266"/>
    <n v="0.18989142596788341"/>
    <n v="1"/>
    <n v="628706"/>
    <n v="-322637"/>
    <n v="306069"/>
    <n v="141754.42388059702"/>
    <n v="175044.05738880919"/>
    <n v="373785.86440677964"/>
    <n v="690584.3456761858"/>
    <n v="20302.423880597024"/>
    <n v="3928.0573888091894"/>
    <n v="54171.864406779641"/>
    <n v="0.22303814404141453"/>
    <n v="0.22552219795936596"/>
    <n v="2.4840539179514232E-3"/>
    <n v="1212716"/>
    <n v="0.88372859025032935"/>
    <n v="82718.307118896744"/>
    <n v="0.45814969627012719"/>
    <n v="0.23511155222871266"/>
    <n v="234.32948192322027"/>
    <n v="0.51842805735225728"/>
    <n v="0"/>
    <n v="-3408.7976380950372"/>
    <n v="309477.79763809504"/>
    <n v="1.5404553855283714"/>
    <n v="1.1902064545215891"/>
    <n v="0.82042688518867168"/>
    <n v="239.99438990182327"/>
    <n v="9.7447773681180072E-2"/>
    <n v="2247.8260869565215"/>
    <n v="5866.521739130435"/>
    <n v="135.92943994104644"/>
    <n v="6.1587774878866943"/>
    <e v="#DIV/0!"/>
  </r>
  <r>
    <n v="368"/>
    <x v="4"/>
    <s v="SFO"/>
    <s v="California"/>
    <s v="SEA"/>
    <s v="Washington"/>
    <x v="23"/>
    <x v="2"/>
    <n v="157.85365853658536"/>
    <s v="SFOSEA737-800"/>
    <n v="679"/>
    <n v="90.58536585365853"/>
    <n v="41"/>
    <n v="3714"/>
    <n v="15.292682926829269"/>
    <n v="627"/>
    <n v="796"/>
    <n v="2292"/>
    <n v="4394488"/>
    <n v="0.57385661310259584"/>
    <n v="6472"/>
    <n v="87.089353219137635"/>
    <n v="0.736780258519389"/>
    <n v="851"/>
    <n v="0.49135802469135803"/>
    <n v="1620"/>
    <n v="0.57271364317841078"/>
    <n v="4002"/>
    <n v="9229"/>
    <n v="5"/>
    <n v="0.24568971032521769"/>
    <n v="172812"/>
    <n v="0.19155784609916474"/>
    <n v="134737"/>
    <n v="0.46781588768437887"/>
    <n v="329050"/>
    <n v="1.9555713524080327E-2"/>
    <n v="13755"/>
    <n v="9.775724186955749E-3"/>
    <n v="6876"/>
    <n v="6.5605118180202593E-2"/>
    <n v="46145"/>
    <n v="0.99999999999999989"/>
    <n v="320710"/>
    <n v="7822.1951219512193"/>
    <n v="3682.5396922287041"/>
    <n v="0.31219731579034465"/>
    <n v="212201"/>
    <n v="5175.6341463414637"/>
    <n v="0.206568496797814"/>
    <n v="285174"/>
    <n v="6955.4634146341459"/>
    <n v="0.27760455655637728"/>
    <n v="209182"/>
    <n v="0.20362963085546407"/>
    <n v="1"/>
    <n v="703375"/>
    <n v="-1027267"/>
    <n v="-323892"/>
    <n v="234550.25837320572"/>
    <n v="274213.49246231158"/>
    <n v="574545.41884816752"/>
    <n v="1083309.1696836848"/>
    <n v="61738.258373205725"/>
    <n v="139476.49246231158"/>
    <n v="245495.41884816752"/>
    <n v="-7.3704149379859502E-2"/>
    <n v="-7.1224823007302568E-2"/>
    <n v="2.4793263725569337E-3"/>
    <n v="2521806"/>
    <n v="0.57385661310259584"/>
    <n v="488056.09585352708"/>
    <n v="0.16005846414872449"/>
    <n v="0.23376261352858399"/>
    <n v="176.96015078082928"/>
    <n v="0.26061877876410794"/>
    <n v="6.5605118180202593E-2"/>
    <n v="-10895.369992284996"/>
    <n v="-312996.63000771502"/>
    <n v="2.0648285253088345"/>
    <n v="0.84569062013358443"/>
    <n v="0.83603501258015367"/>
    <n v="83.170987654320982"/>
    <n v="0.29739754753865294"/>
    <n v="3274.4989996932695"/>
    <n v="5175.6341463414637"/>
    <n v="42.645855810350184"/>
    <n v="5.5549273021001619"/>
    <n v="5"/>
  </r>
  <r>
    <n v="391"/>
    <x v="4"/>
    <s v="YYC"/>
    <s v="Alberta"/>
    <s v="SFO"/>
    <s v="California"/>
    <x v="22"/>
    <x v="3"/>
    <n v="132"/>
    <s v="YYCSFO737-700"/>
    <n v="1018"/>
    <n v="116.36363636363636"/>
    <n v="11"/>
    <n v="1280"/>
    <n v="15.909090909090908"/>
    <n v="175"/>
    <n v="240"/>
    <n v="866"/>
    <n v="1478136"/>
    <n v="0.88154269972451793"/>
    <n v="1452"/>
    <n v="7.504470672389127"/>
    <n v="0.93582887700534756"/>
    <n v="187"/>
    <n v="0.70381231671554256"/>
    <n v="341"/>
    <n v="0.93722943722943719"/>
    <n v="924"/>
    <n v="0"/>
    <e v="#DIV/0!"/>
    <n v="0.20880816593901208"/>
    <n v="61840"/>
    <n v="0.19811113699828131"/>
    <n v="58672"/>
    <n v="0.56386646272078667"/>
    <n v="166993"/>
    <n v="1.7524488700250206E-2"/>
    <n v="5190"/>
    <n v="1.168974564166979E-2"/>
    <n v="3462"/>
    <n v="0"/>
    <n v="0"/>
    <n v="1"/>
    <n v="27636"/>
    <n v="2512.3636363636365"/>
    <n v="3682.6048373644708"/>
    <n v="0.2161240625317703"/>
    <n v="57635"/>
    <n v="5239.545454545455"/>
    <n v="0.45072768649654732"/>
    <n v="24574"/>
    <n v="2234"/>
    <n v="0.19217805444549585"/>
    <n v="18026"/>
    <n v="0.14097019652618656"/>
    <n v="1"/>
    <n v="296157"/>
    <n v="-127871"/>
    <n v="168286"/>
    <n v="66080.457142857151"/>
    <n v="83363.133333333331"/>
    <n v="178177.28868360279"/>
    <n v="327620.87915979326"/>
    <n v="4240.4571428571508"/>
    <n v="24691.133333333331"/>
    <n v="11184.28868360279"/>
    <n v="0.11385014640060184"/>
    <n v="0.11631737411539651"/>
    <n v="2.4672277147946703E-3"/>
    <n v="1303040"/>
    <n v="0.88154269972451793"/>
    <n v="39796.096874999988"/>
    <n v="0.20035842439396645"/>
    <n v="8.6508277993364621E-2"/>
    <n v="231.37265625000001"/>
    <n v="0.2272815876719057"/>
    <n v="0"/>
    <n v="-3646.8981054357519"/>
    <n v="171932.89810543574"/>
    <n v="1.6701254300436719"/>
    <n v="0.86895588351619124"/>
    <n v="0.91274089643161493"/>
    <n v="172.05865102639297"/>
    <n v="6.0866364799751486E-2"/>
    <n v="3274.5813892529491"/>
    <n v="5239.545454545455"/>
    <n v="170.56499463838915"/>
    <n v="6.7593750000000004"/>
    <e v="#DIV/0!"/>
  </r>
  <r>
    <n v="304"/>
    <x v="4"/>
    <s v="SEA"/>
    <s v="Washington"/>
    <s v="ANC"/>
    <s v="Alaska"/>
    <x v="56"/>
    <x v="3"/>
    <n v="124"/>
    <s v="SEAANC737-700"/>
    <n v="1448"/>
    <n v="101.38461538461539"/>
    <n v="13"/>
    <n v="1318"/>
    <n v="14.461538461538462"/>
    <n v="188"/>
    <n v="293"/>
    <n v="838"/>
    <n v="2334176"/>
    <n v="0.81761786600496278"/>
    <n v="1612"/>
    <n v="47.789434399629116"/>
    <n v="0.85067873303167418"/>
    <n v="221"/>
    <n v="0.72704714640198509"/>
    <n v="403"/>
    <n v="0.84817813765182182"/>
    <n v="988"/>
    <n v="10400"/>
    <n v="4.9998076923076926"/>
    <n v="0.20168834016853154"/>
    <n v="80014"/>
    <n v="0.19147461314122519"/>
    <n v="75962"/>
    <n v="0.4504349404241268"/>
    <n v="178697"/>
    <n v="1.2666332258690616E-2"/>
    <n v="5025"/>
    <n v="1.2666332258690616E-2"/>
    <n v="5025"/>
    <n v="0.13106944174873525"/>
    <n v="51998"/>
    <n v="1"/>
    <n v="175987"/>
    <n v="13537.461538461539"/>
    <n v="3682.5503840105252"/>
    <n v="0.34147368421052632"/>
    <n v="68114"/>
    <n v="5239.5384615384619"/>
    <n v="0.13216395828280378"/>
    <n v="156487"/>
    <n v="12037.461538461539"/>
    <n v="0.30363715740965319"/>
    <n v="114787"/>
    <n v="0.22272520009701674"/>
    <n v="1"/>
    <n v="396721"/>
    <n v="-515375"/>
    <n v="-118654"/>
    <n v="94059.01063829787"/>
    <n v="104480.15699658703"/>
    <n v="210683.33651551313"/>
    <n v="409222.50415039802"/>
    <n v="14045.01063829787"/>
    <n v="28518.156996587029"/>
    <n v="31986.336515513132"/>
    <n v="-5.0833356182224475E-2"/>
    <n v="-4.8376567472916215E-2"/>
    <n v="2.4567887093082594E-3"/>
    <n v="1908464"/>
    <n v="0.81761786600496278"/>
    <n v="76895.722306525044"/>
    <n v="0.16996190518624132"/>
    <n v="0.22079526136846578"/>
    <n v="261.55007587253414"/>
    <n v="0.18062850543683298"/>
    <n v="0.13106944174873525"/>
    <n v="-5734.5772423383105"/>
    <n v="-112919.42275766168"/>
    <n v="1.74388591075995"/>
    <n v="0.90789516931452496"/>
    <n v="0.87117354300434968"/>
    <n v="188.49131513647643"/>
    <n v="0.28933935939867061"/>
    <n v="3274.5104010106147"/>
    <n v="5239.5384615384619"/>
    <n v="27.57931782532728"/>
    <n v="7.6251896813353568"/>
    <n v="4.9998076923076926"/>
  </r>
  <r>
    <n v="193"/>
    <x v="5"/>
    <s v="YVR"/>
    <s v="British Columbia"/>
    <s v="SFO"/>
    <s v="California"/>
    <x v="28"/>
    <x v="1"/>
    <n v="179"/>
    <s v="YVRSFO737-900"/>
    <n v="800"/>
    <n v="145.6"/>
    <n v="15"/>
    <n v="2184"/>
    <n v="23"/>
    <n v="345"/>
    <n v="645"/>
    <n v="1194"/>
    <n v="2148000"/>
    <n v="0.81340782122905031"/>
    <n v="2685"/>
    <n v="15.818893528183716"/>
    <n v="1"/>
    <n v="345"/>
    <n v="1"/>
    <n v="645"/>
    <n v="0.70442477876106191"/>
    <n v="1695"/>
    <n v="0"/>
    <e v="#DIV/0!"/>
    <n v="0.24405167703785363"/>
    <n v="100951"/>
    <n v="0.2753828152574907"/>
    <n v="113911"/>
    <n v="0.45461094752517855"/>
    <n v="188048"/>
    <n v="1.7297399225424639E-2"/>
    <n v="7155"/>
    <n v="8.657160954052499E-3"/>
    <n v="3581"/>
    <n v="0"/>
    <n v="0"/>
    <n v="1"/>
    <n v="58254"/>
    <n v="3883.6"/>
    <n v="3682.5584479857466"/>
    <n v="0.25703091218750274"/>
    <n v="78593"/>
    <n v="5239.5333333333338"/>
    <n v="0.3467715604345179"/>
    <n v="51799"/>
    <n v="3453.2666666666669"/>
    <n v="0.22854987160367451"/>
    <n v="37996"/>
    <n v="0.16764765577430485"/>
    <n v="1"/>
    <n v="413646"/>
    <n v="-226642"/>
    <n v="187004"/>
    <n v="100951"/>
    <n v="113911"/>
    <n v="266952.56281407038"/>
    <n v="481814.56281407038"/>
    <n v="0"/>
    <n v="0"/>
    <n v="78904.562814070377"/>
    <n v="8.7059590316573551E-2"/>
    <n v="8.9508521502609267E-2"/>
    <n v="2.448931186035716E-3"/>
    <n v="1747200"/>
    <n v="0.81340782122905031"/>
    <n v="94888.574175824178"/>
    <n v="0.19257262569832403"/>
    <n v="0.10551303538175047"/>
    <n v="189.39835164835165"/>
    <n v="0.23674793956043957"/>
    <n v="0"/>
    <n v="-5260.3041876046918"/>
    <n v="192264.30418760469"/>
    <n v="1.9499692994335773"/>
    <n v="1.1769071285467987"/>
    <n v="0.7393247750930565"/>
    <n v="176.6062015503876"/>
    <n v="9.1856321588991555E-2"/>
    <n v="3274.5020950872677"/>
    <n v="5239.5333333333338"/>
    <n v="138.0627536375334"/>
    <n v="4.9157509157509161"/>
    <e v="#DIV/0!"/>
  </r>
  <r>
    <n v="345"/>
    <x v="4"/>
    <s v="SEA"/>
    <s v="Washington"/>
    <s v="YEG"/>
    <s v="Alberta"/>
    <x v="54"/>
    <x v="7"/>
    <n v="73.625"/>
    <s v="SEAYEGE175"/>
    <n v="558"/>
    <n v="62.9375"/>
    <n v="16"/>
    <n v="1007"/>
    <n v="9.6875"/>
    <n v="155"/>
    <n v="279"/>
    <n v="573"/>
    <n v="657324"/>
    <n v="0.85483870967741937"/>
    <n v="1178"/>
    <n v="24.872896039603962"/>
    <n v="1"/>
    <n v="155"/>
    <n v="1"/>
    <n v="279"/>
    <n v="0.77016129032258063"/>
    <n v="744"/>
    <n v="194"/>
    <n v="4.9896907216494846"/>
    <n v="0.24802357064954936"/>
    <n v="45710"/>
    <n v="0.25376973038085265"/>
    <n v="46769"/>
    <n v="0.46809769014145647"/>
    <n v="86269"/>
    <n v="1.8638393462725927E-2"/>
    <n v="3435"/>
    <n v="6.218223845206379E-3"/>
    <n v="1146"/>
    <n v="5.2523915202092276E-3"/>
    <n v="968"/>
    <n v="1"/>
    <n v="39936"/>
    <n v="2496"/>
    <n v="1605.6031407203952"/>
    <n v="0.26594214479782641"/>
    <n v="42037"/>
    <n v="2627.3125"/>
    <n v="0.27993314154813276"/>
    <n v="45601"/>
    <n v="2850.0625"/>
    <n v="0.30366656011933302"/>
    <n v="22594"/>
    <n v="0.15045815353470779"/>
    <n v="1"/>
    <n v="184297"/>
    <n v="-150168"/>
    <n v="34129"/>
    <n v="45710"/>
    <n v="46769"/>
    <n v="112014.19895287958"/>
    <n v="204493.19895287958"/>
    <n v="0"/>
    <n v="0"/>
    <n v="25745.198952879582"/>
    <n v="5.1921122612288616E-2"/>
    <n v="5.4369040130217323E-2"/>
    <n v="2.4479175179287077E-3"/>
    <n v="561906"/>
    <n v="0.85483870967741937"/>
    <n v="31131.339622641506"/>
    <n v="0.28037467063426863"/>
    <n v="0.22845354802198004"/>
    <n v="182.05461767626613"/>
    <n v="0.32626275569223323"/>
    <n v="5.2523915202092276E-3"/>
    <n v="-1609.0749345549739"/>
    <n v="35738.07493455497"/>
    <n v="1.9434958712824761"/>
    <n v="1.1047346605898309"/>
    <n v="0.76416286242829756"/>
    <n v="167.63082437275986"/>
    <n v="0.12259559298306538"/>
    <n v="1833.3610982569796"/>
    <n v="2627.3125"/>
    <n v="40.485836405885365"/>
    <n v="4.5491559086395235"/>
    <n v="4.9896907216494846"/>
  </r>
  <r>
    <n v="1206"/>
    <x v="0"/>
    <s v="SFO"/>
    <s v="California"/>
    <s v="YYC"/>
    <s v="Alberta"/>
    <x v="21"/>
    <x v="2"/>
    <n v="163.23529411764707"/>
    <s v="SFOYYC737-800"/>
    <n v="1018"/>
    <n v="138.8235294117647"/>
    <n v="17"/>
    <n v="2360"/>
    <n v="19.058823529411764"/>
    <n v="324"/>
    <n v="618"/>
    <n v="1418"/>
    <n v="2824950"/>
    <n v="0.85045045045045042"/>
    <n v="2775"/>
    <n v="10.588087606837606"/>
    <n v="0.93371757925072041"/>
    <n v="347"/>
    <n v="0.9363636363636364"/>
    <n v="660"/>
    <n v="0.80203619909502266"/>
    <n v="1768"/>
    <n v="0"/>
    <e v="#DIV/0!"/>
    <n v="0.23480872937435546"/>
    <n v="174863"/>
    <n v="0.23650873367136474"/>
    <n v="176129"/>
    <n v="0.50583721854589203"/>
    <n v="376699"/>
    <n v="1.3324757218975592E-2"/>
    <n v="9923"/>
    <n v="9.5205611894121685E-3"/>
    <n v="7090"/>
    <n v="0"/>
    <n v="0"/>
    <n v="1"/>
    <n v="44026"/>
    <n v="2589.7647058823532"/>
    <n v="4158.0691088699305"/>
    <n v="0.22292887198780692"/>
    <n v="96798"/>
    <n v="5694"/>
    <n v="0.49014375484204181"/>
    <n v="23800"/>
    <n v="1400"/>
    <n v="0.12051304123267625"/>
    <n v="32865"/>
    <n v="0.16641433193747499"/>
    <n v="1"/>
    <n v="744704"/>
    <n v="-197489"/>
    <n v="547215"/>
    <n v="187276.11419753087"/>
    <n v="188098.93203883496"/>
    <n v="469678.30183356837"/>
    <n v="845053.34806993417"/>
    <n v="12413.114197530871"/>
    <n v="11969.932038834959"/>
    <n v="92979.301833568374"/>
    <n v="0.19370785323634046"/>
    <n v="0.1961516726078428"/>
    <n v="2.4438193715023426E-3"/>
    <n v="2402480"/>
    <n v="0.85045045045045042"/>
    <n v="130954.30508474575"/>
    <n v="0.26361670118055186"/>
    <n v="6.99088479442114E-2"/>
    <n v="315.55254237288136"/>
    <n v="0.30997302787119979"/>
    <n v="0"/>
    <n v="-6903.6675335255413"/>
    <n v="554118.6675335255"/>
    <n v="1.9216948842930714"/>
    <n v="1.0176604992553657"/>
    <n v="0.81250901902814621"/>
    <n v="266.86212121212122"/>
    <n v="4.4131628136816772E-2"/>
    <n v="2247.8091307660097"/>
    <n v="5694"/>
    <n v="222.89199784066315"/>
    <n v="7.2088983050847455"/>
    <e v="#DIV/0!"/>
  </r>
  <r>
    <n v="1173"/>
    <x v="0"/>
    <s v="SEA"/>
    <s v="Washington"/>
    <s v="YEG"/>
    <s v="Alberta"/>
    <x v="54"/>
    <x v="7"/>
    <n v="73.466666666666669"/>
    <s v="SEAYEGE175"/>
    <n v="558"/>
    <n v="63.666666666666664"/>
    <n v="15"/>
    <n v="955"/>
    <n v="9.6666666666666661"/>
    <n v="145"/>
    <n v="261"/>
    <n v="549"/>
    <n v="614916"/>
    <n v="0.8666061705989111"/>
    <n v="1102"/>
    <n v="23.268193069306932"/>
    <n v="1"/>
    <n v="145"/>
    <n v="1"/>
    <n v="261"/>
    <n v="0.78879310344827591"/>
    <n v="696"/>
    <n v="43"/>
    <n v="5.9069767441860463"/>
    <n v="0.25190920543607925"/>
    <n v="45191"/>
    <n v="0.24732711238948907"/>
    <n v="44369"/>
    <n v="0.46880609161956366"/>
    <n v="84101"/>
    <n v="2.1366377916764219E-2"/>
    <n v="3833"/>
    <n v="9.1753347380625887E-3"/>
    <n v="1646"/>
    <n v="1.4158779000412499E-3"/>
    <n v="254"/>
    <n v="1"/>
    <n v="58083"/>
    <n v="3872.2"/>
    <n v="2496.2402463738049"/>
    <n v="0.33766830221147359"/>
    <n v="47385"/>
    <n v="3159"/>
    <n v="0.275474966862777"/>
    <n v="32205"/>
    <n v="2147"/>
    <n v="0.18722530986210265"/>
    <n v="34339"/>
    <n v="0.19963142106364673"/>
    <n v="0.99999999999999989"/>
    <n v="179394"/>
    <n v="-172012"/>
    <n v="7382"/>
    <n v="45191"/>
    <n v="44369"/>
    <n v="106619.84699453552"/>
    <n v="196179.84699453553"/>
    <n v="0"/>
    <n v="0"/>
    <n v="22518.846994535517"/>
    <n v="1.2004891725048624E-2"/>
    <n v="1.4446292609563529E-2"/>
    <n v="2.4414008845149056E-3"/>
    <n v="532890"/>
    <n v="0.8666061705989111"/>
    <n v="27574.429319371731"/>
    <n v="0.29173740803621956"/>
    <n v="0.27973251631117096"/>
    <n v="187.58115183246073"/>
    <n v="0.33616693876785075"/>
    <n v="1.4158779000412499E-3"/>
    <n v="-1501.2564663023679"/>
    <n v="8883.2564663023677"/>
    <n v="1.9777129004209353"/>
    <n v="1.078744092097695"/>
    <n v="0.76678077787566967"/>
    <n v="169.99616858237547"/>
    <n v="0.19141665830518301"/>
    <n v="1384.0782524054955"/>
    <n v="3159"/>
    <n v="41.043152648571592"/>
    <n v="5.7371727748691104"/>
    <n v="5.9069767441860463"/>
  </r>
  <r>
    <n v="807"/>
    <x v="2"/>
    <s v="ANC"/>
    <s v="Alaska"/>
    <s v="HNL"/>
    <s v="Hawaii"/>
    <x v="37"/>
    <x v="4"/>
    <n v="169.1"/>
    <s v="ANCHNL737-Max 9"/>
    <n v="2777"/>
    <n v="129.19999999999999"/>
    <n v="10"/>
    <n v="1292"/>
    <n v="21.9"/>
    <n v="219"/>
    <n v="364"/>
    <n v="710"/>
    <n v="4695907"/>
    <n v="0.7640449438202247"/>
    <n v="1691"/>
    <n v="57.925765306122443"/>
    <n v="1"/>
    <n v="219"/>
    <n v="0.88997555012224938"/>
    <n v="409"/>
    <n v="0.66729323308270672"/>
    <n v="1064"/>
    <n v="739"/>
    <n v="5.995940460081191"/>
    <n v="0.25887973961981048"/>
    <n v="114218"/>
    <n v="0.25647040691204237"/>
    <n v="113155"/>
    <n v="0.45368664168938871"/>
    <n v="200167"/>
    <n v="1.1264707015623265E-2"/>
    <n v="4970"/>
    <n v="9.6554631562485119E-3"/>
    <n v="4260"/>
    <n v="1.0043041606886656E-2"/>
    <n v="4431"/>
    <n v="1"/>
    <n v="254718"/>
    <n v="25471.8"/>
    <n v="4397.3178196935742"/>
    <n v="0.40202148697981194"/>
    <n v="62487"/>
    <n v="6248.7"/>
    <n v="9.8623248678568101E-2"/>
    <n v="137092"/>
    <n v="13709.2"/>
    <n v="0.21637233997219035"/>
    <n v="179296"/>
    <n v="0.28298292436942957"/>
    <n v="1"/>
    <n v="441201"/>
    <n v="-633593"/>
    <n v="-192392"/>
    <n v="114218"/>
    <n v="127143.94230769231"/>
    <n v="299968.57464788732"/>
    <n v="541330.51695557963"/>
    <n v="0"/>
    <n v="13988.942307692312"/>
    <n v="99801.574647887319"/>
    <n v="-4.0970146981190218E-2"/>
    <n v="-3.8546961919058882E-2"/>
    <n v="2.4231850621313361E-3"/>
    <n v="3587884"/>
    <n v="0.7640449438202247"/>
    <n v="134884.8529411765"/>
    <n v="9.395437345756634E-2"/>
    <n v="0.13492452043875655"/>
    <n v="338.05727554179566"/>
    <n v="0.12173470491242191"/>
    <n v="1.0043041606886656E-2"/>
    <n v="-11379.051695557962"/>
    <n v="-181012.94830444205"/>
    <n v="2.0640206700198203"/>
    <n v="1.094898968832096"/>
    <n v="0.74451672463659024"/>
    <n v="276.66259168704158"/>
    <n v="0.40638167184571206"/>
    <n v="2366.6843118171132"/>
    <n v="6248.7"/>
    <n v="22.304409672830726"/>
    <n v="7.143962848297214"/>
    <n v="5.995940460081191"/>
  </r>
  <r>
    <n v="1042"/>
    <x v="0"/>
    <s v="GEG"/>
    <s v="Washington"/>
    <s v="BOI"/>
    <s v="Idaho"/>
    <x v="52"/>
    <x v="7"/>
    <n v="75.204081632653057"/>
    <s v="GEGBOIE175"/>
    <n v="287"/>
    <n v="56.142857142857146"/>
    <n v="49"/>
    <n v="2751"/>
    <n v="7.6122448979591839"/>
    <n v="373"/>
    <n v="588"/>
    <n v="1790"/>
    <n v="1057595"/>
    <n v="0.74654002713704204"/>
    <n v="3685"/>
    <n v="52.26689723320159"/>
    <n v="0.76907216494845365"/>
    <n v="485"/>
    <n v="0.67353951890034369"/>
    <n v="873"/>
    <n v="0.76923076923076927"/>
    <n v="2327"/>
    <n v="150"/>
    <n v="5.9733333333333336"/>
    <n v="0.2090826627800908"/>
    <n v="82057"/>
    <n v="0.20923554382335105"/>
    <n v="82117"/>
    <n v="0.51554545408217867"/>
    <n v="202332"/>
    <n v="3.1926657867513288E-2"/>
    <n v="12530"/>
    <n v="3.1926657867513288E-2"/>
    <n v="12530"/>
    <n v="2.2830235793529054E-3"/>
    <n v="896"/>
    <n v="1"/>
    <n v="130469"/>
    <n v="2662.6326530612246"/>
    <n v="2496.2071006029023"/>
    <n v="0.29757685237137294"/>
    <n v="158495"/>
    <n v="3234.591836734694"/>
    <n v="0.36149923136224504"/>
    <n v="72341"/>
    <n v="1476.3469387755101"/>
    <n v="0.16499710335326773"/>
    <n v="77133"/>
    <n v="0.17592681291311429"/>
    <n v="1"/>
    <n v="392462"/>
    <n v="-438438"/>
    <n v="-45976"/>
    <n v="106696.09919571046"/>
    <n v="121918.60714285713"/>
    <n v="263031.59999999998"/>
    <n v="491646.30633856758"/>
    <n v="24639.099195710456"/>
    <n v="39801.60714285713"/>
    <n v="60699.599999999977"/>
    <n v="-4.3472217625839762E-2"/>
    <n v="-4.1057414413997878E-2"/>
    <n v="2.4148032118418844E-3"/>
    <n v="789537"/>
    <n v="0.74654002713704204"/>
    <n v="132941.70992366411"/>
    <n v="0.3710891220174074"/>
    <n v="0.41456133964324721"/>
    <n v="142.33587786259542"/>
    <n v="0.49594382530521053"/>
    <n v="2.2830235793529054E-3"/>
    <n v="-2553.8838028279097"/>
    <n v="-43422.116197172087"/>
    <n v="1.7011017836250384"/>
    <n v="0.94574757090218642"/>
    <n v="0.87422776344832309"/>
    <n v="94.063001145475369"/>
    <n v="0.19653622516320052"/>
    <n v="1384.0691494892624"/>
    <n v="3234.591836734694"/>
    <n v="52.633696385797272"/>
    <n v="9.10941475826972"/>
    <n v="5.9733333333333336"/>
  </r>
  <r>
    <n v="379"/>
    <x v="4"/>
    <s v="SFO"/>
    <s v="California"/>
    <s v="YYC"/>
    <s v="Alberta"/>
    <x v="21"/>
    <x v="3"/>
    <n v="126.5"/>
    <s v="SFOYYC737-700"/>
    <n v="1018"/>
    <n v="107.58333333333333"/>
    <n v="12"/>
    <n v="1291"/>
    <n v="16.333333333333332"/>
    <n v="196"/>
    <n v="357"/>
    <n v="739"/>
    <n v="1545324"/>
    <n v="0.85046113306982873"/>
    <n v="1518"/>
    <n v="7.3795762108262108"/>
    <n v="1"/>
    <n v="196"/>
    <n v="1"/>
    <n v="357"/>
    <n v="0.76501035196687373"/>
    <n v="966"/>
    <n v="0"/>
    <e v="#DIV/0!"/>
    <n v="0.2124175679240306"/>
    <n v="64422"/>
    <n v="0.28286731733051967"/>
    <n v="85788"/>
    <n v="0.48038446320232131"/>
    <n v="145691"/>
    <n v="1.4590477446584016E-2"/>
    <n v="4425"/>
    <n v="9.7401740965444468E-3"/>
    <n v="2954"/>
    <n v="0"/>
    <n v="0"/>
    <n v="1"/>
    <n v="27176"/>
    <n v="2264.6666666666665"/>
    <n v="3682.5962932846246"/>
    <n v="0.21014375082159897"/>
    <n v="60255"/>
    <n v="5021.25"/>
    <n v="0.46593360707077736"/>
    <n v="24165"/>
    <n v="2013.75"/>
    <n v="0.18686060268633864"/>
    <n v="17725"/>
    <n v="0.13706203942128503"/>
    <n v="1"/>
    <n v="303280"/>
    <n v="-129321"/>
    <n v="173959"/>
    <n v="64422"/>
    <n v="85788"/>
    <n v="190443.17456021652"/>
    <n v="340653.17456021649"/>
    <n v="0"/>
    <n v="0"/>
    <n v="44752.174560216517"/>
    <n v="0.11257121483908876"/>
    <n v="0.11498452614469071"/>
    <n v="2.4133113056019478E-3"/>
    <n v="1314238"/>
    <n v="0.85046113306982873"/>
    <n v="53326.537567776919"/>
    <n v="0.19625657790858098"/>
    <n v="8.3685363069492216E-2"/>
    <n v="234.91866769945779"/>
    <n v="0.23076489950830822"/>
    <n v="0"/>
    <n v="-3729.3478800180433"/>
    <n v="177688.34788001803"/>
    <n v="1.6872889919263538"/>
    <n v="1.2335866705815954"/>
    <n v="0.77422455091594722"/>
    <n v="240.30252100840337"/>
    <n v="5.844434186230546E-2"/>
    <n v="3274.5782833096464"/>
    <n v="5021.25"/>
    <n v="174.94229521012844"/>
    <n v="5.7157242447714953"/>
    <e v="#DIV/0!"/>
  </r>
  <r>
    <n v="225"/>
    <x v="4"/>
    <s v="GEG"/>
    <s v="Washington"/>
    <s v="SEA"/>
    <s v="Washington"/>
    <x v="11"/>
    <x v="2"/>
    <n v="156.92105263157896"/>
    <s v="GEGSEA737-800"/>
    <n v="223"/>
    <n v="123.71052631578948"/>
    <n v="38"/>
    <n v="4701"/>
    <n v="17.44736842105263"/>
    <n v="663"/>
    <n v="947"/>
    <n v="3092"/>
    <n v="1329749"/>
    <n v="0.7883615629716586"/>
    <n v="5963"/>
    <n v="46.152963545764486"/>
    <n v="0.84137055837563457"/>
    <n v="788"/>
    <n v="0.6313333333333333"/>
    <n v="1500"/>
    <n v="0.84136054421768702"/>
    <n v="3675"/>
    <n v="3453"/>
    <n v="5"/>
    <n v="0.21721556052420093"/>
    <n v="109196"/>
    <n v="0.17562680522291271"/>
    <n v="88289"/>
    <n v="0.52360217064379322"/>
    <n v="263219"/>
    <n v="3.6910094925881425E-2"/>
    <n v="18555"/>
    <n v="1.2301375748943721E-2"/>
    <n v="6184"/>
    <n v="3.4343992934268007E-2"/>
    <n v="17265"/>
    <n v="1"/>
    <n v="169960"/>
    <n v="4472.6315789473683"/>
    <n v="3682.537088468232"/>
    <n v="0.27045348219201626"/>
    <n v="196482"/>
    <n v="5170.5789473684208"/>
    <n v="0.31265733753854869"/>
    <n v="151128"/>
    <n v="3977.0526315789475"/>
    <n v="0.24048654893336685"/>
    <n v="110856"/>
    <n v="0.17640263133606821"/>
    <n v="1"/>
    <n v="502708"/>
    <n v="-628426"/>
    <n v="-125718"/>
    <n v="129783.48114630466"/>
    <n v="139845.30095036959"/>
    <n v="312849.23188874515"/>
    <n v="582478.01398541941"/>
    <n v="20587.481146304664"/>
    <n v="51556.300950369594"/>
    <n v="49630.231888745155"/>
    <n v="-9.4542654290396155E-2"/>
    <n v="-9.2132741355394301E-2"/>
    <n v="2.4099129350018539E-3"/>
    <n v="1048323"/>
    <n v="0.7883615629716586"/>
    <n v="130318.8823654541"/>
    <n v="0.37804728561555601"/>
    <n v="0.47258993990595216"/>
    <n v="103.26377366517762"/>
    <n v="0.46306624961963061"/>
    <n v="3.4343992934268007E-2"/>
    <n v="-3204.5793154057742"/>
    <n v="-122513.42068459422"/>
    <n v="1.7935906808172459"/>
    <n v="0.76183016571739481"/>
    <n v="0.92704905984759667"/>
    <n v="58.859333333333332"/>
    <n v="0.22051767626534688"/>
    <n v="3274.5026188869556"/>
    <n v="5170.5789473684208"/>
    <n v="101.85694782824876"/>
    <n v="5.2624973409912785"/>
    <n v="5"/>
  </r>
  <r>
    <n v="929"/>
    <x v="2"/>
    <s v="SEA"/>
    <s v="Washington"/>
    <s v="GEG"/>
    <s v="Washington"/>
    <x v="14"/>
    <x v="3"/>
    <n v="120.9"/>
    <s v="SEAGEG737-700"/>
    <n v="223"/>
    <n v="108.85"/>
    <n v="20"/>
    <n v="2177"/>
    <n v="16.600000000000001"/>
    <n v="332"/>
    <n v="521"/>
    <n v="1325"/>
    <n v="539214"/>
    <n v="0.90033085194375517"/>
    <n v="2418"/>
    <n v="20.628956361724498"/>
    <n v="1"/>
    <n v="332"/>
    <n v="0.8611570247933884"/>
    <n v="605"/>
    <n v="0.89406207827260464"/>
    <n v="1482"/>
    <n v="3324"/>
    <n v="6"/>
    <n v="0.22237040110376802"/>
    <n v="67531"/>
    <n v="0.19027814822498165"/>
    <n v="57785"/>
    <n v="0.46060582112503995"/>
    <n v="139880"/>
    <n v="3.0541313918606986E-2"/>
    <n v="9275"/>
    <n v="3.0531435326503934E-2"/>
    <n v="9272"/>
    <n v="6.5672880301099482E-2"/>
    <n v="19944"/>
    <n v="1"/>
    <n v="85777"/>
    <n v="4288.8500000000004"/>
    <n v="4158.0872292285649"/>
    <n v="0.27618771633260886"/>
    <n v="114397"/>
    <n v="5719.85"/>
    <n v="0.36833937052241811"/>
    <n v="46370"/>
    <n v="2318.5"/>
    <n v="0.14930371085889077"/>
    <n v="64031"/>
    <n v="0.20616920228608226"/>
    <n v="1"/>
    <n v="303687"/>
    <n v="-310575"/>
    <n v="-6888"/>
    <n v="67531"/>
    <n v="67101.583493282145"/>
    <n v="156454.46037735848"/>
    <n v="291087.04387064063"/>
    <n v="0"/>
    <n v="9316.5834932821454"/>
    <n v="16574.460377358482"/>
    <n v="-1.2774149039156996E-2"/>
    <n v="-1.0373335644972068E-2"/>
    <n v="2.4008133941849277E-3"/>
    <n v="485471"/>
    <n v="0.90033085194375517"/>
    <n v="31411.145153881458"/>
    <n v="0.56320310674426111"/>
    <n v="0.57597725578341807"/>
    <n v="130.33670188332567"/>
    <n v="0.58446951517186396"/>
    <n v="6.5672880301099482E-2"/>
    <n v="-1294.5521935320314"/>
    <n v="-5593.4478064679688"/>
    <n v="1.8553848079083861"/>
    <n v="0.87122161572310952"/>
    <n v="0.86094680584476024"/>
    <n v="95.512396694214871"/>
    <n v="0.21084537698353897"/>
    <n v="2247.8112410008343"/>
    <n v="5719.85"/>
    <n v="105.53127176318344"/>
    <n v="8.5195222783647218"/>
    <n v="6"/>
  </r>
  <r>
    <n v="181"/>
    <x v="5"/>
    <s v="SFO"/>
    <s v="California"/>
    <s v="YYC"/>
    <s v="Alberta"/>
    <x v="21"/>
    <x v="2"/>
    <n v="163.5625"/>
    <s v="SFOYYC737-800"/>
    <n v="1018"/>
    <n v="134.75"/>
    <n v="16"/>
    <n v="2156"/>
    <n v="17.8125"/>
    <n v="285"/>
    <n v="407"/>
    <n v="1464"/>
    <n v="2664106"/>
    <n v="0.82384409629346578"/>
    <n v="2617"/>
    <n v="9.946385327635328"/>
    <n v="0.87423312883435578"/>
    <n v="326"/>
    <n v="0.65645161290322585"/>
    <n v="620"/>
    <n v="0.87559808612440193"/>
    <n v="1672"/>
    <n v="0"/>
    <e v="#DIV/0!"/>
    <n v="0.19665015802480149"/>
    <n v="97003"/>
    <n v="0.182451239364495"/>
    <n v="89999"/>
    <n v="0.58530805206810776"/>
    <n v="288719"/>
    <n v="1.7789193495743771E-2"/>
    <n v="8775"/>
    <n v="1.7801357046851971E-2"/>
    <n v="8781"/>
    <n v="0"/>
    <n v="0"/>
    <n v="1"/>
    <n v="36628"/>
    <n v="2289.25"/>
    <n v="3682.543838135015"/>
    <n v="0.21014222523106579"/>
    <n v="81213"/>
    <n v="5075.8125"/>
    <n v="0.46593536468522845"/>
    <n v="32570"/>
    <n v="2035.625"/>
    <n v="0.18686066058140802"/>
    <n v="23890"/>
    <n v="0.13706174950229774"/>
    <n v="1"/>
    <n v="493277"/>
    <n v="-174301"/>
    <n v="318976"/>
    <n v="110957.81754385965"/>
    <n v="137099.21375921374"/>
    <n v="329739.18579234974"/>
    <n v="577796.21709542314"/>
    <n v="13954.817543859652"/>
    <n v="47100.213759213744"/>
    <n v="41020.185792349745"/>
    <n v="0.11973097166554184"/>
    <n v="0.12212565906479095"/>
    <n v="2.3946873992491124E-3"/>
    <n v="2194808"/>
    <n v="0.82384409629346578"/>
    <n v="105473.42161410023"/>
    <n v="0.18515667169399416"/>
    <n v="6.5425700028452327E-2"/>
    <n v="228.79267161410019"/>
    <n v="0.22474722162485283"/>
    <n v="0"/>
    <n v="-6379.7010684639463"/>
    <n v="325355.70106846397"/>
    <n v="1.6375134840531305"/>
    <n v="0.79884645723832037"/>
    <n v="0.95029055066442647"/>
    <n v="145.15967741935484"/>
    <n v="4.8431205995819793E-2"/>
    <n v="3274.5564269973092"/>
    <n v="5075.8125"/>
    <n v="216.76216323629717"/>
    <n v="8.1428571428571423"/>
    <e v="#DIV/0!"/>
  </r>
  <r>
    <n v="213"/>
    <x v="4"/>
    <s v="BOI"/>
    <s v="Idaho"/>
    <s v="GEG"/>
    <s v="Washington"/>
    <x v="53"/>
    <x v="7"/>
    <n v="74.481481481481481"/>
    <s v="BOIGEGE175"/>
    <n v="287"/>
    <n v="62.777777777777779"/>
    <n v="27"/>
    <n v="1695"/>
    <n v="9.1111111111111107"/>
    <n v="246"/>
    <n v="442"/>
    <n v="1008"/>
    <n v="577157"/>
    <n v="0.84286424664346093"/>
    <n v="2011"/>
    <n v="30.011683006535947"/>
    <n v="0.92830188679245285"/>
    <n v="265"/>
    <n v="0.92662473794549272"/>
    <n v="477"/>
    <n v="0.79432624113475181"/>
    <n v="1269"/>
    <n v="33"/>
    <n v="4.9393939393939394"/>
    <n v="0.21610450556144664"/>
    <n v="47892"/>
    <n v="0.23252036188886133"/>
    <n v="51530"/>
    <n v="0.51427024344020034"/>
    <n v="113970"/>
    <n v="2.7277034496762404E-2"/>
    <n v="6045"/>
    <n v="9.0923448322541341E-3"/>
    <n v="2015"/>
    <n v="7.3550978047514834E-4"/>
    <n v="163"/>
    <n v="1"/>
    <n v="48187"/>
    <n v="1784.7037037037037"/>
    <n v="1605.6080556863749"/>
    <n v="0.23814866067015913"/>
    <n v="71869"/>
    <n v="2661.8148148148148"/>
    <n v="0.35518928536127309"/>
    <n v="55022"/>
    <n v="2037.851851851852"/>
    <n v="0.2719284372837798"/>
    <n v="27262"/>
    <n v="0.13473361668478798"/>
    <n v="1"/>
    <n v="221615"/>
    <n v="-202340"/>
    <n v="19275"/>
    <n v="51590.975609756097"/>
    <n v="55610.42986425339"/>
    <n v="143480.08928571429"/>
    <n v="250681.49475972378"/>
    <n v="3698.9756097560967"/>
    <n v="4080.4298642533904"/>
    <n v="29510.08928571429"/>
    <n v="3.3396458849151961E-2"/>
    <n v="3.5789382089289896E-2"/>
    <n v="2.3929232401379355E-3"/>
    <n v="486465"/>
    <n v="0.84286424664346093"/>
    <n v="41285.446607669641"/>
    <n v="0.38397697680180609"/>
    <n v="0.35058051795265416"/>
    <n v="130.65014749262536"/>
    <n v="0.45522699474782358"/>
    <n v="7.3550978047514834E-4"/>
    <n v="-1381.0923985082879"/>
    <n v="20656.092398508288"/>
    <n v="1.703142697079058"/>
    <n v="1.0180654525980197"/>
    <n v="0.84637507043718996"/>
    <n v="108.0293501048218"/>
    <n v="0.12301513886695395"/>
    <n v="1833.3526976150356"/>
    <n v="2661.8148148148148"/>
    <n v="56.478005569726392"/>
    <n v="4.7551622418879056"/>
    <n v="4.9393939393939394"/>
  </r>
  <r>
    <n v="417"/>
    <x v="3"/>
    <s v="GEG"/>
    <s v="Washington"/>
    <s v="LAX"/>
    <s v="California"/>
    <x v="38"/>
    <x v="2"/>
    <n v="159"/>
    <s v="GEGLAX737-800"/>
    <n v="945"/>
    <n v="146"/>
    <n v="6"/>
    <n v="876"/>
    <n v="21"/>
    <n v="126"/>
    <n v="240"/>
    <n v="510"/>
    <n v="901530"/>
    <n v="0.91823899371069184"/>
    <n v="954"/>
    <n v="16.373519163763067"/>
    <n v="1"/>
    <n v="126"/>
    <n v="1"/>
    <n v="240"/>
    <n v="0.86734693877551017"/>
    <n v="588"/>
    <n v="76"/>
    <n v="4.9736842105263159"/>
    <n v="0.20008924383016213"/>
    <n v="34976"/>
    <n v="0.28396700266587338"/>
    <n v="49638"/>
    <n v="0.48168785254173291"/>
    <n v="84200"/>
    <n v="1.7505520531801697E-2"/>
    <n v="3060"/>
    <n v="1.4587933776501413E-2"/>
    <n v="2550"/>
    <n v="2.1624466539284445E-3"/>
    <n v="378"/>
    <n v="1"/>
    <n v="60296"/>
    <n v="10049.333333333334"/>
    <n v="3682.5314947225056"/>
    <n v="0.32649613376941239"/>
    <n v="31437"/>
    <n v="5239.5"/>
    <n v="0.170227858519786"/>
    <n v="53615"/>
    <n v="8935.8333333333339"/>
    <n v="0.29031926184236173"/>
    <n v="39328"/>
    <n v="0.21295674586843985"/>
    <n v="1"/>
    <n v="174802"/>
    <n v="-184676"/>
    <n v="-9874"/>
    <n v="34976"/>
    <n v="49638"/>
    <n v="97077.647058823539"/>
    <n v="181691.64705882355"/>
    <n v="0"/>
    <n v="0"/>
    <n v="12877.647058823539"/>
    <n v="-1.0952491874923741E-2"/>
    <n v="-8.5717896134305874E-3"/>
    <n v="2.3807022614931537E-3"/>
    <n v="827820"/>
    <n v="0.91823899371069184"/>
    <n v="15530.904109589028"/>
    <n v="0.19389482324492807"/>
    <n v="0.2048473151198518"/>
    <n v="199.11415525114154"/>
    <n v="0.21070280978956776"/>
    <n v="2.1624466539284445E-3"/>
    <n v="-2146.2745098039231"/>
    <n v="-7727.7254901960769"/>
    <n v="1.5686986015039377"/>
    <n v="1.1688073856433709"/>
    <n v="0.80923504023145387"/>
    <n v="206.82499999999999"/>
    <n v="0.22498598414205787"/>
    <n v="3274.4945948246509"/>
    <n v="5239.5"/>
    <n v="53.501021450459653"/>
    <n v="6.404109589041096"/>
    <n v="4.9736842105263159"/>
  </r>
  <r>
    <n v="808"/>
    <x v="2"/>
    <s v="ANC"/>
    <s v="Alaska"/>
    <s v="JNU"/>
    <s v="Alaska"/>
    <x v="2"/>
    <x v="3"/>
    <n v="124"/>
    <s v="ANCJNU737-700"/>
    <n v="571"/>
    <n v="91"/>
    <n v="39"/>
    <n v="3549"/>
    <n v="14.487179487179487"/>
    <n v="565"/>
    <n v="773"/>
    <n v="2211"/>
    <n v="2761356"/>
    <n v="0.7338709677419355"/>
    <n v="4836"/>
    <n v="64.214080944350769"/>
    <n v="0.85218702865761686"/>
    <n v="663"/>
    <n v="0.63937138130686522"/>
    <n v="1209"/>
    <n v="0.74595141700404854"/>
    <n v="2964"/>
    <n v="24676"/>
    <n v="6"/>
    <n v="0.19799166537842933"/>
    <n v="180588"/>
    <n v="0.17741933715528688"/>
    <n v="161824"/>
    <n v="0.42591100308190227"/>
    <n v="388473"/>
    <n v="1.6960878150288509E-2"/>
    <n v="15470"/>
    <n v="1.939263172089872E-2"/>
    <n v="17688"/>
    <n v="0.16232448451319428"/>
    <n v="148056"/>
    <n v="1"/>
    <n v="267006"/>
    <n v="6846.3076923076924"/>
    <n v="4158.0599780193515"/>
    <n v="0.31807065298318554"/>
    <n v="228795"/>
    <n v="5866.5384615384619"/>
    <n v="0.27255183422577745"/>
    <n v="144341"/>
    <n v="3701.0512820512822"/>
    <n v="0.17194608406644787"/>
    <n v="199313"/>
    <n v="0.23743142872458917"/>
    <n v="1"/>
    <n v="912099"/>
    <n v="-839455"/>
    <n v="72644"/>
    <n v="211911.22831858406"/>
    <n v="253098.59767141007"/>
    <n v="520775.2021709634"/>
    <n v="985785.0281609575"/>
    <n v="31323.228318584064"/>
    <n v="91274.597671410069"/>
    <n v="132302.2021709634"/>
    <n v="2.6307364932301378E-2"/>
    <n v="2.867428109884175E-2"/>
    <n v="2.3669161665403719E-3"/>
    <n v="2026479"/>
    <n v="0.7338709677419355"/>
    <n v="277070.5384615385"/>
    <n v="0.33030837023549298"/>
    <n v="0.30400100530319163"/>
    <n v="215.28402366863907"/>
    <n v="0.37702981378045369"/>
    <n v="0.16232448451319428"/>
    <n v="-6535.8981579732699"/>
    <n v="79179.898157973264"/>
    <n v="1.8022399114047476"/>
    <n v="0.88563317074505565"/>
    <n v="0.86720122648713904"/>
    <n v="133.84946236559139"/>
    <n v="0.2185212350852265"/>
    <n v="2247.8091701583153"/>
    <n v="5866.5384615384619"/>
    <n v="55.268251881945268"/>
    <n v="9.3429134967596514"/>
    <n v="6"/>
  </r>
  <r>
    <n v="202"/>
    <x v="4"/>
    <s v="ANC"/>
    <s v="Alaska"/>
    <s v="JNU"/>
    <s v="Alaska"/>
    <x v="2"/>
    <x v="3"/>
    <n v="124"/>
    <s v="ANCJNU737-700"/>
    <n v="571"/>
    <n v="95.92307692307692"/>
    <n v="26"/>
    <n v="2494"/>
    <n v="17"/>
    <n v="442"/>
    <n v="584"/>
    <n v="1468"/>
    <n v="1840904"/>
    <n v="0.77357320099255578"/>
    <n v="3224"/>
    <n v="42.809387296233844"/>
    <n v="1"/>
    <n v="442"/>
    <n v="0.72456575682382129"/>
    <n v="806"/>
    <n v="0.74291497975708498"/>
    <n v="1976"/>
    <n v="13993"/>
    <n v="4.9998570713928396"/>
    <n v="0.25044245464839854"/>
    <n v="133583"/>
    <n v="0.19733102357008406"/>
    <n v="105254"/>
    <n v="0.3962950047620119"/>
    <n v="211379"/>
    <n v="1.6507682962496346E-2"/>
    <n v="8805"/>
    <n v="8.2566536929964685E-3"/>
    <n v="4404"/>
    <n v="0.13116718036401268"/>
    <n v="69963"/>
    <n v="1"/>
    <n v="157647"/>
    <n v="6063.3461538461543"/>
    <n v="3682.5334338263001"/>
    <n v="0.29363544926240498"/>
    <n v="136228"/>
    <n v="5239.5384615384619"/>
    <n v="0.25374012814781699"/>
    <n v="140180"/>
    <n v="5391.5384615384619"/>
    <n v="0.26110117717180747"/>
    <n v="102825"/>
    <n v="0.1915232454179705"/>
    <n v="1"/>
    <n v="533388"/>
    <n v="-536880"/>
    <n v="-3492"/>
    <n v="133583"/>
    <n v="145264.93835616441"/>
    <n v="284526.50136239786"/>
    <n v="563374.43971856218"/>
    <n v="0"/>
    <n v="40010.938356164406"/>
    <n v="73147.501362397859"/>
    <n v="-1.8968941346208168E-3"/>
    <n v="4.6729632913132047E-4"/>
    <n v="2.3641904637521373E-3"/>
    <n v="1424074"/>
    <n v="0.77357320099255578"/>
    <n v="135645.64955894148"/>
    <n v="0.28974243089264839"/>
    <n v="0.29163932502726919"/>
    <n v="185.8159582999198"/>
    <n v="0.32542199351999967"/>
    <n v="0.13116718036401268"/>
    <n v="-4352.2476814831643"/>
    <n v="860.24768148316434"/>
    <n v="2.1642280986172389"/>
    <n v="0.9351422428345505"/>
    <n v="0.76603569467941934"/>
    <n v="130.58808933002481"/>
    <n v="0.19277711534567707"/>
    <n v="3274.5154475110262"/>
    <n v="5239.5384615384619"/>
    <n v="58.258250293140954"/>
    <n v="5.2963111467522053"/>
    <n v="4.9998570713928396"/>
  </r>
  <r>
    <n v="1217"/>
    <x v="0"/>
    <s v="YYC"/>
    <s v="Alberta"/>
    <s v="SFO"/>
    <s v="California"/>
    <x v="22"/>
    <x v="2"/>
    <n v="163.23529411764707"/>
    <s v="YYCSFO737-800"/>
    <n v="1018"/>
    <n v="138.8235294117647"/>
    <n v="17"/>
    <n v="2360"/>
    <n v="20.411764705882351"/>
    <n v="347"/>
    <n v="587"/>
    <n v="1426"/>
    <n v="2824950"/>
    <n v="0.85045045045045042"/>
    <n v="2775"/>
    <n v="11.256706008583691"/>
    <n v="1"/>
    <n v="347"/>
    <n v="0.8893939393939394"/>
    <n v="660"/>
    <n v="0.8065610859728507"/>
    <n v="1768"/>
    <n v="0"/>
    <e v="#DIV/0!"/>
    <n v="0.2162129631758388"/>
    <n v="159875"/>
    <n v="0.24640907289774733"/>
    <n v="182203"/>
    <n v="0.51231686981781988"/>
    <n v="378824"/>
    <n v="1.3490066037085172E-2"/>
    <n v="9975"/>
    <n v="1.1571028071508845E-2"/>
    <n v="8556"/>
    <n v="0"/>
    <n v="0"/>
    <n v="1"/>
    <n v="46806"/>
    <n v="2753.294117647059"/>
    <n v="4158.0547599189804"/>
    <n v="0.22961338651047108"/>
    <n v="96798"/>
    <n v="5694"/>
    <n v="0.47485614210657995"/>
    <n v="25303"/>
    <n v="1488.4117647058824"/>
    <n v="0.12412740928245204"/>
    <n v="34940"/>
    <n v="0.17140306210049694"/>
    <n v="1"/>
    <n v="739433"/>
    <n v="-203847"/>
    <n v="535586"/>
    <n v="159875"/>
    <n v="204861.97614991482"/>
    <n v="469678.00280504907"/>
    <n v="834414.97895496385"/>
    <n v="0"/>
    <n v="22658.976149914815"/>
    <n v="90854.002805049066"/>
    <n v="0.18959132020035752"/>
    <n v="0.19195498470987957"/>
    <n v="2.363664509522051E-3"/>
    <n v="2402480"/>
    <n v="0.85045045045045042"/>
    <n v="130027.41313559329"/>
    <n v="0.26175082744827344"/>
    <n v="7.2159507247915894E-2"/>
    <n v="313.31906779661017"/>
    <n v="0.30777904498684694"/>
    <n v="0"/>
    <n v="-6677.2340561743458"/>
    <n v="542263.23405617429"/>
    <n v="1.7735271439525524"/>
    <n v="1.0626698156677958"/>
    <n v="0.82478733184825725"/>
    <n v="276.06515151515151"/>
    <n v="4.7252421788045708E-2"/>
    <n v="2247.8156559037293"/>
    <n v="5694"/>
    <n v="209.65280590968663"/>
    <n v="7.8521186440677964"/>
    <e v="#DIV/0!"/>
  </r>
  <r>
    <n v="673"/>
    <x v="1"/>
    <s v="LAX"/>
    <s v="California"/>
    <s v="OGG"/>
    <s v="Hawaii"/>
    <x v="39"/>
    <x v="5"/>
    <n v="273.39999999999998"/>
    <s v="LAXOGGA330-200"/>
    <n v="2486"/>
    <n v="192.46666666666667"/>
    <n v="15"/>
    <n v="2887"/>
    <n v="30.666666666666668"/>
    <n v="460"/>
    <n v="749"/>
    <n v="1678"/>
    <n v="10195086"/>
    <n v="0.70397464033162638"/>
    <n v="4101"/>
    <n v="83.439664502164504"/>
    <n v="0.86629001883239176"/>
    <n v="531"/>
    <n v="0.7580971659919028"/>
    <n v="988"/>
    <n v="0.65013560635412626"/>
    <n v="2581"/>
    <n v="160350"/>
    <n v="5.9999750545681323"/>
    <n v="0.12920726927978743"/>
    <n v="248586"/>
    <n v="0.11826925275945303"/>
    <n v="227542"/>
    <n v="0.23937696342698184"/>
    <n v="460545"/>
    <n v="6.1036460748092967E-3"/>
    <n v="11743"/>
    <n v="6.975298503273504E-3"/>
    <n v="13420"/>
    <n v="0.5000675699556949"/>
    <n v="962096"/>
    <n v="0.99999999999999989"/>
    <n v="413873"/>
    <n v="27591.533333333333"/>
    <n v="4960.1469812868645"/>
    <n v="0.31073249509920586"/>
    <n v="119398"/>
    <n v="7959.8666666666668"/>
    <n v="8.9643051008050742E-2"/>
    <n v="425527"/>
    <n v="28368.466666666667"/>
    <n v="0.3194822238756328"/>
    <n v="373129"/>
    <n v="0.28014223001711053"/>
    <n v="0.99999999999999989"/>
    <n v="1923932"/>
    <n v="-1331927"/>
    <n v="592005"/>
    <n v="286954.70869565214"/>
    <n v="300148.85981308413"/>
    <n v="708382.98271752091"/>
    <n v="1295486.5512262573"/>
    <n v="38368.708695652138"/>
    <n v="72606.859813084127"/>
    <n v="247837.98271752091"/>
    <n v="5.8067680841534831E-2"/>
    <n v="6.0413997823567531E-2"/>
    <n v="2.3463169820326993E-3"/>
    <n v="7177082"/>
    <n v="0.70397464033162638"/>
    <n v="404457.53515760321"/>
    <n v="0.18871169894986664"/>
    <n v="0.13064401810833179"/>
    <n v="333.16106685140284"/>
    <n v="0.13401491023789333"/>
    <n v="0.5000675699556949"/>
    <n v="-23920.903415083812"/>
    <n v="615925.90341508377"/>
    <n v="2.0491700517544604"/>
    <n v="1.0080927269883906"/>
    <n v="0.78105195205495992"/>
    <n v="230.30566801619435"/>
    <n v="0.19394084614217136"/>
    <n v="5099.8167662690139"/>
    <n v="7959.8666666666668"/>
    <n v="34.599851488198496"/>
    <n v="8.7159681330100458"/>
    <n v="5.9999750545681323"/>
  </r>
  <r>
    <n v="1090"/>
    <x v="0"/>
    <s v="LAX"/>
    <s v="California"/>
    <s v="GEG"/>
    <s v="Washington"/>
    <x v="41"/>
    <x v="7"/>
    <n v="69.066666666666663"/>
    <s v="LAXGEGE175"/>
    <n v="945"/>
    <n v="57.6"/>
    <n v="15"/>
    <n v="864"/>
    <n v="8.4666666666666668"/>
    <n v="127"/>
    <n v="200"/>
    <n v="537"/>
    <n v="979020"/>
    <n v="0.83397683397683398"/>
    <n v="1036"/>
    <n v="37.477772835112688"/>
    <n v="0.85810810810810811"/>
    <n v="148"/>
    <n v="0.75187969924812026"/>
    <n v="266"/>
    <n v="0.8619582664526485"/>
    <n v="623"/>
    <n v="0"/>
    <e v="#DIV/0!"/>
    <n v="0.24021880162100678"/>
    <n v="42027"/>
    <n v="0.23232525306796684"/>
    <n v="40646"/>
    <n v="0.49061176430241266"/>
    <n v="85834"/>
    <n v="2.1508633747349289E-2"/>
    <n v="3763"/>
    <n v="1.5335547261264454E-2"/>
    <n v="2683"/>
    <n v="0"/>
    <n v="0"/>
    <n v="1"/>
    <n v="93553"/>
    <n v="6236.8666666666668"/>
    <n v="2496.2262408600436"/>
    <n v="0.37581296322333141"/>
    <n v="48202"/>
    <n v="3213.4666666666667"/>
    <n v="0.19363287605198143"/>
    <n v="51872"/>
    <n v="3458.1333333333332"/>
    <n v="0.2083756803984976"/>
    <n v="55308"/>
    <n v="0.22217848032618956"/>
    <n v="1"/>
    <n v="174953"/>
    <n v="-248935"/>
    <n v="-73982"/>
    <n v="48976.346456692911"/>
    <n v="54059.18"/>
    <n v="99580.227188081932"/>
    <n v="202615.75364477484"/>
    <n v="6949.3464566929106"/>
    <n v="13413.18"/>
    <n v="13746.227188081932"/>
    <n v="-7.5567404138832714E-2"/>
    <n v="-7.3244758115613928E-2"/>
    <n v="2.3226460232187857E-3"/>
    <n v="816480"/>
    <n v="0.83397683397683398"/>
    <n v="34828.606481481489"/>
    <n v="0.17870217155931442"/>
    <n v="0.25426957569814712"/>
    <n v="202.49189814814815"/>
    <n v="0.21427714089751126"/>
    <n v="0"/>
    <n v="-2273.9169096516562"/>
    <n v="-71708.083090348344"/>
    <n v="1.747541444665303"/>
    <n v="0.94036614618673842"/>
    <n v="0.84787555586494823"/>
    <n v="152.80451127819549"/>
    <n v="0.31613061793738889"/>
    <n v="1384.0737075870595"/>
    <n v="3213.4666666666667"/>
    <n v="23.053664469371132"/>
    <n v="7.4606481481481479"/>
    <e v="#DIV/0!"/>
  </r>
  <r>
    <n v="440"/>
    <x v="3"/>
    <s v="HNL"/>
    <s v="Hawaii"/>
    <s v="SFO"/>
    <s v="California"/>
    <x v="30"/>
    <x v="4"/>
    <n v="178"/>
    <s v="HNLSFO737-Max 9"/>
    <n v="2399"/>
    <n v="155"/>
    <n v="6"/>
    <n v="930"/>
    <n v="23"/>
    <n v="138"/>
    <n v="258"/>
    <n v="534"/>
    <n v="2562132"/>
    <n v="0.8707865168539326"/>
    <n v="1068"/>
    <n v="30.116779089376053"/>
    <n v="1"/>
    <n v="138"/>
    <n v="1"/>
    <n v="258"/>
    <n v="0.7946428571428571"/>
    <n v="672"/>
    <n v="1151"/>
    <n v="5"/>
    <n v="0.25456017373314227"/>
    <n v="79240"/>
    <n v="0.26651396482931877"/>
    <n v="82961"/>
    <n v="0.44326366445859383"/>
    <n v="137980"/>
    <n v="1.0312192802667678E-2"/>
    <n v="3210"/>
    <n v="6.8619451172891458E-3"/>
    <n v="2136"/>
    <n v="1.8488059058988312E-2"/>
    <n v="5755"/>
    <n v="1"/>
    <n v="102236"/>
    <n v="17039.333333333332"/>
    <n v="3394.6525190027578"/>
    <n v="0.34683783068603569"/>
    <n v="31437"/>
    <n v="5239.5"/>
    <n v="0.10665069919868642"/>
    <n v="88756"/>
    <n v="14792.666666666666"/>
    <n v="0.30110664052163411"/>
    <n v="72337"/>
    <n v="0.24540482959364376"/>
    <n v="1"/>
    <n v="311282"/>
    <n v="-294766"/>
    <n v="16516"/>
    <n v="79240"/>
    <n v="82961"/>
    <n v="173637.75280898876"/>
    <n v="335838.75280898879"/>
    <n v="0"/>
    <n v="0"/>
    <n v="35657.752808988764"/>
    <n v="6.4461940290351941E-3"/>
    <n v="8.7657305718433429E-3"/>
    <n v="2.3195365428081488E-3"/>
    <n v="2231070"/>
    <n v="0.8707865168539326"/>
    <n v="45336.264516129042"/>
    <n v="0.12149335006939534"/>
    <n v="0.11504715604036014"/>
    <n v="328.52365591397847"/>
    <n v="0.13694191576239204"/>
    <n v="1.8488059058988312E-2"/>
    <n v="-5942.9588014981273"/>
    <n v="22458.958801498127"/>
    <n v="2.0429297512240079"/>
    <n v="1.1440429390546771"/>
    <n v="0.73052472627229192"/>
    <n v="321.55426356589146"/>
    <n v="0.23238414042572331"/>
    <n v="2947.0614947436202"/>
    <n v="5239.5"/>
    <n v="30.879796184050285"/>
    <n v="5.7483870967741932"/>
    <n v="5"/>
  </r>
  <r>
    <n v="619"/>
    <x v="1"/>
    <s v="GEG"/>
    <s v="Washington"/>
    <s v="LAX"/>
    <s v="California"/>
    <x v="38"/>
    <x v="7"/>
    <n v="70"/>
    <s v="GEGLAXE175"/>
    <n v="945"/>
    <n v="58.466666666666669"/>
    <n v="15"/>
    <n v="877"/>
    <n v="8.0666666666666664"/>
    <n v="121"/>
    <n v="249"/>
    <n v="508"/>
    <n v="992250"/>
    <n v="0.83523809523809522"/>
    <n v="1050"/>
    <n v="40.933797909407666"/>
    <n v="0.80666666666666664"/>
    <n v="150"/>
    <n v="0.92222222222222228"/>
    <n v="270"/>
    <n v="0.80634920634920637"/>
    <n v="630"/>
    <n v="0"/>
    <e v="#DIV/0!"/>
    <n v="0.20282851059870505"/>
    <n v="37059"/>
    <n v="0.27395723300731756"/>
    <n v="50055"/>
    <n v="0.48432223566178284"/>
    <n v="88491"/>
    <n v="1.9446010366097281E-2"/>
    <n v="3553"/>
    <n v="1.9446010366097281E-2"/>
    <n v="3553"/>
    <n v="0"/>
    <n v="0"/>
    <n v="1"/>
    <n v="102180"/>
    <n v="6812"/>
    <n v="2496.2257405515834"/>
    <n v="0.38089628795729547"/>
    <n v="49019"/>
    <n v="3267.9333333333334"/>
    <n v="0.1827280792657924"/>
    <n v="56655"/>
    <n v="3777"/>
    <n v="0.21119278913897607"/>
    <n v="60408"/>
    <n v="0.22518284363793606"/>
    <n v="1"/>
    <n v="182711"/>
    <n v="-268262"/>
    <n v="-85551"/>
    <n v="45940.909090909096"/>
    <n v="54276.506024096379"/>
    <n v="109742.77559055117"/>
    <n v="209960.19070555666"/>
    <n v="8881.9090909090955"/>
    <n v="4221.5060240963794"/>
    <n v="21251.775590551173"/>
    <n v="-8.6219198790627366E-2"/>
    <n v="-8.3910963923368997E-2"/>
    <n v="2.3082348672583686E-3"/>
    <n v="828765"/>
    <n v="0.83523809523809522"/>
    <n v="36042.192702394532"/>
    <n v="0.18413807004283195"/>
    <n v="0.27035726883345929"/>
    <n v="208.33637400228051"/>
    <n v="0.22046177143098467"/>
    <n v="0"/>
    <n v="-2290.3460470371097"/>
    <n v="-83260.653952962894"/>
    <n v="1.4772529256000684"/>
    <n v="1.1085010867192469"/>
    <n v="0.83986788531078271"/>
    <n v="185.38888888888889"/>
    <n v="0.33062048809321826"/>
    <n v="1384.0640960163432"/>
    <n v="3267.9333333333334"/>
    <n v="21.424838270343887"/>
    <n v="8.1026225769669331"/>
    <e v="#DIV/0!"/>
  </r>
  <r>
    <n v="509"/>
    <x v="3"/>
    <s v="SEA"/>
    <s v="Washington"/>
    <s v="GEG"/>
    <s v="Washington"/>
    <x v="14"/>
    <x v="2"/>
    <n v="156.92105263157896"/>
    <s v="SEAGEG737-800"/>
    <n v="223"/>
    <n v="120.65789473684211"/>
    <n v="38"/>
    <n v="4585"/>
    <n v="20.657894736842106"/>
    <n v="785"/>
    <n v="1500"/>
    <n v="2300"/>
    <n v="1329749"/>
    <n v="0.76890826765051146"/>
    <n v="5963"/>
    <n v="39.671069926393265"/>
    <n v="0.99619289340101524"/>
    <n v="788"/>
    <n v="1"/>
    <n v="1500"/>
    <n v="0.62585034013605445"/>
    <n v="3675"/>
    <n v="4797"/>
    <n v="4.9995830727538042"/>
    <n v="0.21902638037546693"/>
    <n v="109412"/>
    <n v="0.29913440018577164"/>
    <n v="149429"/>
    <n v="0.38778631455464851"/>
    <n v="193714"/>
    <n v="2.7625525986011073E-2"/>
    <n v="13800"/>
    <n v="1.8417017324007384E-2"/>
    <n v="9200"/>
    <n v="4.8010361574094461E-2"/>
    <n v="23983"/>
    <n v="1"/>
    <n v="146090"/>
    <n v="3844.4736842105262"/>
    <n v="3682.5323912629324"/>
    <n v="0.25730897331799824"/>
    <n v="196482"/>
    <n v="5170.5789473684208"/>
    <n v="0.34606462930704995"/>
    <n v="129903"/>
    <n v="3418.5"/>
    <n v="0.22879873749693974"/>
    <n v="95286"/>
    <n v="0.16782765987801204"/>
    <n v="1"/>
    <n v="499538"/>
    <n v="-567761"/>
    <n v="-68223"/>
    <n v="109830.13503184714"/>
    <n v="149429"/>
    <n v="309521.28260869562"/>
    <n v="568780.41764054273"/>
    <n v="418.13503184713772"/>
    <n v="0"/>
    <n v="115807.28260869562"/>
    <n v="-5.1305171126280226E-2"/>
    <n v="-4.9005065149799291E-2"/>
    <n v="2.3001059764809345E-3"/>
    <n v="1022455"/>
    <n v="0.76890826765051146"/>
    <n v="142925.7993456925"/>
    <n v="0.37566337707341763"/>
    <n v="0.42696854819969782"/>
    <n v="103.71973827699018"/>
    <n v="0.46511093397753445"/>
    <n v="4.8010361574094461E-2"/>
    <n v="-3058.5636221195464"/>
    <n v="-65164.436377880455"/>
    <n v="1.8294990198628016"/>
    <n v="1.3126141235135325"/>
    <n v="0.69453975158579961"/>
    <n v="99.61933333333333"/>
    <n v="0.19074825138427906"/>
    <n v="3274.5020550498234"/>
    <n v="5170.5789473684208"/>
    <n v="115.57540566733209"/>
    <n v="5.0163576881134135"/>
    <n v="4.9995830727538042"/>
  </r>
  <r>
    <n v="693"/>
    <x v="1"/>
    <s v="OGG"/>
    <s v="Hawaii"/>
    <s v="LAX"/>
    <s v="California"/>
    <x v="36"/>
    <x v="5"/>
    <n v="273.39999999999998"/>
    <s v="OGGLAXA330-200"/>
    <n v="2486"/>
    <n v="192.46666666666667"/>
    <n v="15"/>
    <n v="2887"/>
    <n v="30.4"/>
    <n v="456"/>
    <n v="848"/>
    <n v="1583"/>
    <n v="10195086"/>
    <n v="0.70397464033162638"/>
    <n v="4101"/>
    <n v="76.174548639180813"/>
    <n v="0.85875706214689262"/>
    <n v="531"/>
    <n v="0.8582995951417004"/>
    <n v="988"/>
    <n v="0.6133281673769857"/>
    <n v="2581"/>
    <n v="160350"/>
    <n v="5.9999750545681323"/>
    <n v="0.11984659282150903"/>
    <n v="227526"/>
    <n v="0.1343919362731284"/>
    <n v="255140"/>
    <n v="0.22648312305074014"/>
    <n v="429973"/>
    <n v="5.8352036922227658E-3"/>
    <n v="11078"/>
    <n v="6.670610178579988E-3"/>
    <n v="12664"/>
    <n v="0.50677253398381961"/>
    <n v="962096"/>
    <n v="0.99999999999999989"/>
    <n v="377837"/>
    <n v="25189.133333333335"/>
    <n v="4960.1475394323161"/>
    <n v="0.30809857862879386"/>
    <n v="119398"/>
    <n v="7959.8666666666668"/>
    <n v="9.7360380510963018E-2"/>
    <n v="388476"/>
    <n v="25898.400000000001"/>
    <n v="0.31677390893797941"/>
    <n v="340640"/>
    <n v="0.27776713192226371"/>
    <n v="1"/>
    <n v="1898477"/>
    <n v="-1226351"/>
    <n v="672126"/>
    <n v="264948.03947368421"/>
    <n v="297262.16981132078"/>
    <n v="701048.8395451674"/>
    <n v="1263259.0488301725"/>
    <n v="37422.039473684214"/>
    <n v="42122.169811320782"/>
    <n v="271075.8395451674"/>
    <n v="6.592646692730203E-2"/>
    <n v="6.8219205794047388E-2"/>
    <n v="2.2927388667453585E-3"/>
    <n v="7177082"/>
    <n v="0.70397464033162638"/>
    <n v="393753.56217526854"/>
    <n v="0.18621490784874203"/>
    <n v="0.12028844092143999"/>
    <n v="324.3439556633183"/>
    <n v="0.13046820420889715"/>
    <n v="0.50677253398381961"/>
    <n v="-23374.669922011493"/>
    <n v="695500.66992201144"/>
    <n v="1.9249583793761609"/>
    <n v="1.1601294183425437"/>
    <n v="0.74840729764774327"/>
    <n v="258.23886639676113"/>
    <n v="0.17942803626275167"/>
    <n v="5099.8136115004845"/>
    <n v="7959.8666666666668"/>
    <n v="37.899797919052652"/>
    <n v="8.2237616903359889"/>
    <n v="5.9999750545681323"/>
  </r>
  <r>
    <n v="1128"/>
    <x v="0"/>
    <s v="OGG"/>
    <s v="Hawaii"/>
    <s v="SFO"/>
    <s v="California"/>
    <x v="34"/>
    <x v="4"/>
    <n v="181.61538461538461"/>
    <s v="OGGSFO737-Max 9"/>
    <n v="2338"/>
    <n v="130.38461538461539"/>
    <n v="13"/>
    <n v="1695"/>
    <n v="23.46153846153846"/>
    <n v="305"/>
    <n v="570"/>
    <n v="820"/>
    <n v="5520018"/>
    <n v="0.71791613722998726"/>
    <n v="2361"/>
    <n v="64.105362811791395"/>
    <n v="1"/>
    <n v="305"/>
    <n v="1"/>
    <n v="570"/>
    <n v="0.55181695827725441"/>
    <n v="1486"/>
    <n v="1538"/>
    <n v="5.9973992197659296"/>
    <n v="0.29794547709345753"/>
    <n v="165293"/>
    <n v="0.30254913694896679"/>
    <n v="167847"/>
    <n v="0.36218581914141923"/>
    <n v="200932"/>
    <n v="1.0346518234386492E-2"/>
    <n v="5740"/>
    <n v="1.0346518234386492E-2"/>
    <n v="5740"/>
    <n v="1.6626530347383449E-2"/>
    <n v="9224"/>
    <n v="1"/>
    <n v="281891"/>
    <n v="21683.923076923078"/>
    <n v="4397.3076141478386"/>
    <n v="0.39195895353768501"/>
    <n v="87153"/>
    <n v="6704.0769230769229"/>
    <n v="0.12118300576346837"/>
    <n v="151717"/>
    <n v="11670.538461538461"/>
    <n v="0.21095684698651945"/>
    <n v="198424"/>
    <n v="0.27590119371232713"/>
    <n v="1"/>
    <n v="554776"/>
    <n v="-719185"/>
    <n v="-164409"/>
    <n v="165293"/>
    <n v="167847"/>
    <n v="364127.99024390243"/>
    <n v="697267.99024390243"/>
    <n v="0"/>
    <n v="0"/>
    <n v="163195.99024390243"/>
    <n v="-2.9784142008232581E-2"/>
    <n v="-2.7509957809726451E-2"/>
    <n v="2.2741841985061302E-3"/>
    <n v="3962910"/>
    <n v="0.71791613722998726"/>
    <n v="214358.48495575227"/>
    <n v="0.1005025708249502"/>
    <n v="0.1302867128331828"/>
    <n v="321.85958702064897"/>
    <n v="0.13766449402080794"/>
    <n v="1.6626530347383449E-2"/>
    <n v="-12553.537711069417"/>
    <n v="-151855.46228893058"/>
    <n v="2.3958013213175167"/>
    <n v="1.3017719373141883"/>
    <n v="0.59775948366693821"/>
    <n v="294.46842105263158"/>
    <n v="0.3576650756341298"/>
    <n v="2366.6818709915096"/>
    <n v="6704.0769230769229"/>
    <n v="26.440845596278656"/>
    <n v="6.772861356932153"/>
    <n v="5.9973992197659296"/>
  </r>
  <r>
    <n v="830"/>
    <x v="2"/>
    <s v="GEG"/>
    <s v="Washington"/>
    <s v="BOI"/>
    <s v="Idaho"/>
    <x v="52"/>
    <x v="7"/>
    <n v="75.629629629629633"/>
    <s v="GEGBOIE175"/>
    <n v="287"/>
    <n v="56.592592592592595"/>
    <n v="54"/>
    <n v="3056"/>
    <n v="7.2037037037037033"/>
    <n v="389"/>
    <n v="801"/>
    <n v="1867"/>
    <n v="1172108"/>
    <n v="0.74828599412340846"/>
    <n v="4084"/>
    <n v="57.924654150197632"/>
    <n v="0.72304832713754652"/>
    <n v="538"/>
    <n v="0.8274793388429752"/>
    <n v="968"/>
    <n v="0.72392400155098879"/>
    <n v="2579"/>
    <n v="201"/>
    <n v="5.9850746268656714"/>
    <n v="0.204894798751205"/>
    <n v="92669"/>
    <n v="0.24308829122040523"/>
    <n v="109943"/>
    <n v="0.49156267411934307"/>
    <n v="222322"/>
    <n v="2.8904916466936117E-2"/>
    <n v="13073"/>
    <n v="2.8889439191997806E-2"/>
    <n v="13066"/>
    <n v="2.6598802501127628E-3"/>
    <n v="1203"/>
    <n v="0.99999999999999989"/>
    <n v="144592"/>
    <n v="2677.6296296296296"/>
    <n v="2496.2082574558913"/>
    <n v="0.29757624526907855"/>
    <n v="175652"/>
    <n v="3252.8148148148148"/>
    <n v="0.36149899464703572"/>
    <n v="80172"/>
    <n v="1484.6666666666667"/>
    <n v="0.16499725251544045"/>
    <n v="85483"/>
    <n v="0.1759275075684453"/>
    <n v="1"/>
    <n v="452276"/>
    <n v="-485899"/>
    <n v="-33623"/>
    <n v="128164.32390745501"/>
    <n v="132864.94881398251"/>
    <n v="307106.82271023031"/>
    <n v="568136.09543166775"/>
    <n v="35495.323907455007"/>
    <n v="22921.948813982512"/>
    <n v="84784.822710230306"/>
    <n v="-2.8685923140188446E-2"/>
    <n v="-2.6423426291654013E-2"/>
    <n v="2.2624968485344329E-3"/>
    <n v="877072"/>
    <n v="0.74828599412340846"/>
    <n v="151735.28926701564"/>
    <n v="0.38586546632221602"/>
    <n v="0.4145513894624045"/>
    <n v="147.60242146596858"/>
    <n v="0.51429415144936785"/>
    <n v="2.6598802501127628E-3"/>
    <n v="-2651.8906561419967"/>
    <n v="-30971.109343858003"/>
    <n v="1.6558568168110706"/>
    <n v="1.0918495651069897"/>
    <n v="0.82870827977203476"/>
    <n v="113.57747933884298"/>
    <n v="0.1890062705073893"/>
    <n v="1384.073865889909"/>
    <n v="3252.8148148148148"/>
    <n v="52.758191565129493"/>
    <n v="8.5533376963350793"/>
    <n v="5.9850746268656714"/>
  </r>
  <r>
    <n v="795"/>
    <x v="1"/>
    <s v="YYC"/>
    <s v="Alberta"/>
    <s v="SEA"/>
    <s v="Washington"/>
    <x v="44"/>
    <x v="3"/>
    <n v="129"/>
    <s v="YYCSEA737-700"/>
    <n v="452"/>
    <n v="118"/>
    <n v="22"/>
    <n v="2596"/>
    <n v="13.954545454545455"/>
    <n v="307"/>
    <n v="559"/>
    <n v="1730"/>
    <n v="1282776"/>
    <n v="0.9147286821705426"/>
    <n v="2838"/>
    <n v="18.450909090909089"/>
    <n v="0.83879781420765032"/>
    <n v="366"/>
    <n v="0.83808095952023987"/>
    <n v="667"/>
    <n v="0.95791805094130678"/>
    <n v="1806"/>
    <n v="0"/>
    <e v="#DIV/0!"/>
    <n v="0.17692536237839068"/>
    <n v="111952"/>
    <n v="0.21319954991118331"/>
    <n v="134905"/>
    <n v="0.58253472068575329"/>
    <n v="368607"/>
    <n v="1.9138256917270894E-2"/>
    <n v="12110"/>
    <n v="8.2021101074018117E-3"/>
    <n v="5190"/>
    <n v="0"/>
    <n v="0"/>
    <n v="1"/>
    <n v="76720"/>
    <n v="3487.2727272727275"/>
    <n v="4158.060701616082"/>
    <n v="0.25438171846920032"/>
    <n v="126130"/>
    <n v="5733.181818181818"/>
    <n v="0.41821123762409068"/>
    <n v="41474"/>
    <n v="1885.1818181818182"/>
    <n v="0.13751599832887923"/>
    <n v="57270"/>
    <n v="0.18989104557782979"/>
    <n v="1"/>
    <n v="632764"/>
    <n v="-301594"/>
    <n v="331170"/>
    <n v="133467.20521172637"/>
    <n v="160968.93559928445"/>
    <n v="384800.13988439308"/>
    <n v="679236.28069540393"/>
    <n v="21515.205211726367"/>
    <n v="26063.93559928445"/>
    <n v="16193.13988439308"/>
    <n v="0.25816666354842932"/>
    <n v="0.2604264033873484"/>
    <n v="2.2597398389190837E-3"/>
    <n v="1173392"/>
    <n v="0.9147286821705426"/>
    <n v="58986.474576271256"/>
    <n v="0.49327708033202988"/>
    <n v="0.23511041678360056"/>
    <n v="243.74576271186442"/>
    <n v="0.53926053697315135"/>
    <n v="0"/>
    <n v="-2898.740031609268"/>
    <n v="334068.74003160925"/>
    <n v="1.4109561232721197"/>
    <n v="0.93296413694417524"/>
    <n v="0.94147451801807269"/>
    <n v="202.25637181409294"/>
    <n v="9.0507677427919417E-2"/>
    <n v="2247.8025226645645"/>
    <n v="5733.181818181818"/>
    <n v="140.69767441860466"/>
    <n v="6.6640986132511557"/>
    <e v="#DIV/0!"/>
  </r>
  <r>
    <n v="134"/>
    <x v="5"/>
    <s v="SEA"/>
    <s v="Washington"/>
    <s v="LAX"/>
    <s v="California"/>
    <x v="49"/>
    <x v="0"/>
    <n v="185"/>
    <s v="SEALAXA321"/>
    <n v="954"/>
    <n v="152.66666666666666"/>
    <n v="15"/>
    <n v="2290"/>
    <n v="24.2"/>
    <n v="363"/>
    <n v="673"/>
    <n v="1255"/>
    <n v="2647350"/>
    <n v="0.82522522522522523"/>
    <n v="2775"/>
    <n v="38.965355805243441"/>
    <n v="1"/>
    <n v="363"/>
    <n v="0.98680351906158359"/>
    <n v="682"/>
    <n v="0.72501444251877523"/>
    <n v="1731"/>
    <n v="7764"/>
    <n v="4.9997424008243172"/>
    <n v="0.25816451946627994"/>
    <n v="145983"/>
    <n v="0.24933108149929703"/>
    <n v="140988"/>
    <n v="0.40610294182663825"/>
    <n v="229637"/>
    <n v="1.3316474052328614E-2"/>
    <n v="7530"/>
    <n v="4.4370562280600925E-3"/>
    <n v="2509"/>
    <n v="6.8647926927396033E-2"/>
    <n v="38818"/>
    <n v="1"/>
    <n v="150047"/>
    <n v="10003.133333333333"/>
    <n v="3850.7796707917823"/>
    <n v="0.31297022082518999"/>
    <n v="90050"/>
    <n v="6003.333333333333"/>
    <n v="0.18782760325303643"/>
    <n v="145311"/>
    <n v="9687.4"/>
    <n v="0.3030918029572679"/>
    <n v="94021"/>
    <n v="0.1961103729645057"/>
    <n v="1"/>
    <n v="565465"/>
    <n v="-479429"/>
    <n v="86036"/>
    <n v="145983"/>
    <n v="142873.42644873701"/>
    <n v="316734.38007968129"/>
    <n v="605590.80652841832"/>
    <n v="0"/>
    <n v="1885.4264487370092"/>
    <n v="87097.380079681287"/>
    <n v="3.2498914008347972E-2"/>
    <n v="3.4739715980846714E-2"/>
    <n v="2.2408019724987419E-3"/>
    <n v="2184660"/>
    <n v="0.82522522522522523"/>
    <n v="111538.77510917035"/>
    <n v="0.21359661548340794"/>
    <n v="0.18109770147505996"/>
    <n v="229.97685589519651"/>
    <n v="0.24106588668259593"/>
    <n v="6.8647926927396033E-2"/>
    <n v="-5932.1871018945531"/>
    <n v="91968.187101894553"/>
    <n v="2.1609961534208653"/>
    <n v="1.110851765924858"/>
    <n v="0.71285816981367578"/>
    <n v="206.72727272727272"/>
    <n v="0.1662720062249653"/>
    <n v="3729.2358043974532"/>
    <n v="6003.333333333333"/>
    <n v="58.770154992190321"/>
    <n v="4.3838427947598255"/>
    <n v="4.9997424008243172"/>
  </r>
  <r>
    <n v="760"/>
    <x v="1"/>
    <s v="SFO"/>
    <s v="California"/>
    <s v="HNL"/>
    <s v="Hawaii"/>
    <x v="27"/>
    <x v="0"/>
    <n v="189"/>
    <s v="SFOHNLA321"/>
    <n v="2399"/>
    <n v="175.5"/>
    <n v="4"/>
    <n v="702"/>
    <n v="25"/>
    <n v="100"/>
    <n v="188"/>
    <n v="414"/>
    <n v="1813644"/>
    <n v="0.9285714285714286"/>
    <n v="756"/>
    <n v="21.661073825503355"/>
    <n v="1"/>
    <n v="100"/>
    <n v="1"/>
    <n v="188"/>
    <n v="0.88461538461538458"/>
    <n v="468"/>
    <n v="4878"/>
    <n v="6"/>
    <n v="0.20118240120586436"/>
    <n v="56591"/>
    <n v="0.23174494830994127"/>
    <n v="65188"/>
    <n v="0.44239438021699873"/>
    <n v="124442"/>
    <n v="1.0327346671785902E-2"/>
    <n v="2905"/>
    <n v="1.0302461499082803E-2"/>
    <n v="2898"/>
    <n v="0.10404846209632695"/>
    <n v="29268"/>
    <n v="1"/>
    <n v="97887"/>
    <n v="24471.75"/>
    <n v="4519.028040278854"/>
    <n v="0.39328158522768364"/>
    <n v="27814"/>
    <n v="6953.5"/>
    <n v="0.11174858777491181"/>
    <n v="56385"/>
    <n v="14096.25"/>
    <n v="0.22653858206976352"/>
    <n v="66812"/>
    <n v="0.26843124492764103"/>
    <n v="1"/>
    <n v="281292"/>
    <n v="-248898"/>
    <n v="32394"/>
    <n v="56591"/>
    <n v="65188"/>
    <n v="140673.5652173913"/>
    <n v="262452.5652173913"/>
    <n v="0"/>
    <n v="0"/>
    <n v="16231.565217391297"/>
    <n v="1.7861278178076843E-2"/>
    <n v="2.0098702559238651E-2"/>
    <n v="2.2374243811618087E-3"/>
    <n v="1684098"/>
    <n v="0.9285714285714286"/>
    <n v="19386.461538461503"/>
    <n v="0.15509769282174451"/>
    <n v="0.13723641464366768"/>
    <n v="359.008547008547"/>
    <n v="0.14964924844041141"/>
    <n v="0.10404846209632695"/>
    <n v="-4057.8913043478242"/>
    <n v="36451.891304347824"/>
    <n v="1.7375770547597484"/>
    <n v="1.0646491514671952"/>
    <n v="0.81642789326536858"/>
    <n v="346.74468085106383"/>
    <n v="0.23751830837706014"/>
    <n v="2603.0565453137106"/>
    <n v="6953.5"/>
    <n v="32.408365608055774"/>
    <n v="8.266381766381766"/>
    <n v="6"/>
  </r>
  <r>
    <n v="1004"/>
    <x v="2"/>
    <s v="YVR"/>
    <s v="British Columbia"/>
    <s v="SFO"/>
    <s v="California"/>
    <x v="28"/>
    <x v="4"/>
    <n v="179"/>
    <s v="YVRSFO737-Max 9"/>
    <n v="800"/>
    <n v="159.15384615384616"/>
    <n v="13"/>
    <n v="2069"/>
    <n v="23"/>
    <n v="299"/>
    <n v="559"/>
    <n v="1211"/>
    <n v="1861600"/>
    <n v="0.88912763214439194"/>
    <n v="2327"/>
    <n v="13.709707724425888"/>
    <n v="1"/>
    <n v="299"/>
    <n v="1"/>
    <n v="559"/>
    <n v="0.82437031994554122"/>
    <n v="1469"/>
    <n v="1740"/>
    <n v="6"/>
    <n v="0.21056887886865153"/>
    <n v="111703"/>
    <n v="0.26404854453119991"/>
    <n v="140073"/>
    <n v="0.47832160186396522"/>
    <n v="253741"/>
    <n v="1.5966611496714307E-2"/>
    <n v="8470"/>
    <n v="1.1414147888147005E-2"/>
    <n v="6055"/>
    <n v="1.9680215351322004E-2"/>
    <n v="10440"/>
    <n v="1"/>
    <n v="60286"/>
    <n v="4637.3846153846152"/>
    <n v="4397.3220444803137"/>
    <n v="0.27318660304426834"/>
    <n v="85508"/>
    <n v="6577.5384615384619"/>
    <n v="0.38748034457600927"/>
    <n v="32447"/>
    <n v="2495.9230769230771"/>
    <n v="0.14703390022521604"/>
    <n v="42436"/>
    <n v="0.19229915215450635"/>
    <n v="1"/>
    <n v="530482"/>
    <n v="-220677"/>
    <n v="309805"/>
    <n v="111703"/>
    <n v="140073"/>
    <n v="307799.77621800161"/>
    <n v="559575.77621800161"/>
    <n v="0"/>
    <n v="0"/>
    <n v="54058.776218001614"/>
    <n v="0.16641867211001291"/>
    <n v="0.16865243199472751"/>
    <n v="2.233759884714609E-3"/>
    <n v="1655200"/>
    <n v="0.88912763214439194"/>
    <n v="64848.156597390072"/>
    <n v="0.28496024924795876"/>
    <n v="0.11854157713794586"/>
    <n v="251.34944417593042"/>
    <n v="0.31418680521991305"/>
    <n v="1.9680215351322004E-2"/>
    <n v="-4158.3674013847394"/>
    <n v="313963.36740138475"/>
    <n v="1.7197062396129799"/>
    <n v="1.1534618645769557"/>
    <n v="0.79511412665568471"/>
    <n v="250.5778175313059"/>
    <n v="7.9995174200067104E-2"/>
    <n v="2366.7171213424799"/>
    <n v="6577.5384615384619"/>
    <n v="150.91496052200793"/>
    <n v="7.0202996616723059"/>
    <n v="6"/>
  </r>
  <r>
    <n v="478"/>
    <x v="3"/>
    <s v="LAX"/>
    <s v="California"/>
    <s v="SFO"/>
    <s v="California"/>
    <x v="16"/>
    <x v="4"/>
    <n v="173.64705882352942"/>
    <s v="LAXSFO737-Max 9"/>
    <n v="337"/>
    <n v="150.70588235294119"/>
    <n v="17"/>
    <n v="2562"/>
    <n v="22.352941176470587"/>
    <n v="380"/>
    <n v="710"/>
    <n v="1473"/>
    <n v="994824"/>
    <n v="0.86788617886178865"/>
    <n v="2952"/>
    <n v="22.052657596755111"/>
    <n v="1"/>
    <n v="380"/>
    <n v="1"/>
    <n v="710"/>
    <n v="0.7906602254428341"/>
    <n v="1863"/>
    <n v="1530"/>
    <n v="5"/>
    <n v="0.19685191219401904"/>
    <n v="59204"/>
    <n v="0.26498068188619273"/>
    <n v="79694"/>
    <n v="0.47356311138006479"/>
    <n v="142426"/>
    <n v="2.9376167898016319E-2"/>
    <n v="8835"/>
    <n v="9.7920559660054397E-3"/>
    <n v="2945"/>
    <n v="2.5436070675701736E-2"/>
    <n v="7650"/>
    <n v="1"/>
    <n v="74861"/>
    <n v="4403.588235294118"/>
    <n v="3394.6475462900785"/>
    <n v="0.26805670437170798"/>
    <n v="86452"/>
    <n v="5085.411764705882"/>
    <n v="0.30956089561110456"/>
    <n v="64991"/>
    <n v="3823"/>
    <n v="0.23271494201014778"/>
    <n v="52969"/>
    <n v="0.18966745800703971"/>
    <n v="1"/>
    <n v="300754"/>
    <n v="-279273"/>
    <n v="21481"/>
    <n v="59204"/>
    <n v="79694"/>
    <n v="180135.53156822812"/>
    <n v="319033.53156822815"/>
    <n v="0"/>
    <n v="0"/>
    <n v="37709.531568228122"/>
    <n v="2.1592764147226041E-2"/>
    <n v="2.3822513066942028E-2"/>
    <n v="2.2297489197159875E-3"/>
    <n v="863394"/>
    <n v="0.86788617886178865"/>
    <n v="44617.704918032803"/>
    <n v="0.30231880211977191"/>
    <n v="0.28072603797254592"/>
    <n v="114.40437158469945"/>
    <n v="0.33947884743234258"/>
    <n v="2.5436070675701736E-2"/>
    <n v="-2218.2077393075365"/>
    <n v="23699.207739307538"/>
    <n v="1.6354004635224866"/>
    <n v="1.1782133517145585"/>
    <n v="0.80247790882668735"/>
    <n v="112.24507042253521"/>
    <n v="0.17612068334918238"/>
    <n v="2947.0824418714483"/>
    <n v="5085.411764705882"/>
    <n v="116.17647391292104"/>
    <n v="4.5979703356752539"/>
    <n v="5"/>
  </r>
  <r>
    <n v="1033"/>
    <x v="0"/>
    <s v="BOI"/>
    <s v="Idaho"/>
    <s v="GEG"/>
    <s v="Washington"/>
    <x v="53"/>
    <x v="7"/>
    <n v="75.204081632653057"/>
    <s v="BOIGEGE175"/>
    <n v="287"/>
    <n v="56.142857142857146"/>
    <n v="49"/>
    <n v="2751"/>
    <n v="8.4489795918367339"/>
    <n v="414"/>
    <n v="638"/>
    <n v="1700"/>
    <n v="1057595"/>
    <n v="0.74654002713704204"/>
    <n v="3685"/>
    <n v="54.927042483660131"/>
    <n v="0.85360824742268038"/>
    <n v="485"/>
    <n v="0.7308132875143184"/>
    <n v="873"/>
    <n v="0.73055436183927802"/>
    <n v="2327"/>
    <n v="150"/>
    <n v="5.9733333333333336"/>
    <n v="0.20206116486638612"/>
    <n v="75387"/>
    <n v="0.23052614650620493"/>
    <n v="86007"/>
    <n v="0.51489452947010106"/>
    <n v="192102"/>
    <n v="3.1895789219759309E-2"/>
    <n v="11900"/>
    <n v="1.8220804631590232E-2"/>
    <n v="6798"/>
    <n v="2.4015653059583477E-3"/>
    <n v="896"/>
    <n v="1"/>
    <n v="137110"/>
    <n v="2798.1632653061224"/>
    <n v="2496.2203279156693"/>
    <n v="0.30288035662610147"/>
    <n v="158495"/>
    <n v="3234.591836734694"/>
    <n v="0.35012050268728723"/>
    <n v="76023"/>
    <n v="1551.4897959183672"/>
    <n v="0.16793722815101825"/>
    <n v="81059"/>
    <n v="0.17906191253559303"/>
    <n v="1"/>
    <n v="373090"/>
    <n v="-452687"/>
    <n v="-79597"/>
    <n v="88315.688405797104"/>
    <n v="117686.69435736678"/>
    <n v="262953.73764705885"/>
    <n v="468956.12041022273"/>
    <n v="12928.688405797104"/>
    <n v="31679.694357366781"/>
    <n v="70851.73764705885"/>
    <n v="-7.5262269583347127E-2"/>
    <n v="-7.303426265445305E-2"/>
    <n v="2.2280069288940774E-3"/>
    <n v="789537"/>
    <n v="0.74654002713704204"/>
    <n v="126364.6659396583"/>
    <n v="0.35277209139604482"/>
    <n v="0.4280343609793919"/>
    <n v="135.29407488186115"/>
    <n v="0.47140792641763468"/>
    <n v="2.4015653059583477E-3"/>
    <n v="-2356.3289879637291"/>
    <n v="-77240.67101203627"/>
    <n v="1.620345811230107"/>
    <n v="1.0270049668633394"/>
    <n v="0.86057453609011725"/>
    <n v="98.518900343642613"/>
    <n v="0.21726393095499746"/>
    <n v="1384.0723360012614"/>
    <n v="3234.591836734694"/>
    <n v="50.084619080271366"/>
    <n v="6.7968011632133774"/>
    <n v="5.9733333333333336"/>
  </r>
  <r>
    <n v="1046"/>
    <x v="0"/>
    <s v="GEG"/>
    <s v="Washington"/>
    <s v="LAX"/>
    <s v="California"/>
    <x v="38"/>
    <x v="7"/>
    <n v="69.066666666666663"/>
    <s v="GEGLAXE175"/>
    <n v="945"/>
    <n v="57.6"/>
    <n v="15"/>
    <n v="864"/>
    <n v="9"/>
    <n v="135"/>
    <n v="242"/>
    <n v="487"/>
    <n v="979020"/>
    <n v="0.83397683397683398"/>
    <n v="1036"/>
    <n v="40.251567944250873"/>
    <n v="0.91216216216216217"/>
    <n v="148"/>
    <n v="0.90977443609022557"/>
    <n v="266"/>
    <n v="0.7817014446227929"/>
    <n v="623"/>
    <n v="0"/>
    <e v="#DIV/0!"/>
    <n v="0.2520596120656905"/>
    <n v="46444"/>
    <n v="0.25746507614323394"/>
    <n v="47440"/>
    <n v="0.45609417230188104"/>
    <n v="84039"/>
    <n v="1.8522940659292948E-2"/>
    <n v="3413"/>
    <n v="1.5858198829901551E-2"/>
    <n v="2922"/>
    <n v="0"/>
    <n v="0"/>
    <n v="0.99999999999999989"/>
    <n v="100477"/>
    <n v="6698.4666666666662"/>
    <n v="2496.2257405515829"/>
    <n v="0.38089623982622606"/>
    <n v="48202"/>
    <n v="3213.4666666666667"/>
    <n v="0.18272799299445394"/>
    <n v="55711"/>
    <n v="3714.0666666666666"/>
    <n v="0.21119371017206803"/>
    <n v="59401"/>
    <n v="0.22518205700725194"/>
    <n v="1"/>
    <n v="184258"/>
    <n v="-263791"/>
    <n v="-79533"/>
    <n v="50916.385185185187"/>
    <n v="52144.793388429753"/>
    <n v="107507.79671457906"/>
    <n v="210568.97528819402"/>
    <n v="4472.3851851851869"/>
    <n v="4704.7933884297527"/>
    <n v="23468.796714579061"/>
    <n v="-8.1237359808788379E-2"/>
    <n v="-7.9014322125649863E-2"/>
    <n v="2.2230376831385151E-3"/>
    <n v="816480"/>
    <n v="0.83397683397683398"/>
    <n v="36680.99074074073"/>
    <n v="0.18820657392085963"/>
    <n v="0.26944393372964803"/>
    <n v="213.26157407407408"/>
    <n v="0.22567362335880856"/>
    <n v="0"/>
    <n v="-2176.3983525462668"/>
    <n v="-77356.601647453732"/>
    <n v="1.8290036184799652"/>
    <n v="1.0394646091519104"/>
    <n v="0.78621168287408827"/>
    <n v="178.34586466165413"/>
    <n v="0.32237948962867286"/>
    <n v="1384.0703069545195"/>
    <n v="3213.4666666666667"/>
    <n v="21.465002337217154"/>
    <n v="7.3321759259259256"/>
    <e v="#DIV/0!"/>
  </r>
  <r>
    <n v="844"/>
    <x v="2"/>
    <s v="HNL"/>
    <s v="Hawaii"/>
    <s v="LAX"/>
    <s v="California"/>
    <x v="46"/>
    <x v="2"/>
    <n v="175"/>
    <s v="HNLLAX737-800"/>
    <n v="2556"/>
    <n v="168.5"/>
    <n v="2"/>
    <n v="337"/>
    <n v="21"/>
    <n v="42"/>
    <n v="80"/>
    <n v="215"/>
    <n v="894600"/>
    <n v="0.96285714285714286"/>
    <n v="350"/>
    <n v="10.709804697809449"/>
    <n v="1"/>
    <n v="42"/>
    <n v="1"/>
    <n v="80"/>
    <n v="0.94298245614035092"/>
    <n v="228"/>
    <n v="0"/>
    <e v="#DIV/0!"/>
    <n v="0.18130304543185222"/>
    <n v="21789"/>
    <n v="0.24916791479447495"/>
    <n v="29945"/>
    <n v="0.54627225827924775"/>
    <n v="65651"/>
    <n v="1.2522882343151938E-2"/>
    <n v="1505"/>
    <n v="1.0733899151273091E-2"/>
    <n v="1290"/>
    <n v="0"/>
    <n v="0"/>
    <n v="1"/>
    <n v="44532"/>
    <n v="22266"/>
    <n v="4158.0590175569159"/>
    <n v="0.39207261777938213"/>
    <n v="11733"/>
    <n v="5866.5"/>
    <n v="0.10330072811473751"/>
    <n v="24074"/>
    <n v="12037"/>
    <n v="0.21195446421496553"/>
    <n v="33242"/>
    <n v="0.29267218989091487"/>
    <n v="1"/>
    <n v="120180"/>
    <n v="-113581"/>
    <n v="6599"/>
    <n v="21789"/>
    <n v="29945"/>
    <n v="69620.595348837203"/>
    <n v="121354.5953488372"/>
    <n v="0"/>
    <n v="0"/>
    <n v="3969.5953488372033"/>
    <n v="7.3764811088754753E-3"/>
    <n v="9.5951237138593801E-3"/>
    <n v="2.2186426049839048E-3"/>
    <n v="861372"/>
    <n v="0.96285714285714286"/>
    <n v="4636.0237388724054"/>
    <n v="0.13433936955063716"/>
    <n v="0.12696288844176168"/>
    <n v="356.61721068249255"/>
    <n v="0.13952160042351039"/>
    <n v="0"/>
    <n v="-1984.7976744186017"/>
    <n v="8583.7976744186017"/>
    <n v="1.5468330706649063"/>
    <n v="1.1160657238999871"/>
    <n v="0.85854277684243407"/>
    <n v="374.3125"/>
    <n v="0.27660176402063569"/>
    <n v="2247.8467795891761"/>
    <n v="5866.5"/>
    <n v="31.466493508413738"/>
    <n v="8.293768545994066"/>
    <e v="#DIV/0!"/>
  </r>
  <r>
    <n v="128"/>
    <x v="5"/>
    <s v="SEA"/>
    <s v="Washington"/>
    <s v="JNU"/>
    <s v="Alaska"/>
    <x v="25"/>
    <x v="1"/>
    <n v="178"/>
    <s v="SEAJNU737-900"/>
    <n v="909"/>
    <n v="99.697674418604649"/>
    <n v="43"/>
    <n v="4287"/>
    <n v="15.209302325581396"/>
    <n v="654"/>
    <n v="1146"/>
    <n v="2487"/>
    <n v="6957486"/>
    <n v="0.56009929448654294"/>
    <n v="7654"/>
    <n v="110.28886760323542"/>
    <n v="0.66127401415571285"/>
    <n v="989"/>
    <n v="0.61979448350459709"/>
    <n v="1849"/>
    <n v="0.51640365448504988"/>
    <n v="4816"/>
    <n v="43580"/>
    <n v="4.9999541073887102"/>
    <n v="0.18731018090584972"/>
    <n v="209938"/>
    <n v="0.21434345344948805"/>
    <n v="240237"/>
    <n v="0.38138782516836128"/>
    <n v="427461"/>
    <n v="1.3316333631928509E-2"/>
    <n v="14925"/>
    <n v="9.229981334827499E-3"/>
    <n v="10345"/>
    <n v="0.19441222550954493"/>
    <n v="217898"/>
    <n v="0.99999999999999989"/>
    <n v="406143"/>
    <n v="9445.1860465116279"/>
    <n v="3682.5384902953292"/>
    <n v="0.32297962286717646"/>
    <n v="225300"/>
    <n v="5239.5348837209303"/>
    <n v="0.17916671968241446"/>
    <n v="361141"/>
    <n v="8398.6279069767443"/>
    <n v="0.2871924026312776"/>
    <n v="264904"/>
    <n v="0.21066125481913148"/>
    <n v="1"/>
    <n v="1120804"/>
    <n v="-1257488"/>
    <n v="-136684"/>
    <n v="317475.04892966361"/>
    <n v="387607.51570680627"/>
    <n v="827765.24969843181"/>
    <n v="1532847.8143349015"/>
    <n v="107537.04892966361"/>
    <n v="147370.51570680627"/>
    <n v="400304.24969843181"/>
    <n v="-1.9645601874010238E-2"/>
    <n v="-1.745551711432836E-2"/>
    <n v="2.1900847596818783E-3"/>
    <n v="3896883"/>
    <n v="0.56009929448654294"/>
    <n v="709140.30837415461"/>
    <n v="0.16109324546251333"/>
    <n v="0.18073884733652357"/>
    <n v="210.61488220200607"/>
    <n v="0.2316995403762443"/>
    <n v="0.19441222550954493"/>
    <n v="-15237.484054300041"/>
    <n v="-121446.51594569995"/>
    <n v="1.8512658610373676"/>
    <n v="1.1331228913358899"/>
    <n v="0.77407679347051139"/>
    <n v="129.92806922660898"/>
    <n v="0.23635176177101438"/>
    <n v="3274.5009342121998"/>
    <n v="5239.5348837209303"/>
    <n v="38.870650258396864"/>
    <n v="5.8945649638441804"/>
    <n v="4.9999541073887102"/>
  </r>
  <r>
    <n v="662"/>
    <x v="1"/>
    <s v="LAX"/>
    <s v="California"/>
    <s v="GEG"/>
    <s v="Washington"/>
    <x v="41"/>
    <x v="7"/>
    <n v="70"/>
    <s v="LAXGEGE175"/>
    <n v="945"/>
    <n v="58.466666666666669"/>
    <n v="15"/>
    <n v="877"/>
    <n v="9.1333333333333329"/>
    <n v="137"/>
    <n v="247"/>
    <n v="493"/>
    <n v="992250"/>
    <n v="0.83523809523809522"/>
    <n v="1050"/>
    <n v="38.112989323843415"/>
    <n v="0.91333333333333333"/>
    <n v="150"/>
    <n v="0.91481481481481486"/>
    <n v="270"/>
    <n v="0.78253968253968254"/>
    <n v="630"/>
    <n v="0"/>
    <e v="#DIV/0!"/>
    <n v="0.2463949276325938"/>
    <n v="46322"/>
    <n v="0.26646950249735368"/>
    <n v="50096"/>
    <n v="0.44781621178836056"/>
    <n v="84189"/>
    <n v="1.8340523087888767E-2"/>
    <n v="3448"/>
    <n v="2.097883499380316E-2"/>
    <n v="3944"/>
    <n v="0"/>
    <n v="0"/>
    <n v="1"/>
    <n v="95138"/>
    <n v="6342.5333333333338"/>
    <n v="2496.2093419547609"/>
    <n v="0.37581225582947864"/>
    <n v="49019"/>
    <n v="3267.9333333333334"/>
    <n v="0.19363388938705051"/>
    <n v="52751"/>
    <n v="3516.7333333333331"/>
    <n v="0.20837596236268185"/>
    <n v="56245"/>
    <n v="0.222177892420789"/>
    <n v="1"/>
    <n v="187999"/>
    <n v="-253153"/>
    <n v="-65154"/>
    <n v="50717.518248175184"/>
    <n v="54760.809716599186"/>
    <n v="107584.32048681541"/>
    <n v="213062.64845158978"/>
    <n v="4395.5182481751835"/>
    <n v="4664.8097165991858"/>
    <n v="23395.320486815413"/>
    <n v="-6.5662887377173088E-2"/>
    <n v="-6.3482277755835079E-2"/>
    <n v="2.1806096213380088E-3"/>
    <n v="828765"/>
    <n v="0.83523809523809522"/>
    <n v="37085.321550741181"/>
    <n v="0.1894673721340388"/>
    <n v="0.25513025951121188"/>
    <n v="214.36602052451539"/>
    <n v="0.22684234976139195"/>
    <n v="0"/>
    <n v="-2163.709896772652"/>
    <n v="-62990.290103227351"/>
    <n v="1.7953567691174761"/>
    <n v="1.0786834274296002"/>
    <n v="0.77690787178791521"/>
    <n v="185.54074074074074"/>
    <n v="0.29917712328257068"/>
    <n v="1384.0688157986881"/>
    <n v="3267.9333333333334"/>
    <n v="23.010527790097807"/>
    <n v="8.428734321550742"/>
    <e v="#DIV/0!"/>
  </r>
  <r>
    <n v="863"/>
    <x v="2"/>
    <s v="JNU"/>
    <s v="Alaska"/>
    <s v="ANC"/>
    <s v="Alaska"/>
    <x v="3"/>
    <x v="3"/>
    <n v="124"/>
    <s v="JNUANC737-700"/>
    <n v="571"/>
    <n v="91"/>
    <n v="39"/>
    <n v="3549"/>
    <n v="17"/>
    <n v="663"/>
    <n v="918"/>
    <n v="1968"/>
    <n v="2761356"/>
    <n v="0.7338709677419355"/>
    <n v="4836"/>
    <n v="68.912285223367689"/>
    <n v="1"/>
    <n v="663"/>
    <n v="0.75930521091811409"/>
    <n v="1209"/>
    <n v="0.66396761133603244"/>
    <n v="2964"/>
    <n v="24676"/>
    <n v="6"/>
    <n v="0.2416486467348973"/>
    <n v="221825"/>
    <n v="0.18879151165894126"/>
    <n v="173304"/>
    <n v="0.38469331619397251"/>
    <n v="353135"/>
    <n v="1.5003840015686873E-2"/>
    <n v="13773"/>
    <n v="8.5754903509393052E-3"/>
    <n v="7872"/>
    <n v="0.16128719504556274"/>
    <n v="148056"/>
    <n v="0.99999999999999989"/>
    <n v="286541"/>
    <n v="7347.2051282051279"/>
    <n v="4158.0539532425182"/>
    <n v="0.32409227560528153"/>
    <n v="228795"/>
    <n v="5866.5384615384619"/>
    <n v="0.25877864667573014"/>
    <n v="154902"/>
    <n v="3971.8461538461538"/>
    <n v="0.17520194902582639"/>
    <n v="213896"/>
    <n v="0.24192712869316191"/>
    <n v="1"/>
    <n v="917965"/>
    <n v="-884134"/>
    <n v="33831"/>
    <n v="221825"/>
    <n v="228240.23529411765"/>
    <n v="531855.76219512196"/>
    <n v="981920.99748923955"/>
    <n v="0"/>
    <n v="54936.23529411765"/>
    <n v="178720.76219512196"/>
    <n v="1.2251589436494244E-2"/>
    <n v="1.4421249945253947E-2"/>
    <n v="2.1696605087597031E-3"/>
    <n v="2026479"/>
    <n v="0.7338709677419355"/>
    <n v="279197.76923076925"/>
    <n v="0.33243268886735355"/>
    <n v="0.32018109943085932"/>
    <n v="216.93688362919133"/>
    <n v="0.37992448971837361"/>
    <n v="0.16128719504556274"/>
    <n v="-5991.2050638266564"/>
    <n v="39822.205063826659"/>
    <n v="2.1623620100109369"/>
    <n v="0.92643238215389223"/>
    <n v="0.77000581556636072"/>
    <n v="143.34491315136475"/>
    <n v="0.23301106251327666"/>
    <n v="2247.8140072979872"/>
    <n v="5866.5384615384619"/>
    <n v="51.500251203345066"/>
    <n v="6.0989010989010985"/>
    <n v="6"/>
  </r>
  <r>
    <n v="996"/>
    <x v="2"/>
    <s v="SFO"/>
    <s v="California"/>
    <s v="YYC"/>
    <s v="Alberta"/>
    <x v="21"/>
    <x v="2"/>
    <n v="177.45454545454547"/>
    <s v="SFOYYC737-800"/>
    <n v="1018"/>
    <n v="160.18181818181819"/>
    <n v="11"/>
    <n v="1762"/>
    <n v="21.545454545454547"/>
    <n v="237"/>
    <n v="450"/>
    <n v="1075"/>
    <n v="1987136"/>
    <n v="0.9026639344262295"/>
    <n v="1952"/>
    <n v="7.2191506410256405"/>
    <n v="1.0042372881355932"/>
    <n v="236"/>
    <n v="1"/>
    <n v="450"/>
    <n v="0.84980237154150196"/>
    <n v="1265"/>
    <n v="0"/>
    <e v="#DIV/0!"/>
    <n v="0.20427351243021424"/>
    <n v="107024"/>
    <n v="0.25459178317507275"/>
    <n v="133387"/>
    <n v="0.51650713365462619"/>
    <n v="270611"/>
    <n v="1.4362742758982678E-2"/>
    <n v="7525"/>
    <n v="1.0264827981104166E-2"/>
    <n v="5378"/>
    <n v="0"/>
    <n v="0"/>
    <n v="1"/>
    <n v="30018"/>
    <n v="2728.909090909091"/>
    <n v="4158.1068871746493"/>
    <n v="0.2229285645325392"/>
    <n v="65999"/>
    <n v="5999.909090909091"/>
    <n v="0.49014132622370093"/>
    <n v="16228"/>
    <n v="1475.2727272727273"/>
    <n v="0.12051718119908209"/>
    <n v="22408"/>
    <n v="0.1664129280446778"/>
    <n v="1"/>
    <n v="523925"/>
    <n v="-134653"/>
    <n v="389272"/>
    <n v="106572.42194092827"/>
    <n v="133387"/>
    <n v="318439.92093023256"/>
    <n v="558399.34287116083"/>
    <n v="-451.57805907173315"/>
    <n v="0"/>
    <n v="47828.920930232562"/>
    <n v="0.19589600309188701"/>
    <n v="0.1980634597582176"/>
    <n v="2.1674566663305861E-3"/>
    <n v="1793716"/>
    <n v="0.9026639344262295"/>
    <n v="56495.88535754825"/>
    <n v="0.26365835051048342"/>
    <n v="6.7762347418596408E-2"/>
    <n v="297.34676503972759"/>
    <n v="0.29208916015690334"/>
    <n v="0"/>
    <n v="-4307.0311701055298"/>
    <n v="393579.0311701055"/>
    <n v="1.7313578791161532"/>
    <n v="1.1316670297734517"/>
    <n v="0.81671887520200359"/>
    <n v="296.41555555555556"/>
    <n v="4.2769480364555995E-2"/>
    <n v="2247.9098729119264"/>
    <n v="5999.909090909091"/>
    <n v="244.07303401964595"/>
    <n v="7.322928490351873"/>
    <e v="#DIV/0!"/>
  </r>
  <r>
    <n v="960"/>
    <x v="2"/>
    <s v="SEA"/>
    <s v="Washington"/>
    <s v="YYC"/>
    <s v="Alberta"/>
    <x v="45"/>
    <x v="3"/>
    <n v="132"/>
    <s v="SEAYYC737-700"/>
    <n v="452"/>
    <n v="116.65217391304348"/>
    <n v="23"/>
    <n v="2683"/>
    <n v="17"/>
    <n v="391"/>
    <n v="713"/>
    <n v="1579"/>
    <n v="1372272"/>
    <n v="0.88372859025032935"/>
    <n v="3036"/>
    <n v="17.230358126721764"/>
    <n v="1"/>
    <n v="391"/>
    <n v="1"/>
    <n v="713"/>
    <n v="0.81728778467908902"/>
    <n v="1932"/>
    <n v="0"/>
    <e v="#DIV/0!"/>
    <n v="0.2060314880553536"/>
    <n v="130065"/>
    <n v="0.27502546385399984"/>
    <n v="173620"/>
    <n v="0.48391460619337956"/>
    <n v="305489"/>
    <n v="1.7519765178120254E-2"/>
    <n v="11060"/>
    <n v="1.750867671914676E-2"/>
    <n v="11053"/>
    <n v="0"/>
    <n v="0"/>
    <n v="1"/>
    <n v="71645"/>
    <n v="3115"/>
    <n v="4158.0679561668012"/>
    <n v="0.23978539968137944"/>
    <n v="134930"/>
    <n v="5866.521739130435"/>
    <n v="0.4515910946892111"/>
    <n v="38731"/>
    <n v="1683.9565217391305"/>
    <n v="0.12962702652047606"/>
    <n v="53482"/>
    <n v="0.17899647910893343"/>
    <n v="1"/>
    <n v="631287"/>
    <n v="-298788"/>
    <n v="332499"/>
    <n v="130065"/>
    <n v="173620"/>
    <n v="373783.88093730208"/>
    <n v="677468.88093730202"/>
    <n v="0"/>
    <n v="0"/>
    <n v="68294.880937302078"/>
    <n v="0.24229817412291441"/>
    <n v="0.24446198905861805"/>
    <n v="2.1638149357036396E-3"/>
    <n v="1212716"/>
    <n v="0.88372859025032935"/>
    <n v="83057.887066716445"/>
    <n v="0.46003051873098044"/>
    <n v="0.21773234460806604"/>
    <n v="235.29146477823332"/>
    <n v="0.52055633800494094"/>
    <n v="0"/>
    <n v="-2969.3426494479163"/>
    <n v="335468.34264944791"/>
    <n v="1.657845657543223"/>
    <n v="1.2135862024484345"/>
    <n v="0.78804108983171128"/>
    <n v="243.50631136044882"/>
    <n v="8.4718994688628146E-2"/>
    <n v="2247.8348804563666"/>
    <n v="5866.521739130435"/>
    <n v="155.71353655377942"/>
    <n v="8.2418934029071931"/>
    <e v="#DIV/0!"/>
  </r>
  <r>
    <n v="688"/>
    <x v="1"/>
    <s v="LAX"/>
    <s v="California"/>
    <s v="YVR"/>
    <s v="British Columbia"/>
    <x v="18"/>
    <x v="6"/>
    <n v="150"/>
    <s v="LAXYVRA320"/>
    <n v="1080"/>
    <n v="128.15384615384616"/>
    <n v="13"/>
    <n v="1666"/>
    <n v="20"/>
    <n v="260"/>
    <n v="394"/>
    <n v="1013"/>
    <n v="2106000"/>
    <n v="0.85435897435897434"/>
    <n v="1950"/>
    <n v="8.6263017498932992"/>
    <n v="1"/>
    <n v="260"/>
    <n v="0.81912681912681917"/>
    <n v="481"/>
    <n v="0.83788254755996694"/>
    <n v="1209"/>
    <n v="27"/>
    <n v="5.8518518518518521"/>
    <n v="0.25296069260329912"/>
    <n v="103083"/>
    <n v="0.23511801053236026"/>
    <n v="95812"/>
    <n v="0.48171560664137458"/>
    <n v="196302"/>
    <n v="1.7393608928457496E-2"/>
    <n v="7088"/>
    <n v="1.2424356941983676E-2"/>
    <n v="5063"/>
    <n v="3.8772435252487078E-4"/>
    <n v="158"/>
    <n v="1"/>
    <n v="35474"/>
    <n v="2728.7692307692309"/>
    <n v="4112.3068759377429"/>
    <n v="0.22488905794345124"/>
    <n v="74864"/>
    <n v="5758.7692307692305"/>
    <n v="0.47460377836946877"/>
    <n v="20578"/>
    <n v="1582.9230769230769"/>
    <n v="0.1304551794091543"/>
    <n v="26824"/>
    <n v="0.1700519842779257"/>
    <n v="1"/>
    <n v="407506"/>
    <n v="-157740"/>
    <n v="249766"/>
    <n v="103083"/>
    <n v="116968.45685279187"/>
    <n v="234283.4333662389"/>
    <n v="454334.89021903079"/>
    <n v="0"/>
    <n v="21156.456852791875"/>
    <n v="37981.433366238896"/>
    <n v="0.11859734093067427"/>
    <n v="0.12075739243987986"/>
    <n v="2.1600515092055905E-3"/>
    <n v="1799280"/>
    <n v="0.85435897435897434"/>
    <n v="69439.875150060048"/>
    <n v="0.19349762583095917"/>
    <n v="7.49002849002849E-2"/>
    <n v="244.50660264105642"/>
    <n v="0.2263950024454226"/>
    <n v="3.8772435252487078E-4"/>
    <n v="-4549.068478386982"/>
    <n v="254315.06847838699"/>
    <n v="1.9562964799834006"/>
    <n v="0.98286937154641107"/>
    <n v="0.8011602543345675"/>
    <n v="199.19334719334719"/>
    <n v="6.5824797671690721E-2"/>
    <n v="2385.4950356048621"/>
    <n v="5758.7692307692305"/>
    <n v="193.13027161617748"/>
    <n v="7.2935174069627848"/>
    <n v="5.8518518518518521"/>
  </r>
  <r>
    <n v="332"/>
    <x v="4"/>
    <s v="SEA"/>
    <s v="Washington"/>
    <s v="LAX"/>
    <s v="California"/>
    <x v="49"/>
    <x v="0"/>
    <n v="186.8125"/>
    <s v="SEALAXA321"/>
    <n v="954"/>
    <n v="155.0625"/>
    <n v="16"/>
    <n v="2481"/>
    <n v="24.25"/>
    <n v="388"/>
    <n v="729"/>
    <n v="1365"/>
    <n v="2851506"/>
    <n v="0.83004349280695888"/>
    <n v="2989"/>
    <n v="41.652621722846433"/>
    <n v="1"/>
    <n v="388"/>
    <n v="1"/>
    <n v="729"/>
    <n v="0.72877736252002134"/>
    <n v="1873"/>
    <n v="1136"/>
    <n v="5"/>
    <n v="0.25027237272167457"/>
    <n v="142653"/>
    <n v="0.26514980061088683"/>
    <n v="151133"/>
    <n v="0.45784933446317572"/>
    <n v="260970"/>
    <n v="1.4368647926019884E-2"/>
    <n v="8190"/>
    <n v="2.3947746543366475E-3"/>
    <n v="1365"/>
    <n v="9.9650696239063415E-3"/>
    <n v="5680"/>
    <n v="1"/>
    <n v="160395"/>
    <n v="10024.6875"/>
    <n v="3850.7780150612575"/>
    <n v="0.31297012837248511"/>
    <n v="96260"/>
    <n v="6016.25"/>
    <n v="0.18782695568524838"/>
    <n v="155332"/>
    <n v="9708.25"/>
    <n v="0.30309096904738209"/>
    <n v="100506"/>
    <n v="0.19611194689488443"/>
    <n v="1"/>
    <n v="569991"/>
    <n v="-512493"/>
    <n v="57498"/>
    <n v="142653"/>
    <n v="151133"/>
    <n v="358092.90109890111"/>
    <n v="651878.90109890117"/>
    <n v="0"/>
    <n v="0"/>
    <n v="97122.901098901115"/>
    <n v="2.0164081716819111E-2"/>
    <n v="2.2292845015469482E-2"/>
    <n v="2.1287632986503706E-3"/>
    <n v="2366874"/>
    <n v="0.83004349280695888"/>
    <n v="115546.14590890764"/>
    <n v="0.19989121537882087"/>
    <n v="0.17972713366200177"/>
    <n v="227.45304312777105"/>
    <n v="0.23842038063707657"/>
    <n v="9.9650696239063415E-3"/>
    <n v="-6070.1813186813197"/>
    <n v="63568.181318681323"/>
    <n v="1.9816108157292964"/>
    <n v="1.1173801582150611"/>
    <n v="0.75096896324519669"/>
    <n v="207.31550068587106"/>
    <n v="0.17632909993315685"/>
    <n v="3729.2250421490398"/>
    <n v="6016.25"/>
    <n v="59.564077779026654"/>
    <n v="3.8512696493349456"/>
    <n v="5"/>
  </r>
  <r>
    <n v="204"/>
    <x v="4"/>
    <s v="ANC"/>
    <s v="Alaska"/>
    <s v="LAX"/>
    <s v="California"/>
    <x v="33"/>
    <x v="1"/>
    <n v="178"/>
    <s v="ANCLAX737-900"/>
    <n v="2345"/>
    <n v="163"/>
    <n v="6"/>
    <n v="978"/>
    <n v="23"/>
    <n v="138"/>
    <n v="210"/>
    <n v="630"/>
    <n v="2504460"/>
    <n v="0.9157303370786517"/>
    <n v="1068"/>
    <n v="31.331818181818178"/>
    <n v="1"/>
    <n v="138"/>
    <n v="0.81395348837209303"/>
    <n v="258"/>
    <n v="0.9375"/>
    <n v="672"/>
    <n v="2830"/>
    <n v="5"/>
    <n v="0.23372303106223477"/>
    <n v="95341"/>
    <n v="0.18948428992726568"/>
    <n v="77295"/>
    <n v="0.5251162596862643"/>
    <n v="214207"/>
    <n v="9.266454698558307E-3"/>
    <n v="3780"/>
    <n v="7.722045582131922E-3"/>
    <n v="3150"/>
    <n v="3.4687919043544985E-2"/>
    <n v="14150"/>
    <n v="0.99999999999999989"/>
    <n v="115381"/>
    <n v="19230.166666666668"/>
    <n v="3682.5504134629336"/>
    <n v="0.35537821363780564"/>
    <n v="31437"/>
    <n v="5239.5"/>
    <n v="9.6827249738966517E-2"/>
    <n v="102596"/>
    <n v="17099.333333333332"/>
    <n v="0.31599988911852306"/>
    <n v="75257"/>
    <n v="0.23179464750470477"/>
    <n v="1"/>
    <n v="407923"/>
    <n v="-324671"/>
    <n v="83252"/>
    <n v="95341"/>
    <n v="94962.428571428565"/>
    <n v="228487.46666666667"/>
    <n v="418790.89523809525"/>
    <n v="0"/>
    <n v="17667.428571428565"/>
    <n v="14280.466666666674"/>
    <n v="3.3241497169050414E-2"/>
    <n v="3.5367563948455638E-2"/>
    <n v="2.1260667794052238E-3"/>
    <n v="2293410"/>
    <n v="0.9157303370786517"/>
    <n v="36236.779141104314"/>
    <n v="0.16287862453383165"/>
    <n v="0.12963712736478122"/>
    <n v="402.63087934560326"/>
    <n v="0.17169760313245341"/>
    <n v="3.4687919043544985E-2"/>
    <n v="-5324.6492063492069"/>
    <n v="88576.649206349204"/>
    <n v="1.907379569444474"/>
    <n v="0.8271193968540449"/>
    <n v="0.88003692712547466"/>
    <n v="299.59302325581393"/>
    <n v="0.18448824900777844"/>
    <n v="3274.498766864936"/>
    <n v="5239.5"/>
    <n v="31.214275351806183"/>
    <n v="7.0858895705521476"/>
    <n v="5"/>
  </r>
  <r>
    <n v="934"/>
    <x v="2"/>
    <s v="SEA"/>
    <s v="Washington"/>
    <s v="HNL"/>
    <s v="Hawaii"/>
    <x v="24"/>
    <x v="2"/>
    <n v="143.19999999999999"/>
    <s v="SEAHNL737-800"/>
    <n v="2677"/>
    <n v="130.19999999999999"/>
    <n v="5"/>
    <n v="651"/>
    <n v="19"/>
    <n v="95"/>
    <n v="170"/>
    <n v="387"/>
    <n v="1916732"/>
    <n v="0.90921787709497204"/>
    <n v="716"/>
    <n v="27.557595198675497"/>
    <n v="1"/>
    <n v="95"/>
    <n v="0.94444444444444442"/>
    <n v="180"/>
    <n v="0.8755656108597285"/>
    <n v="442"/>
    <n v="1717"/>
    <n v="6"/>
    <n v="0.21259939037843933"/>
    <n v="52032"/>
    <n v="0.24539310784417878"/>
    <n v="60058"/>
    <n v="0.48251219651714866"/>
    <n v="118091"/>
    <n v="1.1085142721723285E-2"/>
    <n v="2713"/>
    <n v="6.3168561178710645E-3"/>
    <n v="1546"/>
    <n v="4.2093306420638875E-2"/>
    <n v="10302"/>
    <n v="1"/>
    <n v="114586"/>
    <n v="22917.200000000001"/>
    <n v="4158.0551268677955"/>
    <n v="0.39722394589329107"/>
    <n v="26400"/>
    <n v="5280"/>
    <n v="9.1518267254139987E-2"/>
    <n v="61945"/>
    <n v="12389"/>
    <n v="0.21473860094915537"/>
    <n v="85536"/>
    <n v="0.29651918590341358"/>
    <n v="1"/>
    <n v="244742"/>
    <n v="-288467"/>
    <n v="-43725"/>
    <n v="52032"/>
    <n v="63590.823529411769"/>
    <n v="134873.95865633074"/>
    <n v="250496.78218574252"/>
    <n v="0"/>
    <n v="3532.8235294117694"/>
    <n v="16782.958656330738"/>
    <n v="-2.2812265877545739E-2"/>
    <n v="-2.0692430429946129E-2"/>
    <n v="2.1198354475996106E-3"/>
    <n v="1742727"/>
    <n v="0.90921787709497204"/>
    <n v="23407.987711213529"/>
    <n v="0.1276871257953642"/>
    <n v="0.15049939167290993"/>
    <n v="360.12288786482333"/>
    <n v="0.13452479935182043"/>
    <n v="4.2093306420638875E-2"/>
    <n v="-4063.1564371485015"/>
    <n v="-39661.8435628515"/>
    <n v="1.7060690225701098"/>
    <n v="1.0393170302211447"/>
    <n v="0.83223162311319787"/>
    <n v="333.65555555555557"/>
    <n v="0.34949456979186244"/>
    <n v="2247.8376488735589"/>
    <n v="5280"/>
    <n v="23.623251423305945"/>
    <n v="6.5422427035330264"/>
    <n v="6"/>
  </r>
  <r>
    <n v="851"/>
    <x v="2"/>
    <s v="HNL"/>
    <s v="Hawaii"/>
    <s v="SEA"/>
    <s v="Washington"/>
    <x v="20"/>
    <x v="2"/>
    <n v="143.19999999999999"/>
    <s v="HNLSEA737-800"/>
    <n v="2677"/>
    <n v="130.19999999999999"/>
    <n v="5"/>
    <n v="651"/>
    <n v="19"/>
    <n v="95"/>
    <n v="178"/>
    <n v="379"/>
    <n v="1916732"/>
    <n v="0.90921787709497204"/>
    <n v="716"/>
    <n v="26.077512355848437"/>
    <n v="1"/>
    <n v="95"/>
    <n v="0.98888888888888893"/>
    <n v="180"/>
    <n v="0.85746606334841624"/>
    <n v="442"/>
    <n v="1717"/>
    <n v="6"/>
    <n v="0.19769019449219671"/>
    <n v="46919"/>
    <n v="0.25063622880641789"/>
    <n v="59485"/>
    <n v="0.49234418714396466"/>
    <n v="116851"/>
    <n v="1.1136110830215391E-2"/>
    <n v="2643"/>
    <n v="4.786463073448613E-3"/>
    <n v="1136"/>
    <n v="4.3406815653756696E-2"/>
    <n v="10302"/>
    <n v="1"/>
    <n v="108432"/>
    <n v="21686.400000000001"/>
    <n v="4158.0653292522293"/>
    <n v="0.39517331107798725"/>
    <n v="26400"/>
    <n v="5280"/>
    <n v="9.62130682128787E-2"/>
    <n v="58618"/>
    <n v="11723.6"/>
    <n v="0.21362945577661074"/>
    <n v="80941"/>
    <n v="0.29498416493252327"/>
    <n v="1"/>
    <n v="237336"/>
    <n v="-274391"/>
    <n v="-37055"/>
    <n v="46919"/>
    <n v="60153.370786516854"/>
    <n v="136274.78100263854"/>
    <n v="243347.15178915538"/>
    <n v="0"/>
    <n v="668.37078651685442"/>
    <n v="19423.781002638541"/>
    <n v="-1.9332384496111091E-2"/>
    <n v="-1.7235883598838504E-2"/>
    <n v="2.0965008972725872E-3"/>
    <n v="1742727"/>
    <n v="0.90921787709497204"/>
    <n v="22668.525345622125"/>
    <n v="0.12382325750287468"/>
    <n v="0.14315564199898578"/>
    <n v="348.74654377880182"/>
    <n v="0.13027513775823751"/>
    <n v="4.3406815653756696E-2"/>
    <n v="-4018.4303578310792"/>
    <n v="-33036.569642168921"/>
    <n v="1.5861457926916236"/>
    <n v="1.0613360656349615"/>
    <n v="0.84903994995475707"/>
    <n v="330.47222222222223"/>
    <n v="0.34103970741901779"/>
    <n v="2247.8371096180754"/>
    <n v="5280"/>
    <n v="24.964037639656198"/>
    <n v="5.8049155145929339"/>
    <n v="6"/>
  </r>
  <r>
    <n v="1211"/>
    <x v="0"/>
    <s v="YVR"/>
    <s v="British Columbia"/>
    <s v="LAX"/>
    <s v="California"/>
    <x v="19"/>
    <x v="6"/>
    <n v="147.53333333333333"/>
    <s v="YVRLAXA320"/>
    <n v="1080"/>
    <n v="125.33333333333333"/>
    <n v="15"/>
    <n v="1880"/>
    <n v="16.133333333333333"/>
    <n v="242"/>
    <n v="512"/>
    <n v="1126"/>
    <n v="2390040"/>
    <n v="0.84952553095345684"/>
    <n v="2213"/>
    <n v="9.542931881272688"/>
    <n v="0.8203389830508474"/>
    <n v="295"/>
    <n v="0.93772893772893773"/>
    <n v="546"/>
    <n v="0.82069970845481055"/>
    <n v="1372"/>
    <n v="113"/>
    <n v="5.9734513274336285"/>
    <n v="0.19494495412844037"/>
    <n v="84996"/>
    <n v="0.26315596330275232"/>
    <n v="114736"/>
    <n v="0.51195871559633033"/>
    <n v="223214"/>
    <n v="1.8061926605504586E-2"/>
    <n v="7875"/>
    <n v="1.0330275229357798E-2"/>
    <n v="4504"/>
    <n v="1.548165137614679E-3"/>
    <n v="675"/>
    <n v="1"/>
    <n v="39243"/>
    <n v="2616.1999999999998"/>
    <n v="4112.258212490392"/>
    <n v="0.22218636409960255"/>
    <n v="84942"/>
    <n v="5662.8"/>
    <n v="0.48092536603594116"/>
    <n v="22764"/>
    <n v="1517.6"/>
    <n v="0.12888541631280362"/>
    <n v="29673"/>
    <n v="0.16800285355165268"/>
    <n v="1"/>
    <n v="436000"/>
    <n v="-176622"/>
    <n v="259378"/>
    <n v="103610.826446281"/>
    <n v="122355.1875"/>
    <n v="271980.11367673177"/>
    <n v="497946.12762301276"/>
    <n v="18614.826446281004"/>
    <n v="7619.1875"/>
    <n v="48766.113676731766"/>
    <n v="0.10852454352228415"/>
    <n v="0.11061656227853964"/>
    <n v="2.0920187562554898E-3"/>
    <n v="2030400"/>
    <n v="0.84952553095345684"/>
    <n v="77108.098404255346"/>
    <n v="0.18242372512593932"/>
    <n v="7.3899181603655176E-2"/>
    <n v="231.55585106382978"/>
    <n v="0.21440356579984238"/>
    <n v="1.548165137614679E-3"/>
    <n v="-5000.0085082008509"/>
    <n v="264378.00850820087"/>
    <n v="1.5075543001162066"/>
    <n v="1.0995210656444006"/>
    <n v="0.85126310468212563"/>
    <n v="210.13919413919413"/>
    <n v="6.8057339449541288E-2"/>
    <n v="2385.4304194157248"/>
    <n v="5662.8"/>
    <n v="197.00444511076975"/>
    <n v="6.5845744680851066"/>
    <n v="5.9734513274336285"/>
  </r>
  <r>
    <n v="856"/>
    <x v="2"/>
    <s v="HNL"/>
    <s v="Hawaii"/>
    <s v="SFO"/>
    <s v="California"/>
    <x v="30"/>
    <x v="2"/>
    <n v="159"/>
    <s v="HNLSFO737-800"/>
    <n v="2399"/>
    <n v="149.75"/>
    <n v="4"/>
    <n v="599"/>
    <n v="21"/>
    <n v="84"/>
    <n v="129"/>
    <n v="386"/>
    <n v="1525764"/>
    <n v="0.94182389937106914"/>
    <n v="636"/>
    <n v="20.0778527262507"/>
    <n v="1"/>
    <n v="84"/>
    <n v="0.80625000000000002"/>
    <n v="160"/>
    <n v="0.98469387755102045"/>
    <n v="392"/>
    <n v="93"/>
    <n v="6"/>
    <n v="0.23577026625447417"/>
    <n v="53157"/>
    <n v="0.20009669078022363"/>
    <n v="45114"/>
    <n v="0.53600844491952049"/>
    <n v="120849"/>
    <n v="1.195328682122407E-2"/>
    <n v="2695"/>
    <n v="1.3696382079384018E-2"/>
    <n v="3088"/>
    <n v="2.4749291451736663E-3"/>
    <n v="558"/>
    <n v="1"/>
    <n v="83485"/>
    <n v="20871.25"/>
    <n v="4158.0641684281263"/>
    <n v="0.38938717636578185"/>
    <n v="23466"/>
    <n v="5866.5"/>
    <n v="0.10944911637539004"/>
    <n v="45131"/>
    <n v="11282.75"/>
    <n v="0.21049808536340783"/>
    <n v="62319"/>
    <n v="0.29066562189542028"/>
    <n v="1"/>
    <n v="225461"/>
    <n v="-214401"/>
    <n v="11060"/>
    <n v="53157"/>
    <n v="55955.348837209298"/>
    <n v="122727.48186528496"/>
    <n v="231839.83070249425"/>
    <n v="0"/>
    <n v="10841.348837209298"/>
    <n v="1878.4818652849644"/>
    <n v="7.2488274726628761E-3"/>
    <n v="9.3330014836000615E-3"/>
    <n v="2.0841740109371855E-3"/>
    <n v="1437001"/>
    <n v="0.94182389937106914"/>
    <n v="13892.171953255427"/>
    <n v="0.14776924871736388"/>
    <n v="0.14052042124470102"/>
    <n v="375.46410684474125"/>
    <n v="0.15650858976437734"/>
    <n v="2.4749291451736663E-3"/>
    <n v="-3179.9576756235656"/>
    <n v="14239.957675623566"/>
    <n v="1.836776326083555"/>
    <n v="0.81840156078860893"/>
    <n v="0.89481259919082634"/>
    <n v="281.96249999999998"/>
    <n v="0.276407006089745"/>
    <n v="2247.8001315844731"/>
    <n v="5866.5"/>
    <n v="29.833867603622775"/>
    <n v="9.6544240400667771"/>
    <n v="6"/>
  </r>
  <r>
    <n v="22"/>
    <x v="5"/>
    <s v="BOI"/>
    <s v="Idaho"/>
    <s v="SFO"/>
    <s v="California"/>
    <x v="6"/>
    <x v="7"/>
    <n v="75.294117647058826"/>
    <s v="BOISFOE175"/>
    <n v="522"/>
    <n v="52.705882352941174"/>
    <n v="34"/>
    <n v="1792"/>
    <n v="8"/>
    <n v="272"/>
    <n v="419"/>
    <n v="1102"/>
    <n v="1336320"/>
    <n v="0.7"/>
    <n v="2560"/>
    <n v="61.458360536815384"/>
    <n v="0.8"/>
    <n v="340"/>
    <n v="0.684640522875817"/>
    <n v="612"/>
    <n v="0.68532338308457708"/>
    <n v="1608"/>
    <n v="0"/>
    <e v="#DIV/0!"/>
    <n v="0.22043724273333587"/>
    <n v="52321"/>
    <n v="0.22259859869981588"/>
    <n v="52834"/>
    <n v="0.5244511293400913"/>
    <n v="124479"/>
    <n v="2.7870116409873986E-2"/>
    <n v="6615"/>
    <n v="4.6429128168830125E-3"/>
    <n v="1102"/>
    <n v="0"/>
    <n v="0"/>
    <n v="1"/>
    <n v="98678"/>
    <n v="2902.294117647059"/>
    <n v="1605.6074248985042"/>
    <n v="0.27457080052310862"/>
    <n v="92209"/>
    <n v="2712.0294117647059"/>
    <n v="0.25657085617295972"/>
    <n v="112675"/>
    <n v="3313.9705882352941"/>
    <n v="0.31351734884109184"/>
    <n v="55828"/>
    <n v="0.1553409944628398"/>
    <n v="1"/>
    <n v="237351"/>
    <n v="-359390"/>
    <n v="-122039"/>
    <n v="65401.25"/>
    <n v="77170.42482100238"/>
    <n v="181635.41923774956"/>
    <n v="324207.09405875194"/>
    <n v="13080.25"/>
    <n v="24336.42482100238"/>
    <n v="57156.419237749564"/>
    <n v="-9.1324682710727967E-2"/>
    <n v="-8.9243174097549019E-2"/>
    <n v="2.0815086131789479E-3"/>
    <n v="935424"/>
    <n v="0.7"/>
    <n v="101721.85714285716"/>
    <n v="0.1776153915229885"/>
    <n v="0.26894007423371646"/>
    <n v="132.45033482142858"/>
    <n v="0.25373627360426931"/>
    <n v="0"/>
    <n v="-2781.5615899632926"/>
    <n v="-119257.4384100367"/>
    <n v="1.7155401767211149"/>
    <n v="0.96242266964065171"/>
    <n v="0.86300601125294896"/>
    <n v="86.330065359477118"/>
    <n v="0.23521282825857065"/>
    <n v="1833.3551207000442"/>
    <n v="2712.0294117647059"/>
    <n v="29.15795319542471"/>
    <n v="4.3063616071428568"/>
    <e v="#DIV/0!"/>
  </r>
  <r>
    <n v="958"/>
    <x v="2"/>
    <s v="SEA"/>
    <s v="Washington"/>
    <s v="YEG"/>
    <s v="Alberta"/>
    <x v="54"/>
    <x v="7"/>
    <n v="73.625"/>
    <s v="SEAYEGE175"/>
    <n v="558"/>
    <n v="65.375"/>
    <n v="16"/>
    <n v="1046"/>
    <n v="9.6875"/>
    <n v="155"/>
    <n v="264"/>
    <n v="627"/>
    <n v="657324"/>
    <n v="0.88794567062818341"/>
    <n v="1178"/>
    <n v="24.872896039603962"/>
    <n v="1"/>
    <n v="155"/>
    <n v="0.94623655913978499"/>
    <n v="279"/>
    <n v="0.842741935483871"/>
    <n v="744"/>
    <n v="230"/>
    <n v="5.9869565217391303"/>
    <n v="0.21028950328577348"/>
    <n v="42624"/>
    <n v="0.24095178892112171"/>
    <n v="48839"/>
    <n v="0.50483492195054569"/>
    <n v="102326"/>
    <n v="2.1673277682394965E-2"/>
    <n v="4393"/>
    <n v="1.5456949460264836E-2"/>
    <n v="3133"/>
    <n v="6.7935586998993545E-3"/>
    <n v="1377"/>
    <n v="1"/>
    <n v="62088"/>
    <n v="3880.5"/>
    <n v="2496.2111328387396"/>
    <n v="0.33766601042017902"/>
    <n v="50653"/>
    <n v="3165.8125"/>
    <n v="0.27547668512133311"/>
    <n v="34426"/>
    <n v="2151.625"/>
    <n v="0.18722603521977005"/>
    <n v="36707"/>
    <n v="0.19963126923871782"/>
    <n v="1"/>
    <n v="202692"/>
    <n v="-183874"/>
    <n v="18818"/>
    <n v="42624"/>
    <n v="51613.943181818177"/>
    <n v="121420.32535885167"/>
    <n v="215658.26854066984"/>
    <n v="0"/>
    <n v="2774.9431818181765"/>
    <n v="19094.325358851667"/>
    <n v="2.8628195532188084E-2"/>
    <n v="3.0707579951122832E-2"/>
    <n v="2.0793844189347481E-3"/>
    <n v="583668"/>
    <n v="0.88794567062818341"/>
    <n v="25404.952198852756"/>
    <n v="0.3083593479014915"/>
    <n v="0.2797311523693034"/>
    <n v="192.46175908221798"/>
    <n v="0.3449135467423261"/>
    <n v="6.7935586998993545E-3"/>
    <n v="-1366.8292837918652"/>
    <n v="20184.829283791863"/>
    <n v="1.6716242924004976"/>
    <n v="1.0640908984055395"/>
    <n v="0.83604418551448578"/>
    <n v="175.05017921146953"/>
    <n v="0.18109742861089731"/>
    <n v="1384.0768660466829"/>
    <n v="3165.8125"/>
    <n v="42.053808222995123"/>
    <n v="7.1950286806883366"/>
    <n v="5.9869565217391303"/>
  </r>
  <r>
    <n v="338"/>
    <x v="4"/>
    <s v="SEA"/>
    <s v="Washington"/>
    <s v="SFO"/>
    <s v="California"/>
    <x v="26"/>
    <x v="3"/>
    <n v="124"/>
    <s v="SEASFO737-700"/>
    <n v="679"/>
    <n v="111.7"/>
    <n v="10"/>
    <n v="1117"/>
    <n v="17"/>
    <n v="170"/>
    <n v="310"/>
    <n v="637"/>
    <n v="841960"/>
    <n v="0.90080645161290318"/>
    <n v="1240"/>
    <n v="21.27344365642238"/>
    <n v="1"/>
    <n v="170"/>
    <n v="1"/>
    <n v="310"/>
    <n v="0.8381578947368421"/>
    <n v="760"/>
    <n v="2916"/>
    <n v="4.9993141289437588"/>
    <n v="0.21933242810907333"/>
    <n v="47167"/>
    <n v="0.26276459209106806"/>
    <n v="56507"/>
    <n v="0.42047821881626429"/>
    <n v="90423"/>
    <n v="1.7786726684275139E-2"/>
    <n v="3825"/>
    <n v="1.184851754027008E-2"/>
    <n v="2548"/>
    <n v="6.7789516759049137E-2"/>
    <n v="14578"/>
    <n v="1"/>
    <n v="78341"/>
    <n v="7834.1"/>
    <n v="3682.5725663061194"/>
    <n v="0.31150369990417226"/>
    <n v="52395"/>
    <n v="5239.5"/>
    <n v="0.20833581849196597"/>
    <n v="69660"/>
    <n v="6966"/>
    <n v="0.27698584056017461"/>
    <n v="51097"/>
    <n v="0.2031746410436871"/>
    <n v="1"/>
    <n v="215048"/>
    <n v="-251493"/>
    <n v="-36445"/>
    <n v="47167"/>
    <n v="56507"/>
    <n v="107883.01412872842"/>
    <n v="211557.01412872842"/>
    <n v="0"/>
    <n v="0"/>
    <n v="17460.01412872842"/>
    <n v="-4.3285904318494939E-2"/>
    <n v="-4.121216992152496E-2"/>
    <n v="2.0737343969699784E-3"/>
    <n v="758443"/>
    <n v="0.90080645161290318"/>
    <n v="22075.031333930179"/>
    <n v="0.25541355883889971"/>
    <n v="0.29869946315739465"/>
    <n v="179.47179946284692"/>
    <n v="0.2643178195329115"/>
    <n v="6.7789516759049137E-2"/>
    <n v="-1746.0014128728421"/>
    <n v="-34698.998587127156"/>
    <n v="1.7725242897047537"/>
    <n v="1.1645105282410342"/>
    <n v="0.76009553552035702"/>
    <n v="182.28064516129032"/>
    <n v="0.23760741787879916"/>
    <n v="3274.505111868425"/>
    <n v="5239.5"/>
    <n v="52.506778782041785"/>
    <n v="5.7054610564010746"/>
    <n v="4.9993141289437588"/>
  </r>
  <r>
    <n v="648"/>
    <x v="1"/>
    <s v="JNU"/>
    <s v="Alaska"/>
    <s v="ANC"/>
    <s v="Alaska"/>
    <x v="3"/>
    <x v="3"/>
    <n v="124.67391304347827"/>
    <s v="JNUANC737-700"/>
    <n v="571"/>
    <n v="89.413043478260875"/>
    <n v="46"/>
    <n v="4113"/>
    <n v="15.717391304347826"/>
    <n v="723"/>
    <n v="878"/>
    <n v="2512"/>
    <n v="3274685"/>
    <n v="0.71717523975588493"/>
    <n v="5735"/>
    <n v="81.722902348224508"/>
    <n v="0.91984732824427484"/>
    <n v="786"/>
    <n v="0.61227336122733611"/>
    <n v="1434"/>
    <n v="0.71465149359886204"/>
    <n v="3515"/>
    <n v="25793"/>
    <n v="5.9999612297910287"/>
    <n v="0.24760408042993251"/>
    <n v="264690"/>
    <n v="0.1581236757545568"/>
    <n v="169035"/>
    <n v="0.4260026847395475"/>
    <n v="455399"/>
    <n v="1.6452682634786553E-2"/>
    <n v="17588"/>
    <n v="7.049546073217618E-3"/>
    <n v="7536"/>
    <n v="0.144767330367959"/>
    <n v="154757"/>
    <n v="1"/>
    <n v="339808"/>
    <n v="7387.130434782609"/>
    <n v="4158.0510510023823"/>
    <n v="0.32409181558675165"/>
    <n v="271327"/>
    <n v="5898.413043478261"/>
    <n v="0.25877807481785764"/>
    <n v="183698"/>
    <n v="3993.4347826086955"/>
    <n v="0.17520193267861589"/>
    <n v="253660"/>
    <n v="0.24192817691677485"/>
    <n v="1"/>
    <n v="1069005"/>
    <n v="-1048493"/>
    <n v="20512"/>
    <n v="287754.27385892114"/>
    <n v="276077.6651480638"/>
    <n v="637232.27906050952"/>
    <n v="1201064.2180674945"/>
    <n v="23064.273858921137"/>
    <n v="107042.6651480638"/>
    <n v="181833.27906050952"/>
    <n v="6.2638085800618987E-3"/>
    <n v="8.3346364882191087E-3"/>
    <n v="2.0708279081572099E-3"/>
    <n v="2348523"/>
    <n v="0.71717523975588493"/>
    <n v="360542.24556284957"/>
    <n v="0.32644513899810212"/>
    <n v="0.3201813304180402"/>
    <n v="222.28251884269389"/>
    <n v="0.38928637275428002"/>
    <n v="0.144767330367959"/>
    <n v="-6781.3090884237927"/>
    <n v="27293.309088423794"/>
    <n v="2.1721313157326376"/>
    <n v="0.76032378321917127"/>
    <n v="0.83567581243182232"/>
    <n v="117.87656903765691"/>
    <n v="0.23728607443370237"/>
    <n v="2247.8154191985936"/>
    <n v="5898.413043478261"/>
    <n v="50.328609016776532"/>
    <n v="6.1084366642353514"/>
    <n v="5.9999612297910287"/>
  </r>
  <r>
    <n v="771"/>
    <x v="1"/>
    <s v="SFO"/>
    <s v="California"/>
    <s v="OGG"/>
    <s v="Hawaii"/>
    <x v="35"/>
    <x v="4"/>
    <n v="174.96"/>
    <s v="SFOOGG737-Max 9"/>
    <n v="2338"/>
    <n v="100.12"/>
    <n v="25"/>
    <n v="2503"/>
    <n v="18.36"/>
    <n v="459"/>
    <n v="643"/>
    <n v="1402"/>
    <n v="10226412"/>
    <n v="0.57224508459076362"/>
    <n v="4374"/>
    <n v="131.42760135135137"/>
    <n v="0.81382978723404253"/>
    <n v="564"/>
    <n v="0.61005692599620498"/>
    <n v="1054"/>
    <n v="0.50852375770765323"/>
    <n v="2757"/>
    <n v="3334"/>
    <n v="5.9991001799640076"/>
    <n v="0.28093288057998733"/>
    <n v="229750"/>
    <n v="0.22279353053456116"/>
    <n v="182203"/>
    <n v="0.45295673450222607"/>
    <n v="370433"/>
    <n v="1.2005218809724985E-2"/>
    <n v="9818"/>
    <n v="6.8548845637928565E-3"/>
    <n v="5606"/>
    <n v="2.4456751009707622E-2"/>
    <n v="20001"/>
    <n v="1"/>
    <n v="577928"/>
    <n v="23117.119999999999"/>
    <n v="4397.3107175181476"/>
    <n v="0.3966757451294779"/>
    <n v="161150"/>
    <n v="6446"/>
    <n v="0.11060944672626238"/>
    <n v="311047"/>
    <n v="12441.88"/>
    <n v="0.21349510751389225"/>
    <n v="406803"/>
    <n v="0.27921970063036744"/>
    <n v="1"/>
    <n v="817811"/>
    <n v="-1456928"/>
    <n v="-639117"/>
    <n v="282307.18954248365"/>
    <n v="298665.57076205284"/>
    <n v="728447.7753209701"/>
    <n v="1309420.5356255067"/>
    <n v="52557.189542483655"/>
    <n v="116462.57076205284"/>
    <n v="358014.7753209701"/>
    <n v="-6.2496699722248625E-2"/>
    <n v="-6.0435235601203993E-2"/>
    <n v="2.0614641210446316E-3"/>
    <n v="5852014"/>
    <n v="0.57224508459076362"/>
    <n v="596365.36556132627"/>
    <n v="7.9970472537190945E-2"/>
    <n v="0.14246717225943958"/>
    <n v="318.74151018777468"/>
    <n v="0.13633084268082749"/>
    <n v="2.4456751009707622E-2"/>
    <n v="-21081.381425020267"/>
    <n v="-618035.61857497972"/>
    <n v="2.2778934344736661"/>
    <n v="0.96665588508651468"/>
    <n v="0.75132854554793826"/>
    <n v="172.86812144212524"/>
    <n v="0.49742911259447475"/>
    <n v="2366.6794250354151"/>
    <n v="6446"/>
    <n v="19.044705786789919"/>
    <n v="6.1622053535757093"/>
    <n v="5.9991001799640076"/>
  </r>
  <r>
    <n v="1185"/>
    <x v="0"/>
    <s v="SFO"/>
    <s v="California"/>
    <s v="HNL"/>
    <s v="Hawaii"/>
    <x v="27"/>
    <x v="0"/>
    <n v="165.5"/>
    <s v="SFOHNLA321"/>
    <n v="2399"/>
    <n v="155.25"/>
    <n v="4"/>
    <n v="621"/>
    <n v="22"/>
    <n v="88"/>
    <n v="165"/>
    <n v="368"/>
    <n v="1588138"/>
    <n v="0.9380664652567976"/>
    <n v="662"/>
    <n v="18.953439597315434"/>
    <n v="1"/>
    <n v="88"/>
    <n v="1"/>
    <n v="165"/>
    <n v="0.89756097560975612"/>
    <n v="410"/>
    <n v="3877"/>
    <n v="5.9992262058292498"/>
    <n v="0.20233996163606685"/>
    <n v="50949"/>
    <n v="0.23080314060024068"/>
    <n v="58116"/>
    <n v="0.45540689200513107"/>
    <n v="114671"/>
    <n v="1.0285982073002672E-2"/>
    <n v="2590"/>
    <n v="8.7927275326748714E-3"/>
    <n v="2214"/>
    <n v="9.237129615288385E-2"/>
    <n v="23259"/>
    <n v="1"/>
    <n v="85651"/>
    <n v="21412.75"/>
    <n v="4519.0214451698575"/>
    <n v="0.39328236563583352"/>
    <n v="24337"/>
    <n v="6084.25"/>
    <n v="0.11174782468948734"/>
    <n v="49337"/>
    <n v="12334.25"/>
    <n v="0.22653993617558602"/>
    <n v="58460"/>
    <n v="0.26842987349909314"/>
    <n v="1"/>
    <n v="251799"/>
    <n v="-217785"/>
    <n v="34014"/>
    <n v="50949"/>
    <n v="58116"/>
    <n v="127758.45108695651"/>
    <n v="236823.45108695651"/>
    <n v="0"/>
    <n v="0"/>
    <n v="13087.451086956513"/>
    <n v="2.1417534244505199E-2"/>
    <n v="2.347772219526208E-2"/>
    <n v="2.060187950756881E-3"/>
    <n v="1489779"/>
    <n v="0.9380664652567976"/>
    <n v="15088.792270531383"/>
    <n v="0.1585498237558701"/>
    <n v="0.13713228951136489"/>
    <n v="368.0193236714976"/>
    <n v="0.1534053037396822"/>
    <n v="9.237129615288385E-2"/>
    <n v="-3271.8627717391282"/>
    <n v="37285.862771739128"/>
    <n v="1.7156577293205955"/>
    <n v="1.0437330360132233"/>
    <n v="0.8287955338478189"/>
    <n v="352.21818181818179"/>
    <n v="0.2321693096477746"/>
    <n v="2603.063140422707"/>
    <n v="6084.25"/>
    <n v="32.764501493858589"/>
    <n v="7.7359098228663443"/>
    <n v="5.9992262058292498"/>
  </r>
  <r>
    <n v="471"/>
    <x v="3"/>
    <s v="LAX"/>
    <s v="California"/>
    <s v="SEA"/>
    <s v="Washington"/>
    <x v="47"/>
    <x v="4"/>
    <n v="178"/>
    <s v="LAXSEA737-Max 9"/>
    <n v="954"/>
    <n v="133.56521739130434"/>
    <n v="23"/>
    <n v="3072"/>
    <n v="23"/>
    <n v="529"/>
    <n v="866"/>
    <n v="1677"/>
    <n v="3905676"/>
    <n v="0.75036638983878845"/>
    <n v="4094"/>
    <n v="63.996736725663716"/>
    <n v="1"/>
    <n v="529"/>
    <n v="0.87563195146612738"/>
    <n v="989"/>
    <n v="0.65100931677018636"/>
    <n v="2576"/>
    <n v="36073"/>
    <n v="4.9999445568707896"/>
    <n v="0.20788664737465429"/>
    <n v="175358"/>
    <n v="0.21104007340606762"/>
    <n v="178018"/>
    <n v="0.35333308833030835"/>
    <n v="298046"/>
    <n v="1.1932042483524535E-2"/>
    <n v="10065"/>
    <n v="1.9880809980000638E-3"/>
    <n v="1677"/>
    <n v="0.21382006740744516"/>
    <n v="180363"/>
    <n v="1"/>
    <n v="217247"/>
    <n v="9445.5217391304341"/>
    <n v="3394.6574640403574"/>
    <n v="0.31944658882208232"/>
    <n v="120509"/>
    <n v="5239.521739130435"/>
    <n v="0.17720009469571649"/>
    <n v="188602"/>
    <n v="8200.0869565217399"/>
    <n v="0.27732611057930545"/>
    <n v="153715"/>
    <n v="0.22602720590289571"/>
    <n v="1"/>
    <n v="843527"/>
    <n v="-680073"/>
    <n v="163454"/>
    <n v="175358"/>
    <n v="203302.31177829101"/>
    <n v="457821.40488968394"/>
    <n v="836481.71666797495"/>
    <n v="0"/>
    <n v="25284.311778291012"/>
    <n v="159775.40488968394"/>
    <n v="4.185037366130729E-2"/>
    <n v="4.3910471487583209E-2"/>
    <n v="2.0600978262759195E-3"/>
    <n v="2930688"/>
    <n v="0.75036638983878845"/>
    <n v="220622.91927083337"/>
    <n v="0.21597464817870196"/>
    <n v="0.17412427451739468"/>
    <n v="215.87369791666666"/>
    <n v="0.22628270221872815"/>
    <n v="0.21382006740744516"/>
    <n v="-8046.074637738041"/>
    <n v="171500.07463773803"/>
    <n v="2.0833168587837201"/>
    <n v="1.13123554459357"/>
    <n v="0.72714806991474046"/>
    <n v="179.9979777553084"/>
    <n v="0.18222890316492538"/>
    <n v="2947.0565164671525"/>
    <n v="5239.521739130435"/>
    <n v="48.00244758055107"/>
    <n v="3.822265625"/>
    <n v="4.9999445568707896"/>
  </r>
  <r>
    <n v="347"/>
    <x v="4"/>
    <s v="SEA"/>
    <s v="Washington"/>
    <s v="YYC"/>
    <s v="Alberta"/>
    <x v="45"/>
    <x v="7"/>
    <n v="76"/>
    <s v="SEAYYCE175"/>
    <n v="452"/>
    <n v="61.645161290322584"/>
    <n v="31"/>
    <n v="1911"/>
    <n v="8.3548387096774199"/>
    <n v="259"/>
    <n v="408"/>
    <n v="1244"/>
    <n v="1064912"/>
    <n v="0.81112054329371819"/>
    <n v="2356"/>
    <n v="23.223526170798902"/>
    <n v="0.8354838709677419"/>
    <n v="310"/>
    <n v="0.73118279569892475"/>
    <n v="558"/>
    <n v="0.83602150537634412"/>
    <n v="1488"/>
    <n v="250"/>
    <n v="5"/>
    <n v="0.20418870927829535"/>
    <n v="61061"/>
    <n v="0.21895586573123507"/>
    <n v="65477"/>
    <n v="0.54353569063877316"/>
    <n v="162540"/>
    <n v="2.4979768728138521E-2"/>
    <n v="7470"/>
    <n v="4.1599507761451568E-3"/>
    <n v="1244"/>
    <n v="4.1800148474127382E-3"/>
    <n v="1250"/>
    <n v="1"/>
    <n v="37288"/>
    <n v="1202.8387096774193"/>
    <n v="1605.6131926634669"/>
    <n v="0.20151863161023589"/>
    <n v="84073"/>
    <n v="2712.0322580645161"/>
    <n v="0.45436268814008163"/>
    <n v="42577"/>
    <n v="1373.4516129032259"/>
    <n v="0.23010241305698922"/>
    <n v="21097"/>
    <n v="0.11401626719269327"/>
    <n v="1"/>
    <n v="299042"/>
    <n v="-185035"/>
    <n v="114007"/>
    <n v="73084.5945945946"/>
    <n v="89549.426470588238"/>
    <n v="194420.83601286172"/>
    <n v="357054.85707804456"/>
    <n v="12023.5945945946"/>
    <n v="24072.426470588238"/>
    <n v="31880.836012861721"/>
    <n v="0.10705767237105038"/>
    <n v="0.10911681138087208"/>
    <n v="2.0591390098217005E-3"/>
    <n v="863772"/>
    <n v="0.81112054329371819"/>
    <n v="69344.55259026686"/>
    <n v="0.28081381372357528"/>
    <n v="0.1737561413525249"/>
    <n v="155.83045525902668"/>
    <n v="0.34475764437837758"/>
    <n v="4.1800148474127382E-3"/>
    <n v="-2192.801841227244"/>
    <n v="116199.80184122725"/>
    <n v="1.6053231307813118"/>
    <n v="0.95634549998424123"/>
    <n v="0.89026145192646966"/>
    <n v="117.34229390681004"/>
    <n v="7.0548618588693227E-2"/>
    <n v="1833.3563855404534"/>
    <n v="2712.0322580645161"/>
    <n v="82.28724552617156"/>
    <n v="4.5599162742019885"/>
    <n v="5"/>
  </r>
  <r>
    <n v="735"/>
    <x v="1"/>
    <s v="SEA"/>
    <s v="Washington"/>
    <s v="OGG"/>
    <s v="Hawaii"/>
    <x v="48"/>
    <x v="4"/>
    <n v="180.36842105263159"/>
    <s v="SEAOGG737-Max 9"/>
    <n v="2640"/>
    <n v="115.68421052631579"/>
    <n v="19"/>
    <n v="2198"/>
    <n v="14.947368421052632"/>
    <n v="284"/>
    <n v="531"/>
    <n v="1383"/>
    <n v="9047280"/>
    <n v="0.64137729792821707"/>
    <n v="3427"/>
    <n v="118.17467788861181"/>
    <n v="0.64108352144469527"/>
    <n v="443"/>
    <n v="0.64130434782608692"/>
    <n v="828"/>
    <n v="0.64146567717996295"/>
    <n v="2156"/>
    <n v="20069"/>
    <n v="5.9998006876276841"/>
    <n v="0.17295124743930271"/>
    <n v="133224"/>
    <n v="0.18847770603065306"/>
    <n v="145184"/>
    <n v="0.45712308742850172"/>
    <n v="352121"/>
    <n v="1.2563968749756588E-2"/>
    <n v="9678"/>
    <n v="1.2567863346393215E-2"/>
    <n v="9681"/>
    <n v="0.15631612700539271"/>
    <n v="120410"/>
    <n v="1"/>
    <n v="519651"/>
    <n v="27350.052631578947"/>
    <n v="4397.3125993185167"/>
    <n v="0.40229010351992517"/>
    <n v="126618"/>
    <n v="6664.105263157895"/>
    <n v="9.8021880699711711E-2"/>
    <n v="279681"/>
    <n v="14720.052631578947"/>
    <n v="0.21651627427361095"/>
    <n v="365782"/>
    <n v="0.28317174150675217"/>
    <n v="1"/>
    <n v="770298"/>
    <n v="-1291732"/>
    <n v="-521434"/>
    <n v="207810.67605633804"/>
    <n v="226388.61016949153"/>
    <n v="548931.94215473603"/>
    <n v="983131.22838056553"/>
    <n v="74586.676056338038"/>
    <n v="81204.610169491527"/>
    <n v="196810.94215473603"/>
    <n v="-5.7634338718377233E-2"/>
    <n v="-5.5583113154447548E-2"/>
    <n v="2.0512255639296845E-3"/>
    <n v="5802720"/>
    <n v="0.64137729792821707"/>
    <n v="363381.41583257506"/>
    <n v="8.5141390561583152E-2"/>
    <n v="0.14277572927996038"/>
    <n v="295.67242948134668"/>
    <n v="0.11199713237929798"/>
    <n v="0.15631612700539271"/>
    <n v="-18558.012020029768"/>
    <n v="-502875.98797997023"/>
    <n v="1.6345107503285419"/>
    <n v="0.95301000341688391"/>
    <n v="0.88767136121302215"/>
    <n v="175.34299516908212"/>
    <n v="0.47485778231281922"/>
    <n v="2366.6745278850649"/>
    <n v="6664.105263157895"/>
    <n v="18.599585285705405"/>
    <n v="8.8075523202911743"/>
    <n v="5.9998006876276841"/>
  </r>
  <r>
    <n v="416"/>
    <x v="3"/>
    <s v="GEG"/>
    <s v="Washington"/>
    <s v="BOI"/>
    <s v="Idaho"/>
    <x v="52"/>
    <x v="7"/>
    <n v="76"/>
    <s v="GEGBOIE175"/>
    <n v="287"/>
    <n v="64.34482758620689"/>
    <n v="29"/>
    <n v="1866"/>
    <n v="10"/>
    <n v="290"/>
    <n v="522"/>
    <n v="1054"/>
    <n v="632548"/>
    <n v="0.84664246823956446"/>
    <n v="2204"/>
    <n v="31.252371541501979"/>
    <n v="1"/>
    <n v="290"/>
    <n v="1"/>
    <n v="522"/>
    <n v="0.75718390804597702"/>
    <n v="1392"/>
    <n v="143"/>
    <n v="4.9860139860139858"/>
    <n v="0.21690719620074067"/>
    <n v="52890"/>
    <n v="0.24958066249174654"/>
    <n v="60857"/>
    <n v="0.47876655306618765"/>
    <n v="116741"/>
    <n v="2.5898448553746969E-2"/>
    <n v="6315"/>
    <n v="2.5923055155698274E-2"/>
    <n v="6321"/>
    <n v="2.9240845318799034E-3"/>
    <n v="713"/>
    <n v="1"/>
    <n v="50179"/>
    <n v="1730.3103448275863"/>
    <n v="1605.6061516280186"/>
    <n v="0.23391946446385783"/>
    <n v="78649"/>
    <n v="2712.0344827586205"/>
    <n v="0.36663807490420208"/>
    <n v="57297"/>
    <n v="1975.7586206896551"/>
    <n v="0.26710144792414481"/>
    <n v="28389"/>
    <n v="0.1323410127077953"/>
    <n v="1"/>
    <n v="243837"/>
    <n v="-214514"/>
    <n v="29323"/>
    <n v="52890"/>
    <n v="60857"/>
    <n v="154177.86717267553"/>
    <n v="267924.86717267556"/>
    <n v="0"/>
    <n v="0"/>
    <n v="37436.867172675527"/>
    <n v="4.6356956310034968E-2"/>
    <n v="4.8397791873865996E-2"/>
    <n v="2.0408355638310283E-3"/>
    <n v="535542"/>
    <n v="0.84664246823956446"/>
    <n v="44038.538049303286"/>
    <n v="0.3854837893725061"/>
    <n v="0.33912683306247116"/>
    <n v="130.29153269024653"/>
    <n v="0.4539774658196743"/>
    <n v="2.9240845318799034E-3"/>
    <n v="-1290.9264542301905"/>
    <n v="30613.92645423019"/>
    <n v="1.7439693172746522"/>
    <n v="1.1148162931596342"/>
    <n v="0.80195028229958465"/>
    <n v="116.58429118773947"/>
    <n v="0.11642613713259267"/>
    <n v="1833.3648671721353"/>
    <n v="2712.0344827586205"/>
    <n v="59.707468840309346"/>
    <n v="6.771704180064309"/>
    <n v="4.9860139860139858"/>
  </r>
  <r>
    <n v="968"/>
    <x v="2"/>
    <s v="SFO"/>
    <s v="California"/>
    <s v="HNL"/>
    <s v="Hawaii"/>
    <x v="27"/>
    <x v="2"/>
    <n v="159"/>
    <s v="SFOHNL737-800"/>
    <n v="2399"/>
    <n v="149.75"/>
    <n v="4"/>
    <n v="599"/>
    <n v="21"/>
    <n v="84"/>
    <n v="134"/>
    <n v="381"/>
    <n v="1525764"/>
    <n v="0.94182389937106914"/>
    <n v="636"/>
    <n v="21.661073825503355"/>
    <n v="1"/>
    <n v="84"/>
    <n v="0.83750000000000002"/>
    <n v="160"/>
    <n v="0.97193877551020413"/>
    <n v="392"/>
    <n v="93"/>
    <n v="6"/>
    <n v="0.2352871245277702"/>
    <n v="53437"/>
    <n v="0.20240936269890891"/>
    <n v="45970"/>
    <n v="0.53639141576477012"/>
    <n v="121822"/>
    <n v="1.1712179786362796E-2"/>
    <n v="2660"/>
    <n v="1.1743001312116383E-2"/>
    <n v="2667"/>
    <n v="2.4569159100715941E-3"/>
    <n v="558"/>
    <n v="1"/>
    <n v="90068"/>
    <n v="22517"/>
    <n v="4158.0579395817194"/>
    <n v="0.39252499368076077"/>
    <n v="23466"/>
    <n v="5866.5"/>
    <n v="0.1022670815574092"/>
    <n v="48690"/>
    <n v="12172.5"/>
    <n v="0.21219569594435583"/>
    <n v="67234"/>
    <n v="0.29301222881747424"/>
    <n v="1"/>
    <n v="227114"/>
    <n v="-229458"/>
    <n v="-2344"/>
    <n v="53437"/>
    <n v="54889.552238805969"/>
    <n v="125339.17060367453"/>
    <n v="233665.72284248052"/>
    <n v="0"/>
    <n v="8919.552238805969"/>
    <n v="3517.1706036745309"/>
    <n v="-1.5362795294685155E-3"/>
    <n v="5.0150659644619016E-4"/>
    <n v="2.0377861259147055E-3"/>
    <n v="1437001"/>
    <n v="0.94182389937106914"/>
    <n v="13994.277128547605"/>
    <n v="0.14885264038212986"/>
    <n v="0.15038891991159839"/>
    <n v="378.22370617696163"/>
    <n v="0.15765890211628247"/>
    <n v="2.4569159100715941E-3"/>
    <n v="-3109.180710620125"/>
    <n v="765.18071062012496"/>
    <n v="1.8288489690385463"/>
    <n v="0.82598009302577868"/>
    <n v="0.89341804009346304"/>
    <n v="287.3125"/>
    <n v="0.29603635178808879"/>
    <n v="2247.8109992254067"/>
    <n v="5866.5"/>
    <n v="27.653292021688614"/>
    <n v="8.8931552587646081"/>
    <n v="6"/>
  </r>
  <r>
    <n v="800"/>
    <x v="1"/>
    <s v="YYC"/>
    <s v="Alberta"/>
    <s v="SFO"/>
    <s v="California"/>
    <x v="22"/>
    <x v="4"/>
    <n v="179"/>
    <s v="YYCSFO737-Max 9"/>
    <n v="1018"/>
    <n v="159.78571428571428"/>
    <n v="14"/>
    <n v="2237"/>
    <n v="23"/>
    <n v="322"/>
    <n v="561"/>
    <n v="1355"/>
    <n v="2551108"/>
    <n v="0.89265762170790108"/>
    <n v="2506"/>
    <n v="9.5511444921316162"/>
    <n v="1"/>
    <n v="322"/>
    <n v="0.93189368770764125"/>
    <n v="602"/>
    <n v="0.85651074589127685"/>
    <n v="1582"/>
    <n v="0"/>
    <e v="#DIV/0!"/>
    <n v="0.22423003278763373"/>
    <n v="157157"/>
    <n v="0.24583305986525394"/>
    <n v="172298"/>
    <n v="0.51060532991664698"/>
    <n v="357870"/>
    <n v="1.3533102954311331E-2"/>
    <n v="9485"/>
    <n v="5.7984744761540594E-3"/>
    <n v="4064"/>
    <n v="0"/>
    <n v="0"/>
    <n v="1"/>
    <n v="42000"/>
    <n v="3000"/>
    <n v="4397.3787680209698"/>
    <n v="0.22549730208585003"/>
    <n v="92086"/>
    <n v="6577.5714285714284"/>
    <n v="0.49440820380660921"/>
    <n v="22605"/>
    <n v="1614.6428571428571"/>
    <n v="0.12136586937263429"/>
    <n v="29564"/>
    <n v="0.15872862473490645"/>
    <n v="1"/>
    <n v="700874"/>
    <n v="-186255"/>
    <n v="514619"/>
    <n v="157157"/>
    <n v="184890.18894830658"/>
    <n v="417823.1291512915"/>
    <n v="759870.31809959817"/>
    <n v="0"/>
    <n v="12592.188948306575"/>
    <n v="59953.129151291505"/>
    <n v="0.20172372161429467"/>
    <n v="0.20375492077782892"/>
    <n v="2.031199163534253E-3"/>
    <n v="2277266"/>
    <n v="0.89265762170790108"/>
    <n v="84280.333482342423"/>
    <n v="0.27473317476171139"/>
    <n v="7.3009453147416734E-2"/>
    <n v="313.30978989718375"/>
    <n v="0.30776993113672274"/>
    <n v="0"/>
    <n v="-5181.808435685577"/>
    <n v="519800.80843568558"/>
    <n v="1.7794950493327155"/>
    <n v="1.0435245504352484"/>
    <n v="0.82477927607638835"/>
    <n v="286.2093023255814"/>
    <n v="4.218161895005379E-2"/>
    <n v="2366.7320726455719"/>
    <n v="6577.5714285714284"/>
    <n v="234.21276914435501"/>
    <n v="6.0567724631202502"/>
    <e v="#DIV/0!"/>
  </r>
  <r>
    <n v="695"/>
    <x v="1"/>
    <s v="OGG"/>
    <s v="Hawaii"/>
    <s v="SEA"/>
    <s v="Washington"/>
    <x v="43"/>
    <x v="4"/>
    <n v="180.36842105263159"/>
    <s v="OGGSEA737-Max 9"/>
    <n v="2640"/>
    <n v="115.68421052631579"/>
    <n v="19"/>
    <n v="2198"/>
    <n v="16.421052631578949"/>
    <n v="312"/>
    <n v="584"/>
    <n v="1303"/>
    <n v="9047280"/>
    <n v="0.64137729792821707"/>
    <n v="3427"/>
    <n v="107.88101851851852"/>
    <n v="0.70428893905191869"/>
    <n v="443"/>
    <n v="0.70531400966183577"/>
    <n v="828"/>
    <n v="0.60435992578849718"/>
    <n v="2156"/>
    <n v="20069"/>
    <n v="5.9998006876276841"/>
    <n v="0.16271770403975719"/>
    <n v="126287"/>
    <n v="0.22571513610810826"/>
    <n v="175180"/>
    <n v="0.43628166589572881"/>
    <n v="338603"/>
    <n v="1.1748319505843881E-2"/>
    <n v="9118"/>
    <n v="8.3918408578154413E-3"/>
    <n v="6513"/>
    <n v="0.1551453335927464"/>
    <n v="120410"/>
    <n v="0.99999999999999989"/>
    <n v="474386"/>
    <n v="24967.684210526317"/>
    <n v="4397.3073902576143"/>
    <n v="0.39856164067061822"/>
    <n v="126618"/>
    <n v="6664.105263157895"/>
    <n v="0.10637977895307268"/>
    <n v="255319"/>
    <n v="13437.842105263158"/>
    <n v="0.2145096177677705"/>
    <n v="333922"/>
    <n v="0.28054896260853857"/>
    <n v="1"/>
    <n v="776111"/>
    <n v="-1190245"/>
    <n v="-414134"/>
    <n v="179311.34935897437"/>
    <n v="248371.64383561644"/>
    <n v="560267.12816577137"/>
    <n v="987950.12136036216"/>
    <n v="53024.349358974374"/>
    <n v="73191.643835616444"/>
    <n v="221664.12816577137"/>
    <n v="-4.5774420599340351E-2"/>
    <n v="-4.3750665385442034E-2"/>
    <n v="2.0237552138983178E-3"/>
    <n v="5802720"/>
    <n v="0.64137729792821707"/>
    <n v="366631.72383985447"/>
    <n v="8.5783904112617271E-2"/>
    <n v="0.13155832471195764"/>
    <n v="298.31710646041859"/>
    <n v="0.11299890396227977"/>
    <n v="0.1551453335927464"/>
    <n v="-18309.480071598009"/>
    <n v="-395824.51992840198"/>
    <n v="1.5263057923863506"/>
    <n v="1.1327675965996775"/>
    <n v="0.84086964934522901"/>
    <n v="211.57004830917873"/>
    <n v="0.43025031213318715"/>
    <n v="2366.67213107719"/>
    <n v="6664.105263157895"/>
    <n v="20.374297816095407"/>
    <n v="7.1114649681528661"/>
    <n v="5.9998006876276841"/>
  </r>
  <r>
    <n v="820"/>
    <x v="2"/>
    <s v="BOI"/>
    <s v="Idaho"/>
    <s v="GEG"/>
    <s v="Washington"/>
    <x v="53"/>
    <x v="7"/>
    <n v="75.629629629629633"/>
    <s v="BOIGEGE175"/>
    <n v="287"/>
    <n v="56.592592592592595"/>
    <n v="54"/>
    <n v="3056"/>
    <n v="8.3518518518518512"/>
    <n v="451"/>
    <n v="711"/>
    <n v="1895"/>
    <n v="1172108"/>
    <n v="0.74828599412340846"/>
    <n v="4084"/>
    <n v="60.872753267973856"/>
    <n v="0.83828996282527879"/>
    <n v="538"/>
    <n v="0.73450413223140498"/>
    <n v="968"/>
    <n v="0.73478092283830942"/>
    <n v="2579"/>
    <n v="201"/>
    <n v="5.9850746268656714"/>
    <n v="0.20507943557535879"/>
    <n v="84964"/>
    <n v="0.2313672766945532"/>
    <n v="95855"/>
    <n v="0.50576638072112345"/>
    <n v="209538"/>
    <n v="3.2018016017456033E-2"/>
    <n v="13265"/>
    <n v="2.2865183997991784E-2"/>
    <n v="9473"/>
    <n v="2.903706993516744E-3"/>
    <n v="1203"/>
    <n v="1"/>
    <n v="151952"/>
    <n v="2813.9259259259261"/>
    <n v="2496.2235457147362"/>
    <n v="0.30288086842645545"/>
    <n v="175652"/>
    <n v="3252.8148148148148"/>
    <n v="0.35012129028142935"/>
    <n v="84252"/>
    <n v="1560.2222222222222"/>
    <n v="0.1679367097943148"/>
    <n v="89833"/>
    <n v="0.17906113149780042"/>
    <n v="1"/>
    <n v="414298"/>
    <n v="-501689"/>
    <n v="-87391"/>
    <n v="101353.95121951219"/>
    <n v="130503.00984528832"/>
    <n v="285170.71345646441"/>
    <n v="517027.67452126491"/>
    <n v="16389.951219512193"/>
    <n v="34648.009845288325"/>
    <n v="75632.713456464407"/>
    <n v="-7.4558829049882772E-2"/>
    <n v="-7.2557517539445782E-2"/>
    <n v="2.00131151043699E-3"/>
    <n v="877072"/>
    <n v="0.74828599412340846"/>
    <n v="138959.96727748693"/>
    <n v="0.35346401526139232"/>
    <n v="0.42802284431127507"/>
    <n v="135.17506544502618"/>
    <n v="0.4709932593903351"/>
    <n v="2.903706993516744E-3"/>
    <n v="-2345.7532318752765"/>
    <n v="-85045.246768124722"/>
    <n v="1.6526571382808071"/>
    <n v="1.0362618345525076"/>
    <n v="0.85024001696707963"/>
    <n v="99.023760330578511"/>
    <n v="0.21683184567630062"/>
    <n v="1384.0675093026612"/>
    <n v="3252.8148148148148"/>
    <n v="50.203084893283631"/>
    <n v="7.4404450261780104"/>
    <n v="5.9850746268656714"/>
  </r>
  <r>
    <n v="590"/>
    <x v="1"/>
    <s v="ANC"/>
    <s v="Alaska"/>
    <s v="JNU"/>
    <s v="Alaska"/>
    <x v="2"/>
    <x v="3"/>
    <n v="124.67391304347827"/>
    <s v="ANCJNU737-700"/>
    <n v="571"/>
    <n v="89.413043478260875"/>
    <n v="46"/>
    <n v="4113"/>
    <n v="16.630434782608695"/>
    <n v="765"/>
    <n v="1395"/>
    <n v="1954"/>
    <n v="3274685"/>
    <n v="0.71717523975588493"/>
    <n v="5735"/>
    <n v="76.151313940415974"/>
    <n v="0.97328244274809161"/>
    <n v="786"/>
    <n v="0.97280334728033468"/>
    <n v="1434"/>
    <n v="0.55590327169274534"/>
    <n v="3515"/>
    <n v="25793"/>
    <n v="5.9999612297910287"/>
    <n v="0.23149771913510189"/>
    <n v="252927"/>
    <n v="0.27435454818372862"/>
    <n v="299751"/>
    <n v="0.32747618454869626"/>
    <n v="357790"/>
    <n v="1.2509976495742141E-2"/>
    <n v="13668"/>
    <n v="1.2516383419613241E-2"/>
    <n v="13675"/>
    <n v="0.14164518821711783"/>
    <n v="154757"/>
    <n v="1"/>
    <n v="316641"/>
    <n v="6883.5"/>
    <n v="4158.050381740667"/>
    <n v="0.31806976940416348"/>
    <n v="271327"/>
    <n v="5898.413043478261"/>
    <n v="0.2725513004415836"/>
    <n v="171174"/>
    <n v="3721.1739130434785"/>
    <n v="0.17194638315312383"/>
    <n v="236366"/>
    <n v="0.23743254700112906"/>
    <n v="1"/>
    <n v="1092568"/>
    <n v="-995508"/>
    <n v="97060"/>
    <n v="259870.09411764707"/>
    <n v="308131.13548387098"/>
    <n v="643619.16581371555"/>
    <n v="1211620.3954152334"/>
    <n v="6943.094117647066"/>
    <n v="8380.1354838709813"/>
    <n v="285829.16581371555"/>
    <n v="2.9639492042746095E-2"/>
    <n v="3.1638704548583751E-2"/>
    <n v="1.9992125058376567E-3"/>
    <n v="2348523"/>
    <n v="0.71717523975588493"/>
    <n v="369834.53488937509"/>
    <n v="0.3336406402447869"/>
    <n v="0.30400114820204083"/>
    <n v="228.01142718210551"/>
    <n v="0.39931948718407267"/>
    <n v="0.14164518821711783"/>
    <n v="-6546.7912046789907"/>
    <n v="103606.79120467899"/>
    <n v="2.0269422843924878"/>
    <n v="1.3166799586797635"/>
    <n v="0.6411676539746014"/>
    <n v="209.03138075313808"/>
    <n v="0.21633985253091798"/>
    <n v="2247.8141366534242"/>
    <n v="5898.413043478261"/>
    <n v="54.010886840615591"/>
    <n v="6.647945538536348"/>
    <n v="5.9999612297910287"/>
  </r>
  <r>
    <n v="79"/>
    <x v="5"/>
    <s v="LAX"/>
    <s v="California"/>
    <s v="SFO"/>
    <s v="California"/>
    <x v="16"/>
    <x v="2"/>
    <n v="162.57894736842104"/>
    <s v="LAXSFO737-800"/>
    <n v="337"/>
    <n v="143"/>
    <n v="19"/>
    <n v="2717"/>
    <n v="20.473684210526315"/>
    <n v="389"/>
    <n v="740"/>
    <n v="1588"/>
    <n v="1040993"/>
    <n v="0.87957267724182586"/>
    <n v="3089"/>
    <n v="24.725707002422396"/>
    <n v="1"/>
    <n v="389"/>
    <n v="1"/>
    <n v="740"/>
    <n v="0.81020408163265301"/>
    <n v="1960"/>
    <n v="4912"/>
    <n v="5"/>
    <n v="0.21941268094562194"/>
    <n v="82547"/>
    <n v="0.21851160763174543"/>
    <n v="82208"/>
    <n v="0.44615090187072387"/>
    <n v="167850"/>
    <n v="2.5317767889893626E-2"/>
    <n v="9525"/>
    <n v="2.5325741990016425E-2"/>
    <n v="9528"/>
    <n v="6.528129967199868E-2"/>
    <n v="24560"/>
    <n v="0.99999999999999989"/>
    <n v="91054"/>
    <n v="4792.3157894736842"/>
    <n v="3682.5640614069953"/>
    <n v="0.27731704122873008"/>
    <n v="96931"/>
    <n v="5101.6315789473683"/>
    <n v="0.29521622469459918"/>
    <n v="80965"/>
    <n v="4261.3157894736842"/>
    <n v="0.24658965276741418"/>
    <n v="59389"/>
    <n v="0.18087708130925659"/>
    <n v="1"/>
    <n v="376218"/>
    <n v="-328339"/>
    <n v="47879"/>
    <n v="82547"/>
    <n v="82208"/>
    <n v="207170.02518891689"/>
    <n v="371925.02518891689"/>
    <n v="0"/>
    <n v="0"/>
    <n v="39320.025188916887"/>
    <n v="4.5993584971272622E-2"/>
    <n v="4.7981566648328082E-2"/>
    <n v="1.9879816770554601E-3"/>
    <n v="915629"/>
    <n v="0.87957267724182586"/>
    <n v="48147.506808980484"/>
    <n v="0.36140300655239754"/>
    <n v="0.31540942158112495"/>
    <n v="129.42878174457121"/>
    <n v="0.38406166689783744"/>
    <n v="6.528129967199868E-2"/>
    <n v="-2069.4750099429939"/>
    <n v="49948.475009942995"/>
    <n v="1.9707921680336831"/>
    <n v="1.0317429204433308"/>
    <n v="0.7953429007687921"/>
    <n v="111.09189189189189"/>
    <n v="0.15785794406434567"/>
    <n v="3274.5271952008407"/>
    <n v="5101.6315789473683"/>
    <n v="109.88563440203403"/>
    <n v="7.0125138019874864"/>
    <n v="5"/>
  </r>
  <r>
    <n v="1072"/>
    <x v="0"/>
    <s v="HNL"/>
    <s v="Hawaii"/>
    <s v="SFO"/>
    <s v="California"/>
    <x v="30"/>
    <x v="9"/>
    <n v="234"/>
    <s v="HNLSFO757-300"/>
    <n v="2399"/>
    <n v="185.73333333333332"/>
    <n v="15"/>
    <n v="2786"/>
    <n v="21.866666666666667"/>
    <n v="328"/>
    <n v="623"/>
    <n v="1836"/>
    <n v="8420490"/>
    <n v="0.79373219373219372"/>
    <n v="3510"/>
    <n v="75.291947723440131"/>
    <n v="0.72888888888888892"/>
    <n v="450"/>
    <n v="0.72865497076023389"/>
    <n v="855"/>
    <n v="0.83265306122448979"/>
    <n v="2205"/>
    <n v="408"/>
    <n v="6"/>
    <n v="0.18851949029872256"/>
    <n v="177253"/>
    <n v="0.22051142424729084"/>
    <n v="207333"/>
    <n v="0.56884700346827444"/>
    <n v="534851"/>
    <n v="1.3661449187811158E-2"/>
    <n v="12845"/>
    <n v="5.8570339180440672E-3"/>
    <n v="5507"/>
    <n v="2.6035988798568869E-3"/>
    <n v="2448"/>
    <n v="1"/>
    <n v="380102"/>
    <n v="25340.133333333335"/>
    <n v="5048.3751781289811"/>
    <n v="0.36893005992534084"/>
    <n v="128745"/>
    <n v="8583"/>
    <n v="0.12496093302610353"/>
    <n v="244223"/>
    <n v="16281.533333333333"/>
    <n v="0.2370448090911032"/>
    <n v="277212"/>
    <n v="0.2690641979574524"/>
    <n v="1"/>
    <n v="940237"/>
    <n v="-1030282"/>
    <n v="-90045"/>
    <n v="243182.46951219512"/>
    <n v="284542.07865168538"/>
    <n v="642345.56372549024"/>
    <n v="1170070.1118893707"/>
    <n v="65929.469512195123"/>
    <n v="77209.078651685384"/>
    <n v="107494.56372549024"/>
    <n v="-1.069355821335813E-2"/>
    <n v="-8.7092468340965856E-3"/>
    <n v="1.9843113792615448E-3"/>
    <n v="6683614"/>
    <n v="0.79373219373219372"/>
    <n v="243703.9612347451"/>
    <n v="0.1116606040741097"/>
    <n v="0.12235416228746783"/>
    <n v="336.60768126346017"/>
    <n v="0.14031166371965825"/>
    <n v="2.6035988798568869E-3"/>
    <n v="-16708.874125958049"/>
    <n v="-73336.125874041958"/>
    <n v="1.5037173835727735"/>
    <n v="0.92573664787885357"/>
    <n v="0.92599652764436846"/>
    <n v="242.49473684210525"/>
    <n v="0.29483204766457821"/>
    <n v="3243.6801993364784"/>
    <n v="8583"/>
    <n v="37.002628889791005"/>
    <n v="6.5872218234027278"/>
    <n v="6"/>
  </r>
  <r>
    <n v="369"/>
    <x v="4"/>
    <s v="SFO"/>
    <s v="California"/>
    <s v="SEA"/>
    <s v="Washington"/>
    <x v="23"/>
    <x v="1"/>
    <n v="176.375"/>
    <s v="SFOSEA737-900"/>
    <n v="679"/>
    <n v="108.97916666666667"/>
    <n v="48"/>
    <n v="5231"/>
    <n v="17.104166666666668"/>
    <n v="821"/>
    <n v="1194"/>
    <n v="3217"/>
    <n v="5748414"/>
    <n v="0.61788329789747221"/>
    <n v="8466"/>
    <n v="102.14183402244538"/>
    <n v="0.75114364135407141"/>
    <n v="1093"/>
    <n v="0.58443465491923641"/>
    <n v="2043"/>
    <n v="0.60345151003564057"/>
    <n v="5331"/>
    <n v="12603"/>
    <n v="4.9998413076251689"/>
    <n v="0.24534789995882841"/>
    <n v="253860"/>
    <n v="0.20979052744096321"/>
    <n v="217069"/>
    <n v="0.45130637657123751"/>
    <n v="466964"/>
    <n v="1.8657690099681646E-2"/>
    <n v="19305"/>
    <n v="1.3997375069344174E-2"/>
    <n v="14483"/>
    <n v="6.0900130859945063E-2"/>
    <n v="63013"/>
    <n v="1"/>
    <n v="376142"/>
    <n v="7836.291666666667"/>
    <n v="3682.5459773646112"/>
    <n v="0.31219767268139637"/>
    <n v="248878"/>
    <n v="5184.958333333333"/>
    <n v="0.20656861605883037"/>
    <n v="334464"/>
    <n v="6968"/>
    <n v="0.27760495343702796"/>
    <n v="245336"/>
    <n v="0.20362875782274531"/>
    <n v="1"/>
    <n v="1034694"/>
    <n v="-1204820"/>
    <n v="-170126"/>
    <n v="337964.65286236297"/>
    <n v="371417.05778894474"/>
    <n v="773821.90985390113"/>
    <n v="1483203.6205052088"/>
    <n v="84104.652862362971"/>
    <n v="154348.05778894474"/>
    <n v="306857.90985390113"/>
    <n v="-2.9595293588805537E-2"/>
    <n v="-2.7618985353665922E-2"/>
    <n v="1.9763082351396156E-3"/>
    <n v="3551849"/>
    <n v="0.61788329789747221"/>
    <n v="600915.31925062137"/>
    <n v="0.17999643031973689"/>
    <n v="0.20959172390854242"/>
    <n v="185.75434907283503"/>
    <n v="0.27357046991581008"/>
    <n v="6.0900130859945063E-2"/>
    <n v="-11360.63792719185"/>
    <n v="-158765.36207280814"/>
    <n v="2.0967679955150174"/>
    <n v="0.95919234507441065"/>
    <n v="0.79077145374508806"/>
    <n v="106.2501223690651"/>
    <n v="0.23710971552942223"/>
    <n v="3274.5055265651727"/>
    <n v="5184.958333333333"/>
    <n v="51.213100391858077"/>
    <n v="6.4591856241636396"/>
    <n v="4.9998413076251689"/>
  </r>
  <r>
    <n v="651"/>
    <x v="1"/>
    <s v="JNU"/>
    <s v="Alaska"/>
    <s v="SEA"/>
    <s v="Washington"/>
    <x v="31"/>
    <x v="3"/>
    <n v="125.24"/>
    <s v="JNUSEA737-700"/>
    <n v="909"/>
    <n v="101.48"/>
    <n v="25"/>
    <n v="2537"/>
    <n v="13.24"/>
    <n v="331"/>
    <n v="517"/>
    <n v="1690"/>
    <n v="2846079"/>
    <n v="0.81028425423187478"/>
    <n v="3131"/>
    <n v="60.742792360221941"/>
    <n v="0.77156177156177153"/>
    <n v="429"/>
    <n v="0.66028097062579816"/>
    <n v="783"/>
    <n v="0.88066701406982806"/>
    <n v="1919"/>
    <n v="24156"/>
    <n v="6"/>
    <n v="0.14806131503325437"/>
    <n v="109128"/>
    <n v="0.16197089462530154"/>
    <n v="119380"/>
    <n v="0.46351923760525121"/>
    <n v="341635"/>
    <n v="1.6050558581146901E-2"/>
    <n v="11830"/>
    <n v="1.3753551338722414E-2"/>
    <n v="10137"/>
    <n v="0.19664444281632354"/>
    <n v="144936"/>
    <n v="1"/>
    <n v="252572"/>
    <n v="10102.879999999999"/>
    <n v="4158.0571156850447"/>
    <n v="0.34800029209913186"/>
    <n v="148130"/>
    <n v="5925.2"/>
    <n v="0.20409737923698745"/>
    <n v="136539"/>
    <n v="5461.56"/>
    <n v="0.18812699698669433"/>
    <n v="188540"/>
    <n v="0.25977533167718636"/>
    <n v="1"/>
    <n v="737046"/>
    <n v="-725781"/>
    <n v="11265"/>
    <n v="141437.80060422962"/>
    <n v="180801.81818181821"/>
    <n v="387927.55325443787"/>
    <n v="710167.17204048566"/>
    <n v="32309.800604229618"/>
    <n v="61421.818181818206"/>
    <n v="46292.553254437866"/>
    <n v="3.9580770597021373E-3"/>
    <n v="5.9260360944370935E-3"/>
    <n v="1.9679590347349563E-3"/>
    <n v="2306133"/>
    <n v="0.81028425423187478"/>
    <n v="138633.55932203389"/>
    <n v="0.25896891829074314"/>
    <n v="0.25501084123104101"/>
    <n v="233.38983050847457"/>
    <n v="0.25675448900822284"/>
    <n v="0.19664444281632354"/>
    <n v="-5600.966881619428"/>
    <n v="16865.966881619428"/>
    <n v="1.3969413562287631"/>
    <n v="0.83727685005573738"/>
    <n v="0.97765731348838891"/>
    <n v="152.46487867177521"/>
    <n v="0.25580492940739114"/>
    <n v="2247.8222467990131"/>
    <n v="5925.2"/>
    <n v="41.76627220156216"/>
    <n v="8.6586519511233746"/>
    <n v="6"/>
  </r>
  <r>
    <n v="547"/>
    <x v="3"/>
    <s v="SFO"/>
    <s v="California"/>
    <s v="HNL"/>
    <s v="Hawaii"/>
    <x v="27"/>
    <x v="4"/>
    <n v="178"/>
    <s v="SFOHNL737-Max 9"/>
    <n v="2399"/>
    <n v="159.14285714285714"/>
    <n v="7"/>
    <n v="1114"/>
    <n v="20.571428571428573"/>
    <n v="144"/>
    <n v="269"/>
    <n v="701"/>
    <n v="2989154"/>
    <n v="0.8940609951845907"/>
    <n v="1246"/>
    <n v="37.906879194630868"/>
    <n v="0.89440993788819878"/>
    <n v="161"/>
    <n v="0.89368770764119598"/>
    <n v="301"/>
    <n v="0.89413265306122447"/>
    <n v="784"/>
    <n v="3439"/>
    <n v="5"/>
    <n v="0.20460970302409215"/>
    <n v="76070"/>
    <n v="0.22850280138038254"/>
    <n v="84953"/>
    <n v="0.49802706432012395"/>
    <n v="185157"/>
    <n v="1.1296973218104207E-2"/>
    <n v="4200"/>
    <n v="1.1313111751272927E-2"/>
    <n v="4206"/>
    <n v="4.6250346306024245E-2"/>
    <n v="17195"/>
    <n v="1"/>
    <n v="128681"/>
    <n v="18383"/>
    <n v="3394.6608830364062"/>
    <n v="0.34956264261653808"/>
    <n v="36677"/>
    <n v="5239.5714285714284"/>
    <n v="9.9633271759208955E-2"/>
    <n v="111713"/>
    <n v="15959"/>
    <n v="0.30346897750733459"/>
    <n v="91049"/>
    <n v="0.24733510811691839"/>
    <n v="1"/>
    <n v="371781"/>
    <n v="-368120"/>
    <n v="3661"/>
    <n v="85050.486111111109"/>
    <n v="95058.933085501863"/>
    <n v="207080.01141226818"/>
    <n v="387189.43060888117"/>
    <n v="8980.4861111111095"/>
    <n v="10105.933085501863"/>
    <n v="21923.011412268184"/>
    <n v="1.224761253518554E-3"/>
    <n v="3.1846770313550335E-3"/>
    <n v="1.9599157778364797E-3"/>
    <n v="2672486"/>
    <n v="0.8940609951845907"/>
    <n v="42015.576301615802"/>
    <n v="0.12437666309597967"/>
    <n v="0.12315190184246111"/>
    <n v="318.29982046678634"/>
    <n v="0.13268020861475047"/>
    <n v="4.6250346306024245E-2"/>
    <n v="-5858.4900869830226"/>
    <n v="9519.4900869830235"/>
    <n v="1.7006056160780896"/>
    <n v="1.0158469783833386"/>
    <n v="0.85004152464036042"/>
    <n v="282.2358803986711"/>
    <n v="0.24489955107980235"/>
    <n v="2947.0376452362511"/>
    <n v="5239.5714285714284"/>
    <n v="29.387805687728232"/>
    <n v="7.5457809694793534"/>
    <n v="5"/>
  </r>
  <r>
    <n v="1006"/>
    <x v="2"/>
    <s v="YVR"/>
    <s v="British Columbia"/>
    <s v="SFO"/>
    <s v="California"/>
    <x v="28"/>
    <x v="7"/>
    <n v="68.666666666666671"/>
    <s v="YVRSFOE175"/>
    <n v="800"/>
    <n v="61.4"/>
    <n v="15"/>
    <n v="921"/>
    <n v="9.2666666666666675"/>
    <n v="139"/>
    <n v="187"/>
    <n v="595"/>
    <n v="824000"/>
    <n v="0.89417475728155338"/>
    <n v="1030"/>
    <n v="15.291597077244258"/>
    <n v="0.95862068965517244"/>
    <n v="145"/>
    <n v="0.71647509578544066"/>
    <n v="261"/>
    <n v="0.95352564102564108"/>
    <n v="624"/>
    <n v="0"/>
    <e v="#DIV/0!"/>
    <n v="0.20841670984024982"/>
    <n v="43849"/>
    <n v="0.19947146028109566"/>
    <n v="41967"/>
    <n v="0.55534694925163153"/>
    <n v="116840"/>
    <n v="1.9796474183781627E-2"/>
    <n v="4165"/>
    <n v="1.6968406443241393E-2"/>
    <n v="3570"/>
    <n v="0"/>
    <n v="0"/>
    <n v="1"/>
    <n v="38171"/>
    <n v="2544.7333333333331"/>
    <n v="2496.2075450446609"/>
    <n v="0.29524008415320835"/>
    <n v="47385"/>
    <n v="3159"/>
    <n v="0.36650733246705031"/>
    <n v="21165"/>
    <n v="1411"/>
    <n v="0.16370428810098386"/>
    <n v="22567"/>
    <n v="0.17454829527875751"/>
    <n v="1"/>
    <n v="210391"/>
    <n v="-129288"/>
    <n v="81103"/>
    <n v="45741.762589928054"/>
    <n v="58574.262032085557"/>
    <n v="122534.72268907563"/>
    <n v="226850.74731108925"/>
    <n v="1892.7625899280538"/>
    <n v="16607.262032085557"/>
    <n v="5694.7226890756283"/>
    <n v="9.8425970873786406E-2"/>
    <n v="0.10038347470154443"/>
    <n v="1.9575038277580281E-3"/>
    <n v="736800"/>
    <n v="0.89417475728155338"/>
    <n v="24899.694896851259"/>
    <n v="0.25532888349514565"/>
    <n v="0.15690291262135922"/>
    <n v="228.43756786102063"/>
    <n v="0.28554695982627576"/>
    <n v="0"/>
    <n v="-1612.9831540726159"/>
    <n v="82715.983154072615"/>
    <n v="1.5369843648758286"/>
    <n v="0.81723164649319124"/>
    <n v="0.95166635794596466"/>
    <n v="160.79310344827587"/>
    <n v="0.10726219277440575"/>
    <n v="1384.0934922027257"/>
    <n v="3159"/>
    <n v="60.229156925051285"/>
    <n v="8.3984799131378942"/>
    <e v="#DIV/0!"/>
  </r>
  <r>
    <n v="797"/>
    <x v="1"/>
    <s v="YYC"/>
    <s v="Alberta"/>
    <s v="SEA"/>
    <s v="Washington"/>
    <x v="44"/>
    <x v="7"/>
    <n v="74.48"/>
    <s v="YYCSEAE175"/>
    <n v="452"/>
    <n v="65.44"/>
    <n v="25"/>
    <n v="1636"/>
    <n v="9.8000000000000007"/>
    <n v="245"/>
    <n v="364"/>
    <n v="1028"/>
    <n v="841624"/>
    <n v="0.87862513426423205"/>
    <n v="1862"/>
    <n v="21.025454545454544"/>
    <n v="1"/>
    <n v="245"/>
    <n v="0.82539682539682535"/>
    <n v="441"/>
    <n v="0.87414965986394555"/>
    <n v="1176"/>
    <n v="31"/>
    <n v="6"/>
    <n v="0.2048512876314835"/>
    <n v="67773"/>
    <n v="0.23301293676701729"/>
    <n v="77090"/>
    <n v="0.52119755773183407"/>
    <n v="172433"/>
    <n v="2.1741627372748155E-2"/>
    <n v="7193"/>
    <n v="1.8634385201305767E-2"/>
    <n v="6165"/>
    <n v="5.6220529561117158E-4"/>
    <n v="186"/>
    <n v="1"/>
    <n v="52484"/>
    <n v="2099.36"/>
    <n v="2496.2123832583884"/>
    <n v="0.27239228142289207"/>
    <n v="80065"/>
    <n v="3202.6"/>
    <n v="0.41553784033465158"/>
    <n v="29101"/>
    <n v="1164.04"/>
    <n v="0.15103436822055449"/>
    <n v="31028"/>
    <n v="0.16103551002190183"/>
    <n v="1"/>
    <n v="330840"/>
    <n v="-192678"/>
    <n v="138162"/>
    <n v="67773"/>
    <n v="93397.5"/>
    <n v="197257.98443579767"/>
    <n v="358428.48443579767"/>
    <n v="0"/>
    <n v="16307.5"/>
    <n v="24824.984435797669"/>
    <n v="0.16416119312186914"/>
    <n v="0.1661161033637728"/>
    <n v="1.9549102419036679E-3"/>
    <n v="739472"/>
    <n v="0.87862513426423205"/>
    <n v="45677.141809290915"/>
    <n v="0.39309715502409626"/>
    <n v="0.22893596190222712"/>
    <n v="202.11124694376528"/>
    <n v="0.44714877642425949"/>
    <n v="5.6220529561117158E-4"/>
    <n v="-1645.2993774319068"/>
    <n v="139807.29937743192"/>
    <n v="1.6233258534617518"/>
    <n v="1.0258279685565248"/>
    <n v="0.8604549589867716"/>
    <n v="174.80725623582765"/>
    <n v="9.3785515657115223E-2"/>
    <n v="1384.0842269111035"/>
    <n v="3202.6"/>
    <n v="77.810446212383269"/>
    <n v="8.1650366748166263"/>
    <n v="6"/>
  </r>
  <r>
    <n v="743"/>
    <x v="1"/>
    <s v="SEA"/>
    <s v="Washington"/>
    <s v="YEG"/>
    <s v="Alberta"/>
    <x v="54"/>
    <x v="7"/>
    <n v="76"/>
    <s v="SEAYEGE175"/>
    <n v="558"/>
    <n v="69.533333333333331"/>
    <n v="15"/>
    <n v="1043"/>
    <n v="8.1333333333333329"/>
    <n v="122"/>
    <n v="251"/>
    <n v="670"/>
    <n v="636120"/>
    <n v="0.91491228070175434"/>
    <n v="1140"/>
    <n v="24.070544554455445"/>
    <n v="0.81333333333333335"/>
    <n v="150"/>
    <n v="0.92962962962962958"/>
    <n v="270"/>
    <n v="0.93055555555555558"/>
    <n v="720"/>
    <n v="131"/>
    <n v="5.9694656488549622"/>
    <n v="0.17196576859442972"/>
    <n v="32533"/>
    <n v="0.22775302220601218"/>
    <n v="43087"/>
    <n v="0.56073220109629296"/>
    <n v="106081"/>
    <n v="2.4790811013674589E-2"/>
    <n v="4690"/>
    <n v="1.0624633291574825E-2"/>
    <n v="2010"/>
    <n v="4.1335637980156777E-3"/>
    <n v="782"/>
    <n v="0.99999999999999989"/>
    <n v="60085"/>
    <n v="4005.6666666666665"/>
    <n v="2496.2044321044787"/>
    <n v="0.33766810347249931"/>
    <n v="49019"/>
    <n v="3267.9333333333334"/>
    <n v="0.27547895088821578"/>
    <n v="33315"/>
    <n v="2221"/>
    <n v="0.18722497906609495"/>
    <n v="35522"/>
    <n v="0.19962796657318999"/>
    <n v="1"/>
    <n v="189183"/>
    <n v="-177941"/>
    <n v="11242"/>
    <n v="39999.590163934423"/>
    <n v="46348.565737051795"/>
    <n v="113997.49253731343"/>
    <n v="200345.64843829966"/>
    <n v="7466.5901639344229"/>
    <n v="3261.5657370517947"/>
    <n v="7916.492537313432"/>
    <n v="1.7672766144752564E-2"/>
    <n v="1.962676313046801E-2"/>
    <n v="1.9539969857154463E-3"/>
    <n v="581994"/>
    <n v="0.91491228070175434"/>
    <n v="17521.473633748799"/>
    <n v="0.29740143369175626"/>
    <n v="0.27972866754700371"/>
    <n v="180.63374880153404"/>
    <n v="0.32371639570167393"/>
    <n v="4.1335637980156777E-3"/>
    <n v="-1242.97656255331"/>
    <n v="12484.976562553311"/>
    <n v="1.3607564075046368"/>
    <n v="1.0012211759367802"/>
    <n v="0.92438447412690816"/>
    <n v="159.58148148148149"/>
    <n v="0.18776528546433877"/>
    <n v="1384.0567638438995"/>
    <n v="3267.9333333333334"/>
    <n v="43.330968173170859"/>
    <n v="6.4237775647171622"/>
    <n v="5.9694656488549622"/>
  </r>
  <r>
    <n v="426"/>
    <x v="3"/>
    <s v="HNL"/>
    <s v="Hawaii"/>
    <s v="LAX"/>
    <s v="California"/>
    <x v="46"/>
    <x v="1"/>
    <n v="165.28571428571428"/>
    <s v="HNLLAX737-900"/>
    <n v="2556"/>
    <n v="146.71428571428572"/>
    <n v="7"/>
    <n v="1027"/>
    <n v="19.714285714285715"/>
    <n v="138"/>
    <n v="220"/>
    <n v="669"/>
    <n v="2957292"/>
    <n v="0.88764044943820219"/>
    <n v="1157"/>
    <n v="34.80686526788071"/>
    <n v="0.92"/>
    <n v="150"/>
    <n v="0.7857142857142857"/>
    <n v="280"/>
    <n v="0.91895604395604391"/>
    <n v="728"/>
    <n v="3013"/>
    <n v="4.9993362097577165"/>
    <n v="0.18306582241201591"/>
    <n v="62160"/>
    <n v="0.19902518038580475"/>
    <n v="67579"/>
    <n v="0.55382712413488444"/>
    <n v="188052"/>
    <n v="1.1839198939773228E-2"/>
    <n v="4020"/>
    <n v="7.8810189957296429E-3"/>
    <n v="2676"/>
    <n v="4.4361655131792077E-2"/>
    <n v="15063"/>
    <n v="1"/>
    <n v="128178"/>
    <n v="18311.142857142859"/>
    <n v="3682.5493767828862"/>
    <n v="0.35623504431468567"/>
    <n v="34057"/>
    <n v="4865.2857142857147"/>
    <n v="9.4651944204350594E-2"/>
    <n v="113975"/>
    <n v="16282.142857142857"/>
    <n v="0.31676176235989251"/>
    <n v="83603"/>
    <n v="0.23235124912107122"/>
    <n v="1"/>
    <n v="339550"/>
    <n v="-359813"/>
    <n v="-20263"/>
    <n v="67565.217391304352"/>
    <n v="86009.636363636368"/>
    <n v="204636.55605381166"/>
    <n v="358211.40980875236"/>
    <n v="5405.2173913043516"/>
    <n v="18430.636363636368"/>
    <n v="16584.556053811655"/>
    <n v="-6.8518766493129522E-3"/>
    <n v="-4.8992983248210874E-3"/>
    <n v="1.9525783244918648E-3"/>
    <n v="2625012"/>
    <n v="0.88764044943820219"/>
    <n v="41074.303797468368"/>
    <n v="0.11481788068273271"/>
    <n v="0.12166975733204567"/>
    <n v="315.95618305744887"/>
    <n v="0.12361353014767171"/>
    <n v="4.4361655131792077E-2"/>
    <n v="-5774.3442583931965"/>
    <n v="-14488.655741606803"/>
    <n v="1.5100339531327194"/>
    <n v="0.87946932327940597"/>
    <n v="0.94126853916464082"/>
    <n v="241.35357142857143"/>
    <n v="0.24621705198056251"/>
    <n v="3274.4976924185858"/>
    <n v="4865.2857142857147"/>
    <n v="29.505673438156503"/>
    <n v="6.5199610516066215"/>
    <n v="4.9993362097577165"/>
  </r>
  <r>
    <n v="180"/>
    <x v="5"/>
    <s v="SFO"/>
    <s v="California"/>
    <s v="YYC"/>
    <s v="Alberta"/>
    <x v="21"/>
    <x v="3"/>
    <n v="132"/>
    <s v="SFOYYC737-700"/>
    <n v="1018"/>
    <n v="115"/>
    <n v="15"/>
    <n v="1725"/>
    <n v="15.333333333333334"/>
    <n v="230"/>
    <n v="359"/>
    <n v="1136"/>
    <n v="2015640"/>
    <n v="0.87121212121212122"/>
    <n v="1980"/>
    <n v="9.6255341880341874"/>
    <n v="0.90196078431372551"/>
    <n v="255"/>
    <n v="0.77204301075268822"/>
    <n v="465"/>
    <n v="0.9015873015873016"/>
    <n v="1260"/>
    <n v="0"/>
    <e v="#DIV/0!"/>
    <n v="0.20857755120013308"/>
    <n v="85264"/>
    <n v="0.19990802078338896"/>
    <n v="81720"/>
    <n v="0.57207647974010978"/>
    <n v="233858"/>
    <n v="1.6659001731949077E-2"/>
    <n v="6810"/>
    <n v="2.7789465444191122E-3"/>
    <n v="1136"/>
    <n v="0"/>
    <n v="0"/>
    <n v="1"/>
    <n v="35447"/>
    <n v="2363.1333333333332"/>
    <n v="3682.6008102558412"/>
    <n v="0.21014471273839661"/>
    <n v="78593"/>
    <n v="5239.5333333333338"/>
    <n v="0.4659323330112225"/>
    <n v="31519"/>
    <n v="2101.2666666666669"/>
    <n v="0.18685787798125433"/>
    <n v="23120"/>
    <n v="0.13706507626912656"/>
    <n v="1"/>
    <n v="408788"/>
    <n v="-168679"/>
    <n v="240109"/>
    <n v="94531.826086956513"/>
    <n v="105849.02506963788"/>
    <n v="259384.75352112675"/>
    <n v="459765.60467772116"/>
    <n v="9267.8260869565129"/>
    <n v="24129.025069637879"/>
    <n v="25526.753521126753"/>
    <n v="0.11912295846480522"/>
    <n v="0.12107183837979406"/>
    <n v="1.9488799149888353E-3"/>
    <n v="1756050"/>
    <n v="0.87121212121212122"/>
    <n v="60429.530434782617"/>
    <n v="0.20280804111845369"/>
    <n v="8.3685082653648463E-2"/>
    <n v="236.97855072463767"/>
    <n v="0.23278836024031205"/>
    <n v="0"/>
    <n v="-3928.2403118480765"/>
    <n v="244037.24031184809"/>
    <n v="1.6516479868699918"/>
    <n v="0.8680952401646147"/>
    <n v="0.91679799735841772"/>
    <n v="175.74193548387098"/>
    <n v="5.655743319275517E-2"/>
    <n v="3274.519562683834"/>
    <n v="5239.5333333333338"/>
    <n v="179.21083300960098"/>
    <n v="4.6063768115942025"/>
    <e v="#DIV/0!"/>
  </r>
  <r>
    <n v="420"/>
    <x v="3"/>
    <s v="GEG"/>
    <s v="Washington"/>
    <s v="SEA"/>
    <s v="Washington"/>
    <x v="11"/>
    <x v="2"/>
    <n v="156.60606060606059"/>
    <s v="GEGSEA737-800"/>
    <n v="223"/>
    <n v="132.15151515151516"/>
    <n v="33"/>
    <n v="4361"/>
    <n v="19.575757575757574"/>
    <n v="646"/>
    <n v="1077"/>
    <n v="2638"/>
    <n v="1152464"/>
    <n v="0.84384674922600622"/>
    <n v="5168"/>
    <n v="39.999235072995887"/>
    <n v="0.94582723279648606"/>
    <n v="683"/>
    <n v="0.82846153846153847"/>
    <n v="1300"/>
    <n v="0.82825745682888541"/>
    <n v="3185"/>
    <n v="2417"/>
    <n v="5"/>
    <n v="0.19891244593690596"/>
    <n v="90096"/>
    <n v="0.23256568707320788"/>
    <n v="105339"/>
    <n v="0.50107850215148486"/>
    <n v="226960"/>
    <n v="3.4938171028142617E-2"/>
    <n v="15825"/>
    <n v="5.8241323963500926E-3"/>
    <n v="2638"/>
    <n v="2.6681061413908594E-2"/>
    <n v="12085"/>
    <n v="1"/>
    <n v="147299"/>
    <n v="4463.606060606061"/>
    <n v="3682.5454219609283"/>
    <n v="0.27045353143469869"/>
    <n v="170285"/>
    <n v="5160.151515151515"/>
    <n v="0.31265778858211984"/>
    <n v="130978"/>
    <n v="3969.030303030303"/>
    <n v="0.24048678293982964"/>
    <n v="96075"/>
    <n v="0.17640189704335182"/>
    <n v="1"/>
    <n v="452943"/>
    <n v="-544637"/>
    <n v="-91694"/>
    <n v="95256.297213622296"/>
    <n v="127150.13927576602"/>
    <n v="274021.07657316147"/>
    <n v="496427.51306254975"/>
    <n v="5160.2972136222961"/>
    <n v="21811.139275766021"/>
    <n v="47061.076573161467"/>
    <n v="-7.9563439725666055E-2"/>
    <n v="-7.7616819712594987E-2"/>
    <n v="1.9466200130710681E-3"/>
    <n v="972503"/>
    <n v="0.84384674922600622"/>
    <n v="81580.46457234578"/>
    <n v="0.39302138721903679"/>
    <n v="0.47258482694470283"/>
    <n v="101.09103416647558"/>
    <n v="0.45332302316805195"/>
    <n v="2.6681061413908594E-2"/>
    <n v="-2243.409486743933"/>
    <n v="-89450.590513256073"/>
    <n v="1.6139443007806857"/>
    <n v="0.99140150806709348"/>
    <n v="0.87185371493864061"/>
    <n v="81.03"/>
    <n v="0.21211278240308384"/>
    <n v="3274.5126190781912"/>
    <n v="5160.151515151515"/>
    <n v="109.02708494403633"/>
    <n v="4.2336620041274937"/>
    <n v="5"/>
  </r>
  <r>
    <n v="536"/>
    <x v="3"/>
    <s v="SEA"/>
    <s v="Washington"/>
    <s v="SFO"/>
    <s v="California"/>
    <x v="26"/>
    <x v="4"/>
    <n v="178.5"/>
    <s v="SEASFO737-Max 9"/>
    <n v="679"/>
    <n v="142.04166666666666"/>
    <n v="24"/>
    <n v="3409"/>
    <n v="23"/>
    <n v="552"/>
    <n v="896"/>
    <n v="1961"/>
    <n v="2908836"/>
    <n v="0.79575163398692805"/>
    <n v="4284"/>
    <n v="51.056264775413716"/>
    <n v="1"/>
    <n v="552"/>
    <n v="0.86821705426356588"/>
    <n v="1032"/>
    <n v="0.72629629629629633"/>
    <n v="2700"/>
    <n v="11116"/>
    <n v="5"/>
    <n v="0.20726123394208212"/>
    <n v="137380"/>
    <n v="0.24180376715170443"/>
    <n v="160276"/>
    <n v="0.44638258390097085"/>
    <n v="295878"/>
    <n v="1.7741971983977912E-2"/>
    <n v="11760"/>
    <n v="2.9585040017500583E-3"/>
    <n v="1961"/>
    <n v="8.3851939019514654E-2"/>
    <n v="55580"/>
    <n v="1"/>
    <n v="173319"/>
    <n v="7221.625"/>
    <n v="3394.6666635797892"/>
    <n v="0.30291627633841811"/>
    <n v="125749"/>
    <n v="5239.541666666667"/>
    <n v="0.21977635939094811"/>
    <n v="150466"/>
    <n v="6269.416666666667"/>
    <n v="0.26297521007815888"/>
    <n v="122634"/>
    <n v="0.21433215419247495"/>
    <n v="1"/>
    <n v="662835"/>
    <n v="-572168"/>
    <n v="90667"/>
    <n v="137380"/>
    <n v="184603.60714285716"/>
    <n v="407379.19428862823"/>
    <n v="729362.80143148545"/>
    <n v="0"/>
    <n v="24327.607142857159"/>
    <n v="111501.19428862823"/>
    <n v="3.116951247853093E-2"/>
    <n v="3.3115147568642082E-2"/>
    <n v="1.9456350901111523E-3"/>
    <n v="2314711"/>
    <n v="0.79575163398692805"/>
    <n v="155866.27310061606"/>
    <n v="0.22786949831478984"/>
    <n v="0.19669998583625889"/>
    <n v="178.13288354356115"/>
    <n v="0.26234592569007531"/>
    <n v="8.3851939019514654E-2"/>
    <n v="-5659.5333929785584"/>
    <n v="96326.533392978556"/>
    <n v="1.7963389812033774"/>
    <n v="1.1209665620534972"/>
    <n v="0.79095681123575057"/>
    <n v="155.30620155038758"/>
    <n v="0.18501437009210436"/>
    <n v="2947.0624351755814"/>
    <n v="5239.541666666667"/>
    <n v="66.769475107423318"/>
    <n v="4.0249339982399528"/>
    <n v="5"/>
  </r>
  <r>
    <n v="1115"/>
    <x v="0"/>
    <s v="LAX"/>
    <s v="California"/>
    <s v="YVR"/>
    <s v="British Columbia"/>
    <x v="18"/>
    <x v="6"/>
    <n v="147.53333333333333"/>
    <s v="LAXYVRA320"/>
    <n v="1080"/>
    <n v="125.33333333333333"/>
    <n v="15"/>
    <n v="1880"/>
    <n v="19.666666666666668"/>
    <n v="295"/>
    <n v="546"/>
    <n v="1039"/>
    <n v="2390040"/>
    <n v="0.84952553095345684"/>
    <n v="2213"/>
    <n v="9.787534677763551"/>
    <n v="1"/>
    <n v="295"/>
    <n v="1"/>
    <n v="546"/>
    <n v="0.75728862973760935"/>
    <n v="1372"/>
    <n v="113"/>
    <n v="5.9734513274336285"/>
    <n v="0.23129450317677511"/>
    <n v="106154"/>
    <n v="0.26903450439693566"/>
    <n v="123475"/>
    <n v="0.4732784842119942"/>
    <n v="217214"/>
    <n v="1.586208699744638E-2"/>
    <n v="7280"/>
    <n v="9.0596919966184127E-3"/>
    <n v="4158"/>
    <n v="1.4707292202302618E-3"/>
    <n v="675"/>
    <n v="1"/>
    <n v="40249"/>
    <n v="2683.2666666666669"/>
    <n v="4112.2715091311311"/>
    <n v="0.2248886703580987"/>
    <n v="84942"/>
    <n v="5662.8"/>
    <n v="0.4746079017505434"/>
    <n v="23348"/>
    <n v="1556.5333333333333"/>
    <n v="0.13045543182491215"/>
    <n v="30434"/>
    <n v="0.17004799606644577"/>
    <n v="1"/>
    <n v="458956"/>
    <n v="-178973"/>
    <n v="279983"/>
    <n v="106154"/>
    <n v="123475"/>
    <n v="286831.19153031759"/>
    <n v="516460.19153031759"/>
    <n v="0"/>
    <n v="0"/>
    <n v="69617.191530317592"/>
    <n v="0.11714573814664189"/>
    <n v="0.11908760778146858"/>
    <n v="1.9418696348266901E-3"/>
    <n v="2030400"/>
    <n v="0.84952553095345684"/>
    <n v="81174.240957446862"/>
    <n v="0.19202858529564359"/>
    <n v="7.4882847149001688E-2"/>
    <n v="243.76648936170213"/>
    <n v="0.22570971237194642"/>
    <n v="1.4707292202302618E-3"/>
    <n v="-4641.1461020211727"/>
    <n v="284624.14610202116"/>
    <n v="1.7821358330194235"/>
    <n v="1.1199866529646787"/>
    <n v="0.78407960403830568"/>
    <n v="226.14468864468864"/>
    <n v="6.6311367538500421E-2"/>
    <n v="2385.4832466693247"/>
    <n v="5662.8"/>
    <n v="192.08105635336349"/>
    <n v="6.0840425531914892"/>
    <n v="5.9734513274336285"/>
  </r>
  <r>
    <n v="785"/>
    <x v="1"/>
    <s v="SFO"/>
    <s v="California"/>
    <s v="YYC"/>
    <s v="Alberta"/>
    <x v="21"/>
    <x v="4"/>
    <n v="179"/>
    <s v="SFOYYC737-Max 9"/>
    <n v="1018"/>
    <n v="159.78571428571428"/>
    <n v="14"/>
    <n v="2237"/>
    <n v="23"/>
    <n v="322"/>
    <n v="602"/>
    <n v="1313"/>
    <n v="2551108"/>
    <n v="0.89265762170790108"/>
    <n v="2506"/>
    <n v="8.9838319088319079"/>
    <n v="1"/>
    <n v="322"/>
    <n v="1"/>
    <n v="602"/>
    <n v="0.82996207332490524"/>
    <n v="1582"/>
    <n v="0"/>
    <e v="#DIV/0!"/>
    <n v="0.21979494194067942"/>
    <n v="148475"/>
    <n v="0.25712492376198343"/>
    <n v="173692"/>
    <n v="0.49781648399149686"/>
    <n v="336283"/>
    <n v="1.3601454295679155E-2"/>
    <n v="9188"/>
    <n v="1.1662196010161122E-2"/>
    <n v="7878"/>
    <n v="0"/>
    <n v="0"/>
    <n v="0.99999999999999989"/>
    <n v="39505"/>
    <n v="2821.7857142857142"/>
    <n v="4397.3440733194329"/>
    <n v="0.21866922025229574"/>
    <n v="92086"/>
    <n v="6577.5714285714284"/>
    <n v="0.50971709444761182"/>
    <n v="21262"/>
    <n v="1518.7142857142858"/>
    <n v="0.11769003824843215"/>
    <n v="27808"/>
    <n v="0.15392364705166028"/>
    <n v="1"/>
    <n v="675516"/>
    <n v="-180661"/>
    <n v="494855"/>
    <n v="148475"/>
    <n v="173692"/>
    <n v="405178.75552170601"/>
    <n v="727345.75552170607"/>
    <n v="0"/>
    <n v="0"/>
    <n v="68895.755521706014"/>
    <n v="0.19397649962290894"/>
    <n v="0.19590551454286043"/>
    <n v="1.9290149199514828E-3"/>
    <n v="2277266"/>
    <n v="0.89265762170790108"/>
    <n v="81231.025480554323"/>
    <n v="0.26479318006136943"/>
    <n v="7.0816680438460469E-2"/>
    <n v="301.97407241841751"/>
    <n v="0.29663464874107809"/>
    <n v="0"/>
    <n v="-4921.1253944075725"/>
    <n v="499776.12539440754"/>
    <n v="1.754913548617141"/>
    <n v="1.0980992358728303"/>
    <n v="0.80901523220596505"/>
    <n v="288.52491694352159"/>
    <n v="4.1165568247088155E-2"/>
    <n v="2366.6961064907678"/>
    <n v="6577.5714285714284"/>
    <n v="249.00287791458226"/>
    <n v="7.6289673670093876"/>
    <e v="#DIV/0!"/>
  </r>
  <r>
    <n v="330"/>
    <x v="4"/>
    <s v="SEA"/>
    <s v="Washington"/>
    <s v="LAX"/>
    <s v="California"/>
    <x v="49"/>
    <x v="4"/>
    <n v="178"/>
    <s v="SEALAX737-Max 9"/>
    <n v="954"/>
    <n v="141.81818181818181"/>
    <n v="22"/>
    <n v="3120"/>
    <n v="20.59090909090909"/>
    <n v="453"/>
    <n v="740"/>
    <n v="1927"/>
    <n v="3735864"/>
    <n v="0.79673135852911137"/>
    <n v="3916"/>
    <n v="59.119850187265911"/>
    <n v="0.89525691699604748"/>
    <n v="506"/>
    <n v="0.78224101479915431"/>
    <n v="946"/>
    <n v="0.78206168831168832"/>
    <n v="2464"/>
    <n v="12703"/>
    <n v="5"/>
    <n v="0.23084620010964038"/>
    <n v="173492"/>
    <n v="0.20842048678194872"/>
    <n v="156638"/>
    <n v="0.45057667640656351"/>
    <n v="338630"/>
    <n v="1.5388238675374028E-2"/>
    <n v="11565"/>
    <n v="1.0256164609579161E-2"/>
    <n v="7708"/>
    <n v="8.4512233416894192E-2"/>
    <n v="63515"/>
    <n v="1"/>
    <n v="200692"/>
    <n v="9122.363636363636"/>
    <n v="3394.6635413367126"/>
    <n v="0.31745419113180806"/>
    <n v="115270"/>
    <n v="5239.545454545455"/>
    <n v="0.18233384794492813"/>
    <n v="174229"/>
    <n v="7919.5"/>
    <n v="0.27559507238307351"/>
    <n v="142001"/>
    <n v="0.22461688854019032"/>
    <n v="1"/>
    <n v="751548"/>
    <n v="-632192"/>
    <n v="119356"/>
    <n v="193790.18101545252"/>
    <n v="200242.63243243244"/>
    <n v="432996.53347171767"/>
    <n v="827029.34691960271"/>
    <n v="20298.181015452516"/>
    <n v="43604.632432432438"/>
    <n v="94366.533471717674"/>
    <n v="3.1948700488026331E-2"/>
    <n v="3.3874375840131844E-2"/>
    <n v="1.9256753521055131E-3"/>
    <n v="2976480"/>
    <n v="0.79673135852911137"/>
    <n v="175536.62435897428"/>
    <n v="0.20117113470940057"/>
    <n v="0.16922243422137423"/>
    <n v="220.52339743589744"/>
    <n v="0.23115660108584637"/>
    <n v="8.4512233416894192E-2"/>
    <n v="-7194.0612236183015"/>
    <n v="126550.06122361831"/>
    <n v="2.0077116116264495"/>
    <n v="0.96956825335887176"/>
    <n v="0.80474283962643023"/>
    <n v="165.57928118393235"/>
    <n v="0.18894468483716276"/>
    <n v="2947.0473867595824"/>
    <n v="5239.545454545455"/>
    <n v="52.774152676591704"/>
    <n v="6.1772435897435898"/>
    <n v="5"/>
  </r>
  <r>
    <n v="998"/>
    <x v="2"/>
    <s v="YEG"/>
    <s v="Alberta"/>
    <s v="SEA"/>
    <s v="Washington"/>
    <x v="55"/>
    <x v="7"/>
    <n v="73.625"/>
    <s v="YEGSEAE175"/>
    <n v="558"/>
    <n v="65.375"/>
    <n v="16"/>
    <n v="1046"/>
    <n v="9.6875"/>
    <n v="155"/>
    <n v="279"/>
    <n v="612"/>
    <n v="657324"/>
    <n v="0.88794567062818341"/>
    <n v="1178"/>
    <n v="25.342244224422444"/>
    <n v="1"/>
    <n v="155"/>
    <n v="1"/>
    <n v="279"/>
    <n v="0.82258064516129037"/>
    <n v="744"/>
    <n v="230"/>
    <n v="5.9869565217391303"/>
    <n v="0.22515021635256238"/>
    <n v="43916"/>
    <n v="0.24316079814613539"/>
    <n v="47429"/>
    <n v="0.48069745503763101"/>
    <n v="93761"/>
    <n v="2.1983881221417877E-2"/>
    <n v="4288"/>
    <n v="2.1947993355617989E-2"/>
    <n v="4281"/>
    <n v="7.0596558866353586E-3"/>
    <n v="1377"/>
    <n v="1"/>
    <n v="63260"/>
    <n v="3953.75"/>
    <n v="2496.227225962728"/>
    <n v="0.33940135309866032"/>
    <n v="50653"/>
    <n v="3165.8125"/>
    <n v="0.27176251562608983"/>
    <n v="35075"/>
    <n v="2192.1875"/>
    <n v="0.18818372525980889"/>
    <n v="37399"/>
    <n v="0.20065240601544099"/>
    <n v="1"/>
    <n v="195052"/>
    <n v="-186387"/>
    <n v="8665"/>
    <n v="43916"/>
    <n v="47429"/>
    <n v="113983.96078431372"/>
    <n v="205328.96078431373"/>
    <n v="0"/>
    <n v="0"/>
    <n v="20222.96078431372"/>
    <n v="1.3182235853247409E-2"/>
    <n v="1.5105085238055522E-2"/>
    <n v="1.9228493848081132E-3"/>
    <n v="583668"/>
    <n v="0.88794567062818341"/>
    <n v="24440.822179732291"/>
    <n v="0.2967364648179589"/>
    <n v="0.28355422896471144"/>
    <n v="185.15774378585087"/>
    <n v="0.3318239135947148"/>
    <n v="7.0596558866353586E-3"/>
    <n v="-1263.9350490196075"/>
    <n v="9928.9350490196084"/>
    <n v="1.80308363856385"/>
    <n v="1.0818437964073437"/>
    <n v="0.80199948497977747"/>
    <n v="169.99641577060933"/>
    <n v="0.19173861329286548"/>
    <n v="1384.0526391186006"/>
    <n v="3165.8125"/>
    <n v="41.274955396095692"/>
    <n v="8.1921606118546837"/>
    <n v="5.9869565217391303"/>
  </r>
  <r>
    <n v="664"/>
    <x v="1"/>
    <s v="LAX"/>
    <s v="California"/>
    <s v="HNL"/>
    <s v="Hawaii"/>
    <x v="51"/>
    <x v="1"/>
    <n v="178"/>
    <s v="LAXHNL737-900"/>
    <n v="2556"/>
    <n v="162"/>
    <n v="6"/>
    <n v="972"/>
    <n v="23"/>
    <n v="138"/>
    <n v="231"/>
    <n v="603"/>
    <n v="2729808"/>
    <n v="0.9101123595505618"/>
    <n v="1068"/>
    <n v="34.390011750881314"/>
    <n v="1"/>
    <n v="138"/>
    <n v="0.89534883720930236"/>
    <n v="258"/>
    <n v="0.8973214285714286"/>
    <n v="672"/>
    <n v="1911"/>
    <n v="5.9979068550497123"/>
    <n v="0.20893017925841043"/>
    <n v="76575"/>
    <n v="0.21935827126135712"/>
    <n v="80397"/>
    <n v="0.5239938882977272"/>
    <n v="192049"/>
    <n v="1.1508553654743391E-2"/>
    <n v="4218"/>
    <n v="4.935745272980273E-3"/>
    <n v="1809"/>
    <n v="3.1273362254781591E-2"/>
    <n v="11462"/>
    <n v="1"/>
    <n v="142996"/>
    <n v="23832.666666666668"/>
    <n v="4158.0677853747884"/>
    <n v="0.39475267914819373"/>
    <n v="35199"/>
    <n v="5866.5"/>
    <n v="9.7169847781317459E-2"/>
    <n v="77303"/>
    <n v="12883.833333333334"/>
    <n v="0.21340153819822108"/>
    <n v="106744"/>
    <n v="0.29467593487226773"/>
    <n v="1"/>
    <n v="366510"/>
    <n v="-362242"/>
    <n v="4268"/>
    <n v="76575"/>
    <n v="89794.051948051943"/>
    <n v="214024.75621890547"/>
    <n v="380393.80816695746"/>
    <n v="0"/>
    <n v="9397.0519480519433"/>
    <n v="21975.756218905473"/>
    <n v="1.5634799223974726E-3"/>
    <n v="3.4789264890276424E-3"/>
    <n v="1.9154465666301698E-3"/>
    <n v="2484432"/>
    <n v="0.9101123595505618"/>
    <n v="35066.469135802472"/>
    <n v="0.13426218986829844"/>
    <n v="0.13269870994590097"/>
    <n v="365.27572016460903"/>
    <n v="0.14290912369507394"/>
    <n v="3.1273362254781591E-2"/>
    <n v="-5228.8013611595698"/>
    <n v="9496.8013611595707"/>
    <n v="1.6979606185400826"/>
    <n v="0.95354201049940146"/>
    <n v="0.87450535109021266"/>
    <n v="311.61627906976742"/>
    <n v="0.29124444080652645"/>
    <n v="2247.8329045066102"/>
    <n v="5866.5"/>
    <n v="28.264020583682719"/>
    <n v="6.2006172839506171"/>
    <n v="5.9979068550497123"/>
  </r>
  <r>
    <n v="544"/>
    <x v="3"/>
    <s v="SFO"/>
    <s v="California"/>
    <s v="GEG"/>
    <s v="Washington"/>
    <x v="57"/>
    <x v="7"/>
    <n v="73.625"/>
    <s v="SFOGEGE175"/>
    <n v="732"/>
    <n v="60.8125"/>
    <n v="16"/>
    <n v="973"/>
    <n v="9.375"/>
    <n v="150"/>
    <n v="279"/>
    <n v="544"/>
    <n v="862296"/>
    <n v="0.82597623089983019"/>
    <n v="1178"/>
    <n v="31.957811291569993"/>
    <n v="0.967741935483871"/>
    <n v="155"/>
    <n v="1"/>
    <n v="279"/>
    <n v="0.73118279569892475"/>
    <n v="744"/>
    <n v="13"/>
    <n v="5"/>
    <n v="0.23436068532673349"/>
    <n v="34279"/>
    <n v="0.25263560909575705"/>
    <n v="36952"/>
    <n v="0.46801033733061681"/>
    <n v="68454"/>
    <n v="2.2253975633434973E-2"/>
    <n v="3255"/>
    <n v="2.2294996786676329E-2"/>
    <n v="3261"/>
    <n v="4.4439582678134357E-4"/>
    <n v="65"/>
    <n v="1"/>
    <n v="51312"/>
    <n v="3207"/>
    <n v="1605.6168406481379"/>
    <n v="0.2835402748537042"/>
    <n v="42037"/>
    <n v="2627.3125"/>
    <n v="0.23228840298614681"/>
    <n v="58590"/>
    <n v="3661.875"/>
    <n v="0.32375710757090992"/>
    <n v="29030"/>
    <n v="0.16041421458923905"/>
    <n v="1"/>
    <n v="146266"/>
    <n v="-180969"/>
    <n v="-34703"/>
    <n v="35421.633333333331"/>
    <n v="36952"/>
    <n v="93620.911764705874"/>
    <n v="165994.54509803921"/>
    <n v="1142.6333333333314"/>
    <n v="0"/>
    <n v="25166.911764705874"/>
    <n v="-4.024488110811137E-2"/>
    <n v="-3.8337941300171346E-2"/>
    <n v="1.9069398079400238E-3"/>
    <n v="712236"/>
    <n v="0.82597623089983019"/>
    <n v="30802.882836587873"/>
    <n v="0.16962388785289506"/>
    <n v="0.20986876896100642"/>
    <n v="150.25796505652622"/>
    <n v="0.20527044406629263"/>
    <n v="4.4439582678134357E-4"/>
    <n v="-1644.3465686274503"/>
    <n v="-33058.65343137255"/>
    <n v="1.8650563768479078"/>
    <n v="1.1169385084694532"/>
    <n v="0.77592798081397429"/>
    <n v="132.44444444444446"/>
    <n v="0.19847401309942161"/>
    <n v="1833.3545894444653"/>
    <n v="2627.3125"/>
    <n v="30.446390434023975"/>
    <n v="6.6968139773895166"/>
    <n v="5"/>
  </r>
  <r>
    <n v="700"/>
    <x v="1"/>
    <s v="OGG"/>
    <s v="Hawaii"/>
    <s v="SFO"/>
    <s v="California"/>
    <x v="34"/>
    <x v="4"/>
    <n v="174.96"/>
    <s v="OGGSFO737-Max 9"/>
    <n v="2338"/>
    <n v="100.12"/>
    <n v="25"/>
    <n v="2503"/>
    <n v="21.64"/>
    <n v="541"/>
    <n v="786"/>
    <n v="1176"/>
    <n v="10226412"/>
    <n v="0.57224508459076362"/>
    <n v="4374"/>
    <n v="118.53444444444446"/>
    <n v="0.95921985815602839"/>
    <n v="564"/>
    <n v="0.74573055028462998"/>
    <n v="1054"/>
    <n v="0.42655059847660498"/>
    <n v="2757"/>
    <n v="3334"/>
    <n v="5.9991001799640076"/>
    <n v="0.31477424959995792"/>
    <n v="263399"/>
    <n v="0.29482054573027544"/>
    <n v="246702"/>
    <n v="0.34824154772958948"/>
    <n v="291404"/>
    <n v="9.829263599936423E-3"/>
    <n v="8225"/>
    <n v="8.4322533691369491E-3"/>
    <n v="7056"/>
    <n v="2.3902139971103759E-2"/>
    <n v="20001"/>
    <n v="1"/>
    <n v="521233"/>
    <n v="20849.32"/>
    <n v="4397.3125486262779"/>
    <n v="0.39195991613852182"/>
    <n v="161150"/>
    <n v="6446"/>
    <n v="0.12118254309631737"/>
    <n v="280533"/>
    <n v="11221.32"/>
    <n v="0.21095688713893393"/>
    <n v="366896"/>
    <n v="0.27590065362622684"/>
    <n v="1"/>
    <n v="836787"/>
    <n v="-1329812"/>
    <n v="-493025"/>
    <n v="274597.10905730131"/>
    <n v="330819.22137404582"/>
    <n v="683163.96938775515"/>
    <n v="1288580.2998191023"/>
    <n v="11198.109057301306"/>
    <n v="84117.221374045825"/>
    <n v="391759.96938775515"/>
    <n v="-4.8210946322131361E-2"/>
    <n v="-4.630578036629425E-2"/>
    <n v="1.9051659558371112E-3"/>
    <n v="5852014"/>
    <n v="0.57224508459076362"/>
    <n v="610549.98242109455"/>
    <n v="8.1826059814527327E-2"/>
    <n v="0.13003700613665869"/>
    <n v="326.3228126248502"/>
    <n v="0.13957348700806252"/>
    <n v="2.3902139971103759E-2"/>
    <n v="-19483.011992764092"/>
    <n v="-473541.98800723592"/>
    <n v="2.5492171951693186"/>
    <n v="1.2776264107606767"/>
    <n v="0.57693988573911892"/>
    <n v="234.06261859582543"/>
    <n v="0.43845805443918223"/>
    <n v="2366.6791649872043"/>
    <n v="6446"/>
    <n v="21.116225007264646"/>
    <n v="6.1050739113064321"/>
    <n v="5.9991001799640076"/>
  </r>
  <r>
    <n v="1181"/>
    <x v="0"/>
    <s v="SFO"/>
    <s v="California"/>
    <s v="HNL"/>
    <s v="Hawaii"/>
    <x v="27"/>
    <x v="1"/>
    <n v="173.6"/>
    <s v="SFOHNL737-900"/>
    <n v="2399"/>
    <n v="147.1"/>
    <n v="10"/>
    <n v="1471"/>
    <n v="22.5"/>
    <n v="225"/>
    <n v="420"/>
    <n v="827"/>
    <n v="4164664"/>
    <n v="0.84735023041474655"/>
    <n v="1736"/>
    <n v="52.798867449664428"/>
    <n v="1.0044642857142858"/>
    <n v="224"/>
    <n v="1.0023866348448687"/>
    <n v="419"/>
    <n v="0.7573260073260073"/>
    <n v="1092"/>
    <n v="3097"/>
    <n v="6"/>
    <n v="0.25285287085557917"/>
    <n v="143405"/>
    <n v="0.25359694471284394"/>
    <n v="143827"/>
    <n v="0.44182294568613484"/>
    <n v="250579"/>
    <n v="1.0214265059561172E-2"/>
    <n v="5793"/>
    <n v="8.7490390515350489E-3"/>
    <n v="4962"/>
    <n v="3.2763934634345883E-2"/>
    <n v="18582"/>
    <n v="1"/>
    <n v="219541"/>
    <n v="21954.1"/>
    <n v="4158.0626745317686"/>
    <n v="0.39252535293865232"/>
    <n v="57199"/>
    <n v="5719.9"/>
    <n v="0.10226817616180109"/>
    <n v="118682"/>
    <n v="11868.2"/>
    <n v="0.21219587201235821"/>
    <n v="163882"/>
    <n v="0.29301059888718839"/>
    <n v="1"/>
    <n v="567148"/>
    <n v="-559304"/>
    <n v="7844"/>
    <n v="142767.64444444442"/>
    <n v="143484.55476190476"/>
    <n v="330873.35912938335"/>
    <n v="617125.55833573255"/>
    <n v="-637.35555555557949"/>
    <n v="-342.44523809524253"/>
    <n v="80294.359129383345"/>
    <n v="1.8834652687467705E-3"/>
    <n v="3.7879300307475591E-3"/>
    <n v="1.9044647620007887E-3"/>
    <n v="3528929"/>
    <n v="0.84735023041474655"/>
    <n v="98823.922501699533"/>
    <n v="0.13618097402335458"/>
    <n v="0.1342975087546078"/>
    <n v="372.92046227056426"/>
    <n v="0.1554482960694307"/>
    <n v="3.2763934634345883E-2"/>
    <n v="-7931.4558335732527"/>
    <n v="15775.455833573253"/>
    <n v="2.0653139283263875"/>
    <n v="1.1073787803896595"/>
    <n v="0.74027286728170494"/>
    <n v="343.26252983293557"/>
    <n v="0.28895808501484621"/>
    <n v="2247.8133667004308"/>
    <n v="5719.9"/>
    <n v="27.860446086317506"/>
    <n v="7.3113528212100611"/>
    <n v="6"/>
  </r>
  <r>
    <n v="254"/>
    <x v="4"/>
    <s v="JNU"/>
    <s v="Alaska"/>
    <s v="SEA"/>
    <s v="Washington"/>
    <x v="31"/>
    <x v="1"/>
    <n v="178"/>
    <s v="JNUSEA737-900"/>
    <n v="909"/>
    <n v="139.44"/>
    <n v="25"/>
    <n v="3486"/>
    <n v="19.28"/>
    <n v="482"/>
    <n v="790"/>
    <n v="2214"/>
    <n v="4045050"/>
    <n v="0.78337078651685388"/>
    <n v="4450"/>
    <n v="60.141378574477173"/>
    <n v="0.83826086956521739"/>
    <n v="575"/>
    <n v="0.73488372093023258"/>
    <n v="1075"/>
    <n v="0.7907142857142857"/>
    <n v="2800"/>
    <n v="6851"/>
    <n v="4.9997080718143341"/>
    <n v="0.19443976609103336"/>
    <n v="148929"/>
    <n v="0.21666346797852049"/>
    <n v="165951"/>
    <n v="0.50950532614216015"/>
    <n v="390250"/>
    <n v="1.733166740432332E-2"/>
    <n v="13275"/>
    <n v="1.7339500926313974E-2"/>
    <n v="13281"/>
    <n v="4.4720271457648716E-2"/>
    <n v="34253"/>
    <n v="1"/>
    <n v="221473"/>
    <n v="8858.92"/>
    <n v="3682.5394636695078"/>
    <n v="0.31919481039822784"/>
    <n v="130989"/>
    <n v="5239.5600000000004"/>
    <n v="0.18878603269587474"/>
    <n v="196933"/>
    <n v="7877.32"/>
    <n v="0.28382688452386612"/>
    <n v="144454"/>
    <n v="0.20819227238203125"/>
    <n v="1"/>
    <n v="765939"/>
    <n v="-693849"/>
    <n v="72090"/>
    <n v="177664.26348547719"/>
    <n v="225819.3987341772"/>
    <n v="493541.10207768745"/>
    <n v="897024.76429734193"/>
    <n v="28735.26348547719"/>
    <n v="59868.398734177201"/>
    <n v="103291.10207768745"/>
    <n v="1.782178217821782E-2"/>
    <n v="1.9719358369338739E-2"/>
    <n v="1.8975761911209192E-3"/>
    <n v="3168774"/>
    <n v="0.78337078651685388"/>
    <n v="202336.57601835916"/>
    <n v="0.1893521711721734"/>
    <n v="0.17153038899395556"/>
    <n v="209.89271371199081"/>
    <n v="0.23090507559074896"/>
    <n v="4.4720271457648716E-2"/>
    <n v="-7675.7905718936736"/>
    <n v="79765.790571893667"/>
    <n v="1.6345651958103316"/>
    <n v="0.97423163599389062"/>
    <n v="0.879580715612724"/>
    <n v="154.37302325581396"/>
    <n v="0.18859726427300347"/>
    <n v="3274.5009287760909"/>
    <n v="5239.5600000000004"/>
    <n v="57.963420237915706"/>
    <n v="7.6179001721170394"/>
    <n v="4.9997080718143341"/>
  </r>
  <r>
    <n v="630"/>
    <x v="1"/>
    <s v="HNL"/>
    <s v="Hawaii"/>
    <s v="LAX"/>
    <s v="California"/>
    <x v="46"/>
    <x v="1"/>
    <n v="178"/>
    <s v="HNLLAX737-900"/>
    <n v="2556"/>
    <n v="162"/>
    <n v="6"/>
    <n v="972"/>
    <n v="23"/>
    <n v="138"/>
    <n v="258"/>
    <n v="576"/>
    <n v="2729808"/>
    <n v="0.9101123595505618"/>
    <n v="1068"/>
    <n v="32.129414093428352"/>
    <n v="1"/>
    <n v="138"/>
    <n v="1"/>
    <n v="258"/>
    <n v="0.8571428571428571"/>
    <n v="672"/>
    <n v="1911"/>
    <n v="5.9979068550497123"/>
    <n v="0.21287494194490605"/>
    <n v="79294"/>
    <n v="0.24333742291760069"/>
    <n v="90641"/>
    <n v="0.49757175341149185"/>
    <n v="185341"/>
    <n v="1.0805630203145847E-2"/>
    <n v="4025"/>
    <n v="4.6390382586424909E-3"/>
    <n v="1728"/>
    <n v="3.0771213264213094E-2"/>
    <n v="11462"/>
    <n v="1"/>
    <n v="133596"/>
    <n v="22266"/>
    <n v="4158.059017556915"/>
    <n v="0.39207261777938213"/>
    <n v="35199"/>
    <n v="5866.5"/>
    <n v="0.10330072811473751"/>
    <n v="72221"/>
    <n v="12036.833333333334"/>
    <n v="0.21195152945181558"/>
    <n v="99727"/>
    <n v="0.29267512465406481"/>
    <n v="1"/>
    <n v="372491"/>
    <n v="-340743"/>
    <n v="31748"/>
    <n v="79294"/>
    <n v="90641"/>
    <n v="216231.16666666669"/>
    <n v="386166.16666666669"/>
    <n v="0"/>
    <n v="0"/>
    <n v="30890.166666666686"/>
    <n v="1.163012197194821E-2"/>
    <n v="1.3516101173090237E-2"/>
    <n v="1.8859792011420278E-3"/>
    <n v="2484432"/>
    <n v="0.9101123595505618"/>
    <n v="35657.185185185168"/>
    <n v="0.1364531864512083"/>
    <n v="0.12482306447926007"/>
    <n v="371.42901234567898"/>
    <n v="0.14531651500222181"/>
    <n v="3.0771213264213094E-2"/>
    <n v="-5148.361111111114"/>
    <n v="36896.361111111117"/>
    <n v="1.7272954229828419"/>
    <n v="1.0561129414746531"/>
    <n v="0.82910132846414786"/>
    <n v="351.32170542635657"/>
    <n v="0.26772995857618037"/>
    <n v="2247.8156554610764"/>
    <n v="5866.5"/>
    <n v="30.252652512540209"/>
    <n v="5.9187242798353905"/>
    <n v="5.9979068550497123"/>
  </r>
  <r>
    <n v="1005"/>
    <x v="2"/>
    <s v="YVR"/>
    <s v="British Columbia"/>
    <s v="SFO"/>
    <s v="California"/>
    <x v="28"/>
    <x v="6"/>
    <n v="143.4"/>
    <s v="YVRSFOA320"/>
    <n v="800"/>
    <n v="122.68"/>
    <n v="25"/>
    <n v="3067"/>
    <n v="14.92"/>
    <n v="373"/>
    <n v="789"/>
    <n v="1905"/>
    <n v="2868000"/>
    <n v="0.85550906555090656"/>
    <n v="3585"/>
    <n v="25.837526096033404"/>
    <n v="0.76122448979591839"/>
    <n v="490"/>
    <n v="0.86990077177508274"/>
    <n v="907"/>
    <n v="0.87026039287345824"/>
    <n v="2189"/>
    <n v="882"/>
    <n v="5.9954648526077099"/>
    <n v="0.17411791541881158"/>
    <n v="135871"/>
    <n v="0.25101270089025413"/>
    <n v="195875"/>
    <n v="0.54368037481146014"/>
    <n v="424255"/>
    <n v="1.7088726822573265E-2"/>
    <n v="13335"/>
    <n v="7.3237400668171139E-3"/>
    <n v="5715"/>
    <n v="6.7765419900837967E-3"/>
    <n v="5288"/>
    <n v="1"/>
    <n v="106251"/>
    <n v="4250.04"/>
    <n v="4112.2745113090268"/>
    <n v="0.27291711617298031"/>
    <n v="141090"/>
    <n v="5643.6"/>
    <n v="0.3624048330918842"/>
    <n v="61634"/>
    <n v="2465.36"/>
    <n v="0.15831355505553329"/>
    <n v="80341"/>
    <n v="0.20636449567960216"/>
    <n v="1"/>
    <n v="780339"/>
    <n v="-389316"/>
    <n v="391023"/>
    <n v="178490.05361930295"/>
    <n v="225169.35994930289"/>
    <n v="487503.51443569554"/>
    <n v="891162.92800430139"/>
    <n v="42619.053619302955"/>
    <n v="29294.359949302889"/>
    <n v="63248.514435695542"/>
    <n v="0.13633995815899583"/>
    <n v="0.13822506175738217"/>
    <n v="1.8851035983863396E-3"/>
    <n v="2453600"/>
    <n v="0.85550906555090656"/>
    <n v="130901.99478317576"/>
    <n v="0.27208472803347278"/>
    <n v="0.13574476987447698"/>
    <n v="252.70655363547439"/>
    <n v="0.31588319204434301"/>
    <n v="6.7765419900837967E-3"/>
    <n v="-5406.477120172055"/>
    <n v="396429.47712017206"/>
    <n v="1.3152811832205491"/>
    <n v="1.0243765727038505"/>
    <n v="0.91932511136570971"/>
    <n v="215.95920617420066"/>
    <n v="0.10295653555698228"/>
    <n v="2385.4450991522017"/>
    <n v="5643.6"/>
    <n v="118.70331503877409"/>
    <n v="6.2112813824584281"/>
    <n v="5.9954648526077099"/>
  </r>
  <r>
    <n v="994"/>
    <x v="2"/>
    <s v="SFO"/>
    <s v="California"/>
    <s v="YVR"/>
    <s v="British Columbia"/>
    <x v="32"/>
    <x v="7"/>
    <n v="68.666666666666671"/>
    <s v="SFOYVRE175"/>
    <n v="800"/>
    <n v="61.4"/>
    <n v="15"/>
    <n v="921"/>
    <n v="8.6666666666666661"/>
    <n v="130"/>
    <n v="234"/>
    <n v="558"/>
    <n v="824000"/>
    <n v="0.89417475728155338"/>
    <n v="1030"/>
    <n v="15.436521486643437"/>
    <n v="0.89655172413793105"/>
    <n v="145"/>
    <n v="0.89655172413793105"/>
    <n v="261"/>
    <n v="0.89423076923076927"/>
    <n v="624"/>
    <n v="0"/>
    <e v="#DIV/0!"/>
    <n v="0.20899412789761163"/>
    <n v="42816"/>
    <n v="0.25122152420838884"/>
    <n v="51467"/>
    <n v="0.51256668960838003"/>
    <n v="105008"/>
    <n v="1.9051384556810026E-2"/>
    <n v="3903"/>
    <n v="8.1662737288094225E-3"/>
    <n v="1673"/>
    <n v="0"/>
    <n v="0"/>
    <n v="0.99999999999999989"/>
    <n v="38533"/>
    <n v="2568.8666666666668"/>
    <n v="2496.2230016225453"/>
    <n v="0.29626184032476321"/>
    <n v="47385"/>
    <n v="3159"/>
    <n v="0.36432064214540533"/>
    <n v="21365"/>
    <n v="1424.3333333333333"/>
    <n v="0.16426528478287611"/>
    <n v="22781"/>
    <n v="0.17515223274695535"/>
    <n v="1"/>
    <n v="204867"/>
    <n v="-130064"/>
    <n v="74803"/>
    <n v="47756.307692307695"/>
    <n v="57405.5"/>
    <n v="117428.30107526881"/>
    <n v="222590.10876757652"/>
    <n v="4940.3076923076951"/>
    <n v="5938.5"/>
    <n v="12420.301075268813"/>
    <n v="9.0780339805825241E-2"/>
    <n v="9.2665380968250527E-2"/>
    <n v="1.8850411624252855E-3"/>
    <n v="736800"/>
    <n v="0.89417475728155338"/>
    <n v="24245.931596091221"/>
    <n v="0.24862500000000001"/>
    <n v="0.15784466019417476"/>
    <n v="222.43973941368077"/>
    <n v="0.27804967426710098"/>
    <n v="0"/>
    <n v="-1553.2739178384338"/>
    <n v="76356.273917838436"/>
    <n v="1.5261162891415585"/>
    <n v="1.0191494749269303"/>
    <n v="0.869735777433566"/>
    <n v="197.19157088122606"/>
    <n v="0.11119897299223398"/>
    <n v="1384.0553403489396"/>
    <n v="3159"/>
    <n v="59.663700840691469"/>
    <n v="6.0542888165038002"/>
    <e v="#DIV/0!"/>
  </r>
  <r>
    <n v="1070"/>
    <x v="0"/>
    <s v="HNL"/>
    <s v="Hawaii"/>
    <s v="SFO"/>
    <s v="California"/>
    <x v="30"/>
    <x v="1"/>
    <n v="173.6"/>
    <s v="HNLSFO737-900"/>
    <n v="2399"/>
    <n v="147.1"/>
    <n v="10"/>
    <n v="1471"/>
    <n v="22.5"/>
    <n v="225"/>
    <n v="420"/>
    <n v="827"/>
    <n v="4164664"/>
    <n v="0.84735023041474655"/>
    <n v="1736"/>
    <n v="48.939766020236085"/>
    <n v="1.0044642857142858"/>
    <n v="224"/>
    <n v="1.0023866348448687"/>
    <n v="419"/>
    <n v="0.7573260073260073"/>
    <n v="1092"/>
    <n v="3097"/>
    <n v="6"/>
    <n v="0.23027995943804946"/>
    <n v="129214"/>
    <n v="0.2787190550277393"/>
    <n v="156394"/>
    <n v="0.44166546370899473"/>
    <n v="247826"/>
    <n v="1.0324050064425067E-2"/>
    <n v="5793"/>
    <n v="5.8953836722109645E-3"/>
    <n v="3308"/>
    <n v="3.3116088088580457E-2"/>
    <n v="18582"/>
    <n v="1"/>
    <n v="203494"/>
    <n v="20349.400000000001"/>
    <n v="4158.0501205473138"/>
    <n v="0.38938320646911823"/>
    <n v="57199"/>
    <n v="5719.9"/>
    <n v="0.10944956621240476"/>
    <n v="110008"/>
    <n v="11000.8"/>
    <n v="0.21049892270658968"/>
    <n v="151905"/>
    <n v="0.29066830461188736"/>
    <n v="1"/>
    <n v="561117"/>
    <n v="-522606"/>
    <n v="38511"/>
    <n v="128639.71555555554"/>
    <n v="156021.63333333333"/>
    <n v="327238.20072551392"/>
    <n v="611899.5496144027"/>
    <n v="-574.28444444446359"/>
    <n v="-372.36666666666861"/>
    <n v="79412.200725513918"/>
    <n v="9.2470845187030692E-3"/>
    <n v="1.1131163273061231E-2"/>
    <n v="1.8840787543581618E-3"/>
    <n v="3528929"/>
    <n v="0.84735023041474655"/>
    <n v="97737.440516655333"/>
    <n v="0.1347328379912521"/>
    <n v="0.12548575347254903"/>
    <n v="368.82053025152959"/>
    <n v="0.15373927897104192"/>
    <n v="3.3116088088580457E-2"/>
    <n v="-7846.5549614402789"/>
    <n v="46357.554961440277"/>
    <n v="1.8762052133641918"/>
    <n v="1.2140172295462526"/>
    <n v="0.73814726467631975"/>
    <n v="373.25536992840097"/>
    <n v="0.27071894096953042"/>
    <n v="2247.8243961058752"/>
    <n v="5719.9"/>
    <n v="30.057356616534634"/>
    <n v="6.1869476546566959"/>
    <n v="6"/>
  </r>
  <r>
    <n v="1093"/>
    <x v="0"/>
    <s v="LAX"/>
    <s v="California"/>
    <s v="HNL"/>
    <s v="Hawaii"/>
    <x v="51"/>
    <x v="4"/>
    <n v="183"/>
    <s v="LAXHNL737-Max 9"/>
    <n v="2556"/>
    <n v="161.77777777777777"/>
    <n v="9"/>
    <n v="1456"/>
    <n v="19.222222222222221"/>
    <n v="173"/>
    <n v="323"/>
    <n v="961"/>
    <n v="4209732"/>
    <n v="0.88403157255616271"/>
    <n v="1647"/>
    <n v="53.017934782608691"/>
    <n v="0.81220657276995301"/>
    <n v="213"/>
    <n v="0.81155778894472363"/>
    <n v="398"/>
    <n v="0.92760617760617758"/>
    <n v="1036"/>
    <n v="2726"/>
    <n v="5.9988994864269989"/>
    <n v="0.21508451197574571"/>
    <n v="108685"/>
    <n v="0.20408934660299655"/>
    <n v="103129"/>
    <n v="0.52946193745262837"/>
    <n v="267544"/>
    <n v="1.3298688139826207E-2"/>
    <n v="6720"/>
    <n v="5.7033957171099894E-3"/>
    <n v="2882"/>
    <n v="3.2362120111693149E-2"/>
    <n v="16353"/>
    <n v="1"/>
    <n v="233136"/>
    <n v="25904"/>
    <n v="4397.304439637941"/>
    <n v="0.39950716208643855"/>
    <n v="60842"/>
    <n v="6760.2222222222226"/>
    <n v="0.10426023761093565"/>
    <n v="125476"/>
    <n v="13941.777777777777"/>
    <n v="0.21501853283044217"/>
    <n v="164105"/>
    <n v="0.28121406747218364"/>
    <n v="1"/>
    <n v="505313"/>
    <n v="-583559"/>
    <n v="-78246"/>
    <n v="133814.47976878614"/>
    <n v="127075.36222910216"/>
    <n v="288424.12486992718"/>
    <n v="549313.96686781547"/>
    <n v="25129.479768786143"/>
    <n v="23946.36222910216"/>
    <n v="20880.124869927182"/>
    <n v="-1.8586931424613252E-2"/>
    <n v="-1.6740522862848498E-2"/>
    <n v="1.8464085617647535E-3"/>
    <n v="3721536"/>
    <n v="0.88403157255616271"/>
    <n v="64142.417582417605"/>
    <n v="0.12003448200503025"/>
    <n v="0.13862141342964351"/>
    <n v="335.82417582417582"/>
    <n v="0.13138661025984968"/>
    <n v="3.2362120111693149E-2"/>
    <n v="-7772.8852075350542"/>
    <n v="-70473.114792464941"/>
    <n v="1.7531683662109339"/>
    <n v="0.89028971035191729"/>
    <n v="0.88729713636776841"/>
    <n v="259.1180904522613"/>
    <n v="0.32475910970032434"/>
    <n v="2366.6708353407894"/>
    <n v="6760.2222222222226"/>
    <n v="27.462405051612972"/>
    <n v="6.5947802197802199"/>
    <n v="5.9988994864269989"/>
  </r>
  <r>
    <n v="672"/>
    <x v="1"/>
    <s v="LAX"/>
    <s v="California"/>
    <s v="OGG"/>
    <s v="Hawaii"/>
    <x v="39"/>
    <x v="0"/>
    <n v="191.71428571428572"/>
    <s v="LAXOGGA321"/>
    <n v="2486"/>
    <n v="95.114285714285714"/>
    <n v="35"/>
    <n v="3329"/>
    <n v="10.885714285714286"/>
    <n v="381"/>
    <n v="818"/>
    <n v="2131"/>
    <n v="16681060"/>
    <n v="0.49612518628912072"/>
    <n v="6710"/>
    <n v="195.16396103896102"/>
    <n v="0.44148319814600234"/>
    <n v="863"/>
    <n v="0.50431565967940817"/>
    <n v="1622"/>
    <n v="0.50425934690014196"/>
    <n v="4226"/>
    <n v="8768"/>
    <n v="5.999543795620438"/>
    <n v="0.15764042592040045"/>
    <n v="176990"/>
    <n v="0.22504932108359424"/>
    <n v="252673"/>
    <n v="0.54579178709324028"/>
    <n v="612785"/>
    <n v="1.3279952259863103E-2"/>
    <n v="14910"/>
    <n v="1.1385488245327301E-2"/>
    <n v="12783"/>
    <n v="4.6853025397574695E-2"/>
    <n v="52604"/>
    <n v="1"/>
    <n v="881947"/>
    <n v="25198.485714285714"/>
    <n v="4519.0054316633541"/>
    <n v="0.3951672885772764"/>
    <n v="239898"/>
    <n v="6854.2285714285717"/>
    <n v="0.10748927338616886"/>
    <n v="508020"/>
    <n v="14514.857142857143"/>
    <n v="0.22762465992063918"/>
    <n v="601967"/>
    <n v="0.26971877811591555"/>
    <n v="1"/>
    <n v="1122745"/>
    <n v="-2231832"/>
    <n v="-1109087"/>
    <n v="400898.60892388452"/>
    <n v="501021.52322738385"/>
    <n v="1215217.9305490381"/>
    <n v="2117138.0627003065"/>
    <n v="223908.60892388452"/>
    <n v="248348.52322738385"/>
    <n v="602432.93054903811"/>
    <n v="-6.6487801134939864E-2"/>
    <n v="-6.4647064972917445E-2"/>
    <n v="1.8407361620224189E-3"/>
    <n v="8275894"/>
    <n v="0.49612518628912072"/>
    <n v="1086856.9303094023"/>
    <n v="6.7306574042656761E-2"/>
    <n v="0.13379437517759663"/>
    <n v="321.46019825773504"/>
    <n v="0.12930820525250805"/>
    <n v="4.6853025397574695E-2"/>
    <n v="-30705.4303628659"/>
    <n v="-1078381.5696371342"/>
    <n v="1.3202943716278568"/>
    <n v="1.002861191189673"/>
    <n v="0.9334938724977544"/>
    <n v="155.77866831072751"/>
    <n v="0.5361564736427239"/>
    <n v="2603.0420641984347"/>
    <n v="6854.2285714285717"/>
    <n v="17.05745252493325"/>
    <n v="8.318714328627216"/>
    <n v="5.999543795620438"/>
  </r>
  <r>
    <n v="384"/>
    <x v="4"/>
    <s v="YVR"/>
    <s v="British Columbia"/>
    <s v="LAX"/>
    <s v="California"/>
    <x v="19"/>
    <x v="1"/>
    <n v="179"/>
    <s v="YVRLAX737-900"/>
    <n v="1080"/>
    <n v="167"/>
    <n v="6"/>
    <n v="1002"/>
    <n v="23"/>
    <n v="138"/>
    <n v="258"/>
    <n v="606"/>
    <n v="1159920"/>
    <n v="0.93296089385474856"/>
    <n v="1074"/>
    <n v="3.8818705957719413"/>
    <n v="1"/>
    <n v="138"/>
    <n v="1"/>
    <n v="258"/>
    <n v="0.89380530973451322"/>
    <n v="678"/>
    <n v="0"/>
    <e v="#DIV/0!"/>
    <n v="0.23768389675374954"/>
    <n v="53105"/>
    <n v="0.25037708065721692"/>
    <n v="55941"/>
    <n v="0.48213062879598256"/>
    <n v="107721"/>
    <n v="1.6246917337653908E-2"/>
    <n v="3630"/>
    <n v="1.3561476455397065E-2"/>
    <n v="3030"/>
    <n v="0"/>
    <n v="0"/>
    <n v="1"/>
    <n v="14295"/>
    <n v="2382.5"/>
    <n v="3682.5029704931017"/>
    <n v="0.21094026679258648"/>
    <n v="31437"/>
    <n v="5239.5"/>
    <n v="0.46389151221815605"/>
    <n v="12711"/>
    <n v="2118.5"/>
    <n v="0.18756640302207531"/>
    <n v="9325"/>
    <n v="0.13760181796718216"/>
    <n v="1"/>
    <n v="223427"/>
    <n v="-67768"/>
    <n v="155659"/>
    <n v="53105"/>
    <n v="55941"/>
    <n v="120519.53465346535"/>
    <n v="229565.53465346535"/>
    <n v="0"/>
    <n v="0"/>
    <n v="12798.534653465351"/>
    <n v="0.13419804814125111"/>
    <n v="0.136037044890088"/>
    <n v="1.8389967488368908E-3"/>
    <n v="1082160"/>
    <n v="0.93296089385474856"/>
    <n v="16054.634730538935"/>
    <n v="0.19262276708738535"/>
    <n v="5.8424718946134213E-2"/>
    <n v="222.98103792415171"/>
    <n v="0.20646392400384417"/>
    <n v="0"/>
    <n v="-2133.0891089108918"/>
    <n v="157792.08910891088"/>
    <n v="1.9066344728792144"/>
    <n v="1.0742902490628401"/>
    <n v="0.78719403906261909"/>
    <n v="216.82558139534885"/>
    <n v="4.1736227045075125E-2"/>
    <n v="3274.4522740774969"/>
    <n v="5239.5"/>
    <n v="258.12297841441676"/>
    <n v="6.6467065868263475"/>
    <e v="#DIV/0!"/>
  </r>
  <r>
    <n v="745"/>
    <x v="1"/>
    <s v="SEA"/>
    <s v="Washington"/>
    <s v="YYC"/>
    <s v="Alberta"/>
    <x v="45"/>
    <x v="3"/>
    <n v="129"/>
    <s v="SEAYYC737-700"/>
    <n v="452"/>
    <n v="118"/>
    <n v="22"/>
    <n v="2596"/>
    <n v="16.636363636363637"/>
    <n v="366"/>
    <n v="636"/>
    <n v="1594"/>
    <n v="1282776"/>
    <n v="0.9147286821705426"/>
    <n v="2838"/>
    <n v="16.106639118457302"/>
    <n v="1"/>
    <n v="366"/>
    <n v="0.95352323838080955"/>
    <n v="667"/>
    <n v="0.88261351052048731"/>
    <n v="1806"/>
    <n v="0"/>
    <e v="#DIV/0!"/>
    <n v="0.23339629991467048"/>
    <n v="150985"/>
    <n v="0.2223019180589392"/>
    <n v="143808"/>
    <n v="0.51965052001533463"/>
    <n v="336164"/>
    <n v="1.7259129639019082E-2"/>
    <n v="11165"/>
    <n v="7.392132372036655E-3"/>
    <n v="4782"/>
    <n v="0"/>
    <n v="0"/>
    <n v="1"/>
    <n v="66972"/>
    <n v="3044.181818181818"/>
    <n v="4158.0369130673489"/>
    <n v="0.23978431870992228"/>
    <n v="126130"/>
    <n v="5733.181818181818"/>
    <n v="0.45159165201699958"/>
    <n v="36205"/>
    <n v="1645.6818181818182"/>
    <n v="0.12962717641540847"/>
    <n v="49994"/>
    <n v="0.17899685285766967"/>
    <n v="1"/>
    <n v="646904"/>
    <n v="-279301"/>
    <n v="367603"/>
    <n v="150985"/>
    <n v="150817.50943396226"/>
    <n v="380873.39021329983"/>
    <n v="682675.89964726218"/>
    <n v="0"/>
    <n v="7009.5094339622592"/>
    <n v="44709.390213299834"/>
    <n v="0.28656834864387859"/>
    <n v="0.28840098277086218"/>
    <n v="1.83263412698359E-3"/>
    <n v="1173392"/>
    <n v="0.9147286821705426"/>
    <n v="60304.610169491614"/>
    <n v="0.50430004926814975"/>
    <n v="0.21773170062427111"/>
    <n v="249.19260400616332"/>
    <n v="0.55131107081009589"/>
    <n v="0"/>
    <n v="-2350.8590748755496"/>
    <n v="369953.85907487554"/>
    <n v="1.8561725574104271"/>
    <n v="0.9701141564973198"/>
    <n v="0.83752752026803512"/>
    <n v="215.60419790104947"/>
    <n v="7.7281946007444688E-2"/>
    <n v="2247.830831356438"/>
    <n v="5733.181818181818"/>
    <n v="161.17577235744545"/>
    <n v="6.1429121725731894"/>
    <e v="#DIV/0!"/>
  </r>
  <r>
    <n v="473"/>
    <x v="3"/>
    <s v="LAX"/>
    <s v="California"/>
    <s v="SEA"/>
    <s v="Washington"/>
    <x v="47"/>
    <x v="0"/>
    <n v="191.39130434782609"/>
    <s v="LAXSEAA321"/>
    <n v="954"/>
    <n v="153.08695652173913"/>
    <n v="23"/>
    <n v="3521"/>
    <n v="23.565217391304348"/>
    <n v="542"/>
    <n v="679"/>
    <n v="2300"/>
    <n v="4199508"/>
    <n v="0.79986369831894588"/>
    <n v="4402"/>
    <n v="63.996736725663716"/>
    <n v="0.94260869565217387"/>
    <n v="575"/>
    <n v="0.62812210915818689"/>
    <n v="1081"/>
    <n v="0.83758193736343778"/>
    <n v="2746"/>
    <n v="25171"/>
    <n v="4.9999205434825793"/>
    <n v="0.23322589709261005"/>
    <n v="211656"/>
    <n v="0.15674121088907622"/>
    <n v="142245"/>
    <n v="0.45361343889632677"/>
    <n v="411661"/>
    <n v="1.520636022545082E-2"/>
    <n v="13800"/>
    <n v="2.53439337090847E-3"/>
    <n v="2300"/>
    <n v="0.13867869952562767"/>
    <n v="125853"/>
    <n v="1"/>
    <n v="246436"/>
    <n v="10714.608695652174"/>
    <n v="3850.758845039285"/>
    <n v="0.31499376239851118"/>
    <n v="142837"/>
    <n v="6210.304347826087"/>
    <n v="0.18257382866024499"/>
    <n v="238658"/>
    <n v="10376.434782608696"/>
    <n v="0.30505194592715301"/>
    <n v="154421"/>
    <n v="0.19738046301409085"/>
    <n v="1"/>
    <n v="907515"/>
    <n v="-782352"/>
    <n v="125163"/>
    <n v="224542.8044280443"/>
    <n v="226460.74374079527"/>
    <n v="491487.43739130429"/>
    <n v="942490.98556014383"/>
    <n v="12886.804428044299"/>
    <n v="84215.743740795268"/>
    <n v="79826.437391304295"/>
    <n v="2.9804205635517302E-2"/>
    <n v="3.1635983212693362E-2"/>
    <n v="1.8317775771760601E-3"/>
    <n v="3359034"/>
    <n v="0.79986369831894588"/>
    <n v="195582.00000000012"/>
    <n v="0.21610031460828269"/>
    <n v="0.18629610897276538"/>
    <n v="222"/>
    <n v="0.23270440251572327"/>
    <n v="0.13867869952562767"/>
    <n v="-7692.5645895714724"/>
    <n v="132855.56458957147"/>
    <n v="2.1165688951668695"/>
    <n v="0.75662552024655072"/>
    <n v="0.86200316747725003"/>
    <n v="131.58649398704904"/>
    <n v="0.17015806901263339"/>
    <n v="3729.221398007538"/>
    <n v="6210.304347826087"/>
    <n v="55.018430316119897"/>
    <n v="4.5725646123260439"/>
    <n v="4.9999205434825793"/>
  </r>
  <r>
    <n v="1055"/>
    <x v="0"/>
    <s v="HNL"/>
    <s v="Hawaii"/>
    <s v="ANC"/>
    <s v="Alaska"/>
    <x v="40"/>
    <x v="4"/>
    <n v="183"/>
    <s v="HNLANC737-Max 9"/>
    <n v="2777"/>
    <n v="153.55555555555554"/>
    <n v="9"/>
    <n v="1382"/>
    <n v="23.555555555555557"/>
    <n v="212"/>
    <n v="396"/>
    <n v="774"/>
    <n v="4573719"/>
    <n v="0.83910139647844562"/>
    <n v="1647"/>
    <n v="55.454078014184397"/>
    <n v="0.99530516431924887"/>
    <n v="213"/>
    <n v="0.99497487437185927"/>
    <n v="398"/>
    <n v="0.74710424710424705"/>
    <n v="1036"/>
    <n v="500"/>
    <n v="5.992"/>
    <n v="0.24813933779724445"/>
    <n v="118291"/>
    <n v="0.26346725066706944"/>
    <n v="125598"/>
    <n v="0.45773968349863231"/>
    <n v="218210"/>
    <n v="1.1380036583933276E-2"/>
    <n v="5425"/>
    <n v="1.298897447515481E-2"/>
    <n v="6192"/>
    <n v="6.2847169779657319E-3"/>
    <n v="2996"/>
    <n v="1"/>
    <n v="243849"/>
    <n v="27094.333333333332"/>
    <n v="4397.3141152509425"/>
    <n v="0.40134533945379941"/>
    <n v="60842"/>
    <n v="6760.2222222222226"/>
    <n v="0.10013841821392773"/>
    <n v="131242"/>
    <n v="14582.444444444445"/>
    <n v="0.21600812404642031"/>
    <n v="171646"/>
    <n v="0.28250811828585254"/>
    <n v="1"/>
    <n v="476712"/>
    <n v="-607579"/>
    <n v="-130867"/>
    <n v="118848.97641509434"/>
    <n v="126232.33333333334"/>
    <n v="292074.36692506459"/>
    <n v="537155.6766734923"/>
    <n v="557.97641509433743"/>
    <n v="634.33333333334303"/>
    <n v="73864.366925064591"/>
    <n v="-2.8612820332862599E-2"/>
    <n v="-2.6789439678847969E-2"/>
    <n v="1.8233806540146301E-3"/>
    <n v="3837814"/>
    <n v="0.83910139647844562"/>
    <n v="90835.557163531194"/>
    <n v="0.10422852825020514"/>
    <n v="0.13284134858306773"/>
    <n v="342.77568740955138"/>
    <n v="0.12343380893394"/>
    <n v="6.2847169779657319E-3"/>
    <n v="-8339.6307414991406"/>
    <n v="-122527.36925850085"/>
    <n v="1.9793868023341989"/>
    <n v="1.124755750472709"/>
    <n v="0.75071218379795124"/>
    <n v="315.57286432160805"/>
    <n v="0.36006225981305273"/>
    <n v="2366.6789657278241"/>
    <n v="6760.2222222222226"/>
    <n v="24.921521545205444"/>
    <n v="8.4059334298118671"/>
    <n v="5.992"/>
  </r>
  <r>
    <n v="747"/>
    <x v="1"/>
    <s v="SEA"/>
    <s v="Washington"/>
    <s v="YYC"/>
    <s v="Alberta"/>
    <x v="45"/>
    <x v="7"/>
    <n v="74.48"/>
    <s v="SEAYYCE175"/>
    <n v="452"/>
    <n v="65.44"/>
    <n v="25"/>
    <n v="1636"/>
    <n v="9.8000000000000007"/>
    <n v="245"/>
    <n v="441"/>
    <n v="950"/>
    <n v="841624"/>
    <n v="0.87862513426423205"/>
    <n v="1862"/>
    <n v="18.354077134986227"/>
    <n v="1"/>
    <n v="245"/>
    <n v="1"/>
    <n v="441"/>
    <n v="0.80782312925170063"/>
    <n v="1176"/>
    <n v="31"/>
    <n v="6"/>
    <n v="0.24561325336636575"/>
    <n v="82683"/>
    <n v="0.24400322006659952"/>
    <n v="82141"/>
    <n v="0.47878885096498031"/>
    <n v="161179"/>
    <n v="1.9754098604142716E-2"/>
    <n v="6650"/>
    <n v="1.1288056345224409E-2"/>
    <n v="3800"/>
    <n v="5.5252065268730007E-4"/>
    <n v="186"/>
    <n v="1"/>
    <n v="45816"/>
    <n v="1832.64"/>
    <n v="2496.2301107837411"/>
    <n v="0.2568593373325111"/>
    <n v="80065"/>
    <n v="3202.6"/>
    <n v="0.44887032572742053"/>
    <n v="25403"/>
    <n v="1016.12"/>
    <n v="0.14241744688008073"/>
    <n v="27086"/>
    <n v="0.15185289005998767"/>
    <n v="1"/>
    <n v="336639"/>
    <n v="-178370"/>
    <n v="158269"/>
    <n v="82683"/>
    <n v="82141"/>
    <n v="199522.63578947369"/>
    <n v="364346.63578947366"/>
    <n v="0"/>
    <n v="0"/>
    <n v="38343.635789473687"/>
    <n v="0.18805190916608841"/>
    <n v="0.18987427334721793"/>
    <n v="1.822364181129521E-3"/>
    <n v="739472"/>
    <n v="0.87862513426423205"/>
    <n v="46478.226161369181"/>
    <n v="0.39998740530213017"/>
    <n v="0.21193549613604173"/>
    <n v="205.65586797066015"/>
    <n v="0.45499085834216846"/>
    <n v="5.5252065268730007E-4"/>
    <n v="-1533.7454315789475"/>
    <n v="159802.74543157895"/>
    <n v="1.927561402809177"/>
    <n v="1.0638477423691057"/>
    <n v="0.78281513769300692"/>
    <n v="186.26077097505669"/>
    <n v="8.0460077412302197E-2"/>
    <n v="1384.0521543617815"/>
    <n v="3202.6"/>
    <n v="89.13550858307579"/>
    <n v="6.3875305623471883"/>
    <n v="6"/>
  </r>
  <r>
    <n v="724"/>
    <x v="1"/>
    <s v="SEA"/>
    <s v="Washington"/>
    <s v="JNU"/>
    <s v="Alaska"/>
    <x v="25"/>
    <x v="3"/>
    <n v="125.24"/>
    <s v="SEAJNU737-700"/>
    <n v="909"/>
    <n v="101.48"/>
    <n v="25"/>
    <n v="2537"/>
    <n v="14.68"/>
    <n v="367"/>
    <n v="765"/>
    <n v="1406"/>
    <n v="2846079"/>
    <n v="0.81028425423187478"/>
    <n v="3131"/>
    <n v="64.762648999574282"/>
    <n v="0.85547785547785549"/>
    <n v="429"/>
    <n v="0.97701149425287359"/>
    <n v="783"/>
    <n v="0.73267326732673266"/>
    <n v="1919"/>
    <n v="24156"/>
    <n v="6"/>
    <n v="0.18081318251699854"/>
    <n v="136898"/>
    <n v="0.2396357796080959"/>
    <n v="181434"/>
    <n v="0.36770595041234988"/>
    <n v="278399"/>
    <n v="1.2989946164696932E-2"/>
    <n v="9835"/>
    <n v="7.4254679550509557E-3"/>
    <n v="5622"/>
    <n v="0.19142967334280778"/>
    <n v="144936"/>
    <n v="1"/>
    <n v="269287"/>
    <n v="10771.48"/>
    <n v="4158.0603042004996"/>
    <n v="0.35246574320459578"/>
    <n v="148130"/>
    <n v="5925.2"/>
    <n v="0.19388515056759803"/>
    <n v="145575"/>
    <n v="5823"/>
    <n v="0.19054094912494488"/>
    <n v="201017"/>
    <n v="0.26310815710286134"/>
    <n v="1"/>
    <n v="757124"/>
    <n v="-764009"/>
    <n v="-6885"/>
    <n v="160025.18256130791"/>
    <n v="185703.03529411764"/>
    <n v="379977.01351351355"/>
    <n v="725705.23136893916"/>
    <n v="23127.182561307913"/>
    <n v="4269.0352941176388"/>
    <n v="101578.01351351355"/>
    <n v="-2.4191176703106275E-3"/>
    <n v="-6.0645918305234526E-4"/>
    <n v="1.8126584872582823E-3"/>
    <n v="2306133"/>
    <n v="0.81028425423187478"/>
    <n v="143334.51793456846"/>
    <n v="0.26602353624056113"/>
    <n v="0.26844265391087174"/>
    <n v="241.30390224674812"/>
    <n v="0.26546083855527847"/>
    <n v="0.19142967334280778"/>
    <n v="-5158.9692547575642"/>
    <n v="-1726.0307452424358"/>
    <n v="1.6743424144380357"/>
    <n v="1.2157978779800349"/>
    <n v="0.76119716818536498"/>
    <n v="231.71647509578543"/>
    <n v="0.26550076341523976"/>
    <n v="2247.8234329321049"/>
    <n v="5925.2"/>
    <n v="39.173814524119869"/>
    <n v="6.0926290894757589"/>
    <n v="6"/>
  </r>
  <r>
    <n v="4"/>
    <x v="5"/>
    <s v="ANC"/>
    <s v="Alaska"/>
    <s v="JNU"/>
    <s v="Alaska"/>
    <x v="2"/>
    <x v="2"/>
    <n v="159"/>
    <s v="ANCJNU737-800"/>
    <n v="571"/>
    <n v="123.1875"/>
    <n v="32"/>
    <n v="3942"/>
    <n v="21"/>
    <n v="672"/>
    <n v="1177"/>
    <n v="2093"/>
    <n v="2905248"/>
    <n v="0.77476415094339623"/>
    <n v="5088"/>
    <n v="52.688476672287806"/>
    <n v="1"/>
    <n v="672"/>
    <n v="0.91953125000000002"/>
    <n v="1280"/>
    <n v="0.6674107142857143"/>
    <n v="3136"/>
    <n v="38112"/>
    <n v="5"/>
    <n v="0.22509943116379982"/>
    <n v="205220"/>
    <n v="0.21236039601353976"/>
    <n v="193606"/>
    <n v="0.33056666439980431"/>
    <n v="301373"/>
    <n v="1.3771188764552708E-2"/>
    <n v="12555"/>
    <n v="9.1829862474580061E-3"/>
    <n v="8372"/>
    <n v="0.20901933341084539"/>
    <n v="190560"/>
    <n v="1"/>
    <n v="194028"/>
    <n v="6063.375"/>
    <n v="3682.5509533482409"/>
    <n v="0.29363657275687977"/>
    <n v="167665"/>
    <n v="5239.53125"/>
    <n v="0.25373954259839948"/>
    <n v="172529"/>
    <n v="5391.53125"/>
    <n v="0.26110058476700121"/>
    <n v="126554"/>
    <n v="0.19152329987771952"/>
    <n v="1"/>
    <n v="911686"/>
    <n v="-660776"/>
    <n v="250910"/>
    <n v="205220"/>
    <n v="210548.58113848767"/>
    <n v="451555.53177257522"/>
    <n v="867324.1129110629"/>
    <n v="0"/>
    <n v="16942.581138487672"/>
    <n v="150182.53177257522"/>
    <n v="8.6364399872231212E-2"/>
    <n v="8.8162063885241712E-2"/>
    <n v="1.7976640130104998E-3"/>
    <n v="2250882"/>
    <n v="0.77476415094339623"/>
    <n v="209642.41400304413"/>
    <n v="0.31380660101994734"/>
    <n v="0.22744220114771613"/>
    <n v="182.93404363267376"/>
    <n v="0.32037485750030431"/>
    <n v="0.20901933341084539"/>
    <n v="-5222.6597784707155"/>
    <n v="256132.65977847073"/>
    <n v="2.2190956734136602"/>
    <n v="1.0990930435490482"/>
    <n v="0.69831907261582871"/>
    <n v="151.25468749999999"/>
    <n v="0.13881314399914005"/>
    <n v="3274.5110676305412"/>
    <n v="5239.53125"/>
    <n v="74.817118447331126"/>
    <n v="5.3087265347539319"/>
    <n v="5"/>
  </r>
  <r>
    <n v="274"/>
    <x v="4"/>
    <s v="LAX"/>
    <s v="California"/>
    <s v="SEA"/>
    <s v="Washington"/>
    <x v="47"/>
    <x v="4"/>
    <n v="178"/>
    <s v="LAXSEA737-Max 9"/>
    <n v="954"/>
    <n v="141.18181818181819"/>
    <n v="22"/>
    <n v="3106"/>
    <n v="21.363636363636363"/>
    <n v="470"/>
    <n v="946"/>
    <n v="1691"/>
    <n v="3735864"/>
    <n v="0.79315628192032683"/>
    <n v="3916"/>
    <n v="61.214269911504424"/>
    <n v="0.92885375494071143"/>
    <n v="506"/>
    <n v="1"/>
    <n v="946"/>
    <n v="0.68628246753246758"/>
    <n v="2464"/>
    <n v="38406"/>
    <n v="4.9999479248034158"/>
    <n v="0.17412091623893527"/>
    <n v="150009"/>
    <n v="0.23462198295574577"/>
    <n v="202132"/>
    <n v="0.3448199813817871"/>
    <n v="297070"/>
    <n v="1.1769867745687284E-2"/>
    <n v="10140"/>
    <n v="1.1773349955079499E-2"/>
    <n v="10143"/>
    <n v="0.22289390172276505"/>
    <n v="192028"/>
    <n v="1"/>
    <n v="207802"/>
    <n v="9445.545454545454"/>
    <n v="3394.6659872022146"/>
    <n v="0.3194467076398988"/>
    <n v="115270"/>
    <n v="5239.545454545455"/>
    <n v="0.17720051775079707"/>
    <n v="180402"/>
    <n v="8200.0909090909099"/>
    <n v="0.2773256511085217"/>
    <n v="147032"/>
    <n v="0.22602712350078247"/>
    <n v="1"/>
    <n v="861522"/>
    <n v="-650506"/>
    <n v="211016"/>
    <n v="161499.0510638298"/>
    <n v="202132"/>
    <n v="432868.40922531043"/>
    <n v="796499.46028914023"/>
    <n v="11490.0510638298"/>
    <n v="0"/>
    <n v="135798.40922531043"/>
    <n v="5.6483854872661318E-2"/>
    <n v="5.8275924930121313E-2"/>
    <n v="1.7920700574599949E-3"/>
    <n v="2963124"/>
    <n v="0.79315628192032683"/>
    <n v="174594.37862202188"/>
    <n v="0.23060850180841702"/>
    <n v="0.17412464693575569"/>
    <n v="215.54861558274308"/>
    <n v="0.22594194505528625"/>
    <n v="0.22289390172276505"/>
    <n v="-6694.9300131427381"/>
    <n v="217710.93001314273"/>
    <n v="1.7882309717353899"/>
    <n v="1.2888451753224746"/>
    <n v="0.72723522420731801"/>
    <n v="213.67019027484145"/>
    <n v="0.17066540378539374"/>
    <n v="2947.0579369941288"/>
    <n v="5239.545454545455"/>
    <n v="50.739803063734129"/>
    <n v="6.5302640051513201"/>
    <n v="4.9999479248034158"/>
  </r>
  <r>
    <n v="390"/>
    <x v="4"/>
    <s v="YYC"/>
    <s v="Alberta"/>
    <s v="SEA"/>
    <s v="Washington"/>
    <x v="44"/>
    <x v="7"/>
    <n v="76"/>
    <s v="YYCSEAE175"/>
    <n v="452"/>
    <n v="63.741935483870968"/>
    <n v="31"/>
    <n v="1976"/>
    <n v="7.935483870967742"/>
    <n v="246"/>
    <n v="380"/>
    <n v="1350"/>
    <n v="1064912"/>
    <n v="0.83870967741935487"/>
    <n v="2356"/>
    <n v="26.603636363636362"/>
    <n v="0.79354838709677422"/>
    <n v="310"/>
    <n v="0.68100358422939067"/>
    <n v="558"/>
    <n v="0.907258064516129"/>
    <n v="1488"/>
    <n v="252"/>
    <n v="5"/>
    <n v="0.19311738694012642"/>
    <n v="56948"/>
    <n v="0.19191014893790184"/>
    <n v="56592"/>
    <n v="0.57865359051572118"/>
    <n v="170638"/>
    <n v="2.7468055668592822E-2"/>
    <n v="8100"/>
    <n v="4.5780092780988036E-3"/>
    <n v="1350"/>
    <n v="4.2728086595588835E-3"/>
    <n v="1260"/>
    <n v="1"/>
    <n v="42715"/>
    <n v="1377.9032258064517"/>
    <n v="1605.6075724439586"/>
    <n v="0.21386585756629015"/>
    <n v="84073"/>
    <n v="2712.0322580645161"/>
    <n v="0.42093747496595368"/>
    <n v="48774"/>
    <n v="1573.3548387096773"/>
    <n v="0.24420211487623167"/>
    <n v="24166"/>
    <n v="0.12099455259152447"/>
    <n v="1"/>
    <n v="294888"/>
    <n v="-199728"/>
    <n v="95160"/>
    <n v="71763.739837398374"/>
    <n v="83100.884210526317"/>
    <n v="188080.99555555556"/>
    <n v="342945.61960348027"/>
    <n v="14815.739837398374"/>
    <n v="26508.884210526317"/>
    <n v="17442.995555555564"/>
    <n v="8.9359496371531164E-2"/>
    <n v="9.1139671319910368E-2"/>
    <n v="1.780174948379204E-3"/>
    <n v="893152"/>
    <n v="0.83870967741935487"/>
    <n v="56466.923076923063"/>
    <n v="0.27691302192106015"/>
    <n v="0.18755352554952898"/>
    <n v="148.59716599190284"/>
    <n v="0.32875479201748414"/>
    <n v="4.2728086595588835E-3"/>
    <n v="-1895.7296646283953"/>
    <n v="97055.729664628394"/>
    <n v="1.5230060032796346"/>
    <n v="0.84082511665223914"/>
    <n v="0.95073099723881982"/>
    <n v="101.41935483870968"/>
    <n v="8.1949757195952364E-2"/>
    <n v="1833.3583925642429"/>
    <n v="2712.0322580645161"/>
    <n v="74.275560415527622"/>
    <n v="4.7823886639676116"/>
    <n v="5"/>
  </r>
  <r>
    <n v="952"/>
    <x v="2"/>
    <s v="SEA"/>
    <s v="Washington"/>
    <s v="OGG"/>
    <s v="Hawaii"/>
    <x v="48"/>
    <x v="5"/>
    <n v="282.66666666666669"/>
    <s v="SEAOGGA330-200"/>
    <n v="2640"/>
    <n v="211"/>
    <n v="15"/>
    <n v="3165"/>
    <n v="30.666666666666668"/>
    <n v="460"/>
    <n v="749"/>
    <n v="1956"/>
    <n v="11193600"/>
    <n v="0.74646226415094341"/>
    <n v="4240"/>
    <n v="93.618900665004162"/>
    <n v="0.83788706739526408"/>
    <n v="549"/>
    <n v="0.73287671232876717"/>
    <n v="1022"/>
    <n v="0.73285874859497935"/>
    <n v="2669"/>
    <n v="15016"/>
    <n v="6"/>
    <n v="0.1933011621265634"/>
    <n v="199002"/>
    <n v="0.21235716256172948"/>
    <n v="218620"/>
    <n v="0.48023394062314229"/>
    <n v="494397"/>
    <n v="1.3292963908413082E-2"/>
    <n v="13685"/>
    <n v="1.329976337844296E-2"/>
    <n v="13692"/>
    <n v="8.7515007401708811E-2"/>
    <n v="90096"/>
    <n v="1"/>
    <n v="464364"/>
    <n v="30957.599999999999"/>
    <n v="4960.1522417105743"/>
    <n v="0.31293546654518473"/>
    <n v="123445"/>
    <n v="8229.6666666666661"/>
    <n v="8.31897362148451E-2"/>
    <n v="477439"/>
    <n v="31829.266666666666"/>
    <n v="0.32174672500854168"/>
    <n v="418649"/>
    <n v="0.28212807223142844"/>
    <n v="0.99999999999999978"/>
    <n v="1029492"/>
    <n v="-1483897"/>
    <n v="-454405"/>
    <n v="237504.56086956523"/>
    <n v="298303.92523364484"/>
    <n v="674614.31134969334"/>
    <n v="1210422.7974529034"/>
    <n v="38502.560869565234"/>
    <n v="79683.925233644841"/>
    <n v="180217.31134969334"/>
    <n v="-4.0595072184105206E-2"/>
    <n v="-3.8817843544805941E-2"/>
    <n v="1.7772286392992651E-3"/>
    <n v="8355600"/>
    <n v="0.74646226415094341"/>
    <n v="319068.15165876783"/>
    <n v="9.1971483704974266E-2"/>
    <n v="0.13256655588907948"/>
    <n v="296.80758293838863"/>
    <n v="0.11242711474938963"/>
    <n v="8.7515007401708811E-2"/>
    <n v="-19893.586496860229"/>
    <n v="-434511.41350313975"/>
    <n v="1.6851829919155468"/>
    <n v="0.99449124627598517"/>
    <n v="0.86117065707917106"/>
    <n v="213.91389432485323"/>
    <n v="0.40665590407696223"/>
    <n v="5099.8142106839787"/>
    <n v="8229.6666666666661"/>
    <n v="33.807275854747502"/>
    <n v="8.649921011058451"/>
    <n v="6"/>
  </r>
  <r>
    <n v="545"/>
    <x v="3"/>
    <s v="SFO"/>
    <s v="California"/>
    <s v="HNL"/>
    <s v="Hawaii"/>
    <x v="27"/>
    <x v="2"/>
    <n v="159.61538461538461"/>
    <s v="SFOHNL737-800"/>
    <n v="2399"/>
    <n v="132"/>
    <n v="13"/>
    <n v="1716"/>
    <n v="16.153846153846153"/>
    <n v="210"/>
    <n v="457"/>
    <n v="1049"/>
    <n v="4977925"/>
    <n v="0.82698795180722895"/>
    <n v="2075"/>
    <n v="67.690855704697981"/>
    <n v="0.79847908745247154"/>
    <n v="263"/>
    <n v="0.91400000000000003"/>
    <n v="500"/>
    <n v="0.79893373952779889"/>
    <n v="1313"/>
    <n v="1866"/>
    <n v="5"/>
    <n v="0.2089271895884629"/>
    <n v="118796"/>
    <n v="0.25815863524446009"/>
    <n v="146789"/>
    <n v="0.49435631375307776"/>
    <n v="281091"/>
    <n v="1.1079845233907844E-2"/>
    <n v="6300"/>
    <n v="1.106929300035174E-2"/>
    <n v="6294"/>
    <n v="1.6408723179739713E-2"/>
    <n v="9330"/>
    <n v="1"/>
    <n v="249274"/>
    <n v="19174.923076923078"/>
    <n v="3682.5358079008524"/>
    <n v="0.35661006280310725"/>
    <n v="65494"/>
    <n v="5038"/>
    <n v="9.3695369164961878E-2"/>
    <n v="221654"/>
    <n v="17050.307692307691"/>
    <n v="0.31709703723838001"/>
    <n v="162588"/>
    <n v="0.23259753079355089"/>
    <n v="1"/>
    <n v="568600"/>
    <n v="-699010"/>
    <n v="-130410"/>
    <n v="148777.84761904762"/>
    <n v="160600.65645514222"/>
    <n v="351832.68160152528"/>
    <n v="661211.1856757151"/>
    <n v="29981.847619047621"/>
    <n v="13811.65645514222"/>
    <n v="70741.681601525284"/>
    <n v="-2.6197662680735447E-2"/>
    <n v="-2.4427768819712647E-2"/>
    <n v="1.7698938610227997E-3"/>
    <n v="4116684"/>
    <n v="0.82698795180722895"/>
    <n v="117003.45571095566"/>
    <n v="0.11422430028576164"/>
    <n v="0.14042196296649709"/>
    <n v="325.91491841491842"/>
    <n v="0.13585448870984512"/>
    <n v="1.6408723179739713E-2"/>
    <n v="-8810.3988981319326"/>
    <n v="-121599.60110186807"/>
    <n v="1.7153131235142318"/>
    <n v="1.1148613218798702"/>
    <n v="0.81297942694274328"/>
    <n v="293.57799999999997"/>
    <n v="0.28594442490327121"/>
    <n v="3274.5043284275757"/>
    <n v="5038"/>
    <n v="25.350543764523628"/>
    <n v="7.3391608391608392"/>
    <n v="5"/>
  </r>
  <r>
    <n v="527"/>
    <x v="3"/>
    <s v="SEA"/>
    <s v="Washington"/>
    <s v="LAX"/>
    <s v="California"/>
    <x v="49"/>
    <x v="0"/>
    <n v="187.375"/>
    <s v="SEALAXA321"/>
    <n v="954"/>
    <n v="152.54166666666666"/>
    <n v="24"/>
    <n v="3661"/>
    <n v="18.291666666666668"/>
    <n v="439"/>
    <n v="826"/>
    <n v="2396"/>
    <n v="4290138"/>
    <n v="0.81409828774738713"/>
    <n v="4497"/>
    <n v="63.150749063670403"/>
    <n v="0.74659863945578231"/>
    <n v="588"/>
    <n v="0.74751131221719458"/>
    <n v="1105"/>
    <n v="0.85418894830659542"/>
    <n v="2805"/>
    <n v="14061"/>
    <n v="5"/>
    <n v="0.16034293706160641"/>
    <n v="134825"/>
    <n v="0.21165624472262723"/>
    <n v="177972"/>
    <n v="0.52160065837826786"/>
    <n v="438590"/>
    <n v="1.7089768259412455E-2"/>
    <n v="14370"/>
    <n v="5.698967954008663E-3"/>
    <n v="4792"/>
    <n v="8.3611423624077433E-2"/>
    <n v="70305"/>
    <n v="1"/>
    <n v="243179"/>
    <n v="10132.458333333334"/>
    <n v="3850.7698420935581"/>
    <n v="0.31297007480012973"/>
    <n v="145942"/>
    <n v="6080.916666666667"/>
    <n v="0.18782657489536733"/>
    <n v="235503"/>
    <n v="9812.625"/>
    <n v="0.30309110377810156"/>
    <n v="152380"/>
    <n v="0.19611224652640141"/>
    <n v="1"/>
    <n v="840854"/>
    <n v="-777004"/>
    <n v="63850"/>
    <n v="180585.64920273348"/>
    <n v="238086.02905569007"/>
    <n v="513457.82554257091"/>
    <n v="932129.50380099448"/>
    <n v="45760.649202733475"/>
    <n v="60114.029055690073"/>
    <n v="74867.825542570907"/>
    <n v="1.4882971130532397E-2"/>
    <n v="1.663837798652975E-2"/>
    <n v="1.7554068559973521E-3"/>
    <n v="3492594"/>
    <n v="0.81409828774738713"/>
    <n v="175957.10570882272"/>
    <n v="0.19599695860599356"/>
    <n v="0.18111398747546117"/>
    <n v="210.47500682873533"/>
    <n v="0.22062369688546679"/>
    <n v="8.3611423624077433E-2"/>
    <n v="-7530.9376583747689"/>
    <n v="71380.937658374765"/>
    <n v="1.3726154314041401"/>
    <n v="0.96415126880258073"/>
    <n v="0.93601246855882858"/>
    <n v="161.06063348416291"/>
    <n v="0.18122052104170283"/>
    <n v="3729.2194232337465"/>
    <n v="6080.916666666667"/>
    <n v="57.972392319667883"/>
    <n v="5.2340890467085499"/>
    <n v="5"/>
  </r>
  <r>
    <n v="525"/>
    <x v="3"/>
    <s v="SEA"/>
    <s v="Washington"/>
    <s v="LAX"/>
    <s v="California"/>
    <x v="49"/>
    <x v="4"/>
    <n v="173.55"/>
    <s v="SEALAX737-Max 9"/>
    <n v="954"/>
    <n v="141.55000000000001"/>
    <n v="20"/>
    <n v="2831"/>
    <n v="22.45"/>
    <n v="449"/>
    <n v="800"/>
    <n v="1583"/>
    <n v="3311334"/>
    <n v="0.8156150965139729"/>
    <n v="3471"/>
    <n v="52.401685393258418"/>
    <n v="1"/>
    <n v="449"/>
    <n v="0.95351609058402864"/>
    <n v="839"/>
    <n v="0.7248168498168498"/>
    <n v="2184"/>
    <n v="7151"/>
    <n v="5"/>
    <n v="0.23751808352614978"/>
    <n v="159420"/>
    <n v="0.2689577184437813"/>
    <n v="180522"/>
    <n v="0.41903273434834498"/>
    <n v="281251"/>
    <n v="1.4146494812951903E-2"/>
    <n v="9495"/>
    <n v="7.0739923509105457E-3"/>
    <n v="4748"/>
    <n v="5.3270976517861536E-2"/>
    <n v="35755"/>
    <n v="1"/>
    <n v="177886"/>
    <n v="8894.2999999999993"/>
    <n v="3394.6618064861973"/>
    <n v="0.31745402889612245"/>
    <n v="102171"/>
    <n v="5108.55"/>
    <n v="0.18233360459139969"/>
    <n v="154431"/>
    <n v="7721.55"/>
    <n v="0.27559641082747988"/>
    <n v="125864"/>
    <n v="0.22461595568499801"/>
    <n v="1"/>
    <n v="671191"/>
    <n v="-560352"/>
    <n v="110839"/>
    <n v="159420"/>
    <n v="189322.44749999998"/>
    <n v="388030.4384080859"/>
    <n v="736772.88590808585"/>
    <n v="0"/>
    <n v="8800.4474999999802"/>
    <n v="106779.4384080859"/>
    <n v="3.3472612548296247E-2"/>
    <n v="3.5217828915900445E-2"/>
    <n v="1.7452163676041979E-3"/>
    <n v="2700774"/>
    <n v="0.8156150965139729"/>
    <n v="143652.08053691278"/>
    <n v="0.20269504676967048"/>
    <n v="0.16922243422137423"/>
    <n v="224.45637583892616"/>
    <n v="0.23527921995694567"/>
    <n v="5.3270976517861536E-2"/>
    <n v="-5778.9942954042945"/>
    <n v="116617.99429540429"/>
    <n v="1.9844932548910299"/>
    <n v="1.2026003860267895"/>
    <n v="0.71977143071311878"/>
    <n v="215.16328963051251"/>
    <n v="0.1875233726316354"/>
    <n v="2947.0616992763339"/>
    <n v="5108.55"/>
    <n v="54.02497989815064"/>
    <n v="5.0310844224655602"/>
    <n v="5"/>
  </r>
  <r>
    <n v="439"/>
    <x v="3"/>
    <s v="HNL"/>
    <s v="Hawaii"/>
    <s v="SFO"/>
    <s v="California"/>
    <x v="30"/>
    <x v="1"/>
    <n v="169.4"/>
    <s v="HNLSFO737-900"/>
    <n v="2399"/>
    <n v="146.6"/>
    <n v="10"/>
    <n v="1466"/>
    <n v="19.5"/>
    <n v="195"/>
    <n v="319"/>
    <n v="952"/>
    <n v="4063906"/>
    <n v="0.86540731995277453"/>
    <n v="1694"/>
    <n v="47.684900224845414"/>
    <n v="0.8904109589041096"/>
    <n v="219"/>
    <n v="0.77995110024449876"/>
    <n v="409"/>
    <n v="0.89222118088097468"/>
    <n v="1067"/>
    <n v="3549"/>
    <n v="5"/>
    <n v="0.19249590800352542"/>
    <n v="91732"/>
    <n v="0.213258068577664"/>
    <n v="101626"/>
    <n v="0.53503168674193147"/>
    <n v="254964"/>
    <n v="1.1992697360137659E-2"/>
    <n v="5715"/>
    <n v="9.9844713979938722E-3"/>
    <n v="4758"/>
    <n v="3.7237167918747642E-2"/>
    <n v="17745"/>
    <n v="1"/>
    <n v="175602"/>
    <n v="17560.2"/>
    <n v="3682.5493850672992"/>
    <n v="0.35399560937553548"/>
    <n v="49776"/>
    <n v="4977.6000000000004"/>
    <n v="0.10034330732153765"/>
    <n v="156144"/>
    <n v="15614.4"/>
    <n v="0.3147702784155853"/>
    <n v="114535"/>
    <n v="0.23089080488734157"/>
    <n v="1"/>
    <n v="476540"/>
    <n v="-496057"/>
    <n v="-19517"/>
    <n v="103022.09230769231"/>
    <n v="130297.91222570534"/>
    <n v="285763.22268907563"/>
    <n v="519083.22722247324"/>
    <n v="11290.092307692306"/>
    <n v="28671.912225705339"/>
    <n v="30799.222689075628"/>
    <n v="-4.802522499290092E-3"/>
    <n v="-3.0613102955020792E-3"/>
    <n v="1.7412122037880127E-3"/>
    <n v="3516934"/>
    <n v="0.86540731995277453"/>
    <n v="71354.201909959083"/>
    <n v="0.11726157051860944"/>
    <n v="0.12206409301789953"/>
    <n v="312.95702592087315"/>
    <n v="0.13045311626547443"/>
    <n v="3.7237167918747642E-2"/>
    <n v="-7076.1227222473271"/>
    <n v="-12440.877277752672"/>
    <n v="1.583639767723211"/>
    <n v="0.93942297127973495"/>
    <n v="0.90342914303205746"/>
    <n v="248.47432762836186"/>
    <n v="0.24034708523943427"/>
    <n v="3274.4956844566027"/>
    <n v="4977.6000000000004"/>
    <n v="30.74348468985923"/>
    <n v="7.1439290586630291"/>
    <n v="5"/>
  </r>
  <r>
    <n v="1019"/>
    <x v="0"/>
    <s v="ANC"/>
    <s v="Alaska"/>
    <s v="HNL"/>
    <s v="Hawaii"/>
    <x v="37"/>
    <x v="4"/>
    <n v="183"/>
    <s v="ANCHNL737-Max 9"/>
    <n v="2777"/>
    <n v="153.55555555555554"/>
    <n v="9"/>
    <n v="1382"/>
    <n v="23.666666666666668"/>
    <n v="213"/>
    <n v="398"/>
    <n v="771"/>
    <n v="4573719"/>
    <n v="0.83910139647844562"/>
    <n v="1647"/>
    <n v="56.401403061224485"/>
    <n v="1"/>
    <n v="213"/>
    <n v="1"/>
    <n v="398"/>
    <n v="0.74420849420849422"/>
    <n v="1036"/>
    <n v="500"/>
    <n v="5.992"/>
    <n v="0.26938668503989893"/>
    <n v="124333"/>
    <n v="0.26067456628988539"/>
    <n v="120312"/>
    <n v="0.44671437640426309"/>
    <n v="206177"/>
    <n v="1.1717268888354447E-2"/>
    <n v="5408"/>
    <n v="5.0158057464017285E-3"/>
    <n v="2315"/>
    <n v="6.4912976311963617E-3"/>
    <n v="2996"/>
    <n v="1"/>
    <n v="248015"/>
    <n v="27557.222222222223"/>
    <n v="4397.3196860151929"/>
    <n v="0.40202198343704765"/>
    <n v="60842"/>
    <n v="6760.2222222222226"/>
    <n v="9.8622347504291483E-2"/>
    <n v="133484"/>
    <n v="14831.555555555555"/>
    <n v="0.2163720034558832"/>
    <n v="174578"/>
    <n v="0.28298366560277766"/>
    <n v="1"/>
    <n v="461541"/>
    <n v="-616919"/>
    <n v="-155378"/>
    <n v="124333"/>
    <n v="120312"/>
    <n v="277041.98702983139"/>
    <n v="521686.98702983139"/>
    <n v="0"/>
    <n v="0"/>
    <n v="70864.987029831391"/>
    <n v="-3.3971916508206995E-2"/>
    <n v="-3.2250366179522823E-2"/>
    <n v="1.7215503286841724E-3"/>
    <n v="3837814"/>
    <n v="0.83910139647844562"/>
    <n v="87926.501447178074"/>
    <n v="0.10091153391802164"/>
    <n v="0.13488345042622862"/>
    <n v="331.79811866859626"/>
    <n v="0.11948077733834939"/>
    <n v="6.4912976311963617E-3"/>
    <n v="-7873.8874477590434"/>
    <n v="-147504.11255224096"/>
    <n v="2.1325307743020403"/>
    <n v="1.104369418863218"/>
    <n v="0.72705783433021687"/>
    <n v="302.29145728643215"/>
    <n v="0.37825025295694209"/>
    <n v="2366.6787128522551"/>
    <n v="6760.2222222222226"/>
    <n v="24.502936540422944"/>
    <n v="5.5882778581765553"/>
    <n v="5.992"/>
  </r>
  <r>
    <n v="574"/>
    <x v="3"/>
    <s v="YVR"/>
    <s v="British Columbia"/>
    <s v="LAX"/>
    <s v="California"/>
    <x v="19"/>
    <x v="6"/>
    <n v="140.625"/>
    <s v="YVRLAXA320"/>
    <n v="1080"/>
    <n v="128.625"/>
    <n v="8"/>
    <n v="1029"/>
    <n v="18.75"/>
    <n v="150"/>
    <n v="278"/>
    <n v="602"/>
    <n v="1215000"/>
    <n v="0.91466666666666663"/>
    <n v="1125"/>
    <n v="4.8523382447149261"/>
    <n v="1"/>
    <n v="150"/>
    <n v="1"/>
    <n v="278"/>
    <n v="0.86246418338108888"/>
    <n v="698"/>
    <n v="0"/>
    <e v="#DIV/0!"/>
    <n v="0.24412387136365893"/>
    <n v="54102"/>
    <n v="0.2546420175347559"/>
    <n v="56433"/>
    <n v="0.46863733377854588"/>
    <n v="103858"/>
    <n v="1.631192552917872E-2"/>
    <n v="3615"/>
    <n v="1.6284851793860581E-2"/>
    <n v="3609"/>
    <n v="0"/>
    <n v="0"/>
    <n v="1"/>
    <n v="17540"/>
    <n v="2192.5"/>
    <n v="3614.7521288533899"/>
    <n v="0.20778789996801442"/>
    <n v="38567"/>
    <n v="4820.875"/>
    <n v="0.45688460308246359"/>
    <n v="16639"/>
    <n v="2079.875"/>
    <n v="0.19711418857285015"/>
    <n v="11667"/>
    <n v="0.13821330837667184"/>
    <n v="1"/>
    <n v="221617"/>
    <n v="-84413"/>
    <n v="137204"/>
    <n v="54102"/>
    <n v="56433"/>
    <n v="120420.07308970099"/>
    <n v="230955.07308970101"/>
    <n v="0"/>
    <n v="0"/>
    <n v="16562.073089700993"/>
    <n v="0.11292510288065843"/>
    <n v="0.11462901986519557"/>
    <n v="1.7039169845371321E-3"/>
    <n v="1111320"/>
    <n v="0.91466666666666663"/>
    <n v="20675.638483965013"/>
    <n v="0.1824008230452675"/>
    <n v="6.9475720164609053E-2"/>
    <n v="215.37123420796891"/>
    <n v="0.19941780945182305"/>
    <n v="0"/>
    <n v="-2070.2591362126241"/>
    <n v="139274.25913621261"/>
    <n v="1.8943047580844523"/>
    <n v="1.0661446485672936"/>
    <n v="0.78147002003671129"/>
    <n v="202.99640287769785"/>
    <n v="5.2644878326121192E-2"/>
    <n v="3429.0684533632584"/>
    <n v="4820.875"/>
    <n v="212.06271040992806"/>
    <n v="7.0204081632653059"/>
    <e v="#DIV/0!"/>
  </r>
  <r>
    <n v="167"/>
    <x v="5"/>
    <s v="SFO"/>
    <s v="California"/>
    <s v="OGG"/>
    <s v="Hawaii"/>
    <x v="35"/>
    <x v="8"/>
    <n v="363.33333333333331"/>
    <s v="SFOOGG777-200"/>
    <n v="2338"/>
    <n v="271.8"/>
    <n v="15"/>
    <n v="4077"/>
    <n v="41.4"/>
    <n v="621"/>
    <n v="775"/>
    <n v="2681"/>
    <n v="12742100"/>
    <n v="0.74807339449541288"/>
    <n v="5450"/>
    <n v="80.465878378378378"/>
    <n v="0.88085106382978728"/>
    <n v="705"/>
    <n v="0.58712121212121215"/>
    <n v="1320"/>
    <n v="0.78277372262773726"/>
    <n v="3425"/>
    <n v="103543"/>
    <n v="5"/>
    <n v="0.16819270346592988"/>
    <n v="264921"/>
    <n v="0.11521842367234164"/>
    <n v="181481"/>
    <n v="0.37088662081995855"/>
    <n v="584185"/>
    <n v="1.0208849701353053E-2"/>
    <n v="16080"/>
    <n v="6.8071695583275769E-3"/>
    <n v="10722"/>
    <n v="0.3286862327820893"/>
    <n v="517715"/>
    <n v="1"/>
    <n v="336745"/>
    <n v="22449.666666666668"/>
    <n v="4184.9415775530169"/>
    <n v="0.26271792063187427"/>
    <n v="114662"/>
    <n v="7644.1333333333332"/>
    <n v="8.9455707480413871E-2"/>
    <n v="543711"/>
    <n v="36247.4"/>
    <n v="0.42418632301794235"/>
    <n v="286656"/>
    <n v="0.22364004886976954"/>
    <n v="1"/>
    <n v="1575104"/>
    <n v="-1281774"/>
    <n v="293330"/>
    <n v="300755.72463768115"/>
    <n v="309103.12258064514"/>
    <n v="746301.24020887725"/>
    <n v="1356160.0874272035"/>
    <n v="35834.724637681153"/>
    <n v="127622.12258064514"/>
    <n v="162116.24020887725"/>
    <n v="2.3020538215835693E-2"/>
    <n v="2.4723936595627632E-2"/>
    <n v="1.7033983797919393E-3"/>
    <n v="9532026"/>
    <n v="0.74807339449541288"/>
    <n v="356093.9654157469"/>
    <n v="0.12361416093108671"/>
    <n v="0.10059362271525102"/>
    <n v="259.35467255334805"/>
    <n v="0.11093014223838668"/>
    <n v="0.3286862327820893"/>
    <n v="-21704.872495146901"/>
    <n v="315034.87249514688"/>
    <n v="1.987188709991325"/>
    <n v="0.72705802909439277"/>
    <n v="0.90198988643839917"/>
    <n v="137.48560606060607"/>
    <n v="0.1819917922880013"/>
    <n v="6757.0380260224456"/>
    <n v="7644.1333333333332"/>
    <n v="50.667439194891237"/>
    <n v="6.5739514348785875"/>
    <n v="5"/>
  </r>
  <r>
    <n v="692"/>
    <x v="1"/>
    <s v="OGG"/>
    <s v="Hawaii"/>
    <s v="LAX"/>
    <s v="California"/>
    <x v="36"/>
    <x v="0"/>
    <n v="191.71428571428572"/>
    <s v="OGGLAXA321"/>
    <n v="2486"/>
    <n v="95.114285714285714"/>
    <n v="35"/>
    <n v="3329"/>
    <n v="18.685714285714287"/>
    <n v="654"/>
    <n v="1075"/>
    <n v="1601"/>
    <n v="16681060"/>
    <n v="0.49612518628912072"/>
    <n v="6710"/>
    <n v="178.17097817299918"/>
    <n v="0.75782155272305907"/>
    <n v="863"/>
    <n v="0.66276202219482117"/>
    <n v="1622"/>
    <n v="0.37884524372929484"/>
    <n v="4226"/>
    <n v="8768"/>
    <n v="5.999543795620438"/>
    <n v="0.26181717678125099"/>
    <n v="305975"/>
    <n v="0.30105959052212833"/>
    <n v="351836"/>
    <n v="0.37294026743472647"/>
    <n v="435840"/>
    <n v="9.5836338914944402E-3"/>
    <n v="11200"/>
    <n v="9.5870566178842594E-3"/>
    <n v="11204"/>
    <n v="4.5012274752515492E-2"/>
    <n v="52604"/>
    <n v="1"/>
    <n v="805156"/>
    <n v="23004.457142857143"/>
    <n v="4519.0075749498064"/>
    <n v="0.3911569979731791"/>
    <n v="239898"/>
    <n v="6854.2285714285717"/>
    <n v="0.11654608734179429"/>
    <n v="463787"/>
    <n v="13251.057142857142"/>
    <n v="0.22531475964780343"/>
    <n v="549555"/>
    <n v="0.26698215503722317"/>
    <n v="1"/>
    <n v="1168659"/>
    <n v="-2058396"/>
    <n v="-889737"/>
    <n v="403756.00152905198"/>
    <n v="530863.24837209308"/>
    <n v="1150443.3728919425"/>
    <n v="2085062.6227930875"/>
    <n v="97781.00152905198"/>
    <n v="179027.24837209308"/>
    <n v="714603.3728919425"/>
    <n v="-5.3338157167470174E-2"/>
    <n v="-5.1640060861508998E-2"/>
    <n v="1.6980963059611762E-3"/>
    <n v="8275894"/>
    <n v="0.49612518628912072"/>
    <n v="1133488.1210573744"/>
    <n v="7.0059037015633305E-2"/>
    <n v="0.12339719418310348"/>
    <n v="335.25232802643438"/>
    <n v="0.13485612551344908"/>
    <n v="4.5012274752515492E-2"/>
    <n v="-28326.046365516784"/>
    <n v="-861410.95363448327"/>
    <n v="2.1756229537608216"/>
    <n v="1.3310608476808448"/>
    <n v="0.63285771319594897"/>
    <n v="216.91491985203453"/>
    <n v="0.47024410028930597"/>
    <n v="2603.0445853514675"/>
    <n v="6854.2285714285717"/>
    <n v="18.684299958030376"/>
    <n v="6.7299489336136977"/>
    <n v="5.999543795620438"/>
  </r>
  <r>
    <n v="902"/>
    <x v="2"/>
    <s v="LAX"/>
    <s v="California"/>
    <s v="YVR"/>
    <s v="British Columbia"/>
    <x v="18"/>
    <x v="6"/>
    <n v="150"/>
    <s v="LAXYVRA320"/>
    <n v="1080"/>
    <n v="131.80000000000001"/>
    <n v="15"/>
    <n v="1977"/>
    <n v="18.2"/>
    <n v="273"/>
    <n v="434"/>
    <n v="1271"/>
    <n v="2430000"/>
    <n v="0.87866666666666671"/>
    <n v="2250"/>
    <n v="9.9534250960307293"/>
    <n v="0.91"/>
    <n v="300"/>
    <n v="0.78198198198198199"/>
    <n v="555"/>
    <n v="0.91111111111111109"/>
    <n v="1395"/>
    <n v="11"/>
    <n v="6"/>
    <n v="0.21116973250513996"/>
    <n v="97061"/>
    <n v="0.21948067488333134"/>
    <n v="100881"/>
    <n v="0.5360427295571486"/>
    <n v="246384"/>
    <n v="1.9341433963906144E-2"/>
    <n v="8890"/>
    <n v="1.382183689231673E-2"/>
    <n v="6353"/>
    <n v="1.4359219815723346E-4"/>
    <n v="66"/>
    <n v="1"/>
    <n v="40931"/>
    <n v="2728.7333333333331"/>
    <n v="4112.2527778224448"/>
    <n v="0.22488819049921432"/>
    <n v="86382"/>
    <n v="5758.8"/>
    <n v="0.47461072711888619"/>
    <n v="23743"/>
    <n v="1582.8666666666666"/>
    <n v="0.13045174334912035"/>
    <n v="30950"/>
    <n v="0.17004933903277913"/>
    <n v="1"/>
    <n v="459635"/>
    <n v="-182006"/>
    <n v="277629"/>
    <n v="106660.43956043955"/>
    <n v="129006.80875576037"/>
    <n v="270421.46341463417"/>
    <n v="506088.7117308341"/>
    <n v="9599.439560439554"/>
    <n v="28125.808755760372"/>
    <n v="24037.46341463417"/>
    <n v="0.11425061728395061"/>
    <n v="0.11594506753719708"/>
    <n v="1.6944502532464656E-3"/>
    <n v="2135160"/>
    <n v="0.87866666666666671"/>
    <n v="63460.969650986313"/>
    <n v="0.18915020576131686"/>
    <n v="7.4899588477366261E-2"/>
    <n v="232.45776428932726"/>
    <n v="0.21523867063826599"/>
    <n v="1.4359219815723346E-4"/>
    <n v="-4117.5141153889399"/>
    <n v="281746.51411538891"/>
    <n v="1.6383409928746011"/>
    <n v="0.9204436090326179"/>
    <n v="0.89437383449786145"/>
    <n v="181.76756756756757"/>
    <n v="6.7336038378278423E-2"/>
    <n v="2385.4100242808213"/>
    <n v="5758.8"/>
    <n v="198.62509447008316"/>
    <n v="7.7101669195751139"/>
    <n v="6"/>
  </r>
  <r>
    <n v="1010"/>
    <x v="2"/>
    <s v="YYC"/>
    <s v="Alberta"/>
    <s v="SFO"/>
    <s v="California"/>
    <x v="22"/>
    <x v="3"/>
    <n v="133.83333333333334"/>
    <s v="YYCSFO737-700"/>
    <n v="1018"/>
    <n v="120.33333333333333"/>
    <n v="18"/>
    <n v="2166"/>
    <n v="15"/>
    <n v="270"/>
    <n v="563"/>
    <n v="1334"/>
    <n v="2452362"/>
    <n v="0.89912826899128273"/>
    <n v="2409"/>
    <n v="12.450599070100143"/>
    <n v="0.87096774193548387"/>
    <n v="310"/>
    <n v="0.9946996466431095"/>
    <n v="566"/>
    <n v="0.87018917155903452"/>
    <n v="1533"/>
    <n v="0"/>
    <e v="#DIV/0!"/>
    <n v="0.19174495923562074"/>
    <n v="132128"/>
    <n v="0.26022592376524128"/>
    <n v="179317"/>
    <n v="0.52481562426532691"/>
    <n v="361641"/>
    <n v="1.3536850476430962E-2"/>
    <n v="9328"/>
    <n v="9.6766422573801095E-3"/>
    <n v="6668"/>
    <n v="0"/>
    <n v="0"/>
    <n v="1"/>
    <n v="51770"/>
    <n v="2876.1111111111113"/>
    <n v="4158.0328551679568"/>
    <n v="0.22961231577126587"/>
    <n v="107064"/>
    <n v="5948"/>
    <n v="0.47485441328442746"/>
    <n v="27987"/>
    <n v="1554.8333333333333"/>
    <n v="0.12412902996890897"/>
    <n v="38646"/>
    <n v="0.17140424097539772"/>
    <n v="1"/>
    <n v="689082"/>
    <n v="-225467"/>
    <n v="463615"/>
    <n v="151702.51851851851"/>
    <n v="180272.5079928952"/>
    <n v="415588.94527736132"/>
    <n v="747563.97178877506"/>
    <n v="19574.518518518511"/>
    <n v="955.50799289520364"/>
    <n v="53947.945277361316"/>
    <n v="0.18904835419893148"/>
    <n v="0.19073557048240691"/>
    <n v="1.687216283475429E-3"/>
    <n v="2204988"/>
    <n v="0.89912826899128273"/>
    <n v="77306.983379501384"/>
    <n v="0.28098706471556811"/>
    <n v="9.1938710516636615E-2"/>
    <n v="318.13573407202216"/>
    <n v="0.31251054427507091"/>
    <n v="0"/>
    <n v="-4137.6650993763906"/>
    <n v="467752.66509937641"/>
    <n v="1.5254550322045795"/>
    <n v="1.1338909154353438"/>
    <n v="0.84430964245282181"/>
    <n v="316.81448763250881"/>
    <n v="5.6083310839638821E-2"/>
    <n v="2247.8436453078152"/>
    <n v="5948"/>
    <n v="173.9675326307474"/>
    <n v="7.3850415512465375"/>
    <e v="#DIV/0!"/>
  </r>
  <r>
    <n v="156"/>
    <x v="5"/>
    <s v="SFO"/>
    <s v="California"/>
    <s v="HNL"/>
    <s v="Hawaii"/>
    <x v="27"/>
    <x v="4"/>
    <n v="178"/>
    <s v="SFOHNL737-Max 9"/>
    <n v="2399"/>
    <n v="165.2"/>
    <n v="5"/>
    <n v="826"/>
    <n v="23"/>
    <n v="115"/>
    <n v="192"/>
    <n v="519"/>
    <n v="2135110"/>
    <n v="0.92808988764044942"/>
    <n v="890"/>
    <n v="27.076342281879192"/>
    <n v="1"/>
    <n v="115"/>
    <n v="0.89302325581395348"/>
    <n v="215"/>
    <n v="0.92678571428571432"/>
    <n v="560"/>
    <n v="3675"/>
    <n v="5"/>
    <n v="0.18927228246978495"/>
    <n v="51836"/>
    <n v="0.21133749589221162"/>
    <n v="57879"/>
    <n v="0.5114287800781393"/>
    <n v="140065"/>
    <n v="1.1392266403768211E-2"/>
    <n v="3120"/>
    <n v="9.4752984992879825E-3"/>
    <n v="2595"/>
    <n v="6.709387665680798E-2"/>
    <n v="18375"/>
    <n v="1"/>
    <n v="91915"/>
    <n v="18383"/>
    <n v="3394.6608830364062"/>
    <n v="0.34956245269887393"/>
    <n v="26198"/>
    <n v="5239.6000000000004"/>
    <n v="9.9633760929174767E-2"/>
    <n v="79795"/>
    <n v="15959"/>
    <n v="0.30346881263239561"/>
    <n v="65035"/>
    <n v="0.24733497373955571"/>
    <n v="1"/>
    <n v="273870"/>
    <n v="-262943"/>
    <n v="10927"/>
    <n v="51836"/>
    <n v="64812.421875"/>
    <n v="151129.86512524085"/>
    <n v="267778.28700024087"/>
    <n v="0"/>
    <n v="6933.421875"/>
    <n v="11064.865125240845"/>
    <n v="5.1177691079148145E-3"/>
    <n v="6.8037044461635087E-3"/>
    <n v="1.6859353382486942E-3"/>
    <n v="1981574"/>
    <n v="0.92808988764044942"/>
    <n v="19796.222760290548"/>
    <n v="0.12826973785893936"/>
    <n v="0.12315196875102453"/>
    <n v="309.31598062953998"/>
    <n v="0.12893538167133806"/>
    <n v="6.709387665680798E-2"/>
    <n v="-3599.6574000481692"/>
    <n v="14526.657400048169"/>
    <n v="1.6060756074040807"/>
    <n v="0.95921266528498561"/>
    <n v="0.89119746805760491"/>
    <n v="269.2046511627907"/>
    <n v="0.23746668127213641"/>
    <n v="2947.0376452362511"/>
    <n v="5239.6000000000004"/>
    <n v="30.50633617350891"/>
    <n v="6.9188861985472156"/>
    <n v="5"/>
  </r>
  <r>
    <n v="1058"/>
    <x v="0"/>
    <s v="HNL"/>
    <s v="Hawaii"/>
    <s v="LAX"/>
    <s v="California"/>
    <x v="46"/>
    <x v="4"/>
    <n v="183"/>
    <s v="HNLLAX737-Max 9"/>
    <n v="2556"/>
    <n v="161.77777777777777"/>
    <n v="9"/>
    <n v="1456"/>
    <n v="23.666666666666668"/>
    <n v="213"/>
    <n v="306"/>
    <n v="937"/>
    <n v="4209732"/>
    <n v="0.88403157255616271"/>
    <n v="1647"/>
    <n v="49.532846727368707"/>
    <n v="1"/>
    <n v="213"/>
    <n v="0.76884422110552764"/>
    <n v="398"/>
    <n v="0.90444015444015446"/>
    <n v="1036"/>
    <n v="2726"/>
    <n v="5.9988994864269989"/>
    <n v="0.23956773635972414"/>
    <n v="134719"/>
    <n v="0.19296086723026201"/>
    <n v="108510"/>
    <n v="0.51672825433632918"/>
    <n v="290578"/>
    <n v="1.1670833763083675E-2"/>
    <n v="6563"/>
    <n v="9.992140014439611E-3"/>
    <n v="5619"/>
    <n v="2.9080168296161411E-2"/>
    <n v="16353"/>
    <n v="1"/>
    <n v="217811"/>
    <n v="24201.222222222223"/>
    <n v="4397.3043019078386"/>
    <n v="0.39659759030879516"/>
    <n v="60842"/>
    <n v="6760.2222222222226"/>
    <n v="0.11078315874573698"/>
    <n v="117228"/>
    <n v="13025.333333333334"/>
    <n v="0.21345268290728861"/>
    <n v="153318"/>
    <n v="0.27916656803817924"/>
    <n v="1"/>
    <n v="562342"/>
    <n v="-549199"/>
    <n v="13143"/>
    <n v="134719"/>
    <n v="141133.92156862744"/>
    <n v="321279.41088580573"/>
    <n v="597132.3324544332"/>
    <n v="0"/>
    <n v="32623.92156862744"/>
    <n v="30701.41088580573"/>
    <n v="3.1220514750107606E-3"/>
    <n v="4.7934519467017316E-3"/>
    <n v="1.671400471690971E-3"/>
    <n v="3721536"/>
    <n v="0.88403157255616271"/>
    <n v="71623.557005494484"/>
    <n v="0.13358142513585189"/>
    <n v="0.13045937366084112"/>
    <n v="374.99244505494505"/>
    <n v="0.14671065925467333"/>
    <n v="2.9080168296161411E-2"/>
    <n v="-7036.1480504925748"/>
    <n v="20179.148050492575"/>
    <n v="1.9514551825279893"/>
    <n v="0.84119372826229799"/>
    <n v="0.86539087092002276"/>
    <n v="272.63819095477385"/>
    <n v="0.27264191541801963"/>
    <n v="2366.6719711311734"/>
    <n v="6760.2222222222226"/>
    <n v="29.394636008180544"/>
    <n v="8.3667582417582409"/>
    <n v="5.9988994864269989"/>
  </r>
  <r>
    <n v="557"/>
    <x v="3"/>
    <s v="SFO"/>
    <s v="California"/>
    <s v="OGG"/>
    <s v="Hawaii"/>
    <x v="35"/>
    <x v="4"/>
    <n v="179"/>
    <s v="SFOOGG737-Max 9"/>
    <n v="2338"/>
    <n v="130.9375"/>
    <n v="16"/>
    <n v="2095"/>
    <n v="21.4375"/>
    <n v="343"/>
    <n v="549"/>
    <n v="1203"/>
    <n v="6696032"/>
    <n v="0.73149441340782118"/>
    <n v="2864"/>
    <n v="85.830270270270276"/>
    <n v="0.93206521739130432"/>
    <n v="368"/>
    <n v="0.79796511627906974"/>
    <n v="688"/>
    <n v="0.66537610619469023"/>
    <n v="1808"/>
    <n v="103"/>
    <n v="4.9805825242718447"/>
    <n v="0.27411844392686169"/>
    <n v="155000"/>
    <n v="0.22750062339839666"/>
    <n v="128640"/>
    <n v="0.47407635348192323"/>
    <n v="268066"/>
    <n v="1.2759771438272947E-2"/>
    <n v="7215"/>
    <n v="1.0637564130452084E-2"/>
    <n v="6015"/>
    <n v="9.0724362409341959E-4"/>
    <n v="513"/>
    <n v="1"/>
    <n v="291365"/>
    <n v="18210.3125"/>
    <n v="3394.6648319121332"/>
    <n v="0.3492320526619857"/>
    <n v="83833"/>
    <n v="5239.5625"/>
    <n v="0.10048279879468107"/>
    <n v="252946"/>
    <n v="15809.125"/>
    <n v="0.30318278033613727"/>
    <n v="206158"/>
    <n v="0.24710236820719594"/>
    <n v="1"/>
    <n v="565449"/>
    <n v="-834302"/>
    <n v="-268853"/>
    <n v="166297.37609329447"/>
    <n v="161210.05464480876"/>
    <n v="402878.90939318371"/>
    <n v="730386.340131287"/>
    <n v="11297.376093294472"/>
    <n v="32570.054644808755"/>
    <n v="134812.90939318371"/>
    <n v="-4.0151092467897408E-2"/>
    <n v="-3.8483310525068364E-2"/>
    <n v="1.6677819428290441E-3"/>
    <n v="4898110"/>
    <n v="0.73149441340782118"/>
    <n v="207367.91599045356"/>
    <n v="8.4445384968291667E-2"/>
    <n v="0.12459647743618907"/>
    <n v="269.65918854415276"/>
    <n v="0.11533754856465045"/>
    <n v="9.0724362409341959E-4"/>
    <n v="-11167.521258205434"/>
    <n v="-257685.47874179456"/>
    <n v="2.1864985115733502"/>
    <n v="0.97062818847146348"/>
    <n v="0.76967718698707976"/>
    <n v="186.97674418604652"/>
    <n v="0.3645916784714448"/>
    <n v="2947.0488582116809"/>
    <n v="5239.5625"/>
    <n v="24.408638041137127"/>
    <n v="6.3150357995226729"/>
    <n v="4.9805825242718447"/>
  </r>
  <r>
    <n v="339"/>
    <x v="4"/>
    <s v="SEA"/>
    <s v="Washington"/>
    <s v="SFO"/>
    <s v="California"/>
    <x v="26"/>
    <x v="2"/>
    <n v="158"/>
    <s v="SEASFO737-800"/>
    <n v="679"/>
    <n v="112.18604651162791"/>
    <n v="43"/>
    <n v="4824"/>
    <n v="18.930232558139537"/>
    <n v="814"/>
    <n v="1033"/>
    <n v="2977"/>
    <n v="4613126"/>
    <n v="0.71003826906093614"/>
    <n v="6794"/>
    <n v="90.412135539795116"/>
    <n v="0.91153415453527431"/>
    <n v="893"/>
    <n v="0.60764705882352943"/>
    <n v="1700"/>
    <n v="0.70864079980956918"/>
    <n v="4201"/>
    <n v="8759"/>
    <n v="4.9997716634318987"/>
    <n v="0.25155189715892307"/>
    <n v="240141"/>
    <n v="0.18153163817069926"/>
    <n v="173297"/>
    <n v="0.49297325268845366"/>
    <n v="470611"/>
    <n v="1.8713899928559308E-2"/>
    <n v="17865"/>
    <n v="9.3553786880471966E-3"/>
    <n v="8931"/>
    <n v="4.5873933365317532E-2"/>
    <n v="43793"/>
    <n v="1"/>
    <n v="332946"/>
    <n v="7742.9302325581393"/>
    <n v="3682.5366198042411"/>
    <n v="0.31150131497329353"/>
    <n v="222680"/>
    <n v="5178.604651162791"/>
    <n v="0.20833742654440363"/>
    <n v="296055"/>
    <n v="6885"/>
    <n v="0.27698642363752207"/>
    <n v="217162"/>
    <n v="0.20317483484478077"/>
    <n v="1"/>
    <n v="954638"/>
    <n v="-1068843"/>
    <n v="-114205"/>
    <n v="263447.06756756757"/>
    <n v="285193.51403678604"/>
    <n v="664103.73228081956"/>
    <n v="1212744.3138851733"/>
    <n v="23306.067567567574"/>
    <n v="111896.51403678604"/>
    <n v="193492.73228081956"/>
    <n v="-2.4756531688057078E-2"/>
    <n v="-2.3099504096116809E-2"/>
    <n v="1.6570275919402695E-3"/>
    <n v="3275496"/>
    <n v="0.71003826906093614"/>
    <n v="371966.13805970154"/>
    <n v="0.20693950262793603"/>
    <n v="0.23169603431599312"/>
    <n v="188.8152985074627"/>
    <n v="0.27807849559272857"/>
    <n v="4.5873933365317532E-2"/>
    <n v="-7644.0770670970505"/>
    <n v="-106560.92293290295"/>
    <n v="2.066636337164617"/>
    <n v="0.78341400027533736"/>
    <n v="0.86091167589714912"/>
    <n v="101.93941176470588"/>
    <n v="0.22748099279517472"/>
    <n v="3274.505111868425"/>
    <n v="5178.604651162791"/>
    <n v="53.355669249474865"/>
    <n v="5.5547263681592041"/>
    <n v="4.9997716634318987"/>
  </r>
  <r>
    <n v="198"/>
    <x v="5"/>
    <s v="YYC"/>
    <s v="Alberta"/>
    <s v="SFO"/>
    <s v="California"/>
    <x v="22"/>
    <x v="2"/>
    <n v="168.66666666666666"/>
    <s v="YYCSFO737-800"/>
    <n v="1018"/>
    <n v="147.4"/>
    <n v="15"/>
    <n v="2211"/>
    <n v="21"/>
    <n v="315"/>
    <n v="600"/>
    <n v="1296"/>
    <n v="2575540"/>
    <n v="0.87391304347826082"/>
    <n v="2530"/>
    <n v="10.233369098712446"/>
    <n v="1"/>
    <n v="315"/>
    <n v="1"/>
    <n v="600"/>
    <n v="0.80247678018575852"/>
    <n v="1615"/>
    <n v="0"/>
    <e v="#DIV/0!"/>
    <n v="0.22784912153765119"/>
    <n v="121555"/>
    <n v="0.27063913220328817"/>
    <n v="144383"/>
    <n v="0.48451795632149869"/>
    <n v="258485"/>
    <n v="1.456449898685821E-2"/>
    <n v="7770"/>
    <n v="2.4292909507037633E-3"/>
    <n v="1296"/>
    <n v="0"/>
    <n v="0"/>
    <n v="1"/>
    <n v="37685"/>
    <n v="2512.3333333333335"/>
    <n v="3682.5604193971167"/>
    <n v="0.21612461073482941"/>
    <n v="78593"/>
    <n v="5239.5333333333338"/>
    <n v="0.45073322360309004"/>
    <n v="33509"/>
    <n v="2233.9333333333334"/>
    <n v="0.19217512488028124"/>
    <n v="24580"/>
    <n v="0.14096704078179931"/>
    <n v="1"/>
    <n v="533489"/>
    <n v="-174367"/>
    <n v="359122"/>
    <n v="121555"/>
    <n v="144383"/>
    <n v="322109.00848765433"/>
    <n v="588047.00848765438"/>
    <n v="0"/>
    <n v="0"/>
    <n v="63624.008487654326"/>
    <n v="0.13943561350241115"/>
    <n v="0.14108249165838763"/>
    <n v="1.6468781559764722E-3"/>
    <n v="2250798"/>
    <n v="0.87391304347826082"/>
    <n v="76971.049751243787"/>
    <n v="0.20713675578713589"/>
    <n v="6.7701142284724763E-2"/>
    <n v="241.28855721393035"/>
    <n v="0.23702215836338933"/>
    <n v="0"/>
    <n v="-4241.6005658436216"/>
    <n v="363363.60056584363"/>
    <n v="1.8616629874908019"/>
    <n v="1.1609234975074194"/>
    <n v="0.77214988262287676"/>
    <n v="240.63833333333332"/>
    <n v="4.6074052136032793E-2"/>
    <n v="3274.4836697247706"/>
    <n v="5239.5333333333338"/>
    <n v="216.05787680209698"/>
    <n v="4.100407055630936"/>
    <e v="#DIV/0!"/>
  </r>
  <r>
    <n v="753"/>
    <x v="1"/>
    <s v="SFO"/>
    <s v="California"/>
    <s v="BOI"/>
    <s v="Idaho"/>
    <x v="7"/>
    <x v="7"/>
    <n v="73.030303030303031"/>
    <s v="SFOBOIE175"/>
    <n v="522"/>
    <n v="58.424242424242422"/>
    <n v="33"/>
    <n v="1928"/>
    <n v="9.9393939393939394"/>
    <n v="328"/>
    <n v="547"/>
    <n v="1053"/>
    <n v="1258020"/>
    <n v="0.8"/>
    <n v="2410"/>
    <n v="52.700716502373133"/>
    <n v="1"/>
    <n v="328"/>
    <n v="0.92711864406779665"/>
    <n v="590"/>
    <n v="0.70529135967849965"/>
    <n v="1493"/>
    <n v="300"/>
    <n v="5.9866666666666664"/>
    <n v="0.23321492060531865"/>
    <n v="77533"/>
    <n v="0.28173004905956633"/>
    <n v="93662"/>
    <n v="0.43848604163596056"/>
    <n v="145776"/>
    <n v="2.2162531245018092E-2"/>
    <n v="7368"/>
    <n v="1.900419006596421E-2"/>
    <n v="6318"/>
    <n v="5.4022673881721625E-3"/>
    <n v="1796"/>
    <n v="1"/>
    <n v="131552"/>
    <n v="3986.4242424242425"/>
    <n v="2496.2089461170071"/>
    <n v="0.33792715475055934"/>
    <n v="107025"/>
    <n v="3243.181818181818"/>
    <n v="0.27492287260686737"/>
    <n v="72941"/>
    <n v="2210.3333333333335"/>
    <n v="0.18736883205622529"/>
    <n v="77773"/>
    <n v="0.19978114058634799"/>
    <n v="1"/>
    <n v="332453"/>
    <n v="-389291"/>
    <n v="-56838"/>
    <n v="77533"/>
    <n v="101024.82632541133"/>
    <n v="206689.04843304845"/>
    <n v="385246.87475845974"/>
    <n v="0"/>
    <n v="7362.8263254113263"/>
    <n v="60913.048433048447"/>
    <n v="-4.5180521772308864E-2"/>
    <n v="-4.3535900938163535E-2"/>
    <n v="1.6446208341453286E-3"/>
    <n v="1006416"/>
    <n v="0.8"/>
    <n v="82664.25"/>
    <n v="0.26426686380184733"/>
    <n v="0.30944738557415619"/>
    <n v="171.50259336099586"/>
    <n v="0.32854902942719516"/>
    <n v="5.4022673881721625E-3"/>
    <n v="-2068.9659017715085"/>
    <n v="-54769.034098228491"/>
    <n v="1.7980030545996704"/>
    <n v="1.2075054398656691"/>
    <n v="0.74268371639019637"/>
    <n v="158.74915254237288"/>
    <n v="0.23393682716053096"/>
    <n v="1384.0608788822717"/>
    <n v="3243.181818181818"/>
    <n v="36.583942837156329"/>
    <n v="7.0985477178423233"/>
    <n v="5.9866666666666664"/>
  </r>
  <r>
    <n v="496"/>
    <x v="3"/>
    <s v="OGG"/>
    <s v="Hawaii"/>
    <s v="SFO"/>
    <s v="California"/>
    <x v="34"/>
    <x v="0"/>
    <n v="182.28571428571428"/>
    <s v="OGGSFOA321"/>
    <n v="2338"/>
    <n v="140.92857142857142"/>
    <n v="14"/>
    <n v="1973"/>
    <n v="21.714285714285715"/>
    <n v="304"/>
    <n v="635"/>
    <n v="1035"/>
    <n v="5966576"/>
    <n v="0.77311912225705326"/>
    <n v="2552"/>
    <n v="65.314897959183682"/>
    <n v="0.89940828402366868"/>
    <n v="338"/>
    <n v="1"/>
    <n v="635"/>
    <n v="0.65506329113924056"/>
    <n v="1580"/>
    <n v="105"/>
    <n v="4.980952380952381"/>
    <n v="0.2218866682359876"/>
    <n v="115940"/>
    <n v="0.30400999772257087"/>
    <n v="158851"/>
    <n v="0.44933868433492369"/>
    <n v="234788"/>
    <n v="1.1884735291922398E-2"/>
    <n v="6210"/>
    <n v="1.1878993873906977E-2"/>
    <n v="6207"/>
    <n v="1.0009205406884725E-3"/>
    <n v="523"/>
    <n v="1"/>
    <n v="251512"/>
    <n v="17965.142857142859"/>
    <n v="3850.7600541177276"/>
    <n v="0.34148421101223853"/>
    <n v="83839"/>
    <n v="5988.5"/>
    <n v="0.11383033321294836"/>
    <n v="243574"/>
    <n v="17398.142857142859"/>
    <n v="0.33070658741171394"/>
    <n v="157601"/>
    <n v="0.21397886836309921"/>
    <n v="1"/>
    <n v="522519"/>
    <n v="-736526"/>
    <n v="-214007"/>
    <n v="128906.97368421052"/>
    <n v="158851"/>
    <n v="358420.32850241545"/>
    <n v="646178.30218662601"/>
    <n v="12966.973684210519"/>
    <n v="0"/>
    <n v="123632.32850241545"/>
    <n v="-3.5867639999892738E-2"/>
    <n v="-3.4232348165291047E-2"/>
    <n v="1.6352918346016904E-3"/>
    <n v="4612874"/>
    <n v="0.77311912225705326"/>
    <n v="153185.85098834266"/>
    <n v="8.757434749846478E-2"/>
    <n v="0.12344198749835751"/>
    <n v="264.56969082615308"/>
    <n v="0.11316068897611338"/>
    <n v="1.0009205406884725E-3"/>
    <n v="-9757.0930133304246"/>
    <n v="-204249.90698666958"/>
    <n v="1.7185251345260051"/>
    <n v="1.2533013874522605"/>
    <n v="0.74448868575824356"/>
    <n v="250.15905511811025"/>
    <n v="0.30161774021614524"/>
    <n v="3729.2257602884606"/>
    <n v="5988.5"/>
    <n v="30.207503366735089"/>
    <n v="6.2934617334009122"/>
    <n v="4.980952380952381"/>
  </r>
  <r>
    <n v="52"/>
    <x v="5"/>
    <s v="JNU"/>
    <s v="Alaska"/>
    <s v="SEA"/>
    <s v="Washington"/>
    <x v="31"/>
    <x v="3"/>
    <n v="120.125"/>
    <s v="JNUSEA737-700"/>
    <n v="909"/>
    <n v="104.9375"/>
    <n v="16"/>
    <n v="1679"/>
    <n v="16.125"/>
    <n v="258"/>
    <n v="412"/>
    <n v="1010"/>
    <n v="1747098"/>
    <n v="0.87356919875130068"/>
    <n v="1922"/>
    <n v="37.287654716175844"/>
    <n v="0.97727272727272729"/>
    <n v="264"/>
    <n v="0.8565488565488566"/>
    <n v="481"/>
    <n v="0.85738539898132426"/>
    <n v="1178"/>
    <n v="15890"/>
    <n v="4.9998741346758964"/>
    <n v="0.20623809556553369"/>
    <n v="89979"/>
    <n v="0.18118348701657394"/>
    <n v="79048"/>
    <n v="0.41427317339274378"/>
    <n v="180742"/>
    <n v="1.3889939420610745E-2"/>
    <n v="6060"/>
    <n v="2.314989903435124E-3"/>
    <n v="1010"/>
    <n v="0.18210031470110272"/>
    <n v="79448"/>
    <n v="1"/>
    <n v="137313"/>
    <n v="8582.0625"/>
    <n v="3682.5324908523121"/>
    <n v="0.31919374597558736"/>
    <n v="81213"/>
    <n v="5075.8125"/>
    <n v="0.18878534218839713"/>
    <n v="122099"/>
    <n v="7631.1875"/>
    <n v="0.28382773073105416"/>
    <n v="89562"/>
    <n v="0.20819318110496132"/>
    <n v="1"/>
    <n v="436287"/>
    <n v="-430187"/>
    <n v="6100"/>
    <n v="92071.534883720931"/>
    <n v="92286.621359223296"/>
    <n v="210806.01584158416"/>
    <n v="395164.17208452837"/>
    <n v="2092.5348837209312"/>
    <n v="13238.621359223296"/>
    <n v="30064.015841584158"/>
    <n v="3.4915041972459473E-3"/>
    <n v="5.1154533147442349E-3"/>
    <n v="1.6239491174982875E-3"/>
    <n v="1526211"/>
    <n v="0.87356919875130068"/>
    <n v="51644.953543776064"/>
    <n v="0.24972096585308895"/>
    <n v="0.246229461655843"/>
    <n v="212.53067301965456"/>
    <n v="0.23380712103372339"/>
    <n v="0.18210031470110272"/>
    <n v="-2837.1982552830241"/>
    <n v="8937.1982552830232"/>
    <n v="1.8738516446828932"/>
    <n v="0.90353250014626529"/>
    <n v="0.84355181089419562"/>
    <n v="164.34095634095635"/>
    <n v="0.20528230270441247"/>
    <n v="3274.5154107810367"/>
    <n v="5075.8125"/>
    <n v="45.02830796895438"/>
    <n v="4.2108397855866588"/>
    <n v="4.9998741346758964"/>
  </r>
  <r>
    <n v="913"/>
    <x v="2"/>
    <s v="OGG"/>
    <s v="Hawaii"/>
    <s v="SEA"/>
    <s v="Washington"/>
    <x v="43"/>
    <x v="5"/>
    <n v="282.66666666666669"/>
    <s v="OGGSEAA330-200"/>
    <n v="2640"/>
    <n v="211"/>
    <n v="15"/>
    <n v="3165"/>
    <n v="36.6"/>
    <n v="549"/>
    <n v="890"/>
    <n v="1726"/>
    <n v="11193600"/>
    <n v="0.74646226415094341"/>
    <n v="4240"/>
    <n v="85.464183501683493"/>
    <n v="1"/>
    <n v="549"/>
    <n v="0.87084148727984345"/>
    <n v="1022"/>
    <n v="0.64668415136755342"/>
    <n v="2669"/>
    <n v="15016"/>
    <n v="6"/>
    <n v="0.22794379416895974"/>
    <n v="231781"/>
    <n v="0.23950812030282229"/>
    <n v="243540"/>
    <n v="0.42018657912697649"/>
    <n v="427260"/>
    <n v="1.1875094656551611E-2"/>
    <n v="12075"/>
    <n v="1.1881978769395988E-2"/>
    <n v="12082"/>
    <n v="8.8604432975293898E-2"/>
    <n v="90096"/>
    <n v="1"/>
    <n v="423915"/>
    <n v="28261"/>
    <n v="4960.1480132510669"/>
    <n v="0.31047082380616875"/>
    <n v="123445"/>
    <n v="8229.6666666666661"/>
    <n v="9.04098011270007E-2"/>
    <n v="435852"/>
    <n v="29056.799999999999"/>
    <n v="0.31921335526595251"/>
    <n v="382182"/>
    <n v="0.27990601980087798"/>
    <n v="0.99999999999999989"/>
    <n v="1016834"/>
    <n v="-1365394"/>
    <n v="-348560"/>
    <n v="231781"/>
    <n v="279660.53932584269"/>
    <n v="660693.47624565463"/>
    <n v="1172135.0155714974"/>
    <n v="0"/>
    <n v="36120.539325842692"/>
    <n v="233433.47624565463"/>
    <n v="-3.1139222412807317E-2"/>
    <n v="-2.9533816850274577E-2"/>
    <n v="1.6054055625327399E-3"/>
    <n v="8355600"/>
    <n v="0.74646226415094341"/>
    <n v="314768.83096366515"/>
    <n v="9.0840658947970263E-2"/>
    <n v="0.12197988136077759"/>
    <n v="292.808214849921"/>
    <n v="0.11091220259466704"/>
    <n v="8.8604432975293898E-2"/>
    <n v="-17970.267704766487"/>
    <n v="-330589.73229523352"/>
    <n v="1.9832851375065621"/>
    <n v="1.1194355003121501"/>
    <n v="0.75200950850126635"/>
    <n v="238.29745596868884"/>
    <n v="0.37585485929856793"/>
    <n v="5099.8205580635367"/>
    <n v="8229.6666666666661"/>
    <n v="37.033057244824143"/>
    <n v="7.6325434439178519"/>
    <n v="6"/>
  </r>
  <r>
    <n v="614"/>
    <x v="1"/>
    <s v="BOI"/>
    <s v="Idaho"/>
    <s v="SFO"/>
    <s v="California"/>
    <x v="6"/>
    <x v="7"/>
    <n v="73.030303030303031"/>
    <s v="BOISFOE175"/>
    <n v="522"/>
    <n v="58.424242424242422"/>
    <n v="33"/>
    <n v="1928"/>
    <n v="9.9393939393939394"/>
    <n v="328"/>
    <n v="496"/>
    <n v="1104"/>
    <n v="1258020"/>
    <n v="0.8"/>
    <n v="2410"/>
    <n v="59.198861987667762"/>
    <n v="1"/>
    <n v="328"/>
    <n v="0.84067796610169487"/>
    <n v="590"/>
    <n v="0.73945077026121897"/>
    <n v="1493"/>
    <n v="300"/>
    <n v="5.9866666666666664"/>
    <n v="0.28145113046405995"/>
    <n v="93625"/>
    <n v="0.22866908561826058"/>
    <n v="76067"/>
    <n v="0.44463416613808465"/>
    <n v="147908"/>
    <n v="2.32525980682457E-2"/>
    <n v="7735"/>
    <n v="1.6593967852193438E-2"/>
    <n v="5520"/>
    <n v="5.3990518591556921E-3"/>
    <n v="1796"/>
    <n v="1"/>
    <n v="147773"/>
    <n v="4477.969696969697"/>
    <n v="2496.2135257056784"/>
    <n v="0.34844233381121253"/>
    <n v="107025"/>
    <n v="3243.181818181818"/>
    <n v="0.2523603146457406"/>
    <n v="81935"/>
    <n v="2482.878787878788"/>
    <n v="0.19319918131743757"/>
    <n v="87363"/>
    <n v="0.20599817022560929"/>
    <n v="1"/>
    <n v="332651"/>
    <n v="-424096"/>
    <n v="-91445"/>
    <n v="93625"/>
    <n v="90482.923387096773"/>
    <n v="200024.13405797104"/>
    <n v="384132.0574450678"/>
    <n v="0"/>
    <n v="14415.923387096773"/>
    <n v="52116.134057971038"/>
    <n v="-7.2689623376416906E-2"/>
    <n v="-7.1087007398228291E-2"/>
    <n v="1.6026159781886151E-3"/>
    <n v="1006416"/>
    <n v="0.8"/>
    <n v="82713.75"/>
    <n v="0.26442425398642311"/>
    <n v="0.33711387736284004"/>
    <n v="171.60529045643153"/>
    <n v="0.32874576715791481"/>
    <n v="5.3990518591556921E-3"/>
    <n v="-2016.1229528808428"/>
    <n v="-89428.877047119153"/>
    <n v="2.1668792141518707"/>
    <n v="0.97872570230115696"/>
    <n v="0.75205321728098051"/>
    <n v="128.9271186440678"/>
    <n v="0.26262659664332888"/>
    <n v="1384.0637682708934"/>
    <n v="3243.181818181818"/>
    <n v="32.568193631857966"/>
    <n v="6.875"/>
    <n v="5.9866666666666664"/>
  </r>
  <r>
    <n v="1105"/>
    <x v="0"/>
    <s v="LAX"/>
    <s v="California"/>
    <s v="SEA"/>
    <s v="Washington"/>
    <x v="47"/>
    <x v="0"/>
    <n v="194"/>
    <s v="LAXSEAA321"/>
    <n v="954"/>
    <n v="163"/>
    <n v="17"/>
    <n v="2771"/>
    <n v="23.294117647058822"/>
    <n v="396"/>
    <n v="661"/>
    <n v="1715"/>
    <n v="3146292"/>
    <n v="0.84020618556701032"/>
    <n v="3298"/>
    <n v="47.301935840707962"/>
    <n v="0.93176470588235294"/>
    <n v="425"/>
    <n v="0.82728410513141426"/>
    <n v="799"/>
    <n v="0.82690453230472516"/>
    <n v="2074"/>
    <n v="2491"/>
    <n v="6"/>
    <n v="0.19884114958902604"/>
    <n v="101338"/>
    <n v="0.22275592915040529"/>
    <n v="113526"/>
    <n v="0.50869530239795313"/>
    <n v="259253"/>
    <n v="2.3555704679550194E-2"/>
    <n v="12005"/>
    <n v="1.6825503342535852E-2"/>
    <n v="8575"/>
    <n v="2.9326410840529546E-2"/>
    <n v="14946"/>
    <n v="1"/>
    <n v="213758"/>
    <n v="12574"/>
    <n v="4519.0116683562928"/>
    <n v="0.35567173268463453"/>
    <n v="118211"/>
    <n v="6953.588235294118"/>
    <n v="0.19669117035331232"/>
    <n v="123129"/>
    <n v="7242.8823529411766"/>
    <n v="0.20487422587096796"/>
    <n v="145900"/>
    <n v="0.24276287109108516"/>
    <n v="1"/>
    <n v="509643"/>
    <n v="-600998"/>
    <n v="-91355"/>
    <n v="108759.21717171717"/>
    <n v="137227.34341906203"/>
    <n v="313522.28688046645"/>
    <n v="559508.84747124568"/>
    <n v="7421.2171717171732"/>
    <n v="23701.343419062032"/>
    <n v="54269.286880466447"/>
    <n v="-2.9035766546779512E-2"/>
    <n v="-2.7439268239804269E-2"/>
    <n v="1.5964983069752421E-3"/>
    <n v="2643534"/>
    <n v="0.84020618556701032"/>
    <n v="94083.478527607396"/>
    <n v="0.161982104648901"/>
    <n v="0.19101787119568051"/>
    <n v="178.52652472031758"/>
    <n v="0.18713472192905406"/>
    <n v="2.9326410840529546E-2"/>
    <n v="-5023.0498512497443"/>
    <n v="-86331.950148750257"/>
    <n v="1.6586262040804276"/>
    <n v="0.98835663106588423"/>
    <n v="0.8695211740810882"/>
    <n v="142.08510638297872"/>
    <n v="0.28627882655113479"/>
    <n v="2603.0435712957733"/>
    <n v="6953.588235294118"/>
    <n v="58.58111197248892"/>
    <n v="7.4269216889209675"/>
    <n v="6"/>
  </r>
  <r>
    <n v="148"/>
    <x v="5"/>
    <s v="SEA"/>
    <s v="Washington"/>
    <s v="YYC"/>
    <s v="Alberta"/>
    <x v="45"/>
    <x v="7"/>
    <n v="74.48"/>
    <s v="SEAYYCE175"/>
    <n v="452"/>
    <n v="64.56"/>
    <n v="25"/>
    <n v="1614"/>
    <n v="9.8000000000000007"/>
    <n v="245"/>
    <n v="441"/>
    <n v="928"/>
    <n v="841624"/>
    <n v="0.86680988184747587"/>
    <n v="1862"/>
    <n v="18.354077134986227"/>
    <n v="1"/>
    <n v="245"/>
    <n v="1"/>
    <n v="441"/>
    <n v="0.78911564625850339"/>
    <n v="1176"/>
    <n v="73"/>
    <n v="5"/>
    <n v="0.22719051371533641"/>
    <n v="60544"/>
    <n v="0.27027655821982061"/>
    <n v="72026"/>
    <n v="0.46983376486922585"/>
    <n v="125206"/>
    <n v="2.0882584712371945E-2"/>
    <n v="5565"/>
    <n v="1.0446921085218958E-2"/>
    <n v="2784"/>
    <n v="1.3696573980261923E-3"/>
    <n v="365"/>
    <n v="0.99999999999999989"/>
    <n v="29470"/>
    <n v="1178.8"/>
    <n v="1605.6377982538163"/>
    <n v="0.20152080854497462"/>
    <n v="66445"/>
    <n v="2657.8"/>
    <n v="0.45436206731492501"/>
    <n v="33650"/>
    <n v="1346"/>
    <n v="0.23010435044242947"/>
    <n v="16673"/>
    <n v="0.11401277369767092"/>
    <n v="1"/>
    <n v="266490"/>
    <n v="-146238"/>
    <n v="120252"/>
    <n v="60544"/>
    <n v="72026"/>
    <n v="158666.22413793104"/>
    <n v="291236.22413793101"/>
    <n v="0"/>
    <n v="0"/>
    <n v="33460.224137931044"/>
    <n v="0.14288090643802934"/>
    <n v="0.14447117592359207"/>
    <n v="1.5902694855627342E-3"/>
    <n v="729528"/>
    <n v="0.86680988184747587"/>
    <n v="40891.573729863681"/>
    <n v="0.31663783352185776"/>
    <n v="0.17375692708382839"/>
    <n v="164.88537794299876"/>
    <n v="0.36479065916592646"/>
    <n v="1.3696573980261923E-3"/>
    <n v="-1338.4089655172418"/>
    <n v="121590.40896551724"/>
    <n v="1.7850164483892994"/>
    <n v="1.179744343064435"/>
    <n v="0.76905077793639964"/>
    <n v="163.32426303854876"/>
    <n v="6.2565199444632069E-2"/>
    <n v="1833.3801123597191"/>
    <n v="2657.8"/>
    <n v="87.936864824623669"/>
    <n v="5.1728624535315983"/>
    <n v="5"/>
  </r>
  <r>
    <n v="786"/>
    <x v="1"/>
    <s v="YEG"/>
    <s v="Alberta"/>
    <s v="SEA"/>
    <s v="Washington"/>
    <x v="55"/>
    <x v="7"/>
    <n v="76"/>
    <s v="YEGSEAE175"/>
    <n v="558"/>
    <n v="69.533333333333331"/>
    <n v="15"/>
    <n v="1043"/>
    <n v="10"/>
    <n v="150"/>
    <n v="270"/>
    <n v="623"/>
    <n v="636120"/>
    <n v="0.91491228070175434"/>
    <n v="1140"/>
    <n v="24.524752475247524"/>
    <n v="1"/>
    <n v="150"/>
    <n v="1"/>
    <n v="270"/>
    <n v="0.86527777777777781"/>
    <n v="720"/>
    <n v="131"/>
    <n v="5.9694656488549622"/>
    <n v="0.20182962574434604"/>
    <n v="39249"/>
    <n v="0.25916612672652289"/>
    <n v="50399"/>
    <n v="0.49655466765398576"/>
    <n v="96563"/>
    <n v="2.2410087110343195E-2"/>
    <n v="4358"/>
    <n v="1.6018224265424291E-2"/>
    <n v="3115"/>
    <n v="4.0212684993777836E-3"/>
    <n v="782"/>
    <n v="0.99999999999999989"/>
    <n v="61219"/>
    <n v="4081.2666666666669"/>
    <n v="2496.2127573677835"/>
    <n v="0.33940035703593646"/>
    <n v="49019"/>
    <n v="3267.9333333333334"/>
    <n v="0.27176311441782075"/>
    <n v="33944"/>
    <n v="2262.9333333333334"/>
    <n v="0.18818676749420649"/>
    <n v="36192"/>
    <n v="0.20064976105203633"/>
    <n v="1"/>
    <n v="194466"/>
    <n v="-180374"/>
    <n v="14092"/>
    <n v="39249"/>
    <n v="50399"/>
    <n v="111597.68860353129"/>
    <n v="201245.68860353128"/>
    <n v="0"/>
    <n v="0"/>
    <n v="15034.688603531293"/>
    <n v="2.2153052883103815E-2"/>
    <n v="2.3728718753645153E-2"/>
    <n v="1.5756658705413373E-3"/>
    <n v="581994"/>
    <n v="0.91491228070175434"/>
    <n v="18012.79769894536"/>
    <n v="0.30570647047726845"/>
    <n v="0.28355341759416464"/>
    <n v="185.69894534995206"/>
    <n v="0.33279380887088184"/>
    <n v="4.0212684993777836E-3"/>
    <n v="-1002.3125735687529"/>
    <n v="15094.312573568754"/>
    <n v="1.6019053654187991"/>
    <n v="1.1427669567199457"/>
    <n v="0.82106544010110394"/>
    <n v="186.66296296296295"/>
    <n v="0.18610965412977076"/>
    <n v="1384.0710536939846"/>
    <n v="3267.9333333333334"/>
    <n v="42.528461849010903"/>
    <n v="7.1649089165867688"/>
    <n v="5.9694656488549622"/>
  </r>
  <r>
    <n v="465"/>
    <x v="3"/>
    <s v="LAX"/>
    <s v="California"/>
    <s v="OGG"/>
    <s v="Hawaii"/>
    <x v="39"/>
    <x v="4"/>
    <n v="173.76470588235293"/>
    <s v="LAXOGG737-Max 9"/>
    <n v="2486"/>
    <n v="125.47058823529412"/>
    <n v="17"/>
    <n v="2133"/>
    <n v="19.705882352941178"/>
    <n v="335"/>
    <n v="625"/>
    <n v="1173"/>
    <n v="7343644"/>
    <n v="0.72207176709546372"/>
    <n v="2954"/>
    <n v="93.339285714285708"/>
    <n v="0.88157894736842102"/>
    <n v="380"/>
    <n v="0.88028169014084512"/>
    <n v="710"/>
    <n v="0.62895442359249332"/>
    <n v="1865"/>
    <n v="22921"/>
    <n v="5"/>
    <n v="0.21366137392949164"/>
    <n v="147521"/>
    <n v="0.22497295214811361"/>
    <n v="155331"/>
    <n v="0.37669438317138415"/>
    <n v="260086"/>
    <n v="1.018911046965499E-2"/>
    <n v="7035"/>
    <n v="8.4945462550855035E-3"/>
    <n v="5865"/>
    <n v="0.16598763402627009"/>
    <n v="114605"/>
    <n v="1"/>
    <n v="316855"/>
    <n v="18638.529411764706"/>
    <n v="3394.658503921944"/>
    <n v="0.35105669888928898"/>
    <n v="86452"/>
    <n v="5085.411764705882"/>
    <n v="9.5783729883943167E-2"/>
    <n v="275076"/>
    <n v="16180.941176470587"/>
    <n v="0.30476802481788218"/>
    <n v="224192"/>
    <n v="0.24839154640888569"/>
    <n v="1"/>
    <n v="690443"/>
    <n v="-902575"/>
    <n v="-212132"/>
    <n v="167337.25373134328"/>
    <n v="176456.016"/>
    <n v="413521.21909633419"/>
    <n v="757314.48882767744"/>
    <n v="19816.253731343284"/>
    <n v="21125.016000000003"/>
    <n v="153435.21909633419"/>
    <n v="-2.888647652309943E-2"/>
    <n v="-2.732949594131872E-2"/>
    <n v="1.5569805817807099E-3"/>
    <n v="5302638"/>
    <n v="0.72207176709546372"/>
    <n v="221642.2869198313"/>
    <n v="9.4019127288850063E-2"/>
    <n v="0.1229056038119495"/>
    <n v="269.96624472573842"/>
    <n v="0.10859462780600902"/>
    <n v="0.16598763402627009"/>
    <n v="-11433.911107510439"/>
    <n v="-200698.08889248956"/>
    <n v="2.0378263353672117"/>
    <n v="1.1484093212376376"/>
    <n v="0.73204041527170882"/>
    <n v="218.77605633802816"/>
    <n v="0.32470747042116438"/>
    <n v="2947.0549072125505"/>
    <n v="5085.411764705882"/>
    <n v="22.852114023340349"/>
    <n v="6.0478199718706049"/>
    <n v="5"/>
  </r>
  <r>
    <n v="1000"/>
    <x v="2"/>
    <s v="YVR"/>
    <s v="British Columbia"/>
    <s v="LAX"/>
    <s v="California"/>
    <x v="19"/>
    <x v="6"/>
    <n v="150"/>
    <s v="YVRLAXA320"/>
    <n v="1080"/>
    <n v="131.80000000000001"/>
    <n v="15"/>
    <n v="1977"/>
    <n v="20"/>
    <n v="300"/>
    <n v="555"/>
    <n v="1122"/>
    <n v="2430000"/>
    <n v="0.87866666666666671"/>
    <n v="2250"/>
    <n v="9.7046764894298523"/>
    <n v="1"/>
    <n v="300"/>
    <n v="1"/>
    <n v="555"/>
    <n v="0.80430107526881722"/>
    <n v="1395"/>
    <n v="11"/>
    <n v="6"/>
    <n v="0.2573243769828728"/>
    <n v="128638"/>
    <n v="0.25357567222637856"/>
    <n v="126764"/>
    <n v="0.46427128300120424"/>
    <n v="232092"/>
    <n v="1.571895516357075E-2"/>
    <n v="7858"/>
    <n v="8.977687805307397E-3"/>
    <n v="4488"/>
    <n v="1.3202482066628526E-4"/>
    <n v="66"/>
    <n v="1"/>
    <n v="39908"/>
    <n v="2660.5333333333333"/>
    <n v="4112.2442405439306"/>
    <n v="0.22218510600391947"/>
    <n v="86382"/>
    <n v="5758.8"/>
    <n v="0.480925975414217"/>
    <n v="23150"/>
    <n v="1543.3333333333333"/>
    <n v="0.12888606805629788"/>
    <n v="30176"/>
    <n v="0.16800285052556566"/>
    <n v="1"/>
    <n v="499906"/>
    <n v="-179616"/>
    <n v="320290"/>
    <n v="128638"/>
    <n v="126764"/>
    <n v="288563.58288770053"/>
    <n v="543965.58288770053"/>
    <n v="0"/>
    <n v="0"/>
    <n v="56471.582887700526"/>
    <n v="0.13180658436213991"/>
    <n v="0.13335587333025242"/>
    <n v="1.5492889681125166E-3"/>
    <n v="2135160"/>
    <n v="0.87866666666666671"/>
    <n v="69021.911987860338"/>
    <n v="0.20572263374485597"/>
    <n v="7.3916049382716051E-2"/>
    <n v="252.82751643904908"/>
    <n v="0.23409955225837878"/>
    <n v="1.3202482066628526E-4"/>
    <n v="-3764.7721925133683"/>
    <n v="324054.7721925134"/>
    <n v="1.9790705116370664"/>
    <n v="1.0541834527360503"/>
    <n v="0.76789034425833136"/>
    <n v="228.40360360360361"/>
    <n v="6.036334830948218E-2"/>
    <n v="2385.4478843488018"/>
    <n v="5758.8"/>
    <n v="203.71621889233614"/>
    <n v="6.2448153768335866"/>
    <n v="6"/>
  </r>
  <r>
    <n v="665"/>
    <x v="1"/>
    <s v="LAX"/>
    <s v="California"/>
    <s v="HNL"/>
    <s v="Hawaii"/>
    <x v="51"/>
    <x v="4"/>
    <n v="183.625"/>
    <s v="LAXHNL737-Max 9"/>
    <n v="2556"/>
    <n v="165.5"/>
    <n v="8"/>
    <n v="1324"/>
    <n v="23.75"/>
    <n v="190"/>
    <n v="307"/>
    <n v="827"/>
    <n v="3754764"/>
    <n v="0.90129339686861809"/>
    <n v="1469"/>
    <n v="47.286266157461803"/>
    <n v="1"/>
    <n v="190"/>
    <n v="0.86478873239436616"/>
    <n v="355"/>
    <n v="0.89502164502164505"/>
    <n v="924"/>
    <n v="3882"/>
    <n v="5.9992272024729525"/>
    <n v="0.19351182309494153"/>
    <n v="94922"/>
    <n v="0.21761670706572372"/>
    <n v="106746"/>
    <n v="0.51778204080134882"/>
    <n v="253984"/>
    <n v="1.1809843778986919E-2"/>
    <n v="5793"/>
    <n v="1.1801689217427113E-2"/>
    <n v="5789"/>
    <n v="4.7477896041571953E-2"/>
    <n v="23289"/>
    <n v="1"/>
    <n v="207933"/>
    <n v="25991.625"/>
    <n v="4397.323301179872"/>
    <n v="0.39950775544552741"/>
    <n v="54265"/>
    <n v="6783.125"/>
    <n v="0.10426093188311401"/>
    <n v="111911"/>
    <n v="13988.875"/>
    <n v="0.21501787796869387"/>
    <n v="146364"/>
    <n v="0.28121343470266469"/>
    <n v="1"/>
    <n v="490523"/>
    <n v="-520473"/>
    <n v="-29950"/>
    <n v="94922"/>
    <n v="123435.92833876223"/>
    <n v="283774.14268440142"/>
    <n v="502132.07102316362"/>
    <n v="0"/>
    <n v="16689.928338762227"/>
    <n v="29790.14268440142"/>
    <n v="-7.9765332787892929E-3"/>
    <n v="-6.4291633567661096E-3"/>
    <n v="1.5473699220231833E-3"/>
    <n v="3384144"/>
    <n v="0.90129339686861809"/>
    <n v="51169.88670694863"/>
    <n v="0.13064016806382506"/>
    <n v="0.13861670134261433"/>
    <n v="352.89577039274923"/>
    <n v="0.13806563786883772"/>
    <n v="4.7477896041571953E-2"/>
    <n v="-5810.008877895456"/>
    <n v="-24139.991122104544"/>
    <n v="1.6106522891199981"/>
    <n v="0.96941954590252533"/>
    <n v="0.88618195483961459"/>
    <n v="300.6929577464789"/>
    <n v="0.29838356203480776"/>
    <n v="2366.6702637789126"/>
    <n v="6783.125"/>
    <n v="27.999673215709631"/>
    <n v="8.7477341389728096"/>
    <n v="5.9992272024729525"/>
  </r>
  <r>
    <n v="840"/>
    <x v="2"/>
    <s v="GEG"/>
    <s v="Washington"/>
    <s v="SFO"/>
    <s v="California"/>
    <x v="58"/>
    <x v="7"/>
    <n v="76.5"/>
    <s v="GEGSFOE175"/>
    <n v="732"/>
    <n v="68.214285714285708"/>
    <n v="14"/>
    <n v="955"/>
    <n v="10.214285714285714"/>
    <n v="143"/>
    <n v="257"/>
    <n v="556"/>
    <n v="783972"/>
    <n v="0.89169000933706821"/>
    <n v="1071"/>
    <n v="31.551131090487232"/>
    <n v="1"/>
    <n v="143"/>
    <n v="1"/>
    <n v="257"/>
    <n v="0.82738095238095233"/>
    <n v="672"/>
    <n v="75"/>
    <n v="5.9466666666666663"/>
    <n v="0.21313234331798595"/>
    <n v="36153"/>
    <n v="0.27334091860376003"/>
    <n v="46366"/>
    <n v="0.47816090598784394"/>
    <n v="81109"/>
    <n v="2.2903193477453471E-2"/>
    <n v="3885"/>
    <n v="9.8333402111692118E-3"/>
    <n v="1668"/>
    <n v="2.6292984017874514E-3"/>
    <n v="446"/>
    <n v="1"/>
    <n v="78759"/>
    <n v="5625.6428571428569"/>
    <n v="2496.2338045543506"/>
    <n v="0.36537266072240415"/>
    <n v="46568"/>
    <n v="3326.2857142857142"/>
    <n v="0.21603466352443426"/>
    <n v="43669"/>
    <n v="3119.2142857142858"/>
    <n v="0.20258584696462206"/>
    <n v="46562"/>
    <n v="0.21600682878853952"/>
    <n v="1"/>
    <n v="169627"/>
    <n v="-215558"/>
    <n v="-45931"/>
    <n v="36153"/>
    <n v="46366"/>
    <n v="98031.021582733825"/>
    <n v="180550.02158273384"/>
    <n v="0"/>
    <n v="0"/>
    <n v="16922.021582733825"/>
    <n v="-5.8587551596230476E-2"/>
    <n v="-5.7045767160895891E-2"/>
    <n v="1.5417844353345853E-3"/>
    <n v="699060"/>
    <n v="0.89169000933706821"/>
    <n v="20549.734031413594"/>
    <n v="0.21636869684121371"/>
    <n v="0.27495624843744421"/>
    <n v="177.15287958115184"/>
    <n v="0.24201213057534404"/>
    <n v="2.6292984017874514E-3"/>
    <n v="-1208.7158273381303"/>
    <n v="-44722.284172661872"/>
    <n v="1.656324656593559"/>
    <n v="1.1819624261124146"/>
    <n v="0.79074587886343817"/>
    <n v="180.41245136186771"/>
    <n v="0.27449639503145135"/>
    <n v="1384.0708237926324"/>
    <n v="3326.2857142857142"/>
    <n v="30.268328487530376"/>
    <n v="5.8146596858638739"/>
    <n v="5.9466666666666663"/>
  </r>
  <r>
    <n v="425"/>
    <x v="3"/>
    <s v="HNL"/>
    <s v="Hawaii"/>
    <s v="LAX"/>
    <s v="California"/>
    <x v="46"/>
    <x v="2"/>
    <n v="151.14285714285714"/>
    <s v="HNLLAX737-800"/>
    <n v="2556"/>
    <n v="135"/>
    <n v="7"/>
    <n v="945"/>
    <n v="19.571428571428573"/>
    <n v="137"/>
    <n v="260"/>
    <n v="548"/>
    <n v="2704248"/>
    <n v="0.8931947069943289"/>
    <n v="1058"/>
    <n v="34.80686526788071"/>
    <n v="1"/>
    <n v="137"/>
    <n v="1"/>
    <n v="260"/>
    <n v="0.82904689863842662"/>
    <n v="661"/>
    <n v="585"/>
    <n v="4.9965811965811966"/>
    <n v="0.21238932076210801"/>
    <n v="62894"/>
    <n v="0.28751274795188536"/>
    <n v="85140"/>
    <n v="0.47728331858735806"/>
    <n v="141336"/>
    <n v="1.1093250845923695E-2"/>
    <n v="3285"/>
    <n v="1.8505636114356727E-3"/>
    <n v="548"/>
    <n v="9.8707982412891814E-3"/>
    <n v="2923"/>
    <n v="1"/>
    <n v="128178"/>
    <n v="18311.142857142859"/>
    <n v="3682.5493767828862"/>
    <n v="0.35623504431468567"/>
    <n v="34057"/>
    <n v="4865.2857142857147"/>
    <n v="9.4651944204350594E-2"/>
    <n v="113975"/>
    <n v="16282.142857142857"/>
    <n v="0.31676176235989251"/>
    <n v="83603"/>
    <n v="0.23235124912107122"/>
    <n v="1"/>
    <n v="296126"/>
    <n v="-359813"/>
    <n v="-63687"/>
    <n v="62894"/>
    <n v="85140"/>
    <n v="170480.10218978103"/>
    <n v="318514.10218978103"/>
    <n v="0"/>
    <n v="0"/>
    <n v="29144.102189781028"/>
    <n v="-2.355072463768116E-2"/>
    <n v="-2.2011130942883671E-2"/>
    <n v="1.5395936947974892E-3"/>
    <n v="2415420"/>
    <n v="0.8931947069943289"/>
    <n v="35060.252910052892"/>
    <n v="0.10950400998724968"/>
    <n v="0.13305473462493084"/>
    <n v="310.26772486772489"/>
    <n v="0.12138799877454026"/>
    <n v="9.8707982412891814E-3"/>
    <n v="-4163.4431699687184"/>
    <n v="-59523.556830031281"/>
    <n v="1.6784979400252602"/>
    <n v="1.1972709945478375"/>
    <n v="0.7817780992951614"/>
    <n v="327.46153846153845"/>
    <n v="0.28232238979353386"/>
    <n v="3274.4976924185858"/>
    <n v="4865.2857142857147"/>
    <n v="27.149816357407882"/>
    <n v="4.0560846560846562"/>
    <n v="4.9965811965811966"/>
  </r>
  <r>
    <n v="183"/>
    <x v="5"/>
    <s v="YEG"/>
    <s v="Alberta"/>
    <s v="SEA"/>
    <s v="Washington"/>
    <x v="55"/>
    <x v="7"/>
    <n v="76"/>
    <s v="YEGSEAE175"/>
    <n v="558"/>
    <n v="70.333333333333329"/>
    <n v="12"/>
    <n v="844"/>
    <n v="10"/>
    <n v="120"/>
    <n v="216"/>
    <n v="508"/>
    <n v="508896"/>
    <n v="0.92543859649122806"/>
    <n v="912"/>
    <n v="19.619801980198019"/>
    <n v="1"/>
    <n v="120"/>
    <n v="1"/>
    <n v="216"/>
    <n v="0.88194444444444442"/>
    <n v="576"/>
    <n v="185"/>
    <n v="5"/>
    <n v="0.206906976580681"/>
    <n v="29429"/>
    <n v="0.2687140115163148"/>
    <n v="38220"/>
    <n v="0.4928954602659017"/>
    <n v="70106"/>
    <n v="2.1408533884541562E-2"/>
    <n v="3045"/>
    <n v="3.5716043393586579E-3"/>
    <n v="508"/>
    <n v="6.503413413202281E-3"/>
    <n v="925"/>
    <n v="1"/>
    <n v="31502"/>
    <n v="2625.1666666666665"/>
    <n v="1605.6227291077917"/>
    <n v="0.26733084971868398"/>
    <n v="32545"/>
    <n v="2712.0833333333335"/>
    <n v="0.27618190921511554"/>
    <n v="35970"/>
    <n v="2997.5"/>
    <n v="0.30524698953657109"/>
    <n v="17822"/>
    <n v="0.15124025152962942"/>
    <n v="1"/>
    <n v="142233"/>
    <n v="-117839"/>
    <n v="24394"/>
    <n v="29429"/>
    <n v="38220"/>
    <n v="79490.26771653544"/>
    <n v="147139.26771653543"/>
    <n v="0"/>
    <n v="0"/>
    <n v="9384.2677165354398"/>
    <n v="4.7935138024272149E-2"/>
    <n v="4.9471841613436311E-2"/>
    <n v="1.5367035891641623E-3"/>
    <n v="470952"/>
    <n v="0.92543859649122806"/>
    <n v="11385.004739336495"/>
    <n v="0.27949325598943597"/>
    <n v="0.23155811796516382"/>
    <n v="167.42654028436019"/>
    <n v="0.30004756323362042"/>
    <n v="6.503413413202281E-3"/>
    <n v="-782.02230971128665"/>
    <n v="25176.022309711287"/>
    <n v="1.6236100323037277"/>
    <n v="1.1714517319395545"/>
    <n v="0.80578684379272381"/>
    <n v="176.94444444444446"/>
    <n v="0.12530144200009843"/>
    <n v="1833.3518368994753"/>
    <n v="2712.0833333333335"/>
    <n v="43.017763423496163"/>
    <n v="4.209715639810427"/>
    <n v="5"/>
  </r>
  <r>
    <n v="486"/>
    <x v="3"/>
    <s v="OGG"/>
    <s v="Hawaii"/>
    <s v="LAX"/>
    <s v="California"/>
    <x v="36"/>
    <x v="4"/>
    <n v="173.76470588235293"/>
    <s v="OGGLAX737-Max 9"/>
    <n v="2486"/>
    <n v="127.76470588235294"/>
    <n v="17"/>
    <n v="2172"/>
    <n v="18.764705882352942"/>
    <n v="319"/>
    <n v="511"/>
    <n v="1342"/>
    <n v="7343644"/>
    <n v="0.73527420446851721"/>
    <n v="2954"/>
    <n v="85.212206952303958"/>
    <n v="0.83947368421052626"/>
    <n v="380"/>
    <n v="0.71971830985915497"/>
    <n v="710"/>
    <n v="0.7195710455764075"/>
    <n v="1865"/>
    <n v="369"/>
    <n v="5"/>
    <n v="0.23412550029775506"/>
    <n v="135244"/>
    <n v="0.22200756159375129"/>
    <n v="128244"/>
    <n v="0.51511280069799326"/>
    <n v="297558"/>
    <n v="1.3944285180107192E-2"/>
    <n v="8055"/>
    <n v="1.1615909814837897E-2"/>
    <n v="6710"/>
    <n v="3.1939424155552785E-3"/>
    <n v="1845"/>
    <n v="0.99999999999999989"/>
    <n v="289267"/>
    <n v="17015.705882352941"/>
    <n v="3394.6662144534307"/>
    <n v="0.34787863627562637"/>
    <n v="86452"/>
    <n v="5085.411764705882"/>
    <n v="0.10396901085606187"/>
    <n v="251125"/>
    <n v="14772.058823529413"/>
    <n v="0.30200825719738744"/>
    <n v="204673"/>
    <n v="0.24614409567092435"/>
    <n v="1"/>
    <n v="577656"/>
    <n v="-831517"/>
    <n v="-253861"/>
    <n v="161105.70532915363"/>
    <n v="178186.37964774951"/>
    <n v="413521.36363636365"/>
    <n v="752813.44861326681"/>
    <n v="25861.705329153629"/>
    <n v="49942.379647749505"/>
    <n v="115963.36363636365"/>
    <n v="-3.4568805350586165E-2"/>
    <n v="-3.3032723515230102E-2"/>
    <n v="1.5360818353560637E-3"/>
    <n v="5399592"/>
    <n v="0.73527420446851721"/>
    <n v="207313.1685082874"/>
    <n v="7.8660675817073922E-2"/>
    <n v="0.11322948116766009"/>
    <n v="265.1063535911602"/>
    <n v="0.10663972389024948"/>
    <n v="3.1939424155552785E-3"/>
    <n v="-11280.438153721576"/>
    <n v="-242580.56184627843"/>
    <n v="1.8745344457167132"/>
    <n v="0.9513443024154129"/>
    <n v="0.84033375652155828"/>
    <n v="180.62535211267607"/>
    <n v="0.35431640976636614"/>
    <n v="2947.0542893057896"/>
    <n v="5085.411764705882"/>
    <n v="25.489305789436237"/>
    <n v="6.7978821362799264"/>
    <n v="5"/>
  </r>
  <r>
    <n v="272"/>
    <x v="4"/>
    <s v="LAX"/>
    <s v="California"/>
    <s v="SEA"/>
    <s v="Washington"/>
    <x v="47"/>
    <x v="2"/>
    <n v="160.03846153846155"/>
    <s v="LAXSEA737-800"/>
    <n v="954"/>
    <n v="134.34615384615384"/>
    <n v="26"/>
    <n v="3493"/>
    <n v="15.884615384615385"/>
    <n v="413"/>
    <n v="786"/>
    <n v="2295"/>
    <n v="3969594"/>
    <n v="0.8394616678683009"/>
    <n v="4161"/>
    <n v="70.952903761061947"/>
    <n v="0.77052238805970152"/>
    <n v="536"/>
    <n v="0.77058823529411768"/>
    <n v="1020"/>
    <n v="0.88099808061420348"/>
    <n v="2605"/>
    <n v="9261"/>
    <n v="5"/>
    <n v="0.20420633243789804"/>
    <n v="169139"/>
    <n v="0.20437898041109534"/>
    <n v="169282"/>
    <n v="0.51057317919773026"/>
    <n v="422895"/>
    <n v="1.662491322326522E-2"/>
    <n v="13770"/>
    <n v="8.3112492831487125E-3"/>
    <n v="6884"/>
    <n v="5.5905345446862452E-2"/>
    <n v="46305"/>
    <n v="1"/>
    <n v="261287"/>
    <n v="10049.5"/>
    <n v="3682.5413217745008"/>
    <n v="0.32756934711040125"/>
    <n v="133608"/>
    <n v="5138.7692307692305"/>
    <n v="0.16750119726096779"/>
    <n v="232336"/>
    <n v="8936"/>
    <n v="0.2912741614785358"/>
    <n v="170423"/>
    <n v="0.21365529415009515"/>
    <n v="1"/>
    <n v="828275"/>
    <n v="-797654"/>
    <n v="30621"/>
    <n v="219512.11622276029"/>
    <n v="219678.9312977099"/>
    <n v="480018.0718954248"/>
    <n v="919209.11941589508"/>
    <n v="50373.116222760291"/>
    <n v="50396.931297709903"/>
    <n v="57123.0718954248"/>
    <n v="7.7138871128886229E-3"/>
    <n v="9.2437192028269732E-3"/>
    <n v="1.5298320899383502E-3"/>
    <n v="3332322"/>
    <n v="0.8394616678683009"/>
    <n v="149543.6472945892"/>
    <n v="0.20865483976446961"/>
    <n v="0.20094095265158099"/>
    <n v="223.86773547094188"/>
    <n v="0.23466219651042125"/>
    <n v="5.5905345446862452E-2"/>
    <n v="-6072.8122852267306"/>
    <n v="36693.812285226733"/>
    <n v="1.7246927095328961"/>
    <n v="0.90707535682021823"/>
    <n v="0.88727364442754131"/>
    <n v="165.96274509803922"/>
    <n v="0.20575654221122211"/>
    <n v="3274.5101001419907"/>
    <n v="5138.7692307692305"/>
    <n v="49.229838594948582"/>
    <n v="5.912968794732322"/>
    <n v="5"/>
  </r>
  <r>
    <n v="215"/>
    <x v="4"/>
    <s v="BOI"/>
    <s v="Idaho"/>
    <s v="LAX"/>
    <s v="California"/>
    <x v="50"/>
    <x v="7"/>
    <n v="73.086956521739125"/>
    <s v="BOILAXE175"/>
    <n v="674"/>
    <n v="61.956521739130437"/>
    <n v="23"/>
    <n v="1425"/>
    <n v="7.7826086956521738"/>
    <n v="179"/>
    <n v="323"/>
    <n v="924"/>
    <n v="1132994"/>
    <n v="0.84770969660916118"/>
    <n v="1681"/>
    <n v="52.23331008833101"/>
    <n v="0.77826086956521734"/>
    <n v="230"/>
    <n v="0.78019323671497587"/>
    <n v="414"/>
    <n v="0.89103182256509161"/>
    <n v="1037"/>
    <n v="0"/>
    <e v="#DIV/0!"/>
    <n v="0.20850682181493735"/>
    <n v="44869"/>
    <n v="0.20938510725305773"/>
    <n v="45058"/>
    <n v="0.53492694895721027"/>
    <n v="115112"/>
    <n v="2.5721216402096733E-2"/>
    <n v="5535"/>
    <n v="2.145990557269787E-2"/>
    <n v="4618"/>
    <n v="0"/>
    <n v="0"/>
    <n v="1"/>
    <n v="83866"/>
    <n v="3646.3478260869565"/>
    <n v="1605.6037777076619"/>
    <n v="0.28974061329685058"/>
    <n v="62377"/>
    <n v="2712.0434782608695"/>
    <n v="0.21550032475159958"/>
    <n v="95762"/>
    <n v="4163.565217391304"/>
    <n v="0.3308389646642621"/>
    <n v="47447"/>
    <n v="0.16392009728728771"/>
    <n v="1"/>
    <n v="215192"/>
    <n v="-289452"/>
    <n v="-74260"/>
    <n v="57652.905027932968"/>
    <n v="57752.359133126934"/>
    <n v="129189.54978354978"/>
    <n v="244594.81394460966"/>
    <n v="12783.905027932968"/>
    <n v="12694.359133126934"/>
    <n v="14077.549783549781"/>
    <n v="-6.554315380310928E-2"/>
    <n v="-6.4025212845265092E-2"/>
    <n v="1.5179409578441883E-3"/>
    <n v="960450"/>
    <n v="0.84770969660916118"/>
    <n v="38659.054035087727"/>
    <n v="0.1899321620414583"/>
    <n v="0.25547531584456756"/>
    <n v="151.01192982456141"/>
    <n v="0.22405330834504661"/>
    <n v="0"/>
    <n v="-1719.8179975917253"/>
    <n v="-72540.18200240827"/>
    <n v="1.5993731203204817"/>
    <n v="0.8922833886226853"/>
    <n v="0.91006640254242754"/>
    <n v="108.83574879227054"/>
    <n v="0.22048682107141529"/>
    <n v="1833.3511668714511"/>
    <n v="2712.0434782608695"/>
    <n v="27.28144162394079"/>
    <n v="7.1249122807017544"/>
    <e v="#DIV/0!"/>
  </r>
  <r>
    <n v="1183"/>
    <x v="0"/>
    <s v="SFO"/>
    <s v="California"/>
    <s v="HNL"/>
    <s v="Hawaii"/>
    <x v="27"/>
    <x v="9"/>
    <n v="234"/>
    <s v="SFOHNL757-300"/>
    <n v="2399"/>
    <n v="185.73333333333332"/>
    <n v="15"/>
    <n v="2786"/>
    <n v="30"/>
    <n v="450"/>
    <n v="855"/>
    <n v="1481"/>
    <n v="8420490"/>
    <n v="0.79373219373219372"/>
    <n v="3510"/>
    <n v="81.229026845637577"/>
    <n v="1"/>
    <n v="450"/>
    <n v="1"/>
    <n v="855"/>
    <n v="0.6716553287981859"/>
    <n v="2205"/>
    <n v="408"/>
    <n v="6"/>
    <n v="0.25765603808206794"/>
    <n v="242216"/>
    <n v="0.30562880621227029"/>
    <n v="287314"/>
    <n v="0.41206605855915751"/>
    <n v="387373"/>
    <n v="1.1020397308725368E-2"/>
    <n v="10360"/>
    <n v="1.1024652288381245E-2"/>
    <n v="10364"/>
    <n v="2.6040475493976545E-3"/>
    <n v="2448"/>
    <n v="1"/>
    <n v="410075"/>
    <n v="27338.333333333332"/>
    <n v="5048.3800671314229"/>
    <n v="0.37233071811275564"/>
    <n v="128745"/>
    <n v="8583"/>
    <n v="0.11689500287368584"/>
    <n v="263481"/>
    <n v="17565.400000000001"/>
    <n v="0.23922957980629633"/>
    <n v="299072"/>
    <n v="0.27154469920726221"/>
    <n v="1"/>
    <n v="940075"/>
    <n v="-1101373"/>
    <n v="-161298"/>
    <n v="242216"/>
    <n v="287314"/>
    <n v="576743.73058744101"/>
    <n v="1106273.730587441"/>
    <n v="0"/>
    <n v="0"/>
    <n v="189370.73058744101"/>
    <n v="-1.9155417321319781E-2"/>
    <n v="-1.7656132199848691E-2"/>
    <n v="1.4992851214710896E-3"/>
    <n v="6683614"/>
    <n v="0.79373219373219372"/>
    <n v="243661.86216798285"/>
    <n v="0.11164136528871835"/>
    <n v="0.13079678261003813"/>
    <n v="336.54953338119168"/>
    <n v="0.14028742533605323"/>
    <n v="2.6040475493976545E-3"/>
    <n v="-12624.715372496068"/>
    <n v="-148673.28462750392"/>
    <n v="2.0605067275382458"/>
    <n v="1.2863951573365648"/>
    <n v="0.67251887214740436"/>
    <n v="336.03976608187133"/>
    <n v="0.31813631891072519"/>
    <n v="3243.6803718048027"/>
    <n v="8583"/>
    <n v="34.298084172476116"/>
    <n v="7.4386216798277101"/>
    <n v="6"/>
  </r>
  <r>
    <n v="559"/>
    <x v="3"/>
    <s v="SFO"/>
    <s v="California"/>
    <s v="OGG"/>
    <s v="Hawaii"/>
    <x v="35"/>
    <x v="0"/>
    <n v="189"/>
    <s v="SFOOGGA321"/>
    <n v="2338"/>
    <n v="148.78571428571428"/>
    <n v="14"/>
    <n v="2083"/>
    <n v="22.5"/>
    <n v="315"/>
    <n v="507"/>
    <n v="1262"/>
    <n v="6186348"/>
    <n v="0.78722600151171584"/>
    <n v="2646"/>
    <n v="75.101486486486493"/>
    <n v="0.9"/>
    <n v="350"/>
    <n v="0.77051671732522797"/>
    <n v="658"/>
    <n v="0.77045177045177049"/>
    <n v="1638"/>
    <n v="5827"/>
    <n v="4.999656770207654"/>
    <n v="0.20729187302014251"/>
    <n v="114058"/>
    <n v="0.22637483665891839"/>
    <n v="124558"/>
    <n v="0.48815493185564557"/>
    <n v="268597"/>
    <n v="1.3766995196545439E-2"/>
    <n v="7575"/>
    <n v="1.1464317584133151E-2"/>
    <n v="6308"/>
    <n v="5.2947045684614953E-2"/>
    <n v="29133"/>
    <n v="1"/>
    <n v="289198"/>
    <n v="20657"/>
    <n v="3850.762661695615"/>
    <n v="0.34533990900732003"/>
    <n v="86945"/>
    <n v="6210.3571428571431"/>
    <n v="0.10382360316683185"/>
    <n v="280070"/>
    <n v="20005"/>
    <n v="0.33443989348363445"/>
    <n v="181217"/>
    <n v="0.21639659434221367"/>
    <n v="1"/>
    <n v="550229"/>
    <n v="-837430"/>
    <n v="-287201"/>
    <n v="126731.11111111111"/>
    <n v="161655.15581854043"/>
    <n v="348622.7305863708"/>
    <n v="637008.9975160223"/>
    <n v="12673.111111111109"/>
    <n v="37097.155818540428"/>
    <n v="80025.730586370802"/>
    <n v="-4.6424966717035637E-2"/>
    <n v="-4.4926321202797534E-2"/>
    <n v="1.4986455142381033E-3"/>
    <n v="4870054"/>
    <n v="0.78722600151171584"/>
    <n v="140843.51800288039"/>
    <n v="8.8942458458528356E-2"/>
    <n v="0.13536742517556399"/>
    <n v="250.16610657705232"/>
    <n v="0.10700004558471014"/>
    <n v="5.2947045684614953E-2"/>
    <n v="-9271.142679715882"/>
    <n v="-277929.85732028412"/>
    <n v="1.7000322941249535"/>
    <n v="0.98751839998731494"/>
    <n v="0.85543442604677233"/>
    <n v="189.29787234042553"/>
    <n v="0.32934832587886137"/>
    <n v="3729.2204602420866"/>
    <n v="6210.3571428571431"/>
    <n v="27.735802544664786"/>
    <n v="6.6649063850216033"/>
    <n v="4.999656770207654"/>
  </r>
  <r>
    <n v="995"/>
    <x v="2"/>
    <s v="SFO"/>
    <s v="California"/>
    <s v="YYC"/>
    <s v="Alberta"/>
    <x v="21"/>
    <x v="3"/>
    <n v="133.83333333333334"/>
    <s v="SFOYYC737-700"/>
    <n v="1018"/>
    <n v="120.33333333333333"/>
    <n v="18"/>
    <n v="2166"/>
    <n v="17.277777777777779"/>
    <n v="311"/>
    <n v="566"/>
    <n v="1290"/>
    <n v="2452362"/>
    <n v="0.89912826899128273"/>
    <n v="2409"/>
    <n v="11.711066595441595"/>
    <n v="1.0032258064516129"/>
    <n v="310"/>
    <n v="1"/>
    <n v="566"/>
    <n v="0.84148727984344418"/>
    <n v="1533"/>
    <n v="0"/>
    <e v="#DIV/0!"/>
    <n v="0.21873747338869712"/>
    <n v="154428"/>
    <n v="0.2532177898772941"/>
    <n v="178771"/>
    <n v="0.5006366882578821"/>
    <n v="353448"/>
    <n v="1.2790422622192446E-2"/>
    <n v="9030"/>
    <n v="1.4617625853934224E-2"/>
    <n v="10320"/>
    <n v="0"/>
    <n v="0"/>
    <n v="1"/>
    <n v="48695"/>
    <n v="2705.2777777777778"/>
    <n v="4158.0328830982826"/>
    <n v="0.22292672877515049"/>
    <n v="107064"/>
    <n v="5948"/>
    <n v="0.49014123194542997"/>
    <n v="26325"/>
    <n v="1462.5"/>
    <n v="0.12051640075995147"/>
    <n v="36351"/>
    <n v="0.16641563851946803"/>
    <n v="1"/>
    <n v="705997"/>
    <n v="-218435"/>
    <n v="487562"/>
    <n v="153931.44694533764"/>
    <n v="178771"/>
    <n v="420027.73953488376"/>
    <n v="752730.18648022134"/>
    <n v="-496.55305466236314"/>
    <n v="0"/>
    <n v="66579.73953488376"/>
    <n v="0.19881322577988078"/>
    <n v="0.20031026746369013"/>
    <n v="1.497041683809347E-3"/>
    <n v="2204988"/>
    <n v="0.89912826899128273"/>
    <n v="79204.649584487546"/>
    <n v="0.28788449666077032"/>
    <n v="8.9071270880889522E-2"/>
    <n v="325.94506001846725"/>
    <n v="0.32018178783739415"/>
    <n v="0"/>
    <n v="-3671.2881377900776"/>
    <n v="491233.28813779005"/>
    <n v="1.7477029775876292"/>
    <n v="1.1081126465004949"/>
    <n v="0.80888474822475853"/>
    <n v="315.84982332155477"/>
    <n v="5.1488887346546795E-2"/>
    <n v="2247.8738196439526"/>
    <n v="5948"/>
    <n v="184.95326470460785"/>
    <n v="8.9335180055401668"/>
    <e v="#DIV/0!"/>
  </r>
  <r>
    <n v="877"/>
    <x v="2"/>
    <s v="LAX"/>
    <s v="California"/>
    <s v="GEG"/>
    <s v="Washington"/>
    <x v="41"/>
    <x v="7"/>
    <n v="67.8125"/>
    <s v="LAXGEGE175"/>
    <n v="945"/>
    <n v="59.25"/>
    <n v="16"/>
    <n v="948"/>
    <n v="9.6875"/>
    <n v="155"/>
    <n v="228"/>
    <n v="566"/>
    <n v="1025325"/>
    <n v="0.87373271889400916"/>
    <n v="1085"/>
    <n v="39.383422301304861"/>
    <n v="1"/>
    <n v="155"/>
    <n v="0.81720430107526887"/>
    <n v="279"/>
    <n v="0.86943164362519199"/>
    <n v="651"/>
    <n v="0"/>
    <e v="#DIV/0!"/>
    <n v="0.23606188295784719"/>
    <n v="46554"/>
    <n v="0.21576889727246451"/>
    <n v="42552"/>
    <n v="0.50517466064266192"/>
    <n v="99626"/>
    <n v="2.0054662265289461E-2"/>
    <n v="3955"/>
    <n v="2.2939896861736923E-2"/>
    <n v="4524"/>
    <n v="0"/>
    <n v="0"/>
    <n v="1"/>
    <n v="98310"/>
    <n v="6144.375"/>
    <n v="2496.2279623104964"/>
    <n v="0.37581424508394751"/>
    <n v="50653"/>
    <n v="3165.8125"/>
    <n v="0.19363359735771737"/>
    <n v="54509"/>
    <n v="3406.8125"/>
    <n v="0.2083741092999786"/>
    <n v="58120"/>
    <n v="0.22217804825835652"/>
    <n v="1"/>
    <n v="197211"/>
    <n v="-261592"/>
    <n v="-64381"/>
    <n v="46554"/>
    <n v="52070.210526315786"/>
    <n v="114587.50176678445"/>
    <n v="213211.71229310025"/>
    <n v="0"/>
    <n v="9518.2105263157864"/>
    <n v="14961.501766784451"/>
    <n v="-6.2790822422158832E-2"/>
    <n v="-6.1298630172561125E-2"/>
    <n v="1.4921922495977069E-3"/>
    <n v="895860"/>
    <n v="0.87373271889400916"/>
    <n v="28499.901898734184"/>
    <n v="0.1923399897593446"/>
    <n v="0.25513081218150341"/>
    <n v="208.02848101265823"/>
    <n v="0.22013595874355368"/>
    <n v="0"/>
    <n v="-1529.9820183187649"/>
    <n v="-62851.017981681238"/>
    <n v="1.7266706228938389"/>
    <n v="0.87679884704236699"/>
    <n v="0.87978367914997635"/>
    <n v="152.51612903225808"/>
    <n v="0.29470972714503757"/>
    <n v="1384.0595056208203"/>
    <n v="3165.8125"/>
    <n v="24.071041687217484"/>
    <n v="8.9440928270042193"/>
    <e v="#DIV/0!"/>
  </r>
  <r>
    <n v="427"/>
    <x v="3"/>
    <s v="HNL"/>
    <s v="Hawaii"/>
    <s v="LAX"/>
    <s v="California"/>
    <x v="46"/>
    <x v="4"/>
    <n v="178"/>
    <s v="HNLLAX737-Max 9"/>
    <n v="2556"/>
    <n v="160.28571428571428"/>
    <n v="7"/>
    <n v="1122"/>
    <n v="23"/>
    <n v="161"/>
    <n v="301"/>
    <n v="660"/>
    <n v="3184776"/>
    <n v="0.9004815409309791"/>
    <n v="1246"/>
    <n v="37.484316442333075"/>
    <n v="1"/>
    <n v="161"/>
    <n v="1"/>
    <n v="301"/>
    <n v="0.84183673469387754"/>
    <n v="784"/>
    <n v="2210"/>
    <n v="5"/>
    <n v="0.22790308787563526"/>
    <n v="83681"/>
    <n v="0.23823595095566727"/>
    <n v="87475"/>
    <n v="0.48219664576853732"/>
    <n v="177052"/>
    <n v="1.0784959883217404E-2"/>
    <n v="3960"/>
    <n v="1.0784959883217404E-2"/>
    <n v="3960"/>
    <n v="3.0094395633725332E-2"/>
    <n v="11050"/>
    <n v="1"/>
    <n v="127246"/>
    <n v="18178"/>
    <n v="3394.6464035367649"/>
    <n v="0.34916923921245796"/>
    <n v="36677"/>
    <n v="5239.5714285714284"/>
    <n v="0.10064347945393429"/>
    <n v="110468"/>
    <n v="15781.142857142857"/>
    <n v="0.30312958770666115"/>
    <n v="90034"/>
    <n v="0.24705769362694657"/>
    <n v="1"/>
    <n v="367178"/>
    <n v="-364425"/>
    <n v="2753"/>
    <n v="83681"/>
    <n v="87475"/>
    <n v="210316.31515151515"/>
    <n v="381472.31515151518"/>
    <n v="0"/>
    <n v="0"/>
    <n v="33264.315151515155"/>
    <n v="8.644250019467617E-4"/>
    <n v="2.3565377978372803E-3"/>
    <n v="1.4921127958905187E-3"/>
    <n v="2867832"/>
    <n v="0.9004815409309791"/>
    <n v="39358.174688057043"/>
    <n v="0.11529162490548786"/>
    <n v="0.1144271999035411"/>
    <n v="317.40463458110514"/>
    <n v="0.12418021697226336"/>
    <n v="3.0094395633725332E-2"/>
    <n v="-4752.0450216450217"/>
    <n v="7505.0450216450217"/>
    <n v="1.8598601235843042"/>
    <n v="1.0399123913106199"/>
    <n v="0.8080980743857531"/>
    <n v="290.61461794019931"/>
    <n v="0.24520532275898882"/>
    <n v="2947.0458710364128"/>
    <n v="5239.5714285714284"/>
    <n v="29.932518623518622"/>
    <n v="7.0588235294117645"/>
    <n v="5"/>
  </r>
  <r>
    <n v="967"/>
    <x v="2"/>
    <s v="SFO"/>
    <s v="California"/>
    <s v="GEG"/>
    <s v="Washington"/>
    <x v="57"/>
    <x v="7"/>
    <n v="76.5"/>
    <s v="SFOGEGE175"/>
    <n v="732"/>
    <n v="68.214285714285708"/>
    <n v="14"/>
    <n v="955"/>
    <n v="10.214285714285714"/>
    <n v="143"/>
    <n v="257"/>
    <n v="556"/>
    <n v="783972"/>
    <n v="0.89169000933706821"/>
    <n v="1071"/>
    <n v="29.380568445475639"/>
    <n v="1"/>
    <n v="143"/>
    <n v="1"/>
    <n v="257"/>
    <n v="0.82738095238095233"/>
    <n v="672"/>
    <n v="75"/>
    <n v="5.9466666666666663"/>
    <n v="0.20589378789167387"/>
    <n v="33893"/>
    <n v="0.27425370867605431"/>
    <n v="45146"/>
    <n v="0.47665447653298021"/>
    <n v="78464"/>
    <n v="2.3600665799992711E-2"/>
    <n v="3885"/>
    <n v="1.6887992515824901E-2"/>
    <n v="2780"/>
    <n v="2.7093685834740666E-3"/>
    <n v="446"/>
    <n v="1"/>
    <n v="73340"/>
    <n v="5238.5714285714284"/>
    <n v="2496.2076597021642"/>
    <n v="0.35962968048172922"/>
    <n v="46568"/>
    <n v="3326.2857142857142"/>
    <n v="0.22835062667948139"/>
    <n v="40665"/>
    <n v="2904.6428571428573"/>
    <n v="0.19940470352862719"/>
    <n v="43359"/>
    <n v="0.21261498931016221"/>
    <n v="1"/>
    <n v="164614"/>
    <n v="-203932"/>
    <n v="-39318"/>
    <n v="33893"/>
    <n v="45146"/>
    <n v="94834.187050359717"/>
    <n v="173873.18705035973"/>
    <n v="0"/>
    <n v="0"/>
    <n v="16370.187050359717"/>
    <n v="-5.0152301357701552E-2"/>
    <n v="-4.8660795187805569E-2"/>
    <n v="1.4915061698959828E-3"/>
    <n v="699060"/>
    <n v="0.89169000933706821"/>
    <n v="19940.825130890036"/>
    <n v="0.20997433581811595"/>
    <n v="0.26012663717581752"/>
    <n v="171.90366492146597"/>
    <n v="0.23484107229708467"/>
    <n v="2.7093685834740666E-3"/>
    <n v="-1169.299075025694"/>
    <n v="-38148.700924974306"/>
    <n v="1.6131692285670305"/>
    <n v="1.1956170756404096"/>
    <n v="0.79470716052876389"/>
    <n v="175.66536964980546"/>
    <n v="0.26339800988980283"/>
    <n v="1384.078054019478"/>
    <n v="3326.2857142857142"/>
    <n v="32.504476615974461"/>
    <n v="6.9790575916230368"/>
    <n v="5.9466666666666663"/>
  </r>
  <r>
    <n v="993"/>
    <x v="2"/>
    <s v="SFO"/>
    <s v="California"/>
    <s v="YVR"/>
    <s v="British Columbia"/>
    <x v="32"/>
    <x v="6"/>
    <n v="143.4"/>
    <s v="SFOYVRA320"/>
    <n v="800"/>
    <n v="122.68"/>
    <n v="25"/>
    <n v="3067"/>
    <n v="19.600000000000001"/>
    <n v="490"/>
    <n v="907"/>
    <n v="1671"/>
    <n v="2868000"/>
    <n v="0.85550906555090656"/>
    <n v="3585"/>
    <n v="26.08239837398374"/>
    <n v="1"/>
    <n v="490"/>
    <n v="1"/>
    <n v="907"/>
    <n v="0.76336226587482869"/>
    <n v="2189"/>
    <n v="882"/>
    <n v="5.9954648526077099"/>
    <n v="0.22272587004093633"/>
    <n v="173942"/>
    <n v="0.29893376049497483"/>
    <n v="233458"/>
    <n v="0.44162700440094294"/>
    <n v="344897"/>
    <n v="1.4968583900257244E-2"/>
    <n v="11690"/>
    <n v="1.4973705742481455E-2"/>
    <n v="11694"/>
    <n v="6.7710754204072122E-3"/>
    <n v="5288"/>
    <n v="1"/>
    <n v="107258"/>
    <n v="4290.32"/>
    <n v="4112.2752003890109"/>
    <n v="0.2738492805130876"/>
    <n v="141090"/>
    <n v="5643.6"/>
    <n v="0.36022856092404792"/>
    <n v="62218"/>
    <n v="2488.7199999999998"/>
    <n v="0.15885392730577938"/>
    <n v="81102"/>
    <n v="0.20706823125708509"/>
    <n v="1"/>
    <n v="780969"/>
    <n v="-391668"/>
    <n v="389301"/>
    <n v="173942"/>
    <n v="233458"/>
    <n v="451813.00598444045"/>
    <n v="859213.00598444045"/>
    <n v="0"/>
    <n v="0"/>
    <n v="106916.00598444045"/>
    <n v="0.13573953974895397"/>
    <n v="0.13723069743353475"/>
    <n v="1.4911576845807739E-3"/>
    <n v="2453600"/>
    <n v="0.85550906555090656"/>
    <n v="131008.39843495272"/>
    <n v="0.27230439330543932"/>
    <n v="0.13656485355648534"/>
    <n v="252.91196609064232"/>
    <n v="0.31613995761330288"/>
    <n v="6.7710754204072122E-3"/>
    <n v="-4276.6402393776179"/>
    <n v="393577.64023937762"/>
    <n v="1.6921128929946876"/>
    <n v="1.2269374674692561"/>
    <n v="0.75104266762813521"/>
    <n v="257.3958103638368"/>
    <n v="0.10384791201699427"/>
    <n v="2385.4401388968981"/>
    <n v="5643.6"/>
    <n v="117.58887952034438"/>
    <n v="7.6243886534072383"/>
    <n v="5.9954648526077099"/>
  </r>
  <r>
    <n v="1213"/>
    <x v="0"/>
    <s v="YVR"/>
    <s v="British Columbia"/>
    <s v="SEA"/>
    <s v="Washington"/>
    <x v="59"/>
    <x v="7"/>
    <n v="72.732824427480921"/>
    <s v="YVRSEAE175"/>
    <n v="127"/>
    <n v="55.106870229007633"/>
    <n v="131"/>
    <n v="7219"/>
    <n v="7.1832061068702293"/>
    <n v="941"/>
    <n v="1452"/>
    <n v="4826"/>
    <n v="1210056"/>
    <n v="0.75766162888329136"/>
    <n v="9528"/>
    <n v="97.905953063304025"/>
    <n v="0.71941896024464835"/>
    <n v="1308"/>
    <n v="0.61682242990654201"/>
    <n v="2354"/>
    <n v="0.8225668996079768"/>
    <n v="5867"/>
    <n v="81"/>
    <n v="6"/>
    <n v="0.20299701560009303"/>
    <n v="154472"/>
    <n v="0.18468060613148968"/>
    <n v="140534"/>
    <n v="0.5355887389169165"/>
    <n v="407560"/>
    <n v="4.4384899540972751E-2"/>
    <n v="33775"/>
    <n v="3.1710070345630566E-2"/>
    <n v="24130"/>
    <n v="6.3866946489749097E-4"/>
    <n v="486"/>
    <n v="1"/>
    <n v="244394"/>
    <n v="1865.6030534351146"/>
    <n v="2496.21184773085"/>
    <n v="0.25680540523500794"/>
    <n v="427283"/>
    <n v="3261.7022900763359"/>
    <n v="0.44898231529837024"/>
    <n v="135508"/>
    <n v="1034.4122137404581"/>
    <n v="0.14238969390650119"/>
    <n v="144485"/>
    <n v="0.15182258556012063"/>
    <n v="1"/>
    <n v="760957"/>
    <n v="-951670"/>
    <n v="-190713"/>
    <n v="214717.72157279489"/>
    <n v="227835.42424242425"/>
    <n v="495473.37753833405"/>
    <n v="938026.52335355314"/>
    <n v="60245.721572794893"/>
    <n v="87301.424242424255"/>
    <n v="87913.377538334054"/>
    <n v="-0.15760675538983321"/>
    <n v="-0.15612136250287759"/>
    <n v="1.4853928869556221E-3"/>
    <n v="916813"/>
    <n v="0.75766162888329136"/>
    <n v="243236.94957750384"/>
    <n v="0.62886097833488697"/>
    <n v="0.78646773372472023"/>
    <n v="105.34298379276908"/>
    <n v="0.82947231332889038"/>
    <n v="6.3866946489749097E-4"/>
    <n v="-1797.4085752179633"/>
    <n v="-188915.59142478203"/>
    <n v="1.601777628762354"/>
    <n v="0.8097205239090417"/>
    <n v="0.94218386710362334"/>
    <n v="59.700084961767203"/>
    <n v="0.18987275233686005"/>
    <n v="1384.0629273317347"/>
    <n v="3261.7022900763359"/>
    <n v="73.734025093778925"/>
    <n v="8.0211940712009966"/>
    <n v="6"/>
  </r>
  <r>
    <n v="857"/>
    <x v="2"/>
    <s v="HNL"/>
    <s v="Hawaii"/>
    <s v="SFO"/>
    <s v="California"/>
    <x v="30"/>
    <x v="1"/>
    <n v="173.6"/>
    <s v="HNLSFO737-900"/>
    <n v="2399"/>
    <n v="155.6"/>
    <n v="10"/>
    <n v="1556"/>
    <n v="22.5"/>
    <n v="225"/>
    <n v="295"/>
    <n v="1037"/>
    <n v="4164664"/>
    <n v="0.89631336405529949"/>
    <n v="1736"/>
    <n v="48.939766020236085"/>
    <n v="1.0044642857142858"/>
    <n v="224"/>
    <n v="0.70405727923627681"/>
    <n v="419"/>
    <n v="0.94963369963369959"/>
    <n v="1092"/>
    <n v="2566"/>
    <n v="6"/>
    <n v="0.24344245049718383"/>
    <n v="141164"/>
    <n v="0.18808310885618401"/>
    <n v="109063"/>
    <n v="0.52403313869066304"/>
    <n v="303869"/>
    <n v="1.252530757105952E-2"/>
    <n v="7263"/>
    <n v="5.3650326109825376E-3"/>
    <n v="3111"/>
    <n v="2.655096177392708E-2"/>
    <n v="15396"/>
    <n v="1"/>
    <n v="203494"/>
    <n v="20349.400000000001"/>
    <n v="4158.0501205473138"/>
    <n v="0.38938320646911823"/>
    <n v="57199"/>
    <n v="5719.9"/>
    <n v="0.10944956621240476"/>
    <n v="110008"/>
    <n v="11000.8"/>
    <n v="0.21049892270658968"/>
    <n v="151905"/>
    <n v="0.29066830461188736"/>
    <n v="1"/>
    <n v="579866"/>
    <n v="-522606"/>
    <n v="57260"/>
    <n v="140536.60444444444"/>
    <n v="154906.43050847459"/>
    <n v="319985.48505303764"/>
    <n v="615428.52000595664"/>
    <n v="-627.39555555555853"/>
    <n v="45843.430508474587"/>
    <n v="16116.485053037643"/>
    <n v="1.374900832336054E-2"/>
    <n v="1.5221696636414287E-2"/>
    <n v="1.4726883130537476E-3"/>
    <n v="3732844"/>
    <n v="0.89631336405529949"/>
    <n v="65298.586118252017"/>
    <n v="0.13923476179590957"/>
    <n v="0.12548575347254903"/>
    <n v="362.76992287917739"/>
    <n v="0.1512171416753553"/>
    <n v="2.655096177392708E-2"/>
    <n v="-6133.2520005956667"/>
    <n v="63393.252000595669"/>
    <n v="1.9732876677893878"/>
    <n v="0.8150380436044824"/>
    <n v="0.87132108255027374"/>
    <n v="260.29355608591885"/>
    <n v="0.26196569552275872"/>
    <n v="2247.8243961058752"/>
    <n v="5719.9"/>
    <n v="31.79418551687824"/>
    <n v="6.6670951156812341"/>
    <n v="6"/>
  </r>
  <r>
    <n v="861"/>
    <x v="2"/>
    <s v="HNL"/>
    <s v="Hawaii"/>
    <s v="SFO"/>
    <s v="California"/>
    <x v="30"/>
    <x v="0"/>
    <n v="173.33333333333334"/>
    <s v="HNLSFOA321"/>
    <n v="2399"/>
    <n v="163.33333333333334"/>
    <n v="6"/>
    <n v="980"/>
    <n v="21.666666666666668"/>
    <n v="130"/>
    <n v="244"/>
    <n v="606"/>
    <n v="2494960"/>
    <n v="0.94230769230769229"/>
    <n v="1040"/>
    <n v="27.607047498594714"/>
    <n v="0.94202898550724634"/>
    <n v="138"/>
    <n v="0.94208494208494209"/>
    <n v="259"/>
    <n v="0.94099378881987583"/>
    <n v="644"/>
    <n v="7606"/>
    <n v="5.9996055745464103"/>
    <n v="0.19194445472147201"/>
    <n v="77821"/>
    <n v="0.21458433534351992"/>
    <n v="87000"/>
    <n v="0.4644936919604869"/>
    <n v="188322"/>
    <n v="1.0445570806664447E-2"/>
    <n v="4235"/>
    <n v="5.9787635502608306E-3"/>
    <n v="2424"/>
    <n v="0.11255318361759592"/>
    <n v="45633"/>
    <n v="1"/>
    <n v="124756"/>
    <n v="20792.666666666668"/>
    <n v="4518.9910296039616"/>
    <n v="0.38984544426181356"/>
    <n v="38245"/>
    <n v="6374.166666666667"/>
    <n v="0.11951039642015662"/>
    <n v="71862"/>
    <n v="11977"/>
    <n v="0.22455892554700732"/>
    <n v="85151"/>
    <n v="0.2660852337710225"/>
    <n v="1"/>
    <n v="405435"/>
    <n v="-320014"/>
    <n v="85421"/>
    <n v="82609.984615384616"/>
    <n v="92348.360655737706"/>
    <n v="200130.97029702968"/>
    <n v="375089.315568152"/>
    <n v="4788.9846153846156"/>
    <n v="5348.3606557377061"/>
    <n v="11808.970297029678"/>
    <n v="3.4237422644050407E-2"/>
    <n v="3.5703465891781298E-2"/>
    <n v="1.4660432477308916E-3"/>
    <n v="2351020"/>
    <n v="0.94230769230769229"/>
    <n v="22028.693877551006"/>
    <n v="0.16250160323211593"/>
    <n v="0.12826418058806555"/>
    <n v="367.14489795918365"/>
    <n v="0.15304080781958468"/>
    <n v="0.11255318361759592"/>
    <n v="-3657.7192613586667"/>
    <n v="89078.719261358667"/>
    <n v="1.6623323178970855"/>
    <n v="0.99019246220238455"/>
    <n v="0.86201598201829899"/>
    <n v="335.90733590733589"/>
    <n v="0.21002380159581685"/>
    <n v="2603.0309834348641"/>
    <n v="6374.166666666667"/>
    <n v="35.49818212360033"/>
    <n v="6.7948979591836736"/>
    <n v="5.9996055745464103"/>
  </r>
  <r>
    <n v="457"/>
    <x v="3"/>
    <s v="LAX"/>
    <s v="California"/>
    <s v="HNL"/>
    <s v="Hawaii"/>
    <x v="51"/>
    <x v="2"/>
    <n v="162.55555555555554"/>
    <s v="LAXHNL737-800"/>
    <n v="2556"/>
    <n v="142.44444444444446"/>
    <n v="9"/>
    <n v="1282"/>
    <n v="21"/>
    <n v="189"/>
    <n v="360"/>
    <n v="733"/>
    <n v="3739428"/>
    <n v="0.87628161312371844"/>
    <n v="1463"/>
    <n v="51.585017626321971"/>
    <n v="1"/>
    <n v="189"/>
    <n v="1"/>
    <n v="360"/>
    <n v="0.80196936542669583"/>
    <n v="914"/>
    <n v="2565"/>
    <n v="4.9992202729044832"/>
    <n v="0.21464645875565985"/>
    <n v="92014"/>
    <n v="0.27256652444614476"/>
    <n v="116843"/>
    <n v="0.46578192905147697"/>
    <n v="199670"/>
    <n v="1.0252474473787956E-2"/>
    <n v="4395"/>
    <n v="6.8396484999195201E-3"/>
    <n v="2932"/>
    <n v="2.9912964773010916E-2"/>
    <n v="12823"/>
    <n v="1"/>
    <n v="189964"/>
    <n v="21107.111111111109"/>
    <n v="3682.5421167069298"/>
    <n v="0.35846457510123825"/>
    <n v="47156"/>
    <n v="5239.5555555555557"/>
    <n v="8.8983994354056517E-2"/>
    <n v="168915"/>
    <n v="18768.333333333332"/>
    <n v="0.31874483430137113"/>
    <n v="123903"/>
    <n v="0.23380659624333414"/>
    <n v="1"/>
    <n v="428677"/>
    <n v="-529938"/>
    <n v="-101261"/>
    <n v="92014"/>
    <n v="116843"/>
    <n v="248974.59754433835"/>
    <n v="457831.59754433832"/>
    <n v="0"/>
    <n v="0"/>
    <n v="49304.59754433835"/>
    <n v="-2.7079275226050616E-2"/>
    <n v="-2.561426811372285E-2"/>
    <n v="1.465007112327766E-3"/>
    <n v="3276792"/>
    <n v="0.87628161312371844"/>
    <n v="58712.616224648955"/>
    <n v="0.11463705144209221"/>
    <n v="0.14171632666814282"/>
    <n v="324.37909516380654"/>
    <n v="0.12690887917206828"/>
    <n v="2.9912964773010916E-2"/>
    <n v="-5478.2886160375947"/>
    <n v="-95782.711383962407"/>
    <n v="1.743474772826566"/>
    <n v="1.1623147783241854"/>
    <n v="0.78233035857666566"/>
    <n v="324.56388888888887"/>
    <n v="0.28903580084772451"/>
    <n v="3274.4972818194556"/>
    <n v="5239.5555555555557"/>
    <n v="24.852177221043377"/>
    <n v="5.7152886115444614"/>
    <n v="4.9992202729044832"/>
  </r>
  <r>
    <n v="33"/>
    <x v="5"/>
    <s v="HNL"/>
    <s v="Hawaii"/>
    <s v="LAX"/>
    <s v="California"/>
    <x v="46"/>
    <x v="4"/>
    <n v="178"/>
    <s v="HNLLAX737-Max 9"/>
    <n v="2556"/>
    <n v="168.5"/>
    <n v="4"/>
    <n v="674"/>
    <n v="23"/>
    <n v="92"/>
    <n v="160"/>
    <n v="422"/>
    <n v="1819872"/>
    <n v="0.9466292134831461"/>
    <n v="712"/>
    <n v="21.419609395618899"/>
    <n v="1"/>
    <n v="92"/>
    <n v="0.93023255813953487"/>
    <n v="172"/>
    <n v="0.9419642857142857"/>
    <n v="448"/>
    <n v="3193"/>
    <n v="5"/>
    <n v="0.21250788540601684"/>
    <n v="48846"/>
    <n v="0.21785473450653672"/>
    <n v="50075"/>
    <n v="0.48738117508864282"/>
    <n v="112027"/>
    <n v="1.0963433468926063E-2"/>
    <n v="2520"/>
    <n v="1.8359400491614278E-3"/>
    <n v="422"/>
    <n v="6.9456831480716102E-2"/>
    <n v="15965"/>
    <n v="0.99999999999999989"/>
    <n v="72712"/>
    <n v="18178"/>
    <n v="3394.6464035367653"/>
    <n v="0.34916899967826048"/>
    <n v="20958"/>
    <n v="5239.5"/>
    <n v="0.10064203838784497"/>
    <n v="63125"/>
    <n v="15781.25"/>
    <n v="0.30313143779142637"/>
    <n v="51448"/>
    <n v="0.24705752414246818"/>
    <n v="1"/>
    <n v="229855"/>
    <n v="-208243"/>
    <n v="21612"/>
    <n v="48846"/>
    <n v="53830.625"/>
    <n v="118929.13744075829"/>
    <n v="221605.76244075829"/>
    <n v="0"/>
    <n v="3755.625"/>
    <n v="6902.1374407582916"/>
    <n v="1.1875560478978741E-2"/>
    <n v="1.3339641804582724E-2"/>
    <n v="1.4640813256039838E-3"/>
    <n v="1722744"/>
    <n v="0.9466292134831461"/>
    <n v="12059.080118694343"/>
    <n v="0.12630283888097624"/>
    <n v="0.1144272784019975"/>
    <n v="317.34421364985161"/>
    <n v="0.12415657811027059"/>
    <n v="6.9456831480716102E-2"/>
    <n v="-2664.4406101895729"/>
    <n v="24276.440610189573"/>
    <n v="1.7920319946972298"/>
    <n v="0.98264600423955462"/>
    <n v="0.84401326731841841"/>
    <n v="291.13372093023258"/>
    <n v="0.22382806551956669"/>
    <n v="2947.0658794044766"/>
    <n v="5239.5"/>
    <n v="31.466493508413738"/>
    <n v="4.3649851632047474"/>
    <n v="5"/>
  </r>
  <r>
    <n v="756"/>
    <x v="1"/>
    <s v="SFO"/>
    <s v="California"/>
    <s v="HNL"/>
    <s v="Hawaii"/>
    <x v="27"/>
    <x v="1"/>
    <n v="169.90909090909091"/>
    <s v="SFOHNL737-900"/>
    <n v="2399"/>
    <n v="150.09090909090909"/>
    <n v="11"/>
    <n v="1651"/>
    <n v="22"/>
    <n v="242"/>
    <n v="421"/>
    <n v="989"/>
    <n v="4483731"/>
    <n v="0.88336008560727663"/>
    <n v="1869"/>
    <n v="56.860318791946305"/>
    <n v="1"/>
    <n v="242"/>
    <n v="0.93141592920353977"/>
    <n v="452"/>
    <n v="0.84098639455782309"/>
    <n v="1176"/>
    <n v="2229"/>
    <n v="6"/>
    <n v="0.19935528356084292"/>
    <n v="125479"/>
    <n v="0.25173650829965172"/>
    <n v="158449"/>
    <n v="0.5072542515061389"/>
    <n v="319278"/>
    <n v="1.0983057525610717E-2"/>
    <n v="6913"/>
    <n v="9.4229009380004582E-3"/>
    <n v="5931"/>
    <n v="2.1247998169755204E-2"/>
    <n v="13374"/>
    <n v="1"/>
    <n v="236428"/>
    <n v="21493.454545454544"/>
    <n v="4158.0491461030579"/>
    <n v="0.3925243264871075"/>
    <n v="61599"/>
    <n v="5599.909090909091"/>
    <n v="0.10226836917488341"/>
    <n v="127812"/>
    <n v="11619.272727272728"/>
    <n v="0.21219702918846409"/>
    <n v="176488"/>
    <n v="0.29301027514954503"/>
    <n v="1"/>
    <n v="629424"/>
    <n v="-602327"/>
    <n v="27097"/>
    <n v="125479"/>
    <n v="170116.26603325416"/>
    <n v="379647.0455005056"/>
    <n v="675242.31153375981"/>
    <n v="0"/>
    <n v="11667.266033254156"/>
    <n v="60369.045500505599"/>
    <n v="6.0434044772088242E-3"/>
    <n v="7.5039639072857316E-3"/>
    <n v="1.4605594300769074E-3"/>
    <n v="3960749"/>
    <n v="0.88336008560727663"/>
    <n v="81343.973349485197"/>
    <n v="0.14037951875346669"/>
    <n v="0.13433611427625788"/>
    <n v="373.13749242883102"/>
    <n v="0.15553876299659483"/>
    <n v="2.1247998169755204E-2"/>
    <n v="-6548.7555939781596"/>
    <n v="33645.75559397816"/>
    <n v="1.6074283984997735"/>
    <n v="1.0867434257405539"/>
    <n v="0.84166181898667025"/>
    <n v="350.55088495575222"/>
    <n v="0.28039604463763695"/>
    <n v="2247.8241894433995"/>
    <n v="5599.909090909091"/>
    <n v="29.036066541256318"/>
    <n v="7.7795275590551185"/>
    <n v="6"/>
  </r>
  <r>
    <n v="340"/>
    <x v="4"/>
    <s v="SEA"/>
    <s v="Washington"/>
    <s v="SFO"/>
    <s v="California"/>
    <x v="26"/>
    <x v="1"/>
    <n v="176.16279069767441"/>
    <s v="SEASFO737-900"/>
    <n v="679"/>
    <n v="128.95348837209303"/>
    <n v="43"/>
    <n v="5545"/>
    <n v="22.744186046511629"/>
    <n v="978"/>
    <n v="1382"/>
    <n v="3186"/>
    <n v="5143425"/>
    <n v="0.73201320132013203"/>
    <n v="7575"/>
    <n v="90.412135539795116"/>
    <n v="1"/>
    <n v="978"/>
    <n v="0.75601750547045954"/>
    <n v="1828"/>
    <n v="0.66792452830188676"/>
    <n v="4770"/>
    <n v="21961"/>
    <n v="4.999908929465871"/>
    <n v="0.22912246714350473"/>
    <n v="262323"/>
    <n v="0.21525753710139636"/>
    <n v="246449"/>
    <n v="0.42631559180122686"/>
    <n v="488090"/>
    <n v="1.6704471907227077E-2"/>
    <n v="19125"/>
    <n v="1.6693990669951954E-2"/>
    <n v="19113"/>
    <n v="9.5905941376693046E-2"/>
    <n v="109803"/>
    <n v="1"/>
    <n v="332947"/>
    <n v="7742.9534883720926"/>
    <n v="3682.5476802663575"/>
    <n v="0.3115019591259342"/>
    <n v="222680"/>
    <n v="5178.604651162791"/>
    <n v="0.20833723162594353"/>
    <n v="296055"/>
    <n v="6885"/>
    <n v="0.27698616449173125"/>
    <n v="217162"/>
    <n v="0.20317464475639102"/>
    <n v="1"/>
    <n v="1144903"/>
    <n v="-1068844"/>
    <n v="76059"/>
    <n v="262323"/>
    <n v="325983.19247467438"/>
    <n v="730756.21468926559"/>
    <n v="1319062.4071639399"/>
    <n v="0"/>
    <n v="79534.192474674375"/>
    <n v="242666.21468926559"/>
    <n v="1.4787617200600766E-2"/>
    <n v="1.6244434929009909E-2"/>
    <n v="1.4568177284091429E-3"/>
    <n v="3765055"/>
    <n v="0.73201320132013203"/>
    <n v="378945.53651938681"/>
    <n v="0.22259544953022548"/>
    <n v="0.20780783232962471"/>
    <n v="186.67267808836789"/>
    <n v="0.27492294269273621"/>
    <n v="9.5905941376693046E-2"/>
    <n v="-7493.0327247427895"/>
    <n v="83552.032724742792"/>
    <n v="2.0384611573694942"/>
    <n v="1.0246034024133157"/>
    <n v="0.77765408144257731"/>
    <n v="134.81892778993435"/>
    <n v="0.1896772040950194"/>
    <n v="3274.505111868425"/>
    <n v="5178.604651162791"/>
    <n v="61.330262435393479"/>
    <n v="6.8959422903516678"/>
    <n v="4.999908929465871"/>
  </r>
  <r>
    <n v="731"/>
    <x v="1"/>
    <s v="SEA"/>
    <s v="Washington"/>
    <s v="LAX"/>
    <s v="California"/>
    <x v="49"/>
    <x v="6"/>
    <n v="160.66666666666666"/>
    <s v="SEALAXA320"/>
    <n v="954"/>
    <n v="120.46666666666667"/>
    <n v="30"/>
    <n v="3614"/>
    <n v="15.766666666666667"/>
    <n v="473"/>
    <n v="657"/>
    <n v="2485"/>
    <n v="4598280"/>
    <n v="0.74979253112033195"/>
    <n v="4820"/>
    <n v="79.94616104868912"/>
    <n v="0.79495798319327726"/>
    <n v="595"/>
    <n v="0.59673024523160767"/>
    <n v="1101"/>
    <n v="0.79545454545454541"/>
    <n v="3124"/>
    <n v="0"/>
    <e v="#DIV/0!"/>
    <n v="0.19961161225374455"/>
    <n v="125712"/>
    <n v="0.18248825389062581"/>
    <n v="114928"/>
    <n v="0.55871943193131601"/>
    <n v="351872"/>
    <n v="2.7620624881903765E-2"/>
    <n v="17395"/>
    <n v="3.1560077042409845E-2"/>
    <n v="19876"/>
    <n v="0"/>
    <n v="0"/>
    <n v="1"/>
    <n v="328759"/>
    <n v="10958.633333333333"/>
    <n v="4112.2549937047997"/>
    <n v="0.34997631403858948"/>
    <n v="171323"/>
    <n v="5710.7666666666664"/>
    <n v="0.18237977378576181"/>
    <n v="190706"/>
    <n v="6356.8666666666668"/>
    <n v="0.20301370592149034"/>
    <n v="248587"/>
    <n v="0.26463020625415834"/>
    <n v="1"/>
    <n v="629783"/>
    <n v="-939375"/>
    <n v="-309592"/>
    <n v="158136.65961945034"/>
    <n v="192596.23744292237"/>
    <n v="442353.37142857147"/>
    <n v="793086.26849094417"/>
    <n v="32424.659619450336"/>
    <n v="77668.237442922371"/>
    <n v="90481.371428571467"/>
    <n v="-6.7327783432065899E-2"/>
    <n v="-6.5873803041637716E-2"/>
    <n v="1.4539803904281834E-3"/>
    <n v="3447756"/>
    <n v="0.74979253112033195"/>
    <n v="210160.0160486995"/>
    <n v="0.13696055916560104"/>
    <n v="0.20428834259766696"/>
    <n v="174.26203652462647"/>
    <n v="0.18266460851637994"/>
    <n v="0"/>
    <n v="-6685.8089496981393"/>
    <n v="-302906.19105030189"/>
    <n v="1.7187379164238605"/>
    <n v="0.84915782878896595"/>
    <n v="0.91627022094467081"/>
    <n v="104.38510445049954"/>
    <n v="0.39471849827639044"/>
    <n v="2385.4303633648587"/>
    <n v="5710.7666666666664"/>
    <n v="45.205422656867633"/>
    <n v="10.312949640287769"/>
    <e v="#DIV/0!"/>
  </r>
  <r>
    <n v="494"/>
    <x v="3"/>
    <s v="OGG"/>
    <s v="Hawaii"/>
    <s v="SFO"/>
    <s v="California"/>
    <x v="34"/>
    <x v="4"/>
    <n v="173.4375"/>
    <s v="OGGSFO737-Max 9"/>
    <n v="2338"/>
    <n v="137.125"/>
    <n v="16"/>
    <n v="2194"/>
    <n v="16.6875"/>
    <n v="267"/>
    <n v="428"/>
    <n v="1499"/>
    <n v="6487950"/>
    <n v="0.79063063063063066"/>
    <n v="2775"/>
    <n v="74.991179138322011"/>
    <n v="0.74789915966386555"/>
    <n v="357"/>
    <n v="0.64167916041979012"/>
    <n v="667"/>
    <n v="0.85559360730593603"/>
    <n v="1752"/>
    <n v="80"/>
    <n v="4.9749999999999996"/>
    <n v="0.20671137956958585"/>
    <n v="111632"/>
    <n v="0.20027109203426424"/>
    <n v="108154"/>
    <n v="0.56731748506586577"/>
    <n v="306373"/>
    <n v="1.6637718086505025E-2"/>
    <n v="8985"/>
    <n v="8.3253400686618354E-3"/>
    <n v="4496"/>
    <n v="7.3698517511730651E-4"/>
    <n v="398"/>
    <n v="1"/>
    <n v="254570"/>
    <n v="15910.625"/>
    <n v="3394.6659183801203"/>
    <n v="0.34545649462823769"/>
    <n v="81213"/>
    <n v="5075.8125"/>
    <n v="0.11020763757804559"/>
    <n v="221003"/>
    <n v="13812.6875"/>
    <n v="0.29990541572975765"/>
    <n v="180123"/>
    <n v="0.24443045206395905"/>
    <n v="1"/>
    <n v="540038"/>
    <n v="-736909"/>
    <n v="-196871"/>
    <n v="149260.76404494382"/>
    <n v="168548.40654205607"/>
    <n v="358082.38559039362"/>
    <n v="675891.55617739353"/>
    <n v="37628.764044943819"/>
    <n v="60394.406542056066"/>
    <n v="51709.38559039362"/>
    <n v="-3.0344099445895854E-2"/>
    <n v="-2.8901689322345717E-2"/>
    <n v="1.442410123550137E-3"/>
    <n v="5129572"/>
    <n v="0.79063063063063066"/>
    <n v="142903.75569735642"/>
    <n v="8.3237077967616896E-2"/>
    <n v="0.11358117741351274"/>
    <n v="245.96171376481314"/>
    <n v="0.10520175952301675"/>
    <n v="7.3698517511730651E-4"/>
    <n v="-9358.284761087094"/>
    <n v="-187512.7152389129"/>
    <n v="1.6497682749326879"/>
    <n v="0.85549841759629308"/>
    <n v="0.92261146193624599"/>
    <n v="162.14992503748127"/>
    <n v="0.33353763994385582"/>
    <n v="2947.0532739905007"/>
    <n v="5075.8125"/>
    <n v="29.256774266119276"/>
    <n v="6.1444849589790334"/>
    <n v="4.9749999999999996"/>
  </r>
  <r>
    <n v="407"/>
    <x v="3"/>
    <s v="ANC"/>
    <s v="Alaska"/>
    <s v="SEA"/>
    <s v="Washington"/>
    <x v="60"/>
    <x v="7"/>
    <n v="76"/>
    <s v="ANCSEAE175"/>
    <n v="1448"/>
    <n v="64.928571428571431"/>
    <n v="14"/>
    <n v="909"/>
    <n v="8.5714285714285712"/>
    <n v="120"/>
    <n v="216"/>
    <n v="574"/>
    <n v="1540672"/>
    <n v="0.85432330827067671"/>
    <n v="1064"/>
    <n v="48.032343417522434"/>
    <n v="0.8571428571428571"/>
    <n v="140"/>
    <n v="0.8571428571428571"/>
    <n v="252"/>
    <n v="0.85416666666666663"/>
    <n v="672"/>
    <n v="2533"/>
    <n v="4.999210422424003"/>
    <n v="0.19590780925574458"/>
    <n v="39534"/>
    <n v="0.22859875420591777"/>
    <n v="46131"/>
    <n v="0.48711341483357201"/>
    <n v="98299"/>
    <n v="1.70962195055476E-2"/>
    <n v="3450"/>
    <n v="8.5332434749428882E-3"/>
    <n v="1722"/>
    <n v="6.2750558724275152E-2"/>
    <n v="12663"/>
    <n v="1"/>
    <n v="77121"/>
    <n v="5508.6428571428569"/>
    <n v="1605.605608904476"/>
    <n v="0.3125065847590181"/>
    <n v="37969"/>
    <n v="2712.0714285714284"/>
    <n v="0.15385644009692764"/>
    <n v="88060"/>
    <n v="6290"/>
    <n v="0.35683315638903973"/>
    <n v="43632"/>
    <n v="0.17680381875501455"/>
    <n v="1"/>
    <n v="201799"/>
    <n v="-246782"/>
    <n v="-44983"/>
    <n v="46123"/>
    <n v="53819.5"/>
    <n v="115081.75609756098"/>
    <n v="215024.25609756098"/>
    <n v="6589"/>
    <n v="7688.5"/>
    <n v="16782.756097560981"/>
    <n v="-2.919699975075811E-2"/>
    <n v="-2.7756985444498013E-2"/>
    <n v="1.440014306260097E-3"/>
    <n v="1316232"/>
    <n v="0.85432330827067671"/>
    <n v="32250.913091309136"/>
    <n v="0.13098115627466456"/>
    <n v="0.16017815602542268"/>
    <n v="208.07040704070408"/>
    <n v="0.14369503248667409"/>
    <n v="6.2750558724275152E-2"/>
    <n v="-2218.5897212543559"/>
    <n v="-42764.410278745643"/>
    <n v="1.6332456350155466"/>
    <n v="1.0587687446094525"/>
    <n v="0.84603554680988313"/>
    <n v="183.0595238095238"/>
    <n v="0.21621514477276893"/>
    <n v="1833.347984597297"/>
    <n v="2712.0714285714284"/>
    <n v="18.924748103553746"/>
    <n v="5.6897689768976898"/>
    <n v="4.999210422424003"/>
  </r>
  <r>
    <n v="63"/>
    <x v="5"/>
    <s v="LAX"/>
    <s v="California"/>
    <s v="HNL"/>
    <s v="Hawaii"/>
    <x v="51"/>
    <x v="4"/>
    <n v="178"/>
    <s v="LAXHNL737-Max 9"/>
    <n v="2556"/>
    <n v="165.33333333333334"/>
    <n v="6"/>
    <n v="992"/>
    <n v="22.166666666666668"/>
    <n v="133"/>
    <n v="213"/>
    <n v="646"/>
    <n v="2729808"/>
    <n v="0.92883895131086147"/>
    <n v="1068"/>
    <n v="34.390011750881314"/>
    <n v="0.96376811594202894"/>
    <n v="138"/>
    <n v="0.82558139534883723"/>
    <n v="258"/>
    <n v="0.96130952380952384"/>
    <n v="672"/>
    <n v="2350"/>
    <n v="5"/>
    <n v="0.20602972218076374"/>
    <n v="67641"/>
    <n v="0.20123847496398189"/>
    <n v="66068"/>
    <n v="0.53334835991922191"/>
    <n v="175102"/>
    <n v="1.1787747443703606E-2"/>
    <n v="3870"/>
    <n v="1.1806023021135705E-2"/>
    <n v="3876"/>
    <n v="3.5789672471193121E-2"/>
    <n v="11750"/>
    <n v="1"/>
    <n v="116742"/>
    <n v="19457"/>
    <n v="3394.648447510584"/>
    <n v="0.35149489657664168"/>
    <n v="31437"/>
    <n v="5239.5"/>
    <n v="9.4652696233402583E-2"/>
    <n v="101349"/>
    <n v="16891.5"/>
    <n v="0.3051485863968928"/>
    <n v="82602"/>
    <n v="0.24870382079306297"/>
    <n v="1"/>
    <n v="328307"/>
    <n v="-332130"/>
    <n v="-3823"/>
    <n v="70183.894736842107"/>
    <n v="80026.028169014084"/>
    <n v="182149.44891640867"/>
    <n v="332359.37182226486"/>
    <n v="2542.8947368421068"/>
    <n v="13958.028169014084"/>
    <n v="7047.4489164086699"/>
    <n v="-1.4004647945936124E-3"/>
    <n v="3.7265857908007963E-5"/>
    <n v="1.4377306525016204E-3"/>
    <n v="2535552"/>
    <n v="0.92883895131086147"/>
    <n v="24252.350806451577"/>
    <n v="0.12026743272786951"/>
    <n v="0.12166789752246311"/>
    <n v="319.10987903225805"/>
    <n v="0.12484737051340299"/>
    <n v="3.5789672471193121E-2"/>
    <n v="-3924.7286370441434"/>
    <n v="101.7286370441434"/>
    <n v="1.6951550357310148"/>
    <n v="0.88562515809888376"/>
    <n v="0.901156717677988"/>
    <n v="256.07751937984494"/>
    <n v="0.25159987450770166"/>
    <n v="2947.0475536375102"/>
    <n v="5239.5"/>
    <n v="28.845584793223516"/>
    <n v="7.808467741935484"/>
    <n v="5"/>
  </r>
  <r>
    <n v="888"/>
    <x v="2"/>
    <s v="LAX"/>
    <s v="California"/>
    <s v="OGG"/>
    <s v="Hawaii"/>
    <x v="39"/>
    <x v="5"/>
    <n v="282.66666666666669"/>
    <s v="LAXOGGA330-200"/>
    <n v="2486"/>
    <n v="237.2"/>
    <n v="15"/>
    <n v="3558"/>
    <n v="29.133333333333333"/>
    <n v="437"/>
    <n v="696"/>
    <n v="2425"/>
    <n v="10540640"/>
    <n v="0.83915094339622642"/>
    <n v="4240"/>
    <n v="86.268127705627705"/>
    <n v="0.79599271402550087"/>
    <n v="549"/>
    <n v="0.6810176125244618"/>
    <n v="1022"/>
    <n v="0.90857999250655674"/>
    <n v="2669"/>
    <n v="190828"/>
    <n v="5.9999842790366191"/>
    <n v="0.10433561941452225"/>
    <n v="238436"/>
    <n v="9.1633450445219158E-2"/>
    <n v="209408"/>
    <n v="0.29134079471259305"/>
    <n v="665795"/>
    <n v="7.4279770653823884E-3"/>
    <n v="16975"/>
    <n v="4.2445583230756511E-3"/>
    <n v="9700"/>
    <n v="0.50101760003920748"/>
    <n v="1144965"/>
    <n v="1"/>
    <n v="427903"/>
    <n v="28526.866666666665"/>
    <n v="4960.1516965817464"/>
    <n v="0.31073280579081636"/>
    <n v="123445"/>
    <n v="8229.6666666666661"/>
    <n v="8.9642772335896972E-2"/>
    <n v="439952"/>
    <n v="29330.133333333335"/>
    <n v="0.31948249807381868"/>
    <n v="385777"/>
    <n v="0.28014192379946801"/>
    <n v="1"/>
    <n v="2285279"/>
    <n v="-1377077"/>
    <n v="908202"/>
    <n v="299545.45537757437"/>
    <n v="307492.7816091954"/>
    <n v="732786.33195876295"/>
    <n v="1339824.5689455327"/>
    <n v="61109.45537757437"/>
    <n v="98084.781609195401"/>
    <n v="66991.331958762952"/>
    <n v="8.6161940830917286E-2"/>
    <n v="8.7592502725612698E-2"/>
    <n v="1.4305618946954118E-3"/>
    <n v="8845188"/>
    <n v="0.83915094339622642"/>
    <n v="218576.2079820123"/>
    <n v="0.21680647474916134"/>
    <n v="0.13064453391824404"/>
    <n v="320.49297358066332"/>
    <n v="0.12891913659720969"/>
    <n v="0.50101760003920748"/>
    <n v="-15079.037929702181"/>
    <n v="923281.0379297022"/>
    <n v="1.6535636167597718"/>
    <n v="0.78012428600794048"/>
    <n v="0.94975891873314722"/>
    <n v="204.90019569471625"/>
    <n v="0.16880958517537684"/>
    <n v="5099.8208921520354"/>
    <n v="8229.6666666666661"/>
    <n v="41.243505505775495"/>
    <n v="7.4971894322653174"/>
    <n v="5.9999842790366191"/>
  </r>
  <r>
    <n v="780"/>
    <x v="1"/>
    <s v="SFO"/>
    <s v="California"/>
    <s v="YVR"/>
    <s v="British Columbia"/>
    <x v="32"/>
    <x v="4"/>
    <n v="179"/>
    <s v="SFOYVR737-Max 9"/>
    <n v="800"/>
    <n v="164.38888888888889"/>
    <n v="18"/>
    <n v="2959"/>
    <n v="22.5"/>
    <n v="405"/>
    <n v="567"/>
    <n v="1987"/>
    <n v="2577600"/>
    <n v="0.91837368094351335"/>
    <n v="3222"/>
    <n v="19.162578397212542"/>
    <n v="0.97826086956521741"/>
    <n v="414"/>
    <n v="0.73255813953488369"/>
    <n v="774"/>
    <n v="0.97689282202556538"/>
    <n v="2034"/>
    <n v="1701"/>
    <n v="5.9982363315696645"/>
    <n v="0.1923049175766133"/>
    <n v="149274"/>
    <n v="0.18469769503089267"/>
    <n v="143369"/>
    <n v="0.57145120813773131"/>
    <n v="443581"/>
    <n v="1.7923672697478601E-2"/>
    <n v="13913"/>
    <n v="2.0478308143399689E-2"/>
    <n v="15896"/>
    <n v="1.3144198413884436E-2"/>
    <n v="10203"/>
    <n v="0.99999999999999989"/>
    <n v="84264"/>
    <n v="4681.333333333333"/>
    <n v="4397.3205616347195"/>
    <n v="0.27418530871227526"/>
    <n v="118396"/>
    <n v="6577.5555555555557"/>
    <n v="0.38524688847311478"/>
    <n v="45352"/>
    <n v="2519.5555555555557"/>
    <n v="0.14757016188074515"/>
    <n v="59313"/>
    <n v="0.19299764093386479"/>
    <n v="1"/>
    <n v="776236"/>
    <n v="-307325"/>
    <n v="468911"/>
    <n v="152591.20000000001"/>
    <n v="195710.06349206349"/>
    <n v="454073.35379969806"/>
    <n v="802374.61729176156"/>
    <n v="3317.2000000000116"/>
    <n v="52341.063492063491"/>
    <n v="10492.353799698059"/>
    <n v="0.18191767535692116"/>
    <n v="0.18334343354049765"/>
    <n v="1.4257581835764865E-3"/>
    <n v="2367200"/>
    <n v="0.91837368094351335"/>
    <n v="68086.069280162221"/>
    <n v="0.30114680322780879"/>
    <n v="0.11922912787088764"/>
    <n v="258.88239270023655"/>
    <n v="0.3236029908752957"/>
    <n v="1.3144198413884436E-2"/>
    <n v="-3675.0342939867533"/>
    <n v="472586.03429398674"/>
    <n v="1.5779723704127855"/>
    <n v="0.81064341767571246"/>
    <n v="0.95441565062345413"/>
    <n v="185.23126614987081"/>
    <n v="7.6411039941461104E-2"/>
    <n v="2366.6961230330603"/>
    <n v="6577.5555555555557"/>
    <n v="154.41554568827894"/>
    <n v="10.074011490368367"/>
    <n v="5.9982363315696645"/>
  </r>
  <r>
    <n v="80"/>
    <x v="5"/>
    <s v="LAX"/>
    <s v="California"/>
    <s v="SFO"/>
    <s v="California"/>
    <x v="16"/>
    <x v="1"/>
    <n v="176"/>
    <s v="LAXSFO737-900"/>
    <n v="337"/>
    <n v="154.7741935483871"/>
    <n v="31"/>
    <n v="4798"/>
    <n v="18.258064516129032"/>
    <n v="566"/>
    <n v="1058"/>
    <n v="3174"/>
    <n v="1838672"/>
    <n v="0.87939882697947214"/>
    <n v="5456"/>
    <n v="40.764003436426115"/>
    <n v="0.80626780626780625"/>
    <n v="702"/>
    <n v="0.80640243902439024"/>
    <n v="1312"/>
    <n v="0.92187046180656407"/>
    <n v="3443"/>
    <n v="5197"/>
    <n v="4.9996151625938037"/>
    <n v="0.16316329444263677"/>
    <n v="98285"/>
    <n v="0.20648702130909138"/>
    <n v="124382"/>
    <n v="0.53980928728426947"/>
    <n v="325166"/>
    <n v="3.1600074372646801E-2"/>
    <n v="19035"/>
    <n v="1.5805847549354882E-2"/>
    <n v="9521"/>
    <n v="4.3134475042000624E-2"/>
    <n v="25983"/>
    <n v="0.99999999999999989"/>
    <n v="150115"/>
    <n v="4842.4193548387093"/>
    <n v="3682.5382039355691"/>
    <n v="0.27731542632293582"/>
    <n v="159806"/>
    <n v="5155.0322580645161"/>
    <n v="0.2952181262296445"/>
    <n v="133482"/>
    <n v="4305.8709677419356"/>
    <n v="0.24658840046922773"/>
    <n v="97912"/>
    <n v="0.18087804697819199"/>
    <n v="1"/>
    <n v="602372"/>
    <n v="-541315"/>
    <n v="61057"/>
    <n v="121901.18374558304"/>
    <n v="154243.08506616257"/>
    <n v="352724.17706364207"/>
    <n v="628868.44587538764"/>
    <n v="23616.183745583039"/>
    <n v="29861.085066162574"/>
    <n v="27558.17706364207"/>
    <n v="3.3207119051141258E-2"/>
    <n v="3.4628822672636304E-2"/>
    <n v="1.4217036214950463E-3"/>
    <n v="1616926"/>
    <n v="0.87939882697947214"/>
    <n v="79046.26135889953"/>
    <n v="0.32761253774463306"/>
    <n v="0.29440541869349185"/>
    <n v="120.13109629012088"/>
    <n v="0.35647209581638245"/>
    <n v="4.3134475042000624E-2"/>
    <n v="-2614.0466411415382"/>
    <n v="63671.04664114154"/>
    <n v="1.3946200165403828"/>
    <n v="0.94434234687328844"/>
    <n v="0.94074922721199461"/>
    <n v="94.803353658536579"/>
    <n v="0.1625440757538531"/>
    <n v="3274.5066418261176"/>
    <n v="5155.0322580645161"/>
    <n v="117.70188390555815"/>
    <n v="5.9516465193830763"/>
    <n v="4.9996151625938037"/>
  </r>
  <r>
    <n v="138"/>
    <x v="5"/>
    <s v="SEA"/>
    <s v="Washington"/>
    <s v="OGG"/>
    <s v="Hawaii"/>
    <x v="48"/>
    <x v="0"/>
    <n v="180.14285714285714"/>
    <s v="SEAOGGA321"/>
    <n v="2640"/>
    <n v="164.14285714285714"/>
    <n v="7"/>
    <n v="1149"/>
    <n v="22.571428571428573"/>
    <n v="158"/>
    <n v="222"/>
    <n v="769"/>
    <n v="3329040"/>
    <n v="0.91118160190325137"/>
    <n v="1261"/>
    <n v="39.903137988362431"/>
    <n v="0.96932515337423308"/>
    <n v="163"/>
    <n v="0.72549019607843135"/>
    <n v="306"/>
    <n v="0.96973518284993698"/>
    <n v="793"/>
    <n v="3219"/>
    <n v="4.9993786890338612"/>
    <n v="0.2094997626632048"/>
    <n v="73265"/>
    <n v="0.18701853514586206"/>
    <n v="65403"/>
    <n v="0.53985542471848424"/>
    <n v="188795"/>
    <n v="1.3210795106858747E-2"/>
    <n v="4620"/>
    <n v="4.3978794100321978E-3"/>
    <n v="1538"/>
    <n v="4.6017602955557971E-2"/>
    <n v="16093"/>
    <n v="1"/>
    <n v="153658"/>
    <n v="21951.142857142859"/>
    <n v="3850.7748449461205"/>
    <n v="0.34992496305084975"/>
    <n v="40367"/>
    <n v="5766.7142857142853"/>
    <n v="9.1927663925559705E-2"/>
    <n v="148808"/>
    <n v="21258.285714285714"/>
    <n v="0.33888007068731113"/>
    <n v="96284"/>
    <n v="0.21926730233627939"/>
    <n v="1"/>
    <n v="349714"/>
    <n v="-439117"/>
    <n v="-89403"/>
    <n v="75583.512658227846"/>
    <n v="90150.08108108108"/>
    <n v="194687.17165149545"/>
    <n v="360420.76539080439"/>
    <n v="2318.5126582278463"/>
    <n v="24747.08108108108"/>
    <n v="5892.171651495446"/>
    <n v="-2.6855489870953788E-2"/>
    <n v="-2.5441192596458335E-2"/>
    <n v="1.4142972744954525E-3"/>
    <n v="3033360"/>
    <n v="0.91118160190325137"/>
    <n v="32520.06266318541"/>
    <n v="0.10504950376084397"/>
    <n v="0.13190499363179775"/>
    <n v="290.35770234986944"/>
    <n v="0.10998397816282933"/>
    <n v="4.6017602955557971E-2"/>
    <n v="-4708.2521986863385"/>
    <n v="-84694.747801313657"/>
    <n v="1.7322320440492234"/>
    <n v="0.82370814771888912"/>
    <n v="0.91751763381840667"/>
    <n v="213.73529411764707"/>
    <n v="0.27532212036120945"/>
    <n v="3729.2305192488666"/>
    <n v="5766.7142857142853"/>
    <n v="28.794727881679396"/>
    <n v="5.3594429939077459"/>
    <n v="4.9993786890338612"/>
  </r>
  <r>
    <n v="229"/>
    <x v="4"/>
    <s v="GEG"/>
    <s v="Washington"/>
    <s v="SFO"/>
    <s v="California"/>
    <x v="58"/>
    <x v="7"/>
    <n v="73.625"/>
    <s v="GEGSFOE175"/>
    <n v="732"/>
    <n v="64.25"/>
    <n v="16"/>
    <n v="1028"/>
    <n v="9.6875"/>
    <n v="155"/>
    <n v="191"/>
    <n v="682"/>
    <n v="862296"/>
    <n v="0.87266553480475384"/>
    <n v="1178"/>
    <n v="34.31877416860015"/>
    <n v="1"/>
    <n v="155"/>
    <n v="0.68458781362007171"/>
    <n v="279"/>
    <n v="0.91666666666666663"/>
    <n v="744"/>
    <n v="16"/>
    <n v="5"/>
    <n v="0.21835093150533474"/>
    <n v="31598"/>
    <n v="0.18460804909060755"/>
    <n v="26715"/>
    <n v="0.54462656863287084"/>
    <n v="78814"/>
    <n v="2.8297584167173422E-2"/>
    <n v="4095"/>
    <n v="2.3564044446901432E-2"/>
    <n v="3410"/>
    <n v="5.528221571120571E-4"/>
    <n v="80"/>
    <n v="1"/>
    <n v="55103"/>
    <n v="3443.9375"/>
    <n v="1605.6226172092215"/>
    <n v="0.28814738119143241"/>
    <n v="42037"/>
    <n v="2627.3125"/>
    <n v="0.21982199631860777"/>
    <n v="62918"/>
    <n v="3932.375"/>
    <n v="0.32901397255689424"/>
    <n v="31174"/>
    <n v="0.16301664993306558"/>
    <n v="1"/>
    <n v="144712"/>
    <n v="-191232"/>
    <n v="-46520"/>
    <n v="31598"/>
    <n v="39023.481675392672"/>
    <n v="85978.909090909088"/>
    <n v="156600.39076630177"/>
    <n v="0"/>
    <n v="12308.481675392672"/>
    <n v="7164.9090909090883"/>
    <n v="-5.3948991993468601E-2"/>
    <n v="-5.2537542882149679E-2"/>
    <n v="1.4114491113189215E-3"/>
    <n v="752496"/>
    <n v="0.87266553480475384"/>
    <n v="21103.891050583654"/>
    <n v="0.16782172247117"/>
    <n v="0.22177071446463859"/>
    <n v="140.69260700389106"/>
    <n v="0.19220301503263806"/>
    <n v="5.528221571120571E-4"/>
    <n v="-1217.08692289386"/>
    <n v="-45302.913077106139"/>
    <n v="1.7512583225768814"/>
    <n v="0.82257080419367945"/>
    <n v="0.91002379789052013"/>
    <n v="95.752688172043008"/>
    <n v="0.21542097407264083"/>
    <n v="1833.3405409790719"/>
    <n v="2627.3125"/>
    <n v="29.954449857377632"/>
    <n v="7.3005836575875485"/>
    <n v="5"/>
  </r>
  <r>
    <n v="491"/>
    <x v="3"/>
    <s v="OGG"/>
    <s v="Hawaii"/>
    <s v="SEA"/>
    <s v="Washington"/>
    <x v="43"/>
    <x v="0"/>
    <n v="194"/>
    <s v="OGGSEAA321"/>
    <n v="2640"/>
    <n v="158.66666666666666"/>
    <n v="12"/>
    <n v="1904"/>
    <n v="21.666666666666668"/>
    <n v="260"/>
    <n v="558"/>
    <n v="1086"/>
    <n v="6145920"/>
    <n v="0.81786941580756012"/>
    <n v="2328"/>
    <n v="67.250505050505041"/>
    <n v="0.8666666666666667"/>
    <n v="300"/>
    <n v="0.98936170212765961"/>
    <n v="564"/>
    <n v="0.74180327868852458"/>
    <n v="1464"/>
    <n v="83"/>
    <n v="4.975903614457831"/>
    <n v="0.20858158689182332"/>
    <n v="107300"/>
    <n v="0.29153018795669744"/>
    <n v="149971"/>
    <n v="0.48009727327686924"/>
    <n v="246975"/>
    <n v="1.2654856762961509E-2"/>
    <n v="6510"/>
    <n v="6.3332601127079257E-3"/>
    <n v="3258"/>
    <n v="8.0283499894056882E-4"/>
    <n v="413"/>
    <n v="1"/>
    <n v="258966"/>
    <n v="21580.5"/>
    <n v="3850.7666196040741"/>
    <n v="0.34688180627255361"/>
    <n v="74524"/>
    <n v="6210.333333333333"/>
    <n v="9.9823991298687034E-2"/>
    <n v="250792"/>
    <n v="20899.333333333332"/>
    <n v="0.33593283272208041"/>
    <n v="162272"/>
    <n v="0.21736136970667896"/>
    <n v="1"/>
    <n v="514427"/>
    <n v="-746554"/>
    <n v="-232127"/>
    <n v="123807.6923076923"/>
    <n v="151583.59139784946"/>
    <n v="332938.6740331492"/>
    <n v="608329.95773869101"/>
    <n v="16507.692307692298"/>
    <n v="1612.5913978494646"/>
    <n v="85963.674033149204"/>
    <n v="-3.7769284338227641E-2"/>
    <n v="-3.6357996338238878E-2"/>
    <n v="1.4112879999887626E-3"/>
    <n v="5026560"/>
    <n v="0.81786941580756012"/>
    <n v="114465.30252100842"/>
    <n v="8.3702195928355719E-2"/>
    <n v="0.12147148026658336"/>
    <n v="269.96533613445376"/>
    <n v="0.10225959702062642"/>
    <n v="8.0283499894056882E-4"/>
    <n v="-8673.6631448909138"/>
    <n v="-223453.33685510908"/>
    <n v="1.6512733864026687"/>
    <n v="1.2276334052080795"/>
    <n v="0.77884750241929146"/>
    <n v="265.90602836879435"/>
    <n v="0.31544222989850845"/>
    <n v="3729.2210640151407"/>
    <n v="6210.333333333333"/>
    <n v="28.312055033194152"/>
    <n v="5.1302521008403366"/>
    <n v="4.975903614457831"/>
  </r>
  <r>
    <n v="892"/>
    <x v="2"/>
    <s v="LAX"/>
    <s v="California"/>
    <s v="SEA"/>
    <s v="Washington"/>
    <x v="47"/>
    <x v="6"/>
    <n v="160.5"/>
    <s v="LAXSEAA320"/>
    <n v="954"/>
    <n v="114.75"/>
    <n v="32"/>
    <n v="3672"/>
    <n v="20"/>
    <n v="640"/>
    <n v="887"/>
    <n v="2146"/>
    <n v="4899744"/>
    <n v="0.71495327102803741"/>
    <n v="5136"/>
    <n v="89.03893805309734"/>
    <n v="1"/>
    <n v="640"/>
    <n v="0.74915540540540537"/>
    <n v="1184"/>
    <n v="0.64794685990338163"/>
    <n v="3312"/>
    <n v="80"/>
    <n v="5.9625000000000004"/>
    <n v="0.27940288538804547"/>
    <n v="187412"/>
    <n v="0.21454203372597311"/>
    <n v="143906"/>
    <n v="0.47336226573180529"/>
    <n v="317512"/>
    <n v="2.2385089130373206E-2"/>
    <n v="15015"/>
    <n v="9.5965913241566649E-3"/>
    <n v="6437"/>
    <n v="7.1113469964622169E-4"/>
    <n v="477"/>
    <n v="1"/>
    <n v="366151"/>
    <n v="11442.21875"/>
    <n v="4112.2570417635716"/>
    <n v="0.35217358267712751"/>
    <n v="184281"/>
    <n v="5758.78125"/>
    <n v="0.17724627268346593"/>
    <n v="212396"/>
    <n v="6637.375"/>
    <n v="0.20428801305005631"/>
    <n v="276861"/>
    <n v="0.26629213158935028"/>
    <n v="1"/>
    <n v="670759"/>
    <n v="-1039689"/>
    <n v="-368930"/>
    <n v="187412"/>
    <n v="192090.98534385569"/>
    <n v="490027.83970177075"/>
    <n v="869530.82504562638"/>
    <n v="0"/>
    <n v="48184.985343855689"/>
    <n v="172515.83970177075"/>
    <n v="-7.5295770554543257E-2"/>
    <n v="-7.3888166242424946E-2"/>
    <n v="1.4076043121183102E-3"/>
    <n v="3503088"/>
    <n v="0.71495327102803741"/>
    <n v="267236.6143790849"/>
    <n v="0.13689674399315557"/>
    <n v="0.21219251454769883"/>
    <n v="182.53867102396515"/>
    <n v="0.19134032602092782"/>
    <n v="7.1113469964622169E-4"/>
    <n v="-6896.9007826758261"/>
    <n v="-362033.09921732417"/>
    <n v="2.3179897661945348"/>
    <n v="0.96210238720757657"/>
    <n v="0.75886392608143938"/>
    <n v="121.54222972972973"/>
    <n v="0.41275778632862176"/>
    <n v="2385.4282704196235"/>
    <n v="5758.78125"/>
    <n v="41.240384041982232"/>
    <n v="5.8420479302832247"/>
    <n v="5.9625000000000004"/>
  </r>
  <r>
    <n v="170"/>
    <x v="5"/>
    <s v="SFO"/>
    <s v="California"/>
    <s v="SEA"/>
    <s v="Washington"/>
    <x v="23"/>
    <x v="1"/>
    <n v="178.1"/>
    <s v="SFOSEA737-900"/>
    <n v="679"/>
    <n v="135.27500000000001"/>
    <n v="40"/>
    <n v="5411"/>
    <n v="22.375"/>
    <n v="895"/>
    <n v="1493"/>
    <n v="3024"/>
    <n v="4837196"/>
    <n v="0.75954519932622122"/>
    <n v="7124"/>
    <n v="86.014176018901367"/>
    <n v="0.97282608695652173"/>
    <n v="920"/>
    <n v="0.86802325581395345"/>
    <n v="1720"/>
    <n v="0.67439785905441574"/>
    <n v="4484"/>
    <n v="14502"/>
    <n v="4.9998620879878635"/>
    <n v="0.25007541144206047"/>
    <n v="271095"/>
    <n v="0.23299598820352879"/>
    <n v="252580"/>
    <n v="0.43052415333936622"/>
    <n v="466711"/>
    <n v="1.6728886871767341E-2"/>
    <n v="18135"/>
    <n v="2.7895315081458193E-3"/>
    <n v="3024"/>
    <n v="6.6886028635131309E-2"/>
    <n v="72508"/>
    <n v="1"/>
    <n v="316751"/>
    <n v="7918.7749999999996"/>
    <n v="3682.5441416818885"/>
    <n v="0.31219759803269315"/>
    <n v="209581"/>
    <n v="5239.5249999999996"/>
    <n v="0.20656820276270593"/>
    <n v="281654"/>
    <n v="7041.35"/>
    <n v="0.27760512919075286"/>
    <n v="206599"/>
    <n v="0.20362907001384803"/>
    <n v="1"/>
    <n v="1084053"/>
    <n v="-1014585"/>
    <n v="69468"/>
    <n v="278667.48603351956"/>
    <n v="290982.98727394507"/>
    <n v="692041.04629629629"/>
    <n v="1261691.5196037609"/>
    <n v="7572.4860335195553"/>
    <n v="38402.987273945066"/>
    <n v="225330.04629629629"/>
    <n v="1.4361212570257645E-2"/>
    <n v="1.5763396395369139E-2"/>
    <n v="1.4021838251114943E-3"/>
    <n v="3674069"/>
    <n v="0.75954519932622122"/>
    <n v="320232.22786915535"/>
    <n v="0.22410772687317199"/>
    <n v="0.20974651430291433"/>
    <n v="186.94233967843283"/>
    <n v="0.27532008789165363"/>
    <n v="6.6886028635131309E-2"/>
    <n v="-6782.6379900940228"/>
    <n v="76250.637990094023"/>
    <n v="2.1195960354149137"/>
    <n v="1.0563064464552909"/>
    <n v="0.74868968767064648"/>
    <n v="146.84883720930233"/>
    <n v="0.19058016536091871"/>
    <n v="3274.5067503536552"/>
    <n v="5239.5249999999996"/>
    <n v="62.908235019433867"/>
    <n v="3.9103677693587136"/>
    <n v="4.9998620879878635"/>
  </r>
  <r>
    <n v="328"/>
    <x v="4"/>
    <s v="SEA"/>
    <s v="Washington"/>
    <s v="LAX"/>
    <s v="California"/>
    <x v="49"/>
    <x v="2"/>
    <n v="163.28"/>
    <s v="SEALAX737-800"/>
    <n v="954"/>
    <n v="136.08000000000001"/>
    <n v="25"/>
    <n v="3402"/>
    <n v="21"/>
    <n v="525"/>
    <n v="888"/>
    <n v="1989"/>
    <n v="3894228"/>
    <n v="0.83341499265066143"/>
    <n v="4082"/>
    <n v="67.181647940074896"/>
    <n v="1"/>
    <n v="525"/>
    <n v="0.88800000000000001"/>
    <n v="1000"/>
    <n v="0.77786468517794294"/>
    <n v="2557"/>
    <n v="11918"/>
    <n v="4.9998321866084909"/>
    <n v="0.20298970120940477"/>
    <n v="169605"/>
    <n v="0.25310489686248933"/>
    <n v="211478"/>
    <n v="0.45353695536392852"/>
    <n v="378946"/>
    <n v="1.4290245172254903E-2"/>
    <n v="11940"/>
    <n v="4.7610213815100508E-3"/>
    <n v="3978"/>
    <n v="7.1317180010412484E-2"/>
    <n v="59588"/>
    <n v="1.0000000000000002"/>
    <n v="247399"/>
    <n v="9895.9599999999991"/>
    <n v="3682.5384250871084"/>
    <n v="0.3256368305431207"/>
    <n v="130988"/>
    <n v="5239.5200000000004"/>
    <n v="0.17241184143501914"/>
    <n v="219987"/>
    <n v="8799.48"/>
    <n v="0.28955601858006502"/>
    <n v="161365"/>
    <n v="0.21239530944179513"/>
    <n v="1"/>
    <n v="835535"/>
    <n v="-759739"/>
    <n v="75796"/>
    <n v="169605"/>
    <n v="238150.90090090089"/>
    <n v="487161.8511814982"/>
    <n v="894917.75208239909"/>
    <n v="0"/>
    <n v="26672.900900900888"/>
    <n v="108215.8511814982"/>
    <n v="1.9463678038368581E-2"/>
    <n v="2.0849202995637639E-2"/>
    <n v="1.3855249572690582E-3"/>
    <n v="3245508"/>
    <n v="0.83341499265066143"/>
    <n v="155098.16578483244"/>
    <n v="0.21455728837654087"/>
    <n v="0.1950936103381723"/>
    <n v="228.08553791887124"/>
    <n v="0.23908337308057781"/>
    <n v="7.1317180010412484E-2"/>
    <n v="-5395.5500832959633"/>
    <n v="81191.550083295966"/>
    <n v="1.7350907098845665"/>
    <n v="1.1358161280687973"/>
    <n v="0.79595668722792534"/>
    <n v="211.47800000000001"/>
    <n v="0.19312775646741309"/>
    <n v="3274.5103275261331"/>
    <n v="5239.5200000000004"/>
    <n v="50.638829268292689"/>
    <n v="4.6790123456790127"/>
    <n v="4.9998321866084909"/>
  </r>
  <r>
    <n v="352"/>
    <x v="4"/>
    <s v="SFO"/>
    <s v="California"/>
    <s v="HNL"/>
    <s v="Hawaii"/>
    <x v="27"/>
    <x v="4"/>
    <n v="178"/>
    <s v="SFOHNL737-Max 9"/>
    <n v="2399"/>
    <n v="169.8"/>
    <n v="5"/>
    <n v="849"/>
    <n v="19.600000000000001"/>
    <n v="98"/>
    <n v="209"/>
    <n v="543"/>
    <n v="2135110"/>
    <n v="0.95393258426966288"/>
    <n v="890"/>
    <n v="27.076342281879192"/>
    <n v="0.85217391304347823"/>
    <n v="115"/>
    <n v="0.97209302325581393"/>
    <n v="215"/>
    <n v="0.96964285714285714"/>
    <n v="560"/>
    <n v="4403"/>
    <n v="5"/>
    <n v="0.16391267138120169"/>
    <n v="47307"/>
    <n v="0.21778102705718078"/>
    <n v="62854"/>
    <n v="0.52886757607991375"/>
    <n v="152637"/>
    <n v="1.1278156411224798E-2"/>
    <n v="3255"/>
    <n v="1.8814251709047818E-3"/>
    <n v="543"/>
    <n v="7.6279143899574173E-2"/>
    <n v="22015"/>
    <n v="0.99999999999999989"/>
    <n v="91915"/>
    <n v="18383"/>
    <n v="3394.6608830364062"/>
    <n v="0.34956112328100281"/>
    <n v="26198"/>
    <n v="5239.6000000000004"/>
    <n v="9.963338201290009E-2"/>
    <n v="79796"/>
    <n v="15959.2"/>
    <n v="0.30347146160399174"/>
    <n v="65035"/>
    <n v="0.24733403310210539"/>
    <n v="1"/>
    <n v="288611"/>
    <n v="-262944"/>
    <n v="25667"/>
    <n v="55513.316326530614"/>
    <n v="64658.42105263158"/>
    <n v="157415.69060773481"/>
    <n v="277587.427986897"/>
    <n v="8206.3163265306139"/>
    <n v="1804.4210526315801"/>
    <n v="4778.6906077348103"/>
    <n v="1.2021394682241195E-2"/>
    <n v="1.3406749814941339E-2"/>
    <n v="1.3853551327001438E-3"/>
    <n v="2036751"/>
    <n v="0.95393258426966288"/>
    <n v="12874.482921083632"/>
    <n v="0.13517383179320971"/>
    <n v="0.12315243711096852"/>
    <n v="314.0117785630153"/>
    <n v="0.13089277972614227"/>
    <n v="7.6279143899574173E-2"/>
    <n v="-2957.8855973794007"/>
    <n v="28624.885597379402"/>
    <n v="1.3931424268002832"/>
    <n v="0.99006204606349879"/>
    <n v="0.92308085895413428"/>
    <n v="292.34418604651165"/>
    <n v="0.22533791158341157"/>
    <n v="2947.0745778466307"/>
    <n v="5239.6000000000004"/>
    <n v="31.355786212238577"/>
    <n v="4.4734982332155475"/>
    <n v="5"/>
  </r>
  <r>
    <n v="1100"/>
    <x v="0"/>
    <s v="LAX"/>
    <s v="California"/>
    <s v="OGG"/>
    <s v="Hawaii"/>
    <x v="39"/>
    <x v="5"/>
    <n v="268.73333333333335"/>
    <s v="LAXOGGA330-200"/>
    <n v="2486"/>
    <n v="222.2"/>
    <n v="15"/>
    <n v="3333"/>
    <n v="34.799999999999997"/>
    <n v="522"/>
    <n v="687"/>
    <n v="2124"/>
    <n v="10021066"/>
    <n v="0.82684197469610521"/>
    <n v="4031"/>
    <n v="82.025432900432904"/>
    <n v="1"/>
    <n v="522"/>
    <n v="0.70679012345679015"/>
    <n v="972"/>
    <n v="0.83687943262411346"/>
    <n v="2538"/>
    <n v="193784"/>
    <n v="5.9999793584609664"/>
    <n v="0.11204583835087394"/>
    <n v="251594"/>
    <n v="0.10277689698662544"/>
    <n v="230781"/>
    <n v="0.25696784973742526"/>
    <n v="577010"/>
    <n v="6.6244896359581307E-3"/>
    <n v="14875"/>
    <n v="3.7836412737546404E-3"/>
    <n v="8496"/>
    <n v="0.51780128401536263"/>
    <n v="1162700"/>
    <n v="0.99999999999999989"/>
    <n v="406859"/>
    <n v="27123.933333333334"/>
    <n v="4960.1566930328599"/>
    <n v="0.31073309545485095"/>
    <n v="117374"/>
    <n v="7824.9333333333334"/>
    <n v="8.9642815682872135E-2"/>
    <n v="418315"/>
    <n v="27887.666666666668"/>
    <n v="0.3194824615535013"/>
    <n v="366804"/>
    <n v="0.28014162730877562"/>
    <n v="1"/>
    <n v="2245456"/>
    <n v="-1309352"/>
    <n v="936104"/>
    <n v="251594"/>
    <n v="326519.84279475984"/>
    <n v="689478.05084745761"/>
    <n v="1267591.8936422174"/>
    <n v="0"/>
    <n v="95738.842794759839"/>
    <n v="112468.05084745761"/>
    <n v="9.3413614878896115E-2"/>
    <n v="9.4798742925767357E-2"/>
    <n v="1.3851280468712424E-3"/>
    <n v="8285838"/>
    <n v="0.82684197469610521"/>
    <n v="226751.7815781578"/>
    <n v="0.22407356662454872"/>
    <n v="0.13065995174565262"/>
    <n v="324.85928592859284"/>
    <n v="0.13067549715550797"/>
    <n v="0.51780128401536263"/>
    <n v="-13880.45957614783"/>
    <n v="949984.45957614784"/>
    <n v="1.8344103027895331"/>
    <n v="0.90365049323690427"/>
    <n v="0.86528350769014695"/>
    <n v="237.42901234567901"/>
    <n v="0.16335390228087301"/>
    <n v="5099.8206922939908"/>
    <n v="7824.9333333333334"/>
    <n v="40.633738611849616"/>
    <n v="7.0120012001200118"/>
    <n v="5.9999793584609664"/>
  </r>
  <r>
    <n v="1160"/>
    <x v="0"/>
    <s v="SEA"/>
    <s v="Washington"/>
    <s v="LAX"/>
    <s v="California"/>
    <x v="49"/>
    <x v="0"/>
    <n v="194"/>
    <s v="SEALAXA321"/>
    <n v="954"/>
    <n v="163"/>
    <n v="17"/>
    <n v="2771"/>
    <n v="25"/>
    <n v="425"/>
    <n v="799"/>
    <n v="1547"/>
    <n v="3146292"/>
    <n v="0.84020618556701032"/>
    <n v="3298"/>
    <n v="45.683520599250926"/>
    <n v="1"/>
    <n v="425"/>
    <n v="1"/>
    <n v="799"/>
    <n v="0.74590163934426235"/>
    <n v="2074"/>
    <n v="2491"/>
    <n v="6"/>
    <n v="0.20254132396390642"/>
    <n v="101457"/>
    <n v="0.29192885091431764"/>
    <n v="146233"/>
    <n v="0.43244829513694799"/>
    <n v="216622"/>
    <n v="2.1626207777689054E-2"/>
    <n v="10833"/>
    <n v="2.1618222470653998E-2"/>
    <n v="10829"/>
    <n v="2.9837099736484868E-2"/>
    <n v="14946"/>
    <n v="1"/>
    <n v="206444"/>
    <n v="12143.764705882353"/>
    <n v="4519.0037302725977"/>
    <n v="0.35321089929817717"/>
    <n v="118211"/>
    <n v="6953.588235294118"/>
    <n v="0.20225055519626059"/>
    <n v="118916"/>
    <n v="6995.0588235294117"/>
    <n v="0.20345675970695218"/>
    <n v="140907"/>
    <n v="0.24108178579861003"/>
    <n v="1"/>
    <n v="500920"/>
    <n v="-584478"/>
    <n v="-83558"/>
    <n v="101457"/>
    <n v="146233"/>
    <n v="290416.30769230769"/>
    <n v="538106.30769230775"/>
    <n v="0"/>
    <n v="0"/>
    <n v="73794.307692307688"/>
    <n v="-2.655761130880414E-2"/>
    <n v="-2.5177942279686925E-2"/>
    <n v="1.3796690291172156E-3"/>
    <n v="2643534"/>
    <n v="0.84020618556701032"/>
    <n v="92424.503067484708"/>
    <n v="0.15920963470650532"/>
    <n v="0.18576724601530945"/>
    <n v="175.37856369541683"/>
    <n v="0.18383497242706168"/>
    <n v="2.9837099736484868E-2"/>
    <n v="-4340.841628959276"/>
    <n v="-79217.158371040729"/>
    <n v="1.6956406898809422"/>
    <n v="1.2999880307922076"/>
    <n v="0.74188151889953025"/>
    <n v="183.02002503128912"/>
    <n v="0.28129641459714128"/>
    <n v="2603.0393113342902"/>
    <n v="6953.588235294118"/>
    <n v="60.656445993031376"/>
    <n v="7.8173944424395527"/>
    <n v="6"/>
  </r>
  <r>
    <n v="834"/>
    <x v="2"/>
    <s v="GEG"/>
    <s v="Washington"/>
    <s v="LAX"/>
    <s v="California"/>
    <x v="38"/>
    <x v="7"/>
    <n v="67.8125"/>
    <s v="GEGLAXE175"/>
    <n v="945"/>
    <n v="59.25"/>
    <n v="16"/>
    <n v="948"/>
    <n v="9.6875"/>
    <n v="155"/>
    <n v="238"/>
    <n v="556"/>
    <n v="1025325"/>
    <n v="0.87373271889400916"/>
    <n v="1085"/>
    <n v="42.298257839721259"/>
    <n v="1"/>
    <n v="155"/>
    <n v="0.8530465949820788"/>
    <n v="279"/>
    <n v="0.85407066052227343"/>
    <n v="651"/>
    <n v="0"/>
    <e v="#DIV/0!"/>
    <n v="0.23614979712687795"/>
    <n v="43069"/>
    <n v="0.23939028402237086"/>
    <n v="43660"/>
    <n v="0.48183463099024015"/>
    <n v="87877"/>
    <n v="2.1301677815549952E-2"/>
    <n v="3885"/>
    <n v="2.1323610044961069E-2"/>
    <n v="3889"/>
    <n v="0"/>
    <n v="0"/>
    <n v="1"/>
    <n v="105586"/>
    <n v="6599.125"/>
    <n v="2496.2257405515829"/>
    <n v="0.38089500550134375"/>
    <n v="50653"/>
    <n v="3165.8125"/>
    <n v="0.18272758427878286"/>
    <n v="58544"/>
    <n v="3659"/>
    <n v="0.21119388178423909"/>
    <n v="62422"/>
    <n v="0.22518352843563427"/>
    <n v="1"/>
    <n v="182380"/>
    <n v="-277205"/>
    <n v="-94825"/>
    <n v="43069"/>
    <n v="51181.26050420168"/>
    <n v="102891.95503597122"/>
    <n v="197142.21554017288"/>
    <n v="0"/>
    <n v="7521.2605042016803"/>
    <n v="15014.955035971216"/>
    <n v="-9.2482871284714607E-2"/>
    <n v="-9.1109147371554566E-2"/>
    <n v="1.3737239131600409E-3"/>
    <n v="895860"/>
    <n v="0.87373271889400916"/>
    <n v="26356.603375527426"/>
    <n v="0.17787530782922489"/>
    <n v="0.2703581791139395"/>
    <n v="192.38396624472574"/>
    <n v="0.20358091666108544"/>
    <n v="0"/>
    <n v="-1408.513471260806"/>
    <n v="-93416.486528739188"/>
    <n v="1.7266474233416951"/>
    <n v="0.97241153734057773"/>
    <n v="0.83881233558220603"/>
    <n v="156.48745519713262"/>
    <n v="0.34226340607522754"/>
    <n v="1384.0759168341624"/>
    <n v="3165.8125"/>
    <n v="22.41227058552176"/>
    <n v="8.2004219409282708"/>
    <e v="#DIV/0!"/>
  </r>
  <r>
    <n v="565"/>
    <x v="3"/>
    <s v="SFO"/>
    <s v="California"/>
    <s v="SEA"/>
    <s v="Washington"/>
    <x v="23"/>
    <x v="0"/>
    <n v="190"/>
    <s v="SFOSEAA321"/>
    <n v="679"/>
    <n v="170"/>
    <n v="17"/>
    <n v="2890"/>
    <n v="25"/>
    <n v="425"/>
    <n v="799"/>
    <n v="1666"/>
    <n v="2193170"/>
    <n v="0.89473684210526316"/>
    <n v="3230"/>
    <n v="36.556024808033087"/>
    <n v="1"/>
    <n v="425"/>
    <n v="1"/>
    <n v="799"/>
    <n v="0.83050847457627119"/>
    <n v="2006"/>
    <n v="10210"/>
    <n v="5"/>
    <n v="0.20054852821924601"/>
    <n v="116484"/>
    <n v="0.24844919399408086"/>
    <n v="144306"/>
    <n v="0.43157256807965194"/>
    <n v="250669"/>
    <n v="1.719961365432392E-2"/>
    <n v="9990"/>
    <n v="1.4338176427748711E-2"/>
    <n v="8328"/>
    <n v="8.7891919624948564E-2"/>
    <n v="51050"/>
    <n v="1"/>
    <n v="140769"/>
    <n v="8280.5294117647063"/>
    <n v="3850.7742769959605"/>
    <n v="0.29895004650886214"/>
    <n v="105575"/>
    <n v="6210.2941176470586"/>
    <n v="0.22420881842005785"/>
    <n v="136326"/>
    <n v="8019.1764705882351"/>
    <n v="0.28951448145804221"/>
    <n v="88208"/>
    <n v="0.18732665361303777"/>
    <n v="1"/>
    <n v="580827"/>
    <n v="-470878"/>
    <n v="109949"/>
    <n v="116484"/>
    <n v="144306"/>
    <n v="301825.93877551018"/>
    <n v="562615.93877551018"/>
    <n v="0"/>
    <n v="0"/>
    <n v="51156.938775510178"/>
    <n v="5.0132456672305384E-2"/>
    <n v="5.1504548982831737E-2"/>
    <n v="1.372092310526353E-3"/>
    <n v="1962310"/>
    <n v="0.89473684210526316"/>
    <n v="62326.705882352893"/>
    <n v="0.26483446335669375"/>
    <n v="0.21470200668438835"/>
    <n v="183.31384083044983"/>
    <n v="0.26997620151759916"/>
    <n v="8.7891919624948564E-2"/>
    <n v="-3009.2316926770691"/>
    <n v="112958.23169267707"/>
    <n v="1.730888301897122"/>
    <n v="1.14058933531537"/>
    <n v="0.78915333637923357"/>
    <n v="180.60826032540675"/>
    <n v="0.15186621834040084"/>
    <n v="3729.2348037263268"/>
    <n v="6210.2941176470586"/>
    <n v="79.056735932757391"/>
    <n v="6.3384083044982695"/>
    <n v="5"/>
  </r>
  <r>
    <n v="371"/>
    <x v="4"/>
    <s v="SFO"/>
    <s v="California"/>
    <s v="SEA"/>
    <s v="Washington"/>
    <x v="23"/>
    <x v="6"/>
    <n v="148.63636363636363"/>
    <s v="SFOSEAA320"/>
    <n v="679"/>
    <n v="103.74545454545455"/>
    <n v="55"/>
    <n v="5706"/>
    <n v="15.181818181818182"/>
    <n v="835"/>
    <n v="1544"/>
    <n v="3327"/>
    <n v="5550825"/>
    <n v="0.69798165137614676"/>
    <n v="8175"/>
    <n v="117.19431482575312"/>
    <n v="0.76605504587155959"/>
    <n v="1090"/>
    <n v="0.76549330689142292"/>
    <n v="2017"/>
    <n v="0.65634247386072209"/>
    <n v="5069"/>
    <n v="16209"/>
    <n v="4.9998766117588991"/>
    <n v="0.20632957373814381"/>
    <n v="230042"/>
    <n v="0.23256272843464806"/>
    <n v="259290"/>
    <n v="0.4585752404870283"/>
    <n v="511277"/>
    <n v="1.7907034105433102E-2"/>
    <n v="19965"/>
    <n v="1.1936228894320246E-2"/>
    <n v="13308"/>
    <n v="7.2689194340426491E-2"/>
    <n v="81043"/>
    <n v="1"/>
    <n v="423620"/>
    <n v="7702.181818181818"/>
    <n v="3614.6804615040137"/>
    <n v="0.30530995136604616"/>
    <n v="280254"/>
    <n v="5095.5272727272732"/>
    <n v="0.20198370027416057"/>
    <n v="401863"/>
    <n v="7306.6"/>
    <n v="0.2896293210561669"/>
    <n v="281771"/>
    <n v="0.20307702730362637"/>
    <n v="1"/>
    <n v="1114925"/>
    <n v="-1387508"/>
    <n v="-272583"/>
    <n v="300294.34730538924"/>
    <n v="338722.75259067357"/>
    <n v="778978.99398857821"/>
    <n v="1417996.0938846411"/>
    <n v="70252.347305389238"/>
    <n v="79432.752590673568"/>
    <n v="267701.99398857821"/>
    <n v="-4.9106754401372771E-2"/>
    <n v="-4.7739596140673142E-2"/>
    <n v="1.3671582606996288E-3"/>
    <n v="3874374"/>
    <n v="0.69798165137614676"/>
    <n v="447363.24185068347"/>
    <n v="0.20085753018695418"/>
    <n v="0.24996428458832695"/>
    <n v="181.19207851384508"/>
    <n v="0.26685136747252586"/>
    <n v="7.2689194340426491E-2"/>
    <n v="-7588.8562524480185"/>
    <n v="-264994.14374755201"/>
    <n v="1.7244758419186934"/>
    <n v="1.0504039529762765"/>
    <n v="0.82415793236446522"/>
    <n v="128.55230540406544"/>
    <n v="0.25272641657510597"/>
    <n v="3429.0315242467013"/>
    <n v="5095.5272727272732"/>
    <n v="48.688368616547621"/>
    <n v="5.8312302839116716"/>
    <n v="4.9998766117588991"/>
  </r>
  <r>
    <n v="799"/>
    <x v="1"/>
    <s v="YYC"/>
    <s v="Alberta"/>
    <s v="SFO"/>
    <s v="California"/>
    <x v="22"/>
    <x v="2"/>
    <n v="171.95238095238096"/>
    <s v="YYCSFO737-800"/>
    <n v="1018"/>
    <n v="154.0952380952381"/>
    <n v="21"/>
    <n v="3236"/>
    <n v="20.761904761904763"/>
    <n v="436"/>
    <n v="637"/>
    <n v="2164"/>
    <n v="3675998"/>
    <n v="0.89615065078925504"/>
    <n v="3611"/>
    <n v="14.156160586552216"/>
    <n v="1"/>
    <n v="436"/>
    <n v="0.76746987951807233"/>
    <n v="830"/>
    <n v="0.92281449893390188"/>
    <n v="2345"/>
    <n v="0"/>
    <e v="#DIV/0!"/>
    <n v="0.23792072873985462"/>
    <n v="242485"/>
    <n v="0.19210270176925853"/>
    <n v="195788"/>
    <n v="0.54024395987378138"/>
    <n v="550608"/>
    <n v="1.486973892839762E-2"/>
    <n v="15155"/>
    <n v="1.4862870688707829E-2"/>
    <n v="15148"/>
    <n v="0"/>
    <n v="0"/>
    <n v="1"/>
    <n v="58862"/>
    <n v="2802.9523809523807"/>
    <n v="4158.0483380441819"/>
    <n v="0.2296121769116144"/>
    <n v="121731"/>
    <n v="5796.7142857142853"/>
    <n v="0.47485508320525521"/>
    <n v="31821"/>
    <n v="1515.2857142857142"/>
    <n v="0.12412913393198467"/>
    <n v="43940"/>
    <n v="0.17140360595114568"/>
    <n v="1"/>
    <n v="1019184"/>
    <n v="-256354"/>
    <n v="762830"/>
    <n v="242485"/>
    <n v="255108.3830455259"/>
    <n v="596661.6266173753"/>
    <n v="1094255.0096629011"/>
    <n v="0"/>
    <n v="59320.383045525901"/>
    <n v="46053.626617375296"/>
    <n v="0.20751643499261968"/>
    <n v="0.20888145477335615"/>
    <n v="1.3650197807364706E-3"/>
    <n v="3294248"/>
    <n v="0.89615065078925504"/>
    <n v="118106.92212608154"/>
    <n v="0.27725368729798006"/>
    <n v="6.9737252305360334E-2"/>
    <n v="314.95179233621758"/>
    <n v="0.30938290013380904"/>
    <n v="0"/>
    <n v="-5017.8099839476763"/>
    <n v="767847.80998394766"/>
    <n v="2.0308686946117183"/>
    <n v="0.86137335491157507"/>
    <n v="0.85739930258963071"/>
    <n v="235.88915662650604"/>
    <n v="4.311292170991695E-2"/>
    <n v="2247.8552574649848"/>
    <n v="5796.7142857142853"/>
    <n v="228.59305531431099"/>
    <n v="9.3643386897404195"/>
    <e v="#DIV/0!"/>
  </r>
  <r>
    <n v="677"/>
    <x v="1"/>
    <s v="LAX"/>
    <s v="California"/>
    <s v="SEA"/>
    <s v="Washington"/>
    <x v="47"/>
    <x v="6"/>
    <n v="160.66666666666666"/>
    <s v="LAXSEAA320"/>
    <n v="954"/>
    <n v="120.46666666666667"/>
    <n v="30"/>
    <n v="3614"/>
    <n v="19.833333333333332"/>
    <n v="595"/>
    <n v="866"/>
    <n v="2154"/>
    <n v="4598280"/>
    <n v="0.74979253112033195"/>
    <n v="4820"/>
    <n v="82.778387721238929"/>
    <n v="1"/>
    <n v="595"/>
    <n v="0.78655767484105354"/>
    <n v="1101"/>
    <n v="0.68950064020486557"/>
    <n v="3124"/>
    <n v="0"/>
    <e v="#DIV/0!"/>
    <n v="0.25049261639048587"/>
    <n v="166659"/>
    <n v="0.21945214744673655"/>
    <n v="146007"/>
    <n v="0.49446060196144742"/>
    <n v="328977"/>
    <n v="2.26475782512306E-2"/>
    <n v="15068"/>
    <n v="1.2947055950099576E-2"/>
    <n v="8614"/>
    <n v="0"/>
    <n v="0"/>
    <n v="1"/>
    <n v="340406"/>
    <n v="11346.866666666667"/>
    <n v="4112.2569473850726"/>
    <n v="0.35217425490179849"/>
    <n v="171323"/>
    <n v="5710.7666666666664"/>
    <n v="0.17724584723107356"/>
    <n v="197462"/>
    <n v="6582.0666666666666"/>
    <n v="0.20428850467212367"/>
    <n v="257393"/>
    <n v="0.26629139319500428"/>
    <n v="1"/>
    <n v="665325"/>
    <n v="-966584"/>
    <n v="-301259"/>
    <n v="166659"/>
    <n v="185627.83718244804"/>
    <n v="477123.55988857936"/>
    <n v="829410.39707102743"/>
    <n v="0"/>
    <n v="39620.837182448042"/>
    <n v="148146.55988857936"/>
    <n v="-6.5515584087963319E-2"/>
    <n v="-6.4154441827009023E-2"/>
    <n v="1.3611422609542956E-3"/>
    <n v="3447756"/>
    <n v="0.74979253112033195"/>
    <n v="222020.46209186502"/>
    <n v="0.144689971032647"/>
    <n v="0.21020555512061032"/>
    <n v="184.09656889872718"/>
    <n v="0.19297334266113961"/>
    <n v="0"/>
    <n v="-6258.913235700913"/>
    <n v="-295000.08676429908"/>
    <n v="2.1040951893495792"/>
    <n v="0.99618485804712997"/>
    <n v="0.79105756518153347"/>
    <n v="132.61307901907358"/>
    <n v="0.38686807199488971"/>
    <n v="2385.4294029616144"/>
    <n v="5710.7666666666664"/>
    <n v="43.658738705691597"/>
    <n v="6.5528500276701713"/>
    <e v="#DIV/0!"/>
  </r>
  <r>
    <n v="792"/>
    <x v="1"/>
    <s v="YVR"/>
    <s v="British Columbia"/>
    <s v="SFO"/>
    <s v="California"/>
    <x v="28"/>
    <x v="4"/>
    <n v="179"/>
    <s v="YVRSFO737-Max 9"/>
    <n v="800"/>
    <n v="164.38888888888889"/>
    <n v="18"/>
    <n v="2959"/>
    <n v="23"/>
    <n v="414"/>
    <n v="631"/>
    <n v="1914"/>
    <n v="2577600"/>
    <n v="0.91837368094351335"/>
    <n v="3222"/>
    <n v="18.982672233820459"/>
    <n v="1"/>
    <n v="414"/>
    <n v="0.81524547803617575"/>
    <n v="774"/>
    <n v="0.94100294985250732"/>
    <n v="2034"/>
    <n v="1701"/>
    <n v="5.9982363315696645"/>
    <n v="0.23350196334101417"/>
    <n v="187673"/>
    <n v="0.19835591963490318"/>
    <n v="159425"/>
    <n v="0.53162496951720228"/>
    <n v="427284"/>
    <n v="1.6678445053823911E-2"/>
    <n v="13405"/>
    <n v="7.1441724355879822E-3"/>
    <n v="5742"/>
    <n v="1.269453001746851E-2"/>
    <n v="10203"/>
    <n v="1"/>
    <n v="83473"/>
    <n v="4637.3888888888887"/>
    <n v="4397.3260967589385"/>
    <n v="0.27318754254594962"/>
    <n v="118396"/>
    <n v="6577.5555555555557"/>
    <n v="0.38748232706707858"/>
    <n v="44926"/>
    <n v="2495.8888888888887"/>
    <n v="0.14703225637534692"/>
    <n v="58757"/>
    <n v="0.19229787401162488"/>
    <n v="1"/>
    <n v="803732"/>
    <n v="-305552"/>
    <n v="498180"/>
    <n v="187673"/>
    <n v="195554.59587955626"/>
    <n v="454072.96551724139"/>
    <n v="837300.56139679765"/>
    <n v="0"/>
    <n v="36129.595879556262"/>
    <n v="26788.965517241391"/>
    <n v="0.19327281191806331"/>
    <n v="0.19462890892037377"/>
    <n v="1.3560970023104579E-3"/>
    <n v="2367200"/>
    <n v="0.91837368094351335"/>
    <n v="70529.9516728624"/>
    <n v="0.31181409062693977"/>
    <n v="0.11854127870887647"/>
    <n v="268.17472118959108"/>
    <n v="0.33521840148698884"/>
    <n v="1.269453001746851E-2"/>
    <n v="-3495.4756331554254"/>
    <n v="501675.47563315544"/>
    <n v="1.8861305166431173"/>
    <n v="0.8570097277270704"/>
    <n v="0.87404937898180779"/>
    <n v="205.97545219638243"/>
    <n v="7.3105214175869571E-2"/>
    <n v="2366.6847031134866"/>
    <n v="6577.5555555555557"/>
    <n v="155.8790018366382"/>
    <n v="6.4707671510645488"/>
    <n v="5.9982363315696645"/>
  </r>
  <r>
    <n v="408"/>
    <x v="3"/>
    <s v="BOI"/>
    <s v="Idaho"/>
    <s v="GEG"/>
    <s v="Washington"/>
    <x v="53"/>
    <x v="7"/>
    <n v="74.733333333333334"/>
    <s v="BOIGEGE175"/>
    <n v="287"/>
    <n v="67.599999999999994"/>
    <n v="30"/>
    <n v="2028"/>
    <n v="8.6"/>
    <n v="258"/>
    <n v="531"/>
    <n v="1239"/>
    <n v="643454"/>
    <n v="0.90454950936663692"/>
    <n v="2242"/>
    <n v="33.409232026143791"/>
    <n v="0.87457627118644066"/>
    <n v="295"/>
    <n v="1"/>
    <n v="531"/>
    <n v="0.875"/>
    <n v="1416"/>
    <n v="529"/>
    <n v="5"/>
    <n v="0.19646700920944996"/>
    <n v="52117"/>
    <n v="0.25647733826916624"/>
    <n v="68036"/>
    <n v="0.49041923165366741"/>
    <n v="130094"/>
    <n v="2.7990243939216876E-2"/>
    <n v="7425"/>
    <n v="1.867524154543844E-2"/>
    <n v="4954"/>
    <n v="9.9709353830610952E-3"/>
    <n v="2645"/>
    <n v="0.99999999999999989"/>
    <n v="53642"/>
    <n v="1788.0666666666666"/>
    <n v="1605.6041024236481"/>
    <n v="0.23814851318114416"/>
    <n v="80005"/>
    <n v="2666.8333333333335"/>
    <n v="0.35518943732630104"/>
    <n v="61251"/>
    <n v="2041.7"/>
    <n v="0.27192935723608852"/>
    <n v="30348"/>
    <n v="0.13473269225646625"/>
    <n v="1"/>
    <n v="265271"/>
    <n v="-225246"/>
    <n v="40025"/>
    <n v="59591.143410852717"/>
    <n v="68036"/>
    <n v="148678.85714285713"/>
    <n v="276306.00055370986"/>
    <n v="7474.1434108527174"/>
    <n v="0"/>
    <n v="18584.85714285713"/>
    <n v="6.2203358748255506E-2"/>
    <n v="6.3553312827009115E-2"/>
    <n v="1.3499540787536082E-3"/>
    <n v="582036"/>
    <n v="0.90454950936663692"/>
    <n v="27713"/>
    <n v="0.4122610163275075"/>
    <n v="0.350057657579252"/>
    <n v="129.5"/>
    <n v="0.45121951219512196"/>
    <n v="9.9709353830610952E-3"/>
    <n v="-868.63335179032822"/>
    <n v="40893.633351790326"/>
    <n v="1.5827930005154907"/>
    <n v="1.1479183011628957"/>
    <n v="0.82311542862318698"/>
    <n v="128.12806026365348"/>
    <n v="0.11440376068247189"/>
    <n v="1833.3555213741261"/>
    <n v="2666.8333333333335"/>
    <n v="60.701784417343845"/>
    <n v="6.1040433925049307"/>
    <n v="5"/>
  </r>
  <r>
    <n v="1174"/>
    <x v="0"/>
    <s v="SEA"/>
    <s v="Washington"/>
    <s v="YVR"/>
    <s v="British Columbia"/>
    <x v="61"/>
    <x v="7"/>
    <n v="72.732824427480921"/>
    <s v="SEAYVRE175"/>
    <n v="127"/>
    <n v="55.106870229007633"/>
    <n v="131"/>
    <n v="7219"/>
    <n v="9.6870229007633579"/>
    <n v="1269"/>
    <n v="1523"/>
    <n v="4428"/>
    <n v="1210056"/>
    <n v="0.75766162888329136"/>
    <n v="9528"/>
    <n v="91.68368121743552"/>
    <n v="0.97018348623853212"/>
    <n v="1308"/>
    <n v="0.64698385726423113"/>
    <n v="2354"/>
    <n v="0.75472984489517636"/>
    <n v="5867"/>
    <n v="81"/>
    <n v="6"/>
    <n v="0.23368720038042851"/>
    <n v="181825"/>
    <n v="0.19495803719459689"/>
    <n v="151691"/>
    <n v="0.49675479070006556"/>
    <n v="386510"/>
    <n v="3.9833176963512282E-2"/>
    <n v="30993"/>
    <n v="3.4142172298122275E-2"/>
    <n v="26565"/>
    <n v="6.2462246327451253E-4"/>
    <n v="486"/>
    <n v="1"/>
    <n v="228862"/>
    <n v="1747.0381679389313"/>
    <n v="2496.2130333448831"/>
    <n v="0.24921189577314795"/>
    <n v="427283"/>
    <n v="3261.7022900763359"/>
    <n v="0.46527604609606649"/>
    <n v="126896"/>
    <n v="968.67175572519079"/>
    <n v="0.13817930773142498"/>
    <n v="135302"/>
    <n v="0.14733275039936058"/>
    <n v="1"/>
    <n v="778070"/>
    <n v="-918343"/>
    <n v="-140273"/>
    <n v="187413.0023640662"/>
    <n v="234458.70912672355"/>
    <n v="512117.02122854564"/>
    <n v="933988.73271933547"/>
    <n v="5588.0023640661966"/>
    <n v="82767.709126723552"/>
    <n v="125607.02122854564"/>
    <n v="-0.11592273415445235"/>
    <n v="-0.11457295918271465"/>
    <n v="1.3497749717377022E-3"/>
    <n v="916813"/>
    <n v="0.75766162888329136"/>
    <n v="248710.54938357114"/>
    <n v="0.64300329902087172"/>
    <n v="0.75892603317532414"/>
    <n v="107.71353373043358"/>
    <n v="0.84813806086955579"/>
    <n v="6.2462246327451253E-4"/>
    <n v="-1633.3033032010335"/>
    <n v="-138639.69669679896"/>
    <n v="1.839691493344052"/>
    <n v="0.85281043117528699"/>
    <n v="0.87185406028964629"/>
    <n v="64.43967714528462"/>
    <n v="0.17389437968306193"/>
    <n v="1384.0630995068307"/>
    <n v="3261.7022900763359"/>
    <n v="78.738112433329732"/>
    <n v="7.9731264718104997"/>
    <n v="6"/>
  </r>
  <r>
    <n v="981"/>
    <x v="2"/>
    <s v="SFO"/>
    <s v="California"/>
    <s v="OGG"/>
    <s v="Hawaii"/>
    <x v="35"/>
    <x v="2"/>
    <n v="158.45454545454547"/>
    <s v="SFOOGG737-800"/>
    <n v="2338"/>
    <n v="137.72727272727272"/>
    <n v="11"/>
    <n v="1515"/>
    <n v="20.09090909090909"/>
    <n v="221"/>
    <n v="420"/>
    <n v="875"/>
    <n v="4075134"/>
    <n v="0.86919104991394147"/>
    <n v="1743"/>
    <n v="56.32611486486487"/>
    <n v="1"/>
    <n v="221"/>
    <n v="1"/>
    <n v="420"/>
    <n v="0.79329102447869448"/>
    <n v="1103"/>
    <n v="1224"/>
    <n v="5.9991830065359473"/>
    <n v="0.23504986834125788"/>
    <n v="118990"/>
    <n v="0.26768108756244652"/>
    <n v="135509"/>
    <n v="0.45857144832517832"/>
    <n v="232144"/>
    <n v="1.209917172527275E-2"/>
    <n v="6125"/>
    <n v="1.2093245600346086E-2"/>
    <n v="6122"/>
    <n v="1.4505178445498416E-2"/>
    <n v="7343"/>
    <n v="1"/>
    <n v="234207"/>
    <n v="21291.545454545456"/>
    <n v="4158.0535167727985"/>
    <n v="0.39214363212601799"/>
    <n v="61599"/>
    <n v="5599.909090909091"/>
    <n v="0.10313805990141449"/>
    <n v="126611"/>
    <n v="11510.09090909091"/>
    <n v="0.21199066384483498"/>
    <n v="174831"/>
    <n v="0.29272764412773256"/>
    <n v="1"/>
    <n v="506233"/>
    <n v="-597248"/>
    <n v="-91015"/>
    <n v="118990"/>
    <n v="135509"/>
    <n v="292634.0937142857"/>
    <n v="547133.09371428564"/>
    <n v="0"/>
    <n v="0"/>
    <n v="60490.0937142857"/>
    <n v="-2.2334234898778789E-2"/>
    <n v="-2.0984807020193341E-2"/>
    <n v="1.3494278785854477E-3"/>
    <n v="3542070"/>
    <n v="0.86919104991394147"/>
    <n v="75080.475247524795"/>
    <n v="0.12422487211463476"/>
    <n v="0.14655910701341354"/>
    <n v="329.30033003300332"/>
    <n v="0.14084701883361989"/>
    <n v="1.4505178445498416E-2"/>
    <n v="-5499.0994285714269"/>
    <n v="-85515.900571428574"/>
    <n v="1.9295417976828471"/>
    <n v="1.1562582642228296"/>
    <n v="0.75425457093245907"/>
    <n v="322.64047619047619"/>
    <n v="0.34535678235120981"/>
    <n v="2247.8205767211093"/>
    <n v="5599.909090909091"/>
    <n v="26.896937657332149"/>
    <n v="8.0838283828382842"/>
    <n v="5.9991830065359473"/>
  </r>
  <r>
    <n v="1110"/>
    <x v="0"/>
    <s v="LAX"/>
    <s v="California"/>
    <s v="SFO"/>
    <s v="California"/>
    <x v="16"/>
    <x v="4"/>
    <n v="178.89473684210526"/>
    <s v="LAXSFO737-Max 9"/>
    <n v="337"/>
    <n v="164.84210526315789"/>
    <n v="19"/>
    <n v="3132"/>
    <n v="23"/>
    <n v="437"/>
    <n v="803"/>
    <n v="1892"/>
    <n v="1145463"/>
    <n v="0.92144748455428072"/>
    <n v="3399"/>
    <n v="25.393969353839218"/>
    <n v="1"/>
    <n v="437"/>
    <n v="0.98286413708690334"/>
    <n v="817"/>
    <n v="0.88205128205128203"/>
    <n v="2145"/>
    <n v="1249"/>
    <n v="5.9967974379503604"/>
    <n v="0.22338588727595912"/>
    <n v="96517"/>
    <n v="0.22827636646422753"/>
    <n v="98630"/>
    <n v="0.47844995185898387"/>
    <n v="206721"/>
    <n v="3.0662124129758554E-2"/>
    <n v="13248"/>
    <n v="2.1890275514738558E-2"/>
    <n v="9458"/>
    <n v="1.7335394756332397E-2"/>
    <n v="7490"/>
    <n v="1"/>
    <n v="111665"/>
    <n v="5877.105263157895"/>
    <n v="4397.3038812507584"/>
    <n v="0.29750359673895665"/>
    <n v="124974"/>
    <n v="6577.5789473684208"/>
    <n v="0.33296211434965634"/>
    <n v="60099"/>
    <n v="3163.1052631578946"/>
    <n v="0.16011882559812438"/>
    <n v="78602"/>
    <n v="0.20941546331326263"/>
    <n v="1"/>
    <n v="432064"/>
    <n v="-375340"/>
    <n v="56724"/>
    <n v="96517"/>
    <n v="100349.57658779576"/>
    <n v="234363.92441860467"/>
    <n v="431230.50100640045"/>
    <n v="0"/>
    <n v="1719.5765877957601"/>
    <n v="27642.924418604671"/>
    <n v="4.9520586871858806E-2"/>
    <n v="5.0869731095470168E-2"/>
    <n v="1.3491442236113621E-3"/>
    <n v="1055484"/>
    <n v="0.92144748455428072"/>
    <n v="36194.526819923369"/>
    <n v="0.37719594609341378"/>
    <n v="0.32767535922155494"/>
    <n v="135.56002554278416"/>
    <n v="0.40225526867295003"/>
    <n v="1.7335394756332397E-2"/>
    <n v="-1545.3947898105489"/>
    <n v="58269.394789810547"/>
    <n v="1.8680569691485842"/>
    <n v="1.0210681173996994"/>
    <n v="0.81512655131306022"/>
    <n v="120.72215422276622"/>
    <n v="0.18192212264849653"/>
    <n v="2366.664272236505"/>
    <n v="6577.5789473684208"/>
    <n v="123.33637000024515"/>
    <n v="7.2496807151979565"/>
    <n v="5.9967974379503604"/>
  </r>
  <r>
    <n v="914"/>
    <x v="2"/>
    <s v="OGG"/>
    <s v="Hawaii"/>
    <s v="SFO"/>
    <s v="California"/>
    <x v="34"/>
    <x v="2"/>
    <n v="158.45454545454547"/>
    <s v="OGGSFO737-800"/>
    <n v="2338"/>
    <n v="137.72727272727272"/>
    <n v="11"/>
    <n v="1515"/>
    <n v="20.09090909090909"/>
    <n v="221"/>
    <n v="399"/>
    <n v="896"/>
    <n v="4075134"/>
    <n v="0.86919104991394147"/>
    <n v="1743"/>
    <n v="50.800476190476196"/>
    <n v="1"/>
    <n v="221"/>
    <n v="0.95"/>
    <n v="420"/>
    <n v="0.81233000906618313"/>
    <n v="1103"/>
    <n v="1224"/>
    <n v="5.9991830065359473"/>
    <n v="0.23398588934884026"/>
    <n v="113953"/>
    <n v="0.25465906104211838"/>
    <n v="124021"/>
    <n v="0.47789358696366385"/>
    <n v="232738"/>
    <n v="1.2864265063407583E-2"/>
    <n v="6265"/>
    <n v="5.5194165188251531E-3"/>
    <n v="2688"/>
    <n v="1.5077781063144753E-2"/>
    <n v="7343"/>
    <n v="1"/>
    <n v="211231"/>
    <n v="19202.81818181818"/>
    <n v="4158.0515743197002"/>
    <n v="0.38779328070497521"/>
    <n v="61599"/>
    <n v="5599.909090909091"/>
    <n v="0.11308793831466862"/>
    <n v="114190"/>
    <n v="10380.90909090909"/>
    <n v="0.20963833302735452"/>
    <n v="157680"/>
    <n v="0.28948044795300165"/>
    <n v="1"/>
    <n v="487008"/>
    <n v="-544700"/>
    <n v="-57692"/>
    <n v="113953"/>
    <n v="130548.42105263159"/>
    <n v="286506.71205357142"/>
    <n v="531008.13310620305"/>
    <n v="0"/>
    <n v="6527.4210526315874"/>
    <n v="53768.71205357142"/>
    <n v="-1.4157080478825973E-2"/>
    <n v="-1.2811979521159684E-2"/>
    <n v="1.3451009576662884E-3"/>
    <n v="3542070"/>
    <n v="0.86919104991394147"/>
    <n v="72187.207920792047"/>
    <n v="0.1195072358356805"/>
    <n v="0.13366431631450645"/>
    <n v="316.61056105610561"/>
    <n v="0.13541940164931807"/>
    <n v="1.5077781063144753E-2"/>
    <n v="-5481.4666460184553"/>
    <n v="-52210.533353981547"/>
    <n v="1.9104017181942687"/>
    <n v="1.0940499458166313"/>
    <n v="0.78177719223579467"/>
    <n v="295.28809523809525"/>
    <n v="0.32377291543465403"/>
    <n v="2247.8135750508523"/>
    <n v="5599.909090909091"/>
    <n v="29.82255509415922"/>
    <n v="5.9095709570957098"/>
    <n v="5.9991830065359473"/>
  </r>
  <r>
    <n v="631"/>
    <x v="1"/>
    <s v="HNL"/>
    <s v="Hawaii"/>
    <s v="LAX"/>
    <s v="California"/>
    <x v="46"/>
    <x v="4"/>
    <n v="183.625"/>
    <s v="HNLLAX737-Max 9"/>
    <n v="2556"/>
    <n v="165.5"/>
    <n v="8"/>
    <n v="1324"/>
    <n v="23.75"/>
    <n v="190"/>
    <n v="355"/>
    <n v="779"/>
    <n v="3754764"/>
    <n v="0.90129339686861809"/>
    <n v="1469"/>
    <n v="44.177944378463977"/>
    <n v="1"/>
    <n v="190"/>
    <n v="1"/>
    <n v="355"/>
    <n v="0.84307359307359309"/>
    <n v="924"/>
    <n v="3882"/>
    <n v="5.9992272024729525"/>
    <n v="0.2069348734535072"/>
    <n v="95523"/>
    <n v="0.25061903039152184"/>
    <n v="115688"/>
    <n v="0.47004066211880619"/>
    <n v="216975"/>
    <n v="1.1828192257949909E-2"/>
    <n v="5460"/>
    <n v="1.0125452493343933E-2"/>
    <n v="4674"/>
    <n v="5.0451789284870964E-2"/>
    <n v="23289"/>
    <n v="1"/>
    <n v="194264"/>
    <n v="24283"/>
    <n v="4397.307360790207"/>
    <n v="0.39659716593817818"/>
    <n v="54265"/>
    <n v="6783.125"/>
    <n v="0.11078401149793703"/>
    <n v="104555"/>
    <n v="13069.375"/>
    <n v="0.21345291296723129"/>
    <n v="136743"/>
    <n v="0.27916590959665349"/>
    <n v="1"/>
    <n v="461609"/>
    <n v="-489827"/>
    <n v="-28218"/>
    <n v="95523"/>
    <n v="115688"/>
    <n v="257361.87419768935"/>
    <n v="468572.87419768935"/>
    <n v="0"/>
    <n v="0"/>
    <n v="40386.874197689351"/>
    <n v="-7.5152526230676548E-3"/>
    <n v="-6.1707315626997675E-3"/>
    <n v="1.3445210603678873E-3"/>
    <n v="3384144"/>
    <n v="0.90129339686861809"/>
    <n v="48003.323262839869"/>
    <n v="0.12293955092783461"/>
    <n v="0.13045480355090228"/>
    <n v="331.05740181268879"/>
    <n v="0.12952167520058247"/>
    <n v="5.0451789284870964E-2"/>
    <n v="-5048.3592747111688"/>
    <n v="-23169.640725288831"/>
    <n v="1.7248196246245178"/>
    <n v="1.118019278577304"/>
    <n v="0.80561409894631897"/>
    <n v="325.88169014084508"/>
    <n v="0.29623122599429386"/>
    <n v="2366.6787006723844"/>
    <n v="6783.125"/>
    <n v="29.969705893455476"/>
    <n v="7.6540785498489425"/>
    <n v="5.9992272024729525"/>
  </r>
  <r>
    <n v="535"/>
    <x v="3"/>
    <s v="SEA"/>
    <s v="Washington"/>
    <s v="SFO"/>
    <s v="California"/>
    <x v="26"/>
    <x v="1"/>
    <n v="175.85"/>
    <s v="SEASFO737-900"/>
    <n v="679"/>
    <n v="135.75"/>
    <n v="40"/>
    <n v="5430"/>
    <n v="20.95"/>
    <n v="838"/>
    <n v="1436"/>
    <n v="3157"/>
    <n v="4776086"/>
    <n v="0.77196474267841908"/>
    <n v="7034"/>
    <n v="84.030102442868412"/>
    <n v="0.92189218921892191"/>
    <n v="909"/>
    <n v="0.84520306062389639"/>
    <n v="1699"/>
    <n v="0.7131240117461034"/>
    <n v="4427"/>
    <n v="18703"/>
    <n v="5"/>
    <n v="0.22096794260357483"/>
    <n v="239769"/>
    <n v="0.22204988549284158"/>
    <n v="240943"/>
    <n v="0.43983835367736168"/>
    <n v="477262"/>
    <n v="1.7459461701157052E-2"/>
    <n v="18945"/>
    <n v="1.3502168032919081E-2"/>
    <n v="14651"/>
    <n v="8.6182188492145775E-2"/>
    <n v="93515"/>
    <n v="1"/>
    <n v="309445"/>
    <n v="7736.125"/>
    <n v="3682.5493603365521"/>
    <n v="0.31150216026639932"/>
    <n v="206962"/>
    <n v="5174.05"/>
    <n v="0.20833786324889569"/>
    <n v="275157"/>
    <n v="6878.9250000000002"/>
    <n v="0.27698621697691556"/>
    <n v="201832"/>
    <n v="0.20317375950778943"/>
    <n v="1"/>
    <n v="1085085"/>
    <n v="-993396"/>
    <n v="91689"/>
    <n v="260083.55727923627"/>
    <n v="285071.13997214485"/>
    <n v="669255.26575863163"/>
    <n v="1214409.9630100126"/>
    <n v="20314.557279236265"/>
    <n v="44128.139972144854"/>
    <n v="191993.26575863163"/>
    <n v="1.9197518637645971E-2"/>
    <n v="2.0539810019176857E-2"/>
    <n v="1.3422913815308857E-3"/>
    <n v="3686970"/>
    <n v="0.77196474267841908"/>
    <n v="292905.76058931858"/>
    <n v="0.22719126079388019"/>
    <n v="0.2079937421562342"/>
    <n v="182.60957642725597"/>
    <n v="0.26893899326547271"/>
    <n v="8.6182188492145775E-2"/>
    <n v="-6410.8990752503187"/>
    <n v="98099.899075250316"/>
    <n v="1.9370441894007873"/>
    <n v="1.0414329497881745"/>
    <n v="0.79169465781445136"/>
    <n v="141.81459682165979"/>
    <n v="0.18600570462221855"/>
    <n v="3274.5051118684246"/>
    <n v="5174.05"/>
    <n v="64.619699871148271"/>
    <n v="6.1871086556169432"/>
    <n v="5"/>
  </r>
  <r>
    <n v="946"/>
    <x v="2"/>
    <s v="SEA"/>
    <s v="Washington"/>
    <s v="LAX"/>
    <s v="California"/>
    <x v="49"/>
    <x v="6"/>
    <n v="160.5"/>
    <s v="SEALAXA320"/>
    <n v="954"/>
    <n v="114.75"/>
    <n v="32"/>
    <n v="3672"/>
    <n v="19.78125"/>
    <n v="633"/>
    <n v="1170"/>
    <n v="1870"/>
    <n v="4899744"/>
    <n v="0.71495327102803741"/>
    <n v="5136"/>
    <n v="85.992509363295866"/>
    <n v="0.98906249999999996"/>
    <n v="640"/>
    <n v="0.98817567567567566"/>
    <n v="1184"/>
    <n v="0.56461352657004826"/>
    <n v="3312"/>
    <n v="80"/>
    <n v="5.9625000000000004"/>
    <n v="0.25527751469563786"/>
    <n v="163070"/>
    <n v="0.29719237000915788"/>
    <n v="189845"/>
    <n v="0.41458214294100609"/>
    <n v="264833"/>
    <n v="2.0491707042165328E-2"/>
    <n v="13090"/>
    <n v="1.1709546881237329E-2"/>
    <n v="7480"/>
    <n v="7.4671843079548213E-4"/>
    <n v="477"/>
    <n v="1"/>
    <n v="353623"/>
    <n v="11050.71875"/>
    <n v="4112.2535278745654"/>
    <n v="0.34997590113427968"/>
    <n v="184281"/>
    <n v="5758.78125"/>
    <n v="0.1823804137087412"/>
    <n v="205129"/>
    <n v="6410.28125"/>
    <n v="0.20301339738584215"/>
    <n v="267388"/>
    <n v="0.26463028777113701"/>
    <n v="1"/>
    <n v="638795"/>
    <n v="-1010421"/>
    <n v="-371626"/>
    <n v="164873.30173775673"/>
    <n v="192116.64957264956"/>
    <n v="469051.81604278076"/>
    <n v="826041.76735318708"/>
    <n v="1803.3017377567303"/>
    <n v="2271.6495726495632"/>
    <n v="204218.81604278076"/>
    <n v="-7.5846003383033891E-2"/>
    <n v="-7.4517529848541667E-2"/>
    <n v="1.3284735344922249E-3"/>
    <n v="3503088"/>
    <n v="0.71495327102803741"/>
    <n v="254492.79738562088"/>
    <n v="0.13037313786189647"/>
    <n v="0.20621914124493035"/>
    <n v="173.83387799564269"/>
    <n v="0.18221580502687915"/>
    <n v="7.4671843079548213E-4"/>
    <n v="-6509.1802297870954"/>
    <n v="-365116.81977021293"/>
    <n v="2.1183990073622252"/>
    <n v="1.333095087842169"/>
    <n v="0.66480677876903616"/>
    <n v="160.34206081081081"/>
    <n v="0.4185818611604662"/>
    <n v="2385.4287020905927"/>
    <n v="5758.78125"/>
    <n v="42.701393728223003"/>
    <n v="5.6018518518518521"/>
    <n v="5.9625000000000004"/>
  </r>
  <r>
    <n v="642"/>
    <x v="1"/>
    <s v="HNL"/>
    <s v="Hawaii"/>
    <s v="SFO"/>
    <s v="California"/>
    <x v="30"/>
    <x v="1"/>
    <n v="169.90909090909091"/>
    <s v="HNLSFO737-900"/>
    <n v="2399"/>
    <n v="150.09090909090909"/>
    <n v="11"/>
    <n v="1651"/>
    <n v="22"/>
    <n v="242"/>
    <n v="452"/>
    <n v="958"/>
    <n v="4483731"/>
    <n v="0.88336008560727663"/>
    <n v="1869"/>
    <n v="52.704363406408092"/>
    <n v="1"/>
    <n v="242"/>
    <n v="1"/>
    <n v="452"/>
    <n v="0.81462585034013602"/>
    <n v="1176"/>
    <n v="2229"/>
    <n v="6"/>
    <n v="0.2316181676156476"/>
    <n v="145588"/>
    <n v="0.27512651753427231"/>
    <n v="172936"/>
    <n v="0.45674221923130159"/>
    <n v="287094"/>
    <n v="1.0663904837814146E-2"/>
    <n v="6703"/>
    <n v="4.5722903929401549E-3"/>
    <n v="2874"/>
    <n v="2.1276900388024225E-2"/>
    <n v="13374"/>
    <n v="1"/>
    <n v="219148"/>
    <n v="19922.545454545456"/>
    <n v="4158.0617967079888"/>
    <n v="0.38938392734987304"/>
    <n v="61599"/>
    <n v="5599.909090909091"/>
    <n v="0.10944959817486279"/>
    <n v="118470"/>
    <n v="10770"/>
    <n v="0.21049844795818104"/>
    <n v="163590"/>
    <n v="0.29066802651708312"/>
    <n v="1"/>
    <n v="628569"/>
    <n v="-562807"/>
    <n v="65762"/>
    <n v="145588"/>
    <n v="172936"/>
    <n v="352424.36743215035"/>
    <n v="670948.36743215029"/>
    <n v="0"/>
    <n v="0"/>
    <n v="65330.367432150349"/>
    <n v="1.4666803160136056E-2"/>
    <n v="1.5991397412559689E-2"/>
    <n v="1.3245942524236325E-3"/>
    <n v="3960749"/>
    <n v="0.88336008560727663"/>
    <n v="81231.078134463984"/>
    <n v="0.14018882934770172"/>
    <n v="0.12552202618756567"/>
    <n v="372.61962447001815"/>
    <n v="0.15532289473531394"/>
    <n v="2.1276900388024225E-2"/>
    <n v="-5939.1243120136678"/>
    <n v="71701.124312013664"/>
    <n v="1.8576036079148601"/>
    <n v="1.1813805232580825"/>
    <n v="0.7538060632414546"/>
    <n v="382.60176991150445"/>
    <n v="0.26025782372340983"/>
    <n v="2247.8214770657064"/>
    <n v="5599.909090909091"/>
    <n v="31.325679569810763"/>
    <n v="5.8007268322228951"/>
    <n v="6"/>
  </r>
  <r>
    <n v="1190"/>
    <x v="0"/>
    <s v="SFO"/>
    <s v="California"/>
    <s v="LAX"/>
    <s v="California"/>
    <x v="42"/>
    <x v="4"/>
    <n v="178.89473684210526"/>
    <s v="SFOLAX737-Max 9"/>
    <n v="337"/>
    <n v="164.84210526315789"/>
    <n v="19"/>
    <n v="3132"/>
    <n v="23"/>
    <n v="437"/>
    <n v="795"/>
    <n v="1900"/>
    <n v="1145463"/>
    <n v="0.92144748455428072"/>
    <n v="3399"/>
    <n v="26.754431127616478"/>
    <n v="1"/>
    <n v="437"/>
    <n v="0.97307221542227662"/>
    <n v="817"/>
    <n v="0.88578088578088576"/>
    <n v="2145"/>
    <n v="1249"/>
    <n v="5.9967974379503604"/>
    <n v="0.22945666391501904"/>
    <n v="97009"/>
    <n v="0.22249081667167325"/>
    <n v="94064"/>
    <n v="0.48090600955113455"/>
    <n v="203316"/>
    <n v="3.1458664969948695E-2"/>
    <n v="13300"/>
    <n v="1.7971649356516555E-2"/>
    <n v="7598"/>
    <n v="1.7716195535707951E-2"/>
    <n v="7490"/>
    <n v="1"/>
    <n v="117648"/>
    <n v="6192"/>
    <n v="4397.3276590643445"/>
    <n v="0.30262917585201915"/>
    <n v="124974"/>
    <n v="6577.5789473684208"/>
    <n v="0.32147404650253503"/>
    <n v="63319"/>
    <n v="3332.5789473684213"/>
    <n v="0.1628771996614817"/>
    <n v="82812"/>
    <n v="0.21301957798396412"/>
    <n v="1"/>
    <n v="422777"/>
    <n v="-388753"/>
    <n v="34024"/>
    <n v="97009"/>
    <n v="96667.028930817614"/>
    <n v="229533.06315789474"/>
    <n v="423209.09208871238"/>
    <n v="0"/>
    <n v="2603.0289308176143"/>
    <n v="26217.063157894736"/>
    <n v="2.9703272825049785E-2"/>
    <n v="3.102749451709701E-2"/>
    <n v="1.3242216920472255E-3"/>
    <n v="1055484"/>
    <n v="0.92144748455428072"/>
    <n v="35402.818965517217"/>
    <n v="0.36908830752280958"/>
    <n v="0.33938503469775977"/>
    <n v="132.59482758620689"/>
    <n v="0.39345646168013915"/>
    <n v="1.7716195535707951E-2"/>
    <n v="-1516.8469520374922"/>
    <n v="35540.846952037493"/>
    <n v="1.9131849768624809"/>
    <n v="0.9922651933907416"/>
    <n v="0.81690326438734717"/>
    <n v="115.13341493268054"/>
    <n v="0.19587631304446551"/>
    <n v="2366.6733819894534"/>
    <n v="6577.5789473684208"/>
    <n v="117.06472042184761"/>
    <n v="6.6724137931034484"/>
    <n v="5.9967974379503604"/>
  </r>
  <r>
    <n v="197"/>
    <x v="5"/>
    <s v="YYC"/>
    <s v="Alberta"/>
    <s v="SFO"/>
    <s v="California"/>
    <x v="22"/>
    <x v="3"/>
    <n v="127.875"/>
    <s v="YYCSFO737-700"/>
    <n v="1018"/>
    <n v="115.5625"/>
    <n v="16"/>
    <n v="1849"/>
    <n v="16.5"/>
    <n v="264"/>
    <n v="371"/>
    <n v="1215"/>
    <n v="2082828"/>
    <n v="0.90371456500488756"/>
    <n v="2046"/>
    <n v="10.57448140200286"/>
    <n v="1"/>
    <n v="264"/>
    <n v="0.7713097713097713"/>
    <n v="481"/>
    <n v="0.93317972350230416"/>
    <n v="1302"/>
    <n v="0"/>
    <e v="#DIV/0!"/>
    <n v="0.21117896197309088"/>
    <n v="92542"/>
    <n v="0.20556301002245467"/>
    <n v="90081"/>
    <n v="0.55276393376782229"/>
    <n v="242230"/>
    <n v="1.6635631743249904E-2"/>
    <n v="7290"/>
    <n v="1.3858462493382259E-2"/>
    <n v="6073"/>
    <n v="0"/>
    <n v="0"/>
    <n v="1"/>
    <n v="38941"/>
    <n v="2433.8125"/>
    <n v="3682.5446581828946"/>
    <n v="0.21612396561197475"/>
    <n v="81213"/>
    <n v="5075.8125"/>
    <n v="0.45073510231492014"/>
    <n v="34626"/>
    <n v="2164.125"/>
    <n v="0.19217555874990983"/>
    <n v="25399"/>
    <n v="0.14096537332319525"/>
    <n v="1"/>
    <n v="438216"/>
    <n v="-180179"/>
    <n v="258037"/>
    <n v="92542"/>
    <n v="116789.65229110513"/>
    <n v="259574.86419753087"/>
    <n v="468906.51648863603"/>
    <n v="0"/>
    <n v="26708.652291105129"/>
    <n v="17344.864197530871"/>
    <n v="0.12388781022724872"/>
    <n v="0.12520973636831256"/>
    <n v="1.3219261410638422E-3"/>
    <n v="1882282"/>
    <n v="0.90371456500488756"/>
    <n v="46689.319632233644"/>
    <n v="0.21039471334166815"/>
    <n v="8.6506903114419428E-2"/>
    <n v="237.00162249864792"/>
    <n v="0.23281102406546947"/>
    <n v="0"/>
    <n v="-2753.34478053975"/>
    <n v="260790.34478053974"/>
    <n v="1.688939557632376"/>
    <n v="0.90233390399094771"/>
    <n v="0.89638813284593455"/>
    <n v="187.27858627858629"/>
    <n v="5.7960001460466981E-2"/>
    <n v="3274.4868219676155"/>
    <n v="5075.8125"/>
    <n v="174.85491058216718"/>
    <n v="7.2271498107084913"/>
    <e v="#DIV/0!"/>
  </r>
  <r>
    <n v="969"/>
    <x v="2"/>
    <s v="SFO"/>
    <s v="California"/>
    <s v="HNL"/>
    <s v="Hawaii"/>
    <x v="27"/>
    <x v="1"/>
    <n v="173.6"/>
    <s v="SFOHNL737-900"/>
    <n v="2399"/>
    <n v="155.6"/>
    <n v="10"/>
    <n v="1556"/>
    <n v="22.5"/>
    <n v="225"/>
    <n v="397"/>
    <n v="935"/>
    <n v="4164664"/>
    <n v="0.89631336405529949"/>
    <n v="1736"/>
    <n v="52.798867449664428"/>
    <n v="1.0044642857142858"/>
    <n v="224"/>
    <n v="0.94749403341288785"/>
    <n v="419"/>
    <n v="0.85622710622710618"/>
    <n v="1092"/>
    <n v="2566"/>
    <n v="6"/>
    <n v="0.22525912573231185"/>
    <n v="129961"/>
    <n v="0.23377127604256942"/>
    <n v="134872"/>
    <n v="0.49645717058966271"/>
    <n v="286426"/>
    <n v="1.1344333899538947E-2"/>
    <n v="6545"/>
    <n v="6.4824765140222554E-3"/>
    <n v="3740"/>
    <n v="2.6685617221894824E-2"/>
    <n v="15396"/>
    <n v="1"/>
    <n v="219541"/>
    <n v="21954.1"/>
    <n v="4158.0626745317686"/>
    <n v="0.39252535293865232"/>
    <n v="57199"/>
    <n v="5719.9"/>
    <n v="0.10226817616180109"/>
    <n v="118682"/>
    <n v="11868.2"/>
    <n v="0.21219587201235821"/>
    <n v="163882"/>
    <n v="0.29301059888718839"/>
    <n v="1"/>
    <n v="576940"/>
    <n v="-559304"/>
    <n v="17636"/>
    <n v="129383.39555555554"/>
    <n v="142346.01511335012"/>
    <n v="334521.06096256687"/>
    <n v="606250.47163147246"/>
    <n v="-577.60444444445602"/>
    <n v="7474.0151133501204"/>
    <n v="48095.060962566873"/>
    <n v="4.234675354362321E-3"/>
    <n v="5.5551053249787386E-3"/>
    <n v="1.3204299706164177E-3"/>
    <n v="3732844"/>
    <n v="0.89631336405529949"/>
    <n v="64960.102827763534"/>
    <n v="0.13853218410897014"/>
    <n v="0.1342975087546078"/>
    <n v="360.88946015424165"/>
    <n v="0.15043328893465679"/>
    <n v="2.6685617221894824E-2"/>
    <n v="-5499.1471631472541"/>
    <n v="23135.147163147252"/>
    <n v="1.8260338007439076"/>
    <n v="1.0130982399798119"/>
    <n v="0.82553137919580921"/>
    <n v="321.89021479713603"/>
    <n v="0.28405380108850142"/>
    <n v="2247.8133667004308"/>
    <n v="5719.9"/>
    <n v="29.470329102862024"/>
    <n v="6.6098971722365034"/>
    <n v="6"/>
  </r>
  <r>
    <n v="263"/>
    <x v="4"/>
    <s v="LAX"/>
    <s v="California"/>
    <s v="HNL"/>
    <s v="Hawaii"/>
    <x v="51"/>
    <x v="4"/>
    <n v="178"/>
    <s v="LAXHNL737-Max 9"/>
    <n v="2556"/>
    <n v="164.33333333333334"/>
    <n v="6"/>
    <n v="986"/>
    <n v="23"/>
    <n v="138"/>
    <n v="258"/>
    <n v="590"/>
    <n v="2729808"/>
    <n v="0.92322097378277157"/>
    <n v="1068"/>
    <n v="34.390011750881314"/>
    <n v="1"/>
    <n v="138"/>
    <n v="1"/>
    <n v="258"/>
    <n v="0.87797619047619047"/>
    <n v="672"/>
    <n v="1675"/>
    <n v="5"/>
    <n v="0.22148040730715898"/>
    <n v="69798"/>
    <n v="0.24707196415595459"/>
    <n v="77863"/>
    <n v="0.49176722947995039"/>
    <n v="154977"/>
    <n v="1.1232995814598452E-2"/>
    <n v="3540"/>
    <n v="1.8721659690997419E-3"/>
    <n v="590"/>
    <n v="2.6575237273237864E-2"/>
    <n v="8375"/>
    <n v="1"/>
    <n v="116742"/>
    <n v="19457"/>
    <n v="3394.648447510584"/>
    <n v="0.35149489657664168"/>
    <n v="31437"/>
    <n v="5239.5"/>
    <n v="9.4652696233402583E-2"/>
    <n v="101349"/>
    <n v="16891.5"/>
    <n v="0.3051485863968928"/>
    <n v="82602"/>
    <n v="0.24870382079306297"/>
    <n v="1"/>
    <n v="315143"/>
    <n v="-332130"/>
    <n v="-16987"/>
    <n v="69798"/>
    <n v="77863"/>
    <n v="176516.17627118644"/>
    <n v="324177.17627118644"/>
    <n v="0"/>
    <n v="0"/>
    <n v="21539.176271186443"/>
    <n v="-6.2227819685487041E-3"/>
    <n v="-4.907721454452325E-3"/>
    <n v="1.315060514096379E-3"/>
    <n v="2520216"/>
    <n v="0.92322097378277157"/>
    <n v="25512.146044624737"/>
    <n v="0.11544511555391442"/>
    <n v="0.12166789752246311"/>
    <n v="311.12373225152129"/>
    <n v="0.12172289994190974"/>
    <n v="2.6575237273237864E-2"/>
    <n v="-3589.8627118644072"/>
    <n v="-13397.137288135593"/>
    <n v="1.7848909459055258"/>
    <n v="1.0650235748688623"/>
    <n v="0.81385262968581995"/>
    <n v="301.79457364341084"/>
    <n v="0.26210958199928286"/>
    <n v="2947.0475536375102"/>
    <n v="5239.5"/>
    <n v="28.671115530361277"/>
    <n v="4.1886409736308314"/>
    <n v="5"/>
  </r>
  <r>
    <n v="153"/>
    <x v="5"/>
    <s v="SFO"/>
    <s v="California"/>
    <s v="GEG"/>
    <s v="Washington"/>
    <x v="57"/>
    <x v="7"/>
    <n v="74.25"/>
    <s v="SFOGEGE175"/>
    <n v="732"/>
    <n v="59.28125"/>
    <n v="32"/>
    <n v="1897"/>
    <n v="7.4375"/>
    <n v="238"/>
    <n v="368"/>
    <n v="1292"/>
    <n v="1739232"/>
    <n v="0.79840067340067344"/>
    <n v="2376"/>
    <n v="64.946519721577729"/>
    <n v="0.75555555555555554"/>
    <n v="315"/>
    <n v="0.64902998236331566"/>
    <n v="567"/>
    <n v="0.8647925033467202"/>
    <n v="1494"/>
    <n v="398"/>
    <n v="4.9949748743718594"/>
    <n v="0.21273732325526964"/>
    <n v="61807"/>
    <n v="0.17738493522228188"/>
    <n v="51536"/>
    <n v="0.55411452094777858"/>
    <n v="160988"/>
    <n v="2.6692412539754656E-2"/>
    <n v="7755"/>
    <n v="2.2228188289069705E-2"/>
    <n v="6458"/>
    <n v="6.8426197458455523E-3"/>
    <n v="1988"/>
    <n v="1"/>
    <n v="104279"/>
    <n v="3258.71875"/>
    <n v="1605.6133638421045"/>
    <n v="0.28354097897078095"/>
    <n v="85429"/>
    <n v="2669.65625"/>
    <n v="0.23228667605649123"/>
    <n v="119070"/>
    <n v="3720.9375"/>
    <n v="0.3237586126262324"/>
    <n v="58996"/>
    <n v="0.16041373234649539"/>
    <n v="1"/>
    <n v="290532"/>
    <n v="-367774"/>
    <n v="-77242"/>
    <n v="81803.382352941175"/>
    <n v="79404.652173913055"/>
    <n v="186157.9504643963"/>
    <n v="347365.98499125056"/>
    <n v="19996.382352941175"/>
    <n v="27868.652173913055"/>
    <n v="25169.950464396301"/>
    <n v="-4.4411556365108275E-2"/>
    <n v="-4.3099285615158543E-2"/>
    <n v="1.3122707499497316E-3"/>
    <n v="1388604"/>
    <n v="0.79840067340067344"/>
    <n v="72858.500790722144"/>
    <n v="0.16704614450516089"/>
    <n v="0.21145770087026919"/>
    <n v="152.10542962572484"/>
    <n v="0.20779430276738367"/>
    <n v="6.8426197458455523E-3"/>
    <n v="-2282.3432809765791"/>
    <n v="-74959.65671902342"/>
    <n v="1.6994119200111233"/>
    <n v="0.78722558133197107"/>
    <n v="0.93328536852829236"/>
    <n v="90.892416225749557"/>
    <n v="0.20306196907741661"/>
    <n v="1833.3545894444651"/>
    <n v="2669.65625"/>
    <n v="29.208647486152266"/>
    <n v="7.4923563521349497"/>
    <n v="4.9949748743718594"/>
  </r>
  <r>
    <n v="152"/>
    <x v="5"/>
    <s v="SFO"/>
    <s v="California"/>
    <s v="BOI"/>
    <s v="Idaho"/>
    <x v="7"/>
    <x v="7"/>
    <n v="74.163265306122454"/>
    <s v="SFOBOIE175"/>
    <n v="522"/>
    <n v="52.244897959183675"/>
    <n v="49"/>
    <n v="2560"/>
    <n v="9.8979591836734695"/>
    <n v="485"/>
    <n v="582"/>
    <n v="1493"/>
    <n v="1896948"/>
    <n v="0.70445789763346178"/>
    <n v="3634"/>
    <n v="78.849926980649869"/>
    <n v="0.98979591836734693"/>
    <n v="490"/>
    <n v="0.65986394557823125"/>
    <n v="882"/>
    <n v="0.66003536693191867"/>
    <n v="2262"/>
    <n v="0"/>
    <e v="#DIV/0!"/>
    <n v="0.26249319769360924"/>
    <n v="88272"/>
    <n v="0.22852181049889528"/>
    <n v="76848"/>
    <n v="0.46460273043835104"/>
    <n v="156238"/>
    <n v="2.6629356821486663E-2"/>
    <n v="8955"/>
    <n v="1.7752904547657777E-2"/>
    <n v="5970"/>
    <n v="0"/>
    <n v="0"/>
    <n v="1"/>
    <n v="126602"/>
    <n v="2583.7142857142858"/>
    <n v="1605.6070670942879"/>
    <n v="0.26615063130941519"/>
    <n v="132890"/>
    <n v="2712.0408163265306"/>
    <n v="0.27936965762553662"/>
    <n v="144559"/>
    <n v="2950.1836734693879"/>
    <n v="0.30390095821122692"/>
    <n v="71627"/>
    <n v="0.15057875285382127"/>
    <n v="1"/>
    <n v="336283"/>
    <n v="-475678"/>
    <n v="-139395"/>
    <n v="89182.020618556708"/>
    <n v="116460.37113402062"/>
    <n v="236711.55793703953"/>
    <n v="442353.94968961686"/>
    <n v="910.02061855670763"/>
    <n v="39612.371134020621"/>
    <n v="80473.557937039528"/>
    <n v="-7.3483827706399968E-2"/>
    <n v="-7.2182102463690917E-2"/>
    <n v="1.3017252427090509E-3"/>
    <n v="1336320"/>
    <n v="0.70445789763346178"/>
    <n v="141081.22734374995"/>
    <n v="0.17727581357000824"/>
    <n v="0.25075964127640821"/>
    <n v="131.36054687500001"/>
    <n v="0.2516485572318008"/>
    <n v="0"/>
    <n v="-2469.3050957064665"/>
    <n v="-136925.69490429354"/>
    <n v="2.0371485244188854"/>
    <n v="0.98528028143152535"/>
    <n v="0.78106985623878911"/>
    <n v="87.129251700680271"/>
    <n v="0.21299619665579289"/>
    <n v="1833.3434859803413"/>
    <n v="2712.0408163265306"/>
    <n v="32.466739006977591"/>
    <n v="5.830078125"/>
    <e v="#DIV/0!"/>
  </r>
  <r>
    <n v="951"/>
    <x v="2"/>
    <s v="SEA"/>
    <s v="Washington"/>
    <s v="OGG"/>
    <s v="Hawaii"/>
    <x v="48"/>
    <x v="0"/>
    <n v="187.8125"/>
    <s v="SEAOGGA321"/>
    <n v="2640"/>
    <n v="147.25"/>
    <n v="16"/>
    <n v="2356"/>
    <n v="24.25"/>
    <n v="388"/>
    <n v="703"/>
    <n v="1265"/>
    <n v="7933200"/>
    <n v="0.78402662229617304"/>
    <n v="3005"/>
    <n v="95.153636741479644"/>
    <n v="1"/>
    <n v="388"/>
    <n v="0.96433470507544583"/>
    <n v="729"/>
    <n v="0.66966649020645841"/>
    <n v="1889"/>
    <n v="4814"/>
    <n v="5.9991690901537185"/>
    <n v="0.21972234809252547"/>
    <n v="162925"/>
    <n v="0.28731604954255135"/>
    <n v="213046"/>
    <n v="0.42842385206283445"/>
    <n v="317678"/>
    <n v="1.1941945019851545E-2"/>
    <n v="8855"/>
    <n v="1.3647937165544622E-2"/>
    <n v="10120"/>
    <n v="3.8947868116692562E-2"/>
    <n v="28880"/>
    <n v="1"/>
    <n v="430000"/>
    <n v="26875"/>
    <n v="4519.0075201040972"/>
    <n v="0.39853081152921832"/>
    <n v="107780"/>
    <n v="6736.25"/>
    <n v="9.9892211317718957E-2"/>
    <n v="247689"/>
    <n v="15480.5625"/>
    <n v="0.22956208878339665"/>
    <n v="293494"/>
    <n v="0.27201488836966609"/>
    <n v="1"/>
    <n v="741504"/>
    <n v="-1078963"/>
    <n v="-337459"/>
    <n v="162925"/>
    <n v="220925.36842105264"/>
    <n v="474382.40474308305"/>
    <n v="858232.77316413564"/>
    <n v="0"/>
    <n v="7879.3684210526408"/>
    <n v="156704.40474308305"/>
    <n v="-4.2537563656532044E-2"/>
    <n v="-4.1240926004291023E-2"/>
    <n v="1.2966376522410214E-3"/>
    <n v="6219840"/>
    <n v="0.78402662229617304"/>
    <n v="196304.3191850594"/>
    <n v="9.346846165481773E-2"/>
    <n v="0.13600602531134978"/>
    <n v="302.47198641765704"/>
    <n v="0.11457272212790039"/>
    <n v="3.8947868116692562E-2"/>
    <n v="-10286.485822758481"/>
    <n v="-327172.51417724154"/>
    <n v="1.8197227130813791"/>
    <n v="1.2664704703800365"/>
    <n v="0.72879333743640995"/>
    <n v="292.24417009602195"/>
    <n v="0.39580905834628"/>
    <n v="2603.0429154582876"/>
    <n v="6736.25"/>
    <n v="24.759957482244772"/>
    <n v="8.0539049235993208"/>
    <n v="5.9991690901537185"/>
  </r>
  <r>
    <n v="784"/>
    <x v="1"/>
    <s v="SFO"/>
    <s v="California"/>
    <s v="YYC"/>
    <s v="Alberta"/>
    <x v="21"/>
    <x v="2"/>
    <n v="171.95238095238096"/>
    <s v="SFOYYC737-800"/>
    <n v="1018"/>
    <n v="154.0952380952381"/>
    <n v="21"/>
    <n v="3236"/>
    <n v="20.761904761904763"/>
    <n v="436"/>
    <n v="732"/>
    <n v="2069"/>
    <n v="3675998"/>
    <n v="0.89615065078925504"/>
    <n v="3611"/>
    <n v="13.315322293447293"/>
    <n v="1"/>
    <n v="436"/>
    <n v="0.88192771084337351"/>
    <n v="830"/>
    <n v="0.88230277185501071"/>
    <n v="2345"/>
    <n v="0"/>
    <e v="#DIV/0!"/>
    <n v="0.2038913554995718"/>
    <n v="196181"/>
    <n v="0.22747520224821863"/>
    <n v="218873"/>
    <n v="0.54712300350037002"/>
    <n v="526433"/>
    <n v="1.5059489661021178E-2"/>
    <n v="14490"/>
    <n v="6.4509490908183885E-3"/>
    <n v="6207"/>
    <n v="0"/>
    <n v="0"/>
    <n v="1"/>
    <n v="55366"/>
    <n v="2636.4761904761904"/>
    <n v="4158.0668330684412"/>
    <n v="0.22292819236746955"/>
    <n v="121731"/>
    <n v="5796.7142857142853"/>
    <n v="0.49014326093783972"/>
    <n v="29931"/>
    <n v="1425.2857142857142"/>
    <n v="0.12051554610682966"/>
    <n v="41330"/>
    <n v="0.16641300058786107"/>
    <n v="1"/>
    <n v="962184"/>
    <n v="-248358"/>
    <n v="713826"/>
    <n v="196181"/>
    <n v="248175.66939890711"/>
    <n v="596657.99178347026"/>
    <n v="1041014.6611823774"/>
    <n v="0"/>
    <n v="29302.669398907106"/>
    <n v="70224.991783470265"/>
    <n v="0.19418563339805953"/>
    <n v="0.19547491931096156"/>
    <n v="1.2892859129020329E-3"/>
    <n v="3294248"/>
    <n v="0.89615065078925504"/>
    <n v="111501.54511742899"/>
    <n v="0.26174769409558984"/>
    <n v="6.7562060697530305E-2"/>
    <n v="297.33745364647712"/>
    <n v="0.2920800134051838"/>
    <n v="0"/>
    <n v="-4739.4124372560655"/>
    <n v="718565.41243725608"/>
    <n v="1.7257727827450162"/>
    <n v="1.0114100366811429"/>
    <n v="0.86102035662167353"/>
    <n v="263.70240963855423"/>
    <n v="4.2954362159420653E-2"/>
    <n v="2247.8614742002587"/>
    <n v="5796.7142857142853"/>
    <n v="243.02828941605816"/>
    <n v="6.395859085290482"/>
    <e v="#DIV/0!"/>
  </r>
  <r>
    <n v="558"/>
    <x v="3"/>
    <s v="SFO"/>
    <s v="California"/>
    <s v="OGG"/>
    <s v="Hawaii"/>
    <x v="35"/>
    <x v="8"/>
    <n v="363.66666666666669"/>
    <s v="SFOOGG777-200"/>
    <n v="2338"/>
    <n v="288"/>
    <n v="15"/>
    <n v="4320"/>
    <n v="47"/>
    <n v="705"/>
    <n v="1114"/>
    <n v="2501"/>
    <n v="12753790"/>
    <n v="0.79193400549954174"/>
    <n v="5455"/>
    <n v="80.465878378378378"/>
    <n v="1"/>
    <n v="705"/>
    <n v="0.84393939393939399"/>
    <n v="1320"/>
    <n v="0.72915451895043737"/>
    <n v="3430"/>
    <n v="80847"/>
    <n v="4.9999752619144804"/>
    <n v="0.16637758695802643"/>
    <n v="245181"/>
    <n v="0.17701992749935194"/>
    <n v="260864"/>
    <n v="0.36193390253535118"/>
    <n v="533361"/>
    <n v="1.017886298028965E-2"/>
    <n v="15000"/>
    <n v="1.0180898752885708E-2"/>
    <n v="15003"/>
    <n v="0.27430882127409506"/>
    <n v="404233"/>
    <n v="0.99999999999999989"/>
    <n v="336745"/>
    <n v="22449.666666666668"/>
    <n v="4184.9415775530169"/>
    <n v="0.26271792063187427"/>
    <n v="114662"/>
    <n v="7644.1333333333332"/>
    <n v="8.9455707480413871E-2"/>
    <n v="543711"/>
    <n v="36247.4"/>
    <n v="0.42418632301794235"/>
    <n v="286656"/>
    <n v="0.22364004886976954"/>
    <n v="1"/>
    <n v="1473642"/>
    <n v="-1281774"/>
    <n v="191868"/>
    <n v="245181"/>
    <n v="309102.76481149008"/>
    <n v="731478.70051979204"/>
    <n v="1285762.465331282"/>
    <n v="0"/>
    <n v="48238.76481149008"/>
    <n v="198117.70051979204"/>
    <n v="1.5043998685880824E-2"/>
    <n v="1.6331754275036581E-2"/>
    <n v="1.287755589155757E-3"/>
    <n v="10100160"/>
    <n v="0.79193400549954174"/>
    <n v="280967.41087962966"/>
    <n v="0.1155454182639043"/>
    <n v="0.10050141957802347"/>
    <n v="247.54837962962964"/>
    <n v="0.10588040189462346"/>
    <n v="0.27430882127409506"/>
    <n v="-16423.764355418807"/>
    <n v="208291.7643554188"/>
    <n v="1.8251864270595468"/>
    <n v="1.037169539548783"/>
    <n v="0.8160873984602407"/>
    <n v="197.62424242424242"/>
    <n v="0.19452214309852733"/>
    <n v="6757.0380260224456"/>
    <n v="7644.1333333333332"/>
    <n v="53.687352789288731"/>
    <n v="6.9451388888888888"/>
    <n v="4.9999752619144804"/>
  </r>
  <r>
    <n v="754"/>
    <x v="1"/>
    <s v="SFO"/>
    <s v="California"/>
    <s v="GEG"/>
    <s v="Washington"/>
    <x v="57"/>
    <x v="7"/>
    <n v="74.903225806451616"/>
    <s v="SFOGEGE175"/>
    <n v="732"/>
    <n v="60.516129032258064"/>
    <n v="31"/>
    <n v="1876"/>
    <n v="10.096774193548388"/>
    <n v="313"/>
    <n v="435"/>
    <n v="1128"/>
    <n v="1699704"/>
    <n v="0.80792420327304049"/>
    <n v="2322"/>
    <n v="64.431071152358854"/>
    <n v="1"/>
    <n v="313"/>
    <n v="0.77264653641207814"/>
    <n v="563"/>
    <n v="0.77954388389771945"/>
    <n v="1447"/>
    <n v="91"/>
    <n v="5.9560439560439562"/>
    <n v="0.25194935709350635"/>
    <n v="84237"/>
    <n v="0.23518503563726853"/>
    <n v="78632"/>
    <n v="0.47076786873282067"/>
    <n v="157397"/>
    <n v="2.3607634122049047E-2"/>
    <n v="7893"/>
    <n v="1.6869004997891374E-2"/>
    <n v="5640"/>
    <n v="1.6210994164640293E-3"/>
    <n v="542"/>
    <n v="1"/>
    <n v="160834"/>
    <n v="5188.1935483870966"/>
    <n v="2496.2180066769197"/>
    <n v="0.35963221516128602"/>
    <n v="102123"/>
    <n v="3294.2903225806454"/>
    <n v="0.22835172108457172"/>
    <n v="89177"/>
    <n v="2876.6774193548385"/>
    <n v="0.1994038701483393"/>
    <n v="95084"/>
    <n v="0.212612193605803"/>
    <n v="1"/>
    <n v="334341"/>
    <n v="-447218"/>
    <n v="-112877"/>
    <n v="84237"/>
    <n v="101769.69195402299"/>
    <n v="201909.09485815602"/>
    <n v="387915.78681217902"/>
    <n v="0"/>
    <n v="23137.691954022986"/>
    <n v="44512.094858156022"/>
    <n v="-6.6409798411958793E-2"/>
    <n v="-6.5125897693075002E-2"/>
    <n v="1.2839007188837903E-3"/>
    <n v="1373232"/>
    <n v="0.80792420327304049"/>
    <n v="79357.331556503195"/>
    <n v="0.19670542635658914"/>
    <n v="0.26311522476854793"/>
    <n v="177.93123667377398"/>
    <n v="0.2430754599368497"/>
    <n v="1.6210994164640293E-3"/>
    <n v="-2182.2511874896454"/>
    <n v="-110694.74881251036"/>
    <n v="1.952076926709625"/>
    <n v="1.0130463155521512"/>
    <n v="0.78898054338909918"/>
    <n v="139.66607460035524"/>
    <n v="0.28439228213111761"/>
    <n v="1384.0682516223414"/>
    <n v="3294.2903225806454"/>
    <n v="29.116386961251361"/>
    <n v="7.2137526652452024"/>
    <n v="5.9560439560439562"/>
  </r>
  <r>
    <n v="1200"/>
    <x v="0"/>
    <s v="SFO"/>
    <s v="California"/>
    <s v="SEA"/>
    <s v="Washington"/>
    <x v="23"/>
    <x v="4"/>
    <n v="177.27906976744185"/>
    <s v="SFOSEA737-Max 9"/>
    <n v="679"/>
    <n v="137.74418604651163"/>
    <n v="43"/>
    <n v="5923"/>
    <n v="22.88372093023256"/>
    <n v="984"/>
    <n v="1489"/>
    <n v="3451"/>
    <n v="5176017"/>
    <n v="0.77699068608159516"/>
    <n v="7623"/>
    <n v="91.927650620200836"/>
    <n v="1.0010172939979654"/>
    <n v="983"/>
    <n v="0.81011969532100114"/>
    <n v="1838"/>
    <n v="0.71865889212827994"/>
    <n v="4802"/>
    <n v="13515"/>
    <n v="5.9999260081391048"/>
    <n v="0.24234198147040539"/>
    <n v="309153"/>
    <n v="0.2220533374513694"/>
    <n v="283271"/>
    <n v="0.43417478711504137"/>
    <n v="553872"/>
    <n v="1.893094633566645E-2"/>
    <n v="24150"/>
    <n v="1.8934081896136126E-2"/>
    <n v="24154"/>
    <n v="6.3564865731381232E-2"/>
    <n v="81089"/>
    <n v="0.99999999999999989"/>
    <n v="404235"/>
    <n v="9400.8139534883721"/>
    <n v="4397.3167732752927"/>
    <n v="0.34040010812367527"/>
    <n v="281190"/>
    <n v="6539.3023255813951"/>
    <n v="0.2367857963889724"/>
    <n v="217563"/>
    <n v="5059.604651162791"/>
    <n v="0.18320647327349479"/>
    <n v="284541"/>
    <n v="0.23960762221385751"/>
    <n v="0.99999999999999989"/>
    <n v="1275689"/>
    <n v="-1187529"/>
    <n v="88160"/>
    <n v="308838.82012195123"/>
    <n v="349665.61316319677"/>
    <n v="770702.21501014195"/>
    <n v="1429206.6482952898"/>
    <n v="-314.17987804877339"/>
    <n v="66394.613163196773"/>
    <n v="216830.21501014195"/>
    <n v="1.7032401555095358E-2"/>
    <n v="1.8303517434779686E-2"/>
    <n v="1.2711158796843286E-3"/>
    <n v="4021717"/>
    <n v="0.77699068608159516"/>
    <n v="342870.16714502778"/>
    <n v="0.24646151664494148"/>
    <n v="0.22942911508984612"/>
    <n v="201.68833361472227"/>
    <n v="0.29703731018368523"/>
    <n v="6.3564865731381232E-2"/>
    <n v="-6579.3174022160456"/>
    <n v="94739.317402216053"/>
    <n v="2.0914577234710117"/>
    <n v="1.0249100494018286"/>
    <n v="0.76703714848551319"/>
    <n v="154.11915125136017"/>
    <n v="0.22304887790049141"/>
    <n v="2366.6763866169244"/>
    <n v="6539.3023255813951"/>
    <n v="64.431103808699291"/>
    <n v="8.1553266925544481"/>
    <n v="5.9999260081391048"/>
  </r>
  <r>
    <n v="912"/>
    <x v="2"/>
    <s v="OGG"/>
    <s v="Hawaii"/>
    <s v="SEA"/>
    <s v="Washington"/>
    <x v="43"/>
    <x v="0"/>
    <n v="187.8125"/>
    <s v="OGGSEAA321"/>
    <n v="2640"/>
    <n v="147.25"/>
    <n v="16"/>
    <n v="2356"/>
    <n v="24.25"/>
    <n v="388"/>
    <n v="729"/>
    <n v="1240"/>
    <n v="7933200"/>
    <n v="0.78402662229617304"/>
    <n v="3005"/>
    <n v="86.865235690235693"/>
    <n v="1"/>
    <n v="388"/>
    <n v="1"/>
    <n v="729"/>
    <n v="0.65643197458973002"/>
    <n v="1889"/>
    <n v="4814"/>
    <n v="5.9991690901537185"/>
    <n v="0.24163360503656373"/>
    <n v="179852"/>
    <n v="0.2859238738333264"/>
    <n v="212818"/>
    <n v="0.41365305373919981"/>
    <n v="307889"/>
    <n v="1.1661697905596674E-2"/>
    <n v="8680"/>
    <n v="8.327097191116151E-3"/>
    <n v="6198"/>
    <n v="3.880067229419723E-2"/>
    <n v="28880"/>
    <n v="1"/>
    <n v="392545"/>
    <n v="24534.0625"/>
    <n v="4519.0115111162359"/>
    <n v="0.39476833526420801"/>
    <n v="107780"/>
    <n v="6736.25"/>
    <n v="0.10839045504280105"/>
    <n v="226114"/>
    <n v="14132.125"/>
    <n v="0.22739468687648839"/>
    <n v="267929"/>
    <n v="0.26944652281650255"/>
    <n v="1"/>
    <n v="744317"/>
    <n v="-994368"/>
    <n v="-250051"/>
    <n v="179852"/>
    <n v="212818"/>
    <n v="469034.12983870966"/>
    <n v="861704.12983870972"/>
    <n v="0"/>
    <n v="0"/>
    <n v="161145.12983870966"/>
    <n v="-3.151956335400595E-2"/>
    <n v="-3.0250016309317885E-2"/>
    <n v="1.2695470446880651E-3"/>
    <n v="6219840"/>
    <n v="0.78402662229617304"/>
    <n v="197079.20755517832"/>
    <n v="9.3823047446175561E-2"/>
    <n v="0.12534261080018153"/>
    <n v="303.66595925297116"/>
    <n v="0.11502498456551938"/>
    <n v="3.880067229419723E-2"/>
    <n v="-10071.570614919354"/>
    <n v="-239979.42938508064"/>
    <n v="1.9889680439727788"/>
    <n v="1.2526365761634548"/>
    <n v="0.69936915559311985"/>
    <n v="291.93141289437585"/>
    <n v="0.3599662509387801"/>
    <n v="2603.0436480519088"/>
    <n v="6736.25"/>
    <n v="27.122472888942294"/>
    <n v="6.3149405772495752"/>
    <n v="5.9991690901537185"/>
  </r>
  <r>
    <n v="348"/>
    <x v="4"/>
    <s v="SFO"/>
    <s v="California"/>
    <s v="BOI"/>
    <s v="Idaho"/>
    <x v="7"/>
    <x v="7"/>
    <n v="73.38"/>
    <s v="SFOBOIE175"/>
    <n v="522"/>
    <n v="54.38"/>
    <n v="50"/>
    <n v="2719"/>
    <n v="8.1199999999999992"/>
    <n v="406"/>
    <n v="650"/>
    <n v="1664"/>
    <n v="1915218"/>
    <n v="0.74107386208776238"/>
    <n v="3669"/>
    <n v="79.654518072289164"/>
    <n v="0.82020202020202015"/>
    <n v="495"/>
    <n v="0.72951739618406286"/>
    <n v="891"/>
    <n v="0.72886552781427949"/>
    <n v="2283"/>
    <n v="0"/>
    <e v="#DIV/0!"/>
    <n v="0.23251753801225281"/>
    <n v="87900"/>
    <n v="0.21050905204795312"/>
    <n v="79580"/>
    <n v="0.51298553576908024"/>
    <n v="193927"/>
    <n v="2.638637590070787E-2"/>
    <n v="9975"/>
    <n v="1.7601498270006032E-2"/>
    <n v="6654"/>
    <n v="0"/>
    <n v="0"/>
    <n v="1"/>
    <n v="127894"/>
    <n v="2557.88"/>
    <n v="1605.6088605536711"/>
    <n v="0.26615084947516504"/>
    <n v="134246"/>
    <n v="2684.92"/>
    <n v="0.27936953210192039"/>
    <n v="146035"/>
    <n v="2920.7"/>
    <n v="0.30390275777679737"/>
    <n v="72357"/>
    <n v="0.15057686064611722"/>
    <n v="1"/>
    <n v="378036"/>
    <n v="-480532"/>
    <n v="-102496"/>
    <n v="107168.71921182267"/>
    <n v="109085.81538461539"/>
    <n v="266066.91165865381"/>
    <n v="482321.44625509187"/>
    <n v="19268.719211822667"/>
    <n v="29505.815384615387"/>
    <n v="72139.911658653815"/>
    <n v="-5.3516623172923397E-2"/>
    <n v="-5.2253952852833546E-2"/>
    <n v="1.2626703200898509E-3"/>
    <n v="1419318"/>
    <n v="0.74107386208776238"/>
    <n v="132083.19235012867"/>
    <n v="0.19738536291952144"/>
    <n v="0.25090198609244485"/>
    <n v="139.03493931592496"/>
    <n v="0.26635045845962635"/>
    <n v="0"/>
    <n v="-2418.2889251018373"/>
    <n v="-100077.71107489816"/>
    <n v="1.8027471923494964"/>
    <n v="0.90672874205013876"/>
    <n v="0.86234990390728228"/>
    <n v="89.315375982042653"/>
    <n v="0.19140240612005205"/>
    <n v="1833.354887257849"/>
    <n v="2684.92"/>
    <n v="34.134912441908391"/>
    <n v="6.1158514159617505"/>
    <e v="#DIV/0!"/>
  </r>
  <r>
    <n v="625"/>
    <x v="1"/>
    <s v="GEG"/>
    <s v="Washington"/>
    <s v="SFO"/>
    <s v="California"/>
    <x v="58"/>
    <x v="7"/>
    <n v="74.903225806451616"/>
    <s v="GEGSFOE175"/>
    <n v="732"/>
    <n v="60.516129032258064"/>
    <n v="31"/>
    <n v="1876"/>
    <n v="10.096774193548388"/>
    <n v="313"/>
    <n v="479"/>
    <n v="1085"/>
    <n v="1699704"/>
    <n v="0.80792420327304049"/>
    <n v="2322"/>
    <n v="69.191076952822883"/>
    <n v="1"/>
    <n v="313"/>
    <n v="0.85079928952042627"/>
    <n v="563"/>
    <n v="0.7498272287491361"/>
    <n v="1447"/>
    <n v="91"/>
    <n v="5.9560439560439562"/>
    <n v="0.26842155576219484"/>
    <n v="92661"/>
    <n v="0.24396666348017276"/>
    <n v="84219"/>
    <n v="0.44833100139916049"/>
    <n v="154767"/>
    <n v="2.2001291978436126E-2"/>
    <n v="7595"/>
    <n v="1.5709414930751692E-2"/>
    <n v="5423"/>
    <n v="1.5700724492840527E-3"/>
    <n v="542"/>
    <n v="0.99999999999999989"/>
    <n v="172716"/>
    <n v="5571.4838709677415"/>
    <n v="2496.2178304836093"/>
    <n v="0.36537180064859648"/>
    <n v="102123"/>
    <n v="3294.2903225806454"/>
    <n v="0.21603594570066828"/>
    <n v="95765"/>
    <n v="3089.1935483870966"/>
    <n v="0.20258592422886615"/>
    <n v="102109"/>
    <n v="0.21600632942186909"/>
    <n v="1"/>
    <n v="345207"/>
    <n v="-472713"/>
    <n v="-127506"/>
    <n v="92661"/>
    <n v="98988.093945720248"/>
    <n v="206403.54746543779"/>
    <n v="398052.64141115802"/>
    <n v="0"/>
    <n v="14769.093945720248"/>
    <n v="51636.54746543779"/>
    <n v="-7.5016591124101611E-2"/>
    <n v="-7.3756302588641284E-2"/>
    <n v="1.2602885354603272E-3"/>
    <n v="1373232"/>
    <n v="0.80792420327304049"/>
    <n v="81940.613006396568"/>
    <n v="0.20309830417531524"/>
    <n v="0.27811489529941685"/>
    <n v="183.72334754797441"/>
    <n v="0.25098817971034754"/>
    <n v="1.5700724492840527E-3"/>
    <n v="-2142.1174648760657"/>
    <n v="-125363.88253512394"/>
    <n v="2.0736038089538429"/>
    <n v="1.0477913822868257"/>
    <n v="0.74917447102278123"/>
    <n v="149.58969804618118"/>
    <n v="0.29579064155709472"/>
    <n v="1384.0657526590637"/>
    <n v="3294.2903225806454"/>
    <n v="27.113322737831187"/>
    <n v="6.9392324093816633"/>
    <n v="5.9560439560439562"/>
  </r>
  <r>
    <n v="169"/>
    <x v="5"/>
    <s v="SFO"/>
    <s v="California"/>
    <s v="SEA"/>
    <s v="Washington"/>
    <x v="23"/>
    <x v="2"/>
    <n v="162.45833333333334"/>
    <s v="SFOSEA737-800"/>
    <n v="679"/>
    <n v="123.95833333333333"/>
    <n v="48"/>
    <n v="5950"/>
    <n v="18.291666666666668"/>
    <n v="878"/>
    <n v="1301"/>
    <n v="3771"/>
    <n v="5294842"/>
    <n v="0.76301615798922806"/>
    <n v="7798"/>
    <n v="103.21701122268165"/>
    <n v="0.87103174603174605"/>
    <n v="1008"/>
    <n v="0.67760416666666667"/>
    <n v="1920"/>
    <n v="0.77433264887063658"/>
    <n v="4870"/>
    <n v="9792"/>
    <n v="4.9997957516339868"/>
    <n v="0.23866206575354065"/>
    <n v="281842"/>
    <n v="0.19548150813980567"/>
    <n v="230849"/>
    <n v="0.48928001354870121"/>
    <n v="577803"/>
    <n v="1.9154476363867308E-2"/>
    <n v="22620"/>
    <n v="1.5964604018036708E-2"/>
    <n v="18853"/>
    <n v="4.1457332176048439E-2"/>
    <n v="48958"/>
    <n v="1"/>
    <n v="380101"/>
    <n v="7918.770833333333"/>
    <n v="3682.5422040167919"/>
    <n v="0.31219794661190964"/>
    <n v="251497"/>
    <n v="5239.520833333333"/>
    <n v="0.20656837782340862"/>
    <n v="337984"/>
    <n v="7041.333333333333"/>
    <n v="0.27760492813141685"/>
    <n v="247918"/>
    <n v="0.2036287474332649"/>
    <n v="1"/>
    <n v="1180925"/>
    <n v="-1217500"/>
    <n v="-36575"/>
    <n v="323572.59225512529"/>
    <n v="340684.15065334359"/>
    <n v="746194.80509148759"/>
    <n v="1410451.5479999566"/>
    <n v="41730.592255125288"/>
    <n v="109835.15065334359"/>
    <n v="168391.80509148759"/>
    <n v="-6.9076659889001409E-3"/>
    <n v="-5.6487460343483155E-3"/>
    <n v="1.2589199545518254E-3"/>
    <n v="4040050"/>
    <n v="0.76301615798922806"/>
    <n v="351575.63294117642"/>
    <n v="0.22303309522739301"/>
    <n v="0.22994076121629314"/>
    <n v="190.24655462184873"/>
    <n v="0.28018638383188327"/>
    <n v="4.1457332176048439E-2"/>
    <n v="-6665.7822499990934"/>
    <n v="-29909.217750000906"/>
    <n v="1.9994250566970364"/>
    <n v="0.85977877438268036"/>
    <n v="0.84841977331306795"/>
    <n v="120.23385416666666"/>
    <n v="0.20993543197070094"/>
    <n v="3274.4989996932691"/>
    <n v="5239.520833333333"/>
    <n v="57.645536617635607"/>
    <n v="6.9702521008403364"/>
    <n v="4.9997957516339868"/>
  </r>
  <r>
    <n v="909"/>
    <x v="2"/>
    <s v="OGG"/>
    <s v="Hawaii"/>
    <s v="LAX"/>
    <s v="California"/>
    <x v="36"/>
    <x v="5"/>
    <n v="282.66666666666669"/>
    <s v="OGGLAXA330-200"/>
    <n v="2486"/>
    <n v="237.2"/>
    <n v="15"/>
    <n v="3558"/>
    <n v="36.6"/>
    <n v="549"/>
    <n v="827"/>
    <n v="2182"/>
    <n v="10540640"/>
    <n v="0.83915094339622642"/>
    <n v="4240"/>
    <n v="78.756736728644569"/>
    <n v="1"/>
    <n v="549"/>
    <n v="0.80919765166340507"/>
    <n v="1022"/>
    <n v="0.81753465717497187"/>
    <n v="2669"/>
    <n v="190828"/>
    <n v="5.9999842790366191"/>
    <n v="0.11906600157674892"/>
    <n v="277437"/>
    <n v="0.11293753816878252"/>
    <n v="263157"/>
    <n v="0.26257032390302437"/>
    <n v="611818"/>
    <n v="6.5567691839573308E-3"/>
    <n v="15278"/>
    <n v="7.4914886029034669E-3"/>
    <n v="17456"/>
    <n v="0.49137787856458343"/>
    <n v="1144965"/>
    <n v="1"/>
    <n v="390645"/>
    <n v="26043"/>
    <n v="4960.1471090144687"/>
    <n v="0.30809860543471917"/>
    <n v="123445"/>
    <n v="8229.6666666666661"/>
    <n v="9.7360089973988942E-2"/>
    <n v="401645"/>
    <n v="26776.333333333332"/>
    <n v="0.31677421797239891"/>
    <n v="352187"/>
    <n v="0.27776708661889293"/>
    <n v="1"/>
    <n v="2330111"/>
    <n v="-1267922"/>
    <n v="1062189"/>
    <n v="277437"/>
    <n v="325207.32043530833"/>
    <n v="748369.49679193401"/>
    <n v="1351013.8172272425"/>
    <n v="0"/>
    <n v="62050.320435308327"/>
    <n v="136551.49679193401"/>
    <n v="0.10077082605989769"/>
    <n v="0.10202692826512269"/>
    <n v="1.2561022052249987E-3"/>
    <n v="8845188"/>
    <n v="0.83915094339622642"/>
    <n v="227169.6379988757"/>
    <n v="0.22105972692360237"/>
    <n v="0.12028890086370467"/>
    <n v="333.09331084879148"/>
    <n v="0.13398765520868522"/>
    <n v="0.49137787856458343"/>
    <n v="-13240.121148482822"/>
    <n v="1075429.1211484829"/>
    <n v="1.8593027854014488"/>
    <n v="0.9473754266496055"/>
    <n v="0.84339643491146765"/>
    <n v="257.49217221135029"/>
    <n v="0.15114601836564867"/>
    <n v="5099.8177004700337"/>
    <n v="8229.6666666666661"/>
    <n v="45.177087672627273"/>
    <n v="9.2001124227093865"/>
    <n v="5.9999842790366191"/>
  </r>
  <r>
    <n v="966"/>
    <x v="2"/>
    <s v="SFO"/>
    <s v="California"/>
    <s v="BOI"/>
    <s v="Idaho"/>
    <x v="7"/>
    <x v="7"/>
    <n v="73.897959183673464"/>
    <s v="SFOBOIE175"/>
    <n v="522"/>
    <n v="59.653061224489797"/>
    <n v="49"/>
    <n v="2923"/>
    <n v="7.8163265306122449"/>
    <n v="383"/>
    <n v="787"/>
    <n v="1754"/>
    <n v="1890162"/>
    <n v="0.80723557028445181"/>
    <n v="3621"/>
    <n v="78.849926980649869"/>
    <n v="0.78163265306122454"/>
    <n v="490"/>
    <n v="0.89229024943310653"/>
    <n v="882"/>
    <n v="0.77990217874610934"/>
    <n v="2249"/>
    <n v="361"/>
    <n v="5.9972299168975072"/>
    <n v="0.21045701549317142"/>
    <n v="108209"/>
    <n v="0.25509080795546929"/>
    <n v="131158"/>
    <n v="0.48246856049260739"/>
    <n v="248067"/>
    <n v="2.3893247653463304E-2"/>
    <n v="12285"/>
    <n v="2.3879633267335977E-2"/>
    <n v="12278"/>
    <n v="4.2107351379526295E-3"/>
    <n v="2165"/>
    <n v="1"/>
    <n v="196826"/>
    <n v="4016.8571428571427"/>
    <n v="2496.210301479442"/>
    <n v="0.33792655875505623"/>
    <n v="160129"/>
    <n v="3267.9387755102039"/>
    <n v="0.2749222253507585"/>
    <n v="109133"/>
    <n v="2227.204081632653"/>
    <n v="0.18736822948500478"/>
    <n v="116364"/>
    <n v="0.19978298640918049"/>
    <n v="1"/>
    <n v="514162"/>
    <n v="-582452"/>
    <n v="-68290"/>
    <n v="138439.71279373366"/>
    <n v="146990.28716645489"/>
    <n v="318074.5057012543"/>
    <n v="603504.50566144288"/>
    <n v="30230.712793733663"/>
    <n v="15832.287166454887"/>
    <n v="70007.505701254297"/>
    <n v="-3.6129178345559801E-2"/>
    <n v="-3.4875959928394831E-2"/>
    <n v="1.2532184171649696E-3"/>
    <n v="1525806"/>
    <n v="0.80723557028445181"/>
    <n v="122262.71159767359"/>
    <n v="0.27202007023736591"/>
    <n v="0.30814924858292569"/>
    <n v="175.16147793362984"/>
    <n v="0.33555838684603417"/>
    <n v="4.2107351379526295E-3"/>
    <n v="-2368.7858298253641"/>
    <n v="-65921.21417017463"/>
    <n v="1.6405142573776392"/>
    <n v="1.1046861421936376"/>
    <n v="0.81939299087157313"/>
    <n v="148.70521541950114"/>
    <n v="0.22631777533151029"/>
    <n v="1384.0596203314396"/>
    <n v="3267.9387755102039"/>
    <n v="37.070421139607618"/>
    <n v="8.4033527198084155"/>
    <n v="5.9972299168975072"/>
  </r>
  <r>
    <n v="676"/>
    <x v="1"/>
    <s v="LAX"/>
    <s v="California"/>
    <s v="SEA"/>
    <s v="Washington"/>
    <x v="47"/>
    <x v="4"/>
    <n v="176.53333333333333"/>
    <s v="LAXSEA737-Max 9"/>
    <n v="954"/>
    <n v="138.33333333333334"/>
    <n v="30"/>
    <n v="4150"/>
    <n v="20.399999999999999"/>
    <n v="612"/>
    <n v="890"/>
    <n v="2648"/>
    <n v="5052384"/>
    <n v="0.78361027190332322"/>
    <n v="5296"/>
    <n v="82.778387721238929"/>
    <n v="0.89473684210526316"/>
    <n v="684"/>
    <n v="0.69585613760750586"/>
    <n v="1279"/>
    <n v="0.79471788715486191"/>
    <n v="3332"/>
    <n v="41428"/>
    <n v="5.9999275852080718"/>
    <n v="0.1806317052894619"/>
    <n v="183604"/>
    <n v="0.14904447319359931"/>
    <n v="151497"/>
    <n v="0.38670870820646264"/>
    <n v="393072"/>
    <n v="1.8232976373769621E-2"/>
    <n v="18533"/>
    <n v="2.0841060351909333E-2"/>
    <n v="21184"/>
    <n v="0.24454107658479715"/>
    <n v="248565"/>
    <n v="1"/>
    <n v="364002"/>
    <n v="12133.4"/>
    <n v="4397.3071960014258"/>
    <n v="0.35975153560680562"/>
    <n v="195682"/>
    <n v="6522.7333333333336"/>
    <n v="0.19339701427632522"/>
    <n v="195910"/>
    <n v="6530.333333333333"/>
    <n v="0.19362235191215785"/>
    <n v="256221"/>
    <n v="0.25322909820471134"/>
    <n v="1"/>
    <n v="1016455"/>
    <n v="-1011815"/>
    <n v="4640"/>
    <n v="205204.4705882353"/>
    <n v="217713.10449438202"/>
    <n v="494605.70392749249"/>
    <n v="917523.27901010984"/>
    <n v="21600.470588235301"/>
    <n v="66216.104494382016"/>
    <n v="101533.70392749249"/>
    <n v="9.1837833387169306E-4"/>
    <n v="2.1676254154481644E-3"/>
    <n v="1.2492470815764715E-3"/>
    <n v="3959100"/>
    <n v="0.78361027190332322"/>
    <n v="212048.66024096392"/>
    <n v="0.20118324339559304"/>
    <n v="0.20026486506172136"/>
    <n v="185.03373493975903"/>
    <n v="0.19395569700184384"/>
    <n v="0.24454107658479715"/>
    <n v="-6311.6759670036599"/>
    <n v="10951.675967003659"/>
    <n v="1.9518993956058395"/>
    <n v="0.86132069305755832"/>
    <n v="0.85782462394507453"/>
    <n v="118.44956997654417"/>
    <n v="0.25207313653826291"/>
    <n v="2366.6805478229221"/>
    <n v="6522.7333333333336"/>
    <n v="50.133858779363621"/>
    <n v="9.5703614457831332"/>
    <n v="5.9999275852080718"/>
  </r>
  <r>
    <n v="973"/>
    <x v="2"/>
    <s v="SFO"/>
    <s v="California"/>
    <s v="HNL"/>
    <s v="Hawaii"/>
    <x v="27"/>
    <x v="0"/>
    <n v="173.33333333333334"/>
    <s v="SFOHNLA321"/>
    <n v="2399"/>
    <n v="163.33333333333334"/>
    <n v="6"/>
    <n v="980"/>
    <n v="23"/>
    <n v="138"/>
    <n v="239"/>
    <n v="603"/>
    <n v="2494960"/>
    <n v="0.94230769230769229"/>
    <n v="1040"/>
    <n v="29.783976510067113"/>
    <n v="1"/>
    <n v="138"/>
    <n v="0.92277992277992282"/>
    <n v="259"/>
    <n v="0.93633540372670809"/>
    <n v="644"/>
    <n v="7606"/>
    <n v="5.9996055745464103"/>
    <n v="0.22321979096172645"/>
    <n v="89058"/>
    <n v="0.20575481865804446"/>
    <n v="82090"/>
    <n v="0.43543624833947414"/>
    <n v="173726"/>
    <n v="1.0614833195478356E-2"/>
    <n v="4235"/>
    <n v="1.0597288016642855E-2"/>
    <n v="4228"/>
    <n v="0.11437702082863373"/>
    <n v="45633"/>
    <n v="1"/>
    <n v="134594"/>
    <n v="22432.333333333332"/>
    <n v="4519.007055841138"/>
    <n v="0.3932794717080369"/>
    <n v="38245"/>
    <n v="6374.166666666667"/>
    <n v="0.11175069762005639"/>
    <n v="77529"/>
    <n v="12921.5"/>
    <n v="0.22653732084678657"/>
    <n v="91867"/>
    <n v="0.26843250982512018"/>
    <n v="1"/>
    <n v="398970"/>
    <n v="-342235"/>
    <n v="56735"/>
    <n v="89058"/>
    <n v="88959.456066945597"/>
    <n v="185538.21558872305"/>
    <n v="363555.67165566864"/>
    <n v="0"/>
    <n v="6869.4560669455968"/>
    <n v="11812.215588723047"/>
    <n v="2.2739843524545483E-2"/>
    <n v="2.3987804190292204E-2"/>
    <n v="1.247960665746721E-3"/>
    <n v="2351020"/>
    <n v="0.94230769230769229"/>
    <n v="21632.877551020414"/>
    <n v="0.15991037932471863"/>
    <n v="0.13717053580017316"/>
    <n v="360.54795918367347"/>
    <n v="0.15029093755050998"/>
    <n v="0.11437702082863373"/>
    <n v="-3113.6119426114406"/>
    <n v="59848.611942611438"/>
    <n v="1.9479783542874261"/>
    <n v="0.9567109989003203"/>
    <n v="0.81427148818812456"/>
    <n v="316.94980694980694"/>
    <n v="0.23026042058300122"/>
    <n v="2603.0439546510811"/>
    <n v="6374.166666666667"/>
    <n v="32.903598338145201"/>
    <n v="8.6357142857142861"/>
    <n v="5.9996055745464103"/>
  </r>
  <r>
    <n v="71"/>
    <x v="5"/>
    <s v="LAX"/>
    <s v="California"/>
    <s v="OGG"/>
    <s v="Hawaii"/>
    <x v="39"/>
    <x v="5"/>
    <n v="278"/>
    <s v="LAXOGGA330-200"/>
    <n v="2486"/>
    <n v="226.73333333333332"/>
    <n v="15"/>
    <n v="3401"/>
    <n v="29.4"/>
    <n v="441"/>
    <n v="820"/>
    <n v="2141"/>
    <n v="10366620"/>
    <n v="0.81558752997601913"/>
    <n v="4170"/>
    <n v="84.853896103896105"/>
    <n v="0.81666666666666665"/>
    <n v="540"/>
    <n v="0.8159203980099502"/>
    <n v="1005"/>
    <n v="0.81561904761904758"/>
    <n v="2625"/>
    <n v="353175"/>
    <n v="5"/>
    <n v="5.9275136472855962E-2"/>
    <n v="156524"/>
    <n v="7.7927089506879973E-2"/>
    <n v="205777"/>
    <n v="0.18434050900635643"/>
    <n v="486776"/>
    <n v="4.8624667930251622E-3"/>
    <n v="12840"/>
    <n v="4.8636028833973647E-3"/>
    <n v="12843"/>
    <n v="0.66873119533748515"/>
    <n v="1765875"/>
    <n v="1"/>
    <n v="352231"/>
    <n v="23482.066666666666"/>
    <n v="4151.0291945666731"/>
    <n v="0.25497619490570256"/>
    <n v="109137"/>
    <n v="7275.8"/>
    <n v="7.9003088834951107E-2"/>
    <n v="627325"/>
    <n v="41821.666666666664"/>
    <n v="0.4541137533868963"/>
    <n v="292734"/>
    <n v="0.21190696287245001"/>
    <n v="1"/>
    <n v="2640635"/>
    <n v="-1381427"/>
    <n v="1259208"/>
    <n v="191662.04081632654"/>
    <n v="252202.29878048782"/>
    <n v="596817.84212984587"/>
    <n v="1040682.1817266602"/>
    <n v="35138.040816326538"/>
    <n v="46425.298780487821"/>
    <n v="110041.84212984587"/>
    <n v="0.12146755644559172"/>
    <n v="0.12269974965627924"/>
    <n v="1.2321932106875155E-3"/>
    <n v="8454886"/>
    <n v="0.81558752997601913"/>
    <n v="197791.95530726272"/>
    <n v="0.25472478011155036"/>
    <n v="0.13325722366595863"/>
    <n v="257.20670391061452"/>
    <n v="0.10346206915149418"/>
    <n v="0.66873119533748515"/>
    <n v="-12773.678781777349"/>
    <n v="1271981.6787817774"/>
    <n v="1.4235612448707375"/>
    <n v="1.0055872259814209"/>
    <n v="0.9107282916794186"/>
    <n v="204.75323383084577"/>
    <n v="0.11085742633874049"/>
    <n v="7393.0017218289649"/>
    <n v="7275.8"/>
    <n v="40.080658121293283"/>
    <n v="7.5516024698618054"/>
    <n v="5"/>
  </r>
  <r>
    <n v="1122"/>
    <x v="0"/>
    <s v="OGG"/>
    <s v="Hawaii"/>
    <s v="LAX"/>
    <s v="California"/>
    <x v="36"/>
    <x v="5"/>
    <n v="268.73333333333335"/>
    <s v="OGGLAXA330-200"/>
    <n v="2486"/>
    <n v="222.2"/>
    <n v="15"/>
    <n v="3333"/>
    <n v="34.799999999999997"/>
    <n v="522"/>
    <n v="940"/>
    <n v="1872"/>
    <n v="10021066"/>
    <n v="0.82684197469610521"/>
    <n v="4031"/>
    <n v="74.883454594448935"/>
    <n v="1"/>
    <n v="522"/>
    <n v="0.96707818930041156"/>
    <n v="972"/>
    <n v="0.73758865248226946"/>
    <n v="2538"/>
    <n v="193784"/>
    <n v="5.9999793584609664"/>
    <n v="0.10897699469546773"/>
    <n v="240921"/>
    <n v="0.13406846813594114"/>
    <n v="296392"/>
    <n v="0.22255559309935855"/>
    <n v="492015"/>
    <n v="5.9292068622834506E-3"/>
    <n v="13108"/>
    <n v="2.5398608889015545E-3"/>
    <n v="5615"/>
    <n v="0.52592987631804755"/>
    <n v="1162700"/>
    <n v="1"/>
    <n v="371433"/>
    <n v="24762.2"/>
    <n v="4960.1477657727355"/>
    <n v="0.30809818118777305"/>
    <n v="117374"/>
    <n v="7824.9333333333334"/>
    <n v="9.7359997412006141E-2"/>
    <n v="381892"/>
    <n v="25459.466666666667"/>
    <n v="0.31677376703244198"/>
    <n v="334868"/>
    <n v="0.27776805436777879"/>
    <n v="1"/>
    <n v="2210751"/>
    <n v="-1205567"/>
    <n v="1005184"/>
    <n v="240921"/>
    <n v="306481.94042553188"/>
    <n v="667058.79807692312"/>
    <n v="1214461.7385024549"/>
    <n v="0"/>
    <n v="10089.94042553188"/>
    <n v="175043.79807692312"/>
    <n v="0.10030709307772247"/>
    <n v="0.10153872344853301"/>
    <n v="1.2316303708105464E-3"/>
    <n v="8285838"/>
    <n v="0.82684197469610521"/>
    <n v="219483.8277827783"/>
    <n v="0.22061036221096639"/>
    <n v="0.12030326913324391"/>
    <n v="314.44674467446742"/>
    <n v="0.12648702521096838"/>
    <n v="0.52592987631804755"/>
    <n v="-12342.249233496999"/>
    <n v="1017526.249233497"/>
    <n v="1.8078853722844015"/>
    <n v="1.1944471790584983"/>
    <n v="0.75937004634463434"/>
    <n v="304.93004115226336"/>
    <n v="0.15147250866334563"/>
    <n v="5099.8181383088786"/>
    <n v="7824.9333333333334"/>
    <n v="44.509164515055282"/>
    <n v="5.6174617461746177"/>
    <n v="5.9999793584609664"/>
  </r>
  <r>
    <n v="552"/>
    <x v="3"/>
    <s v="SFO"/>
    <s v="California"/>
    <s v="LAX"/>
    <s v="California"/>
    <x v="42"/>
    <x v="1"/>
    <n v="175.2"/>
    <s v="SFOLAX737-900"/>
    <n v="337"/>
    <n v="157.91999999999999"/>
    <n v="25"/>
    <n v="3948"/>
    <n v="22.56"/>
    <n v="564"/>
    <n v="1054"/>
    <n v="2331"/>
    <n v="1476060"/>
    <n v="0.90136986301369859"/>
    <n v="4380"/>
    <n v="34.499134875084401"/>
    <n v="1"/>
    <n v="564"/>
    <n v="1"/>
    <n v="1054"/>
    <n v="0.84364820846905542"/>
    <n v="2763"/>
    <n v="3361"/>
    <n v="4.999404939006248"/>
    <n v="0.2209826490159435"/>
    <n v="113045"/>
    <n v="0.23766703938571729"/>
    <n v="121580"/>
    <n v="0.47661839563996905"/>
    <n v="243817"/>
    <n v="2.7328386335024903E-2"/>
    <n v="13980"/>
    <n v="4.5566858760331223E-3"/>
    <n v="2331"/>
    <n v="3.2846843747312122E-2"/>
    <n v="16803"/>
    <n v="1"/>
    <n v="127045"/>
    <n v="5081.8"/>
    <n v="3682.556112204225"/>
    <n v="0.28154266187401106"/>
    <n v="128369"/>
    <n v="5134.76"/>
    <n v="0.28447675990479693"/>
    <n v="112968"/>
    <n v="4518.72"/>
    <n v="0.25034681747871451"/>
    <n v="82864"/>
    <n v="0.1836337607424775"/>
    <n v="1"/>
    <n v="511556"/>
    <n v="-451246"/>
    <n v="60310"/>
    <n v="113045"/>
    <n v="121580"/>
    <n v="289003.16216216213"/>
    <n v="523628.16216216213"/>
    <n v="0"/>
    <n v="0"/>
    <n v="45186.162162162131"/>
    <n v="4.08587726786174E-2"/>
    <n v="4.2083280142058241E-2"/>
    <n v="1.2245074634408409E-3"/>
    <n v="1330476"/>
    <n v="0.90136986301369859"/>
    <n v="54137.106382978731"/>
    <n v="0.34656856767340083"/>
    <n v="0.3057097949947834"/>
    <n v="125.31737588652483"/>
    <n v="0.37186164951491046"/>
    <n v="3.2846843747312122E-2"/>
    <n v="-1807.4464864864851"/>
    <n v="62117.446486486486"/>
    <n v="1.835338649139564"/>
    <n v="1.0562469896061353"/>
    <n v="0.80802919827738673"/>
    <n v="115.35104364326375"/>
    <n v="0.1619842206913808"/>
    <n v="3274.516894671076"/>
    <n v="5134.76"/>
    <n v="114.43765225693478"/>
    <n v="4.1314589665653498"/>
    <n v="4.999404939006248"/>
  </r>
  <r>
    <n v="513"/>
    <x v="3"/>
    <s v="SEA"/>
    <s v="Washington"/>
    <s v="HNL"/>
    <s v="Hawaii"/>
    <x v="24"/>
    <x v="2"/>
    <n v="159"/>
    <s v="SEAHNL737-800"/>
    <n v="2677"/>
    <n v="142.80000000000001"/>
    <n v="10"/>
    <n v="1428"/>
    <n v="21"/>
    <n v="210"/>
    <n v="400"/>
    <n v="818"/>
    <n v="4256430"/>
    <n v="0.89811320754716983"/>
    <n v="1590"/>
    <n v="61.239100441501108"/>
    <n v="1"/>
    <n v="210"/>
    <n v="1"/>
    <n v="400"/>
    <n v="0.83469387755102042"/>
    <n v="980"/>
    <n v="1819"/>
    <n v="5"/>
    <n v="0.24274402473293441"/>
    <n v="132772"/>
    <n v="0.24436022180659386"/>
    <n v="133656"/>
    <n v="0.47982587487636275"/>
    <n v="262447"/>
    <n v="8.9676998261308347E-3"/>
    <n v="4905"/>
    <n v="7.4739973270586861E-3"/>
    <n v="4088"/>
    <n v="1.6628181430919459E-2"/>
    <n v="9095"/>
    <n v="1"/>
    <n v="225516"/>
    <n v="22551.599999999999"/>
    <n v="3682.5491944550204"/>
    <n v="0.36051987914248718"/>
    <n v="52395"/>
    <n v="5239.5"/>
    <n v="8.3760970696849069E-2"/>
    <n v="200528"/>
    <n v="20052.8"/>
    <n v="0.32057295413489362"/>
    <n v="147091"/>
    <n v="0.23514619602577014"/>
    <n v="1"/>
    <n v="546963"/>
    <n v="-625530"/>
    <n v="-78567"/>
    <n v="132772"/>
    <n v="133656"/>
    <n v="314423.05623471882"/>
    <n v="580851.05623471877"/>
    <n v="0"/>
    <n v="0"/>
    <n v="51976.056234718824"/>
    <n v="-1.8458426427781029E-2"/>
    <n v="-1.7237307879262226E-2"/>
    <n v="1.2211185485188035E-3"/>
    <n v="3822756"/>
    <n v="0.89811320754716983"/>
    <n v="61018.638655462186"/>
    <n v="0.12850275935467045"/>
    <n v="0.14696118578245149"/>
    <n v="376.65826330532212"/>
    <n v="0.14070162992354207"/>
    <n v="1.6628181430919459E-2"/>
    <n v="-5197.6056234718826"/>
    <n v="-73369.394376528115"/>
    <n v="1.9007775264206368"/>
    <n v="1.0045523044197588"/>
    <n v="0.80511816090179866"/>
    <n v="334.14"/>
    <n v="0.2689231264271989"/>
    <n v="3274.5092359995583"/>
    <n v="5239.5"/>
    <n v="23.318435275908445"/>
    <n v="6.2976190476190474"/>
    <n v="5"/>
  </r>
  <r>
    <n v="531"/>
    <x v="3"/>
    <s v="SEA"/>
    <s v="Washington"/>
    <s v="OGG"/>
    <s v="Hawaii"/>
    <x v="48"/>
    <x v="0"/>
    <n v="193.83333333333334"/>
    <s v="SEAOGGA321"/>
    <n v="2640"/>
    <n v="165.41666666666666"/>
    <n v="12"/>
    <n v="1985"/>
    <n v="21.333333333333332"/>
    <n v="256"/>
    <n v="481"/>
    <n v="1248"/>
    <n v="6140640"/>
    <n v="0.85339638865004297"/>
    <n v="2326"/>
    <n v="73.667331670822946"/>
    <n v="0.85333333333333339"/>
    <n v="300"/>
    <n v="0.8528368794326241"/>
    <n v="564"/>
    <n v="0.853625170998632"/>
    <n v="1462"/>
    <n v="4539"/>
    <n v="4.9995593743115228"/>
    <n v="0.18473765233426595"/>
    <n v="101883"/>
    <n v="0.22764600608158461"/>
    <n v="125547"/>
    <n v="0.52610965347297645"/>
    <n v="290150"/>
    <n v="1.3572051546597377E-2"/>
    <n v="7485"/>
    <n v="6.786932389968468E-3"/>
    <n v="3743"/>
    <n v="4.1147704174607121E-2"/>
    <n v="22693"/>
    <n v="1"/>
    <n v="283676"/>
    <n v="23639.666666666668"/>
    <n v="3850.7706681651689"/>
    <n v="0.34992395263723375"/>
    <n v="74524"/>
    <n v="6210.333333333333"/>
    <n v="9.1927877741991584E-2"/>
    <n v="274722"/>
    <n v="22893.5"/>
    <n v="0.33887889041161789"/>
    <n v="177757"/>
    <n v="0.21926927920915676"/>
    <n v="1"/>
    <n v="551501"/>
    <n v="-810679"/>
    <n v="-259178"/>
    <n v="119394.14062499999"/>
    <n v="147211.03534303536"/>
    <n v="339903.28525641025"/>
    <n v="606508.46122444561"/>
    <n v="17511.140624999985"/>
    <n v="21664.035343035357"/>
    <n v="49753.28525641025"/>
    <n v="-4.2207001224628053E-2"/>
    <n v="-4.1000171789579404E-2"/>
    <n v="1.2068294350486494E-3"/>
    <n v="5240400"/>
    <n v="0.85339638865004297"/>
    <n v="90843.08715365245"/>
    <n v="8.9811648297245888E-2"/>
    <n v="0.13201864952187395"/>
    <n v="266.4020151133501"/>
    <n v="0.10090985420960231"/>
    <n v="4.1147704174607121E-2"/>
    <n v="-7410.7051020371327"/>
    <n v="-251767.29489796286"/>
    <n v="1.5262043742030218"/>
    <n v="1.0003672368872156"/>
    <n v="0.89188205617968785"/>
    <n v="222.60106382978722"/>
    <n v="0.32231491873994789"/>
    <n v="3729.2242540774391"/>
    <n v="6210.333333333333"/>
    <n v="26.945458115271862"/>
    <n v="5.6564231738035264"/>
    <n v="4.9995593743115228"/>
  </r>
  <r>
    <n v="1121"/>
    <x v="0"/>
    <s v="OGG"/>
    <s v="Hawaii"/>
    <s v="LAX"/>
    <s v="California"/>
    <x v="36"/>
    <x v="0"/>
    <n v="194.93333333333334"/>
    <s v="OGGLAXA321"/>
    <n v="2486"/>
    <n v="143.1"/>
    <n v="30"/>
    <n v="4293"/>
    <n v="16.833333333333332"/>
    <n v="505"/>
    <n v="950"/>
    <n v="2838"/>
    <n v="14538128"/>
    <n v="0.73409712722298226"/>
    <n v="5848"/>
    <n v="154.93128536782538"/>
    <n v="0.67333333333333334"/>
    <n v="750"/>
    <n v="0.67375886524822692"/>
    <n v="1410"/>
    <n v="0.7695227765726681"/>
    <n v="3688"/>
    <n v="8263"/>
    <n v="5.9996369357376258"/>
    <n v="0.18187387692738091"/>
    <n v="270445"/>
    <n v="0.20517528002840635"/>
    <n v="305094"/>
    <n v="0.55480258131852755"/>
    <n v="824987"/>
    <n v="1.3357839181380936E-2"/>
    <n v="19863"/>
    <n v="1.1451305723231867E-2"/>
    <n v="17028"/>
    <n v="3.3339116821072337E-2"/>
    <n v="49575"/>
    <n v="0.99999999999999989"/>
    <n v="700136"/>
    <n v="23337.866666666665"/>
    <n v="4519.0098199843469"/>
    <n v="0.39115709728422099"/>
    <n v="208607"/>
    <n v="6953.5666666666666"/>
    <n v="0.11654608332262516"/>
    <n v="403293"/>
    <n v="13443.1"/>
    <n v="0.2253146806264002"/>
    <n v="477874"/>
    <n v="0.26698213876675364"/>
    <n v="1"/>
    <n v="1486992"/>
    <n v="-1789910"/>
    <n v="-302918"/>
    <n v="401650.99009900988"/>
    <n v="452823.72631578951"/>
    <n v="1072076.1296687808"/>
    <n v="1926550.8460835803"/>
    <n v="131205.99009900988"/>
    <n v="147729.72631578951"/>
    <n v="247089.12966878084"/>
    <n v="-2.0836107647422008E-2"/>
    <n v="-1.9630026538759369E-2"/>
    <n v="1.2060811086626391E-3"/>
    <n v="10672398"/>
    <n v="0.73409712722298226"/>
    <n v="520657.6834381551"/>
    <n v="0.10228221955398935"/>
    <n v="0.12311832720141135"/>
    <n v="334.82809224318657"/>
    <n v="0.13468547556041294"/>
    <n v="3.3339116821072337E-2"/>
    <n v="-17534.161536119344"/>
    <n v="-285383.83846388065"/>
    <n v="1.5056841596181245"/>
    <n v="0.90350537902765471"/>
    <n v="0.93405485245591469"/>
    <n v="216.37872340425531"/>
    <n v="0.32136958369648255"/>
    <n v="2603.0443047221497"/>
    <n v="6953.5666666666666"/>
    <n v="27.709058178972086"/>
    <n v="8.5932914046121596"/>
    <n v="5.9996369357376258"/>
  </r>
  <r>
    <n v="424"/>
    <x v="3"/>
    <s v="GEG"/>
    <s v="Washington"/>
    <s v="SFO"/>
    <s v="California"/>
    <x v="58"/>
    <x v="7"/>
    <n v="73.625"/>
    <s v="GEGSFOE175"/>
    <n v="732"/>
    <n v="65.125"/>
    <n v="16"/>
    <n v="1042"/>
    <n v="9.6875"/>
    <n v="155"/>
    <n v="279"/>
    <n v="608"/>
    <n v="862296"/>
    <n v="0.88455008488964348"/>
    <n v="1178"/>
    <n v="34.31877416860015"/>
    <n v="1"/>
    <n v="155"/>
    <n v="1"/>
    <n v="279"/>
    <n v="0.81720430107526887"/>
    <n v="744"/>
    <n v="0"/>
    <e v="#DIV/0!"/>
    <n v="0.24138133322904243"/>
    <n v="37032"/>
    <n v="0.24321946068558242"/>
    <n v="37314"/>
    <n v="0.48371432109870482"/>
    <n v="74210"/>
    <n v="2.3758775103150238E-2"/>
    <n v="3645"/>
    <n v="7.9261098835200789E-3"/>
    <n v="1216"/>
    <n v="0"/>
    <n v="0"/>
    <n v="1"/>
    <n v="55103"/>
    <n v="3443.9375"/>
    <n v="1605.6226172092215"/>
    <n v="0.28814738119143241"/>
    <n v="42037"/>
    <n v="2627.3125"/>
    <n v="0.21982199631860777"/>
    <n v="62918"/>
    <n v="3932.375"/>
    <n v="0.32901397255689424"/>
    <n v="31174"/>
    <n v="0.16301664993306558"/>
    <n v="1"/>
    <n v="153417"/>
    <n v="-191232"/>
    <n v="-37815"/>
    <n v="37032"/>
    <n v="37314"/>
    <n v="90809.605263157893"/>
    <n v="165155.60526315789"/>
    <n v="0"/>
    <n v="0"/>
    <n v="16599.605263157893"/>
    <n v="-4.3853850649892848E-2"/>
    <n v="-4.2650696131087969E-2"/>
    <n v="1.2031545188048789E-3"/>
    <n v="762744"/>
    <n v="0.88455008488964348"/>
    <n v="20023.715930902108"/>
    <n v="0.17791686381474575"/>
    <n v="0.22177071446463859"/>
    <n v="147.23320537428023"/>
    <n v="0.20113825870803309"/>
    <n v="0"/>
    <n v="-1037.4753289473683"/>
    <n v="-36777.524671052633"/>
    <n v="1.8945259700045776"/>
    <n v="1.0605293626645844"/>
    <n v="0.79094191191649399"/>
    <n v="133.74193548387098"/>
    <n v="0.20319782031978204"/>
    <n v="1833.3405409790719"/>
    <n v="2627.3125"/>
    <n v="30.362389835980053"/>
    <n v="4.6650671785028788"/>
    <e v="#DIV/0!"/>
  </r>
  <r>
    <n v="562"/>
    <x v="3"/>
    <s v="SFO"/>
    <s v="California"/>
    <s v="SEA"/>
    <s v="Washington"/>
    <x v="23"/>
    <x v="1"/>
    <n v="176.28888888888889"/>
    <s v="SFOSEA737-900"/>
    <n v="679"/>
    <n v="132.84444444444443"/>
    <n v="45"/>
    <n v="5978"/>
    <n v="22.2"/>
    <n v="999"/>
    <n v="1813"/>
    <n v="3167"/>
    <n v="5386507"/>
    <n v="0.75356107399470562"/>
    <n v="7933"/>
    <n v="95.690770821027783"/>
    <n v="0.9755859375"/>
    <n v="1024"/>
    <n v="0.94723092998955072"/>
    <n v="1914"/>
    <n v="0.6339071257005604"/>
    <n v="4996"/>
    <n v="8379"/>
    <n v="5"/>
    <n v="0.27051894812569316"/>
    <n v="316617"/>
    <n v="0.27141521830886034"/>
    <n v="317666"/>
    <n v="0.39305762273945966"/>
    <n v="460037"/>
    <n v="1.6237955034406865E-2"/>
    <n v="19005"/>
    <n v="1.2974984748882012E-2"/>
    <n v="15186"/>
    <n v="3.5795271042698001E-2"/>
    <n v="41895"/>
    <n v="1"/>
    <n v="352385"/>
    <n v="7830.7777777777774"/>
    <n v="3682.5390471466908"/>
    <n v="0.312197667454577"/>
    <n v="233159"/>
    <n v="5181.3111111111111"/>
    <n v="0.20656865628798537"/>
    <n v="313339"/>
    <n v="6963.0888888888885"/>
    <n v="0.27760462256494944"/>
    <n v="229841"/>
    <n v="0.20362905369248815"/>
    <n v="1"/>
    <n v="1170406"/>
    <n v="-1128724"/>
    <n v="41682"/>
    <n v="324540.34834834834"/>
    <n v="335362.78212906781"/>
    <n v="725716.7199242186"/>
    <n v="1385619.8504016348"/>
    <n v="7923.3483483483433"/>
    <n v="17696.782129067811"/>
    <n v="265679.7199242186"/>
    <n v="7.7382244189044963E-3"/>
    <n v="8.9399920967196764E-3"/>
    <n v="1.2017676778151801E-3"/>
    <n v="4059062"/>
    <n v="0.75356107399470562"/>
    <n v="369059.71980595519"/>
    <n v="0.2172847821417479"/>
    <n v="0.20954655772284339"/>
    <n v="188.77735028437604"/>
    <n v="0.27802260719348459"/>
    <n v="3.5795271042698001E-2"/>
    <n v="-6473.330008925217"/>
    <n v="48155.330008925215"/>
    <n v="2.2417239540736484"/>
    <n v="1.2033076026734189"/>
    <n v="0.6676028661952883"/>
    <n v="165.96969696969697"/>
    <n v="0.19637715459421773"/>
    <n v="3274.4955162503993"/>
    <n v="5181.3111111111111"/>
    <n v="62.472064429084426"/>
    <n v="5.7194713951154235"/>
    <n v="5"/>
  </r>
  <r>
    <n v="184"/>
    <x v="5"/>
    <s v="YVR"/>
    <s v="British Columbia"/>
    <s v="LAX"/>
    <s v="California"/>
    <x v="19"/>
    <x v="3"/>
    <n v="126"/>
    <s v="YVRLAX737-700"/>
    <n v="1080"/>
    <n v="115.81818181818181"/>
    <n v="11"/>
    <n v="1274"/>
    <n v="16.272727272727273"/>
    <n v="179"/>
    <n v="326"/>
    <n v="770"/>
    <n v="1496880"/>
    <n v="0.91919191919191923"/>
    <n v="1386"/>
    <n v="6.7932735426008968"/>
    <n v="1"/>
    <n v="179"/>
    <n v="1"/>
    <n v="326"/>
    <n v="0.87301587301587302"/>
    <n v="882"/>
    <n v="0"/>
    <e v="#DIV/0!"/>
    <n v="0.21642206808876591"/>
    <n v="57881"/>
    <n v="0.25438501374114303"/>
    <n v="68034"/>
    <n v="0.50616014507655782"/>
    <n v="135370"/>
    <n v="1.7274579820149936E-2"/>
    <n v="4620"/>
    <n v="5.7581932733833125E-3"/>
    <n v="1540"/>
    <n v="0"/>
    <n v="0"/>
    <n v="1"/>
    <n v="25017"/>
    <n v="2274.2727272727275"/>
    <n v="3682.6133738200542"/>
    <n v="0.21094659088992698"/>
    <n v="55015"/>
    <n v="5001.363636363636"/>
    <n v="0.46389362025060288"/>
    <n v="22245"/>
    <n v="2022.2727272727273"/>
    <n v="0.18757272711941583"/>
    <n v="16317"/>
    <n v="0.13758706174005431"/>
    <n v="1"/>
    <n v="267445"/>
    <n v="-118594"/>
    <n v="148851"/>
    <n v="57881"/>
    <n v="68034"/>
    <n v="155060.18181818182"/>
    <n v="280975.18181818182"/>
    <n v="0"/>
    <n v="0"/>
    <n v="19690.181818181823"/>
    <n v="9.9440836940836941E-2"/>
    <n v="0.10063666862335366"/>
    <n v="1.1958316825167181E-3"/>
    <n v="1375920"/>
    <n v="0.91919191919191923"/>
    <n v="23511.648351648357"/>
    <n v="0.17866829672385229"/>
    <n v="7.9227459783015333E-2"/>
    <n v="209.92543171114599"/>
    <n v="0.19437539973254259"/>
    <n v="0"/>
    <n v="-1790.0165289256204"/>
    <n v="150641.01652892563"/>
    <n v="1.7165046237423702"/>
    <n v="1.1078230280241907"/>
    <n v="0.81473397416579341"/>
    <n v="208.69325153374234"/>
    <n v="6.1010675092075008E-2"/>
    <n v="3274.562677404449"/>
    <n v="5001.363636363636"/>
    <n v="187.53845138292957"/>
    <n v="4.8351648351648349"/>
    <e v="#DIV/0!"/>
  </r>
  <r>
    <n v="1187"/>
    <x v="0"/>
    <s v="SFO"/>
    <s v="California"/>
    <s v="LAX"/>
    <s v="California"/>
    <x v="42"/>
    <x v="3"/>
    <n v="140.91176470588235"/>
    <s v="SFOLAX737-700"/>
    <n v="337"/>
    <n v="125.76470588235294"/>
    <n v="34"/>
    <n v="4276"/>
    <n v="15.823529411764707"/>
    <n v="538"/>
    <n v="735"/>
    <n v="3004"/>
    <n v="1614567"/>
    <n v="0.89250678355249424"/>
    <n v="4791"/>
    <n v="47.172286461850106"/>
    <n v="0.94385964912280707"/>
    <n v="570"/>
    <n v="0.70741097208854664"/>
    <n v="1039"/>
    <n v="0.94376374489475334"/>
    <n v="3183"/>
    <n v="7198"/>
    <n v="5.9998610725201447"/>
    <n v="0.19029472501666292"/>
    <n v="116201"/>
    <n v="0.15613040153151544"/>
    <n v="95339"/>
    <n v="0.52875603672885851"/>
    <n v="322878"/>
    <n v="3.4419794411409722E-2"/>
    <n v="21018"/>
    <n v="1.9674536590478468E-2"/>
    <n v="12014"/>
    <n v="7.0724505721074873E-2"/>
    <n v="43187"/>
    <n v="1"/>
    <n v="196145"/>
    <n v="5768.9705882352937"/>
    <n v="4158.0558143737508"/>
    <n v="0.30404043848662593"/>
    <n v="196529"/>
    <n v="5780.2647058823532"/>
    <n v="0.30463566920053076"/>
    <n v="106035"/>
    <n v="3118.6764705882351"/>
    <n v="0.16436273111692562"/>
    <n v="146419"/>
    <n v="0.22696116119591772"/>
    <n v="1"/>
    <n v="610637"/>
    <n v="-645128"/>
    <n v="-34491"/>
    <n v="123112.58364312266"/>
    <n v="134771.72925170069"/>
    <n v="342117.40146471374"/>
    <n v="600001.71435953712"/>
    <n v="6911.5836431226635"/>
    <n v="39432.729251700686"/>
    <n v="19239.401464713737"/>
    <n v="-2.1362383846566912E-2"/>
    <n v="-2.0167677912851865E-2"/>
    <n v="1.194705933715047E-3"/>
    <n v="1441012"/>
    <n v="0.89250678355249424"/>
    <n v="68343.486903648241"/>
    <n v="0.37820480661378564"/>
    <n v="0.39956719046035255"/>
    <n v="132.70579981290925"/>
    <n v="0.39378575612139244"/>
    <n v="7.0724505721074873E-2"/>
    <n v="-1928.9327752805025"/>
    <n v="-32562.067224719496"/>
    <n v="1.8279770621761151"/>
    <n v="0.82279335719555913"/>
    <n v="0.90957297406014093"/>
    <n v="91.760346487006743"/>
    <n v="0.23978075354097442"/>
    <n v="2247.8240499483577"/>
    <n v="5780.2647058823532"/>
    <n v="90.64644350996538"/>
    <n v="7.7249766136576241"/>
    <n v="5.9998610725201447"/>
  </r>
  <r>
    <n v="238"/>
    <x v="4"/>
    <s v="HNL"/>
    <s v="Hawaii"/>
    <s v="SEA"/>
    <s v="Washington"/>
    <x v="20"/>
    <x v="2"/>
    <n v="143.19999999999999"/>
    <s v="HNLSEA737-800"/>
    <n v="2677"/>
    <n v="135.80000000000001"/>
    <n v="5"/>
    <n v="679"/>
    <n v="19"/>
    <n v="95"/>
    <n v="180"/>
    <n v="405"/>
    <n v="1916732"/>
    <n v="0.9483240223463687"/>
    <n v="716"/>
    <n v="26.077512355848437"/>
    <n v="1"/>
    <n v="95"/>
    <n v="1"/>
    <n v="180"/>
    <n v="0.91836734693877553"/>
    <n v="441"/>
    <n v="1084"/>
    <n v="5"/>
    <n v="0.20044224183216799"/>
    <n v="49222"/>
    <n v="0.24252444343091703"/>
    <n v="59556"/>
    <n v="0.52341723440038768"/>
    <n v="128534"/>
    <n v="9.8954664103890182E-3"/>
    <n v="2430"/>
    <n v="1.6492444017315031E-3"/>
    <n v="405"/>
    <n v="2.2071369524406782E-2"/>
    <n v="5420"/>
    <n v="1"/>
    <n v="96032"/>
    <n v="19206.400000000001"/>
    <n v="3682.5598504016348"/>
    <n v="0.35881436423215024"/>
    <n v="23578"/>
    <n v="4715.6000000000004"/>
    <n v="8.8096937269510567E-2"/>
    <n v="85391"/>
    <n v="17078.2"/>
    <n v="0.31905528757234614"/>
    <n v="62636"/>
    <n v="0.23403341092599303"/>
    <n v="1"/>
    <n v="245567"/>
    <n v="-267637"/>
    <n v="-22070"/>
    <n v="49222"/>
    <n v="59556"/>
    <n v="139959.24444444446"/>
    <n v="248737.24444444446"/>
    <n v="0"/>
    <n v="0"/>
    <n v="11425.244444444455"/>
    <n v="-1.1514390118180319E-2"/>
    <n v="-1.0322231334955075E-2"/>
    <n v="1.1921587832252438E-3"/>
    <n v="1817683"/>
    <n v="0.9483240223463687"/>
    <n v="13086.066273932258"/>
    <n v="0.12811754590626129"/>
    <n v="0.1396319360244416"/>
    <n v="353.67746686303389"/>
    <n v="0.13211709632537688"/>
    <n v="2.2071369524406782E-2"/>
    <n v="-2285.0488888888913"/>
    <n v="-19784.95111111111"/>
    <n v="1.5632519303923236"/>
    <n v="0.99826613628191296"/>
    <n v="0.87937224961901339"/>
    <n v="330.86666666666667"/>
    <n v="0.25506684530087514"/>
    <n v="3274.5071245589593"/>
    <n v="4715.6000000000004"/>
    <n v="26.03775968867367"/>
    <n v="4.1752577319587632"/>
    <n v="5"/>
  </r>
  <r>
    <n v="53"/>
    <x v="5"/>
    <s v="JNU"/>
    <s v="Alaska"/>
    <s v="SEA"/>
    <s v="Washington"/>
    <x v="31"/>
    <x v="2"/>
    <n v="159.33333333333334"/>
    <s v="JNUSEA737-800"/>
    <n v="909"/>
    <n v="121.07692307692308"/>
    <n v="39"/>
    <n v="4722"/>
    <n v="20.76923076923077"/>
    <n v="810"/>
    <n v="1543"/>
    <n v="2370"/>
    <n v="5648526"/>
    <n v="0.75989700675893146"/>
    <n v="6214"/>
    <n v="93.820550576184374"/>
    <n v="0.98901098901098905"/>
    <n v="819"/>
    <n v="0.98910256410256414"/>
    <n v="1560"/>
    <n v="0.61799217731421119"/>
    <n v="3835"/>
    <n v="16099"/>
    <n v="4.9998757686812842"/>
    <n v="0.22073779641376454"/>
    <n v="238684"/>
    <n v="0.30063414349935863"/>
    <n v="325076"/>
    <n v="0.38007918239232186"/>
    <n v="410980"/>
    <n v="1.3150824793466388E-2"/>
    <n v="14220"/>
    <n v="1.09571710374817E-2"/>
    <n v="11848"/>
    <n v="7.4440881863606895E-2"/>
    <n v="80493"/>
    <n v="1"/>
    <n v="345498"/>
    <n v="8858.9230769230762"/>
    <n v="3682.5407427069822"/>
    <n v="0.31919475612178438"/>
    <n v="204342"/>
    <n v="5239.5384615384619"/>
    <n v="0.18878515897469061"/>
    <n v="307216"/>
    <n v="7877.333333333333"/>
    <n v="0.28382721809304279"/>
    <n v="225349"/>
    <n v="0.20819286681048221"/>
    <n v="1"/>
    <n v="1081301"/>
    <n v="-1082405"/>
    <n v="-1104"/>
    <n v="241336.04444444444"/>
    <n v="328657.52430330525"/>
    <n v="665024.59915611811"/>
    <n v="1235018.1679038678"/>
    <n v="2652.0444444444438"/>
    <n v="3581.5243033052539"/>
    <n v="254044.59915611811"/>
    <n v="-1.9544921984956782E-4"/>
    <n v="9.8606241292369936E-4"/>
    <n v="1.1815116327732673E-3"/>
    <n v="4292298"/>
    <n v="0.75989700675893146"/>
    <n v="316223.11224057595"/>
    <n v="0.19143064934108472"/>
    <n v="0.19162609856093429"/>
    <n v="211.94578568403219"/>
    <n v="0.23316368062049744"/>
    <n v="7.4440881863606895E-2"/>
    <n v="-6673.7991770222516"/>
    <n v="5569.7991770222516"/>
    <n v="1.8578979954280033"/>
    <n v="1.328442524844232"/>
    <n v="0.68318414680246764"/>
    <n v="208.38205128205129"/>
    <n v="0.20840543012537674"/>
    <n v="3274.5064712718113"/>
    <n v="5239.5384615384619"/>
    <n v="50.330124594244744"/>
    <n v="5.5205421431596777"/>
    <n v="4.9998757686812842"/>
  </r>
  <r>
    <n v="1169"/>
    <x v="0"/>
    <s v="SEA"/>
    <s v="Washington"/>
    <s v="SFO"/>
    <s v="California"/>
    <x v="26"/>
    <x v="4"/>
    <n v="177.27906976744185"/>
    <s v="SEASFO737-Max 9"/>
    <n v="679"/>
    <n v="137.74418604651163"/>
    <n v="43"/>
    <n v="5923"/>
    <n v="21.674418604651162"/>
    <n v="932"/>
    <n v="1742"/>
    <n v="3250"/>
    <n v="5176017"/>
    <n v="0.77699068608159516"/>
    <n v="7623"/>
    <n v="90.943971631205685"/>
    <n v="0.94811800610376396"/>
    <n v="983"/>
    <n v="0.94776931447225243"/>
    <n v="1838"/>
    <n v="0.67680133277800913"/>
    <n v="4802"/>
    <n v="13515"/>
    <n v="5.9999260081391048"/>
    <n v="0.2469972628809349"/>
    <n v="300589"/>
    <n v="0.25575423612520576"/>
    <n v="311246"/>
    <n v="0.39323140283309488"/>
    <n v="478552"/>
    <n v="1.8693923365596443E-2"/>
    <n v="22750"/>
    <n v="1.8691458232844935E-2"/>
    <n v="22747"/>
    <n v="6.6631716562323071E-2"/>
    <n v="81089"/>
    <n v="1"/>
    <n v="399909"/>
    <n v="9300.209302325582"/>
    <n v="4397.3118044778557"/>
    <n v="0.33953032271210615"/>
    <n v="281190"/>
    <n v="6539.3023255813951"/>
    <n v="0.23873564096686278"/>
    <n v="215235"/>
    <n v="5005.4651162790697"/>
    <n v="0.1827385955528387"/>
    <n v="281496"/>
    <n v="0.23899544076819235"/>
    <n v="0.99999999999999989"/>
    <n v="1216973"/>
    <n v="-1177830"/>
    <n v="39143"/>
    <n v="317037.5396995708"/>
    <n v="328398.4776119403"/>
    <n v="707078.98584615393"/>
    <n v="1352515.003157665"/>
    <n v="16448.5396995708"/>
    <n v="17152.477611940296"/>
    <n v="228526.98584615393"/>
    <n v="7.5623785625124496E-3"/>
    <n v="8.740118139765397E-3"/>
    <n v="1.1777395772529474E-3"/>
    <n v="4021717"/>
    <n v="0.77699068608159516"/>
    <n v="326017.69373628241"/>
    <n v="0.23511765900305195"/>
    <n v="0.22755528044053952"/>
    <n v="191.77511396251899"/>
    <n v="0.28243757579163326"/>
    <n v="6.6631716562323071E-2"/>
    <n v="-6096.0000734340701"/>
    <n v="45239.000073434072"/>
    <n v="2.1377889135521455"/>
    <n v="1.1838686671361243"/>
    <n v="0.69671030566056735"/>
    <n v="169.33949945593037"/>
    <n v="0.23130833633942577"/>
    <n v="2366.6769345945986"/>
    <n v="6539.3023255813951"/>
    <n v="65.128011167346415"/>
    <n v="7.6814114469019081"/>
    <n v="5.9999260081391048"/>
  </r>
  <r>
    <n v="403"/>
    <x v="3"/>
    <s v="ANC"/>
    <s v="Alaska"/>
    <s v="SEA"/>
    <s v="Washington"/>
    <x v="60"/>
    <x v="3"/>
    <n v="124"/>
    <s v="ANCSEA737-700"/>
    <n v="1448"/>
    <n v="112.91666666666667"/>
    <n v="12"/>
    <n v="1355"/>
    <n v="17"/>
    <n v="204"/>
    <n v="301"/>
    <n v="851"/>
    <n v="2154624"/>
    <n v="0.9106182795698925"/>
    <n v="1488"/>
    <n v="41.170580072162082"/>
    <n v="1"/>
    <n v="204"/>
    <n v="0.80913978494623651"/>
    <n v="372"/>
    <n v="0.93311403508771928"/>
    <n v="912"/>
    <n v="8742"/>
    <n v="4.9997712194005945"/>
    <n v="0.20195734393886225"/>
    <n v="77694"/>
    <n v="0.1899637384489414"/>
    <n v="73080"/>
    <n v="0.47678610883664108"/>
    <n v="183422"/>
    <n v="1.3256911139704449E-2"/>
    <n v="5100"/>
    <n v="4.4215697742426016E-3"/>
    <n v="1701"/>
    <n v="0.11361432786160824"/>
    <n v="43708"/>
    <n v="1"/>
    <n v="151612"/>
    <n v="12634.333333333334"/>
    <n v="3682.5325204128962"/>
    <n v="0.33827693227633876"/>
    <n v="62875"/>
    <n v="5239.583333333333"/>
    <n v="0.1402867986496768"/>
    <n v="134813"/>
    <n v="11234.416666666666"/>
    <n v="0.30079497711902792"/>
    <n v="98889"/>
    <n v="0.22064129195495649"/>
    <n v="1"/>
    <n v="384705"/>
    <n v="-448189"/>
    <n v="-63484"/>
    <n v="77694"/>
    <n v="90318.139534883725"/>
    <n v="196569.75793184488"/>
    <n v="364581.89746672858"/>
    <n v="0"/>
    <n v="17238.139534883725"/>
    <n v="13147.757931844884"/>
    <n v="-2.9464073546010813E-2"/>
    <n v="-2.8288853126008352E-2"/>
    <n v="1.175220420002461E-3"/>
    <n v="1962040"/>
    <n v="0.9106182795698925"/>
    <n v="33470.554243542429"/>
    <n v="0.17854855417929069"/>
    <n v="0.20801262772530149"/>
    <n v="251.65830258302583"/>
    <n v="0.17379717029214492"/>
    <n v="0.11361432786160824"/>
    <n v="-2532.158122227384"/>
    <n v="-60951.841877772618"/>
    <n v="1.6957389569910719"/>
    <n v="0.87469628601180149"/>
    <n v="0.89548490611560438"/>
    <n v="196.45161290322579"/>
    <n v="0.25705150699886925"/>
    <n v="3274.4984346517676"/>
    <n v="5239.583333333333"/>
    <n v="32.911851074845494"/>
    <n v="5.019188191881919"/>
    <n v="4.9997712194005945"/>
  </r>
  <r>
    <n v="1186"/>
    <x v="0"/>
    <s v="SFO"/>
    <s v="California"/>
    <s v="HNL"/>
    <s v="Hawaii"/>
    <x v="27"/>
    <x v="5"/>
    <n v="268.07142857142856"/>
    <s v="SFOHNLA330-200"/>
    <n v="2399"/>
    <n v="241.07142857142858"/>
    <n v="14"/>
    <n v="3375"/>
    <n v="28.642857142857142"/>
    <n v="401"/>
    <n v="746"/>
    <n v="2228"/>
    <n v="9003447"/>
    <n v="0.89928057553956831"/>
    <n v="3753"/>
    <n v="73.106124161073822"/>
    <n v="0.82510288065843618"/>
    <n v="486"/>
    <n v="0.8243093922651934"/>
    <n v="905"/>
    <n v="0.94286923402454503"/>
    <n v="2363"/>
    <n v="139616"/>
    <n v="5.9999713499885399"/>
    <n v="0.12510434770879658"/>
    <n v="250424"/>
    <n v="0.1326603457724628"/>
    <n v="265549"/>
    <n v="0.30928136338680567"/>
    <n v="619095"/>
    <n v="7.7897968797849453E-3"/>
    <n v="15593"/>
    <n v="6.678253362981155E-3"/>
    <n v="13368"/>
    <n v="0.41848589288916888"/>
    <n v="837692"/>
    <n v="1"/>
    <n v="362618"/>
    <n v="25901.285714285714"/>
    <n v="4960.1590039303446"/>
    <n v="0.30949503432783337"/>
    <n v="109279"/>
    <n v="7805.6428571428569"/>
    <n v="9.3269798676048357E-2"/>
    <n v="372828"/>
    <n v="26630.571428571428"/>
    <n v="0.31820928541434085"/>
    <n v="326919"/>
    <n v="0.27902588158177738"/>
    <n v="1"/>
    <n v="2001721"/>
    <n v="-1171644"/>
    <n v="830077"/>
    <n v="303506.3940149626"/>
    <n v="322147.24530831096"/>
    <n v="656607.48877917416"/>
    <n v="1282261.1281024478"/>
    <n v="53082.3940149626"/>
    <n v="56598.245308310958"/>
    <n v="37512.488779174164"/>
    <n v="9.2195466913949739E-2"/>
    <n v="9.3363219094249189E-2"/>
    <n v="1.16775218029945E-3"/>
    <n v="8096625"/>
    <n v="0.89928057553956831"/>
    <n v="130371.24800000014"/>
    <n v="0.22232829270833715"/>
    <n v="0.13013282579438742"/>
    <n v="344.89748148148146"/>
    <n v="0.14376718694517776"/>
    <n v="0.41848589288916888"/>
    <n v="-10513.794864460551"/>
    <n v="840590.79486446059"/>
    <n v="1.7041666697483697"/>
    <n v="0.97043953089908586"/>
    <n v="0.86649480450216654"/>
    <n v="293.42430939226517"/>
    <n v="0.16331896403145094"/>
    <n v="5099.8189861433857"/>
    <n v="7805.6428571428569"/>
    <n v="46.165762974438422"/>
    <n v="8.5810370370370368"/>
    <n v="5.9999713499885399"/>
  </r>
  <r>
    <n v="385"/>
    <x v="4"/>
    <s v="YVR"/>
    <s v="British Columbia"/>
    <s v="LAX"/>
    <s v="California"/>
    <x v="19"/>
    <x v="4"/>
    <n v="171.58333333333334"/>
    <s v="YVRLAX737-Max 9"/>
    <n v="1080"/>
    <n v="157.41666666666666"/>
    <n v="12"/>
    <n v="1889"/>
    <n v="22.083333333333332"/>
    <n v="265"/>
    <n v="427"/>
    <n v="1198"/>
    <n v="2223720"/>
    <n v="0.91743564837299663"/>
    <n v="2059"/>
    <n v="7.4402519752295539"/>
    <n v="1"/>
    <n v="265"/>
    <n v="0.86262626262626263"/>
    <n v="495"/>
    <n v="0.92153846153846153"/>
    <n v="1300"/>
    <n v="0"/>
    <e v="#DIV/0!"/>
    <n v="0.20452400189306286"/>
    <n v="78220"/>
    <n v="0.22686423549283696"/>
    <n v="86764"/>
    <n v="0.53103028116167128"/>
    <n v="203092"/>
    <n v="1.8786818634641482E-2"/>
    <n v="7185"/>
    <n v="1.879466281778747E-2"/>
    <n v="7188"/>
    <n v="0"/>
    <n v="0"/>
    <n v="1"/>
    <n v="25257"/>
    <n v="2104.75"/>
    <n v="3394.6430959713225"/>
    <n v="0.20155453232357892"/>
    <n v="60255"/>
    <n v="5021.25"/>
    <n v="0.48084366097150288"/>
    <n v="21927"/>
    <n v="1827.25"/>
    <n v="0.17498064814740924"/>
    <n v="17872"/>
    <n v="0.14262115855750893"/>
    <n v="0.99999999999999989"/>
    <n v="382449"/>
    <n v="-125311"/>
    <n v="257138"/>
    <n v="78220"/>
    <n v="100581.21779859485"/>
    <n v="220383.63939899832"/>
    <n v="399184.8571975932"/>
    <n v="0"/>
    <n v="13817.217798594851"/>
    <n v="17291.639398998319"/>
    <n v="0.11563416257442484"/>
    <n v="0.11679995897256223"/>
    <n v="1.1657963981373948E-3"/>
    <n v="2040120"/>
    <n v="0.91743564837299663"/>
    <n v="34418.385389094765"/>
    <n v="0.17198613134747182"/>
    <n v="5.6351968773046969E-2"/>
    <n v="202.46109052408681"/>
    <n v="0.1874639727074878"/>
    <n v="0"/>
    <n v="-2592.4047664660975"/>
    <n v="259730.40476646609"/>
    <n v="1.651968102567825"/>
    <n v="0.98098888448707511"/>
    <n v="0.8743376576910955"/>
    <n v="175.28080808080807"/>
    <n v="4.6730413728366393E-2"/>
    <n v="2947.0776087961035"/>
    <n v="5021.25"/>
    <n v="253.88925083302959"/>
    <n v="7.6087877183695074"/>
    <e v="#DIV/0!"/>
  </r>
  <r>
    <n v="132"/>
    <x v="5"/>
    <s v="SEA"/>
    <s v="Washington"/>
    <s v="LAX"/>
    <s v="California"/>
    <x v="49"/>
    <x v="4"/>
    <n v="178.5625"/>
    <s v="SEALAX737-Max 9"/>
    <n v="954"/>
    <n v="160.6875"/>
    <n v="16"/>
    <n v="2571"/>
    <n v="23"/>
    <n v="368"/>
    <n v="688"/>
    <n v="1515"/>
    <n v="2725578"/>
    <n v="0.89989499474973744"/>
    <n v="2857"/>
    <n v="42.996254681647933"/>
    <n v="1"/>
    <n v="368"/>
    <n v="1"/>
    <n v="688"/>
    <n v="0.84119933370349809"/>
    <n v="1801"/>
    <n v="7303"/>
    <n v="4.9997261399424895"/>
    <n v="0.19407455798954742"/>
    <n v="111700"/>
    <n v="0.24586831424441233"/>
    <n v="141510"/>
    <n v="0.46766582341821417"/>
    <n v="269166"/>
    <n v="1.579353385966863E-2"/>
    <n v="9090"/>
    <n v="1.3157803291448904E-2"/>
    <n v="7573"/>
    <n v="6.3439967196708552E-2"/>
    <n v="36513"/>
    <n v="1"/>
    <n v="145958"/>
    <n v="9122.375"/>
    <n v="3394.6677700348437"/>
    <n v="0.31745389612790548"/>
    <n v="83833"/>
    <n v="5239.5625"/>
    <n v="0.1823340445476829"/>
    <n v="126712"/>
    <n v="7919.5"/>
    <n v="0.27559447297276723"/>
    <n v="103274"/>
    <n v="0.22461758635164439"/>
    <n v="1"/>
    <n v="575552"/>
    <n v="-459777"/>
    <n v="115775"/>
    <n v="111700"/>
    <n v="141510"/>
    <n v="319978.85544554453"/>
    <n v="573188.85544554447"/>
    <n v="0"/>
    <n v="0"/>
    <n v="50812.855445544526"/>
    <n v="4.2477228683237098E-2"/>
    <n v="4.3642414000020009E-2"/>
    <n v="1.1651853167829115E-3"/>
    <n v="2452734"/>
    <n v="0.89989499474973744"/>
    <n v="59963.109295993811"/>
    <n v="0.21116695247760292"/>
    <n v="0.16868972379436581"/>
    <n v="209.66122131466355"/>
    <n v="0.21977067223759281"/>
    <n v="6.3439967196708552E-2"/>
    <n v="-3175.8034653465329"/>
    <n v="118950.80346534653"/>
    <n v="1.6600928508267576"/>
    <n v="1.1249305665864489"/>
    <n v="0.81739789066311852"/>
    <n v="205.68313953488371"/>
    <n v="0.17943469921049704"/>
    <n v="2947.0473867595824"/>
    <n v="5239.5625"/>
    <n v="59.795905923344961"/>
    <n v="6.4811357448463633"/>
    <n v="4.9997261399424895"/>
  </r>
  <r>
    <n v="880"/>
    <x v="2"/>
    <s v="LAX"/>
    <s v="California"/>
    <s v="HNL"/>
    <s v="Hawaii"/>
    <x v="51"/>
    <x v="4"/>
    <n v="182.09090909090909"/>
    <s v="LAXHNL737-Max 9"/>
    <n v="2556"/>
    <n v="162.36363636363637"/>
    <n v="11"/>
    <n v="1786"/>
    <n v="23.545454545454547"/>
    <n v="259"/>
    <n v="465"/>
    <n v="1062"/>
    <n v="5119668"/>
    <n v="0.89166250624063903"/>
    <n v="2003"/>
    <n v="64.481272032902467"/>
    <n v="1"/>
    <n v="259"/>
    <n v="0.96074380165289253"/>
    <n v="484"/>
    <n v="0.84285714285714286"/>
    <n v="1260"/>
    <n v="4418"/>
    <n v="5.9990946129470348"/>
    <n v="0.19839849536563811"/>
    <n v="126162"/>
    <n v="0.24283616028884955"/>
    <n v="154420"/>
    <n v="0.49703885189856301"/>
    <n v="316068"/>
    <n v="1.169677088607993E-2"/>
    <n v="7438"/>
    <n v="8.3503432918908896E-3"/>
    <n v="5310"/>
    <n v="4.1679378268978551E-2"/>
    <n v="26504"/>
    <n v="1"/>
    <n v="283544"/>
    <n v="25776.727272727272"/>
    <n v="4397.3077928009507"/>
    <n v="0.39950685819355114"/>
    <n v="73998"/>
    <n v="6727.090909090909"/>
    <n v="0.10426144969601329"/>
    <n v="152606"/>
    <n v="13873.272727272728"/>
    <n v="0.21501828147125335"/>
    <n v="199587"/>
    <n v="0.2812134106391822"/>
    <n v="1"/>
    <n v="635902"/>
    <n v="-709735"/>
    <n v="-73833"/>
    <n v="126162"/>
    <n v="160729.63440860217"/>
    <n v="374995.93220338982"/>
    <n v="661887.56661199196"/>
    <n v="0"/>
    <n v="6309.6344086021709"/>
    <n v="58927.932203389821"/>
    <n v="-1.4421442952941481E-2"/>
    <n v="-1.3263030361770048E-2"/>
    <n v="1.1584125911714323E-3"/>
    <n v="4565016"/>
    <n v="0.89166250624063903"/>
    <n v="74042.19820828666"/>
    <n v="0.12420766346567785"/>
    <n v="0.13862910641861934"/>
    <n v="341.20828667413213"/>
    <n v="0.13349306990380755"/>
    <n v="4.1679378268978551E-2"/>
    <n v="-5930.6878738174537"/>
    <n v="-67902.312126182544"/>
    <n v="1.6352723944209742"/>
    <n v="1.0710740338792417"/>
    <n v="0.84211477575191651"/>
    <n v="319.04958677685948"/>
    <n v="0.31386440048938358"/>
    <n v="2366.6716736315416"/>
    <n v="6727.090909090909"/>
    <n v="27.697964753063008"/>
    <n v="7.1377379619260921"/>
    <n v="5.9990946129470348"/>
  </r>
  <r>
    <n v="1168"/>
    <x v="0"/>
    <s v="SEA"/>
    <s v="Washington"/>
    <s v="SFO"/>
    <s v="California"/>
    <x v="26"/>
    <x v="1"/>
    <n v="176.86440677966101"/>
    <s v="SEASFO737-900"/>
    <n v="679"/>
    <n v="132.4406779661017"/>
    <n v="59"/>
    <n v="7814"/>
    <n v="16.203389830508474"/>
    <n v="956"/>
    <n v="1788"/>
    <n v="5071"/>
    <n v="7085365"/>
    <n v="0.74882606612362246"/>
    <n v="10435"/>
    <n v="124.44964539007094"/>
    <n v="0.71025260029717685"/>
    <n v="1346"/>
    <n v="0.71065182829888707"/>
    <n v="2516"/>
    <n v="0.77137207179799205"/>
    <n v="6574"/>
    <n v="22293"/>
    <n v="6"/>
    <n v="0.17641910903531369"/>
    <n v="284844"/>
    <n v="0.19418464288390777"/>
    <n v="313528"/>
    <n v="0.50093863012646578"/>
    <n v="808809"/>
    <n v="2.198085330799765E-2"/>
    <n v="35490"/>
    <n v="2.3633288265048586E-2"/>
    <n v="38158"/>
    <n v="8.2843476381266545E-2"/>
    <n v="133758"/>
    <n v="1"/>
    <n v="517468"/>
    <n v="8770.6440677966093"/>
    <n v="4158.0512212635485"/>
    <n v="0.33895032220284826"/>
    <n v="343191"/>
    <n v="5816.7966101694919"/>
    <n v="0.22479592946253238"/>
    <n v="279740"/>
    <n v="4741.3559322033898"/>
    <n v="0.18323444760453744"/>
    <n v="386279"/>
    <n v="0.25301930073008194"/>
    <n v="1"/>
    <n v="1614587"/>
    <n v="-1526678"/>
    <n v="87909"/>
    <n v="401046.05020920502"/>
    <n v="441183.69574944075"/>
    <n v="1048532.905935713"/>
    <n v="1890762.6518943589"/>
    <n v="116202.05020920502"/>
    <n v="127655.69574944075"/>
    <n v="239723.90593571297"/>
    <n v="1.2407123697932287E-2"/>
    <n v="1.3563916493314057E-2"/>
    <n v="1.1567927953817694E-3"/>
    <n v="5305706"/>
    <n v="0.74882606612362246"/>
    <n v="496704.99219349865"/>
    <n v="0.22787633382331043"/>
    <n v="0.21546921012537815"/>
    <n v="189.50972613258256"/>
    <n v="0.27910121669010685"/>
    <n v="8.2843476381266545E-2"/>
    <n v="-8196.2991846501482"/>
    <n v="96105.299184650154"/>
    <n v="1.5694450832085372"/>
    <n v="0.92416560923471924"/>
    <n v="0.91243173793227195"/>
    <n v="124.61367249602544"/>
    <n v="0.23924322442829032"/>
    <n v="2247.8167705756973"/>
    <n v="5816.7966101694919"/>
    <n v="62.788447291336595"/>
    <n v="9.4251343742001534"/>
    <n v="6"/>
  </r>
  <r>
    <n v="846"/>
    <x v="2"/>
    <s v="HNL"/>
    <s v="Hawaii"/>
    <s v="LAX"/>
    <s v="California"/>
    <x v="46"/>
    <x v="4"/>
    <n v="182.09090909090909"/>
    <s v="HNLLAX737-Max 9"/>
    <n v="2556"/>
    <n v="162.36363636363637"/>
    <n v="11"/>
    <n v="1786"/>
    <n v="23.545454545454547"/>
    <n v="259"/>
    <n v="484"/>
    <n v="1043"/>
    <n v="5119668"/>
    <n v="0.89166250624063903"/>
    <n v="2003"/>
    <n v="60.242651425178153"/>
    <n v="1"/>
    <n v="259"/>
    <n v="1"/>
    <n v="484"/>
    <n v="0.82777777777777772"/>
    <n v="1260"/>
    <n v="4418"/>
    <n v="5.9990946129470348"/>
    <n v="0.19358246091732784"/>
    <n v="123705"/>
    <n v="0.25645587844076179"/>
    <n v="163883"/>
    <n v="0.485640736741624"/>
    <n v="310339"/>
    <n v="1.1420434095425879E-2"/>
    <n v="7298"/>
    <n v="1.1425128710702158E-2"/>
    <n v="7301"/>
    <n v="4.1475361094158336E-2"/>
    <n v="26504"/>
    <n v="1"/>
    <n v="264906"/>
    <n v="24082.363636363636"/>
    <n v="4397.3164150820176"/>
    <n v="0.39659733481848108"/>
    <n v="73998"/>
    <n v="6727.090909090909"/>
    <n v="0.11078423886925161"/>
    <n v="142575"/>
    <n v="12961.363636363636"/>
    <n v="0.21345256435016552"/>
    <n v="186468"/>
    <n v="0.2791658619621018"/>
    <n v="1"/>
    <n v="639030"/>
    <n v="-667947"/>
    <n v="-28917"/>
    <n v="123705"/>
    <n v="163883"/>
    <n v="374906.17449664429"/>
    <n v="662494.17449664429"/>
    <n v="0"/>
    <n v="0"/>
    <n v="64567.174496644293"/>
    <n v="-5.6482178141238843E-3"/>
    <n v="-4.5017092639486446E-3"/>
    <n v="1.1465085501752396E-3"/>
    <n v="4565016"/>
    <n v="0.89166250624063903"/>
    <n v="74422.251959686517"/>
    <n v="0.12481864058372535"/>
    <n v="0.13046685839784924"/>
    <n v="342.95968645016796"/>
    <n v="0.13417828108379029"/>
    <n v="4.1475361094158336E-2"/>
    <n v="-5869.7431360585724"/>
    <n v="-23047.256863941428"/>
    <n v="1.6000010732059962"/>
    <n v="1.1342827520045946"/>
    <n v="0.82508481751541518"/>
    <n v="338.60123966942149"/>
    <n v="0.29179850711234212"/>
    <n v="2366.6787006723844"/>
    <n v="6727.090909090909"/>
    <n v="29.646769485540091"/>
    <n v="8.1741321388577823"/>
    <n v="5.9990946129470348"/>
  </r>
  <r>
    <n v="245"/>
    <x v="4"/>
    <s v="HNL"/>
    <s v="Hawaii"/>
    <s v="SFO"/>
    <s v="California"/>
    <x v="30"/>
    <x v="4"/>
    <n v="178"/>
    <s v="HNLSFO737-Max 9"/>
    <n v="2399"/>
    <n v="169.8"/>
    <n v="5"/>
    <n v="849"/>
    <n v="23"/>
    <n v="115"/>
    <n v="164"/>
    <n v="570"/>
    <n v="2135110"/>
    <n v="0.95393258426966288"/>
    <n v="890"/>
    <n v="25.097315907813375"/>
    <n v="1"/>
    <n v="115"/>
    <n v="0.76279069767441865"/>
    <n v="215"/>
    <n v="1.0178571428571428"/>
    <n v="560"/>
    <n v="0"/>
    <e v="#DIV/0!"/>
    <n v="0.20073687965109679"/>
    <n v="49525"/>
    <n v="0.19275199014251204"/>
    <n v="47555"/>
    <n v="0.59033868901895292"/>
    <n v="145646"/>
    <n v="1.386209244637559E-2"/>
    <n v="3420"/>
    <n v="2.3103487410625983E-3"/>
    <n v="570"/>
    <n v="0"/>
    <n v="0"/>
    <n v="0.99999999999999989"/>
    <n v="85197"/>
    <n v="17039.400000000001"/>
    <n v="3394.6658006355256"/>
    <n v="0.34683824636967259"/>
    <n v="26198"/>
    <n v="5239.6000000000004"/>
    <n v="0.10665244525502872"/>
    <n v="73963"/>
    <n v="14792.6"/>
    <n v="0.30110446631031718"/>
    <n v="60281"/>
    <n v="0.24540484206498153"/>
    <n v="1"/>
    <n v="246716"/>
    <n v="-245639"/>
    <n v="1077"/>
    <n v="49525"/>
    <n v="62343.445121951219"/>
    <n v="143090.80701754388"/>
    <n v="254959.2521394951"/>
    <n v="0"/>
    <n v="14788.445121951219"/>
    <n v="-2555.192982456123"/>
    <n v="5.0442365967093034E-4"/>
    <n v="1.6503367170305132E-3"/>
    <n v="1.1459130573595829E-3"/>
    <n v="2036751"/>
    <n v="0.95393258426966288"/>
    <n v="11914.435806831578"/>
    <n v="0.11555189193999373"/>
    <n v="0.11504746828032279"/>
    <n v="290.59599528857478"/>
    <n v="0.12113213642708411"/>
    <n v="0"/>
    <n v="-2446.6504278990192"/>
    <n v="3523.6504278990192"/>
    <n v="1.5790662507626239"/>
    <n v="0.81101975641401758"/>
    <n v="0.95363952416657949"/>
    <n v="221.18604651162789"/>
    <n v="0.24433356571928858"/>
    <n v="2947.0482131108533"/>
    <n v="5239.6000000000004"/>
    <n v="33.828318658398317"/>
    <n v="4.6996466431095403"/>
    <e v="#DIV/0!"/>
  </r>
  <r>
    <n v="232"/>
    <x v="4"/>
    <s v="HNL"/>
    <s v="Hawaii"/>
    <s v="LAX"/>
    <s v="California"/>
    <x v="46"/>
    <x v="4"/>
    <n v="178"/>
    <s v="HNLLAX737-Max 9"/>
    <n v="2556"/>
    <n v="165.75"/>
    <n v="8"/>
    <n v="1326"/>
    <n v="19.625"/>
    <n v="157"/>
    <n v="294"/>
    <n v="875"/>
    <n v="3639744"/>
    <n v="0.9311797752808989"/>
    <n v="1424"/>
    <n v="42.839218791237798"/>
    <n v="0.85326086956521741"/>
    <n v="184"/>
    <n v="0.85465116279069764"/>
    <n v="344"/>
    <n v="0.9765625"/>
    <n v="896"/>
    <n v="429"/>
    <n v="5"/>
    <n v="0.18090772387534537"/>
    <n v="73266"/>
    <n v="0.21908388087636516"/>
    <n v="88727"/>
    <n v="0.57958818837949488"/>
    <n v="234728"/>
    <n v="1.2963251035208189E-2"/>
    <n v="5250"/>
    <n v="2.1605418392013648E-3"/>
    <n v="875"/>
    <n v="5.2964139943850602E-3"/>
    <n v="2145"/>
    <n v="1"/>
    <n v="145424"/>
    <n v="18178"/>
    <n v="3394.6464035367653"/>
    <n v="0.34916983804938956"/>
    <n v="41916"/>
    <n v="5239.5"/>
    <n v="0.10064228003409487"/>
    <n v="126249"/>
    <n v="15781.125"/>
    <n v="0.30312976457735574"/>
    <n v="102896"/>
    <n v="0.24705811733915986"/>
    <n v="1"/>
    <n v="404991"/>
    <n v="-416485"/>
    <n v="-11494"/>
    <n v="85865.885350318465"/>
    <n v="103816.62585034013"/>
    <n v="240361.47200000001"/>
    <n v="430043.98320065858"/>
    <n v="12599.885350318465"/>
    <n v="15089.625850340133"/>
    <n v="5633.4720000000088"/>
    <n v="-3.157914402771184E-3"/>
    <n v="-2.0135007022245724E-3"/>
    <n v="1.1444137005466115E-3"/>
    <n v="3389256"/>
    <n v="0.9311797752808989"/>
    <n v="29772.932126696804"/>
    <n v="0.1112690892546289"/>
    <n v="0.11442700365740008"/>
    <n v="303.80542986425337"/>
    <n v="0.11885971434438708"/>
    <n v="5.2964139943850602E-3"/>
    <n v="-4165.3729000823259"/>
    <n v="-7328.6270999176741"/>
    <n v="1.4292541368739808"/>
    <n v="0.92581061155801414"/>
    <n v="0.94033302281164133"/>
    <n v="257.92732558139534"/>
    <n v="0.25406984352738704"/>
    <n v="2947.0425363084023"/>
    <n v="5239.5"/>
    <n v="30.95294539477494"/>
    <n v="4.6191553544494717"/>
    <n v="5"/>
  </r>
  <r>
    <n v="109"/>
    <x v="5"/>
    <s v="SEA"/>
    <s v="Washington"/>
    <s v="ANC"/>
    <s v="Alaska"/>
    <x v="56"/>
    <x v="4"/>
    <n v="178"/>
    <s v="SEAANC737-Max 9"/>
    <n v="1448"/>
    <n v="123.72499999999999"/>
    <n v="40"/>
    <n v="4949"/>
    <n v="23"/>
    <n v="920"/>
    <n v="1720"/>
    <n v="2309"/>
    <n v="10309760"/>
    <n v="0.69508426966292136"/>
    <n v="7120"/>
    <n v="147.04441353732034"/>
    <n v="1"/>
    <n v="920"/>
    <n v="1"/>
    <n v="1720"/>
    <n v="0.51540178571428574"/>
    <n v="4480"/>
    <n v="48579"/>
    <n v="4.9999588299470963"/>
    <n v="0.22225959551906904"/>
    <n v="329729"/>
    <n v="0.2641940074053053"/>
    <n v="391940"/>
    <n v="0.3373754913109332"/>
    <n v="500507"/>
    <n v="9.3324642356647763E-3"/>
    <n v="13845"/>
    <n v="3.1121695468446565E-3"/>
    <n v="4617"/>
    <n v="0.16372627198218304"/>
    <n v="242893"/>
    <n v="1"/>
    <n v="499166"/>
    <n v="12479.15"/>
    <n v="3394.6614359022219"/>
    <n v="0.33382733156688837"/>
    <n v="209581"/>
    <n v="5239.5249999999996"/>
    <n v="0.14016152137188839"/>
    <n v="433347"/>
    <n v="10833.674999999999"/>
    <n v="0.28980954763048039"/>
    <n v="353188"/>
    <n v="0.23620159943074284"/>
    <n v="1"/>
    <n v="1483531"/>
    <n v="-1495282"/>
    <n v="-11751"/>
    <n v="329729"/>
    <n v="391940"/>
    <n v="971100.63230835856"/>
    <n v="1692769.6323083586"/>
    <n v="0"/>
    <n v="0"/>
    <n v="470593.63230835856"/>
    <n v="-1.1397937488360544E-3"/>
    <n v="1.3424956263738777E-6"/>
    <n v="1.1411362444624282E-3"/>
    <n v="7166152"/>
    <n v="0.69508426966292136"/>
    <n v="544236.22913719947"/>
    <n v="0.14389578418896271"/>
    <n v="0.14503557793779875"/>
    <n v="250.68458274398867"/>
    <n v="0.17312471183977118"/>
    <n v="0.16372627198218304"/>
    <n v="-11764.840807708964"/>
    <n v="13.840807708964348"/>
    <n v="2.0879282027551147"/>
    <n v="1.3275087240508578"/>
    <n v="0.65084621609326321"/>
    <n v="227.87209302325581"/>
    <n v="0.23807254449013873"/>
    <n v="2947.0483752177038"/>
    <n v="5239.5249999999996"/>
    <n v="33.656497931109286"/>
    <n v="3.7304505960800163"/>
    <n v="4.9999588299470963"/>
  </r>
  <r>
    <n v="349"/>
    <x v="4"/>
    <s v="SFO"/>
    <s v="California"/>
    <s v="GEG"/>
    <s v="Washington"/>
    <x v="57"/>
    <x v="7"/>
    <n v="75.900000000000006"/>
    <s v="SFOGEGE175"/>
    <n v="732"/>
    <n v="60.8"/>
    <n v="30"/>
    <n v="1824"/>
    <n v="10"/>
    <n v="300"/>
    <n v="540"/>
    <n v="984"/>
    <n v="1666764"/>
    <n v="0.80105401844532276"/>
    <n v="2277"/>
    <n v="61.853828306264504"/>
    <n v="1"/>
    <n v="300"/>
    <n v="1"/>
    <n v="540"/>
    <n v="0.68475991649269308"/>
    <n v="1437"/>
    <n v="4"/>
    <n v="4.5"/>
    <n v="0.24472243653330394"/>
    <n v="66611"/>
    <n v="0.27563466696057903"/>
    <n v="75025"/>
    <n v="0.45063374848451448"/>
    <n v="122658"/>
    <n v="2.1712774165105257E-2"/>
    <n v="5910"/>
    <n v="7.2302435798523093E-3"/>
    <n v="1968"/>
    <n v="6.6130276644990626E-5"/>
    <n v="18"/>
    <n v="1"/>
    <n v="99313"/>
    <n v="3310.4333333333334"/>
    <n v="1605.6079747927529"/>
    <n v="0.28353917924296668"/>
    <n v="81361"/>
    <n v="2712.0333333333333"/>
    <n v="0.23228611724937331"/>
    <n v="113400"/>
    <n v="3780"/>
    <n v="0.32375764427771209"/>
    <n v="56188"/>
    <n v="0.16041705922994787"/>
    <n v="1"/>
    <n v="272190"/>
    <n v="-350262"/>
    <n v="-78072"/>
    <n v="66611"/>
    <n v="75025"/>
    <n v="179125.5548780488"/>
    <n v="320761.55487804883"/>
    <n v="0"/>
    <n v="0"/>
    <n v="56467.554878048802"/>
    <n v="-4.6840464516872217E-2"/>
    <n v="-4.5711179369563842E-2"/>
    <n v="1.1292851473083745E-3"/>
    <n v="1335168"/>
    <n v="0.80105401844532276"/>
    <n v="67595.348684210563"/>
    <n v="0.16330446301935966"/>
    <n v="0.21014492753623187"/>
    <n v="149.21710526315789"/>
    <n v="0.20384850445786598"/>
    <n v="6.6130276644990626E-5"/>
    <n v="-1882.2518292682935"/>
    <n v="-76189.748170731706"/>
    <n v="1.9129359349814978"/>
    <n v="1.1969829684618898"/>
    <n v="0.73538511937100226"/>
    <n v="138.93518518518519"/>
    <n v="0.20642933245159631"/>
    <n v="1833.3545894444653"/>
    <n v="2712.0333333333333"/>
    <n v="29.488878052440075"/>
    <n v="4.3190789473684212"/>
    <n v="4.5"/>
  </r>
  <r>
    <n v="492"/>
    <x v="3"/>
    <s v="OGG"/>
    <s v="Hawaii"/>
    <s v="SEA"/>
    <s v="Washington"/>
    <x v="43"/>
    <x v="5"/>
    <n v="278"/>
    <s v="OGGSEAA330-200"/>
    <n v="2640"/>
    <n v="230.42857142857142"/>
    <n v="14"/>
    <n v="3226"/>
    <n v="34.071428571428569"/>
    <n v="477"/>
    <n v="761"/>
    <n v="1988"/>
    <n v="10274880"/>
    <n v="0.82887975334018504"/>
    <n v="3892"/>
    <n v="78.458922558922552"/>
    <n v="0.9464285714285714"/>
    <n v="504"/>
    <n v="0.81130063965884858"/>
    <n v="938"/>
    <n v="0.81142857142857139"/>
    <n v="2450"/>
    <n v="10563"/>
    <n v="5"/>
    <n v="0.19888950386718238"/>
    <n v="180031"/>
    <n v="0.21153669818522483"/>
    <n v="191479"/>
    <n v="0.50926720733201425"/>
    <n v="460979"/>
    <n v="1.3174160747960906E-2"/>
    <n v="11925"/>
    <n v="8.7849833348247475E-3"/>
    <n v="7952"/>
    <n v="5.834744653279289E-2"/>
    <n v="52815"/>
    <n v="1"/>
    <n v="325685"/>
    <n v="23263.214285714286"/>
    <n v="4151.025649828558"/>
    <n v="0.2547861637778619"/>
    <n v="101862"/>
    <n v="7275.8571428571431"/>
    <n v="7.9687514668285525E-2"/>
    <n v="580047"/>
    <n v="41431.928571428572"/>
    <n v="0.45377573404012306"/>
    <n v="270674"/>
    <n v="0.21175058751372952"/>
    <n v="1"/>
    <n v="905181"/>
    <n v="-1278268"/>
    <n v="-373087"/>
    <n v="190221.43396226416"/>
    <n v="236014.85151116952"/>
    <n v="568107.92253521131"/>
    <n v="994344.20800864499"/>
    <n v="10190.433962264156"/>
    <n v="44535.851511169516"/>
    <n v="107128.92253521131"/>
    <n v="-3.631059438163755E-2"/>
    <n v="-3.5185414692304753E-2"/>
    <n v="1.1251796893327962E-3"/>
    <n v="8516640"/>
    <n v="0.82887975334018504"/>
    <n v="175968.92622442648"/>
    <n v="8.8096503316827057E-2"/>
    <n v="0.1244070976984646"/>
    <n v="264.21760694358341"/>
    <n v="0.10008242687256948"/>
    <n v="5.834744653279289E-2"/>
    <n v="-11561.086286331785"/>
    <n v="-361525.91371366824"/>
    <n v="1.6699792896829735"/>
    <n v="0.95436090473733659"/>
    <n v="0.879648942594351"/>
    <n v="204.13539445628999"/>
    <n v="0.2990274873202155"/>
    <n v="7393.0023645734545"/>
    <n v="7275.8571428571431"/>
    <n v="41.117057114533765"/>
    <n v="6.1615003099814007"/>
    <n v="5"/>
  </r>
  <r>
    <n v="9"/>
    <x v="5"/>
    <s v="ANC"/>
    <s v="Alaska"/>
    <s v="SEA"/>
    <s v="Washington"/>
    <x v="60"/>
    <x v="3"/>
    <n v="120.73684210526316"/>
    <s v="ANCSEA737-700"/>
    <n v="1448"/>
    <n v="104.21052631578948"/>
    <n v="19"/>
    <n v="1980"/>
    <n v="16.578947368421051"/>
    <n v="315"/>
    <n v="520"/>
    <n v="1145"/>
    <n v="3321712"/>
    <n v="0.86312118570183083"/>
    <n v="2294"/>
    <n v="63.471310944583209"/>
    <n v="1"/>
    <n v="315"/>
    <n v="0.90592334494773519"/>
    <n v="574"/>
    <n v="0.81436699857752493"/>
    <n v="1406"/>
    <n v="9239"/>
    <n v="4.9997835263556665"/>
    <n v="0.22219680479474352"/>
    <n v="126272"/>
    <n v="0.23722612966290038"/>
    <n v="134813"/>
    <n v="0.43914451977778912"/>
    <n v="249561"/>
    <n v="1.2088919546216801E-2"/>
    <n v="6870"/>
    <n v="8.0592796974778679E-3"/>
    <n v="4580"/>
    <n v="8.1284346520872297E-2"/>
    <n v="46193"/>
    <n v="1"/>
    <n v="233736"/>
    <n v="12301.894736842105"/>
    <n v="3682.5456497042396"/>
    <n v="0.33827913789011166"/>
    <n v="96931"/>
    <n v="5101.6315789473683"/>
    <n v="0.14028534378455357"/>
    <n v="207837"/>
    <n v="10938.78947368421"/>
    <n v="0.30079628804149611"/>
    <n v="152452"/>
    <n v="0.22063923028383861"/>
    <n v="1"/>
    <n v="568289"/>
    <n v="-690956"/>
    <n v="-122667"/>
    <n v="126272"/>
    <n v="148812.81153846154"/>
    <n v="306447.8305676856"/>
    <n v="581532.64210614713"/>
    <n v="0"/>
    <n v="13999.811538461538"/>
    <n v="56886.830567685596"/>
    <n v="-3.6928848738241003E-2"/>
    <n v="-3.5805670118203042E-2"/>
    <n v="1.1231786200379609E-3"/>
    <n v="2867040"/>
    <n v="0.86312118570183083"/>
    <n v="82797.042424242478"/>
    <n v="0.17108316434416951"/>
    <n v="0.20801201308241052"/>
    <n v="263.68484848484849"/>
    <n v="0.1821027959149506"/>
    <n v="8.1284346520872297E-2"/>
    <n v="-3730.8759003235332"/>
    <n v="-118936.12409967647"/>
    <n v="1.8016036829539723"/>
    <n v="1.0555592996838152"/>
    <n v="0.79772674384849851"/>
    <n v="234.86585365853659"/>
    <n v="0.26826491450652751"/>
    <n v="3274.503029903738"/>
    <n v="5101.6315789473683"/>
    <n v="31.195196231707545"/>
    <n v="5.7828282828282829"/>
    <n v="4.9997835263556665"/>
  </r>
  <r>
    <n v="1199"/>
    <x v="0"/>
    <s v="SFO"/>
    <s v="California"/>
    <s v="SEA"/>
    <s v="Washington"/>
    <x v="23"/>
    <x v="1"/>
    <n v="176.86440677966101"/>
    <s v="SFOSEA737-900"/>
    <n v="679"/>
    <n v="132.4406779661017"/>
    <n v="59"/>
    <n v="7814"/>
    <n v="17.542372881355931"/>
    <n v="1035"/>
    <n v="2150"/>
    <n v="4629"/>
    <n v="7085365"/>
    <n v="0.74882606612362246"/>
    <n v="10435"/>
    <n v="125.79573242764326"/>
    <n v="0.76894502228826156"/>
    <n v="1346"/>
    <n v="0.85453100158982509"/>
    <n v="2516"/>
    <n v="0.70413751140857928"/>
    <n v="6574"/>
    <n v="22293"/>
    <n v="6"/>
    <n v="0.19952774279347368"/>
    <n v="322873"/>
    <n v="0.2394137633127465"/>
    <n v="387416"/>
    <n v="0.44894221059878159"/>
    <n v="726472"/>
    <n v="2.0018094335261829E-2"/>
    <n v="32393"/>
    <n v="9.4389643712156704E-3"/>
    <n v="15274"/>
    <n v="8.2659224588520722E-2"/>
    <n v="133758"/>
    <n v="1"/>
    <n v="523066"/>
    <n v="8865.5254237288136"/>
    <n v="4158.0583848570823"/>
    <n v="0.33976797360147581"/>
    <n v="343191"/>
    <n v="5816.7966101694919"/>
    <n v="0.22292657260893289"/>
    <n v="282766"/>
    <n v="4792.6440677966102"/>
    <n v="0.18367630628523918"/>
    <n v="390457"/>
    <n v="0.25362914750435211"/>
    <n v="1"/>
    <n v="1618186"/>
    <n v="-1539480"/>
    <n v="78706"/>
    <n v="419890.87729468598"/>
    <n v="453366.81674418604"/>
    <n v="1031718.9302225102"/>
    <n v="1904976.6242613823"/>
    <n v="97017.877294685983"/>
    <n v="65950.816744186042"/>
    <n v="305246.93022251024"/>
    <n v="1.1108249186880281E-2"/>
    <n v="1.2228284363378389E-2"/>
    <n v="1.1200351764981079E-3"/>
    <n v="5305706"/>
    <n v="0.74882606612362246"/>
    <n v="497912.18172510876"/>
    <n v="0.22838428224939716"/>
    <n v="0.21727603306251689"/>
    <n v="189.97030970053748"/>
    <n v="0.27977954300520985"/>
    <n v="8.2659224588520722E-2"/>
    <n v="-7935.8580383285134"/>
    <n v="86641.858038328515"/>
    <n v="1.7423532457235746"/>
    <n v="1.1184496955448178"/>
    <n v="0.80267312097129717"/>
    <n v="153.98092209856915"/>
    <n v="0.24129302811914083"/>
    <n v="2247.8187021379667"/>
    <n v="5816.7966101694919"/>
    <n v="62.116574618257047"/>
    <n v="6.1002047606859486"/>
    <n v="6"/>
  </r>
  <r>
    <n v="730"/>
    <x v="1"/>
    <s v="SEA"/>
    <s v="Washington"/>
    <s v="LAX"/>
    <s v="California"/>
    <x v="49"/>
    <x v="4"/>
    <n v="176.53333333333333"/>
    <s v="SEALAX737-Max 9"/>
    <n v="954"/>
    <n v="138.33333333333334"/>
    <n v="30"/>
    <n v="4150"/>
    <n v="22.833333333333332"/>
    <n v="685"/>
    <n v="1235"/>
    <n v="2230"/>
    <n v="5052384"/>
    <n v="0.78361027190332322"/>
    <n v="5296"/>
    <n v="79.94616104868912"/>
    <n v="1.0014619883040936"/>
    <n v="684"/>
    <n v="0.96559812353401098"/>
    <n v="1279"/>
    <n v="0.66926770708283312"/>
    <n v="3332"/>
    <n v="41428"/>
    <n v="5.9999275852080718"/>
    <n v="0.20233454684506461"/>
    <n v="207418"/>
    <n v="0.20518590921683622"/>
    <n v="210341"/>
    <n v="0.31954768398749811"/>
    <n v="327576"/>
    <n v="1.5227426145519956E-2"/>
    <n v="15610"/>
    <n v="1.5231328112501512E-2"/>
    <n v="15614"/>
    <n v="0.24247310569257963"/>
    <n v="248565"/>
    <n v="1"/>
    <n v="351548"/>
    <n v="11718.266666666666"/>
    <n v="4397.3093315374945"/>
    <n v="0.3573034438739211"/>
    <n v="195682"/>
    <n v="6522.7333333333336"/>
    <n v="0.19888565005102185"/>
    <n v="189207"/>
    <n v="6306.9"/>
    <n v="0.19230464319254553"/>
    <n v="247455"/>
    <n v="0.25150626288251149"/>
    <n v="1"/>
    <n v="1025124"/>
    <n v="-983892"/>
    <n v="41232"/>
    <n v="207115.19999999998"/>
    <n v="217834.93036437247"/>
    <n v="489454.36412556056"/>
    <n v="914404.49448993301"/>
    <n v="-302.80000000001746"/>
    <n v="7493.9303643724706"/>
    <n v="161878.36412556056"/>
    <n v="8.1608998840943213E-3"/>
    <n v="9.2763435669836469E-3"/>
    <n v="1.1154436828893256E-3"/>
    <n v="3959100"/>
    <n v="0.78361027190332322"/>
    <n v="214442.55759036145"/>
    <n v="0.20289906705428565"/>
    <n v="0.19473816717019135"/>
    <n v="187.12265060240964"/>
    <n v="0.19614533606122603"/>
    <n v="0.24247310569257963"/>
    <n v="-5635.6498163311007"/>
    <n v="46867.649816331104"/>
    <n v="2.1542930948629126"/>
    <n v="1.1683362146641239"/>
    <n v="0.69842782249650448"/>
    <n v="164.4573885848319"/>
    <n v="0.24139030985519799"/>
    <n v="2366.6802447808395"/>
    <n v="6522.7333333333336"/>
    <n v="51.909934705589563"/>
    <n v="7.523855421686747"/>
    <n v="5.9999275852080718"/>
  </r>
  <r>
    <n v="550"/>
    <x v="3"/>
    <s v="SFO"/>
    <s v="California"/>
    <s v="LAX"/>
    <s v="California"/>
    <x v="42"/>
    <x v="3"/>
    <n v="141.63461538461539"/>
    <s v="SFOLAX737-700"/>
    <n v="337"/>
    <n v="115.05769230769231"/>
    <n v="52"/>
    <n v="5983"/>
    <n v="16.846153846153847"/>
    <n v="876"/>
    <n v="1381"/>
    <n v="3727"/>
    <n v="2482005"/>
    <n v="0.81235573659198912"/>
    <n v="7365"/>
    <n v="72.518589635381502"/>
    <n v="1"/>
    <n v="876"/>
    <n v="0.86474639949906074"/>
    <n v="1597"/>
    <n v="0.76170038830983033"/>
    <n v="4893"/>
    <n v="11747"/>
    <n v="5"/>
    <n v="0.20061851393227775"/>
    <n v="159583"/>
    <n v="0.21346524944842887"/>
    <n v="169802"/>
    <n v="0.46990716005305139"/>
    <n v="373790"/>
    <n v="2.8115983933723467E-2"/>
    <n v="22365"/>
    <n v="1.4054849111514793E-2"/>
    <n v="11180"/>
    <n v="7.3838243521003696E-2"/>
    <n v="58735"/>
    <n v="1"/>
    <n v="267053"/>
    <n v="5135.6346153846152"/>
    <n v="3682.5454182537769"/>
    <n v="0.28154288618014744"/>
    <n v="269836"/>
    <n v="5189.1538461538457"/>
    <n v="0.28447688749164501"/>
    <n v="237462"/>
    <n v="4566.5769230769229"/>
    <n v="0.25034632390615413"/>
    <n v="174183"/>
    <n v="0.18363390242205341"/>
    <n v="1"/>
    <n v="795455"/>
    <n v="-948534"/>
    <n v="-153079"/>
    <n v="159583"/>
    <n v="196360.45908761767"/>
    <n v="490731.00885430642"/>
    <n v="846674.46794192411"/>
    <n v="0"/>
    <n v="26558.459087617666"/>
    <n v="116941.00885430642"/>
    <n v="-6.167554054081277E-2"/>
    <n v="-6.0563695418530857E-2"/>
    <n v="1.111845122281914E-3"/>
    <n v="2016271"/>
    <n v="0.81235573659198912"/>
    <n v="170173.33110479696"/>
    <n v="0.32048887895068706"/>
    <n v="0.38216441949149982"/>
    <n v="123.13555072706001"/>
    <n v="0.3653873908814837"/>
    <n v="7.3838243521003696E-2"/>
    <n v="-2759.6051527293093"/>
    <n v="-150319.39484727068"/>
    <n v="1.9083182849868983"/>
    <n v="1.113797343603357"/>
    <n v="0.80024092062475294"/>
    <n v="106.32561051972448"/>
    <n v="0.21897278915840621"/>
    <n v="3274.498320967667"/>
    <n v="5189.1538461538457"/>
    <n v="82.502983443033216"/>
    <n v="5.6067190372722715"/>
    <n v="5"/>
  </r>
  <r>
    <n v="1073"/>
    <x v="0"/>
    <s v="HNL"/>
    <s v="Hawaii"/>
    <s v="SFO"/>
    <s v="California"/>
    <x v="30"/>
    <x v="8"/>
    <n v="363.8"/>
    <s v="HNLSFO777-200"/>
    <n v="2399"/>
    <n v="318.93333333333334"/>
    <n v="15"/>
    <n v="4784"/>
    <n v="47"/>
    <n v="705"/>
    <n v="908"/>
    <n v="3171"/>
    <n v="13091343"/>
    <n v="0.87667216419277993"/>
    <n v="5457"/>
    <n v="75.291947723440131"/>
    <n v="1"/>
    <n v="705"/>
    <n v="0.68787878787878787"/>
    <n v="1320"/>
    <n v="0.92395104895104896"/>
    <n v="3432"/>
    <n v="101332"/>
    <n v="5.9999901314490982"/>
    <n v="0.16543774969221414"/>
    <n v="383916"/>
    <n v="0.1293665838291447"/>
    <n v="300209"/>
    <n v="0.42953804758841113"/>
    <n v="996789"/>
    <n v="9.5621533503949616E-3"/>
    <n v="22190"/>
    <n v="4.0989275650724138E-3"/>
    <n v="9512"/>
    <n v="0.26199653797476263"/>
    <n v="607991"/>
    <n v="1"/>
    <n v="367536"/>
    <n v="24502.400000000001"/>
    <n v="4881.4781807746685"/>
    <n v="0.31181338842203943"/>
    <n v="118557"/>
    <n v="7903.8"/>
    <n v="0.10058241884101619"/>
    <n v="327475"/>
    <n v="21831.666666666668"/>
    <n v="0.27782608880084497"/>
    <n v="365137"/>
    <n v="0.30977810393609934"/>
    <n v="0.99999999999999989"/>
    <n v="2320607"/>
    <n v="-1178705"/>
    <n v="1141902"/>
    <n v="383916"/>
    <n v="436427.18061674008"/>
    <n v="1078833.127719962"/>
    <n v="1899176.3083367022"/>
    <n v="0"/>
    <n v="136218.18061674008"/>
    <n v="82044.127719962038"/>
    <n v="8.7225733830364083E-2"/>
    <n v="8.8337218003972554E-2"/>
    <n v="1.1114841736084707E-3"/>
    <n v="11476816"/>
    <n v="0.87667216419277993"/>
    <n v="240926.12207357865"/>
    <n v="0.1772627147573782"/>
    <n v="9.0036980927014135E-2"/>
    <n v="357.98829431438128"/>
    <n v="0.14922396595013809"/>
    <n v="0.26199653797476263"/>
    <n v="-14550.820555780141"/>
    <n v="1156452.8205557801"/>
    <n v="1.7678912832605584"/>
    <n v="0.73834312625587795"/>
    <n v="0.9428973539171176"/>
    <n v="227.43106060606061"/>
    <n v="0.15734547038770461"/>
    <n v="4349.4026904825232"/>
    <n v="7903.8"/>
    <n v="63.539331158923247"/>
    <n v="6.6266722408026757"/>
    <n v="5.9999901314490982"/>
  </r>
  <r>
    <n v="1099"/>
    <x v="0"/>
    <s v="LAX"/>
    <s v="California"/>
    <s v="OGG"/>
    <s v="Hawaii"/>
    <x v="39"/>
    <x v="0"/>
    <n v="194.93333333333334"/>
    <s v="LAXOGGA321"/>
    <n v="2486"/>
    <n v="143.1"/>
    <n v="30"/>
    <n v="4293"/>
    <n v="23.466666666666665"/>
    <n v="704"/>
    <n v="993"/>
    <n v="2596"/>
    <n v="14538128"/>
    <n v="0.73409712722298226"/>
    <n v="5848"/>
    <n v="169.70779220779221"/>
    <n v="0.93866666666666665"/>
    <n v="750"/>
    <n v="0.70425531914893613"/>
    <n v="1410"/>
    <n v="0.70390455531453366"/>
    <n v="3688"/>
    <n v="8263"/>
    <n v="5.9996369357376258"/>
    <n v="0.21935601600273985"/>
    <n v="331774"/>
    <n v="0.22490844573620603"/>
    <n v="340172"/>
    <n v="0.49893387795365396"/>
    <n v="754633"/>
    <n v="1.2009988819768183E-2"/>
    <n v="18165"/>
    <n v="1.2014616946481003E-2"/>
    <n v="18172"/>
    <n v="3.2777054541150992E-2"/>
    <n v="49575"/>
    <n v="1"/>
    <n v="766911"/>
    <n v="25563.7"/>
    <n v="4519.0087621962884"/>
    <n v="0.39516747358202403"/>
    <n v="208607"/>
    <n v="6953.5666666666666"/>
    <n v="0.10748926689214952"/>
    <n v="441757"/>
    <n v="14725.233333333334"/>
    <n v="0.22762484516087811"/>
    <n v="523449"/>
    <n v="0.26971841436494831"/>
    <n v="1"/>
    <n v="1512491"/>
    <n v="-1940724"/>
    <n v="-428233"/>
    <n v="353452.41477272729"/>
    <n v="483023.68580060423"/>
    <n v="1072067.220338983"/>
    <n v="1908543.3209123146"/>
    <n v="21678.414772727294"/>
    <n v="142851.68580060423"/>
    <n v="317434.220338983"/>
    <n v="-2.9455855664498209E-2"/>
    <n v="-2.8350797477932246E-2"/>
    <n v="1.1050581865659631E-3"/>
    <n v="10672398"/>
    <n v="0.73409712722298226"/>
    <n v="529893.86908921483"/>
    <n v="0.10403615926342098"/>
    <n v="0.13349201492791921"/>
    <n v="340.76776147216401"/>
    <n v="0.13707472303787771"/>
    <n v="3.2777054541150992E-2"/>
    <n v="-16065.477363743817"/>
    <n v="-412167.52263625618"/>
    <n v="1.8133958717556713"/>
    <n v="0.98898792244834655"/>
    <n v="0.83879612948239646"/>
    <n v="241.25673758865247"/>
    <n v="0.34608404281413907"/>
    <n v="2603.0448823416873"/>
    <n v="6953.5666666666666"/>
    <n v="25.296422422039409"/>
    <n v="8.4642441183321679"/>
    <n v="5.9996369357376258"/>
  </r>
  <r>
    <n v="30"/>
    <x v="5"/>
    <s v="GEG"/>
    <s v="Washington"/>
    <s v="SFO"/>
    <s v="California"/>
    <x v="58"/>
    <x v="7"/>
    <n v="75.181818181818187"/>
    <s v="GEGSFOE175"/>
    <n v="732"/>
    <n v="64.727272727272734"/>
    <n v="22"/>
    <n v="1424"/>
    <n v="10"/>
    <n v="220"/>
    <n v="396"/>
    <n v="808"/>
    <n v="1210728"/>
    <n v="0.86094316807738813"/>
    <n v="1654"/>
    <n v="48.71051817478731"/>
    <n v="1"/>
    <n v="220"/>
    <n v="1"/>
    <n v="396"/>
    <n v="0.77842003853564545"/>
    <n v="1038"/>
    <n v="82"/>
    <n v="4.975609756097561"/>
    <n v="0.22923163903631158"/>
    <n v="50276"/>
    <n v="0.26726669219966809"/>
    <n v="58618"/>
    <n v="0.46850321898196273"/>
    <n v="102754"/>
    <n v="2.2090605679269026E-2"/>
    <n v="4845"/>
    <n v="1.1047582571902756E-2"/>
    <n v="2423"/>
    <n v="1.8602615308858127E-3"/>
    <n v="408"/>
    <n v="1"/>
    <n v="78210"/>
    <n v="3555"/>
    <n v="1605.6080479242714"/>
    <n v="0.28814377346395165"/>
    <n v="59665"/>
    <n v="2712.0454545454545"/>
    <n v="0.21981969369296347"/>
    <n v="89303"/>
    <n v="4059.2272727272725"/>
    <n v="0.32901295744343784"/>
    <n v="44249"/>
    <n v="0.16302357539964704"/>
    <n v="1"/>
    <n v="219324"/>
    <n v="-271427"/>
    <n v="-52103"/>
    <n v="50276"/>
    <n v="58618"/>
    <n v="132003.28217821784"/>
    <n v="240897.28217821784"/>
    <n v="0"/>
    <n v="0"/>
    <n v="29249.282178217836"/>
    <n v="-4.3034438783938256E-2"/>
    <n v="-4.1936328534334197E-2"/>
    <n v="1.098110249604059E-3"/>
    <n v="1042368"/>
    <n v="0.86094316807738813"/>
    <n v="35358.623595505633"/>
    <n v="0.18115051440125279"/>
    <n v="0.22418495318519105"/>
    <n v="153.73314606741573"/>
    <n v="0.21001795910849144"/>
    <n v="1.8602615308858127E-3"/>
    <n v="-1329.512826282629"/>
    <n v="-50773.487173717374"/>
    <n v="1.7859091939962064"/>
    <n v="1.1567969821437842"/>
    <n v="0.7736111487397842"/>
    <n v="148.02525252525251"/>
    <n v="0.20175174627491749"/>
    <n v="1833.3412032192969"/>
    <n v="2712.0454545454545"/>
    <n v="29.233932492573359"/>
    <n v="5.1039325842696632"/>
    <n v="4.975609756097561"/>
  </r>
  <r>
    <n v="161"/>
    <x v="5"/>
    <s v="SFO"/>
    <s v="California"/>
    <s v="LAX"/>
    <s v="California"/>
    <x v="42"/>
    <x v="1"/>
    <n v="176.09375"/>
    <s v="SFOLAX737-900"/>
    <n v="337"/>
    <n v="155.75"/>
    <n v="32"/>
    <n v="4984"/>
    <n v="22.65625"/>
    <n v="725"/>
    <n v="1355"/>
    <n v="2905"/>
    <n v="1898995"/>
    <n v="0.88447204968944104"/>
    <n v="5635"/>
    <n v="44.35603055367995"/>
    <n v="1"/>
    <n v="725"/>
    <n v="1"/>
    <n v="1355"/>
    <n v="0.81692913385826771"/>
    <n v="3556"/>
    <n v="5363"/>
    <n v="5"/>
    <n v="0.18665330673756114"/>
    <n v="120338"/>
    <n v="0.26058686487341676"/>
    <n v="168004"/>
    <n v="0.46160623160036851"/>
    <n v="297604"/>
    <n v="2.7035243534342359E-2"/>
    <n v="17430"/>
    <n v="2.2526267461230872E-2"/>
    <n v="14523"/>
    <n v="4.1592085793080345E-2"/>
    <n v="26815"/>
    <n v="1"/>
    <n v="163343"/>
    <n v="5104.46875"/>
    <n v="3682.5432294335101"/>
    <n v="0.28154285546847396"/>
    <n v="165045"/>
    <n v="5157.65625"/>
    <n v="0.28447647331562592"/>
    <n v="145244"/>
    <n v="4538.875"/>
    <n v="0.25034688048868353"/>
    <n v="106539"/>
    <n v="0.18363379072721664"/>
    <n v="1"/>
    <n v="644714"/>
    <n v="-580171"/>
    <n v="64543"/>
    <n v="120338"/>
    <n v="168004"/>
    <n v="364295.98072289157"/>
    <n v="652637.98072289163"/>
    <n v="0"/>
    <n v="0"/>
    <n v="66691.980722891574"/>
    <n v="3.3987977851442475E-2"/>
    <n v="3.5085465942559284E-2"/>
    <n v="1.0974880911168092E-3"/>
    <n v="1679608"/>
    <n v="0.88447204968944104"/>
    <n v="80708.717696629232"/>
    <n v="0.33950273697403099"/>
    <n v="0.30551475912258852"/>
    <n v="123.97652487961477"/>
    <n v="0.3678828631442575"/>
    <n v="4.1592085793080345E-2"/>
    <n v="-2084.1243975903617"/>
    <n v="66627.124397590364"/>
    <n v="1.5965340056639328"/>
    <n v="1.1925970131146804"/>
    <n v="0.80498984621013969"/>
    <n v="123.98819188191882"/>
    <n v="0.16525001783736665"/>
    <n v="3274.5040119003611"/>
    <n v="5157.65625"/>
    <n v="112.36352617189971"/>
    <n v="6.4111155698234352"/>
    <n v="5"/>
  </r>
  <r>
    <n v="297"/>
    <x v="4"/>
    <s v="OGG"/>
    <s v="Hawaii"/>
    <s v="SEA"/>
    <s v="Washington"/>
    <x v="43"/>
    <x v="5"/>
    <n v="269.3125"/>
    <s v="OGGSEAA330-200"/>
    <n v="2640"/>
    <n v="214.9375"/>
    <n v="16"/>
    <n v="3439"/>
    <n v="34.25"/>
    <n v="548"/>
    <n v="893"/>
    <n v="1998"/>
    <n v="11375760"/>
    <n v="0.79809700626595492"/>
    <n v="4309"/>
    <n v="86.865235690235693"/>
    <n v="0.98207885304659504"/>
    <n v="558"/>
    <n v="0.85948026948989409"/>
    <n v="1039"/>
    <n v="0.73645410984150383"/>
    <n v="2713"/>
    <n v="19309"/>
    <n v="5"/>
    <n v="0.20783120120823215"/>
    <n v="206828"/>
    <n v="0.23229227481051035"/>
    <n v="231171"/>
    <n v="0.44078165303922029"/>
    <n v="438654"/>
    <n v="1.2043132199125178E-2"/>
    <n v="11985"/>
    <n v="1.0038455625303339E-2"/>
    <n v="9990"/>
    <n v="9.7013283117608692E-2"/>
    <n v="96545"/>
    <n v="1"/>
    <n v="360580"/>
    <n v="22536.25"/>
    <n v="4151.0277055580691"/>
    <n v="0.25478670145976995"/>
    <n v="112775"/>
    <n v="7048.4375"/>
    <n v="7.9687088183275703E-2"/>
    <n v="642195"/>
    <n v="40137.1875"/>
    <n v="0.45377654263674344"/>
    <n v="299673"/>
    <n v="0.21174966772021087"/>
    <n v="1"/>
    <n v="995173"/>
    <n v="-1415223"/>
    <n v="-420050"/>
    <n v="210602.23357664232"/>
    <n v="268966.0347144457"/>
    <n v="595629.78078078083"/>
    <n v="1075198.0490718689"/>
    <n v="3774.2335766423203"/>
    <n v="37795.034714445705"/>
    <n v="156975.78078078083"/>
    <n v="-3.6925005450185309E-2"/>
    <n v="-3.5834171469247611E-2"/>
    <n v="1.0908339809376985E-3"/>
    <n v="9078960"/>
    <n v="0.79809700626595492"/>
    <n v="227335.37656295439"/>
    <n v="8.7481891319788743E-2"/>
    <n v="0.12440689676997405"/>
    <n v="261.30503053213141"/>
    <n v="9.8979178231867956E-2"/>
    <n v="9.7013283117608692E-2"/>
    <n v="-12409.065566991803"/>
    <n v="-407640.93443300819"/>
    <n v="1.822320162340157"/>
    <n v="1.0938741287301001"/>
    <n v="0.79491711377206731"/>
    <n v="222.49374398460057"/>
    <n v="0.30112653779795073"/>
    <n v="7393.0035980111606"/>
    <n v="7048.4375"/>
    <n v="39.590061233052865"/>
    <n v="6.389938935737133"/>
    <n v="5"/>
  </r>
  <r>
    <n v="130"/>
    <x v="5"/>
    <s v="SEA"/>
    <s v="Washington"/>
    <s v="LAX"/>
    <s v="California"/>
    <x v="49"/>
    <x v="2"/>
    <n v="157.09375"/>
    <s v="SEALAX737-800"/>
    <n v="954"/>
    <n v="130.625"/>
    <n v="32"/>
    <n v="4180"/>
    <n v="20.6875"/>
    <n v="662"/>
    <n v="1126"/>
    <n v="2392"/>
    <n v="4795758"/>
    <n v="0.83150984682713347"/>
    <n v="5027"/>
    <n v="84.648876404494374"/>
    <n v="1"/>
    <n v="662"/>
    <n v="0.8936507936507937"/>
    <n v="1260"/>
    <n v="0.77012234385061173"/>
    <n v="3106"/>
    <n v="14924"/>
    <n v="4.9998659876708658"/>
    <n v="0.22400027091618047"/>
    <n v="231511"/>
    <n v="0.23012878194150146"/>
    <n v="237845"/>
    <n v="0.45052683521523323"/>
    <n v="465633"/>
    <n v="1.3889292037966967E-2"/>
    <n v="14355"/>
    <n v="9.2575929097365346E-3"/>
    <n v="9568"/>
    <n v="7.2197226979381343E-2"/>
    <n v="74618"/>
    <n v="1"/>
    <n v="311723"/>
    <n v="9741.34375"/>
    <n v="3682.5414965986397"/>
    <n v="0.32563714977263492"/>
    <n v="165045"/>
    <n v="5157.65625"/>
    <n v="0.1724119920064433"/>
    <n v="277183"/>
    <n v="8661.96875"/>
    <n v="0.28955541325288242"/>
    <n v="203320"/>
    <n v="0.21239544496803936"/>
    <n v="1"/>
    <n v="1033530"/>
    <n v="-957271"/>
    <n v="76259"/>
    <n v="231511"/>
    <n v="266149.82238010655"/>
    <n v="604622.11454849492"/>
    <n v="1102282.9369286015"/>
    <n v="0"/>
    <n v="28304.822380106547"/>
    <n v="138989.11454849492"/>
    <n v="1.5901344479850733E-2"/>
    <n v="1.6991461105631017E-2"/>
    <n v="1.0901166257802838E-3"/>
    <n v="3987720"/>
    <n v="0.83150984682713347"/>
    <n v="194305.85263157892"/>
    <n v="0.21550920626103318"/>
    <n v="0.19960786178118245"/>
    <n v="229.40478468899522"/>
    <n v="0.24046623133018366"/>
    <n v="7.2197226979381343E-2"/>
    <n v="-5227.9355290187959"/>
    <n v="81486.935529018796"/>
    <n v="1.8806258828661793"/>
    <n v="1.0151079954136462"/>
    <n v="0.80617823287874923"/>
    <n v="188.76587301587301"/>
    <n v="0.19672384933190135"/>
    <n v="3274.5030031524807"/>
    <n v="5157.65625"/>
    <n v="49.380454620872747"/>
    <n v="5.7232057416267939"/>
    <n v="4.9998659876708658"/>
  </r>
  <r>
    <n v="46"/>
    <x v="5"/>
    <s v="HNL"/>
    <s v="Hawaii"/>
    <s v="SFO"/>
    <s v="California"/>
    <x v="30"/>
    <x v="4"/>
    <n v="178"/>
    <s v="HNLSFO737-Max 9"/>
    <n v="2399"/>
    <n v="168.16666666666666"/>
    <n v="6"/>
    <n v="1009"/>
    <n v="23"/>
    <n v="138"/>
    <n v="240"/>
    <n v="631"/>
    <n v="2562132"/>
    <n v="0.94475655430711614"/>
    <n v="1068"/>
    <n v="30.116779089376053"/>
    <n v="1"/>
    <n v="138"/>
    <n v="0.93023255813953487"/>
    <n v="258"/>
    <n v="0.93898809523809523"/>
    <n v="672"/>
    <n v="126"/>
    <n v="5"/>
    <n v="0.22566949303875025"/>
    <n v="73297"/>
    <n v="0.22699339281645822"/>
    <n v="73727"/>
    <n v="0.52987395242581548"/>
    <n v="172102"/>
    <n v="1.1638002697060942E-2"/>
    <n v="3780"/>
    <n v="3.8854919057383359E-3"/>
    <n v="1262"/>
    <n v="1.9396671161768238E-3"/>
    <n v="630"/>
    <n v="1"/>
    <n v="102236"/>
    <n v="17039.333333333332"/>
    <n v="3394.6525190027578"/>
    <n v="0.34683783068603569"/>
    <n v="31437"/>
    <n v="5239.5"/>
    <n v="0.10665069919868642"/>
    <n v="88756"/>
    <n v="14792.666666666666"/>
    <n v="0.30110664052163411"/>
    <n v="72337"/>
    <n v="0.24540482959364376"/>
    <n v="1"/>
    <n v="324798"/>
    <n v="-294766"/>
    <n v="30032"/>
    <n v="73297"/>
    <n v="79256.524999999994"/>
    <n v="183284.53882725831"/>
    <n v="335838.0638272583"/>
    <n v="0"/>
    <n v="5529.5249999999942"/>
    <n v="11182.538827258308"/>
    <n v="1.1721488198110011E-2"/>
    <n v="1.2808607820053657E-2"/>
    <n v="1.0871196219436451E-3"/>
    <n v="2420591"/>
    <n v="0.94475655430711614"/>
    <n v="18955.31417244795"/>
    <n v="0.12676864423847015"/>
    <n v="0.11504715604036014"/>
    <n v="321.27651139742318"/>
    <n v="0.13392101350455321"/>
    <n v="1.9396671161768238E-3"/>
    <n v="-2785.343971209717"/>
    <n v="32817.343971209717"/>
    <n v="1.7775268811637437"/>
    <n v="0.95634792643687139"/>
    <n v="0.85708857943257521"/>
    <n v="285.76356589147287"/>
    <n v="0.22271380981409983"/>
    <n v="2947.0614947436202"/>
    <n v="5239.5"/>
    <n v="33.502918655598641"/>
    <n v="4.9970267591674924"/>
    <n v="5"/>
  </r>
  <r>
    <n v="829"/>
    <x v="2"/>
    <s v="BOI"/>
    <s v="Idaho"/>
    <s v="SFO"/>
    <s v="California"/>
    <x v="6"/>
    <x v="7"/>
    <n v="73.897959183673464"/>
    <s v="BOISFOE175"/>
    <n v="522"/>
    <n v="59.653061224489797"/>
    <n v="49"/>
    <n v="2923"/>
    <n v="9.4285714285714288"/>
    <n v="462"/>
    <n v="882"/>
    <n v="1580"/>
    <n v="1890162"/>
    <n v="0.80723557028445181"/>
    <n v="3621"/>
    <n v="88.572343126586873"/>
    <n v="0.94285714285714284"/>
    <n v="490"/>
    <n v="1"/>
    <n v="882"/>
    <n v="0.70253445975989326"/>
    <n v="2249"/>
    <n v="361"/>
    <n v="5.9972299168975072"/>
    <n v="0.25090998543254578"/>
    <n v="130558"/>
    <n v="0.2851934703980874"/>
    <n v="148397"/>
    <n v="0.42026721092828123"/>
    <n v="218681"/>
    <n v="2.12554147496435E-2"/>
    <n v="11060"/>
    <n v="1.8213161445060709E-2"/>
    <n v="9477"/>
    <n v="4.1607570463813902E-3"/>
    <n v="2165"/>
    <n v="1"/>
    <n v="221096"/>
    <n v="4512.1632653061224"/>
    <n v="2496.2193862706263"/>
    <n v="0.3484427746065567"/>
    <n v="160129"/>
    <n v="3267.9387755102039"/>
    <n v="0.25236002937625879"/>
    <n v="122590"/>
    <n v="2501.8367346938776"/>
    <n v="0.19319933304545439"/>
    <n v="130711"/>
    <n v="0.20599786297173009"/>
    <n v="1"/>
    <n v="520338"/>
    <n v="-634526"/>
    <n v="-114188"/>
    <n v="138470.60606060605"/>
    <n v="148397"/>
    <n v="311274.41075949371"/>
    <n v="598142.01682009979"/>
    <n v="7912.6060606060491"/>
    <n v="0"/>
    <n v="92593.410759493709"/>
    <n v="-6.0411753066668357E-2"/>
    <n v="-5.9326585128465073E-2"/>
    <n v="1.0851679382032839E-3"/>
    <n v="1525806"/>
    <n v="0.80723557028445181"/>
    <n v="123737.5141977421"/>
    <n v="0.27528751503839355"/>
    <n v="0.3356992681050619"/>
    <n v="177.27437564146425"/>
    <n v="0.33960608360433764"/>
    <n v="4.1607570463813902E-3"/>
    <n v="-2051.1432004101989"/>
    <n v="-112136.8567995898"/>
    <n v="1.9387604102400231"/>
    <n v="1.2242589015286041"/>
    <n v="0.70751936319882602"/>
    <n v="168.25056689342404"/>
    <n v="0.25120402507600831"/>
    <n v="1384.066353814253"/>
    <n v="3267.9387755102039"/>
    <n v="33.001272144539207"/>
    <n v="7.0260006842285323"/>
    <n v="5.9972299168975072"/>
  </r>
  <r>
    <n v="1191"/>
    <x v="0"/>
    <s v="SFO"/>
    <s v="California"/>
    <s v="LAX"/>
    <s v="California"/>
    <x v="42"/>
    <x v="6"/>
    <n v="157.23255813953489"/>
    <s v="SFOLAXA320"/>
    <n v="337"/>
    <n v="135.34883720930233"/>
    <n v="43"/>
    <n v="5820"/>
    <n v="19.88372093023256"/>
    <n v="855"/>
    <n v="1314"/>
    <n v="3651"/>
    <n v="2278457"/>
    <n v="0.86081940541340041"/>
    <n v="6761"/>
    <n v="60.197470037137073"/>
    <n v="1"/>
    <n v="855"/>
    <n v="0.83059418457648548"/>
    <n v="1582"/>
    <n v="0.84435707678075855"/>
    <n v="4324"/>
    <n v="2355"/>
    <n v="5.9995753715498941"/>
    <n v="0.24065967652089895"/>
    <n v="195278"/>
    <n v="0.20258482576396181"/>
    <n v="164383"/>
    <n v="0.48536037701435003"/>
    <n v="393835"/>
    <n v="3.1487698230773402E-2"/>
    <n v="25550"/>
    <n v="2.2494910207683246E-2"/>
    <n v="18253"/>
    <n v="1.7412512262332581E-2"/>
    <n v="14129"/>
    <n v="0.99999999999999989"/>
    <n v="247548"/>
    <n v="5756.9302325581393"/>
    <n v="4112.2658451805783"/>
    <n v="0.30023613996659837"/>
    <n v="246187"/>
    <n v="5725.2790697674418"/>
    <n v="0.29858546459659119"/>
    <n v="143597"/>
    <n v="3339.4651162790697"/>
    <n v="0.1741601991968573"/>
    <n v="187179"/>
    <n v="0.22701819623995315"/>
    <n v="1"/>
    <n v="811428"/>
    <n v="-824511"/>
    <n v="-13083"/>
    <n v="195278"/>
    <n v="197910.12633181125"/>
    <n v="466431.81046288688"/>
    <n v="859619.93679469812"/>
    <n v="0"/>
    <n v="33527.126331811247"/>
    <n v="72596.810462886875"/>
    <n v="-5.7420438480954433E-3"/>
    <n v="-4.6588552998326239E-3"/>
    <n v="1.0831885482628194E-3"/>
    <n v="1961340"/>
    <n v="0.86081940541340041"/>
    <n v="128910.37096219929"/>
    <n v="0.35613048655296103"/>
    <n v="0.36187253040105649"/>
    <n v="136.99295532646047"/>
    <n v="0.4065072858351943"/>
    <n v="1.7412512262332581E-2"/>
    <n v="-2467.9985301092588"/>
    <n v="-10615.001469890742"/>
    <n v="2.0493549661718751"/>
    <n v="0.93235307539133527"/>
    <n v="0.8172569238330144"/>
    <n v="103.90834386852086"/>
    <n v="0.23067850752007571"/>
    <n v="2385.4324760062509"/>
    <n v="5725.2790697674418"/>
    <n v="96.681804009529316"/>
    <n v="7.5262886597938143"/>
    <n v="5.9995753715498941"/>
  </r>
  <r>
    <n v="1107"/>
    <x v="0"/>
    <s v="LAX"/>
    <s v="California"/>
    <s v="SFO"/>
    <s v="California"/>
    <x v="16"/>
    <x v="3"/>
    <n v="140.91176470588235"/>
    <s v="LAXSFO737-700"/>
    <n v="337"/>
    <n v="125.76470588235294"/>
    <n v="34"/>
    <n v="4276"/>
    <n v="16.764705882352942"/>
    <n v="570"/>
    <n v="821"/>
    <n v="2886"/>
    <n v="1614567"/>
    <n v="0.89250678355249424"/>
    <n v="4791"/>
    <n v="44.773577544927043"/>
    <n v="1"/>
    <n v="570"/>
    <n v="0.79018286814244465"/>
    <n v="1039"/>
    <n v="0.90669180018850137"/>
    <n v="3183"/>
    <n v="7198"/>
    <n v="5.9998610725201447"/>
    <n v="0.19924761258556697"/>
    <n v="122453"/>
    <n v="0.16235231712218323"/>
    <n v="99778"/>
    <n v="0.52118286235898836"/>
    <n v="320307"/>
    <n v="3.2859999642030208E-2"/>
    <n v="20195"/>
    <n v="1.408611126026519E-2"/>
    <n v="8657"/>
    <n v="7.0271097030966012E-2"/>
    <n v="43187"/>
    <n v="1"/>
    <n v="186171"/>
    <n v="5475.6176470588234"/>
    <n v="4158.0550451477966"/>
    <n v="0.29915830542682498"/>
    <n v="196529"/>
    <n v="5780.2647058823532"/>
    <n v="0.31580258261076366"/>
    <n v="100643"/>
    <n v="2960.0882352941176"/>
    <n v="0.16172330455909859"/>
    <n v="138973"/>
    <n v="0.22331580740331278"/>
    <n v="1"/>
    <n v="614577"/>
    <n v="-622316"/>
    <n v="-7739"/>
    <n v="122453"/>
    <n v="126272.03654080389"/>
    <n v="353269.98648648651"/>
    <n v="601995.02302729036"/>
    <n v="0"/>
    <n v="26494.036540803892"/>
    <n v="32962.986486486509"/>
    <n v="-4.7932355857638609E-3"/>
    <n v="-3.7101365434875767E-3"/>
    <n v="1.0830990422762842E-3"/>
    <n v="1441012"/>
    <n v="0.89250678355249424"/>
    <n v="68818.019176800735"/>
    <n v="0.38064508936451691"/>
    <n v="0.3854383249502808"/>
    <n v="133.62722170252573"/>
    <n v="0.39651994570482413"/>
    <n v="7.0271097030966012E-2"/>
    <n v="-1748.7359713908941"/>
    <n v="-5990.2640286091064"/>
    <n v="1.8974975380494004"/>
    <n v="0.84821489429226715"/>
    <n v="0.88882536228155085"/>
    <n v="96.032723772858517"/>
    <n v="0.22612788958909949"/>
    <n v="2247.8212713516591"/>
    <n v="5780.2647058823532"/>
    <n v="95.502754849315835"/>
    <n v="6.7474275023386339"/>
    <n v="5.9998610725201447"/>
  </r>
  <r>
    <n v="924"/>
    <x v="2"/>
    <s v="SEA"/>
    <s v="Washington"/>
    <s v="ANC"/>
    <s v="Alaska"/>
    <x v="56"/>
    <x v="4"/>
    <n v="179.3235294117647"/>
    <s v="SEAANC737-Max 9"/>
    <n v="1448"/>
    <n v="143.6764705882353"/>
    <n v="34"/>
    <n v="4885"/>
    <n v="19.235294117647058"/>
    <n v="654"/>
    <n v="1048"/>
    <n v="3184"/>
    <n v="8828456"/>
    <n v="0.80121371166147282"/>
    <n v="6097"/>
    <n v="125.90677909133055"/>
    <n v="0.82994923857868019"/>
    <n v="788"/>
    <n v="0.71147318397827564"/>
    <n v="1473"/>
    <n v="0.8300312825860271"/>
    <n v="3836"/>
    <n v="27772"/>
    <n v="5.9998559700417688"/>
    <n v="0.19729377838947607"/>
    <n v="302609"/>
    <n v="0.17775080046342448"/>
    <n v="272634"/>
    <n v="0.48518873724653622"/>
    <n v="744182"/>
    <n v="1.4524719340669802E-2"/>
    <n v="22278"/>
    <n v="1.6604522496102815E-2"/>
    <n v="25468"/>
    <n v="0.10863744206379063"/>
    <n v="166628"/>
    <n v="1"/>
    <n v="553651"/>
    <n v="16283.85294117647"/>
    <n v="4397.3088978663445"/>
    <n v="0.37749901304283495"/>
    <n v="225281"/>
    <n v="6625.911764705882"/>
    <n v="0.15360462666427568"/>
    <n v="297981"/>
    <n v="8764.1470588235297"/>
    <n v="0.20317408151618438"/>
    <n v="389716"/>
    <n v="0.26572227877670496"/>
    <n v="1"/>
    <n v="1533799"/>
    <n v="-1466629"/>
    <n v="67170"/>
    <n v="364611.45565749233"/>
    <n v="383196.45229007635"/>
    <n v="896571.02763819101"/>
    <n v="1644378.9355857596"/>
    <n v="62002.455657492334"/>
    <n v="110562.45229007635"/>
    <n v="152389.02763819101"/>
    <n v="7.6083519020766488E-3"/>
    <n v="8.6909272350339413E-3"/>
    <n v="1.0825753329572925E-3"/>
    <n v="7073480"/>
    <n v="0.80121371166147282"/>
    <n v="339203.94104401232"/>
    <n v="0.17373354978492275"/>
    <n v="0.1661251978828461"/>
    <n v="279.87123848515864"/>
    <n v="0.19328124204776148"/>
    <n v="0.10863744206379063"/>
    <n v="-9557.4686936988146"/>
    <n v="76727.468693698815"/>
    <n v="1.7745453771635065"/>
    <n v="0.85528086337368392"/>
    <n v="0.89646233864591274"/>
    <n v="185.08757637474542"/>
    <n v="0.25408544405101319"/>
    <n v="2366.6795557040646"/>
    <n v="6625.911764705882"/>
    <n v="38.798546315417276"/>
    <n v="9.7740020470829077"/>
    <n v="5.9998559700417688"/>
  </r>
  <r>
    <n v="1111"/>
    <x v="0"/>
    <s v="LAX"/>
    <s v="California"/>
    <s v="SFO"/>
    <s v="California"/>
    <x v="16"/>
    <x v="6"/>
    <n v="157.23255813953489"/>
    <s v="LAXSFOA320"/>
    <n v="337"/>
    <n v="135.34883720930233"/>
    <n v="43"/>
    <n v="5820"/>
    <n v="19.88372093023256"/>
    <n v="855"/>
    <n v="1582"/>
    <n v="3383"/>
    <n v="2278457"/>
    <n v="0.86081940541340041"/>
    <n v="6761"/>
    <n v="57.136431046138242"/>
    <n v="1"/>
    <n v="855"/>
    <n v="1"/>
    <n v="1582"/>
    <n v="0.78237742830712298"/>
    <n v="4324"/>
    <n v="2355"/>
    <n v="5.9995753715498941"/>
    <n v="0.22155255998424586"/>
    <n v="176633"/>
    <n v="0.23681500556286539"/>
    <n v="188801"/>
    <n v="0.477237407039941"/>
    <n v="380478"/>
    <n v="2.9699555096199315E-2"/>
    <n v="23678"/>
    <n v="1.6973324586610741E-2"/>
    <n v="13532"/>
    <n v="1.7722147730137687E-2"/>
    <n v="14129"/>
    <n v="1"/>
    <n v="234960"/>
    <n v="5464.1860465116279"/>
    <n v="4112.2624514343124"/>
    <n v="0.29550851209401535"/>
    <n v="246187"/>
    <n v="5725.2790697674418"/>
    <n v="0.30962867750633877"/>
    <n v="136295"/>
    <n v="3169.6511627906975"/>
    <n v="0.1714178271018634"/>
    <n v="177662"/>
    <n v="0.22344498329778242"/>
    <n v="1"/>
    <n v="797251"/>
    <n v="-795104"/>
    <n v="2147"/>
    <n v="176633"/>
    <n v="188801"/>
    <n v="486310.04197457881"/>
    <n v="851744.04197457875"/>
    <n v="0"/>
    <n v="0"/>
    <n v="105832.04197457881"/>
    <n v="9.4230437528555506E-4"/>
    <n v="2.022513603933968E-3"/>
    <n v="1.0802092286484131E-3"/>
    <n v="1961340"/>
    <n v="0.86081940541340041"/>
    <n v="126618.17903780064"/>
    <n v="0.34990829320017891"/>
    <n v="0.34896598882489333"/>
    <n v="134.55704467353951"/>
    <n v="0.39927906431317362"/>
    <n v="1.7722147730137687E-2"/>
    <n v="-2461.210278478577"/>
    <n v="4608.2102784785766"/>
    <n v="1.8725312422599558"/>
    <n v="1.0817356757437344"/>
    <n v="0.79756705569869335"/>
    <n v="119.3432364096081"/>
    <n v="0.22284324510097825"/>
    <n v="2385.4307576533861"/>
    <n v="5725.2790697674418"/>
    <n v="101.86145500233103"/>
    <n v="6.3934707903780073"/>
    <n v="5.9995753715498941"/>
  </r>
  <r>
    <n v="666"/>
    <x v="1"/>
    <s v="LAX"/>
    <s v="California"/>
    <s v="HNL"/>
    <s v="Hawaii"/>
    <x v="51"/>
    <x v="9"/>
    <n v="230.58823529411765"/>
    <s v="LAXHNL757-300"/>
    <n v="2556"/>
    <n v="200.29411764705881"/>
    <n v="17"/>
    <n v="3405"/>
    <n v="24.352941176470587"/>
    <n v="414"/>
    <n v="674"/>
    <n v="2317"/>
    <n v="10019520"/>
    <n v="0.86862244897959184"/>
    <n v="3920"/>
    <n v="96.005449471210326"/>
    <n v="0.82306163021868783"/>
    <n v="503"/>
    <n v="0.70575916230366487"/>
    <n v="955"/>
    <n v="0.94110479285134041"/>
    <n v="2462"/>
    <n v="8750"/>
    <n v="5.999657142857143"/>
    <n v="0.19639335475149428"/>
    <n v="233027"/>
    <n v="0.18817613010015743"/>
    <n v="223277"/>
    <n v="0.5438445823627176"/>
    <n v="645289"/>
    <n v="1.3672619027552565E-2"/>
    <n v="16223"/>
    <n v="1.3669247858464836E-2"/>
    <n v="16219"/>
    <n v="4.4244065899613327E-2"/>
    <n v="52497"/>
    <n v="1"/>
    <n v="484672"/>
    <n v="28510.117647058825"/>
    <n v="5048.38009372938"/>
    <n v="0.37474909612749785"/>
    <n v="143765"/>
    <n v="8456.7647058823532"/>
    <n v="0.11115930733520757"/>
    <n v="311411"/>
    <n v="18318.294117647059"/>
    <n v="0.24078343864337165"/>
    <n v="353476"/>
    <n v="0.27330815789392293"/>
    <n v="0.99999999999999989"/>
    <n v="1186532"/>
    <n v="-1293324"/>
    <n v="-106792"/>
    <n v="283122.17632850242"/>
    <n v="316364.29525222554"/>
    <n v="685671.78161415621"/>
    <n v="1285158.2531948842"/>
    <n v="50095.176328502421"/>
    <n v="93087.295252225536"/>
    <n v="40382.781614156207"/>
    <n v="-1.065839481332439E-2"/>
    <n v="-9.580702860986624E-3"/>
    <n v="1.0776919523377664E-3"/>
    <n v="8703180"/>
    <n v="0.86862244897959184"/>
    <n v="171520.71218795888"/>
    <n v="0.11842204017757338"/>
    <n v="0.12908043499089777"/>
    <n v="333.04992657856093"/>
    <n v="0.13030122323104887"/>
    <n v="4.4244065899613327E-2"/>
    <n v="-10797.956070287304"/>
    <n v="-95994.043929712701"/>
    <n v="1.6485539279904819"/>
    <n v="0.83196588084339329"/>
    <n v="0.93267666856837805"/>
    <n v="233.79790575916229"/>
    <n v="0.29790684111342974"/>
    <n v="3243.680454757774"/>
    <n v="8456.7647058823532"/>
    <n v="35.466736719159634"/>
    <n v="9.5277533039647579"/>
    <n v="5.999657142857143"/>
  </r>
  <r>
    <n v="644"/>
    <x v="1"/>
    <s v="HNL"/>
    <s v="Hawaii"/>
    <s v="SFO"/>
    <s v="California"/>
    <x v="30"/>
    <x v="9"/>
    <n v="227.11764705882354"/>
    <s v="HNLSFO757-300"/>
    <n v="2399"/>
    <n v="191.94117647058823"/>
    <n v="17"/>
    <n v="3263"/>
    <n v="28.117647058823529"/>
    <n v="478"/>
    <n v="778"/>
    <n v="2007"/>
    <n v="9262539"/>
    <n v="0.84511784511784516"/>
    <n v="3861"/>
    <n v="82.821142495784144"/>
    <n v="0.96565656565656566"/>
    <n v="495"/>
    <n v="0.82678002125398509"/>
    <n v="941"/>
    <n v="0.82728771640560594"/>
    <n v="2426"/>
    <n v="4977"/>
    <n v="5.9991963029937709"/>
    <n v="0.22686761910006337"/>
    <n v="243073"/>
    <n v="0.22889294784265155"/>
    <n v="245243"/>
    <n v="0.49014355567460716"/>
    <n v="525155"/>
    <n v="1.3116103603498498E-2"/>
    <n v="14053"/>
    <n v="1.3112370278627368E-2"/>
    <n v="14049"/>
    <n v="2.7867403500552064E-2"/>
    <n v="29858"/>
    <n v="1"/>
    <n v="418112"/>
    <n v="24594.823529411766"/>
    <n v="5048.3727632866594"/>
    <n v="0.3689299485577644"/>
    <n v="141620"/>
    <n v="8330.5882352941171"/>
    <n v="0.12496139626404074"/>
    <n v="268645"/>
    <n v="15802.64705882353"/>
    <n v="0.23704458621206906"/>
    <n v="304933"/>
    <n v="0.26906406896612578"/>
    <n v="1"/>
    <n v="1071431"/>
    <n v="-1133310"/>
    <n v="-61879"/>
    <n v="251717.85564853557"/>
    <n v="296624.24550128536"/>
    <n v="634791.24564025912"/>
    <n v="1183133.34679008"/>
    <n v="8644.8556485355657"/>
    <n v="51381.245501285361"/>
    <n v="109636.24564025912"/>
    <n v="-6.6805656634752091E-3"/>
    <n v="-5.6030924084124996E-3"/>
    <n v="1.0774732550627095E-3"/>
    <n v="7827937"/>
    <n v="0.84511784511784516"/>
    <n v="190885.88844621507"/>
    <n v="0.1156735750316409"/>
    <n v="0.1223541406951161"/>
    <n v="319.20717131474106"/>
    <n v="0.13305842905991708"/>
    <n v="2.7867403500552064E-2"/>
    <n v="-9980.1380464752965"/>
    <n v="-51898.861953524705"/>
    <n v="1.8712528099626498"/>
    <n v="0.99313420537864294"/>
    <n v="0.82489306339949942"/>
    <n v="260.61955366631241"/>
    <n v="0.28460348823209336"/>
    <n v="3243.6765770729962"/>
    <n v="8330.5882352941171"/>
    <n v="39.398152472553697"/>
    <n v="8.6123199509653698"/>
    <n v="5.9991963029937709"/>
  </r>
  <r>
    <n v="60"/>
    <x v="5"/>
    <s v="LAX"/>
    <s v="California"/>
    <s v="GEG"/>
    <s v="Washington"/>
    <x v="41"/>
    <x v="7"/>
    <n v="70.2"/>
    <s v="LAXGEGE175"/>
    <n v="945"/>
    <n v="63.866666666666667"/>
    <n v="15"/>
    <n v="958"/>
    <n v="9.1333333333333329"/>
    <n v="137"/>
    <n v="246"/>
    <n v="576"/>
    <n v="995085"/>
    <n v="0.90978157644824309"/>
    <n v="1053"/>
    <n v="38.112989323843415"/>
    <n v="0.91333333333333333"/>
    <n v="150"/>
    <n v="0.91111111111111109"/>
    <n v="270"/>
    <n v="0.90995260663507105"/>
    <n v="633"/>
    <n v="0"/>
    <e v="#DIV/0!"/>
    <n v="0.23799947798025817"/>
    <n v="40121"/>
    <n v="0.24428151100987092"/>
    <n v="41180"/>
    <n v="0.49383660782080485"/>
    <n v="83249"/>
    <n v="2.0465546697038723E-2"/>
    <n v="3450"/>
    <n v="3.4168564920273349E-3"/>
    <n v="576"/>
    <n v="0"/>
    <n v="0"/>
    <n v="1"/>
    <n v="61195"/>
    <n v="4079.6666666666665"/>
    <n v="1605.6205793786037"/>
    <n v="0.2965276297172097"/>
    <n v="40681"/>
    <n v="2712.0666666666666"/>
    <n v="0.19712460992770336"/>
    <n v="69875"/>
    <n v="4658.333333333333"/>
    <n v="0.3385875990929002"/>
    <n v="34621"/>
    <n v="0.16776016126218674"/>
    <n v="1"/>
    <n v="168576"/>
    <n v="-206372"/>
    <n v="-37796"/>
    <n v="43928.102189781021"/>
    <n v="45197.560975609755"/>
    <n v="91487.182291666672"/>
    <n v="180612.84545705747"/>
    <n v="3807.1021897810206"/>
    <n v="4017.5609756097547"/>
    <n v="8238.1822916666715"/>
    <n v="-3.7982684896265141E-2"/>
    <n v="-3.6906539276741354E-2"/>
    <n v="1.076145619523787E-3"/>
    <n v="905310"/>
    <n v="0.90978157644824309"/>
    <n v="16716.826722338214"/>
    <n v="0.16940864348271756"/>
    <n v="0.20739132837898269"/>
    <n v="175.96659707724424"/>
    <n v="0.18620803923517909"/>
    <n v="0"/>
    <n v="-1070.8563638038297"/>
    <n v="-36725.143636196168"/>
    <n v="1.7116342752962623"/>
    <n v="0.9760072926162261"/>
    <n v="0.84160014170486497"/>
    <n v="152.5185185185185"/>
    <n v="0.20537324411541383"/>
    <n v="1833.3644576203926"/>
    <n v="2712.0666666666666"/>
    <n v="25.13578748336796"/>
    <n v="4.2025052192066807"/>
    <e v="#DIV/0!"/>
  </r>
  <r>
    <n v="740"/>
    <x v="1"/>
    <s v="SEA"/>
    <s v="Washington"/>
    <s v="SFO"/>
    <s v="California"/>
    <x v="26"/>
    <x v="4"/>
    <n v="178.04444444444445"/>
    <s v="SEASFO737-Max 9"/>
    <n v="679"/>
    <n v="144.15555555555557"/>
    <n v="45"/>
    <n v="6487"/>
    <n v="19.711111111111112"/>
    <n v="887"/>
    <n v="1896"/>
    <n v="3704"/>
    <n v="5440148"/>
    <n v="0.80966050923614574"/>
    <n v="8012"/>
    <n v="95.730496453900713"/>
    <n v="0.85700483091787438"/>
    <n v="1035"/>
    <n v="0.97984496124031006"/>
    <n v="1935"/>
    <n v="0.73462911543038478"/>
    <n v="5042"/>
    <n v="21914"/>
    <n v="5.9998631012138359"/>
    <n v="0.1912855906540199"/>
    <n v="265680"/>
    <n v="0.25745868366599034"/>
    <n v="357589"/>
    <n v="0.41925081250296992"/>
    <n v="582305"/>
    <n v="1.8672808617931368E-2"/>
    <n v="25935"/>
    <n v="1.8667768723567554E-2"/>
    <n v="25928"/>
    <n v="9.4664335835520891E-2"/>
    <n v="131481"/>
    <n v="1"/>
    <n v="420957"/>
    <n v="9354.6"/>
    <n v="4397.313453845014"/>
    <n v="0.33952991677037769"/>
    <n v="295990"/>
    <n v="6577.5555555555557"/>
    <n v="0.23873569049775653"/>
    <n v="226563"/>
    <n v="5034.7333333333336"/>
    <n v="0.18273818117586138"/>
    <n v="296313"/>
    <n v="0.23899621155600437"/>
    <n v="1"/>
    <n v="1388918"/>
    <n v="-1239823"/>
    <n v="149095"/>
    <n v="310009.9210822999"/>
    <n v="364944.46993670886"/>
    <n v="792651.67656587472"/>
    <n v="1467606.0675848834"/>
    <n v="44329.921082299901"/>
    <n v="7355.4699367088615"/>
    <n v="210346.67656587472"/>
    <n v="2.7406423501713555E-2"/>
    <n v="2.847678681447998E-2"/>
    <n v="1.0703633127664251E-3"/>
    <n v="4404673"/>
    <n v="0.80966050923614574"/>
    <n v="295605.27593648853"/>
    <n v="0.25530886292064114"/>
    <n v="0.22790243941892757"/>
    <n v="193.83952520425467"/>
    <n v="0.28547794580891706"/>
    <n v="9.4664335835520891E-2"/>
    <n v="-5822.934835219633"/>
    <n v="154917.93483521964"/>
    <n v="1.705947179698128"/>
    <n v="1.2281467090103764"/>
    <n v="0.76752891453339134"/>
    <n v="184.80051679586563"/>
    <n v="0.21334088837497966"/>
    <n v="2366.6752852274408"/>
    <n v="6577.5555555555557"/>
    <n v="67.763150096310568"/>
    <n v="7.9949129027285339"/>
    <n v="5.9998631012138359"/>
  </r>
  <r>
    <n v="495"/>
    <x v="3"/>
    <s v="OGG"/>
    <s v="Hawaii"/>
    <s v="SFO"/>
    <s v="California"/>
    <x v="34"/>
    <x v="8"/>
    <n v="351.53333333333336"/>
    <s v="OGGSFO777-200"/>
    <n v="2338"/>
    <n v="296"/>
    <n v="15"/>
    <n v="4440"/>
    <n v="43.733333333333334"/>
    <n v="656"/>
    <n v="1052"/>
    <n v="2733"/>
    <n v="12328274"/>
    <n v="0.84202541247866491"/>
    <n v="5273"/>
    <n v="70.153038548752846"/>
    <n v="0.96187683284457481"/>
    <n v="682"/>
    <n v="0.82445141065830718"/>
    <n v="1276"/>
    <n v="0.82418576598311222"/>
    <n v="3316"/>
    <n v="1945"/>
    <n v="5"/>
    <n v="0.24904154324638389"/>
    <n v="299396"/>
    <n v="0.20897060621713817"/>
    <n v="251223"/>
    <n v="0.51116917167210252"/>
    <n v="614524"/>
    <n v="1.3637577327434114E-2"/>
    <n v="16395"/>
    <n v="9.0917182182894095E-3"/>
    <n v="10930"/>
    <n v="8.089383318651831E-3"/>
    <n v="9725"/>
    <n v="1"/>
    <n v="293587"/>
    <n v="19572.466666666667"/>
    <n v="4184.9505890749369"/>
    <n v="0.26018681815361983"/>
    <n v="110840"/>
    <n v="7389.333333333333"/>
    <n v="9.8230190451713537E-2"/>
    <n v="474027"/>
    <n v="31601.8"/>
    <n v="0.42009890372838699"/>
    <n v="249916"/>
    <n v="0.22148408766627967"/>
    <n v="1"/>
    <n v="1202193"/>
    <n v="-1128370"/>
    <n v="73823"/>
    <n v="311262.30487804877"/>
    <n v="304715.34980988596"/>
    <n v="745613.45920234174"/>
    <n v="1361591.1138902765"/>
    <n v="11866.304878048773"/>
    <n v="53492.349809885956"/>
    <n v="131089.45920234174"/>
    <n v="5.9881050664513137E-3"/>
    <n v="7.0504225430111662E-3"/>
    <n v="1.0623174765598525E-3"/>
    <n v="10380720"/>
    <n v="0.84202541247866491"/>
    <n v="223722.0369369369"/>
    <n v="9.7515110387715265E-2"/>
    <n v="9.1527005321263954E-2"/>
    <n v="268.57387387387388"/>
    <n v="0.1148733421188511"/>
    <n v="8.089383318651831E-3"/>
    <n v="-13096.540926018431"/>
    <n v="86919.540926018439"/>
    <n v="1.9871127696122624"/>
    <n v="0.89118859135987705"/>
    <n v="0.8388517637361983"/>
    <n v="196.88322884012538"/>
    <n v="0.20788342637163917"/>
    <n v="6757.0416022760719"/>
    <n v="7389.333333333333"/>
    <n v="63.290202275620928"/>
    <n v="6.1542792792792795"/>
    <n v="5"/>
  </r>
  <r>
    <n v="464"/>
    <x v="3"/>
    <s v="LAX"/>
    <s v="California"/>
    <s v="OGG"/>
    <s v="Hawaii"/>
    <x v="39"/>
    <x v="2"/>
    <n v="158.33333333333334"/>
    <s v="LAXOGG737-800"/>
    <n v="2486"/>
    <n v="121.70833333333333"/>
    <n v="24"/>
    <n v="2921"/>
    <n v="15.291666666666666"/>
    <n v="367"/>
    <n v="798"/>
    <n v="1757"/>
    <n v="9446800"/>
    <n v="0.76868421052631575"/>
    <n v="3800"/>
    <n v="132.93777056277057"/>
    <n v="0.74291497975708498"/>
    <n v="494"/>
    <n v="0.84893617021276591"/>
    <n v="940"/>
    <n v="0.74260355029585801"/>
    <n v="2366"/>
    <n v="22592"/>
    <n v="5"/>
    <n v="0.18060151213825265"/>
    <n v="168546"/>
    <n v="0.23535973288986423"/>
    <n v="219649"/>
    <n v="0.44228865210533536"/>
    <n v="412765"/>
    <n v="1.1299247359758607E-2"/>
    <n v="10545"/>
    <n v="9.4112175970374433E-3"/>
    <n v="8783"/>
    <n v="0.12103963790975175"/>
    <n v="112960"/>
    <n v="1"/>
    <n v="489549"/>
    <n v="20397.875"/>
    <n v="3682.5425755793362"/>
    <n v="0.35804380642556655"/>
    <n v="123129"/>
    <n v="5130.375"/>
    <n v="9.0053448871049852E-2"/>
    <n v="435305"/>
    <n v="18137.708333333332"/>
    <n v="0.31837111128013995"/>
    <n v="319305"/>
    <n v="0.23353163342324368"/>
    <n v="1"/>
    <n v="933248"/>
    <n v="-1367288"/>
    <n v="-434040"/>
    <n v="226871.18256130791"/>
    <n v="258734.41102756895"/>
    <n v="555834.94023904379"/>
    <n v="1041440.5338279207"/>
    <n v="58325.182561307913"/>
    <n v="39085.411027568945"/>
    <n v="143069.94023904379"/>
    <n v="-4.5945717068213578E-2"/>
    <n v="-4.4885038082437434E-2"/>
    <n v="1.0606789857761437E-3"/>
    <n v="7261606"/>
    <n v="0.76868421052631575"/>
    <n v="246844.62581307767"/>
    <n v="9.8789854765634927E-2"/>
    <n v="0.1447355718338485"/>
    <n v="280.82437521396781"/>
    <n v="0.11296233918502326"/>
    <n v="0.12103963790975175"/>
    <n v="-10020.022242830028"/>
    <n v="-424019.97775716998"/>
    <n v="1.6186921847628999"/>
    <n v="1.1085981396791935"/>
    <n v="0.82767701159285112"/>
    <n v="233.66914893617022"/>
    <n v="0.34214378171718557"/>
    <n v="3274.5020332235649"/>
    <n v="5130.375"/>
    <n v="21.972686826583736"/>
    <n v="6.6169120164327282"/>
    <n v="5"/>
  </r>
  <r>
    <n v="476"/>
    <x v="3"/>
    <s v="LAX"/>
    <s v="California"/>
    <s v="SFO"/>
    <s v="California"/>
    <x v="16"/>
    <x v="2"/>
    <n v="166.08571428571429"/>
    <s v="LAXSFO737-800"/>
    <n v="337"/>
    <n v="145.77142857142857"/>
    <n v="35"/>
    <n v="5102"/>
    <n v="21"/>
    <n v="735"/>
    <n v="1342"/>
    <n v="3025"/>
    <n v="1958981"/>
    <n v="0.87768794082229484"/>
    <n v="5813"/>
    <n v="46.778364599177507"/>
    <n v="1"/>
    <n v="735"/>
    <n v="0.95857142857142852"/>
    <n v="1400"/>
    <n v="0.82245785753126699"/>
    <n v="3678"/>
    <n v="8338"/>
    <n v="5"/>
    <n v="0.23093359753347481"/>
    <n v="156170"/>
    <n v="0.22259650575596485"/>
    <n v="150532"/>
    <n v="0.45350940103954868"/>
    <n v="306688"/>
    <n v="2.6838988251473187E-2"/>
    <n v="18150"/>
    <n v="4.4731647085788648E-3"/>
    <n v="3025"/>
    <n v="6.1648342710959626E-2"/>
    <n v="41690"/>
    <n v="1"/>
    <n v="172263"/>
    <n v="4921.8"/>
    <n v="3682.5357507908443"/>
    <n v="0.27731530745467103"/>
    <n v="183384"/>
    <n v="5239.5428571428574"/>
    <n v="0.2952183019120031"/>
    <n v="153176"/>
    <n v="4376.4571428571426"/>
    <n v="0.2465883534750741"/>
    <n v="112358"/>
    <n v="0.18087803715825179"/>
    <n v="1"/>
    <n v="676255"/>
    <n v="-621181"/>
    <n v="55074"/>
    <n v="156170"/>
    <n v="157037.85394932938"/>
    <n v="372892.05421487603"/>
    <n v="686099.90816420538"/>
    <n v="0"/>
    <n v="6505.8539493293792"/>
    <n v="66204.054214876029"/>
    <n v="2.8113595792914784E-2"/>
    <n v="2.9174058322948882E-2"/>
    <n v="1.0604625300340981E-3"/>
    <n v="1719374"/>
    <n v="0.87768794082229484"/>
    <n v="88431.147589180735"/>
    <n v="0.34520753391686798"/>
    <n v="0.3170939381239532"/>
    <n v="124.37573500588005"/>
    <n v="0.36906746292546005"/>
    <n v="6.1648342710959626E-2"/>
    <n v="-2077.4259475487261"/>
    <n v="57151.425947548727"/>
    <n v="2.0136032462839228"/>
    <n v="1.0189771084814367"/>
    <n v="0.79022122406397644"/>
    <n v="107.52285714285715"/>
    <n v="0.16614738523190217"/>
    <n v="3274.505240029132"/>
    <n v="5239.5428571428574"/>
    <n v="109.06751537204674"/>
    <n v="4.150333202665621"/>
    <n v="5"/>
  </r>
  <r>
    <n v="196"/>
    <x v="5"/>
    <s v="YYC"/>
    <s v="Alberta"/>
    <s v="SEA"/>
    <s v="Washington"/>
    <x v="44"/>
    <x v="7"/>
    <n v="74.416666666666671"/>
    <s v="YYCSEAE175"/>
    <n v="452"/>
    <n v="67.791666666666671"/>
    <n v="24"/>
    <n v="1627"/>
    <n v="9.7916666666666661"/>
    <n v="235"/>
    <n v="423"/>
    <n v="969"/>
    <n v="807272"/>
    <n v="0.91097424412094063"/>
    <n v="1786"/>
    <n v="20.167272727272728"/>
    <n v="1"/>
    <n v="235"/>
    <n v="1"/>
    <n v="423"/>
    <n v="0.85904255319148937"/>
    <n v="1128"/>
    <n v="17"/>
    <n v="4.882352941176471"/>
    <n v="0.20855987454326905"/>
    <n v="52399"/>
    <n v="0.25824105842176071"/>
    <n v="64881"/>
    <n v="0.49819695751506515"/>
    <n v="125168"/>
    <n v="2.3105213300323991E-2"/>
    <n v="5805"/>
    <n v="1.1566537441988203E-2"/>
    <n v="2906"/>
    <n v="3.3035877759291838E-4"/>
    <n v="83"/>
    <n v="1"/>
    <n v="32381"/>
    <n v="1349.2083333333333"/>
    <n v="1605.6211684096645"/>
    <n v="0.21386725844908094"/>
    <n v="63733"/>
    <n v="2655.5416666666665"/>
    <n v="0.420938265734081"/>
    <n v="36974"/>
    <n v="1540.5833333333333"/>
    <n v="0.24420271189575118"/>
    <n v="18319"/>
    <n v="0.12099176392108688"/>
    <n v="1"/>
    <n v="251242"/>
    <n v="-151407"/>
    <n v="99835"/>
    <n v="52399"/>
    <n v="64881"/>
    <n v="145706.40247678017"/>
    <n v="262986.40247678017"/>
    <n v="0"/>
    <n v="0"/>
    <n v="20538.402476780175"/>
    <n v="0.12366959339603009"/>
    <n v="0.12472966580020842"/>
    <n v="1.0600724041783249E-3"/>
    <n v="735404"/>
    <n v="0.91097424412094063"/>
    <n v="24544.733251382946"/>
    <n v="0.31122347857971044"/>
    <n v="0.18755388518368035"/>
    <n v="154.36939151813152"/>
    <n v="0.3415252024737423"/>
    <n v="3.3035877759291838E-4"/>
    <n v="-855.76676986584062"/>
    <n v="100690.76676986585"/>
    <n v="1.642547680327328"/>
    <n v="1.12990001979806"/>
    <n v="0.81742339250753426"/>
    <n v="153.38297872340425"/>
    <n v="7.2913764418369539E-2"/>
    <n v="1833.3663901911286"/>
    <n v="2655.5416666666665"/>
    <n v="80.675261449693465"/>
    <n v="5.3540258143822985"/>
    <n v="4.882352941176471"/>
  </r>
  <r>
    <n v="208"/>
    <x v="4"/>
    <s v="ANC"/>
    <s v="Alaska"/>
    <s v="SEA"/>
    <s v="Washington"/>
    <x v="60"/>
    <x v="3"/>
    <n v="124"/>
    <s v="ANCSEA737-700"/>
    <n v="1448"/>
    <n v="112.76923076923077"/>
    <n v="13"/>
    <n v="1466"/>
    <n v="17"/>
    <n v="221"/>
    <n v="351"/>
    <n v="895"/>
    <n v="2334176"/>
    <n v="0.90942928039702231"/>
    <n v="1612"/>
    <n v="44.601461744842254"/>
    <n v="1"/>
    <n v="221"/>
    <n v="0.87096774193548387"/>
    <n v="403"/>
    <n v="0.90587044534412953"/>
    <n v="988"/>
    <n v="5953"/>
    <n v="4.9996640349403663"/>
    <n v="0.21051929653273882"/>
    <n v="83661"/>
    <n v="0.2124694579557779"/>
    <n v="84436"/>
    <n v="0.47509958404944097"/>
    <n v="188806"/>
    <n v="1.3512731408670795E-2"/>
    <n v="5370"/>
    <n v="1.3505182396710644E-2"/>
    <n v="5367"/>
    <n v="7.4893747656660875E-2"/>
    <n v="29763"/>
    <n v="1"/>
    <n v="164247"/>
    <n v="12634.384615384615"/>
    <n v="3682.5474676061181"/>
    <n v="0.33827836338247469"/>
    <n v="68114"/>
    <n v="5239.5384615384619"/>
    <n v="0.14028562131079339"/>
    <n v="146048"/>
    <n v="11234.461538461539"/>
    <n v="0.30079623016118201"/>
    <n v="107129"/>
    <n v="0.22063978514554988"/>
    <n v="1"/>
    <n v="397403"/>
    <n v="-485538"/>
    <n v="-88135"/>
    <n v="83661"/>
    <n v="96945.037037037036"/>
    <n v="208424.94748603352"/>
    <n v="389030.98452307051"/>
    <n v="0"/>
    <n v="12509.037037037036"/>
    <n v="19618.947486033518"/>
    <n v="-3.7758506642172653E-2"/>
    <n v="-3.6699724688776005E-2"/>
    <n v="1.058781953396648E-3"/>
    <n v="2122768"/>
    <n v="0.90942928039702231"/>
    <n v="36613.533424283785"/>
    <n v="0.17025408538173642"/>
    <n v="0.20801259202390909"/>
    <n v="250.77762619372442"/>
    <n v="0.17318896836583178"/>
    <n v="7.4893747656660875E-2"/>
    <n v="-2471.3834248515809"/>
    <n v="-85663.616575148422"/>
    <n v="1.7098011966012847"/>
    <n v="0.94631874767093582"/>
    <n v="0.86312497999972571"/>
    <n v="209.51861042183623"/>
    <n v="0.26957270075968226"/>
    <n v="3274.511513445837"/>
    <n v="5239.5384615384619"/>
    <n v="32.868877894333345"/>
    <n v="7.3240109140518417"/>
    <n v="4.9996640349403663"/>
  </r>
  <r>
    <n v="467"/>
    <x v="3"/>
    <s v="LAX"/>
    <s v="California"/>
    <s v="OGG"/>
    <s v="Hawaii"/>
    <x v="39"/>
    <x v="5"/>
    <n v="278"/>
    <s v="LAXOGGA330-200"/>
    <n v="2486"/>
    <n v="227.13333333333333"/>
    <n v="15"/>
    <n v="3407"/>
    <n v="36"/>
    <n v="540"/>
    <n v="1005"/>
    <n v="1862"/>
    <n v="10366620"/>
    <n v="0.81702637889688245"/>
    <n v="4170"/>
    <n v="84.853896103896105"/>
    <n v="1"/>
    <n v="540"/>
    <n v="1"/>
    <n v="1005"/>
    <n v="0.70933333333333337"/>
    <n v="2625"/>
    <n v="406656"/>
    <n v="4.999995081838212"/>
    <n v="8.5211370666989639E-2"/>
    <n v="253281"/>
    <n v="9.1307821833308947E-2"/>
    <n v="271402"/>
    <n v="0.13503869788065812"/>
    <n v="401387"/>
    <n v="3.7596071841299161E-3"/>
    <n v="11175"/>
    <n v="6.2643298226844769E-4"/>
    <n v="1862"/>
    <n v="0.68405606945264497"/>
    <n v="2033278"/>
    <n v="1.0000000000000002"/>
    <n v="352231"/>
    <n v="23482.066666666666"/>
    <n v="4151.0291945666731"/>
    <n v="0.25497619490570256"/>
    <n v="109137"/>
    <n v="7275.8"/>
    <n v="7.9003088834951107E-2"/>
    <n v="627325"/>
    <n v="41821.666666666664"/>
    <n v="0.4541137533868963"/>
    <n v="292734"/>
    <n v="0.21190696287245001"/>
    <n v="1"/>
    <n v="2972385"/>
    <n v="-1381427"/>
    <n v="1590958"/>
    <n v="253281"/>
    <n v="271402"/>
    <n v="565865.1315789473"/>
    <n v="1090548.1315789474"/>
    <n v="0"/>
    <n v="0"/>
    <n v="164478.1315789473"/>
    <n v="0.15346930822196628"/>
    <n v="0.15452705016407758"/>
    <n v="1.0577419421113066E-3"/>
    <n v="8469802"/>
    <n v="0.81702637889688245"/>
    <n v="210313.6604050484"/>
    <n v="0.28672653188792491"/>
    <n v="0.13325722366595863"/>
    <n v="275.64044614029939"/>
    <n v="0.11087709016102147"/>
    <n v="0.68405606945264497"/>
    <n v="-10965.20877192982"/>
    <n v="1601923.2087719298"/>
    <n v="2.1120349073684133"/>
    <n v="1.2160158100295115"/>
    <n v="0.68853533750148477"/>
    <n v="270.05174129353236"/>
    <n v="9.8484550285376893E-2"/>
    <n v="7393.0017218289649"/>
    <n v="7275.8"/>
    <n v="40.151367897455522"/>
    <n v="3.8265336072791314"/>
    <n v="4.999995081838212"/>
  </r>
  <r>
    <n v="706"/>
    <x v="1"/>
    <s v="SEA"/>
    <s v="Washington"/>
    <s v="ANC"/>
    <s v="Alaska"/>
    <x v="56"/>
    <x v="3"/>
    <n v="125"/>
    <s v="SEAANC737-700"/>
    <n v="1448"/>
    <n v="102.16129032258064"/>
    <n v="31"/>
    <n v="3167"/>
    <n v="14"/>
    <n v="434"/>
    <n v="792"/>
    <n v="1941"/>
    <n v="5611000"/>
    <n v="0.81729032258064516"/>
    <n v="3875"/>
    <n v="114.87844807603152"/>
    <n v="0.81732580037664782"/>
    <n v="531"/>
    <n v="0.8173374613003096"/>
    <n v="969"/>
    <n v="0.8172631578947368"/>
    <n v="2375"/>
    <n v="14511"/>
    <n v="5.9999310867617668"/>
    <n v="0.18904577672388936"/>
    <n v="175712"/>
    <n v="0.23197463495246742"/>
    <n v="215613"/>
    <n v="0.46443234194184202"/>
    <n v="431675"/>
    <n v="1.461050837683492E-2"/>
    <n v="13580"/>
    <n v="6.2648741000228087E-3"/>
    <n v="5823"/>
    <n v="9.3671863904943475E-2"/>
    <n v="87065"/>
    <n v="1"/>
    <n v="477671"/>
    <n v="15408.741935483871"/>
    <n v="4158.0558233504053"/>
    <n v="0.37440958521646844"/>
    <n v="183329"/>
    <n v="5913.8387096774195"/>
    <n v="0.14369751324269203"/>
    <n v="258226"/>
    <n v="8329.8709677419356"/>
    <n v="0.20240351529003808"/>
    <n v="356572"/>
    <n v="0.27948938625080144"/>
    <n v="1"/>
    <n v="929468"/>
    <n v="-1275798"/>
    <n v="-346330"/>
    <n v="214984.03686635944"/>
    <n v="263799.23863636365"/>
    <n v="528195.83977331279"/>
    <n v="1006979.1152760359"/>
    <n v="39272.036866359442"/>
    <n v="48186.238636363647"/>
    <n v="96520.839773312793"/>
    <n v="-6.1723400463375509E-2"/>
    <n v="-6.0665690577402474E-2"/>
    <n v="1.0577098859730349E-3"/>
    <n v="4585816"/>
    <n v="0.81729032258064516"/>
    <n v="188323.75244711083"/>
    <n v="0.16565104259490288"/>
    <n v="0.22737444305827839"/>
    <n v="265.99400063151245"/>
    <n v="0.18369751424828207"/>
    <n v="9.3671863904943475E-2"/>
    <n v="-5934.8101701947062"/>
    <n v="-340395.18982980528"/>
    <n v="1.5580406074876489"/>
    <n v="1.0476664509891698"/>
    <n v="0.85578595638549593"/>
    <n v="222.51083591331269"/>
    <n v="0.38363020566603689"/>
    <n v="2247.8193632028774"/>
    <n v="5913.8387096774195"/>
    <n v="27.568269358095286"/>
    <n v="6.1266182507104512"/>
    <n v="5.9999310867617668"/>
  </r>
  <r>
    <n v="599"/>
    <x v="1"/>
    <s v="ANC"/>
    <s v="Alaska"/>
    <s v="SEA"/>
    <s v="Washington"/>
    <x v="60"/>
    <x v="3"/>
    <n v="125"/>
    <s v="ANCSEA737-700"/>
    <n v="1448"/>
    <n v="102.16129032258064"/>
    <n v="31"/>
    <n v="3167"/>
    <n v="16"/>
    <n v="496"/>
    <n v="703"/>
    <n v="1969"/>
    <n v="5611000"/>
    <n v="0.81729032258064516"/>
    <n v="3875"/>
    <n v="107.21505227125543"/>
    <n v="0.93408662900188322"/>
    <n v="531"/>
    <n v="0.72549019607843135"/>
    <n v="969"/>
    <n v="0.82905263157894737"/>
    <n v="2375"/>
    <n v="14511"/>
    <n v="5.9999310867617668"/>
    <n v="0.24290137177226431"/>
    <n v="246430"/>
    <n v="0.17478391408015756"/>
    <n v="177323"/>
    <n v="0.47515935997760533"/>
    <n v="482062"/>
    <n v="1.3575784577443479E-2"/>
    <n v="13773"/>
    <n v="7.7612522880120488E-3"/>
    <n v="7874"/>
    <n v="8.5818317304517278E-2"/>
    <n v="87065"/>
    <n v="1"/>
    <n v="445806"/>
    <n v="14380.838709677419"/>
    <n v="4158.0542149259527"/>
    <n v="0.3706031988827187"/>
    <n v="183329"/>
    <n v="5913.8387096774195"/>
    <n v="0.15240331859142753"/>
    <n v="241000"/>
    <n v="7774.1935483870966"/>
    <n v="0.2003458251587803"/>
    <n v="332785"/>
    <n v="0.27664765736707347"/>
    <n v="1"/>
    <n v="1014527"/>
    <n v="-1202920"/>
    <n v="-188393"/>
    <n v="263819.21370967745"/>
    <n v="244418.1891891892"/>
    <n v="581461.27475876082"/>
    <n v="1089698.6776576275"/>
    <n v="17389.213709677453"/>
    <n v="67095.189189189201"/>
    <n v="99399.274758760817"/>
    <n v="-3.3575654963464624E-2"/>
    <n v="-3.2518493755597427E-2"/>
    <n v="1.0571612078671966E-3"/>
    <n v="4585816"/>
    <n v="0.81729032258064516"/>
    <n v="207339.15251026209"/>
    <n v="0.18081037248262341"/>
    <n v="0.21438602744608803"/>
    <n v="292.85191032522891"/>
    <n v="0.20224579442350063"/>
    <n v="8.5818317304517278E-2"/>
    <n v="-5931.7315373428219"/>
    <n v="-182461.26846265717"/>
    <n v="1.9853233688802874"/>
    <n v="0.78284087162165228"/>
    <n v="0.86830336274660469"/>
    <n v="182.99587203302374"/>
    <n v="0.32801985555830449"/>
    <n v="2247.8187054394839"/>
    <n v="5913.8387096774195"/>
    <n v="29.538762822103095"/>
    <n v="6.835175244711083"/>
    <n v="5.9999310867617668"/>
  </r>
  <r>
    <n v="776"/>
    <x v="1"/>
    <s v="SFO"/>
    <s v="California"/>
    <s v="SEA"/>
    <s v="Washington"/>
    <x v="23"/>
    <x v="4"/>
    <n v="178.04444444444445"/>
    <s v="SFOSEA737-Max 9"/>
    <n v="679"/>
    <n v="144.15555555555557"/>
    <n v="45"/>
    <n v="6487"/>
    <n v="21.266666666666666"/>
    <n v="957"/>
    <n v="1534"/>
    <n v="3996"/>
    <n v="5440148"/>
    <n v="0.80966050923614574"/>
    <n v="8012"/>
    <n v="96.765948021264052"/>
    <n v="0.92463768115942024"/>
    <n v="1035"/>
    <n v="0.79276485788113693"/>
    <n v="1935"/>
    <n v="0.79254264180880607"/>
    <n v="5042"/>
    <n v="21914"/>
    <n v="5.9998631012138359"/>
    <n v="0.21798519091634194"/>
    <n v="300900"/>
    <n v="0.19303389166230189"/>
    <n v="266458"/>
    <n v="0.45031219912936321"/>
    <n v="621597"/>
    <n v="2.0259075652959462E-2"/>
    <n v="27965"/>
    <n v="2.3159024869437085E-2"/>
    <n v="31968"/>
    <n v="9.5250617769596396E-2"/>
    <n v="131481"/>
    <n v="1"/>
    <n v="425510"/>
    <n v="9455.7777777777774"/>
    <n v="4397.311334215372"/>
    <n v="0.34039983040407029"/>
    <n v="295990"/>
    <n v="6577.5555555555557"/>
    <n v="0.23678631712838891"/>
    <n v="229014"/>
    <n v="5089.2"/>
    <n v="0.18320680303672712"/>
    <n v="299516"/>
    <n v="0.23960704943081365"/>
    <n v="1"/>
    <n v="1380369"/>
    <n v="-1250030"/>
    <n v="130339"/>
    <n v="325424.76489028212"/>
    <n v="336112.2750977836"/>
    <n v="784307.3258258258"/>
    <n v="1445844.3658138914"/>
    <n v="24524.764890282124"/>
    <n v="69654.275097783597"/>
    <n v="162710.3258258258"/>
    <n v="2.3958723181795788E-2"/>
    <n v="2.5008079297409194E-2"/>
    <n v="1.0493561156134056E-3"/>
    <n v="4404673"/>
    <n v="0.80966050923614574"/>
    <n v="293595.52952057961"/>
    <n v="0.25373739832078096"/>
    <n v="0.2297786751389852"/>
    <n v="192.52165870201944"/>
    <n v="0.28353705258029371"/>
    <n v="9.5250617769596396E-2"/>
    <n v="-5708.6525736420335"/>
    <n v="136047.65257364203"/>
    <n v="1.9591034119049495"/>
    <n v="0.92794731073256875"/>
    <n v="0.83077150384983267"/>
    <n v="137.70439276485789"/>
    <n v="0.21698256046028272"/>
    <n v="2366.6796500528762"/>
    <n v="6577.5555555555557"/>
    <n v="67.038045228208787"/>
    <n v="9.2389394172961303"/>
    <n v="5.9998631012138359"/>
  </r>
  <r>
    <n v="947"/>
    <x v="2"/>
    <s v="SEA"/>
    <s v="Washington"/>
    <s v="LAX"/>
    <s v="California"/>
    <x v="49"/>
    <x v="0"/>
    <n v="195.45161290322579"/>
    <s v="SEALAXA321"/>
    <n v="954"/>
    <n v="155.83870967741936"/>
    <n v="31"/>
    <n v="4831"/>
    <n v="25.225806451612904"/>
    <n v="782"/>
    <n v="1100"/>
    <n v="2950"/>
    <n v="5780286"/>
    <n v="0.79732629146723877"/>
    <n v="6059"/>
    <n v="83.977059925093613"/>
    <n v="1.0012804097311139"/>
    <n v="781"/>
    <n v="0.74880871341048327"/>
    <n v="1469"/>
    <n v="0.77448149120504073"/>
    <n v="3809"/>
    <n v="5965"/>
    <n v="5.9998323554065385"/>
    <n v="0.25518734819357902"/>
    <n v="232504"/>
    <n v="0.20943441578468486"/>
    <n v="190818"/>
    <n v="0.46371956874628889"/>
    <n v="422500"/>
    <n v="2.2664636910321573E-2"/>
    <n v="20650"/>
    <n v="9.7134158187092458E-3"/>
    <n v="8850"/>
    <n v="3.9280614546416411E-2"/>
    <n v="35789"/>
    <n v="0.99999999999999989"/>
    <n v="379493"/>
    <n v="12241.709677419354"/>
    <n v="4519.0079331010465"/>
    <n v="0.35321092805440013"/>
    <n v="217299"/>
    <n v="7009.6451612903229"/>
    <n v="0.2022497950035787"/>
    <n v="218596"/>
    <n v="7051.4838709677415"/>
    <n v="0.20345697029715873"/>
    <n v="259021"/>
    <n v="0.24108230664486244"/>
    <n v="1"/>
    <n v="911111"/>
    <n v="-1074409"/>
    <n v="-163298"/>
    <n v="232206.68030690539"/>
    <n v="254828.76545454547"/>
    <n v="545526.2711864406"/>
    <n v="1032561.7169478915"/>
    <n v="-297.31969309461419"/>
    <n v="64010.765454545472"/>
    <n v="123026.2711864406"/>
    <n v="-2.825085125545691E-2"/>
    <n v="-2.7208712192263711E-2"/>
    <n v="1.0421390631931982E-3"/>
    <n v="4608774"/>
    <n v="0.79732629146723877"/>
    <n v="222499.56861933344"/>
    <n v="0.1576238615182709"/>
    <n v="0.1858747127737278"/>
    <n v="181.18857379424549"/>
    <n v="0.18992512976336004"/>
    <n v="3.9280614546416411E-2"/>
    <n v="-6023.8618370287568"/>
    <n v="-157274.13816297124"/>
    <n v="2.132560547491988"/>
    <n v="0.93050673152252306"/>
    <n v="0.79458015851986641"/>
    <n v="129.89652825051056"/>
    <n v="0.28429137613309463"/>
    <n v="2603.044214634147"/>
    <n v="7009.6451612903229"/>
    <n v="57.527615331010466"/>
    <n v="6.1063961912647482"/>
    <n v="5.9998323554065385"/>
  </r>
  <r>
    <n v="168"/>
    <x v="5"/>
    <s v="SFO"/>
    <s v="California"/>
    <s v="OGG"/>
    <s v="Hawaii"/>
    <x v="35"/>
    <x v="0"/>
    <n v="189"/>
    <s v="SFOOGGA321"/>
    <n v="2338"/>
    <n v="162.64285714285714"/>
    <n v="14"/>
    <n v="2277"/>
    <n v="22.928571428571427"/>
    <n v="321"/>
    <n v="453"/>
    <n v="1503"/>
    <n v="6186348"/>
    <n v="0.86054421768707479"/>
    <n v="2646"/>
    <n v="75.101486486486493"/>
    <n v="0.91714285714285715"/>
    <n v="350"/>
    <n v="0.68844984802431608"/>
    <n v="658"/>
    <n v="0.91758241758241754"/>
    <n v="1638"/>
    <n v="7470"/>
    <n v="4.9997322623828646"/>
    <n v="0.23559366892558636"/>
    <n v="144205"/>
    <n v="0.17816112610522603"/>
    <n v="109051"/>
    <n v="0.50558902910020065"/>
    <n v="309467"/>
    <n v="1.472817811701509E-2"/>
    <n v="9015"/>
    <n v="4.9110264470046986E-3"/>
    <n v="3006"/>
    <n v="6.1016971304967228E-2"/>
    <n v="37348"/>
    <n v="1"/>
    <n v="289198"/>
    <n v="20657"/>
    <n v="3850.762661695615"/>
    <n v="0.34533990900732003"/>
    <n v="86945"/>
    <n v="6210.3571428571431"/>
    <n v="0.10382360316683185"/>
    <n v="280070"/>
    <n v="20005"/>
    <n v="0.33443989348363445"/>
    <n v="181217"/>
    <n v="0.21639659434221367"/>
    <n v="1"/>
    <n v="612092"/>
    <n v="-837430"/>
    <n v="-225338"/>
    <n v="157232.8660436137"/>
    <n v="158400.79028697574"/>
    <n v="337263.43712574849"/>
    <n v="652897.09345633793"/>
    <n v="13027.8660436137"/>
    <n v="49349.790286975738"/>
    <n v="27796.437125748489"/>
    <n v="-3.6425044307239099E-2"/>
    <n v="-3.5383879685486057E-2"/>
    <n v="1.0411646217530421E-3"/>
    <n v="5323626"/>
    <n v="0.86054421768707479"/>
    <n v="93140.332015810302"/>
    <n v="9.8942380868324895E-2"/>
    <n v="0.13536742517556399"/>
    <n v="252.41282389108477"/>
    <n v="0.10796100251971119"/>
    <n v="6.1016971304967228E-2"/>
    <n v="-6441.0066754527088"/>
    <n v="-218896.99332454728"/>
    <n v="1.9373471494856265"/>
    <n v="0.77928969322837915"/>
    <n v="0.88837355283013264"/>
    <n v="165.73100303951367"/>
    <n v="0.29606170314266483"/>
    <n v="3729.2204602420866"/>
    <n v="6210.3571428571431"/>
    <n v="30.318973785022425"/>
    <n v="5.2793148880105401"/>
    <n v="4.9997322623828646"/>
  </r>
  <r>
    <n v="488"/>
    <x v="3"/>
    <s v="OGG"/>
    <s v="Hawaii"/>
    <s v="LAX"/>
    <s v="California"/>
    <x v="36"/>
    <x v="5"/>
    <n v="278"/>
    <s v="OGGLAXA330-200"/>
    <n v="2486"/>
    <n v="229.6"/>
    <n v="15"/>
    <n v="3444"/>
    <n v="36"/>
    <n v="540"/>
    <n v="906"/>
    <n v="1998"/>
    <n v="10366620"/>
    <n v="0.82589928057553952"/>
    <n v="4170"/>
    <n v="77.465642683912691"/>
    <n v="1"/>
    <n v="540"/>
    <n v="0.90149253731343282"/>
    <n v="1005"/>
    <n v="0.76114285714285712"/>
    <n v="2625"/>
    <n v="6099"/>
    <n v="5"/>
    <n v="0.22688720069237428"/>
    <n v="212346"/>
    <n v="0.25898537252513598"/>
    <n v="242387"/>
    <n v="0.46019916444957315"/>
    <n v="430705"/>
    <n v="1.2805718498573581E-2"/>
    <n v="11985"/>
    <n v="8.5392826233291665E-3"/>
    <n v="7992"/>
    <n v="3.2583261211013882E-2"/>
    <n v="30495"/>
    <n v="1"/>
    <n v="321562"/>
    <n v="21437.466666666667"/>
    <n v="4151.0273310722669"/>
    <n v="0.25306890174320229"/>
    <n v="109137"/>
    <n v="7275.8"/>
    <n v="8.5890685869436906E-2"/>
    <n v="572704"/>
    <n v="38180.26666666667"/>
    <n v="0.45071734938810842"/>
    <n v="267247"/>
    <n v="0.21032306299925235"/>
    <n v="1"/>
    <n v="935910"/>
    <n v="-1270650"/>
    <n v="-334740"/>
    <n v="212346"/>
    <n v="268872.99668874172"/>
    <n v="565866.1786786787"/>
    <n v="1047085.1753674204"/>
    <n v="0"/>
    <n v="26485.996688741725"/>
    <n v="135161.1786786787"/>
    <n v="-3.2290177512053111E-2"/>
    <n v="-3.1250641158079677E-2"/>
    <n v="1.0395363539734345E-3"/>
    <n v="8561784"/>
    <n v="0.82589928057553952"/>
    <n v="190862.74390243902"/>
    <n v="9.0281113805657009E-2"/>
    <n v="0.12257129131771011"/>
    <n v="262.89634146341461"/>
    <n v="0.10575074073347329"/>
    <n v="3.2583261211013882E-2"/>
    <n v="-10776.478357828028"/>
    <n v="-323963.52164217195"/>
    <n v="1.8519455907697659"/>
    <n v="1.1358504651698984"/>
    <n v="0.77273130037660143"/>
    <n v="241.18109452736317"/>
    <n v="0.28554775566026647"/>
    <n v="7393.0065014349075"/>
    <n v="7275.8"/>
    <n v="44.458418992955913"/>
    <n v="5.8005226480836241"/>
    <n v="5"/>
  </r>
  <r>
    <n v="102"/>
    <x v="5"/>
    <s v="OGG"/>
    <s v="Hawaii"/>
    <s v="SFO"/>
    <s v="California"/>
    <x v="34"/>
    <x v="8"/>
    <n v="363.33333333333331"/>
    <s v="OGGSFO777-200"/>
    <n v="2338"/>
    <n v="304.66666666666669"/>
    <n v="15"/>
    <n v="4570"/>
    <n v="45.8"/>
    <n v="687"/>
    <n v="965"/>
    <n v="2919"/>
    <n v="12742100"/>
    <n v="0.83853211009174311"/>
    <n v="5450"/>
    <n v="72.572108843537421"/>
    <n v="0.97446808510638294"/>
    <n v="705"/>
    <n v="0.73106060606060608"/>
    <n v="1320"/>
    <n v="0.85226277372262771"/>
    <n v="3425"/>
    <n v="4465"/>
    <n v="5"/>
    <n v="0.21893297237152781"/>
    <n v="249889"/>
    <n v="0.21159107933712692"/>
    <n v="241509"/>
    <n v="0.52177992719435429"/>
    <n v="595557"/>
    <n v="1.5349637943043381E-2"/>
    <n v="17520"/>
    <n v="1.278698434810035E-2"/>
    <n v="14595"/>
    <n v="1.9559398805847231E-2"/>
    <n v="22325"/>
    <n v="1"/>
    <n v="303710"/>
    <n v="20247.333333333332"/>
    <n v="4184.9410860415628"/>
    <n v="0.26018674230709593"/>
    <n v="114662"/>
    <n v="7644.1333333333332"/>
    <n v="9.8230325792421164E-2"/>
    <n v="490372"/>
    <n v="32691.466666666667"/>
    <n v="0.42009908530708651"/>
    <n v="258533"/>
    <n v="0.22148384659339643"/>
    <n v="1"/>
    <n v="1141395"/>
    <n v="-1167277"/>
    <n v="-25882"/>
    <n v="256436.31004366814"/>
    <n v="330354.27979274612"/>
    <n v="698795.04110996914"/>
    <n v="1285585.6309463833"/>
    <n v="6547.3100436681416"/>
    <n v="88845.279792746122"/>
    <n v="103238.04110996914"/>
    <n v="-2.0312193437502452E-3"/>
    <n v="-9.9198389095265095E-4"/>
    <n v="1.0392354527975942E-3"/>
    <n v="10684660"/>
    <n v="0.83853211009174311"/>
    <n v="215488.31509846821"/>
    <n v="8.9576678883386565E-2"/>
    <n v="9.1607898227136816E-2"/>
    <n v="244.87308533916848"/>
    <n v="0.1047361357310387"/>
    <n v="1.9559398805847231E-2"/>
    <n v="-13242.042063092227"/>
    <n v="-12639.957936907773"/>
    <n v="1.7772272342174187"/>
    <n v="0.91736956159011351"/>
    <n v="0.87186189155555327"/>
    <n v="182.96136363636364"/>
    <n v="0.22650616132013895"/>
    <n v="6757.0311489393607"/>
    <n v="7644.1333333333332"/>
    <n v="62.971850657567884"/>
    <n v="7.0273522975929978"/>
    <n v="5"/>
  </r>
  <r>
    <n v="259"/>
    <x v="4"/>
    <s v="LAX"/>
    <s v="California"/>
    <s v="BOI"/>
    <s v="Idaho"/>
    <x v="17"/>
    <x v="7"/>
    <n v="69.384615384615387"/>
    <s v="LAXBOIE175"/>
    <n v="674"/>
    <n v="56.153846153846153"/>
    <n v="39"/>
    <n v="2190"/>
    <n v="8.3076923076923084"/>
    <n v="324"/>
    <n v="499"/>
    <n v="1367"/>
    <n v="1823844"/>
    <n v="0.80931263858093128"/>
    <n v="2706"/>
    <n v="77.42480296708392"/>
    <n v="0.84155844155844151"/>
    <n v="385"/>
    <n v="0.72005772005772006"/>
    <n v="693"/>
    <n v="0.83968058968058967"/>
    <n v="1628"/>
    <n v="0"/>
    <e v="#DIV/0!"/>
    <n v="0.21541292194466066"/>
    <n v="70012"/>
    <n v="0.23133228517013166"/>
    <n v="75186"/>
    <n v="0.5069797208111676"/>
    <n v="164775"/>
    <n v="2.5245144040392232E-2"/>
    <n v="8205"/>
    <n v="2.1029928033647886E-2"/>
    <n v="6835"/>
    <n v="0"/>
    <n v="0"/>
    <n v="1"/>
    <n v="124314"/>
    <n v="3187.5384615384614"/>
    <n v="1605.6095105963702"/>
    <n v="0.28188732126093524"/>
    <n v="104413"/>
    <n v="2677.2564102564102"/>
    <n v="0.236760951098171"/>
    <n v="141947"/>
    <n v="3639.6666666666665"/>
    <n v="0.32187090425073583"/>
    <n v="70332"/>
    <n v="0.15948082339015796"/>
    <n v="1"/>
    <n v="325013"/>
    <n v="-441006"/>
    <n v="-115993"/>
    <n v="83193.271604938273"/>
    <n v="104416.62925851703"/>
    <n v="196235.33284564741"/>
    <n v="383845.23370910273"/>
    <n v="13181.271604938273"/>
    <n v="29230.62925851703"/>
    <n v="31460.332845647412"/>
    <n v="-6.3598092819342006E-2"/>
    <n v="-6.2559539171828868E-2"/>
    <n v="1.0385536475131379E-3"/>
    <n v="1476060"/>
    <n v="0.80931263858093128"/>
    <n v="76578.405479452049"/>
    <n v="0.1782021927313959"/>
    <n v="0.2418002855507379"/>
    <n v="148.40776255707763"/>
    <n v="0.22018955869002615"/>
    <n v="0"/>
    <n v="-1894.1598386949413"/>
    <n v="-114098.84016130505"/>
    <n v="1.5875071146749649"/>
    <n v="0.9471258095751196"/>
    <n v="0.88356976339961957"/>
    <n v="108.49350649350649"/>
    <n v="0.216397497946236"/>
    <n v="1833.3530672379857"/>
    <n v="2677.2564102564102"/>
    <n v="28.285509501794252"/>
    <n v="6.8675799086757987"/>
    <e v="#DIV/0!"/>
  </r>
  <r>
    <n v="546"/>
    <x v="3"/>
    <s v="SFO"/>
    <s v="California"/>
    <s v="HNL"/>
    <s v="Hawaii"/>
    <x v="27"/>
    <x v="1"/>
    <n v="178.23076923076923"/>
    <s v="SFOHNL737-900"/>
    <n v="2399"/>
    <n v="158.15384615384616"/>
    <n v="13"/>
    <n v="2056"/>
    <n v="22.153846153846153"/>
    <n v="288"/>
    <n v="539"/>
    <n v="1230"/>
    <n v="5558483"/>
    <n v="0.88735433750539494"/>
    <n v="2317"/>
    <n v="70.398489932885909"/>
    <n v="0.96321070234113715"/>
    <n v="299"/>
    <n v="0.96422182468694095"/>
    <n v="559"/>
    <n v="0.84304318026045233"/>
    <n v="1459"/>
    <n v="7512"/>
    <n v="4.9997337593184241"/>
    <n v="0.21781974748721666"/>
    <n v="152630"/>
    <n v="0.2356728893404898"/>
    <n v="165140"/>
    <n v="0.48062056436478634"/>
    <n v="336779"/>
    <n v="1.0532069294736678E-2"/>
    <n v="7380"/>
    <n v="1.7553448824561128E-3"/>
    <n v="1230"/>
    <n v="5.3599384630314377E-2"/>
    <n v="37558"/>
    <n v="1"/>
    <n v="259245"/>
    <n v="19941.923076923078"/>
    <n v="3682.5363760948576"/>
    <n v="0.35660982350052478"/>
    <n v="68114"/>
    <n v="5239.5384615384619"/>
    <n v="9.3695621971165294E-2"/>
    <n v="230520"/>
    <n v="17732.307692307691"/>
    <n v="0.31709655543343546"/>
    <n v="169092"/>
    <n v="0.2325979990948745"/>
    <n v="1"/>
    <n v="700717"/>
    <n v="-726971"/>
    <n v="-26254"/>
    <n v="158459.61805555556"/>
    <n v="171267.64378478663"/>
    <n v="399480.13089430897"/>
    <n v="729207.39273465122"/>
    <n v="5829.618055555562"/>
    <n v="6127.6437847866328"/>
    <n v="62701.130894308968"/>
    <n v="-4.7232311405827811E-3"/>
    <n v="-3.6900439765164598E-3"/>
    <n v="1.0331871640663214E-3"/>
    <n v="4932344"/>
    <n v="0.88735433750539494"/>
    <n v="84185.067607003846"/>
    <n v="0.12606263255640074"/>
    <n v="0.1307858636969835"/>
    <n v="322.54815175097275"/>
    <n v="0.13445108451478646"/>
    <n v="5.3599384630314377E-2"/>
    <n v="-5742.9532872808586"/>
    <n v="-20511.04671271914"/>
    <n v="1.8069768389274812"/>
    <n v="1.0457414981588149"/>
    <n v="0.81709693467436983"/>
    <n v="295.42039355992847"/>
    <n v="0.24131282671891791"/>
    <n v="3274.5020556515519"/>
    <n v="5239.5384615384619"/>
    <n v="29.205171900137042"/>
    <n v="4.1877431906614788"/>
    <n v="4.9997337593184241"/>
  </r>
  <r>
    <n v="893"/>
    <x v="2"/>
    <s v="LAX"/>
    <s v="California"/>
    <s v="SEA"/>
    <s v="Washington"/>
    <x v="47"/>
    <x v="0"/>
    <n v="195.45161290322579"/>
    <s v="LAXSEAA321"/>
    <n v="954"/>
    <n v="155.83870967741936"/>
    <n v="31"/>
    <n v="4831"/>
    <n v="23.838709677419356"/>
    <n v="739"/>
    <n v="1390"/>
    <n v="2703"/>
    <n v="5780286"/>
    <n v="0.79732629146723877"/>
    <n v="6059"/>
    <n v="86.952087942477874"/>
    <n v="0.94622279129321385"/>
    <n v="781"/>
    <n v="0.94622191967324709"/>
    <n v="1469"/>
    <n v="0.70963507482278809"/>
    <n v="3809"/>
    <n v="5965"/>
    <n v="5.9998323554065385"/>
    <n v="0.22219098220467348"/>
    <n v="199937"/>
    <n v="0.25803612407942272"/>
    <n v="232192"/>
    <n v="0.43495031911122273"/>
    <n v="391387"/>
    <n v="2.1023667461990591E-2"/>
    <n v="18918"/>
    <n v="2.4026413496576624E-2"/>
    <n v="21620"/>
    <n v="3.9772493646113821E-2"/>
    <n v="35789"/>
    <n v="1"/>
    <n v="392937"/>
    <n v="12675.387096774193"/>
    <n v="4519.0059180630924"/>
    <n v="0.35567216070631702"/>
    <n v="217299"/>
    <n v="7009.6451612903229"/>
    <n v="0.19669108495591403"/>
    <n v="226340"/>
    <n v="7301.2903225806449"/>
    <n v="0.20487466656046083"/>
    <n v="268197"/>
    <n v="0.24276208777730809"/>
    <n v="1"/>
    <n v="899843"/>
    <n v="-1104773"/>
    <n v="-204930"/>
    <n v="211300.13125845738"/>
    <n v="245388.5237410072"/>
    <n v="551532.77210506843"/>
    <n v="1008221.427104533"/>
    <n v="11363.131258457375"/>
    <n v="13196.5237410072"/>
    <n v="160145.77210506843"/>
    <n v="-3.5453263039233698E-2"/>
    <n v="-3.4422476745265336E-2"/>
    <n v="1.0307862939683624E-3"/>
    <n v="4608774"/>
    <n v="0.79732629146723877"/>
    <n v="219635.33678327478"/>
    <n v="0.15567447700684706"/>
    <n v="0.19112774004608077"/>
    <n v="178.85613744566342"/>
    <n v="0.18748022793046482"/>
    <n v="3.9772493646113821E-2"/>
    <n v="-5958.2395840171939"/>
    <n v="-198971.7604159828"/>
    <n v="1.8835235235290642"/>
    <n v="1.1629321248265307"/>
    <n v="0.75600442025561232"/>
    <n v="158.06126616746087"/>
    <n v="0.29804865959950794"/>
    <n v="2603.0427256644207"/>
    <n v="7009.6451612903229"/>
    <n v="55.559332896018446"/>
    <n v="8.391223349203063"/>
    <n v="5.9998323554065385"/>
  </r>
  <r>
    <n v="758"/>
    <x v="1"/>
    <s v="SFO"/>
    <s v="California"/>
    <s v="HNL"/>
    <s v="Hawaii"/>
    <x v="27"/>
    <x v="9"/>
    <n v="227.11764705882354"/>
    <s v="SFOHNL757-300"/>
    <n v="2399"/>
    <n v="191.94117647058823"/>
    <n v="17"/>
    <n v="3263"/>
    <n v="29.117647058823529"/>
    <n v="495"/>
    <n v="848"/>
    <n v="1921"/>
    <n v="9262539"/>
    <n v="0.84511784511784516"/>
    <n v="3861"/>
    <n v="89.351929530201332"/>
    <n v="1"/>
    <n v="495"/>
    <n v="0.90116896918172162"/>
    <n v="941"/>
    <n v="0.79183841714756797"/>
    <n v="2426"/>
    <n v="4977"/>
    <n v="5.9991963029937709"/>
    <n v="0.24238160883370213"/>
    <n v="264966"/>
    <n v="0.25129690800300408"/>
    <n v="274712"/>
    <n v="0.45968676618699444"/>
    <n v="502519"/>
    <n v="1.229444088194318E-2"/>
    <n v="13440"/>
    <n v="7.027224319574964E-3"/>
    <n v="7682"/>
    <n v="2.7313051774781213E-2"/>
    <n v="29858"/>
    <n v="1"/>
    <n v="451082"/>
    <n v="26534.235294117647"/>
    <n v="5048.3744712813659"/>
    <n v="0.3723307049307929"/>
    <n v="141620"/>
    <n v="8330.5882352941171"/>
    <n v="0.11689554101537834"/>
    <n v="289829"/>
    <n v="17048.764705882353"/>
    <n v="0.23922975396798538"/>
    <n v="328978"/>
    <n v="0.27154400008584334"/>
    <n v="1"/>
    <n v="1093177"/>
    <n v="-1211509"/>
    <n v="-118332"/>
    <n v="264966"/>
    <n v="304839.61320754717"/>
    <n v="634623.16189484647"/>
    <n v="1204428.7751023937"/>
    <n v="0"/>
    <n v="30127.613207547169"/>
    <n v="132104.16189484647"/>
    <n v="-1.2775330824517987E-2"/>
    <n v="-1.1745046839289048E-2"/>
    <n v="1.0302839852289383E-3"/>
    <n v="7827937"/>
    <n v="0.84511784511784516"/>
    <n v="194871.21115537849"/>
    <n v="0.11802131143523391"/>
    <n v="0.13079664225975188"/>
    <n v="325.87159056083357"/>
    <n v="0.13583642791197731"/>
    <n v="2.7313051774781213E-2"/>
    <n v="-9543.0455942584504"/>
    <n v="-108788.95440574155"/>
    <n v="1.9835694065982581"/>
    <n v="1.0818086708447385"/>
    <n v="0.76758086746453558"/>
    <n v="291.93623804463334"/>
    <n v="0.30093754259374283"/>
    <n v="3243.6792526347913"/>
    <n v="8330.5882352941171"/>
    <n v="36.51851747529517"/>
    <n v="6.4731841863315971"/>
    <n v="5.9991963029937709"/>
  </r>
  <r>
    <n v="532"/>
    <x v="3"/>
    <s v="SEA"/>
    <s v="Washington"/>
    <s v="OGG"/>
    <s v="Hawaii"/>
    <x v="48"/>
    <x v="5"/>
    <n v="278"/>
    <s v="SEAOGGA330-200"/>
    <n v="2640"/>
    <n v="234.13333333333333"/>
    <n v="15"/>
    <n v="3512"/>
    <n v="29.333333333333332"/>
    <n v="440"/>
    <n v="935"/>
    <n v="2138"/>
    <n v="11008800"/>
    <n v="0.84220623501199043"/>
    <n v="4170"/>
    <n v="92.084164588528679"/>
    <n v="0.81481481481481477"/>
    <n v="540"/>
    <n v="0.93034825870646765"/>
    <n v="1005"/>
    <n v="0.81447619047619046"/>
    <n v="2625"/>
    <n v="39211"/>
    <n v="4.9999489939047717"/>
    <n v="0.1518513885634451"/>
    <n v="172382"/>
    <n v="0.22552638208882647"/>
    <n v="256018"/>
    <n v="0.42732394763222759"/>
    <n v="485099"/>
    <n v="1.1297548806291744E-2"/>
    <n v="12825"/>
    <n v="1.1297548806291744E-2"/>
    <n v="12825"/>
    <n v="0.17270318410291738"/>
    <n v="196053"/>
    <n v="1"/>
    <n v="382244"/>
    <n v="25482.933333333334"/>
    <n v="4151.0285911592855"/>
    <n v="0.2565676647848053"/>
    <n v="109137"/>
    <n v="7275.8"/>
    <n v="7.3254322452724688E-2"/>
    <n v="680778"/>
    <n v="45385.2"/>
    <n v="0.45694797484557037"/>
    <n v="317678"/>
    <n v="0.21323003791689962"/>
    <n v="1"/>
    <n v="1135202"/>
    <n v="-1489837"/>
    <n v="-354635"/>
    <n v="211559.72727272729"/>
    <n v="275185.12299465243"/>
    <n v="595596.29326473339"/>
    <n v="1082341.1435321132"/>
    <n v="39177.727272727294"/>
    <n v="19167.122994652425"/>
    <n v="110497.29326473339"/>
    <n v="-3.2213774434997455E-2"/>
    <n v="-3.1191306690816361E-2"/>
    <n v="1.0224677441810943E-3"/>
    <n v="9271680"/>
    <n v="0.84220623501199043"/>
    <n v="175956.73177676531"/>
    <n v="0.10311768766804738"/>
    <n v="0.13533146210304484"/>
    <n v="267.41144646924829"/>
    <n v="0.10129221457168495"/>
    <n v="0.17270318410291738"/>
    <n v="-11256.142902140875"/>
    <n v="-343378.85709785915"/>
    <n v="1.4572233917181203"/>
    <n v="1.1628733493863099"/>
    <n v="0.8435853913672281"/>
    <n v="254.74427860696517"/>
    <n v="0.27984270640819869"/>
    <n v="7392.9975152840498"/>
    <n v="7275.8"/>
    <n v="38.139022227036691"/>
    <n v="7.3035307517084282"/>
    <n v="4.9999489939047717"/>
  </r>
  <r>
    <n v="1184"/>
    <x v="0"/>
    <s v="SFO"/>
    <s v="California"/>
    <s v="HNL"/>
    <s v="Hawaii"/>
    <x v="27"/>
    <x v="8"/>
    <n v="363.8"/>
    <s v="SFOHNL777-200"/>
    <n v="2399"/>
    <n v="318.93333333333334"/>
    <n v="15"/>
    <n v="4784"/>
    <n v="47"/>
    <n v="705"/>
    <n v="1320"/>
    <n v="2759"/>
    <n v="13091343"/>
    <n v="0.87667216419277993"/>
    <n v="5457"/>
    <n v="81.229026845637577"/>
    <n v="1"/>
    <n v="705"/>
    <n v="1"/>
    <n v="1320"/>
    <n v="0.80390442890442892"/>
    <n v="3432"/>
    <n v="101332"/>
    <n v="5.9999901314490982"/>
    <n v="0.15140899505908689"/>
    <n v="342783"/>
    <n v="0.19844219449688466"/>
    <n v="449264"/>
    <n v="0.36332231131904624"/>
    <n v="822545"/>
    <n v="8.5262333068604756E-3"/>
    <n v="19303"/>
    <n v="9.7475478742059252E-3"/>
    <n v="22068"/>
    <n v="0.26855271794391583"/>
    <n v="607991"/>
    <n v="1"/>
    <n v="396518"/>
    <n v="26434.533333333333"/>
    <n v="4881.4816008262333"/>
    <n v="0.31412292779382428"/>
    <n v="118557"/>
    <n v="7903.8"/>
    <n v="9.3921264483459582E-2"/>
    <n v="353298"/>
    <n v="23553.200000000001"/>
    <n v="0.27988389466229158"/>
    <n v="393929"/>
    <n v="0.31207191306042453"/>
    <n v="1"/>
    <n v="2263954"/>
    <n v="-1262302"/>
    <n v="1001652"/>
    <n v="342783"/>
    <n v="449264"/>
    <n v="1023187.5462123958"/>
    <n v="1815234.5462123957"/>
    <n v="0"/>
    <n v="0"/>
    <n v="200642.54621239577"/>
    <n v="7.65125472611939E-2"/>
    <n v="7.7534304138810892E-2"/>
    <n v="1.0217568776169916E-3"/>
    <n v="11476816"/>
    <n v="0.87667216419277993"/>
    <n v="232956.33340300992"/>
    <n v="0.17293519847428945"/>
    <n v="9.6422651213095553E-2"/>
    <n v="346.1461120401338"/>
    <n v="0.14428766654444927"/>
    <n v="0.26855271794391583"/>
    <n v="-13376.169747493052"/>
    <n v="1015028.169747493"/>
    <n v="1.6433168782617424"/>
    <n v="1.1503204637343789"/>
    <n v="0.81003455381587763"/>
    <n v="340.35151515151517"/>
    <n v="0.17400044347190799"/>
    <n v="4349.4057939581726"/>
    <n v="7903.8"/>
    <n v="58.895202685256912"/>
    <n v="8.6477842809364542"/>
    <n v="5.9999901314490982"/>
  </r>
  <r>
    <n v="1057"/>
    <x v="0"/>
    <s v="HNL"/>
    <s v="Hawaii"/>
    <s v="LAX"/>
    <s v="California"/>
    <x v="46"/>
    <x v="1"/>
    <n v="176.61904761904762"/>
    <s v="HNLLAX737-900"/>
    <n v="2556"/>
    <n v="148.1904761904762"/>
    <n v="21"/>
    <n v="3112"/>
    <n v="20.19047619047619"/>
    <n v="424"/>
    <n v="893"/>
    <n v="1795"/>
    <n v="9480204"/>
    <n v="0.83904017255324881"/>
    <n v="3709"/>
    <n v="111.11422373977304"/>
    <n v="0.88888888888888884"/>
    <n v="477"/>
    <n v="1.0011210762331839"/>
    <n v="892"/>
    <n v="0.7674219752030782"/>
    <n v="2339"/>
    <n v="9202"/>
    <n v="5.9995653118887198"/>
    <n v="0.20578170820136038"/>
    <n v="250588"/>
    <n v="0.26944734372036"/>
    <n v="328116"/>
    <n v="0.46469229398466172"/>
    <n v="565873"/>
    <n v="1.0318319965641184E-2"/>
    <n v="12565"/>
    <n v="4.4237795188944743E-3"/>
    <n v="5387"/>
    <n v="4.5336554609082258E-2"/>
    <n v="55208"/>
    <n v="1"/>
    <n v="462019"/>
    <n v="22000.904761904763"/>
    <n v="4158.0545176829737"/>
    <n v="0.39207281731770427"/>
    <n v="121731"/>
    <n v="5796.7142857142853"/>
    <n v="0.10330184716408082"/>
    <n v="249764"/>
    <n v="11893.523809523809"/>
    <n v="0.21195161918565922"/>
    <n v="344887"/>
    <n v="0.29267371633255573"/>
    <n v="1"/>
    <n v="1217737"/>
    <n v="-1178401"/>
    <n v="39336"/>
    <n v="281911.5"/>
    <n v="327748.56886898092"/>
    <n v="737368.77270194993"/>
    <n v="1347028.841570931"/>
    <n v="31323.5"/>
    <n v="-367.43113101908239"/>
    <n v="171495.77270194993"/>
    <n v="4.1492778003511315E-3"/>
    <n v="5.1661930359652641E-3"/>
    <n v="1.0169152356141326E-3"/>
    <n v="7954272"/>
    <n v="0.83904017255324881"/>
    <n v="223017.29209511564"/>
    <n v="0.12845050591738322"/>
    <n v="0.12430122811703208"/>
    <n v="373.56330334190233"/>
    <n v="0.14615152712906976"/>
    <n v="4.5336554609082258E-2"/>
    <n v="-9640.5638843300403"/>
    <n v="48976.56388433004"/>
    <n v="1.7019100456671965"/>
    <n v="1.1916734539535823"/>
    <n v="0.78376066151780754"/>
    <n v="367.84304932735427"/>
    <n v="0.28321961145961733"/>
    <n v="2247.8130305346103"/>
    <n v="5796.7142857142853"/>
    <n v="28.007215415447014"/>
    <n v="5.7686375321336758"/>
    <n v="5.9995653118887198"/>
  </r>
  <r>
    <n v="475"/>
    <x v="3"/>
    <s v="LAX"/>
    <s v="California"/>
    <s v="SFO"/>
    <s v="California"/>
    <x v="16"/>
    <x v="3"/>
    <n v="141.73214285714286"/>
    <s v="LAXSFO737-700"/>
    <n v="337"/>
    <n v="117.69642857142857"/>
    <n v="56"/>
    <n v="6591"/>
    <n v="14.392857142857142"/>
    <n v="806"/>
    <n v="1285"/>
    <n v="4500"/>
    <n v="2674769"/>
    <n v="0.83041451430011337"/>
    <n v="7937"/>
    <n v="74.177121007267189"/>
    <n v="0.85381355932203384"/>
    <n v="944"/>
    <n v="0.74665891923300409"/>
    <n v="1721"/>
    <n v="0.85340413426891715"/>
    <n v="5273"/>
    <n v="19935"/>
    <n v="4.9998996739403063"/>
    <n v="0.15649808260114986"/>
    <n v="135530"/>
    <n v="0.18244214605486958"/>
    <n v="157998"/>
    <n v="0.50439656496350538"/>
    <n v="436816"/>
    <n v="3.1177217075415379E-2"/>
    <n v="27000"/>
    <n v="1.0392405691805126E-2"/>
    <n v="9000"/>
    <n v="0.11509358361325471"/>
    <n v="99673"/>
    <n v="0.99999999999999989"/>
    <n v="273160"/>
    <n v="4877.8571428571431"/>
    <n v="3682.537098915423"/>
    <n v="0.2773155738745095"/>
    <n v="290794"/>
    <n v="5192.75"/>
    <n v="0.29521783932224382"/>
    <n v="242893"/>
    <n v="4337.375"/>
    <n v="0.24658812302350724"/>
    <n v="178168"/>
    <n v="0.1808784637797394"/>
    <n v="1"/>
    <n v="866017"/>
    <n v="-985015"/>
    <n v="-118998"/>
    <n v="158734.88833746899"/>
    <n v="211606.65992217898"/>
    <n v="511851.28177777777"/>
    <n v="882192.83003742574"/>
    <n v="23204.88833746899"/>
    <n v="53608.65992217898"/>
    <n v="75035.281777777767"/>
    <n v="-4.4489075505211854E-2"/>
    <n v="-4.347531085837008E-2"/>
    <n v="1.0137646468417749E-3"/>
    <n v="2221167"/>
    <n v="0.83041451430011337"/>
    <n v="156501.14155666821"/>
    <n v="0.32377263232824965"/>
    <n v="0.36826170783346152"/>
    <n v="116.27127901684115"/>
    <n v="0.34501863209745148"/>
    <n v="0.11509358361325471"/>
    <n v="-2711.5862506683166"/>
    <n v="-116286.41374933168"/>
    <n v="1.5604399944247309"/>
    <n v="0.99782492473852946"/>
    <n v="0.90037700545951926"/>
    <n v="91.805926786751883"/>
    <n v="0.20573268192194841"/>
    <n v="3274.5002327092689"/>
    <n v="5192.75"/>
    <n v="88.854890975807422"/>
    <n v="5.4619936276741008"/>
    <n v="4.9998996739403063"/>
  </r>
  <r>
    <n v="436"/>
    <x v="3"/>
    <s v="HNL"/>
    <s v="Hawaii"/>
    <s v="SEA"/>
    <s v="Washington"/>
    <x v="20"/>
    <x v="9"/>
    <n v="233.57142857142858"/>
    <s v="HNLSEA757-300"/>
    <n v="2677"/>
    <n v="218.71428571428572"/>
    <n v="7"/>
    <n v="1531"/>
    <n v="30"/>
    <n v="210"/>
    <n v="367"/>
    <n v="954"/>
    <n v="4376895"/>
    <n v="0.93639143730886854"/>
    <n v="1635"/>
    <n v="40.565019220208676"/>
    <n v="1"/>
    <n v="210"/>
    <n v="0.91979949874686717"/>
    <n v="399"/>
    <n v="0.92982456140350878"/>
    <n v="1026"/>
    <n v="11306"/>
    <n v="5"/>
    <n v="0.20852019498607241"/>
    <n v="119774"/>
    <n v="0.20369777158774374"/>
    <n v="117004"/>
    <n v="0.47606894150417828"/>
    <n v="273454"/>
    <n v="9.9756267409470759E-3"/>
    <n v="5730"/>
    <n v="3.3217270194986072E-3"/>
    <n v="1908"/>
    <n v="9.8415738161559893E-2"/>
    <n v="56530"/>
    <n v="1"/>
    <n v="155951"/>
    <n v="22278.714285714286"/>
    <n v="3844.4700137676346"/>
    <n v="0.33440261430620749"/>
    <n v="43702"/>
    <n v="6243.1428571428569"/>
    <n v="9.3709325688260278E-2"/>
    <n v="169471"/>
    <n v="24210.142857142859"/>
    <n v="0.36339328025525508"/>
    <n v="97233"/>
    <n v="0.20849477975027714"/>
    <n v="1"/>
    <n v="574400"/>
    <n v="-466357"/>
    <n v="108043"/>
    <n v="119774"/>
    <n v="127205.98365122615"/>
    <n v="294092.03773584904"/>
    <n v="541072.02138707519"/>
    <n v="0"/>
    <n v="10201.983651226154"/>
    <n v="20638.037735849037"/>
    <n v="2.4684850790343382E-2"/>
    <n v="2.5691435901709029E-2"/>
    <n v="1.0065851113656467E-3"/>
    <n v="4098487"/>
    <n v="0.93639143730886854"/>
    <n v="35178.628347485326"/>
    <n v="0.13123458524821821"/>
    <n v="0.10654973445787481"/>
    <n v="338.25604180274331"/>
    <n v="0.12635638468537291"/>
    <n v="9.8415738161559893E-2"/>
    <n v="-4405.7173410107416"/>
    <n v="112448.71734101074"/>
    <n v="1.8276512309246438"/>
    <n v="0.93967544411759252"/>
    <n v="0.85405725078255879"/>
    <n v="293.24310776942355"/>
    <n v="0.16927750696378829"/>
    <n v="4177.7621028606081"/>
    <n v="6243.1428571428569"/>
    <n v="37.741877840336059"/>
    <n v="4.9888961463096013"/>
    <n v="5"/>
  </r>
  <r>
    <n v="908"/>
    <x v="2"/>
    <s v="OGG"/>
    <s v="Hawaii"/>
    <s v="LAX"/>
    <s v="California"/>
    <x v="36"/>
    <x v="0"/>
    <n v="194.90322580645162"/>
    <s v="OGGLAXA321"/>
    <n v="2486"/>
    <n v="146.16129032258064"/>
    <n v="31"/>
    <n v="4531"/>
    <n v="22.06451612903226"/>
    <n v="684"/>
    <n v="858"/>
    <n v="2990"/>
    <n v="15020412"/>
    <n v="0.74991724594505127"/>
    <n v="6042"/>
    <n v="160.09566154675289"/>
    <n v="0.88258064516129031"/>
    <n v="775"/>
    <n v="0.58888126286890874"/>
    <n v="1457"/>
    <n v="0.78477690288713908"/>
    <n v="3810"/>
    <n v="7546"/>
    <n v="5.9996024383779485"/>
    <n v="0.2289262118411543"/>
    <n v="357933"/>
    <n v="0.17118955184742218"/>
    <n v="267660"/>
    <n v="0.54415777119722675"/>
    <n v="850807"/>
    <n v="1.338637570113781E-2"/>
    <n v="20930"/>
    <n v="1.3384456965968034E-2"/>
    <n v="20927"/>
    <n v="2.8955632447090877E-2"/>
    <n v="45273"/>
    <n v="1"/>
    <n v="723474"/>
    <n v="23337.870967741936"/>
    <n v="4519.0106528197402"/>
    <n v="0.39115731036298651"/>
    <n v="215561"/>
    <n v="6953.5806451612907"/>
    <n v="0.11654635961922022"/>
    <n v="416736"/>
    <n v="13443.096774193549"/>
    <n v="0.2253147077730914"/>
    <n v="493802"/>
    <n v="0.2669816222447019"/>
    <n v="1"/>
    <n v="1563530"/>
    <n v="-1849573"/>
    <n v="-286043"/>
    <n v="405552.74122807017"/>
    <n v="454522.8671328671"/>
    <n v="1084138.6856187291"/>
    <n v="1944214.2939796664"/>
    <n v="47619.741228070168"/>
    <n v="186862.8671328671"/>
    <n v="233331.6856187291"/>
    <n v="-1.9043618776901725E-2"/>
    <n v="-1.8038933707226978E-2"/>
    <n v="1.0046850696747468E-3"/>
    <n v="11264066"/>
    <n v="0.74991724594505127"/>
    <n v="506309.05473405449"/>
    <n v="0.10409368264998324"/>
    <n v="0.12313730142688496"/>
    <n v="335.08210108143896"/>
    <n v="0.13478765127974215"/>
    <n v="2.8955632447090877E-2"/>
    <n v="-15090.783676763431"/>
    <n v="-270952.21632323659"/>
    <n v="1.8900649233969289"/>
    <n v="0.75179703100922368"/>
    <n v="0.91386651186008949"/>
    <n v="183.70624571036376"/>
    <n v="0.31582508810192322"/>
    <n v="2603.0436800956045"/>
    <n v="6953.5806451612907"/>
    <n v="28.301828770524224"/>
    <n v="9.2379165747075707"/>
    <n v="5.9996024383779485"/>
  </r>
  <r>
    <n v="549"/>
    <x v="3"/>
    <s v="SFO"/>
    <s v="California"/>
    <s v="HNL"/>
    <s v="Hawaii"/>
    <x v="27"/>
    <x v="5"/>
    <n v="278"/>
    <s v="SFOHNLA330-200"/>
    <n v="2399"/>
    <n v="242.2"/>
    <n v="15"/>
    <n v="3633"/>
    <n v="36"/>
    <n v="540"/>
    <n v="763"/>
    <n v="2330"/>
    <n v="10003830"/>
    <n v="0.87122302158273379"/>
    <n v="4170"/>
    <n v="81.229026845637577"/>
    <n v="1"/>
    <n v="540"/>
    <n v="0.75920398009950252"/>
    <n v="1005"/>
    <n v="0.88761904761904764"/>
    <n v="2625"/>
    <n v="254262"/>
    <n v="5"/>
    <n v="0.11656321577670074"/>
    <n v="280354"/>
    <n v="9.9108710538602929E-2"/>
    <n v="238373"/>
    <n v="0.24606607358241653"/>
    <n v="591830"/>
    <n v="5.8124862015818445E-3"/>
    <n v="13980"/>
    <n v="3.874990801054563E-3"/>
    <n v="9320"/>
    <n v="0.52857452309964337"/>
    <n v="1271310"/>
    <n v="0.99999999999999989"/>
    <n v="337184"/>
    <n v="22478.933333333334"/>
    <n v="4151.0284327394784"/>
    <n v="0.25408059077294048"/>
    <n v="109137"/>
    <n v="7275.8"/>
    <n v="8.223875817116591E-2"/>
    <n v="600526"/>
    <n v="40035.066666666666"/>
    <n v="0.45251850875044741"/>
    <n v="280228"/>
    <n v="0.21116214230544619"/>
    <n v="1"/>
    <n v="2405167"/>
    <n v="-1327075"/>
    <n v="1078092"/>
    <n v="280354"/>
    <n v="313977.54259501962"/>
    <n v="666761.26609442057"/>
    <n v="1261092.8086894401"/>
    <n v="0"/>
    <n v="75604.542595019622"/>
    <n v="74931.266094420571"/>
    <n v="0.10776792488476913"/>
    <n v="0.10877111272175718"/>
    <n v="1.0031878369880509E-3"/>
    <n v="8715567"/>
    <n v="0.87122302158273379"/>
    <n v="167597.36003303062"/>
    <n v="0.24042461737154669"/>
    <n v="0.13265669248677756"/>
    <n v="312.09936691439583"/>
    <n v="0.13009560938490863"/>
    <n v="0.52857452309964337"/>
    <n v="-10035.720579296012"/>
    <n v="1088127.7205792961"/>
    <n v="1.9494324819787627"/>
    <n v="0.89060719954175471"/>
    <n v="0.84656999016838264"/>
    <n v="237.18706467661693"/>
    <n v="0.11651082856200838"/>
    <n v="7392.9975935966959"/>
    <n v="7275.8"/>
    <n v="44.725391169635948"/>
    <n v="6.4134324249931183"/>
    <n v="5"/>
  </r>
  <r>
    <n v="516"/>
    <x v="3"/>
    <s v="SEA"/>
    <s v="Washington"/>
    <s v="HNL"/>
    <s v="Hawaii"/>
    <x v="24"/>
    <x v="9"/>
    <n v="234"/>
    <s v="SEAHNL757-300"/>
    <n v="2677"/>
    <n v="217.71428571428572"/>
    <n v="7"/>
    <n v="1524"/>
    <n v="30"/>
    <n v="210"/>
    <n v="392"/>
    <n v="922"/>
    <n v="4384926"/>
    <n v="0.93040293040293043"/>
    <n v="1638"/>
    <n v="42.867370309050777"/>
    <n v="1"/>
    <n v="210"/>
    <n v="0.98245614035087714"/>
    <n v="399"/>
    <n v="0.89601554907677361"/>
    <n v="1029"/>
    <n v="7456"/>
    <n v="5"/>
    <n v="0.20861304118488611"/>
    <n v="109947"/>
    <n v="0.23930153043993033"/>
    <n v="126121"/>
    <n v="0.46562866434678335"/>
    <n v="245404"/>
    <n v="1.0473628087538279E-2"/>
    <n v="5520"/>
    <n v="5.2481984221251603E-3"/>
    <n v="2766"/>
    <n v="7.0734937518736787E-2"/>
    <n v="37280"/>
    <n v="1"/>
    <n v="164803"/>
    <n v="23543.285714285714"/>
    <n v="3844.4858831287911"/>
    <n v="0.33609532860469954"/>
    <n v="43702"/>
    <n v="6243.1428571428569"/>
    <n v="8.9124822064419823E-2"/>
    <n v="179089"/>
    <n v="25584.142857142859"/>
    <n v="0.36522985810019865"/>
    <n v="102752"/>
    <n v="0.20954999123068202"/>
    <n v="1"/>
    <n v="527038"/>
    <n v="-490346"/>
    <n v="36692"/>
    <n v="109947"/>
    <n v="128373.16071428572"/>
    <n v="273883.63991323207"/>
    <n v="512203.8006275178"/>
    <n v="0"/>
    <n v="2252.1607142857247"/>
    <n v="28479.639913232066"/>
    <n v="8.3677580875937251E-3"/>
    <n v="9.3689738965954134E-3"/>
    <n v="1.0012158090016883E-3"/>
    <n v="4079748"/>
    <n v="0.93040293040293043"/>
    <n v="36635.440944881877"/>
    <n v="0.12019313438812879"/>
    <n v="0.11182537630053506"/>
    <n v="321.36351706036743"/>
    <n v="0.12004614010473195"/>
    <n v="7.0734937518736787E-2"/>
    <n v="-4390.2572325025412"/>
    <n v="41082.257232502539"/>
    <n v="1.7811764754752095"/>
    <n v="1.0753686501745523"/>
    <n v="0.81135165085574312"/>
    <n v="316.09273182957395"/>
    <n v="0.19496127413962561"/>
    <n v="4177.7463536686355"/>
    <n v="6243.1428571428569"/>
    <n v="35.551515966871222"/>
    <n v="5.4370078740157481"/>
    <n v="5"/>
  </r>
  <r>
    <n v="1167"/>
    <x v="0"/>
    <s v="SEA"/>
    <s v="Washington"/>
    <s v="SFO"/>
    <s v="California"/>
    <x v="26"/>
    <x v="2"/>
    <n v="161.52272727272728"/>
    <s v="SEASFO737-800"/>
    <n v="679"/>
    <n v="135.43181818181819"/>
    <n v="44"/>
    <n v="5959"/>
    <n v="18.15909090909091"/>
    <n v="799"/>
    <n v="1304"/>
    <n v="3857"/>
    <n v="4825653"/>
    <n v="0.83846911495708454"/>
    <n v="7107"/>
    <n v="93.071315996847915"/>
    <n v="0.86942328618063114"/>
    <n v="919"/>
    <n v="0.74514285714285711"/>
    <n v="1750"/>
    <n v="0.86908517350157732"/>
    <n v="4438"/>
    <n v="9718"/>
    <n v="5.999897098168347"/>
    <n v="0.22312115648329062"/>
    <n v="272696"/>
    <n v="0.19218238110667099"/>
    <n v="234883"/>
    <n v="0.49280470762272255"/>
    <n v="602300"/>
    <n v="2.2093982267867136E-2"/>
    <n v="27003"/>
    <n v="2.209070944895548E-2"/>
    <n v="26999"/>
    <n v="4.7707063070493244E-2"/>
    <n v="58307"/>
    <n v="1"/>
    <n v="386996"/>
    <n v="8795.363636363636"/>
    <n v="4158.0587515610778"/>
    <n v="0.3389507482831135"/>
    <n v="256660"/>
    <n v="5833.181818181818"/>
    <n v="0.22479586107955615"/>
    <n v="209207"/>
    <n v="4754.704545454545"/>
    <n v="0.18323411403752321"/>
    <n v="288884"/>
    <n v="0.25301927659980716"/>
    <n v="1"/>
    <n v="1222188"/>
    <n v="-1141747"/>
    <n v="80441"/>
    <n v="313651.59449311637"/>
    <n v="315218.75"/>
    <n v="693027.58620689658"/>
    <n v="1321897.9307000129"/>
    <n v="40955.594493116369"/>
    <n v="80335.75"/>
    <n v="90727.58620689658"/>
    <n v="1.6669453854224494E-2"/>
    <n v="1.7667994789796103E-2"/>
    <n v="9.9854093557160892E-4"/>
    <n v="4046161"/>
    <n v="0.83846911495708454"/>
    <n v="224221.41097499593"/>
    <n v="0.25326893583106785"/>
    <n v="0.23659948197684333"/>
    <n v="195.31481792247021"/>
    <n v="0.28765068913471314"/>
    <n v="4.7707063070493244E-2"/>
    <n v="-4818.6120613639305"/>
    <n v="85259.612061363936"/>
    <n v="1.9000889725354206"/>
    <n v="0.85945712795204321"/>
    <n v="0.86903295635959277"/>
    <n v="134.21885714285713"/>
    <n v="0.23636625461876568"/>
    <n v="2247.8139237559003"/>
    <n v="5833.181818181818"/>
    <n v="64.026171072963194"/>
    <n v="9.0622587682497056"/>
    <n v="5.999897098168347"/>
  </r>
  <r>
    <n v="1075"/>
    <x v="0"/>
    <s v="HNL"/>
    <s v="Hawaii"/>
    <s v="SFO"/>
    <s v="California"/>
    <x v="30"/>
    <x v="5"/>
    <n v="268.07142857142856"/>
    <s v="HNLSFOA330-200"/>
    <n v="2399"/>
    <n v="241.07142857142858"/>
    <n v="14"/>
    <n v="3375"/>
    <n v="34.714285714285715"/>
    <n v="486"/>
    <n v="696"/>
    <n v="2194"/>
    <n v="9003447"/>
    <n v="0.89928057553956831"/>
    <n v="3753"/>
    <n v="67.762752951096118"/>
    <n v="1"/>
    <n v="486"/>
    <n v="0.76906077348066293"/>
    <n v="905"/>
    <n v="0.92848074481591203"/>
    <n v="2363"/>
    <n v="139616"/>
    <n v="5.9999713499885399"/>
    <n v="0.11684921380867125"/>
    <n v="235217"/>
    <n v="0.12406631707166831"/>
    <n v="249745"/>
    <n v="0.32660074833730418"/>
    <n v="657446"/>
    <n v="7.624456283072594E-3"/>
    <n v="15348"/>
    <n v="8.7173546296167512E-3"/>
    <n v="17548"/>
    <n v="0.41614190986966693"/>
    <n v="837692"/>
    <n v="1"/>
    <n v="336114"/>
    <n v="24008.142857142859"/>
    <n v="4960.1585732883523"/>
    <n v="0.30723540784007242"/>
    <n v="109279"/>
    <n v="7805.6428571428569"/>
    <n v="9.9889853244301843E-2"/>
    <n v="345578"/>
    <n v="24684.142857142859"/>
    <n v="0.31588627004693803"/>
    <n v="303024"/>
    <n v="0.27698846886868772"/>
    <n v="1"/>
    <n v="2012996"/>
    <n v="-1093995"/>
    <n v="919001"/>
    <n v="235217"/>
    <n v="324740.2658045977"/>
    <n v="708087.92069279845"/>
    <n v="1268045.1864973961"/>
    <n v="0"/>
    <n v="74995.2658045977"/>
    <n v="50641.920692798449"/>
    <n v="0.10207212859696958"/>
    <n v="0.10306886737377517"/>
    <n v="9.9673877680558909E-4"/>
    <n v="8096625"/>
    <n v="0.89928057553956831"/>
    <n v="131634.04799999995"/>
    <n v="0.22358059085592441"/>
    <n v="0.12150846225895481"/>
    <n v="348.23822222222225"/>
    <n v="0.14515974248529481"/>
    <n v="0.41614190986966693"/>
    <n v="-8974.0847498140101"/>
    <n v="927975.08474981401"/>
    <n v="1.5903967146948834"/>
    <n v="0.9068203458655385"/>
    <n v="0.91425932443926139"/>
    <n v="275.96132596685084"/>
    <n v="0.15053383116508925"/>
    <n v="5099.8223205217346"/>
    <n v="7805.6428571428569"/>
    <n v="49.806122877500457"/>
    <n v="9.7469629629629626"/>
    <n v="5.9999713499885399"/>
  </r>
  <r>
    <n v="322"/>
    <x v="4"/>
    <s v="SEA"/>
    <s v="Washington"/>
    <s v="HNL"/>
    <s v="Hawaii"/>
    <x v="24"/>
    <x v="9"/>
    <n v="217.28571428571428"/>
    <s v="SEAHNL757-300"/>
    <n v="2677"/>
    <n v="201.85714285714286"/>
    <n v="7"/>
    <n v="1413"/>
    <n v="27.857142857142858"/>
    <n v="195"/>
    <n v="371"/>
    <n v="847"/>
    <n v="4071717"/>
    <n v="0.92899408284023666"/>
    <n v="1521"/>
    <n v="39.805415286975716"/>
    <n v="1"/>
    <n v="195"/>
    <n v="1"/>
    <n v="371"/>
    <n v="0.88598326359832635"/>
    <n v="956"/>
    <n v="4722"/>
    <n v="4.9995764506565017"/>
    <n v="0.20048592734081899"/>
    <n v="90686"/>
    <n v="0.24676177401062496"/>
    <n v="111618"/>
    <n v="0.4874461401053653"/>
    <n v="220487"/>
    <n v="1.124176764360612E-2"/>
    <n v="5085"/>
    <n v="1.8725225553853262E-3"/>
    <n v="847"/>
    <n v="5.2191868344199269E-2"/>
    <n v="23608"/>
    <n v="1"/>
    <n v="153031"/>
    <n v="21861.571428571428"/>
    <n v="3844.4769109109525"/>
    <n v="0.33609475512879922"/>
    <n v="40580"/>
    <n v="5797.1428571428569"/>
    <n v="8.9123936739135684E-2"/>
    <n v="166298"/>
    <n v="23756.857142857141"/>
    <n v="0.36523244041017217"/>
    <n v="95412"/>
    <n v="0.20954886772189291"/>
    <n v="1"/>
    <n v="452331"/>
    <n v="-455321"/>
    <n v="-2990"/>
    <n v="90686"/>
    <n v="111618"/>
    <n v="248861.360094451"/>
    <n v="451165.360094451"/>
    <n v="0"/>
    <n v="0"/>
    <n v="28374.360094450996"/>
    <n v="-7.3433394314978179E-4"/>
    <n v="2.6118711430411291E-4"/>
    <n v="9.9552105745389459E-4"/>
    <n v="3782601"/>
    <n v="0.92899408284023666"/>
    <n v="32768.636942675163"/>
    <n v="0.1110909721869177"/>
    <n v="0.11182530613006748"/>
    <n v="303.41330502477001"/>
    <n v="0.11334079380828166"/>
    <n v="5.2191868344199269E-2"/>
    <n v="-4053.4800134929997"/>
    <n v="1063.4800134929997"/>
    <n v="1.6741507184643392"/>
    <n v="1.0830518422307274"/>
    <n v="0.83025980798311094"/>
    <n v="300.85714285714283"/>
    <n v="0.21093402839955697"/>
    <n v="4177.7732703221536"/>
    <n v="5797.1428571428569"/>
    <n v="35.497682659834773"/>
    <n v="4.1981599433828736"/>
    <n v="4.9995764506565017"/>
  </r>
  <r>
    <n v="485"/>
    <x v="3"/>
    <s v="OGG"/>
    <s v="Hawaii"/>
    <s v="LAX"/>
    <s v="California"/>
    <x v="36"/>
    <x v="2"/>
    <n v="159.30769230769232"/>
    <s v="OGGLAX737-800"/>
    <n v="2486"/>
    <n v="122.65384615384616"/>
    <n v="26"/>
    <n v="3189"/>
    <n v="14.576923076923077"/>
    <n v="379"/>
    <n v="721"/>
    <n v="2089"/>
    <n v="10297012"/>
    <n v="0.76991791405118304"/>
    <n v="4142"/>
    <n v="131.69159256265158"/>
    <n v="0.70708955223880599"/>
    <n v="536"/>
    <n v="0.70686274509803926"/>
    <n v="1020"/>
    <n v="0.80781129156999232"/>
    <n v="2586"/>
    <n v="1555"/>
    <n v="4.9987138263665596"/>
    <n v="0.1679399322698715"/>
    <n v="147285"/>
    <n v="0.23473620597256586"/>
    <n v="205866"/>
    <n v="0.57178025336085103"/>
    <n v="501457"/>
    <n v="1.4298582684347956E-2"/>
    <n v="12540"/>
    <n v="2.3819568762043762E-3"/>
    <n v="2089"/>
    <n v="8.8630688361592234E-3"/>
    <n v="7773"/>
    <n v="0.99999999999999989"/>
    <n v="484960"/>
    <n v="18652.307692307691"/>
    <n v="3682.5433618268594"/>
    <n v="0.35499467464067552"/>
    <n v="133608"/>
    <n v="5138.7692307692305"/>
    <n v="9.7802145515901051E-2"/>
    <n v="431224"/>
    <n v="16585.538461538461"/>
    <n v="0.31565948444665676"/>
    <n v="316313"/>
    <n v="0.23154369539676672"/>
    <n v="1"/>
    <n v="877010"/>
    <n v="-1366105"/>
    <n v="-489095"/>
    <n v="208297.5197889182"/>
    <n v="291239.00138696254"/>
    <n v="620760.07754906651"/>
    <n v="1120296.5987249473"/>
    <n v="61012.519788918202"/>
    <n v="85373.00138696254"/>
    <n v="119303.07754906651"/>
    <n v="-4.7498730699740858E-2"/>
    <n v="-4.6506327053066288E-2"/>
    <n v="9.9240364667457087E-4"/>
    <n v="7927854"/>
    <n v="0.76991791405118304"/>
    <n v="259762.57792411419"/>
    <n v="8.5171309890675076E-2"/>
    <n v="0.13267004059041593"/>
    <n v="272.57353402320479"/>
    <n v="0.10964341674304295"/>
    <n v="8.8630688361592234E-3"/>
    <n v="-10218.792258651818"/>
    <n v="-478876.20774134819"/>
    <n v="1.3317934358523038"/>
    <n v="0.97819985716189384"/>
    <n v="0.93982786700620013"/>
    <n v="201.8294117647059"/>
    <n v="0.36067205619092141"/>
    <n v="3274.4990899464401"/>
    <n v="5138.7692307692305"/>
    <n v="24.215668881693038"/>
    <n v="4.5873314518657891"/>
    <n v="4.9987138263665596"/>
  </r>
  <r>
    <n v="456"/>
    <x v="3"/>
    <s v="LAX"/>
    <s v="California"/>
    <s v="GEG"/>
    <s v="Washington"/>
    <x v="41"/>
    <x v="7"/>
    <n v="68.86666666666666"/>
    <s v="LAXGEGE175"/>
    <n v="945"/>
    <n v="62.4"/>
    <n v="15"/>
    <n v="936"/>
    <n v="9.6666666666666661"/>
    <n v="145"/>
    <n v="261"/>
    <n v="530"/>
    <n v="976185"/>
    <n v="0.90609874152952563"/>
    <n v="1033"/>
    <n v="36.842556346381969"/>
    <n v="1"/>
    <n v="145"/>
    <n v="1"/>
    <n v="261"/>
    <n v="0.84529505582137165"/>
    <n v="627"/>
    <n v="0"/>
    <e v="#DIV/0!"/>
    <n v="0.21175640409521435"/>
    <n v="34810"/>
    <n v="0.2687621283921478"/>
    <n v="44181"/>
    <n v="0.48081052637982324"/>
    <n v="79039"/>
    <n v="1.9344595375546728E-2"/>
    <n v="3180"/>
    <n v="1.932634575726791E-2"/>
    <n v="3177"/>
    <n v="0"/>
    <n v="0"/>
    <n v="1"/>
    <n v="59155"/>
    <n v="3943.6666666666665"/>
    <n v="1605.6160556244672"/>
    <n v="0.29652669517226166"/>
    <n v="39325"/>
    <n v="2621.6666666666665"/>
    <n v="0.19712471114274685"/>
    <n v="67545"/>
    <n v="4503"/>
    <n v="0.33858330868752284"/>
    <n v="33468"/>
    <n v="0.16776528499746859"/>
    <n v="1"/>
    <n v="164387"/>
    <n v="-199493"/>
    <n v="-35106"/>
    <n v="34810"/>
    <n v="44181"/>
    <n v="93504.628301886783"/>
    <n v="172495.62830188678"/>
    <n v="0"/>
    <n v="0"/>
    <n v="14465.628301886783"/>
    <n v="-3.5962445642987756E-2"/>
    <n v="-3.497454353413975E-2"/>
    <n v="9.8790210884800583E-4"/>
    <n v="884520"/>
    <n v="0.90609874152952563"/>
    <n v="17035.83226495728"/>
    <n v="0.16839738369264023"/>
    <n v="0.20435982933562799"/>
    <n v="175.62713675213675"/>
    <n v="0.18584882195993307"/>
    <n v="0"/>
    <n v="-964.37522012578552"/>
    <n v="-34141.624779874212"/>
    <n v="1.5692668567949779"/>
    <n v="1.1065112036780447"/>
    <n v="0.82401416523884952"/>
    <n v="169.27586206896552"/>
    <n v="0.20359274151848991"/>
    <n v="1833.3418388497107"/>
    <n v="2621.6666666666665"/>
    <n v="25.405403229896059"/>
    <n v="6.791666666666667"/>
    <e v="#DIV/0!"/>
  </r>
  <r>
    <n v="372"/>
    <x v="4"/>
    <s v="SFO"/>
    <s v="California"/>
    <s v="SEA"/>
    <s v="Washington"/>
    <x v="23"/>
    <x v="0"/>
    <n v="186.60714285714286"/>
    <s v="SFOSEAA321"/>
    <n v="679"/>
    <n v="162.57142857142858"/>
    <n v="28"/>
    <n v="4552"/>
    <n v="24.571428571428573"/>
    <n v="688"/>
    <n v="1293"/>
    <n v="2572"/>
    <n v="3547775"/>
    <n v="0.87119617224880386"/>
    <n v="5225"/>
    <n v="59.134746012994697"/>
    <n v="1"/>
    <n v="688"/>
    <n v="1"/>
    <n v="1293"/>
    <n v="0.79260400616332816"/>
    <n v="3245"/>
    <n v="19648"/>
    <n v="4.9998982084690553"/>
    <n v="0.23320050161451711"/>
    <n v="213482"/>
    <n v="0.23039202834908526"/>
    <n v="210911"/>
    <n v="0.40942537173218679"/>
    <n v="374806"/>
    <n v="1.6860670887569311E-2"/>
    <n v="15435"/>
    <n v="2.8095656315405421E-3"/>
    <n v="2572"/>
    <n v="0.10731186178510101"/>
    <n v="98238"/>
    <n v="1"/>
    <n v="227714"/>
    <n v="8132.6428571428569"/>
    <n v="3850.7648269929236"/>
    <n v="0.29894908200573705"/>
    <n v="170784"/>
    <n v="6099.4285714285716"/>
    <n v="0.22420984226383883"/>
    <n v="220527"/>
    <n v="7875.9642857142853"/>
    <n v="0.28951379452944997"/>
    <n v="142690"/>
    <n v="0.18732728120097411"/>
    <n v="1"/>
    <n v="915444"/>
    <n v="-761715"/>
    <n v="153729"/>
    <n v="213482"/>
    <n v="210911"/>
    <n v="472879.26516329707"/>
    <n v="897272.26516329707"/>
    <n v="0"/>
    <n v="0"/>
    <n v="98073.265163297066"/>
    <n v="4.3331101887802918E-2"/>
    <n v="4.4318373237585501E-2"/>
    <n v="9.8727134978258274E-4"/>
    <n v="3090808"/>
    <n v="0.87119617224880386"/>
    <n v="120821.53734622139"/>
    <n v="0.25803327437619356"/>
    <n v="0.2147021724883906"/>
    <n v="179.52680140597539"/>
    <n v="0.26439882386741587"/>
    <n v="0.10731186178510101"/>
    <n v="-3502.6166129748954"/>
    <n v="157231.6166129749"/>
    <n v="2.0290245331975849"/>
    <n v="1.0666334017282832"/>
    <n v="0.75527708250397274"/>
    <n v="163.11755607115236"/>
    <n v="0.15586972004841368"/>
    <n v="3729.2288353033564"/>
    <n v="6099.4285714285716"/>
    <n v="76.97674052746774"/>
    <n v="3.9558435852372584"/>
    <n v="4.9998982084690553"/>
  </r>
  <r>
    <n v="428"/>
    <x v="3"/>
    <s v="HNL"/>
    <s v="Hawaii"/>
    <s v="LAX"/>
    <s v="California"/>
    <x v="46"/>
    <x v="9"/>
    <n v="234"/>
    <s v="HNLLAX757-300"/>
    <n v="2556"/>
    <n v="199.13333333333333"/>
    <n v="15"/>
    <n v="2987"/>
    <n v="29.866666666666667"/>
    <n v="448"/>
    <n v="855"/>
    <n v="1685"/>
    <n v="8971560"/>
    <n v="0.85099715099715101"/>
    <n v="3510"/>
    <n v="80.323535233570865"/>
    <n v="0.99555555555555553"/>
    <n v="450"/>
    <n v="1"/>
    <n v="855"/>
    <n v="0.76417233560090703"/>
    <n v="2205"/>
    <n v="1230"/>
    <n v="5"/>
    <n v="0.2214376164884895"/>
    <n v="195678"/>
    <n v="0.26536573000585062"/>
    <n v="234496"/>
    <n v="0.48335862555181736"/>
    <n v="427130"/>
    <n v="1.1440909569285401E-2"/>
    <n v="10110"/>
    <n v="1.1437514640629828E-2"/>
    <n v="10107"/>
    <n v="6.9596037439273216E-3"/>
    <n v="6150"/>
    <n v="1"/>
    <n v="308803"/>
    <n v="20586.866666666665"/>
    <n v="3844.4896517818747"/>
    <n v="0.33184819811832722"/>
    <n v="93647"/>
    <n v="6243.1333333333332"/>
    <n v="0.10063564217053264"/>
    <n v="335572"/>
    <n v="22371.466666666667"/>
    <n v="0.3606149018596429"/>
    <n v="192533"/>
    <n v="0.20690125785149721"/>
    <n v="1"/>
    <n v="883671"/>
    <n v="-930555"/>
    <n v="-46884"/>
    <n v="196551.5625"/>
    <n v="234496"/>
    <n v="558944.59940652817"/>
    <n v="989992.16190652817"/>
    <n v="873.5625"/>
    <n v="0"/>
    <n v="131814.59940652817"/>
    <n v="-5.2258470098845685E-3"/>
    <n v="-4.2398560049272133E-3"/>
    <n v="9.8599100495735514E-4"/>
    <n v="7634772"/>
    <n v="0.85099715099715101"/>
    <n v="153646.96451288916"/>
    <n v="9.8496916924146971E-2"/>
    <n v="0.10372276393403154"/>
    <n v="293.78004686976902"/>
    <n v="0.11493742052807865"/>
    <n v="6.9596037439273216E-3"/>
    <n v="-8845.8774604352111"/>
    <n v="-38038.122539564793"/>
    <n v="1.7803350970017637"/>
    <n v="1.1229013156052978"/>
    <n v="0.79309232721391232"/>
    <n v="274.26432748538014"/>
    <n v="0.21787859961456243"/>
    <n v="4177.7543658181667"/>
    <n v="6243.1333333333332"/>
    <n v="37.187108253068978"/>
    <n v="6.7683294275192498"/>
    <n v="5"/>
  </r>
  <r>
    <n v="733"/>
    <x v="1"/>
    <s v="SEA"/>
    <s v="Washington"/>
    <s v="LAX"/>
    <s v="California"/>
    <x v="49"/>
    <x v="7"/>
    <n v="76.422222222222217"/>
    <s v="SEALAXE175"/>
    <n v="954"/>
    <n v="53"/>
    <n v="45"/>
    <n v="2385"/>
    <n v="10.066666666666666"/>
    <n v="453"/>
    <n v="678"/>
    <n v="1255"/>
    <n v="3280806"/>
    <n v="0.69351555684792088"/>
    <n v="3439"/>
    <n v="121.59878277153557"/>
    <n v="1"/>
    <n v="453"/>
    <n v="0.83190184049079752"/>
    <n v="815"/>
    <n v="0.57780847145488035"/>
    <n v="2172"/>
    <n v="157"/>
    <n v="6"/>
    <n v="0.26221322571387207"/>
    <n v="103242"/>
    <n v="0.26488508710217329"/>
    <n v="104294"/>
    <n v="0.42908011266518176"/>
    <n v="168943"/>
    <n v="2.2312074426070458E-2"/>
    <n v="8785"/>
    <n v="1.9117015845763499E-2"/>
    <n v="7527"/>
    <n v="2.3924842469389153E-3"/>
    <n v="942"/>
    <n v="1"/>
    <n v="303537"/>
    <n v="6745.2666666666664"/>
    <n v="2496.2174216027879"/>
    <n v="0.37981958579059788"/>
    <n v="147874"/>
    <n v="3286.088888888889"/>
    <n v="0.18503655708924735"/>
    <n v="168300"/>
    <n v="3740"/>
    <n v="0.21059586241070322"/>
    <n v="179450"/>
    <n v="0.22454799470945153"/>
    <n v="1"/>
    <n v="393733"/>
    <n v="-799161"/>
    <n v="-405428"/>
    <n v="103242"/>
    <n v="125368.15634218289"/>
    <n v="292385.81354581669"/>
    <n v="520995.96988799958"/>
    <n v="0"/>
    <n v="21074.156342182891"/>
    <n v="123442.81354581669"/>
    <n v="-0.12357573108559299"/>
    <n v="-0.12259685936329873"/>
    <n v="9.7887172229425834E-4"/>
    <n v="2275290"/>
    <n v="0.69351555684792088"/>
    <n v="173585.62431865826"/>
    <n v="0.12001105825824508"/>
    <n v="0.24358678934383807"/>
    <n v="164.6922431865828"/>
    <n v="0.17263337860228806"/>
    <n v="2.3924842469389153E-3"/>
    <n v="-3211.4882197333241"/>
    <n v="-402216.51178026665"/>
    <n v="2.0824562846869257"/>
    <n v="1.1692823707795432"/>
    <n v="0.71071923151542138"/>
    <n v="127.9680981595092"/>
    <n v="0.45576570924966919"/>
    <n v="1384.0599072131213"/>
    <n v="3286.088888888889"/>
    <n v="19.613683177084337"/>
    <n v="6.8394129979035636"/>
    <n v="6"/>
  </r>
  <r>
    <n v="262"/>
    <x v="4"/>
    <s v="LAX"/>
    <s v="California"/>
    <s v="HNL"/>
    <s v="Hawaii"/>
    <x v="51"/>
    <x v="1"/>
    <n v="166.875"/>
    <s v="LAXHNL737-900"/>
    <n v="2556"/>
    <n v="154.375"/>
    <n v="8"/>
    <n v="1235"/>
    <n v="21.625"/>
    <n v="173"/>
    <n v="323"/>
    <n v="740"/>
    <n v="3412260"/>
    <n v="0.92509363295880154"/>
    <n v="1335"/>
    <n v="42.987514688601642"/>
    <n v="1"/>
    <n v="173"/>
    <n v="1"/>
    <n v="323"/>
    <n v="0.88095238095238093"/>
    <n v="840"/>
    <n v="3478"/>
    <n v="4.9994249568717652"/>
    <n v="0.19829079570389191"/>
    <n v="78982"/>
    <n v="0.24636342182298387"/>
    <n v="98130"/>
    <n v="0.4949738146286598"/>
    <n v="197155"/>
    <n v="1.1146984539835406E-2"/>
    <n v="4440"/>
    <n v="5.5709816878141364E-3"/>
    <n v="2219"/>
    <n v="4.3654001616814875E-2"/>
    <n v="17388"/>
    <n v="1"/>
    <n v="158303"/>
    <n v="19787.875"/>
    <n v="3682.5343625174692"/>
    <n v="0.35846300858664543"/>
    <n v="39297"/>
    <n v="4912.125"/>
    <n v="8.8984547661316624E-2"/>
    <n v="140763"/>
    <n v="17595.375"/>
    <n v="0.31874524473750954"/>
    <n v="103253"/>
    <n v="0.23380719901452846"/>
    <n v="1"/>
    <n v="398314"/>
    <n v="-441616"/>
    <n v="-43302"/>
    <n v="78982"/>
    <n v="98130"/>
    <n v="223797.56756756757"/>
    <n v="400909.56756756757"/>
    <n v="0"/>
    <n v="0"/>
    <n v="26642.567567567574"/>
    <n v="-1.2690123261416188E-2"/>
    <n v="-1.1714136394663377E-2"/>
    <n v="9.7598686675281175E-4"/>
    <n v="3156660"/>
    <n v="0.92509363295880154"/>
    <n v="30844.210526315786"/>
    <n v="0.11673026088281667"/>
    <n v="0.12942038414423285"/>
    <n v="308.44210526315788"/>
    <n v="0.12067375010295692"/>
    <n v="4.3654001616814875E-2"/>
    <n v="-3330.3209459459467"/>
    <n v="-39971.679054054053"/>
    <n v="1.6296972991878644"/>
    <n v="1.0844866209940138"/>
    <n v="0.8378252245945631"/>
    <n v="303.80804953560374"/>
    <n v="0.25922513393955521"/>
    <n v="3274.5089131036466"/>
    <n v="4912.125"/>
    <n v="28.729271951315354"/>
    <n v="5.3919028340080972"/>
    <n v="4.9994249568717652"/>
  </r>
  <r>
    <n v="955"/>
    <x v="2"/>
    <s v="SEA"/>
    <s v="Washington"/>
    <s v="SFO"/>
    <s v="California"/>
    <x v="26"/>
    <x v="4"/>
    <n v="176.72727272727272"/>
    <s v="SEASFO737-Max 9"/>
    <n v="679"/>
    <n v="153.81818181818181"/>
    <n v="33"/>
    <n v="5076"/>
    <n v="19.212121212121211"/>
    <n v="634"/>
    <n v="1354"/>
    <n v="3089"/>
    <n v="3959928"/>
    <n v="0.87037037037037035"/>
    <n v="5832"/>
    <n v="69.670527974783298"/>
    <n v="0.84196547144754319"/>
    <n v="753"/>
    <n v="0.96164772727272729"/>
    <n v="1408"/>
    <n v="0.84146009261781529"/>
    <n v="3671"/>
    <n v="22188"/>
    <n v="5.9998647917793404"/>
    <n v="0.16416731835920528"/>
    <n v="171928"/>
    <n v="0.24390488439976968"/>
    <n v="255435"/>
    <n v="0.4294286208085189"/>
    <n v="449729"/>
    <n v="2.063740782011949E-2"/>
    <n v="21613"/>
    <n v="1.4745916298806519E-2"/>
    <n v="15443"/>
    <n v="0.12711585231358014"/>
    <n v="133125"/>
    <n v="1"/>
    <n v="306363"/>
    <n v="9283.7272727272721"/>
    <n v="4397.3113008542969"/>
    <n v="0.33953036304435041"/>
    <n v="215415"/>
    <n v="6527.727272727273"/>
    <n v="0.23873618274791258"/>
    <n v="164888"/>
    <n v="4996.606060606061"/>
    <n v="0.18273904649600914"/>
    <n v="215648"/>
    <n v="0.23899440771172784"/>
    <n v="1"/>
    <n v="1047273"/>
    <n v="-902314"/>
    <n v="144959"/>
    <n v="204198.39747634067"/>
    <n v="265622.21565731167"/>
    <n v="534462.66073162842"/>
    <n v="1004283.2738652808"/>
    <n v="32270.397476340673"/>
    <n v="10187.215657311666"/>
    <n v="84733.660731628421"/>
    <n v="3.6606473653056318E-2"/>
    <n v="3.7579794639251173E-2"/>
    <n v="9.7332098619485469E-4"/>
    <n v="3446604"/>
    <n v="0.87037037037037035"/>
    <n v="136149.70212765969"/>
    <n v="0.26446768729128406"/>
    <n v="0.22786121363822776"/>
    <n v="180.0921985815603"/>
    <n v="0.26523151484765878"/>
    <n v="0.12711585231358014"/>
    <n v="-3854.281026220629"/>
    <n v="148813.28102622062"/>
    <n v="1.5181825679182546"/>
    <n v="1.2062855215665156"/>
    <n v="0.81458962462323647"/>
    <n v="181.41690340909091"/>
    <n v="0.20591383526549428"/>
    <n v="2366.6822226419745"/>
    <n v="6527.727272727273"/>
    <n v="72.857205873869916"/>
    <n v="7.3002364066193852"/>
    <n v="5.9998647917793404"/>
  </r>
  <r>
    <n v="103"/>
    <x v="5"/>
    <s v="OGG"/>
    <s v="Hawaii"/>
    <s v="SFO"/>
    <s v="California"/>
    <x v="34"/>
    <x v="0"/>
    <n v="182.73333333333332"/>
    <s v="OGGSFOA321"/>
    <n v="2338"/>
    <n v="154.86666666666667"/>
    <n v="15"/>
    <n v="2323"/>
    <n v="24.2"/>
    <n v="363"/>
    <n v="671"/>
    <n v="1289"/>
    <n v="6408458"/>
    <n v="0.84750091207588474"/>
    <n v="2741"/>
    <n v="70.153038548752846"/>
    <n v="1"/>
    <n v="363"/>
    <n v="0.9838709677419355"/>
    <n v="682"/>
    <n v="0.75957572186210964"/>
    <n v="1697"/>
    <n v="6"/>
    <n v="5"/>
    <n v="0.24024051729021503"/>
    <n v="148429"/>
    <n v="0.28206236292861364"/>
    <n v="174268"/>
    <n v="0.45886199389804722"/>
    <n v="283501"/>
    <n v="1.2527616596664157E-2"/>
    <n v="7740"/>
    <n v="6.2589526329845345E-3"/>
    <n v="3867"/>
    <n v="4.8556653475442473E-5"/>
    <n v="30"/>
    <n v="1"/>
    <n v="270143"/>
    <n v="18009.533333333333"/>
    <n v="3850.7669174196089"/>
    <n v="0.34148330082532008"/>
    <n v="90050"/>
    <n v="6003.333333333333"/>
    <n v="0.11383071646986993"/>
    <n v="261617"/>
    <n v="17441.133333333335"/>
    <n v="0.33070572516044378"/>
    <n v="169277"/>
    <n v="0.21398025754436617"/>
    <n v="1"/>
    <n v="617835"/>
    <n v="-791087"/>
    <n v="-173252"/>
    <n v="148429"/>
    <n v="177124.8524590164"/>
    <n v="373235.99456943368"/>
    <n v="698789.84702845011"/>
    <n v="0"/>
    <n v="2856.8524590164016"/>
    <n v="89734.994569433678"/>
    <n v="-2.7034896694337389E-2"/>
    <n v="-2.6071671250416768E-2"/>
    <n v="9.6322544392062059E-4"/>
    <n v="5431174"/>
    <n v="0.84750091207588474"/>
    <n v="111167.66681015922"/>
    <n v="9.6409307824128682E-2"/>
    <n v="0.12344420451846606"/>
    <n v="265.95135600516574"/>
    <n v="0.11375164927509228"/>
    <n v="4.8556653475442473E-5"/>
    <n v="-6172.7898018966716"/>
    <n v="-167079.21019810333"/>
    <n v="1.8495457897876371"/>
    <n v="1.155809403814607"/>
    <n v="0.75565873005629092"/>
    <n v="255.52492668621701"/>
    <n v="0.27398415434541584"/>
    <n v="3729.2326235903424"/>
    <n v="6003.333333333333"/>
    <n v="33.113319794204372"/>
    <n v="4.9965561773568661"/>
    <n v="5"/>
  </r>
  <r>
    <n v="1092"/>
    <x v="0"/>
    <s v="LAX"/>
    <s v="California"/>
    <s v="HNL"/>
    <s v="Hawaii"/>
    <x v="51"/>
    <x v="1"/>
    <n v="176.61904761904762"/>
    <s v="LAXHNL737-900"/>
    <n v="2556"/>
    <n v="148.1904761904762"/>
    <n v="21"/>
    <n v="3112"/>
    <n v="21.428571428571427"/>
    <n v="450"/>
    <n v="735"/>
    <n v="1927"/>
    <n v="9480204"/>
    <n v="0.83904017255324881"/>
    <n v="3709"/>
    <n v="118.93212397179786"/>
    <n v="0.94339622641509435"/>
    <n v="477"/>
    <n v="0.82399103139013452"/>
    <n v="892"/>
    <n v="0.82385634886703718"/>
    <n v="2339"/>
    <n v="9202"/>
    <n v="5.9995653118887198"/>
    <n v="0.21780228334422161"/>
    <n v="252376"/>
    <n v="0.22909559443498492"/>
    <n v="265462"/>
    <n v="0.480508552832001"/>
    <n v="556784"/>
    <n v="1.164455498606675E-2"/>
    <n v="13493"/>
    <n v="1.3304117665841919E-2"/>
    <n v="15416"/>
    <n v="4.7644896736883803E-2"/>
    <n v="55208"/>
    <n v="1"/>
    <n v="494526"/>
    <n v="23548.857142857141"/>
    <n v="4158.0523704198367"/>
    <n v="0.39475329016952343"/>
    <n v="121731"/>
    <n v="5796.7142857142853"/>
    <n v="9.7171256446832444E-2"/>
    <n v="267337"/>
    <n v="12730.333333333334"/>
    <n v="0.21340063077381147"/>
    <n v="369153"/>
    <n v="0.29467482260983263"/>
    <n v="1"/>
    <n v="1158739"/>
    <n v="-1252747"/>
    <n v="-94008"/>
    <n v="267518.56"/>
    <n v="322166.12789115647"/>
    <n v="675826.55734302022"/>
    <n v="1265511.2452341765"/>
    <n v="15142.559999999998"/>
    <n v="56704.127891156473"/>
    <n v="119042.55734302022"/>
    <n v="-9.9162423087098134E-3"/>
    <n v="-8.9574059736720526E-3"/>
    <n v="9.5883633503776079E-4"/>
    <n v="7954272"/>
    <n v="0.83904017255324881"/>
    <n v="211699.23104113108"/>
    <n v="0.12222722211462959"/>
    <n v="0.13214346442333941"/>
    <n v="354.60507712082261"/>
    <n v="0.13873438072019664"/>
    <n v="4.7644896736883803E-2"/>
    <n v="-9089.9640587703179"/>
    <n v="-84918.035941229682"/>
    <n v="1.8256338174269124"/>
    <n v="1.0268842806697456"/>
    <n v="0.82137318970925588"/>
    <n v="297.6031390134529"/>
    <n v="0.31858166506866514"/>
    <n v="2247.8115337736094"/>
    <n v="5796.7142857142853"/>
    <n v="26.166185350712666"/>
    <n v="9.2895244215938302"/>
    <n v="5.9995653118887198"/>
  </r>
  <r>
    <n v="576"/>
    <x v="3"/>
    <s v="YVR"/>
    <s v="British Columbia"/>
    <s v="SEA"/>
    <s v="Washington"/>
    <x v="59"/>
    <x v="7"/>
    <n v="71.371134020618555"/>
    <s v="YVRSEAE175"/>
    <n v="127"/>
    <n v="60.453608247422679"/>
    <n v="97"/>
    <n v="5864"/>
    <n v="9.9484536082474229"/>
    <n v="965"/>
    <n v="1563"/>
    <n v="3336"/>
    <n v="879221"/>
    <n v="0.84703163368481871"/>
    <n v="6923"/>
    <n v="72.259460578270279"/>
    <n v="1"/>
    <n v="965"/>
    <n v="0.89982728842832471"/>
    <n v="1737"/>
    <n v="0.79033404406538732"/>
    <n v="4221"/>
    <n v="154"/>
    <n v="4.9870129870129869"/>
    <n v="0.25223602889972147"/>
    <n v="139089"/>
    <n v="0.25106088962395545"/>
    <n v="138441"/>
    <n v="0.45297266713091922"/>
    <n v="249780"/>
    <n v="3.6287865598885791E-2"/>
    <n v="20010"/>
    <n v="6.0497910863509747E-3"/>
    <n v="3336"/>
    <n v="1.3927576601671309E-3"/>
    <n v="768"/>
    <n v="1"/>
    <n v="116020"/>
    <n v="1196.0824742268042"/>
    <n v="1605.6029075158817"/>
    <n v="0.20147712847336186"/>
    <n v="261711"/>
    <n v="2698.0515463917527"/>
    <n v="0.45448009627557318"/>
    <n v="132477"/>
    <n v="1365.7422680412371"/>
    <n v="0.23005590026517461"/>
    <n v="65639"/>
    <n v="0.11398687498589034"/>
    <n v="1"/>
    <n v="551424"/>
    <n v="-575847"/>
    <n v="-24423"/>
    <n v="139089"/>
    <n v="153852.85796545105"/>
    <n v="316043.57913669065"/>
    <n v="608985.43710214179"/>
    <n v="0"/>
    <n v="15411.857965451054"/>
    <n v="66263.579136690649"/>
    <n v="-2.7777998933146503E-2"/>
    <n v="-2.6820316148629304E-2"/>
    <n v="9.576827845171991E-4"/>
    <n v="744728"/>
    <n v="0.84703163368481871"/>
    <n v="99444.867667121463"/>
    <n v="0.62717337279250607"/>
    <n v="0.65495137172565254"/>
    <n v="93.904502046384721"/>
    <n v="0.73940552792428915"/>
    <n v="1.3927576601671309E-3"/>
    <n v="-842.01481548599691"/>
    <n v="-23580.985184514004"/>
    <n v="1.8923165842314542"/>
    <n v="1.0463891634436573"/>
    <n v="0.77690986006041551"/>
    <n v="79.701208981001727"/>
    <n v="0.11903544278087279"/>
    <n v="1833.3516322959961"/>
    <n v="2698.0515463917527"/>
    <n v="81.152003531056124"/>
    <n v="3.9812414733969987"/>
    <n v="4.9870129870129869"/>
  </r>
  <r>
    <n v="231"/>
    <x v="4"/>
    <s v="HNL"/>
    <s v="Hawaii"/>
    <s v="LAX"/>
    <s v="California"/>
    <x v="46"/>
    <x v="1"/>
    <n v="165.28571428571428"/>
    <s v="HNLLAX737-900"/>
    <n v="2556"/>
    <n v="155.42857142857142"/>
    <n v="7"/>
    <n v="1088"/>
    <n v="21.428571428571427"/>
    <n v="150"/>
    <n v="252"/>
    <n v="686"/>
    <n v="2957292"/>
    <n v="0.94036300777873816"/>
    <n v="1157"/>
    <n v="34.80686526788071"/>
    <n v="1"/>
    <n v="150"/>
    <n v="0.9"/>
    <n v="280"/>
    <n v="0.94230769230769229"/>
    <n v="728"/>
    <n v="582"/>
    <n v="5"/>
    <n v="0.21873185138491261"/>
    <n v="74950"/>
    <n v="0.23443268341227524"/>
    <n v="80330"/>
    <n v="0.51633849593033265"/>
    <n v="176927"/>
    <n v="1.1994501790420158E-2"/>
    <n v="4110"/>
    <n v="1.001001001001001E-2"/>
    <n v="3430"/>
    <n v="8.4924574720493095E-3"/>
    <n v="2910"/>
    <n v="1"/>
    <n v="128178"/>
    <n v="18311.142857142859"/>
    <n v="3682.5493767828862"/>
    <n v="0.35623504431468567"/>
    <n v="34057"/>
    <n v="4865.2857142857147"/>
    <n v="9.4651944204350594E-2"/>
    <n v="113975"/>
    <n v="16282.142857142857"/>
    <n v="0.31676176235989251"/>
    <n v="83603"/>
    <n v="0.23235124912107122"/>
    <n v="1"/>
    <n v="342657"/>
    <n v="-359813"/>
    <n v="-17156"/>
    <n v="74950"/>
    <n v="89255.555555555547"/>
    <n v="187759.26530612246"/>
    <n v="351964.82086167799"/>
    <n v="0"/>
    <n v="8925.5555555555475"/>
    <n v="10832.265306122456"/>
    <n v="-5.8012533087703211E-3"/>
    <n v="-4.8468173459426493E-3"/>
    <n v="9.5443596282767176E-4"/>
    <n v="2780928"/>
    <n v="0.94036300777873816"/>
    <n v="21546.454963235301"/>
    <n v="0.11586850402327535"/>
    <n v="0.12166975733204567"/>
    <n v="312.26746323529414"/>
    <n v="0.12217036902789286"/>
    <n v="8.4924574720493095E-3"/>
    <n v="-2822.5458373825718"/>
    <n v="-14333.454162617429"/>
    <n v="1.7417272965349919"/>
    <n v="1.0000449375582952"/>
    <n v="0.84715428983987451"/>
    <n v="286.89285714285717"/>
    <n v="0.24398450929063173"/>
    <n v="3274.4976924185858"/>
    <n v="4865.2857142857147"/>
    <n v="31.258201266518281"/>
    <n v="6.930147058823529"/>
    <n v="5"/>
  </r>
  <r>
    <n v="647"/>
    <x v="1"/>
    <s v="HNL"/>
    <s v="Hawaii"/>
    <s v="SFO"/>
    <s v="California"/>
    <x v="30"/>
    <x v="5"/>
    <n v="272.69230769230768"/>
    <s v="HNLSFOA330-200"/>
    <n v="2399"/>
    <n v="250.76923076923077"/>
    <n v="13"/>
    <n v="3260"/>
    <n v="30.76923076923077"/>
    <n v="400"/>
    <n v="638"/>
    <n v="2222"/>
    <n v="8504455"/>
    <n v="0.91960507757404797"/>
    <n v="3545"/>
    <n v="63.998155564924105"/>
    <n v="0.8714596949891068"/>
    <n v="459"/>
    <n v="0.74707259953161598"/>
    <n v="854"/>
    <n v="0.99596593455849391"/>
    <n v="2231"/>
    <n v="102408"/>
    <n v="5.9999902351378802"/>
    <n v="0.12390367646668056"/>
    <n v="209831"/>
    <n v="0.12351690373964939"/>
    <n v="209176"/>
    <n v="0.37269538075265385"/>
    <n v="631160"/>
    <n v="9.1868856292378932E-3"/>
    <n v="15558"/>
    <n v="7.8706773719058928E-3"/>
    <n v="13329"/>
    <n v="0.36282647603987245"/>
    <n v="614447"/>
    <n v="1.0000000000000002"/>
    <n v="317441"/>
    <n v="24418.538461538461"/>
    <n v="4960.1585732883532"/>
    <n v="0.30723555651910489"/>
    <n v="103208"/>
    <n v="7939.0769230769229"/>
    <n v="9.9889955353038129E-2"/>
    <n v="326379"/>
    <n v="25106.076923076922"/>
    <n v="0.31588620783436588"/>
    <n v="286189"/>
    <n v="0.2769882802934911"/>
    <n v="1"/>
    <n v="1693501"/>
    <n v="-1033217"/>
    <n v="660284"/>
    <n v="240781.07249999998"/>
    <n v="279994.20689655171"/>
    <n v="633716.45364536461"/>
    <n v="1154491.7330419163"/>
    <n v="30950.07249999998"/>
    <n v="70818.20689655171"/>
    <n v="2556.4536453646142"/>
    <n v="7.7639778210361513E-2"/>
    <n v="7.8583398873268526E-2"/>
    <n v="9.4362066290701319E-4"/>
    <n v="7820740"/>
    <n v="0.91960507757404797"/>
    <n v="94334.475460122572"/>
    <n v="0.19913104367064086"/>
    <n v="0.12149126546027934"/>
    <n v="330.99815950920248"/>
    <n v="0.13797338870746248"/>
    <n v="0.36282647603987245"/>
    <n v="-8024.9794647627923"/>
    <n v="668308.97946476284"/>
    <n v="1.5427384759157707"/>
    <n v="0.82658844386005748"/>
    <n v="0.95471829157246613"/>
    <n v="244.93676814988291"/>
    <n v="0.1689925190478187"/>
    <n v="5099.818848199443"/>
    <n v="7939.0769230769229"/>
    <n v="50.938968025302437"/>
    <n v="8.8610429447852752"/>
    <n v="5.9999902351378802"/>
  </r>
  <r>
    <n v="192"/>
    <x v="5"/>
    <s v="YVR"/>
    <s v="British Columbia"/>
    <s v="SFO"/>
    <s v="California"/>
    <x v="28"/>
    <x v="2"/>
    <n v="169.15094339622641"/>
    <s v="YVRSFO737-800"/>
    <n v="800"/>
    <n v="133.03773584905662"/>
    <n v="53"/>
    <n v="7051"/>
    <n v="15.132075471698114"/>
    <n v="802"/>
    <n v="1528"/>
    <n v="4721"/>
    <n v="7172000"/>
    <n v="0.78650306748466259"/>
    <n v="8965"/>
    <n v="55.893423799582465"/>
    <n v="0.72057502246181493"/>
    <n v="1113"/>
    <n v="0.72075471698113203"/>
    <n v="2120"/>
    <n v="0.82362177250523383"/>
    <n v="5732"/>
    <n v="260"/>
    <n v="4.9923076923076923"/>
    <n v="0.1731946016421903"/>
    <n v="223566"/>
    <n v="0.23569745831580594"/>
    <n v="304247"/>
    <n v="0.55719196149475103"/>
    <n v="719244"/>
    <n v="2.1939253368163446E-2"/>
    <n v="28320"/>
    <n v="1.0971176066381736E-2"/>
    <n v="14162"/>
    <n v="1.0055491127074912E-3"/>
    <n v="1298"/>
    <n v="1"/>
    <n v="205830"/>
    <n v="3883.5849056603774"/>
    <n v="3682.5441350318138"/>
    <n v="0.25703046953046954"/>
    <n v="277695"/>
    <n v="5239.5283018867922"/>
    <n v="0.34677197802197801"/>
    <n v="183023"/>
    <n v="3453.2641509433961"/>
    <n v="0.2285501998001998"/>
    <n v="134252"/>
    <n v="0.16764735264735264"/>
    <n v="1"/>
    <n v="1290837"/>
    <n v="-800800"/>
    <n v="490037"/>
    <n v="310260.54613466334"/>
    <n v="422122.80104712048"/>
    <n v="873269.77504765929"/>
    <n v="1605653.1222294429"/>
    <n v="86694.546134663338"/>
    <n v="117875.80104712048"/>
    <n v="154025.77504765929"/>
    <n v="6.832640825432236E-2"/>
    <n v="6.9269794279192248E-2"/>
    <n v="9.4338602486988832E-4"/>
    <n v="5640800"/>
    <n v="0.78650306748466259"/>
    <n v="350046.46801872062"/>
    <n v="0.17998284997211378"/>
    <n v="0.1116564417177914"/>
    <n v="182.88739185931072"/>
    <n v="0.22860923982413842"/>
    <n v="1.0055491127074912E-3"/>
    <n v="-6765.9645703668511"/>
    <n v="496802.96457036684"/>
    <n v="1.4440245661555375"/>
    <n v="1.0317023815966653"/>
    <n v="0.90205715437612644"/>
    <n v="143.51273584905661"/>
    <n v="0.10400383627057483"/>
    <n v="3274.4997095949457"/>
    <n v="5239.5283018867922"/>
    <n v="126.15079772681008"/>
    <n v="6.0249609984399379"/>
    <n v="4.9923076923076923"/>
  </r>
  <r>
    <n v="106"/>
    <x v="5"/>
    <s v="SEA"/>
    <s v="Washington"/>
    <s v="ANC"/>
    <s v="Alaska"/>
    <x v="56"/>
    <x v="3"/>
    <n v="124"/>
    <s v="SEAANC737-700"/>
    <n v="1448"/>
    <n v="100.79310344827586"/>
    <n v="29"/>
    <n v="2923"/>
    <n v="16.310344827586206"/>
    <n v="473"/>
    <n v="863"/>
    <n v="1587"/>
    <n v="5207008"/>
    <n v="0.81284760845383763"/>
    <n v="3596"/>
    <n v="106.60719981455725"/>
    <n v="0.95943204868154153"/>
    <n v="493"/>
    <n v="0.95995550611790881"/>
    <n v="899"/>
    <n v="0.72005444646098005"/>
    <n v="2204"/>
    <n v="12839"/>
    <n v="5"/>
    <n v="0.26090501028809093"/>
    <n v="213784"/>
    <n v="0.24647117259828605"/>
    <n v="201957"/>
    <n v="0.39103410569274366"/>
    <n v="320411"/>
    <n v="1.1624444406476005E-2"/>
    <n v="9525"/>
    <n v="1.1620783164143257E-2"/>
    <n v="9522"/>
    <n v="7.8344483850260077E-2"/>
    <n v="64195"/>
    <n v="1"/>
    <n v="392585"/>
    <n v="13537.413793103447"/>
    <n v="3682.5373960004567"/>
    <n v="0.34147417057138657"/>
    <n v="151946"/>
    <n v="5239.5172413793107"/>
    <n v="0.13216407738869265"/>
    <n v="349085"/>
    <n v="12037.413793103447"/>
    <n v="0.30363745643341566"/>
    <n v="256061"/>
    <n v="0.22272429560650514"/>
    <n v="1"/>
    <n v="819394"/>
    <n v="-1149677"/>
    <n v="-330283"/>
    <n v="222823.49260042285"/>
    <n v="210381.62572421785"/>
    <n v="444981.62822936359"/>
    <n v="878186.74655400426"/>
    <n v="9039.4926004228473"/>
    <n v="8424.6257242178544"/>
    <n v="124570.62822936359"/>
    <n v="-6.3430476772841526E-2"/>
    <n v="-6.2489869444953314E-2"/>
    <n v="9.4060732788821266E-4"/>
    <n v="4232504"/>
    <n v="0.81284760845383763"/>
    <n v="173879.20868970233"/>
    <n v="0.15736369139436698"/>
    <n v="0.22079416816720851"/>
    <n v="258.36435169346561"/>
    <n v="0.17842841967780773"/>
    <n v="7.8344483850260077E-2"/>
    <n v="-4897.7498811725618"/>
    <n v="-325385.25011882745"/>
    <n v="2.1182658568594852"/>
    <n v="1.0973657614188375"/>
    <n v="0.71014660301848409"/>
    <n v="224.64627363737486"/>
    <n v="0.31250045765529161"/>
    <n v="3274.4974130005462"/>
    <n v="5239.5172413793107"/>
    <n v="27.418410811695136"/>
    <n v="6.5162504276428326"/>
    <n v="5"/>
  </r>
  <r>
    <n v="460"/>
    <x v="3"/>
    <s v="LAX"/>
    <s v="California"/>
    <s v="HNL"/>
    <s v="Hawaii"/>
    <x v="51"/>
    <x v="9"/>
    <n v="234"/>
    <s v="LAXHNL757-300"/>
    <n v="2556"/>
    <n v="201"/>
    <n v="15"/>
    <n v="3015"/>
    <n v="27.266666666666666"/>
    <n v="409"/>
    <n v="855"/>
    <n v="1751"/>
    <n v="8971560"/>
    <n v="0.85897435897435892"/>
    <n v="3510"/>
    <n v="85.975029377203285"/>
    <n v="0.90888888888888886"/>
    <n v="450"/>
    <n v="1"/>
    <n v="855"/>
    <n v="0.79410430839002266"/>
    <n v="2205"/>
    <n v="19329"/>
    <n v="5"/>
    <n v="0.19631427529142553"/>
    <n v="189426"/>
    <n v="0.25448641948695838"/>
    <n v="245557"/>
    <n v="0.42727005156946957"/>
    <n v="412278"/>
    <n v="1.0881821347438937E-2"/>
    <n v="10500"/>
    <n v="1.0888039531066046E-2"/>
    <n v="10506"/>
    <n v="0.10015939277364154"/>
    <n v="96645"/>
    <n v="1"/>
    <n v="330530"/>
    <n v="22035.333333333332"/>
    <n v="3844.4883635903902"/>
    <n v="0.33405764877102201"/>
    <n v="93647"/>
    <n v="6243.1333333333332"/>
    <n v="9.4646466688227682E-2"/>
    <n v="359183"/>
    <n v="23945.533333333333"/>
    <n v="0.36301645375161706"/>
    <n v="206080"/>
    <n v="0.20827943078913325"/>
    <n v="1"/>
    <n v="964912"/>
    <n v="-989440"/>
    <n v="-24528"/>
    <n v="208414.91442542788"/>
    <n v="245557"/>
    <n v="519173.60936607653"/>
    <n v="973145.52379150444"/>
    <n v="18988.91442542788"/>
    <n v="0"/>
    <n v="106895.60936607653"/>
    <n v="-2.7339726870243301E-3"/>
    <n v="-1.7985387618095075E-3"/>
    <n v="9.3543392521482256E-4"/>
    <n v="7706340"/>
    <n v="0.85897435897435892"/>
    <n v="142551.29850746272"/>
    <n v="0.10755230974323306"/>
    <n v="0.11028628243025738"/>
    <n v="287.98242122719734"/>
    <n v="0.11266917888388002"/>
    <n v="0.10015939277364154"/>
    <n v="-8392.301586100295"/>
    <n v="-16135.698413899705"/>
    <n v="1.7438815193901291"/>
    <n v="1.189805862966852"/>
    <n v="0.77458925325976591"/>
    <n v="287.20116959064325"/>
    <n v="0.21357388031240154"/>
    <n v="4177.7595495098394"/>
    <n v="6243.1333333333332"/>
    <n v="35.068321835310037"/>
    <n v="6.9671641791044774"/>
    <n v="5"/>
  </r>
  <r>
    <n v="645"/>
    <x v="1"/>
    <s v="HNL"/>
    <s v="Hawaii"/>
    <s v="SFO"/>
    <s v="California"/>
    <x v="30"/>
    <x v="8"/>
    <n v="369.11764705882354"/>
    <s v="HNLSFO777-200"/>
    <n v="2399"/>
    <n v="331.23529411764707"/>
    <n v="17"/>
    <n v="5631"/>
    <n v="39.294117647058826"/>
    <n v="668"/>
    <n v="1250"/>
    <n v="3714"/>
    <n v="15053725"/>
    <n v="0.89737051792828681"/>
    <n v="6275"/>
    <n v="86.585739881956144"/>
    <n v="0.82367447595561039"/>
    <n v="811"/>
    <n v="0.82345191040843213"/>
    <n v="1518"/>
    <n v="0.94120628484541302"/>
    <n v="3946"/>
    <n v="103994"/>
    <n v="5.9999711521818568"/>
    <n v="0.13039709705763466"/>
    <n v="339695"/>
    <n v="0.16797750242698786"/>
    <n v="437595"/>
    <n v="0.4435796813995419"/>
    <n v="1155561"/>
    <n v="9.9758894253192121E-3"/>
    <n v="25988"/>
    <n v="8.5529010422324674E-3"/>
    <n v="22281"/>
    <n v="0.23951692864828386"/>
    <n v="623961"/>
    <n v="1"/>
    <n v="422667"/>
    <n v="24862.764705882353"/>
    <n v="4881.4851103221999"/>
    <n v="0.31181354351713597"/>
    <n v="136341"/>
    <n v="8020.0588235294117"/>
    <n v="0.10058265806573458"/>
    <n v="376597"/>
    <n v="22152.764705882353"/>
    <n v="0.27782638589698949"/>
    <n v="419907"/>
    <n v="0.30977741252014002"/>
    <n v="1"/>
    <n v="2605081"/>
    <n v="-1355512"/>
    <n v="1249569"/>
    <n v="412414.13922155689"/>
    <n v="531415.36800000002"/>
    <n v="1227744.6704361874"/>
    <n v="2171574.1776577444"/>
    <n v="72719.139221556892"/>
    <n v="93820.368000000017"/>
    <n v="72183.670436187414"/>
    <n v="8.3007295536486822E-2"/>
    <n v="8.3940123780806425E-2"/>
    <n v="9.3282824431960287E-4"/>
    <n v="13508769"/>
    <n v="0.89737051792828681"/>
    <n v="226574.54803764867"/>
    <n v="0.17305225118699857"/>
    <n v="9.0044955650511752E-2"/>
    <n v="351.82383235659739"/>
    <n v="0.14665436946919441"/>
    <n v="0.23951692864828386"/>
    <n v="-14042.539862220254"/>
    <n v="1263611.5398622202"/>
    <n v="1.3598269813937083"/>
    <n v="0.93587087801935731"/>
    <n v="0.95071675754088136"/>
    <n v="288.27075098814231"/>
    <n v="0.16118769435576091"/>
    <n v="4349.411352416937"/>
    <n v="8020.0588235294117"/>
    <n v="65.033803576395385"/>
    <n v="8.5720120760078142"/>
    <n v="5.9999711521818568"/>
  </r>
  <r>
    <n v="561"/>
    <x v="3"/>
    <s v="SFO"/>
    <s v="California"/>
    <s v="SEA"/>
    <s v="Washington"/>
    <x v="23"/>
    <x v="2"/>
    <n v="162.46774193548387"/>
    <s v="SFOSEA737-800"/>
    <n v="679"/>
    <n v="124.8225806451613"/>
    <n v="62"/>
    <n v="7739"/>
    <n v="20"/>
    <n v="1240"/>
    <n v="1838"/>
    <n v="4661"/>
    <n v="6839567"/>
    <n v="0.76829147225255634"/>
    <n v="10073"/>
    <n v="133.32197282929712"/>
    <n v="0.95238095238095233"/>
    <n v="1302"/>
    <n v="0.74112903225806448"/>
    <n v="2480"/>
    <n v="0.740899697981243"/>
    <n v="6291"/>
    <n v="10969"/>
    <n v="4.9998176679733799"/>
    <n v="0.24101338574566758"/>
    <n v="372042"/>
    <n v="0.22081654149853239"/>
    <n v="340865"/>
    <n v="0.4724514578044216"/>
    <n v="729303"/>
    <n v="1.8112832060490122E-2"/>
    <n v="27960"/>
    <n v="1.2077812622881897E-2"/>
    <n v="18644"/>
    <n v="3.5527970268006429E-2"/>
    <n v="54843"/>
    <n v="1"/>
    <n v="490964"/>
    <n v="7918.7741935483873"/>
    <n v="3682.5437666499342"/>
    <n v="0.31219771513017247"/>
    <n v="324851"/>
    <n v="5239.5322580645161"/>
    <n v="0.20656858742749296"/>
    <n v="436563"/>
    <n v="7041.3387096774195"/>
    <n v="0.27760481646388224"/>
    <n v="320228"/>
    <n v="0.20362888097845233"/>
    <n v="1"/>
    <n v="1543657"/>
    <n v="-1572606"/>
    <n v="-28949"/>
    <n v="390644.10000000003"/>
    <n v="459926.65941240481"/>
    <n v="984347.81656296935"/>
    <n v="1834918.5759753743"/>
    <n v="18602.100000000035"/>
    <n v="119061.65941240481"/>
    <n v="255044.81656296935"/>
    <n v="-4.2325778810266791E-3"/>
    <n v="-3.3064945061689736E-3"/>
    <n v="9.2608337485770549E-4"/>
    <n v="5254781"/>
    <n v="0.76829147225255634"/>
    <n v="449010.45044579403"/>
    <n v="0.22569513537918409"/>
    <n v="0.22992771326021078"/>
    <n v="192.3780850239049"/>
    <n v="0.28332560386436656"/>
    <n v="3.5527970268006429E-2"/>
    <n v="-6334.0092899253905"/>
    <n v="-22614.99071007461"/>
    <n v="1.9957738023476965"/>
    <n v="0.95997751462752845"/>
    <n v="0.80968975887252093"/>
    <n v="137.44556451612902"/>
    <n v="0.20744763895088092"/>
    <n v="3274.5014999062969"/>
    <n v="5239.5322580645161"/>
    <n v="58.047445861822538"/>
    <n v="6.0219666623594783"/>
    <n v="4.9998176679733799"/>
  </r>
  <r>
    <n v="632"/>
    <x v="1"/>
    <s v="HNL"/>
    <s v="Hawaii"/>
    <s v="LAX"/>
    <s v="California"/>
    <x v="46"/>
    <x v="9"/>
    <n v="230.58823529411765"/>
    <s v="HNLLAX757-300"/>
    <n v="2556"/>
    <n v="200.29411764705881"/>
    <n v="17"/>
    <n v="3405"/>
    <n v="29.588235294117649"/>
    <n v="503"/>
    <n v="652"/>
    <n v="2251"/>
    <n v="10019520"/>
    <n v="0.86862244897959184"/>
    <n v="3920"/>
    <n v="89.694614344154132"/>
    <n v="1"/>
    <n v="503"/>
    <n v="0.68272251308900522"/>
    <n v="955"/>
    <n v="0.91429731925264013"/>
    <n v="2462"/>
    <n v="8750"/>
    <n v="5.999657142857143"/>
    <n v="0.21194944186880993"/>
    <n v="244539"/>
    <n v="0.18540494955194359"/>
    <n v="213913"/>
    <n v="0.5376408112252018"/>
    <n v="620309"/>
    <n v="1.3651007444349394E-2"/>
    <n v="15750"/>
    <n v="5.8530319537581877E-3"/>
    <n v="6753"/>
    <n v="4.5500757955937145E-2"/>
    <n v="52497"/>
    <n v="1"/>
    <n v="452812"/>
    <n v="26636"/>
    <n v="5048.3744571617317"/>
    <n v="0.37184040520332839"/>
    <n v="143765"/>
    <n v="8456.7647058823532"/>
    <n v="0.1180570211347237"/>
    <n v="290941"/>
    <n v="17114.176470588234"/>
    <n v="0.2389150891104069"/>
    <n v="330241"/>
    <n v="0.27118748455154101"/>
    <n v="1"/>
    <n v="1153761"/>
    <n v="-1217759"/>
    <n v="-63998"/>
    <n v="244539"/>
    <n v="313323.4892638037"/>
    <n v="678454.35717458907"/>
    <n v="1236316.8464383928"/>
    <n v="0"/>
    <n v="99410.489263803698"/>
    <n v="58145.357174589066"/>
    <n v="-6.3873319280763948E-3"/>
    <n v="-5.4623384187102494E-3"/>
    <n v="9.2499350936614544E-4"/>
    <n v="8703180"/>
    <n v="0.86862244897959184"/>
    <n v="166564.15859030839"/>
    <n v="0.11515132461435279"/>
    <n v="0.12153865654242918"/>
    <n v="323.42555066079296"/>
    <n v="0.12653581794240726"/>
    <n v="4.5500757955937145E-2"/>
    <n v="-9267.9909669642802"/>
    <n v="-54730.00903303572"/>
    <n v="1.7666111886554012"/>
    <n v="0.81394420730421924"/>
    <n v="0.9155474630913093"/>
    <n v="223.99267015706806"/>
    <n v="0.28622999043996111"/>
    <n v="3243.6841623920996"/>
    <n v="8456.7647058823532"/>
    <n v="37.962145496664611"/>
    <n v="6.6088105726872248"/>
    <n v="5.999657142857143"/>
  </r>
  <r>
    <n v="819"/>
    <x v="2"/>
    <s v="ANC"/>
    <s v="Alaska"/>
    <s v="SEA"/>
    <s v="Washington"/>
    <x v="60"/>
    <x v="4"/>
    <n v="179.3235294117647"/>
    <s v="ANCSEA737-Max 9"/>
    <n v="1448"/>
    <n v="143.6764705882353"/>
    <n v="34"/>
    <n v="4885"/>
    <n v="23.176470588235293"/>
    <n v="788"/>
    <n v="1473"/>
    <n v="2624"/>
    <n v="8828456"/>
    <n v="0.80121371166147282"/>
    <n v="6097"/>
    <n v="117.50769728929595"/>
    <n v="1"/>
    <n v="788"/>
    <n v="1"/>
    <n v="1473"/>
    <n v="0.68404588112617315"/>
    <n v="3836"/>
    <n v="27772"/>
    <n v="5.9998559700417688"/>
    <n v="0.21722609996014852"/>
    <n v="330324"/>
    <n v="0.25907541926260286"/>
    <n v="393962"/>
    <n v="0.39513404171648103"/>
    <n v="600859"/>
    <n v="1.2083680225377898E-2"/>
    <n v="18375"/>
    <n v="6.9036448982866495E-3"/>
    <n v="10498"/>
    <n v="0.10957711393710305"/>
    <n v="166628"/>
    <n v="1"/>
    <n v="516718"/>
    <n v="15197.588235294117"/>
    <n v="4397.3119371735747"/>
    <n v="0.37339998944948727"/>
    <n v="225281"/>
    <n v="6625.911764705882"/>
    <n v="0.16279657961048374"/>
    <n v="278103"/>
    <n v="8179.5"/>
    <n v="0.20096775662135005"/>
    <n v="363717"/>
    <n v="0.26283567431867894"/>
    <n v="1"/>
    <n v="1520646"/>
    <n v="-1383819"/>
    <n v="136827"/>
    <n v="330324"/>
    <n v="393962"/>
    <n v="878389.91006097558"/>
    <n v="1602675.9100609757"/>
    <n v="0"/>
    <n v="0"/>
    <n v="277530.91006097558"/>
    <n v="1.5498406516382932E-2"/>
    <n v="1.6422993309965279E-2"/>
    <n v="9.2458679358234722E-4"/>
    <n v="7073480"/>
    <n v="0.80121371166147282"/>
    <n v="335940.59692937578"/>
    <n v="0.1722437082996166"/>
    <n v="0.15674530178323368"/>
    <n v="277.17871033776868"/>
    <n v="0.19142176128298941"/>
    <n v="0.10957711393710305"/>
    <n v="-8162.6738253228114"/>
    <n v="144989.67382532282"/>
    <n v="1.9287089873681671"/>
    <n v="1.2305644923761778"/>
    <n v="0.72068712739410168"/>
    <n v="267.45553292600135"/>
    <n v="0.23918584601544343"/>
    <n v="2366.679004144974"/>
    <n v="6625.911764705882"/>
    <n v="41.571744768118997"/>
    <n v="5.910542476970317"/>
    <n v="5.9998559700417688"/>
  </r>
  <r>
    <n v="375"/>
    <x v="4"/>
    <s v="SFO"/>
    <s v="California"/>
    <s v="YVR"/>
    <s v="British Columbia"/>
    <x v="32"/>
    <x v="2"/>
    <n v="168.69696969696969"/>
    <s v="SFOYVR737-800"/>
    <n v="800"/>
    <n v="126.72727272727273"/>
    <n v="66"/>
    <n v="8364"/>
    <n v="14.454545454545455"/>
    <n v="954"/>
    <n v="1818"/>
    <n v="5593"/>
    <n v="8907200"/>
    <n v="0.7512125022453745"/>
    <n v="11134"/>
    <n v="70.262787456445992"/>
    <n v="0.68831168831168832"/>
    <n v="1386"/>
    <n v="0.6886363636363636"/>
    <n v="2640"/>
    <n v="0.78685987619583564"/>
    <n v="7108"/>
    <n v="1613"/>
    <n v="4.9987600743955358"/>
    <n v="0.17986294548528822"/>
    <n v="294018"/>
    <n v="0.20983337391217108"/>
    <n v="343010"/>
    <n v="0.57458043724819197"/>
    <n v="939254"/>
    <n v="2.0526978401862631E-2"/>
    <n v="33555"/>
    <n v="1.0263795071567612E-2"/>
    <n v="16778"/>
    <n v="4.9324698809184442E-3"/>
    <n v="8063"/>
    <n v="1"/>
    <n v="258746"/>
    <n v="3920.3939393939395"/>
    <n v="3682.5467557829197"/>
    <n v="0.25787027255440526"/>
    <n v="345809"/>
    <n v="5239.530303030303"/>
    <n v="0.34463860728964435"/>
    <n v="230076"/>
    <n v="3486"/>
    <n v="0.22929730634764339"/>
    <n v="168765"/>
    <n v="0.168193813808307"/>
    <n v="1"/>
    <n v="1634678"/>
    <n v="-1003396"/>
    <n v="631282"/>
    <n v="427158.22641509434"/>
    <n v="498100.33003300335"/>
    <n v="1193673.7765063473"/>
    <n v="2118932.3329544449"/>
    <n v="133140.22641509434"/>
    <n v="155090.33003300335"/>
    <n v="254419.77650634735"/>
    <n v="7.0873226154122504E-2"/>
    <n v="7.1796296787063715E-2"/>
    <n v="9.2307063294121139E-4"/>
    <n v="6691200"/>
    <n v="0.7512125022453745"/>
    <n v="538704.39383070311"/>
    <n v="0.1835232171726244"/>
    <n v="0.11264999101850189"/>
    <n v="194.47812051649927"/>
    <n v="0.24309765064562408"/>
    <n v="4.9324698809184442E-3"/>
    <n v="-8221.974741734015"/>
    <n v="639503.97474173398"/>
    <n v="1.4984007767392975"/>
    <n v="0.91774104468232165"/>
    <n v="0.93336805929628652"/>
    <n v="129.92803030303031"/>
    <n v="0.10324051586918036"/>
    <n v="3274.5071513511743"/>
    <n v="5239.530303030303"/>
    <n v="119.03882983840654"/>
    <n v="6.0178144428503106"/>
    <n v="4.9987600743955358"/>
  </r>
  <r>
    <n v="979"/>
    <x v="2"/>
    <s v="SFO"/>
    <s v="California"/>
    <s v="LAX"/>
    <s v="California"/>
    <x v="42"/>
    <x v="6"/>
    <n v="156.36842105263159"/>
    <s v="SFOLAXA320"/>
    <n v="337"/>
    <n v="134.80701754385964"/>
    <n v="57"/>
    <n v="7684"/>
    <n v="17.842105263157894"/>
    <n v="1017"/>
    <n v="1613"/>
    <n v="5054"/>
    <n v="3003681"/>
    <n v="0.86211152249523171"/>
    <n v="8913"/>
    <n v="80.263293382849426"/>
    <n v="0.89210526315789473"/>
    <n v="1140"/>
    <n v="0.76481744902797533"/>
    <n v="2109"/>
    <n v="0.89230225988700562"/>
    <n v="5664"/>
    <n v="4215"/>
    <n v="6"/>
    <n v="0.20906959736875319"/>
    <n v="225275"/>
    <n v="0.18899000660781504"/>
    <n v="203639"/>
    <n v="0.52217794326188482"/>
    <n v="562653"/>
    <n v="3.283954146218325E-2"/>
    <n v="35385"/>
    <n v="2.3452175010579928E-2"/>
    <n v="25270"/>
    <n v="2.3470736288783791E-2"/>
    <n v="25290"/>
    <n v="1"/>
    <n v="330063"/>
    <n v="5790.5789473684208"/>
    <n v="4112.2533861852162"/>
    <n v="0.30023495723378107"/>
    <n v="328250"/>
    <n v="5758.7719298245611"/>
    <n v="0.29858579941401686"/>
    <n v="191462"/>
    <n v="3358.9824561403507"/>
    <n v="0.17415943435615078"/>
    <n v="249574"/>
    <n v="0.22701980899605129"/>
    <n v="1"/>
    <n v="1077512"/>
    <n v="-1099349"/>
    <n v="-21837"/>
    <n v="252520.64896755162"/>
    <n v="266258.3081215127"/>
    <n v="630563.23545706377"/>
    <n v="1149342.1925461281"/>
    <n v="27245.64896755162"/>
    <n v="62619.308121512702"/>
    <n v="67910.235457063769"/>
    <n v="-7.2700796123156891E-3"/>
    <n v="-6.3485483864156693E-3"/>
    <n v="9.2153122590001978E-4"/>
    <n v="2589508"/>
    <n v="0.86211152249523171"/>
    <n v="168295.26782925567"/>
    <n v="0.35873050433784415"/>
    <n v="0.36600058395015983"/>
    <n v="136.93675169182717"/>
    <n v="0.40634050947129724"/>
    <n v="2.3470736288783791E-2"/>
    <n v="-2767.9858341425979"/>
    <n v="-19069.014165857403"/>
    <n v="1.7762741223049769"/>
    <n v="0.86793303318061865"/>
    <n v="0.89293374533799463"/>
    <n v="96.55713608345188"/>
    <n v="0.23162062232253561"/>
    <n v="2385.424170009343"/>
    <n v="5758.7719298245611"/>
    <n v="95.734920362013312"/>
    <n v="7.8936751691827176"/>
    <n v="6"/>
  </r>
  <r>
    <n v="1041"/>
    <x v="0"/>
    <s v="BOI"/>
    <s v="Idaho"/>
    <s v="SFO"/>
    <s v="California"/>
    <x v="6"/>
    <x v="7"/>
    <n v="75.033898305084747"/>
    <s v="BOISFOE175"/>
    <n v="522"/>
    <n v="62.610169491525426"/>
    <n v="59"/>
    <n v="3694"/>
    <n v="7.6949152542372881"/>
    <n v="454"/>
    <n v="817"/>
    <n v="2423"/>
    <n v="2310894"/>
    <n v="0.83442511859046764"/>
    <n v="4427"/>
    <n v="107.1002312295974"/>
    <n v="0.76559865092748736"/>
    <n v="593"/>
    <n v="0.76569821930646675"/>
    <n v="1067"/>
    <n v="0.87536127167630062"/>
    <n v="2768"/>
    <n v="214"/>
    <n v="5.9859813084112146"/>
    <n v="0.18582532861476239"/>
    <n v="117620"/>
    <n v="0.20756129929221437"/>
    <n v="131378"/>
    <n v="0.54717359706774515"/>
    <n v="346339"/>
    <n v="2.6791582406471184E-2"/>
    <n v="16958"/>
    <n v="3.0624368048533874E-2"/>
    <n v="19384"/>
    <n v="2.0238245702730029E-3"/>
    <n v="1281"/>
    <n v="1"/>
    <n v="267345"/>
    <n v="4531.2711864406783"/>
    <n v="2496.2130980546249"/>
    <n v="0.34844302292846197"/>
    <n v="193625"/>
    <n v="3281.7796610169494"/>
    <n v="0.25236035951494679"/>
    <n v="148234"/>
    <n v="2512.4406779661017"/>
    <n v="0.19320018351110971"/>
    <n v="158052"/>
    <n v="0.20599643404548157"/>
    <n v="1"/>
    <n v="632960"/>
    <n v="-767256"/>
    <n v="-134296"/>
    <n v="153631.40969162996"/>
    <n v="171579.34638922889"/>
    <n v="395652.64217911678"/>
    <n v="720863.39825997571"/>
    <n v="36011.40969162996"/>
    <n v="40201.346389228886"/>
    <n v="49313.642179116781"/>
    <n v="-5.8114305545819062E-2"/>
    <n v="-5.7193637582596608E-2"/>
    <n v="9.206679632224532E-4"/>
    <n v="1928268"/>
    <n v="0.83442511859046764"/>
    <n v="125343.99214943149"/>
    <n v="0.27390265412433457"/>
    <n v="0.33201695967015366"/>
    <n v="171.00135354629128"/>
    <n v="0.32758879989710976"/>
    <n v="2.0238245702730029E-3"/>
    <n v="-2127.5660722029766"/>
    <n v="-132168.43392779701"/>
    <n v="1.4752690089304812"/>
    <n v="0.91580490307192608"/>
    <n v="0.93063643284916164"/>
    <n v="123.12839737582006"/>
    <n v="0.24970298281092013"/>
    <n v="1384.0679735062531"/>
    <n v="3281.7796610169494"/>
    <n v="34.491055318834405"/>
    <n v="9.8381158635625336"/>
    <n v="5.9859813084112146"/>
  </r>
  <r>
    <n v="141"/>
    <x v="5"/>
    <s v="SEA"/>
    <s v="Washington"/>
    <s v="SFO"/>
    <s v="California"/>
    <x v="26"/>
    <x v="1"/>
    <n v="178.08695652173913"/>
    <s v="SEASFO737-900"/>
    <n v="679"/>
    <n v="146.63043478260869"/>
    <n v="46"/>
    <n v="6745"/>
    <n v="22.108695652173914"/>
    <n v="1017"/>
    <n v="1517"/>
    <n v="4211"/>
    <n v="5562368"/>
    <n v="0.8233642578125"/>
    <n v="8192"/>
    <n v="97.857840819542957"/>
    <n v="0.96124763705103966"/>
    <n v="1058"/>
    <n v="0.76693629929221441"/>
    <n v="1978"/>
    <n v="0.81671838634600469"/>
    <n v="5156"/>
    <n v="21877"/>
    <n v="5"/>
    <n v="0.2005111374925094"/>
    <n v="265341"/>
    <n v="0.19460781683685691"/>
    <n v="257529"/>
    <n v="0.49289326944366568"/>
    <n v="652257"/>
    <n v="1.908831026136476E-2"/>
    <n v="25260"/>
    <n v="1.0240130338549243E-2"/>
    <n v="13551"/>
    <n v="8.265933562705402E-2"/>
    <n v="109385"/>
    <n v="1"/>
    <n v="360366"/>
    <n v="7834.04347826087"/>
    <n v="3682.545997152557"/>
    <n v="0.31150193713014301"/>
    <n v="241018"/>
    <n v="5239.521739130435"/>
    <n v="0.20833700705181066"/>
    <n v="320436"/>
    <n v="6966"/>
    <n v="0.27698627153015126"/>
    <n v="235046"/>
    <n v="0.20317478428789507"/>
    <n v="1"/>
    <n v="1323323"/>
    <n v="-1156866"/>
    <n v="166457"/>
    <n v="276038.12979351031"/>
    <n v="335789.29597890569"/>
    <n v="798631.46331037756"/>
    <n v="1410458.8890827936"/>
    <n v="10697.129793510307"/>
    <n v="78260.295978905691"/>
    <n v="146374.46331037756"/>
    <n v="2.992556407630707E-2"/>
    <n v="3.0845300172918196E-2"/>
    <n v="9.1973609661112621E-4"/>
    <n v="4579855"/>
    <n v="0.8233642578125"/>
    <n v="260425.24625648628"/>
    <n v="0.23790640964423784"/>
    <n v="0.20798084556793078"/>
    <n v="179.97598220904374"/>
    <n v="0.26506035671435013"/>
    <n v="8.265933562705402E-2"/>
    <n v="-5115.9106322346424"/>
    <n v="171572.91063223465"/>
    <n v="1.7483317022583713"/>
    <n v="0.90762195551880986"/>
    <n v="0.8818830160966713"/>
    <n v="130.19666329625883"/>
    <n v="0.17761801162679103"/>
    <n v="3274.5051118684246"/>
    <n v="5239.521739130435"/>
    <n v="68.92651568348289"/>
    <n v="5.7540400296515939"/>
    <n v="5"/>
  </r>
  <r>
    <n v="541"/>
    <x v="3"/>
    <s v="SEA"/>
    <s v="Washington"/>
    <s v="YVR"/>
    <s v="British Columbia"/>
    <x v="61"/>
    <x v="7"/>
    <n v="71.731958762886592"/>
    <s v="SEAYVRE175"/>
    <n v="127"/>
    <n v="60.793814432989691"/>
    <n v="97"/>
    <n v="5897"/>
    <n v="10"/>
    <n v="970"/>
    <n v="1423"/>
    <n v="3504"/>
    <n v="883666"/>
    <n v="0.84751365334866335"/>
    <n v="6958"/>
    <n v="68.017721438556364"/>
    <n v="1"/>
    <n v="970"/>
    <n v="0.81500572737686139"/>
    <n v="1746"/>
    <n v="0.82602545968882601"/>
    <n v="4242"/>
    <n v="811"/>
    <n v="5"/>
    <n v="0.28261699868605483"/>
    <n v="154650"/>
    <n v="0.21148852262489332"/>
    <n v="115728"/>
    <n v="0.45367657942972223"/>
    <n v="248255"/>
    <n v="3.840411398246002E-2"/>
    <n v="21015"/>
    <n v="6.4034268567470807E-3"/>
    <n v="3504"/>
    <n v="7.4103584201225493E-3"/>
    <n v="4055"/>
    <n v="1"/>
    <n v="109210"/>
    <n v="1125.8762886597938"/>
    <n v="1605.610974467214"/>
    <n v="0.19544959132941872"/>
    <n v="263067"/>
    <n v="2712.0309278350514"/>
    <n v="0.47080246902532918"/>
    <n v="124700"/>
    <n v="1285.5670103092784"/>
    <n v="0.22317154142274989"/>
    <n v="61786"/>
    <n v="0.1105763982225022"/>
    <n v="1"/>
    <n v="547207"/>
    <n v="-558763"/>
    <n v="-11556"/>
    <n v="154650"/>
    <n v="141996.54813773718"/>
    <n v="300541.5839041096"/>
    <n v="597188.13204184687"/>
    <n v="0"/>
    <n v="26268.548137737176"/>
    <n v="52286.583904109604"/>
    <n v="-1.3077339175661392E-2"/>
    <n v="-1.2160876708981794E-2"/>
    <n v="9.1646246667959758E-4"/>
    <n v="748919"/>
    <n v="0.84751365334866335"/>
    <n v="97724.991012379178"/>
    <n v="0.61924641210593145"/>
    <n v="0.63232375128159279"/>
    <n v="92.106494827878578"/>
    <n v="0.72524799077069746"/>
    <n v="7.4103584201225493E-3"/>
    <n v="-809.84672208089466"/>
    <n v="-10746.153277919106"/>
    <n v="2.1389590370609683"/>
    <n v="0.88923896770841604"/>
    <n v="0.78514816040357527"/>
    <n v="66.281786941580762"/>
    <n v="0.1129115672862372"/>
    <n v="1833.3457422952256"/>
    <n v="2712.0309278350514"/>
    <n v="86.69799392393702"/>
    <n v="4.1578768865524847"/>
    <n v="5"/>
  </r>
  <r>
    <n v="679"/>
    <x v="1"/>
    <s v="LAX"/>
    <s v="California"/>
    <s v="SEA"/>
    <s v="Washington"/>
    <x v="47"/>
    <x v="7"/>
    <n v="76.422222222222217"/>
    <s v="LAXSEAE175"/>
    <n v="954"/>
    <n v="53"/>
    <n v="45"/>
    <n v="2385"/>
    <n v="10.066666666666666"/>
    <n v="453"/>
    <n v="678"/>
    <n v="1255"/>
    <n v="3280806"/>
    <n v="0.69351555684792088"/>
    <n v="3439"/>
    <n v="125.90662334070795"/>
    <n v="1"/>
    <n v="453"/>
    <n v="0.83190184049079752"/>
    <n v="815"/>
    <n v="0.57780847145488035"/>
    <n v="2172"/>
    <n v="157"/>
    <n v="6"/>
    <n v="0.30561853257760907"/>
    <n v="117547"/>
    <n v="0.24695023659716084"/>
    <n v="94982"/>
    <n v="0.41235505173937914"/>
    <n v="158600"/>
    <n v="2.2840725911289064E-2"/>
    <n v="8785"/>
    <n v="9.7862825646092243E-3"/>
    <n v="3764"/>
    <n v="2.4491706099526805E-3"/>
    <n v="942"/>
    <n v="1"/>
    <n v="314290"/>
    <n v="6984.2222222222226"/>
    <n v="2496.2149858432763"/>
    <n v="0.38223911927748061"/>
    <n v="147874"/>
    <n v="3286.088888888889"/>
    <n v="0.17984418061038585"/>
    <n v="174263"/>
    <n v="3872.5111111111109"/>
    <n v="0.21193845061138314"/>
    <n v="185807"/>
    <n v="0.22597824950075041"/>
    <n v="1"/>
    <n v="384620"/>
    <n v="-822234"/>
    <n v="-437614"/>
    <n v="117547"/>
    <n v="114174.52802359882"/>
    <n v="274485.41832669318"/>
    <n v="506206.94635029201"/>
    <n v="0"/>
    <n v="19192.528023598818"/>
    <n v="115885.41832669318"/>
    <n v="-0.13338612523873708"/>
    <n v="-0.13247118782972306"/>
    <n v="9.1493740901402165E-4"/>
    <n v="2275290"/>
    <n v="0.69351555684792088"/>
    <n v="169558.32788259955"/>
    <n v="0.11723338716156945"/>
    <n v="0.2506195124003065"/>
    <n v="160.8712788259958"/>
    <n v="0.16862817487001655"/>
    <n v="2.4491706099526805E-3"/>
    <n v="-3001.7321411176003"/>
    <n v="-434612.26785888238"/>
    <n v="2.405176206053961"/>
    <n v="1.0802325327093862"/>
    <n v="0.67682581238462525"/>
    <n v="116.54233128834356"/>
    <n v="0.48309240289116528"/>
    <n v="1384.065392083766"/>
    <n v="3286.088888888889"/>
    <n v="18.942609504712888"/>
    <n v="5.2616352201257861"/>
    <n v="6"/>
  </r>
  <r>
    <n v="887"/>
    <x v="2"/>
    <s v="LAX"/>
    <s v="California"/>
    <s v="OGG"/>
    <s v="Hawaii"/>
    <x v="39"/>
    <x v="0"/>
    <n v="194.90322580645162"/>
    <s v="LAXOGGA321"/>
    <n v="2486"/>
    <n v="146.16129032258064"/>
    <n v="31"/>
    <n v="4531"/>
    <n v="24.548387096774192"/>
    <n v="761"/>
    <n v="1431"/>
    <n v="2339"/>
    <n v="15020412"/>
    <n v="0.74991724594505127"/>
    <n v="6042"/>
    <n v="175.36471861471861"/>
    <n v="0.98193548387096774"/>
    <n v="775"/>
    <n v="0.9821551132463967"/>
    <n v="1457"/>
    <n v="0.61391076115485566"/>
    <n v="3810"/>
    <n v="7546"/>
    <n v="5.9996024383779485"/>
    <n v="0.25489406698365952"/>
    <n v="405213"/>
    <n v="0.28923761315593643"/>
    <n v="459810"/>
    <n v="0.40972969640775703"/>
    <n v="651360"/>
    <n v="1.0303629985198754E-2"/>
    <n v="16380"/>
    <n v="7.3565905175152274E-3"/>
    <n v="11695"/>
    <n v="2.8478402949933038E-2"/>
    <n v="45273"/>
    <n v="1"/>
    <n v="792475"/>
    <n v="25563.709677419356"/>
    <n v="4519.0104729166796"/>
    <n v="0.39516738671677099"/>
    <n v="215561"/>
    <n v="6953.5806451612907"/>
    <n v="0.1074894186542842"/>
    <n v="456482"/>
    <n v="14725.225806451614"/>
    <n v="0.22762459260323045"/>
    <n v="540898"/>
    <n v="0.26971860202571435"/>
    <n v="1"/>
    <n v="1589731"/>
    <n v="-2005416"/>
    <n v="-415685"/>
    <n v="412667.64126149804"/>
    <n v="468164.33962264151"/>
    <n v="1061001.1115861479"/>
    <n v="1941833.0924702873"/>
    <n v="7454.6412614980363"/>
    <n v="8354.3396226415061"/>
    <n v="409641.11158614792"/>
    <n v="-2.7674673637447494E-2"/>
    <n v="-2.676097056916284E-2"/>
    <n v="9.1370306828465406E-4"/>
    <n v="11264066"/>
    <n v="0.74991724594505127"/>
    <n v="515046.57647318486"/>
    <n v="0.10583804225876095"/>
    <n v="0.13351271589620844"/>
    <n v="340.86470977709115"/>
    <n v="0.13711372074701977"/>
    <n v="2.8478402949933038E-2"/>
    <n v="-13724.196531299596"/>
    <n v="-401960.80346870038"/>
    <n v="2.0833079990664545"/>
    <n v="1.2574498526815583"/>
    <n v="0.68118946597545083"/>
    <n v="315.58682223747428"/>
    <n v="0.3402449848433477"/>
    <n v="2603.0435517813835"/>
    <n v="6953.5806451612907"/>
    <n v="25.83758030573264"/>
    <n v="6.1962039284926069"/>
    <n v="5.9996024383779485"/>
  </r>
  <r>
    <n v="1179"/>
    <x v="0"/>
    <s v="SFO"/>
    <s v="California"/>
    <s v="GEG"/>
    <s v="Washington"/>
    <x v="57"/>
    <x v="7"/>
    <n v="72"/>
    <s v="SFOGEGE175"/>
    <n v="732"/>
    <n v="59.333333333333336"/>
    <n v="42"/>
    <n v="2492"/>
    <n v="9.1190476190476186"/>
    <n v="383"/>
    <n v="613"/>
    <n v="1497"/>
    <n v="2213568"/>
    <n v="0.82407407407407407"/>
    <n v="3024"/>
    <n v="86.595359628770296"/>
    <n v="0.91190476190476188"/>
    <n v="420"/>
    <n v="0.81084656084656082"/>
    <n v="756"/>
    <n v="0.81006493506493504"/>
    <n v="1848"/>
    <n v="26"/>
    <n v="5.884615384615385"/>
    <n v="0.26766493227946142"/>
    <n v="121302"/>
    <n v="0.22287978887256005"/>
    <n v="101006"/>
    <n v="0.46616620990057062"/>
    <n v="211260"/>
    <n v="2.3131782535206296E-2"/>
    <n v="10483"/>
    <n v="1.9819676689041586E-2"/>
    <n v="8982"/>
    <n v="3.3760972316002703E-4"/>
    <n v="153"/>
    <n v="0.99999999999999989"/>
    <n v="216161"/>
    <n v="5146.6904761904761"/>
    <n v="2496.2192076650608"/>
    <n v="0.35963178507375276"/>
    <n v="137254"/>
    <n v="3267.9523809523807"/>
    <n v="0.22835248277215994"/>
    <n v="119854"/>
    <n v="2853.6666666666665"/>
    <n v="0.19940372207858756"/>
    <n v="127793"/>
    <n v="0.21261201007549971"/>
    <n v="1"/>
    <n v="453186"/>
    <n v="-601062"/>
    <n v="-147876"/>
    <n v="133020.46997389034"/>
    <n v="124568.57422512236"/>
    <n v="260793.90781563128"/>
    <n v="518382.95201464393"/>
    <n v="11718.469973890344"/>
    <n v="23562.574225122356"/>
    <n v="49533.907815631275"/>
    <n v="-6.680436291092029E-2"/>
    <n v="-6.5892078481710845E-2"/>
    <n v="9.1228442920944508E-4"/>
    <n v="1824144"/>
    <n v="0.82407407407407407"/>
    <n v="96714.910112359561"/>
    <n v="0.20473100442362738"/>
    <n v="0.27153536733454764"/>
    <n v="181.79494382022472"/>
    <n v="0.24835374838828514"/>
    <n v="3.3760972316002703E-4"/>
    <n v="-2019.4036193962852"/>
    <n v="-145856.5963806037"/>
    <n v="2.0143885157576205"/>
    <n v="0.93185843973725002"/>
    <n v="0.79733324834439301"/>
    <n v="133.6058201058201"/>
    <n v="0.28198796961953809"/>
    <n v="1384.0695449941859"/>
    <n v="3267.9523809523807"/>
    <n v="28.777523538017181"/>
    <n v="7.8109951845906904"/>
    <n v="5.884615384615385"/>
  </r>
  <r>
    <n v="365"/>
    <x v="4"/>
    <s v="SFO"/>
    <s v="California"/>
    <s v="OGG"/>
    <s v="Hawaii"/>
    <x v="35"/>
    <x v="8"/>
    <n v="363.66666666666669"/>
    <s v="SFOOGG777-200"/>
    <n v="2338"/>
    <n v="314"/>
    <n v="15"/>
    <n v="4710"/>
    <n v="45.533333333333331"/>
    <n v="683"/>
    <n v="1119"/>
    <n v="2908"/>
    <n v="12753790"/>
    <n v="0.86342804766269476"/>
    <n v="5455"/>
    <n v="80.465878378378378"/>
    <n v="0.96879432624113471"/>
    <n v="705"/>
    <n v="0.84772727272727277"/>
    <n v="1320"/>
    <n v="0.84781341107871722"/>
    <n v="3430"/>
    <n v="87019"/>
    <n v="4.9999770165136352"/>
    <n v="0.15117491619106602"/>
    <n v="247031"/>
    <n v="0.17464570147985953"/>
    <n v="285384"/>
    <n v="0.39190269228933328"/>
    <n v="640398"/>
    <n v="1.0675771109509116E-2"/>
    <n v="17445"/>
    <n v="5.338191538449299E-3"/>
    <n v="8723"/>
    <n v="0.26626272739178275"/>
    <n v="435093"/>
    <n v="1"/>
    <n v="336745"/>
    <n v="22449.666666666668"/>
    <n v="4184.9415775530169"/>
    <n v="0.26271792063187427"/>
    <n v="114662"/>
    <n v="7644.1333333333332"/>
    <n v="8.9455707480413871E-2"/>
    <n v="543711"/>
    <n v="36247.4"/>
    <n v="0.42418632301794235"/>
    <n v="286656"/>
    <n v="0.22364004886976954"/>
    <n v="1"/>
    <n v="1634074"/>
    <n v="-1281774"/>
    <n v="352300"/>
    <n v="254988.07467057102"/>
    <n v="336646.00536193029"/>
    <n v="755352.52407152683"/>
    <n v="1346986.6041040281"/>
    <n v="7957.0746705710189"/>
    <n v="51262.005361930293"/>
    <n v="114954.52407152683"/>
    <n v="2.7623161428877219E-2"/>
    <n v="2.8533602451266269E-2"/>
    <n v="9.1044102238905036E-4"/>
    <n v="11011980"/>
    <n v="0.86342804766269476"/>
    <n v="189647.73779193219"/>
    <n v="0.12812458100690069"/>
    <n v="0.10050141957802347"/>
    <n v="254.56072186836519"/>
    <n v="0.10887969284361214"/>
    <n v="0.26626272739178275"/>
    <n v="-11611.57360693521"/>
    <n v="363911.57360693521"/>
    <n v="1.6297775198700453"/>
    <n v="1.0055916842668013"/>
    <n v="0.86840403068788352"/>
    <n v="216.2"/>
    <n v="0.17542412399928031"/>
    <n v="6757.0380260224456"/>
    <n v="7644.1333333333332"/>
    <n v="58.534127693877295"/>
    <n v="5.5558386411889593"/>
    <n v="4.9999770165136352"/>
  </r>
  <r>
    <n v="342"/>
    <x v="4"/>
    <s v="SEA"/>
    <s v="Washington"/>
    <s v="SFO"/>
    <s v="California"/>
    <x v="26"/>
    <x v="6"/>
    <n v="150"/>
    <s v="SEASFOA320"/>
    <n v="679"/>
    <n v="120.89285714285714"/>
    <n v="56"/>
    <n v="6770"/>
    <n v="14.339285714285714"/>
    <n v="803"/>
    <n v="1698"/>
    <n v="4269"/>
    <n v="5703600"/>
    <n v="0.80595238095238098"/>
    <n v="8400"/>
    <n v="119.13128447596534"/>
    <n v="0.71696428571428572"/>
    <n v="1120"/>
    <n v="0.81949806949806947"/>
    <n v="2072"/>
    <n v="0.8197004608294931"/>
    <n v="5208"/>
    <n v="22567"/>
    <n v="4.9999113750166169"/>
    <n v="0.16359306792687658"/>
    <n v="213726"/>
    <n v="0.21002809906854381"/>
    <n v="274391"/>
    <n v="0.50733170602143673"/>
    <n v="662803"/>
    <n v="1.9610409591189554E-2"/>
    <n v="25620"/>
    <n v="1.3070544659607837E-2"/>
    <n v="17076"/>
    <n v="8.6366172732345467E-2"/>
    <n v="112833"/>
    <n v="1"/>
    <n v="430621"/>
    <n v="7689.6607142857147"/>
    <n v="3614.6760432762521"/>
    <n v="0.30464421823234322"/>
    <n v="287967"/>
    <n v="5142.2678571428569"/>
    <n v="0.20372318486955623"/>
    <n v="408505"/>
    <n v="7294.7321428571431"/>
    <n v="0.28899818255264692"/>
    <n v="286428"/>
    <n v="0.20263441434545365"/>
    <n v="1"/>
    <n v="1306449"/>
    <n v="-1413521"/>
    <n v="-107072"/>
    <n v="298098.53051058529"/>
    <n v="334828.12249705539"/>
    <n v="808591.71328179899"/>
    <n v="1441518.3662894396"/>
    <n v="84372.530510585289"/>
    <n v="60437.122497055389"/>
    <n v="145788.71328179899"/>
    <n v="-1.877270495827197E-2"/>
    <n v="-1.7862883697860502E-2"/>
    <n v="9.0982126041146832E-4"/>
    <n v="4596830"/>
    <n v="0.80595238095238098"/>
    <n v="287384.64992614463"/>
    <n v="0.22905691142436355"/>
    <n v="0.24782961638263554"/>
    <n v="176.30960118168389"/>
    <n v="0.25966067920719277"/>
    <n v="8.6366172732345467E-2"/>
    <n v="-5189.2565408828514"/>
    <n v="-101882.74345911715"/>
    <n v="1.3927510165780419"/>
    <n v="0.96652760048130704"/>
    <n v="0.92885439194226671"/>
    <n v="132.4280888030888"/>
    <n v="0.21924162366843253"/>
    <n v="3429.0321119001751"/>
    <n v="5142.2678571428569"/>
    <n v="56.8280618292657"/>
    <n v="6.3066469719350078"/>
    <n v="4.9999113750166169"/>
  </r>
  <r>
    <n v="859"/>
    <x v="2"/>
    <s v="HNL"/>
    <s v="Hawaii"/>
    <s v="SFO"/>
    <s v="California"/>
    <x v="30"/>
    <x v="9"/>
    <n v="237.93333333333334"/>
    <s v="HNLSFO757-300"/>
    <n v="2399"/>
    <n v="213.73333333333332"/>
    <n v="15"/>
    <n v="3206"/>
    <n v="28.4"/>
    <n v="426"/>
    <n v="694"/>
    <n v="2087"/>
    <n v="8562031"/>
    <n v="0.89829083776968344"/>
    <n v="3569"/>
    <n v="76.546813518830803"/>
    <n v="0.93013100436681218"/>
    <n v="458"/>
    <n v="0.79861910241657075"/>
    <n v="869"/>
    <n v="0.9308652988403211"/>
    <n v="2242"/>
    <n v="2136"/>
    <n v="5.9981273408239701"/>
    <n v="0.18470172150260514"/>
    <n v="198660"/>
    <n v="0.2089994905036576"/>
    <n v="224794"/>
    <n v="0.56528154321607482"/>
    <n v="608001"/>
    <n v="1.3586259218350794E-2"/>
    <n v="14613"/>
    <n v="1.5519184210819917E-2"/>
    <n v="16692"/>
    <n v="1.1911801348491778E-2"/>
    <n v="12812"/>
    <n v="1"/>
    <n v="386437"/>
    <n v="25762.466666666667"/>
    <n v="5048.3747426656118"/>
    <n v="0.36892980503201095"/>
    <n v="130891"/>
    <n v="8726.0666666666675"/>
    <n v="0.12496109614360153"/>
    <n v="248293"/>
    <n v="16552.866666666665"/>
    <n v="0.23704429979741354"/>
    <n v="281833"/>
    <n v="0.269064799026974"/>
    <n v="1"/>
    <n v="1075572"/>
    <n v="-1047454"/>
    <n v="28118"/>
    <n v="213582.81690140846"/>
    <n v="281478.36599423632"/>
    <n v="653156.80019166274"/>
    <n v="1148217.9830873075"/>
    <n v="14922.816901408456"/>
    <n v="56684.365994236316"/>
    <n v="45155.80019166274"/>
    <n v="3.2840338933601151E-3"/>
    <n v="4.1931872090263597E-3"/>
    <n v="9.0915331566624466E-4"/>
    <n v="7691194"/>
    <n v="0.89829083776968344"/>
    <n v="120331.21646912023"/>
    <n v="0.12562112891205368"/>
    <n v="0.12233709501869358"/>
    <n v="331.49095446038677"/>
    <n v="0.13817880552746425"/>
    <n v="1.1911801348491778E-2"/>
    <n v="-7784.1988724871671"/>
    <n v="35902.19887248717"/>
    <n v="1.5008635679123645"/>
    <n v="0.895078656442722"/>
    <n v="0.93835019333069203"/>
    <n v="258.68124280782507"/>
    <n v="0.26203080779343457"/>
    <n v="3243.6751915077302"/>
    <n v="8726.0666666666675"/>
    <n v="41.882866870889565"/>
    <n v="9.7645040548970687"/>
    <n v="5.9981273408239701"/>
  </r>
  <r>
    <n v="101"/>
    <x v="5"/>
    <s v="OGG"/>
    <s v="Hawaii"/>
    <s v="SFO"/>
    <s v="California"/>
    <x v="34"/>
    <x v="4"/>
    <n v="175.13043478260869"/>
    <s v="OGGSFO737-Max 9"/>
    <n v="2338"/>
    <n v="137.91304347826087"/>
    <n v="23"/>
    <n v="3172"/>
    <n v="19.913043478260871"/>
    <n v="458"/>
    <n v="749"/>
    <n v="1966"/>
    <n v="9417464"/>
    <n v="0.78748758689175768"/>
    <n v="4028"/>
    <n v="108.85816326530613"/>
    <n v="0.88416988416988418"/>
    <n v="518"/>
    <n v="0.77376033057851235"/>
    <n v="968"/>
    <n v="0.77310263468344476"/>
    <n v="2543"/>
    <n v="566"/>
    <n v="5"/>
    <n v="0.21181916634670456"/>
    <n v="166055"/>
    <n v="0.22372303229682619"/>
    <n v="175387"/>
    <n v="0.53577729106687055"/>
    <n v="420021"/>
    <n v="1.5039281992277539E-2"/>
    <n v="11790"/>
    <n v="1.003129038059971E-2"/>
    <n v="7864"/>
    <n v="3.6099379167214111E-3"/>
    <n v="2830"/>
    <n v="1"/>
    <n v="369536"/>
    <n v="16066.782608695652"/>
    <n v="3394.6558431210801"/>
    <n v="0.3454559902029064"/>
    <n v="117890"/>
    <n v="5125.652173913043"/>
    <n v="0.11020795452951983"/>
    <n v="320811"/>
    <n v="13948.304347826086"/>
    <n v="0.29990604886393912"/>
    <n v="261468"/>
    <n v="0.24443000640363466"/>
    <n v="1"/>
    <n v="783947"/>
    <n v="-1069705"/>
    <n v="-285758"/>
    <n v="187808.93013100437"/>
    <n v="226668.37917222964"/>
    <n v="543292.67700915562"/>
    <n v="957769.98631238961"/>
    <n v="21753.930131004367"/>
    <n v="51281.379172229645"/>
    <n v="123271.67700915562"/>
    <n v="-3.0343413046229856E-2"/>
    <n v="-2.9437108932786126E-2"/>
    <n v="9.0630411344373024E-4"/>
    <n v="7416136"/>
    <n v="0.78748758689175768"/>
    <n v="210793.23833543505"/>
    <n v="8.3243960369798073E-2"/>
    <n v="0.11358737341602793"/>
    <n v="246.25378310214376"/>
    <n v="0.10532668225070306"/>
    <n v="3.6099379167214111E-3"/>
    <n v="-8535.0863614082446"/>
    <n v="-277222.91363859177"/>
    <n v="1.6961750048551378"/>
    <n v="0.95867301763157686"/>
    <n v="0.87392287314890782"/>
    <n v="181.18491735537191"/>
    <n v="0.33352764919057026"/>
    <n v="2947.0550519773901"/>
    <n v="5125.652173913043"/>
    <n v="29.138834469118208"/>
    <n v="6.1960907944514503"/>
    <n v="5"/>
  </r>
  <r>
    <n v="433"/>
    <x v="3"/>
    <s v="HNL"/>
    <s v="Hawaii"/>
    <s v="SEA"/>
    <s v="Washington"/>
    <x v="20"/>
    <x v="2"/>
    <n v="149.125"/>
    <s v="HNLSEA737-800"/>
    <n v="2677"/>
    <n v="139.5"/>
    <n v="8"/>
    <n v="1116"/>
    <n v="19.75"/>
    <n v="158"/>
    <n v="300"/>
    <n v="658"/>
    <n v="3193661"/>
    <n v="0.93545683151718362"/>
    <n v="1193"/>
    <n v="43.462520593080725"/>
    <n v="1"/>
    <n v="158"/>
    <n v="1"/>
    <n v="300"/>
    <n v="0.89523809523809528"/>
    <n v="735"/>
    <n v="763"/>
    <n v="4.9973787680209698"/>
    <n v="0.21343806538110735"/>
    <n v="85648"/>
    <n v="0.27184894262830256"/>
    <n v="109087"/>
    <n v="0.48882071780660791"/>
    <n v="196153"/>
    <n v="9.8310896685091138E-3"/>
    <n v="3945"/>
    <n v="6.559043854883647E-3"/>
    <n v="2632"/>
    <n v="9.5021406605894174E-3"/>
    <n v="3813"/>
    <n v="0.99999999999999989"/>
    <n v="160053"/>
    <n v="20006.625"/>
    <n v="3682.5521809584275"/>
    <n v="0.35881334881698063"/>
    <n v="39297"/>
    <n v="4912.125"/>
    <n v="8.8097618716680634E-2"/>
    <n v="142318"/>
    <n v="17789.75"/>
    <n v="0.31905430186835015"/>
    <n v="104394"/>
    <n v="0.23403473059798863"/>
    <n v="1"/>
    <n v="401278"/>
    <n v="-446062"/>
    <n v="-44784"/>
    <n v="85648"/>
    <n v="109087"/>
    <n v="219107.07446808511"/>
    <n v="413842.07446808508"/>
    <n v="0"/>
    <n v="0"/>
    <n v="22954.074468085106"/>
    <n v="-1.4022778247284229E-2"/>
    <n v="-1.312435499305949E-2"/>
    <n v="8.9842325422473911E-4"/>
    <n v="2987532"/>
    <n v="0.93545683151718362"/>
    <n v="27423.6603942652"/>
    <n v="0.12564827638249645"/>
    <n v="0.13967105462978069"/>
    <n v="356.15143369175627"/>
    <n v="0.13304125277988654"/>
    <n v="9.5021406605894174E-3"/>
    <n v="-2869.2593085106382"/>
    <n v="-41914.740691489365"/>
    <n v="1.6544294212023309"/>
    <n v="1.1097875521035865"/>
    <n v="0.81450868818905553"/>
    <n v="363.62333333333333"/>
    <n v="0.26015380858158182"/>
    <n v="3274.4994551157524"/>
    <n v="4912.125"/>
    <n v="25.677295857932094"/>
    <n v="5.8933691756272397"/>
    <n v="4.9973787680209698"/>
  </r>
  <r>
    <n v="166"/>
    <x v="5"/>
    <s v="SFO"/>
    <s v="California"/>
    <s v="OGG"/>
    <s v="Hawaii"/>
    <x v="35"/>
    <x v="4"/>
    <n v="179"/>
    <s v="SFOOGG737-Max 9"/>
    <n v="2338"/>
    <n v="141.22727272727272"/>
    <n v="22"/>
    <n v="3107"/>
    <n v="21.545454545454547"/>
    <n v="474"/>
    <n v="886"/>
    <n v="1747"/>
    <n v="9207044"/>
    <n v="0.78897917724733369"/>
    <n v="3938"/>
    <n v="118.01662162162162"/>
    <n v="0.93675889328063244"/>
    <n v="506"/>
    <n v="0.93657505285412257"/>
    <n v="946"/>
    <n v="0.70273531777956555"/>
    <n v="2486"/>
    <n v="545"/>
    <n v="4.9963302752293579"/>
    <n v="0.21567930359351234"/>
    <n v="169866"/>
    <n v="0.29719294146924907"/>
    <n v="234065"/>
    <n v="0.46370301148065102"/>
    <n v="365206"/>
    <n v="1.3312831868519755E-2"/>
    <n v="10485"/>
    <n v="6.6545113803444956E-3"/>
    <n v="5241"/>
    <n v="3.457400207723347E-3"/>
    <n v="2723"/>
    <n v="1"/>
    <n v="400626"/>
    <n v="18210.272727272728"/>
    <n v="3394.6574177022703"/>
    <n v="0.34923197488064034"/>
    <n v="115270"/>
    <n v="5239.545454545455"/>
    <n v="0.10048266898426815"/>
    <n v="347801"/>
    <n v="15809.136363636364"/>
    <n v="0.30318359291574082"/>
    <n v="283466"/>
    <n v="0.24710176321935071"/>
    <n v="1"/>
    <n v="787586"/>
    <n v="-1147163"/>
    <n v="-359577"/>
    <n v="181333.74683544305"/>
    <n v="249915.90293453727"/>
    <n v="519692.10990269034"/>
    <n v="950941.75967267063"/>
    <n v="11467.746835443046"/>
    <n v="15850.902934537269"/>
    <n v="154486.10990269034"/>
    <n v="-3.9054554317324866E-2"/>
    <n v="-3.815699667424266E-2"/>
    <n v="8.9755764308220576E-4"/>
    <n v="7264166"/>
    <n v="0.78897917724733369"/>
    <n v="209919.90762793692"/>
    <n v="8.5541678740755453E-2"/>
    <n v="0.12459623305808032"/>
    <n v="252.61120051496621"/>
    <n v="0.10804585137509248"/>
    <n v="3.457400207723347E-3"/>
    <n v="-8263.8527123941203"/>
    <n v="-351313.14728760585"/>
    <n v="1.7188103142816586"/>
    <n v="1.2668271122714976"/>
    <n v="0.7521574950782961"/>
    <n v="247.42600422832982"/>
    <n v="0.35991752011843786"/>
    <n v="2947.0509765573561"/>
    <n v="5239.545454545455"/>
    <n v="26.326800049924255"/>
    <n v="5.0614740907627933"/>
    <n v="4.9963302752293579"/>
  </r>
  <r>
    <n v="458"/>
    <x v="3"/>
    <s v="LAX"/>
    <s v="California"/>
    <s v="HNL"/>
    <s v="Hawaii"/>
    <x v="51"/>
    <x v="1"/>
    <n v="165.28571428571428"/>
    <s v="LAXHNL737-900"/>
    <n v="2556"/>
    <n v="155.57142857142858"/>
    <n v="7"/>
    <n v="1089"/>
    <n v="21.428571428571427"/>
    <n v="150"/>
    <n v="280"/>
    <n v="660"/>
    <n v="2957292"/>
    <n v="0.94122731201382892"/>
    <n v="1157"/>
    <n v="37.255846063454754"/>
    <n v="1"/>
    <n v="150"/>
    <n v="1"/>
    <n v="280"/>
    <n v="0.90659340659340659"/>
    <n v="728"/>
    <n v="3404"/>
    <n v="4.9994124559341948"/>
    <n v="0.20313878065935048"/>
    <n v="72783"/>
    <n v="0.23284360242483784"/>
    <n v="83426"/>
    <n v="0.50178346153416764"/>
    <n v="179785"/>
    <n v="1.105243767653199E-2"/>
    <n v="3960"/>
    <n v="3.6841458921773301E-3"/>
    <n v="1320"/>
    <n v="4.7497571812934701E-2"/>
    <n v="17018"/>
    <n v="1"/>
    <n v="137196"/>
    <n v="19599.428571428572"/>
    <n v="3682.5361519458065"/>
    <n v="0.35846305789399424"/>
    <n v="34057"/>
    <n v="4865.2857142857147"/>
    <n v="8.8983471549431203E-2"/>
    <n v="121995"/>
    <n v="17427.857142857141"/>
    <n v="0.31874617880825845"/>
    <n v="89486"/>
    <n v="0.23380729174831608"/>
    <n v="1"/>
    <n v="358292"/>
    <n v="-382734"/>
    <n v="-24442"/>
    <n v="72783"/>
    <n v="83426"/>
    <n v="198308.30303030304"/>
    <n v="354517.30303030304"/>
    <n v="0"/>
    <n v="0"/>
    <n v="18523.303030303039"/>
    <n v="-8.2649937848545216E-3"/>
    <n v="-7.3701933569001142E-3"/>
    <n v="8.9480042795440744E-4"/>
    <n v="2783484"/>
    <n v="0.94122731201382892"/>
    <n v="21310.038567493088"/>
    <n v="0.12115543544567124"/>
    <n v="0.12942042923052577"/>
    <n v="313.38292011019286"/>
    <n v="0.122606776255944"/>
    <n v="4.7497571812934701E-2"/>
    <n v="-2646.1861471861484"/>
    <n v="-21795.813852813852"/>
    <n v="1.6723059340345363"/>
    <n v="1.0268817300308934"/>
    <n v="0.85113629874473817"/>
    <n v="297.95"/>
    <n v="0.24975718129347013"/>
    <n v="3274.5196496736689"/>
    <n v="4865.2857142857147"/>
    <n v="29.230311885688966"/>
    <n v="4.8484848484848486"/>
    <n v="4.9994124559341948"/>
  </r>
  <r>
    <n v="301"/>
    <x v="4"/>
    <s v="OGG"/>
    <s v="Hawaii"/>
    <s v="SFO"/>
    <s v="California"/>
    <x v="34"/>
    <x v="0"/>
    <n v="183.125"/>
    <s v="OGGSFOA321"/>
    <n v="2338"/>
    <n v="157.125"/>
    <n v="16"/>
    <n v="2514"/>
    <n v="24.1875"/>
    <n v="387"/>
    <n v="545"/>
    <n v="1583"/>
    <n v="6850340"/>
    <n v="0.85802047781569968"/>
    <n v="2930"/>
    <n v="74.991179138322011"/>
    <n v="0.99742268041237114"/>
    <n v="388"/>
    <n v="0.74759945130315497"/>
    <n v="729"/>
    <n v="0.87265711135611912"/>
    <n v="1814"/>
    <n v="40"/>
    <n v="5"/>
    <n v="0.21569627851140455"/>
    <n v="136553"/>
    <n v="0.227609464838567"/>
    <n v="144095"/>
    <n v="0.52638213180008842"/>
    <n v="333242"/>
    <n v="1.4998104504959879E-2"/>
    <n v="9495"/>
    <n v="1.4998104504959879E-2"/>
    <n v="9495"/>
    <n v="3.1591584002021864E-4"/>
    <n v="200"/>
    <n v="1"/>
    <n v="288773"/>
    <n v="18048.3125"/>
    <n v="3850.75956023248"/>
    <n v="0.34148334462651497"/>
    <n v="96260"/>
    <n v="6016.25"/>
    <n v="0.11383054078375864"/>
    <n v="279659"/>
    <n v="17478.6875"/>
    <n v="0.33070574698779509"/>
    <n v="180951"/>
    <n v="0.21398036760193132"/>
    <n v="1"/>
    <n v="633080"/>
    <n v="-845643"/>
    <n v="-212563"/>
    <n v="136905.85012919895"/>
    <n v="192743.58715596332"/>
    <n v="381870.49147188879"/>
    <n v="711519.92875705101"/>
    <n v="352.85012919895235"/>
    <n v="48648.587155963323"/>
    <n v="48628.491471888789"/>
    <n v="-3.1029554737429091E-2"/>
    <n v="-3.0138814927826111E-2"/>
    <n v="8.9073980960297991E-4"/>
    <n v="5877732"/>
    <n v="0.85802047781569968"/>
    <n v="104724.77326968976"/>
    <n v="9.2415850892072507E-2"/>
    <n v="0.1234454056295016"/>
    <n v="251.74224343675417"/>
    <n v="0.10767418453240127"/>
    <n v="3.1591584002021864E-4"/>
    <n v="-6101.8705473156915"/>
    <n v="-206461.12945268431"/>
    <n v="1.6803307679790176"/>
    <n v="0.94372756958978521"/>
    <n v="0.87709716857397335"/>
    <n v="197.66117969821673"/>
    <n v="0.2858264358374929"/>
    <n v="3729.2252664032135"/>
    <n v="6016.25"/>
    <n v="33.523942800831293"/>
    <n v="7.5536992840095465"/>
    <n v="5"/>
  </r>
  <r>
    <n v="543"/>
    <x v="3"/>
    <s v="SFO"/>
    <s v="California"/>
    <s v="BOI"/>
    <s v="Idaho"/>
    <x v="7"/>
    <x v="7"/>
    <n v="75.877551020408163"/>
    <s v="SFOBOIE175"/>
    <n v="522"/>
    <n v="59.734693877551024"/>
    <n v="49"/>
    <n v="2927"/>
    <n v="10"/>
    <n v="490"/>
    <n v="882"/>
    <n v="1555"/>
    <n v="1940796"/>
    <n v="0.78725121032813339"/>
    <n v="3718"/>
    <n v="78.849926980649869"/>
    <n v="1"/>
    <n v="490"/>
    <n v="1"/>
    <n v="882"/>
    <n v="0.66283034953111675"/>
    <n v="2346"/>
    <n v="0"/>
    <e v="#DIV/0!"/>
    <n v="0.2787297512921017"/>
    <n v="112497"/>
    <n v="0.26255556161206722"/>
    <n v="105969"/>
    <n v="0.41248147946264424"/>
    <n v="166480"/>
    <n v="2.311660381659341E-2"/>
    <n v="9330"/>
    <n v="2.311660381659341E-2"/>
    <n v="9330"/>
    <n v="0"/>
    <n v="0"/>
    <n v="1"/>
    <n v="126602"/>
    <n v="2583.7142857142858"/>
    <n v="1605.6070670942879"/>
    <n v="0.26615063130941519"/>
    <n v="132890"/>
    <n v="2712.0408163265306"/>
    <n v="0.27936965762553662"/>
    <n v="144559"/>
    <n v="2950.1836734693879"/>
    <n v="0.30390095821122692"/>
    <n v="71627"/>
    <n v="0.15057875285382127"/>
    <n v="1"/>
    <n v="403606"/>
    <n v="-475678"/>
    <n v="-72072"/>
    <n v="112497"/>
    <n v="105969"/>
    <n v="251165.32475884247"/>
    <n v="469631.32475884247"/>
    <n v="0"/>
    <n v="0"/>
    <n v="84685.324758842471"/>
    <n v="-3.7135278514588858E-2"/>
    <n v="-3.6244782071967414E-2"/>
    <n v="8.9049644262144401E-4"/>
    <n v="1527894"/>
    <n v="0.78725121032813339"/>
    <n v="109071.52237786131"/>
    <n v="0.20795900238871062"/>
    <n v="0.24509428090329946"/>
    <n v="137.89067304407243"/>
    <n v="0.26415837747906595"/>
    <n v="0"/>
    <n v="-1728.271933853928"/>
    <n v="-70343.728066146068"/>
    <n v="2.2174530602065894"/>
    <n v="1.1604323440577282"/>
    <n v="0.68539926387035588"/>
    <n v="120.14625850340136"/>
    <n v="0.17746762932166518"/>
    <n v="1833.3434859803413"/>
    <n v="2712.0408163265306"/>
    <n v="37.121150419306019"/>
    <n v="6.3751281175264776"/>
    <e v="#DIV/0!"/>
  </r>
  <r>
    <n v="723"/>
    <x v="1"/>
    <s v="SEA"/>
    <s v="Washington"/>
    <s v="HNL"/>
    <s v="Hawaii"/>
    <x v="24"/>
    <x v="5"/>
    <n v="278"/>
    <s v="SEAHNLA330-200"/>
    <n v="2677"/>
    <n v="246.93333333333334"/>
    <n v="15"/>
    <n v="3704"/>
    <n v="36"/>
    <n v="540"/>
    <n v="701"/>
    <n v="2464"/>
    <n v="11163090"/>
    <n v="0.88824940047961631"/>
    <n v="4170"/>
    <n v="91.858650662251662"/>
    <n v="1"/>
    <n v="540"/>
    <n v="0.6975124378109453"/>
    <n v="1005"/>
    <n v="0.93866666666666665"/>
    <n v="2625"/>
    <n v="185916"/>
    <n v="5.999983863680372"/>
    <n v="0.11869857703965482"/>
    <n v="280355"/>
    <n v="0.1008824648895998"/>
    <n v="238275"/>
    <n v="0.295620445682239"/>
    <n v="698228"/>
    <n v="7.2983398584279564E-3"/>
    <n v="17238"/>
    <n v="5.2152773161686719E-3"/>
    <n v="12318"/>
    <n v="0.47228489521390976"/>
    <n v="1115493"/>
    <n v="1.0000000000000002"/>
    <n v="455633"/>
    <n v="30375.533333333333"/>
    <n v="4960.1534173986902"/>
    <n v="0.31287179159688333"/>
    <n v="121421"/>
    <n v="8094.7333333333336"/>
    <n v="8.3376765527266833E-2"/>
    <n v="468462"/>
    <n v="31230.799999999999"/>
    <n v="0.32168114520910285"/>
    <n v="410777"/>
    <n v="0.28207029766674702"/>
    <n v="1"/>
    <n v="2361907"/>
    <n v="-1456293"/>
    <n v="905614"/>
    <n v="280355"/>
    <n v="341606.81169757486"/>
    <n v="743850.85227272729"/>
    <n v="1365812.6639703021"/>
    <n v="0"/>
    <n v="103331.81169757486"/>
    <n v="45622.852272727294"/>
    <n v="8.1125745649278116E-2"/>
    <n v="8.2015312152043343E-2"/>
    <n v="8.8956650276522664E-4"/>
    <n v="9915608"/>
    <n v="0.88824940047961631"/>
    <n v="156811.26457883371"/>
    <n v="0.21158182904554204"/>
    <n v="0.13045608339626394"/>
    <n v="336.5048596112311"/>
    <n v="0.12570222622757979"/>
    <n v="0.47228489521390976"/>
    <n v="-9930.3109313534769"/>
    <n v="915544.31093135348"/>
    <n v="1.7791423577041126"/>
    <n v="0.81247231216446036"/>
    <n v="0.91151560118647501"/>
    <n v="237.08955223880596"/>
    <n v="0.17391751665074026"/>
    <n v="5099.8136443616349"/>
    <n v="8094.7333333333336"/>
    <n v="40.322821784297332"/>
    <n v="7.9794816414686824"/>
    <n v="5.999983863680372"/>
  </r>
  <r>
    <n v="277"/>
    <x v="4"/>
    <s v="LAX"/>
    <s v="California"/>
    <s v="SEA"/>
    <s v="Washington"/>
    <x v="47"/>
    <x v="7"/>
    <n v="74.848484848484844"/>
    <s v="LAXSEAE175"/>
    <n v="954"/>
    <n v="62.757575757575758"/>
    <n v="33"/>
    <n v="2071"/>
    <n v="9.8484848484848477"/>
    <n v="325"/>
    <n v="419"/>
    <n v="1327"/>
    <n v="2356380"/>
    <n v="0.83846153846153848"/>
    <n v="2470"/>
    <n v="90.430171460176979"/>
    <n v="1"/>
    <n v="325"/>
    <n v="0.71623931623931625"/>
    <n v="585"/>
    <n v="0.85064102564102562"/>
    <n v="1560"/>
    <n v="0"/>
    <e v="#DIV/0!"/>
    <n v="0.22303400703731169"/>
    <n v="89628"/>
    <n v="0.19230673521492667"/>
    <n v="77280"/>
    <n v="0.54503332022754303"/>
    <n v="219026"/>
    <n v="1.9820434083681299E-2"/>
    <n v="7965"/>
    <n v="1.9805503436537284E-2"/>
    <n v="7959"/>
    <n v="0"/>
    <n v="0"/>
    <n v="1"/>
    <n v="145195"/>
    <n v="4399.848484848485"/>
    <n v="1605.6035021888683"/>
    <n v="0.30169010455625922"/>
    <n v="88141"/>
    <n v="2670.939393939394"/>
    <n v="0.18314175767549329"/>
    <n v="165790"/>
    <n v="5023.939393939394"/>
    <n v="0.34448295350654101"/>
    <n v="82146"/>
    <n v="0.17068518426170648"/>
    <n v="1"/>
    <n v="401858"/>
    <n v="-481272"/>
    <n v="-79414"/>
    <n v="89628"/>
    <n v="107896.89737470167"/>
    <n v="257483.46646571215"/>
    <n v="455008.36384041386"/>
    <n v="0"/>
    <n v="30616.897374701672"/>
    <n v="38457.466465712147"/>
    <n v="-3.3701694972797257E-2"/>
    <n v="-3.2813399137397788E-2"/>
    <n v="8.882958353994691E-4"/>
    <n v="1975734"/>
    <n v="0.83846153846153848"/>
    <n v="77422.183486238529"/>
    <n v="0.17054040519780342"/>
    <n v="0.20424210017060065"/>
    <n v="194.04056011588605"/>
    <n v="0.20339681353866462"/>
    <n v="0"/>
    <n v="-2093.1625406186004"/>
    <n v="-77320.837459381393"/>
    <n v="1.7649981603072029"/>
    <n v="0.84546407762294418"/>
    <n v="0.89857635416072879"/>
    <n v="132.10256410256412"/>
    <n v="0.20441549004872367"/>
    <n v="1833.3482876675675"/>
    <n v="2670.939393939394"/>
    <n v="22.901648493633708"/>
    <n v="7.6890391115403185"/>
    <e v="#DIV/0!"/>
  </r>
  <r>
    <n v="988"/>
    <x v="2"/>
    <s v="SFO"/>
    <s v="California"/>
    <s v="SEA"/>
    <s v="Washington"/>
    <x v="23"/>
    <x v="4"/>
    <n v="176.72727272727272"/>
    <s v="SFOSEA737-Max 9"/>
    <n v="679"/>
    <n v="153.81818181818181"/>
    <n v="33"/>
    <n v="5076"/>
    <n v="22.848484848484848"/>
    <n v="754"/>
    <n v="1409"/>
    <n v="2914"/>
    <n v="3959928"/>
    <n v="0.87037037037037035"/>
    <n v="5832"/>
    <n v="70.424106615475495"/>
    <n v="1.00132802124834"/>
    <n v="753"/>
    <n v="1.0007102272727273"/>
    <n v="1408"/>
    <n v="0.79378915826750207"/>
    <n v="3671"/>
    <n v="22188"/>
    <n v="5.9998647917793404"/>
    <n v="0.19492957329429683"/>
    <n v="210660"/>
    <n v="0.23720502860188508"/>
    <n v="256347"/>
    <n v="0.41501233462077286"/>
    <n v="448503"/>
    <n v="1.8881315594180798E-2"/>
    <n v="20405"/>
    <n v="1.0787472540894866E-2"/>
    <n v="11658"/>
    <n v="0.12318427534796955"/>
    <n v="133125"/>
    <n v="1"/>
    <n v="309677"/>
    <n v="9384.1515151515159"/>
    <n v="4397.315278571803"/>
    <n v="0.3403997823565944"/>
    <n v="215415"/>
    <n v="6527.727272727273"/>
    <n v="0.2367861323777542"/>
    <n v="166671"/>
    <n v="5050.636363636364"/>
    <n v="0.18320628307932443"/>
    <n v="217982"/>
    <n v="0.23960780218632693"/>
    <n v="0.99999999999999989"/>
    <n v="1080698"/>
    <n v="-909745"/>
    <n v="170953"/>
    <n v="210380.61007957559"/>
    <n v="256165.06458481192"/>
    <n v="565015.27556623193"/>
    <n v="1031560.9502306194"/>
    <n v="-279.38992042440805"/>
    <n v="-181.93541518808343"/>
    <n v="116512.27556623193"/>
    <n v="4.3170734417393448E-2"/>
    <n v="4.4058804973609096E-2"/>
    <n v="8.8807055621564768E-4"/>
    <n v="3446604"/>
    <n v="0.87037037037037035"/>
    <n v="141127.89361702139"/>
    <n v="0.27290849732621403"/>
    <n v="0.22973776290882056"/>
    <n v="186.67710795902286"/>
    <n v="0.27492946680268465"/>
    <n v="0.12318427534796955"/>
    <n v="-3516.6954615339223"/>
    <n v="174469.69546153393"/>
    <n v="1.782138803961008"/>
    <n v="1.1597917293490663"/>
    <n v="0.77827914075017046"/>
    <n v="182.06463068181819"/>
    <n v="0.20170482410442139"/>
    <n v="2366.6753901479315"/>
    <n v="6527.727272727273"/>
    <n v="72.077591664962114"/>
    <n v="6.3165878644602049"/>
    <n v="5.9998647917793404"/>
  </r>
  <r>
    <n v="477"/>
    <x v="3"/>
    <s v="LAX"/>
    <s v="California"/>
    <s v="SFO"/>
    <s v="California"/>
    <x v="16"/>
    <x v="1"/>
    <n v="178.84615384615384"/>
    <s v="LAXSFO737-900"/>
    <n v="337"/>
    <n v="159.07692307692307"/>
    <n v="39"/>
    <n v="6204"/>
    <n v="23"/>
    <n v="897"/>
    <n v="1576"/>
    <n v="3731"/>
    <n v="2350575"/>
    <n v="0.8894623655913978"/>
    <n v="6975"/>
    <n v="52.124463410512078"/>
    <n v="1"/>
    <n v="897"/>
    <n v="0.93977340488968397"/>
    <n v="1677"/>
    <n v="0.8477618723017496"/>
    <n v="4401"/>
    <n v="4343"/>
    <n v="4.9995394888326041"/>
    <n v="0.20200419871912492"/>
    <n v="159632"/>
    <n v="0.23445885495690555"/>
    <n v="185279"/>
    <n v="0.4888546658550999"/>
    <n v="386313"/>
    <n v="2.8320474386927533E-2"/>
    <n v="22380"/>
    <n v="1.8885378004937736E-2"/>
    <n v="14924"/>
    <n v="2.7476428077004358E-2"/>
    <n v="21713"/>
    <n v="1"/>
    <n v="191951"/>
    <n v="4921.8205128205127"/>
    <n v="3682.5510986706627"/>
    <n v="0.2773161083773733"/>
    <n v="204342"/>
    <n v="5239.5384615384619"/>
    <n v="0.29521767648019137"/>
    <n v="170682"/>
    <n v="4376.4615384615381"/>
    <n v="0.24658828560448673"/>
    <n v="125199"/>
    <n v="0.18087792953794854"/>
    <n v="0.99999999999999989"/>
    <n v="790241"/>
    <n v="-692174"/>
    <n v="98067"/>
    <n v="159632"/>
    <n v="197152.84454314719"/>
    <n v="455685.7445725007"/>
    <n v="812470.58911564783"/>
    <n v="0"/>
    <n v="11873.844543147192"/>
    <n v="69372.744572500698"/>
    <n v="4.1720430107526879E-2"/>
    <n v="4.2606700860325752E-2"/>
    <n v="8.8627075279887335E-4"/>
    <n v="2090748"/>
    <n v="0.8894623655913978"/>
    <n v="95508.557059961371"/>
    <n v="0.33619050657817767"/>
    <n v="0.29447007647065082"/>
    <n v="123.8762088974855"/>
    <n v="0.36758518960678188"/>
    <n v="2.7476428077004358E-2"/>
    <n v="-2083.2458747602022"/>
    <n v="100150.24587476021"/>
    <n v="1.6975449639632958"/>
    <n v="1.0538696804536447"/>
    <n v="0.83730122999412904"/>
    <n v="110.48240906380441"/>
    <n v="0.1584314152264942"/>
    <n v="3274.5085288605219"/>
    <n v="5239.5384615384619"/>
    <n v="119.02280798825112"/>
    <n v="6.0128949065119279"/>
    <n v="4.9995394888326041"/>
  </r>
  <r>
    <n v="778"/>
    <x v="1"/>
    <s v="SFO"/>
    <s v="California"/>
    <s v="SEA"/>
    <s v="Washington"/>
    <x v="23"/>
    <x v="7"/>
    <n v="70"/>
    <s v="SFOSEAE175"/>
    <n v="679"/>
    <n v="63.74074074074074"/>
    <n v="27"/>
    <n v="1721"/>
    <n v="8.1111111111111107"/>
    <n v="219"/>
    <n v="451"/>
    <n v="1052"/>
    <n v="1283310"/>
    <n v="0.9105820105820106"/>
    <n v="1890"/>
    <n v="58.059568812758428"/>
    <n v="0.81111111111111112"/>
    <n v="270"/>
    <n v="0.92798353909465026"/>
    <n v="486"/>
    <n v="0.92768959435626097"/>
    <n v="1134"/>
    <n v="0"/>
    <e v="#DIV/0!"/>
    <n v="0.21471296457860758"/>
    <n v="61526"/>
    <n v="0.24258244634444251"/>
    <n v="69512"/>
    <n v="0.491303437445472"/>
    <n v="140783"/>
    <n v="2.5712790088989704E-2"/>
    <n v="7368"/>
    <n v="2.5688361542488221E-2"/>
    <n v="7361"/>
    <n v="0"/>
    <n v="0"/>
    <n v="1"/>
    <n v="144929"/>
    <n v="5367.7407407407409"/>
    <n v="2496.2121311543783"/>
    <n v="0.36304677832275389"/>
    <n v="88234"/>
    <n v="3267.9259259259261"/>
    <n v="0.22102594676379378"/>
    <n v="80358"/>
    <n v="2976.2222222222222"/>
    <n v="0.20129658669044745"/>
    <n v="85681"/>
    <n v="0.21463068822300491"/>
    <n v="1"/>
    <n v="286550"/>
    <n v="-399202"/>
    <n v="-112652"/>
    <n v="75853.972602739726"/>
    <n v="74906.501108647441"/>
    <n v="151756.57984790875"/>
    <n v="302517.05355929595"/>
    <n v="14327.972602739726"/>
    <n v="5394.5011086474406"/>
    <n v="10973.579847908753"/>
    <n v="-8.7782375263965845E-2"/>
    <n v="-8.6896470164990136E-2"/>
    <n v="8.859050989757089E-4"/>
    <n v="1168559"/>
    <n v="0.9105820105820106"/>
    <n v="28138.843695525837"/>
    <n v="0.22328977409978884"/>
    <n v="0.31107214936375466"/>
    <n v="166.50203370133644"/>
    <n v="0.24521654447914057"/>
    <n v="0"/>
    <n v="-1136.8908725665156"/>
    <n v="-111515.10912743349"/>
    <n v="1.5844324022058636"/>
    <n v="0.99449433430251699"/>
    <n v="0.86320899905943016"/>
    <n v="143.02880658436214"/>
    <n v="0.29900889897051125"/>
    <n v="1384.0612605848626"/>
    <n v="3267.9259259259261"/>
    <n v="29.641970052347599"/>
    <n v="8.5583962812318415"/>
    <e v="#DIV/0!"/>
  </r>
  <r>
    <n v="442"/>
    <x v="3"/>
    <s v="HNL"/>
    <s v="Hawaii"/>
    <s v="SFO"/>
    <s v="California"/>
    <x v="30"/>
    <x v="5"/>
    <n v="278"/>
    <s v="HNLSFOA330-200"/>
    <n v="2399"/>
    <n v="244.93333333333334"/>
    <n v="15"/>
    <n v="3674"/>
    <n v="36"/>
    <n v="540"/>
    <n v="1005"/>
    <n v="2129"/>
    <n v="10003830"/>
    <n v="0.88105515587529981"/>
    <n v="4170"/>
    <n v="75.291947723440131"/>
    <n v="1"/>
    <n v="540"/>
    <n v="1"/>
    <n v="1005"/>
    <n v="0.81104761904761902"/>
    <n v="2625"/>
    <n v="149212"/>
    <n v="5"/>
    <n v="0.15070592831351318"/>
    <n v="292412"/>
    <n v="0.15758946379959202"/>
    <n v="305768"/>
    <n v="0.29402323992079504"/>
    <n v="570488"/>
    <n v="6.586671421989175E-3"/>
    <n v="12780"/>
    <n v="6.5835790879882408E-3"/>
    <n v="12774"/>
    <n v="0.38451111745612238"/>
    <n v="746060"/>
    <n v="1"/>
    <n v="312539"/>
    <n v="20835.933333333334"/>
    <n v="4151.0282234696306"/>
    <n v="0.25244314276321689"/>
    <n v="109137"/>
    <n v="7275.8"/>
    <n v="8.8151837920225004E-2"/>
    <n v="556634"/>
    <n v="37108.933333333334"/>
    <n v="0.44960288581220414"/>
    <n v="259747"/>
    <n v="0.209802133504354"/>
    <n v="1"/>
    <n v="1940282"/>
    <n v="-1238057"/>
    <n v="702225"/>
    <n v="292412"/>
    <n v="305768"/>
    <n v="703396.43024894316"/>
    <n v="1301576.4302489432"/>
    <n v="0"/>
    <n v="0"/>
    <n v="132908.43024894316"/>
    <n v="7.0195615079424581E-2"/>
    <n v="7.1081332051483898E-2"/>
    <n v="8.8571697205931665E-4"/>
    <n v="8813926"/>
    <n v="0.88105515587529981"/>
    <n v="161223.22046815441"/>
    <n v="0.19395391565030592"/>
    <n v="0.12375830057088136"/>
    <n v="325.04681545998909"/>
    <n v="0.13549262837014969"/>
    <n v="0.38451111745612238"/>
    <n v="-8860.56201659621"/>
    <n v="711085.5620165962"/>
    <n v="1.9321744451327876"/>
    <n v="1.0856025962252522"/>
    <n v="0.77546483444644432"/>
    <n v="304.24676616915423"/>
    <n v="0.13387074662342896"/>
    <n v="7393.0083738118901"/>
    <n v="7275.8"/>
    <n v="48.796718787183117"/>
    <n v="6.9553620032661945"/>
    <n v="5"/>
  </r>
  <r>
    <n v="1137"/>
    <x v="0"/>
    <s v="SEA"/>
    <s v="Washington"/>
    <s v="ANC"/>
    <s v="Alaska"/>
    <x v="56"/>
    <x v="4"/>
    <n v="176.84210526315789"/>
    <s v="SEAANC737-Max 9"/>
    <n v="1448"/>
    <n v="143.71052631578948"/>
    <n v="38"/>
    <n v="5461"/>
    <n v="19.763157894736842"/>
    <n v="751"/>
    <n v="1053"/>
    <n v="3657"/>
    <n v="9730560"/>
    <n v="0.81264880952380958"/>
    <n v="6720"/>
    <n v="138.77316527584608"/>
    <n v="0.86520737327188935"/>
    <n v="868"/>
    <n v="0.6487985212569316"/>
    <n v="1623"/>
    <n v="0.86494796594134338"/>
    <n v="4228"/>
    <n v="26403"/>
    <n v="6"/>
    <n v="0.2089322133413439"/>
    <n v="336632"/>
    <n v="0.17325015733595167"/>
    <n v="279141"/>
    <n v="0.49225547138099379"/>
    <n v="793123"/>
    <n v="1.5890620791185712E-2"/>
    <n v="25603"/>
    <n v="1.1348670123299251E-2"/>
    <n v="18285"/>
    <n v="9.8322867027225633E-2"/>
    <n v="158418"/>
    <n v="1"/>
    <n v="610229"/>
    <n v="16058.657894736842"/>
    <n v="4397.3126849633973"/>
    <n v="0.37749968759704594"/>
    <n v="248302"/>
    <n v="6534.2631578947367"/>
    <n v="0.15360451146982806"/>
    <n v="328431"/>
    <n v="8642.9210526315783"/>
    <n v="0.20317389028903149"/>
    <n v="429540"/>
    <n v="0.26572191064409445"/>
    <n v="1"/>
    <n v="1611202"/>
    <n v="-1616502"/>
    <n v="-5300"/>
    <n v="389076.66577896138"/>
    <n v="430242.96581196581"/>
    <n v="916960.36204539239"/>
    <n v="1736279.9936363196"/>
    <n v="52444.665778961382"/>
    <n v="151101.96581196581"/>
    <n v="123837.36204539239"/>
    <n v="-5.4467574322546695E-4"/>
    <n v="3.4071710709222879E-4"/>
    <n v="8.8539285031769574E-4"/>
    <n v="7907528"/>
    <n v="0.81264880952380958"/>
    <n v="334930.42592931679"/>
    <n v="0.16558163147855828"/>
    <n v="0.16612630722178373"/>
    <n v="266.02893242995788"/>
    <n v="0.18372163841847919"/>
    <n v="9.8322867027225633E-2"/>
    <n v="-8615.3682535873577"/>
    <n v="3315.3682535873577"/>
    <n v="1.8495299872536077"/>
    <n v="0.8202208694135491"/>
    <n v="0.89460489593322567"/>
    <n v="171.99075785582255"/>
    <n v="0.26659599479146623"/>
    <n v="2366.6751374241694"/>
    <n v="6534.2631578947367"/>
    <n v="39.351988470861123"/>
    <n v="8.0366233290606122"/>
    <n v="6"/>
  </r>
  <r>
    <n v="1052"/>
    <x v="0"/>
    <s v="GEG"/>
    <s v="Washington"/>
    <s v="SFO"/>
    <s v="California"/>
    <x v="58"/>
    <x v="7"/>
    <n v="72"/>
    <s v="GEGSFOE175"/>
    <n v="732"/>
    <n v="59.333333333333336"/>
    <n v="42"/>
    <n v="2492"/>
    <n v="10"/>
    <n v="420"/>
    <n v="644"/>
    <n v="1428"/>
    <n v="2213568"/>
    <n v="0.82407407407407407"/>
    <n v="3024"/>
    <n v="92.992807424593948"/>
    <n v="1"/>
    <n v="420"/>
    <n v="0.85185185185185186"/>
    <n v="756"/>
    <n v="0.77272727272727271"/>
    <n v="1848"/>
    <n v="26"/>
    <n v="5.884615384615385"/>
    <n v="0.27452721941268965"/>
    <n v="129198"/>
    <n v="0.24735880328077856"/>
    <n v="116412"/>
    <n v="0.44745229696995453"/>
    <n v="210580"/>
    <n v="2.1233691725808509E-2"/>
    <n v="9993"/>
    <n v="9.102885555225022E-3"/>
    <n v="4284"/>
    <n v="3.2510305554375079E-4"/>
    <n v="153"/>
    <n v="1"/>
    <n v="232130"/>
    <n v="5526.9047619047615"/>
    <n v="2496.214561413577"/>
    <n v="0.3653709034874954"/>
    <n v="137254"/>
    <n v="3267.9523809523807"/>
    <n v="0.21603678105920257"/>
    <n v="128708"/>
    <n v="3064.4761904761904"/>
    <n v="0.2025854402536017"/>
    <n v="137235"/>
    <n v="0.2160068751997003"/>
    <n v="1"/>
    <n v="470620"/>
    <n v="-635327"/>
    <n v="-164707"/>
    <n v="129198"/>
    <n v="136657.5652173913"/>
    <n v="272515.29411764705"/>
    <n v="538370.85933503835"/>
    <n v="0"/>
    <n v="20245.565217391297"/>
    <n v="61935.294117647049"/>
    <n v="-7.4407924220082688E-2"/>
    <n v="-7.3523972551543609E-2"/>
    <n v="8.8395166853907914E-4"/>
    <n v="1824144"/>
    <n v="0.82407407407407407"/>
    <n v="100436.7752808989"/>
    <n v="0.21260697660970884"/>
    <n v="0.28701490082979153"/>
    <n v="188.79093097913324"/>
    <n v="0.25791110789499078"/>
    <n v="3.2510305554375079E-4"/>
    <n v="-1956.6871270247225"/>
    <n v="-162750.31287297528"/>
    <n v="2.0391187882242048"/>
    <n v="1.0207325894912207"/>
    <n v="0.75535512515718128"/>
    <n v="153.98412698412699"/>
    <n v="0.29160469168331138"/>
    <n v="1384.0640320958887"/>
    <n v="3267.9523809523807"/>
    <n v="26.797771451525584"/>
    <n v="5.7291332263242376"/>
    <n v="5.884615384615385"/>
  </r>
  <r>
    <n v="1198"/>
    <x v="0"/>
    <s v="SFO"/>
    <s v="California"/>
    <s v="SEA"/>
    <s v="Washington"/>
    <x v="23"/>
    <x v="2"/>
    <n v="161.52272727272728"/>
    <s v="SFOSEA737-800"/>
    <n v="679"/>
    <n v="135.43181818181819"/>
    <n v="44"/>
    <n v="5959"/>
    <n v="20.886363636363637"/>
    <n v="919"/>
    <n v="1750"/>
    <n v="3290"/>
    <n v="4825653"/>
    <n v="0.83846911495708454"/>
    <n v="7107"/>
    <n v="94.078005020673373"/>
    <n v="1"/>
    <n v="919"/>
    <n v="1"/>
    <n v="1750"/>
    <n v="0.74132492113564674"/>
    <n v="4438"/>
    <n v="9718"/>
    <n v="5.999897098168347"/>
    <n v="0.23648391769478672"/>
    <n v="294842"/>
    <n v="0.26015059665985979"/>
    <n v="324349"/>
    <n v="0.43021108877791803"/>
    <n v="536376"/>
    <n v="1.8471671690298321E-2"/>
    <n v="23030"/>
    <n v="7.9164307244135659E-3"/>
    <n v="9870"/>
    <n v="4.6766294452723588E-2"/>
    <n v="58307"/>
    <n v="1"/>
    <n v="391181"/>
    <n v="8890.4772727272721"/>
    <n v="4158.0494815343827"/>
    <n v="0.33976769253352024"/>
    <n v="256660"/>
    <n v="5833.181818181818"/>
    <n v="0.22292692120949972"/>
    <n v="211470"/>
    <n v="4806.136363636364"/>
    <n v="0.18367628780555173"/>
    <n v="292008"/>
    <n v="0.25362909845142834"/>
    <n v="1"/>
    <n v="1246774"/>
    <n v="-1151319"/>
    <n v="95455"/>
    <n v="294842"/>
    <n v="324349"/>
    <n v="723536.98723404249"/>
    <n v="1342727.9872340425"/>
    <n v="0"/>
    <n v="0"/>
    <n v="187160.98723404249"/>
    <n v="1.9780742626956394E-2"/>
    <n v="2.0662210648128593E-2"/>
    <n v="8.8146802117219925E-4"/>
    <n v="4046161"/>
    <n v="0.83846911495708454"/>
    <n v="228957.89830508479"/>
    <n v="0.25836379035127471"/>
    <n v="0.23858304772431835"/>
    <n v="199.4406779661017"/>
    <n v="0.2937270662240084"/>
    <n v="4.6766294452723588E-2"/>
    <n v="-4253.6588007736927"/>
    <n v="99708.658800773686"/>
    <n v="1.973172351994714"/>
    <n v="1.1398972318969205"/>
    <n v="0.74331555941803673"/>
    <n v="185.34228571428571"/>
    <n v="0.23421085136520331"/>
    <n v="2247.8155223798599"/>
    <n v="5833.181818181818"/>
    <n v="63.341054040107743"/>
    <n v="5.5210605806343347"/>
    <n v="5.999897098168347"/>
  </r>
  <r>
    <n v="98"/>
    <x v="5"/>
    <s v="OGG"/>
    <s v="Hawaii"/>
    <s v="SEA"/>
    <s v="Washington"/>
    <x v="43"/>
    <x v="0"/>
    <n v="180.14285714285714"/>
    <s v="OGGSEAA321"/>
    <n v="2640"/>
    <n v="167.71428571428572"/>
    <n v="7"/>
    <n v="1174"/>
    <n v="22.857142857142858"/>
    <n v="160"/>
    <n v="306"/>
    <n v="709"/>
    <n v="3329040"/>
    <n v="0.93100713719270423"/>
    <n v="1261"/>
    <n v="36.427356902356898"/>
    <n v="0.98159509202453987"/>
    <n v="163"/>
    <n v="1"/>
    <n v="306"/>
    <n v="0.89407313997477933"/>
    <n v="793"/>
    <n v="225"/>
    <n v="5"/>
    <n v="0.19728911880665981"/>
    <n v="62850"/>
    <n v="0.26765400165741693"/>
    <n v="85266"/>
    <n v="0.5115265814519977"/>
    <n v="162956"/>
    <n v="1.3325255518445041E-2"/>
    <n v="4245"/>
    <n v="6.673614424549861E-3"/>
    <n v="2126"/>
    <n v="3.5314281409306648E-3"/>
    <n v="1125"/>
    <n v="1"/>
    <n v="140273"/>
    <n v="20039"/>
    <n v="3850.7597566301647"/>
    <n v="0.34688068766321123"/>
    <n v="40367"/>
    <n v="5766.7142857142853"/>
    <n v="9.9823435150747805E-2"/>
    <n v="135846"/>
    <n v="19406.571428571428"/>
    <n v="0.33593317243016541"/>
    <n v="87898"/>
    <n v="0.2173627047558756"/>
    <n v="1"/>
    <n v="318568"/>
    <n v="-404384"/>
    <n v="-85816"/>
    <n v="64028.4375"/>
    <n v="85266"/>
    <n v="182262.49365303243"/>
    <n v="331556.93115303246"/>
    <n v="1178.4375"/>
    <n v="0"/>
    <n v="19306.493653032434"/>
    <n v="-2.5778002066661861E-2"/>
    <n v="-2.4898944219310225E-2"/>
    <n v="8.7905784735163583E-4"/>
    <n v="3099360"/>
    <n v="0.93100713719270423"/>
    <n v="23524.310902896046"/>
    <n v="9.5693653425612188E-2"/>
    <n v="0.12147165549227405"/>
    <n v="270.39437819420783"/>
    <n v="0.10242211295235146"/>
    <n v="3.5314281409306648E-3"/>
    <n v="-2926.4187361474906"/>
    <n v="-82889.581263852509"/>
    <n v="1.5642858292369377"/>
    <n v="1.1304540049740708"/>
    <n v="0.83367274188185814"/>
    <n v="278.64705882352939"/>
    <n v="0.27591597398357648"/>
    <n v="3729.2302146470192"/>
    <n v="5766.7142857142853"/>
    <n v="32.228525477346416"/>
    <n v="5.4267461669505961"/>
    <n v="5"/>
  </r>
  <r>
    <n v="974"/>
    <x v="2"/>
    <s v="SFO"/>
    <s v="California"/>
    <s v="HNL"/>
    <s v="Hawaii"/>
    <x v="27"/>
    <x v="5"/>
    <n v="267.30769230769232"/>
    <s v="SFOHNLA330-200"/>
    <n v="2399"/>
    <n v="242.92307692307693"/>
    <n v="13"/>
    <n v="3158"/>
    <n v="34.615384615384613"/>
    <n v="450"/>
    <n v="838"/>
    <n v="1871"/>
    <n v="8336525"/>
    <n v="0.90877697841726623"/>
    <n v="3475"/>
    <n v="67.690855704697981"/>
    <n v="1"/>
    <n v="450"/>
    <n v="1"/>
    <n v="838"/>
    <n v="0.85511882998171851"/>
    <n v="2188"/>
    <n v="110605"/>
    <n v="5.9999909588174134"/>
    <n v="0.14944863577998335"/>
    <n v="271188"/>
    <n v="0.16140836221956475"/>
    <n v="292890"/>
    <n v="0.30899486936442944"/>
    <n v="560699"/>
    <n v="7.2137507646355377E-3"/>
    <n v="13090"/>
    <n v="7.2159551193382524E-3"/>
    <n v="13094"/>
    <n v="0.36571842675204869"/>
    <n v="663629"/>
    <n v="1"/>
    <n v="335757"/>
    <n v="25827.461538461539"/>
    <n v="4960.1529852827271"/>
    <n v="0.30949453199318622"/>
    <n v="101184"/>
    <n v="7783.3846153846152"/>
    <n v="9.3269521484879103E-2"/>
    <n v="345211"/>
    <n v="26554.692307692309"/>
    <n v="0.31820905263002647"/>
    <n v="302704"/>
    <n v="0.27902689389190821"/>
    <n v="1"/>
    <n v="1814590"/>
    <n v="-1084856"/>
    <n v="729734"/>
    <n v="271188"/>
    <n v="292890"/>
    <n v="655697.17370390159"/>
    <n v="1219775.1737039015"/>
    <n v="0"/>
    <n v="0"/>
    <n v="94998.173703901586"/>
    <n v="8.7534554265716227E-2"/>
    <n v="8.8411124758022916E-2"/>
    <n v="8.765704923066886E-4"/>
    <n v="7576042"/>
    <n v="0.90877697841726623"/>
    <n v="115533.45060164644"/>
    <n v="0.21766743337301814"/>
    <n v="0.1301328791073019"/>
    <n v="364.45883470550984"/>
    <n v="0.15192114827240927"/>
    <n v="0.36571842675204869"/>
    <n v="-7307.5518233770454"/>
    <n v="737041.55182337703"/>
    <n v="1.8623928476489118"/>
    <n v="1.080124621807028"/>
    <n v="0.79194642846604224"/>
    <n v="349.51073985680193"/>
    <n v="0.16681674648267653"/>
    <n v="5099.8173446940364"/>
    <n v="7783.3846153846152"/>
    <n v="46.653273431448497"/>
    <n v="8.2913236225459155"/>
    <n v="5.9999909588174134"/>
  </r>
  <r>
    <n v="3"/>
    <x v="5"/>
    <s v="ANC"/>
    <s v="Alaska"/>
    <s v="JNU"/>
    <s v="Alaska"/>
    <x v="2"/>
    <x v="3"/>
    <n v="121.78571428571429"/>
    <s v="ANCJNU737-700"/>
    <n v="571"/>
    <n v="112.21428571428571"/>
    <n v="28"/>
    <n v="3142"/>
    <n v="15.392857142857142"/>
    <n v="431"/>
    <n v="786"/>
    <n v="1926"/>
    <n v="1947110"/>
    <n v="0.92140762463343107"/>
    <n v="3410"/>
    <n v="45.279159640247336"/>
    <n v="0.92094017094017089"/>
    <n v="468"/>
    <n v="0.9214536928487691"/>
    <n v="853"/>
    <n v="0.92153110047846887"/>
    <n v="2090"/>
    <n v="14639"/>
    <n v="4.999863378646082"/>
    <n v="0.19595649276924487"/>
    <n v="126166"/>
    <n v="0.21041800303488251"/>
    <n v="135477"/>
    <n v="0.4590143310444873"/>
    <n v="295535"/>
    <n v="1.7939044524553194E-2"/>
    <n v="11550"/>
    <n v="2.9913939181202987E-3"/>
    <n v="1926"/>
    <n v="0.11368073470871186"/>
    <n v="73193"/>
    <n v="1"/>
    <n v="166742"/>
    <n v="5955.0714285714284"/>
    <n v="3682.5330091106166"/>
    <n v="0.2936358529408139"/>
    <n v="144087"/>
    <n v="5145.9642857142853"/>
    <n v="0.25373996439219304"/>
    <n v="148267"/>
    <n v="5295.25"/>
    <n v="0.26110102438483201"/>
    <n v="108757"/>
    <n v="0.19152315828216104"/>
    <n v="1"/>
    <n v="643847"/>
    <n v="-567853"/>
    <n v="75994"/>
    <n v="136996.95591647332"/>
    <n v="147025.29389312977"/>
    <n v="320699.97403946001"/>
    <n v="604722.22384906304"/>
    <n v="10830.955916473322"/>
    <n v="11548.293893129769"/>
    <n v="25164.974039460008"/>
    <n v="3.9029125216346279E-2"/>
    <n v="3.9901190993117695E-2"/>
    <n v="8.7206577677141628E-4"/>
    <n v="1794082"/>
    <n v="0.92140762463343107"/>
    <n v="48674.497772119706"/>
    <n v="0.33066801567451248"/>
    <n v="0.29163889045816621"/>
    <n v="181.62126034373011"/>
    <n v="0.31807576242334523"/>
    <n v="0.11368073470871186"/>
    <n v="-1698.0079946093963"/>
    <n v="77692.00799460939"/>
    <n v="1.6503810962772014"/>
    <n v="0.97230898536902277"/>
    <n v="0.86566606814473346"/>
    <n v="158.82415005861665"/>
    <n v="0.16891746020405468"/>
    <n v="3274.5086520600917"/>
    <n v="5145.9642857142853"/>
    <n v="69.391747218010806"/>
    <n v="4.2889879057924887"/>
    <n v="4.999863378646082"/>
  </r>
  <r>
    <n v="280"/>
    <x v="4"/>
    <s v="LAX"/>
    <s v="California"/>
    <s v="SFO"/>
    <s v="California"/>
    <x v="16"/>
    <x v="1"/>
    <n v="178.91428571428571"/>
    <s v="LAXSFO737-900"/>
    <n v="337"/>
    <n v="161.57142857142858"/>
    <n v="35"/>
    <n v="5655"/>
    <n v="23"/>
    <n v="805"/>
    <n v="1436"/>
    <n v="3414"/>
    <n v="2110294"/>
    <n v="0.90306611306291917"/>
    <n v="6262"/>
    <n v="46.778364599177507"/>
    <n v="1"/>
    <n v="805"/>
    <n v="0.95415282392026579"/>
    <n v="1505"/>
    <n v="0.86386639676113364"/>
    <n v="3952"/>
    <n v="3593"/>
    <n v="4.9994433620929586"/>
    <n v="0.22087528308304047"/>
    <n v="159756"/>
    <n v="0.22270028729990626"/>
    <n v="161076"/>
    <n v="0.49381987208379535"/>
    <n v="357173"/>
    <n v="2.8329042729985095E-2"/>
    <n v="20490"/>
    <n v="9.4402490854240233E-3"/>
    <n v="6828"/>
    <n v="2.4835265717848817E-2"/>
    <n v="17963"/>
    <n v="1"/>
    <n v="172263"/>
    <n v="4921.8"/>
    <n v="3682.5357507908443"/>
    <n v="0.27731530745467103"/>
    <n v="183384"/>
    <n v="5239.5428571428574"/>
    <n v="0.2952183019120031"/>
    <n v="153176"/>
    <n v="4376.4571428571426"/>
    <n v="0.2465883534750741"/>
    <n v="112358"/>
    <n v="0.18087803715825179"/>
    <n v="1"/>
    <n v="723286"/>
    <n v="-621181"/>
    <n v="102105"/>
    <n v="159756"/>
    <n v="168815.72423398329"/>
    <n v="413458.61042765086"/>
    <n v="742030.33466163417"/>
    <n v="0"/>
    <n v="7739.7242339832883"/>
    <n v="56285.610427650856"/>
    <n v="4.8384253568460128E-2"/>
    <n v="4.9251097371288875E-2"/>
    <n v="8.6684380282874701E-4"/>
    <n v="1905735"/>
    <n v="0.90306611306291917"/>
    <n v="75708.410433244891"/>
    <n v="0.34274181701696543"/>
    <n v="0.29435756344850528"/>
    <n v="124.72555260831123"/>
    <n v="0.37010549735403925"/>
    <n v="2.4835265717848817E-2"/>
    <n v="-1829.2952760466899"/>
    <n v="103934.29527604669"/>
    <n v="1.8329113661513607"/>
    <n v="0.98849505931524084"/>
    <n v="0.83472198531850128"/>
    <n v="107.02724252491694"/>
    <n v="0.15534380590803637"/>
    <n v="3274.505240029132"/>
    <n v="5239.5428571428574"/>
    <n v="120.88921980182758"/>
    <n v="4.8307692307692305"/>
    <n v="4.9994433620929586"/>
  </r>
  <r>
    <n v="556"/>
    <x v="3"/>
    <s v="SFO"/>
    <s v="California"/>
    <s v="OGG"/>
    <s v="Hawaii"/>
    <x v="35"/>
    <x v="2"/>
    <n v="158.16666666666666"/>
    <s v="SFOOGG737-800"/>
    <n v="2338"/>
    <n v="123.625"/>
    <n v="24"/>
    <n v="2967"/>
    <n v="20.583333333333332"/>
    <n v="494"/>
    <n v="940"/>
    <n v="1534"/>
    <n v="8875048"/>
    <n v="0.78161222339304526"/>
    <n v="3796"/>
    <n v="126.06320945945947"/>
    <n v="1"/>
    <n v="494"/>
    <n v="1"/>
    <n v="940"/>
    <n v="0.64917477782479893"/>
    <n v="2363"/>
    <n v="2683"/>
    <n v="5"/>
    <n v="0.23446158322902061"/>
    <n v="186932"/>
    <n v="0.30334561673284988"/>
    <n v="241852"/>
    <n v="0.42614031170903144"/>
    <n v="339754"/>
    <n v="1.153293314034432E-2"/>
    <n v="9195"/>
    <n v="7.6936391389746664E-3"/>
    <n v="6134"/>
    <n v="1.6825916049779125E-2"/>
    <n v="13415"/>
    <n v="1"/>
    <n v="464233"/>
    <n v="19343.041666666668"/>
    <n v="3682.5414963696617"/>
    <n v="0.35629406830198268"/>
    <n v="123129"/>
    <n v="5130.375"/>
    <n v="9.4500245212974565E-2"/>
    <n v="412794"/>
    <n v="17199.75"/>
    <n v="0.31681516314145836"/>
    <n v="302793"/>
    <n v="0.23239052334358443"/>
    <n v="1"/>
    <n v="797282"/>
    <n v="-1302949"/>
    <n v="-505667"/>
    <n v="186932"/>
    <n v="241852"/>
    <n v="523362.90873533249"/>
    <n v="952146.90873533254"/>
    <n v="0"/>
    <n v="0"/>
    <n v="183608.90873533249"/>
    <n v="-5.697625522701398E-2"/>
    <n v="-5.6114246233112709E-2"/>
    <n v="8.6200899390127123E-4"/>
    <n v="6936846"/>
    <n v="0.78161222339304526"/>
    <n v="219017.77654196159"/>
    <n v="8.9834105685963617E-2"/>
    <n v="0.14681036091297761"/>
    <n v="264.19514661274013"/>
    <n v="0.11300049042461084"/>
    <n v="1.6825916049779125E-2"/>
    <n v="-7650.3711973055206"/>
    <n v="-498016.6288026945"/>
    <n v="1.8695279178954882"/>
    <n v="1.2711508167234133"/>
    <n v="0.71035609007178169"/>
    <n v="257.28936170212768"/>
    <n v="0.37978155784277079"/>
    <n v="3274.5001636083998"/>
    <n v="5130.375"/>
    <n v="23.535812016226306"/>
    <n v="5.1664981462756989"/>
    <n v="5"/>
  </r>
  <r>
    <n v="244"/>
    <x v="4"/>
    <s v="HNL"/>
    <s v="Hawaii"/>
    <s v="SFO"/>
    <s v="California"/>
    <x v="30"/>
    <x v="1"/>
    <n v="178.25"/>
    <s v="HNLSFO737-900"/>
    <n v="2399"/>
    <n v="165.91666666666666"/>
    <n v="12"/>
    <n v="1991"/>
    <n v="19.666666666666668"/>
    <n v="236"/>
    <n v="441"/>
    <n v="1315"/>
    <n v="5131461"/>
    <n v="0.93080878915381016"/>
    <n v="2139"/>
    <n v="60.233558178752105"/>
    <n v="0.85507246376811596"/>
    <n v="276"/>
    <n v="0.85465116279069764"/>
    <n v="516"/>
    <n v="0.97624350408314775"/>
    <n v="1347"/>
    <n v="646"/>
    <n v="5"/>
    <n v="0.16655663564203102"/>
    <n v="107979"/>
    <n v="0.23062245681796448"/>
    <n v="149513"/>
    <n v="0.57350278111127218"/>
    <n v="371803"/>
    <n v="1.2170253986567988E-2"/>
    <n v="7890"/>
    <n v="1.2165626513569294E-2"/>
    <n v="7887"/>
    <n v="4.982245928595007E-3"/>
    <n v="3230"/>
    <n v="1"/>
    <n v="221813"/>
    <n v="18484.416666666668"/>
    <n v="3682.5485112756696"/>
    <n v="0.35399513883679995"/>
    <n v="62875"/>
    <n v="5239.583333333333"/>
    <n v="0.10034328174797598"/>
    <n v="197235"/>
    <n v="16436.25"/>
    <n v="0.31477069066500268"/>
    <n v="144676"/>
    <n v="0.23089088875022143"/>
    <n v="1"/>
    <n v="648302"/>
    <n v="-626599"/>
    <n v="21703"/>
    <n v="126280.52542372882"/>
    <n v="174940.38095238095"/>
    <n v="380850.6775665399"/>
    <n v="682071.58394264965"/>
    <n v="18301.525423728817"/>
    <n v="25427.380952380947"/>
    <n v="9047.6775665399036"/>
    <n v="4.229399775229706E-3"/>
    <n v="5.0864751114521713E-3"/>
    <n v="8.5707533622246534E-4"/>
    <n v="4776409"/>
    <n v="0.93080878915381016"/>
    <n v="47951.107985936687"/>
    <n v="0.12633867820490111"/>
    <n v="0.1221092784296714"/>
    <n v="323.9939728779508"/>
    <n v="0.13505376109960435"/>
    <n v="4.982245928595007E-3"/>
    <n v="-4398.048661887472"/>
    <n v="26101.048661887471"/>
    <n v="1.3298012061116011"/>
    <n v="0.98488553174214699"/>
    <n v="0.93821375852579825"/>
    <n v="289.75387596899225"/>
    <n v="0.22316142785306847"/>
    <n v="3274.5035485812678"/>
    <n v="5239.583333333333"/>
    <n v="33.054663549701139"/>
    <n v="7.9241587142139629"/>
    <n v="5"/>
  </r>
  <r>
    <n v="260"/>
    <x v="4"/>
    <s v="LAX"/>
    <s v="California"/>
    <s v="GEG"/>
    <s v="Washington"/>
    <x v="41"/>
    <x v="7"/>
    <n v="67.8125"/>
    <s v="LAXGEGE175"/>
    <n v="945"/>
    <n v="61.8125"/>
    <n v="16"/>
    <n v="989"/>
    <n v="9.6875"/>
    <n v="155"/>
    <n v="279"/>
    <n v="555"/>
    <n v="1025325"/>
    <n v="0.91152073732718897"/>
    <n v="1085"/>
    <n v="39.383422301304861"/>
    <n v="1"/>
    <n v="155"/>
    <n v="1"/>
    <n v="279"/>
    <n v="0.85253456221198154"/>
    <n v="651"/>
    <n v="0"/>
    <e v="#DIV/0!"/>
    <n v="0.21422958065221373"/>
    <n v="36256"/>
    <n v="0.27399121951795979"/>
    <n v="46370"/>
    <n v="0.47899715786550379"/>
    <n v="81065"/>
    <n v="1.9676315742825235E-2"/>
    <n v="3330"/>
    <n v="1.3105726221497409E-2"/>
    <n v="2218"/>
    <n v="0"/>
    <n v="0"/>
    <n v="1"/>
    <n v="63234"/>
    <n v="3952.125"/>
    <n v="1605.5994198834496"/>
    <n v="0.29652520515826497"/>
    <n v="42037"/>
    <n v="2627.3125"/>
    <n v="0.19712543962485346"/>
    <n v="72204"/>
    <n v="4512.75"/>
    <n v="0.33858851113716293"/>
    <n v="35775"/>
    <n v="0.16776084407971864"/>
    <n v="1"/>
    <n v="169239"/>
    <n v="-213250"/>
    <n v="-44011"/>
    <n v="36256"/>
    <n v="46370"/>
    <n v="95087.054054054053"/>
    <n v="177713.05405405405"/>
    <n v="0"/>
    <n v="0"/>
    <n v="14022.054054054053"/>
    <n v="-4.2923950942384125E-2"/>
    <n v="-4.2069218659080407E-2"/>
    <n v="8.547322833037177E-4"/>
    <n v="934605"/>
    <n v="0.91152073732718897"/>
    <n v="16427.648129423644"/>
    <n v="0.16505888376856118"/>
    <n v="0.20798283471094531"/>
    <n v="171.12133468149645"/>
    <n v="0.18108077744073697"/>
    <n v="0"/>
    <n v="-876.37837837837833"/>
    <n v="-43134.62162162162"/>
    <n v="1.5504334386129965"/>
    <n v="1.1016352626459476"/>
    <n v="0.82538644967245201"/>
    <n v="166.20071684587813"/>
    <n v="0.21138744615602786"/>
    <n v="1833.360225721362"/>
    <n v="2627.3125"/>
    <n v="25.112088848795455"/>
    <n v="5.6097067745197169"/>
    <e v="#DIV/0!"/>
  </r>
  <r>
    <n v="346"/>
    <x v="4"/>
    <s v="SEA"/>
    <s v="Washington"/>
    <s v="YVR"/>
    <s v="British Columbia"/>
    <x v="61"/>
    <x v="7"/>
    <n v="72.649635036496349"/>
    <s v="SEAYVRE175"/>
    <n v="127"/>
    <n v="60.094890510948908"/>
    <n v="137"/>
    <n v="8233"/>
    <n v="8.2700729927007295"/>
    <n v="1133"/>
    <n v="2040"/>
    <n v="5060"/>
    <n v="1264031"/>
    <n v="0.8271877825781172"/>
    <n v="9953"/>
    <n v="96.06626636167239"/>
    <n v="0.82700729927007299"/>
    <n v="1370"/>
    <n v="0.82725060827250607"/>
    <n v="2466"/>
    <n v="0.82720287722739905"/>
    <n v="6117"/>
    <n v="1970"/>
    <n v="5"/>
    <n v="0.21287385406728337"/>
    <n v="164216"/>
    <n v="0.21501405193512257"/>
    <n v="165867"/>
    <n v="0.48063192226324303"/>
    <n v="370771"/>
    <n v="3.9355788775044594E-2"/>
    <n v="30360"/>
    <n v="3.9355788775044594E-2"/>
    <n v="30360"/>
    <n v="1.2768594184261833E-2"/>
    <n v="9850"/>
    <n v="1"/>
    <n v="154244"/>
    <n v="1125.8686131386862"/>
    <n v="1605.6000284147485"/>
    <n v="0.19544844015307028"/>
    <n v="371548"/>
    <n v="2712.0291970802919"/>
    <n v="0.47080260523581441"/>
    <n v="176123"/>
    <n v="1285.5693430656934"/>
    <n v="0.22317215337438862"/>
    <n v="87265"/>
    <n v="0.11057680123672672"/>
    <n v="1"/>
    <n v="771424"/>
    <n v="-789180"/>
    <n v="-17756"/>
    <n v="198566.56663724626"/>
    <n v="200503.93235294119"/>
    <n v="448222.57055335969"/>
    <n v="847293.06954354711"/>
    <n v="34350.566637246258"/>
    <n v="34636.932352941192"/>
    <n v="77451.570553359692"/>
    <n v="-1.4047123844272806E-2"/>
    <n v="-1.3201497180182995E-2"/>
    <n v="8.4562666408981128E-4"/>
    <n v="1045591"/>
    <n v="0.8271877825781172"/>
    <n v="159104.49167982501"/>
    <n v="0.61028882994167077"/>
    <n v="0.62433595378594353"/>
    <n v="92.502611441758773"/>
    <n v="0.72836701922644709"/>
    <n v="1.2768594184261833E-2"/>
    <n v="-1068.8983178361104"/>
    <n v="-16687.101682163891"/>
    <n v="1.7022421884091816"/>
    <n v="0.9551979136721882"/>
    <n v="0.86078308758603972"/>
    <n v="67.261557177615572"/>
    <n v="0.11312196664869126"/>
    <n v="1833.3490690366611"/>
    <n v="2712.0291970802919"/>
    <n v="85.701259264143985"/>
    <n v="7.3751973764120002"/>
    <n v="5"/>
  </r>
  <r>
    <n v="139"/>
    <x v="5"/>
    <s v="SEA"/>
    <s v="Washington"/>
    <s v="OGG"/>
    <s v="Hawaii"/>
    <x v="48"/>
    <x v="5"/>
    <n v="278"/>
    <s v="SEAOGGA330-200"/>
    <n v="2640"/>
    <n v="242.53333333333333"/>
    <n v="15"/>
    <n v="3638"/>
    <n v="33.4"/>
    <n v="501"/>
    <n v="700"/>
    <n v="2437"/>
    <n v="11008800"/>
    <n v="0.87242206235011988"/>
    <n v="4170"/>
    <n v="92.084164588528679"/>
    <n v="0.92777777777777781"/>
    <n v="540"/>
    <n v="0.69651741293532343"/>
    <n v="1005"/>
    <n v="0.92838095238095242"/>
    <n v="2625"/>
    <n v="39094"/>
    <n v="4.9999488412544126"/>
    <n v="0.17809567710734181"/>
    <n v="205155"/>
    <n v="0.15728464317059007"/>
    <n v="181182"/>
    <n v="0.48012174276891878"/>
    <n v="553070"/>
    <n v="1.2696006812872579E-2"/>
    <n v="14625"/>
    <n v="2.115567083963793E-3"/>
    <n v="2437"/>
    <n v="0.16968636305631299"/>
    <n v="195468"/>
    <n v="1"/>
    <n v="382244"/>
    <n v="25482.933333333334"/>
    <n v="4151.0285911592855"/>
    <n v="0.2565676647848053"/>
    <n v="109137"/>
    <n v="7275.8"/>
    <n v="7.3254322452724688E-2"/>
    <n v="680778"/>
    <n v="45385.2"/>
    <n v="0.45694797484557037"/>
    <n v="317678"/>
    <n v="0.21323003791689962"/>
    <n v="1"/>
    <n v="1151937"/>
    <n v="-1489837"/>
    <n v="-337900"/>
    <n v="221125.14970059879"/>
    <n v="260125.5857142857"/>
    <n v="595736.04842018872"/>
    <n v="1076986.7838350732"/>
    <n v="15970.149700598791"/>
    <n v="78943.585714285698"/>
    <n v="42666.048420188716"/>
    <n v="-3.0693626916648498E-2"/>
    <n v="-2.9860476565201941E-2"/>
    <n v="8.3315035144655714E-4"/>
    <n v="9604320"/>
    <n v="0.87242206235011988"/>
    <n v="139868.4738867511"/>
    <n v="0.10463783518639634"/>
    <n v="0.13533146210304484"/>
    <n v="262.91066520065971"/>
    <n v="9.9587373182068076E-2"/>
    <n v="0.16968636305631299"/>
    <n v="-9171.9855890048802"/>
    <n v="-328728.01441099512"/>
    <n v="1.6864388917689563"/>
    <n v="0.80026025945329216"/>
    <n v="0.93526150007398301"/>
    <n v="180.28059701492538"/>
    <n v="0.27577723434528101"/>
    <n v="7392.9975152840498"/>
    <n v="7275.8"/>
    <n v="39.507335666844952"/>
    <n v="4.6899395272127542"/>
    <n v="4.9999488412544126"/>
  </r>
  <r>
    <n v="567"/>
    <x v="3"/>
    <s v="SFO"/>
    <s v="California"/>
    <s v="YVR"/>
    <s v="British Columbia"/>
    <x v="32"/>
    <x v="2"/>
    <n v="167.13333333333333"/>
    <s v="SFOYVR737-800"/>
    <n v="800"/>
    <n v="135.71111111111111"/>
    <n v="45"/>
    <n v="6107"/>
    <n v="20.777777777777779"/>
    <n v="935"/>
    <n v="1531"/>
    <n v="3642"/>
    <n v="6016800"/>
    <n v="0.81199308602579445"/>
    <n v="7521"/>
    <n v="47.374152148664344"/>
    <n v="1"/>
    <n v="935"/>
    <n v="0.86011235955056176"/>
    <n v="1780"/>
    <n v="0.75780274656679147"/>
    <n v="4806"/>
    <n v="3582"/>
    <n v="4.9994416527079846"/>
    <n v="0.24154909992987797"/>
    <n v="283154"/>
    <n v="0.23962287650502201"/>
    <n v="280896"/>
    <n v="0.47869467226050594"/>
    <n v="561146"/>
    <n v="1.8643761271136847E-2"/>
    <n v="21855"/>
    <n v="6.2128809580274382E-3"/>
    <n v="7283"/>
    <n v="1.5276709075429818E-2"/>
    <n v="17908"/>
    <n v="1"/>
    <n v="174457"/>
    <n v="3876.8222222222221"/>
    <n v="3682.5355618510757"/>
    <n v="0.25786992761602939"/>
    <n v="233159"/>
    <n v="5181.3111111111111"/>
    <n v="0.34463904832151077"/>
    <n v="155127"/>
    <n v="3447.2666666666669"/>
    <n v="0.22929769663178776"/>
    <n v="113788"/>
    <n v="0.16819332743067206"/>
    <n v="1"/>
    <n v="1172242"/>
    <n v="-676531"/>
    <n v="495711"/>
    <n v="283154"/>
    <n v="326580.58785107773"/>
    <n v="740490.85008237232"/>
    <n v="1350225.4379334501"/>
    <n v="0"/>
    <n v="45684.587851077726"/>
    <n v="179344.85008237232"/>
    <n v="8.2387814120462699E-2"/>
    <n v="8.3218929360507066E-2"/>
    <n v="8.3111524004436665E-4"/>
    <n v="4885600"/>
    <n v="0.81199308602579445"/>
    <n v="267271.70067136083"/>
    <n v="0.19482814785267916"/>
    <n v="0.11244033373221646"/>
    <n v="189.01817586376291"/>
    <n v="0.23627271982970363"/>
    <n v="1.5276709075429818E-2"/>
    <n v="-5000.65417629889"/>
    <n v="500711.65417629888"/>
    <n v="2.0242236717955144"/>
    <n v="1.0548068988609864"/>
    <n v="0.7804399889510274"/>
    <n v="157.80674157303372"/>
    <n v="9.7068694006868891E-2"/>
    <n v="3274.5071513511743"/>
    <n v="5181.3111111111111"/>
    <n v="128.9099587647645"/>
    <n v="4.7712461110201412"/>
    <n v="4.9994416527079846"/>
  </r>
  <r>
    <n v="1032"/>
    <x v="0"/>
    <s v="ANC"/>
    <s v="Alaska"/>
    <s v="SEA"/>
    <s v="Washington"/>
    <x v="60"/>
    <x v="4"/>
    <n v="176.84210526315789"/>
    <s v="ANCSEA737-Max 9"/>
    <n v="1448"/>
    <n v="143.71052631578948"/>
    <n v="38"/>
    <n v="5461"/>
    <n v="22.868421052631579"/>
    <n v="869"/>
    <n v="1239"/>
    <n v="3354"/>
    <n v="9730560"/>
    <n v="0.81264880952380958"/>
    <n v="6720"/>
    <n v="129.51578314367654"/>
    <n v="1.0011520737327189"/>
    <n v="868"/>
    <n v="0.7634011090573013"/>
    <n v="1623"/>
    <n v="0.79328287606433301"/>
    <n v="4228"/>
    <n v="26403"/>
    <n v="6"/>
    <n v="0.24004556593946025"/>
    <n v="416390"/>
    <n v="0.19623331559659155"/>
    <n v="340392"/>
    <n v="0.44726566891248792"/>
    <n v="775840"/>
    <n v="1.3529117753709871E-2"/>
    <n v="23468"/>
    <n v="1.1599598530867408E-2"/>
    <n v="20121"/>
    <n v="9.1326733266883009E-2"/>
    <n v="158418"/>
    <n v="1"/>
    <n v="569521"/>
    <n v="14987.394736842105"/>
    <n v="4397.3096264893811"/>
    <n v="0.37339983254995474"/>
    <n v="248302"/>
    <n v="6534.2631578947367"/>
    <n v="0.16279632396666471"/>
    <n v="306522"/>
    <n v="8066.3684210526317"/>
    <n v="0.20096759113865376"/>
    <n v="400886"/>
    <n v="0.2628362523447268"/>
    <n v="1"/>
    <n v="1734629"/>
    <n v="-1525231"/>
    <n v="209398"/>
    <n v="415910.84004602995"/>
    <n v="445888.79418886197"/>
    <n v="978011.78294573643"/>
    <n v="1839811.4171806285"/>
    <n v="-479.15995397005463"/>
    <n v="105496.79418886197"/>
    <n v="202171.78294573643"/>
    <n v="2.1519624769797421E-2"/>
    <n v="2.2350402446628885E-2"/>
    <n v="8.307776768314637E-4"/>
    <n v="7907528"/>
    <n v="0.81264880952380958"/>
    <n v="363385.762497711"/>
    <n v="0.17826610184819786"/>
    <n v="0.15674647707840042"/>
    <n v="288.63047060977846"/>
    <n v="0.19933043550399066"/>
    <n v="9.1326733266883009E-2"/>
    <n v="-8083.9320310691664"/>
    <n v="217481.93203106915"/>
    <n v="2.1030526797523885"/>
    <n v="0.91945485538608618"/>
    <n v="0.80446429604619418"/>
    <n v="209.73012939001848"/>
    <n v="0.23110763166071824"/>
    <n v="2366.6768061770822"/>
    <n v="6534.2631578947367"/>
    <n v="42.164745233728887"/>
    <n v="7.9818714521149969"/>
    <n v="6"/>
  </r>
  <r>
    <n v="1065"/>
    <x v="0"/>
    <s v="HNL"/>
    <s v="Hawaii"/>
    <s v="SEA"/>
    <s v="Washington"/>
    <x v="20"/>
    <x v="1"/>
    <n v="175.9047619047619"/>
    <s v="HNLSEA737-900"/>
    <n v="2677"/>
    <n v="150.42857142857142"/>
    <n v="21"/>
    <n v="3159"/>
    <n v="21.523809523809526"/>
    <n v="452"/>
    <n v="751"/>
    <n v="1956"/>
    <n v="9888838"/>
    <n v="0.85517054683270166"/>
    <n v="3694"/>
    <n v="120.24630697419001"/>
    <n v="0.94758909853249473"/>
    <n v="477"/>
    <n v="0.84192825112107628"/>
    <n v="892"/>
    <n v="0.84165232358003439"/>
    <n v="2324"/>
    <n v="10644"/>
    <n v="6"/>
    <n v="0.18900442554368496"/>
    <n v="218663"/>
    <n v="0.23139197178715901"/>
    <n v="267702"/>
    <n v="0.50581025481450748"/>
    <n v="585182"/>
    <n v="1.1828821353248279E-2"/>
    <n v="13685"/>
    <n v="6.7627839435743181E-3"/>
    <n v="7824"/>
    <n v="5.520174255782595E-2"/>
    <n v="63864"/>
    <n v="1"/>
    <n v="499991"/>
    <n v="23809.095238095237"/>
    <n v="4158.0570129885109"/>
    <n v="0.39517326683764803"/>
    <n v="121731"/>
    <n v="5796.7142857142853"/>
    <n v="9.6211405696130001E-2"/>
    <n v="270291"/>
    <n v="12871"/>
    <n v="0.21362740022683355"/>
    <n v="373232"/>
    <n v="0.29498792723938844"/>
    <n v="1"/>
    <n v="1156920"/>
    <n v="-1265245"/>
    <n v="-108325"/>
    <n v="230757.19247787612"/>
    <n v="317962.96138482023"/>
    <n v="695277.59100204497"/>
    <n v="1243997.7448647413"/>
    <n v="12094.192477876117"/>
    <n v="50260.961384820228"/>
    <n v="110095.59100204497"/>
    <n v="-1.095426985455723E-2"/>
    <n v="-1.0123844658831064E-2"/>
    <n v="8.304251957261654E-4"/>
    <n v="8456643"/>
    <n v="0.85517054683270166"/>
    <n v="185117.11301044631"/>
    <n v="0.11699251216371429"/>
    <n v="0.1279467820182715"/>
    <n v="346.01329534662869"/>
    <n v="0.12925412601667116"/>
    <n v="5.520174255782595E-2"/>
    <n v="-8211.9402316543474"/>
    <n v="-100113.05976834566"/>
    <n v="1.5798832914075274"/>
    <n v="1.0343198139904017"/>
    <n v="0.86780653869155377"/>
    <n v="300.11434977578477"/>
    <n v="0.32260830480932129"/>
    <n v="2247.8112367976173"/>
    <n v="5796.7142857142853"/>
    <n v="26.271077087448983"/>
    <n v="6.8088002532446978"/>
    <n v="6"/>
  </r>
  <r>
    <n v="551"/>
    <x v="3"/>
    <s v="SFO"/>
    <s v="California"/>
    <s v="LAX"/>
    <s v="California"/>
    <x v="42"/>
    <x v="2"/>
    <n v="167.125"/>
    <s v="SFOLAX737-800"/>
    <n v="337"/>
    <n v="141.30357142857142"/>
    <n v="56"/>
    <n v="7913"/>
    <n v="21"/>
    <n v="1176"/>
    <n v="1979"/>
    <n v="4758"/>
    <n v="3153983"/>
    <n v="0.84549631370872957"/>
    <n v="9359"/>
    <n v="78.855165428764352"/>
    <n v="1"/>
    <n v="1176"/>
    <n v="0.88348214285714288"/>
    <n v="2240"/>
    <n v="0.8006057546693589"/>
    <n v="5943"/>
    <n v="7335"/>
    <n v="5"/>
    <n v="0.23535354328698749"/>
    <n v="239725"/>
    <n v="0.21374588395148511"/>
    <n v="217716"/>
    <n v="0.46351369659936342"/>
    <n v="472123"/>
    <n v="2.8024473430501858E-2"/>
    <n v="28545"/>
    <n v="2.3356182270507592E-2"/>
    <n v="23790"/>
    <n v="3.6006220461154516E-2"/>
    <n v="36675"/>
    <n v="1"/>
    <n v="290387"/>
    <n v="5185.4821428571431"/>
    <n v="3682.5361841682757"/>
    <n v="0.2815420741970262"/>
    <n v="293414"/>
    <n v="5239.5357142857147"/>
    <n v="0.28447687451038184"/>
    <n v="258211"/>
    <n v="4610.9107142857147"/>
    <n v="0.25034612610236801"/>
    <n v="189404"/>
    <n v="0.18363492519022392"/>
    <n v="1"/>
    <n v="1018574"/>
    <n v="-1031416"/>
    <n v="-12842"/>
    <n v="239725"/>
    <n v="246429.42900454774"/>
    <n v="589707.22761664563"/>
    <n v="1075861.6566211935"/>
    <n v="0"/>
    <n v="28713.429004547739"/>
    <n v="117584.22761664563"/>
    <n v="-4.0716769874790063E-3"/>
    <n v="-3.2433725375343235E-3"/>
    <n v="8.2830444994468283E-4"/>
    <n v="2666681"/>
    <n v="0.84549631370872957"/>
    <n v="179429.54050296987"/>
    <n v="0.32294847499178025"/>
    <n v="0.32702015197925927"/>
    <n v="124.08681915834703"/>
    <n v="0.36821014587046597"/>
    <n v="3.6006220461154516E-2"/>
    <n v="-2612.4581539498818"/>
    <n v="-10229.541846050119"/>
    <n v="2.0523723577218282"/>
    <n v="0.97857131138899534"/>
    <n v="0.79983347969170127"/>
    <n v="97.194642857142853"/>
    <n v="0.18595016169664649"/>
    <n v="3274.4969666351271"/>
    <n v="5239.5357142857147"/>
    <n v="100.34853084099345"/>
    <n v="6.6138000758245923"/>
    <n v="5"/>
  </r>
  <r>
    <n v="782"/>
    <x v="1"/>
    <s v="SFO"/>
    <s v="California"/>
    <s v="YVR"/>
    <s v="British Columbia"/>
    <x v="32"/>
    <x v="7"/>
    <n v="73.411764705882348"/>
    <s v="SFOYVRE175"/>
    <n v="800"/>
    <n v="69.882352941176464"/>
    <n v="17"/>
    <n v="1188"/>
    <n v="9.7058823529411757"/>
    <n v="165"/>
    <n v="226"/>
    <n v="798"/>
    <n v="998400"/>
    <n v="0.95192307692307687"/>
    <n v="1248"/>
    <n v="17.565696864111498"/>
    <n v="1"/>
    <n v="165"/>
    <n v="0.76094276094276092"/>
    <n v="297"/>
    <n v="1.0152671755725191"/>
    <n v="786"/>
    <n v="0"/>
    <e v="#DIV/0!"/>
    <n v="0.20478627310735381"/>
    <n v="55545"/>
    <n v="0.19157996416378478"/>
    <n v="51963"/>
    <n v="0.55952793528834877"/>
    <n v="151763"/>
    <n v="2.0583702633150711E-2"/>
    <n v="5583"/>
    <n v="2.3522124807361908E-2"/>
    <n v="6380"/>
    <n v="0"/>
    <n v="0"/>
    <n v="1"/>
    <n v="43848"/>
    <n v="2579.294117647059"/>
    <n v="2496.2288908438309"/>
    <n v="0.29626226318207616"/>
    <n v="53921"/>
    <n v="3171.8235294117649"/>
    <n v="0.36432123456122806"/>
    <n v="24312"/>
    <n v="1430.1176470588234"/>
    <n v="0.16426583065322559"/>
    <n v="25923"/>
    <n v="0.17515067160347017"/>
    <n v="1"/>
    <n v="271234"/>
    <n v="-148004"/>
    <n v="123230"/>
    <n v="55545"/>
    <n v="68287.659292035401"/>
    <n v="149480.84962406015"/>
    <n v="273313.50891609554"/>
    <n v="0"/>
    <n v="16324.659292035401"/>
    <n v="-2282.1503759398474"/>
    <n v="0.12342748397435897"/>
    <n v="0.12425483767652334"/>
    <n v="8.2735370216437121E-4"/>
    <n v="950400"/>
    <n v="0.95192307692307687"/>
    <n v="13698.686868686869"/>
    <n v="0.27166866987179489"/>
    <n v="0.1482411858974359"/>
    <n v="228.31144781144781"/>
    <n v="0.28538930976430976"/>
    <n v="0"/>
    <n v="-826.02993624091494"/>
    <n v="124056.02993624091"/>
    <n v="1.6203978918513131"/>
    <n v="0.84216736834268302"/>
    <n v="0.92940284916890137"/>
    <n v="174.95959595959596"/>
    <n v="9.5574301156934605E-2"/>
    <n v="1384.0612295702247"/>
    <n v="3171.8235294117649"/>
    <n v="67.631817239611181"/>
    <n v="10.06986531986532"/>
    <e v="#DIV/0!"/>
  </r>
  <r>
    <n v="971"/>
    <x v="2"/>
    <s v="SFO"/>
    <s v="California"/>
    <s v="HNL"/>
    <s v="Hawaii"/>
    <x v="27"/>
    <x v="9"/>
    <n v="237.93333333333334"/>
    <s v="SFOHNL757-300"/>
    <n v="2399"/>
    <n v="213.73333333333332"/>
    <n v="15"/>
    <n v="3206"/>
    <n v="30.533333333333335"/>
    <n v="458"/>
    <n v="814"/>
    <n v="1934"/>
    <n v="8562031"/>
    <n v="0.89829083776968344"/>
    <n v="3569"/>
    <n v="82.582843959731534"/>
    <n v="1"/>
    <n v="458"/>
    <n v="0.93670886075949367"/>
    <n v="869"/>
    <n v="0.86262265834076712"/>
    <n v="2242"/>
    <n v="2136"/>
    <n v="5.9981273408239701"/>
    <n v="0.19193247278455713"/>
    <n v="204077"/>
    <n v="0.25498107262937619"/>
    <n v="271115"/>
    <n v="0.51920340457548608"/>
    <n v="552056"/>
    <n v="1.2738943358961698E-2"/>
    <n v="13545"/>
    <n v="9.0945428040723232E-3"/>
    <n v="9670"/>
    <n v="1.2049563847546496E-2"/>
    <n v="12812"/>
    <n v="1"/>
    <n v="416909"/>
    <n v="27793.933333333334"/>
    <n v="5048.3730035174167"/>
    <n v="0.37233026919906514"/>
    <n v="130891"/>
    <n v="8726.0666666666675"/>
    <n v="0.11689524876108416"/>
    <n v="267872"/>
    <n v="17858.133333333335"/>
    <n v="0.2392293135213967"/>
    <n v="304057"/>
    <n v="0.27154516851845401"/>
    <n v="1"/>
    <n v="1063275"/>
    <n v="-1119729"/>
    <n v="-56454"/>
    <n v="204077"/>
    <n v="289433.58108108107"/>
    <n v="639973.91520165466"/>
    <n v="1133484.4962827358"/>
    <n v="0"/>
    <n v="18318.581081081065"/>
    <n v="87917.915201654658"/>
    <n v="-6.5935290353421987E-3"/>
    <n v="-5.7663382571827041E-3"/>
    <n v="8.2719077815949452E-4"/>
    <n v="7691194"/>
    <n v="0.89829083776968344"/>
    <n v="118938.88615096686"/>
    <n v="0.12418490425928147"/>
    <n v="0.13077843329462366"/>
    <n v="327.65533374922023"/>
    <n v="0.13657996404719477"/>
    <n v="1.2049563847546496E-2"/>
    <n v="-7082.433085515715"/>
    <n v="-49371.566914484283"/>
    <n v="1.5481029098172303"/>
    <n v="1.0839394272324547"/>
    <n v="0.85549754908060016"/>
    <n v="311.98504027617952"/>
    <n v="0.28596270955303188"/>
    <n v="3243.6761336363988"/>
    <n v="8726.0666666666675"/>
    <n v="38.821622582570384"/>
    <n v="7.2411104179663131"/>
    <n v="5.9981273408239701"/>
  </r>
  <r>
    <n v="271"/>
    <x v="4"/>
    <s v="LAX"/>
    <s v="California"/>
    <s v="OGG"/>
    <s v="Hawaii"/>
    <x v="39"/>
    <x v="5"/>
    <n v="269.3125"/>
    <s v="LAXOGGA330-200"/>
    <n v="2486"/>
    <n v="231.625"/>
    <n v="16"/>
    <n v="3706"/>
    <n v="34.875"/>
    <n v="558"/>
    <n v="931"/>
    <n v="2217"/>
    <n v="10712174"/>
    <n v="0.86006033882571364"/>
    <n v="4309"/>
    <n v="87.682359307359306"/>
    <n v="1"/>
    <n v="558"/>
    <n v="0.89605389797882584"/>
    <n v="1039"/>
    <n v="0.81717655731662364"/>
    <n v="2713"/>
    <n v="384881"/>
    <n v="4.9999948035886419"/>
    <n v="7.8717151275514305E-2"/>
    <n v="229999"/>
    <n v="8.1475343798652969E-2"/>
    <n v="238058"/>
    <n v="0.1743506919096556"/>
    <n v="509425"/>
    <n v="4.5536358754634495E-3"/>
    <n v="13305"/>
    <n v="2.2763045627739497E-3"/>
    <n v="6651"/>
    <n v="0.65862687257793973"/>
    <n v="1924403"/>
    <n v="0.99999999999999989"/>
    <n v="363972"/>
    <n v="22748.25"/>
    <n v="4151.0288144065862"/>
    <n v="0.25497609415226186"/>
    <n v="112775"/>
    <n v="7048.4375"/>
    <n v="7.9003134906040384E-2"/>
    <n v="648236"/>
    <n v="40514.75"/>
    <n v="0.45411373228953222"/>
    <n v="302492"/>
    <n v="0.21190703865216554"/>
    <n v="1"/>
    <n v="2921841"/>
    <n v="-1427475"/>
    <n v="1494366"/>
    <n v="229999"/>
    <n v="265673.75080558535"/>
    <n v="623396.49300857016"/>
    <n v="1119069.2438141555"/>
    <n v="0"/>
    <n v="27615.750805585354"/>
    <n v="113971.49300857016"/>
    <n v="0.13950165484615915"/>
    <n v="0.1403277432515925"/>
    <n v="8.2608840543335615E-4"/>
    <n v="9213116"/>
    <n v="0.86006033882571364"/>
    <n v="162292.25957906106"/>
    <n v="0.27275891896453514"/>
    <n v="0.13325726411837596"/>
    <n v="269.14139233675121"/>
    <n v="0.10826282877584521"/>
    <n v="0.65862687257793973"/>
    <n v="-8849.2027383847199"/>
    <n v="1503215.2027383847"/>
    <n v="1.8174407032320825"/>
    <n v="1.0102659935109852"/>
    <n v="0.82794018442262596"/>
    <n v="229.12223291626563"/>
    <n v="0.103527878484832"/>
    <n v="7393.0036226293996"/>
    <n v="7048.4375"/>
    <n v="42.266198460845366"/>
    <n v="5.3847814355099839"/>
    <n v="4.9999948035886419"/>
  </r>
  <r>
    <n v="1178"/>
    <x v="0"/>
    <s v="SFO"/>
    <s v="California"/>
    <s v="BOI"/>
    <s v="Idaho"/>
    <x v="7"/>
    <x v="7"/>
    <n v="75.033898305084747"/>
    <s v="SFOBOIE175"/>
    <n v="522"/>
    <n v="62.610169491525426"/>
    <n v="59"/>
    <n v="3694"/>
    <n v="9.101694915254237"/>
    <n v="537"/>
    <n v="966"/>
    <n v="2192"/>
    <n v="2310894"/>
    <n v="0.83442511859046764"/>
    <n v="4427"/>
    <n v="95.344044359255207"/>
    <n v="0.90556492411467115"/>
    <n v="593"/>
    <n v="0.90534208059981258"/>
    <n v="1067"/>
    <n v="0.79190751445086704"/>
    <n v="2768"/>
    <n v="214"/>
    <n v="5.9859813084112146"/>
    <n v="0.19885269715427301"/>
    <n v="126213"/>
    <n v="0.2536733542774135"/>
    <n v="161008"/>
    <n v="0.49364587698871604"/>
    <n v="313320"/>
    <n v="2.4181274479837908E-2"/>
    <n v="15348"/>
    <n v="2.7628539827888817E-2"/>
    <n v="17536"/>
    <n v="2.0182572718707558E-3"/>
    <n v="1281"/>
    <n v="1"/>
    <n v="237999"/>
    <n v="4033.8813559322034"/>
    <n v="2496.2125489791752"/>
    <n v="0.3379280380639198"/>
    <n v="193625"/>
    <n v="3281.7796610169494"/>
    <n v="0.27492265249066788"/>
    <n v="131962"/>
    <n v="2236.6440677966102"/>
    <n v="0.18736910558023767"/>
    <n v="140703"/>
    <n v="0.19978020386517467"/>
    <n v="1"/>
    <n v="634706"/>
    <n v="-704289"/>
    <n v="-69583"/>
    <n v="139374.87709497206"/>
    <n v="177842.16977225672"/>
    <n v="395652.26277372264"/>
    <n v="712869.30964095145"/>
    <n v="13161.877094972064"/>
    <n v="16834.169772256719"/>
    <n v="82332.262773722643"/>
    <n v="-3.0110857529596771E-2"/>
    <n v="-2.9286990379077806E-2"/>
    <n v="8.2386715051896431E-4"/>
    <n v="1928268"/>
    <n v="0.83442511859046764"/>
    <n v="125690.45073091495"/>
    <n v="0.27465820587184009"/>
    <n v="0.30476906340143683"/>
    <n v="171.47401191120736"/>
    <n v="0.3284942756919681"/>
    <n v="2.0182572718707558E-3"/>
    <n v="-1903.8696549313802"/>
    <n v="-67679.130345068625"/>
    <n v="1.5693302486086373"/>
    <n v="1.1126228768856397"/>
    <n v="0.83461652924064333"/>
    <n v="150.89784442361761"/>
    <n v="0.22168216465576188"/>
    <n v="1384.0612792002905"/>
    <n v="3281.7796610169494"/>
    <n v="38.743898738772323"/>
    <n v="8.9020032485110985"/>
    <n v="5.9859813084112146"/>
  </r>
  <r>
    <n v="682"/>
    <x v="1"/>
    <s v="LAX"/>
    <s v="California"/>
    <s v="SFO"/>
    <s v="California"/>
    <x v="16"/>
    <x v="1"/>
    <n v="178.83333333333334"/>
    <s v="LAXSFO737-900"/>
    <n v="337"/>
    <n v="162.38095238095238"/>
    <n v="42"/>
    <n v="6820"/>
    <n v="22.238095238095237"/>
    <n v="934"/>
    <n v="1309"/>
    <n v="4578"/>
    <n v="2531207"/>
    <n v="0.90800159765677002"/>
    <n v="7511"/>
    <n v="56.134037519013013"/>
    <n v="0.9668737060041408"/>
    <n v="966"/>
    <n v="0.72480620155038755"/>
    <n v="1806"/>
    <n v="0.96602658788773998"/>
    <n v="4739"/>
    <n v="8052"/>
    <n v="5.9995032290114256"/>
    <n v="0.20939158109351302"/>
    <n v="210538"/>
    <n v="0.16272209652154454"/>
    <n v="163613"/>
    <n v="0.51610134513538375"/>
    <n v="518927"/>
    <n v="3.1868519853800445E-2"/>
    <n v="32043"/>
    <n v="3.187150351823765E-2"/>
    <n v="32046"/>
    <n v="4.8044953877520571E-2"/>
    <n v="48308"/>
    <n v="1"/>
    <n v="233408"/>
    <n v="5557.333333333333"/>
    <n v="4158.0476002807209"/>
    <n v="0.29915818183682469"/>
    <n v="246394"/>
    <n v="5866.5238095238092"/>
    <n v="0.31580229064771809"/>
    <n v="126179"/>
    <n v="3004.2619047619046"/>
    <n v="0.1617231638418079"/>
    <n v="174235"/>
    <n v="0.22331636367364935"/>
    <n v="1"/>
    <n v="1005475"/>
    <n v="-780216"/>
    <n v="225259"/>
    <n v="217751.29336188437"/>
    <n v="225733.44385026739"/>
    <n v="537176.72629969416"/>
    <n v="980661.46351184591"/>
    <n v="7213.2933618843672"/>
    <n v="62120.443850267387"/>
    <n v="18249.726299694157"/>
    <n v="8.8992721654135756E-2"/>
    <n v="8.981656599393327E-2"/>
    <n v="8.238443397975137E-4"/>
    <n v="2298340"/>
    <n v="0.90800159765677002"/>
    <n v="96979.823607038241"/>
    <n v="0.39723143938840244"/>
    <n v="0.3082387177342667"/>
    <n v="140.34706744868035"/>
    <n v="0.41646014079727106"/>
    <n v="4.8044953877520571E-2"/>
    <n v="-2085.3205598058548"/>
    <n v="227344.32055980584"/>
    <n v="1.8329969295896416"/>
    <n v="0.76191834924147273"/>
    <n v="0.92093277638453397"/>
    <n v="90.594130675526031"/>
    <n v="0.17328625773887962"/>
    <n v="2247.8162194775718"/>
    <n v="5866.5238095238092"/>
    <n v="121.49491291607193"/>
    <n v="9.3972140762463336"/>
    <n v="5.9995032290114256"/>
  </r>
  <r>
    <n v="1204"/>
    <x v="0"/>
    <s v="SFO"/>
    <s v="California"/>
    <s v="YVR"/>
    <s v="British Columbia"/>
    <x v="32"/>
    <x v="2"/>
    <n v="168.20987654320987"/>
    <s v="SFOYVR737-800"/>
    <n v="800"/>
    <n v="129.64197530864197"/>
    <n v="81"/>
    <n v="10501"/>
    <n v="20.716049382716051"/>
    <n v="1678"/>
    <n v="2398"/>
    <n v="6425"/>
    <n v="10900000"/>
    <n v="0.7707155963302752"/>
    <n v="13625"/>
    <n v="86.231602787456453"/>
    <n v="0.98647854203409757"/>
    <n v="1701"/>
    <n v="0.74012345679012348"/>
    <n v="3240"/>
    <n v="0.73986642100414557"/>
    <n v="8684"/>
    <n v="2536"/>
    <n v="6"/>
    <n v="0.2703889644300474"/>
    <n v="784874"/>
    <n v="0.21072434880057214"/>
    <n v="611682"/>
    <n v="0.49151066278667982"/>
    <n v="1426737"/>
    <n v="1.5493880132659997E-2"/>
    <n v="44975"/>
    <n v="6.6402343425685699E-3"/>
    <n v="19275"/>
    <n v="5.2419095074720291E-3"/>
    <n v="15216"/>
    <n v="1"/>
    <n v="358556"/>
    <n v="4426.6172839506171"/>
    <n v="4158.0579324701685"/>
    <n v="0.27682783997603516"/>
    <n v="475188"/>
    <n v="5866.5185185185182"/>
    <n v="0.36687509795549983"/>
    <n v="193833"/>
    <n v="2393"/>
    <n v="0.14965129772218239"/>
    <n v="267654"/>
    <n v="0.20664576434628262"/>
    <n v="1"/>
    <n v="2902759"/>
    <n v="-1295231"/>
    <n v="1607528"/>
    <n v="795632.10607866512"/>
    <n v="826459.41618015012"/>
    <n v="1928371.067392996"/>
    <n v="3550462.5896518114"/>
    <n v="10758.106078665121"/>
    <n v="214777.41618015012"/>
    <n v="501634.06739299605"/>
    <n v="0.14747963302752293"/>
    <n v="0.14830324792122757"/>
    <n v="8.2361489370463836E-4"/>
    <n v="8400800"/>
    <n v="0.7707155963302752"/>
    <n v="859030.98104942404"/>
    <n v="0.26630816513761468"/>
    <n v="0.11882853211009174"/>
    <n v="274.97790686601275"/>
    <n v="0.34372238358251594"/>
    <n v="5.2419095074720291E-3"/>
    <n v="-8977.4023413803861"/>
    <n v="1616505.4023413805"/>
    <n v="2.2267742405086359"/>
    <n v="0.91108993738609223"/>
    <n v="0.79287489863701888"/>
    <n v="188.79074074074074"/>
    <n v="9.2206759155686019E-2"/>
    <n v="2247.818592422077"/>
    <n v="5866.5185185185182"/>
    <n v="121.77669973133692"/>
    <n v="6.1184649081039897"/>
    <n v="6"/>
  </r>
  <r>
    <n v="774"/>
    <x v="1"/>
    <s v="SFO"/>
    <s v="California"/>
    <s v="SEA"/>
    <s v="Washington"/>
    <x v="23"/>
    <x v="2"/>
    <n v="163.53846153846155"/>
    <s v="SFOSEA737-800"/>
    <n v="679"/>
    <n v="132.16923076923078"/>
    <n v="65"/>
    <n v="8591"/>
    <n v="18.153846153846153"/>
    <n v="1180"/>
    <n v="1686"/>
    <n v="5726"/>
    <n v="7217770"/>
    <n v="0.80818438381937907"/>
    <n v="10630"/>
    <n v="140.31062463083288"/>
    <n v="0.86131386861313863"/>
    <n v="1370"/>
    <n v="0.64597701149425291"/>
    <n v="2610"/>
    <n v="0.8610526315789474"/>
    <n v="6650"/>
    <n v="16824"/>
    <n v="6"/>
    <n v="0.21372965517546255"/>
    <n v="386781"/>
    <n v="0.17582117000078468"/>
    <n v="318179"/>
    <n v="0.51037700712946088"/>
    <n v="923616"/>
    <n v="2.2144872501898134E-2"/>
    <n v="40075"/>
    <n v="2.2147082844755465E-2"/>
    <n v="40079"/>
    <n v="5.5780212347638303E-2"/>
    <n v="100944"/>
    <n v="1"/>
    <n v="583419"/>
    <n v="8975.6769230769223"/>
    <n v="4158.0529025155183"/>
    <n v="0.33976758650571426"/>
    <n v="382791"/>
    <n v="5889.0923076923073"/>
    <n v="0.22292721732769907"/>
    <n v="315392"/>
    <n v="4852.1846153846154"/>
    <n v="0.18367584642120025"/>
    <n v="435510"/>
    <n v="0.25362934974538642"/>
    <n v="1"/>
    <n v="1809674"/>
    <n v="-1717112"/>
    <n v="92562"/>
    <n v="449059.29661016952"/>
    <n v="492554.67971530248"/>
    <n v="1072659.1687041565"/>
    <n v="2014273.1450296286"/>
    <n v="62278.29661016952"/>
    <n v="174375.67971530248"/>
    <n v="149043.16870415653"/>
    <n v="1.2824182538374041E-2"/>
    <n v="1.3646292723545507E-2"/>
    <n v="8.2211018517146586E-4"/>
    <n v="5833289"/>
    <n v="0.80818438381937907"/>
    <n v="405552.3769060648"/>
    <n v="0.2507248083549351"/>
    <n v="0.23790062581656107"/>
    <n v="198.89768362239553"/>
    <n v="0.29292736910514805"/>
    <n v="5.5780212347638303E-2"/>
    <n v="-5933.8022312250541"/>
    <n v="98495.802231225054"/>
    <n v="1.8427643375087364"/>
    <n v="0.79571260778661679"/>
    <n v="0.90655683478044535"/>
    <n v="121.90766283524904"/>
    <n v="0.24065660444919915"/>
    <n v="2247.8126715622466"/>
    <n v="5889.0923076923073"/>
    <n v="61.228435284950983"/>
    <n v="9.3299965079734601"/>
    <n v="6"/>
  </r>
  <r>
    <n v="1170"/>
    <x v="0"/>
    <s v="SEA"/>
    <s v="Washington"/>
    <s v="SFO"/>
    <s v="California"/>
    <x v="26"/>
    <x v="6"/>
    <n v="148.46938775510205"/>
    <s v="SEASFOA320"/>
    <n v="679"/>
    <n v="125.51020408163265"/>
    <n v="49"/>
    <n v="6150"/>
    <n v="19.714285714285715"/>
    <n v="966"/>
    <n v="1191"/>
    <n v="3993"/>
    <n v="4939725"/>
    <n v="0.84536082474226804"/>
    <n v="7275"/>
    <n v="103.17620173364855"/>
    <n v="0.99587628865979383"/>
    <n v="970"/>
    <n v="0.66350974930362117"/>
    <n v="1795"/>
    <n v="0.88516958545776991"/>
    <n v="4511"/>
    <n v="8816"/>
    <n v="5.9996597096188751"/>
    <n v="0.24215672076994429"/>
    <n v="309354"/>
    <n v="0.17756468714163265"/>
    <n v="226838"/>
    <n v="0.49512052884747104"/>
    <n v="632514"/>
    <n v="2.1877189343206822E-2"/>
    <n v="27948"/>
    <n v="2.1877189343206822E-2"/>
    <n v="27948"/>
    <n v="4.1403684554538377E-2"/>
    <n v="52893"/>
    <n v="1"/>
    <n v="424287"/>
    <n v="8658.9183673469379"/>
    <n v="4112.2564396710923"/>
    <n v="0.3339462033411385"/>
    <n v="279300"/>
    <n v="5700"/>
    <n v="0.21983038507703509"/>
    <n v="246119"/>
    <n v="5022.8367346938776"/>
    <n v="0.19371440939768994"/>
    <n v="320819"/>
    <n v="0.25250900218413647"/>
    <n v="1"/>
    <n v="1277495"/>
    <n v="-1270525"/>
    <n v="6970"/>
    <n v="310634.96894409938"/>
    <n v="341875.91099916038"/>
    <n v="714568.15777610813"/>
    <n v="1367079.037719368"/>
    <n v="1280.9689440993825"/>
    <n v="115037.91099916038"/>
    <n v="82054.157776108128"/>
    <n v="1.4110097222011346E-3"/>
    <n v="2.2305754553566424E-3"/>
    <n v="8.1956573315550784E-4"/>
    <n v="4175850"/>
    <n v="0.84536082474226804"/>
    <n v="224012.56097560981"/>
    <n v="0.25861662339502706"/>
    <n v="0.25720561367282591"/>
    <n v="199.12227642276423"/>
    <n v="0.29325813906150844"/>
    <n v="4.1403684554538377E-2"/>
    <n v="-4048.4293412115894"/>
    <n v="11018.429341211589"/>
    <n v="1.985506980925472"/>
    <n v="0.78675366251674284"/>
    <n v="0.8729406792916734"/>
    <n v="126.37214484679666"/>
    <n v="0.25113131558244844"/>
    <n v="2385.4241178150864"/>
    <n v="5700"/>
    <n v="59.606768776741262"/>
    <n v="9.0887804878048772"/>
    <n v="5.9996597096188751"/>
  </r>
  <r>
    <n v="140"/>
    <x v="5"/>
    <s v="SEA"/>
    <s v="Washington"/>
    <s v="SFO"/>
    <s v="California"/>
    <x v="26"/>
    <x v="2"/>
    <n v="162.88372093023256"/>
    <s v="SEASFO737-800"/>
    <n v="679"/>
    <n v="137.25581395348837"/>
    <n v="43"/>
    <n v="5902"/>
    <n v="21"/>
    <n v="903"/>
    <n v="1362"/>
    <n v="3638"/>
    <n v="4755716"/>
    <n v="0.84266133637921192"/>
    <n v="7004"/>
    <n v="91.475807722616238"/>
    <n v="1"/>
    <n v="903"/>
    <n v="0.79186046511627906"/>
    <n v="1720"/>
    <n v="0.83040401734763758"/>
    <n v="4381"/>
    <n v="9848"/>
    <n v="4.9997969130787974"/>
    <n v="0.21042623062266191"/>
    <n v="222862"/>
    <n v="0.21566181788654118"/>
    <n v="228407"/>
    <n v="0.49307618369593748"/>
    <n v="522216"/>
    <n v="2.0607158166666351E-2"/>
    <n v="21825"/>
    <n v="1.3738105444444235E-2"/>
    <n v="14550"/>
    <n v="4.649050418374881E-2"/>
    <n v="49238"/>
    <n v="1"/>
    <n v="336863"/>
    <n v="7834.0232558139533"/>
    <n v="3682.5364911942165"/>
    <n v="0.31150148370147684"/>
    <n v="225300"/>
    <n v="5239.5348837209303"/>
    <n v="0.20833776424820397"/>
    <n v="299538"/>
    <n v="6966"/>
    <n v="0.27698658334389048"/>
    <n v="219716"/>
    <n v="0.20317416870642868"/>
    <n v="1"/>
    <n v="1059098"/>
    <n v="-1081417"/>
    <n v="-22319"/>
    <n v="222862"/>
    <n v="288443.49486049928"/>
    <n v="628869.78999450244"/>
    <n v="1140175.2848550016"/>
    <n v="0"/>
    <n v="60036.494860499282"/>
    <n v="106653.78999450244"/>
    <n v="-4.6930893266124386E-3"/>
    <n v="-3.8779611203776888E-3"/>
    <n v="8.151282062347498E-4"/>
    <n v="4007458"/>
    <n v="0.84266133637921192"/>
    <n v="188557.39071501186"/>
    <n v="0.22270000984078947"/>
    <n v="0.22739309916740191"/>
    <n v="171.10471026770585"/>
    <n v="0.25199515503344017"/>
    <n v="4.649050418374881E-2"/>
    <n v="-3876.5182524419006"/>
    <n v="-18442.4817475581"/>
    <n v="1.7756818134724843"/>
    <n v="0.95542771708119867"/>
    <n v="0.85761781535144599"/>
    <n v="132.79476744186047"/>
    <n v="0.20745577840766388"/>
    <n v="3274.5051118684246"/>
    <n v="5239.5348837209303"/>
    <n v="64.519791045701851"/>
    <n v="6.1631650288037951"/>
    <n v="4.9997969130787974"/>
  </r>
  <r>
    <n v="1148"/>
    <x v="0"/>
    <s v="SEA"/>
    <s v="Washington"/>
    <s v="HNL"/>
    <s v="Hawaii"/>
    <x v="24"/>
    <x v="1"/>
    <n v="175.9047619047619"/>
    <s v="SEAHNL737-900"/>
    <n v="2677"/>
    <n v="150.42857142857142"/>
    <n v="21"/>
    <n v="3159"/>
    <n v="22.761904761904763"/>
    <n v="478"/>
    <n v="806"/>
    <n v="1876"/>
    <n v="9888838"/>
    <n v="0.85517054683270166"/>
    <n v="3694"/>
    <n v="127.07113341611479"/>
    <n v="1.0020964360587001"/>
    <n v="477"/>
    <n v="0.9035874439461884"/>
    <n v="892"/>
    <n v="0.80722891566265065"/>
    <n v="2324"/>
    <n v="10644"/>
    <n v="6"/>
    <n v="0.22410537031906505"/>
    <n v="273409"/>
    <n v="0.22708733264371697"/>
    <n v="277047"/>
    <n v="0.47955085319532265"/>
    <n v="585053"/>
    <n v="1.0758179084952319E-2"/>
    <n v="13125"/>
    <n v="6.1508095888367399E-3"/>
    <n v="7504"/>
    <n v="5.234745516810628E-2"/>
    <n v="63864"/>
    <n v="1"/>
    <n v="528369"/>
    <n v="25160.428571428572"/>
    <n v="4158.0568756695593"/>
    <n v="0.39722602088340614"/>
    <n v="121731"/>
    <n v="5796.7142857142853"/>
    <n v="9.1516952637565624E-2"/>
    <n v="285632"/>
    <n v="13601.523809523809"/>
    <n v="0.21473716814758068"/>
    <n v="394415"/>
    <n v="0.29651985833144756"/>
    <n v="1"/>
    <n v="1220002"/>
    <n v="-1330147"/>
    <n v="-110145"/>
    <n v="272837.0146443515"/>
    <n v="306607.84615384613"/>
    <n v="724767.14925373124"/>
    <n v="1304212.0100519289"/>
    <n v="-571.98535564850317"/>
    <n v="29560.846153846127"/>
    <n v="139714.14925373124"/>
    <n v="-1.1138315745490016E-2"/>
    <n v="-1.032593751974302E-2"/>
    <n v="8.123782257469965E-4"/>
    <n v="8456643"/>
    <n v="0.85517054683270166"/>
    <n v="195800.51598607167"/>
    <n v="0.12337162364273739"/>
    <n v="0.13450993938822742"/>
    <n v="365.98227287116174"/>
    <n v="0.13671358717637719"/>
    <n v="5.234745516810628E-2"/>
    <n v="-8033.4766691394698"/>
    <n v="-102111.52333086052"/>
    <n v="1.8641598685489067"/>
    <n v="1.0101301274554944"/>
    <n v="0.81874340318927297"/>
    <n v="310.59080717488791"/>
    <n v="0.32329045362220715"/>
    <n v="2247.8118540475457"/>
    <n v="5796.7142857142853"/>
    <n v="24.860091470620226"/>
    <n v="6.5302310857866415"/>
    <n v="6"/>
  </r>
  <r>
    <n v="355"/>
    <x v="4"/>
    <s v="SFO"/>
    <s v="California"/>
    <s v="HNL"/>
    <s v="Hawaii"/>
    <x v="27"/>
    <x v="5"/>
    <n v="278"/>
    <s v="SFOHNLA330-200"/>
    <n v="2399"/>
    <n v="249.25"/>
    <n v="16"/>
    <n v="3988"/>
    <n v="33.3125"/>
    <n v="533"/>
    <n v="867"/>
    <n v="2588"/>
    <n v="10670752"/>
    <n v="0.89658273381294962"/>
    <n v="4448"/>
    <n v="86.644295302013418"/>
    <n v="0.92534722222222221"/>
    <n v="576"/>
    <n v="0.80876865671641796"/>
    <n v="1072"/>
    <n v="0.92428571428571427"/>
    <n v="2800"/>
    <n v="242367"/>
    <n v="5"/>
    <n v="0.10149706940445162"/>
    <n v="248219"/>
    <n v="0.10588171794152548"/>
    <n v="258942"/>
    <n v="0.28651917869722415"/>
    <n v="700705"/>
    <n v="6.3481925336259975E-3"/>
    <n v="15525"/>
    <n v="4.2329461583314864E-3"/>
    <n v="10352"/>
    <n v="0.49552089526484128"/>
    <n v="1211835"/>
    <n v="0.99999999999999989"/>
    <n v="359663"/>
    <n v="22478.9375"/>
    <n v="4151.029202168862"/>
    <n v="0.25408039854529835"/>
    <n v="116413"/>
    <n v="7275.8125"/>
    <n v="8.2238821996852104E-2"/>
    <n v="640561"/>
    <n v="40035.0625"/>
    <n v="0.45251803541808544"/>
    <n v="298911"/>
    <n v="0.21116274403976409"/>
    <n v="1"/>
    <n v="2445578"/>
    <n v="-1415548"/>
    <n v="1030030"/>
    <n v="268244.17260787991"/>
    <n v="320168.19377162628"/>
    <n v="758104.32766615145"/>
    <n v="1346516.6940456578"/>
    <n v="20025.172607879911"/>
    <n v="61226.193771626276"/>
    <n v="57399.327666151454"/>
    <n v="9.6528342144958479E-2"/>
    <n v="9.7340437522852527E-2"/>
    <n v="8.1209537789404818E-4"/>
    <n v="9567212"/>
    <n v="0.89658273381294962"/>
    <n v="142307.367101304"/>
    <n v="0.22918515958387936"/>
    <n v="0.13265681743892088"/>
    <n v="309.36384152457373"/>
    <n v="0.12895533202358223"/>
    <n v="0.49552089526484128"/>
    <n v="-8665.6683778536026"/>
    <n v="1038695.6683778536"/>
    <n v="1.586932886411057"/>
    <n v="0.88951593943491458"/>
    <n v="0.9215591322689296"/>
    <n v="241.55037313432837"/>
    <n v="0.12222509361795043"/>
    <n v="7392.9968241673123"/>
    <n v="7275.8125"/>
    <n v="46.027265685515104"/>
    <n v="6.4887161484453362"/>
    <n v="5"/>
  </r>
  <r>
    <n v="418"/>
    <x v="3"/>
    <s v="GEG"/>
    <s v="Washington"/>
    <s v="LAX"/>
    <s v="California"/>
    <x v="38"/>
    <x v="7"/>
    <n v="71.2"/>
    <s v="GEGLAXE175"/>
    <n v="945"/>
    <n v="66.066666666666663"/>
    <n v="15"/>
    <n v="991"/>
    <n v="10"/>
    <n v="150"/>
    <n v="218"/>
    <n v="623"/>
    <n v="1009260"/>
    <n v="0.92790262172284643"/>
    <n v="1068"/>
    <n v="40.933797909407666"/>
    <n v="1"/>
    <n v="150"/>
    <n v="0.80740740740740746"/>
    <n v="270"/>
    <n v="0.9614197530864198"/>
    <n v="648"/>
    <n v="0"/>
    <e v="#DIV/0!"/>
    <n v="0.25730811228900313"/>
    <n v="45243"/>
    <n v="0.20987647299695164"/>
    <n v="36903"/>
    <n v="0.49033168024022933"/>
    <n v="86216"/>
    <n v="2.1241867236907956E-2"/>
    <n v="3735"/>
    <n v="2.1241867236907956E-2"/>
    <n v="3735"/>
    <n v="0"/>
    <n v="0"/>
    <n v="1"/>
    <n v="65724"/>
    <n v="4381.6000000000004"/>
    <n v="1605.6169560776302"/>
    <n v="0.30061198166799308"/>
    <n v="40681"/>
    <n v="2712.0666666666666"/>
    <n v="0.18606895542321872"/>
    <n v="75046"/>
    <n v="5003.0666666666666"/>
    <n v="0.3432494488505905"/>
    <n v="37183"/>
    <n v="0.17006961405819773"/>
    <n v="1"/>
    <n v="175832"/>
    <n v="-218634"/>
    <n v="-42802"/>
    <n v="45243"/>
    <n v="45705.550458715596"/>
    <n v="89675.711075441402"/>
    <n v="180624.26153415698"/>
    <n v="0"/>
    <n v="8802.5504587155956"/>
    <n v="3459.7110754414025"/>
    <n v="-4.2409289974833043E-2"/>
    <n v="-4.1599306321188655E-2"/>
    <n v="8.0998365364438885E-4"/>
    <n v="936495"/>
    <n v="0.92790262172284643"/>
    <n v="13662.022199798172"/>
    <n v="0.17421873451835998"/>
    <n v="0.21662802449319304"/>
    <n v="177.42885973763876"/>
    <n v="0.18775540712977645"/>
    <n v="0"/>
    <n v="-817.48410227713316"/>
    <n v="-41984.515897722864"/>
    <n v="1.9133186823630033"/>
    <n v="0.8670119543998448"/>
    <n v="0.84399532400862876"/>
    <n v="136.67777777777778"/>
    <n v="0.21146890213385505"/>
    <n v="1833.3505277494041"/>
    <n v="2712.0666666666666"/>
    <n v="24.209822948586993"/>
    <n v="7.537840565085772"/>
    <e v="#DIV/0!"/>
  </r>
  <r>
    <n v="987"/>
    <x v="2"/>
    <s v="SFO"/>
    <s v="California"/>
    <s v="SEA"/>
    <s v="Washington"/>
    <x v="23"/>
    <x v="1"/>
    <n v="178.21818181818182"/>
    <s v="SFOSEA737-900"/>
    <n v="679"/>
    <n v="145.69090909090909"/>
    <n v="55"/>
    <n v="8013"/>
    <n v="22.290909090909089"/>
    <n v="1226"/>
    <n v="2292"/>
    <n v="4496"/>
    <n v="6655558"/>
    <n v="0.81748622730055087"/>
    <n v="9802"/>
    <n v="118.26949202598939"/>
    <n v="0.96916996047430826"/>
    <n v="1265"/>
    <n v="0.9691331923890063"/>
    <n v="2365"/>
    <n v="0.72845106934543102"/>
    <n v="6172"/>
    <n v="38142"/>
    <n v="5.9998426930942266"/>
    <n v="0.18894307353130121"/>
    <n v="332352"/>
    <n v="0.23640396905979855"/>
    <n v="415836"/>
    <n v="0.41339938578947427"/>
    <n v="727172"/>
    <n v="1.7898176583820636E-2"/>
    <n v="31483"/>
    <n v="1.3255781958674388E-2"/>
    <n v="23317"/>
    <n v="0.13009961307693094"/>
    <n v="228846"/>
    <n v="1"/>
    <n v="491771"/>
    <n v="8941.2909090909088"/>
    <n v="4158.0545546939074"/>
    <n v="0.33976727540044882"/>
    <n v="322659"/>
    <n v="5866.5272727272732"/>
    <n v="0.22292686903748576"/>
    <n v="265848"/>
    <n v="4833.6000000000004"/>
    <n v="0.18367583820651995"/>
    <n v="367098"/>
    <n v="0.25363001735554547"/>
    <n v="1"/>
    <n v="1759006"/>
    <n v="-1447376"/>
    <n v="311630"/>
    <n v="342924.37194127246"/>
    <n v="429080.34031413612"/>
    <n v="998244.12455516006"/>
    <n v="1770248.8368105686"/>
    <n v="10572.37194127246"/>
    <n v="13244.34031413612"/>
    <n v="271072.12455516006"/>
    <n v="4.6822520365685343E-2"/>
    <n v="4.7628104993561411E-2"/>
    <n v="8.0558462787606866E-4"/>
    <n v="5440827"/>
    <n v="0.81748622730055087"/>
    <n v="341626.88630974665"/>
    <n v="0.26429128857415113"/>
    <n v="0.21746876820846578"/>
    <n v="190.95969050293274"/>
    <n v="0.28123665758900257"/>
    <n v="0.13009961307693094"/>
    <n v="-5361.6152147376115"/>
    <n v="316991.6152147376"/>
    <n v="1.7455185341245043"/>
    <n v="1.168174261205865"/>
    <n v="0.78275873729433421"/>
    <n v="175.82917547568709"/>
    <n v="0.20869627505534374"/>
    <n v="2247.8155223798599"/>
    <n v="5866.5272727272732"/>
    <n v="67.752045457666853"/>
    <n v="6.83888680893548"/>
    <n v="5.9998426930942266"/>
  </r>
  <r>
    <n v="862"/>
    <x v="2"/>
    <s v="HNL"/>
    <s v="Hawaii"/>
    <s v="SFO"/>
    <s v="California"/>
    <x v="30"/>
    <x v="5"/>
    <n v="267.30769230769232"/>
    <s v="HNLSFOA330-200"/>
    <n v="2399"/>
    <n v="242.92307692307693"/>
    <n v="13"/>
    <n v="3158"/>
    <n v="34.615384615384613"/>
    <n v="450"/>
    <n v="838"/>
    <n v="1871"/>
    <n v="8336525"/>
    <n v="0.90877697841726623"/>
    <n v="3475"/>
    <n v="62.74328976953344"/>
    <n v="1"/>
    <n v="450"/>
    <n v="1"/>
    <n v="838"/>
    <n v="0.85511882998171851"/>
    <n v="2188"/>
    <n v="110605"/>
    <n v="5.9999909588174134"/>
    <n v="0.15576187447025136"/>
    <n v="273999"/>
    <n v="0.16204069265398169"/>
    <n v="285044"/>
    <n v="0.2921819191638399"/>
    <n v="513974"/>
    <n v="7.4413517451362605E-3"/>
    <n v="13090"/>
    <n v="5.3169566747333424E-3"/>
    <n v="9353"/>
    <n v="0.37725720529205742"/>
    <n v="663629"/>
    <n v="1"/>
    <n v="311216"/>
    <n v="23939.692307692309"/>
    <n v="4960.1479479821382"/>
    <n v="0.30723515410821978"/>
    <n v="101184"/>
    <n v="7783.3846153846152"/>
    <n v="9.9889728784143844E-2"/>
    <n v="319979"/>
    <n v="24613.76923076923"/>
    <n v="0.31588606426531435"/>
    <n v="280578"/>
    <n v="0.27698905284232206"/>
    <n v="1"/>
    <n v="1759089"/>
    <n v="-1012957"/>
    <n v="746132"/>
    <n v="273999"/>
    <n v="285044"/>
    <n v="601055.64510956709"/>
    <n v="1160098.6451095671"/>
    <n v="0"/>
    <n v="0"/>
    <n v="87081.645109567093"/>
    <n v="8.9501560902174468E-2"/>
    <n v="9.030508372317618E-2"/>
    <n v="8.0352282100171202E-4"/>
    <n v="7576042"/>
    <n v="0.90877697841726623"/>
    <n v="109962.26092463569"/>
    <n v="0.21100986322238582"/>
    <n v="0.12150830232021136"/>
    <n v="346.88410386320459"/>
    <n v="0.1445952913143829"/>
    <n v="0.37725720529205742"/>
    <n v="-6698.5880853513145"/>
    <n v="752830.58808535128"/>
    <n v="1.9724664691550395"/>
    <n v="1.1018971259995765"/>
    <n v="0.76096905726352249"/>
    <n v="340.14797136038186"/>
    <n v="0.1595018785291705"/>
    <n v="5099.8122855103102"/>
    <n v="7783.3846153846152"/>
    <n v="50.332075535086865"/>
    <n v="7.1067131095630147"/>
    <n v="5.9999909588174134"/>
  </r>
  <r>
    <n v="742"/>
    <x v="1"/>
    <s v="SEA"/>
    <s v="Washington"/>
    <s v="SFO"/>
    <s v="California"/>
    <x v="26"/>
    <x v="7"/>
    <n v="70"/>
    <s v="SEASFOE175"/>
    <n v="679"/>
    <n v="63.74074074074074"/>
    <n v="27"/>
    <n v="1721"/>
    <n v="8.1111111111111107"/>
    <n v="219"/>
    <n v="451"/>
    <n v="1052"/>
    <n v="1283310"/>
    <n v="0.9105820105820106"/>
    <n v="1890"/>
    <n v="57.438297872340428"/>
    <n v="0.81111111111111112"/>
    <n v="270"/>
    <n v="0.92798353909465026"/>
    <n v="486"/>
    <n v="0.92768959435626097"/>
    <n v="1134"/>
    <n v="0"/>
    <e v="#DIV/0!"/>
    <n v="0.18262541942875848"/>
    <n v="49093"/>
    <n v="0.24882634347402333"/>
    <n v="66889"/>
    <n v="0.52940279296773285"/>
    <n v="142313"/>
    <n v="2.7408878869718545E-2"/>
    <n v="7368"/>
    <n v="1.173656525976683E-2"/>
    <n v="3155"/>
    <n v="0"/>
    <n v="0"/>
    <n v="1"/>
    <n v="143378"/>
    <n v="5310.2962962962965"/>
    <n v="2496.2090680100755"/>
    <n v="0.36218089594163799"/>
    <n v="88234"/>
    <n v="3267.9259259259261"/>
    <n v="0.22288404896507474"/>
    <n v="79498"/>
    <n v="2944.3703703703704"/>
    <n v="0.2008164213866028"/>
    <n v="84764"/>
    <n v="0.21411863370668446"/>
    <n v="1"/>
    <n v="268818"/>
    <n v="-395874"/>
    <n v="-127056"/>
    <n v="60525.616438356163"/>
    <n v="72079.942350332596"/>
    <n v="153405.83840304182"/>
    <n v="286011.39719173056"/>
    <n v="11432.616438356163"/>
    <n v="5190.9423503325961"/>
    <n v="11092.838403041824"/>
    <n v="-9.9006475442410646E-2"/>
    <n v="-9.8206564875732788E-2"/>
    <n v="7.9991056667785831E-4"/>
    <n v="1168559"/>
    <n v="0.9105820105820106"/>
    <n v="26397.583962812321"/>
    <n v="0.20947238001729901"/>
    <n v="0.30847885545970966"/>
    <n v="156.19872167344568"/>
    <n v="0.23004229996089201"/>
    <n v="0"/>
    <n v="-1026.5332293233548"/>
    <n v="-126029.46677067665"/>
    <n v="1.3304593584854527"/>
    <n v="1.0070806205652023"/>
    <n v="0.91828464868980553"/>
    <n v="137.63168724279836"/>
    <n v="0.31532114664940591"/>
    <n v="1384.0591198696102"/>
    <n v="3267.9259259259261"/>
    <n v="29.962587049933322"/>
    <n v="6.1144683323649041"/>
    <e v="#DIV/0!"/>
  </r>
  <r>
    <n v="45"/>
    <x v="5"/>
    <s v="HNL"/>
    <s v="Hawaii"/>
    <s v="SFO"/>
    <s v="California"/>
    <x v="30"/>
    <x v="1"/>
    <n v="178"/>
    <s v="HNLSFO737-900"/>
    <n v="2399"/>
    <n v="163.81818181818181"/>
    <n v="11"/>
    <n v="1802"/>
    <n v="23"/>
    <n v="253"/>
    <n v="473"/>
    <n v="1076"/>
    <n v="4697242"/>
    <n v="0.92032686414708886"/>
    <n v="1958"/>
    <n v="55.214094997189427"/>
    <n v="1"/>
    <n v="253"/>
    <n v="1"/>
    <n v="473"/>
    <n v="0.87337662337662336"/>
    <n v="1232"/>
    <n v="784"/>
    <n v="5"/>
    <n v="0.23617920970789869"/>
    <n v="139354"/>
    <n v="0.25777284398383149"/>
    <n v="152095"/>
    <n v="0.48300355063682665"/>
    <n v="284989"/>
    <n v="1.0931554907759709E-2"/>
    <n v="6450"/>
    <n v="5.4691670833086174E-3"/>
    <n v="3227"/>
    <n v="6.6436736803748928E-3"/>
    <n v="3920"/>
    <n v="1"/>
    <n v="203328"/>
    <n v="18484.363636363636"/>
    <n v="3682.5379463405138"/>
    <n v="0.35399499635259524"/>
    <n v="57635"/>
    <n v="5239.545454545455"/>
    <n v="0.10034280381837143"/>
    <n v="180799"/>
    <n v="16436.272727272728"/>
    <n v="0.31477190227392621"/>
    <n v="132619"/>
    <n v="0.23089029755510715"/>
    <n v="1"/>
    <n v="590035"/>
    <n v="-574381"/>
    <n v="15654"/>
    <n v="139354"/>
    <n v="152095"/>
    <n v="326307.10780669143"/>
    <n v="617756.10780669143"/>
    <n v="0"/>
    <n v="0"/>
    <n v="41318.107806691434"/>
    <n v="3.3325938923308616E-3"/>
    <n v="4.1322528451355348E-3"/>
    <n v="7.9965895280467323E-4"/>
    <n v="4322998"/>
    <n v="0.92032686414708886"/>
    <n v="50740.255271920119"/>
    <n v="0.12561307252213108"/>
    <n v="0.12228047862980021"/>
    <n v="325.25804661487234"/>
    <n v="0.13558067803871293"/>
    <n v="6.6436736803748928E-3"/>
    <n v="-3756.1916187901302"/>
    <n v="19410.19161879013"/>
    <n v="1.8709363064348561"/>
    <n v="1.0922294472944789"/>
    <n v="0.78573748855656889"/>
    <n v="321.55391120507397"/>
    <n v="0.22476463260654028"/>
    <n v="3274.5080764106201"/>
    <n v="5239.545454545455"/>
    <n v="32.6365939728203"/>
    <n v="5.3701442841287461"/>
    <n v="5"/>
  </r>
  <r>
    <n v="517"/>
    <x v="3"/>
    <s v="SEA"/>
    <s v="Washington"/>
    <s v="HNL"/>
    <s v="Hawaii"/>
    <x v="24"/>
    <x v="5"/>
    <n v="269.8235294117647"/>
    <s v="SEAHNLA330-200"/>
    <n v="2677"/>
    <n v="236.52941176470588"/>
    <n v="17"/>
    <n v="4021"/>
    <n v="34.941176470588232"/>
    <n v="594"/>
    <n v="1106"/>
    <n v="2322"/>
    <n v="12279399"/>
    <n v="0.87660780466535859"/>
    <n v="4587"/>
    <n v="101.04451572847682"/>
    <n v="1"/>
    <n v="594"/>
    <n v="1"/>
    <n v="1106"/>
    <n v="0.804016620498615"/>
    <n v="2888"/>
    <n v="250537"/>
    <n v="4.9999920171471679"/>
    <n v="0.10869877087288292"/>
    <n v="286408"/>
    <n v="0.14818181335151001"/>
    <n v="390441"/>
    <n v="0.25976382967256928"/>
    <n v="684446"/>
    <n v="5.2886699118517063E-3"/>
    <n v="13935"/>
    <n v="2.6433861453926898E-3"/>
    <n v="6965"/>
    <n v="0.47542353004579341"/>
    <n v="1252683"/>
    <n v="1"/>
    <n v="419438"/>
    <n v="24672.823529411766"/>
    <n v="4151.0219231204856"/>
    <n v="0.2565211567970419"/>
    <n v="120051"/>
    <n v="7061.8235294117649"/>
    <n v="7.3421152577119092E-2"/>
    <n v="747022"/>
    <n v="43942.470588235294"/>
    <n v="0.45686596730110252"/>
    <n v="348590"/>
    <n v="0.21319172332473652"/>
    <n v="1"/>
    <n v="2634878"/>
    <n v="-1635101"/>
    <n v="999777"/>
    <n v="286408"/>
    <n v="390441"/>
    <n v="851283.39707149006"/>
    <n v="1528132.3970714901"/>
    <n v="0"/>
    <n v="0"/>
    <n v="166837.39707149006"/>
    <n v="8.1419049906269844E-2"/>
    <n v="8.2218271800893264E-2"/>
    <n v="7.9922189462341975E-4"/>
    <n v="10764217"/>
    <n v="0.87660780466535859"/>
    <n v="194559.15692613786"/>
    <n v="0.21457711407537128"/>
    <n v="0.13315806416910145"/>
    <n v="343.74409350907735"/>
    <n v="0.12840646003327508"/>
    <n v="0.47542353004579341"/>
    <n v="-9813.9645336170634"/>
    <n v="1009590.964533617"/>
    <n v="1.6250617173885091"/>
    <n v="1.1897931091264171"/>
    <n v="0.79875421093400567"/>
    <n v="353.02079566003619"/>
    <n v="0.1322983455021447"/>
    <n v="7392.9989630250748"/>
    <n v="7061.8235294117649"/>
    <n v="39.794341840432843"/>
    <n v="5.1977120119373295"/>
    <n v="4.9999920171471679"/>
  </r>
  <r>
    <n v="99"/>
    <x v="5"/>
    <s v="OGG"/>
    <s v="Hawaii"/>
    <s v="SEA"/>
    <s v="Washington"/>
    <x v="43"/>
    <x v="5"/>
    <n v="278"/>
    <s v="OGGSEAA330-200"/>
    <n v="2640"/>
    <n v="237.46666666666667"/>
    <n v="15"/>
    <n v="3562"/>
    <n v="36"/>
    <n v="540"/>
    <n v="1005"/>
    <n v="2017"/>
    <n v="11008800"/>
    <n v="0.85419664268585127"/>
    <n v="4170"/>
    <n v="84.063131313131308"/>
    <n v="1"/>
    <n v="540"/>
    <n v="1"/>
    <n v="1005"/>
    <n v="0.76838095238095239"/>
    <n v="2625"/>
    <n v="795"/>
    <n v="5"/>
    <n v="0.22515546004978168"/>
    <n v="209137"/>
    <n v="0.27758016312539296"/>
    <n v="257832"/>
    <n v="0.47126895880524"/>
    <n v="437741"/>
    <n v="1.3032159990353726E-2"/>
    <n v="12105"/>
    <n v="8.6838002876656883E-3"/>
    <n v="8066"/>
    <n v="4.2794577415659696E-3"/>
    <n v="3975"/>
    <n v="1"/>
    <n v="348948"/>
    <n v="23263.200000000001"/>
    <n v="4151.0231007239636"/>
    <n v="0.25478635280682782"/>
    <n v="109137"/>
    <n v="7275.8"/>
    <n v="7.96869968771243E-2"/>
    <n v="621479"/>
    <n v="41431.933333333334"/>
    <n v="0.45377640151551107"/>
    <n v="290007"/>
    <n v="0.21175024880053681"/>
    <n v="1"/>
    <n v="928856"/>
    <n v="-1369571"/>
    <n v="-440715"/>
    <n v="209137"/>
    <n v="257832"/>
    <n v="569692.67476450175"/>
    <n v="1036661.6747645017"/>
    <n v="0"/>
    <n v="0"/>
    <n v="131951.67476450175"/>
    <n v="-4.003297362110312E-2"/>
    <n v="-3.9233905755610657E-2"/>
    <n v="7.9906786549246295E-4"/>
    <n v="9403680"/>
    <n v="0.85419664268585127"/>
    <n v="157868.51431779913"/>
    <n v="8.4373955381149626E-2"/>
    <n v="0.12440692900225274"/>
    <n v="259.65216170690621"/>
    <n v="9.8353091555646296E-2"/>
    <n v="4.2794577415659696E-3"/>
    <n v="-8796.7783176334506"/>
    <n v="-431918.22168236657"/>
    <n v="1.7851050490089519"/>
    <n v="1.1824898454308026"/>
    <n v="0.76862513481036543"/>
    <n v="256.5492537313433"/>
    <n v="0.31221954748637032"/>
    <n v="7393.003214274986"/>
    <n v="7275.8"/>
    <n v="42.372915978251079"/>
    <n v="5.6628298708590679"/>
    <n v="5"/>
  </r>
  <r>
    <n v="54"/>
    <x v="5"/>
    <s v="JNU"/>
    <s v="Alaska"/>
    <s v="SEA"/>
    <s v="Washington"/>
    <x v="31"/>
    <x v="1"/>
    <n v="175.45714285714286"/>
    <s v="JNUSEA737-900"/>
    <n v="909"/>
    <n v="149.62857142857143"/>
    <n v="35"/>
    <n v="5237"/>
    <n v="22.2"/>
    <n v="777"/>
    <n v="1407"/>
    <n v="3054"/>
    <n v="5582169"/>
    <n v="0.85279270477120994"/>
    <n v="6141"/>
    <n v="82.995102432778481"/>
    <n v="0.97858942065491183"/>
    <n v="794"/>
    <n v="0.94811320754716977"/>
    <n v="1484"/>
    <n v="0.79037267080745344"/>
    <n v="3864"/>
    <n v="17114"/>
    <n v="4.999883136613299"/>
    <n v="0.2181690701991548"/>
    <n v="250798"/>
    <n v="0.23573756174112137"/>
    <n v="270994"/>
    <n v="0.44508759018683702"/>
    <n v="511654"/>
    <n v="1.5945258960400433E-2"/>
    <n v="18330"/>
    <n v="1.0624953242898576E-2"/>
    <n v="12214"/>
    <n v="7.4435565669587783E-2"/>
    <n v="85568"/>
    <n v="1"/>
    <n v="305633"/>
    <n v="8732.3714285714286"/>
    <n v="3682.5425963844809"/>
    <n v="0.31919495525904634"/>
    <n v="180764"/>
    <n v="5164.6857142857143"/>
    <n v="0.18878510138776328"/>
    <n v="271767"/>
    <n v="7764.7714285714283"/>
    <n v="0.28382620792219837"/>
    <n v="199348"/>
    <n v="0.20819373543099198"/>
    <n v="1"/>
    <n v="1149558"/>
    <n v="-957512"/>
    <n v="192046"/>
    <n v="256285.21492921494"/>
    <n v="285824.51741293533"/>
    <n v="647357.90962671908"/>
    <n v="1189467.6419688694"/>
    <n v="5487.2149292149406"/>
    <n v="14830.517412935325"/>
    <n v="135703.90962671908"/>
    <n v="3.4403472915277199E-2"/>
    <n v="3.520204443812263E-2"/>
    <n v="7.9857152284543154E-4"/>
    <n v="4760433"/>
    <n v="0.85279270477120994"/>
    <n v="183663.73114378448"/>
    <n v="0.2059339299831302"/>
    <n v="0.17153045706785303"/>
    <n v="203.16784418560243"/>
    <n v="0.22350697930209287"/>
    <n v="7.4435565669587783E-2"/>
    <n v="-4457.7611991105523"/>
    <n v="196503.76119911057"/>
    <n v="1.8772650291011661"/>
    <n v="1.0852949892869606"/>
    <n v="0.78697562184053438"/>
    <n v="182.61051212938006"/>
    <n v="0.17341273776529761"/>
    <n v="3274.4944223680727"/>
    <n v="5164.6857142857143"/>
    <n v="63.100108879818364"/>
    <n v="5.8323467634141686"/>
    <n v="4.999883136613299"/>
  </r>
  <r>
    <n v="5"/>
    <x v="5"/>
    <s v="ANC"/>
    <s v="Alaska"/>
    <s v="LAX"/>
    <s v="California"/>
    <x v="33"/>
    <x v="1"/>
    <n v="178"/>
    <s v="ANCLAX737-900"/>
    <n v="2345"/>
    <n v="169.11111111111111"/>
    <n v="9"/>
    <n v="1522"/>
    <n v="23"/>
    <n v="207"/>
    <n v="387"/>
    <n v="928"/>
    <n v="3756690"/>
    <n v="0.95006242197253432"/>
    <n v="1602"/>
    <n v="46.997727272727268"/>
    <n v="1"/>
    <n v="207"/>
    <n v="1"/>
    <n v="387"/>
    <n v="0.92063492063492058"/>
    <n v="1008"/>
    <n v="6654"/>
    <n v="4.9996994289149388"/>
    <n v="0.22631415807061994"/>
    <n v="146755"/>
    <n v="0.22666576195491758"/>
    <n v="146983"/>
    <n v="0.48141048674006143"/>
    <n v="312174"/>
    <n v="8.5819105970018055E-3"/>
    <n v="5565"/>
    <n v="5.7243579759336397E-3"/>
    <n v="3712"/>
    <n v="5.1303324661465602E-2"/>
    <n v="33268"/>
    <n v="1"/>
    <n v="173071"/>
    <n v="19230.111111111109"/>
    <n v="3682.5397746506123"/>
    <n v="0.35537828153715056"/>
    <n v="47156"/>
    <n v="5239.5555555555557"/>
    <n v="9.6828574655291016E-2"/>
    <n v="153894"/>
    <n v="17099.333333333332"/>
    <n v="0.3160008624141436"/>
    <n v="112884"/>
    <n v="0.23179228139341485"/>
    <n v="1"/>
    <n v="648457"/>
    <n v="-487005"/>
    <n v="161452"/>
    <n v="146755"/>
    <n v="146983"/>
    <n v="339085.55172413797"/>
    <n v="632823.55172413797"/>
    <n v="0"/>
    <n v="0"/>
    <n v="26911.551724137971"/>
    <n v="4.2977195350161979E-2"/>
    <n v="4.3773154669081854E-2"/>
    <n v="7.9595931891987548E-4"/>
    <n v="3569090"/>
    <n v="0.95006242197253432"/>
    <n v="32335.821287779254"/>
    <n v="0.17261392342727241"/>
    <n v="0.12963672807711044"/>
    <n v="404.19776609724045"/>
    <n v="0.17236578511609402"/>
    <n v="5.1303324661465602E-2"/>
    <n v="-2990.1724137931078"/>
    <n v="164442.1724137931"/>
    <n v="1.8744571603739844"/>
    <n v="1.0041742956303117"/>
    <n v="0.81882134463656209"/>
    <n v="379.80103359173125"/>
    <n v="0.17408093366252503"/>
    <n v="3274.498766864936"/>
    <n v="5239.5555555555557"/>
    <n v="32.384544707190877"/>
    <n v="6.0952693823915904"/>
    <n v="4.9996994289149388"/>
  </r>
  <r>
    <n v="13"/>
    <x v="5"/>
    <s v="ANC"/>
    <s v="Alaska"/>
    <s v="SEA"/>
    <s v="Washington"/>
    <x v="60"/>
    <x v="7"/>
    <n v="73.466666666666669"/>
    <s v="ANCSEAE175"/>
    <n v="1448"/>
    <n v="66.599999999999994"/>
    <n v="15"/>
    <n v="999"/>
    <n v="9.6666666666666661"/>
    <n v="145"/>
    <n v="261"/>
    <n v="593"/>
    <n v="1595696"/>
    <n v="0.90653357531760437"/>
    <n v="1102"/>
    <n v="49.74778425386252"/>
    <n v="1"/>
    <n v="145"/>
    <n v="1"/>
    <n v="261"/>
    <n v="0.85201149425287359"/>
    <n v="696"/>
    <n v="1771"/>
    <n v="4.9988706945228687"/>
    <n v="0.1952045503870361"/>
    <n v="43173"/>
    <n v="0.25032102293279318"/>
    <n v="55363"/>
    <n v="0.49569105838095928"/>
    <n v="109631"/>
    <n v="1.6073753888446791E-2"/>
    <n v="3555"/>
    <n v="2.6812197062866237E-3"/>
    <n v="593"/>
    <n v="4.0028394704478047E-2"/>
    <n v="8853"/>
    <n v="1"/>
    <n v="79875"/>
    <n v="5325"/>
    <n v="1605.5991477409034"/>
    <n v="0.31250611318687765"/>
    <n v="39325"/>
    <n v="2621.6666666666665"/>
    <n v="0.15385668733738922"/>
    <n v="91205"/>
    <n v="6080.333333333333"/>
    <n v="0.35683405387429329"/>
    <n v="45190"/>
    <n v="0.17680314560143978"/>
    <n v="1"/>
    <n v="221168"/>
    <n v="-255595"/>
    <n v="-34427"/>
    <n v="43173"/>
    <n v="55363"/>
    <n v="128673.14671163575"/>
    <n v="227209.14671163575"/>
    <n v="0"/>
    <n v="0"/>
    <n v="19042.146711635753"/>
    <n v="-2.1574911511967193E-2"/>
    <n v="-2.0779348668266143E-2"/>
    <n v="7.9556284370104965E-4"/>
    <n v="1446552"/>
    <n v="0.90653357531760437"/>
    <n v="21890.335335335345"/>
    <n v="0.13860284164402242"/>
    <n v="0.16017775315598962"/>
    <n v="212.52752752752752"/>
    <n v="0.14677315436983945"/>
    <n v="4.0028394704478047E-2"/>
    <n v="-1269.4764474423835"/>
    <n v="-33157.523552557614"/>
    <n v="1.5762094856533457"/>
    <n v="1.1229200059994566"/>
    <n v="0.83386135490575686"/>
    <n v="212.11877394636016"/>
    <n v="0.20432431454821673"/>
    <n v="1833.347984597297"/>
    <n v="2621.6666666666665"/>
    <n v="20.08129638301299"/>
    <n v="4.1521521521521523"/>
    <n v="4.9988706945228687"/>
  </r>
  <r>
    <n v="761"/>
    <x v="1"/>
    <s v="SFO"/>
    <s v="California"/>
    <s v="HNL"/>
    <s v="Hawaii"/>
    <x v="27"/>
    <x v="5"/>
    <n v="272.69230769230768"/>
    <s v="SFOHNLA330-200"/>
    <n v="2399"/>
    <n v="250.76923076923077"/>
    <n v="13"/>
    <n v="3260"/>
    <n v="35.307692307692307"/>
    <n v="459"/>
    <n v="684"/>
    <n v="2117"/>
    <n v="8504455"/>
    <n v="0.91960507757404797"/>
    <n v="3545"/>
    <n v="69.044672818791938"/>
    <n v="1"/>
    <n v="459"/>
    <n v="0.80093676814988291"/>
    <n v="854"/>
    <n v="0.9489018377409234"/>
    <n v="2231"/>
    <n v="102408"/>
    <n v="5.9999902351378802"/>
    <n v="0.15225998806709304"/>
    <n v="265146"/>
    <n v="0.12755347268840125"/>
    <n v="222122"/>
    <n v="0.3491052903894159"/>
    <n v="607933"/>
    <n v="8.5121020234833634E-3"/>
    <n v="14823"/>
    <n v="9.7231944587209285E-3"/>
    <n v="16932"/>
    <n v="0.35284595237288552"/>
    <n v="614447"/>
    <n v="1"/>
    <n v="342472"/>
    <n v="26344"/>
    <n v="4960.1509576100007"/>
    <n v="0.30949471872989248"/>
    <n v="103208"/>
    <n v="7939.0769230769229"/>
    <n v="9.3269905074501697E-2"/>
    <n v="352115"/>
    <n v="27085.76923076923"/>
    <n v="0.31820917589051395"/>
    <n v="308757"/>
    <n v="0.27902620030509184"/>
    <n v="1"/>
    <n v="1741403"/>
    <n v="-1106552"/>
    <n v="634851"/>
    <n v="265146"/>
    <n v="277327.76023391815"/>
    <n v="640670.06282475195"/>
    <n v="1183143.8230586702"/>
    <n v="0"/>
    <n v="55205.760233918147"/>
    <n v="32737.062824751949"/>
    <n v="7.4649227963461504E-2"/>
    <n v="7.5444673708423948E-2"/>
    <n v="7.9544574496244469E-4"/>
    <n v="7820740"/>
    <n v="0.91960507757404797"/>
    <n v="98522.226993865101"/>
    <n v="0.20476362094925543"/>
    <n v="0.13011439298579391"/>
    <n v="345.69202453987731"/>
    <n v="0.14409838455184548"/>
    <n v="0.35284595237288552"/>
    <n v="-6764.8325429746228"/>
    <n v="641615.83254297462"/>
    <n v="1.8692710317722263"/>
    <n v="0.84165398899209054"/>
    <n v="0.8817714432170789"/>
    <n v="260.09601873536297"/>
    <n v="0.17730358796901119"/>
    <n v="5099.8141583511797"/>
    <n v="7939.0769230769229"/>
    <n v="47.215807779347223"/>
    <n v="9.7407975460122707"/>
    <n v="5.9999902351378802"/>
  </r>
  <r>
    <n v="1214"/>
    <x v="0"/>
    <s v="YVR"/>
    <s v="British Columbia"/>
    <s v="SFO"/>
    <s v="California"/>
    <x v="28"/>
    <x v="2"/>
    <n v="168.20987654320987"/>
    <s v="YVRSFO737-800"/>
    <n v="800"/>
    <n v="129.64197530864197"/>
    <n v="81"/>
    <n v="10501"/>
    <n v="19.25925925925926"/>
    <n v="1560"/>
    <n v="2971"/>
    <n v="5971"/>
    <n v="10900000"/>
    <n v="0.7707155963302752"/>
    <n v="13625"/>
    <n v="85.422025052192069"/>
    <n v="0.91710758377425039"/>
    <n v="1701"/>
    <n v="0.9169753086419753"/>
    <n v="3240"/>
    <n v="0.68758636573007825"/>
    <n v="8684"/>
    <n v="2536"/>
    <n v="6"/>
    <n v="0.24686432274717762"/>
    <n v="692606"/>
    <n v="0.27262838009790369"/>
    <n v="764890"/>
    <n v="0.44742042205378219"/>
    <n v="1255289"/>
    <n v="1.4895135253816099E-2"/>
    <n v="41790"/>
    <n v="1.2768328073640922E-2"/>
    <n v="35823"/>
    <n v="5.4234117736794872E-3"/>
    <n v="15216"/>
    <n v="1"/>
    <n v="355189"/>
    <n v="4385.049382716049"/>
    <n v="4158.0493998237898"/>
    <n v="0.27586809492890274"/>
    <n v="475188"/>
    <n v="5866.5185185185182"/>
    <n v="0.36906888527819115"/>
    <n v="192013"/>
    <n v="2370.5308641975307"/>
    <n v="0.14913260408284998"/>
    <n v="265142"/>
    <n v="0.20593041571005613"/>
    <n v="1"/>
    <n v="2805614"/>
    <n v="-1287532"/>
    <n v="1518082"/>
    <n v="755206.92692307697"/>
    <n v="834144.59777852579"/>
    <n v="1825645.5662368115"/>
    <n v="3414997.0909384144"/>
    <n v="62600.926923076971"/>
    <n v="69254.597778525786"/>
    <n v="570356.56623681146"/>
    <n v="0.13927357798165138"/>
    <n v="0.14006892523608383"/>
    <n v="7.9534725443244914E-4"/>
    <n v="8400800"/>
    <n v="0.7707155963302752"/>
    <n v="830130.78297305014"/>
    <n v="0.25739577981651374"/>
    <n v="0.11812220183486238"/>
    <n v="265.72688315398534"/>
    <n v="0.3321586039424817"/>
    <n v="5.4234117736794872E-3"/>
    <n v="-8669.2850733137566"/>
    <n v="1526751.2850733139"/>
    <n v="2.0450459539706283"/>
    <n v="1.185700787835525"/>
    <n v="0.72601408103510601"/>
    <n v="236.07716049382717"/>
    <n v="9.4504090726664464E-2"/>
    <n v="2247.8160624579182"/>
    <n v="5866.5185185185182"/>
    <n v="122.93082484972682"/>
    <n v="7.3910103799638129"/>
    <n v="6"/>
  </r>
  <r>
    <n v="241"/>
    <x v="4"/>
    <s v="HNL"/>
    <s v="Hawaii"/>
    <s v="SEA"/>
    <s v="Washington"/>
    <x v="20"/>
    <x v="9"/>
    <n v="217.28571428571428"/>
    <s v="HNLSEA757-300"/>
    <n v="2677"/>
    <n v="206"/>
    <n v="7"/>
    <n v="1442"/>
    <n v="27.857142857142858"/>
    <n v="195"/>
    <n v="371"/>
    <n v="877"/>
    <n v="4071717"/>
    <n v="0.94806048652202501"/>
    <n v="1521"/>
    <n v="37.667517847336633"/>
    <n v="1"/>
    <n v="195"/>
    <n v="1"/>
    <n v="371"/>
    <n v="0.91736401673640167"/>
    <n v="956"/>
    <n v="15553"/>
    <n v="5"/>
    <n v="0.18722485438026357"/>
    <n v="102664"/>
    <n v="0.20157893009158451"/>
    <n v="110535"/>
    <n v="0.45817786580006054"/>
    <n v="251240"/>
    <n v="9.6016019082841852E-3"/>
    <n v="5265"/>
    <n v="1.5993551516743079E-3"/>
    <n v="877"/>
    <n v="0.1418173926681329"/>
    <n v="77765"/>
    <n v="1"/>
    <n v="144812"/>
    <n v="20687.428571428572"/>
    <n v="3844.4794952221482"/>
    <n v="0.3344032735552343"/>
    <n v="40580"/>
    <n v="5797.1428571428569"/>
    <n v="9.3708289650522109E-2"/>
    <n v="157366"/>
    <n v="22480.857142857141"/>
    <n v="0.36339326538058314"/>
    <n v="90288"/>
    <n v="0.20849517141366045"/>
    <n v="1"/>
    <n v="548346"/>
    <n v="-433046"/>
    <n v="115300"/>
    <n v="102664"/>
    <n v="110535"/>
    <n v="273871.65336374001"/>
    <n v="487070.65336374001"/>
    <n v="0"/>
    <n v="0"/>
    <n v="22631.653363740013"/>
    <n v="2.8317292189020012E-2"/>
    <n v="2.911132903826006E-2"/>
    <n v="7.9403684924004778E-4"/>
    <n v="3860234"/>
    <n v="0.94806048652202501"/>
    <n v="25780.789875173359"/>
    <n v="0.13467193324093987"/>
    <n v="0.10635464105191987"/>
    <n v="326.33911234396669"/>
    <n v="0.1219047860829162"/>
    <n v="0.1418173926681329"/>
    <n v="-3233.093337677145"/>
    <n v="118533.09333767714"/>
    <n v="1.7253195404590957"/>
    <n v="0.97636426786908892"/>
    <n v="0.86122546676887479"/>
    <n v="297.9380053908356"/>
    <n v="0.16465516298103752"/>
    <n v="4177.7639991515107"/>
    <n v="5797.1428571428569"/>
    <n v="38.282320747661366"/>
    <n v="4.2593619972260752"/>
    <n v="5"/>
  </r>
  <r>
    <n v="794"/>
    <x v="1"/>
    <s v="YVR"/>
    <s v="British Columbia"/>
    <s v="SFO"/>
    <s v="California"/>
    <x v="28"/>
    <x v="7"/>
    <n v="73.411764705882348"/>
    <s v="YVRSFOE175"/>
    <n v="800"/>
    <n v="69.882352941176464"/>
    <n v="17"/>
    <n v="1188"/>
    <n v="8.9411764705882355"/>
    <n v="152"/>
    <n v="297"/>
    <n v="739"/>
    <n v="998400"/>
    <n v="0.95192307692307687"/>
    <n v="1248"/>
    <n v="17.400782881002087"/>
    <n v="0.92121212121212126"/>
    <n v="165"/>
    <n v="1"/>
    <n v="297"/>
    <n v="0.94020356234096691"/>
    <n v="786"/>
    <n v="0"/>
    <e v="#DIV/0!"/>
    <n v="0.18249503456387381"/>
    <n v="49341"/>
    <n v="0.23992395577895395"/>
    <n v="64868"/>
    <n v="0.53655559624069327"/>
    <n v="145068"/>
    <n v="1.9159001216855483E-2"/>
    <n v="5180"/>
    <n v="2.1866412199623479E-2"/>
    <n v="5912"/>
    <n v="0"/>
    <n v="0"/>
    <n v="1"/>
    <n v="43436"/>
    <n v="2555.0588235294117"/>
    <n v="2496.2095267232357"/>
    <n v="0.29523997253961026"/>
    <n v="53921"/>
    <n v="3171.8235294117649"/>
    <n v="0.36650784048504292"/>
    <n v="24084"/>
    <n v="1416.7058823529412"/>
    <n v="0.16370198679998096"/>
    <n v="25680"/>
    <n v="0.17455020017536585"/>
    <n v="1"/>
    <n v="270369"/>
    <n v="-147121"/>
    <n v="123248"/>
    <n v="53560.95394736842"/>
    <n v="64868"/>
    <n v="154294.24627875508"/>
    <n v="272723.2002261235"/>
    <n v="4219.9539473684199"/>
    <n v="0"/>
    <n v="9226.2462787550758"/>
    <n v="0.12344551282051282"/>
    <n v="0.12423773332780233"/>
    <n v="7.9222050728951221E-4"/>
    <n v="950400"/>
    <n v="0.95192307692307687"/>
    <n v="13655"/>
    <n v="0.27080228365384618"/>
    <n v="0.14735677083333334"/>
    <n v="227.58333333333334"/>
    <n v="0.28447916666666667"/>
    <n v="0"/>
    <n v="-790.9529544778527"/>
    <n v="124038.95295447785"/>
    <n v="1.4393771210642741"/>
    <n v="1.0512951263114219"/>
    <n v="0.88838183525432901"/>
    <n v="218.41077441077442"/>
    <n v="9.4981303329893588E-2"/>
    <n v="1384.0756570955523"/>
    <n v="3171.8235294117649"/>
    <n v="68.272790260318715"/>
    <n v="9.3367003367003374"/>
    <e v="#DIV/0!"/>
  </r>
  <r>
    <n v="246"/>
    <x v="4"/>
    <s v="HNL"/>
    <s v="Hawaii"/>
    <s v="SFO"/>
    <s v="California"/>
    <x v="30"/>
    <x v="9"/>
    <n v="226.2"/>
    <s v="HNLSFO757-300"/>
    <n v="2399"/>
    <n v="204.06666666666666"/>
    <n v="15"/>
    <n v="3061"/>
    <n v="26.2"/>
    <n v="393"/>
    <n v="746"/>
    <n v="1923"/>
    <n v="8139807"/>
    <n v="0.90215148835838488"/>
    <n v="3393"/>
    <n v="72.782216132658789"/>
    <n v="0.90344827586206899"/>
    <n v="435"/>
    <n v="0.90205562273276907"/>
    <n v="827"/>
    <n v="0.90196998123827388"/>
    <n v="2132"/>
    <n v="1164"/>
    <n v="5"/>
    <n v="0.21535603715170279"/>
    <n v="198246"/>
    <n v="0.23681168866438543"/>
    <n v="217997"/>
    <n v="0.51644560317201671"/>
    <n v="475414"/>
    <n v="1.253055238715985E-2"/>
    <n v="11535"/>
    <n v="1.2533811308456901E-2"/>
    <n v="11538"/>
    <n v="6.3223073162783118E-3"/>
    <n v="5820"/>
    <n v="1"/>
    <n v="279810"/>
    <n v="18654"/>
    <n v="3844.4831013388703"/>
    <n v="0.32963071605531663"/>
    <n v="90525"/>
    <n v="6035"/>
    <n v="0.10664315274974996"/>
    <n v="304067"/>
    <n v="20271.133333333335"/>
    <n v="0.35820672220003558"/>
    <n v="174457"/>
    <n v="0.20551940899489785"/>
    <n v="1"/>
    <n v="920550"/>
    <n v="-848859"/>
    <n v="71691"/>
    <n v="219432.59541984732"/>
    <n v="241666.91554959785"/>
    <n v="527084.06032241287"/>
    <n v="988183.5712918581"/>
    <n v="21186.595419847319"/>
    <n v="23669.915549597848"/>
    <n v="51670.060322412872"/>
    <n v="8.8074569827024159E-3"/>
    <n v="9.5980291366601859E-3"/>
    <n v="7.9057215395776995E-4"/>
    <n v="7343339"/>
    <n v="0.90215148835838488"/>
    <n v="99212.793204835034"/>
    <n v="0.11309236201792008"/>
    <n v="0.10428490503521766"/>
    <n v="298.83371447239466"/>
    <n v="0.12456595017607114"/>
    <n v="6.3223073162783118E-3"/>
    <n v="-6435.1047527905357"/>
    <n v="78126.104752790532"/>
    <n v="1.734719222673107"/>
    <n v="1.0033651720358103"/>
    <n v="0.84878712048010474"/>
    <n v="263.59975816203143"/>
    <n v="0.18951387757318994"/>
    <n v="4177.7650662049473"/>
    <n v="6035"/>
    <n v="42.056977138766598"/>
    <n v="7.5377327670695848"/>
    <n v="5"/>
  </r>
  <r>
    <n v="899"/>
    <x v="2"/>
    <s v="LAX"/>
    <s v="California"/>
    <s v="SFO"/>
    <s v="California"/>
    <x v="16"/>
    <x v="6"/>
    <n v="156.36842105263159"/>
    <s v="LAXSFOA320"/>
    <n v="337"/>
    <n v="134.80701754385964"/>
    <n v="57"/>
    <n v="7684"/>
    <n v="20"/>
    <n v="1140"/>
    <n v="1744"/>
    <n v="4800"/>
    <n v="3003681"/>
    <n v="0.86211152249523171"/>
    <n v="8913"/>
    <n v="76.18190806151766"/>
    <n v="1"/>
    <n v="1140"/>
    <n v="0.82693219535324802"/>
    <n v="2109"/>
    <n v="0.84745762711864403"/>
    <n v="5664"/>
    <n v="4215"/>
    <n v="6"/>
    <n v="0.22050966843297529"/>
    <n v="222427"/>
    <n v="0.22621704281274319"/>
    <n v="228184"/>
    <n v="0.48061505212180095"/>
    <n v="484794"/>
    <n v="3.3310366364461011E-2"/>
    <n v="33600"/>
    <n v="1.4275871299054719E-2"/>
    <n v="14400"/>
    <n v="2.5071998968964851E-2"/>
    <n v="25290"/>
    <n v="1"/>
    <n v="313280"/>
    <n v="5496.1403508771928"/>
    <n v="4112.2624514343124"/>
    <n v="0.29550841917899445"/>
    <n v="328250"/>
    <n v="5758.7719298245611"/>
    <n v="0.30962920899995189"/>
    <n v="181726"/>
    <n v="3188.1754385964914"/>
    <n v="0.17141714435559866"/>
    <n v="236883"/>
    <n v="0.223445227465455"/>
    <n v="1"/>
    <n v="1008695"/>
    <n v="-1060139"/>
    <n v="-51444"/>
    <n v="222427"/>
    <n v="275940.39908256882"/>
    <n v="572056.92000000004"/>
    <n v="1070424.3190825689"/>
    <n v="0"/>
    <n v="47756.399082568823"/>
    <n v="87262.920000000042"/>
    <n v="-1.7126985189172887E-2"/>
    <n v="-1.6338366163415916E-2"/>
    <n v="7.8861902575697029E-4"/>
    <n v="2589508"/>
    <n v="0.86211152249523171"/>
    <n v="157288.48841749085"/>
    <n v="0.33581961599783733"/>
    <n v="0.35294660118701021"/>
    <n v="127.980869338886"/>
    <n v="0.37976519091657568"/>
    <n v="2.5071998968964851E-2"/>
    <n v="-2368.759983904717"/>
    <n v="-49075.240016095282"/>
    <n v="1.8591176436663093"/>
    <n v="1.0309386666730334"/>
    <n v="0.81556430759304033"/>
    <n v="108.19535324798483"/>
    <n v="0.2348410570093041"/>
    <n v="2385.4220066692792"/>
    <n v="5758.7719298245611"/>
    <n v="100.86384281416386"/>
    <n v="6.2467464862051019"/>
    <n v="6"/>
  </r>
  <r>
    <n v="954"/>
    <x v="2"/>
    <s v="SEA"/>
    <s v="Washington"/>
    <s v="SFO"/>
    <s v="California"/>
    <x v="26"/>
    <x v="1"/>
    <n v="178.21818181818182"/>
    <s v="SEASFO737-900"/>
    <n v="679"/>
    <n v="145.69090909090909"/>
    <n v="55"/>
    <n v="8013"/>
    <n v="22.745454545454546"/>
    <n v="1251"/>
    <n v="2279"/>
    <n v="4483"/>
    <n v="6655558"/>
    <n v="0.81748622730055087"/>
    <n v="9802"/>
    <n v="117.0039401103231"/>
    <n v="0.98893280632411062"/>
    <n v="1265"/>
    <n v="0.96363636363636362"/>
    <n v="2365"/>
    <n v="0.72634478289047311"/>
    <n v="6172"/>
    <n v="38142"/>
    <n v="5.9998426930942266"/>
    <n v="0.20434042095654889"/>
    <n v="357288"/>
    <n v="0.22678716655590467"/>
    <n v="396536"/>
    <n v="0.40934255422094673"/>
    <n v="715733"/>
    <n v="1.7945729296182888E-2"/>
    <n v="31378"/>
    <n v="1.0702352996350003E-2"/>
    <n v="18713"/>
    <n v="0.13088177597406683"/>
    <n v="228846"/>
    <n v="1"/>
    <n v="486509"/>
    <n v="8845.6181818181813"/>
    <n v="4158.056553832891"/>
    <n v="0.33895058937296346"/>
    <n v="322659"/>
    <n v="5866.5272727272732"/>
    <n v="0.22479637214623166"/>
    <n v="263003"/>
    <n v="4781.8727272727274"/>
    <n v="0.18323406526263133"/>
    <n v="363168"/>
    <n v="0.25301897321817357"/>
    <n v="1"/>
    <n v="1748494"/>
    <n v="-1435339"/>
    <n v="313155"/>
    <n v="361286.42685851321"/>
    <n v="411499.62264150946"/>
    <n v="985390.15748382779"/>
    <n v="1758176.2069838503"/>
    <n v="3998.4268585132086"/>
    <n v="14963.622641509457"/>
    <n v="269657.15748382779"/>
    <n v="4.7051652168007552E-2"/>
    <n v="4.7840109265843811E-2"/>
    <n v="7.8845709783625928E-4"/>
    <n v="5440827"/>
    <n v="0.81748622730055087"/>
    <n v="339279.95407462888"/>
    <n v="0.26271185676693076"/>
    <n v="0.21566020459892318"/>
    <n v="189.64782228878073"/>
    <n v="0.27930459836344734"/>
    <n v="0.13088177597406683"/>
    <n v="-5247.6219451609177"/>
    <n v="318402.62194516091"/>
    <n v="1.8838927160111796"/>
    <n v="1.118355141473572"/>
    <n v="0.77348765467609526"/>
    <n v="167.66849894291755"/>
    <n v="0.20770331496705163"/>
    <n v="2247.8131911798378"/>
    <n v="5866.5272727272732"/>
    <n v="68.484873179865019"/>
    <n v="6.2512167727442902"/>
    <n v="5.9998426930942266"/>
  </r>
  <r>
    <n v="275"/>
    <x v="4"/>
    <s v="LAX"/>
    <s v="California"/>
    <s v="SEA"/>
    <s v="Washington"/>
    <x v="47"/>
    <x v="6"/>
    <n v="148.33333333333334"/>
    <s v="LAXSEAA320"/>
    <n v="954"/>
    <n v="120.66666666666667"/>
    <n v="45"/>
    <n v="5430"/>
    <n v="19.777777777777779"/>
    <n v="890"/>
    <n v="1647"/>
    <n v="2894"/>
    <n v="6367950"/>
    <n v="0.81348314606741579"/>
    <n v="6675"/>
    <n v="123.81977323008849"/>
    <n v="1"/>
    <n v="890"/>
    <n v="1"/>
    <n v="1647"/>
    <n v="0.69920270596762502"/>
    <n v="4139"/>
    <n v="53278"/>
    <n v="5"/>
    <n v="0.20632722624627184"/>
    <n v="304109"/>
    <n v="0.23402147747904223"/>
    <n v="344928"/>
    <n v="0.35536149956985336"/>
    <n v="523773"/>
    <n v="1.177475514208408E-2"/>
    <n v="17355"/>
    <n v="1.1778825930378664E-2"/>
    <n v="17361"/>
    <n v="0.18073621563236983"/>
    <n v="266390"/>
    <n v="1"/>
    <n v="447569"/>
    <n v="9945.9777777777781"/>
    <n v="3614.6811476411244"/>
    <n v="0.3199933937807164"/>
    <n v="228831"/>
    <n v="5085.1333333333332"/>
    <n v="0.16360473645903786"/>
    <n v="424582"/>
    <n v="9435.1555555555551"/>
    <n v="0.30355863591581217"/>
    <n v="297700"/>
    <n v="0.21284323384443354"/>
    <n v="1"/>
    <n v="1473916"/>
    <n v="-1398682"/>
    <n v="75234"/>
    <n v="304109"/>
    <n v="344928"/>
    <n v="749100.36178299936"/>
    <n v="1398137.3617829992"/>
    <n v="0"/>
    <n v="0"/>
    <n v="225327.36178299936"/>
    <n v="1.1814477186535699E-2"/>
    <n v="1.2600801624744052E-2"/>
    <n v="7.8632443820835299E-4"/>
    <n v="5180220"/>
    <n v="0.81348314606741579"/>
    <n v="276863.69613259658"/>
    <n v="0.2314584756475789"/>
    <n v="0.21964399846104318"/>
    <n v="222.3804788213628"/>
    <n v="0.23310322727606164"/>
    <n v="0.18073621563236983"/>
    <n v="-5007.2747062888748"/>
    <n v="80241.274706288881"/>
    <n v="1.9450372997379097"/>
    <n v="1.1921297298694249"/>
    <n v="0.72033803772368143"/>
    <n v="209.4280510018215"/>
    <n v="0.20197894588294041"/>
    <n v="3429.0322855867225"/>
    <n v="5085.1333333333332"/>
    <n v="43.854061902614582"/>
    <n v="6.3933701657458561"/>
    <n v="5"/>
  </r>
  <r>
    <n v="158"/>
    <x v="5"/>
    <s v="SFO"/>
    <s v="California"/>
    <s v="HNL"/>
    <s v="Hawaii"/>
    <x v="27"/>
    <x v="5"/>
    <n v="278"/>
    <s v="SFOHNLA330-200"/>
    <n v="2399"/>
    <n v="249.33333333333334"/>
    <n v="15"/>
    <n v="3740"/>
    <n v="36"/>
    <n v="540"/>
    <n v="1005"/>
    <n v="2195"/>
    <n v="10003830"/>
    <n v="0.89688249400479614"/>
    <n v="4170"/>
    <n v="81.229026845637577"/>
    <n v="1"/>
    <n v="540"/>
    <n v="1"/>
    <n v="1005"/>
    <n v="0.83619047619047615"/>
    <n v="2625"/>
    <n v="197929"/>
    <n v="4.9999898953665207"/>
    <n v="0.13163766555535053"/>
    <n v="293919"/>
    <n v="0.14448259306302255"/>
    <n v="322599"/>
    <n v="0.26885221525733749"/>
    <n v="600290"/>
    <n v="5.8984552048828636E-3"/>
    <n v="13170"/>
    <n v="5.8971115932188812E-3"/>
    <n v="13167"/>
    <n v="0.4432319593261877"/>
    <n v="989643"/>
    <n v="1"/>
    <n v="337184"/>
    <n v="22478.933333333334"/>
    <n v="4151.0284327394784"/>
    <n v="0.25408059077294048"/>
    <n v="109137"/>
    <n v="7275.8"/>
    <n v="8.223875817116591E-2"/>
    <n v="600526"/>
    <n v="40035.066666666666"/>
    <n v="0.45251850875044741"/>
    <n v="280228"/>
    <n v="0.21116214230544619"/>
    <n v="1"/>
    <n v="2232788"/>
    <n v="-1327075"/>
    <n v="905713"/>
    <n v="293919"/>
    <n v="322599"/>
    <n v="717886.67425968114"/>
    <n v="1334404.6742596813"/>
    <n v="0"/>
    <n v="0"/>
    <n v="117596.67425968114"/>
    <n v="9.0536624472826913E-2"/>
    <n v="9.1320302152673394E-2"/>
    <n v="7.8367767984648118E-4"/>
    <n v="8972260"/>
    <n v="0.89688249400479614"/>
    <n v="142928.43582887715"/>
    <n v="0.22319331695960448"/>
    <n v="0.13265669248677756"/>
    <n v="332.39171122994651"/>
    <n v="0.13855427729468384"/>
    <n v="0.4432319593261877"/>
    <n v="-7839.7782839787424"/>
    <n v="913552.7782839787"/>
    <n v="1.8652966066407628"/>
    <n v="1.1000462722776412"/>
    <n v="0.7836926966761748"/>
    <n v="320.99402985074624"/>
    <n v="0.12550586979148939"/>
    <n v="7392.9975935966959"/>
    <n v="7275.8"/>
    <n v="46.042654273173255"/>
    <n v="7.0419786096256685"/>
    <n v="4.9999898953665207"/>
  </r>
  <r>
    <n v="172"/>
    <x v="5"/>
    <s v="SFO"/>
    <s v="California"/>
    <s v="SEA"/>
    <s v="Washington"/>
    <x v="23"/>
    <x v="6"/>
    <n v="148.79032258064515"/>
    <s v="SFOSEAA320"/>
    <n v="679"/>
    <n v="117.04838709677419"/>
    <n v="62"/>
    <n v="7257"/>
    <n v="18.967741935483872"/>
    <n v="1176"/>
    <n v="2176"/>
    <n v="3906"/>
    <n v="6263775"/>
    <n v="0.78666666666666663"/>
    <n v="9225"/>
    <n v="132.24679562906087"/>
    <n v="0.95609756097560972"/>
    <n v="1230"/>
    <n v="0.95606326889279436"/>
    <n v="2276"/>
    <n v="0.68286713286713285"/>
    <n v="5720"/>
    <n v="25811"/>
    <n v="5"/>
    <n v="0.20796671545275733"/>
    <n v="299961"/>
    <n v="0.26524264898072658"/>
    <n v="382573"/>
    <n v="0.40753186984305484"/>
    <n v="587804"/>
    <n v="1.6244312237451215E-2"/>
    <n v="23430"/>
    <n v="1.3539006802089089E-2"/>
    <n v="19528"/>
    <n v="8.9475446683920906E-2"/>
    <n v="129055"/>
    <n v="1"/>
    <n v="478030"/>
    <n v="7710.1612903225805"/>
    <n v="3614.681155230609"/>
    <n v="0.30531001711672584"/>
    <n v="316250"/>
    <n v="5100.8064516129034"/>
    <n v="0.20198375188411721"/>
    <n v="453478"/>
    <n v="7314.1612903225805"/>
    <n v="0.28962905244871368"/>
    <n v="317962"/>
    <n v="0.20307717855044324"/>
    <n v="1"/>
    <n v="1442351"/>
    <n v="-1565720"/>
    <n v="-123369"/>
    <n v="313734.71938775509"/>
    <n v="400154.47977941175"/>
    <n v="860788.24372759857"/>
    <n v="1574677.4428947654"/>
    <n v="13773.719387755089"/>
    <n v="17581.479779411748"/>
    <n v="272984.24372759857"/>
    <n v="-1.9695630829651447E-2"/>
    <n v="-1.8911965916424033E-2"/>
    <n v="7.8366491322741372E-4"/>
    <n v="4927503"/>
    <n v="0.78666666666666663"/>
    <n v="356148.0677966103"/>
    <n v="0.23026864790002835"/>
    <n v="0.24996427872967977"/>
    <n v="180.96954664461899"/>
    <n v="0.26652363276085272"/>
    <n v="8.9475446683920906E-2"/>
    <n v="-4908.7006918510551"/>
    <n v="-118460.29930814894"/>
    <n v="1.7711438772450381"/>
    <n v="1.2207766661915569"/>
    <n v="0.74632960467423415"/>
    <n v="168.09007029876977"/>
    <n v="0.22044703404372445"/>
    <n v="3429.0282637317032"/>
    <n v="5100.8064516129034"/>
    <n v="54.874675529796306"/>
    <n v="5.9195259749207665"/>
    <n v="5"/>
  </r>
  <r>
    <n v="16"/>
    <x v="5"/>
    <s v="BOI"/>
    <s v="Idaho"/>
    <s v="LAX"/>
    <s v="California"/>
    <x v="50"/>
    <x v="7"/>
    <n v="73.55"/>
    <s v="BOILAXE175"/>
    <n v="674"/>
    <n v="55.56666666666667"/>
    <n v="60"/>
    <n v="3334"/>
    <n v="10"/>
    <n v="600"/>
    <n v="866"/>
    <n v="1868"/>
    <n v="2974362"/>
    <n v="0.75549512803081809"/>
    <n v="4413"/>
    <n v="136.2608089260809"/>
    <n v="1"/>
    <n v="600"/>
    <n v="0.80185185185185182"/>
    <n v="1080"/>
    <n v="0.68349798755945845"/>
    <n v="2733"/>
    <n v="0"/>
    <e v="#DIV/0!"/>
    <n v="0.29622503054466542"/>
    <n v="160261"/>
    <n v="0.23898959540563872"/>
    <n v="129296"/>
    <n v="0.43026666740602315"/>
    <n v="232779"/>
    <n v="2.0711223986203609E-2"/>
    <n v="11205"/>
    <n v="1.3807482657469072E-2"/>
    <n v="7470"/>
    <n v="0"/>
    <n v="0"/>
    <n v="1"/>
    <n v="218781"/>
    <n v="3646.35"/>
    <n v="1605.6047349512278"/>
    <n v="0.28974008534036821"/>
    <n v="162722"/>
    <n v="2712.0333333333333"/>
    <n v="0.21549899747581097"/>
    <n v="249813"/>
    <n v="4163.55"/>
    <n v="0.33083695539893049"/>
    <n v="123778"/>
    <n v="0.16392396178489035"/>
    <n v="1"/>
    <n v="541011"/>
    <n v="-755094"/>
    <n v="-214083"/>
    <n v="160261"/>
    <n v="161246.74364896075"/>
    <n v="340570.13222698076"/>
    <n v="662077.87587594148"/>
    <n v="0"/>
    <n v="31950.74364896075"/>
    <n v="107791.13222698076"/>
    <n v="-7.197610781740757E-2"/>
    <n v="-7.1193072240500976E-2"/>
    <n v="7.8303557690659331E-4"/>
    <n v="2247116"/>
    <n v="0.75549512803081809"/>
    <n v="175090.24265146966"/>
    <n v="0.18189144428284115"/>
    <n v="0.25386755210024875"/>
    <n v="162.27084583083382"/>
    <n v="0.24075793149975344"/>
    <n v="0"/>
    <n v="-2329.0312645990252"/>
    <n v="-211753.96873540097"/>
    <n v="2.2566310861208114"/>
    <n v="1.0114520581047874"/>
    <n v="0.71959499655116832"/>
    <n v="119.71851851851852"/>
    <n v="0.22879017247338779"/>
    <n v="1833.344466166491"/>
    <n v="2712.0333333333333"/>
    <n v="24.46778370300617"/>
    <n v="5.6013797240551888"/>
    <e v="#DIV/0!"/>
  </r>
  <r>
    <n v="728"/>
    <x v="1"/>
    <s v="SEA"/>
    <s v="Washington"/>
    <s v="LAX"/>
    <s v="California"/>
    <x v="49"/>
    <x v="2"/>
    <n v="160.53333333333333"/>
    <s v="SEALAX737-800"/>
    <n v="954"/>
    <n v="130.19999999999999"/>
    <n v="45"/>
    <n v="5859"/>
    <n v="15.555555555555555"/>
    <n v="700"/>
    <n v="1333"/>
    <n v="3826"/>
    <n v="6891696"/>
    <n v="0.81104651162790697"/>
    <n v="7224"/>
    <n v="120.25514981273406"/>
    <n v="0.74468085106382975"/>
    <n v="940"/>
    <n v="0.74469273743016762"/>
    <n v="1790"/>
    <n v="0.851357365376057"/>
    <n v="4494"/>
    <n v="20298"/>
    <n v="6"/>
    <n v="0.15175830211531419"/>
    <n v="172412"/>
    <n v="0.21294063177759626"/>
    <n v="241921"/>
    <n v="0.49106589583978821"/>
    <n v="557898"/>
    <n v="2.3567550629524266E-2"/>
    <n v="26775"/>
    <n v="1.3468932202912429E-2"/>
    <n v="15302"/>
    <n v="0.10719868743486466"/>
    <n v="121788"/>
    <n v="1"/>
    <n v="500027"/>
    <n v="11111.711111111112"/>
    <n v="4158.0506180289267"/>
    <n v="0.35560636501022314"/>
    <n v="262527"/>
    <n v="5833.9333333333334"/>
    <n v="0.18670246244110589"/>
    <n v="270311"/>
    <n v="6006.9111111111115"/>
    <n v="0.19223824339941328"/>
    <n v="373260"/>
    <n v="0.26545292914925772"/>
    <n v="1"/>
    <n v="1136096"/>
    <n v="-1406125"/>
    <n v="-270029"/>
    <n v="231524.68571428573"/>
    <n v="324860.15753938485"/>
    <n v="655304.13277574489"/>
    <n v="1211688.9760294156"/>
    <n v="59112.685714285733"/>
    <n v="82939.157539384847"/>
    <n v="97406.132775744889"/>
    <n v="-3.9181792116193166E-2"/>
    <n v="-3.8409661662933296E-2"/>
    <n v="7.7213045325986995E-4"/>
    <n v="5589486"/>
    <n v="0.81104651162790697"/>
    <n v="236308.31541218632"/>
    <n v="0.16484998757925481"/>
    <n v="0.20403177969544797"/>
    <n v="173.11964499061273"/>
    <n v="0.18146713311384982"/>
    <n v="0.10719868743486466"/>
    <n v="-5321.2883562092329"/>
    <n v="-264707.71164379077"/>
    <n v="1.3628495303092862"/>
    <n v="1.0042198709827961"/>
    <n v="0.92242275755453174"/>
    <n v="135.15139664804468"/>
    <n v="0.32854617919612428"/>
    <n v="2247.8122593580288"/>
    <n v="5833.9333333333334"/>
    <n v="48.72140618612891"/>
    <n v="7.1816009557945044"/>
    <n v="6"/>
  </r>
  <r>
    <n v="68"/>
    <x v="5"/>
    <s v="LAX"/>
    <s v="California"/>
    <s v="OGG"/>
    <s v="Hawaii"/>
    <x v="39"/>
    <x v="2"/>
    <n v="155.1764705882353"/>
    <s v="LAXOGG737-800"/>
    <n v="2486"/>
    <n v="133.64705882352942"/>
    <n v="17"/>
    <n v="2272"/>
    <n v="20.411764705882351"/>
    <n v="347"/>
    <n v="660"/>
    <n v="1266"/>
    <n v="6558068"/>
    <n v="0.86125852918877943"/>
    <n v="2638"/>
    <n v="93.339285714285708"/>
    <n v="1"/>
    <n v="347"/>
    <n v="1"/>
    <n v="660"/>
    <n v="0.77621091354996929"/>
    <n v="1631"/>
    <n v="20311"/>
    <n v="4.9999015311899955"/>
    <n v="0.22725213971928959"/>
    <n v="175108"/>
    <n v="0.24023775379763673"/>
    <n v="185114"/>
    <n v="0.38593852403169188"/>
    <n v="297383"/>
    <n v="9.8501709828757566E-3"/>
    <n v="7590"/>
    <n v="4.9276810569142621E-3"/>
    <n v="3797"/>
    <n v="0.13179373041159179"/>
    <n v="101553"/>
    <n v="1"/>
    <n v="343726"/>
    <n v="20219.176470588234"/>
    <n v="3682.5437153242779"/>
    <n v="0.35804418703971835"/>
    <n v="86452"/>
    <n v="5085.411764705882"/>
    <n v="9.0053228612201955E-2"/>
    <n v="305640"/>
    <n v="17978.823529411766"/>
    <n v="0.31837168362829554"/>
    <n v="224192"/>
    <n v="0.23353090071978416"/>
    <n v="1"/>
    <n v="770545"/>
    <n v="-960010"/>
    <n v="-189465"/>
    <n v="175108"/>
    <n v="185114"/>
    <n v="383121.38467614539"/>
    <n v="743343.38467614539"/>
    <n v="0"/>
    <n v="0"/>
    <n v="85738.38467614539"/>
    <n v="-2.8890368321889924E-2"/>
    <n v="-2.8121325611031416E-2"/>
    <n v="7.690427108585085E-4"/>
    <n v="5648192"/>
    <n v="0.86125852918877943"/>
    <n v="107768.95774647885"/>
    <n v="0.11749573197472182"/>
    <n v="0.14638610029661175"/>
    <n v="294.45070422535213"/>
    <n v="0.11844356565782467"/>
    <n v="0.13179373041159179"/>
    <n v="-5043.4343927144346"/>
    <n v="-184421.56560728556"/>
    <n v="2.0243527759135209"/>
    <n v="1.1251359835841399"/>
    <n v="0.73142847185314264"/>
    <n v="280.4757575757576"/>
    <n v="0.29095250764069586"/>
    <n v="3274.5054524583893"/>
    <n v="5085.411764705882"/>
    <n v="24.341304763726804"/>
    <n v="5.011883802816901"/>
    <n v="4.9999015311899955"/>
  </r>
  <r>
    <n v="388"/>
    <x v="4"/>
    <s v="YVR"/>
    <s v="British Columbia"/>
    <s v="SFO"/>
    <s v="California"/>
    <x v="28"/>
    <x v="2"/>
    <n v="168.70149253731344"/>
    <s v="YVRSFO737-800"/>
    <n v="800"/>
    <n v="129.1044776119403"/>
    <n v="67"/>
    <n v="8650"/>
    <n v="17.46268656716418"/>
    <n v="1170"/>
    <n v="2229"/>
    <n v="5251"/>
    <n v="9042400"/>
    <n v="0.76528355303901618"/>
    <n v="11303"/>
    <n v="70.657724425887267"/>
    <n v="0.83155650319829422"/>
    <n v="1407"/>
    <n v="0.83171641791044781"/>
    <n v="2680"/>
    <n v="0.72768847006651882"/>
    <n v="7216"/>
    <n v="1012"/>
    <n v="5"/>
    <n v="0.18593525987650658"/>
    <n v="303866"/>
    <n v="0.25268485923572609"/>
    <n v="412952"/>
    <n v="0.52294345381417973"/>
    <n v="854624"/>
    <n v="1.9274814181612806E-2"/>
    <n v="31500"/>
    <n v="1.6065404645658546E-2"/>
    <n v="26255"/>
    <n v="3.0962082463162157E-3"/>
    <n v="5060"/>
    <n v="0.99999999999999989"/>
    <n v="260200"/>
    <n v="3883.5820895522388"/>
    <n v="3682.5414647045873"/>
    <n v="0.25703055621135773"/>
    <n v="351048"/>
    <n v="5239.5223880597014"/>
    <n v="0.3467719550226161"/>
    <n v="231369"/>
    <n v="3453.2686567164178"/>
    <n v="0.22855074081501012"/>
    <n v="169714"/>
    <n v="0.16764674795101603"/>
    <n v="1"/>
    <n v="1634257"/>
    <n v="-1012331"/>
    <n v="621926"/>
    <n v="365418.3435897436"/>
    <n v="496505.76940331986"/>
    <n v="1174436.6375928395"/>
    <n v="2036360.7505859029"/>
    <n v="61552.343589743599"/>
    <n v="83553.769403319864"/>
    <n v="319812.63759283954"/>
    <n v="6.8778864018402192E-2"/>
    <n v="6.9546258275418077E-2"/>
    <n v="7.6739425701588537E-4"/>
    <n v="6920000"/>
    <n v="0.76528355303901618"/>
    <n v="499683.1954913293"/>
    <n v="0.18073265947093692"/>
    <n v="0.11195379545253473"/>
    <n v="188.3464739884393"/>
    <n v="0.23543309248554911"/>
    <n v="3.0962082463162157E-3"/>
    <n v="-6939.085829640343"/>
    <n v="628865.08582964039"/>
    <n v="1.5534002931048676"/>
    <n v="1.1083071908837336"/>
    <n v="0.85187119124626465"/>
    <n v="154.08656716417912"/>
    <n v="0.10384780361962653"/>
    <n v="3274.5039821185078"/>
    <n v="5239.5223880597014"/>
    <n v="122.42115168983352"/>
    <n v="6.676878612716763"/>
    <n v="5"/>
  </r>
  <r>
    <n v="59"/>
    <x v="5"/>
    <s v="LAX"/>
    <s v="California"/>
    <s v="BOI"/>
    <s v="Idaho"/>
    <x v="17"/>
    <x v="7"/>
    <n v="73.540983606557376"/>
    <s v="LAXBOIE175"/>
    <n v="674"/>
    <n v="57.868852459016395"/>
    <n v="61"/>
    <n v="3530"/>
    <n v="7.8688524590163933"/>
    <n v="480"/>
    <n v="864"/>
    <n v="2186"/>
    <n v="3023564"/>
    <n v="0.78689255461435581"/>
    <n v="4486"/>
    <n v="122.67306444135374"/>
    <n v="0.78688524590163933"/>
    <n v="610"/>
    <n v="0.78688524590163933"/>
    <n v="1098"/>
    <n v="0.78689704823614115"/>
    <n v="2778"/>
    <n v="0"/>
    <e v="#DIV/0!"/>
    <n v="0.19023022295255881"/>
    <n v="102567"/>
    <n v="0.24583575216118017"/>
    <n v="132548"/>
    <n v="0.52745779184046682"/>
    <n v="284391"/>
    <n v="2.431501577415783E-2"/>
    <n v="13110"/>
    <n v="1.2161217271636377E-2"/>
    <n v="6557"/>
    <n v="0"/>
    <n v="0"/>
    <n v="1"/>
    <n v="196964"/>
    <n v="3228.9180327868853"/>
    <n v="1605.6010412470171"/>
    <n v="0.28188735897689104"/>
    <n v="165434"/>
    <n v="2712.032786885246"/>
    <n v="0.23676282643012425"/>
    <n v="224902"/>
    <n v="3686.9180327868853"/>
    <n v="0.3218711582249586"/>
    <n v="111433"/>
    <n v="0.15947865636802613"/>
    <n v="1"/>
    <n v="539173"/>
    <n v="-698733"/>
    <n v="-159560"/>
    <n v="130345.5625"/>
    <n v="168446.41666666666"/>
    <n v="361408.14181152789"/>
    <n v="660200.12097819452"/>
    <n v="27778.5625"/>
    <n v="35898.416666666657"/>
    <n v="77017.141811527894"/>
    <n v="-5.2772158948843156E-2"/>
    <n v="-5.2009330379762915E-2"/>
    <n v="7.6282856908024138E-4"/>
    <n v="2379220"/>
    <n v="0.78689255461435581"/>
    <n v="146019.65665722371"/>
    <n v="0.17832366042193915"/>
    <n v="0.2310958193707823"/>
    <n v="152.74022662889519"/>
    <n v="0.2266175469271442"/>
    <n v="0"/>
    <n v="-2306.4609996425338"/>
    <n v="-157253.53900035747"/>
    <n v="1.4519328103186047"/>
    <n v="1.0424123317880583"/>
    <n v="0.88400008833778365"/>
    <n v="120.71766848816029"/>
    <n v="0.20667392469578411"/>
    <n v="1833.3445978886327"/>
    <n v="2712.032786885246"/>
    <n v="28.775673095601075"/>
    <n v="5.5713881019830032"/>
    <e v="#DIV/0!"/>
  </r>
  <r>
    <n v="764"/>
    <x v="1"/>
    <s v="SFO"/>
    <s v="California"/>
    <s v="LAX"/>
    <s v="California"/>
    <x v="42"/>
    <x v="1"/>
    <n v="178.83333333333334"/>
    <s v="SFOLAX737-900"/>
    <n v="337"/>
    <n v="162.38095238095238"/>
    <n v="42"/>
    <n v="6820"/>
    <n v="23"/>
    <n v="966"/>
    <n v="1582"/>
    <n v="4272"/>
    <n v="2531207"/>
    <n v="0.90800159765677002"/>
    <n v="7511"/>
    <n v="59.141374071573267"/>
    <n v="1"/>
    <n v="966"/>
    <n v="0.87596899224806202"/>
    <n v="1806"/>
    <n v="0.90145600337623977"/>
    <n v="4739"/>
    <n v="8052"/>
    <n v="5.9995032290114256"/>
    <n v="0.1946612437642915"/>
    <n v="190776"/>
    <n v="0.21692969987990299"/>
    <n v="212600"/>
    <n v="0.47372813994516555"/>
    <n v="464273"/>
    <n v="3.0517090611515231E-2"/>
    <n v="29908"/>
    <n v="3.4872010456705384E-2"/>
    <n v="34176"/>
    <n v="4.9291815342419346E-2"/>
    <n v="48308"/>
    <n v="1"/>
    <n v="245913"/>
    <n v="5855.0714285714284"/>
    <n v="4158.0535430643613"/>
    <n v="0.30404109716066097"/>
    <n v="246394"/>
    <n v="5866.5238095238092"/>
    <n v="0.30463579434110394"/>
    <n v="132939"/>
    <n v="3165.2142857142858"/>
    <n v="0.164362678733703"/>
    <n v="183569"/>
    <n v="0.22696042976453207"/>
    <n v="0.99999999999999989"/>
    <n v="980041"/>
    <n v="-808815"/>
    <n v="171226"/>
    <n v="190776"/>
    <n v="242702.65486725664"/>
    <n v="515025.68984082394"/>
    <n v="948504.34470808064"/>
    <n v="0"/>
    <n v="30102.654867256642"/>
    <n v="50752.689840823936"/>
    <n v="6.7645988652844269E-2"/>
    <n v="6.8406545673646721E-2"/>
    <n v="7.6055702080245202E-4"/>
    <n v="2298340"/>
    <n v="0.90800159765677002"/>
    <n v="94402.859677419416"/>
    <n v="0.38718326869355213"/>
    <n v="0.31953728004070786"/>
    <n v="136.61774193548388"/>
    <n v="0.40539389298363171"/>
    <n v="4.9291815342419346E-2"/>
    <n v="-1925.1272549542996"/>
    <n v="173151.12725495431"/>
    <n v="1.7096228103059306"/>
    <n v="1.0190587107434337"/>
    <n v="0.84808700857603492"/>
    <n v="117.71871539313399"/>
    <n v="0.18730746978952922"/>
    <n v="2247.8172360201906"/>
    <n v="5866.5238095238092"/>
    <n v="115.31690135819963"/>
    <n v="9.3964809384164223"/>
    <n v="5.9995032290114256"/>
  </r>
  <r>
    <n v="1002"/>
    <x v="2"/>
    <s v="YVR"/>
    <s v="British Columbia"/>
    <s v="SEA"/>
    <s v="Washington"/>
    <x v="59"/>
    <x v="7"/>
    <n v="72.773972602739732"/>
    <s v="YVRSEAE175"/>
    <n v="127"/>
    <n v="62.013698630136986"/>
    <n v="146"/>
    <n v="9054"/>
    <n v="9.9657534246575334"/>
    <n v="1455"/>
    <n v="2374"/>
    <n v="5225"/>
    <n v="1349375"/>
    <n v="0.85214117647058829"/>
    <n v="10625"/>
    <n v="108.95079289262513"/>
    <n v="1"/>
    <n v="1455"/>
    <n v="0.90645284459717446"/>
    <n v="2619"/>
    <n v="0.79758815448023201"/>
    <n v="6551"/>
    <n v="0"/>
    <e v="#DIV/0!"/>
    <n v="0.25246445796776434"/>
    <n v="271984"/>
    <n v="0.23837295649558718"/>
    <n v="256803"/>
    <n v="0.45096424818716141"/>
    <n v="485831"/>
    <n v="3.395011305874971E-2"/>
    <n v="36575"/>
    <n v="2.424822429073735E-2"/>
    <n v="26123"/>
    <n v="0"/>
    <n v="0"/>
    <n v="1"/>
    <n v="271964"/>
    <n v="1862.7671232876712"/>
    <n v="2496.2094609814376"/>
    <n v="0.25680529693265902"/>
    <n v="475485"/>
    <n v="3256.7465753424658"/>
    <n v="0.4489824631643356"/>
    <n v="150795"/>
    <n v="1032.8424657534247"/>
    <n v="0.14239000290832726"/>
    <n v="160784"/>
    <n v="0.15182223699467814"/>
    <n v="1"/>
    <n v="1077316"/>
    <n v="-1059028"/>
    <n v="18288"/>
    <n v="271984"/>
    <n v="283305.4157540017"/>
    <n v="609125.14468899521"/>
    <n v="1164414.5604429969"/>
    <n v="0"/>
    <n v="26502.415754001704"/>
    <n v="123294.14468899521"/>
    <n v="1.3552941176470589E-2"/>
    <n v="1.431329603605422E-2"/>
    <n v="7.6035485958363125E-4"/>
    <n v="1149858"/>
    <n v="0.85214117647058829"/>
    <n v="186929.91340843821"/>
    <n v="0.79838147290412231"/>
    <n v="0.78482853172765166"/>
    <n v="118.98785067373537"/>
    <n v="0.93691221002941238"/>
    <n v="0"/>
    <n v="-1026.0038386506637"/>
    <n v="19314.003838650664"/>
    <n v="1.9575223946792522"/>
    <n v="1.0268120827385598"/>
    <n v="0.77661182583565869"/>
    <n v="98.053837342497133"/>
    <n v="0.14924497547609059"/>
    <n v="1384.065191233751"/>
    <n v="3256.7465753424658"/>
    <n v="83.101735743429032"/>
    <n v="6.9248950740004416"/>
    <e v="#DIV/0!"/>
  </r>
  <r>
    <n v="766"/>
    <x v="1"/>
    <s v="SFO"/>
    <s v="California"/>
    <s v="LAX"/>
    <s v="California"/>
    <x v="42"/>
    <x v="6"/>
    <n v="154.95774647887325"/>
    <s v="SFOLAXA320"/>
    <n v="337"/>
    <n v="132.21126760563379"/>
    <n v="71"/>
    <n v="9387"/>
    <n v="16.450704225352112"/>
    <n v="1168"/>
    <n v="2469"/>
    <n v="5751"/>
    <n v="3707674"/>
    <n v="0.85320850754408284"/>
    <n v="11002"/>
    <n v="99.625052751519249"/>
    <n v="0.82544169611307416"/>
    <n v="1415"/>
    <n v="0.94308632543926663"/>
    <n v="2618"/>
    <n v="0.82522600086095566"/>
    <n v="6969"/>
    <n v="4779"/>
    <n v="5.999163004812722"/>
    <n v="0.20087988065129644"/>
    <n v="247892"/>
    <n v="0.23187910190262642"/>
    <n v="286146"/>
    <n v="0.49741051886054727"/>
    <n v="613820"/>
    <n v="3.2616684669996135E-2"/>
    <n v="40250"/>
    <n v="1.3981010201526542E-2"/>
    <n v="17253"/>
    <n v="2.3232803714007183E-2"/>
    <n v="28670"/>
    <n v="1"/>
    <n v="409684"/>
    <n v="5770.1971830985913"/>
    <n v="4112.2588012256028"/>
    <n v="0.30023531687898442"/>
    <n v="407432"/>
    <n v="5738.4788732394363"/>
    <n v="0.29858494748791353"/>
    <n v="237648"/>
    <n v="3347.1549295774648"/>
    <n v="0.17415940721545603"/>
    <n v="309779"/>
    <n v="0.22702032841764605"/>
    <n v="1"/>
    <n v="1234031"/>
    <n v="-1364543"/>
    <n v="-130512"/>
    <n v="300314.36643835617"/>
    <n v="303414.43013365736"/>
    <n v="743820.47991653625"/>
    <n v="1347549.2764885498"/>
    <n v="52422.36643835617"/>
    <n v="17268.430133657355"/>
    <n v="130000.47991653625"/>
    <n v="-3.520050576183343E-2"/>
    <n v="-3.4441929579035378E-2"/>
    <n v="7.5857618279805139E-4"/>
    <n v="3163419"/>
    <n v="0.85320850754408284"/>
    <n v="207378.0776605946"/>
    <n v="0.33283158120158352"/>
    <n v="0.36803208696341694"/>
    <n v="128.40747842761266"/>
    <n v="0.38103109325701084"/>
    <n v="2.3232803714007183E-2"/>
    <n v="-2812.5531899795742"/>
    <n v="-127699.44681002042"/>
    <n v="1.6791502047811813"/>
    <n v="1.0476145277356086"/>
    <n v="0.84421690724964915"/>
    <n v="109.29946524064171"/>
    <n v="0.25103016050650268"/>
    <n v="2385.4240819599058"/>
    <n v="5738.4788732394363"/>
    <n v="94.2232876243757"/>
    <n v="6.1258122935975283"/>
    <n v="5.999163004812722"/>
  </r>
  <r>
    <n v="24"/>
    <x v="5"/>
    <s v="GEG"/>
    <s v="Washington"/>
    <s v="LAX"/>
    <s v="California"/>
    <x v="38"/>
    <x v="7"/>
    <n v="70.400000000000006"/>
    <s v="GEGLAXE175"/>
    <n v="945"/>
    <n v="64.933333333333337"/>
    <n v="15"/>
    <n v="974"/>
    <n v="10"/>
    <n v="150"/>
    <n v="263"/>
    <n v="561"/>
    <n v="997920"/>
    <n v="0.92234848484848486"/>
    <n v="1056"/>
    <n v="40.933797909407666"/>
    <n v="1"/>
    <n v="150"/>
    <n v="0.97407407407407409"/>
    <n v="270"/>
    <n v="0.88207547169811318"/>
    <n v="636"/>
    <n v="0"/>
    <e v="#DIV/0!"/>
    <n v="0.24588368398247556"/>
    <n v="40858"/>
    <n v="0.27035891387029992"/>
    <n v="44925"/>
    <n v="0.45679071782774061"/>
    <n v="75904"/>
    <n v="2.0220499735207741E-2"/>
    <n v="3360"/>
    <n v="6.7461845842761541E-3"/>
    <n v="1121"/>
    <n v="0"/>
    <n v="0"/>
    <n v="1"/>
    <n v="65724"/>
    <n v="4381.6000000000004"/>
    <n v="1605.6169560776302"/>
    <n v="0.30061198166799308"/>
    <n v="40681"/>
    <n v="2712.0666666666666"/>
    <n v="0.18606895542321872"/>
    <n v="75046"/>
    <n v="5003.0666666666666"/>
    <n v="0.3432494488505905"/>
    <n v="37183"/>
    <n v="0.17006961405819773"/>
    <n v="1"/>
    <n v="166168"/>
    <n v="-218634"/>
    <n v="-52466"/>
    <n v="40858"/>
    <n v="46120.722433460076"/>
    <n v="86051.593582887697"/>
    <n v="173030.31601634779"/>
    <n v="0"/>
    <n v="1195.722433460076"/>
    <n v="10147.593582887697"/>
    <n v="-5.2575356742023412E-2"/>
    <n v="-5.181755945591178E-2"/>
    <n v="7.5779728611163194E-4"/>
    <n v="920430"/>
    <n v="0.92234848484848486"/>
    <n v="13989.503080082126"/>
    <n v="0.16651434984768318"/>
    <n v="0.21908970658970658"/>
    <n v="170.60369609856264"/>
    <n v="0.18053301174451072"/>
    <n v="0"/>
    <n v="-756.22106775651821"/>
    <n v="-51709.778932243484"/>
    <n v="1.7789947243748723"/>
    <n v="1.0867086820008205"/>
    <n v="0.77946453962821949"/>
    <n v="166.38888888888889"/>
    <n v="0.22376751239709211"/>
    <n v="1833.3505277494041"/>
    <n v="2712.0666666666666"/>
    <n v="23.794518215866532"/>
    <n v="4.6006160164271046"/>
    <e v="#DIV/0!"/>
  </r>
  <r>
    <n v="640"/>
    <x v="1"/>
    <s v="HNL"/>
    <s v="Hawaii"/>
    <s v="SEA"/>
    <s v="Washington"/>
    <x v="20"/>
    <x v="5"/>
    <n v="278"/>
    <s v="HNLSEAA330-200"/>
    <n v="2677"/>
    <n v="246.93333333333334"/>
    <n v="15"/>
    <n v="3704"/>
    <n v="36"/>
    <n v="540"/>
    <n v="1005"/>
    <n v="2159"/>
    <n v="11163090"/>
    <n v="0.88824940047961631"/>
    <n v="4170"/>
    <n v="86.925041186161451"/>
    <n v="1"/>
    <n v="540"/>
    <n v="1"/>
    <n v="1005"/>
    <n v="0.82247619047619047"/>
    <n v="2625"/>
    <n v="185916"/>
    <n v="5.999983863680372"/>
    <n v="0.12000110652659175"/>
    <n v="281966"/>
    <n v="0.14293472131489407"/>
    <n v="335853"/>
    <n v="0.2494579083668306"/>
    <n v="586150"/>
    <n v="6.4348777181719328E-3"/>
    <n v="15120"/>
    <n v="6.4318986081172234E-3"/>
    <n v="15113"/>
    <n v="0.47473948746539446"/>
    <n v="1115493"/>
    <n v="1"/>
    <n v="431161"/>
    <n v="28744.066666666666"/>
    <n v="4960.1472040330909"/>
    <n v="0.31139774042881729"/>
    <n v="121421"/>
    <n v="8094.7333333333336"/>
    <n v="8.7693982156566624E-2"/>
    <n v="443302"/>
    <n v="29553.466666666667"/>
    <n v="0.3201663441906285"/>
    <n v="388715"/>
    <n v="0.28074193322398761"/>
    <n v="1"/>
    <n v="2349695"/>
    <n v="-1384599"/>
    <n v="965096"/>
    <n v="281966"/>
    <n v="335853"/>
    <n v="712665.00694766094"/>
    <n v="1330484.0069476608"/>
    <n v="0"/>
    <n v="0"/>
    <n v="126515.00694766094"/>
    <n v="8.6454198613466343E-2"/>
    <n v="8.7209754091072511E-2"/>
    <n v="7.5555547760616792E-4"/>
    <n v="9915608"/>
    <n v="0.88824940047961631"/>
    <n v="155274.873650108"/>
    <n v="0.21048786671074049"/>
    <n v="0.12403366809727415"/>
    <n v="333.20788336933043"/>
    <n v="0.12447063256231992"/>
    <n v="0.47473948746539446"/>
    <n v="-8434.3337965107294"/>
    <n v="973530.33379651071"/>
    <n v="1.8085217402699829"/>
    <n v="1.1574544804997768"/>
    <n v="0.77339295518168893"/>
    <n v="334.18208955223878"/>
    <n v="0.16543210927375682"/>
    <n v="5099.8192690022461"/>
    <n v="8094.7333333333336"/>
    <n v="42.611426459579064"/>
    <n v="8.1622570194384441"/>
    <n v="5.999983863680372"/>
  </r>
  <r>
    <n v="386"/>
    <x v="4"/>
    <s v="YVR"/>
    <s v="British Columbia"/>
    <s v="SEA"/>
    <s v="Washington"/>
    <x v="59"/>
    <x v="7"/>
    <n v="72.372262773722625"/>
    <s v="YVRSEAE175"/>
    <n v="127"/>
    <n v="59.854014598540147"/>
    <n v="137"/>
    <n v="8200"/>
    <n v="9.9635036496350367"/>
    <n v="1365"/>
    <n v="2136"/>
    <n v="4700"/>
    <n v="1259205"/>
    <n v="0.82702975289964697"/>
    <n v="9915"/>
    <n v="102.21156858998853"/>
    <n v="1"/>
    <n v="1365"/>
    <n v="0.86935286935286937"/>
    <n v="2457"/>
    <n v="0.77137698998851145"/>
    <n v="6093"/>
    <n v="429"/>
    <n v="4.9953379953379953"/>
    <n v="0.25775098750940861"/>
    <n v="204437"/>
    <n v="0.2449805019687149"/>
    <n v="194308"/>
    <n v="0.42938661576459641"/>
    <n v="340571"/>
    <n v="3.5554121063043002E-2"/>
    <n v="28200"/>
    <n v="2.9625912650332785E-2"/>
    <n v="23498"/>
    <n v="2.7018610439042963E-3"/>
    <n v="2143"/>
    <n v="1"/>
    <n v="164111"/>
    <n v="1197.8905109489051"/>
    <n v="1605.6010318980118"/>
    <n v="0.20147715456227389"/>
    <n v="370192"/>
    <n v="2702.1313868613138"/>
    <n v="0.45448038706556715"/>
    <n v="187389"/>
    <n v="1367.8029197080291"/>
    <n v="0.23005528280413828"/>
    <n v="92847"/>
    <n v="0.11398717556802068"/>
    <n v="1"/>
    <n v="793157"/>
    <n v="-814539"/>
    <n v="-21382"/>
    <n v="204437"/>
    <n v="223508.7808988764"/>
    <n v="441510.44744680851"/>
    <n v="869456.22834568494"/>
    <n v="0"/>
    <n v="29200.780898876401"/>
    <n v="100939.44744680851"/>
    <n v="-1.6980555191569283E-2"/>
    <n v="-1.62261675628225E-2"/>
    <n v="7.5438762874678253E-4"/>
    <n v="1041400"/>
    <n v="0.82702975289964697"/>
    <n v="165437.68414634152"/>
    <n v="0.62988711131229624"/>
    <n v="0.64686766650386551"/>
    <n v="96.465121951219515"/>
    <n v="0.75956788937968123"/>
    <n v="2.7018610439042963E-3"/>
    <n v="-949.92867405609422"/>
    <n v="-20432.071325943907"/>
    <n v="2.0085815139256429"/>
    <n v="1.0605914911245784"/>
    <n v="0.74961643522048393"/>
    <n v="79.083435083435077"/>
    <n v="0.1170600524234168"/>
    <n v="1833.3443325940159"/>
    <n v="2702.1313868613138"/>
    <n v="80.225752457566514"/>
    <n v="6.3046341463414635"/>
    <n v="4.9953379953379953"/>
  </r>
  <r>
    <n v="855"/>
    <x v="2"/>
    <s v="HNL"/>
    <s v="Hawaii"/>
    <s v="SEA"/>
    <s v="Washington"/>
    <x v="20"/>
    <x v="5"/>
    <n v="273.6875"/>
    <s v="HNLSEAA330-200"/>
    <n v="2677"/>
    <n v="245.5625"/>
    <n v="16"/>
    <n v="3929"/>
    <n v="32.9375"/>
    <n v="527"/>
    <n v="841"/>
    <n v="2562"/>
    <n v="11722583"/>
    <n v="0.89723681205754735"/>
    <n v="4379"/>
    <n v="91.271293245469522"/>
    <n v="0.92945326278659612"/>
    <n v="567"/>
    <n v="0.79715639810426542"/>
    <n v="1055"/>
    <n v="0.92960812772133528"/>
    <n v="2756"/>
    <n v="197193"/>
    <n v="6"/>
    <n v="0.10692103418797468"/>
    <n v="261026"/>
    <n v="0.10991739227140328"/>
    <n v="268341"/>
    <n v="0.28802271907105115"/>
    <n v="703149"/>
    <n v="7.3477336022614208E-3"/>
    <n v="17938"/>
    <n v="3.1479168655022308E-3"/>
    <n v="7685"/>
    <n v="0.48464320400180722"/>
    <n v="1183158"/>
    <n v="1"/>
    <n v="452720"/>
    <n v="28295"/>
    <n v="4960.1576125631582"/>
    <n v="0.31139795478291493"/>
    <n v="127492"/>
    <n v="7968.25"/>
    <n v="8.7693824110230148E-2"/>
    <n v="465467"/>
    <n v="29091.6875"/>
    <n v="0.32016582395065174"/>
    <n v="408152"/>
    <n v="0.28074239715620314"/>
    <n v="1"/>
    <n v="2441297"/>
    <n v="-1453831"/>
    <n v="987466"/>
    <n v="280838.220113852"/>
    <n v="336622.7764565993"/>
    <n v="756392.91334894614"/>
    <n v="1373853.9099193974"/>
    <n v="19812.220113852003"/>
    <n v="68281.776456599298"/>
    <n v="53243.913348946138"/>
    <n v="8.4236213128113482E-2"/>
    <n v="8.4989768839338772E-2"/>
    <n v="7.5355571122528997E-4"/>
    <n v="10517933"/>
    <n v="0.89723681205754735"/>
    <n v="144098.38381267502"/>
    <n v="0.20825589377358214"/>
    <n v="0.12401968064546867"/>
    <n v="320.21863069483328"/>
    <n v="0.11961846495884695"/>
    <n v="0.48464320400180722"/>
    <n v="-8833.61936996234"/>
    <n v="996299.61936996237"/>
    <n v="1.6352490321585518"/>
    <n v="0.90347838249994983"/>
    <n v="0.90625693223100667"/>
    <n v="254.35165876777251"/>
    <n v="0.16718654059706786"/>
    <n v="5099.8181733675019"/>
    <n v="7968.25"/>
    <n v="43.047489087649424"/>
    <n v="6.5215067447187582"/>
    <n v="6"/>
  </r>
  <r>
    <n v="125"/>
    <x v="5"/>
    <s v="SEA"/>
    <s v="Washington"/>
    <s v="HNL"/>
    <s v="Hawaii"/>
    <x v="24"/>
    <x v="5"/>
    <n v="278"/>
    <s v="SEAHNLA330-200"/>
    <n v="2677"/>
    <n v="251.73333333333332"/>
    <n v="15"/>
    <n v="3776"/>
    <n v="32.6"/>
    <n v="489"/>
    <n v="910"/>
    <n v="2377"/>
    <n v="11163090"/>
    <n v="0.90551558752997607"/>
    <n v="4170"/>
    <n v="91.858650662251662"/>
    <n v="0.90555555555555556"/>
    <n v="540"/>
    <n v="0.90547263681592038"/>
    <n v="1005"/>
    <n v="0.90552380952380951"/>
    <n v="2625"/>
    <n v="206843"/>
    <n v="5"/>
    <n v="0.10454858286929863"/>
    <n v="237282"/>
    <n v="0.12806432538797824"/>
    <n v="290653"/>
    <n v="0.29913341023428941"/>
    <n v="678909"/>
    <n v="6.2852872726567753E-3"/>
    <n v="14265"/>
    <n v="6.2839654456804013E-3"/>
    <n v="14262"/>
    <n v="0.45568442879009652"/>
    <n v="1034215"/>
    <n v="1"/>
    <n v="381308"/>
    <n v="25420.533333333333"/>
    <n v="4151.0298404230152"/>
    <n v="0.25652155193291964"/>
    <n v="109137"/>
    <n v="7275.8"/>
    <n v="7.3420942160413769E-2"/>
    <n v="679111"/>
    <n v="45274.066666666666"/>
    <n v="0.45686586081256358"/>
    <n v="316900"/>
    <n v="0.21319164509410302"/>
    <n v="1"/>
    <n v="2269586"/>
    <n v="-1486456"/>
    <n v="783130"/>
    <n v="262029.20245398773"/>
    <n v="320995.8956043956"/>
    <n v="749741.7437946992"/>
    <n v="1332766.8418530826"/>
    <n v="24747.202453987731"/>
    <n v="30342.895604395599"/>
    <n v="70832.743794699199"/>
    <n v="7.015351484221663E-2"/>
    <n v="7.0905533873106719E-2"/>
    <n v="7.520190308900887E-4"/>
    <n v="10108352"/>
    <n v="0.90551558752997607"/>
    <n v="128902.5884533897"/>
    <n v="0.20331162787364432"/>
    <n v="0.13315811303142769"/>
    <n v="327.16393008474574"/>
    <n v="0.12221289879893378"/>
    <n v="0.45568442879009652"/>
    <n v="-8394.8561235388352"/>
    <n v="791524.8561235388"/>
    <n v="1.5182942727753823"/>
    <n v="0.999294892112087"/>
    <n v="0.89364941947757948"/>
    <n v="289.20696517412938"/>
    <n v="0.13962898960427145"/>
    <n v="7392.9999526878901"/>
    <n v="7275.8"/>
    <n v="41.106634734748035"/>
    <n v="7.554819915254237"/>
    <n v="5"/>
  </r>
  <r>
    <n v="176"/>
    <x v="5"/>
    <s v="SFO"/>
    <s v="California"/>
    <s v="YVR"/>
    <s v="British Columbia"/>
    <x v="32"/>
    <x v="2"/>
    <n v="167.55555555555554"/>
    <s v="SFOYVR737-800"/>
    <n v="800"/>
    <n v="133.94444444444446"/>
    <n v="54"/>
    <n v="7233"/>
    <n v="20.518518518518519"/>
    <n v="1108"/>
    <n v="1847"/>
    <n v="4279"/>
    <n v="7238400"/>
    <n v="0.7994031830238727"/>
    <n v="9048"/>
    <n v="56.955441347270614"/>
    <n v="0.98576512455516019"/>
    <n v="1124"/>
    <n v="0.86308411214953273"/>
    <n v="2140"/>
    <n v="0.73979944674965425"/>
    <n v="5784"/>
    <n v="2707"/>
    <n v="5"/>
    <n v="0.21442274814605108"/>
    <n v="291601"/>
    <n v="0.26565313783379352"/>
    <n v="361271"/>
    <n v="0.4848069944519407"/>
    <n v="659306"/>
    <n v="1.8872225510778089E-2"/>
    <n v="25665"/>
    <n v="6.2922124954501498E-3"/>
    <n v="8557"/>
    <n v="9.9526815619864189E-3"/>
    <n v="13535"/>
    <n v="1"/>
    <n v="209741"/>
    <n v="3884.0925925925926"/>
    <n v="3682.5454256628473"/>
    <n v="0.25786982394019869"/>
    <n v="280315"/>
    <n v="5191.0185185185182"/>
    <n v="0.34463829054785089"/>
    <n v="186501"/>
    <n v="3453.7222222222222"/>
    <n v="0.22929699026261435"/>
    <n v="136803"/>
    <n v="0.16819489524933609"/>
    <n v="1"/>
    <n v="1359935"/>
    <n v="-813360"/>
    <n v="546575"/>
    <n v="295811.84476534295"/>
    <n v="418581.45100162423"/>
    <n v="891195.58401495672"/>
    <n v="1605588.8797819237"/>
    <n v="4210.8447653429466"/>
    <n v="57310.451001624228"/>
    <n v="231889.58401495672"/>
    <n v="7.5510471927497796E-2"/>
    <n v="7.6261126051444569E-2"/>
    <n v="7.5065412394677289E-4"/>
    <n v="5786400"/>
    <n v="0.7994031830238727"/>
    <n v="337856.49108253838"/>
    <n v="0.18787784593280282"/>
    <n v="0.11236737400530504"/>
    <n v="186.14682704272087"/>
    <n v="0.23268353380340109"/>
    <n v="9.9526815619864189E-3"/>
    <n v="-5433.5348107763684"/>
    <n v="552008.53481077636"/>
    <n v="1.7888854741514244"/>
    <n v="1.1640701897592733"/>
    <n v="0.78599282865991582"/>
    <n v="168.81822429906543"/>
    <n v="0.10059524903763783"/>
    <n v="3274.5071513511743"/>
    <n v="5191.0185185185182"/>
    <n v="126.99401196627925"/>
    <n v="4.7313701092216229"/>
    <n v="5"/>
  </r>
  <r>
    <n v="607"/>
    <x v="1"/>
    <s v="BOI"/>
    <s v="Idaho"/>
    <s v="LAX"/>
    <s v="California"/>
    <x v="50"/>
    <x v="7"/>
    <n v="73.79661016949153"/>
    <s v="BOILAXE175"/>
    <n v="674"/>
    <n v="60.135593220338983"/>
    <n v="59"/>
    <n v="3548"/>
    <n v="9.3050847457627111"/>
    <n v="549"/>
    <n v="768"/>
    <n v="2232"/>
    <n v="2934596"/>
    <n v="0.81488286632981166"/>
    <n v="4354"/>
    <n v="133.98979544397955"/>
    <n v="0.93050847457627117"/>
    <n v="590"/>
    <n v="0.7231638418079096"/>
    <n v="1062"/>
    <n v="0.82605477424130269"/>
    <n v="2702"/>
    <n v="0"/>
    <e v="#DIV/0!"/>
    <n v="0.24324115544994848"/>
    <n v="157441"/>
    <n v="0.19613974535853276"/>
    <n v="126954"/>
    <n v="0.50888742288683275"/>
    <n v="329384"/>
    <n v="2.414474487186816E-2"/>
    <n v="15628"/>
    <n v="2.7586931432817881E-2"/>
    <n v="17856"/>
    <n v="0"/>
    <n v="0"/>
    <n v="1"/>
    <n v="334467"/>
    <n v="5668.9322033898306"/>
    <n v="2496.2124831352471"/>
    <n v="0.36736005166613395"/>
    <n v="192808"/>
    <n v="3267.9322033898306"/>
    <n v="0.21176964197258313"/>
    <n v="185450"/>
    <n v="3143.2203389830506"/>
    <n v="0.20368802178237178"/>
    <n v="197736"/>
    <n v="0.21718228457891112"/>
    <n v="1"/>
    <n v="647263"/>
    <n v="-910461"/>
    <n v="-263198"/>
    <n v="169198.88888888891"/>
    <n v="175553.578125"/>
    <n v="398743.53405017924"/>
    <n v="743496.00106406817"/>
    <n v="11757.888888888905"/>
    <n v="48599.578125"/>
    <n v="69359.534050179238"/>
    <n v="-8.9687984308572624E-2"/>
    <n v="-8.8938786382052576E-2"/>
    <n v="7.4919792652004824E-4"/>
    <n v="2391352"/>
    <n v="0.81488286632981166"/>
    <n v="147038.88895152195"/>
    <n v="0.22056289860682696"/>
    <n v="0.3102508829153996"/>
    <n v="182.43038331454341"/>
    <n v="0.27066822450228994"/>
    <n v="0"/>
    <n v="-2198.5932383740364"/>
    <n v="-260999.40676162596"/>
    <n v="1.8929634447732677"/>
    <n v="0.84800472405446214"/>
    <n v="0.86475594028050828"/>
    <n v="119.54237288135593"/>
    <n v="0.30549560225132599"/>
    <n v="1384.060624807325"/>
    <n v="3267.9322033898306"/>
    <n v="26.479628454119112"/>
    <n v="9.4374295377677573"/>
    <e v="#DIV/0!"/>
  </r>
  <r>
    <n v="441"/>
    <x v="3"/>
    <s v="HNL"/>
    <s v="Hawaii"/>
    <s v="SFO"/>
    <s v="California"/>
    <x v="30"/>
    <x v="8"/>
    <n v="362.06666666666666"/>
    <s v="HNLSFO777-200"/>
    <n v="2399"/>
    <n v="293.60000000000002"/>
    <n v="30"/>
    <n v="8808"/>
    <n v="41.866666666666667"/>
    <n v="1256"/>
    <n v="2352"/>
    <n v="5201"/>
    <n v="26057938"/>
    <n v="0.81090038666912168"/>
    <n v="10862"/>
    <n v="150.58389544688026"/>
    <n v="0.89078014184397158"/>
    <n v="1410"/>
    <n v="0.89090909090909087"/>
    <n v="2640"/>
    <n v="0.76350557839107458"/>
    <n v="6812"/>
    <n v="54821"/>
    <n v="5"/>
    <n v="0.18962095660443809"/>
    <n v="575021"/>
    <n v="0.25390011330675"/>
    <n v="769946"/>
    <n v="0.44722563344277083"/>
    <n v="1356201"/>
    <n v="1.0288622234767893E-2"/>
    <n v="31200"/>
    <n v="8.5748411529060747E-3"/>
    <n v="26003"/>
    <n v="9.0389833258367094E-2"/>
    <n v="274105"/>
    <n v="1"/>
    <n v="630185"/>
    <n v="21006.166666666668"/>
    <n v="4184.9428727410168"/>
    <n v="0.26111310916793179"/>
    <n v="229324"/>
    <n v="7644.1333333333332"/>
    <n v="9.5018927214749305E-2"/>
    <n v="1017501"/>
    <n v="33916.699999999997"/>
    <n v="0.42159500732559452"/>
    <n v="536446"/>
    <n v="0.22227295629172439"/>
    <n v="1"/>
    <n v="3032476"/>
    <n v="-2413456"/>
    <n v="619020"/>
    <n v="645525.16719745228"/>
    <n v="864225.10204081633"/>
    <n v="1776281.7173620458"/>
    <n v="3286031.9866003143"/>
    <n v="70504.167197452276"/>
    <n v="94279.102040816331"/>
    <n v="420080.71736204578"/>
    <n v="2.375552509181655E-2"/>
    <n v="2.450368353090757E-2"/>
    <n v="7.4815843909101926E-4"/>
    <n v="21130392"/>
    <n v="0.81090038666912168"/>
    <n v="643244.10013624001"/>
    <n v="0.11637436546207149"/>
    <n v="9.2618840370254932E-2"/>
    <n v="313.16655313351498"/>
    <n v="0.13054045566215713"/>
    <n v="9.0389833258367094E-2"/>
    <n v="-19495.466220010479"/>
    <n v="638515.46622001054"/>
    <n v="1.6399205016349536"/>
    <n v="1.1727745760576929"/>
    <n v="0.80058532177075847"/>
    <n v="291.6462121212121"/>
    <n v="0.17690032831257363"/>
    <n v="6757.0373111972795"/>
    <n v="7644.1333333333332"/>
    <n v="58.492310707336536"/>
    <n v="6.4944368755676658"/>
    <n v="5"/>
  </r>
  <r>
    <n v="72"/>
    <x v="5"/>
    <s v="LAX"/>
    <s v="California"/>
    <s v="SEA"/>
    <s v="Washington"/>
    <x v="47"/>
    <x v="2"/>
    <n v="158.23076923076923"/>
    <s v="LAXSEA737-800"/>
    <n v="954"/>
    <n v="136.33333333333334"/>
    <n v="39"/>
    <n v="5317"/>
    <n v="20.743589743589745"/>
    <n v="809"/>
    <n v="1540"/>
    <n v="2969"/>
    <n v="5887134"/>
    <n v="0.86161076000648196"/>
    <n v="6171"/>
    <n v="107.12497234513273"/>
    <n v="1"/>
    <n v="809"/>
    <n v="1"/>
    <n v="1540"/>
    <n v="0.77681841967556253"/>
    <n v="3822"/>
    <n v="35173"/>
    <n v="4.9999431382025987"/>
    <n v="0.18608237787764345"/>
    <n v="257843"/>
    <n v="0.24166539769738005"/>
    <n v="334861"/>
    <n v="0.43034152474057097"/>
    <n v="596298"/>
    <n v="1.284966719325885E-2"/>
    <n v="17805"/>
    <n v="2.1426937319171876E-3"/>
    <n v="2969"/>
    <n v="0.1269183387592295"/>
    <n v="175863"/>
    <n v="1"/>
    <n v="394492"/>
    <n v="10115.179487179486"/>
    <n v="3682.5400405148753"/>
    <n v="0.32756954247280579"/>
    <n v="201722"/>
    <n v="5172.3589743589746"/>
    <n v="0.16750145312629744"/>
    <n v="350781"/>
    <n v="8994.3846153846152"/>
    <n v="0.29127376899443658"/>
    <n v="257305"/>
    <n v="0.2136552354064602"/>
    <n v="1"/>
    <n v="1385639"/>
    <n v="-1204300"/>
    <n v="181339"/>
    <n v="257843"/>
    <n v="334861"/>
    <n v="767615.68070057256"/>
    <n v="1360319.6807005727"/>
    <n v="0"/>
    <n v="0"/>
    <n v="171317.68070057256"/>
    <n v="3.0802594267431316E-2"/>
    <n v="3.1548757178553169E-2"/>
    <n v="7.4616291112185318E-4"/>
    <n v="5072418"/>
    <n v="0.86161076000648196"/>
    <n v="194310.45777694182"/>
    <n v="0.23536732814303191"/>
    <n v="0.20456473387560059"/>
    <n v="227.52981004325747"/>
    <n v="0.23850084910194702"/>
    <n v="0.1269183387592295"/>
    <n v="-4392.7610436044242"/>
    <n v="185731.76104360443"/>
    <n v="1.6541686478703397"/>
    <n v="1.1285396191812245"/>
    <n v="0.80974007073098098"/>
    <n v="217.4422077922078"/>
    <n v="0.18569410936037453"/>
    <n v="3274.5025956213271"/>
    <n v="5172.3589743589746"/>
    <n v="49.633618414106223"/>
    <n v="3.9070904645476774"/>
    <n v="4.9999431382025987"/>
  </r>
  <r>
    <n v="775"/>
    <x v="1"/>
    <s v="SFO"/>
    <s v="California"/>
    <s v="SEA"/>
    <s v="Washington"/>
    <x v="23"/>
    <x v="1"/>
    <n v="178.34939759036143"/>
    <s v="SFOSEA737-900"/>
    <n v="679"/>
    <n v="134.27710843373495"/>
    <n v="83"/>
    <n v="11145"/>
    <n v="23.012048192771083"/>
    <n v="1910"/>
    <n v="3155"/>
    <n v="6081"/>
    <n v="10051237"/>
    <n v="0.7528879281226778"/>
    <n v="14803"/>
    <n v="178.47941523922034"/>
    <n v="1.0005238344683081"/>
    <n v="1909"/>
    <n v="0.88400112076211823"/>
    <n v="3569"/>
    <n v="0.6521179624664879"/>
    <n v="9325"/>
    <n v="34351"/>
    <n v="5.9999708887659748"/>
    <n v="0.23729244043596232"/>
    <n v="595133"/>
    <n v="0.24303722266413877"/>
    <n v="609541"/>
    <n v="0.40551631469508753"/>
    <n v="1017041"/>
    <n v="1.6976772467469294E-2"/>
    <n v="42578"/>
    <n v="1.4998714122523191E-2"/>
    <n v="37617"/>
    <n v="8.2178535614818887E-2"/>
    <n v="206105"/>
    <n v="1"/>
    <n v="742127"/>
    <n v="8941.2891566265062"/>
    <n v="4158.0537397285225"/>
    <n v="0.33976751426138391"/>
    <n v="486922"/>
    <n v="5866.530120481928"/>
    <n v="0.2229271776652535"/>
    <n v="401189"/>
    <n v="4833.6024096385545"/>
    <n v="0.18367609489886549"/>
    <n v="553982"/>
    <n v="0.25362921317449705"/>
    <n v="1"/>
    <n v="2508015"/>
    <n v="-2184220"/>
    <n v="323795"/>
    <n v="594821.41204188485"/>
    <n v="689525.1438985737"/>
    <n v="1559596.6658444335"/>
    <n v="2843943.221784892"/>
    <n v="-311.58795811515301"/>
    <n v="79984.143898573704"/>
    <n v="542555.66584443348"/>
    <n v="3.2214442859122713E-2"/>
    <n v="3.2960293898519497E-2"/>
    <n v="7.4585103939678321E-4"/>
    <n v="7567455"/>
    <n v="0.7528879281226778"/>
    <n v="755530.44235082995"/>
    <n v="0.24952301890802098"/>
    <n v="0.21730857604889825"/>
    <n v="206.54194706146254"/>
    <n v="0.30418548904486381"/>
    <n v="8.2178535614818887E-2"/>
    <n v="-7496.725563673398"/>
    <n v="331291.72556367342"/>
    <n v="2.0771578250242162"/>
    <n v="1.1379358168846674"/>
    <n v="0.72669305968551123"/>
    <n v="170.78761557859343"/>
    <n v="0.220884643831875"/>
    <n v="2247.8166429572652"/>
    <n v="5866.530120481928"/>
    <n v="62.444175901529498"/>
    <n v="7.195603409600718"/>
    <n v="5.9999708887659748"/>
  </r>
  <r>
    <n v="845"/>
    <x v="2"/>
    <s v="HNL"/>
    <s v="Hawaii"/>
    <s v="LAX"/>
    <s v="California"/>
    <x v="46"/>
    <x v="1"/>
    <n v="174.10526315789474"/>
    <s v="HNLLAX737-900"/>
    <n v="2556"/>
    <n v="156.05263157894737"/>
    <n v="19"/>
    <n v="2965"/>
    <n v="22.421052631578949"/>
    <n v="426"/>
    <n v="560"/>
    <n v="1980"/>
    <n v="8455248"/>
    <n v="0.89631197097944382"/>
    <n v="3308"/>
    <n v="99.065693454737414"/>
    <n v="1"/>
    <n v="426"/>
    <n v="0.70351758793969854"/>
    <n v="796"/>
    <n v="0.94873023478677532"/>
    <n v="2087"/>
    <n v="7359"/>
    <n v="5.9994564478869412"/>
    <n v="0.2165114072637794"/>
    <n v="240298"/>
    <n v="0.18703930124709087"/>
    <n v="207588"/>
    <n v="0.53882956725289521"/>
    <n v="598027"/>
    <n v="1.2488027801629571E-2"/>
    <n v="13860"/>
    <n v="5.3520119149841018E-3"/>
    <n v="5940"/>
    <n v="3.9779684519620891E-2"/>
    <n v="44150"/>
    <n v="1"/>
    <n v="411921"/>
    <n v="21680.052631578947"/>
    <n v="4158.059017556915"/>
    <n v="0.39207308425572257"/>
    <n v="108531"/>
    <n v="5712.1578947368425"/>
    <n v="0.10330156488102774"/>
    <n v="222681"/>
    <n v="11720.052631578947"/>
    <n v="0.21195138503535521"/>
    <n v="307490"/>
    <n v="0.29267396582789451"/>
    <n v="1"/>
    <n v="1109863"/>
    <n v="-1050623"/>
    <n v="59240"/>
    <n v="240298"/>
    <n v="295071.51428571425"/>
    <n v="630344.62070707069"/>
    <n v="1165714.1349927848"/>
    <n v="0"/>
    <n v="87483.514285714249"/>
    <n v="32317.620707070688"/>
    <n v="7.0062995195410002E-3"/>
    <n v="7.7520284318516857E-3"/>
    <n v="7.4572891231068552E-4"/>
    <n v="7578540"/>
    <n v="0.89631197097944382"/>
    <n v="123284.84283305216"/>
    <n v="0.13126321073018793"/>
    <n v="0.12425691121064693"/>
    <n v="359.43102866779088"/>
    <n v="0.14062246817988688"/>
    <n v="3.9779684519620891E-2"/>
    <n v="-6305.3228943571021"/>
    <n v="65545.322894357101"/>
    <n v="1.7846035937898745"/>
    <n v="0.82506921521240506"/>
    <n v="0.90656625478506903"/>
    <n v="260.7889447236181"/>
    <n v="0.27705221275058273"/>
    <n v="2247.8114494978199"/>
    <n v="5712.1578947368425"/>
    <n v="29.929634534428335"/>
    <n v="6.6779089376053964"/>
    <n v="5.9994564478869412"/>
  </r>
  <r>
    <n v="1068"/>
    <x v="0"/>
    <s v="HNL"/>
    <s v="Hawaii"/>
    <s v="SEA"/>
    <s v="Washington"/>
    <x v="20"/>
    <x v="5"/>
    <n v="268.73333333333335"/>
    <s v="HNLSEAA330-200"/>
    <n v="2677"/>
    <n v="240.33333333333334"/>
    <n v="15"/>
    <n v="3605"/>
    <n v="34.466666666666669"/>
    <n v="517"/>
    <n v="855"/>
    <n v="2233"/>
    <n v="10790987"/>
    <n v="0.89431902753659143"/>
    <n v="4031"/>
    <n v="84.027539813289408"/>
    <n v="0.99042145593869735"/>
    <n v="522"/>
    <n v="0.87962962962962965"/>
    <n v="972"/>
    <n v="0.87982663514578408"/>
    <n v="2538"/>
    <n v="199281"/>
    <n v="5.999994981960147"/>
    <n v="0.10686058986850618"/>
    <n v="249903"/>
    <n v="0.11017925766348854"/>
    <n v="257664"/>
    <n v="0.25926359869134763"/>
    <n v="606311"/>
    <n v="6.6826620667419546E-3"/>
    <n v="15628"/>
    <n v="5.7290956213340606E-3"/>
    <n v="13398"/>
    <n v="0.51128479608858157"/>
    <n v="1195685"/>
    <n v="1"/>
    <n v="416789"/>
    <n v="27785.933333333334"/>
    <n v="4960.1476007284291"/>
    <n v="0.3113976955364654"/>
    <n v="117374"/>
    <n v="7824.9333333333334"/>
    <n v="8.7694236450331212E-2"/>
    <n v="428525"/>
    <n v="28568.333333333332"/>
    <n v="0.32016607319234397"/>
    <n v="375758"/>
    <n v="0.28074199482085943"/>
    <n v="1"/>
    <n v="2338589"/>
    <n v="-1338446"/>
    <n v="1000143"/>
    <n v="252319.85686653771"/>
    <n v="292923.28421052633"/>
    <n v="689125.53425884456"/>
    <n v="1234368.6753359085"/>
    <n v="2416.8568665377097"/>
    <n v="35259.284210526326"/>
    <n v="82814.534258844564"/>
    <n v="9.2683180880488505E-2"/>
    <n v="9.3427571703038892E-2"/>
    <n v="7.4439082255038647E-4"/>
    <n v="9650585"/>
    <n v="0.89431902753659143"/>
    <n v="135056.06213592226"/>
    <n v="0.21671687677874138"/>
    <n v="0.12403369589825286"/>
    <n v="317.03300970873784"/>
    <n v="0.11842846832601339"/>
    <n v="0.51128479608858157"/>
    <n v="-8032.711689060573"/>
    <n v="1008175.7116890606"/>
    <n v="1.7329413466998274"/>
    <n v="0.95955611336649471"/>
    <n v="0.86474234626889568"/>
    <n v="265.08641975308643"/>
    <n v="0.16067722887604449"/>
    <n v="5099.8160954395389"/>
    <n v="7824.9333333333334"/>
    <n v="42.902600837896358"/>
    <n v="8.0515950069348126"/>
    <n v="5.999994981960147"/>
  </r>
  <r>
    <n v="534"/>
    <x v="3"/>
    <s v="SEA"/>
    <s v="Washington"/>
    <s v="SFO"/>
    <s v="California"/>
    <x v="26"/>
    <x v="2"/>
    <n v="161.11475409836066"/>
    <s v="SEASFO737-800"/>
    <n v="679"/>
    <n v="126.55737704918033"/>
    <n v="61"/>
    <n v="7720"/>
    <n v="20.83606557377049"/>
    <n v="1271"/>
    <n v="2420"/>
    <n v="4030"/>
    <n v="6673212"/>
    <n v="0.78551078551078546"/>
    <n v="9828"/>
    <n v="128.7043341213554"/>
    <n v="1"/>
    <n v="1271"/>
    <n v="1"/>
    <n v="2420"/>
    <n v="0.65667264135571124"/>
    <n v="6137"/>
    <n v="11548"/>
    <n v="5"/>
    <n v="0.25096618577217539"/>
    <n v="358649"/>
    <n v="0.28408695706937293"/>
    <n v="405981"/>
    <n v="0.40480297367594237"/>
    <n v="578493"/>
    <n v="1.6920059367156192E-2"/>
    <n v="24180"/>
    <n v="2.8200098945260319E-3"/>
    <n v="4030"/>
    <n v="4.0403814220827068E-2"/>
    <n v="57740"/>
    <n v="1"/>
    <n v="473959"/>
    <n v="7769.8196721311479"/>
    <n v="3682.5410988343542"/>
    <n v="0.3115015806457973"/>
    <n v="316991"/>
    <n v="5196.5737704918029"/>
    <n v="0.20833700288525367"/>
    <n v="421443"/>
    <n v="6908.9016393442625"/>
    <n v="0.27698632297752918"/>
    <n v="309137"/>
    <n v="0.20317509349141982"/>
    <n v="1"/>
    <n v="1429073"/>
    <n v="-1521530"/>
    <n v="-92457"/>
    <n v="358649"/>
    <n v="405981"/>
    <n v="880945.79181141441"/>
    <n v="1645575.7918114145"/>
    <n v="0"/>
    <n v="0"/>
    <n v="302452.79181141441"/>
    <n v="-1.3854947212826447E-2"/>
    <n v="-1.3111940323683451E-2"/>
    <n v="7.4300688914299626E-4"/>
    <n v="5241880"/>
    <n v="0.78551078551078546"/>
    <n v="374452.06787564768"/>
    <n v="0.21415069684583676"/>
    <n v="0.22800564405866319"/>
    <n v="177.63380829015543"/>
    <n v="0.2616109105893305"/>
    <n v="4.0403814220827068E-2"/>
    <n v="-4958.2424887117113"/>
    <n v="-87498.757511288291"/>
    <n v="2.0647783383655134"/>
    <n v="1.2275514529068778"/>
    <n v="0.68974942413276641"/>
    <n v="167.76074380165289"/>
    <n v="0.21631995006553198"/>
    <n v="3274.505111868425"/>
    <n v="5196.5737704918029"/>
    <n v="59.982440006416624"/>
    <n v="3.6541450777202074"/>
    <n v="5"/>
  </r>
  <r>
    <n v="319"/>
    <x v="4"/>
    <s v="SEA"/>
    <s v="Washington"/>
    <s v="HNL"/>
    <s v="Hawaii"/>
    <x v="24"/>
    <x v="2"/>
    <n v="145.83333333333334"/>
    <s v="SEAHNL737-800"/>
    <n v="2677"/>
    <n v="140.83333333333334"/>
    <n v="6"/>
    <n v="845"/>
    <n v="19.333333333333332"/>
    <n v="116"/>
    <n v="189"/>
    <n v="541"/>
    <n v="2342375"/>
    <n v="0.96571428571428575"/>
    <n v="875"/>
    <n v="33.681505242825608"/>
    <n v="1"/>
    <n v="116"/>
    <n v="0.85909090909090913"/>
    <n v="220"/>
    <n v="1.0037105751391466"/>
    <n v="539"/>
    <n v="3124"/>
    <n v="5"/>
    <n v="0.19506388084324588"/>
    <n v="62430"/>
    <n v="0.21030529700139666"/>
    <n v="67308"/>
    <n v="0.52556952216691821"/>
    <n v="168208"/>
    <n v="1.0123449846742218E-2"/>
    <n v="3240"/>
    <n v="1.0132823411415127E-2"/>
    <n v="3243"/>
    <n v="4.8805026730281927E-2"/>
    <n v="15620"/>
    <n v="1"/>
    <n v="124034"/>
    <n v="20672.333333333332"/>
    <n v="3682.5551324319181"/>
    <n v="0.3605188886272937"/>
    <n v="28818"/>
    <n v="4803"/>
    <n v="8.3762785465770262E-2"/>
    <n v="110290"/>
    <n v="18381.666666666668"/>
    <n v="0.32057039381705194"/>
    <n v="80901"/>
    <n v="0.2351479320898841"/>
    <n v="1"/>
    <n v="320049"/>
    <n v="-344043"/>
    <n v="-23994"/>
    <n v="62430"/>
    <n v="78347.936507936509"/>
    <n v="167586.15896487984"/>
    <n v="308364.09547281638"/>
    <n v="0"/>
    <n v="11039.936507936509"/>
    <n v="-621.84103512016009"/>
    <n v="-1.0243449490367682E-2"/>
    <n v="-9.5021722629940169E-3"/>
    <n v="7.4127722737366529E-4"/>
    <n v="2262065"/>
    <n v="0.96571428571428575"/>
    <n v="10808.130177514802"/>
    <n v="0.13663439884732376"/>
    <n v="0.14687784833769144"/>
    <n v="360.27100591715975"/>
    <n v="0.13458012921821433"/>
    <n v="4.8805026730281927E-2"/>
    <n v="-1736.3492454693915"/>
    <n v="-22257.650754530609"/>
    <n v="1.5805412667928489"/>
    <n v="0.89849258834578316"/>
    <n v="0.91649136106856632"/>
    <n v="305.94545454545454"/>
    <n v="0.25277691853434942"/>
    <n v="3274.4973600457638"/>
    <n v="4803"/>
    <n v="25.087952391319885"/>
    <n v="7.6721893491124264"/>
    <n v="5"/>
  </r>
  <r>
    <n v="1103"/>
    <x v="0"/>
    <s v="LAX"/>
    <s v="California"/>
    <s v="SEA"/>
    <s v="Washington"/>
    <x v="47"/>
    <x v="4"/>
    <n v="175.52777777777777"/>
    <s v="LAXSEA737-Max 9"/>
    <n v="954"/>
    <n v="152.02777777777777"/>
    <n v="36"/>
    <n v="5473"/>
    <n v="18.611111111111111"/>
    <n v="670"/>
    <n v="1074"/>
    <n v="3729"/>
    <n v="6028326"/>
    <n v="0.8661180566545339"/>
    <n v="6319"/>
    <n v="98.777571902654856"/>
    <n v="0.82007343941248467"/>
    <n v="817"/>
    <n v="0.70333988212180742"/>
    <n v="1527"/>
    <n v="0.93787726358148893"/>
    <n v="3976"/>
    <n v="35785"/>
    <n v="5.9999161659913369"/>
    <n v="0.17097554004811014"/>
    <n v="201005"/>
    <n v="0.16408054874127706"/>
    <n v="192899"/>
    <n v="0.44107274700672655"/>
    <n v="518541"/>
    <n v="2.2209255245671279E-2"/>
    <n v="26110"/>
    <n v="1.9031400875781278E-2"/>
    <n v="22374"/>
    <n v="0.18263050808243367"/>
    <n v="214707"/>
    <n v="1"/>
    <n v="434356"/>
    <n v="12065.444444444445"/>
    <n v="4397.3140018875656"/>
    <n v="0.35975175939246812"/>
    <n v="233503"/>
    <n v="6486.1944444444443"/>
    <n v="0.19339692573239345"/>
    <n v="233775"/>
    <n v="6493.75"/>
    <n v="0.19362220747951966"/>
    <n v="305743"/>
    <n v="0.25322910739561877"/>
    <n v="1"/>
    <n v="1175636"/>
    <n v="-1207377"/>
    <n v="-31741"/>
    <n v="245106.09701492538"/>
    <n v="274261.42737430171"/>
    <n v="552887.90989541437"/>
    <n v="1072255.4342846414"/>
    <n v="44101.097014925384"/>
    <n v="81362.427374301711"/>
    <n v="34346.90989541437"/>
    <n v="-5.2653091422063111E-3"/>
    <n v="-4.5289225018472906E-3"/>
    <n v="7.3638664035902048E-4"/>
    <n v="5221242"/>
    <n v="0.8661180566545339"/>
    <n v="148537.53590352647"/>
    <n v="0.19501865028533627"/>
    <n v="0.20028395942754257"/>
    <n v="175.57628357390828"/>
    <n v="0.18404222596845732"/>
    <n v="0.18263050808243367"/>
    <n v="-4439.1787301289296"/>
    <n v="-27301.82126987107"/>
    <n v="1.7041004325922617"/>
    <n v="0.87498643825641964"/>
    <n v="0.90333140225215525"/>
    <n v="126.32547478716438"/>
    <n v="0.26006604084937857"/>
    <n v="2366.6809731908061"/>
    <n v="6486.1944444444443"/>
    <n v="55.407314581427784"/>
    <n v="8.8587611913027597"/>
    <n v="5.9999161659913369"/>
  </r>
  <r>
    <n v="948"/>
    <x v="2"/>
    <s v="SEA"/>
    <s v="Washington"/>
    <s v="LAX"/>
    <s v="California"/>
    <x v="49"/>
    <x v="7"/>
    <n v="75.269230769230774"/>
    <s v="SEALAXE175"/>
    <n v="954"/>
    <n v="55.75"/>
    <n v="52"/>
    <n v="2899"/>
    <n v="8.7115384615384617"/>
    <n v="453"/>
    <n v="816"/>
    <n v="1631"/>
    <n v="3733956"/>
    <n v="0.74067450178845173"/>
    <n v="3914"/>
    <n v="138.3941947565543"/>
    <n v="0.87961165048543688"/>
    <n v="515"/>
    <n v="0.88025889967637538"/>
    <n v="927"/>
    <n v="0.65978964401294493"/>
    <n v="2472"/>
    <n v="0"/>
    <e v="#DIV/0!"/>
    <n v="0.24454951349538123"/>
    <n v="115186"/>
    <n v="0.26890552914675392"/>
    <n v="126658"/>
    <n v="0.45193444766917262"/>
    <n v="212867"/>
    <n v="2.4224384464972305E-2"/>
    <n v="11410"/>
    <n v="1.038612522371994E-2"/>
    <n v="4892"/>
    <n v="0"/>
    <n v="0"/>
    <n v="1"/>
    <n v="345461"/>
    <n v="6643.4807692307695"/>
    <n v="2496.2101958661751"/>
    <n v="0.37981905158755902"/>
    <n v="168299"/>
    <n v="3236.5192307692309"/>
    <n v="0.18503728803869204"/>
    <n v="191546"/>
    <n v="3683.5769230769229"/>
    <n v="0.21059633375515782"/>
    <n v="204235"/>
    <n v="0.22454732661859114"/>
    <n v="1"/>
    <n v="471013"/>
    <n v="-909541"/>
    <n v="-438528"/>
    <n v="130950.97130242825"/>
    <n v="143887.21323529413"/>
    <n v="322628.58614347031"/>
    <n v="597466.77068119263"/>
    <n v="15764.971302428254"/>
    <n v="17229.213235294126"/>
    <n v="109761.58614347031"/>
    <n v="-0.11744326928330168"/>
    <n v="-0.11670804281509192"/>
    <n v="7.3522646820975424E-4"/>
    <n v="2765646"/>
    <n v="0.74067450178845173"/>
    <n v="164911.4160055191"/>
    <n v="0.12614315755193686"/>
    <n v="0.24358642683523854"/>
    <n v="162.4743014832701"/>
    <n v="0.17030849212082819"/>
    <n v="0"/>
    <n v="-2745.3032823306285"/>
    <n v="-435782.69671766937"/>
    <n v="1.9252087589699833"/>
    <n v="1.1760837591837943"/>
    <n v="0.74121676552066407"/>
    <n v="136.63214670981662"/>
    <n v="0.43360798958839775"/>
    <n v="1384.0609451642367"/>
    <n v="3236.5192307692309"/>
    <n v="20.947410439430332"/>
    <n v="5.623318385650224"/>
    <e v="#DIV/0!"/>
  </r>
  <r>
    <n v="781"/>
    <x v="1"/>
    <s v="SFO"/>
    <s v="California"/>
    <s v="YVR"/>
    <s v="British Columbia"/>
    <x v="32"/>
    <x v="6"/>
    <n v="148.21951219512195"/>
    <s v="SFOYVRA320"/>
    <n v="800"/>
    <n v="132.41463414634146"/>
    <n v="41"/>
    <n v="5429"/>
    <n v="20.121951219512194"/>
    <n v="825"/>
    <n v="1338"/>
    <n v="3267"/>
    <n v="4861600"/>
    <n v="0.89336843837419777"/>
    <n v="6077"/>
    <n v="43.914242160278746"/>
    <n v="1"/>
    <n v="825"/>
    <n v="0.8768020969855832"/>
    <n v="1526"/>
    <n v="0.87704697986577185"/>
    <n v="3725"/>
    <n v="579"/>
    <n v="5.9982728842832467"/>
    <n v="0.25934419099659856"/>
    <n v="382826"/>
    <n v="0.21443083303582133"/>
    <n v="316528"/>
    <n v="0.49288647145815651"/>
    <n v="727565"/>
    <n v="1.5495237211331515E-2"/>
    <n v="22873"/>
    <n v="1.5490495084785835E-2"/>
    <n v="22866"/>
    <n v="2.3527722133062715E-3"/>
    <n v="3473"/>
    <n v="1"/>
    <n v="180587"/>
    <n v="4404.5609756097565"/>
    <n v="4112.2649763803583"/>
    <n v="0.2738494386895528"/>
    <n v="237549"/>
    <n v="5793.8780487804879"/>
    <n v="0.36022892185630512"/>
    <n v="104754"/>
    <n v="2554.9756097560976"/>
    <n v="0.15885320704416936"/>
    <n v="136549"/>
    <n v="0.20706843240997272"/>
    <n v="1"/>
    <n v="1476131"/>
    <n v="-659439"/>
    <n v="816692"/>
    <n v="382826"/>
    <n v="361002.78624813154"/>
    <n v="829562.1747780838"/>
    <n v="1573390.9610262155"/>
    <n v="0"/>
    <n v="44474.786248131539"/>
    <n v="101997.1747780838"/>
    <n v="0.16798831660358729"/>
    <n v="0.16872315428136786"/>
    <n v="7.3483767778056985E-4"/>
    <n v="4343200"/>
    <n v="0.89336843837419777"/>
    <n v="175774.9832381655"/>
    <n v="0.30363069771268719"/>
    <n v="0.13564238110909987"/>
    <n v="271.257690182354"/>
    <n v="0.33907211272794252"/>
    <n v="2.3527722133062715E-3"/>
    <n v="-3572.4868542979352"/>
    <n v="820264.48685429792"/>
    <n v="1.9759043688258449"/>
    <n v="0.88323454014487912"/>
    <n v="0.8316947617335817"/>
    <n v="207.42332896461338"/>
    <n v="9.2504662526564377E-2"/>
    <n v="2385.4220145179224"/>
    <n v="5793.8780487804879"/>
    <n v="123.62731844910743"/>
    <n v="8.4249401363050289"/>
    <n v="5.9982728842832467"/>
  </r>
  <r>
    <n v="1164"/>
    <x v="0"/>
    <s v="SEA"/>
    <s v="Washington"/>
    <s v="OGG"/>
    <s v="Hawaii"/>
    <x v="48"/>
    <x v="0"/>
    <n v="192.36363636363637"/>
    <s v="SEAOGGA321"/>
    <n v="2640"/>
    <n v="164.86363636363637"/>
    <n v="22"/>
    <n v="3627"/>
    <n v="22.818181818181817"/>
    <n v="502"/>
    <n v="708"/>
    <n v="2417"/>
    <n v="11172480"/>
    <n v="0.85704158790170137"/>
    <n v="4232"/>
    <n v="135.05677472984206"/>
    <n v="0.91272727272727272"/>
    <n v="550"/>
    <n v="0.68471953578336553"/>
    <n v="1034"/>
    <n v="0.91276435045317217"/>
    <n v="2648"/>
    <n v="6477"/>
    <n v="5.9995368226030568"/>
    <n v="0.20004925093800649"/>
    <n v="223401"/>
    <n v="0.19559517519901856"/>
    <n v="218427"/>
    <n v="0.54358260277775294"/>
    <n v="607035"/>
    <n v="1.5154065888800337E-2"/>
    <n v="16923"/>
    <n v="1.0821774287428474E-2"/>
    <n v="12085"/>
    <n v="3.4797130908993223E-2"/>
    <n v="38859"/>
    <n v="1"/>
    <n v="610323"/>
    <n v="27741.954545454544"/>
    <n v="4519.010625130406"/>
    <n v="0.39853091746809521"/>
    <n v="152979"/>
    <n v="6953.590909090909"/>
    <n v="9.9892780090790848E-2"/>
    <n v="351559"/>
    <n v="15979.954545454546"/>
    <n v="0.22956226590537485"/>
    <n v="416571"/>
    <n v="0.27201403653573908"/>
    <n v="1"/>
    <n v="1116730"/>
    <n v="-1531432"/>
    <n v="-414702"/>
    <n v="244762.05179282869"/>
    <n v="319002.14406779665"/>
    <n v="665051.17087298306"/>
    <n v="1228815.3667336083"/>
    <n v="21361.051792828686"/>
    <n v="100575.14406779665"/>
    <n v="58016.170872983057"/>
    <n v="-3.7118168929369311E-2"/>
    <n v="-3.6386043829718571E-2"/>
    <n v="7.3212509965073919E-4"/>
    <n v="9575280"/>
    <n v="0.85704158790170137"/>
    <n v="179793.75654811133"/>
    <n v="9.9953636077218314E-2"/>
    <n v="0.13707180500658761"/>
    <n v="297.17976288944033"/>
    <n v="0.11256809200357588"/>
    <n v="3.4797130908993223E-2"/>
    <n v="-8179.6530333458359"/>
    <n v="-406522.34696665418"/>
    <n v="1.6388881570719047"/>
    <n v="0.85233961857907292"/>
    <n v="0.92495934592133355"/>
    <n v="211.24468085106383"/>
    <n v="0.37302749993283962"/>
    <n v="2603.0460204845967"/>
    <n v="6953.590909090909"/>
    <n v="26.855372544288816"/>
    <n v="7.9977943203749655"/>
    <n v="5.9995368226030568"/>
  </r>
  <r>
    <n v="757"/>
    <x v="1"/>
    <s v="SFO"/>
    <s v="California"/>
    <s v="HNL"/>
    <s v="Hawaii"/>
    <x v="27"/>
    <x v="4"/>
    <n v="178.14285714285714"/>
    <s v="SFOHNL737-Max 9"/>
    <n v="2399"/>
    <n v="158.42857142857142"/>
    <n v="21"/>
    <n v="3327"/>
    <n v="21.761904761904763"/>
    <n v="457"/>
    <n v="641"/>
    <n v="2229"/>
    <n v="8974659"/>
    <n v="0.88933440256615881"/>
    <n v="3741"/>
    <n v="113.72063758389261"/>
    <n v="0.94616977225672882"/>
    <n v="483"/>
    <n v="0.70985603543743081"/>
    <n v="903"/>
    <n v="0.94649681528662422"/>
    <n v="2355"/>
    <n v="6333"/>
    <n v="5.9993683878098851"/>
    <n v="0.19352753469073936"/>
    <n v="226033"/>
    <n v="0.18331488240637761"/>
    <n v="214105"/>
    <n v="0.56390313734253572"/>
    <n v="658618"/>
    <n v="1.3365149409698766E-2"/>
    <n v="15610"/>
    <n v="1.3359156069156301E-2"/>
    <n v="15603"/>
    <n v="3.2530140081492305E-2"/>
    <n v="37994"/>
    <n v="1"/>
    <n v="500065"/>
    <n v="23812.619047619046"/>
    <n v="4397.3109070119144"/>
    <n v="0.39708781884984962"/>
    <n v="138129"/>
    <n v="6577.5714285714284"/>
    <n v="0.10968442768422282"/>
    <n v="269140"/>
    <n v="12816.190476190477"/>
    <n v="0.21371664796626144"/>
    <n v="351997"/>
    <n v="0.27951110549966607"/>
    <n v="1"/>
    <n v="1167963"/>
    <n v="-1259331"/>
    <n v="-91368"/>
    <n v="238892.64551422317"/>
    <n v="301617.49609984399"/>
    <n v="695848.08882907138"/>
    <n v="1236358.2304431386"/>
    <n v="12859.645514223172"/>
    <n v="87512.496099843993"/>
    <n v="37230.088829071377"/>
    <n v="-1.0180665360098918E-2"/>
    <n v="-9.4505554847310654E-3"/>
    <n v="7.3010987536785248E-4"/>
    <n v="7981473"/>
    <n v="0.88933440256615881"/>
    <n v="140609.30748422001"/>
    <n v="0.13014009780204464"/>
    <n v="0.14032076316214354"/>
    <n v="339.63600841599037"/>
    <n v="0.14157399267027526"/>
    <n v="3.2530140081492305E-2"/>
    <n v="-6552.4871639589783"/>
    <n v="-84815.512836041016"/>
    <n v="1.5933499350558593"/>
    <n v="0.80728244357384948"/>
    <n v="0.9522020954653222"/>
    <n v="237.10409745293467"/>
    <n v="0.30137684156090561"/>
    <n v="2366.6768470362586"/>
    <n v="6577.5714285714284"/>
    <n v="29.255903507801264"/>
    <n v="9.3817252780282541"/>
    <n v="5.9993683878098851"/>
  </r>
  <r>
    <n v="739"/>
    <x v="1"/>
    <s v="SEA"/>
    <s v="Washington"/>
    <s v="SFO"/>
    <s v="California"/>
    <x v="26"/>
    <x v="1"/>
    <n v="178.34939759036143"/>
    <s v="SEASFO737-900"/>
    <n v="679"/>
    <n v="134.27710843373495"/>
    <n v="83"/>
    <n v="11145"/>
    <n v="22.674698795180724"/>
    <n v="1882"/>
    <n v="3481"/>
    <n v="5782"/>
    <n v="10051237"/>
    <n v="0.7528879281226778"/>
    <n v="14803"/>
    <n v="176.56958234830577"/>
    <n v="0.98585646935568361"/>
    <n v="1909"/>
    <n v="0.9753432333987111"/>
    <n v="3569"/>
    <n v="0.62005361930294911"/>
    <n v="9325"/>
    <n v="34351"/>
    <n v="5.9999708887659748"/>
    <n v="0.21388485797861559"/>
    <n v="504376"/>
    <n v="0.26801845162723914"/>
    <n v="632032"/>
    <n v="0.40473698628510463"/>
    <n v="954437"/>
    <n v="1.7165034183344176E-2"/>
    <n v="40478"/>
    <n v="8.7941222119223162E-3"/>
    <n v="20738"/>
    <n v="8.7400547713774174E-2"/>
    <n v="206105"/>
    <n v="1"/>
    <n v="734186"/>
    <n v="8845.6144578313251"/>
    <n v="4158.0548032997294"/>
    <n v="0.33895029588312042"/>
    <n v="486922"/>
    <n v="5866.530120481928"/>
    <n v="0.2247963812603356"/>
    <n v="396896"/>
    <n v="4781.8795180722891"/>
    <n v="0.1832342439583797"/>
    <n v="548054"/>
    <n v="0.25301907889816433"/>
    <n v="1"/>
    <n v="2358166"/>
    <n v="-2166058"/>
    <n v="192108"/>
    <n v="511612"/>
    <n v="648009.82706118934"/>
    <n v="1539281.3948460738"/>
    <n v="2698903.2219072632"/>
    <n v="7236"/>
    <n v="15977.827061189339"/>
    <n v="584844.39484607382"/>
    <n v="1.9112871380905654E-2"/>
    <n v="1.9841737158678228E-2"/>
    <n v="7.2886577777257419E-4"/>
    <n v="7567455"/>
    <n v="0.7528879281226778"/>
    <n v="706347.16357110813"/>
    <n v="0.23461450565736336"/>
    <n v="0.21550163427645772"/>
    <n v="193.09654553611486"/>
    <n v="0.28438371949354174"/>
    <n v="8.7400547713774174E-2"/>
    <n v="-7326.0026735814836"/>
    <n v="199434.00267358148"/>
    <n v="1.870580424973513"/>
    <n v="1.253777350148144"/>
    <n v="0.72464671378518364"/>
    <n v="177.08938077892967"/>
    <n v="0.23240687890504741"/>
    <n v="2247.816383328543"/>
    <n v="5866.530120481928"/>
    <n v="63.11959201452423"/>
    <n v="5.4926873037236428"/>
    <n v="5.9999708887659748"/>
  </r>
  <r>
    <n v="759"/>
    <x v="1"/>
    <s v="SFO"/>
    <s v="California"/>
    <s v="HNL"/>
    <s v="Hawaii"/>
    <x v="27"/>
    <x v="8"/>
    <n v="369.11764705882354"/>
    <s v="SFOHNL777-200"/>
    <n v="2399"/>
    <n v="331.23529411764707"/>
    <n v="17"/>
    <n v="5631"/>
    <n v="47.705882352941174"/>
    <n v="811"/>
    <n v="1518"/>
    <n v="3302"/>
    <n v="15053725"/>
    <n v="0.89737051792828681"/>
    <n v="6275"/>
    <n v="93.413380872483216"/>
    <n v="1"/>
    <n v="811"/>
    <n v="1"/>
    <n v="1518"/>
    <n v="0.8367967562088191"/>
    <n v="3946"/>
    <n v="103994"/>
    <n v="5.9999711521818568"/>
    <n v="0.17226842884812579"/>
    <n v="441504"/>
    <n v="0.19967076153271079"/>
    <n v="511733"/>
    <n v="0.37171405338673152"/>
    <n v="952660"/>
    <n v="9.0203068106086744E-3"/>
    <n v="23118"/>
    <n v="3.8659572575270671E-3"/>
    <n v="9908"/>
    <n v="0.24346049216429616"/>
    <n v="623961"/>
    <n v="1"/>
    <n v="455996"/>
    <n v="26823.294117647059"/>
    <n v="4881.4848123575703"/>
    <n v="0.31412276659164851"/>
    <n v="136341"/>
    <n v="8020.0588235294117"/>
    <n v="9.3921464486249773E-2"/>
    <n v="406293"/>
    <n v="23899.588235294119"/>
    <n v="0.27988377355683086"/>
    <n v="453019"/>
    <n v="0.3120719953652708"/>
    <n v="0.99999999999999989"/>
    <n v="2562884"/>
    <n v="-1451649"/>
    <n v="1111235"/>
    <n v="441504"/>
    <n v="511733"/>
    <n v="1138460.4360993337"/>
    <n v="2091697.4360993337"/>
    <n v="0"/>
    <n v="0"/>
    <n v="185800.43609933369"/>
    <n v="7.3817942070816364E-2"/>
    <n v="7.4543970838952339E-2"/>
    <n v="7.2602876813597506E-4"/>
    <n v="13508769"/>
    <n v="0.89737051792828681"/>
    <n v="221748.60806251131"/>
    <n v="0.17024915760052745"/>
    <n v="9.6431215529711081E-2"/>
    <n v="344.33013674302964"/>
    <n v="0.14353069476574809"/>
    <n v="0.24346049216429616"/>
    <n v="-10929.437417607864"/>
    <n v="1122164.4374176078"/>
    <n v="1.7923717575558162"/>
    <n v="1.1099053792909963"/>
    <n v="0.79486825617296009"/>
    <n v="337.11001317523056"/>
    <n v="0.17676141409443424"/>
    <n v="4349.4090054895096"/>
    <n v="8020.0588235294117"/>
    <n v="60.280443202101509"/>
    <n v="5.865032853844788"/>
    <n v="5.9999711521818568"/>
  </r>
  <r>
    <n v="147"/>
    <x v="5"/>
    <s v="SEA"/>
    <s v="Washington"/>
    <s v="YVR"/>
    <s v="British Columbia"/>
    <x v="61"/>
    <x v="7"/>
    <n v="72.140939597315437"/>
    <s v="SEAYVRE175"/>
    <n v="127"/>
    <n v="59.671140939597315"/>
    <n v="149"/>
    <n v="8891"/>
    <n v="9.9664429530201346"/>
    <n v="1485"/>
    <n v="2559"/>
    <n v="4847"/>
    <n v="1365123"/>
    <n v="0.82714671132198347"/>
    <n v="10749"/>
    <n v="104.13022302706825"/>
    <n v="1"/>
    <n v="1485"/>
    <n v="0.95735129068462399"/>
    <n v="2673"/>
    <n v="0.73539675314823238"/>
    <n v="6591"/>
    <n v="646"/>
    <n v="4.9969040247678018"/>
    <n v="0.2572242033820315"/>
    <n v="223605"/>
    <n v="0.24888761072127"/>
    <n v="216358"/>
    <n v="0.43998964684228692"/>
    <n v="382483"/>
    <n v="3.3457954676176231E-2"/>
    <n v="29085"/>
    <n v="1.6727251811802599E-2"/>
    <n v="14541"/>
    <n v="3.713332566432762E-3"/>
    <n v="3228"/>
    <n v="1"/>
    <n v="167192"/>
    <n v="1122.0939597315437"/>
    <n v="1605.6049352409345"/>
    <n v="0.1954488173144141"/>
    <n v="402737"/>
    <n v="2702.9328859060402"/>
    <n v="0.47080285144477724"/>
    <n v="190907"/>
    <n v="1281.255033557047"/>
    <n v="0.22317184654195688"/>
    <n v="94590"/>
    <n v="0.1105764846988518"/>
    <n v="1"/>
    <n v="869300"/>
    <n v="-855426"/>
    <n v="13874"/>
    <n v="223605"/>
    <n v="225996.45720984761"/>
    <n v="520104.28161749541"/>
    <n v="969705.7388273431"/>
    <n v="0"/>
    <n v="9638.4572098476056"/>
    <n v="137621.28161749541"/>
    <n v="1.0163186760460413E-2"/>
    <n v="1.0887165768076856E-2"/>
    <n v="7.2397900761644353E-4"/>
    <n v="1129157"/>
    <n v="0.82714671132198347"/>
    <n v="180987.71521763573"/>
    <n v="0.63679243555342635"/>
    <n v="0.62662924879296589"/>
    <n v="97.409965133280849"/>
    <n v="0.76700759947465236"/>
    <n v="3.713332566432762E-3"/>
    <n v="-988.32039481438267"/>
    <n v="14862.320394814382"/>
    <n v="1.9679575536653084"/>
    <n v="1.0578757690170881"/>
    <n v="0.75844046460693981"/>
    <n v="80.942012719790497"/>
    <n v="0.10881168756470723"/>
    <n v="1833.348613402801"/>
    <n v="2702.9328859060402"/>
    <n v="85.38347217107966"/>
    <n v="4.9067596445844108"/>
    <n v="4.9969040247678018"/>
  </r>
  <r>
    <n v="1104"/>
    <x v="0"/>
    <s v="LAX"/>
    <s v="California"/>
    <s v="SEA"/>
    <s v="Washington"/>
    <x v="47"/>
    <x v="6"/>
    <n v="151.46153846153845"/>
    <s v="LAXSEAA320"/>
    <n v="954"/>
    <n v="134.19230769230768"/>
    <n v="26"/>
    <n v="3489"/>
    <n v="18.923076923076923"/>
    <n v="492"/>
    <n v="972"/>
    <n v="2026"/>
    <n v="3756852"/>
    <n v="0.88598273235144742"/>
    <n v="3938"/>
    <n v="73.039753871681413"/>
    <n v="0.93714285714285717"/>
    <n v="525"/>
    <n v="1.0010298661174046"/>
    <n v="971"/>
    <n v="0.82998770995493654"/>
    <n v="2441"/>
    <n v="1579"/>
    <n v="6"/>
    <n v="0.22203403729215554"/>
    <n v="140798"/>
    <n v="0.24862961421038024"/>
    <n v="157663"/>
    <n v="0.47287298463401711"/>
    <n v="299862"/>
    <n v="2.2353531148285519E-2"/>
    <n v="14175"/>
    <n v="1.9169631367799561E-2"/>
    <n v="12156"/>
    <n v="1.4940201347362047E-2"/>
    <n v="9474"/>
    <n v="1"/>
    <n v="300358"/>
    <n v="11552.23076923077"/>
    <n v="4112.2537259322999"/>
    <n v="0.35217325031950941"/>
    <n v="151168"/>
    <n v="5814.1538461538457"/>
    <n v="0.17724623916892376"/>
    <n v="174231"/>
    <n v="6701.1923076923076"/>
    <n v="0.20428787505715995"/>
    <n v="227113"/>
    <n v="0.2662926354544069"/>
    <n v="1"/>
    <n v="634128"/>
    <n v="-852870"/>
    <n v="-218742"/>
    <n v="150241.76829268291"/>
    <n v="157500.79526748974"/>
    <n v="361284.86771964462"/>
    <n v="669027.43127981736"/>
    <n v="9443.7682926829148"/>
    <n v="-162.20473251026124"/>
    <n v="61422.867719644622"/>
    <n v="-5.8224811624200262E-2"/>
    <n v="-5.7500960590656777E-2"/>
    <n v="7.2385103354348501E-4"/>
    <n v="3328506"/>
    <n v="0.88598273235144742"/>
    <n v="80386.828890799661"/>
    <n v="0.16879238255858894"/>
    <n v="0.22701719418278921"/>
    <n v="179.03525365434223"/>
    <n v="0.18766798076975078"/>
    <n v="1.4940201347362047E-2"/>
    <n v="-2719.401203069895"/>
    <n v="-216022.59879693011"/>
    <n v="1.7646838023386475"/>
    <n v="1.0684157293442242"/>
    <n v="0.80832008626750029"/>
    <n v="162.37178166838311"/>
    <n v="0.35815008957182148"/>
    <n v="2385.4269868720344"/>
    <n v="5814.1538461538457"/>
    <n v="47.768507080809549"/>
    <n v="7.5468615649183146"/>
    <n v="6"/>
  </r>
  <r>
    <n v="1151"/>
    <x v="0"/>
    <s v="SEA"/>
    <s v="Washington"/>
    <s v="HNL"/>
    <s v="Hawaii"/>
    <x v="24"/>
    <x v="5"/>
    <n v="268.73333333333335"/>
    <s v="SEAHNLA330-200"/>
    <n v="2677"/>
    <n v="240.33333333333334"/>
    <n v="15"/>
    <n v="3605"/>
    <n v="34.799999999999997"/>
    <n v="522"/>
    <n v="972"/>
    <n v="2112"/>
    <n v="10790987"/>
    <n v="0.89431902753659143"/>
    <n v="4031"/>
    <n v="88.796695640176608"/>
    <n v="1"/>
    <n v="522"/>
    <n v="1"/>
    <n v="972"/>
    <n v="0.8321513002364066"/>
    <n v="2538"/>
    <n v="199281"/>
    <n v="5.999994981960147"/>
    <n v="0.12141542642296407"/>
    <n v="289700"/>
    <n v="0.12391791696894791"/>
    <n v="295671"/>
    <n v="0.24292347559097294"/>
    <n v="579621"/>
    <n v="6.1977608765716001E-3"/>
    <n v="14788"/>
    <n v="4.4249363899677412E-3"/>
    <n v="10558"/>
    <n v="0.50112048375057572"/>
    <n v="1195685"/>
    <n v="1"/>
    <n v="440445"/>
    <n v="29363"/>
    <n v="4960.150789673281"/>
    <n v="0.31287138137355258"/>
    <n v="117374"/>
    <n v="7824.9333333333334"/>
    <n v="8.3376960840375894E-2"/>
    <n v="452847"/>
    <n v="30189.8"/>
    <n v="0.32168117799241486"/>
    <n v="397085"/>
    <n v="0.28207047979365668"/>
    <n v="1"/>
    <n v="2386023"/>
    <n v="-1407751"/>
    <n v="978272"/>
    <n v="289700"/>
    <n v="295671"/>
    <n v="696533.19034090906"/>
    <n v="1281904.1903409092"/>
    <n v="0"/>
    <n v="0"/>
    <n v="116912.19034090906"/>
    <n v="9.0656396861566041E-2"/>
    <n v="9.1378679820736247E-2"/>
    <n v="7.2228295917020624E-4"/>
    <n v="9650585"/>
    <n v="0.89431902753659143"/>
    <n v="140661.30041608866"/>
    <n v="0.22111258219475197"/>
    <n v="0.13045618533318593"/>
    <n v="330.19084604715675"/>
    <n v="0.12334361077592707"/>
    <n v="0.50112048375057572"/>
    <n v="-7794.146022727271"/>
    <n v="986066.14602272725"/>
    <n v="1.9207709225648668"/>
    <n v="1.0527858655777131"/>
    <n v="0.79040571988952024"/>
    <n v="304.18827160493828"/>
    <n v="0.16642127925841452"/>
    <n v="5099.8181490337647"/>
    <n v="7824.9333333333334"/>
    <n v="40.598357562856151"/>
    <n v="7.0307905686546466"/>
    <n v="5.999994981960147"/>
  </r>
  <r>
    <n v="366"/>
    <x v="4"/>
    <s v="SFO"/>
    <s v="California"/>
    <s v="OGG"/>
    <s v="Hawaii"/>
    <x v="35"/>
    <x v="0"/>
    <n v="183.125"/>
    <s v="SFOOGGA321"/>
    <n v="2338"/>
    <n v="161.625"/>
    <n v="16"/>
    <n v="2586"/>
    <n v="22.5625"/>
    <n v="361"/>
    <n v="729"/>
    <n v="1497"/>
    <n v="6850340"/>
    <n v="0.88259385665529011"/>
    <n v="2930"/>
    <n v="83.148074324324327"/>
    <n v="0.93041237113402064"/>
    <n v="388"/>
    <n v="1"/>
    <n v="729"/>
    <n v="0.82524807056229332"/>
    <n v="1814"/>
    <n v="8364"/>
    <n v="5"/>
    <n v="0.22024432026871305"/>
    <n v="157106"/>
    <n v="0.26046015426326813"/>
    <n v="185793"/>
    <n v="0.44177837342253051"/>
    <n v="315132"/>
    <n v="1.2595923883329642E-2"/>
    <n v="8985"/>
    <n v="6.2944572327379069E-3"/>
    <n v="4490"/>
    <n v="5.8626770929420771E-2"/>
    <n v="41820"/>
    <n v="1"/>
    <n v="320184"/>
    <n v="20011.5"/>
    <n v="3850.7686750639832"/>
    <n v="0.34534068773903798"/>
    <n v="96260"/>
    <n v="6016.25"/>
    <n v="0.10382309734952339"/>
    <n v="310078"/>
    <n v="19379.875"/>
    <n v="0.33444066465765127"/>
    <n v="200632"/>
    <n v="0.2163955502537874"/>
    <n v="1"/>
    <n v="713326"/>
    <n v="-927154"/>
    <n v="-213828"/>
    <n v="168856.31024930748"/>
    <n v="185793"/>
    <n v="381863.35871743486"/>
    <n v="736512.66896674235"/>
    <n v="11750.310249307484"/>
    <n v="0"/>
    <n v="66731.358717434865"/>
    <n v="-3.1214217104552473E-2"/>
    <n v="-3.0498179023169449E-2"/>
    <n v="7.1603808138302402E-4"/>
    <n v="6046068"/>
    <n v="0.88259385665529011"/>
    <n v="89326.397525135311"/>
    <n v="0.10413001398470732"/>
    <n v="0.1353442310892598"/>
    <n v="259.66976024748647"/>
    <n v="0.11106491028549464"/>
    <n v="5.8626770929420771E-2"/>
    <n v="-4905.1043104213968"/>
    <n v="-208922.89568957861"/>
    <n v="1.8035596496119701"/>
    <n v="1.1351971278474235"/>
    <n v="0.77379280581575727"/>
    <n v="254.86008230452674"/>
    <n v="0.28126270456986008"/>
    <n v="3729.2264736104548"/>
    <n v="6016.25"/>
    <n v="31.101141199171291"/>
    <n v="5.210750193348801"/>
    <n v="5"/>
  </r>
  <r>
    <n v="674"/>
    <x v="1"/>
    <s v="LAX"/>
    <s v="California"/>
    <s v="SEA"/>
    <s v="Washington"/>
    <x v="47"/>
    <x v="2"/>
    <n v="160.53333333333333"/>
    <s v="LAXSEA737-800"/>
    <n v="954"/>
    <n v="130.19999999999999"/>
    <n v="45"/>
    <n v="5859"/>
    <n v="19.355555555555554"/>
    <n v="871"/>
    <n v="1421"/>
    <n v="3567"/>
    <n v="6891696"/>
    <n v="0.81104651162790697"/>
    <n v="7224"/>
    <n v="124.51538993362831"/>
    <n v="0.92659574468085104"/>
    <n v="940"/>
    <n v="0.79385474860335192"/>
    <n v="1790"/>
    <n v="0.79372496662216285"/>
    <n v="4494"/>
    <n v="20298"/>
    <n v="6"/>
    <n v="0.20237998784687056"/>
    <n v="239796"/>
    <n v="0.20016204172574437"/>
    <n v="237168"/>
    <n v="0.45854432516372967"/>
    <n v="543320"/>
    <n v="2.1076395921949903E-2"/>
    <n v="24973"/>
    <n v="1.5052157180473973E-2"/>
    <n v="17835"/>
    <n v="0.10278509216123152"/>
    <n v="121788"/>
    <n v="1"/>
    <n v="517742"/>
    <n v="11505.377777777778"/>
    <n v="4158.0562874675752"/>
    <n v="0.35789277221699939"/>
    <n v="262527"/>
    <n v="5833.9333333333334"/>
    <n v="0.1814736216335785"/>
    <n v="279888"/>
    <n v="6219.7333333333336"/>
    <n v="0.19347453409279433"/>
    <n v="386483"/>
    <n v="0.26715907205662776"/>
    <n v="1"/>
    <n v="1184880"/>
    <n v="-1446640"/>
    <n v="-261760"/>
    <n v="258792.4684270953"/>
    <n v="298754.90499648137"/>
    <n v="684519.22624053829"/>
    <n v="1242066.5996641149"/>
    <n v="18996.4684270953"/>
    <n v="61586.904996481375"/>
    <n v="141199.22624053829"/>
    <n v="-3.798194232595286E-2"/>
    <n v="-3.7266805991622659E-2"/>
    <n v="7.1513633433020057E-4"/>
    <n v="5589486"/>
    <n v="0.81104651162790697"/>
    <n v="247673.7634408602"/>
    <n v="0.1719286515249657"/>
    <n v="0.20991059385091856"/>
    <n v="181.44598054275474"/>
    <n v="0.19019494815802385"/>
    <n v="0.10278509216123152"/>
    <n v="-4928.5022147581103"/>
    <n v="-256831.4977852419"/>
    <n v="1.8062203957062601"/>
    <n v="0.93812286551653301"/>
    <n v="0.85601088089931499"/>
    <n v="132.49608938547485"/>
    <n v="0.32617902234825469"/>
    <n v="2247.8185238723622"/>
    <n v="5833.9333333333334"/>
    <n v="47.054424381781892"/>
    <n v="7.3063662741082096"/>
    <n v="6"/>
  </r>
  <r>
    <n v="684"/>
    <x v="1"/>
    <s v="LAX"/>
    <s v="California"/>
    <s v="SFO"/>
    <s v="California"/>
    <x v="16"/>
    <x v="6"/>
    <n v="154.95774647887325"/>
    <s v="LAXSFOA320"/>
    <n v="337"/>
    <n v="132.21126760563379"/>
    <n v="71"/>
    <n v="9387"/>
    <n v="19.08450704225352"/>
    <n v="1355"/>
    <n v="2193"/>
    <n v="5839"/>
    <n v="3707674"/>
    <n v="0.85320850754408284"/>
    <n v="11002"/>
    <n v="94.55912272548025"/>
    <n v="0.95759717314487636"/>
    <n v="1415"/>
    <n v="0.83766233766233766"/>
    <n v="2618"/>
    <n v="0.83785335055244659"/>
    <n v="6969"/>
    <n v="4779"/>
    <n v="5.999163004812722"/>
    <n v="0.19455930117837467"/>
    <n v="245714"/>
    <n v="0.21324448146605582"/>
    <n v="269312"/>
    <n v="0.50938534799346913"/>
    <n v="643316"/>
    <n v="3.2369275792880979E-2"/>
    <n v="40880"/>
    <n v="2.7740342664574171E-2"/>
    <n v="35034"/>
    <n v="2.2701250904645243E-2"/>
    <n v="28670"/>
    <n v="1"/>
    <n v="388852"/>
    <n v="5476.788732394366"/>
    <n v="4112.2631935672398"/>
    <n v="0.29550853653161319"/>
    <n v="407432"/>
    <n v="5738.4788732394363"/>
    <n v="0.30962842946969088"/>
    <n v="225564"/>
    <n v="3176.9577464788731"/>
    <n v="0.17141762813156883"/>
    <n v="294026"/>
    <n v="0.22344540586712711"/>
    <n v="1"/>
    <n v="1262926"/>
    <n v="-1315874"/>
    <n v="-52948"/>
    <n v="256594.32472324723"/>
    <n v="321504.24806201551"/>
    <n v="767814.55797225551"/>
    <n v="1345913.1307575181"/>
    <n v="10880.324723247235"/>
    <n v="52192.248062015511"/>
    <n v="124498.55797225551"/>
    <n v="-1.4280651427282982E-2"/>
    <n v="-1.3568116584123166E-2"/>
    <n v="7.1253484315981531E-4"/>
    <n v="3163419"/>
    <n v="0.85320850754408284"/>
    <n v="212349.35975284968"/>
    <n v="0.34062487694441312"/>
    <n v="0.35490552837169609"/>
    <n v="131.48567167359113"/>
    <n v="0.39016519784448406"/>
    <n v="2.2701250904645243E-2"/>
    <n v="-2641.8469120777218"/>
    <n v="-50306.153087922277"/>
    <n v="1.6493328123742699"/>
    <n v="0.97705924842744241"/>
    <n v="0.87677614551691252"/>
    <n v="102.86936592818945"/>
    <n v="0.23281332397939389"/>
    <n v="2385.4282220325495"/>
    <n v="5738.4788732394363"/>
    <n v="99.271225551149755"/>
    <n v="8.0871417918397785"/>
    <n v="5.999163004812722"/>
  </r>
  <r>
    <n v="643"/>
    <x v="1"/>
    <s v="HNL"/>
    <s v="Hawaii"/>
    <s v="SFO"/>
    <s v="California"/>
    <x v="30"/>
    <x v="4"/>
    <n v="178.14285714285714"/>
    <s v="HNLSFO737-Max 9"/>
    <n v="2399"/>
    <n v="158.42857142857142"/>
    <n v="21"/>
    <n v="3327"/>
    <n v="21.666666666666668"/>
    <n v="455"/>
    <n v="903"/>
    <n v="1969"/>
    <n v="8974659"/>
    <n v="0.88933440256615881"/>
    <n v="3741"/>
    <n v="105.40872681281618"/>
    <n v="0.94202898550724634"/>
    <n v="483"/>
    <n v="1"/>
    <n v="903"/>
    <n v="0.83609341825902339"/>
    <n v="2355"/>
    <n v="6333"/>
    <n v="5.9993683878098851"/>
    <n v="0.19891763367884538"/>
    <n v="246964"/>
    <n v="0.25929028407484583"/>
    <n v="321919"/>
    <n v="0.48898101469224892"/>
    <n v="607089"/>
    <n v="1.1107182295521928E-2"/>
    <n v="13790"/>
    <n v="1.1101544131920141E-2"/>
    <n v="13783"/>
    <n v="3.060234112661785E-2"/>
    <n v="37994"/>
    <n v="1"/>
    <n v="463515"/>
    <n v="22072.142857142859"/>
    <n v="4397.3114372504051"/>
    <n v="0.39368343270651784"/>
    <n v="138129"/>
    <n v="6577.5714285714284"/>
    <n v="0.11731896244203231"/>
    <n v="249468"/>
    <n v="11879.428571428571"/>
    <n v="0.2118840136574428"/>
    <n v="326268"/>
    <n v="0.27711359119400703"/>
    <n v="1"/>
    <n v="1241539"/>
    <n v="-1177380"/>
    <n v="64159"/>
    <n v="262161.78461538465"/>
    <n v="321919"/>
    <n v="726101.87658709998"/>
    <n v="1310182.6612024847"/>
    <n v="15197.784615384648"/>
    <n v="0"/>
    <n v="119012.87658709998"/>
    <n v="7.1489067161214703E-3"/>
    <n v="7.8610211114188283E-3"/>
    <n v="7.1211439529735802E-4"/>
    <n v="7981473"/>
    <n v="0.88933440256615881"/>
    <n v="149764.84220018028"/>
    <n v="0.13833829229611955"/>
    <n v="0.13118938557999807"/>
    <n v="361.75082657048392"/>
    <n v="0.15079234121320714"/>
    <n v="3.060234112661785E-2"/>
    <n v="-6390.9838667849817"/>
    <n v="70549.983866784984"/>
    <n v="1.6265868120872358"/>
    <n v="1.1340953939136549"/>
    <n v="0.82007236902668157"/>
    <n v="356.49944629014396"/>
    <n v="0.26279319457544226"/>
    <n v="2366.6731165722445"/>
    <n v="6577.5714285714284"/>
    <n v="31.562851583513147"/>
    <n v="8.2876465284039682"/>
    <n v="5.9993683878098851"/>
  </r>
  <r>
    <n v="1159"/>
    <x v="0"/>
    <s v="SEA"/>
    <s v="Washington"/>
    <s v="LAX"/>
    <s v="California"/>
    <x v="49"/>
    <x v="6"/>
    <n v="151.46153846153845"/>
    <s v="SEALAXA320"/>
    <n v="954"/>
    <n v="134.19230769230768"/>
    <n v="26"/>
    <n v="3489"/>
    <n v="20.192307692307693"/>
    <n v="525"/>
    <n v="917"/>
    <n v="2048"/>
    <n v="3756852"/>
    <n v="0.88598273235144742"/>
    <n v="3938"/>
    <n v="70.540730337078642"/>
    <n v="1"/>
    <n v="525"/>
    <n v="0.94438722966014421"/>
    <n v="971"/>
    <n v="0.8390004096681688"/>
    <n v="2441"/>
    <n v="1579"/>
    <n v="6"/>
    <n v="0.23733287726238456"/>
    <n v="159585"/>
    <n v="0.24078017875998275"/>
    <n v="161903"/>
    <n v="0.46516559837004207"/>
    <n v="312782"/>
    <n v="2.1315863833078031E-2"/>
    <n v="14333"/>
    <n v="2.1315863833078031E-2"/>
    <n v="14333"/>
    <n v="1.4089617941434542E-2"/>
    <n v="9474"/>
    <n v="1"/>
    <n v="290082"/>
    <n v="11157"/>
    <n v="4112.2624987556001"/>
    <n v="0.34997665471050032"/>
    <n v="151168"/>
    <n v="5814.1538461538457"/>
    <n v="0.18238039912602957"/>
    <n v="168270"/>
    <n v="6471.9230769230771"/>
    <n v="0.20301353302906036"/>
    <n v="219341"/>
    <n v="0.26462941313440974"/>
    <n v="1"/>
    <n v="672410"/>
    <n v="-828861"/>
    <n v="-156451"/>
    <n v="159585"/>
    <n v="171437.09160305344"/>
    <n v="372803.1552734375"/>
    <n v="703825.246876491"/>
    <n v="0"/>
    <n v="9534.0916030534427"/>
    <n v="60021.1552734375"/>
    <n v="-4.1644174431146076E-2"/>
    <n v="-4.0932088407277696E-2"/>
    <n v="7.1208602386838016E-4"/>
    <n v="3328506"/>
    <n v="0.88598273235144742"/>
    <n v="85313.345944396686"/>
    <n v="0.17898229688047335"/>
    <n v="0.22062647131161942"/>
    <n v="190.00745199197479"/>
    <n v="0.19916923688886246"/>
    <n v="1.4089617941434542E-2"/>
    <n v="-2675.2018029419592"/>
    <n v="-153775.79819705803"/>
    <n v="1.8867919250251695"/>
    <n v="1.0349679725390253"/>
    <n v="0.79536269480802646"/>
    <n v="166.7384140061792"/>
    <n v="0.326201276007198"/>
    <n v="2385.4303633648583"/>
    <n v="5814.1538461538457"/>
    <n v="49.460786460925839"/>
    <n v="8.216107767268559"/>
    <n v="6"/>
  </r>
  <r>
    <n v="1201"/>
    <x v="0"/>
    <s v="SFO"/>
    <s v="California"/>
    <s v="SEA"/>
    <s v="Washington"/>
    <x v="23"/>
    <x v="6"/>
    <n v="148.46938775510205"/>
    <s v="SFOSEAA320"/>
    <n v="679"/>
    <n v="125.51020408163265"/>
    <n v="49"/>
    <n v="6150"/>
    <n v="19.510204081632654"/>
    <n v="956"/>
    <n v="1795"/>
    <n v="3400"/>
    <n v="4939725"/>
    <n v="0.84536082474226804"/>
    <n v="7275"/>
    <n v="104.29218842291792"/>
    <n v="0.9855670103092784"/>
    <n v="970"/>
    <n v="1"/>
    <n v="1795"/>
    <n v="0.7537131456439814"/>
    <n v="4511"/>
    <n v="8816"/>
    <n v="5.9996597096188751"/>
    <n v="0.21197655134288479"/>
    <n v="257677"/>
    <n v="0.2811634166726994"/>
    <n v="341780"/>
    <n v="0.4241924922177836"/>
    <n v="515645"/>
    <n v="1.9578937669876076E-2"/>
    <n v="23800"/>
    <n v="1.9576469736556346E-2"/>
    <n v="23797"/>
    <n v="4.3512132360199803E-2"/>
    <n v="52893"/>
    <n v="1"/>
    <n v="428876"/>
    <n v="8752.5714285714294"/>
    <n v="4112.2542971373268"/>
    <n v="0.33473327157058708"/>
    <n v="279300"/>
    <n v="5700"/>
    <n v="0.21799075431981499"/>
    <n v="248781"/>
    <n v="5077.1632653061224"/>
    <n v="0.19417099122963799"/>
    <n v="324290"/>
    <n v="0.25310498287995992"/>
    <n v="1"/>
    <n v="1215592"/>
    <n v="-1281247"/>
    <n v="-65655"/>
    <n v="261450.51255230125"/>
    <n v="341780"/>
    <n v="684139.58676470583"/>
    <n v="1287370.0993170072"/>
    <n v="3773.5125523012539"/>
    <n v="0"/>
    <n v="168494.58676470583"/>
    <n v="-1.3291225726128479E-2"/>
    <n v="-1.2579510904703106E-2"/>
    <n v="7.1171482142537261E-4"/>
    <n v="4175850"/>
    <n v="0.84536082474226804"/>
    <n v="212688.84146341472"/>
    <n v="0.24608495412193998"/>
    <n v="0.25937617984806849"/>
    <n v="189.05674796747968"/>
    <n v="0.27843409126285668"/>
    <n v="4.3512132360199803E-2"/>
    <n v="-3515.6754962654509"/>
    <n v="-62139.324503734548"/>
    <n v="1.7333330461175325"/>
    <n v="1.2423966971476419"/>
    <n v="0.74585787494701306"/>
    <n v="190.40668523676879"/>
    <n v="0.2667753654186602"/>
    <n v="2385.4231439766304"/>
    <n v="5700"/>
    <n v="58.968941902541907"/>
    <n v="7.7393495934959349"/>
    <n v="5.9996597096188751"/>
  </r>
  <r>
    <n v="155"/>
    <x v="5"/>
    <s v="SFO"/>
    <s v="California"/>
    <s v="HNL"/>
    <s v="Hawaii"/>
    <x v="27"/>
    <x v="1"/>
    <n v="178"/>
    <s v="SFOHNL737-900"/>
    <n v="2399"/>
    <n v="165.58333333333334"/>
    <n v="12"/>
    <n v="1987"/>
    <n v="23"/>
    <n v="276"/>
    <n v="418"/>
    <n v="1293"/>
    <n v="5124264"/>
    <n v="0.93024344569288386"/>
    <n v="2136"/>
    <n v="64.983221476510067"/>
    <n v="1"/>
    <n v="276"/>
    <n v="0.81007751937984496"/>
    <n v="516"/>
    <n v="0.9620535714285714"/>
    <n v="1344"/>
    <n v="10643"/>
    <n v="5"/>
    <n v="0.19261145449813322"/>
    <n v="126549"/>
    <n v="0.19699794678067692"/>
    <n v="129431"/>
    <n v="0.51562440545678423"/>
    <n v="338774"/>
    <n v="1.1803347554172875E-2"/>
    <n v="7755"/>
    <n v="1.9679856076783402E-3"/>
    <n v="1293"/>
    <n v="8.0994860102554425E-2"/>
    <n v="53215"/>
    <n v="1"/>
    <n v="239303"/>
    <n v="19941.916666666668"/>
    <n v="3682.5351923573457"/>
    <n v="0.35660925920682629"/>
    <n v="62875"/>
    <n v="5239.583333333333"/>
    <n v="9.3696306241999497E-2"/>
    <n v="212788"/>
    <n v="17732.333333333332"/>
    <n v="0.31709661411725787"/>
    <n v="156085"/>
    <n v="0.23259782043391636"/>
    <n v="1"/>
    <n v="657017"/>
    <n v="-671051"/>
    <n v="-14034"/>
    <n v="126549"/>
    <n v="159776.06698564594"/>
    <n v="352136.31554524362"/>
    <n v="638461.38253088947"/>
    <n v="0"/>
    <n v="30345.066985645943"/>
    <n v="13362.315545243619"/>
    <n v="-2.7387347724473214E-3"/>
    <n v="-2.0279435490493597E-3"/>
    <n v="7.107912233979617E-4"/>
    <n v="4766813"/>
    <n v="0.93024344569288386"/>
    <n v="45277.553095118259"/>
    <n v="0.12821685221526447"/>
    <n v="0.13095558698771179"/>
    <n v="303.8761952692501"/>
    <n v="0.12666785963703631"/>
    <n v="8.0994860102554425E-2"/>
    <n v="-3642.2818775741302"/>
    <n v="-10391.718122425869"/>
    <n v="1.6466963103927075"/>
    <n v="0.90084999770473795"/>
    <n v="0.90526281213985704"/>
    <n v="250.83527131782947"/>
    <n v="0.23756615125636019"/>
    <n v="3274.5067906016006"/>
    <n v="5239.583333333333"/>
    <n v="30.577123676736381"/>
    <n v="4.5535983895319578"/>
    <n v="5"/>
  </r>
  <r>
    <n v="154"/>
    <x v="5"/>
    <s v="SFO"/>
    <s v="California"/>
    <s v="HNL"/>
    <s v="Hawaii"/>
    <x v="27"/>
    <x v="2"/>
    <n v="166"/>
    <s v="SFOHNL737-800"/>
    <n v="2399"/>
    <n v="152.13333333333333"/>
    <n v="15"/>
    <n v="2282"/>
    <n v="21"/>
    <n v="315"/>
    <n v="479"/>
    <n v="1488"/>
    <n v="5973510"/>
    <n v="0.91646586345381531"/>
    <n v="2490"/>
    <n v="81.229026845637577"/>
    <n v="1"/>
    <n v="315"/>
    <n v="0.79833333333333334"/>
    <n v="600"/>
    <n v="0.9447619047619048"/>
    <n v="1575"/>
    <n v="2361"/>
    <n v="5"/>
    <n v="0.19217947101289368"/>
    <n v="146307"/>
    <n v="0.1985698223048874"/>
    <n v="151172"/>
    <n v="0.57029386421193107"/>
    <n v="434167"/>
    <n v="1.1723306327038871E-2"/>
    <n v="8925"/>
    <n v="1.1727246934207623E-2"/>
    <n v="8928"/>
    <n v="1.5506289209041329E-2"/>
    <n v="11805"/>
    <n v="1"/>
    <n v="299129"/>
    <n v="19941.933333333334"/>
    <n v="3682.5382700748778"/>
    <n v="0.35661030123555698"/>
    <n v="78593"/>
    <n v="5239.5333333333338"/>
    <n v="9.3695607597411579E-2"/>
    <n v="265985"/>
    <n v="17732.333333333332"/>
    <n v="0.31709727567082968"/>
    <n v="195105"/>
    <n v="0.23259681549620176"/>
    <n v="1"/>
    <n v="761304"/>
    <n v="-838812"/>
    <n v="-77508"/>
    <n v="146307"/>
    <n v="189359.49895615867"/>
    <n v="459551.76411290321"/>
    <n v="795218.2630690618"/>
    <n v="0"/>
    <n v="38187.49895615867"/>
    <n v="25384.764112903213"/>
    <n v="-1.2975285887191953E-2"/>
    <n v="-1.2265795006408162E-2"/>
    <n v="7.0949088078379151E-4"/>
    <n v="5474518"/>
    <n v="0.91646586345381531"/>
    <n v="68315.421560034971"/>
    <n v="0.12744667707930513"/>
    <n v="0.14042196296649709"/>
    <n v="328.43952673093776"/>
    <n v="0.13690684732427585"/>
    <n v="1.5506289209041329E-2"/>
    <n v="-4238.1508712707919"/>
    <n v="-73269.849128729213"/>
    <n v="1.5807125303767122"/>
    <n v="0.85746904923965961"/>
    <n v="0.93815499897621579"/>
    <n v="251.95333333333335"/>
    <n v="0.25627738721982285"/>
    <n v="3274.5067906016011"/>
    <n v="5239.5333333333338"/>
    <n v="28.093405628711597"/>
    <n v="7.8234005258545132"/>
    <n v="5"/>
  </r>
  <r>
    <n v="938"/>
    <x v="2"/>
    <s v="SEA"/>
    <s v="Washington"/>
    <s v="HNL"/>
    <s v="Hawaii"/>
    <x v="24"/>
    <x v="5"/>
    <n v="273.6875"/>
    <s v="SEAHNLA330-200"/>
    <n v="2677"/>
    <n v="245.5625"/>
    <n v="16"/>
    <n v="3929"/>
    <n v="35.4375"/>
    <n v="567"/>
    <n v="908"/>
    <n v="2455"/>
    <n v="11722583"/>
    <n v="0.89723681205754735"/>
    <n v="4379"/>
    <n v="96.451583195364236"/>
    <n v="1"/>
    <n v="567"/>
    <n v="0.86066350710900474"/>
    <n v="1055"/>
    <n v="0.89078374455732945"/>
    <n v="2756"/>
    <n v="197193"/>
    <n v="6"/>
    <n v="0.1158584606534587"/>
    <n v="287606"/>
    <n v="0.1232593898382648"/>
    <n v="305978"/>
    <n v="0.2743725706385497"/>
    <n v="681100"/>
    <n v="6.9227611605101698E-3"/>
    <n v="17185"/>
    <n v="2.9664948027929524E-3"/>
    <n v="7364"/>
    <n v="0.4766203229064237"/>
    <n v="1183158"/>
    <n v="1"/>
    <n v="478415"/>
    <n v="29900.9375"/>
    <n v="4960.1570461623496"/>
    <n v="0.31287153965378556"/>
    <n v="127492"/>
    <n v="7968.25"/>
    <n v="8.3376604691618006E-2"/>
    <n v="491886"/>
    <n v="30742.875"/>
    <n v="0.32168123941377663"/>
    <n v="431317"/>
    <n v="0.2820706162408198"/>
    <n v="1"/>
    <n v="2482391"/>
    <n v="-1529110"/>
    <n v="953281"/>
    <n v="287606"/>
    <n v="355514.08590308367"/>
    <n v="764607.57637474546"/>
    <n v="1407727.6622778291"/>
    <n v="0"/>
    <n v="49536.085903083673"/>
    <n v="83507.576374745462"/>
    <n v="8.1320046955521669E-2"/>
    <n v="8.2029381143419011E-2"/>
    <n v="7.0933418789734248E-4"/>
    <n v="10517933"/>
    <n v="0.89723681205754735"/>
    <n v="148805.0012725885"/>
    <n v="0.21176143517175353"/>
    <n v="0.13044138821623186"/>
    <n v="330.6777806057521"/>
    <n v="0.12352550638989619"/>
    <n v="0.4766203229064237"/>
    <n v="-8315.2288923643209"/>
    <n v="961596.22889236431"/>
    <n v="1.7421602715913569"/>
    <n v="0.99611840531843876"/>
    <n v="0.84879905965048907"/>
    <n v="290.02654028436018"/>
    <n v="0.17375062993702442"/>
    <n v="5099.8229754681888"/>
    <n v="7968.25"/>
    <n v="40.735464051862657"/>
    <n v="6.2481547467548992"/>
    <n v="6"/>
  </r>
  <r>
    <n v="438"/>
    <x v="3"/>
    <s v="HNL"/>
    <s v="Hawaii"/>
    <s v="SFO"/>
    <s v="California"/>
    <x v="30"/>
    <x v="2"/>
    <n v="163.94117647058823"/>
    <s v="HNLSFO737-800"/>
    <n v="2399"/>
    <n v="147.05882352941177"/>
    <n v="17"/>
    <n v="2500"/>
    <n v="21"/>
    <n v="357"/>
    <n v="680"/>
    <n v="1463"/>
    <n v="6686013"/>
    <n v="0.89702188733405097"/>
    <n v="2787"/>
    <n v="85.330874086565473"/>
    <n v="1"/>
    <n v="357"/>
    <n v="1"/>
    <n v="680"/>
    <n v="0.83599999999999997"/>
    <n v="1750"/>
    <n v="1601"/>
    <n v="4.9987507807620242"/>
    <n v="0.23413252793490219"/>
    <n v="198764"/>
    <n v="0.25517882342408987"/>
    <n v="216631"/>
    <n v="0.48230848424737732"/>
    <n v="409450"/>
    <n v="1.0336443886361547E-2"/>
    <n v="8775"/>
    <n v="8.616648094442703E-3"/>
    <n v="7315"/>
    <n v="9.4270724128263789E-3"/>
    <n v="8003"/>
    <n v="1"/>
    <n v="314234"/>
    <n v="18484.352941176472"/>
    <n v="3682.5358155972895"/>
    <n v="0.35399468276856527"/>
    <n v="89072"/>
    <n v="5239.5294117647063"/>
    <n v="0.10034246575342466"/>
    <n v="279416"/>
    <n v="16436.235294117647"/>
    <n v="0.3147710886806056"/>
    <n v="204958"/>
    <n v="0.23089176279740448"/>
    <n v="1"/>
    <n v="848938"/>
    <n v="-887680"/>
    <n v="-38742"/>
    <n v="198764"/>
    <n v="216631"/>
    <n v="489772.72727272729"/>
    <n v="905167.72727272729"/>
    <n v="0"/>
    <n v="0"/>
    <n v="80322.727272727294"/>
    <n v="-5.7944846951389411E-3"/>
    <n v="-5.0878054963159015E-3"/>
    <n v="7.0667919882303962E-4"/>
    <n v="5997500"/>
    <n v="0.89702188733405097"/>
    <n v="96539.337999999989"/>
    <n v="0.1269722329286527"/>
    <n v="0.13276671762379164"/>
    <n v="336.37400000000002"/>
    <n v="0.140214255939975"/>
    <n v="9.4270724128263789E-3"/>
    <n v="-4724.8663101604288"/>
    <n v="-34017.133689839568"/>
    <n v="1.8811963806186967"/>
    <n v="1.0764065066770119"/>
    <n v="0.79054655290214704"/>
    <n v="318.57499999999999"/>
    <n v="0.24142870268500174"/>
    <n v="3274.5006188093339"/>
    <n v="5239.5294117647063"/>
    <n v="29.297719339706155"/>
    <n v="6.4359999999999999"/>
    <n v="4.9987507807620242"/>
  </r>
  <r>
    <n v="493"/>
    <x v="3"/>
    <s v="OGG"/>
    <s v="Hawaii"/>
    <s v="SFO"/>
    <s v="California"/>
    <x v="34"/>
    <x v="2"/>
    <n v="158.13043478260869"/>
    <s v="OGGSFO737-800"/>
    <n v="2338"/>
    <n v="133.39130434782609"/>
    <n v="23"/>
    <n v="3068"/>
    <n v="18.304347826086957"/>
    <n v="421"/>
    <n v="900"/>
    <n v="1747"/>
    <n v="8503306"/>
    <n v="0.8435523783337916"/>
    <n v="3637"/>
    <n v="108.85816326530613"/>
    <n v="0.89006342494714585"/>
    <n v="473"/>
    <n v="1"/>
    <n v="900"/>
    <n v="0.77130242825607065"/>
    <n v="2265"/>
    <n v="495"/>
    <n v="4.9959595959595964"/>
    <n v="0.22987120237392178"/>
    <n v="189558"/>
    <n v="0.28080695878257683"/>
    <n v="231561"/>
    <n v="0.4693710004644524"/>
    <n v="387056"/>
    <n v="1.2714839557763691E-2"/>
    <n v="10485"/>
    <n v="4.2370671831021781E-3"/>
    <n v="3494"/>
    <n v="2.9989316381830817E-3"/>
    <n v="2473"/>
    <n v="1"/>
    <n v="400875"/>
    <n v="17429.347826086956"/>
    <n v="3682.5442206203538"/>
    <n v="0.35266902380510412"/>
    <n v="117890"/>
    <n v="5125.652173913043"/>
    <n v="0.10371350474932017"/>
    <n v="356456"/>
    <n v="15498.08695652174"/>
    <n v="0.31359149248387203"/>
    <n v="261468"/>
    <n v="0.23002597896170368"/>
    <n v="1"/>
    <n v="824627"/>
    <n v="-1136689"/>
    <n v="-312062"/>
    <n v="212971.33966745844"/>
    <n v="231561"/>
    <n v="501821.31654264452"/>
    <n v="946353.65621010296"/>
    <n v="23413.339667458436"/>
    <n v="0"/>
    <n v="114765.31654264452"/>
    <n v="-3.6698902756175066E-2"/>
    <n v="-3.599238135599156E-2"/>
    <n v="7.0652140018350601E-4"/>
    <n v="7172984"/>
    <n v="0.8435523783337916"/>
    <n v="152479.01760104299"/>
    <n v="9.6977222741366706E-2"/>
    <n v="0.13367612549754179"/>
    <n v="267.97718383311604"/>
    <n v="0.11461812824342003"/>
    <n v="2.9989316381830817E-3"/>
    <n v="-6007.7676613088242"/>
    <n v="-306054.23233869119"/>
    <n v="1.8040071727395088"/>
    <n v="1.1581910106103257"/>
    <n v="0.76924180915890472"/>
    <n v="257.29000000000002"/>
    <n v="0.31707426509197489"/>
    <n v="3274.4994891311476"/>
    <n v="5125.652173913043"/>
    <n v="28.183462847179907"/>
    <n v="4.5563885267275097"/>
    <n v="4.9959595959595964"/>
  </r>
  <r>
    <n v="358"/>
    <x v="4"/>
    <s v="SFO"/>
    <s v="California"/>
    <s v="LAX"/>
    <s v="California"/>
    <x v="42"/>
    <x v="1"/>
    <n v="176.29411764705881"/>
    <s v="SFOLAX737-900"/>
    <n v="337"/>
    <n v="163.23529411764707"/>
    <n v="34"/>
    <n v="5550"/>
    <n v="22.676470588235293"/>
    <n v="771"/>
    <n v="1279"/>
    <n v="3501"/>
    <n v="2019978"/>
    <n v="0.92592592592592593"/>
    <n v="5994"/>
    <n v="47.172286461850106"/>
    <n v="1"/>
    <n v="771"/>
    <n v="0.88757807078417761"/>
    <n v="1441"/>
    <n v="0.92545598731165746"/>
    <n v="3783"/>
    <n v="3586"/>
    <n v="4.9994422755158947"/>
    <n v="0.19952381700967944"/>
    <n v="139613"/>
    <n v="0.21685762100007003"/>
    <n v="151742"/>
    <n v="0.51798048107058281"/>
    <n v="362447"/>
    <n v="3.0011533003397019E-2"/>
    <n v="21000"/>
    <n v="1.0005273455084883E-2"/>
    <n v="7001"/>
    <n v="2.5621274461185797E-2"/>
    <n v="17928"/>
    <n v="1"/>
    <n v="173714"/>
    <n v="5109.2352941176468"/>
    <n v="3682.5435659237896"/>
    <n v="0.28154254077742913"/>
    <n v="175524"/>
    <n v="5162.4705882352937"/>
    <n v="0.284476052174364"/>
    <n v="154466"/>
    <n v="4543.1176470588234"/>
    <n v="0.25034683504914035"/>
    <n v="113304"/>
    <n v="0.18363457199906646"/>
    <n v="0.99999999999999989"/>
    <n v="699731"/>
    <n v="-617008"/>
    <n v="82723"/>
    <n v="139613"/>
    <n v="170961.86239249413"/>
    <n v="391641.53127677803"/>
    <n v="702216.39366927207"/>
    <n v="0"/>
    <n v="19219.862392494135"/>
    <n v="29194.531276778027"/>
    <n v="4.0952426214542932E-2"/>
    <n v="4.1657360998475529E-2"/>
    <n v="7.0493478393259673E-4"/>
    <n v="1870350"/>
    <n v="0.92592592592592593"/>
    <n v="54544.239999999991"/>
    <n v="0.34640525787904619"/>
    <n v="0.30545283166450327"/>
    <n v="122.84738738738739"/>
    <n v="0.36453230678749965"/>
    <n v="2.5621274461185797E-2"/>
    <n v="-1423.952754978593"/>
    <n v="84146.9527549786"/>
    <n v="1.6604064964578671"/>
    <n v="0.96557222742529758"/>
    <n v="0.87851890338650018"/>
    <n v="105.30326162387232"/>
    <n v="0.16192508263889979"/>
    <n v="3274.5073768031598"/>
    <n v="5162.4705882352937"/>
    <n v="117.65382635180258"/>
    <n v="5.0452252252252254"/>
    <n v="4.9994422755158947"/>
  </r>
  <r>
    <n v="658"/>
    <x v="1"/>
    <s v="LAX"/>
    <s v="California"/>
    <s v="BOI"/>
    <s v="Idaho"/>
    <x v="17"/>
    <x v="7"/>
    <n v="73.79661016949153"/>
    <s v="LAXBOIE175"/>
    <n v="674"/>
    <n v="60.135593220338983"/>
    <n v="59"/>
    <n v="3548"/>
    <n v="9.7627118644067803"/>
    <n v="576"/>
    <n v="922"/>
    <n v="2051"/>
    <n v="2934596"/>
    <n v="0.81488286632981166"/>
    <n v="4354"/>
    <n v="118.65099675475197"/>
    <n v="0.97627118644067801"/>
    <n v="590"/>
    <n v="0.86817325800376643"/>
    <n v="1062"/>
    <n v="0.7590673575129534"/>
    <n v="2702"/>
    <n v="0"/>
    <e v="#DIV/0!"/>
    <n v="0.26340770393165958"/>
    <n v="171873"/>
    <n v="0.2358965084950452"/>
    <n v="153922"/>
    <n v="0.45356307605540552"/>
    <n v="295949"/>
    <n v="2.199240457442015E-2"/>
    <n v="14350"/>
    <n v="2.5140306943469557E-2"/>
    <n v="16404"/>
    <n v="0"/>
    <n v="0"/>
    <n v="1"/>
    <n v="296178"/>
    <n v="5019.9661016949149"/>
    <n v="2496.2116467693145"/>
    <n v="0.35757075283771939"/>
    <n v="192808"/>
    <n v="3267.9322033898306"/>
    <n v="0.23277387825272303"/>
    <n v="164221"/>
    <n v="2783.406779661017"/>
    <n v="0.19826127059323487"/>
    <n v="175099"/>
    <n v="0.21139409831632272"/>
    <n v="1"/>
    <n v="652498"/>
    <n v="-828306"/>
    <n v="-175808"/>
    <n v="176050.46875"/>
    <n v="177294.10412147507"/>
    <n v="389885.03071672353"/>
    <n v="743229.60358819854"/>
    <n v="4177.46875"/>
    <n v="23372.104121475073"/>
    <n v="93936.03071672353"/>
    <n v="-5.9908757457585303E-2"/>
    <n v="-5.9207101070498765E-2"/>
    <n v="7.0165638708653832E-4"/>
    <n v="2391352"/>
    <n v="0.81488286632981166"/>
    <n v="148228.12514092447"/>
    <n v="0.22234678981365749"/>
    <n v="0.2822555472712428"/>
    <n v="183.90586245772266"/>
    <n v="0.2728573626969179"/>
    <n v="0"/>
    <n v="-2059.0780269186203"/>
    <n v="-173748.92197308139"/>
    <n v="2.0400108050356764"/>
    <n v="1.0149695257308897"/>
    <n v="0.76702294178488006"/>
    <n v="144.93596986817326"/>
    <n v="0.26835178038859892"/>
    <n v="1384.0675973370865"/>
    <n v="3267.9322033898306"/>
    <n v="29.902825067147212"/>
    <n v="8.667981961668545"/>
    <e v="#DIV/0!"/>
  </r>
  <r>
    <n v="720"/>
    <x v="1"/>
    <s v="SEA"/>
    <s v="Washington"/>
    <s v="HNL"/>
    <s v="Hawaii"/>
    <x v="24"/>
    <x v="1"/>
    <n v="176.24"/>
    <s v="SEAHNL737-900"/>
    <n v="2677"/>
    <n v="153.08000000000001"/>
    <n v="25"/>
    <n v="3827"/>
    <n v="18.760000000000002"/>
    <n v="469"/>
    <n v="751"/>
    <n v="2608"/>
    <n v="11794862"/>
    <n v="0.86858828869723104"/>
    <n v="4406"/>
    <n v="151.56677359271524"/>
    <n v="0.82425307557117755"/>
    <n v="569"/>
    <n v="0.70582706766917291"/>
    <n v="1064"/>
    <n v="0.9408369408369408"/>
    <n v="2772"/>
    <n v="16137"/>
    <n v="6"/>
    <n v="0.18123275595190005"/>
    <n v="253485"/>
    <n v="0.1794353354005338"/>
    <n v="250971"/>
    <n v="0.54587175969187895"/>
    <n v="763495"/>
    <n v="1.3050245554529979E-2"/>
    <n v="18253"/>
    <n v="1.1185618347702927E-2"/>
    <n v="15645"/>
    <n v="6.9224285053454321E-2"/>
    <n v="96822"/>
    <n v="1"/>
    <n v="630223"/>
    <n v="25208.92"/>
    <n v="4158.0551268677955"/>
    <n v="0.39722557328361574"/>
    <n v="145197"/>
    <n v="5807.88"/>
    <n v="9.1516751315107767E-2"/>
    <n v="340694"/>
    <n v="13627.76"/>
    <n v="0.21473727468576709"/>
    <n v="470448"/>
    <n v="0.29652040071550939"/>
    <n v="1"/>
    <n v="1398671"/>
    <n v="-1586562"/>
    <n v="-187891"/>
    <n v="307532.97441364604"/>
    <n v="355570.09853528632"/>
    <n v="811506.18865030678"/>
    <n v="1474609.2615992392"/>
    <n v="54047.974413646036"/>
    <n v="104599.09853528632"/>
    <n v="48011.18865030678"/>
    <n v="-1.5929902359179786E-2"/>
    <n v="-1.5229060716100829E-2"/>
    <n v="7.0084164307895706E-4"/>
    <n v="10244879"/>
    <n v="0.86858828869723104"/>
    <n v="196961.21531225508"/>
    <n v="0.11858307456246626"/>
    <n v="0.13451297692164604"/>
    <n v="340.17481055657174"/>
    <n v="0.12707314551982507"/>
    <n v="6.9224285053454321E-2"/>
    <n v="-8266.3304639695652"/>
    <n v="-179624.66953603044"/>
    <n v="1.5476880909166875"/>
    <n v="0.81945546397297686"/>
    <n v="0.95687765606102371"/>
    <n v="235.875"/>
    <n v="0.33635358136402344"/>
    <n v="2247.8145567411802"/>
    <n v="5807.88"/>
    <n v="25.249597317970075"/>
    <n v="8.857590802194931"/>
    <n v="6"/>
  </r>
  <r>
    <n v="190"/>
    <x v="5"/>
    <s v="YVR"/>
    <s v="British Columbia"/>
    <s v="SEA"/>
    <s v="Washington"/>
    <x v="59"/>
    <x v="7"/>
    <n v="72.391891891891888"/>
    <s v="YVRSEAE175"/>
    <n v="127"/>
    <n v="60.986486486486484"/>
    <n v="148"/>
    <n v="9026"/>
    <n v="9.236486486486486"/>
    <n v="1367"/>
    <n v="2460"/>
    <n v="5200"/>
    <n v="1360678"/>
    <n v="0.84244913197685267"/>
    <n v="10714"/>
    <n v="110.82279964335753"/>
    <n v="0.9236486486486486"/>
    <n v="1480"/>
    <n v="0.92342342342342343"/>
    <n v="2664"/>
    <n v="0.79147640791476404"/>
    <n v="6570"/>
    <n v="191"/>
    <n v="5"/>
    <n v="0.22501210214557466"/>
    <n v="194759"/>
    <n v="0.24944977118568676"/>
    <n v="215911"/>
    <n v="0.46435961453366592"/>
    <n v="401926"/>
    <n v="3.6046486103039801E-2"/>
    <n v="31200"/>
    <n v="2.4028680063173779E-2"/>
    <n v="20798"/>
    <n v="1.103345968859071E-3"/>
    <n v="955"/>
    <n v="1"/>
    <n v="177938"/>
    <n v="1202.2837837837837"/>
    <n v="1605.6082374080793"/>
    <n v="0.20147741194747079"/>
    <n v="401381"/>
    <n v="2712.0337837837837"/>
    <n v="0.45447967879198248"/>
    <n v="203177"/>
    <n v="1372.8175675675675"/>
    <n v="0.23005527839613391"/>
    <n v="100670"/>
    <n v="0.11398763086441281"/>
    <n v="1"/>
    <n v="865549"/>
    <n v="-883166"/>
    <n v="-17617"/>
    <n v="210858.31748354062"/>
    <n v="233815.81463414634"/>
    <n v="507818.04230769235"/>
    <n v="952492.17442537937"/>
    <n v="16099.317483540624"/>
    <n v="17904.814634146343"/>
    <n v="105892.04230769235"/>
    <n v="-1.2947221899670605E-2"/>
    <n v="-1.2252535558160634E-2"/>
    <n v="6.9468634150997126E-4"/>
    <n v="1146302"/>
    <n v="0.84244913197685267"/>
    <n v="161692.29692000896"/>
    <n v="0.63611596571709106"/>
    <n v="0.64906318761676163"/>
    <n v="95.78927542654553"/>
    <n v="0.75424626320114585"/>
    <n v="1.103345968859071E-3"/>
    <n v="-945.24442179310347"/>
    <n v="-16671.755578206896"/>
    <n v="1.7350531473171136"/>
    <n v="1.0686057585996178"/>
    <n v="0.80659902603672595"/>
    <n v="81.047672672672675"/>
    <n v="0.11630768448695568"/>
    <n v="1833.3501829393458"/>
    <n v="2712.0337837837837"/>
    <n v="81.445334615682569"/>
    <n v="5.7609129182362064"/>
    <n v="5"/>
  </r>
  <r>
    <n v="894"/>
    <x v="2"/>
    <s v="LAX"/>
    <s v="California"/>
    <s v="SEA"/>
    <s v="Washington"/>
    <x v="47"/>
    <x v="7"/>
    <n v="75.269230769230774"/>
    <s v="LAXSEAE175"/>
    <n v="954"/>
    <n v="55.75"/>
    <n v="52"/>
    <n v="2899"/>
    <n v="9.0384615384615383"/>
    <n v="470"/>
    <n v="740"/>
    <n v="1690"/>
    <n v="3733956"/>
    <n v="0.74067450178845173"/>
    <n v="3914"/>
    <n v="143.29704092920352"/>
    <n v="0.91262135922330101"/>
    <n v="515"/>
    <n v="0.79827400215749733"/>
    <n v="927"/>
    <n v="0.68365695792880254"/>
    <n v="2472"/>
    <n v="0"/>
    <e v="#DIV/0!"/>
    <n v="0.23070517824616185"/>
    <n v="101959"/>
    <n v="0.23228456029596442"/>
    <n v="102657"/>
    <n v="0.4834741879645657"/>
    <n v="213669"/>
    <n v="2.6768036746653994E-2"/>
    <n v="11830"/>
    <n v="2.6768036746653994E-2"/>
    <n v="11830"/>
    <n v="0"/>
    <n v="0"/>
    <n v="1"/>
    <n v="357700"/>
    <n v="6878.8461538461543"/>
    <n v="2496.2134436308643"/>
    <n v="0.38223897790344541"/>
    <n v="168299"/>
    <n v="3236.5192307692309"/>
    <n v="0.17984466799600771"/>
    <n v="198332"/>
    <n v="3814.0769230769229"/>
    <n v="0.21193799543065733"/>
    <n v="211471"/>
    <n v="0.22597835866988958"/>
    <n v="1"/>
    <n v="441945"/>
    <n v="-935802"/>
    <n v="-493857"/>
    <n v="111721.03191489361"/>
    <n v="128598.70135135135"/>
    <n v="312538.32426035503"/>
    <n v="552858.05752659997"/>
    <n v="9762.0319148936105"/>
    <n v="25941.701351351352"/>
    <n v="98869.324260355032"/>
    <n v="-0.13226106574367774"/>
    <n v="-0.13156798221136695"/>
    <n v="6.9308353231078978E-4"/>
    <n v="2765646"/>
    <n v="0.74067450178845173"/>
    <n v="154734.10658847878"/>
    <n v="0.11835838451229741"/>
    <n v="0.25061945025597515"/>
    <n v="152.44739565367368"/>
    <n v="0.15979810865164956"/>
    <n v="0"/>
    <n v="-2587.943413973077"/>
    <n v="-491269.05658602691"/>
    <n v="1.8525369066545538"/>
    <n v="1.0362328715269893"/>
    <n v="0.80880081762434708"/>
    <n v="110.74110032362459"/>
    <n v="0.47850071841518743"/>
    <n v="1384.0620763270801"/>
    <n v="3236.5192307692309"/>
    <n v="20.23070386660854"/>
    <n v="8.1614349775784749"/>
    <e v="#DIV/0!"/>
  </r>
  <r>
    <n v="879"/>
    <x v="2"/>
    <s v="LAX"/>
    <s v="California"/>
    <s v="HNL"/>
    <s v="Hawaii"/>
    <x v="51"/>
    <x v="1"/>
    <n v="174.10526315789474"/>
    <s v="LAXHNL737-900"/>
    <n v="2556"/>
    <n v="156.05263157894737"/>
    <n v="19"/>
    <n v="2965"/>
    <n v="22.421052631578949"/>
    <n v="426"/>
    <n v="796"/>
    <n v="1744"/>
    <n v="8455248"/>
    <n v="0.89631197097944382"/>
    <n v="3308"/>
    <n v="106.03586956521738"/>
    <n v="1"/>
    <n v="426"/>
    <n v="1"/>
    <n v="796"/>
    <n v="0.83564925730713946"/>
    <n v="2087"/>
    <n v="7359"/>
    <n v="5.9994564478869412"/>
    <n v="0.20594788122951008"/>
    <n v="233313"/>
    <n v="0.23978129959730737"/>
    <n v="271642"/>
    <n v="0.49528014589442426"/>
    <n v="561090"/>
    <n v="1.0782311183768009E-2"/>
    <n v="12215"/>
    <n v="9.2366847504665121E-3"/>
    <n v="10464"/>
    <n v="3.8971677344523753E-2"/>
    <n v="44150"/>
    <n v="1"/>
    <n v="440903"/>
    <n v="23205.42105263158"/>
    <n v="4158.0552110135004"/>
    <n v="0.39475354707240623"/>
    <n v="108531"/>
    <n v="5712.1578947368425"/>
    <n v="9.7171026773043775E-2"/>
    <n v="238349"/>
    <n v="12544.684210526315"/>
    <n v="0.21340093669392349"/>
    <n v="329124"/>
    <n v="0.29467448946062652"/>
    <n v="1"/>
    <n v="1132874"/>
    <n v="-1116907"/>
    <n v="15967"/>
    <n v="233313"/>
    <n v="271642"/>
    <n v="671441.98967889906"/>
    <n v="1176396.9896788991"/>
    <n v="0"/>
    <n v="0"/>
    <n v="110351.98967889906"/>
    <n v="1.8884129714468458E-3"/>
    <n v="2.5753235690761716E-3"/>
    <n v="6.869105976293258E-4"/>
    <n v="7578540"/>
    <n v="0.89631197097944382"/>
    <n v="125946.82360876887"/>
    <n v="0.13398471576469431"/>
    <n v="0.13209630279324747"/>
    <n v="367.19190556492413"/>
    <n v="0.14365880499410177"/>
    <n v="3.8971677344523753E-2"/>
    <n v="-5807.9994567841613"/>
    <n v="21774.99945678416"/>
    <n v="1.7000064474196084"/>
    <n v="1.0592661184530026"/>
    <n v="0.83450954629164198"/>
    <n v="341.25879396984925"/>
    <n v="0.29052127597596911"/>
    <n v="2247.8148288622597"/>
    <n v="5712.1578947368425"/>
    <n v="27.962235912785872"/>
    <n v="7.6489038785834742"/>
    <n v="5.9994564478869412"/>
  </r>
  <r>
    <n v="48"/>
    <x v="5"/>
    <s v="HNL"/>
    <s v="Hawaii"/>
    <s v="SFO"/>
    <s v="California"/>
    <x v="30"/>
    <x v="5"/>
    <n v="278"/>
    <s v="HNLSFOA330-200"/>
    <n v="2399"/>
    <n v="252.6"/>
    <n v="15"/>
    <n v="3789"/>
    <n v="36"/>
    <n v="540"/>
    <n v="796"/>
    <n v="2454"/>
    <n v="10003830"/>
    <n v="0.90863309352517985"/>
    <n v="4170"/>
    <n v="75.291947723440131"/>
    <n v="1"/>
    <n v="540"/>
    <n v="0.79203980099502491"/>
    <n v="1005"/>
    <n v="0.93485714285714283"/>
    <n v="2625"/>
    <n v="212286"/>
    <n v="4.9999905787475383"/>
    <n v="0.12068156073860767"/>
    <n v="265281"/>
    <n v="0.10202257311697351"/>
    <n v="224265"/>
    <n v="0.28662081075794177"/>
    <n v="630047"/>
    <n v="6.6941438183232569E-3"/>
    <n v="14715"/>
    <n v="1.1163730159813301E-3"/>
    <n v="2454"/>
    <n v="0.48286453855217248"/>
    <n v="1061428"/>
    <n v="1"/>
    <n v="312539"/>
    <n v="20835.933333333334"/>
    <n v="4151.0282234696306"/>
    <n v="0.25244314276321689"/>
    <n v="109137"/>
    <n v="7275.8"/>
    <n v="8.8151837920225004E-2"/>
    <n v="556634"/>
    <n v="37108.933333333334"/>
    <n v="0.44960288581220414"/>
    <n v="259747"/>
    <n v="0.209802133504354"/>
    <n v="1"/>
    <n v="2198190"/>
    <n v="-1238057"/>
    <n v="960133"/>
    <n v="265281"/>
    <n v="283148.64949748741"/>
    <n v="673950.03056234715"/>
    <n v="1222379.6800598344"/>
    <n v="0"/>
    <n v="58883.649497487408"/>
    <n v="43903.03056234715"/>
    <n v="9.5976540984802822E-2"/>
    <n v="9.6661523170357977E-2"/>
    <n v="6.8498218555515522E-4"/>
    <n v="9089811"/>
    <n v="0.90863309352517985"/>
    <n v="114306.23436262878"/>
    <n v="0.21973484155568418"/>
    <n v="0.12375830057088136"/>
    <n v="300.01636315650569"/>
    <n v="0.12505892586765557"/>
    <n v="0.48286453855217248"/>
    <n v="-6852.4453373223041"/>
    <n v="966985.44533732231"/>
    <n v="1.8297352996431144"/>
    <n v="0.83113451768607116"/>
    <n v="0.89396295158789219"/>
    <n v="223.14925373134329"/>
    <n v="0.118164034956032"/>
    <n v="7393.0083738118901"/>
    <n v="7275.8"/>
    <n v="50.324106555426461"/>
    <n v="4.5312747426761675"/>
    <n v="4.9999905787475383"/>
  </r>
  <r>
    <n v="793"/>
    <x v="1"/>
    <s v="YVR"/>
    <s v="British Columbia"/>
    <s v="SFO"/>
    <s v="California"/>
    <x v="28"/>
    <x v="6"/>
    <n v="148.21951219512195"/>
    <s v="YVRSFOA320"/>
    <n v="800"/>
    <n v="132.41463414634146"/>
    <n v="41"/>
    <n v="5429"/>
    <n v="20.121951219512194"/>
    <n v="825"/>
    <n v="1527"/>
    <n v="3078"/>
    <n v="4861600"/>
    <n v="0.89336843837419777"/>
    <n v="6077"/>
    <n v="43.501957202505217"/>
    <n v="1"/>
    <n v="825"/>
    <n v="1.0006553079947575"/>
    <n v="1526"/>
    <n v="0.82630872483221474"/>
    <n v="3725"/>
    <n v="579"/>
    <n v="5.9982728842832467"/>
    <n v="0.24678229662543602"/>
    <n v="350286"/>
    <n v="0.26694274323258982"/>
    <n v="378902"/>
    <n v="0.45780826299322325"/>
    <n v="649819"/>
    <n v="1.5177400798780905E-2"/>
    <n v="21543"/>
    <n v="1.0842510248955026E-2"/>
    <n v="15390"/>
    <n v="2.446786101014997E-3"/>
    <n v="3473"/>
    <n v="1"/>
    <n v="178891"/>
    <n v="4363.1951219512193"/>
    <n v="4112.251758403595"/>
    <n v="0.27291686372387786"/>
    <n v="237549"/>
    <n v="5793.8780487804879"/>
    <n v="0.36240575579958445"/>
    <n v="103771"/>
    <n v="2531"/>
    <n v="0.15831347505179427"/>
    <n v="135267"/>
    <n v="0.20636390542474348"/>
    <n v="1"/>
    <n v="1419413"/>
    <n v="-655478"/>
    <n v="763935"/>
    <n v="350286"/>
    <n v="378653.86509495741"/>
    <n v="786411.88271604944"/>
    <n v="1515351.7478110068"/>
    <n v="0"/>
    <n v="-248.13490504259244"/>
    <n v="136592.88271604944"/>
    <n v="0.15713653941089353"/>
    <n v="0.15782056970008371"/>
    <n v="6.8403028919017395E-4"/>
    <n v="4343200"/>
    <n v="0.89336843837419777"/>
    <n v="169005.17959108506"/>
    <n v="0.29196416817508641"/>
    <n v="0.13482762876419285"/>
    <n v="260.81046233192114"/>
    <n v="0.32601307791490142"/>
    <n v="2.446786101014997E-3"/>
    <n v="-3325.4816539269964"/>
    <n v="767260.48165392701"/>
    <n v="1.8707688331992778"/>
    <n v="1.094015962010904"/>
    <n v="0.76863016230388082"/>
    <n v="248.29750982961991"/>
    <n v="9.529784495421699E-2"/>
    <n v="2385.4329017183618"/>
    <n v="5793.8780487804879"/>
    <n v="124.79898260042772"/>
    <n v="6.8029102965555355"/>
    <n v="5.9982728842832467"/>
  </r>
  <r>
    <n v="709"/>
    <x v="1"/>
    <s v="SEA"/>
    <s v="Washington"/>
    <s v="ANC"/>
    <s v="Alaska"/>
    <x v="56"/>
    <x v="4"/>
    <n v="178"/>
    <s v="SEAANC737-Max 9"/>
    <n v="1448"/>
    <n v="145.04444444444445"/>
    <n v="45"/>
    <n v="6527"/>
    <n v="20.755555555555556"/>
    <n v="934"/>
    <n v="1552"/>
    <n v="4042"/>
    <n v="11598480"/>
    <n v="0.81485642946317105"/>
    <n v="8010"/>
    <n v="165.42496522948539"/>
    <n v="0.9024154589371981"/>
    <n v="1035"/>
    <n v="0.80206718346253225"/>
    <n v="1935"/>
    <n v="0.80198412698412702"/>
    <n v="5040"/>
    <n v="48387"/>
    <n v="5.999979333292"/>
    <n v="0.17681401545819631"/>
    <n v="350947"/>
    <n v="0.19402903109927919"/>
    <n v="385116"/>
    <n v="0.45641178595521947"/>
    <n v="905903"/>
    <n v="1.4257090128811585E-2"/>
    <n v="28298"/>
    <n v="1.221863558569293E-2"/>
    <n v="24252"/>
    <n v="0.14626944177280049"/>
    <n v="290321"/>
    <n v="0.99999999999999989"/>
    <n v="727425"/>
    <n v="16165"/>
    <n v="4397.3108834623681"/>
    <n v="0.37749934222714882"/>
    <n v="295990"/>
    <n v="6577.5555555555557"/>
    <n v="0.15360488064860814"/>
    <n v="391507"/>
    <n v="8700.1555555555551"/>
    <n v="0.20317370859858316"/>
    <n v="512035"/>
    <n v="0.26572206852565988"/>
    <n v="1"/>
    <n v="1984837"/>
    <n v="-1926957"/>
    <n v="57880"/>
    <n v="388897.3715203426"/>
    <n v="480154.29123711342"/>
    <n v="1129577.2191984167"/>
    <n v="1998628.8819558728"/>
    <n v="37950.371520342596"/>
    <n v="95038.291237113415"/>
    <n v="223674.21919841669"/>
    <n v="4.9903090749822392E-3"/>
    <n v="5.6736608435968864E-3"/>
    <n v="6.833517686146472E-4"/>
    <n v="9451096"/>
    <n v="0.81485642946317105"/>
    <n v="385011.06603339966"/>
    <n v="0.17112906173912443"/>
    <n v="0.16613875266414219"/>
    <n v="259.6163628006741"/>
    <n v="0.17929306823250973"/>
    <n v="0.14626944177280049"/>
    <n v="-7925.8418212416154"/>
    <n v="65805.841821241615"/>
    <n v="1.6541296279555435"/>
    <n v="0.97090994349400028"/>
    <n v="0.87683831238196863"/>
    <n v="199.0263565891473"/>
    <n v="0.25797332476168067"/>
    <n v="2366.674216656977"/>
    <n v="6577.5555555555557"/>
    <n v="39.455955096895046"/>
    <n v="8.0511720545426684"/>
    <n v="5.999979333292"/>
  </r>
  <r>
    <n v="945"/>
    <x v="2"/>
    <s v="SEA"/>
    <s v="Washington"/>
    <s v="LAX"/>
    <s v="California"/>
    <x v="49"/>
    <x v="4"/>
    <n v="176.25"/>
    <s v="SEALAX737-Max 9"/>
    <n v="954"/>
    <n v="141.45454545454547"/>
    <n v="44"/>
    <n v="6224"/>
    <n v="22.75"/>
    <n v="1001"/>
    <n v="1601"/>
    <n v="3623"/>
    <n v="7398270"/>
    <n v="0.80257898130238559"/>
    <n v="7755"/>
    <n v="116.89606741573031"/>
    <n v="1"/>
    <n v="1001"/>
    <n v="0.85569214323890963"/>
    <n v="1871"/>
    <n v="0.74180999180999185"/>
    <n v="4884"/>
    <n v="46252"/>
    <n v="6"/>
    <n v="0.1914801547835934"/>
    <n v="261074"/>
    <n v="0.20359572614217442"/>
    <n v="277593"/>
    <n v="0.36950329017816541"/>
    <n v="503800"/>
    <n v="1.8598381167800552E-2"/>
    <n v="25358"/>
    <n v="1.3286129618057694E-2"/>
    <n v="18115"/>
    <n v="0.2035363181102085"/>
    <n v="277512"/>
    <n v="1"/>
    <n v="514028"/>
    <n v="11682.454545454546"/>
    <n v="4397.3078937882983"/>
    <n v="0.35730357541301416"/>
    <n v="286123"/>
    <n v="6502.795454545455"/>
    <n v="0.19888560721964146"/>
    <n v="276655"/>
    <n v="6287.613636363636"/>
    <n v="0.19230435045539823"/>
    <n v="361825"/>
    <n v="0.25150646691194617"/>
    <n v="1"/>
    <n v="1363452"/>
    <n v="-1438631"/>
    <n v="-75179"/>
    <n v="261074"/>
    <n v="324407.55965021864"/>
    <n v="679149.65498205903"/>
    <n v="1264631.2146322776"/>
    <n v="0"/>
    <n v="46814.559650218638"/>
    <n v="175349.65498205903"/>
    <n v="-1.0161699964991815E-2"/>
    <n v="-9.4792178852369357E-3"/>
    <n v="6.8248207975487966E-4"/>
    <n v="5937696"/>
    <n v="0.80257898130238559"/>
    <n v="267123.0944730076"/>
    <n v="0.18429335506814432"/>
    <n v="0.19445505503313612"/>
    <n v="174.47622107969153"/>
    <n v="0.18288912062860746"/>
    <n v="0.2035363181102085"/>
    <n v="-5049.1866961881287"/>
    <n v="-70129.813303811869"/>
    <n v="1.9404614984676509"/>
    <n v="1.1038503694703392"/>
    <n v="0.7674639637090247"/>
    <n v="148.36611437733833"/>
    <n v="0.26537421192678584"/>
    <n v="2366.6749969962757"/>
    <n v="6502.795454545455"/>
    <n v="53.243878409227449"/>
    <n v="6.9847365038560412"/>
    <n v="6"/>
  </r>
  <r>
    <n v="247"/>
    <x v="4"/>
    <s v="HNL"/>
    <s v="Hawaii"/>
    <s v="SFO"/>
    <s v="California"/>
    <x v="30"/>
    <x v="8"/>
    <n v="363.6875"/>
    <s v="HNLSFO777-200"/>
    <n v="2399"/>
    <n v="329.375"/>
    <n v="16"/>
    <n v="5270"/>
    <n v="47"/>
    <n v="752"/>
    <n v="1408"/>
    <n v="3110"/>
    <n v="13959781"/>
    <n v="0.90565389242137828"/>
    <n v="5819"/>
    <n v="80.311410905002802"/>
    <n v="1"/>
    <n v="752"/>
    <n v="1"/>
    <n v="1408"/>
    <n v="0.84995900519267564"/>
    <n v="3659"/>
    <n v="83979"/>
    <n v="4.9999761845223212"/>
    <n v="0.16362899076488388"/>
    <n v="337743"/>
    <n v="0.20161059804910472"/>
    <n v="416140"/>
    <n v="0.41475758183557015"/>
    <n v="856092"/>
    <n v="9.04035603305689E-3"/>
    <n v="18660"/>
    <n v="7.5336300275474083E-3"/>
    <n v="15550"/>
    <n v="0.2034288432898369"/>
    <n v="419893"/>
    <n v="1"/>
    <n v="336099"/>
    <n v="21006.1875"/>
    <n v="4184.9470232512567"/>
    <n v="0.26111327346588697"/>
    <n v="122306"/>
    <n v="7644.125"/>
    <n v="9.5018789179732083E-2"/>
    <n v="542667"/>
    <n v="33916.6875"/>
    <n v="0.42159469909732694"/>
    <n v="286105"/>
    <n v="0.222273238257054"/>
    <n v="1"/>
    <n v="2064078"/>
    <n v="-1287177"/>
    <n v="776901"/>
    <n v="337743"/>
    <n v="416140"/>
    <n v="1007215.6360128616"/>
    <n v="1761098.6360128615"/>
    <n v="0"/>
    <n v="0"/>
    <n v="151123.63601286162"/>
    <n v="5.5652807160800018E-2"/>
    <n v="5.6329409985070959E-2"/>
    <n v="6.7660282427094154E-4"/>
    <n v="12642730"/>
    <n v="0.90565389242137828"/>
    <n v="171282.27039848198"/>
    <n v="0.1478589098210065"/>
    <n v="9.2206102660206485E-2"/>
    <n v="311.98956356736244"/>
    <n v="0.13004983891928404"/>
    <n v="0.2034288432898369"/>
    <n v="-9445.2272508038513"/>
    <n v="786346.22725080384"/>
    <n v="1.623296084120508"/>
    <n v="1.0682331053277225"/>
    <n v="0.8456433813719445"/>
    <n v="295.55397727272725"/>
    <n v="0.13861152533964316"/>
    <n v="6757.0348208911355"/>
    <n v="7644.125"/>
    <n v="65.619566891106857"/>
    <n v="6.4914611005692597"/>
    <n v="4.9999761845223212"/>
  </r>
  <r>
    <n v="165"/>
    <x v="5"/>
    <s v="SFO"/>
    <s v="California"/>
    <s v="OGG"/>
    <s v="Hawaii"/>
    <x v="35"/>
    <x v="2"/>
    <n v="162.25925925925927"/>
    <s v="SFOOGG737-800"/>
    <n v="2338"/>
    <n v="131.74074074074073"/>
    <n v="27"/>
    <n v="3557"/>
    <n v="21"/>
    <n v="567"/>
    <n v="1024"/>
    <n v="1967"/>
    <n v="10242778"/>
    <n v="0.81191508787947952"/>
    <n v="4381"/>
    <n v="144.83858108108109"/>
    <n v="1"/>
    <n v="567"/>
    <n v="0.94814814814814818"/>
    <n v="1080"/>
    <n v="0.71945866861741037"/>
    <n v="2734"/>
    <n v="3090"/>
    <n v="4.9993527508090612"/>
    <n v="0.25046777902386641"/>
    <n v="252594"/>
    <n v="0.27804368713986966"/>
    <n v="280404"/>
    <n v="0.43666514954550817"/>
    <n v="440372"/>
    <n v="1.1705630899295877E-2"/>
    <n v="11805"/>
    <n v="7.7997876030378123E-3"/>
    <n v="7866"/>
    <n v="1.5317965788422086E-2"/>
    <n v="15448"/>
    <n v="1"/>
    <n v="533374"/>
    <n v="19754.592592592591"/>
    <n v="3682.5409087749595"/>
    <n v="0.35629430515883725"/>
    <n v="141467"/>
    <n v="5239.5185185185182"/>
    <n v="9.4500081496108224E-2"/>
    <n v="474274"/>
    <n v="17565.703703703704"/>
    <n v="0.31681545273092121"/>
    <n v="347889"/>
    <n v="0.23239016061413328"/>
    <n v="1"/>
    <n v="1008489"/>
    <n v="-1497004"/>
    <n v="-488515"/>
    <n v="252594"/>
    <n v="295738.59375"/>
    <n v="612087.97559735645"/>
    <n v="1160420.5693473564"/>
    <n v="0"/>
    <n v="15334.59375"/>
    <n v="171715.97559735645"/>
    <n v="-4.7693604215575114E-2"/>
    <n v="-4.7017244846591727E-2"/>
    <n v="6.7635936898338689E-4"/>
    <n v="8316266"/>
    <n v="0.81191508787947952"/>
    <n v="230043.79645768902"/>
    <n v="9.8458543180375474E-2"/>
    <n v="0.14615214739595059"/>
    <n v="279.17936463311781"/>
    <n v="0.11940948016814278"/>
    <n v="1.5317965788422086E-2"/>
    <n v="-6927.798864716905"/>
    <n v="-481587.2011352831"/>
    <n v="2.0050964485845366"/>
    <n v="1.1685727250000855"/>
    <n v="0.72496407119695516"/>
    <n v="259.63333333333333"/>
    <n v="0.34496062921856363"/>
    <n v="3274.5004574057511"/>
    <n v="5239.5185185185182"/>
    <n v="24.558373697466564"/>
    <n v="5.5302220972729828"/>
    <n v="4.9993527508090612"/>
  </r>
  <r>
    <n v="1059"/>
    <x v="0"/>
    <s v="HNL"/>
    <s v="Hawaii"/>
    <s v="LAX"/>
    <s v="California"/>
    <x v="46"/>
    <x v="8"/>
    <n v="363.7"/>
    <s v="HNLLAX777-200"/>
    <n v="2556"/>
    <n v="299.03333333333336"/>
    <n v="30"/>
    <n v="8971"/>
    <n v="47"/>
    <n v="1410"/>
    <n v="2640"/>
    <n v="4921"/>
    <n v="27888516"/>
    <n v="0.82219778205480709"/>
    <n v="10911"/>
    <n v="160.64707046714173"/>
    <n v="1"/>
    <n v="1410"/>
    <n v="1"/>
    <n v="2640"/>
    <n v="0.71724238449205657"/>
    <n v="6861"/>
    <n v="336681"/>
    <n v="6"/>
    <n v="0.16409856149374574"/>
    <n v="869576"/>
    <n v="0.17352354396249331"/>
    <n v="919520"/>
    <n v="0.27002299254893464"/>
    <n v="1430881"/>
    <n v="6.4992070363540429E-3"/>
    <n v="34440"/>
    <n v="4.6432342952813944E-3"/>
    <n v="24605"/>
    <n v="0.38121246066319087"/>
    <n v="2020086"/>
    <n v="1"/>
    <n v="784195"/>
    <n v="26139.833333333332"/>
    <n v="4881.4771269694393"/>
    <n v="0.31379058806299698"/>
    <n v="237114"/>
    <n v="7903.8"/>
    <n v="9.4879642815842324E-2"/>
    <n v="698719"/>
    <n v="23290.633333333335"/>
    <n v="0.27958791614431255"/>
    <n v="779075"/>
    <n v="0.31174185297684809"/>
    <n v="1"/>
    <n v="5299108"/>
    <n v="-2499103"/>
    <n v="2800005"/>
    <n v="869576"/>
    <n v="919520"/>
    <n v="1994975.5214387318"/>
    <n v="3784071.5214387318"/>
    <n v="0"/>
    <n v="0"/>
    <n v="564094.52143873181"/>
    <n v="0.1003999280564086"/>
    <n v="0.10107415363064225"/>
    <n v="6.7422557423364726E-4"/>
    <n v="22929876"/>
    <n v="0.82219778205480709"/>
    <n v="709096.27466280246"/>
    <n v="0.19001039711112633"/>
    <n v="8.9610469054717715E-2"/>
    <n v="365.51354364061979"/>
    <n v="0.14300216887348191"/>
    <n v="0.38121246066319087"/>
    <n v="-18803.150714624393"/>
    <n v="2818808.1507146242"/>
    <n v="2.0897783153849541"/>
    <n v="1.1802364935017746"/>
    <n v="0.70668827174792748"/>
    <n v="348.30303030303031"/>
    <n v="0.14702002676676904"/>
    <n v="4349.4039322859226"/>
    <n v="7903.8"/>
    <n v="55.842910635802113"/>
    <n v="6.5817634600378998"/>
    <n v="6"/>
  </r>
  <r>
    <n v="1182"/>
    <x v="0"/>
    <s v="SFO"/>
    <s v="California"/>
    <s v="HNL"/>
    <s v="Hawaii"/>
    <x v="27"/>
    <x v="4"/>
    <n v="177.65116279069767"/>
    <s v="SFOHNL737-Max 9"/>
    <n v="2399"/>
    <n v="142.6046511627907"/>
    <n v="43"/>
    <n v="6132"/>
    <n v="16.325581395348838"/>
    <n v="702"/>
    <n v="1500"/>
    <n v="3931"/>
    <n v="18325961"/>
    <n v="0.80272286948553473"/>
    <n v="7639"/>
    <n v="231.50272651006711"/>
    <n v="0.71414038657171919"/>
    <n v="983"/>
    <n v="0.81610446137105552"/>
    <n v="1838"/>
    <n v="0.8158987131589871"/>
    <n v="4818"/>
    <n v="10257"/>
    <n v="5.9996100224237106"/>
    <n v="0.18324166649150708"/>
    <n v="392303"/>
    <n v="0.22944829406255765"/>
    <n v="491227"/>
    <n v="0.53653665155623442"/>
    <n v="1148674"/>
    <n v="1.2849706082240921E-2"/>
    <n v="27510"/>
    <n v="9.1797627638778925E-3"/>
    <n v="19653"/>
    <n v="2.8743919043582037E-2"/>
    <n v="61538"/>
    <n v="1"/>
    <n v="1017989"/>
    <n v="23674.162790697676"/>
    <n v="4397.3089014816933"/>
    <n v="0.39708827391117452"/>
    <n v="281190"/>
    <n v="6539.3023255813951"/>
    <n v="0.10968414368041617"/>
    <n v="547892"/>
    <n v="12741.674418604651"/>
    <n v="0.21371693463263478"/>
    <n v="716563"/>
    <n v="0.27951064777577456"/>
    <n v="1"/>
    <n v="2140905"/>
    <n v="-2563634"/>
    <n v="-422729"/>
    <n v="549335.96723646729"/>
    <n v="601916.81733333331"/>
    <n v="1407863.477995421"/>
    <n v="2559116.2625652216"/>
    <n v="157032.96723646729"/>
    <n v="110689.81733333331"/>
    <n v="259189.47799542104"/>
    <n v="-2.3067221413381814E-2"/>
    <n v="-2.2398564880279487E-2"/>
    <n v="6.6865653310232628E-4"/>
    <n v="14710668"/>
    <n v="0.80272286948553473"/>
    <n v="511025.12540769763"/>
    <n v="0.11682361432505504"/>
    <n v="0.13989083573843686"/>
    <n v="339.10094585779518"/>
    <n v="0.14135095700616723"/>
    <n v="2.8743919043582037E-2"/>
    <n v="-12253.77354802841"/>
    <n v="-410475.22645197157"/>
    <n v="1.5001590959180966"/>
    <n v="1.0046295092331869"/>
    <n v="0.89618816329221962"/>
    <n v="267.26169749727967"/>
    <n v="0.3347009792587714"/>
    <n v="2366.6762299500365"/>
    <n v="6539.3023255813951"/>
    <n v="26.487808988000598"/>
    <n v="7.6912915851272015"/>
    <n v="5.9996100224237106"/>
  </r>
  <r>
    <n v="296"/>
    <x v="4"/>
    <s v="OGG"/>
    <s v="Hawaii"/>
    <s v="SEA"/>
    <s v="Washington"/>
    <x v="43"/>
    <x v="0"/>
    <n v="185.91666666666666"/>
    <s v="OGGSEAA321"/>
    <n v="2640"/>
    <n v="171.25"/>
    <n v="12"/>
    <n v="2055"/>
    <n v="24"/>
    <n v="288"/>
    <n v="426"/>
    <n v="1341"/>
    <n v="5889840"/>
    <n v="0.92111160914388168"/>
    <n v="2231"/>
    <n v="64.44840067340067"/>
    <n v="1"/>
    <n v="288"/>
    <n v="0.78743068391866911"/>
    <n v="541"/>
    <n v="0.9558089807555239"/>
    <n v="1403"/>
    <n v="123"/>
    <n v="4.9837398373983737"/>
    <n v="0.2337346940186541"/>
    <n v="135223"/>
    <n v="0.21122599959898503"/>
    <n v="122201"/>
    <n v="0.53312867741110259"/>
    <n v="308432"/>
    <n v="1.3897243367696169E-2"/>
    <n v="8040"/>
    <n v="6.9538072224181206E-3"/>
    <n v="4023"/>
    <n v="1.059578381143999E-3"/>
    <n v="613"/>
    <n v="1"/>
    <n v="248176"/>
    <n v="20681.333333333332"/>
    <n v="3850.7704986762833"/>
    <n v="0.34688146883984744"/>
    <n v="71419"/>
    <n v="5951.583333333333"/>
    <n v="9.9824026590295045E-2"/>
    <n v="240343"/>
    <n v="20028.583333333332"/>
    <n v="0.33593309935439142"/>
    <n v="155511"/>
    <n v="0.2173614052154661"/>
    <n v="1"/>
    <n v="578532"/>
    <n v="-715449"/>
    <n v="-136917"/>
    <n v="135223"/>
    <n v="155189.53286384977"/>
    <n v="322692.09246830724"/>
    <n v="613104.62533215701"/>
    <n v="0"/>
    <n v="32988.532863849774"/>
    <n v="14260.092468307237"/>
    <n v="-2.3246302106678621E-2"/>
    <n v="-2.2577797453861834E-2"/>
    <n v="6.6850465281678706E-4"/>
    <n v="5425200"/>
    <n v="0.92111160914388168"/>
    <n v="49495.739172749338"/>
    <n v="9.822541868709507E-2"/>
    <n v="0.12147172079377369"/>
    <n v="281.2257907542579"/>
    <n v="0.1065249207402492"/>
    <n v="1.059578381143999E-3"/>
    <n v="-3937.3854443464174"/>
    <n v="-132979.61455565359"/>
    <n v="1.8520228644743542"/>
    <n v="0.89097549543443411"/>
    <n v="0.86714160513282768"/>
    <n v="225.87985212569316"/>
    <n v="0.26880276285495014"/>
    <n v="3729.2314082076991"/>
    <n v="5951.583333333333"/>
    <n v="31.885973562229072"/>
    <n v="5.87007299270073"/>
    <n v="4.9837398373983737"/>
  </r>
  <r>
    <n v="212"/>
    <x v="4"/>
    <s v="ANC"/>
    <s v="Alaska"/>
    <s v="SEA"/>
    <s v="Washington"/>
    <x v="60"/>
    <x v="7"/>
    <n v="73.625"/>
    <s v="ANCSEAE175"/>
    <n v="1448"/>
    <n v="68.375"/>
    <n v="16"/>
    <n v="1094"/>
    <n v="9"/>
    <n v="144"/>
    <n v="259"/>
    <n v="691"/>
    <n v="1705744"/>
    <n v="0.92869269949066213"/>
    <n v="1178"/>
    <n v="53.178665926542692"/>
    <n v="0.92903225806451617"/>
    <n v="155"/>
    <n v="0.92831541218637992"/>
    <n v="279"/>
    <n v="0.92876344086021501"/>
    <n v="744"/>
    <n v="1633"/>
    <n v="4.9987752602571955"/>
    <n v="0.2217895599111987"/>
    <n v="56046"/>
    <n v="0.22937566037063858"/>
    <n v="57963"/>
    <n v="0.4892183981733208"/>
    <n v="123625"/>
    <n v="1.6383127752780977E-2"/>
    <n v="4140"/>
    <n v="1.0929999722990594E-2"/>
    <n v="2762"/>
    <n v="3.2303254069070315E-2"/>
    <n v="8163"/>
    <n v="1"/>
    <n v="85384"/>
    <n v="5336.5"/>
    <n v="1605.6062804949547"/>
    <n v="0.31250663377534105"/>
    <n v="42037"/>
    <n v="2627.3125"/>
    <n v="0.15385600772994953"/>
    <n v="97495"/>
    <n v="6093.4375"/>
    <n v="0.35683306310230106"/>
    <n v="48307"/>
    <n v="0.17680429539240841"/>
    <n v="1"/>
    <n v="252699"/>
    <n v="-273223"/>
    <n v="-20524"/>
    <n v="60327.291666666664"/>
    <n v="62438.907335907337"/>
    <n v="133107.09117221419"/>
    <n v="255873.29017478818"/>
    <n v="4281.2916666666642"/>
    <n v="4475.9073359073373"/>
    <n v="9482.09117221419"/>
    <n v="-1.2032286204729431E-2"/>
    <n v="-1.1363982147424078E-2"/>
    <n v="6.6830405730535294E-4"/>
    <n v="1584112"/>
    <n v="0.92869269949066213"/>
    <n v="18776.073126142612"/>
    <n v="0.14814591169601066"/>
    <n v="0.16017819790074009"/>
    <n v="223.52468007312615"/>
    <n v="0.15436787297867827"/>
    <n v="3.2303254069070315E-2"/>
    <n v="-1139.955635924262"/>
    <n v="-19384.044364075737"/>
    <n v="1.79246067481926"/>
    <n v="1.0298722685586519"/>
    <n v="0.82370192536982656"/>
    <n v="207.75268817204301"/>
    <n v="0.19116419138975618"/>
    <n v="1833.347984597297"/>
    <n v="2627.3125"/>
    <n v="20.572159548176245"/>
    <n v="6.3089579524680071"/>
    <n v="4.9987752602571955"/>
  </r>
  <r>
    <n v="61"/>
    <x v="5"/>
    <s v="LAX"/>
    <s v="California"/>
    <s v="HNL"/>
    <s v="Hawaii"/>
    <x v="51"/>
    <x v="2"/>
    <n v="162.30000000000001"/>
    <s v="LAXHNL737-800"/>
    <n v="2556"/>
    <n v="142.69999999999999"/>
    <n v="20"/>
    <n v="2854"/>
    <n v="20.5"/>
    <n v="410"/>
    <n v="662"/>
    <n v="1783"/>
    <n v="8296776"/>
    <n v="0.87923598274799752"/>
    <n v="3246"/>
    <n v="111.76753819036426"/>
    <n v="1"/>
    <n v="410"/>
    <n v="0.8487179487179487"/>
    <n v="780"/>
    <n v="0.86721789883268485"/>
    <n v="2056"/>
    <n v="10574"/>
    <n v="4.9998108568186117"/>
    <n v="0.20044635363496338"/>
    <n v="189869"/>
    <n v="0.21062866396897906"/>
    <n v="199514"/>
    <n v="0.51805736932173885"/>
    <n v="490720"/>
    <n v="1.1290804460580365E-2"/>
    <n v="10695"/>
    <n v="3.7636014868601218E-3"/>
    <n v="3565"/>
    <n v="5.5813207126878241E-2"/>
    <n v="52868"/>
    <n v="1"/>
    <n v="411588"/>
    <n v="20579.400000000001"/>
    <n v="3682.5361519458065"/>
    <n v="0.35846461887637748"/>
    <n v="102171"/>
    <n v="5108.55"/>
    <n v="8.898385904161045E-2"/>
    <n v="365983"/>
    <n v="18299.150000000001"/>
    <n v="0.31874582497602766"/>
    <n v="268455"/>
    <n v="0.23380569710598442"/>
    <n v="1"/>
    <n v="947231"/>
    <n v="-1148197"/>
    <n v="-200966"/>
    <n v="189869"/>
    <n v="235076.91842900304"/>
    <n v="565855.47952888394"/>
    <n v="990801.39795788703"/>
    <n v="0"/>
    <n v="35562.918429003039"/>
    <n v="75135.479528883938"/>
    <n v="-2.4222179796103933E-2"/>
    <n v="-2.3555062846352084E-2"/>
    <n v="6.6711694975184893E-4"/>
    <n v="7294824"/>
    <n v="0.87923598274799752"/>
    <n v="122841.72950245265"/>
    <n v="0.11416856378911519"/>
    <n v="0.13839074358521913"/>
    <n v="313.37175893482834"/>
    <n v="0.12260240959891562"/>
    <n v="5.5813207126878241E-2"/>
    <n v="-5534.9198978943487"/>
    <n v="-195431.08010210565"/>
    <n v="1.7079895942334686"/>
    <n v="0.94339547145661895"/>
    <n v="0.88028978532495872"/>
    <n v="255.78717948717949"/>
    <n v="0.28341027690183279"/>
    <n v="3274.5017553902985"/>
    <n v="5108.55"/>
    <n v="25.535142369683598"/>
    <n v="4.9964961457603367"/>
    <n v="4.9998108568186117"/>
  </r>
  <r>
    <n v="959"/>
    <x v="2"/>
    <s v="SEA"/>
    <s v="Washington"/>
    <s v="YVR"/>
    <s v="British Columbia"/>
    <x v="61"/>
    <x v="7"/>
    <n v="72.773972602739732"/>
    <s v="SEAYVRE175"/>
    <n v="127"/>
    <n v="62.013698630136986"/>
    <n v="146"/>
    <n v="9054"/>
    <n v="9.9657534246575334"/>
    <n v="1455"/>
    <n v="2619"/>
    <n v="4980"/>
    <n v="1349375"/>
    <n v="0.85214117647058829"/>
    <n v="10625"/>
    <n v="102.02658215783455"/>
    <n v="1"/>
    <n v="1455"/>
    <n v="1"/>
    <n v="2619"/>
    <n v="0.76018928407876663"/>
    <n v="6551"/>
    <n v="0"/>
    <e v="#DIV/0!"/>
    <n v="0.25853383027176574"/>
    <n v="256797"/>
    <n v="0.26770745870759766"/>
    <n v="265909"/>
    <n v="0.41861022348134769"/>
    <n v="415798"/>
    <n v="3.5095773405739758E-2"/>
    <n v="34860"/>
    <n v="2.0052714133549185E-2"/>
    <n v="19918"/>
    <n v="0"/>
    <n v="0"/>
    <n v="1"/>
    <n v="254680"/>
    <n v="1744.3835616438357"/>
    <n v="2496.21220875567"/>
    <n v="0.24921203865976607"/>
    <n v="475485"/>
    <n v="3256.7465753424658"/>
    <n v="0.46527637114079973"/>
    <n v="141211"/>
    <n v="967.19863013698625"/>
    <n v="0.1381792099543907"/>
    <n v="150565"/>
    <n v="0.1473323802450435"/>
    <n v="1"/>
    <n v="993282"/>
    <n v="-1021941"/>
    <n v="-28659"/>
    <n v="256797"/>
    <n v="265909"/>
    <n v="546966.40522088355"/>
    <n v="1069672.4052208834"/>
    <n v="0"/>
    <n v="0"/>
    <n v="131168.40522088355"/>
    <n v="-2.1238721630384438E-2"/>
    <n v="-2.0572921734588519E-2"/>
    <n v="6.6579989579591825E-4"/>
    <n v="1149858"/>
    <n v="0.85214117647058829"/>
    <n v="172348.79854208068"/>
    <n v="0.73610523390458549"/>
    <n v="0.75734395553496991"/>
    <n v="109.70642809807819"/>
    <n v="0.8638301425045527"/>
    <n v="0"/>
    <n v="-898.4137343896133"/>
    <n v="-27760.586265610385"/>
    <n v="1.9981117019663934"/>
    <n v="1.1494507000518388"/>
    <n v="0.71856756070876693"/>
    <n v="101.5307369224895"/>
    <n v="0.15158333685700537"/>
    <n v="1384.0608693678219"/>
    <n v="3256.7465753424658"/>
    <n v="88.741578993536336"/>
    <n v="6.050143582946764"/>
    <e v="#DIV/0!"/>
  </r>
  <r>
    <n v="300"/>
    <x v="4"/>
    <s v="OGG"/>
    <s v="Hawaii"/>
    <s v="SFO"/>
    <s v="California"/>
    <x v="34"/>
    <x v="8"/>
    <n v="351.53333333333336"/>
    <s v="OGGSFO777-200"/>
    <n v="2338"/>
    <n v="315.06666666666666"/>
    <n v="15"/>
    <n v="4726"/>
    <n v="45.466666666666669"/>
    <n v="682"/>
    <n v="1276"/>
    <n v="2769"/>
    <n v="12328274"/>
    <n v="0.89626398634553384"/>
    <n v="5273"/>
    <n v="70.153038548752846"/>
    <n v="1"/>
    <n v="682"/>
    <n v="1"/>
    <n v="1276"/>
    <n v="0.83504221954161639"/>
    <n v="3316"/>
    <n v="4251"/>
    <n v="4.999529522465302"/>
    <n v="0.23434275381984107"/>
    <n v="297051"/>
    <n v="0.23805530486150117"/>
    <n v="301757"/>
    <n v="0.4911832829490877"/>
    <n v="622620"/>
    <n v="1.3099640893915392E-2"/>
    <n v="16605"/>
    <n v="6.5525815877664102E-3"/>
    <n v="8306"/>
    <n v="1.6766435887888217E-2"/>
    <n v="21253"/>
    <n v="0.99999999999999989"/>
    <n v="293587"/>
    <n v="19572.466666666667"/>
    <n v="4184.9505890749369"/>
    <n v="0.26018681815361983"/>
    <n v="110840"/>
    <n v="7389.333333333333"/>
    <n v="9.8230190451713537E-2"/>
    <n v="474027"/>
    <n v="31601.8"/>
    <n v="0.42009890372838699"/>
    <n v="249916"/>
    <n v="0.22148408766627967"/>
    <n v="1"/>
    <n v="1267592"/>
    <n v="-1128370"/>
    <n v="139222"/>
    <n v="297051"/>
    <n v="301757"/>
    <n v="745614.99458288192"/>
    <n v="1344422.9945828819"/>
    <n v="0"/>
    <n v="0"/>
    <n v="122994.99458288192"/>
    <n v="1.1292902802127856E-2"/>
    <n v="1.1958013449857252E-2"/>
    <n v="6.6511064772939617E-4"/>
    <n v="11049388"/>
    <n v="0.89626398634553384"/>
    <n v="144254.64092255617"/>
    <n v="0.10281990812339181"/>
    <n v="9.1527005321263954E-2"/>
    <n v="263.7196360558612"/>
    <n v="0.11279710695289187"/>
    <n v="1.6766435887888217E-2"/>
    <n v="-8199.6663055254612"/>
    <n v="147421.66630552546"/>
    <n v="1.8806972867112892"/>
    <n v="1.0211250561717251"/>
    <n v="0.81073850385638702"/>
    <n v="236.48667711598745"/>
    <n v="0.19715807610019628"/>
    <n v="6757.0416022760719"/>
    <n v="7389.333333333333"/>
    <n v="67.367003593374889"/>
    <n v="5.2710537452391026"/>
    <n v="4.999529522465302"/>
  </r>
  <r>
    <n v="248"/>
    <x v="4"/>
    <s v="HNL"/>
    <s v="Hawaii"/>
    <s v="SFO"/>
    <s v="California"/>
    <x v="30"/>
    <x v="5"/>
    <n v="269.3125"/>
    <s v="HNLSFOA330-200"/>
    <n v="2399"/>
    <n v="242.875"/>
    <n v="16"/>
    <n v="3886"/>
    <n v="34.875"/>
    <n v="558"/>
    <n v="1039"/>
    <n v="2290"/>
    <n v="10337291"/>
    <n v="0.90183337201206781"/>
    <n v="4309"/>
    <n v="77.80167931422146"/>
    <n v="1"/>
    <n v="558"/>
    <n v="1"/>
    <n v="1039"/>
    <n v="0.84408403980833024"/>
    <n v="2713"/>
    <n v="190696"/>
    <n v="4.9999895121030331"/>
    <n v="0.12864884162628906"/>
    <n v="280354"/>
    <n v="0.15163872928787792"/>
    <n v="330454"/>
    <n v="0.27272339310551164"/>
    <n v="594324"/>
    <n v="6.3050111071902368E-3"/>
    <n v="13740"/>
    <n v="3.152046673601873E-3"/>
    <n v="6869"/>
    <n v="0.43753197819952927"/>
    <n v="953478"/>
    <n v="1"/>
    <n v="322957"/>
    <n v="20184.8125"/>
    <n v="4151.0286519093979"/>
    <n v="0.25244308331105597"/>
    <n v="112775"/>
    <n v="7048.4375"/>
    <n v="8.8151886227591722E-2"/>
    <n v="575188"/>
    <n v="35949.25"/>
    <n v="0.44960236874729348"/>
    <n v="268406"/>
    <n v="0.20980266171405881"/>
    <n v="1"/>
    <n v="2179219"/>
    <n v="-1279326"/>
    <n v="899893"/>
    <n v="280354"/>
    <n v="330454"/>
    <n v="704105.24541484716"/>
    <n v="1314913.245414847"/>
    <n v="0"/>
    <n v="0"/>
    <n v="109781.24541484716"/>
    <n v="8.7053078025954772E-2"/>
    <n v="8.7716823279757522E-2"/>
    <n v="6.6374525380274996E-4"/>
    <n v="9322514"/>
    <n v="0.90183337201206781"/>
    <n v="133424.7151312402"/>
    <n v="0.21081142051626486"/>
    <n v="0.12375834249031008"/>
    <n v="315.42485846628927"/>
    <n v="0.1314818084478071"/>
    <n v="0.43753197819952927"/>
    <n v="-6861.3278384279474"/>
    <n v="906754.32783842797"/>
    <n v="1.7968640077702578"/>
    <n v="1.1374651966846554"/>
    <n v="0.78345873361918139"/>
    <n v="318.05004812319538"/>
    <n v="0.12316614346699437"/>
    <n v="7393.0023756551582"/>
    <n v="7048.4375"/>
    <n v="49.947508000507561"/>
    <n v="5.3033968090581576"/>
    <n v="4.9999895121030331"/>
  </r>
  <r>
    <n v="895"/>
    <x v="2"/>
    <s v="LAX"/>
    <s v="California"/>
    <s v="SFO"/>
    <s v="California"/>
    <x v="16"/>
    <x v="3"/>
    <n v="143"/>
    <s v="LAXSFO737-700"/>
    <n v="337"/>
    <n v="131.9047619047619"/>
    <n v="42"/>
    <n v="5540"/>
    <n v="15.214285714285714"/>
    <n v="639"/>
    <n v="1302"/>
    <n v="3599"/>
    <n v="2024022"/>
    <n v="0.92241092241092237"/>
    <n v="6006"/>
    <n v="56.134037519013013"/>
    <n v="0.89495798319327735"/>
    <n v="714"/>
    <n v="1"/>
    <n v="1302"/>
    <n v="0.90200501253132837"/>
    <n v="3990"/>
    <n v="5931"/>
    <n v="5.9993255774742877"/>
    <n v="0.16677172825654588"/>
    <n v="126196"/>
    <n v="0.20911220974257927"/>
    <n v="158235"/>
    <n v="0.50574138461924756"/>
    <n v="382694"/>
    <n v="3.330254169755742E-2"/>
    <n v="25200"/>
    <n v="3.8049475418891789E-2"/>
    <n v="28792"/>
    <n v="4.7022660265178096E-2"/>
    <n v="35582"/>
    <n v="1"/>
    <n v="233408"/>
    <n v="5557.333333333333"/>
    <n v="4158.0476002807209"/>
    <n v="0.29915818183682469"/>
    <n v="246394"/>
    <n v="5866.5238095238092"/>
    <n v="0.31580229064771809"/>
    <n v="126179"/>
    <n v="3004.2619047619046"/>
    <n v="0.1617231638418079"/>
    <n v="174235"/>
    <n v="0.22331636367364935"/>
    <n v="1"/>
    <n v="756699"/>
    <n v="-780216"/>
    <n v="-23517"/>
    <n v="141007.73708920187"/>
    <n v="158235"/>
    <n v="424270.36954709637"/>
    <n v="723513.10663629824"/>
    <n v="14811.737089201866"/>
    <n v="0"/>
    <n v="41576.369547096372"/>
    <n v="-1.1618944853366219E-2"/>
    <n v="-1.0955625004307804E-2"/>
    <n v="6.6331984905841461E-4"/>
    <n v="1866980"/>
    <n v="0.92241092241092237"/>
    <n v="60657.133935018093"/>
    <n v="0.37385907860685308"/>
    <n v="0.38547802346021931"/>
    <n v="130.16552346570398"/>
    <n v="0.38624784411188123"/>
    <n v="4.7022660265178096E-2"/>
    <n v="-1342.5739675309105"/>
    <n v="-22174.426032469091"/>
    <n v="1.5912026364227534"/>
    <n v="1.0941318972238845"/>
    <n v="0.86348911965129227"/>
    <n v="121.53225806451613"/>
    <n v="0.23025668066166335"/>
    <n v="2247.8162194775718"/>
    <n v="5866.5238095238092"/>
    <n v="98.692348615108273"/>
    <n v="9.7458483754512635"/>
    <n v="5.9993255774742877"/>
  </r>
  <r>
    <n v="738"/>
    <x v="1"/>
    <s v="SEA"/>
    <s v="Washington"/>
    <s v="SFO"/>
    <s v="California"/>
    <x v="26"/>
    <x v="2"/>
    <n v="163.53846153846155"/>
    <s v="SEASFO737-800"/>
    <n v="679"/>
    <n v="132.16923076923078"/>
    <n v="65"/>
    <n v="8591"/>
    <n v="21.092307692307692"/>
    <n v="1371"/>
    <n v="2610"/>
    <n v="4611"/>
    <n v="7217770"/>
    <n v="0.80818438381937907"/>
    <n v="10630"/>
    <n v="138.80921985815604"/>
    <n v="1.0007299270072993"/>
    <n v="1370"/>
    <n v="1"/>
    <n v="2610"/>
    <n v="0.69338345864661655"/>
    <n v="6650"/>
    <n v="16824"/>
    <n v="6"/>
    <n v="0.21694098246281673"/>
    <n v="376244"/>
    <n v="0.2789245321639956"/>
    <n v="483743"/>
    <n v="0.40605426349884538"/>
    <n v="704226"/>
    <n v="1.8606769819784756E-2"/>
    <n v="32270"/>
    <n v="2.1269492566229318E-2"/>
    <n v="36888"/>
    <n v="5.8203959488328245E-2"/>
    <n v="100944"/>
    <n v="1"/>
    <n v="577176"/>
    <n v="8879.6307692307691"/>
    <n v="4158.0523295916119"/>
    <n v="0.33895044317322953"/>
    <n v="382791"/>
    <n v="5889.0923076923073"/>
    <n v="0.22479655961565226"/>
    <n v="312017"/>
    <n v="4800.2615384615383"/>
    <n v="0.18323405759695754"/>
    <n v="430849"/>
    <n v="0.25301893961416061"/>
    <n v="1"/>
    <n v="1734315"/>
    <n v="-1702833"/>
    <n v="31482"/>
    <n v="375969.56965718453"/>
    <n v="483743"/>
    <n v="1015637.1502927782"/>
    <n v="1875349.7199499626"/>
    <n v="-274.43034281546716"/>
    <n v="0"/>
    <n v="311411.15029277815"/>
    <n v="4.361734995711972E-3"/>
    <n v="5.0249202687895249E-3"/>
    <n v="6.6318527307755292E-4"/>
    <n v="5833289"/>
    <n v="0.80818438381937907"/>
    <n v="387666.56605750206"/>
    <n v="0.24028404895140743"/>
    <n v="0.23592231395569546"/>
    <n v="190.12582935630311"/>
    <n v="0.28000858520810473"/>
    <n v="5.8203959488328245E-2"/>
    <n v="-4786.7187684609644"/>
    <n v="36268.718768460967"/>
    <n v="1.8663211999974934"/>
    <n v="1.2595388272970722"/>
    <n v="0.71966069424933476"/>
    <n v="185.34214559386973"/>
    <n v="0.24842603563943114"/>
    <n v="2247.8117830994115"/>
    <n v="5889.0923076923073"/>
    <n v="61.890701559873484"/>
    <n v="8.0500523803980908"/>
    <n v="6"/>
  </r>
  <r>
    <n v="1094"/>
    <x v="0"/>
    <s v="LAX"/>
    <s v="California"/>
    <s v="HNL"/>
    <s v="Hawaii"/>
    <x v="51"/>
    <x v="8"/>
    <n v="363.7"/>
    <s v="LAXHNL777-200"/>
    <n v="2556"/>
    <n v="299.03333333333336"/>
    <n v="30"/>
    <n v="8971"/>
    <n v="47"/>
    <n v="1410"/>
    <n v="2640"/>
    <n v="4921"/>
    <n v="27888516"/>
    <n v="0.82219778205480709"/>
    <n v="10911"/>
    <n v="171.95005875440657"/>
    <n v="1"/>
    <n v="1410"/>
    <n v="1"/>
    <n v="2640"/>
    <n v="0.71724238449205657"/>
    <n v="6861"/>
    <n v="336681"/>
    <n v="6"/>
    <n v="0.14381579831429425"/>
    <n v="729903"/>
    <n v="0.16787957589586983"/>
    <n v="852033"/>
    <n v="0.27573605545170765"/>
    <n v="1399433"/>
    <n v="6.7858552354823779E-3"/>
    <n v="34440"/>
    <n v="7.7568393992587178E-3"/>
    <n v="39368"/>
    <n v="0.39802587570338721"/>
    <n v="2020086"/>
    <n v="1"/>
    <n v="839371"/>
    <n v="27979.033333333333"/>
    <n v="4881.4813212646804"/>
    <n v="0.31576003214137388"/>
    <n v="237114"/>
    <n v="7903.8"/>
    <n v="8.9199083910654203E-2"/>
    <n v="747880"/>
    <n v="24929.333333333332"/>
    <n v="0.28134235378383421"/>
    <n v="833891"/>
    <n v="0.31369853016413768"/>
    <n v="1"/>
    <n v="5075263"/>
    <n v="-2658256"/>
    <n v="2417007"/>
    <n v="729903"/>
    <n v="852033"/>
    <n v="1951129.8136557611"/>
    <n v="3533065.8136557611"/>
    <n v="0"/>
    <n v="0"/>
    <n v="551696.81365576107"/>
    <n v="8.6666748420747813E-2"/>
    <n v="8.7326155819424933E-2"/>
    <n v="6.5940739867711984E-4"/>
    <n v="22929876"/>
    <n v="0.82219778205480709"/>
    <n v="660689.2631813623"/>
    <n v="0.18198397505267042"/>
    <n v="9.5317226631922616E-2"/>
    <n v="340.56147586668152"/>
    <n v="0.133240014032348"/>
    <n v="0.39802587570338721"/>
    <n v="-18389.893788525369"/>
    <n v="2435396.8937885254"/>
    <n v="1.89450109393198"/>
    <n v="1.1811398254383381"/>
    <n v="0.74647198927251068"/>
    <n v="322.73977272727274"/>
    <n v="0.16430498281566885"/>
    <n v="4349.4024103137099"/>
    <n v="7903.8"/>
    <n v="52.172125237904872"/>
    <n v="8.2273993980604168"/>
    <n v="6"/>
  </r>
  <r>
    <n v="124"/>
    <x v="5"/>
    <s v="SEA"/>
    <s v="Washington"/>
    <s v="HNL"/>
    <s v="Hawaii"/>
    <x v="24"/>
    <x v="9"/>
    <n v="234"/>
    <s v="SEAHNL757-300"/>
    <n v="2677"/>
    <n v="211.1875"/>
    <n v="16"/>
    <n v="3379"/>
    <n v="30"/>
    <n v="480"/>
    <n v="806"/>
    <n v="2093"/>
    <n v="10022688"/>
    <n v="0.90251068376068377"/>
    <n v="3744"/>
    <n v="97.98256070640177"/>
    <n v="1"/>
    <n v="480"/>
    <n v="0.88377192982456143"/>
    <n v="912"/>
    <n v="0.88988095238095233"/>
    <n v="2352"/>
    <n v="16312"/>
    <n v="5"/>
    <n v="0.22124150698020065"/>
    <n v="266750"/>
    <n v="0.2131250331758586"/>
    <n v="256964"/>
    <n v="0.47716173894580394"/>
    <n v="575312"/>
    <n v="1.0413072615319284E-2"/>
    <n v="12555"/>
    <n v="1.0413072615319284E-2"/>
    <n v="12555"/>
    <n v="6.7645575667498278E-2"/>
    <n v="81560"/>
    <n v="1"/>
    <n v="376692"/>
    <n v="23543.25"/>
    <n v="3844.4800511871958"/>
    <n v="0.3360950757947519"/>
    <n v="99890"/>
    <n v="6243.125"/>
    <n v="8.9124635301885274E-2"/>
    <n v="409347"/>
    <n v="25584.1875"/>
    <n v="0.36523077472140186"/>
    <n v="234861"/>
    <n v="0.20954951418196094"/>
    <n v="1"/>
    <n v="1205696"/>
    <n v="-1120790"/>
    <n v="84906"/>
    <n v="266750"/>
    <n v="290758.27295285359"/>
    <n v="646504.45484949835"/>
    <n v="1204012.727802352"/>
    <n v="0"/>
    <n v="33794.272952853586"/>
    <n v="71192.454849498346"/>
    <n v="8.471380132754806E-3"/>
    <n v="9.1260618396628735E-3"/>
    <n v="6.5468170690806751E-4"/>
    <n v="9045583"/>
    <n v="0.90251068376068377"/>
    <n v="121429.31044687773"/>
    <n v="0.12029667091303251"/>
    <n v="0.11182529078027771"/>
    <n v="332.68304232021308"/>
    <n v="0.12427457688465188"/>
    <n v="6.7645575667498278E-2"/>
    <n v="-6561.6704876469958"/>
    <n v="91467.670487647003"/>
    <n v="1.8931763215792896"/>
    <n v="0.95985430927499726"/>
    <n v="0.83328581444861549"/>
    <n v="281.75877192982455"/>
    <n v="0.19479288311481502"/>
    <n v="4177.7536435956299"/>
    <n v="6243.125"/>
    <n v="34.485728640272519"/>
    <n v="7.431192660550459"/>
    <n v="5"/>
  </r>
  <r>
    <n v="891"/>
    <x v="2"/>
    <s v="LAX"/>
    <s v="California"/>
    <s v="SEA"/>
    <s v="Washington"/>
    <x v="47"/>
    <x v="4"/>
    <n v="176.25"/>
    <s v="LAXSEA737-Max 9"/>
    <n v="954"/>
    <n v="141.45454545454547"/>
    <n v="44"/>
    <n v="6224"/>
    <n v="22.75"/>
    <n v="1001"/>
    <n v="1802"/>
    <n v="3422"/>
    <n v="7398270"/>
    <n v="0.80257898130238559"/>
    <n v="7755"/>
    <n v="121.03730641592919"/>
    <n v="1"/>
    <n v="1001"/>
    <n v="0.963121325494388"/>
    <n v="1871"/>
    <n v="0.70065520065520071"/>
    <n v="4884"/>
    <n v="46252"/>
    <n v="6"/>
    <n v="0.21514318549447542"/>
    <n v="298594"/>
    <n v="0.20896255813702144"/>
    <n v="290016"/>
    <n v="0.33895675794464236"/>
    <n v="470433"/>
    <n v="1.7262237145008411E-2"/>
    <n v="23958"/>
    <n v="1.9722095130360225E-2"/>
    <n v="27372"/>
    <n v="0.19995316614849212"/>
    <n v="277512"/>
    <n v="1"/>
    <n v="532239"/>
    <n v="12096.34090909091"/>
    <n v="4397.3136527925435"/>
    <n v="0.35975220688629633"/>
    <n v="286123"/>
    <n v="6502.795454545455"/>
    <n v="0.19339691509064119"/>
    <n v="286456"/>
    <n v="6510.363636363636"/>
    <n v="0.19362199721520015"/>
    <n v="374642"/>
    <n v="0.25322888080786232"/>
    <n v="1"/>
    <n v="1387885"/>
    <n v="-1479460"/>
    <n v="-91575"/>
    <n v="298594"/>
    <n v="301120.9411764706"/>
    <n v="671418.69433080067"/>
    <n v="1271133.6355072712"/>
    <n v="0"/>
    <n v="11104.941176470602"/>
    <n v="200985.69433080067"/>
    <n v="-1.2377893750836344E-2"/>
    <n v="-1.1726357416521112E-2"/>
    <n v="6.5153633431523118E-4"/>
    <n v="5937696"/>
    <n v="0.80257898130238559"/>
    <n v="273133.20420951163"/>
    <n v="0.18759588390258805"/>
    <n v="0.19997377765342439"/>
    <n v="178.40183161953726"/>
    <n v="0.18700401637268058"/>
    <n v="0.19995316614849212"/>
    <n v="-4820.2417160743471"/>
    <n v="-86754.75828392565"/>
    <n v="2.1845963596544076"/>
    <n v="1.1351999863507358"/>
    <n v="0.70541766370264358"/>
    <n v="155.00587920897917"/>
    <n v="0.26993735071709835"/>
    <n v="2366.6752713054493"/>
    <n v="6502.795454545455"/>
    <n v="51.422162177106138"/>
    <n v="8.2471079691516707"/>
    <n v="6"/>
  </r>
  <r>
    <n v="1125"/>
    <x v="0"/>
    <s v="OGG"/>
    <s v="Hawaii"/>
    <s v="SEA"/>
    <s v="Washington"/>
    <x v="43"/>
    <x v="0"/>
    <n v="192.36363636363637"/>
    <s v="OGGSEAA321"/>
    <n v="2640"/>
    <n v="164.86363636363637"/>
    <n v="22"/>
    <n v="3627"/>
    <n v="25"/>
    <n v="550"/>
    <n v="758"/>
    <n v="2319"/>
    <n v="11172480"/>
    <n v="0.85704158790170137"/>
    <n v="4232"/>
    <n v="123.29259259259258"/>
    <n v="1"/>
    <n v="550"/>
    <n v="0.73307543520309482"/>
    <n v="1034"/>
    <n v="0.87575528700906347"/>
    <n v="2648"/>
    <n v="6477"/>
    <n v="5.9995368226030568"/>
    <n v="0.21646111921140293"/>
    <n v="235753"/>
    <n v="0.19761478031886176"/>
    <n v="215227"/>
    <n v="0.52894619896357076"/>
    <n v="576088"/>
    <n v="1.4911066141229098E-2"/>
    <n v="16240"/>
    <n v="6.3877024103775144E-3"/>
    <n v="6957"/>
    <n v="3.5679132954557977E-2"/>
    <n v="38859"/>
    <n v="1"/>
    <n v="557160"/>
    <n v="25325.454545454544"/>
    <n v="4519.0062783502062"/>
    <n v="0.39476760746002798"/>
    <n v="152979"/>
    <n v="6953.590909090909"/>
    <n v="0.10839104354517126"/>
    <n v="320936"/>
    <n v="14588"/>
    <n v="0.22739453095662204"/>
    <n v="380287"/>
    <n v="0.26944681803817871"/>
    <n v="1"/>
    <n v="1089124"/>
    <n v="-1411362"/>
    <n v="-322238"/>
    <n v="235753"/>
    <n v="293594.61477572558"/>
    <n v="657818.4665804226"/>
    <n v="1187166.0813561482"/>
    <n v="0"/>
    <n v="78367.614775725582"/>
    <n v="81730.466580422595"/>
    <n v="-2.8842119207194823E-2"/>
    <n v="-2.81907700424446E-2"/>
    <n v="6.5134916475022286E-4"/>
    <n v="9575280"/>
    <n v="0.85704158790170137"/>
    <n v="175188.95092362817"/>
    <n v="9.7482743312138395E-2"/>
    <n v="0.12632486251933323"/>
    <n v="289.56851392335261"/>
    <n v="0.10968504315278509"/>
    <n v="3.5679132954557977E-2"/>
    <n v="-7277.1855161885533"/>
    <n v="-314960.81448381144"/>
    <n v="1.7662045497916932"/>
    <n v="0.85767484793184812"/>
    <n v="0.89643191270885125"/>
    <n v="208.14990328820116"/>
    <n v="0.34916777153014716"/>
    <n v="2603.0436480519093"/>
    <n v="6953.590909090909"/>
    <n v="29.417825708191899"/>
    <n v="6.3956437827405566"/>
    <n v="5.9995368226030568"/>
  </r>
  <r>
    <n v="221"/>
    <x v="4"/>
    <s v="BOI"/>
    <s v="Idaho"/>
    <s v="SFO"/>
    <s v="California"/>
    <x v="6"/>
    <x v="7"/>
    <n v="72.58"/>
    <s v="BOISFOE175"/>
    <n v="522"/>
    <n v="60.96"/>
    <n v="50"/>
    <n v="3048"/>
    <n v="10"/>
    <n v="500"/>
    <n v="899"/>
    <n v="1649"/>
    <n v="1894338"/>
    <n v="0.83990079911821436"/>
    <n v="3629"/>
    <n v="90.379941965904976"/>
    <n v="1"/>
    <n v="500"/>
    <n v="0.99888888888888894"/>
    <n v="900"/>
    <n v="0.73979362943023774"/>
    <n v="2229"/>
    <n v="0"/>
    <e v="#DIV/0!"/>
    <n v="0.27152001087838068"/>
    <n v="111819"/>
    <n v="0.27251072054702713"/>
    <n v="112227"/>
    <n v="0.42392175336185672"/>
    <n v="174582"/>
    <n v="2.4039278724509866E-2"/>
    <n v="9900"/>
    <n v="8.0082364882256094E-3"/>
    <n v="3298"/>
    <n v="0"/>
    <n v="0"/>
    <n v="1"/>
    <n v="145114"/>
    <n v="2902.28"/>
    <n v="1605.5996147324697"/>
    <n v="0.27456983164116749"/>
    <n v="135602"/>
    <n v="2712.04"/>
    <n v="0.2565722005471946"/>
    <n v="165698"/>
    <n v="3313.96"/>
    <n v="0.31351676587564381"/>
    <n v="82100"/>
    <n v="0.15534120193599413"/>
    <n v="1"/>
    <n v="411826"/>
    <n v="-528514"/>
    <n v="-116688"/>
    <n v="111819"/>
    <n v="112351.83537263625"/>
    <n v="235987.43359611888"/>
    <n v="460158.26896875515"/>
    <n v="0"/>
    <n v="124.83537263625476"/>
    <n v="61405.433596118877"/>
    <n v="-6.1598299775436065E-2"/>
    <n v="-6.0948676857363833E-2"/>
    <n v="6.4962291807223183E-4"/>
    <n v="1591056"/>
    <n v="0.83990079911821436"/>
    <n v="78500.95341207349"/>
    <n v="0.21739837346872629"/>
    <n v="0.27899667324416233"/>
    <n v="135.11351706036746"/>
    <n v="0.25883815528806026"/>
    <n v="0"/>
    <n v="-1230.6053793751025"/>
    <n v="-115457.39462062489"/>
    <n v="2.0359390258586956"/>
    <n v="1.1352042589415028"/>
    <n v="0.71303124900103176"/>
    <n v="124.69666666666667"/>
    <n v="0.1993560387153798"/>
    <n v="1833.3492630755184"/>
    <n v="2712.04"/>
    <n v="33.724296936922471"/>
    <n v="4.3300524934383198"/>
    <e v="#DIV/0!"/>
  </r>
  <r>
    <n v="537"/>
    <x v="3"/>
    <s v="SEA"/>
    <s v="Washington"/>
    <s v="SFO"/>
    <s v="California"/>
    <x v="26"/>
    <x v="6"/>
    <n v="150"/>
    <s v="SEASFOA320"/>
    <n v="679"/>
    <n v="124.77777777777777"/>
    <n v="54"/>
    <n v="6738"/>
    <n v="20"/>
    <n v="1080"/>
    <n v="1998"/>
    <n v="3660"/>
    <n v="5499900"/>
    <n v="0.83185185185185184"/>
    <n v="8100"/>
    <n v="114.87659574468086"/>
    <n v="1"/>
    <n v="1080"/>
    <n v="1"/>
    <n v="1998"/>
    <n v="0.72879330943847076"/>
    <n v="5022"/>
    <n v="16480"/>
    <n v="4.9998786407766991"/>
    <n v="0.23835003009094588"/>
    <n v="304562"/>
    <n v="0.27497333292638165"/>
    <n v="351359"/>
    <n v="0.39927828685866962"/>
    <n v="510195"/>
    <n v="1.7185882220359636E-2"/>
    <n v="21960"/>
    <n v="5.7278448074140334E-3"/>
    <n v="7319"/>
    <n v="6.4484623096229196E-2"/>
    <n v="82398"/>
    <n v="1"/>
    <n v="415242"/>
    <n v="7689.666666666667"/>
    <n v="3614.6788413098234"/>
    <n v="0.30464447799694505"/>
    <n v="277683"/>
    <n v="5142.2777777777774"/>
    <n v="0.20372359391300904"/>
    <n v="393915"/>
    <n v="7294.7222222222226"/>
    <n v="0.28899781224001092"/>
    <n v="276198"/>
    <n v="0.20263411585003499"/>
    <n v="1"/>
    <n v="1277793"/>
    <n v="-1363038"/>
    <n v="-85245"/>
    <n v="304562"/>
    <n v="351359"/>
    <n v="700054.45081967209"/>
    <n v="1355975.4508196721"/>
    <n v="0"/>
    <n v="0"/>
    <n v="189859.45081967209"/>
    <n v="-1.5499372715867561E-2"/>
    <n v="-1.4860103682626984E-2"/>
    <n v="6.3926903324057656E-4"/>
    <n v="4575102"/>
    <n v="0.83185185185185184"/>
    <n v="241633.71772039193"/>
    <n v="0.2323302241858943"/>
    <n v="0.24782959690176184"/>
    <n v="177.41095280498664"/>
    <n v="0.26128269927096709"/>
    <n v="6.4484623096229196E-2"/>
    <n v="-3515.9157559198534"/>
    <n v="-81729.08424408015"/>
    <n v="1.9588231359487391"/>
    <n v="1.2215151651965828"/>
    <n v="0.70567178676077047"/>
    <n v="175.85535535535536"/>
    <n v="0.21615238148902052"/>
    <n v="3429.0274485108903"/>
    <n v="5142.2777777777774"/>
    <n v="58.6542450733442"/>
    <n v="4.3453547046601368"/>
    <n v="4.9998786407766991"/>
  </r>
  <r>
    <n v="972"/>
    <x v="2"/>
    <s v="SFO"/>
    <s v="California"/>
    <s v="HNL"/>
    <s v="Hawaii"/>
    <x v="27"/>
    <x v="8"/>
    <n v="358.125"/>
    <s v="SFOHNL777-200"/>
    <n v="2399"/>
    <n v="331.6875"/>
    <n v="16"/>
    <n v="5307"/>
    <n v="46.3125"/>
    <n v="741"/>
    <n v="1118"/>
    <n v="3448"/>
    <n v="13746270"/>
    <n v="0.92617801047120418"/>
    <n v="5730"/>
    <n v="85.290478187919462"/>
    <n v="1.0013513513513514"/>
    <n v="740"/>
    <n v="0.8066378066378066"/>
    <n v="1386"/>
    <n v="0.95671476137624867"/>
    <n v="3604"/>
    <n v="95337"/>
    <n v="6"/>
    <n v="0.15387942814125791"/>
    <n v="367120"/>
    <n v="0.16556918454633401"/>
    <n v="395009"/>
    <n v="0.42633470871385437"/>
    <n v="1017134"/>
    <n v="1.0115417954164787E-2"/>
    <n v="24133"/>
    <n v="4.3365563400235728E-3"/>
    <n v="10346"/>
    <n v="0.23976470430436539"/>
    <n v="572022"/>
    <n v="1"/>
    <n v="416344"/>
    <n v="26021.5"/>
    <n v="4881.4827732900549"/>
    <n v="0.31412302694170968"/>
    <n v="124485"/>
    <n v="7780.3125"/>
    <n v="9.3921384741556813E-2"/>
    <n v="370963"/>
    <n v="23185.1875"/>
    <n v="0.27988399122691199"/>
    <n v="413625"/>
    <n v="0.31207159708982152"/>
    <n v="1"/>
    <n v="2385764"/>
    <n v="-1325417"/>
    <n v="1060347"/>
    <n v="366624.56140350876"/>
    <n v="489698.09838998213"/>
    <n v="1063152.8236658932"/>
    <n v="1919475.4834593842"/>
    <n v="-495.43859649123624"/>
    <n v="94689.098389982129"/>
    <n v="46018.823665893171"/>
    <n v="7.7137070638071278E-2"/>
    <n v="7.777457304535787E-2"/>
    <n v="6.3750240728659147E-4"/>
    <n v="12731493"/>
    <n v="0.92617801047120418"/>
    <n v="144566.20802713395"/>
    <n v="0.17355719042329301"/>
    <n v="9.6420119785221733E-2"/>
    <n v="341.76408517052948"/>
    <n v="0.1424610609297747"/>
    <n v="0.23976470430436539"/>
    <n v="-8763.280216211504"/>
    <n v="1069110.2802162115"/>
    <n v="1.597683681085629"/>
    <n v="0.91782151699937886"/>
    <n v="0.90888275622516523"/>
    <n v="284.99927849927849"/>
    <n v="0.17337213571836946"/>
    <n v="4349.4069664219933"/>
    <n v="7780.3125"/>
    <n v="62.222655010881191"/>
    <n v="6.4968908988128886"/>
    <n v="6"/>
  </r>
  <r>
    <n v="528"/>
    <x v="3"/>
    <s v="SEA"/>
    <s v="Washington"/>
    <s v="LAX"/>
    <s v="California"/>
    <x v="49"/>
    <x v="7"/>
    <n v="75.173913043478265"/>
    <s v="SEALAXE175"/>
    <n v="954"/>
    <n v="62"/>
    <n v="46"/>
    <n v="2852"/>
    <n v="9.695652173913043"/>
    <n v="446"/>
    <n v="802"/>
    <n v="1604"/>
    <n v="3298932"/>
    <n v="0.82475419317524579"/>
    <n v="3458"/>
    <n v="122.27059925093631"/>
    <n v="0.98021978021978018"/>
    <n v="455"/>
    <n v="0.97924297924297921"/>
    <n v="819"/>
    <n v="0.73443223443223449"/>
    <n v="2184"/>
    <n v="0"/>
    <e v="#DIV/0!"/>
    <n v="0.257277947007718"/>
    <n v="141640"/>
    <n v="0.26100706043052824"/>
    <n v="143693"/>
    <n v="0.45548223267270083"/>
    <n v="250758"/>
    <n v="1.7492139435783143E-2"/>
    <n v="9630"/>
    <n v="8.7406204532698307E-3"/>
    <n v="4812"/>
    <n v="0"/>
    <n v="0"/>
    <n v="1"/>
    <n v="196318"/>
    <n v="4267.782608695652"/>
    <n v="1605.6026649308881"/>
    <n v="0.29974547636533533"/>
    <n v="123398"/>
    <n v="2682.5652173913045"/>
    <n v="0.18840856310949403"/>
    <n v="224165"/>
    <n v="4873.152173913043"/>
    <n v="0.34226329072950717"/>
    <n v="111068"/>
    <n v="0.16958266979566347"/>
    <n v="1"/>
    <n v="550533"/>
    <n v="-654949"/>
    <n v="-104416"/>
    <n v="144498.20627802692"/>
    <n v="146738.86159600999"/>
    <n v="341431.09226932668"/>
    <n v="632668.16014336352"/>
    <n v="2858.2062780269189"/>
    <n v="3045.8615960099851"/>
    <n v="90673.092269326677"/>
    <n v="-3.1651455683233243E-2"/>
    <n v="-3.1015036538680558E-2"/>
    <n v="6.3641914455268497E-4"/>
    <n v="2720808"/>
    <n v="0.82475419317524579"/>
    <n v="116978.61079943902"/>
    <n v="0.16688219096362095"/>
    <n v="0.19853364664685419"/>
    <n v="193.03401122019636"/>
    <n v="0.20234173083878026"/>
    <n v="0"/>
    <n v="-2099.5034813774691"/>
    <n v="-102316.49651862253"/>
    <n v="2.0079874498919028"/>
    <n v="1.1317178944951098"/>
    <n v="0.74060840417018747"/>
    <n v="175.44932844932845"/>
    <n v="0.20174630766911339"/>
    <n v="1833.3516100624117"/>
    <n v="2682.5652173913045"/>
    <n v="23.325313014511625"/>
    <n v="5.0638148667601683"/>
    <e v="#DIV/0!"/>
  </r>
  <r>
    <n v="950"/>
    <x v="2"/>
    <s v="SEA"/>
    <s v="Washington"/>
    <s v="OGG"/>
    <s v="Hawaii"/>
    <x v="48"/>
    <x v="4"/>
    <n v="179.73076923076923"/>
    <s v="SEAOGG737-Max 9"/>
    <n v="2640"/>
    <n v="155.07692307692307"/>
    <n v="26"/>
    <n v="4032"/>
    <n v="19"/>
    <n v="494"/>
    <n v="791"/>
    <n v="2748"/>
    <n v="12336720"/>
    <n v="0.86282901776160925"/>
    <n v="4673"/>
    <n v="161.14728802992519"/>
    <n v="0.81788079470198671"/>
    <n v="604"/>
    <n v="0.70062001771479188"/>
    <n v="1129"/>
    <n v="0.9346938775510204"/>
    <n v="2940"/>
    <n v="22972"/>
    <n v="5.9999564687445588"/>
    <n v="0.19328007504712924"/>
    <n v="257957"/>
    <n v="0.17316810377123812"/>
    <n v="231115"/>
    <n v="0.50763358778625955"/>
    <n v="677502"/>
    <n v="1.4410757154802686E-2"/>
    <n v="19233"/>
    <n v="8.2345042963282659E-3"/>
    <n v="10990"/>
    <n v="0.10327297194424213"/>
    <n v="137831"/>
    <n v="1"/>
    <n v="708615"/>
    <n v="27254.423076923078"/>
    <n v="4397.3125993185167"/>
    <n v="0.40229004123300482"/>
    <n v="172661"/>
    <n v="6640.8076923076924"/>
    <n v="9.8021917133184935E-2"/>
    <n v="381383"/>
    <n v="14668.576923076924"/>
    <n v="0.21651613752964172"/>
    <n v="498794"/>
    <n v="0.28317190410416854"/>
    <n v="1"/>
    <n v="1334628"/>
    <n v="-1761453"/>
    <n v="-426825"/>
    <n v="315396.8178137652"/>
    <n v="329872.10493046773"/>
    <n v="724838.38427947601"/>
    <n v="1370107.3070237089"/>
    <n v="57439.817813765199"/>
    <n v="98757.104930467729"/>
    <n v="47336.384279476013"/>
    <n v="-3.459793202731358E-2"/>
    <n v="-3.3963387017270676E-2"/>
    <n v="6.3454501004290426E-4"/>
    <n v="10644480"/>
    <n v="0.86282901776160925"/>
    <n v="190264.6024305555"/>
    <n v="0.10818337451121531"/>
    <n v="0.14278130653852888"/>
    <n v="296.82465277777777"/>
    <n v="0.11243358059764309"/>
    <n v="0.10327297194424213"/>
    <n v="-7828.2041162964979"/>
    <n v="-418996.79588370351"/>
    <n v="1.7107788284269814"/>
    <n v="0.82000722614399901"/>
    <n v="0.92309572425630204"/>
    <n v="204.70770593445528"/>
    <n v="0.37373260563992361"/>
    <n v="2366.6733996117691"/>
    <n v="6640.8076923076924"/>
    <n v="25.020588613636825"/>
    <n v="7.4957837301587302"/>
    <n v="5.9999564687445588"/>
  </r>
  <r>
    <n v="290"/>
    <x v="4"/>
    <s v="OGG"/>
    <s v="Hawaii"/>
    <s v="LAX"/>
    <s v="California"/>
    <x v="36"/>
    <x v="2"/>
    <n v="154.0625"/>
    <s v="OGGLAX737-800"/>
    <n v="2486"/>
    <n v="136.5625"/>
    <n v="16"/>
    <n v="2185"/>
    <n v="20.375"/>
    <n v="326"/>
    <n v="620"/>
    <n v="1240"/>
    <n v="6127990"/>
    <n v="0.88640973630831643"/>
    <n v="2465"/>
    <n v="80.047830773376447"/>
    <n v="1"/>
    <n v="326"/>
    <n v="1"/>
    <n v="620"/>
    <n v="0.81632653061224492"/>
    <n v="1519"/>
    <n v="1403"/>
    <n v="4.9985744832501782"/>
    <n v="0.22585514434351331"/>
    <n v="134064"/>
    <n v="0.27712168791611635"/>
    <n v="164495"/>
    <n v="0.46432181460416722"/>
    <n v="275614"/>
    <n v="1.2534030566861641E-2"/>
    <n v="7440"/>
    <n v="8.3526510148521516E-3"/>
    <n v="4958"/>
    <n v="1.1814671554489339E-2"/>
    <n v="7013"/>
    <n v="1"/>
    <n v="294779"/>
    <n v="18423.6875"/>
    <n v="3682.5357683276807"/>
    <n v="0.35499417734354394"/>
    <n v="81213"/>
    <n v="5075.8125"/>
    <n v="9.7802564377385215E-2"/>
    <n v="262117"/>
    <n v="16382.3125"/>
    <n v="0.3156602362541352"/>
    <n v="192268"/>
    <n v="0.23154302202493565"/>
    <n v="1"/>
    <n v="593584"/>
    <n v="-830377"/>
    <n v="-236793"/>
    <n v="134064"/>
    <n v="164495"/>
    <n v="337627.14999999997"/>
    <n v="636186.14999999991"/>
    <n v="0"/>
    <n v="0"/>
    <n v="62013.149999999965"/>
    <n v="-3.8641218409298968E-2"/>
    <n v="-3.8008739917166967E-2"/>
    <n v="6.3247849213200064E-4"/>
    <n v="5431910"/>
    <n v="0.88640973630831643"/>
    <n v="75166.993135011406"/>
    <n v="9.686438783353106E-2"/>
    <n v="0.13550560624283003"/>
    <n v="268.45354691075516"/>
    <n v="0.10798614115476877"/>
    <n v="1.1814671554489339E-2"/>
    <n v="-3875.8218749999978"/>
    <n v="-232917.17812500001"/>
    <n v="1.7655040994196411"/>
    <n v="1.1390300175348973"/>
    <n v="0.7789644850016858"/>
    <n v="265.31451612903226"/>
    <n v="0.32391034798781637"/>
    <n v="3274.504723832928"/>
    <n v="5075.8125"/>
    <n v="27.296180032485292"/>
    <n v="5.6741418764302063"/>
    <n v="4.9985744832501782"/>
  </r>
  <r>
    <n v="860"/>
    <x v="2"/>
    <s v="HNL"/>
    <s v="Hawaii"/>
    <s v="SFO"/>
    <s v="California"/>
    <x v="30"/>
    <x v="8"/>
    <n v="358.125"/>
    <s v="HNLSFO777-200"/>
    <n v="2399"/>
    <n v="331.6875"/>
    <n v="16"/>
    <n v="5307"/>
    <n v="46.3125"/>
    <n v="741"/>
    <n v="1257"/>
    <n v="3310"/>
    <n v="13746270"/>
    <n v="0.92617801047120418"/>
    <n v="5730"/>
    <n v="79.056545109612131"/>
    <n v="1.0013513513513514"/>
    <n v="740"/>
    <n v="0.90692640692640691"/>
    <n v="1386"/>
    <n v="0.91842397336293002"/>
    <n v="3604"/>
    <n v="95337"/>
    <n v="6"/>
    <n v="0.16006917064729442"/>
    <n v="400713"/>
    <n v="0.18547248633244573"/>
    <n v="464307"/>
    <n v="0.41141355626446546"/>
    <n v="1029922"/>
    <n v="9.2555087653702559E-3"/>
    <n v="23170"/>
    <n v="5.2888621516401467E-3"/>
    <n v="13240"/>
    <n v="0.22850041583878397"/>
    <n v="572022"/>
    <n v="1"/>
    <n v="385913"/>
    <n v="24119.5625"/>
    <n v="4881.4807106094822"/>
    <n v="0.31181361300539739"/>
    <n v="124485"/>
    <n v="7780.3125"/>
    <n v="0.10058256035680811"/>
    <n v="343849"/>
    <n v="21490.5625"/>
    <n v="0.27782634691832842"/>
    <n v="383393"/>
    <n v="0.30977747971946606"/>
    <n v="1"/>
    <n v="2503374"/>
    <n v="-1237640"/>
    <n v="1265734"/>
    <n v="400172.22672064771"/>
    <n v="511956.64439140813"/>
    <n v="1121401.4767371602"/>
    <n v="2033530.3478492161"/>
    <n v="-540.77327935228823"/>
    <n v="47649.644391408132"/>
    <n v="91479.476737160236"/>
    <n v="9.2078360166066867E-2"/>
    <n v="9.2708478135565209E-2"/>
    <n v="6.301179694983422E-4"/>
    <n v="12731493"/>
    <n v="0.92617801047120418"/>
    <n v="153940.43640474835"/>
    <n v="0.18211296591729975"/>
    <n v="9.0034605751232885E-2"/>
    <n v="363.92538157150932"/>
    <n v="0.15169878348124607"/>
    <n v="0.22850041583878397"/>
    <n v="-8661.771740576005"/>
    <n v="1274395.771740576"/>
    <n v="1.6374212138048183"/>
    <n v="1.0129796043375456"/>
    <n v="0.86412834910449399"/>
    <n v="334.99783549783552"/>
    <n v="0.15315050807430292"/>
    <n v="4349.4058527760399"/>
    <n v="7780.3125"/>
    <n v="67.129166758322526"/>
    <n v="6.8607499528924061"/>
    <n v="6"/>
  </r>
  <r>
    <n v="268"/>
    <x v="4"/>
    <s v="LAX"/>
    <s v="California"/>
    <s v="OGG"/>
    <s v="Hawaii"/>
    <x v="39"/>
    <x v="2"/>
    <n v="159"/>
    <s v="LAXOGG737-800"/>
    <n v="2486"/>
    <n v="143.19999999999999"/>
    <n v="15"/>
    <n v="2148"/>
    <n v="21"/>
    <n v="315"/>
    <n v="600"/>
    <n v="1233"/>
    <n v="5929110"/>
    <n v="0.90062893081761008"/>
    <n v="2385"/>
    <n v="84.853896103896105"/>
    <n v="1"/>
    <n v="315"/>
    <n v="1"/>
    <n v="600"/>
    <n v="0.83877551020408159"/>
    <n v="1470"/>
    <n v="21378"/>
    <n v="4.9999064458789411"/>
    <n v="0.19252027510506486"/>
    <n v="133719"/>
    <n v="0.22045838366416104"/>
    <n v="153124"/>
    <n v="0.41715821708651818"/>
    <n v="289746"/>
    <n v="1.0646859716285303E-2"/>
    <n v="7395"/>
    <n v="5.3255894645759753E-3"/>
    <n v="3699"/>
    <n v="0.15389067496339467"/>
    <n v="106888"/>
    <n v="1"/>
    <n v="312478"/>
    <n v="20831.866666666665"/>
    <n v="3682.5415726037882"/>
    <n v="0.35804371763773052"/>
    <n v="78593"/>
    <n v="5239.5333333333338"/>
    <n v="9.0053475445638256E-2"/>
    <n v="277854"/>
    <n v="18523.599999999999"/>
    <n v="0.31837082649182974"/>
    <n v="203812"/>
    <n v="0.23353198042480153"/>
    <n v="1"/>
    <n v="694571"/>
    <n v="-872737"/>
    <n v="-178166"/>
    <n v="133719"/>
    <n v="153124"/>
    <n v="345439.27007299272"/>
    <n v="632282.27007299266"/>
    <n v="0"/>
    <n v="0"/>
    <n v="55693.270072992716"/>
    <n v="-3.0049366599708895E-2"/>
    <n v="-2.9423153783361612E-2"/>
    <n v="6.2621281634728243E-4"/>
    <n v="5339928"/>
    <n v="0.90062893081761008"/>
    <n v="64842.118715083809"/>
    <n v="0.11714591228700429"/>
    <n v="0.14719527888671319"/>
    <n v="273.59543761638736"/>
    <n v="0.11005448013531269"/>
    <n v="0.15389067496339467"/>
    <n v="-3712.8846715328477"/>
    <n v="-174453.11532846716"/>
    <n v="1.7559194801545939"/>
    <n v="1.0556356434132459"/>
    <n v="0.81530882836962948"/>
    <n v="255.20666666666668"/>
    <n v="0.29343580425903182"/>
    <n v="3274.4990242969197"/>
    <n v="5239.5333333333338"/>
    <n v="25.314099866079967"/>
    <n v="5.1648044692737427"/>
    <n v="4.9999064458789411"/>
  </r>
  <r>
    <n v="986"/>
    <x v="2"/>
    <s v="SFO"/>
    <s v="California"/>
    <s v="SEA"/>
    <s v="Washington"/>
    <x v="23"/>
    <x v="2"/>
    <n v="163.7123287671233"/>
    <s v="SFOSEA737-800"/>
    <n v="679"/>
    <n v="134.8082191780822"/>
    <n v="73"/>
    <n v="9841"/>
    <n v="18.493150684931507"/>
    <n v="1350"/>
    <n v="1928"/>
    <n v="6564"/>
    <n v="8114729"/>
    <n v="0.82344573675843025"/>
    <n v="11951"/>
    <n v="157.51345983461314"/>
    <n v="0.87776332899869958"/>
    <n v="1538"/>
    <n v="0.65802047781569961"/>
    <n v="2930"/>
    <n v="0.87718829346518779"/>
    <n v="7483"/>
    <n v="15774"/>
    <n v="5.9997464181564597"/>
    <n v="0.1904326135485897"/>
    <n v="358967"/>
    <n v="0.18074618250957025"/>
    <n v="340708"/>
    <n v="0.5437886735759212"/>
    <n v="1025046"/>
    <n v="2.4379206878697598E-2"/>
    <n v="45955"/>
    <n v="1.0446640014259887E-2"/>
    <n v="19692"/>
    <n v="5.0206683472961387E-2"/>
    <n v="94640"/>
    <n v="1"/>
    <n v="654949"/>
    <n v="8971.9041095890407"/>
    <n v="4158.0510052136942"/>
    <n v="0.3397676327194214"/>
    <n v="429723"/>
    <n v="5886.6164383561645"/>
    <n v="0.22292723011270787"/>
    <n v="354061"/>
    <n v="4850.1506849315065"/>
    <n v="0.18367608441003963"/>
    <n v="488905"/>
    <n v="0.2536290527578311"/>
    <n v="1"/>
    <n v="1885008"/>
    <n v="-1927638"/>
    <n v="-42630"/>
    <n v="408956.47851851856"/>
    <n v="517777.19917012454"/>
    <n v="1168558.6864716636"/>
    <n v="2095292.3641603068"/>
    <n v="49989.478518518561"/>
    <n v="177069.19917012454"/>
    <n v="143512.68647166365"/>
    <n v="-5.2534101878201969E-3"/>
    <n v="-4.6278415388868194E-3"/>
    <n v="6.2556864893337748E-4"/>
    <n v="6682039"/>
    <n v="0.82344573675843025"/>
    <n v="383871.20008129254"/>
    <n v="0.23229463362239208"/>
    <n v="0.23754804381021227"/>
    <n v="181.92947871151307"/>
    <n v="0.26793737660016653"/>
    <n v="5.0206683472961387E-2"/>
    <n v="-5076.3200569905039"/>
    <n v="-37553.679943009498"/>
    <n v="1.6172739271693697"/>
    <n v="0.80574961352061414"/>
    <n v="0.94918967424804346"/>
    <n v="116.2825938566553"/>
    <n v="0.25936494699226742"/>
    <n v="2247.8142526471001"/>
    <n v="5886.6164383561645"/>
    <n v="62.477200426762941"/>
    <n v="6.6707651661416527"/>
    <n v="5.9997464181564597"/>
  </r>
  <r>
    <n v="554"/>
    <x v="3"/>
    <s v="SFO"/>
    <s v="California"/>
    <s v="LAX"/>
    <s v="California"/>
    <x v="42"/>
    <x v="6"/>
    <n v="154.51612903225808"/>
    <s v="SFOLAXA320"/>
    <n v="337"/>
    <n v="127.31182795698925"/>
    <n v="93"/>
    <n v="11840"/>
    <n v="17.462365591397848"/>
    <n v="1624"/>
    <n v="3432"/>
    <n v="6785"/>
    <n v="4842690"/>
    <n v="0.82393876130828114"/>
    <n v="14370"/>
    <n v="130.95589972991223"/>
    <n v="0.87311827956989252"/>
    <n v="1860"/>
    <n v="0.99738448125544898"/>
    <n v="3441"/>
    <n v="0.74815304884772305"/>
    <n v="9069"/>
    <n v="3020"/>
    <n v="4.9993377483443711"/>
    <n v="0.22179458092953913"/>
    <n v="328476"/>
    <n v="0.27493531362762258"/>
    <n v="407177"/>
    <n v="0.46100586633823815"/>
    <n v="682746"/>
    <n v="2.7488332144940689E-2"/>
    <n v="40710"/>
    <n v="4.5813886908234484E-3"/>
    <n v="6785"/>
    <n v="1.0194518268836024E-2"/>
    <n v="15098"/>
    <n v="1"/>
    <n v="473363"/>
    <n v="5089.9247311827958"/>
    <n v="3614.6748712832295"/>
    <n v="0.27593248161034983"/>
    <n v="478231"/>
    <n v="5142.2688172043008"/>
    <n v="0.27877013330784034"/>
    <n v="449052"/>
    <n v="4828.5161290322585"/>
    <n v="0.26176112778584476"/>
    <n v="314857"/>
    <n v="0.18353625729596509"/>
    <n v="1"/>
    <n v="1480992"/>
    <n v="-1715503"/>
    <n v="-234511"/>
    <n v="376210.19704433496"/>
    <n v="408244.77185314684"/>
    <n v="912575.30935887981"/>
    <n v="1697030.2782563616"/>
    <n v="47734.197044334956"/>
    <n v="1067.7718531468417"/>
    <n v="229829.30935887981"/>
    <n v="-4.8425771626926357E-2"/>
    <n v="-4.7807099927918491E-2"/>
    <n v="6.1867169900786667E-4"/>
    <n v="3990080"/>
    <n v="0.82393876130828114"/>
    <n v="313235.79560810816"/>
    <n v="0.30582011237555984"/>
    <n v="0.35424588400248624"/>
    <n v="123.80861486486486"/>
    <n v="0.36738461384232896"/>
    <n v="1.0194518268836024E-2"/>
    <n v="-2996.0352500684044"/>
    <n v="-231514.96474993159"/>
    <n v="1.789159467822524"/>
    <n v="1.1988281090914732"/>
    <n v="0.76270767079792123"/>
    <n v="118.33100842778262"/>
    <n v="0.21259871761630042"/>
    <n v="3429.0322232609578"/>
    <n v="5142.2688172043008"/>
    <n v="90.412116020883417"/>
    <n v="4.0114020270270272"/>
    <n v="4.9993377483443711"/>
  </r>
  <r>
    <n v="548"/>
    <x v="3"/>
    <s v="SFO"/>
    <s v="California"/>
    <s v="HNL"/>
    <s v="Hawaii"/>
    <x v="27"/>
    <x v="8"/>
    <n v="356.29032258064518"/>
    <s v="SFOHNL777-200"/>
    <n v="2399"/>
    <n v="297.41935483870969"/>
    <n v="31"/>
    <n v="9220"/>
    <n v="44.096774193548384"/>
    <n v="1367"/>
    <n v="2193"/>
    <n v="5660"/>
    <n v="26496955"/>
    <n v="0.83476686283386148"/>
    <n v="11045"/>
    <n v="165.16568791946307"/>
    <n v="0.95327754532775455"/>
    <n v="1434"/>
    <n v="0.81706408345752612"/>
    <n v="2684"/>
    <n v="0.81697459584295617"/>
    <n v="6928"/>
    <n v="208259"/>
    <n v="4.9999903965734971"/>
    <n v="0.16096319936541376"/>
    <n v="617690"/>
    <n v="0.17552412910515572"/>
    <n v="673567"/>
    <n v="0.38036373529268441"/>
    <n v="1459631"/>
    <n v="8.8496013379679942E-3"/>
    <n v="33960"/>
    <n v="2.9498671126559984E-3"/>
    <n v="11320"/>
    <n v="0.27134946778612212"/>
    <n v="1041293"/>
    <n v="1"/>
    <n v="691209"/>
    <n v="22297.064516129034"/>
    <n v="4184.9430635801455"/>
    <n v="0.26293928205424727"/>
    <n v="233146"/>
    <n v="7520.8387096774195"/>
    <n v="8.8689877958503915E-2"/>
    <n v="1116030"/>
    <n v="36000.967741935485"/>
    <n v="0.42454326687152738"/>
    <n v="588393"/>
    <n v="0.22382757311572146"/>
    <n v="1"/>
    <n v="3837461"/>
    <n v="-2628778"/>
    <n v="1208683"/>
    <n v="647964.49158741767"/>
    <n v="824374.75056999538"/>
    <n v="1786629.6056537102"/>
    <n v="3258968.8478111234"/>
    <n v="30274.491587417666"/>
    <n v="150807.75056999538"/>
    <n v="326998.6056537102"/>
    <n v="4.5615920772783133E-2"/>
    <n v="4.6234471272948184E-2"/>
    <n v="6.185505001650507E-4"/>
    <n v="22118780"/>
    <n v="0.83476686283386148"/>
    <n v="553471.43167028204"/>
    <n v="0.14482649044012794"/>
    <n v="9.9210569667344789E-2"/>
    <n v="303.2720173535792"/>
    <n v="0.12641601390311763"/>
    <n v="0.27134946778612212"/>
    <n v="-16389.70476810075"/>
    <n v="1225072.7047681008"/>
    <n v="1.7296313531816683"/>
    <n v="1.0076980548052785"/>
    <n v="0.84599409071017906"/>
    <n v="250.95640834575261"/>
    <n v="0.15332872438312728"/>
    <n v="6757.0329773590183"/>
    <n v="7520.8387096774195"/>
    <n v="55.822732409747182"/>
    <n v="4.9110629067245117"/>
    <n v="4.9999903965734971"/>
  </r>
  <r>
    <n v="1086"/>
    <x v="0"/>
    <s v="LAX"/>
    <s v="California"/>
    <s v="BOI"/>
    <s v="Idaho"/>
    <x v="17"/>
    <x v="7"/>
    <n v="74.74545454545455"/>
    <s v="LAXBOIE175"/>
    <n v="674"/>
    <n v="64.36363636363636"/>
    <n v="55"/>
    <n v="3540"/>
    <n v="9.709090909090909"/>
    <n v="534"/>
    <n v="841"/>
    <n v="2166"/>
    <n v="2770814"/>
    <n v="0.86110435417173437"/>
    <n v="4111"/>
    <n v="111.10961984237368"/>
    <n v="0.96564195298372513"/>
    <n v="553"/>
    <n v="0.84522613065326635"/>
    <n v="995"/>
    <n v="0.84477379095163807"/>
    <n v="2564"/>
    <n v="437"/>
    <n v="5.9977116704805491"/>
    <n v="0.21836797548132178"/>
    <n v="145349"/>
    <n v="0.21706391833116742"/>
    <n v="144481"/>
    <n v="0.51182891010569176"/>
    <n v="340681"/>
    <n v="2.2768417178098452E-2"/>
    <n v="15155"/>
    <n v="2.6033067163450344E-2"/>
    <n v="17328"/>
    <n v="3.9377117402702765E-3"/>
    <n v="2621"/>
    <n v="1"/>
    <n v="277353"/>
    <n v="5042.7818181818184"/>
    <n v="2496.2105026861623"/>
    <n v="0.35757078819429672"/>
    <n v="180554"/>
    <n v="3282.8"/>
    <n v="0.23277496941310549"/>
    <n v="153783"/>
    <n v="2796.0545454545454"/>
    <n v="0.19826109153635812"/>
    <n v="163969"/>
    <n v="0.21139315085623966"/>
    <n v="1"/>
    <n v="665615"/>
    <n v="-775659"/>
    <n v="-110044"/>
    <n v="150520.5936329588"/>
    <n v="170937.68727705113"/>
    <n v="403280.74053554941"/>
    <n v="724739.02144555934"/>
    <n v="5171.5936329588003"/>
    <n v="26456.687277051125"/>
    <n v="62599.740535549412"/>
    <n v="-3.9715404931547189E-2"/>
    <n v="-3.9097089608484861E-2"/>
    <n v="6.1831532306232811E-4"/>
    <n v="2385960"/>
    <n v="0.86110435417173437"/>
    <n v="106940.55762711866"/>
    <n v="0.24022363103405714"/>
    <n v="0.27993903596560432"/>
    <n v="187.28644067796611"/>
    <n v="0.27787305738570639"/>
    <n v="3.9377117402702765E-3"/>
    <n v="-1713.2367535556243"/>
    <n v="-108330.76324644437"/>
    <n v="1.7141442061706356"/>
    <n v="0.94699589482691982"/>
    <n v="0.86654342380454497"/>
    <n v="145.20703517587938"/>
    <n v="0.24634210467011711"/>
    <n v="1384.0655761235182"/>
    <n v="3282.8"/>
    <n v="31.860427612136935"/>
    <n v="9.1759887005649716"/>
    <n v="5.9977116704805491"/>
  </r>
  <r>
    <n v="762"/>
    <x v="1"/>
    <s v="SFO"/>
    <s v="California"/>
    <s v="LAX"/>
    <s v="California"/>
    <x v="42"/>
    <x v="3"/>
    <n v="141.3095238095238"/>
    <s v="SFOLAX737-700"/>
    <n v="337"/>
    <n v="131.04761904761904"/>
    <n v="42"/>
    <n v="5504"/>
    <n v="16.80952380952381"/>
    <n v="706"/>
    <n v="1148"/>
    <n v="3651"/>
    <n v="2000095"/>
    <n v="0.92737994945240099"/>
    <n v="5935"/>
    <n v="58.437310094530723"/>
    <n v="1"/>
    <n v="706"/>
    <n v="0.89199689199689203"/>
    <n v="1287"/>
    <n v="0.92594471214811058"/>
    <n v="3943"/>
    <n v="6189"/>
    <n v="6"/>
    <n v="0.16789254593726954"/>
    <n v="132734"/>
    <n v="0.19166343068269354"/>
    <n v="151527"/>
    <n v="0.52882977122120345"/>
    <n v="418087"/>
    <n v="3.2317677073675451E-2"/>
    <n v="25550"/>
    <n v="3.2326531231777825E-2"/>
    <n v="25557"/>
    <n v="4.6970043853380203E-2"/>
    <n v="37134"/>
    <n v="1"/>
    <n v="242986"/>
    <n v="5785.3809523809523"/>
    <n v="4158.0627103974384"/>
    <n v="0.30404186259519062"/>
    <n v="243461"/>
    <n v="5796.6904761904761"/>
    <n v="0.30463621735115481"/>
    <n v="131356"/>
    <n v="3127.5238095238096"/>
    <n v="0.16436223857775287"/>
    <n v="181383"/>
    <n v="0.22695968147590173"/>
    <n v="1"/>
    <n v="790589"/>
    <n v="-799186"/>
    <n v="-8597"/>
    <n v="132734"/>
    <n v="169873.91027874564"/>
    <n v="451524.79895918927"/>
    <n v="754132.70923793491"/>
    <n v="0"/>
    <n v="18346.910278745636"/>
    <n v="33437.798959189269"/>
    <n v="-4.2982958309480297E-3"/>
    <n v="-3.6818404787923179E-3"/>
    <n v="6.1645535215571184E-4"/>
    <n v="1854848"/>
    <n v="0.92737994945240099"/>
    <n v="59000.564135174383"/>
    <n v="0.39527572440309083"/>
    <n v="0.39957402023403887"/>
    <n v="136.8922601744186"/>
    <n v="0.40620848716444685"/>
    <n v="4.6970043853380203E-2"/>
    <n v="-1232.9692675698786"/>
    <n v="-7364.0307324301211"/>
    <n v="1.5889821678029523"/>
    <n v="0.99506859595021024"/>
    <n v="0.89615148530134292"/>
    <n v="117.73659673659674"/>
    <n v="0.22942767986905965"/>
    <n v="2247.8105133092686"/>
    <n v="5796.6904761904761"/>
    <n v="94.186402336050222"/>
    <n v="9.2854287790697683"/>
    <n v="6"/>
  </r>
  <r>
    <n v="100"/>
    <x v="5"/>
    <s v="OGG"/>
    <s v="Hawaii"/>
    <s v="SFO"/>
    <s v="California"/>
    <x v="34"/>
    <x v="2"/>
    <n v="159.18518518518519"/>
    <s v="OGGSFO737-800"/>
    <n v="2338"/>
    <n v="134.40740740740742"/>
    <n v="27"/>
    <n v="3629"/>
    <n v="18.555555555555557"/>
    <n v="501"/>
    <n v="716"/>
    <n v="2413"/>
    <n v="10048724"/>
    <n v="0.84434620753838996"/>
    <n v="4298"/>
    <n v="128.21072562358279"/>
    <n v="0.89946140035906641"/>
    <n v="557"/>
    <n v="0.67547169811320751"/>
    <n v="1060"/>
    <n v="0.90003729951510625"/>
    <n v="2681"/>
    <n v="431"/>
    <n v="5"/>
    <n v="0.25354144206820006"/>
    <n v="238708"/>
    <n v="0.18647788888947897"/>
    <n v="175568"/>
    <n v="0.53719244393225662"/>
    <n v="505764"/>
    <n v="1.5374484198004239E-2"/>
    <n v="14475"/>
    <n v="5.1248280660014123E-3"/>
    <n v="4825"/>
    <n v="2.2889128460586621E-3"/>
    <n v="2155"/>
    <n v="1"/>
    <n v="472141"/>
    <n v="17486.703703703704"/>
    <n v="3682.539020847375"/>
    <n v="0.35266853754238042"/>
    <n v="138848"/>
    <n v="5142.5185185185182"/>
    <n v="0.10371334220219053"/>
    <n v="419826"/>
    <n v="15549.111111111111"/>
    <n v="0.31359153609253887"/>
    <n v="307952"/>
    <n v="0.23002658416289018"/>
    <n v="1"/>
    <n v="941495"/>
    <n v="-1338767"/>
    <n v="-397272"/>
    <n v="265389.93213572854"/>
    <n v="259919.10614525143"/>
    <n v="561936.71114794863"/>
    <n v="1087245.7494289286"/>
    <n v="26681.932135728537"/>
    <n v="84351.106145251426"/>
    <n v="56172.711147948634"/>
    <n v="-3.9534571752592666E-2"/>
    <n v="-3.8918293951112126E-2"/>
    <n v="6.1627780148054007E-4"/>
    <n v="8484602"/>
    <n v="0.84434620753838996"/>
    <n v="173165.73711766326"/>
    <n v="9.3692990274188051E-2"/>
    <n v="0.13322756202678071"/>
    <n v="258.84265637916781"/>
    <n v="0.11071114473018298"/>
    <n v="2.2889128460586621E-3"/>
    <n v="-6192.8055344047625"/>
    <n v="-391079.19446559524"/>
    <n v="2.0020341477620556"/>
    <n v="0.77374739244315061"/>
    <n v="0.8812736828447576"/>
    <n v="165.63018867924529"/>
    <n v="0.32708830105311232"/>
    <n v="3274.4998357826794"/>
    <n v="5142.5185185185182"/>
    <n v="28.304964209113642"/>
    <n v="5.3182694957288508"/>
    <n v="5"/>
  </r>
  <r>
    <n v="143"/>
    <x v="5"/>
    <s v="SEA"/>
    <s v="Washington"/>
    <s v="SFO"/>
    <s v="California"/>
    <x v="26"/>
    <x v="6"/>
    <n v="150"/>
    <s v="SEASFOA320"/>
    <n v="679"/>
    <n v="125.09836065573771"/>
    <n v="61"/>
    <n v="7631"/>
    <n v="20"/>
    <n v="1220"/>
    <n v="2247"/>
    <n v="4164"/>
    <n v="6212850"/>
    <n v="0.83398907103825137"/>
    <n v="9150"/>
    <n v="129.76800630417654"/>
    <n v="1"/>
    <n v="1220"/>
    <n v="0.99556933983163487"/>
    <n v="2257"/>
    <n v="0.73400317292437867"/>
    <n v="5673"/>
    <n v="42158"/>
    <n v="5"/>
    <n v="0.22291318145317376"/>
    <n v="363371"/>
    <n v="0.22711905581310607"/>
    <n v="370227"/>
    <n v="0.39255420369658078"/>
    <n v="639903"/>
    <n v="1.5330338426882752E-2"/>
    <n v="24990"/>
    <n v="1.2772214727799075E-2"/>
    <n v="20820"/>
    <n v="0.12931100588245759"/>
    <n v="210790"/>
    <n v="1"/>
    <n v="469070"/>
    <n v="7689.6721311475412"/>
    <n v="3614.6814099963804"/>
    <n v="0.30464451861334041"/>
    <n v="313679"/>
    <n v="5142.2786885245905"/>
    <n v="0.20372351238432218"/>
    <n v="444978"/>
    <n v="7294.7213114754095"/>
    <n v="0.28899760931956209"/>
    <n v="312002"/>
    <n v="0.20263435968277535"/>
    <n v="1"/>
    <n v="1630101"/>
    <n v="-1539729"/>
    <n v="90372"/>
    <n v="363371"/>
    <n v="371874.65020026703"/>
    <n v="871798.68371757923"/>
    <n v="1607044.3339178464"/>
    <n v="0"/>
    <n v="1647.6502002670313"/>
    <n v="231895.68371757923"/>
    <n v="1.454598131292402E-2"/>
    <n v="1.5162216896360745E-2"/>
    <n v="6.1623558343672571E-4"/>
    <n v="5181449"/>
    <n v="0.83398907103825137"/>
    <n v="282523.05189359188"/>
    <n v="0.26237572128733189"/>
    <n v="0.24782973997440788"/>
    <n v="185.9927925566767"/>
    <n v="0.27392163852235157"/>
    <n v="0.12931100588245759"/>
    <n v="-3828.5792445548568"/>
    <n v="94200.579244554858"/>
    <n v="1.984186760694022"/>
    <n v="1.0927696960324531"/>
    <n v="0.75143855949375049"/>
    <n v="164.03500221533008"/>
    <n v="0.19140041015863435"/>
    <n v="3429.0270203964637"/>
    <n v="5142.2786885245905"/>
    <n v="58.804941351359879"/>
    <n v="6.0031450661774342"/>
    <n v="5"/>
  </r>
  <r>
    <n v="975"/>
    <x v="2"/>
    <s v="SFO"/>
    <s v="California"/>
    <s v="LAX"/>
    <s v="California"/>
    <x v="42"/>
    <x v="3"/>
    <n v="143"/>
    <s v="SFOLAX737-700"/>
    <n v="337"/>
    <n v="131.9047619047619"/>
    <n v="42"/>
    <n v="5540"/>
    <n v="17"/>
    <n v="714"/>
    <n v="1162"/>
    <n v="3665"/>
    <n v="2024022"/>
    <n v="0.92241092241092237"/>
    <n v="6006"/>
    <n v="59.141374071573267"/>
    <n v="1"/>
    <n v="714"/>
    <n v="0.89247311827956988"/>
    <n v="1302"/>
    <n v="0.918546365914787"/>
    <n v="3990"/>
    <n v="5931"/>
    <n v="5.9993255774742877"/>
    <n v="0.20521183731076156"/>
    <n v="162702"/>
    <n v="0.17290555957061179"/>
    <n v="137088"/>
    <n v="0.50767043913784338"/>
    <n v="402506"/>
    <n v="3.2357989982960182E-2"/>
    <n v="25655"/>
    <n v="3.697551488366637E-2"/>
    <n v="29316"/>
    <n v="4.4878659114156665E-2"/>
    <n v="35582"/>
    <n v="1"/>
    <n v="245913"/>
    <n v="5855.0714285714284"/>
    <n v="4158.0535430643613"/>
    <n v="0.30404109716066097"/>
    <n v="246394"/>
    <n v="5866.5238095238092"/>
    <n v="0.30463579434110394"/>
    <n v="132939"/>
    <n v="3165.2142857142858"/>
    <n v="0.164362678733703"/>
    <n v="183569"/>
    <n v="0.22696042976453207"/>
    <n v="0.99999999999999989"/>
    <n v="792849"/>
    <n v="-808815"/>
    <n v="-15966"/>
    <n v="162702"/>
    <n v="153604.6265060241"/>
    <n v="438198.89222373808"/>
    <n v="754505.51872976217"/>
    <n v="0"/>
    <n v="16516.626506024098"/>
    <n v="35692.892223738076"/>
    <n v="-7.8882541790553668E-3"/>
    <n v="-7.2740890270560042E-3"/>
    <n v="6.141651519993626E-4"/>
    <n v="1866980"/>
    <n v="0.92241092241092237"/>
    <n v="63697.910108303302"/>
    <n v="0.39171955640798373"/>
    <n v="0.39960781058703909"/>
    <n v="136.69079422382671"/>
    <n v="0.40561066535260154"/>
    <n v="4.4878659114156665E-2"/>
    <n v="-1243.0837792800517"/>
    <n v="-14722.916220719948"/>
    <n v="1.948766533166173"/>
    <n v="0.90043753263489312"/>
    <n v="0.8627095307841407"/>
    <n v="105.29032258064517"/>
    <n v="0.23153084635283641"/>
    <n v="2247.8172360201906"/>
    <n v="5866.5238095238092"/>
    <n v="93.673846557833727"/>
    <n v="9.9225631768953075"/>
    <n v="5.9993255774742877"/>
  </r>
  <r>
    <n v="331"/>
    <x v="4"/>
    <s v="SEA"/>
    <s v="Washington"/>
    <s v="LAX"/>
    <s v="California"/>
    <x v="49"/>
    <x v="6"/>
    <n v="150"/>
    <s v="SEALAXA320"/>
    <n v="954"/>
    <n v="131.88636363636363"/>
    <n v="44"/>
    <n v="5803"/>
    <n v="17.59090909090909"/>
    <n v="774"/>
    <n v="1432"/>
    <n v="3598"/>
    <n v="6296400"/>
    <n v="0.87924242424242427"/>
    <n v="6600"/>
    <n v="118.23970037453182"/>
    <n v="0.87954545454545452"/>
    <n v="880"/>
    <n v="0.87960687960687955"/>
    <n v="1628"/>
    <n v="0.87927663734115347"/>
    <n v="4092"/>
    <n v="35366"/>
    <n v="5"/>
    <n v="0.1872701892605847"/>
    <n v="270594"/>
    <n v="0.20955832737575772"/>
    <n v="302799"/>
    <n v="0.46087412686625523"/>
    <n v="665935"/>
    <n v="1.4938346878311125E-2"/>
    <n v="21585"/>
    <n v="4.9801410301749767E-3"/>
    <n v="7196"/>
    <n v="0.12237886858891621"/>
    <n v="176830"/>
    <n v="1"/>
    <n v="427398"/>
    <n v="9713.5909090909099"/>
    <n v="3614.6742477035164"/>
    <n v="0.31814862538159033"/>
    <n v="226260"/>
    <n v="5142.272727272727"/>
    <n v="0.16842453165161891"/>
    <n v="405448"/>
    <n v="9214.7272727272721"/>
    <n v="0.30180937642130995"/>
    <n v="284285"/>
    <n v="0.2116174665454808"/>
    <n v="1"/>
    <n v="1444939"/>
    <n v="-1343391"/>
    <n v="101548"/>
    <n v="307652.09302325582"/>
    <n v="344243.55586592184"/>
    <n v="757366.87604224565"/>
    <n v="1409262.5249314234"/>
    <n v="37058.093023255817"/>
    <n v="41444.555865921837"/>
    <n v="91431.876042245654"/>
    <n v="1.6127946127946127E-2"/>
    <n v="1.6741336048201508E-2"/>
    <n v="6.1338992025538122E-4"/>
    <n v="5536062"/>
    <n v="0.87924242424242427"/>
    <n v="174165.58211270021"/>
    <n v="0.22948653198653199"/>
    <n v="0.21335858585858586"/>
    <n v="218.52645183525763"/>
    <n v="0.22906336670362434"/>
    <n v="0.12237886858891621"/>
    <n v="-3862.1482938959844"/>
    <n v="105410.14829389598"/>
    <n v="1.6375447016447624"/>
    <n v="0.99050736650306737"/>
    <n v="0.86667025168270173"/>
    <n v="185.99447174447175"/>
    <n v="0.19674532973364273"/>
    <n v="3429.0343997465952"/>
    <n v="5142.272727272727"/>
    <n v="49.078270509977834"/>
    <n v="4.9596760296398417"/>
    <n v="5"/>
  </r>
  <r>
    <n v="82"/>
    <x v="5"/>
    <s v="LAX"/>
    <s v="California"/>
    <s v="SFO"/>
    <s v="California"/>
    <x v="16"/>
    <x v="6"/>
    <n v="153.86170212765958"/>
    <s v="LAXSFOA320"/>
    <n v="337"/>
    <n v="128.92553191489361"/>
    <n v="94"/>
    <n v="12119"/>
    <n v="15.297872340425531"/>
    <n v="1438"/>
    <n v="2659"/>
    <n v="8023"/>
    <n v="4874031"/>
    <n v="0.83793127290327041"/>
    <n v="14463"/>
    <n v="124.96505971494562"/>
    <n v="0.76898395721925139"/>
    <n v="1870"/>
    <n v="0.76849710982658959"/>
    <n v="3460"/>
    <n v="0.87836654258813229"/>
    <n v="9134"/>
    <n v="10857"/>
    <n v="5"/>
    <n v="0.18282270080461469"/>
    <n v="271048"/>
    <n v="0.21088405090339565"/>
    <n v="312651"/>
    <n v="0.51015430606115175"/>
    <n v="756341"/>
    <n v="3.246720397579074E-2"/>
    <n v="48135"/>
    <n v="2.7056340564680457E-2"/>
    <n v="40113"/>
    <n v="3.6615397690366681E-2"/>
    <n v="54285"/>
    <n v="1"/>
    <n v="451708"/>
    <n v="4805.4042553191493"/>
    <n v="3614.6743820262941"/>
    <n v="0.2718718439169075"/>
    <n v="480803"/>
    <n v="5114.9255319148933"/>
    <n v="0.28938340293016923"/>
    <n v="428509"/>
    <n v="4558.6063829787236"/>
    <n v="0.25790894109688145"/>
    <n v="300454"/>
    <n v="0.18083581205604179"/>
    <n v="1"/>
    <n v="1482573"/>
    <n v="-1661474"/>
    <n v="-178901"/>
    <n v="352475.49374130735"/>
    <n v="406834.32117337344"/>
    <n v="861076.74111928197"/>
    <n v="1620386.5560339629"/>
    <n v="81427.493741307349"/>
    <n v="94183.321173373435"/>
    <n v="104735.74111928197"/>
    <n v="-3.6704936837701686E-2"/>
    <n v="-3.6093038765946696E-2"/>
    <n v="6.1189807175499045E-4"/>
    <n v="4084103"/>
    <n v="0.83793127290327041"/>
    <n v="276252.749566796"/>
    <n v="0.30417799968855347"/>
    <n v="0.34088293652625518"/>
    <n v="117.85526858651704"/>
    <n v="0.34971889788283989"/>
    <n v="3.6615397690366681E-2"/>
    <n v="-2982.4101705740718"/>
    <n v="-175918.58982942594"/>
    <n v="1.5644988616350666"/>
    <n v="0.97533626897169667"/>
    <n v="0.89377311562298611"/>
    <n v="90.361560693641621"/>
    <n v="0.20265713728767487"/>
    <n v="3429.030490422364"/>
    <n v="5114.9255319148933"/>
    <n v="96.979107821372779"/>
    <n v="7.2817889264790825"/>
    <n v="5"/>
  </r>
  <r>
    <n v="234"/>
    <x v="4"/>
    <s v="HNL"/>
    <s v="Hawaii"/>
    <s v="LAX"/>
    <s v="California"/>
    <x v="46"/>
    <x v="8"/>
    <n v="363.75"/>
    <s v="HNLLAX777-200"/>
    <n v="2556"/>
    <n v="329.125"/>
    <n v="16"/>
    <n v="5266"/>
    <n v="47"/>
    <n v="752"/>
    <n v="1408"/>
    <n v="3106"/>
    <n v="14875920"/>
    <n v="0.90481099656357389"/>
    <n v="5820"/>
    <n v="85.678437582475595"/>
    <n v="1"/>
    <n v="752"/>
    <n v="1"/>
    <n v="1408"/>
    <n v="0.8486338797814208"/>
    <n v="3660"/>
    <n v="255525"/>
    <n v="4.9999921729772039"/>
    <n v="0.13694672600917743"/>
    <n v="400838"/>
    <n v="0.1397369901840235"/>
    <n v="409005"/>
    <n v="0.27832774107496405"/>
    <n v="814655"/>
    <n v="6.3649591744070564E-3"/>
    <n v="18630"/>
    <n v="2.1223363602478063E-3"/>
    <n v="6212"/>
    <n v="0.43650124719718014"/>
    <n v="1277623"/>
    <n v="1"/>
    <n v="358560"/>
    <n v="22410"/>
    <n v="4184.9502642347288"/>
    <n v="0.26267708505796977"/>
    <n v="122306"/>
    <n v="7644.125"/>
    <n v="8.960002109856105E-2"/>
    <n v="578932"/>
    <n v="36183.25"/>
    <n v="0.42411917170565749"/>
    <n v="305224"/>
    <n v="0.22360372213781171"/>
    <n v="1"/>
    <n v="2926963"/>
    <n v="-1365022"/>
    <n v="1561941"/>
    <n v="400838"/>
    <n v="409005"/>
    <n v="959960.49581455241"/>
    <n v="1769803.4958145525"/>
    <n v="0"/>
    <n v="0"/>
    <n v="145305.49581455241"/>
    <n v="0.10499794298436668"/>
    <n v="0.1056084325196969"/>
    <n v="6.1048953533021644E-4"/>
    <n v="13459896"/>
    <n v="0.90481099656357389"/>
    <n v="173515.82985187997"/>
    <n v="0.19675845258646188"/>
    <n v="9.1760509602095197E-2"/>
    <n v="313.20546904671477"/>
    <n v="0.12253735095724365"/>
    <n v="0.43650124719718014"/>
    <n v="-9081.5934884095259"/>
    <n v="1571022.5934884094"/>
    <n v="1.9096547154612973"/>
    <n v="1.0407100920211547"/>
    <n v="0.7974371159582837"/>
    <n v="290.48650568181819"/>
    <n v="0.10428010193500908"/>
    <n v="6757.0326482985838"/>
    <n v="7644.125"/>
    <n v="61.462371964134547"/>
    <n v="4.7174325864033424"/>
    <n v="4.9999921729772039"/>
  </r>
  <r>
    <n v="602"/>
    <x v="1"/>
    <s v="ANC"/>
    <s v="Alaska"/>
    <s v="SEA"/>
    <s v="Washington"/>
    <x v="60"/>
    <x v="4"/>
    <n v="178"/>
    <s v="ANCSEA737-Max 9"/>
    <n v="1448"/>
    <n v="145.04444444444445"/>
    <n v="45"/>
    <n v="6527"/>
    <n v="23"/>
    <n v="1035"/>
    <n v="1880"/>
    <n v="3612"/>
    <n v="11598480"/>
    <n v="0.81485642946317105"/>
    <n v="8010"/>
    <n v="154.38967527060782"/>
    <n v="1"/>
    <n v="1035"/>
    <n v="0.9715762273901809"/>
    <n v="1935"/>
    <n v="0.71666666666666667"/>
    <n v="5040"/>
    <n v="48387"/>
    <n v="5.999979333292"/>
    <n v="0.22766022007578607"/>
    <n v="468922"/>
    <n v="0.24195762096764406"/>
    <n v="498371"/>
    <n v="0.3718940936863544"/>
    <n v="766007"/>
    <n v="1.2277247911756066E-2"/>
    <n v="25288"/>
    <n v="5.2608453959106585E-3"/>
    <n v="10836"/>
    <n v="0.14094997196254877"/>
    <n v="290321"/>
    <n v="1"/>
    <n v="678899"/>
    <n v="15086.644444444444"/>
    <n v="4397.3082967501159"/>
    <n v="0.37339975227648231"/>
    <n v="295990"/>
    <n v="6577.5555555555557"/>
    <n v="0.16279681171472635"/>
    <n v="365390"/>
    <n v="8119.7777777777774"/>
    <n v="0.20096735373642305"/>
    <n v="477877"/>
    <n v="0.26283608227236827"/>
    <n v="1"/>
    <n v="2059745"/>
    <n v="-1818156"/>
    <n v="241589"/>
    <n v="468922"/>
    <n v="512951.00265957444"/>
    <n v="1068846.9767441861"/>
    <n v="2050719.9794037605"/>
    <n v="0"/>
    <n v="14580.002659574442"/>
    <n v="302839.97674418613"/>
    <n v="2.0829367296404357E-2"/>
    <n v="2.1437531238583295E-2"/>
    <n v="6.0816394217893741E-4"/>
    <n v="9451096"/>
    <n v="0.81485642946317105"/>
    <n v="402030.91650068946"/>
    <n v="0.17758749422338099"/>
    <n v="0.15675812692697663"/>
    <n v="271.09299831469281"/>
    <n v="0.18721892148804753"/>
    <n v="0.14094997196254877"/>
    <n v="-7053.7773200835682"/>
    <n v="248642.77732008358"/>
    <n v="2.0937221033514857"/>
    <n v="1.1902291233686515"/>
    <n v="0.70236195819699831"/>
    <n v="257.55607235142116"/>
    <n v="0.23200784563137669"/>
    <n v="2366.6738035400331"/>
    <n v="6577.5555555555557"/>
    <n v="42.27614306824433"/>
    <n v="5.5345487973035086"/>
    <n v="5.999979333292"/>
  </r>
  <r>
    <n v="564"/>
    <x v="3"/>
    <s v="SFO"/>
    <s v="California"/>
    <s v="SEA"/>
    <s v="Washington"/>
    <x v="23"/>
    <x v="6"/>
    <n v="150"/>
    <s v="SFOSEAA320"/>
    <n v="679"/>
    <n v="125.78260869565217"/>
    <n v="69"/>
    <n v="8679"/>
    <n v="14.927536231884059"/>
    <n v="1030"/>
    <n v="2177"/>
    <n v="5472"/>
    <n v="7027650"/>
    <n v="0.83855072463768121"/>
    <n v="10350"/>
    <n v="148.37445363260488"/>
    <n v="0.74637681159420288"/>
    <n v="1380"/>
    <n v="0.8527222875048962"/>
    <n v="2553"/>
    <n v="0.85273492286115005"/>
    <n v="6417"/>
    <n v="23954"/>
    <n v="5"/>
    <n v="0.1740790474689396"/>
    <n v="280535"/>
    <n v="0.22471887104120411"/>
    <n v="362143"/>
    <n v="0.48952925714441731"/>
    <n v="788895"/>
    <n v="2.0374946169435658E-2"/>
    <n v="32835"/>
    <n v="1.6977570494769594E-2"/>
    <n v="27360"/>
    <n v="7.4320307681233697E-2"/>
    <n v="119770"/>
    <n v="1"/>
    <n v="536326"/>
    <n v="7772.840579710145"/>
    <n v="3614.6788538680344"/>
    <n v="0.30530990327672786"/>
    <n v="354817"/>
    <n v="5142.275362318841"/>
    <n v="0.20198376351498668"/>
    <n v="508781"/>
    <n v="7373.63768115942"/>
    <n v="0.28962958704041358"/>
    <n v="356737"/>
    <n v="0.20307674616787189"/>
    <n v="1"/>
    <n v="1611538"/>
    <n v="-1756661"/>
    <n v="-145123"/>
    <n v="375862.42718446604"/>
    <n v="424690.43592099217"/>
    <n v="925135.09046052629"/>
    <n v="1725687.9535659845"/>
    <n v="95327.42718446604"/>
    <n v="62547.435920992168"/>
    <n v="136240.09046052629"/>
    <n v="-2.0650288503269231E-2"/>
    <n v="-2.0043750676409993E-2"/>
    <n v="6.0653782685923807E-4"/>
    <n v="5893041"/>
    <n v="0.83855072463768121"/>
    <n v="287215.61562391976"/>
    <n v="0.22931392428478936"/>
    <n v="0.24996421278805861"/>
    <n v="171.88247493950917"/>
    <n v="0.25314061110384267"/>
    <n v="7.4320307681233697E-2"/>
    <n v="-4262.5355589273113"/>
    <n v="-140860.46444107269"/>
    <n v="1.4697207197956372"/>
    <n v="1.0255483285150651"/>
    <n v="0.88882040267774032"/>
    <n v="141.84998041519782"/>
    <n v="0.22136431160791742"/>
    <n v="3429.0336883720579"/>
    <n v="5142.275362318841"/>
    <n v="58.493896944620751"/>
    <n v="6.9357068786726579"/>
    <n v="5"/>
  </r>
  <r>
    <n v="75"/>
    <x v="5"/>
    <s v="LAX"/>
    <s v="California"/>
    <s v="SEA"/>
    <s v="Washington"/>
    <x v="47"/>
    <x v="6"/>
    <n v="148.63636363636363"/>
    <s v="LAXSEAA320"/>
    <n v="954"/>
    <n v="125.50909090909092"/>
    <n v="55"/>
    <n v="6903"/>
    <n v="19.109090909090909"/>
    <n v="1051"/>
    <n v="1666"/>
    <n v="4187"/>
    <n v="7798950"/>
    <n v="0.84440366972477066"/>
    <n v="8175"/>
    <n v="151.64444137168141"/>
    <n v="0.9642201834862385"/>
    <n v="1090"/>
    <n v="0.82597917699553791"/>
    <n v="2017"/>
    <n v="0.82600118366541719"/>
    <n v="5069"/>
    <n v="68101"/>
    <n v="5"/>
    <n v="0.21418190847991664"/>
    <n v="420912"/>
    <n v="0.18616146484239837"/>
    <n v="365846"/>
    <n v="0.40295327517494334"/>
    <n v="791887"/>
    <n v="1.278490622875543E-2"/>
    <n v="25125"/>
    <n v="1.0651798690011439E-2"/>
    <n v="20933"/>
    <n v="0.17326664658397484"/>
    <n v="340505"/>
    <n v="1"/>
    <n v="548146"/>
    <n v="9966.2909090909088"/>
    <n v="3614.6791471010201"/>
    <n v="0.31999332162672095"/>
    <n v="280254"/>
    <n v="5095.5272727272732"/>
    <n v="0.16360496721525844"/>
    <n v="519993"/>
    <n v="9454.4181818181823"/>
    <n v="0.30355833535708282"/>
    <n v="364599"/>
    <n v="0.21284337580093776"/>
    <n v="1"/>
    <n v="1965208"/>
    <n v="-1712992"/>
    <n v="252216"/>
    <n v="436530.99904852523"/>
    <n v="442923.99879951979"/>
    <n v="958699.59469787439"/>
    <n v="1838154.5925459196"/>
    <n v="15618.999048525235"/>
    <n v="77077.998799519788"/>
    <n v="166812.59469787439"/>
    <n v="3.2339738041659453E-2"/>
    <n v="3.2944736948962057E-2"/>
    <n v="6.0499890730260353E-4"/>
    <n v="6585462"/>
    <n v="0.84440366972477066"/>
    <n v="299380.30073880916"/>
    <n v="0.25198366446765269"/>
    <n v="0.21964392642599323"/>
    <n v="235.36187165000723"/>
    <n v="0.24671055728512289"/>
    <n v="0.17326664658397484"/>
    <n v="-4718.3562281076256"/>
    <n v="256934.35622810762"/>
    <n v="1.9999595588610262"/>
    <n v="0.9393962391823153"/>
    <n v="0.80909091860539573"/>
    <n v="181.38125929598414"/>
    <n v="0.18552692641186072"/>
    <n v="3429.027765847969"/>
    <n v="5095.5272727272732"/>
    <n v="45.520956373736816"/>
    <n v="6.6721715196291465"/>
    <n v="5"/>
  </r>
  <r>
    <n v="44"/>
    <x v="5"/>
    <s v="HNL"/>
    <s v="Hawaii"/>
    <s v="SFO"/>
    <s v="California"/>
    <x v="30"/>
    <x v="2"/>
    <n v="166"/>
    <s v="HNLSFO737-800"/>
    <n v="2399"/>
    <n v="156.46666666666667"/>
    <n v="15"/>
    <n v="2347"/>
    <n v="18.133333333333333"/>
    <n v="272"/>
    <n v="519"/>
    <n v="1556"/>
    <n v="5973510"/>
    <n v="0.94257028112449803"/>
    <n v="2490"/>
    <n v="75.291947723440131"/>
    <n v="0.86349206349206353"/>
    <n v="315"/>
    <n v="0.86499999999999999"/>
    <n v="600"/>
    <n v="0.98793650793650789"/>
    <n v="1575"/>
    <n v="70"/>
    <n v="5"/>
    <n v="0.1985494400094836"/>
    <n v="147390"/>
    <n v="0.2183572354223301"/>
    <n v="162094"/>
    <n v="0.56166900613470483"/>
    <n v="416946"/>
    <n v="1.2568466485436474E-2"/>
    <n v="9330"/>
    <n v="8.384366067026432E-3"/>
    <n v="6224"/>
    <n v="4.7148588101851726E-4"/>
    <n v="350"/>
    <n v="1"/>
    <n v="277266"/>
    <n v="18484.400000000001"/>
    <n v="3682.5451908674777"/>
    <n v="0.35399470666416427"/>
    <n v="78593"/>
    <n v="5239.5333333333338"/>
    <n v="0.10034229217017832"/>
    <n v="246544"/>
    <n v="16436.266666666666"/>
    <n v="0.3147709093787544"/>
    <n v="180846"/>
    <n v="0.23089209178690301"/>
    <n v="1"/>
    <n v="742334"/>
    <n v="-783249"/>
    <n v="-40915"/>
    <n v="170690.625"/>
    <n v="187391.90751445087"/>
    <n v="422037.24293059128"/>
    <n v="780119.77544504218"/>
    <n v="23300.625"/>
    <n v="25297.907514450868"/>
    <n v="5091.242930591281"/>
    <n v="-6.849406797678417E-3"/>
    <n v="-6.2502082757034299E-3"/>
    <n v="5.9919852197498711E-4"/>
    <n v="5630453"/>
    <n v="0.94257028112449803"/>
    <n v="45208.228376651066"/>
    <n v="0.12427098975309324"/>
    <n v="0.13112039655077165"/>
    <n v="316.14145717937794"/>
    <n v="0.1317805157062851"/>
    <n v="4.7148588101851726E-4"/>
    <n v="-3579.3183630028097"/>
    <n v="-37335.681636997193"/>
    <n v="1.6038473867308032"/>
    <n v="0.92602191539446344"/>
    <n v="0.90741265012261529"/>
    <n v="270.15666666666669"/>
    <n v="0.24361810182478508"/>
    <n v="3274.5068689894592"/>
    <n v="5239.5333333333338"/>
    <n v="31.171992104931618"/>
    <n v="6.6271836386876863"/>
    <n v="5"/>
  </r>
  <r>
    <n v="1034"/>
    <x v="0"/>
    <s v="BOI"/>
    <s v="Idaho"/>
    <s v="LAX"/>
    <s v="California"/>
    <x v="50"/>
    <x v="7"/>
    <n v="74.74545454545455"/>
    <s v="BOILAXE175"/>
    <n v="674"/>
    <n v="64.36363636363636"/>
    <n v="55"/>
    <n v="3540"/>
    <n v="9.3818181818181809"/>
    <n v="516"/>
    <n v="929"/>
    <n v="2095"/>
    <n v="2770814"/>
    <n v="0.86110435417173437"/>
    <n v="4111"/>
    <n v="125.47349488609949"/>
    <n v="0.93309222423146476"/>
    <n v="553"/>
    <n v="0.93366834170854274"/>
    <n v="995"/>
    <n v="0.81708268330733225"/>
    <n v="2564"/>
    <n v="437"/>
    <n v="5.9977116704805491"/>
    <n v="0.21179164988340454"/>
    <n v="137234"/>
    <n v="0.26505516484635794"/>
    <n v="171747"/>
    <n v="0.47707676471178317"/>
    <n v="309130"/>
    <n v="2.2632325411633618E-2"/>
    <n v="14665"/>
    <n v="1.939913606711453E-2"/>
    <n v="12570"/>
    <n v="4.0449590797062198E-3"/>
    <n v="2621"/>
    <n v="1"/>
    <n v="313209"/>
    <n v="5694.7090909090912"/>
    <n v="2496.2164342702044"/>
    <n v="0.36736051081817467"/>
    <n v="180554"/>
    <n v="3282.8"/>
    <n v="0.21177044615660695"/>
    <n v="173663"/>
    <n v="3157.5090909090909"/>
    <n v="0.20368804341579158"/>
    <n v="185167"/>
    <n v="0.21718099960942677"/>
    <n v="0.99999999999999989"/>
    <n v="647967"/>
    <n v="-852593"/>
    <n v="-204626"/>
    <n v="147074.42248062015"/>
    <n v="183948.61679224973"/>
    <n v="378333.80429594277"/>
    <n v="709356.84356881259"/>
    <n v="9840.4224806201528"/>
    <n v="12201.616792249726"/>
    <n v="69203.804295942769"/>
    <n v="-7.3850500250107004E-2"/>
    <n v="-7.3251753694901653E-2"/>
    <n v="5.9874655520535114E-4"/>
    <n v="2385960"/>
    <n v="0.86110435417173437"/>
    <n v="104093.9451977401"/>
    <n v="0.23385438358547345"/>
    <n v="0.30770488383558042"/>
    <n v="182.30112994350281"/>
    <n v="0.270476453922111"/>
    <n v="4.0449590797062198E-3"/>
    <n v="-1659.0153376147755"/>
    <n v="-202966.98466238522"/>
    <n v="1.6509093389749518"/>
    <n v="1.1482929872355707"/>
    <n v="0.80206537178138027"/>
    <n v="172.61005025125627"/>
    <n v="0.28576609611291931"/>
    <n v="1384.0612326742416"/>
    <n v="3282.8"/>
    <n v="28.213129818480706"/>
    <n v="7.6935028248587569"/>
    <n v="5.9977116704805491"/>
  </r>
  <r>
    <n v="889"/>
    <x v="2"/>
    <s v="LAX"/>
    <s v="California"/>
    <s v="SEA"/>
    <s v="Washington"/>
    <x v="47"/>
    <x v="2"/>
    <n v="159.46153846153845"/>
    <s v="LAXSEA737-800"/>
    <n v="954"/>
    <n v="131.53846153846155"/>
    <n v="52"/>
    <n v="6840"/>
    <n v="19.173076923076923"/>
    <n v="997"/>
    <n v="1688"/>
    <n v="4155"/>
    <n v="7910568"/>
    <n v="0.82489146164978289"/>
    <n v="8292"/>
    <n v="144.68827433628317"/>
    <n v="0.91300366300366298"/>
    <n v="1092"/>
    <n v="0.81153846153846154"/>
    <n v="2080"/>
    <n v="0.8115234375"/>
    <n v="5120"/>
    <n v="42772"/>
    <n v="5.9999298606565041"/>
    <n v="0.17660703022722093"/>
    <n v="266565"/>
    <n v="0.20658845291539241"/>
    <n v="311818"/>
    <n v="0.41925295885430192"/>
    <n v="632807"/>
    <n v="1.9269654583905317E-2"/>
    <n v="29085"/>
    <n v="8.2577608641497633E-3"/>
    <n v="12464"/>
    <n v="0.17002414255502965"/>
    <n v="256629"/>
    <n v="0.99999999999999989"/>
    <n v="601622"/>
    <n v="11569.653846153846"/>
    <n v="4158.0563646900346"/>
    <n v="0.35789295846368646"/>
    <n v="305059"/>
    <n v="5866.5192307692305"/>
    <n v="0.18147352991741281"/>
    <n v="325232"/>
    <n v="6254.4615384615381"/>
    <n v="0.19347404627334383"/>
    <n v="449098"/>
    <n v="0.26715946534555696"/>
    <n v="1"/>
    <n v="1509368"/>
    <n v="-1681011"/>
    <n v="-171643"/>
    <n v="291964.87462387164"/>
    <n v="384230.71090047393"/>
    <n v="779776.61612515047"/>
    <n v="1455972.2016494959"/>
    <n v="25399.874623871641"/>
    <n v="72412.710900473932"/>
    <n v="146969.61612515047"/>
    <n v="-2.1697936229105166E-2"/>
    <n v="-2.1102865175835529E-2"/>
    <n v="5.950710532696378E-4"/>
    <n v="6525360"/>
    <n v="0.82489146164978289"/>
    <n v="265932.31403508782"/>
    <n v="0.19080399789243957"/>
    <n v="0.21250193412154475"/>
    <n v="183.14897660818713"/>
    <n v="0.19198005933772236"/>
    <n v="0.17002414255502965"/>
    <n v="-4707.3500317210774"/>
    <n v="-166935.64996827891"/>
    <n v="1.6711964502443286"/>
    <n v="1.0263248953508533"/>
    <n v="0.8461518933600426"/>
    <n v="149.91249999999999"/>
    <n v="0.29754042751668247"/>
    <n v="2247.8117282959552"/>
    <n v="5866.5192307692305"/>
    <n v="47.274045055665908"/>
    <n v="6.0744152046783624"/>
    <n v="5.9999298606565041"/>
  </r>
  <r>
    <n v="873"/>
    <x v="2"/>
    <s v="LAX"/>
    <s v="California"/>
    <s v="BOI"/>
    <s v="Idaho"/>
    <x v="17"/>
    <x v="7"/>
    <n v="72.94736842105263"/>
    <s v="LAXBOIE175"/>
    <n v="674"/>
    <n v="62.912280701754383"/>
    <n v="57"/>
    <n v="3586"/>
    <n v="9.5789473684210531"/>
    <n v="546"/>
    <n v="860"/>
    <n v="2180"/>
    <n v="2802492"/>
    <n v="0.86243386243386244"/>
    <n v="4158"/>
    <n v="113.62341214649977"/>
    <n v="0.96637168141592922"/>
    <n v="565"/>
    <n v="0.84562438544739427"/>
    <n v="1017"/>
    <n v="0.84627329192546585"/>
    <n v="2576"/>
    <n v="68"/>
    <n v="6"/>
    <n v="0.22159271649477541"/>
    <n v="146984"/>
    <n v="0.23548824300060153"/>
    <n v="156201"/>
    <n v="0.50615476694803463"/>
    <n v="335736"/>
    <n v="2.3005938426701362E-2"/>
    <n v="15260"/>
    <n v="1.3143235334468052E-2"/>
    <n v="8718"/>
    <n v="6.150997954190141E-4"/>
    <n v="408"/>
    <n v="1"/>
    <n v="283628"/>
    <n v="4975.9298245614036"/>
    <n v="2496.210900921596"/>
    <n v="0.35757032509716857"/>
    <n v="184639"/>
    <n v="3239.280701754386"/>
    <n v="0.23277471637361655"/>
    <n v="157262"/>
    <n v="2758.9824561403507"/>
    <n v="0.19826048368084578"/>
    <n v="167680"/>
    <n v="0.2113944748483691"/>
    <n v="1"/>
    <n v="663307"/>
    <n v="-793209"/>
    <n v="-129902"/>
    <n v="152098.82783882783"/>
    <n v="184716.76395348838"/>
    <n v="396722.90642201836"/>
    <n v="733538.49821433448"/>
    <n v="5114.8278388278268"/>
    <n v="28515.763953488378"/>
    <n v="60986.906422018365"/>
    <n v="-4.6352317865670983E-2"/>
    <n v="-4.5760003557896535E-2"/>
    <n v="5.9231430777444832E-4"/>
    <n v="2416964"/>
    <n v="0.86243386243386244"/>
    <n v="105738.49079754599"/>
    <n v="0.23668470775295702"/>
    <n v="0.28303702561862798"/>
    <n v="184.85750139431121"/>
    <n v="0.2742692899025389"/>
    <n v="6.150997954190141E-4"/>
    <n v="-1659.9561090234135"/>
    <n v="-128242.04389097658"/>
    <n v="1.6930077122695504"/>
    <n v="0.99954000157317224"/>
    <n v="0.84818263236327174"/>
    <n v="153.58997050147494"/>
    <n v="0.2527939551369125"/>
    <n v="1384.0633460050913"/>
    <n v="3239.280701754386"/>
    <n v="31.560397036628409"/>
    <n v="6.6865588399330731"/>
    <n v="6"/>
  </r>
  <r>
    <n v="1158"/>
    <x v="0"/>
    <s v="SEA"/>
    <s v="Washington"/>
    <s v="LAX"/>
    <s v="California"/>
    <x v="49"/>
    <x v="4"/>
    <n v="175.52777777777777"/>
    <s v="SEALAX737-Max 9"/>
    <n v="954"/>
    <n v="152.02777777777777"/>
    <n v="36"/>
    <n v="5473"/>
    <n v="22.694444444444443"/>
    <n v="817"/>
    <n v="1527"/>
    <n v="3130"/>
    <n v="6028326"/>
    <n v="0.8661180566545339"/>
    <n v="6319"/>
    <n v="95.397940074906359"/>
    <n v="1"/>
    <n v="817"/>
    <n v="1"/>
    <n v="1527"/>
    <n v="0.78722334004024141"/>
    <n v="3976"/>
    <n v="35785"/>
    <n v="5.9999161659913369"/>
    <n v="0.18628139527106116"/>
    <n v="228370"/>
    <n v="0.21596390038346056"/>
    <n v="264759"/>
    <n v="0.3868766930871877"/>
    <n v="474288"/>
    <n v="1.7871985682834657E-2"/>
    <n v="21910"/>
    <n v="1.7869538583015005E-2"/>
    <n v="21907"/>
    <n v="0.17513648699244092"/>
    <n v="214707"/>
    <n v="1"/>
    <n v="419494"/>
    <n v="11652.611111111111"/>
    <n v="4397.3066889139718"/>
    <n v="0.35730322914750234"/>
    <n v="233503"/>
    <n v="6486.1944444444443"/>
    <n v="0.19888574309913667"/>
    <n v="225776"/>
    <n v="6271.5555555555557"/>
    <n v="0.19230428531518087"/>
    <n v="295283"/>
    <n v="0.25150674243818011"/>
    <n v="1"/>
    <n v="1225941"/>
    <n v="-1174056"/>
    <n v="51885"/>
    <n v="228370"/>
    <n v="264759"/>
    <n v="602482.13674121408"/>
    <n v="1095611.136741214"/>
    <n v="0"/>
    <n v="0"/>
    <n v="128194.13674121408"/>
    <n v="8.6068669809827806E-3"/>
    <n v="9.1975696474960872E-3"/>
    <n v="5.9070266651330659E-4"/>
    <n v="5221242"/>
    <n v="0.8661180566545339"/>
    <n v="156313.53261465393"/>
    <n v="0.20336342128809889"/>
    <n v="0.19475655430711611"/>
    <n v="184.76776904805408"/>
    <n v="0.19367690675896654"/>
    <n v="0.17513648699244092"/>
    <n v="-3560.9482428115025"/>
    <n v="55445.948242811501"/>
    <n v="1.8260823501500683"/>
    <n v="1.1327004121052278"/>
    <n v="0.77929003788800588"/>
    <n v="173.38506876227899"/>
    <n v="0.24086232534844662"/>
    <n v="2366.6758404083039"/>
    <n v="6486.1944444444443"/>
    <n v="57.370211512980326"/>
    <n v="8.0060295998538287"/>
    <n v="5.9999161659913369"/>
  </r>
  <r>
    <n v="415"/>
    <x v="3"/>
    <s v="BOI"/>
    <s v="Idaho"/>
    <s v="SFO"/>
    <s v="California"/>
    <x v="6"/>
    <x v="7"/>
    <n v="75.163265306122454"/>
    <s v="BOISFOE175"/>
    <n v="522"/>
    <n v="65.285714285714292"/>
    <n v="49"/>
    <n v="3199"/>
    <n v="9.8979591836734695"/>
    <n v="485"/>
    <n v="727"/>
    <n v="1987"/>
    <n v="1922526"/>
    <n v="0.86858539234319843"/>
    <n v="3683"/>
    <n v="87.668543706927821"/>
    <n v="1"/>
    <n v="485"/>
    <n v="0.83276059564719362"/>
    <n v="873"/>
    <n v="0.85462365591397849"/>
    <n v="2325"/>
    <n v="0"/>
    <e v="#DIV/0!"/>
    <n v="0.22892895186223544"/>
    <n v="96926"/>
    <n v="0.21432536036599911"/>
    <n v="90743"/>
    <n v="0.51919393276632131"/>
    <n v="219821"/>
    <n v="2.8165587674691597E-2"/>
    <n v="11925"/>
    <n v="9.3861673307525702E-3"/>
    <n v="3974"/>
    <n v="0"/>
    <n v="0"/>
    <n v="1"/>
    <n v="140761"/>
    <n v="2872.6734693877552"/>
    <n v="1605.6044055044188"/>
    <n v="0.27457042595565473"/>
    <n v="131534"/>
    <n v="2684.3673469387754"/>
    <n v="0.25657210738522096"/>
    <n v="160727"/>
    <n v="3280.1428571428573"/>
    <n v="0.31351639198765652"/>
    <n v="79637"/>
    <n v="0.15534107467146777"/>
    <n v="1"/>
    <n v="423389"/>
    <n v="-512659"/>
    <n v="-89270"/>
    <n v="96926"/>
    <n v="108966.49105914717"/>
    <n v="257213.80221439357"/>
    <n v="463106.29327354074"/>
    <n v="0"/>
    <n v="18223.491059147171"/>
    <n v="37392.802214393567"/>
    <n v="-4.643370232704265E-2"/>
    <n v="-4.5843319469626123E-2"/>
    <n v="5.9038285741652707E-4"/>
    <n v="1669878"/>
    <n v="0.86858539234319843"/>
    <n v="64057.604251328565"/>
    <n v="0.22022537016404459"/>
    <n v="0.26665907249108722"/>
    <n v="132.35042200687715"/>
    <n v="0.25354486974497537"/>
    <n v="0"/>
    <n v="-1135.0263933375661"/>
    <n v="-88134.973606662432"/>
    <n v="1.8062726882425548"/>
    <n v="0.93947159315809181"/>
    <n v="0.85453722381735342"/>
    <n v="103.9438717067583"/>
    <n v="0.18809416399575804"/>
    <n v="1833.3485786795256"/>
    <n v="2684.3673469387754"/>
    <n v="36.489713011477868"/>
    <n v="4.969990622069397"/>
    <e v="#DIV/0!"/>
  </r>
  <r>
    <n v="472"/>
    <x v="3"/>
    <s v="LAX"/>
    <s v="California"/>
    <s v="SEA"/>
    <s v="Washington"/>
    <x v="47"/>
    <x v="6"/>
    <n v="148.52941176470588"/>
    <s v="LAXSEAA320"/>
    <n v="954"/>
    <n v="124.74509803921569"/>
    <n v="51"/>
    <n v="6362"/>
    <n v="19.803921568627452"/>
    <n v="1010"/>
    <n v="1869"/>
    <n v="3484"/>
    <n v="7226550"/>
    <n v="0.83986798679867991"/>
    <n v="7575"/>
    <n v="140.51457411504424"/>
    <n v="1"/>
    <n v="1010"/>
    <n v="1"/>
    <n v="1869"/>
    <n v="0.74175005322546306"/>
    <n v="4697"/>
    <n v="45032"/>
    <n v="5"/>
    <n v="0.20125708089240696"/>
    <n v="330732"/>
    <n v="0.25900929271096329"/>
    <n v="425638"/>
    <n v="0.37940500118357168"/>
    <n v="623488"/>
    <n v="1.27150281957804E-2"/>
    <n v="20895"/>
    <n v="1.0599203690552908E-2"/>
    <n v="17418"/>
    <n v="0.1370143933267248"/>
    <n v="225160"/>
    <n v="1"/>
    <n v="507915"/>
    <n v="9959.1176470588234"/>
    <n v="3614.6784289019874"/>
    <n v="0.31999301945668945"/>
    <n v="259685"/>
    <n v="5091.8627450980393"/>
    <n v="0.16360490880877784"/>
    <n v="481829"/>
    <n v="9447.6274509803916"/>
    <n v="0.30355850205604723"/>
    <n v="337840"/>
    <n v="0.2128435696784855"/>
    <n v="1"/>
    <n v="1643331"/>
    <n v="-1587269"/>
    <n v="56062"/>
    <n v="330732"/>
    <n v="425638"/>
    <n v="840563.47187141213"/>
    <n v="1596933.4718714121"/>
    <n v="0"/>
    <n v="0"/>
    <n v="217075.47187141213"/>
    <n v="7.7577820675149272E-3"/>
    <n v="8.3467742977493056E-3"/>
    <n v="5.8899223023437842E-4"/>
    <n v="6069348"/>
    <n v="0.83986798679867991"/>
    <n v="270393.18186104996"/>
    <n v="0.22740187226269798"/>
    <n v="0.21964409019518305"/>
    <n v="222.9127632819868"/>
    <n v="0.2336611774444306"/>
    <n v="0.1370143933267248"/>
    <n v="-4256.3818014002381"/>
    <n v="60318.381801400239"/>
    <n v="1.7978788088526085"/>
    <n v="1.2503645800896499"/>
    <n v="0.72880796314058116"/>
    <n v="227.73568753344034"/>
    <n v="0.20558244200346734"/>
    <n v="3429.0322056238065"/>
    <n v="5091.8627450980393"/>
    <n v="45.276442248554275"/>
    <n v="6.0221628418736248"/>
    <n v="5"/>
  </r>
  <r>
    <n v="265"/>
    <x v="4"/>
    <s v="LAX"/>
    <s v="California"/>
    <s v="HNL"/>
    <s v="Hawaii"/>
    <x v="51"/>
    <x v="8"/>
    <n v="353"/>
    <s v="LAXHNL777-200"/>
    <n v="2556"/>
    <n v="320.1764705882353"/>
    <n v="17"/>
    <n v="5443"/>
    <n v="45.647058823529413"/>
    <n v="776"/>
    <n v="1169"/>
    <n v="3499"/>
    <n v="15338556"/>
    <n v="0.90701549741709719"/>
    <n v="6001"/>
    <n v="94.572532314923606"/>
    <n v="1"/>
    <n v="776"/>
    <n v="0.80509641873278237"/>
    <n v="1452"/>
    <n v="0.9271330153683095"/>
    <n v="3774"/>
    <n v="273988"/>
    <n v="4.9999927004102371"/>
    <n v="0.13041578458433434"/>
    <n v="400242"/>
    <n v="0.10845433759676296"/>
    <n v="332843"/>
    <n v="0.30220833120178142"/>
    <n v="927468"/>
    <n v="6.8378012290120881E-3"/>
    <n v="20985"/>
    <n v="5.699959823641099E-3"/>
    <n v="17493"/>
    <n v="0.44638378556446806"/>
    <n v="1369938"/>
    <n v="0.99999999999999989"/>
    <n v="395781"/>
    <n v="23281.235294117647"/>
    <n v="4184.9466257502918"/>
    <n v="0.2642330864012904"/>
    <n v="126128"/>
    <n v="7419.2941176470586"/>
    <n v="8.4206141077065227E-2"/>
    <n v="639030"/>
    <n v="37590"/>
    <n v="0.42663207481667031"/>
    <n v="336909"/>
    <n v="0.22492869770497406"/>
    <n v="1"/>
    <n v="3068969"/>
    <n v="-1497848"/>
    <n v="1571121"/>
    <n v="400242"/>
    <n v="413420.0479041916"/>
    <n v="1000361.3123749642"/>
    <n v="1814023.3602791559"/>
    <n v="0"/>
    <n v="80577.047904191597"/>
    <n v="72893.31237496424"/>
    <n v="0.10242952465668867"/>
    <n v="0.10301808516080099"/>
    <n v="5.8856050411232319E-4"/>
    <n v="13912308"/>
    <n v="0.90701549741709719"/>
    <n v="174179.55135035818"/>
    <n v="0.20008200250401667"/>
    <n v="9.7652477847328001E-2"/>
    <n v="312.14973360279259"/>
    <n v="0.12212430892128036"/>
    <n v="0.44638378556446806"/>
    <n v="-9027.6682517150493"/>
    <n v="1580148.6682517151"/>
    <n v="1.8642501568583778"/>
    <n v="0.82854492386161005"/>
    <n v="0.88826037329911012"/>
    <n v="229.23071625344352"/>
    <n v="0.10977921249774761"/>
    <n v="6757.0359422337333"/>
    <n v="7419.2941176470586"/>
    <n v="57.55370895510103"/>
    <n v="7.0692632739298178"/>
    <n v="4.9999927004102371"/>
  </r>
  <r>
    <n v="474"/>
    <x v="3"/>
    <s v="LAX"/>
    <s v="California"/>
    <s v="SEA"/>
    <s v="Washington"/>
    <x v="47"/>
    <x v="7"/>
    <n v="75.173913043478265"/>
    <s v="LAXSEAE175"/>
    <n v="954"/>
    <n v="63.5"/>
    <n v="46"/>
    <n v="2921"/>
    <n v="9.8913043478260878"/>
    <n v="455"/>
    <n v="737"/>
    <n v="1729"/>
    <n v="3298932"/>
    <n v="0.84470792365529213"/>
    <n v="3458"/>
    <n v="126.60224004424778"/>
    <n v="1"/>
    <n v="455"/>
    <n v="0.8998778998778999"/>
    <n v="819"/>
    <n v="0.79166666666666663"/>
    <n v="2184"/>
    <n v="0"/>
    <e v="#DIV/0!"/>
    <n v="0.22678293377598541"/>
    <n v="127877"/>
    <n v="0.241066266577285"/>
    <n v="135931"/>
    <n v="0.49537662669319743"/>
    <n v="279330"/>
    <n v="1.8381766139243874E-2"/>
    <n v="10365"/>
    <n v="1.83924068142883E-2"/>
    <n v="10371"/>
    <n v="0"/>
    <n v="0"/>
    <n v="1"/>
    <n v="203273"/>
    <n v="4418.978260869565"/>
    <n v="1605.6035021888681"/>
    <n v="0.30169046276232597"/>
    <n v="123398"/>
    <n v="2682.5652173913045"/>
    <n v="0.18314286562379412"/>
    <n v="232106"/>
    <n v="5045.782608695652"/>
    <n v="0.34448336252189143"/>
    <n v="115003"/>
    <n v="0.17068330909198848"/>
    <n v="1"/>
    <n v="563874"/>
    <n v="-673780"/>
    <n v="-109906"/>
    <n v="127877"/>
    <n v="151054.93758480327"/>
    <n v="352837.89473684214"/>
    <n v="631769.83232164546"/>
    <n v="0"/>
    <n v="15123.937584803265"/>
    <n v="73507.894736842136"/>
    <n v="-3.3315630634399254E-2"/>
    <n v="-3.2731569197693669E-2"/>
    <n v="5.8406143670558519E-4"/>
    <n v="2786634"/>
    <n v="0.84470792365529213"/>
    <n v="103663.24477918516"/>
    <n v="0.17092622703347629"/>
    <n v="0.20424185766787553"/>
    <n v="193.04142416980486"/>
    <n v="0.20234950122621054"/>
    <n v="0"/>
    <n v="-1926.7789635140305"/>
    <n v="-107979.22103648596"/>
    <n v="1.7893522456539592"/>
    <n v="1.0566944107922644"/>
    <n v="0.81429121144165939"/>
    <n v="165.97191697191698"/>
    <n v="0.20395159202233124"/>
    <n v="1833.3482876675673"/>
    <n v="2682.5652173913045"/>
    <n v="23.072261588571447"/>
    <n v="7.0989387196165694"/>
    <e v="#DIV/0!"/>
  </r>
  <r>
    <n v="364"/>
    <x v="4"/>
    <s v="SFO"/>
    <s v="California"/>
    <s v="OGG"/>
    <s v="Hawaii"/>
    <x v="35"/>
    <x v="4"/>
    <n v="179"/>
    <s v="SFOOGG737-Max 9"/>
    <n v="2338"/>
    <n v="161.38888888888889"/>
    <n v="18"/>
    <n v="2905"/>
    <n v="20.722222222222221"/>
    <n v="373"/>
    <n v="698"/>
    <n v="1834"/>
    <n v="7533036"/>
    <n v="0.90161390440720046"/>
    <n v="3222"/>
    <n v="96.559054054054059"/>
    <n v="0.90096618357487923"/>
    <n v="414"/>
    <n v="0.90180878552971577"/>
    <n v="774"/>
    <n v="0.90167158308751227"/>
    <n v="2034"/>
    <n v="268"/>
    <n v="5"/>
    <n v="0.18374903127472708"/>
    <n v="135385"/>
    <n v="0.23486922378469938"/>
    <n v="173050"/>
    <n v="0.55466325005802175"/>
    <n v="408672"/>
    <n v="1.4943138710601213E-2"/>
    <n v="11010"/>
    <n v="9.95666354050595E-3"/>
    <n v="7336"/>
    <n v="1.8186926314446527E-3"/>
    <n v="1340"/>
    <n v="1"/>
    <n v="327785"/>
    <n v="18210.277777777777"/>
    <n v="3394.6583591892372"/>
    <n v="0.34923166583030485"/>
    <n v="94312"/>
    <n v="5239.5555555555557"/>
    <n v="0.10048274590901875"/>
    <n v="284565"/>
    <n v="15809.166666666666"/>
    <n v="0.30318382167274494"/>
    <n v="231927"/>
    <n v="0.24710176658793145"/>
    <n v="1"/>
    <n v="736793"/>
    <n v="-938589"/>
    <n v="-201796"/>
    <n v="150266.46112600536"/>
    <n v="191892.12034383955"/>
    <n v="453238.1941112323"/>
    <n v="795396.77558107721"/>
    <n v="14881.461126005364"/>
    <n v="18842.120343839546"/>
    <n v="44566.194111232297"/>
    <n v="-2.6788136947706077E-2"/>
    <n v="-2.6210755932040346E-2"/>
    <n v="5.7738101566573094E-4"/>
    <n v="6791890"/>
    <n v="0.90161390440720046"/>
    <n v="80254.251635111868"/>
    <n v="9.7808240927031276E-2"/>
    <n v="0.12459637787473736"/>
    <n v="253.16798623063684"/>
    <n v="0.10828399753235109"/>
    <n v="1.8186926314446527E-3"/>
    <n v="-4349.4319767265115"/>
    <n v="-197446.56802327349"/>
    <n v="1.4693044110026392"/>
    <n v="1.004551524713269"/>
    <n v="0.90274586711742244"/>
    <n v="223.57881136950905"/>
    <n v="0.31477904920377908"/>
    <n v="2947.0566254791561"/>
    <n v="5239.5555555555557"/>
    <n v="30.085216021003809"/>
    <n v="6.3153184165232359"/>
    <n v="5"/>
  </r>
  <r>
    <n v="233"/>
    <x v="4"/>
    <s v="HNL"/>
    <s v="Hawaii"/>
    <s v="LAX"/>
    <s v="California"/>
    <x v="46"/>
    <x v="9"/>
    <n v="226.6875"/>
    <s v="HNLLAX757-300"/>
    <n v="2556"/>
    <n v="205.3125"/>
    <n v="16"/>
    <n v="3285"/>
    <n v="27.875"/>
    <n v="446"/>
    <n v="884"/>
    <n v="1956"/>
    <n v="9270612"/>
    <n v="0.90570719602977667"/>
    <n v="3627"/>
    <n v="83.000986408023238"/>
    <n v="0.95913978494623653"/>
    <n v="465"/>
    <n v="1"/>
    <n v="884"/>
    <n v="0.85827117156647648"/>
    <n v="2279"/>
    <n v="9965"/>
    <n v="4.9997992975413945"/>
    <n v="0.20114139660707855"/>
    <n v="199415"/>
    <n v="0.26516188445427102"/>
    <n v="262886"/>
    <n v="0.4696379021138431"/>
    <n v="465607"/>
    <n v="1.1831550195326487E-2"/>
    <n v="11730"/>
    <n v="1.9729336898600689E-3"/>
    <n v="1956"/>
    <n v="5.0254332939620762E-2"/>
    <n v="49823"/>
    <n v="1"/>
    <n v="319096"/>
    <n v="19943.5"/>
    <n v="3844.4844309603868"/>
    <n v="0.33184792002271279"/>
    <n v="96769"/>
    <n v="6048.0625"/>
    <n v="0.10063614514966622"/>
    <n v="346758"/>
    <n v="21672.375"/>
    <n v="0.36061536669602828"/>
    <n v="198950"/>
    <n v="0.20690056813159272"/>
    <n v="1"/>
    <n v="991417"/>
    <n v="-961573"/>
    <n v="29844"/>
    <n v="207910.25784753365"/>
    <n v="262886"/>
    <n v="542494.04550102248"/>
    <n v="1013290.3033485562"/>
    <n v="8495.2578475336486"/>
    <n v="0"/>
    <n v="76887.045501022483"/>
    <n v="3.2192049456929057E-3"/>
    <n v="3.7948297220598555E-3"/>
    <n v="5.7562477636694974E-4"/>
    <n v="8396460"/>
    <n v="0.90570719602977667"/>
    <n v="98028.96438356163"/>
    <n v="0.10694191494585255"/>
    <n v="0.10372271000015965"/>
    <n v="286.63439878234396"/>
    <n v="0.11214178356116744"/>
    <n v="5.0254332939620762E-2"/>
    <n v="-5336.3939592847582"/>
    <n v="35180.39395928476"/>
    <n v="1.6767458082723348"/>
    <n v="1.1627264518363762"/>
    <n v="0.79879904156647985"/>
    <n v="297.38235294117646"/>
    <n v="0.20067237095994925"/>
    <n v="4177.7575786313892"/>
    <n v="6048.0625"/>
    <n v="39.577842892749736"/>
    <n v="4.1662100456621003"/>
    <n v="4.9997992975413945"/>
  </r>
  <r>
    <n v="479"/>
    <x v="3"/>
    <s v="LAX"/>
    <s v="California"/>
    <s v="SFO"/>
    <s v="California"/>
    <x v="16"/>
    <x v="6"/>
    <n v="154.51612903225808"/>
    <s v="LAXSFOA320"/>
    <n v="337"/>
    <n v="127.64516129032258"/>
    <n v="93"/>
    <n v="11871"/>
    <n v="20"/>
    <n v="1860"/>
    <n v="2741"/>
    <n v="7270"/>
    <n v="4842690"/>
    <n v="0.8260960334029227"/>
    <n v="14370"/>
    <n v="124.29679736352881"/>
    <n v="1"/>
    <n v="1860"/>
    <n v="0.7965707643126998"/>
    <n v="3441"/>
    <n v="0.80163193295842983"/>
    <n v="9069"/>
    <n v="11411"/>
    <n v="4.9998247305231791"/>
    <n v="0.24073093614102592"/>
    <n v="372385"/>
    <n v="0.20271731787525057"/>
    <n v="313582"/>
    <n v="0.46797225147440707"/>
    <n v="723903"/>
    <n v="2.8198459751256229E-2"/>
    <n v="43620"/>
    <n v="2.3498716459380189E-2"/>
    <n v="36350"/>
    <n v="3.6882318298680002E-2"/>
    <n v="57053"/>
    <n v="1"/>
    <n v="449293"/>
    <n v="4831.1075268817203"/>
    <n v="3614.6788133724808"/>
    <n v="0.27187219568809912"/>
    <n v="478231"/>
    <n v="5142.2688172043008"/>
    <n v="0.28938290161679642"/>
    <n v="426218"/>
    <n v="4582.989247311828"/>
    <n v="0.25790925632447026"/>
    <n v="298847"/>
    <n v="0.18083564637063421"/>
    <n v="1"/>
    <n v="1546893"/>
    <n v="-1652589"/>
    <n v="-105696"/>
    <n v="372385"/>
    <n v="393664.96242247353"/>
    <n v="903036.63094910595"/>
    <n v="1669086.5933715794"/>
    <n v="0"/>
    <n v="80082.962422473531"/>
    <n v="179133.63094910595"/>
    <n v="-2.1825886026154886E-2"/>
    <n v="-2.1250322610461569E-2"/>
    <n v="5.7556341569331773E-4"/>
    <n v="4000527"/>
    <n v="0.8260960334029227"/>
    <n v="313630.71013393998"/>
    <n v="0.31942845815032556"/>
    <n v="0.34125434417648043"/>
    <n v="125.50248504759497"/>
    <n v="0.37241093485933224"/>
    <n v="3.6882318298680002E-2"/>
    <n v="-2787.2751975438655"/>
    <n v="-102908.72480245614"/>
    <n v="2.0405955410668155"/>
    <n v="0.92884693363895632"/>
    <n v="0.81357702006440347"/>
    <n v="91.131066550421394"/>
    <n v="0.19319177215230787"/>
    <n v="3429.0344485179871"/>
    <n v="5142.2688172043008"/>
    <n v="95.505276497841535"/>
    <n v="6.7365849549321881"/>
    <n v="4.9998247305231791"/>
  </r>
  <r>
    <n v="1071"/>
    <x v="0"/>
    <s v="HNL"/>
    <s v="Hawaii"/>
    <s v="SFO"/>
    <s v="California"/>
    <x v="30"/>
    <x v="4"/>
    <n v="177.65116279069767"/>
    <s v="HNLSFO737-Max 9"/>
    <n v="2399"/>
    <n v="142.6046511627907"/>
    <n v="43"/>
    <n v="6132"/>
    <n v="22.88372093023256"/>
    <n v="984"/>
    <n v="1719"/>
    <n v="3430"/>
    <n v="18325961"/>
    <n v="0.80272286948553473"/>
    <n v="7639"/>
    <n v="214.58205101180437"/>
    <n v="1.0010172939979654"/>
    <n v="983"/>
    <n v="0.93525571273122965"/>
    <n v="1838"/>
    <n v="0.71191365711913657"/>
    <n v="4818"/>
    <n v="10257"/>
    <n v="5.9996100224237106"/>
    <n v="0.23502862501999078"/>
    <n v="530528"/>
    <n v="0.26903974720140206"/>
    <n v="607301"/>
    <n v="0.44891730840197386"/>
    <n v="1013337"/>
    <n v="1.0636643658261164E-2"/>
    <n v="24010"/>
    <n v="9.1157941089562659E-3"/>
    <n v="20577"/>
    <n v="2.7261881609415888E-2"/>
    <n v="61538"/>
    <n v="1"/>
    <n v="943584"/>
    <n v="21943.81395348837"/>
    <n v="4397.3109379409025"/>
    <n v="0.39368343493369728"/>
    <n v="281190"/>
    <n v="6539.3023255813951"/>
    <n v="0.11731848470195164"/>
    <n v="507846"/>
    <n v="11810.372093023256"/>
    <n v="0.21188421772448285"/>
    <n v="664189"/>
    <n v="0.27711386263986826"/>
    <n v="1"/>
    <n v="2257291"/>
    <n v="-2396809"/>
    <n v="-139518"/>
    <n v="529988.84552845533"/>
    <n v="649342.19778941246"/>
    <n v="1423398.7364431487"/>
    <n v="2602729.7797610164"/>
    <n v="-539.15447154466528"/>
    <n v="42041.197789412457"/>
    <n v="410061.73644314869"/>
    <n v="-7.6131341761558917E-3"/>
    <n v="-7.0400955644150838E-3"/>
    <n v="5.7303861174080786E-4"/>
    <n v="14710668"/>
    <n v="0.80272286948553473"/>
    <n v="539628.14269406395"/>
    <n v="0.12317449546029265"/>
    <n v="0.13078762963644852"/>
    <n v="358.08105022831052"/>
    <n v="0.14926263035777845"/>
    <n v="2.7261881609415888E-2"/>
    <n v="-10501.483250256197"/>
    <n v="-129016.51674974381"/>
    <n v="1.9165377456763757"/>
    <n v="1.1733324293048808"/>
    <n v="0.74687803879986547"/>
    <n v="330.4140369967356"/>
    <n v="0.29424163743177112"/>
    <n v="2366.675113810255"/>
    <n v="6539.3023255813951"/>
    <n v="28.576481448873245"/>
    <n v="7.271200260926288"/>
    <n v="5.9996100224237106"/>
  </r>
  <r>
    <n v="278"/>
    <x v="4"/>
    <s v="LAX"/>
    <s v="California"/>
    <s v="SFO"/>
    <s v="California"/>
    <x v="16"/>
    <x v="3"/>
    <n v="141.8360655737705"/>
    <s v="LAXSFO737-700"/>
    <n v="337"/>
    <n v="127.9672131147541"/>
    <n v="61"/>
    <n v="7806"/>
    <n v="14.295081967213115"/>
    <n v="872"/>
    <n v="1364"/>
    <n v="5571"/>
    <n v="2915724"/>
    <n v="0.9022191400832178"/>
    <n v="8652"/>
    <n v="80.859744521435402"/>
    <n v="0.84742468415937799"/>
    <n v="1029"/>
    <n v="0.72707889125799574"/>
    <n v="1876"/>
    <n v="0.96920668058455117"/>
    <n v="5748"/>
    <n v="19787"/>
    <n v="4.999898923535655"/>
    <n v="0.15426708707290346"/>
    <n v="156124"/>
    <n v="0.14676538506003239"/>
    <n v="148532"/>
    <n v="0.54617173087545223"/>
    <n v="552746"/>
    <n v="3.3022508070357108E-2"/>
    <n v="33420"/>
    <n v="2.201698159257023E-2"/>
    <n v="22282"/>
    <n v="9.7756307328684622E-2"/>
    <n v="98933"/>
    <n v="1"/>
    <n v="297769"/>
    <n v="4881.4590163934427"/>
    <n v="3682.5369875001688"/>
    <n v="0.27731610528678385"/>
    <n v="316991"/>
    <n v="5196.5737704918029"/>
    <n v="0.29521780148693416"/>
    <n v="264775"/>
    <n v="4340.5737704918029"/>
    <n v="0.24658836808837786"/>
    <n v="194218"/>
    <n v="0.18087772513790415"/>
    <n v="1"/>
    <n v="1012037"/>
    <n v="-1073753"/>
    <n v="-61716"/>
    <n v="184233.48165137615"/>
    <n v="204285.94721407624"/>
    <n v="570307.66612816369"/>
    <n v="958827.09499361611"/>
    <n v="28109.481651376147"/>
    <n v="55753.947214076237"/>
    <n v="17561.666128163692"/>
    <n v="-2.116661247772423E-2"/>
    <n v="-2.0596357379743357E-2"/>
    <n v="5.7025509798087209E-4"/>
    <n v="2630622"/>
    <n v="0.9022191400832178"/>
    <n v="98960.541122213588"/>
    <n v="0.34709629580851958"/>
    <n v="0.36826290828624381"/>
    <n v="116.97463489623367"/>
    <n v="0.34710574153185064"/>
    <n v="9.7756307328684622E-2"/>
    <n v="-1662.7064753051816"/>
    <n v="-60053.293524694818"/>
    <n v="1.5312161688875698"/>
    <n v="0.79904162954832814"/>
    <n v="0.97048999046312234"/>
    <n v="79.17484008528784"/>
    <n v="0.19190800336351338"/>
    <n v="3274.497113082145"/>
    <n v="5196.5737704918029"/>
    <n v="96.537529845035309"/>
    <n v="7.1357929797591595"/>
    <n v="4.999898923535655"/>
  </r>
  <r>
    <n v="637"/>
    <x v="1"/>
    <s v="HNL"/>
    <s v="Hawaii"/>
    <s v="SEA"/>
    <s v="Washington"/>
    <x v="20"/>
    <x v="1"/>
    <n v="176.24"/>
    <s v="HNLSEA737-900"/>
    <n v="2677"/>
    <n v="153.08000000000001"/>
    <n v="25"/>
    <n v="3827"/>
    <n v="22.8"/>
    <n v="570"/>
    <n v="1065"/>
    <n v="2193"/>
    <n v="11794862"/>
    <n v="0.86858828869723104"/>
    <n v="4406"/>
    <n v="143.42631795716639"/>
    <n v="1.0017574692442883"/>
    <n v="569"/>
    <n v="1.0009398496240602"/>
    <n v="1064"/>
    <n v="0.79112554112554112"/>
    <n v="2772"/>
    <n v="16137"/>
    <n v="6"/>
    <n v="0.24655344750509814"/>
    <n v="362349"/>
    <n v="0.23738804360473226"/>
    <n v="348879"/>
    <n v="0.43227161167537731"/>
    <n v="635291"/>
    <n v="1.0443253085583915E-2"/>
    <n v="15348"/>
    <n v="7.4629658484939004E-3"/>
    <n v="10968"/>
    <n v="6.5880678280714478E-2"/>
    <n v="96822"/>
    <n v="1"/>
    <n v="596374"/>
    <n v="23854.959999999999"/>
    <n v="4158.0513848100345"/>
    <n v="0.3951726404567345"/>
    <n v="145197"/>
    <n v="5807.88"/>
    <n v="9.6211239719364836E-2"/>
    <n v="322396"/>
    <n v="12895.84"/>
    <n v="0.21362782179083828"/>
    <n v="445181"/>
    <n v="0.29498829803306237"/>
    <n v="1"/>
    <n v="1469657"/>
    <n v="-1509148"/>
    <n v="-39491"/>
    <n v="361713.3"/>
    <n v="348551.41408450704"/>
    <n v="803021.72913816688"/>
    <n v="1513286.4432226738"/>
    <n v="-635.70000000001164"/>
    <n v="-327.58591549296398"/>
    <n v="167730.72913816688"/>
    <n v="-3.3481527804225262E-3"/>
    <n v="-2.7825931554852482E-3"/>
    <n v="5.6555962493727791E-4"/>
    <n v="10244879"/>
    <n v="0.86858828869723104"/>
    <n v="207700.93153906451"/>
    <n v="0.12460145782121063"/>
    <n v="0.12794961060163315"/>
    <n v="358.7235432453619"/>
    <n v="0.13400207069307504"/>
    <n v="6.5880678280714478E-2"/>
    <n v="-6670.6977289069564"/>
    <n v="-32820.302271093045"/>
    <n v="2.0832827967446481"/>
    <n v="1.0726712179715843"/>
    <n v="0.74974383576137438"/>
    <n v="327.89379699248121"/>
    <n v="0.30291489782990183"/>
    <n v="2247.8161929547832"/>
    <n v="5807.88"/>
    <n v="26.682690140193909"/>
    <n v="6.8764044943820224"/>
    <n v="6"/>
  </r>
  <r>
    <n v="953"/>
    <x v="2"/>
    <s v="SEA"/>
    <s v="Washington"/>
    <s v="SFO"/>
    <s v="California"/>
    <x v="26"/>
    <x v="2"/>
    <n v="163.7123287671233"/>
    <s v="SEASFO737-800"/>
    <n v="679"/>
    <n v="134.8082191780822"/>
    <n v="73"/>
    <n v="9841"/>
    <n v="21.082191780821919"/>
    <n v="1539"/>
    <n v="2813"/>
    <n v="5490"/>
    <n v="8114729"/>
    <n v="0.82344573675843025"/>
    <n v="11951"/>
    <n v="155.82797478329394"/>
    <n v="1.0006501950585176"/>
    <n v="1538"/>
    <n v="0.96006825938566553"/>
    <n v="2930"/>
    <n v="0.73366296939730058"/>
    <n v="7483"/>
    <n v="15774"/>
    <n v="5.9997464181564597"/>
    <n v="0.25796655796277679"/>
    <n v="525328"/>
    <n v="0.24412510392016573"/>
    <n v="497141"/>
    <n v="0.41638778659990894"/>
    <n v="847940"/>
    <n v="1.8871361934847397E-2"/>
    <n v="38430"/>
    <n v="1.6175453087012053E-2"/>
    <n v="32940"/>
    <n v="4.6473736495289034E-2"/>
    <n v="94640"/>
    <n v="1"/>
    <n v="647941"/>
    <n v="8875.9041095890407"/>
    <n v="4158.053140978539"/>
    <n v="0.33895041352577149"/>
    <n v="429723"/>
    <n v="5886.6164383561645"/>
    <n v="0.22479637582979792"/>
    <n v="350272"/>
    <n v="4798.2465753424658"/>
    <n v="0.18323402786133156"/>
    <n v="483674"/>
    <n v="0.25301918278309904"/>
    <n v="1"/>
    <n v="2036419"/>
    <n v="-1911610"/>
    <n v="124809"/>
    <n v="524986.65627030539"/>
    <n v="517818.38961962319"/>
    <n v="1155762.2987249545"/>
    <n v="2198567.344614883"/>
    <n v="-341.34372969460674"/>
    <n v="20677.389619623194"/>
    <n v="307822.29872495448"/>
    <n v="1.5380550601258527E-2"/>
    <n v="1.5934521015950744E-2"/>
    <n v="5.5397041469221718E-4"/>
    <n v="6682039"/>
    <n v="0.82344573675843025"/>
    <n v="416335.0970429834"/>
    <n v="0.25095342062563025"/>
    <n v="0.23557287002437174"/>
    <n v="197.31521186871254"/>
    <n v="0.29059677742078432"/>
    <n v="4.6473736495289034E-2"/>
    <n v="-4495.3197892449734"/>
    <n v="129304.31978924497"/>
    <n v="2.1824378083058726"/>
    <n v="1.0841256606617935"/>
    <n v="0.72403079848810814"/>
    <n v="169.67269624573379"/>
    <n v="0.23751202478468331"/>
    <n v="2247.8120535617209"/>
    <n v="5886.6164383561645"/>
    <n v="63.152973743550426"/>
    <n v="7.2523117569352706"/>
    <n v="5.9997464181564597"/>
  </r>
  <r>
    <n v="299"/>
    <x v="4"/>
    <s v="OGG"/>
    <s v="Hawaii"/>
    <s v="SFO"/>
    <s v="California"/>
    <x v="34"/>
    <x v="4"/>
    <n v="179"/>
    <s v="OGGSFO737-Max 9"/>
    <n v="2338"/>
    <n v="159.33333333333334"/>
    <n v="18"/>
    <n v="2868"/>
    <n v="23"/>
    <n v="414"/>
    <n v="735"/>
    <n v="1719"/>
    <n v="7533036"/>
    <n v="0.8901303538175046"/>
    <n v="3222"/>
    <n v="87.086530612244914"/>
    <n v="1"/>
    <n v="414"/>
    <n v="0.94961240310077522"/>
    <n v="774"/>
    <n v="0.84513274336283184"/>
    <n v="2034"/>
    <n v="50"/>
    <n v="5"/>
    <n v="0.21919533894968901"/>
    <n v="153120"/>
    <n v="0.24895963811009869"/>
    <n v="173912"/>
    <n v="0.51427446657743481"/>
    <n v="359249"/>
    <n v="1.4751880667950268E-2"/>
    <n v="10305"/>
    <n v="2.4607940677541496E-3"/>
    <n v="1719"/>
    <n v="3.5788162707302935E-4"/>
    <n v="250"/>
    <n v="1"/>
    <n v="295629"/>
    <n v="16423.833333333332"/>
    <n v="3394.658139687479"/>
    <n v="0.3454562239122001"/>
    <n v="94312"/>
    <n v="5239.5555555555557"/>
    <n v="0.11020795452951983"/>
    <n v="256649"/>
    <n v="14258.277777777777"/>
    <n v="0.29990628257323282"/>
    <n v="209174"/>
    <n v="0.24442953898504727"/>
    <n v="1"/>
    <n v="698555"/>
    <n v="-855764"/>
    <n v="-157209"/>
    <n v="153120"/>
    <n v="183139.9836734694"/>
    <n v="425079.96858638746"/>
    <n v="761339.95225985686"/>
    <n v="0"/>
    <n v="9227.9836734693963"/>
    <n v="65830.968586387462"/>
    <n v="-2.0869275017403342E-2"/>
    <n v="-2.0315721072856383E-2"/>
    <n v="5.5355394454695978E-4"/>
    <n v="6705384"/>
    <n v="0.8901303538175046"/>
    <n v="86192.45815899584"/>
    <n v="9.2732199872667537E-2"/>
    <n v="0.11360147489007089"/>
    <n v="243.48152022315202"/>
    <n v="0.10414094107063816"/>
    <n v="3.5788162707302935E-4"/>
    <n v="-4169.9417922142702"/>
    <n v="-153039.05820778574"/>
    <n v="1.7364214417684023"/>
    <n v="1.05490208211207"/>
    <n v="0.82921696733192696"/>
    <n v="224.69250645994833"/>
    <n v="0.29943812584549534"/>
    <n v="2947.057348543789"/>
    <n v="5239.5555555555557"/>
    <n v="32.932762160084735"/>
    <n v="4.1924686192468616"/>
    <n v="5"/>
  </r>
  <r>
    <n v="69"/>
    <x v="5"/>
    <s v="LAX"/>
    <s v="California"/>
    <s v="OGG"/>
    <s v="Hawaii"/>
    <x v="39"/>
    <x v="4"/>
    <n v="176.30303030303031"/>
    <s v="LAXOGG737-Max 9"/>
    <n v="2486"/>
    <n v="142.33333333333334"/>
    <n v="33"/>
    <n v="4697"/>
    <n v="22.666666666666668"/>
    <n v="748"/>
    <n v="1089"/>
    <n v="2861"/>
    <n v="14463548"/>
    <n v="0.80732210381574421"/>
    <n v="5818"/>
    <n v="183.85010822510822"/>
    <n v="1"/>
    <n v="748"/>
    <n v="0.77896995708154504"/>
    <n v="1398"/>
    <n v="0.77892730737816496"/>
    <n v="3673"/>
    <n v="25379"/>
    <n v="4.9999211946885218"/>
    <n v="0.21529909619904813"/>
    <n v="298698"/>
    <n v="0.20837300692032296"/>
    <n v="289089"/>
    <n v="0.46218617622064306"/>
    <n v="641220"/>
    <n v="1.2368788846177965E-2"/>
    <n v="17160"/>
    <n v="1.0309486414154046E-2"/>
    <n v="14303"/>
    <n v="9.146344539965387E-2"/>
    <n v="126893"/>
    <n v="1"/>
    <n v="624108"/>
    <n v="18912.363636363636"/>
    <n v="3394.6566908507602"/>
    <n v="0.35105616432885345"/>
    <n v="170285"/>
    <n v="5160.151515151515"/>
    <n v="9.5784061320698999E-2"/>
    <n v="541816"/>
    <n v="16418.666666666668"/>
    <n v="0.30476751897428339"/>
    <n v="441592"/>
    <n v="0.24839225537616416"/>
    <n v="1"/>
    <n v="1387363"/>
    <n v="-1777801"/>
    <n v="-390438"/>
    <n v="298698"/>
    <n v="371117.00826446281"/>
    <n v="823209.03879762325"/>
    <n v="1493024.0470620859"/>
    <n v="0"/>
    <n v="82028.008264462813"/>
    <n v="181989.03879762325"/>
    <n v="-2.6994621236780907E-2"/>
    <n v="-2.6441470890984774E-2"/>
    <n v="5.5315034579613356E-4"/>
    <n v="11676742"/>
    <n v="0.80732210381574421"/>
    <n v="300827.52182243997"/>
    <n v="9.592134654650436E-2"/>
    <n v="0.12291596778328526"/>
    <n v="268.35639770066001"/>
    <n v="0.1079470626309976"/>
    <n v="9.146344539965387E-2"/>
    <n v="-8000.5165776389713"/>
    <n v="-382437.48342236102"/>
    <n v="1.8907091133688558"/>
    <n v="0.97908048910877765"/>
    <n v="0.82657093913041779"/>
    <n v="206.78755364806867"/>
    <n v="0.31829593264343936"/>
    <n v="2947.0529293167137"/>
    <n v="5160.151515151515"/>
    <n v="25.54798604877044"/>
    <n v="6.6985309772195016"/>
    <n v="4.9999211946885218"/>
  </r>
  <r>
    <n v="539"/>
    <x v="3"/>
    <s v="SEA"/>
    <s v="Washington"/>
    <s v="SFO"/>
    <s v="California"/>
    <x v="26"/>
    <x v="7"/>
    <n v="70.930232558139537"/>
    <s v="SEASFOE175"/>
    <n v="679"/>
    <n v="62.790697674418603"/>
    <n v="43"/>
    <n v="2700"/>
    <n v="9.8837209302325579"/>
    <n v="425"/>
    <n v="647"/>
    <n v="1628"/>
    <n v="2070950"/>
    <n v="0.88524590163934425"/>
    <n v="3050"/>
    <n v="90.412135539795116"/>
    <n v="1"/>
    <n v="425"/>
    <n v="0.8457516339869281"/>
    <n v="765"/>
    <n v="0.87526881720430105"/>
    <n v="1860"/>
    <n v="0"/>
    <e v="#DIV/0!"/>
    <n v="0.22235251313401913"/>
    <n v="95948"/>
    <n v="0.23182152102022419"/>
    <n v="100034"/>
    <n v="0.50056661097116428"/>
    <n v="216001"/>
    <n v="2.262967743729621E-2"/>
    <n v="9765"/>
    <n v="2.262967743729621E-2"/>
    <n v="9765"/>
    <n v="0"/>
    <n v="0"/>
    <n v="1"/>
    <n v="145166"/>
    <n v="3375.953488372093"/>
    <n v="1605.6030435881569"/>
    <n v="0.2855838823716883"/>
    <n v="115261"/>
    <n v="2680.4883720930234"/>
    <n v="0.22675202090050814"/>
    <n v="165757"/>
    <n v="3854.8139534883721"/>
    <n v="0.32609238795781337"/>
    <n v="82129"/>
    <n v="0.16157170876999014"/>
    <n v="1"/>
    <n v="431513"/>
    <n v="-508313"/>
    <n v="-76800"/>
    <n v="95948"/>
    <n v="118278.22256568779"/>
    <n v="246782.46928746928"/>
    <n v="461008.69185315707"/>
    <n v="0"/>
    <n v="18244.222565687785"/>
    <n v="30781.469287469285"/>
    <n v="-3.708442985103455E-2"/>
    <n v="-3.6533893928545808E-2"/>
    <n v="5.5053592248874295E-4"/>
    <n v="1833300"/>
    <n v="0.88524590163934425"/>
    <n v="55936.870370370394"/>
    <n v="0.20836476013423791"/>
    <n v="0.24544918998527246"/>
    <n v="159.81962962962962"/>
    <n v="0.23537500681830578"/>
    <n v="0"/>
    <n v="-1140.1323686780713"/>
    <n v="-75659.867631321933"/>
    <n v="1.6713505168902603"/>
    <n v="0.96806995922907479"/>
    <n v="0.85973253307064368"/>
    <n v="130.76339869281045"/>
    <n v="0.1903279854836355"/>
    <n v="1833.3490190267839"/>
    <n v="2680.4883720930234"/>
    <n v="29.863247714258321"/>
    <n v="7.2333333333333334"/>
    <e v="#DIV/0!"/>
  </r>
  <r>
    <n v="744"/>
    <x v="1"/>
    <s v="SEA"/>
    <s v="Washington"/>
    <s v="YVR"/>
    <s v="British Columbia"/>
    <x v="61"/>
    <x v="7"/>
    <n v="73.870056497175142"/>
    <s v="SEAYVRE175"/>
    <n v="127"/>
    <n v="64.491525423728817"/>
    <n v="177"/>
    <n v="11415"/>
    <n v="10.016949152542374"/>
    <n v="1773"/>
    <n v="2186"/>
    <n v="7457"/>
    <n v="1660525"/>
    <n v="0.8730401529636711"/>
    <n v="13075"/>
    <n v="124.2901146905579"/>
    <n v="1"/>
    <n v="1773"/>
    <n v="0.68505170792854908"/>
    <n v="3191"/>
    <n v="0.91925542406311633"/>
    <n v="8112"/>
    <n v="0"/>
    <e v="#DIV/0!"/>
    <n v="0.22720776199862833"/>
    <n v="284241"/>
    <n v="0.18566079784623402"/>
    <n v="232265"/>
    <n v="0.49771705922696557"/>
    <n v="622653"/>
    <n v="4.1728416377701999E-2"/>
    <n v="52203"/>
    <n v="4.7685964550470097E-2"/>
    <n v="59656"/>
    <n v="0"/>
    <n v="0"/>
    <n v="1"/>
    <n v="310255"/>
    <n v="1752.8531073446327"/>
    <n v="2496.2162177775313"/>
    <n v="0.24921201274916782"/>
    <n v="579242"/>
    <n v="3272.5536723163841"/>
    <n v="0.46527554653060699"/>
    <n v="172025"/>
    <n v="971.89265536723167"/>
    <n v="0.13817890603914715"/>
    <n v="183422"/>
    <n v="0.14733353468107802"/>
    <n v="1"/>
    <n v="1251018"/>
    <n v="-1244944"/>
    <n v="6074"/>
    <n v="284241"/>
    <n v="339047.3993595608"/>
    <n v="677344.92905994365"/>
    <n v="1300633.3284195045"/>
    <n v="0"/>
    <n v="106782.3993595608"/>
    <n v="54691.92905994365"/>
    <n v="3.657879285165836E-3"/>
    <n v="4.2072744110164756E-3"/>
    <n v="5.4939512585063964E-4"/>
    <n v="1449705"/>
    <n v="0.8730401529636711"/>
    <n v="181926.40210249671"/>
    <n v="0.75338703121000883"/>
    <n v="0.74972915192484302"/>
    <n v="109.59421813403416"/>
    <n v="0.86294659948058394"/>
    <n v="0"/>
    <n v="-912.2843413531325"/>
    <n v="6986.2843413531327"/>
    <n v="1.8402149432621848"/>
    <n v="0.83550207526369169"/>
    <n v="0.88106654134981577"/>
    <n v="72.7875274208712"/>
    <n v="0.1466181941426902"/>
    <n v="1384.0601919813696"/>
    <n v="3272.5536723163841"/>
    <n v="91.841575884129242"/>
    <n v="9.7992991677617169"/>
    <e v="#DIV/0!"/>
  </r>
  <r>
    <n v="350"/>
    <x v="4"/>
    <s v="SFO"/>
    <s v="California"/>
    <s v="HNL"/>
    <s v="Hawaii"/>
    <x v="27"/>
    <x v="2"/>
    <n v="160.8125"/>
    <s v="SFOHNL737-800"/>
    <n v="2399"/>
    <n v="148.8125"/>
    <n v="16"/>
    <n v="2381"/>
    <n v="20.375"/>
    <n v="326"/>
    <n v="620"/>
    <n v="1435"/>
    <n v="6172627"/>
    <n v="0.92537893509521962"/>
    <n v="2573"/>
    <n v="83.936661073825505"/>
    <n v="1"/>
    <n v="326"/>
    <n v="1"/>
    <n v="620"/>
    <n v="0.8814496314496314"/>
    <n v="1628"/>
    <n v="4488"/>
    <n v="5"/>
    <n v="0.1969546087327636"/>
    <n v="155060"/>
    <n v="0.2461932609159545"/>
    <n v="193825"/>
    <n v="0.5101220900102631"/>
    <n v="401613"/>
    <n v="1.0936277448659194E-2"/>
    <n v="8610"/>
    <n v="7.2908516324394629E-3"/>
    <n v="5740"/>
    <n v="2.8502911259920129E-2"/>
    <n v="22440"/>
    <n v="1"/>
    <n v="309100"/>
    <n v="19318.75"/>
    <n v="3682.5386671997203"/>
    <n v="0.35661009283860939"/>
    <n v="81213"/>
    <n v="5075.8125"/>
    <n v="9.3695811936920045E-2"/>
    <n v="274851"/>
    <n v="17178.1875"/>
    <n v="0.3170968638847772"/>
    <n v="201609"/>
    <n v="0.23259723133969332"/>
    <n v="1"/>
    <n v="787288"/>
    <n v="-866773"/>
    <n v="-79485"/>
    <n v="155060"/>
    <n v="193825"/>
    <n v="455627.84947735193"/>
    <n v="804512.84947735188"/>
    <n v="0"/>
    <n v="0"/>
    <n v="54014.849477351934"/>
    <n v="-1.2877013304060006E-2"/>
    <n v="-1.2330094124862155E-2"/>
    <n v="5.4691917919785088E-4"/>
    <n v="5712019"/>
    <n v="0.92537893509521962"/>
    <n v="61676.109197815997"/>
    <n v="0.12754504686578341"/>
    <n v="0.1404220601698434"/>
    <n v="321.22973540529188"/>
    <n v="0.13390151538361478"/>
    <n v="2.8502911259920129E-2"/>
    <n v="-3375.9280923344959"/>
    <n v="-76109.071907665508"/>
    <n v="1.6313275960222535"/>
    <n v="1.0722032183533361"/>
    <n v="0.84608182329095638"/>
    <n v="312.62096774193549"/>
    <n v="0.25608036703214071"/>
    <n v="3274.5048049773868"/>
    <n v="5075.8125"/>
    <n v="28.36662752055171"/>
    <n v="6.0268794624107516"/>
    <n v="5"/>
  </r>
  <r>
    <n v="1203"/>
    <x v="0"/>
    <s v="SFO"/>
    <s v="California"/>
    <s v="SEA"/>
    <s v="Washington"/>
    <x v="23"/>
    <x v="7"/>
    <n v="71.388888888888886"/>
    <s v="SFOSEAE175"/>
    <n v="679"/>
    <n v="64.027777777777771"/>
    <n v="36"/>
    <n v="2305"/>
    <n v="9.9444444444444446"/>
    <n v="358"/>
    <n v="644"/>
    <n v="1304"/>
    <n v="1745030"/>
    <n v="0.89688715953307396"/>
    <n v="2570"/>
    <n v="76.875169816893106"/>
    <n v="1"/>
    <n v="358"/>
    <n v="1"/>
    <n v="644"/>
    <n v="0.83110261312938172"/>
    <n v="1569"/>
    <n v="392"/>
    <n v="6"/>
    <n v="0.22336560253925206"/>
    <n v="81702"/>
    <n v="0.25864939567003942"/>
    <n v="94608"/>
    <n v="0.46168020405875709"/>
    <n v="168872"/>
    <n v="2.492775652925143E-2"/>
    <n v="9118"/>
    <n v="2.4946893872496084E-2"/>
    <n v="9125"/>
    <n v="6.4301473302039221E-3"/>
    <n v="2352"/>
    <n v="1"/>
    <n v="191897"/>
    <n v="5330.4722222222226"/>
    <n v="2496.2156240704808"/>
    <n v="0.36304592536536917"/>
    <n v="116829"/>
    <n v="3245.25"/>
    <n v="0.22102634441659177"/>
    <n v="106400"/>
    <n v="2955.5555555555557"/>
    <n v="0.20129593718961358"/>
    <n v="113449"/>
    <n v="0.21463179302842547"/>
    <n v="1"/>
    <n v="365777"/>
    <n v="-528575"/>
    <n v="-162798"/>
    <n v="81702"/>
    <n v="94608"/>
    <n v="203190.3128834356"/>
    <n v="379500.31288343563"/>
    <n v="0"/>
    <n v="0"/>
    <n v="34318.312883435603"/>
    <n v="-9.3292378927582909E-2"/>
    <n v="-9.2746092348564596E-2"/>
    <n v="5.4628657901831246E-4"/>
    <n v="1565095"/>
    <n v="0.89688715953307396"/>
    <n v="41782.04989154014"/>
    <n v="0.20961072302481906"/>
    <n v="0.30290310195240194"/>
    <n v="157.66811279826464"/>
    <n v="0.2322063516911114"/>
    <n v="6.4301473302039221E-3"/>
    <n v="-953.28646898432225"/>
    <n v="-161844.71353101567"/>
    <n v="1.6998225921721677"/>
    <n v="1.0941980341921345"/>
    <n v="0.80165709240448024"/>
    <n v="146.90683229813664"/>
    <n v="0.31015892196611594"/>
    <n v="1384.0619832571595"/>
    <n v="3245.25"/>
    <n v="29.983673603456321"/>
    <n v="7.9145336225596532"/>
    <n v="6"/>
  </r>
  <r>
    <n v="897"/>
    <x v="2"/>
    <s v="LAX"/>
    <s v="California"/>
    <s v="SFO"/>
    <s v="California"/>
    <x v="16"/>
    <x v="1"/>
    <n v="178.96428571428572"/>
    <s v="LAXSFO737-900"/>
    <n v="337"/>
    <n v="161.94642857142858"/>
    <n v="56"/>
    <n v="9069"/>
    <n v="23.017857142857142"/>
    <n v="1289"/>
    <n v="2145"/>
    <n v="5636"/>
    <n v="3377414"/>
    <n v="0.90490919976052686"/>
    <n v="10022"/>
    <n v="74.845383358684018"/>
    <n v="1.0007763975155279"/>
    <n v="1288"/>
    <n v="0.89078073089700993"/>
    <n v="2408"/>
    <n v="0.89092633575719249"/>
    <n v="6326"/>
    <n v="13913"/>
    <n v="5.9999281247753897"/>
    <n v="0.22526186260091841"/>
    <n v="285209"/>
    <n v="0.20606071136904658"/>
    <n v="260898"/>
    <n v="0.45796771559138849"/>
    <n v="579843"/>
    <n v="3.1154185773566843E-2"/>
    <n v="39445"/>
    <n v="1.3624279492813489E-2"/>
    <n v="17250"/>
    <n v="6.5931245172266173E-2"/>
    <n v="83477"/>
    <n v="1"/>
    <n v="311211"/>
    <n v="5557.3392857142853"/>
    <n v="4158.052053906561"/>
    <n v="0.29915907740755909"/>
    <n v="328525"/>
    <n v="5866.5178571428569"/>
    <n v="0.31580257736814682"/>
    <n v="168238"/>
    <n v="3004.25"/>
    <n v="0.16172283391298162"/>
    <n v="232312"/>
    <n v="0.22331551131131247"/>
    <n v="1"/>
    <n v="1266122"/>
    <n v="-1040286"/>
    <n v="225836"/>
    <n v="284987.73622963537"/>
    <n v="292886.89230769232"/>
    <n v="650831.58587650815"/>
    <n v="1228706.2144138359"/>
    <n v="-221.26377036463236"/>
    <n v="31988.892307692324"/>
    <n v="70988.58587650815"/>
    <n v="6.6866543456028785E-2"/>
    <n v="6.740983853334151E-2"/>
    <n v="5.4329507731272486E-4"/>
    <n v="3056253"/>
    <n v="0.90490919976052686"/>
    <n v="124276.18094608001"/>
    <n v="0.37487912349507641"/>
    <n v="0.30801258003904763"/>
    <n v="130.40522659609658"/>
    <n v="0.38695912936527177"/>
    <n v="6.5931245172266173E-2"/>
    <n v="-1834.9324002470687"/>
    <n v="227670.93240024708"/>
    <n v="1.9709819906392367"/>
    <n v="0.96438303188492425"/>
    <n v="0.8158616590701494"/>
    <n v="108.34634551495017"/>
    <n v="0.18348310826286882"/>
    <n v="2247.8073122258916"/>
    <n v="5866.5178571428569"/>
    <n v="121.16979822974959"/>
    <n v="6.2515161539309734"/>
    <n v="5.9999281247753897"/>
  </r>
  <r>
    <n v="77"/>
    <x v="5"/>
    <s v="LAX"/>
    <s v="California"/>
    <s v="SEA"/>
    <s v="Washington"/>
    <x v="47"/>
    <x v="7"/>
    <n v="74.727272727272734"/>
    <s v="LAXSEAE175"/>
    <n v="954"/>
    <n v="67"/>
    <n v="33"/>
    <n v="2211"/>
    <n v="9.8484848484848477"/>
    <n v="325"/>
    <n v="503"/>
    <n v="1384"/>
    <n v="2352564"/>
    <n v="0.8965936739659367"/>
    <n v="2466"/>
    <n v="90.430171460176979"/>
    <n v="1"/>
    <n v="325"/>
    <n v="0.85982905982905988"/>
    <n v="585"/>
    <n v="0.88946015424164526"/>
    <n v="1556"/>
    <n v="622"/>
    <n v="5"/>
    <n v="0.23105735374969294"/>
    <n v="98762"/>
    <n v="0.21682828968147203"/>
    <n v="92680"/>
    <n v="0.50601144033595746"/>
    <n v="216287"/>
    <n v="1.9406459461672534E-2"/>
    <n v="8295"/>
    <n v="1.9420496683706295E-2"/>
    <n v="8301"/>
    <n v="7.2759600874986842E-3"/>
    <n v="3110"/>
    <n v="1"/>
    <n v="145195"/>
    <n v="4399.848484848485"/>
    <n v="1605.6035021888683"/>
    <n v="0.30169010455625922"/>
    <n v="88141"/>
    <n v="2670.939393939394"/>
    <n v="0.18314175767549329"/>
    <n v="165790"/>
    <n v="5023.939393939394"/>
    <n v="0.34448295350654101"/>
    <n v="82146"/>
    <n v="0.17068518426170648"/>
    <n v="1"/>
    <n v="427435"/>
    <n v="-481272"/>
    <n v="-53837"/>
    <n v="98762"/>
    <n v="107788.86679920477"/>
    <n v="243166.59826589594"/>
    <n v="449717.4650651007"/>
    <n v="0"/>
    <n v="15108.86679920477"/>
    <n v="26879.59826589594"/>
    <n v="-2.2884393368256931E-2"/>
    <n v="-2.2343546135516194E-2"/>
    <n v="5.4084723274073696E-4"/>
    <n v="2109294"/>
    <n v="0.8965936739659367"/>
    <n v="48938.432835820888"/>
    <n v="0.18168899974665939"/>
    <n v="0.20457339311491632"/>
    <n v="191.91542288557213"/>
    <n v="0.20116920637900643"/>
    <n v="7.2759600874986842E-3"/>
    <n v="-1272.3777292454761"/>
    <n v="-52564.622270754524"/>
    <n v="1.8379258470511239"/>
    <n v="0.95818998931605592"/>
    <n v="0.84070241385507194"/>
    <n v="158.42735042735043"/>
    <n v="0.19218360686420158"/>
    <n v="1833.3482876675675"/>
    <n v="2670.939393939394"/>
    <n v="24.449804355105808"/>
    <n v="7.5061058344640434"/>
    <n v="5"/>
  </r>
  <r>
    <n v="1172"/>
    <x v="0"/>
    <s v="SEA"/>
    <s v="Washington"/>
    <s v="SFO"/>
    <s v="California"/>
    <x v="26"/>
    <x v="7"/>
    <n v="71.388888888888886"/>
    <s v="SEASFOE175"/>
    <n v="679"/>
    <n v="64.027777777777771"/>
    <n v="36"/>
    <n v="2305"/>
    <n v="9.9444444444444446"/>
    <n v="358"/>
    <n v="644"/>
    <n v="1304"/>
    <n v="1745030"/>
    <n v="0.89688715953307396"/>
    <n v="2570"/>
    <n v="76.052561071710016"/>
    <n v="1"/>
    <n v="358"/>
    <n v="1"/>
    <n v="644"/>
    <n v="0.83110261312938172"/>
    <n v="1569"/>
    <n v="392"/>
    <n v="6"/>
    <n v="0.21747384004392087"/>
    <n v="79620"/>
    <n v="0.27376247224217659"/>
    <n v="100228"/>
    <n v="0.45607230554500933"/>
    <n v="166974"/>
    <n v="2.4904879094705734E-2"/>
    <n v="9118"/>
    <n v="2.1362257008082204E-2"/>
    <n v="7821"/>
    <n v="6.4242460661052738E-3"/>
    <n v="2352"/>
    <n v="1"/>
    <n v="189844"/>
    <n v="5273.4444444444443"/>
    <n v="2496.2209993296078"/>
    <n v="0.36218020871091439"/>
    <n v="116829"/>
    <n v="3245.25"/>
    <n v="0.22288379724135299"/>
    <n v="105262"/>
    <n v="2923.9444444444443"/>
    <n v="0.20081652898868688"/>
    <n v="112235"/>
    <n v="0.21411946505904572"/>
    <n v="1"/>
    <n v="366113"/>
    <n v="-524170"/>
    <n v="-158057"/>
    <n v="79620"/>
    <n v="100228"/>
    <n v="200906.59969325154"/>
    <n v="380754.59969325154"/>
    <n v="0"/>
    <n v="0"/>
    <n v="33932.599693251541"/>
    <n v="-9.0575520191629941E-2"/>
    <n v="-9.0035373481429301E-2"/>
    <n v="5.4014671020063965E-4"/>
    <n v="1565095"/>
    <n v="0.89688715953307396"/>
    <n v="41820.678958785255"/>
    <n v="0.2098032698578248"/>
    <n v="0.30037879004945472"/>
    <n v="157.81388286334055"/>
    <n v="0.23242103514483145"/>
    <n v="6.4242460661052738E-3"/>
    <n v="-942.57221370143168"/>
    <n v="-157114.42778629856"/>
    <n v="1.648673225030121"/>
    <n v="1.1537152553705838"/>
    <n v="0.78889889163834326"/>
    <n v="155.63354037267081"/>
    <n v="0.30655835766552947"/>
    <n v="1384.0691032186066"/>
    <n v="3245.25"/>
    <n v="30.307986575581772"/>
    <n v="7.3488069414316701"/>
    <n v="6"/>
  </r>
  <r>
    <n v="515"/>
    <x v="3"/>
    <s v="SEA"/>
    <s v="Washington"/>
    <s v="HNL"/>
    <s v="Hawaii"/>
    <x v="24"/>
    <x v="4"/>
    <n v="178"/>
    <s v="SEAHNL737-Max 9"/>
    <n v="2677"/>
    <n v="161.42105263157896"/>
    <n v="19"/>
    <n v="3067"/>
    <n v="23"/>
    <n v="437"/>
    <n v="725"/>
    <n v="1905"/>
    <n v="9053614"/>
    <n v="0.90685984624482552"/>
    <n v="3382"/>
    <n v="116.35429083885211"/>
    <n v="1"/>
    <n v="437"/>
    <n v="0.88739290085679312"/>
    <n v="817"/>
    <n v="0.89520676691729328"/>
    <n v="2128"/>
    <n v="17822"/>
    <n v="5"/>
    <n v="0.22636401901120679"/>
    <n v="258141"/>
    <n v="0.21287640961784668"/>
    <n v="242760"/>
    <n v="0.46424525158280572"/>
    <n v="529416"/>
    <n v="1.0022974797874392E-2"/>
    <n v="11430"/>
    <n v="8.3507251968642036E-3"/>
    <n v="9523"/>
    <n v="7.81406197934022E-2"/>
    <n v="89110"/>
    <n v="1"/>
    <n v="394983"/>
    <n v="20788.57894736842"/>
    <n v="3394.6577917529653"/>
    <n v="0.35363937438054488"/>
    <n v="99551"/>
    <n v="5239.5263157894733"/>
    <n v="8.9130806538401969E-2"/>
    <n v="342902"/>
    <n v="18047.473684210527"/>
    <n v="0.30700979220330393"/>
    <n v="279473"/>
    <n v="0.25022002687774919"/>
    <n v="1"/>
    <n v="1140380"/>
    <n v="-1116909"/>
    <n v="23471"/>
    <n v="258141"/>
    <n v="273565.40689655172"/>
    <n v="591389.63149606297"/>
    <n v="1123096.0383926146"/>
    <n v="0"/>
    <n v="30805.406896551722"/>
    <n v="61973.631496062968"/>
    <n v="2.5924454035703313E-3"/>
    <n v="3.1317998849765215E-3"/>
    <n v="5.3935448140619022E-4"/>
    <n v="8210359"/>
    <n v="0.90685984624482552"/>
    <n v="107971.97587218788"/>
    <n v="0.12595853987148115"/>
    <n v="0.12336609446791083"/>
    <n v="342.76817737202475"/>
    <n v="0.12804190413598235"/>
    <n v="7.81406197934022E-2"/>
    <n v="-4883.1072838218261"/>
    <n v="28354.107283821824"/>
    <n v="1.9390021416372021"/>
    <n v="0.97534398478535533"/>
    <n v="0.81663535175512558"/>
    <n v="297.13586291309667"/>
    <n v="0.24507006436451007"/>
    <n v="2947.0507492921856"/>
    <n v="5239.5263157894733"/>
    <n v="26.359148235003392"/>
    <n v="6.8317574176719917"/>
    <n v="5"/>
  </r>
  <r>
    <n v="93"/>
    <x v="5"/>
    <s v="OGG"/>
    <s v="Hawaii"/>
    <s v="LAX"/>
    <s v="California"/>
    <x v="36"/>
    <x v="4"/>
    <n v="176.30303030303031"/>
    <s v="OGGLAX737-Max 9"/>
    <n v="2486"/>
    <n v="141.60606060606059"/>
    <n v="33"/>
    <n v="4673"/>
    <n v="22.424242424242426"/>
    <n v="740"/>
    <n v="1210"/>
    <n v="2724"/>
    <n v="14463548"/>
    <n v="0.80319697490546582"/>
    <n v="5818"/>
    <n v="167.84222581514416"/>
    <n v="0.98930481283422456"/>
    <n v="748"/>
    <n v="0.86552217453505009"/>
    <n v="1398"/>
    <n v="0.74162809692349574"/>
    <n v="3673"/>
    <n v="137"/>
    <n v="5"/>
    <n v="0.24656380691732488"/>
    <n v="304510"/>
    <n v="0.26009805548920456"/>
    <n v="321225"/>
    <n v="0.47292785917579949"/>
    <n v="584073"/>
    <n v="1.3238705602765959E-2"/>
    <n v="16350"/>
    <n v="6.6169236810888939E-3"/>
    <n v="8172"/>
    <n v="5.5464913381618843E-4"/>
    <n v="685"/>
    <n v="1"/>
    <n v="569767"/>
    <n v="17265.666666666668"/>
    <n v="3394.6582704850589"/>
    <n v="0.34787814401328582"/>
    <n v="170285"/>
    <n v="5160.151515151515"/>
    <n v="0.10396956958423773"/>
    <n v="494640"/>
    <n v="14989.09090909091"/>
    <n v="0.30200844407403676"/>
    <n v="403143"/>
    <n v="0.24614384232843967"/>
    <n v="1"/>
    <n v="1235015"/>
    <n v="-1637835"/>
    <n v="-402820"/>
    <n v="307802"/>
    <n v="371134.33884297521"/>
    <n v="787555.11343612336"/>
    <n v="1466491.4522790986"/>
    <n v="3292"/>
    <n v="49909.338842975209"/>
    <n v="203482.11343612336"/>
    <n v="-2.7850704405309127E-2"/>
    <n v="-2.7312918902561118E-2"/>
    <n v="5.3778550274800885E-4"/>
    <n v="11617078"/>
    <n v="0.80319697490546582"/>
    <n v="302441.22619302361"/>
    <n v="8.5388108090767217E-2"/>
    <n v="0.11323881249607634"/>
    <n v="264.14080890220413"/>
    <n v="0.1062513310145632"/>
    <n v="5.5464913381618843E-4"/>
    <n v="-7778.2864326999561"/>
    <n v="-395041.71356730006"/>
    <n v="1.9580864703081713"/>
    <n v="1.1051826834764942"/>
    <n v="0.76485323406189731"/>
    <n v="229.77467811158797"/>
    <n v="0.32642761423950317"/>
    <n v="2947.0533865821108"/>
    <n v="5160.151515151515"/>
    <n v="27.841623151177025"/>
    <n v="5.2475925529638348"/>
    <n v="5"/>
  </r>
  <r>
    <n v="821"/>
    <x v="2"/>
    <s v="BOI"/>
    <s v="Idaho"/>
    <s v="LAX"/>
    <s v="California"/>
    <x v="50"/>
    <x v="7"/>
    <n v="72.94736842105263"/>
    <s v="BOILAXE175"/>
    <n v="674"/>
    <n v="62.912280701754383"/>
    <n v="57"/>
    <n v="3586"/>
    <n v="9.9122807017543852"/>
    <n v="565"/>
    <n v="909"/>
    <n v="2112"/>
    <n v="2802492"/>
    <n v="0.86243386243386244"/>
    <n v="4158"/>
    <n v="128.31226173872616"/>
    <n v="1"/>
    <n v="565"/>
    <n v="0.89380530973451322"/>
    <n v="1017"/>
    <n v="0.81987577639751552"/>
    <n v="2576"/>
    <n v="68"/>
    <n v="6"/>
    <n v="0.21956162261839396"/>
    <n v="138355"/>
    <n v="0.25264940283301224"/>
    <n v="159205"/>
    <n v="0.48356878290924904"/>
    <n v="304717"/>
    <n v="2.3467726322003613E-2"/>
    <n v="14788"/>
    <n v="2.0104992208105476E-2"/>
    <n v="12669"/>
    <n v="6.4747310923569609E-4"/>
    <n v="408"/>
    <n v="1"/>
    <n v="320295"/>
    <n v="5619.2105263157891"/>
    <n v="2496.215058948892"/>
    <n v="0.36736049144264937"/>
    <n v="184639"/>
    <n v="3239.280701754386"/>
    <n v="0.21177062951179174"/>
    <n v="177592"/>
    <n v="3115.6491228070176"/>
    <n v="0.2036881137585132"/>
    <n v="189356"/>
    <n v="0.21718076528704572"/>
    <n v="1"/>
    <n v="630142"/>
    <n v="-871882"/>
    <n v="-241740"/>
    <n v="138355"/>
    <n v="178120.44554455447"/>
    <n v="371662.40151515149"/>
    <n v="688137.84705970599"/>
    <n v="0"/>
    <n v="18915.445544554474"/>
    <n v="66945.40151515149"/>
    <n v="-8.6258943825709408E-2"/>
    <n v="-8.5721446965711129E-2"/>
    <n v="5.3749685999827934E-4"/>
    <n v="2416964"/>
    <n v="0.86243386243386244"/>
    <n v="100448.36809815955"/>
    <n v="0.2248505972541581"/>
    <n v="0.31110954107986749"/>
    <n v="175.60903513664249"/>
    <n v="0.26054752987632418"/>
    <n v="6.4747310923569609E-4"/>
    <n v="-1506.33065017028"/>
    <n v="-240233.66934982972"/>
    <n v="1.6905756812189776"/>
    <n v="1.0807467959976844"/>
    <n v="0.81665576420094443"/>
    <n v="156.54375614552606"/>
    <n v="0.30049734821675117"/>
    <n v="1384.0610210863474"/>
    <n v="3239.280701754386"/>
    <n v="27.947445952608462"/>
    <n v="7.6567205800334639"/>
    <n v="6"/>
  </r>
  <r>
    <n v="911"/>
    <x v="2"/>
    <s v="OGG"/>
    <s v="Hawaii"/>
    <s v="SEA"/>
    <s v="Washington"/>
    <x v="43"/>
    <x v="4"/>
    <n v="179.73076923076923"/>
    <s v="OGGSEA737-Max 9"/>
    <n v="2640"/>
    <n v="155.07692307692307"/>
    <n v="26"/>
    <n v="4032"/>
    <n v="23.23076923076923"/>
    <n v="604"/>
    <n v="849"/>
    <n v="2580"/>
    <n v="12336720"/>
    <n v="0.86282901776160925"/>
    <n v="4673"/>
    <n v="147.11047979797979"/>
    <n v="1"/>
    <n v="604"/>
    <n v="0.75199291408325952"/>
    <n v="1129"/>
    <n v="0.87755102040816324"/>
    <n v="2940"/>
    <n v="22972"/>
    <n v="5.9999564687445588"/>
    <n v="0.19748941593341515"/>
    <n v="258942"/>
    <n v="0.19254878661713326"/>
    <n v="252464"/>
    <n v="0.48516476518282542"/>
    <n v="636133"/>
    <n v="1.377396811547558E-2"/>
    <n v="18060"/>
    <n v="5.902366514156451E-3"/>
    <n v="7739"/>
    <n v="0.10512069763699416"/>
    <n v="137831"/>
    <n v="1"/>
    <n v="646890"/>
    <n v="24880.384615384617"/>
    <n v="4397.3073902576143"/>
    <n v="0.39856197552770695"/>
    <n v="172661"/>
    <n v="6640.8076923076924"/>
    <n v="0.10637992434044335"/>
    <n v="348163"/>
    <n v="13390.884615384615"/>
    <n v="0.21451024607839514"/>
    <n v="455346"/>
    <n v="0.28054785405345456"/>
    <n v="1"/>
    <n v="1311169"/>
    <n v="-1623060"/>
    <n v="-311891"/>
    <n v="258942"/>
    <n v="335726.56772673735"/>
    <n v="724895.74418604653"/>
    <n v="1319564.3119127839"/>
    <n v="0"/>
    <n v="83262.567726737354"/>
    <n v="88762.744186046533"/>
    <n v="-2.5281517291468072E-2"/>
    <n v="-2.4745203088787648E-2"/>
    <n v="5.3631420268042407E-4"/>
    <n v="10644480"/>
    <n v="0.86282901776160925"/>
    <n v="186535.13343253965"/>
    <n v="0.10628181558793585"/>
    <n v="0.13156333287940392"/>
    <n v="291.00644841269843"/>
    <n v="0.11022971530784031"/>
    <n v="0.10512069763699416"/>
    <n v="-6616.3581504916883"/>
    <n v="-305274.64184950833"/>
    <n v="1.7457975760612592"/>
    <n v="0.91061299493775305"/>
    <n v="0.88110754856267892"/>
    <n v="223.61736049601419"/>
    <n v="0.34728246320649742"/>
    <n v="2366.6770747951919"/>
    <n v="6640.8076923076924"/>
    <n v="27.40797260356274"/>
    <n v="6.3985615079365079"/>
    <n v="5.9999564687445588"/>
  </r>
  <r>
    <n v="680"/>
    <x v="1"/>
    <s v="LAX"/>
    <s v="California"/>
    <s v="SFO"/>
    <s v="California"/>
    <x v="16"/>
    <x v="3"/>
    <n v="141.3095238095238"/>
    <s v="LAXSFO737-700"/>
    <n v="337"/>
    <n v="131.04761904761904"/>
    <n v="42"/>
    <n v="5504"/>
    <n v="16.80952380952381"/>
    <n v="706"/>
    <n v="1287"/>
    <n v="3512"/>
    <n v="2000095"/>
    <n v="0.92737994945240099"/>
    <n v="5935"/>
    <n v="55.465775167596192"/>
    <n v="1"/>
    <n v="706"/>
    <n v="1"/>
    <n v="1287"/>
    <n v="0.89069236621861525"/>
    <n v="3943"/>
    <n v="6189"/>
    <n v="6"/>
    <n v="0.19599009605167098"/>
    <n v="150872"/>
    <n v="0.21287383377890709"/>
    <n v="163869"/>
    <n v="0.47445810177787823"/>
    <n v="365235"/>
    <n v="3.194101279043484E-2"/>
    <n v="24588"/>
    <n v="3.6498076108673227E-2"/>
    <n v="28096"/>
    <n v="4.8238879492435639E-2"/>
    <n v="37134"/>
    <n v="1"/>
    <n v="230630"/>
    <n v="5491.1904761904761"/>
    <n v="4158.0596197046743"/>
    <n v="0.29915893572421809"/>
    <n v="243461"/>
    <n v="5796.6904761904761"/>
    <n v="0.31580251333457859"/>
    <n v="124677"/>
    <n v="2968.5"/>
    <n v="0.16172327376875661"/>
    <n v="172160"/>
    <n v="0.2233152771724467"/>
    <n v="1"/>
    <n v="769794"/>
    <n v="-770928"/>
    <n v="-1134"/>
    <n v="150872"/>
    <n v="163869"/>
    <n v="410057.40461275628"/>
    <n v="724798.40461275633"/>
    <n v="0"/>
    <n v="0"/>
    <n v="44822.404612756276"/>
    <n v="-5.6697306877923298E-4"/>
    <n v="-3.3398358664198216E-5"/>
    <n v="5.3357471011503479E-4"/>
    <n v="1854848"/>
    <n v="0.92737994945240099"/>
    <n v="57372.17659883725"/>
    <n v="0.3848787182608826"/>
    <n v="0.38544569132966183"/>
    <n v="133.1140988372093"/>
    <n v="0.3949973259264371"/>
    <n v="4.8238879492435639E-2"/>
    <n v="-1067.2001098275305"/>
    <n v="-66.799890172469532"/>
    <n v="1.8655386637375402"/>
    <n v="1.1115232834352333"/>
    <n v="0.80862268263255166"/>
    <n v="127.32634032634033"/>
    <n v="0.22364424768184735"/>
    <n v="2247.8185804358482"/>
    <n v="5796.6904761904761"/>
    <n v="99.232364162747814"/>
    <n v="9.5719476744186043"/>
    <n v="6"/>
  </r>
  <r>
    <n v="790"/>
    <x v="1"/>
    <s v="YVR"/>
    <s v="British Columbia"/>
    <s v="SEA"/>
    <s v="Washington"/>
    <x v="59"/>
    <x v="7"/>
    <n v="73.870056497175142"/>
    <s v="YVRSEAE175"/>
    <n v="127"/>
    <n v="64.491525423728817"/>
    <n v="177"/>
    <n v="11415"/>
    <n v="10.016949152542374"/>
    <n v="1773"/>
    <n v="2965"/>
    <n v="6678"/>
    <n v="1660525"/>
    <n v="0.8730401529636711"/>
    <n v="13075"/>
    <n v="132.7252786269265"/>
    <n v="1"/>
    <n v="1773"/>
    <n v="0.9291758069570667"/>
    <n v="3191"/>
    <n v="0.82322485207100593"/>
    <n v="8112"/>
    <n v="0"/>
    <e v="#DIV/0!"/>
    <n v="0.25057121894979562"/>
    <n v="334698"/>
    <n v="0.22958509889649184"/>
    <n v="306666"/>
    <n v="0.46485318999206432"/>
    <n v="620923"/>
    <n v="3.4994085675355981E-2"/>
    <n v="46743"/>
    <n v="1.9996406486292244E-2"/>
    <n v="26710"/>
    <n v="0"/>
    <n v="0"/>
    <n v="1"/>
    <n v="331311"/>
    <n v="1871.8135593220338"/>
    <n v="2496.2162703856297"/>
    <n v="0.25680594548422553"/>
    <n v="579242"/>
    <n v="3272.5536723163841"/>
    <n v="0.44898234430542228"/>
    <n v="183700"/>
    <n v="1037.8531073446327"/>
    <n v="0.14238963446867817"/>
    <n v="195869"/>
    <n v="0.15182207574167406"/>
    <n v="1"/>
    <n v="1335740"/>
    <n v="-1290122"/>
    <n v="45618"/>
    <n v="334698"/>
    <n v="330040.87892074202"/>
    <n v="754256.86972147343"/>
    <n v="1418995.7486422155"/>
    <n v="0"/>
    <n v="23374.87892074202"/>
    <n v="133333.86972147343"/>
    <n v="2.7472034446936962E-2"/>
    <n v="2.8005215315529984E-2"/>
    <n v="5.3318086859302158E-4"/>
    <n v="1449705"/>
    <n v="0.8730401529636711"/>
    <n v="194246.90319754719"/>
    <n v="0.80440824438054226"/>
    <n v="0.77693620993360535"/>
    <n v="117.01620674551029"/>
    <n v="0.92138745468905736"/>
    <n v="0"/>
    <n v="-885.36016182042624"/>
    <n v="46503.360161820427"/>
    <n v="1.9555151458184328"/>
    <n v="0.99553292218601208"/>
    <n v="0.79291495214106922"/>
    <n v="96.103415857098085"/>
    <n v="0.14663707008849028"/>
    <n v="1384.0618900967374"/>
    <n v="3272.5536723163841"/>
    <n v="86.004716796158178"/>
    <n v="6.4347787998247918"/>
    <e v="#DIV/0!"/>
  </r>
  <r>
    <n v="977"/>
    <x v="2"/>
    <s v="SFO"/>
    <s v="California"/>
    <s v="LAX"/>
    <s v="California"/>
    <x v="42"/>
    <x v="1"/>
    <n v="178.96428571428572"/>
    <s v="SFOLAX737-900"/>
    <n v="337"/>
    <n v="161.94642857142858"/>
    <n v="56"/>
    <n v="9069"/>
    <n v="22.982142857142858"/>
    <n v="1287"/>
    <n v="2401"/>
    <n v="5381"/>
    <n v="3377414"/>
    <n v="0.90490919976052686"/>
    <n v="10022"/>
    <n v="78.855165428764352"/>
    <n v="0.99922360248447206"/>
    <n v="1288"/>
    <n v="0.99709302325581395"/>
    <n v="2408"/>
    <n v="0.85061650331963323"/>
    <n v="6326"/>
    <n v="13913"/>
    <n v="5.9999281247753897"/>
    <n v="0.22101320317916212"/>
    <n v="285641"/>
    <n v="0.23459551723284144"/>
    <n v="303195"/>
    <n v="0.43785824378528276"/>
    <n v="565895"/>
    <n v="2.9153151926314746E-2"/>
    <n v="37678"/>
    <n v="1.2789999504803407E-2"/>
    <n v="16530"/>
    <n v="6.4589884371595518E-2"/>
    <n v="83477"/>
    <n v="1"/>
    <n v="327884"/>
    <n v="5855.0714285714284"/>
    <n v="4158.0535430643622"/>
    <n v="0.30404109716066097"/>
    <n v="328525"/>
    <n v="5866.5178571428569"/>
    <n v="0.30463548524693534"/>
    <n v="177252"/>
    <n v="3165.2142857142858"/>
    <n v="0.164362678733703"/>
    <n v="244759"/>
    <n v="0.22696073885870069"/>
    <n v="1"/>
    <n v="1292416"/>
    <n v="-1078420"/>
    <n v="213996"/>
    <n v="285862.94327894325"/>
    <n v="304078.95043731778"/>
    <n v="665276.29994424828"/>
    <n v="1255218.1936605093"/>
    <n v="221.9432789432467"/>
    <n v="883.95043731777696"/>
    <n v="99381.299944248283"/>
    <n v="6.3360902749855369E-2"/>
    <n v="6.3892201007193408E-2"/>
    <n v="5.3129825733803926E-4"/>
    <n v="3056253"/>
    <n v="0.90490919976052686"/>
    <n v="127039.23993825121"/>
    <n v="0.38266436984035712"/>
    <n v="0.31930346709050178"/>
    <n v="133.30455397507995"/>
    <n v="0.39556247470350137"/>
    <n v="6.4589884371595518E-2"/>
    <n v="-1794.4141725090947"/>
    <n v="215790.4141725091"/>
    <n v="1.9247674034119782"/>
    <n v="1.0927960732774076"/>
    <n v="0.77639055326483941"/>
    <n v="125.91154485049834"/>
    <n v="0.18938097330890363"/>
    <n v="2247.8172360201911"/>
    <n v="5866.5178571428569"/>
    <n v="115.0083187409288"/>
    <n v="5.9772852574705038"/>
    <n v="5.9999281247753897"/>
  </r>
  <r>
    <n v="577"/>
    <x v="3"/>
    <s v="YVR"/>
    <s v="British Columbia"/>
    <s v="SFO"/>
    <s v="California"/>
    <x v="28"/>
    <x v="2"/>
    <n v="169"/>
    <s v="YVRSFO737-800"/>
    <n v="800"/>
    <n v="148.6888888888889"/>
    <n v="45"/>
    <n v="6691"/>
    <n v="21"/>
    <n v="945"/>
    <n v="1694"/>
    <n v="4052"/>
    <n v="6084000"/>
    <n v="0.8798159105851413"/>
    <n v="7605"/>
    <n v="47.456680584551151"/>
    <n v="1"/>
    <n v="945"/>
    <n v="0.94111111111111112"/>
    <n v="1800"/>
    <n v="0.83374485596707815"/>
    <n v="4860"/>
    <n v="1643"/>
    <n v="4.9987827145465609"/>
    <n v="0.2003511263315329"/>
    <n v="251975"/>
    <n v="0.26119871158263674"/>
    <n v="328501"/>
    <n v="0.49647720740068713"/>
    <n v="624403"/>
    <n v="1.9333416556210826E-2"/>
    <n v="24315"/>
    <n v="1.6109192655925614E-2"/>
    <n v="20260"/>
    <n v="6.5303454730067656E-3"/>
    <n v="8213"/>
    <n v="1"/>
    <n v="174761"/>
    <n v="3883.5777777777776"/>
    <n v="3682.537376136901"/>
    <n v="0.25703057552105163"/>
    <n v="235779"/>
    <n v="5239.5333333333338"/>
    <n v="0.34677309048230459"/>
    <n v="155397"/>
    <n v="3453.2666666666669"/>
    <n v="0.22855088002612062"/>
    <n v="113986"/>
    <n v="0.16764545397052313"/>
    <n v="1"/>
    <n v="1257667"/>
    <n v="-679923"/>
    <n v="577744"/>
    <n v="251975"/>
    <n v="349056.55253837071"/>
    <n v="748913.76604146103"/>
    <n v="1349945.3185798316"/>
    <n v="0"/>
    <n v="20555.552538370714"/>
    <n v="124510.76604146103"/>
    <n v="9.4961209730440505E-2"/>
    <n v="9.5491074288040878E-2"/>
    <n v="5.2986455760037354E-4"/>
    <n v="5352800"/>
    <n v="0.8798159105851413"/>
    <n v="170677.17172321025"/>
    <n v="0.2067171268902038"/>
    <n v="0.11175591715976331"/>
    <n v="186.73651173217755"/>
    <n v="0.23342063966522195"/>
    <n v="6.5303454730067656E-3"/>
    <n v="-3223.6959684407052"/>
    <n v="580967.69596844073"/>
    <n v="1.6829895861109785"/>
    <n v="1.1519137813838567"/>
    <n v="0.81093210589180731"/>
    <n v="182.50055555555556"/>
    <n v="9.0632894080865598E-2"/>
    <n v="3274.5020950872677"/>
    <n v="5239.5333333333338"/>
    <n v="140.99174062709645"/>
    <n v="6.6619339411149303"/>
    <n v="4.9987827145465609"/>
  </r>
  <r>
    <n v="92"/>
    <x v="5"/>
    <s v="OGG"/>
    <s v="Hawaii"/>
    <s v="LAX"/>
    <s v="California"/>
    <x v="36"/>
    <x v="2"/>
    <n v="161.42105263157896"/>
    <s v="OGGLAX737-800"/>
    <n v="2486"/>
    <n v="144.47368421052633"/>
    <n v="19"/>
    <n v="2745"/>
    <n v="21"/>
    <n v="399"/>
    <n v="760"/>
    <n v="1586"/>
    <n v="7624562"/>
    <n v="0.89501141180306487"/>
    <n v="3067"/>
    <n v="98.123147399622738"/>
    <n v="1"/>
    <n v="399"/>
    <n v="1"/>
    <n v="760"/>
    <n v="0.83123689727463312"/>
    <n v="1908"/>
    <n v="611"/>
    <n v="5"/>
    <n v="0.21186165151194755"/>
    <n v="160303"/>
    <n v="0.2715690420807782"/>
    <n v="205480"/>
    <n v="0.49786688517657007"/>
    <n v="376706"/>
    <n v="1.2568724888982872E-2"/>
    <n v="9510"/>
    <n v="2.0961091139775853E-3"/>
    <n v="1586"/>
    <n v="4.0375872277437089E-3"/>
    <n v="3055"/>
    <n v="1"/>
    <n v="361342"/>
    <n v="19018"/>
    <n v="3682.5357683276807"/>
    <n v="0.3549943460974318"/>
    <n v="99551"/>
    <n v="5239.5263157894733"/>
    <n v="9.780219888179463E-2"/>
    <n v="321304"/>
    <n v="16910.736842105263"/>
    <n v="0.31565968909921688"/>
    <n v="235684"/>
    <n v="0.23154376592155665"/>
    <n v="1"/>
    <n v="756640"/>
    <n v="-1017881"/>
    <n v="-261241"/>
    <n v="160303"/>
    <n v="205480"/>
    <n v="453187.29382093315"/>
    <n v="818970.29382093321"/>
    <n v="0"/>
    <n v="0"/>
    <n v="76481.293820933148"/>
    <n v="-3.4263082915451402E-2"/>
    <n v="-3.3735140293470849E-2"/>
    <n v="5.2794262198055386E-4"/>
    <n v="6824070"/>
    <n v="0.89501141180306487"/>
    <n v="88398.677595628425"/>
    <n v="9.9237175853511328E-2"/>
    <n v="0.13350025876896274"/>
    <n v="274.53005464480873"/>
    <n v="0.11043043227868413"/>
    <n v="4.0375872277437089E-3"/>
    <n v="-4025.3312537333236"/>
    <n v="-257215.66874626669"/>
    <n v="1.6595582721154951"/>
    <n v="1.1168110872597723"/>
    <n v="0.81554498066482728"/>
    <n v="270.36842105263156"/>
    <n v="0.3114876295199831"/>
    <n v="3274.4974913150345"/>
    <n v="5239.5263157894733"/>
    <n v="27.975050462053911"/>
    <n v="4.0422586520947172"/>
    <n v="5"/>
  </r>
  <r>
    <n v="356"/>
    <x v="4"/>
    <s v="SFO"/>
    <s v="California"/>
    <s v="LAX"/>
    <s v="California"/>
    <x v="42"/>
    <x v="3"/>
    <n v="143"/>
    <s v="SFOLAX737-700"/>
    <n v="337"/>
    <n v="131.93023255813952"/>
    <n v="43"/>
    <n v="5673"/>
    <n v="17"/>
    <n v="731"/>
    <n v="1333"/>
    <n v="3609"/>
    <n v="2072213"/>
    <n v="0.92258903886810861"/>
    <n v="6149"/>
    <n v="60.549502025658342"/>
    <n v="1"/>
    <n v="731"/>
    <n v="1"/>
    <n v="1333"/>
    <n v="0.88347613219094245"/>
    <n v="4085"/>
    <n v="11701"/>
    <n v="5"/>
    <n v="0.19508003338290839"/>
    <n v="145859"/>
    <n v="0.21920908186302307"/>
    <n v="163900"/>
    <n v="0.47368688543884613"/>
    <n v="354170"/>
    <n v="2.8949240859823883E-2"/>
    <n v="21645"/>
    <n v="4.8268796610350844E-3"/>
    <n v="3609"/>
    <n v="7.8247878794363429E-2"/>
    <n v="58505"/>
    <n v="1"/>
    <n v="222976"/>
    <n v="5185.4883720930229"/>
    <n v="3682.5406079394693"/>
    <n v="0.281542463193515"/>
    <n v="225300"/>
    <n v="5239.5348837209303"/>
    <n v="0.28447688072931132"/>
    <n v="198270"/>
    <n v="4610.9302325581393"/>
    <n v="0.25034723099068157"/>
    <n v="145434"/>
    <n v="0.18363342508649208"/>
    <n v="1"/>
    <n v="747688"/>
    <n v="-791980"/>
    <n v="-44292"/>
    <n v="145859"/>
    <n v="163900"/>
    <n v="400882.36353560543"/>
    <n v="710641.36353560537"/>
    <n v="0"/>
    <n v="0"/>
    <n v="46712.363535605429"/>
    <n v="-2.1374250619989356E-2"/>
    <n v="-2.085001202303443E-2"/>
    <n v="5.2423859695492625E-4"/>
    <n v="1911801"/>
    <n v="0.92258903886810861"/>
    <n v="57826.742111757514"/>
    <n v="0.36081619022754902"/>
    <n v="0.38219044084753834"/>
    <n v="121.48475233562489"/>
    <n v="0.36048887933419849"/>
    <n v="7.8247878794363429E-2"/>
    <n v="-1086.3340357117543"/>
    <n v="-43205.665964288244"/>
    <n v="1.847986137426282"/>
    <n v="1.1387585701327663"/>
    <n v="0.80297599989092039"/>
    <n v="122.95573893473369"/>
    <n v="0.19451161447020682"/>
    <n v="3274.5108277848672"/>
    <n v="5239.5348837209303"/>
    <n v="93.691934866714845"/>
    <n v="4.4516129032258061"/>
    <n v="5"/>
  </r>
  <r>
    <n v="454"/>
    <x v="3"/>
    <s v="LAX"/>
    <s v="California"/>
    <s v="BOI"/>
    <s v="Idaho"/>
    <x v="17"/>
    <x v="7"/>
    <n v="73.509090909090915"/>
    <s v="LAXBOIE175"/>
    <n v="674"/>
    <n v="63.145454545454548"/>
    <n v="55"/>
    <n v="3473"/>
    <n v="9.418181818181818"/>
    <n v="518"/>
    <n v="829"/>
    <n v="2126"/>
    <n v="2724982"/>
    <n v="0.85901558248825127"/>
    <n v="4043"/>
    <n v="109.60134445989802"/>
    <n v="0.95045871559633033"/>
    <n v="545"/>
    <n v="0.84505606523955146"/>
    <n v="981"/>
    <n v="0.84465633690901865"/>
    <n v="2517"/>
    <n v="0"/>
    <e v="#DIV/0!"/>
    <n v="0.20830831532352312"/>
    <n v="109977"/>
    <n v="0.23443753515937971"/>
    <n v="123772"/>
    <n v="0.51296990451801583"/>
    <n v="270824"/>
    <n v="2.4149876977685513E-2"/>
    <n v="12750"/>
    <n v="2.0134368021395843E-2"/>
    <n v="10630"/>
    <n v="0"/>
    <n v="0"/>
    <n v="1"/>
    <n v="175976"/>
    <n v="3199.5636363636363"/>
    <n v="1605.6007421002739"/>
    <n v="0.28188678459470845"/>
    <n v="147806"/>
    <n v="2687.3818181818183"/>
    <n v="0.23676272948473359"/>
    <n v="200937"/>
    <n v="3653.4"/>
    <n v="0.32187050982012849"/>
    <n v="99560"/>
    <n v="0.15947997610042947"/>
    <n v="1"/>
    <n v="527953"/>
    <n v="-624279"/>
    <n v="-96326"/>
    <n v="115709.39189189188"/>
    <n v="146466.02171290712"/>
    <n v="320632.17685794923"/>
    <n v="582807.59046274819"/>
    <n v="5732.3918918918789"/>
    <n v="22694.021712907124"/>
    <n v="49808.176857949235"/>
    <n v="-3.5349224325151508E-2"/>
    <n v="-3.4827221941531102E-2"/>
    <n v="5.2200238362040685E-4"/>
    <n v="2340802"/>
    <n v="0.85901558248825127"/>
    <n v="86649.355024474557"/>
    <n v="0.19374549997027504"/>
    <n v="0.22909472429542654"/>
    <n v="152.01641232363951"/>
    <n v="0.22554363846237316"/>
    <n v="0"/>
    <n v="-1422.4470993226953"/>
    <n v="-94903.552900677299"/>
    <n v="1.6169072197789112"/>
    <n v="1.0109580508574794"/>
    <n v="0.86215165567314511"/>
    <n v="126.16921508664628"/>
    <n v="0.18857739230575449"/>
    <n v="1833.3442987418894"/>
    <n v="2687.3818181818183"/>
    <n v="31.687567493943785"/>
    <n v="6.7319320472214228"/>
    <e v="#DIV/0!"/>
  </r>
  <r>
    <n v="291"/>
    <x v="4"/>
    <s v="OGG"/>
    <s v="Hawaii"/>
    <s v="LAX"/>
    <s v="California"/>
    <x v="36"/>
    <x v="4"/>
    <n v="179"/>
    <s v="OGGLAX737-Max 9"/>
    <n v="2486"/>
    <n v="148.09375"/>
    <n v="32"/>
    <n v="4739"/>
    <n v="21.375"/>
    <n v="684"/>
    <n v="1118"/>
    <n v="2937"/>
    <n v="14239808"/>
    <n v="0.8273393854748603"/>
    <n v="5728"/>
    <n v="165.26003772568041"/>
    <n v="0.92934782608695654"/>
    <n v="736"/>
    <n v="0.8125"/>
    <n v="1376"/>
    <n v="0.81222345132743368"/>
    <n v="3616"/>
    <n v="654"/>
    <n v="5"/>
    <n v="0.22006855286418509"/>
    <n v="273124"/>
    <n v="0.2370504541989838"/>
    <n v="294200"/>
    <n v="0.51894550417940422"/>
    <n v="644056"/>
    <n v="1.4201272111682832E-2"/>
    <n v="17625"/>
    <n v="7.0994274369382947E-3"/>
    <n v="8811"/>
    <n v="2.6347892088058361E-3"/>
    <n v="3270"/>
    <n v="1"/>
    <n v="561001"/>
    <n v="17531.28125"/>
    <n v="3394.6561293373338"/>
    <n v="0.34787804074940609"/>
    <n v="167665"/>
    <n v="5239.53125"/>
    <n v="0.10396946119926555"/>
    <n v="487030"/>
    <n v="15219.6875"/>
    <n v="0.30200844951467687"/>
    <n v="396941"/>
    <n v="0.24614404853665145"/>
    <n v="1"/>
    <n v="1241086"/>
    <n v="-1612637"/>
    <n v="-371551"/>
    <n v="293887.81286549708"/>
    <n v="362092.30769230769"/>
    <n v="792954.20360912487"/>
    <n v="1448934.3241669298"/>
    <n v="20763.812865497079"/>
    <n v="67892.307692307688"/>
    <n v="148898.20360912487"/>
    <n v="-2.6092416414603341E-2"/>
    <n v="-2.5571091082813999E-2"/>
    <n v="5.2132533178934209E-4"/>
    <n v="11781154"/>
    <n v="0.8273393854748603"/>
    <n v="258324.54610677366"/>
    <n v="8.7156090868640929E-2"/>
    <n v="0.11324850728324427"/>
    <n v="261.19772103819372"/>
    <n v="0.10506746622614389"/>
    <n v="2.6347892088058361E-3"/>
    <n v="-7423.5726302165513"/>
    <n v="-364127.42736978346"/>
    <n v="1.7547072078053989"/>
    <n v="1.0109899645493685"/>
    <n v="0.84220500659161934"/>
    <n v="213.80813953488371"/>
    <n v="0.31983359734941819"/>
    <n v="2947.0524556483174"/>
    <n v="5239.53125"/>
    <n v="28.676019110357423"/>
    <n v="5.5783920658366748"/>
    <n v="5"/>
  </r>
  <r>
    <n v="120"/>
    <x v="5"/>
    <s v="SEA"/>
    <s v="Washington"/>
    <s v="GEG"/>
    <s v="Washington"/>
    <x v="14"/>
    <x v="7"/>
    <n v="73.137055837563452"/>
    <s v="SEAGEGE175"/>
    <n v="223"/>
    <n v="52.142131979695435"/>
    <n v="197"/>
    <n v="10272"/>
    <n v="8.3045685279187822"/>
    <n v="1636"/>
    <n v="3364"/>
    <n v="5272"/>
    <n v="3212984"/>
    <n v="0.71293725707940037"/>
    <n v="14408"/>
    <n v="208.40535401331931"/>
    <n v="0.8304568527918782"/>
    <n v="1970"/>
    <n v="0.94867456288776086"/>
    <n v="3546"/>
    <n v="0.59289248762932978"/>
    <n v="8892"/>
    <n v="7734"/>
    <n v="4.9997414016033099"/>
    <n v="0.22275634339877678"/>
    <n v="213577"/>
    <n v="0.27221336848868161"/>
    <n v="260996"/>
    <n v="0.40971138682842578"/>
    <n v="392828"/>
    <n v="3.299464325943479E-2"/>
    <n v="31635"/>
    <n v="2.199434288145917E-2"/>
    <n v="21088"/>
    <n v="4.0329915143221887E-2"/>
    <n v="38668"/>
    <n v="1"/>
    <n v="334616"/>
    <n v="1698.5583756345177"/>
    <n v="1605.6017446587025"/>
    <n v="0.23232753144013268"/>
    <n v="534270"/>
    <n v="2712.0304568527918"/>
    <n v="0.37094947707975617"/>
    <n v="382079"/>
    <n v="1939.4873096446699"/>
    <n v="0.2652816090238197"/>
    <n v="189312"/>
    <n v="0.13144138245629139"/>
    <n v="1"/>
    <n v="958792"/>
    <n v="-1440277"/>
    <n v="-481485"/>
    <n v="257180.12836185819"/>
    <n v="275116.47324613557"/>
    <n v="662561.94537177542"/>
    <n v="1194858.5469797691"/>
    <n v="43603.128361858195"/>
    <n v="14120.473246135574"/>
    <n v="269733.94537177542"/>
    <n v="-0.14985602169198478"/>
    <n v="-0.14933867674079337"/>
    <n v="5.1734495119140633E-4"/>
    <n v="2290656"/>
    <n v="0.71293725707940037"/>
    <n v="370486.06542056077"/>
    <n v="0.29841169454936595"/>
    <n v="0.4482677162413507"/>
    <n v="89.575934579439249"/>
    <n v="0.40168580528896525"/>
    <n v="4.0329915143221887E-2"/>
    <n v="-1662.2210506587269"/>
    <n v="-479822.77894934127"/>
    <n v="1.8008271808101779"/>
    <n v="1.2225845450553954"/>
    <n v="0.73381530106134918"/>
    <n v="73.602932882120697"/>
    <n v="0.19744845597376698"/>
    <n v="1833.3454138399011"/>
    <n v="2712.0304568527918"/>
    <n v="49.288560980748656"/>
    <n v="5.1326908099688477"/>
    <n v="4.9997414016033099"/>
  </r>
  <r>
    <n v="526"/>
    <x v="3"/>
    <s v="SEA"/>
    <s v="Washington"/>
    <s v="LAX"/>
    <s v="California"/>
    <x v="49"/>
    <x v="6"/>
    <n v="148.55769230769232"/>
    <s v="SEALAXA320"/>
    <n v="954"/>
    <n v="128.42307692307693"/>
    <n v="52"/>
    <n v="6678"/>
    <n v="19.807692307692307"/>
    <n v="1030"/>
    <n v="1906"/>
    <n v="3743"/>
    <n v="7369650"/>
    <n v="0.8644660194174757"/>
    <n v="7725"/>
    <n v="138.3941947565543"/>
    <n v="1"/>
    <n v="1030"/>
    <n v="1"/>
    <n v="1906"/>
    <n v="0.78141962421711897"/>
    <n v="4790"/>
    <n v="25085"/>
    <n v="5"/>
    <n v="0.19689812317152869"/>
    <n v="314237"/>
    <n v="0.25984045736141215"/>
    <n v="414689"/>
    <n v="0.44356575478856619"/>
    <n v="707903"/>
    <n v="1.4070104271033255E-2"/>
    <n v="22455"/>
    <n v="7.0353654310915783E-3"/>
    <n v="11228"/>
    <n v="7.8590194976368113E-2"/>
    <n v="125425"/>
    <n v="0.99999999999999989"/>
    <n v="500250"/>
    <n v="9620.1923076923085"/>
    <n v="3614.6747403673762"/>
    <n v="0.3181490941098058"/>
    <n v="264827"/>
    <n v="5092.8269230769229"/>
    <n v="0.16842472792767124"/>
    <n v="474558"/>
    <n v="9126.1153846153848"/>
    <n v="0.30180949085969261"/>
    <n v="332741"/>
    <n v="0.21161668710283035"/>
    <n v="1"/>
    <n v="1595937"/>
    <n v="-1572376"/>
    <n v="23561"/>
    <n v="314237"/>
    <n v="414689"/>
    <n v="905919.14774245257"/>
    <n v="1634845.1477424526"/>
    <n v="0"/>
    <n v="0"/>
    <n v="198016.14774245257"/>
    <n v="3.1970310666042485E-3"/>
    <n v="3.7137452716480444E-3"/>
    <n v="5.1671420504379589E-4"/>
    <n v="6370812"/>
    <n v="0.8644660194174757"/>
    <n v="230551.971248877"/>
    <n v="0.21655533166432597"/>
    <n v="0.21335830059772173"/>
    <n v="220.20245582509733"/>
    <n v="0.23082018430303702"/>
    <n v="7.8590194976368113E-2"/>
    <n v="-3808.0028412010111"/>
    <n v="27369.002841201011"/>
    <n v="1.640475369348767"/>
    <n v="1.1699013390172557"/>
    <n v="0.79467190342460958"/>
    <n v="217.57030430220357"/>
    <n v="0.20849256580930201"/>
    <n v="3429.0311153208622"/>
    <n v="5092.8269230769229"/>
    <n v="48.253469097797776"/>
    <n v="5.0438754117999398"/>
    <n v="5"/>
  </r>
  <r>
    <n v="410"/>
    <x v="3"/>
    <s v="BOI"/>
    <s v="Idaho"/>
    <s v="LAX"/>
    <s v="California"/>
    <x v="50"/>
    <x v="7"/>
    <n v="74.181818181818187"/>
    <s v="BOILAXE175"/>
    <n v="674"/>
    <n v="63.2"/>
    <n v="55"/>
    <n v="3476"/>
    <n v="10"/>
    <n v="550"/>
    <n v="807"/>
    <n v="2119"/>
    <n v="2749920"/>
    <n v="0.85196078431372546"/>
    <n v="4080"/>
    <n v="124.90574151557415"/>
    <n v="1"/>
    <n v="550"/>
    <n v="0.81515151515151518"/>
    <n v="990"/>
    <n v="0.83425196850393701"/>
    <n v="2540"/>
    <n v="0"/>
    <e v="#DIV/0!"/>
    <n v="0.25100092277686581"/>
    <n v="134099"/>
    <n v="0.22345425516184159"/>
    <n v="119382"/>
    <n v="0.477972211875558"/>
    <n v="255360"/>
    <n v="2.3780689817821759E-2"/>
    <n v="12705"/>
    <n v="2.3791920367912819E-2"/>
    <n v="12711"/>
    <n v="0"/>
    <n v="0"/>
    <n v="1"/>
    <n v="200549"/>
    <n v="3646.3454545454547"/>
    <n v="1605.6027334419539"/>
    <n v="0.28973993345555782"/>
    <n v="149162"/>
    <n v="2712.0363636363636"/>
    <n v="0.21549939393414036"/>
    <n v="228996"/>
    <n v="4163.5636363636368"/>
    <n v="0.33083827793501297"/>
    <n v="113462"/>
    <n v="0.16392239467528885"/>
    <n v="1"/>
    <n v="534257"/>
    <n v="-692169"/>
    <n v="-157912"/>
    <n v="134099"/>
    <n v="146453.75464684016"/>
    <n v="306094.57291175082"/>
    <n v="586647.32755859103"/>
    <n v="0"/>
    <n v="27071.754646840156"/>
    <n v="50734.572911750816"/>
    <n v="-5.7424215977192064E-2"/>
    <n v="-5.690977901136568E-2"/>
    <n v="5.1443696582638421E-4"/>
    <n v="2342824"/>
    <n v="0.85196078431372546"/>
    <n v="92834.070195627166"/>
    <n v="0.1942809245359865"/>
    <n v="0.25170514051317855"/>
    <n v="153.69879171461449"/>
    <n v="0.22803975031841911"/>
    <n v="0"/>
    <n v="-1414.6605010652904"/>
    <n v="-156497.33949893471"/>
    <n v="1.954973682616699"/>
    <n v="0.96690035876540115"/>
    <n v="0.80611540133191684"/>
    <n v="120.58787878787879"/>
    <n v="0.21237344573866135"/>
    <n v="1833.3504706943124"/>
    <n v="2712.0363636363636"/>
    <n v="27.828984943551113"/>
    <n v="7.3118527042577677"/>
    <e v="#DIV/0!"/>
  </r>
  <r>
    <n v="943"/>
    <x v="2"/>
    <s v="SEA"/>
    <s v="Washington"/>
    <s v="LAX"/>
    <s v="California"/>
    <x v="49"/>
    <x v="2"/>
    <n v="159.46153846153845"/>
    <s v="SEALAX737-800"/>
    <n v="954"/>
    <n v="131.53846153846155"/>
    <n v="52"/>
    <n v="6840"/>
    <n v="21"/>
    <n v="1092"/>
    <n v="2080"/>
    <n v="3668"/>
    <n v="7910568"/>
    <n v="0.82489146164978289"/>
    <n v="8292"/>
    <n v="139.73782771535579"/>
    <n v="1"/>
    <n v="1092"/>
    <n v="1"/>
    <n v="2080"/>
    <n v="0.71640625000000002"/>
    <n v="5120"/>
    <n v="42772"/>
    <n v="5.9999298606565041"/>
    <n v="0.21047636937752642"/>
    <n v="323816"/>
    <n v="0.24317334323047712"/>
    <n v="374120"/>
    <n v="0.34378686648150686"/>
    <n v="528913"/>
    <n v="1.6687130441452046E-2"/>
    <n v="25673"/>
    <n v="1.9070634797343632E-2"/>
    <n v="29340"/>
    <n v="0.16680565567169389"/>
    <n v="256629"/>
    <n v="1"/>
    <n v="581037"/>
    <n v="11173.788461538461"/>
    <n v="4158.0508978826056"/>
    <n v="0.35560638043297982"/>
    <n v="305059"/>
    <n v="5866.5192307692305"/>
    <n v="0.18670226992171648"/>
    <n v="314105"/>
    <n v="6040.4807692307695"/>
    <n v="0.19223860464290762"/>
    <n v="433732"/>
    <n v="0.26545274500239607"/>
    <n v="1"/>
    <n v="1538491"/>
    <n v="-1633933"/>
    <n v="-95442"/>
    <n v="323816"/>
    <n v="374120"/>
    <n v="738286.4122137404"/>
    <n v="1436222.4122137404"/>
    <n v="0"/>
    <n v="0"/>
    <n v="209373.4122137404"/>
    <n v="-1.2065126044046394E-2"/>
    <n v="-1.1556134556539916E-2"/>
    <n v="5.089914875064782E-4"/>
    <n v="6525360"/>
    <n v="0.82489146164978289"/>
    <n v="272114.56491228077"/>
    <n v="0.19448552872562375"/>
    <n v="0.20655065476967013"/>
    <n v="187.40672514619882"/>
    <n v="0.19644310811970528"/>
    <n v="0.16680565567169389"/>
    <n v="-4026.4117733411617"/>
    <n v="-91415.588226658845"/>
    <n v="2.0042128651941264"/>
    <n v="1.2156702000252428"/>
    <n v="0.69820420608506018"/>
    <n v="179.86538461538461"/>
    <n v="0.28192040122431655"/>
    <n v="2247.8165371214154"/>
    <n v="5866.5192307692305"/>
    <n v="48.948807290270707"/>
    <n v="8.0428362573099417"/>
    <n v="5.9999298606565041"/>
  </r>
  <r>
    <n v="429"/>
    <x v="3"/>
    <s v="HNL"/>
    <s v="Hawaii"/>
    <s v="LAX"/>
    <s v="California"/>
    <x v="46"/>
    <x v="8"/>
    <n v="363.33333333333331"/>
    <s v="HNLLAX777-200"/>
    <n v="2556"/>
    <n v="313.93333333333334"/>
    <n v="30"/>
    <n v="9418"/>
    <n v="47"/>
    <n v="1410"/>
    <n v="2143"/>
    <n v="5866"/>
    <n v="27860400"/>
    <n v="0.86403669724770638"/>
    <n v="10900"/>
    <n v="160.64707046714173"/>
    <n v="1"/>
    <n v="1410"/>
    <n v="0.81174242424242427"/>
    <n v="2640"/>
    <n v="0.8563503649635037"/>
    <n v="6850"/>
    <n v="417476"/>
    <n v="5"/>
    <n v="0.14561653651630282"/>
    <n v="755548"/>
    <n v="0.12926515635967525"/>
    <n v="670707"/>
    <n v="0.30925329962876408"/>
    <n v="1604596"/>
    <n v="6.7821580098269014E-3"/>
    <n v="35190"/>
    <n v="6.7827361989155482E-3"/>
    <n v="35193"/>
    <n v="0.40230011328651544"/>
    <n v="2087380"/>
    <n v="1"/>
    <n v="672299"/>
    <n v="22409.966666666667"/>
    <n v="4184.9440394091098"/>
    <n v="0.26267672000175041"/>
    <n v="229324"/>
    <n v="7644.1333333333332"/>
    <n v="8.9600127529092577E-2"/>
    <n v="1085498"/>
    <n v="36183.26666666667"/>
    <n v="0.4241194084900618"/>
    <n v="572295"/>
    <n v="0.22360374397909524"/>
    <n v="1"/>
    <n v="5188614"/>
    <n v="-2559416"/>
    <n v="2629198"/>
    <n v="755548"/>
    <n v="826255.94027064857"/>
    <n v="1873761.0978520284"/>
    <n v="3455565.0381226772"/>
    <n v="0"/>
    <n v="155548.94027064857"/>
    <n v="269165.09785202844"/>
    <n v="9.4370432585318229E-2"/>
    <n v="9.4878578003334102E-2"/>
    <n v="5.0814541801587343E-4"/>
    <n v="24072408"/>
    <n v="0.86403669724770638"/>
    <n v="488004.7555744322"/>
    <n v="0.18623616315630787"/>
    <n v="9.1865730570989651E-2"/>
    <n v="329.2879592270121"/>
    <n v="0.12882940501839285"/>
    <n v="0.40230011328651544"/>
    <n v="-14157.134604089233"/>
    <n v="2643355.1346040894"/>
    <n v="1.9271026964874793"/>
    <n v="0.91367306799911363"/>
    <n v="0.84243624794671446"/>
    <n v="254.05568181818182"/>
    <n v="0.11029824149570579"/>
    <n v="6757.0357607113947"/>
    <n v="7644.1333333333332"/>
    <n v="58.625407687881427"/>
    <n v="7.4732427266935657"/>
    <n v="5"/>
  </r>
  <r>
    <n v="269"/>
    <x v="4"/>
    <s v="LAX"/>
    <s v="California"/>
    <s v="OGG"/>
    <s v="Hawaii"/>
    <x v="39"/>
    <x v="4"/>
    <n v="179"/>
    <s v="LAXOGG737-Max 9"/>
    <n v="2486"/>
    <n v="149"/>
    <n v="32"/>
    <n v="4768"/>
    <n v="23"/>
    <n v="736"/>
    <n v="1076"/>
    <n v="2956"/>
    <n v="14239808"/>
    <n v="0.83240223463687146"/>
    <n v="5728"/>
    <n v="181.02164502164501"/>
    <n v="1"/>
    <n v="736"/>
    <n v="0.78197674418604646"/>
    <n v="1376"/>
    <n v="0.81747787610619471"/>
    <n v="3616"/>
    <n v="26279"/>
    <n v="5"/>
    <n v="0.19729673585994098"/>
    <n v="272583"/>
    <n v="0.21822698356747194"/>
    <n v="301500"/>
    <n v="0.47439940532242225"/>
    <n v="655425"/>
    <n v="1.283304948143044E-2"/>
    <n v="17730"/>
    <n v="2.1395653844956787E-3"/>
    <n v="2956"/>
    <n v="9.5104260384238734E-2"/>
    <n v="131395"/>
    <n v="1"/>
    <n v="614507"/>
    <n v="19203.34375"/>
    <n v="3394.6603453223647"/>
    <n v="0.35105658544945584"/>
    <n v="167665"/>
    <n v="5239.53125"/>
    <n v="9.578394127224428E-2"/>
    <n v="533480"/>
    <n v="16671.25"/>
    <n v="0.30476734553971835"/>
    <n v="434798"/>
    <n v="0.24839212773858152"/>
    <n v="1"/>
    <n v="1381589"/>
    <n v="-1750450"/>
    <n v="-368861"/>
    <n v="272583"/>
    <n v="385561.33828996285"/>
    <n v="801764.81732070365"/>
    <n v="1459909.1556106666"/>
    <n v="0"/>
    <n v="84061.338289962849"/>
    <n v="146339.81732070365"/>
    <n v="-2.5903509373160088E-2"/>
    <n v="-2.5397882042171263E-2"/>
    <n v="5.056273309888247E-4"/>
    <n v="11853248"/>
    <n v="0.83240223463687146"/>
    <n v="251716.91275167791"/>
    <n v="9.7023007613585802E-2"/>
    <n v="0.12292651698674589"/>
    <n v="262.20511744966444"/>
    <n v="0.10547269406663895"/>
    <n v="9.5104260384238734E-2"/>
    <n v="-7200.0361128333279"/>
    <n v="-361660.9638871667"/>
    <n v="1.7254111612831771"/>
    <n v="1.0207996982116727"/>
    <n v="0.84443501121579667"/>
    <n v="219.11337209302326"/>
    <n v="0.31470864345329908"/>
    <n v="2947.0508896116321"/>
    <n v="5239.53125"/>
    <n v="26.339391620432373"/>
    <n v="4.338506711409396"/>
    <n v="5"/>
  </r>
  <r>
    <n v="123"/>
    <x v="5"/>
    <s v="SEA"/>
    <s v="Washington"/>
    <s v="HNL"/>
    <s v="Hawaii"/>
    <x v="24"/>
    <x v="4"/>
    <n v="178"/>
    <s v="SEAHNL737-Max 9"/>
    <n v="2677"/>
    <n v="163.44444444444446"/>
    <n v="18"/>
    <n v="2942"/>
    <n v="23"/>
    <n v="414"/>
    <n v="774"/>
    <n v="1754"/>
    <n v="8577108"/>
    <n v="0.91822721598002499"/>
    <n v="3204"/>
    <n v="110.23038079470199"/>
    <n v="1"/>
    <n v="414"/>
    <n v="1"/>
    <n v="774"/>
    <n v="0.87003968253968256"/>
    <n v="2016"/>
    <n v="18142"/>
    <n v="4.9998897585712712"/>
    <n v="0.20608138486206309"/>
    <n v="231477"/>
    <n v="0.230734372537795"/>
    <n v="259168"/>
    <n v="0.4636837836562559"/>
    <n v="520824"/>
    <n v="9.3747412598120961E-3"/>
    <n v="10530"/>
    <n v="9.369399526900522E-3"/>
    <n v="10524"/>
    <n v="8.0756318157173365E-2"/>
    <n v="90708"/>
    <n v="1"/>
    <n v="374195"/>
    <n v="20788.611111111109"/>
    <n v="3394.663043910894"/>
    <n v="0.35363969285292379"/>
    <n v="94312"/>
    <n v="5239.5555555555557"/>
    <n v="8.9131246308328416E-2"/>
    <n v="324855"/>
    <n v="18047.5"/>
    <n v="0.30701004134672177"/>
    <n v="264763"/>
    <n v="0.25021901949202596"/>
    <n v="1"/>
    <n v="1123231"/>
    <n v="-1058125"/>
    <n v="65106"/>
    <n v="231477"/>
    <n v="259168"/>
    <n v="598620.97149372858"/>
    <n v="1089265.9714937285"/>
    <n v="0"/>
    <n v="0"/>
    <n v="77796.971493728575"/>
    <n v="7.5906704217785295E-3"/>
    <n v="8.0945761638857548E-3"/>
    <n v="5.039057421072253E-4"/>
    <n v="7875734"/>
    <n v="0.91822721598002499"/>
    <n v="91951.4024473147"/>
    <n v="0.13095684466139404"/>
    <n v="0.1233661742396155"/>
    <n v="350.95955132562881"/>
    <n v="0.13110181222473993"/>
    <n v="8.0756318157173365E-2"/>
    <n v="-4322.05397187381"/>
    <n v="69428.053971873815"/>
    <n v="1.7711177462207679"/>
    <n v="1.0606701507848348"/>
    <n v="0.8183524585104861"/>
    <n v="334.84237726098189"/>
    <n v="0.23571553847783761"/>
    <n v="2947.0550465123092"/>
    <n v="5239.5555555555557"/>
    <n v="26.689556715578377"/>
    <n v="7.1563562202583277"/>
    <n v="4.9998897585712712"/>
  </r>
  <r>
    <n v="435"/>
    <x v="3"/>
    <s v="HNL"/>
    <s v="Hawaii"/>
    <s v="SEA"/>
    <s v="Washington"/>
    <x v="20"/>
    <x v="4"/>
    <n v="173.95454545454547"/>
    <s v="HNLSEA737-Max 9"/>
    <n v="2677"/>
    <n v="158.72727272727272"/>
    <n v="22"/>
    <n v="3492"/>
    <n v="21.818181818181817"/>
    <n v="480"/>
    <n v="673"/>
    <n v="2339"/>
    <n v="10244879"/>
    <n v="0.91246407107394822"/>
    <n v="3827"/>
    <n v="124.59255903349808"/>
    <n v="0.96969696969696972"/>
    <n v="495"/>
    <n v="0.72756756756756757"/>
    <n v="925"/>
    <n v="0.97134551495016608"/>
    <n v="2408"/>
    <n v="19998"/>
    <n v="4.9998999899990002"/>
    <n v="0.22497034477668609"/>
    <n v="295672"/>
    <n v="0.17146311529357339"/>
    <n v="225349"/>
    <n v="0.51147822633231654"/>
    <n v="672221"/>
    <n v="1.0671315124506284E-2"/>
    <n v="14025"/>
    <n v="5.3383206355462455E-3"/>
    <n v="7016"/>
    <n v="7.6078677837371433E-2"/>
    <n v="99988"/>
    <n v="1"/>
    <n v="422949"/>
    <n v="19224.954545454544"/>
    <n v="3394.6569785623033"/>
    <n v="0.35185904640523907"/>
    <n v="112650"/>
    <n v="5120.454545454545"/>
    <n v="9.3715605374525501E-2"/>
    <n v="367181"/>
    <n v="16690.045454545456"/>
    <n v="0.30546462225498133"/>
    <n v="299261"/>
    <n v="0.24896072596525409"/>
    <n v="1"/>
    <n v="1314271"/>
    <n v="-1202041"/>
    <n v="112230"/>
    <n v="304911.75"/>
    <n v="309729.30906389299"/>
    <n v="692051.37580162461"/>
    <n v="1306692.4348655175"/>
    <n v="9239.75"/>
    <n v="84380.309063892986"/>
    <n v="19830.375801624614"/>
    <n v="1.0954741388356075E-2"/>
    <n v="1.1458099012046176E-2"/>
    <n v="5.0335762369010072E-4"/>
    <n v="9348084"/>
    <n v="0.91246407107394822"/>
    <n v="116490.49398625433"/>
    <n v="0.12828565373978551"/>
    <n v="0.11733091235142944"/>
    <n v="347.73281786941578"/>
    <n v="0.12989645792656548"/>
    <n v="7.6078677837371433E-2"/>
    <n v="-5156.8379484326178"/>
    <n v="117386.83794843261"/>
    <n v="1.9162333653469565"/>
    <n v="0.78155095880734093"/>
    <n v="0.89556887344537617"/>
    <n v="243.62054054054053"/>
    <n v="0.22770113621924246"/>
    <n v="2947.0540042546149"/>
    <n v="5120.454545454545"/>
    <n v="28.027355943954387"/>
    <n v="6.0254868270332187"/>
    <n v="4.9998999899990002"/>
  </r>
  <r>
    <n v="1150"/>
    <x v="0"/>
    <s v="SEA"/>
    <s v="Washington"/>
    <s v="HNL"/>
    <s v="Hawaii"/>
    <x v="24"/>
    <x v="0"/>
    <n v="193.96666666666667"/>
    <s v="SEAHNLA321"/>
    <n v="2677"/>
    <n v="171.63333333333333"/>
    <n v="30"/>
    <n v="5149"/>
    <n v="22.133333333333333"/>
    <n v="664"/>
    <n v="1248"/>
    <n v="3238"/>
    <n v="15577463"/>
    <n v="0.88485994157071657"/>
    <n v="5819"/>
    <n v="183.71730132450332"/>
    <n v="0.88533333333333331"/>
    <n v="750"/>
    <n v="0.88510638297872335"/>
    <n v="1410"/>
    <n v="0.88494124077616831"/>
    <n v="3659"/>
    <n v="17020"/>
    <n v="5.9997649823736783"/>
    <n v="0.20323108025869271"/>
    <n v="394061"/>
    <n v="0.22323334949303242"/>
    <n v="432845"/>
    <n v="0.49582512455002115"/>
    <n v="961395"/>
    <n v="1.1688104054709178E-2"/>
    <n v="22663"/>
    <n v="1.3357538499623513E-2"/>
    <n v="25900"/>
    <n v="5.2664803143921031E-2"/>
    <n v="102116"/>
    <n v="1"/>
    <n v="830220"/>
    <n v="27674"/>
    <n v="4519.0082480776637"/>
    <n v="0.39843298957198042"/>
    <n v="208607"/>
    <n v="6953.5666666666666"/>
    <n v="0.10011311538585209"/>
    <n v="478224"/>
    <n v="15940.8"/>
    <n v="0.22950569488216468"/>
    <n v="566662"/>
    <n v="0.27194820016000282"/>
    <n v="1"/>
    <n v="1938980"/>
    <n v="-2083713"/>
    <n v="-144733"/>
    <n v="445099.02108433738"/>
    <n v="489031.61057692312"/>
    <n v="1086394.1646077826"/>
    <n v="2020524.7962690431"/>
    <n v="51038.021084337379"/>
    <n v="56186.610576923122"/>
    <n v="124999.16460778262"/>
    <n v="-9.2911791862384779E-3"/>
    <n v="-8.794256599488114E-3"/>
    <n v="4.9692258675036391E-4"/>
    <n v="13783873"/>
    <n v="0.88485994157071657"/>
    <n v="239017.06739172665"/>
    <n v="0.12447341393139563"/>
    <n v="0.13376459311763411"/>
    <n v="356.74189162944259"/>
    <n v="0.13326181980928001"/>
    <n v="5.2664803143921031E-2"/>
    <n v="-7740.7932089681035"/>
    <n v="-136992.2067910319"/>
    <n v="1.7096607032783258"/>
    <n v="0.99889773938567106"/>
    <n v="0.85496273845516801"/>
    <n v="306.98226950354609"/>
    <n v="0.29224747031944631"/>
    <n v="2603.0428084467885"/>
    <n v="6953.5666666666666"/>
    <n v="28.026756124101912"/>
    <n v="9.4315401048747329"/>
    <n v="5.9997649823736783"/>
  </r>
  <r>
    <n v="1161"/>
    <x v="0"/>
    <s v="SEA"/>
    <s v="Washington"/>
    <s v="LAX"/>
    <s v="California"/>
    <x v="49"/>
    <x v="7"/>
    <n v="75.152173913043484"/>
    <s v="SEALAXE175"/>
    <n v="954"/>
    <n v="63.152173913043477"/>
    <n v="46"/>
    <n v="2905"/>
    <n v="9.3260869565217384"/>
    <n v="429"/>
    <n v="676"/>
    <n v="1801"/>
    <n v="3297978"/>
    <n v="0.84032398032976574"/>
    <n v="3457"/>
    <n v="122.27059925093631"/>
    <n v="0.94285714285714284"/>
    <n v="455"/>
    <n v="0.82539682539682535"/>
    <n v="819"/>
    <n v="0.82501145213009619"/>
    <n v="2183"/>
    <n v="0"/>
    <e v="#DIV/0!"/>
    <n v="0.23199523463069488"/>
    <n v="105546"/>
    <n v="0.21223917406126841"/>
    <n v="96558"/>
    <n v="0.5003659750873175"/>
    <n v="227641"/>
    <n v="2.7695412013214668E-2"/>
    <n v="12600"/>
    <n v="2.7704204207504579E-2"/>
    <n v="12604"/>
    <n v="0"/>
    <n v="0"/>
    <n v="1"/>
    <n v="305214"/>
    <n v="6635.086956521739"/>
    <n v="2496.2174216027879"/>
    <n v="0.37981923325331612"/>
    <n v="148691"/>
    <n v="3232.413043478261"/>
    <n v="0.1850364059698075"/>
    <n v="169230"/>
    <n v="3678.913043478261"/>
    <n v="0.21059587320194581"/>
    <n v="180442"/>
    <n v="0.22454848757493059"/>
    <n v="1"/>
    <n v="454949"/>
    <n v="-803577"/>
    <n v="-348628"/>
    <n v="111942.72727272728"/>
    <n v="116983.73076923078"/>
    <n v="275924.65463631315"/>
    <n v="504851.11267827119"/>
    <n v="6396.7272727272793"/>
    <n v="20425.73076923078"/>
    <n v="48283.654636313149"/>
    <n v="-0.10570961965179877"/>
    <n v="-0.10521454613100438"/>
    <n v="4.9507352079439237E-4"/>
    <n v="2771370"/>
    <n v="0.84032398032976574"/>
    <n v="86448.140447504236"/>
    <n v="0.13794785774798982"/>
    <n v="0.2436574773997886"/>
    <n v="156.60895008605851"/>
    <n v="0.16416032503779718"/>
    <n v="0"/>
    <n v="-1632.7415799624175"/>
    <n v="-346995.25842003757"/>
    <n v="1.8660313226895735"/>
    <n v="0.94840297361792669"/>
    <n v="0.83885190690937339"/>
    <n v="117.8974358974359"/>
    <n v="0.39662028051495885"/>
    <n v="1384.0612627790331"/>
    <n v="3232.413043478261"/>
    <n v="23.7587778075583"/>
    <n v="8.6760757314974182"/>
    <e v="#DIV/0!"/>
  </r>
  <r>
    <n v="1114"/>
    <x v="0"/>
    <s v="LAX"/>
    <s v="California"/>
    <s v="YVR"/>
    <s v="British Columbia"/>
    <x v="18"/>
    <x v="2"/>
    <n v="170.16666666666666"/>
    <s v="LAXYVR737-800"/>
    <n v="1080"/>
    <n v="145.93333333333334"/>
    <n v="60"/>
    <n v="8756"/>
    <n v="21"/>
    <n v="1260"/>
    <n v="1614"/>
    <n v="5883"/>
    <n v="11026800"/>
    <n v="0.85759059745347699"/>
    <n v="10210"/>
    <n v="39.813700384122917"/>
    <n v="1"/>
    <n v="1260"/>
    <n v="0.67249999999999999"/>
    <n v="2400"/>
    <n v="0.89816793893129776"/>
    <n v="6550"/>
    <n v="3883"/>
    <n v="6"/>
    <n v="0.23418540465584969"/>
    <n v="525224"/>
    <n v="0.17204082451611177"/>
    <n v="385848"/>
    <n v="0.54666506150875926"/>
    <n v="1226044"/>
    <n v="1.8360331197581563E-2"/>
    <n v="41178"/>
    <n v="1.8360331197581563E-2"/>
    <n v="41178"/>
    <n v="1.038804692411616E-2"/>
    <n v="23298"/>
    <n v="1"/>
    <n v="165548"/>
    <n v="2759.1333333333332"/>
    <n v="4158.0661531782152"/>
    <n v="0.22658874091512571"/>
    <n v="351991"/>
    <n v="5866.5166666666664"/>
    <n v="0.48177687138144837"/>
    <n v="89494"/>
    <n v="1491.5666666666666"/>
    <n v="0.12249216408206841"/>
    <n v="123577"/>
    <n v="0.1691422236213575"/>
    <n v="1"/>
    <n v="2242770"/>
    <n v="-730610"/>
    <n v="1512160"/>
    <n v="525224"/>
    <n v="573751.6728624535"/>
    <n v="1365049.838517763"/>
    <n v="2464025.5113802161"/>
    <n v="0"/>
    <n v="187903.6728624535"/>
    <n v="139005.83851776295"/>
    <n v="0.13713498022998513"/>
    <n v="0.1376290938310604"/>
    <n v="4.9411360107526336E-4"/>
    <n v="9456480"/>
    <n v="0.85759059745347699"/>
    <n v="368560.10598446755"/>
    <n v="0.2033926433779519"/>
    <n v="6.6257663147966772E-2"/>
    <n v="253.48012791228871"/>
    <n v="0.23470382214100807"/>
    <n v="1.038804692411616E-2"/>
    <n v="-5448.4918563369411"/>
    <n v="1517608.4918563368"/>
    <n v="1.9914603501998851"/>
    <n v="0.76807328193696545"/>
    <n v="0.89425711177090494"/>
    <n v="160.77000000000001"/>
    <n v="5.5100166312194297E-2"/>
    <n v="2247.8191963208928"/>
    <n v="5866.5166666666664"/>
    <n v="219.92429529337986"/>
    <n v="9.405664687071722"/>
    <n v="6"/>
  </r>
  <r>
    <n v="434"/>
    <x v="3"/>
    <s v="HNL"/>
    <s v="Hawaii"/>
    <s v="SEA"/>
    <s v="Washington"/>
    <x v="20"/>
    <x v="1"/>
    <n v="173.95454545454547"/>
    <s v="HNLSEA737-900"/>
    <n v="2677"/>
    <n v="161.86363636363637"/>
    <n v="22"/>
    <n v="3561"/>
    <n v="18.59090909090909"/>
    <n v="409"/>
    <n v="874"/>
    <n v="2278"/>
    <n v="10244879"/>
    <n v="0.93049385941991114"/>
    <n v="3827"/>
    <n v="124.59255903349808"/>
    <n v="0.82626262626262625"/>
    <n v="495"/>
    <n v="0.94486486486486487"/>
    <n v="925"/>
    <n v="0.9460132890365448"/>
    <n v="2408"/>
    <n v="9350"/>
    <n v="5"/>
    <n v="0.20561045314545967"/>
    <n v="266627"/>
    <n v="0.22520624511281209"/>
    <n v="292038"/>
    <n v="0.51205622020454089"/>
    <n v="664013"/>
    <n v="1.0537818158823774E-2"/>
    <n v="13665"/>
    <n v="1.0537818158823774E-2"/>
    <n v="13665"/>
    <n v="3.6051445219539804E-2"/>
    <n v="46750"/>
    <n v="1"/>
    <n v="458817"/>
    <n v="20855.31818181818"/>
    <n v="3682.5393391000343"/>
    <n v="0.35881323868564102"/>
    <n v="112650"/>
    <n v="5120.454545454545"/>
    <n v="8.80968040372032E-2"/>
    <n v="407979"/>
    <n v="18544.5"/>
    <n v="0.31905589005143475"/>
    <n v="299261"/>
    <n v="0.23403406722572098"/>
    <n v="1"/>
    <n v="1296758"/>
    <n v="-1278707"/>
    <n v="18051"/>
    <n v="322690.37897310517"/>
    <n v="309079.11899313499"/>
    <n v="701906.63037752418"/>
    <n v="1333676.1283437642"/>
    <n v="56063.378973105166"/>
    <n v="17041.118993134995"/>
    <n v="37893.630377524183"/>
    <n v="1.7619534598700482E-3"/>
    <n v="2.254430674112511E-3"/>
    <n v="4.9247721424246281E-4"/>
    <n v="9532797"/>
    <n v="0.93049385941991114"/>
    <n v="93373.245717495214"/>
    <n v="0.12657621432132093"/>
    <n v="0.12481426086145088"/>
    <n v="351.02723953945519"/>
    <n v="0.1311270973251607"/>
    <n v="3.6051445219539804E-2"/>
    <n v="-5045.3694701711065"/>
    <n v="23096.369470171107"/>
    <n v="1.686392874220904"/>
    <n v="0.98845627783019308"/>
    <n v="0.86333615874905478"/>
    <n v="315.71675675675675"/>
    <n v="0.23077628979346956"/>
    <n v="3274.5053409675161"/>
    <n v="5120.454545454545"/>
    <n v="28.581161087176852"/>
    <n v="7.6748104465037912"/>
    <n v="5"/>
  </r>
  <r>
    <n v="261"/>
    <x v="4"/>
    <s v="LAX"/>
    <s v="California"/>
    <s v="HNL"/>
    <s v="Hawaii"/>
    <x v="51"/>
    <x v="2"/>
    <n v="164.95"/>
    <s v="LAXHNL737-800"/>
    <n v="2556"/>
    <n v="149.6"/>
    <n v="20"/>
    <n v="2992"/>
    <n v="21"/>
    <n v="420"/>
    <n v="800"/>
    <n v="1772"/>
    <n v="8432244"/>
    <n v="0.90694149742346164"/>
    <n v="3299"/>
    <n v="114.6333725029377"/>
    <n v="1"/>
    <n v="420"/>
    <n v="1"/>
    <n v="800"/>
    <n v="0.85233285233285239"/>
    <n v="2079"/>
    <n v="13517"/>
    <n v="5"/>
    <n v="0.20768257779056443"/>
    <n v="209343"/>
    <n v="0.23229182684437918"/>
    <n v="234149"/>
    <n v="0.47363826209455406"/>
    <n v="477425"/>
    <n v="1.0550647572656611E-2"/>
    <n v="10635"/>
    <n v="8.7877420026885051E-3"/>
    <n v="8858"/>
    <n v="6.7048943695157223E-2"/>
    <n v="67585"/>
    <n v="1"/>
    <n v="422142"/>
    <n v="21107.1"/>
    <n v="3682.5401781595651"/>
    <n v="0.35846469079233961"/>
    <n v="104791"/>
    <n v="5239.55"/>
    <n v="8.8983975564667944E-2"/>
    <n v="375367"/>
    <n v="18768.349999999999"/>
    <n v="0.31874538801789004"/>
    <n v="275339"/>
    <n v="0.23380594562510243"/>
    <n v="1"/>
    <n v="1007995"/>
    <n v="-1177639"/>
    <n v="-169644"/>
    <n v="209343"/>
    <n v="234149"/>
    <n v="560139.15067720087"/>
    <n v="1003631.1506772009"/>
    <n v="0"/>
    <n v="0"/>
    <n v="82714.150677200872"/>
    <n v="-2.0118488032367186E-2"/>
    <n v="-1.9628024576392705E-2"/>
    <n v="4.9046345597448041E-4"/>
    <n v="7647552"/>
    <n v="0.90694149742346164"/>
    <n v="96492.603609625716"/>
    <n v="0.11954053986103817"/>
    <n v="0.13965902789340537"/>
    <n v="314.30815508021391"/>
    <n v="0.1229687617684718"/>
    <n v="6.7048943695157223E-2"/>
    <n v="-4135.7075338600434"/>
    <n v="-165508.29246613994"/>
    <n v="1.7855457347715065"/>
    <n v="1.0484896453752075"/>
    <n v="0.82264505776613817"/>
    <n v="292.68624999999997"/>
    <n v="0.27315512477740467"/>
    <n v="3274.5001896405038"/>
    <n v="5239.55"/>
    <n v="26.100601724190955"/>
    <n v="6.5150401069518713"/>
    <n v="5"/>
  </r>
  <r>
    <n v="957"/>
    <x v="2"/>
    <s v="SEA"/>
    <s v="Washington"/>
    <s v="SFO"/>
    <s v="California"/>
    <x v="26"/>
    <x v="7"/>
    <n v="71.902439024390247"/>
    <s v="SEASFOE175"/>
    <n v="679"/>
    <n v="65.439024390243901"/>
    <n v="41"/>
    <n v="2683"/>
    <n v="9.7073170731707314"/>
    <n v="398"/>
    <n v="538"/>
    <n v="1747"/>
    <n v="2001692"/>
    <n v="0.91010854816824971"/>
    <n v="2948"/>
    <n v="87.221118991331764"/>
    <n v="0.97073170731707314"/>
    <n v="410"/>
    <n v="0.7289972899728997"/>
    <n v="738"/>
    <n v="0.9705555555555555"/>
    <n v="1800"/>
    <n v="97"/>
    <n v="6"/>
    <n v="0.22707952892558239"/>
    <n v="100227"/>
    <n v="0.18258438421837261"/>
    <n v="80588"/>
    <n v="0.54151128068259569"/>
    <n v="239009"/>
    <n v="2.7715724079805337E-2"/>
    <n v="12233"/>
    <n v="1.9790472479122013E-2"/>
    <n v="8735"/>
    <n v="1.3186096145219248E-3"/>
    <n v="582"/>
    <n v="1"/>
    <n v="217723"/>
    <n v="5310.3170731707314"/>
    <n v="2496.2188345879604"/>
    <n v="0.36217990305183767"/>
    <n v="133986"/>
    <n v="3267.9512195121952"/>
    <n v="0.222884291004182"/>
    <n v="120720"/>
    <n v="2944.3902439024391"/>
    <n v="0.20081644059845694"/>
    <n v="128717"/>
    <n v="0.21411936534552339"/>
    <n v="1"/>
    <n v="441374"/>
    <n v="-601146"/>
    <n v="-159772"/>
    <n v="103248.91959798995"/>
    <n v="110546.36431226766"/>
    <n v="246259.98855180311"/>
    <n v="460055.27246206073"/>
    <n v="3021.9195979899523"/>
    <n v="29958.364312267659"/>
    <n v="7250.9885518031078"/>
    <n v="-7.9818473571358628E-2"/>
    <n v="-7.9328263015561271E-2"/>
    <n v="4.9021055579735739E-4"/>
    <n v="1821757"/>
    <n v="0.91010854816824971"/>
    <n v="43537.0406261647"/>
    <n v="0.22050045661370479"/>
    <n v="0.30031893018506345"/>
    <n v="164.2907193440179"/>
    <n v="0.2419598223034137"/>
    <n v="1.3186096145219248E-3"/>
    <n v="-981.25054785513953"/>
    <n v="-158790.74945214487"/>
    <n v="1.716568313411706"/>
    <n v="0.76678610244313494"/>
    <n v="0.93239935994342604"/>
    <n v="109.19783197831978"/>
    <n v="0.29162796177391509"/>
    <n v="1384.0684618136743"/>
    <n v="3267.9512195121952"/>
    <n v="30.76089863358257"/>
    <n v="7.8151323145732388"/>
    <n v="6"/>
  </r>
  <r>
    <n v="318"/>
    <x v="4"/>
    <s v="SEA"/>
    <s v="Washington"/>
    <s v="GEG"/>
    <s v="Washington"/>
    <x v="14"/>
    <x v="7"/>
    <n v="73.381578947368425"/>
    <s v="SEAGEGE175"/>
    <n v="223"/>
    <n v="57.868421052631582"/>
    <n v="152"/>
    <n v="8796"/>
    <n v="8.5197368421052637"/>
    <n v="1295"/>
    <n v="2331"/>
    <n v="5170"/>
    <n v="2487342"/>
    <n v="0.78859601936525014"/>
    <n v="11154"/>
    <n v="160.2711225026288"/>
    <n v="0.8547854785478548"/>
    <n v="1515"/>
    <n v="0.8547854785478548"/>
    <n v="2727"/>
    <n v="0.74797453703703709"/>
    <n v="6912"/>
    <n v="3426"/>
    <n v="4.9994162288382951"/>
    <n v="0.23130658383764782"/>
    <n v="186023"/>
    <n v="0.23378100959057579"/>
    <n v="188013"/>
    <n v="0.44933209156121345"/>
    <n v="361365"/>
    <n v="3.8571199425037957E-2"/>
    <n v="31020"/>
    <n v="2.5711646089972111E-2"/>
    <n v="20678"/>
    <n v="2.1297469495552872E-2"/>
    <n v="17128"/>
    <n v="1"/>
    <n v="257332"/>
    <n v="1692.9736842105262"/>
    <n v="1605.6042784362428"/>
    <n v="0.23232772824737613"/>
    <n v="410873"/>
    <n v="2703.1118421052633"/>
    <n v="0.37094955422638526"/>
    <n v="293833"/>
    <n v="1933.1118421052631"/>
    <n v="0.26528202234510778"/>
    <n v="145587"/>
    <n v="0.1314406951811308"/>
    <n v="1"/>
    <n v="804227"/>
    <n v="-1107625"/>
    <n v="-303398"/>
    <n v="217625.36293436293"/>
    <n v="219953.43243243243"/>
    <n v="483124.73500967113"/>
    <n v="920703.53037646646"/>
    <n v="31602.362934362929"/>
    <n v="31940.432432432426"/>
    <n v="121759.73500967113"/>
    <n v="-0.12197679289780014"/>
    <n v="-0.12148667308533284"/>
    <n v="4.9011981246729897E-4"/>
    <n v="1961508"/>
    <n v="0.78859601936525014"/>
    <n v="211002.66507503414"/>
    <n v="0.32332787369006755"/>
    <n v="0.44530466658786771"/>
    <n v="89.483742610277403"/>
    <n v="0.40127238838689416"/>
    <n v="2.1297469495552872E-2"/>
    <n v="-1219.0955945820162"/>
    <n v="-302178.90440541797"/>
    <n v="1.8623462775431159"/>
    <n v="1.0457049536876679"/>
    <n v="0.79295543703933868"/>
    <n v="68.944994499449948"/>
    <n v="0.18102724728217282"/>
    <n v="1833.3496104089525"/>
    <n v="2703.1118421052633"/>
    <n v="54.882001589872978"/>
    <n v="5.8774442928603907"/>
    <n v="4.9994162288382951"/>
  </r>
  <r>
    <n v="1163"/>
    <x v="0"/>
    <s v="SEA"/>
    <s v="Washington"/>
    <s v="OGG"/>
    <s v="Hawaii"/>
    <x v="48"/>
    <x v="4"/>
    <n v="174.93103448275863"/>
    <s v="SEAOGG737-Max 9"/>
    <n v="2640"/>
    <n v="150.48275862068965"/>
    <n v="29"/>
    <n v="4364"/>
    <n v="22.206896551724139"/>
    <n v="644"/>
    <n v="936"/>
    <n v="2785"/>
    <n v="13392720"/>
    <n v="0.86024048886260596"/>
    <n v="5073"/>
    <n v="174.95991271820449"/>
    <n v="0.98170731707317072"/>
    <n v="656"/>
    <n v="0.76345840130505704"/>
    <n v="1226"/>
    <n v="0.87249373433583954"/>
    <n v="3192"/>
    <n v="20983"/>
    <n v="5.9998093694895864"/>
    <n v="0.23424667551107814"/>
    <n v="336363"/>
    <n v="0.19733901604181248"/>
    <n v="283366"/>
    <n v="0.45746638949534624"/>
    <n v="656892"/>
    <n v="1.357651982854377E-2"/>
    <n v="19495"/>
    <n v="9.6975141632455516E-3"/>
    <n v="13925"/>
    <n v="8.7673884959973816E-2"/>
    <n v="125894"/>
    <n v="1"/>
    <n v="769353"/>
    <n v="26529.413793103449"/>
    <n v="4397.310149777808"/>
    <n v="0.40228996137905937"/>
    <n v="187460"/>
    <n v="6464.1379310344828"/>
    <n v="9.8021683362667686E-2"/>
    <n v="414073"/>
    <n v="14278.379310344828"/>
    <n v="0.21651623010258131"/>
    <n v="541548"/>
    <n v="0.28317212515569162"/>
    <n v="1"/>
    <n v="1435935"/>
    <n v="-1912434"/>
    <n v="-476499"/>
    <n v="342630.63354037266"/>
    <n v="371161.02136752137"/>
    <n v="752890.22046678641"/>
    <n v="1466681.8753746804"/>
    <n v="6267.6335403726553"/>
    <n v="87795.021367521374"/>
    <n v="95998.220466786413"/>
    <n v="-3.5578956328512802E-2"/>
    <n v="-3.5089599178599856E-2"/>
    <n v="4.8935714991294593E-4"/>
    <n v="11520960"/>
    <n v="0.86024048886260596"/>
    <n v="212836.633593034"/>
    <n v="0.10721757790799778"/>
    <n v="0.14279653423651059"/>
    <n v="300.19271310724105"/>
    <n v="0.11370936102547009"/>
    <n v="8.7673884959973816E-2"/>
    <n v="-6553.8232887820841"/>
    <n v="-469945.17671121791"/>
    <n v="2.0379468653922368"/>
    <n v="0.91864083856574208"/>
    <n v="0.81793646247527974"/>
    <n v="231.1305057096248"/>
    <n v="0.37713963375779547"/>
    <n v="2366.6735629144832"/>
    <n v="6464.1379310344828"/>
    <n v="24.942856521818143"/>
    <n v="7.6581118240146653"/>
    <n v="5.9998093694895864"/>
  </r>
  <r>
    <n v="95"/>
    <x v="5"/>
    <s v="OGG"/>
    <s v="Hawaii"/>
    <s v="LAX"/>
    <s v="California"/>
    <x v="36"/>
    <x v="5"/>
    <n v="278"/>
    <s v="OGGLAXA330-200"/>
    <n v="2486"/>
    <n v="255.66666666666666"/>
    <n v="15"/>
    <n v="3835"/>
    <n v="36"/>
    <n v="540"/>
    <n v="905"/>
    <n v="2390"/>
    <n v="10366620"/>
    <n v="0.91966426858513195"/>
    <n v="4170"/>
    <n v="77.465642683912691"/>
    <n v="1"/>
    <n v="540"/>
    <n v="0.90049751243781095"/>
    <n v="1005"/>
    <n v="0.91047619047619044"/>
    <n v="2625"/>
    <n v="4753"/>
    <n v="5"/>
    <n v="0.209097976676966"/>
    <n v="209788"/>
    <n v="0.22423801455197848"/>
    <n v="224978"/>
    <n v="0.51915578590650857"/>
    <n v="520869"/>
    <n v="1.4292833648958437E-2"/>
    <n v="14340"/>
    <n v="9.5285557659722919E-3"/>
    <n v="9560"/>
    <n v="2.3686833449616265E-2"/>
    <n v="23765"/>
    <n v="1"/>
    <n v="321562"/>
    <n v="21437.466666666667"/>
    <n v="4151.0273310722669"/>
    <n v="0.25306890174320229"/>
    <n v="109137"/>
    <n v="7275.8"/>
    <n v="8.5890685869436906E-2"/>
    <n v="572704"/>
    <n v="38180.26666666667"/>
    <n v="0.45071734938810842"/>
    <n v="267247"/>
    <n v="0.21032306299925235"/>
    <n v="1"/>
    <n v="1003300"/>
    <n v="-1270650"/>
    <n v="-267350"/>
    <n v="209788"/>
    <n v="249837.44751381216"/>
    <n v="572084.15271966532"/>
    <n v="1031709.6002334775"/>
    <n v="0"/>
    <n v="24859.447513812163"/>
    <n v="51215.152719665319"/>
    <n v="-2.5789505161759572E-2"/>
    <n v="-2.5300277234473229E-2"/>
    <n v="4.8922792728634326E-4"/>
    <n v="9533810"/>
    <n v="0.91966426858513195"/>
    <n v="85565.638852672651"/>
    <n v="9.6781786155950539E-2"/>
    <n v="0.12257129131771011"/>
    <n v="255.41981747066492"/>
    <n v="0.10274328940895612"/>
    <n v="2.3686833449616265E-2"/>
    <n v="-5071.6400155651654"/>
    <n v="-262278.35998443485"/>
    <n v="1.6952388260743438"/>
    <n v="0.97682776998555854"/>
    <n v="0.86585109527023552"/>
    <n v="223.8587064676617"/>
    <n v="0.26636798564736369"/>
    <n v="7393.0065014349075"/>
    <n v="7275.8"/>
    <n v="49.505817897208452"/>
    <n v="6.2320730117340286"/>
    <n v="5"/>
  </r>
  <r>
    <n v="336"/>
    <x v="4"/>
    <s v="SEA"/>
    <s v="Washington"/>
    <s v="OGG"/>
    <s v="Hawaii"/>
    <x v="48"/>
    <x v="0"/>
    <n v="185.75"/>
    <s v="SEAOGGA321"/>
    <n v="2640"/>
    <n v="175"/>
    <n v="12"/>
    <n v="2100"/>
    <n v="24"/>
    <n v="288"/>
    <n v="407"/>
    <n v="1406"/>
    <n v="5884560"/>
    <n v="0.94212651413189774"/>
    <n v="2229"/>
    <n v="70.597859517871996"/>
    <n v="1"/>
    <n v="288"/>
    <n v="0.75231053604436227"/>
    <n v="541"/>
    <n v="1.0035688793718773"/>
    <n v="1401"/>
    <n v="6642"/>
    <n v="4.9996988858777476"/>
    <n v="0.2086840191188695"/>
    <n v="128536"/>
    <n v="0.17567247246467166"/>
    <n v="108203"/>
    <n v="0.53663205268079806"/>
    <n v="330531"/>
    <n v="1.3686486907730673E-2"/>
    <n v="8430"/>
    <n v="1.1410276392352453E-2"/>
    <n v="7028"/>
    <n v="5.391469243557772E-2"/>
    <n v="33208"/>
    <n v="1"/>
    <n v="271856"/>
    <n v="22654.666666666668"/>
    <n v="3850.7683073759354"/>
    <n v="0.34992405715021241"/>
    <n v="71419"/>
    <n v="5951.583333333333"/>
    <n v="9.1928176084438151E-2"/>
    <n v="263275"/>
    <n v="21939.583333333332"/>
    <n v="0.33887887759042346"/>
    <n v="170350"/>
    <n v="0.21926888917492598"/>
    <n v="1"/>
    <n v="615936"/>
    <n v="-776900"/>
    <n v="-160964"/>
    <n v="128536"/>
    <n v="143827.57493857495"/>
    <n v="329355.56970128021"/>
    <n v="601719.14463985513"/>
    <n v="0"/>
    <n v="35624.574938574951"/>
    <n v="-1175.430298719788"/>
    <n v="-2.7353616922930517E-2"/>
    <n v="-2.6865770413876101E-2"/>
    <n v="4.8784650905441679E-4"/>
    <n v="5544000"/>
    <n v="0.94212651413189774"/>
    <n v="35796.14857142861"/>
    <n v="0.10466984787307802"/>
    <n v="0.13202346479600854"/>
    <n v="277.4895238095238"/>
    <n v="0.10510966810966811"/>
    <n v="5.391469243557772E-2"/>
    <n v="-2870.7620533212635"/>
    <n v="-158093.23794667874"/>
    <n v="1.7544756269305424"/>
    <n v="0.78624352775382"/>
    <n v="0.92744701708007649"/>
    <n v="200.00554528650648"/>
    <n v="0.27657094243557773"/>
    <n v="3729.2207128935884"/>
    <n v="5951.583333333333"/>
    <n v="29.745944343657907"/>
    <n v="7.3609523809523809"/>
    <n v="4.9996988858777476"/>
  </r>
  <r>
    <n v="406"/>
    <x v="3"/>
    <s v="ANC"/>
    <s v="Alaska"/>
    <s v="SEA"/>
    <s v="Washington"/>
    <x v="60"/>
    <x v="4"/>
    <n v="178"/>
    <s v="ANCSEA737-Max 9"/>
    <n v="1448"/>
    <n v="153.35"/>
    <n v="40"/>
    <n v="6134"/>
    <n v="23"/>
    <n v="920"/>
    <n v="1720"/>
    <n v="3494"/>
    <n v="10309760"/>
    <n v="0.86151685393258426"/>
    <n v="7120"/>
    <n v="137.23526690720695"/>
    <n v="1"/>
    <n v="920"/>
    <n v="1"/>
    <n v="1720"/>
    <n v="0.77991071428571423"/>
    <n v="4480"/>
    <n v="18024"/>
    <n v="5"/>
    <n v="0.23924021872491252"/>
    <n v="394860"/>
    <n v="0.26052621215104743"/>
    <n v="429992"/>
    <n v="0.43081779487723232"/>
    <n v="711054"/>
    <n v="1.269634499159333E-2"/>
    <n v="20955"/>
    <n v="2.1169663278753086E-3"/>
    <n v="3494"/>
    <n v="5.4602462927339099E-2"/>
    <n v="90120"/>
    <n v="1"/>
    <n v="465867"/>
    <n v="11646.674999999999"/>
    <n v="3394.6594814800833"/>
    <n v="0.33051605021305214"/>
    <n v="209581"/>
    <n v="5239.5249999999996"/>
    <n v="0.14869025777679398"/>
    <n v="404439"/>
    <n v="10110.975"/>
    <n v="0.28693507123732009"/>
    <n v="329627"/>
    <n v="0.23385862077283376"/>
    <n v="1"/>
    <n v="1650475"/>
    <n v="-1409514"/>
    <n v="240961"/>
    <n v="394860"/>
    <n v="429992"/>
    <n v="911712.0549513452"/>
    <n v="1736564.0549513451"/>
    <n v="0"/>
    <n v="0"/>
    <n v="200658.0549513452"/>
    <n v="2.3372125054317461E-2"/>
    <n v="2.3858698104881552E-2"/>
    <n v="4.8657305056409167E-4"/>
    <n v="8882032"/>
    <n v="0.86151685393258426"/>
    <n v="250816.76393870241"/>
    <n v="0.16008859566081074"/>
    <n v="0.13671647060649325"/>
    <n v="254.37805673296381"/>
    <n v="0.17567545354486452"/>
    <n v="5.4602462927339099E-2"/>
    <n v="-5016.4513737836296"/>
    <n v="245977.45137378364"/>
    <n v="1.9896224400961131"/>
    <n v="1.1589035290707441"/>
    <n v="0.73576635828345904"/>
    <n v="249.99534883720929"/>
    <n v="0.19971644526575683"/>
    <n v="2947.0485911865908"/>
    <n v="5239.5249999999996"/>
    <n v="44.696965570428539"/>
    <n v="3.9858167590479296"/>
    <n v="5"/>
  </r>
  <r>
    <n v="78"/>
    <x v="5"/>
    <s v="LAX"/>
    <s v="California"/>
    <s v="SFO"/>
    <s v="California"/>
    <x v="16"/>
    <x v="3"/>
    <n v="141.85483870967741"/>
    <s v="LAXSFO737-700"/>
    <n v="337"/>
    <n v="127.8225806451613"/>
    <n v="62"/>
    <n v="7925"/>
    <n v="16.870967741935484"/>
    <n v="1046"/>
    <n v="1890"/>
    <n v="4990"/>
    <n v="2963915"/>
    <n v="0.90108015918135309"/>
    <n v="8795"/>
    <n v="82.196269224269045"/>
    <n v="1"/>
    <n v="1046"/>
    <n v="0.99108547456738327"/>
    <n v="1907"/>
    <n v="0.8540133493068629"/>
    <n v="5843"/>
    <n v="18869"/>
    <n v="4.9998940060416555"/>
    <n v="0.18936792162087845"/>
    <n v="205229"/>
    <n v="0.20120635787694302"/>
    <n v="218059"/>
    <n v="0.47172800569868917"/>
    <n v="511239"/>
    <n v="2.7626093648212977E-2"/>
    <n v="29940"/>
    <n v="2.3019899276406724E-2"/>
    <n v="24948"/>
    <n v="8.7051721878869642E-2"/>
    <n v="94343"/>
    <n v="0.99999999999999989"/>
    <n v="302691"/>
    <n v="4882.1129032258068"/>
    <n v="3682.5394005915332"/>
    <n v="0.27731602873838068"/>
    <n v="322231"/>
    <n v="5197.2741935483873"/>
    <n v="0.29521796570230746"/>
    <n v="269152"/>
    <n v="4341.1612903225805"/>
    <n v="0.24658864573770822"/>
    <n v="197428"/>
    <n v="0.18087735982160363"/>
    <n v="1"/>
    <n v="1083758"/>
    <n v="-1091502"/>
    <n v="-7744"/>
    <n v="205229"/>
    <n v="220020.37724867725"/>
    <n v="598631.15771543083"/>
    <n v="1023880.5349641081"/>
    <n v="0"/>
    <n v="1961.3772486772505"/>
    <n v="87392.157715430832"/>
    <n v="-2.6127604873958936E-3"/>
    <n v="-2.1265164325534997E-3"/>
    <n v="4.8624405484239391E-4"/>
    <n v="2670725"/>
    <n v="0.90108015918135309"/>
    <n v="108617.16719242907"/>
    <n v="0.36565083681549571"/>
    <n v="0.3682635973028916"/>
    <n v="124.84731861198738"/>
    <n v="0.37046682080708421"/>
    <n v="8.7051721878869642E-2"/>
    <n v="-1441.1860478081949"/>
    <n v="-6302.8139521918056"/>
    <n v="1.8467172750233187"/>
    <n v="1.0762587378447444"/>
    <n v="0.82353385542626756"/>
    <n v="114.3466177241741"/>
    <n v="0.18216982019971248"/>
    <n v="3274.5038496288698"/>
    <n v="5197.2741935483873"/>
    <n v="96.415568185667553"/>
    <n v="6.9259305993690852"/>
    <n v="4.9998940060416555"/>
  </r>
  <r>
    <n v="722"/>
    <x v="1"/>
    <s v="SEA"/>
    <s v="Washington"/>
    <s v="HNL"/>
    <s v="Hawaii"/>
    <x v="24"/>
    <x v="0"/>
    <n v="194"/>
    <s v="SEAHNLA321"/>
    <n v="2677"/>
    <n v="169.16666666666666"/>
    <n v="30"/>
    <n v="5075"/>
    <n v="25"/>
    <n v="750"/>
    <n v="1324"/>
    <n v="3001"/>
    <n v="15580140"/>
    <n v="0.87199312714776633"/>
    <n v="5820"/>
    <n v="183.71730132450332"/>
    <n v="1"/>
    <n v="750"/>
    <n v="0.93900709219858158"/>
    <n v="1410"/>
    <n v="0.81994535519125689"/>
    <n v="3660"/>
    <n v="16459"/>
    <n v="5.9998177289021202"/>
    <n v="0.21068795539913682"/>
    <n v="391513"/>
    <n v="0.22716950265301949"/>
    <n v="422140"/>
    <n v="0.48962524081667796"/>
    <n v="909851"/>
    <n v="1.1300894385069904E-2"/>
    <n v="21000"/>
    <n v="8.0747581070463766E-3"/>
    <n v="15005"/>
    <n v="5.3141648639049431E-2"/>
    <n v="98751"/>
    <n v="1"/>
    <n v="830220"/>
    <n v="27674"/>
    <n v="4519.0082480776637"/>
    <n v="0.39843298957198042"/>
    <n v="208607"/>
    <n v="6953.5666666666666"/>
    <n v="0.10011311538585209"/>
    <n v="478224"/>
    <n v="15940.8"/>
    <n v="0.22950569488216468"/>
    <n v="566662"/>
    <n v="0.27194820016000282"/>
    <n v="1"/>
    <n v="1858260"/>
    <n v="-2083713"/>
    <n v="-225453"/>
    <n v="391513"/>
    <n v="449559.96978851961"/>
    <n v="1109648.3372209263"/>
    <n v="1950721.307009446"/>
    <n v="0"/>
    <n v="27419.969788519607"/>
    <n v="199797.3372209263"/>
    <n v="-1.447053749196092E-2"/>
    <n v="-1.3984411549982978E-2"/>
    <n v="4.8612594197794227E-4"/>
    <n v="13585775"/>
    <n v="0.87199312714776633"/>
    <n v="258292.45418719202"/>
    <n v="0.1192710720186083"/>
    <n v="0.13374160951056924"/>
    <n v="346.70128078817731"/>
    <n v="0.12951112468740281"/>
    <n v="5.3141648639049431E-2"/>
    <n v="-7573.9102336481974"/>
    <n v="-217879.0897663518"/>
    <n v="1.7627698456168366"/>
    <n v="1.0109928452535981"/>
    <n v="0.83945975518573757"/>
    <n v="299.3900709219858"/>
    <n v="0.30494225781107059"/>
    <n v="2603.0428084467885"/>
    <n v="6953.5666666666666"/>
    <n v="27.623963357898077"/>
    <n v="7.0945812807881774"/>
    <n v="5.9998177289021202"/>
  </r>
  <r>
    <n v="624"/>
    <x v="1"/>
    <s v="GEG"/>
    <s v="Washington"/>
    <s v="SEA"/>
    <s v="Washington"/>
    <x v="11"/>
    <x v="7"/>
    <n v="73.56"/>
    <s v="GEGSEAE175"/>
    <n v="223"/>
    <n v="54.475555555555559"/>
    <n v="225"/>
    <n v="12257"/>
    <n v="8.431111111111111"/>
    <n v="1897"/>
    <n v="2927"/>
    <n v="7434"/>
    <n v="3690873"/>
    <n v="0.74055948281070627"/>
    <n v="16551"/>
    <n v="276.30240842731007"/>
    <n v="0.84498886414253893"/>
    <n v="2245"/>
    <n v="0.72432566196486015"/>
    <n v="4041"/>
    <n v="0.72420847540185096"/>
    <n v="10265"/>
    <n v="4512"/>
    <n v="5.999113475177305"/>
    <n v="0.2425104816827213"/>
    <n v="329523"/>
    <n v="0.20084353903704669"/>
    <n v="272906"/>
    <n v="0.46014090384229012"/>
    <n v="625239"/>
    <n v="3.8289695532599005E-2"/>
    <n v="52028"/>
    <n v="3.8294847140747088E-2"/>
    <n v="52035"/>
    <n v="1.9920532764595794E-2"/>
    <n v="27068"/>
    <n v="0.99999999999999989"/>
    <n v="689709"/>
    <n v="3065.3733333333334"/>
    <n v="2496.2105973877146"/>
    <n v="0.31158712195650851"/>
    <n v="733652"/>
    <n v="3260.6755555555555"/>
    <n v="0.33143907821651791"/>
    <n v="382420"/>
    <n v="1699.6444444444444"/>
    <n v="0.17276437914918896"/>
    <n v="407754"/>
    <n v="0.18420942067778462"/>
    <n v="1"/>
    <n v="1358799"/>
    <n v="-2213535"/>
    <n v="-854736"/>
    <n v="389973.18661043758"/>
    <n v="376772.5131533994"/>
    <n v="863341.18038740917"/>
    <n v="1630086.8801512462"/>
    <n v="60450.18661043758"/>
    <n v="103866.5131533994"/>
    <n v="238102.18038740917"/>
    <n v="-0.23158098368597349"/>
    <n v="-0.23109640229934009"/>
    <n v="4.8458138663340367E-4"/>
    <n v="2733311"/>
    <n v="0.74055948281070627"/>
    <n v="466545.8851268664"/>
    <n v="0.36815111221654062"/>
    <n v="0.59973209590251408"/>
    <n v="108.65064860895815"/>
    <n v="0.48722263950205447"/>
    <n v="1.9920532764595794E-2"/>
    <n v="-1788.5283562277607"/>
    <n v="-852947.47164377221"/>
    <n v="1.9788491575310587"/>
    <n v="0.9104739749833195"/>
    <n v="0.82116495941891665"/>
    <n v="67.534273694630045"/>
    <n v="0.30008411840161792"/>
    <n v="1384.0632160128546"/>
    <n v="3260.6755555555555"/>
    <n v="44.360814912058878"/>
    <n v="8.4900872970547443"/>
    <n v="5.999113475177305"/>
  </r>
  <r>
    <n v="344"/>
    <x v="4"/>
    <s v="SEA"/>
    <s v="Washington"/>
    <s v="SFO"/>
    <s v="California"/>
    <x v="26"/>
    <x v="7"/>
    <n v="74.91836734693878"/>
    <s v="SEASFOE175"/>
    <n v="679"/>
    <n v="65.489795918367349"/>
    <n v="49"/>
    <n v="3209"/>
    <n v="10"/>
    <n v="490"/>
    <n v="820"/>
    <n v="1899"/>
    <n v="2492609"/>
    <n v="0.87414873331517295"/>
    <n v="3671"/>
    <n v="104.23987391646968"/>
    <n v="1"/>
    <n v="490"/>
    <n v="0.92970521541950113"/>
    <n v="882"/>
    <n v="0.82601130926489774"/>
    <n v="2299"/>
    <n v="0"/>
    <e v="#DIV/0!"/>
    <n v="0.22900533840584156"/>
    <n v="111963"/>
    <n v="0.26160847599762738"/>
    <n v="127903"/>
    <n v="0.47830070974207933"/>
    <n v="233846"/>
    <n v="2.331717494017304E-2"/>
    <n v="11400"/>
    <n v="7.7683009142787019E-3"/>
    <n v="3798"/>
    <n v="0"/>
    <n v="0"/>
    <n v="1"/>
    <n v="167368"/>
    <n v="3415.6734693877552"/>
    <n v="1605.6043979304566"/>
    <n v="0.28558363023328831"/>
    <n v="132890"/>
    <n v="2712.0408163265306"/>
    <n v="0.22675307479148751"/>
    <n v="191108"/>
    <n v="3900.1632653061224"/>
    <n v="0.32609170454700576"/>
    <n v="94690"/>
    <n v="0.16157159042821848"/>
    <n v="1"/>
    <n v="488910"/>
    <n v="-586056"/>
    <n v="-97146"/>
    <n v="111963"/>
    <n v="137573.71463414634"/>
    <n v="283102.66140073724"/>
    <n v="532639.37603488355"/>
    <n v="0"/>
    <n v="9670.7146341463376"/>
    <n v="49256.661400737241"/>
    <n v="-3.8973621614942416E-2"/>
    <n v="-3.8491155447598888E-2"/>
    <n v="4.8246616734352876E-4"/>
    <n v="2178911"/>
    <n v="0.87414873331517295"/>
    <n v="70388.413836086052"/>
    <n v="0.19614387976614062"/>
    <n v="0.23511750138108303"/>
    <n v="152.35587410408226"/>
    <n v="0.2243827306392964"/>
    <n v="0"/>
    <n v="-1202.5995109159915"/>
    <n v="-95943.400489084015"/>
    <n v="1.770714097017873"/>
    <n v="1.1237821877211271"/>
    <n v="0.78824454236242203"/>
    <n v="145.01473922902494"/>
    <n v="0.19367572763903376"/>
    <n v="1833.3483418556336"/>
    <n v="2712.0408163265306"/>
    <n v="30.784764787527099"/>
    <n v="4.7360548457463381"/>
    <e v="#DIV/0!"/>
  </r>
  <r>
    <n v="230"/>
    <x v="4"/>
    <s v="HNL"/>
    <s v="Hawaii"/>
    <s v="LAX"/>
    <s v="California"/>
    <x v="46"/>
    <x v="2"/>
    <n v="165.42857142857142"/>
    <s v="HNLLAX737-800"/>
    <n v="2556"/>
    <n v="149.66666666666666"/>
    <n v="21"/>
    <n v="3143"/>
    <n v="21"/>
    <n v="441"/>
    <n v="803"/>
    <n v="1899"/>
    <n v="8879544"/>
    <n v="0.90472078295912495"/>
    <n v="3474"/>
    <n v="112.45294932699922"/>
    <n v="1"/>
    <n v="441"/>
    <n v="0.955952380952381"/>
    <n v="840"/>
    <n v="0.86593707250342"/>
    <n v="2193"/>
    <n v="1355"/>
    <n v="4.998523985239852"/>
    <n v="0.24518376403786712"/>
    <n v="253037"/>
    <n v="0.24126139743999689"/>
    <n v="248989"/>
    <n v="0.49044116934585236"/>
    <n v="506150"/>
    <n v="1.1031656056509985E-2"/>
    <n v="11385"/>
    <n v="5.5192194025367475E-3"/>
    <n v="5696"/>
    <n v="6.5627937172369017E-3"/>
    <n v="6773"/>
    <n v="1"/>
    <n v="414113"/>
    <n v="19719.666666666668"/>
    <n v="3682.5445884554865"/>
    <n v="0.35623451039292958"/>
    <n v="110030"/>
    <n v="5239.5238095238092"/>
    <n v="9.4651660726743761E-2"/>
    <n v="368227"/>
    <n v="17534.619047619046"/>
    <n v="0.31676176564961078"/>
    <n v="270103"/>
    <n v="0.23235206323071589"/>
    <n v="1"/>
    <n v="1032030"/>
    <n v="-1162473"/>
    <n v="-130443"/>
    <n v="253037"/>
    <n v="260461.71855541717"/>
    <n v="584511.29541864141"/>
    <n v="1098010.0139740584"/>
    <n v="0"/>
    <n v="11472.718555417174"/>
    <n v="78361.295418641414"/>
    <n v="-1.469028139282828E-2"/>
    <n v="-1.4208521272123784E-2"/>
    <n v="4.8176012070449623E-4"/>
    <n v="8033508"/>
    <n v="0.90472078295912495"/>
    <n v="107973.29525930644"/>
    <n v="0.11622556293431284"/>
    <n v="0.13091584432714112"/>
    <n v="326.20330894050272"/>
    <n v="0.12762257783274755"/>
    <n v="6.5627937172369017E-3"/>
    <n v="-4277.8101892408849"/>
    <n v="-126165.18981075911"/>
    <n v="1.9771467259198992"/>
    <n v="1.0213964270977629"/>
    <n v="0.79530565212366788"/>
    <n v="296.41547619047617"/>
    <n v="0.26172010503570631"/>
    <n v="3274.4983764653571"/>
    <n v="5239.5238095238092"/>
    <n v="27.949467033190441"/>
    <n v="5.4346166083359844"/>
    <n v="4.998523985239852"/>
  </r>
  <r>
    <n v="353"/>
    <x v="4"/>
    <s v="SFO"/>
    <s v="California"/>
    <s v="HNL"/>
    <s v="Hawaii"/>
    <x v="27"/>
    <x v="9"/>
    <n v="234"/>
    <s v="SFOHNL757-300"/>
    <n v="2399"/>
    <n v="222.21428571428572"/>
    <n v="14"/>
    <n v="3111"/>
    <n v="30"/>
    <n v="420"/>
    <n v="595"/>
    <n v="2096"/>
    <n v="7859124"/>
    <n v="0.94963369963369959"/>
    <n v="3276"/>
    <n v="75.813758389261736"/>
    <n v="1"/>
    <n v="420"/>
    <n v="0.74561403508771928"/>
    <n v="798"/>
    <n v="1.0184645286686103"/>
    <n v="2058"/>
    <n v="4960"/>
    <n v="4.9995967741935488"/>
    <n v="0.22873332118550455"/>
    <n v="222184"/>
    <n v="0.18725878066683344"/>
    <n v="181897"/>
    <n v="0.53906607904118631"/>
    <n v="523631"/>
    <n v="1.29405260833444E-2"/>
    <n v="12570"/>
    <n v="6.4723219957029633E-3"/>
    <n v="6287"/>
    <n v="2.5528971027428356E-2"/>
    <n v="24798"/>
    <n v="1"/>
    <n v="291465"/>
    <n v="20818.928571428572"/>
    <n v="3844.4868872413417"/>
    <n v="0.33222010087481835"/>
    <n v="87404"/>
    <n v="6243.1428571428569"/>
    <n v="9.9625566352263981E-2"/>
    <n v="316732"/>
    <n v="22623.714285714286"/>
    <n v="0.36102014646795655"/>
    <n v="181724"/>
    <n v="0.20713418630496111"/>
    <n v="1"/>
    <n v="971367"/>
    <n v="-877325"/>
    <n v="94042"/>
    <n v="222184"/>
    <n v="243955.97647058824"/>
    <n v="514137.68988549622"/>
    <n v="980277.6663560844"/>
    <n v="0"/>
    <n v="62058.976470588241"/>
    <n v="-9493.3101145037799"/>
    <n v="1.1965964654584913E-2"/>
    <n v="1.2443713886433913E-2"/>
    <n v="4.777492318489996E-4"/>
    <n v="7463289"/>
    <n v="0.94963369963369959"/>
    <n v="50203.756027000956"/>
    <n v="0.12359736275951366"/>
    <n v="0.11163139810492874"/>
    <n v="304.26518804243011"/>
    <n v="0.12683000752081289"/>
    <n v="2.5528971027428356E-2"/>
    <n v="-3754.6904540060327"/>
    <n v="97796.690454006035"/>
    <n v="1.8680745748680627"/>
    <n v="0.80492119605176926"/>
    <n v="0.8984847250272604"/>
    <n v="227.94110275689223"/>
    <n v="0.18708068114317244"/>
    <n v="4177.7641252628091"/>
    <n v="6243.1428571428569"/>
    <n v="41.03476817527941"/>
    <n v="6.0613950498232079"/>
    <n v="4.9995967741935488"/>
  </r>
  <r>
    <n v="437"/>
    <x v="3"/>
    <s v="HNL"/>
    <s v="Hawaii"/>
    <s v="SEA"/>
    <s v="Washington"/>
    <x v="20"/>
    <x v="5"/>
    <n v="278"/>
    <s v="HNLSEAA330-200"/>
    <n v="2677"/>
    <n v="257.64705882352939"/>
    <n v="17"/>
    <n v="4380"/>
    <n v="36"/>
    <n v="612"/>
    <n v="1115"/>
    <n v="2654"/>
    <n v="12651502"/>
    <n v="0.92678798137960217"/>
    <n v="4726"/>
    <n v="98.51504667764965"/>
    <n v="1"/>
    <n v="612"/>
    <n v="0.97892888498683051"/>
    <n v="1139"/>
    <n v="0.89210084033613446"/>
    <n v="2975"/>
    <n v="225290"/>
    <n v="5"/>
    <n v="0.12823178654327519"/>
    <n v="338317"/>
    <n v="0.13621981227476232"/>
    <n v="359392"/>
    <n v="0.29652499086541306"/>
    <n v="782329"/>
    <n v="6.03223864847532E-3"/>
    <n v="15915"/>
    <n v="6.0345128195020779E-3"/>
    <n v="15921"/>
    <n v="0.42695665884857203"/>
    <n v="1126450"/>
    <n v="0.99999999999999989"/>
    <n v="408938"/>
    <n v="24055.176470588234"/>
    <n v="4151.0207200944942"/>
    <n v="0.25545644619327806"/>
    <n v="123689"/>
    <n v="7275.8235294117649"/>
    <n v="7.7266364028777873E-2"/>
    <n v="728322"/>
    <n v="42842.470588235294"/>
    <n v="0.45497006833402776"/>
    <n v="339864"/>
    <n v="0.21230712144391631"/>
    <n v="1"/>
    <n v="2638324"/>
    <n v="-1600813"/>
    <n v="1037511"/>
    <n v="338317"/>
    <n v="367127.79192825116"/>
    <n v="876951.30934438587"/>
    <n v="1582396.101272637"/>
    <n v="0"/>
    <n v="7735.7919282511575"/>
    <n v="94622.309344385867"/>
    <n v="8.2006942732965618E-2"/>
    <n v="8.2482859725330898E-2"/>
    <n v="4.7591699236528007E-4"/>
    <n v="11725260"/>
    <n v="0.92678798137960217"/>
    <n v="119431.14246575348"/>
    <n v="0.20853840121117634"/>
    <n v="0.12653145847821073"/>
    <n v="345.17671232876711"/>
    <n v="0.12894161835217299"/>
    <n v="0.42695665884857203"/>
    <n v="-6021.0647807433543"/>
    <n v="1043532.0647807433"/>
    <n v="1.7651972824721767"/>
    <n v="1.007547506898421"/>
    <n v="0.83969837067889963"/>
    <n v="315.5329236172081"/>
    <n v="0.12881814363967428"/>
    <n v="7393.0026382988681"/>
    <n v="7275.8235294117649"/>
    <n v="44.460213416248642"/>
    <n v="7.2684931506849315"/>
    <n v="5"/>
  </r>
  <r>
    <n v="487"/>
    <x v="3"/>
    <s v="OGG"/>
    <s v="Hawaii"/>
    <s v="LAX"/>
    <s v="California"/>
    <x v="36"/>
    <x v="0"/>
    <n v="195.26666666666668"/>
    <s v="OGGLAXA321"/>
    <n v="2486"/>
    <n v="151.53333333333333"/>
    <n v="45"/>
    <n v="6819"/>
    <n v="24.822222222222223"/>
    <n v="1117"/>
    <n v="1574"/>
    <n v="4128"/>
    <n v="21844482"/>
    <n v="0.7760327756913622"/>
    <n v="8787"/>
    <n v="232.39692805173806"/>
    <n v="0.99288888888888893"/>
    <n v="1125"/>
    <n v="0.74420803782505907"/>
    <n v="2115"/>
    <n v="0.7441860465116279"/>
    <n v="5547"/>
    <n v="526"/>
    <n v="5"/>
    <n v="0.2713881518077606"/>
    <n v="515368"/>
    <n v="0.22215083988631953"/>
    <n v="421866"/>
    <n v="0.48551374481505333"/>
    <n v="921994"/>
    <n v="1.304102617841851E-2"/>
    <n v="24765"/>
    <n v="6.5213029757130968E-3"/>
    <n v="12384"/>
    <n v="1.3849343367349357E-3"/>
    <n v="2630"/>
    <n v="1"/>
    <n v="894906"/>
    <n v="19886.8"/>
    <n v="3850.7651865379603"/>
    <n v="0.34395754925835731"/>
    <n v="279464"/>
    <n v="6210.3111111111111"/>
    <n v="0.10741212210660959"/>
    <n v="866660"/>
    <n v="19259.111111111109"/>
    <n v="0.33310118564435587"/>
    <n v="560762"/>
    <n v="0.21552914299067719"/>
    <n v="0.99999999999999989"/>
    <n v="1899007"/>
    <n v="-2601792"/>
    <n v="-702785"/>
    <n v="519059.0868397493"/>
    <n v="566865.68614993652"/>
    <n v="1238929.4375"/>
    <n v="2324854.2104896856"/>
    <n v="3691.0868397493032"/>
    <n v="144999.68614993652"/>
    <n v="316935.4375"/>
    <n v="-3.2172197994898663E-2"/>
    <n v="-3.1698520060031959E-2"/>
    <n v="4.7367793486670362E-4"/>
    <n v="16952034"/>
    <n v="0.7760327756913622"/>
    <n v="547304.5807303125"/>
    <n v="8.6933029586144461E-2"/>
    <n v="0.11910522758104312"/>
    <n v="278.10192110280099"/>
    <n v="0.11186722490056356"/>
    <n v="1.3849343367349357E-3"/>
    <n v="-10347.249121993018"/>
    <n v="-692437.75087800703"/>
    <n v="2.1650747830102959"/>
    <n v="0.94269700775828758"/>
    <n v="0.78555736392728293"/>
    <n v="199.46382978723403"/>
    <n v="0.29529222377800607"/>
    <n v="3729.2231324463"/>
    <n v="6210.3111111111111"/>
    <n v="29.342040177406734"/>
    <n v="5.4478662560492737"/>
    <n v="5"/>
  </r>
  <r>
    <n v="363"/>
    <x v="4"/>
    <s v="SFO"/>
    <s v="California"/>
    <s v="OGG"/>
    <s v="Hawaii"/>
    <x v="35"/>
    <x v="2"/>
    <n v="161.43478260869566"/>
    <s v="SFOOGG737-800"/>
    <n v="2338"/>
    <n v="143.08695652173913"/>
    <n v="23"/>
    <n v="3291"/>
    <n v="21"/>
    <n v="483"/>
    <n v="920"/>
    <n v="1888"/>
    <n v="8680994"/>
    <n v="0.88634527336385671"/>
    <n v="3713"/>
    <n v="123.38101351351352"/>
    <n v="1"/>
    <n v="483"/>
    <n v="1"/>
    <n v="920"/>
    <n v="0.81731601731601733"/>
    <n v="2310"/>
    <n v="3387"/>
    <n v="5"/>
    <n v="0.19661981712837226"/>
    <n v="173749"/>
    <n v="0.28026548071700164"/>
    <n v="247665"/>
    <n v="0.47831907477820024"/>
    <n v="422681"/>
    <n v="1.281572514937534E-2"/>
    <n v="11325"/>
    <n v="1.281572514937534E-2"/>
    <n v="11325"/>
    <n v="1.9164177077675176E-2"/>
    <n v="16935"/>
    <n v="1"/>
    <n v="454356"/>
    <n v="19754.608695652172"/>
    <n v="3682.5439106174617"/>
    <n v="0.35629421271663791"/>
    <n v="120509"/>
    <n v="5239.521739130435"/>
    <n v="9.4500038032444417E-2"/>
    <n v="404011"/>
    <n v="17565.695652173912"/>
    <n v="0.31681496706076645"/>
    <n v="296351"/>
    <n v="0.23239078219015125"/>
    <n v="1"/>
    <n v="883680"/>
    <n v="-1275227"/>
    <n v="-391547"/>
    <n v="173749"/>
    <n v="247665"/>
    <n v="517157.36758474575"/>
    <n v="938571.36758474575"/>
    <n v="0"/>
    <n v="0"/>
    <n v="94476.367584745749"/>
    <n v="-4.5103936254304519E-2"/>
    <n v="-4.4630756782476924E-2"/>
    <n v="4.7317947182759501E-4"/>
    <n v="7694358"/>
    <n v="0.88634527336385671"/>
    <n v="111141.41294439381"/>
    <n v="0.10179479446708523"/>
    <n v="0.14689873072138973"/>
    <n v="263.36827711941658"/>
    <n v="0.11264682511523377"/>
    <n v="1.9164177077675176E-2"/>
    <n v="-4107.6681558585105"/>
    <n v="-387439.33184414147"/>
    <n v="1.5823727832191232"/>
    <n v="1.184160119263312"/>
    <n v="0.80488598960299429"/>
    <n v="269.20108695652175"/>
    <n v="0.33536008509867826"/>
    <n v="3274.4989564845"/>
    <n v="5239.521739130435"/>
    <n v="26.673471924750785"/>
    <n v="6.8824065633546034"/>
    <n v="5"/>
  </r>
  <r>
    <n v="333"/>
    <x v="4"/>
    <s v="SEA"/>
    <s v="Washington"/>
    <s v="LAX"/>
    <s v="California"/>
    <x v="49"/>
    <x v="7"/>
    <n v="74.794117647058826"/>
    <s v="SEALAXE175"/>
    <n v="954"/>
    <n v="68.411764705882348"/>
    <n v="34"/>
    <n v="2326"/>
    <n v="9.0294117647058822"/>
    <n v="307"/>
    <n v="552"/>
    <n v="1468"/>
    <n v="2426022"/>
    <n v="0.91466771529689339"/>
    <n v="2543"/>
    <n v="90.023408239700359"/>
    <n v="0.91641791044776122"/>
    <n v="335"/>
    <n v="0.91542288557213936"/>
    <n v="603"/>
    <n v="0.91464174454828662"/>
    <n v="1605"/>
    <n v="0"/>
    <e v="#DIV/0!"/>
    <n v="0.19181704608550806"/>
    <n v="82911"/>
    <n v="0.2442925226725893"/>
    <n v="105593"/>
    <n v="0.536729594669628"/>
    <n v="231996"/>
    <n v="2.0370627429205996E-2"/>
    <n v="8805"/>
    <n v="6.7902091430686656E-3"/>
    <n v="2935"/>
    <n v="0"/>
    <n v="0"/>
    <n v="1"/>
    <n v="144542"/>
    <n v="4251.2352941176468"/>
    <n v="1605.6046180248586"/>
    <n v="0.29974658554085948"/>
    <n v="90853"/>
    <n v="2672.1470588235293"/>
    <n v="0.18840805119718632"/>
    <n v="165044"/>
    <n v="4854.2352941176468"/>
    <n v="0.34226297867751659"/>
    <n v="81775"/>
    <n v="0.16958238458443761"/>
    <n v="1"/>
    <n v="432240"/>
    <n v="-482214"/>
    <n v="-49974"/>
    <n v="90472.915309446253"/>
    <n v="115348.875"/>
    <n v="253646.85286103541"/>
    <n v="459468.64317048166"/>
    <n v="7561.9153094462526"/>
    <n v="9755.875"/>
    <n v="21650.852861035411"/>
    <n v="-2.0599153676265095E-2"/>
    <n v="-2.0126719146059808E-2"/>
    <n v="4.7243453020528667E-4"/>
    <n v="2219004"/>
    <n v="0.91466771529689339"/>
    <n v="40325.055889939831"/>
    <n v="0.17816821117038509"/>
    <n v="0.1987673648466502"/>
    <n v="185.82975064488392"/>
    <n v="0.1947900950156016"/>
    <n v="0"/>
    <n v="-1146.136563837696"/>
    <n v="-48827.863436162304"/>
    <n v="1.4967446217189913"/>
    <n v="1.0590054050003648"/>
    <n v="0.87414971495882743"/>
    <n v="175.11276948590381"/>
    <n v="0.18918887655006478"/>
    <n v="1833.3453845753813"/>
    <n v="2672.1470588235293"/>
    <n v="25.837724270632904"/>
    <n v="5.0472914875322443"/>
    <e v="#DIV/0!"/>
  </r>
  <r>
    <n v="990"/>
    <x v="2"/>
    <s v="SFO"/>
    <s v="California"/>
    <s v="SEA"/>
    <s v="Washington"/>
    <x v="23"/>
    <x v="7"/>
    <n v="71.902439024390247"/>
    <s v="SFOSEAE175"/>
    <n v="679"/>
    <n v="65.439024390243901"/>
    <n v="41"/>
    <n v="2683"/>
    <n v="10"/>
    <n v="410"/>
    <n v="694"/>
    <n v="1579"/>
    <n v="2001692"/>
    <n v="0.91010854816824971"/>
    <n v="2948"/>
    <n v="88.164530419373904"/>
    <n v="1"/>
    <n v="410"/>
    <n v="0.94037940379403795"/>
    <n v="738"/>
    <n v="0.87722222222222224"/>
    <n v="1800"/>
    <n v="97"/>
    <n v="6"/>
    <n v="0.21732461754398355"/>
    <n v="98475"/>
    <n v="0.2496998614065907"/>
    <n v="113145"/>
    <n v="0.4968684068820014"/>
    <n v="225143"/>
    <n v="2.4370812404551512E-2"/>
    <n v="11043"/>
    <n v="1.0451885135194782E-2"/>
    <n v="4736"/>
    <n v="1.2844166276780749E-3"/>
    <n v="582"/>
    <n v="1"/>
    <n v="220078"/>
    <n v="5367.7560975609758"/>
    <n v="2496.2192726842732"/>
    <n v="0.36304639738171357"/>
    <n v="133986"/>
    <n v="3267.9512195121952"/>
    <n v="0.22102679322597568"/>
    <n v="122025"/>
    <n v="2976.2195121951218"/>
    <n v="0.20129561628378848"/>
    <n v="130109"/>
    <n v="0.2146311931085223"/>
    <n v="1"/>
    <n v="453124"/>
    <n v="-606198"/>
    <n v="-153074"/>
    <n v="98475"/>
    <n v="120318.45821325648"/>
    <n v="256654.46485117162"/>
    <n v="475447.92306442815"/>
    <n v="0"/>
    <n v="7173.4582132564828"/>
    <n v="31511.464851171622"/>
    <n v="-7.6472304430451832E-2"/>
    <n v="-7.600093585382342E-2"/>
    <n v="4.7136857662841147E-4"/>
    <n v="1821757"/>
    <n v="0.91010854816824971"/>
    <n v="44697.588520313031"/>
    <n v="0.22637049056498201"/>
    <n v="0.30284279499543387"/>
    <n v="168.67014535967201"/>
    <n v="0.24840963970496613"/>
    <n v="1.2844166276780749E-3"/>
    <n v="-943.5347088884904"/>
    <n v="-152130.4652911115"/>
    <n v="1.6211521312306283"/>
    <n v="1.0348100639648496"/>
    <n v="0.84424322166076848"/>
    <n v="153.3130081300813"/>
    <n v="0.28713773713155782"/>
    <n v="1384.0600003148811"/>
    <n v="3267.9512195121952"/>
    <n v="30.431739240686959"/>
    <n v="5.8811032426388374"/>
    <n v="6"/>
  </r>
  <r>
    <n v="223"/>
    <x v="4"/>
    <s v="GEG"/>
    <s v="Washington"/>
    <s v="LAX"/>
    <s v="California"/>
    <x v="38"/>
    <x v="7"/>
    <n v="67.8125"/>
    <s v="GEGLAXE175"/>
    <n v="945"/>
    <n v="64.25"/>
    <n v="16"/>
    <n v="1028"/>
    <n v="9.6875"/>
    <n v="155"/>
    <n v="279"/>
    <n v="594"/>
    <n v="1025325"/>
    <n v="0.94746543778801839"/>
    <n v="1085"/>
    <n v="42.298257839721259"/>
    <n v="1"/>
    <n v="155"/>
    <n v="1"/>
    <n v="279"/>
    <n v="0.9124423963133641"/>
    <n v="651"/>
    <n v="0"/>
    <e v="#DIV/0!"/>
    <n v="0.23756309188203717"/>
    <n v="42219"/>
    <n v="0.2730014573732395"/>
    <n v="48517"/>
    <n v="0.45263536971702201"/>
    <n v="80441"/>
    <n v="2.008811762521312E-2"/>
    <n v="3570"/>
    <n v="1.6711963402488227E-2"/>
    <n v="2970"/>
    <n v="0"/>
    <n v="0"/>
    <n v="1"/>
    <n v="67914"/>
    <n v="4244.625"/>
    <n v="1605.598042769119"/>
    <n v="0.3006068439247"/>
    <n v="42037"/>
    <n v="2627.3125"/>
    <n v="0.18606781956684357"/>
    <n v="77548"/>
    <n v="4846.75"/>
    <n v="0.34324969126649346"/>
    <n v="38424"/>
    <n v="0.17007564524196297"/>
    <n v="1"/>
    <n v="177717"/>
    <n v="-225923"/>
    <n v="-48206"/>
    <n v="42219"/>
    <n v="48517"/>
    <n v="88160.085858585851"/>
    <n v="178896.08585858584"/>
    <n v="0"/>
    <n v="0"/>
    <n v="7719.0858585858514"/>
    <n v="-4.7015336600590055E-2"/>
    <n v="-4.6544809825019753E-2"/>
    <n v="4.7052677557030131E-4"/>
    <n v="971460"/>
    <n v="0.94746543778801839"/>
    <n v="9853.9581712062354"/>
    <n v="0.17332748153024652"/>
    <n v="0.22034281813083656"/>
    <n v="172.87645914396887"/>
    <n v="0.18293805200419985"/>
    <n v="0"/>
    <n v="-482.44286616161571"/>
    <n v="-47723.557133838382"/>
    <n v="1.7264761036821537"/>
    <n v="1.1022346589917"/>
    <n v="0.78321464526971107"/>
    <n v="173.89605734767025"/>
    <n v="0.21620891642330223"/>
    <n v="1833.361560512702"/>
    <n v="2627.3125"/>
    <n v="24.303601436620642"/>
    <n v="6.3618677042801552"/>
    <e v="#DIV/0!"/>
  </r>
  <r>
    <n v="514"/>
    <x v="3"/>
    <s v="SEA"/>
    <s v="Washington"/>
    <s v="HNL"/>
    <s v="Hawaii"/>
    <x v="24"/>
    <x v="1"/>
    <n v="178"/>
    <s v="SEAHNL737-900"/>
    <n v="2677"/>
    <n v="162.38095238095238"/>
    <n v="21"/>
    <n v="3410"/>
    <n v="23"/>
    <n v="483"/>
    <n v="903"/>
    <n v="2024"/>
    <n v="10006626"/>
    <n v="0.91225254146602464"/>
    <n v="3738"/>
    <n v="128.60211092715232"/>
    <n v="1"/>
    <n v="483"/>
    <n v="1"/>
    <n v="903"/>
    <n v="0.86054421768707479"/>
    <n v="2352"/>
    <n v="7058"/>
    <n v="4.999716633607254"/>
    <n v="0.20231977792168687"/>
    <n v="245249"/>
    <n v="0.25379376910290097"/>
    <n v="307645"/>
    <n v="0.50309482463485355"/>
    <n v="609844"/>
    <n v="1.0010848179114575E-2"/>
    <n v="12135"/>
    <n v="1.669712131399085E-3"/>
    <n v="2024"/>
    <n v="2.9111068030044918E-2"/>
    <n v="35288"/>
    <n v="1"/>
    <n v="473582"/>
    <n v="22551.523809523809"/>
    <n v="3682.5367529796167"/>
    <n v="0.36051921002488563"/>
    <n v="110030"/>
    <n v="5239.5238095238092"/>
    <n v="8.3761478854851246E-2"/>
    <n v="421108"/>
    <n v="20052.761904761905"/>
    <n v="0.32057283320556845"/>
    <n v="308891"/>
    <n v="0.23514647791469467"/>
    <n v="1"/>
    <n v="1212185"/>
    <n v="-1313611"/>
    <n v="-101426"/>
    <n v="245249"/>
    <n v="307645"/>
    <n v="708672.47430830041"/>
    <n v="1261566.4743083003"/>
    <n v="0"/>
    <n v="0"/>
    <n v="98828.474308300414"/>
    <n v="-1.0135883963285927E-2"/>
    <n v="-9.6655838017524805E-3"/>
    <n v="4.7030016153344623E-4"/>
    <n v="9128570"/>
    <n v="0.91225254146602464"/>
    <n v="113202.99589442811"/>
    <n v="0.12113823380627996"/>
    <n v="0.13127411776956588"/>
    <n v="345.13108504398826"/>
    <n v="0.12892457416660003"/>
    <n v="2.9111068030044918E-2"/>
    <n v="-4706.1178242047818"/>
    <n v="-96719.882175795225"/>
    <n v="1.6323660188279732"/>
    <n v="1.0952658374477531"/>
    <n v="0.83356384425627894"/>
    <n v="340.69213732004431"/>
    <n v="0.25482166500987885"/>
    <n v="3274.5030152618565"/>
    <n v="5239.5238095238092"/>
    <n v="26.515894454731161"/>
    <n v="4.1521994134897362"/>
    <n v="4.999716633607254"/>
  </r>
  <r>
    <n v="1106"/>
    <x v="0"/>
    <s v="LAX"/>
    <s v="California"/>
    <s v="SEA"/>
    <s v="Washington"/>
    <x v="47"/>
    <x v="7"/>
    <n v="75.152173913043484"/>
    <s v="LAXSEAE175"/>
    <n v="954"/>
    <n v="63.152173913043477"/>
    <n v="46"/>
    <n v="2905"/>
    <n v="9.8913043478260878"/>
    <n v="455"/>
    <n v="660"/>
    <n v="1791"/>
    <n v="3297978"/>
    <n v="0.84032398032976574"/>
    <n v="3457"/>
    <n v="126.60224004424778"/>
    <n v="1"/>
    <n v="455"/>
    <n v="0.80586080586080588"/>
    <n v="819"/>
    <n v="0.82043060009161706"/>
    <n v="2183"/>
    <n v="0"/>
    <e v="#DIV/0!"/>
    <n v="0.22869341232238319"/>
    <n v="100060"/>
    <n v="0.22167902013352259"/>
    <n v="96991"/>
    <n v="0.5005268222220699"/>
    <n v="218995"/>
    <n v="2.8638101702972832E-2"/>
    <n v="12530"/>
    <n v="2.0462643619051538E-2"/>
    <n v="8953"/>
    <n v="0"/>
    <n v="0"/>
    <n v="1"/>
    <n v="316026"/>
    <n v="6870.130434782609"/>
    <n v="2496.2117565182748"/>
    <n v="0.38223849961960721"/>
    <n v="148691"/>
    <n v="3232.413043478261"/>
    <n v="0.179844141769788"/>
    <n v="175226"/>
    <n v="3809.2608695652175"/>
    <n v="0.21193864851102534"/>
    <n v="186834"/>
    <n v="0.22597871009957946"/>
    <n v="1"/>
    <n v="437529"/>
    <n v="-826777"/>
    <n v="-389248"/>
    <n v="100060"/>
    <n v="120357.01363636363"/>
    <n v="266926.90396426577"/>
    <n v="487343.91760062939"/>
    <n v="0"/>
    <n v="23366.013636363627"/>
    <n v="47931.903964265774"/>
    <n v="-0.11802625730068544"/>
    <n v="-0.11755628608485305"/>
    <n v="4.6997121583239321E-4"/>
    <n v="2771370"/>
    <n v="0.84032398032976574"/>
    <n v="83138.040619621286"/>
    <n v="0.13266583342884641"/>
    <n v="0.25069209072953186"/>
    <n v="150.61239242685025"/>
    <n v="0.15787462518537762"/>
    <n v="0"/>
    <n v="-1549.9547304484652"/>
    <n v="-387698.04526955151"/>
    <n v="1.8272885399981922"/>
    <n v="0.98402371234461927"/>
    <n v="0.83356312134245514"/>
    <n v="118.42612942612942"/>
    <n v="0.4270208374759159"/>
    <n v="1384.0671376648479"/>
    <n v="3232.413043478261"/>
    <n v="22.945881518247194"/>
    <n v="7.395180722891566"/>
    <e v="#DIV/0!"/>
  </r>
  <r>
    <n v="243"/>
    <x v="4"/>
    <s v="HNL"/>
    <s v="Hawaii"/>
    <s v="SFO"/>
    <s v="California"/>
    <x v="30"/>
    <x v="2"/>
    <n v="164.73684210526315"/>
    <s v="HNLSFO737-800"/>
    <n v="2399"/>
    <n v="152.36842105263159"/>
    <n v="19"/>
    <n v="2895"/>
    <n v="21"/>
    <n v="399"/>
    <n v="691"/>
    <n v="1806"/>
    <n v="7508870"/>
    <n v="0.92492012779552712"/>
    <n v="3130"/>
    <n v="95.369800449690828"/>
    <n v="1"/>
    <n v="399"/>
    <n v="0.90921052631578947"/>
    <n v="760"/>
    <n v="0.91628614916286144"/>
    <n v="1971"/>
    <n v="657"/>
    <n v="5"/>
    <n v="0.23454447587240296"/>
    <n v="225712"/>
    <n v="0.22003923760991415"/>
    <n v="211753"/>
    <n v="0.51949203089961782"/>
    <n v="499929"/>
    <n v="1.1253795428236532E-2"/>
    <n v="10830"/>
    <n v="1.1256912823091998E-2"/>
    <n v="10833"/>
    <n v="3.4135473667365654E-3"/>
    <n v="3285"/>
    <n v="1"/>
    <n v="351203"/>
    <n v="18484.36842105263"/>
    <n v="3682.5388995677463"/>
    <n v="0.35399495823560423"/>
    <n v="99551"/>
    <n v="5239.5263157894733"/>
    <n v="0.10034240051284481"/>
    <n v="312289"/>
    <n v="16436.263157894737"/>
    <n v="0.31477160363789203"/>
    <n v="229070"/>
    <n v="0.23089103761365892"/>
    <n v="1"/>
    <n v="962342"/>
    <n v="-992113"/>
    <n v="-29771"/>
    <n v="225712"/>
    <n v="232897.65557163532"/>
    <n v="545603.57641196018"/>
    <n v="1004213.2319835955"/>
    <n v="0"/>
    <n v="21144.655571635318"/>
    <n v="45674.576411960181"/>
    <n v="-3.9647776562918256E-3"/>
    <n v="-3.4964246706432351E-3"/>
    <n v="4.6835298564859053E-4"/>
    <n v="6945105"/>
    <n v="0.92492012779552712"/>
    <n v="77850.913644214161"/>
    <n v="0.12816069528437701"/>
    <n v="0.13212547294066884"/>
    <n v="331.28048359240069"/>
    <n v="0.13809107277715743"/>
    <n v="3.4135473667365654E-3"/>
    <n v="-3516.8016833471315"/>
    <n v="-26254.19831665287"/>
    <n v="1.8888780570320312"/>
    <n v="0.93033240361885694"/>
    <n v="0.84692289624245987"/>
    <n v="278.62236842105261"/>
    <n v="0.23803387984728921"/>
    <n v="3274.5061699561561"/>
    <n v="5239.5263157894733"/>
    <n v="30.355521206392385"/>
    <n v="7.4829015544041448"/>
    <n v="5"/>
  </r>
  <r>
    <n v="351"/>
    <x v="4"/>
    <s v="SFO"/>
    <s v="California"/>
    <s v="HNL"/>
    <s v="Hawaii"/>
    <x v="27"/>
    <x v="1"/>
    <n v="178.23076923076923"/>
    <s v="SFOHNL737-900"/>
    <n v="2399"/>
    <n v="169.30769230769232"/>
    <n v="13"/>
    <n v="2201"/>
    <n v="23"/>
    <n v="299"/>
    <n v="559"/>
    <n v="1343"/>
    <n v="5558483"/>
    <n v="0.9499352611135089"/>
    <n v="2317"/>
    <n v="70.398489932885909"/>
    <n v="1"/>
    <n v="299"/>
    <n v="1"/>
    <n v="559"/>
    <n v="0.92049348869088421"/>
    <n v="1459"/>
    <n v="10767"/>
    <n v="4.9998142472369276"/>
    <n v="0.1822683354003409"/>
    <n v="139765"/>
    <n v="0.22789899440408237"/>
    <n v="174755"/>
    <n v="0.50562265179464505"/>
    <n v="387716"/>
    <n v="1.0504571542587528E-2"/>
    <n v="8055"/>
    <n v="3.5015238475291761E-3"/>
    <n v="2685"/>
    <n v="7.0203923010814948E-2"/>
    <n v="53833"/>
    <n v="1"/>
    <n v="259245"/>
    <n v="19941.923076923078"/>
    <n v="3682.5363760948576"/>
    <n v="0.35660982350052478"/>
    <n v="68114"/>
    <n v="5239.5384615384619"/>
    <n v="9.3695621971165294E-2"/>
    <n v="230520"/>
    <n v="17732.307692307691"/>
    <n v="0.31709655543343546"/>
    <n v="169092"/>
    <n v="0.2325979990948745"/>
    <n v="1"/>
    <n v="766809"/>
    <n v="-726971"/>
    <n v="39838"/>
    <n v="139765"/>
    <n v="174755"/>
    <n v="421204.5003723008"/>
    <n v="735724.50037230086"/>
    <n v="0"/>
    <n v="0"/>
    <n v="33488.500372300798"/>
    <n v="7.167063387618528E-3"/>
    <n v="7.6305061093426005E-3"/>
    <n v="4.6344272172407254E-4"/>
    <n v="5280199"/>
    <n v="0.9499352611135089"/>
    <n v="37576.199909132207"/>
    <n v="0.13795292708460205"/>
    <n v="0.1307858636969835"/>
    <n v="323.93275783734668"/>
    <n v="0.13502824420064471"/>
    <n v="7.0203923010814948E-2"/>
    <n v="-2576.0384901769844"/>
    <n v="42414.038490176987"/>
    <n v="1.542304709003963"/>
    <n v="1.0314798456055745"/>
    <n v="0.87680168493097932"/>
    <n v="312.62075134168157"/>
    <n v="0.22051384373422847"/>
    <n v="3274.5020556515519"/>
    <n v="5239.5384615384619"/>
    <n v="31.264875171304293"/>
    <n v="4.879600181735575"/>
    <n v="4.9998142472369276"/>
  </r>
  <r>
    <n v="922"/>
    <x v="2"/>
    <s v="SEA"/>
    <s v="Washington"/>
    <s v="ANC"/>
    <s v="Alaska"/>
    <x v="56"/>
    <x v="2"/>
    <n v="158.78301886792454"/>
    <s v="SEAANC737-800"/>
    <n v="1448"/>
    <n v="114.05660377358491"/>
    <n v="106"/>
    <n v="12090"/>
    <n v="19.59433962264151"/>
    <n v="2077"/>
    <n v="3517"/>
    <n v="6497"/>
    <n v="24371288"/>
    <n v="0.71831739052938026"/>
    <n v="16831"/>
    <n v="387.82964070468245"/>
    <n v="0.93727436823104693"/>
    <n v="2216"/>
    <n v="0.83341232227488149"/>
    <n v="4220"/>
    <n v="0.6249519045786841"/>
    <n v="10396"/>
    <n v="71048"/>
    <n v="5.9999437000337803"/>
    <n v="0.23075439954417529"/>
    <n v="908388"/>
    <n v="0.24110698544251755"/>
    <n v="949142"/>
    <n v="0.40004587714121903"/>
    <n v="1574821"/>
    <n v="1.155387604687394E-2"/>
    <n v="45483"/>
    <n v="8.251534763111629E-3"/>
    <n v="32483"/>
    <n v="0.10828732706210256"/>
    <n v="426284"/>
    <n v="1"/>
    <n v="1612616"/>
    <n v="15213.358490566037"/>
    <n v="4158.0524816769894"/>
    <n v="0.3744099839195224"/>
    <n v="618918"/>
    <n v="5838.8490566037735"/>
    <n v="0.14369761829691816"/>
    <n v="871769"/>
    <n v="8224.2358490566039"/>
    <n v="0.20240343471200714"/>
    <n v="1203783"/>
    <n v="0.2794889630715523"/>
    <n v="1"/>
    <n v="3936601"/>
    <n v="-4307086"/>
    <n v="-370485"/>
    <n v="969180.4564275397"/>
    <n v="1138862.4509525164"/>
    <n v="2519907.5136216716"/>
    <n v="4627950.4210017277"/>
    <n v="60792.456427539699"/>
    <n v="189720.4509525164"/>
    <n v="945086.51362167159"/>
    <n v="-1.5201699639346103E-2"/>
    <n v="-1.4738891115612312E-2"/>
    <n v="4.6280852373379103E-4"/>
    <n v="17506320"/>
    <n v="0.71831739052938026"/>
    <n v="1376543.6639371384"/>
    <n v="0.1615261778532181"/>
    <n v="0.17672787749256419"/>
    <n v="290.34880066170388"/>
    <n v="0.20051712752880102"/>
    <n v="0.10828732706210256"/>
    <n v="-11279.239820771016"/>
    <n v="-359205.76017922896"/>
    <n v="2.0102295904837102"/>
    <n v="1.1029676370621522"/>
    <n v="0.74286338967735821"/>
    <n v="224.91516587677725"/>
    <n v="0.30579248443009593"/>
    <n v="2247.8142681822997"/>
    <n v="5838.8490566037735"/>
    <n v="31.173481165680361"/>
    <n v="6.4488006617038875"/>
    <n v="5.9999437000337803"/>
  </r>
  <r>
    <n v="1210"/>
    <x v="0"/>
    <s v="YVR"/>
    <s v="British Columbia"/>
    <s v="LAX"/>
    <s v="California"/>
    <x v="19"/>
    <x v="2"/>
    <n v="170.16666666666666"/>
    <s v="YVRLAX737-800"/>
    <n v="1080"/>
    <n v="145.93333333333334"/>
    <n v="60"/>
    <n v="8756"/>
    <n v="19.583333333333332"/>
    <n v="1175"/>
    <n v="2238"/>
    <n v="5344"/>
    <n v="11026800"/>
    <n v="0.85759059745347699"/>
    <n v="10210"/>
    <n v="38.818705957719409"/>
    <n v="0.93253968253968256"/>
    <n v="1260"/>
    <n v="0.9325"/>
    <n v="2400"/>
    <n v="0.81587786259541983"/>
    <n v="6550"/>
    <n v="3883"/>
    <n v="6"/>
    <n v="0.23600966117004357"/>
    <n v="500104"/>
    <n v="0.24092755160693874"/>
    <n v="510525"/>
    <n v="0.48685369216960089"/>
    <n v="1031642"/>
    <n v="1.764890764408461E-2"/>
    <n v="37398"/>
    <n v="7.5653681598566872E-3"/>
    <n v="16031"/>
    <n v="1.0994819249475459E-2"/>
    <n v="23298"/>
    <n v="1"/>
    <n v="161410"/>
    <n v="2690.1666666666665"/>
    <n v="4158.0469007855309"/>
    <n v="0.22382368113064169"/>
    <n v="351991"/>
    <n v="5866.5166666666664"/>
    <n v="0.48809814351561676"/>
    <n v="87257"/>
    <n v="1454.2833333333333"/>
    <n v="0.12099735421855153"/>
    <n v="120490"/>
    <n v="0.16708082113519002"/>
    <n v="0.99999999999999989"/>
    <n v="2118998"/>
    <n v="-721148"/>
    <n v="1397850"/>
    <n v="536281.73617021274"/>
    <n v="547479.89276139415"/>
    <n v="1264456.4184131736"/>
    <n v="2348218.0473447805"/>
    <n v="36177.736170212738"/>
    <n v="36954.892761394149"/>
    <n v="232814.41841317364"/>
    <n v="0.12676841876156275"/>
    <n v="0.12723084824751935"/>
    <n v="4.6242948595659472E-4"/>
    <n v="9456480"/>
    <n v="0.85759059745347699"/>
    <n v="348006.82960255817"/>
    <n v="0.1921679907135343"/>
    <n v="6.5399571951971561E-2"/>
    <n v="239.34444952032891"/>
    <n v="0.22161523103734157"/>
    <n v="1.0994819249475459E-2"/>
    <n v="-5099.1174557463419"/>
    <n v="1402949.1174557463"/>
    <n v="1.9842763432208712"/>
    <n v="1.0634526159848521"/>
    <n v="0.78740847773710798"/>
    <n v="212.71875"/>
    <n v="5.6861780898330251E-2"/>
    <n v="2247.8080566374019"/>
    <n v="5866.5166666666664"/>
    <n v="225.56135718529276"/>
    <n v="6.1019872087711287"/>
    <n v="6"/>
  </r>
  <r>
    <n v="264"/>
    <x v="4"/>
    <s v="LAX"/>
    <s v="California"/>
    <s v="HNL"/>
    <s v="Hawaii"/>
    <x v="51"/>
    <x v="9"/>
    <n v="226.6875"/>
    <s v="LAXHNL757-300"/>
    <n v="2556"/>
    <n v="210.5"/>
    <n v="16"/>
    <n v="3368"/>
    <n v="29.0625"/>
    <n v="465"/>
    <n v="644"/>
    <n v="2259"/>
    <n v="9270612"/>
    <n v="0.92859112213950923"/>
    <n v="3627"/>
    <n v="88.840863689776725"/>
    <n v="1"/>
    <n v="465"/>
    <n v="0.72850678733031671"/>
    <n v="884"/>
    <n v="0.99122422114962705"/>
    <n v="2279"/>
    <n v="5871"/>
    <n v="5"/>
    <n v="0.2220808382498628"/>
    <n v="226190"/>
    <n v="0.16687334254292821"/>
    <n v="169961"/>
    <n v="0.56227227607577002"/>
    <n v="572676"/>
    <n v="1.3298929900059205E-2"/>
    <n v="13545"/>
    <n v="6.6529013660244496E-3"/>
    <n v="6776"/>
    <n v="2.8821711865355329E-2"/>
    <n v="29355"/>
    <n v="1"/>
    <n v="341547"/>
    <n v="21346.6875"/>
    <n v="3844.4808595360737"/>
    <n v="0.33405710563456736"/>
    <n v="96769"/>
    <n v="6048.0625"/>
    <n v="9.4646921375832457E-2"/>
    <n v="371156"/>
    <n v="23197.25"/>
    <n v="0.3630168003200247"/>
    <n v="212949"/>
    <n v="0.20827917266957544"/>
    <n v="0.99999999999999989"/>
    <n v="1018503"/>
    <n v="-1022421"/>
    <n v="-3918"/>
    <n v="226190"/>
    <n v="233300.50310559006"/>
    <n v="577746.17264276231"/>
    <n v="1037236.6757483524"/>
    <n v="0"/>
    <n v="63339.503105590062"/>
    <n v="5070.1726427623071"/>
    <n v="-4.226258201723899E-4"/>
    <n v="3.8574015854834942E-5"/>
    <n v="4.6119983602722485E-4"/>
    <n v="8608608"/>
    <n v="0.92859112213950923"/>
    <n v="76065.7161520191"/>
    <n v="0.10986362065417041"/>
    <n v="0.11028624647434279"/>
    <n v="293.69002375296913"/>
    <n v="0.11490220021634159"/>
    <n v="2.8821711865355329E-2"/>
    <n v="-4275.6047342720231"/>
    <n v="357.60473427202305"/>
    <n v="1.8215516600048585"/>
    <n v="0.71997606267040282"/>
    <n v="0.94099150447437685"/>
    <n v="192.26357466063348"/>
    <n v="0.20908038562478462"/>
    <n v="4177.7621759288504"/>
    <n v="6048.0625"/>
    <n v="37.910482407743288"/>
    <n v="6.03355106888361"/>
    <n v="5"/>
  </r>
  <r>
    <n v="135"/>
    <x v="5"/>
    <s v="SEA"/>
    <s v="Washington"/>
    <s v="LAX"/>
    <s v="California"/>
    <x v="49"/>
    <x v="7"/>
    <n v="74.848484848484844"/>
    <s v="SEALAXE175"/>
    <n v="954"/>
    <n v="68.696969696969703"/>
    <n v="33"/>
    <n v="2267"/>
    <n v="9.8484848484848477"/>
    <n v="325"/>
    <n v="526"/>
    <n v="1416"/>
    <n v="2356380"/>
    <n v="0.91781376518218627"/>
    <n v="2470"/>
    <n v="87.336142322097359"/>
    <n v="1"/>
    <n v="325"/>
    <n v="0.89914529914529917"/>
    <n v="585"/>
    <n v="0.90769230769230769"/>
    <n v="1560"/>
    <n v="369"/>
    <n v="5"/>
    <n v="0.2337675066977413"/>
    <n v="107325"/>
    <n v="0.2151292718520616"/>
    <n v="98768"/>
    <n v="0.52550804818017471"/>
    <n v="241266"/>
    <n v="1.8492300320184705E-2"/>
    <n v="8490"/>
    <n v="3.0842281806103111E-3"/>
    <n v="1416"/>
    <n v="4.0186447692274179E-3"/>
    <n v="1845"/>
    <n v="1.0000000000000002"/>
    <n v="140227"/>
    <n v="4249.30303030303"/>
    <n v="1605.6010292146882"/>
    <n v="0.29974498793341897"/>
    <n v="88141"/>
    <n v="2670.939393939394"/>
    <n v="0.18840753194063542"/>
    <n v="160118"/>
    <n v="4852.060606060606"/>
    <n v="0.34226338706471066"/>
    <n v="79335"/>
    <n v="0.16958409306123495"/>
    <n v="1"/>
    <n v="459110"/>
    <n v="-467821"/>
    <n v="-8711"/>
    <n v="107325"/>
    <n v="109846.53992395438"/>
    <n v="265801.5254237288"/>
    <n v="482973.06534768315"/>
    <n v="0"/>
    <n v="11078.539923954377"/>
    <n v="24535.525423728803"/>
    <n v="-3.6967721674772318E-3"/>
    <n v="-3.2387755364393926E-3"/>
    <n v="4.5799663103783918E-4"/>
    <n v="2162718"/>
    <n v="0.91781376518218627"/>
    <n v="40946.093956771016"/>
    <n v="0.19483699573073954"/>
    <n v="0.19853376789821675"/>
    <n v="201.70489633877372"/>
    <n v="0.21143070895049657"/>
    <n v="4.0186447692274179E-3"/>
    <n v="-1079.2141014449448"/>
    <n v="-7631.7858985550556"/>
    <n v="1.8233007495099016"/>
    <n v="0.93218297708204034"/>
    <n v="0.85391039411300551"/>
    <n v="168.83418803418803"/>
    <n v="0.17280172507677899"/>
    <n v="1833.3532457786121"/>
    <n v="2670.939393939394"/>
    <n v="25.95718038059502"/>
    <n v="4.3696515218350243"/>
    <n v="5"/>
  </r>
  <r>
    <n v="62"/>
    <x v="5"/>
    <s v="LAX"/>
    <s v="California"/>
    <s v="HNL"/>
    <s v="Hawaii"/>
    <x v="51"/>
    <x v="1"/>
    <n v="173.35294117647058"/>
    <s v="LAXHNL737-900"/>
    <n v="2556"/>
    <n v="161.05882352941177"/>
    <n v="17"/>
    <n v="2738"/>
    <n v="22.352941176470587"/>
    <n v="380"/>
    <n v="646"/>
    <n v="1713"/>
    <n v="7532532"/>
    <n v="0.92908042076688158"/>
    <n v="2947"/>
    <n v="94.572532314923606"/>
    <n v="1"/>
    <n v="380"/>
    <n v="0.90985915492957747"/>
    <n v="710"/>
    <n v="0.92195909580193758"/>
    <n v="1858"/>
    <n v="10314"/>
    <n v="5"/>
    <n v="0.20653957737113182"/>
    <n v="189157"/>
    <n v="0.22875745627779556"/>
    <n v="209505"/>
    <n v="0.48782264131577713"/>
    <n v="446767"/>
    <n v="1.1219220845585305E-2"/>
    <n v="10275"/>
    <n v="9.3520804420864374E-3"/>
    <n v="8565"/>
    <n v="5.6309023747623761E-2"/>
    <n v="51570"/>
    <n v="1"/>
    <n v="348267"/>
    <n v="20486.294117647059"/>
    <n v="3682.5385920753574"/>
    <n v="0.3584642320079296"/>
    <n v="86452"/>
    <n v="5085.411764705882"/>
    <n v="8.8983308167439143E-2"/>
    <n v="309678"/>
    <n v="18216.352941176472"/>
    <n v="0.31874534894133411"/>
    <n v="227156"/>
    <n v="0.23380711088329714"/>
    <n v="1"/>
    <n v="915839"/>
    <n v="-971553"/>
    <n v="-55714"/>
    <n v="189157"/>
    <n v="230260.9133126935"/>
    <n v="484584.40513718623"/>
    <n v="904002.31844987976"/>
    <n v="0"/>
    <n v="20755.913312693505"/>
    <n v="37817.40513718623"/>
    <n v="-7.3964504896892576E-3"/>
    <n v="-6.9390359947251257E-3"/>
    <n v="4.5741449496413192E-4"/>
    <n v="6998328"/>
    <n v="0.92908042076688158"/>
    <n v="65972.323228634079"/>
    <n v="0.12158448181833147"/>
    <n v="0.12898093230802074"/>
    <n v="315.65704894083274"/>
    <n v="0.12349649802067009"/>
    <n v="5.6309023747623761E-2"/>
    <n v="-3445.4893205811609"/>
    <n v="-52268.51067941884"/>
    <n v="1.7357579344177243"/>
    <n v="1.0289313072974586"/>
    <n v="0.83846649986010202"/>
    <n v="295.07746478873241"/>
    <n v="0.24803049444280054"/>
    <n v="3274.5025687668153"/>
    <n v="5085.411764705882"/>
    <n v="28.951323740412754"/>
    <n v="6.8809349890430971"/>
    <n v="5"/>
  </r>
  <r>
    <n v="852"/>
    <x v="2"/>
    <s v="HNL"/>
    <s v="Hawaii"/>
    <s v="SEA"/>
    <s v="Washington"/>
    <x v="20"/>
    <x v="1"/>
    <n v="179.875"/>
    <s v="HNLSEA737-900"/>
    <n v="2677"/>
    <n v="162.70833333333334"/>
    <n v="24"/>
    <n v="3905"/>
    <n v="23.25"/>
    <n v="558"/>
    <n v="1043"/>
    <n v="2304"/>
    <n v="11556609"/>
    <n v="0.90456335418114431"/>
    <n v="4317"/>
    <n v="140.52881658429436"/>
    <n v="1"/>
    <n v="558"/>
    <n v="1"/>
    <n v="1043"/>
    <n v="0.8483063328424153"/>
    <n v="2716"/>
    <n v="17180"/>
    <n v="5.9998253783469151"/>
    <n v="0.2144163825007939"/>
    <n v="330177"/>
    <n v="0.24353670106962394"/>
    <n v="375019"/>
    <n v="0.45714977787331146"/>
    <n v="703959"/>
    <n v="1.0478041570582776E-2"/>
    <n v="16135"/>
    <n v="7.4810684160591008E-3"/>
    <n v="11520"/>
    <n v="6.6938028569628813E-2"/>
    <n v="103077"/>
    <n v="1"/>
    <n v="584326"/>
    <n v="24346.916666666668"/>
    <n v="4158.0510972957618"/>
    <n v="0.39517292357467138"/>
    <n v="142263"/>
    <n v="5927.625"/>
    <n v="9.621082345557698E-2"/>
    <n v="315883"/>
    <n v="13161.791666666666"/>
    <n v="0.21362802377018636"/>
    <n v="436187"/>
    <n v="0.2949882291995653"/>
    <n v="1"/>
    <n v="1539887"/>
    <n v="-1478659"/>
    <n v="61228"/>
    <n v="330177"/>
    <n v="375019"/>
    <n v="829840.55729166663"/>
    <n v="1535036.5572916665"/>
    <n v="0"/>
    <n v="0"/>
    <n v="125881.55729166663"/>
    <n v="5.2980939304946633E-3"/>
    <n v="5.7519524011890319E-3"/>
    <n v="4.5385847069436859E-4"/>
    <n v="10453685"/>
    <n v="0.90456335418114431"/>
    <n v="151591.73367477604"/>
    <n v="0.1332473046375455"/>
    <n v="0.12794921070705084"/>
    <n v="367.94110115236873"/>
    <n v="0.13744531234679444"/>
    <n v="6.6938028569628813E-2"/>
    <n v="-5245.0648871527765"/>
    <n v="66473.064887152781"/>
    <n v="1.8127415984024287"/>
    <n v="1.1015196417953543"/>
    <n v="0.79403726130297891"/>
    <n v="359.55800575263663"/>
    <n v="0.28325909628433776"/>
    <n v="2247.8165523476227"/>
    <n v="5927.625"/>
    <n v="27.78789500200222"/>
    <n v="7.0819462227912933"/>
    <n v="5.9998253783469151"/>
  </r>
  <r>
    <n v="639"/>
    <x v="1"/>
    <s v="HNL"/>
    <s v="Hawaii"/>
    <s v="SEA"/>
    <s v="Washington"/>
    <x v="20"/>
    <x v="0"/>
    <n v="194"/>
    <s v="HNLSEAA321"/>
    <n v="2677"/>
    <n v="169.16666666666666"/>
    <n v="30"/>
    <n v="5075"/>
    <n v="25"/>
    <n v="750"/>
    <n v="1410"/>
    <n v="2915"/>
    <n v="15580140"/>
    <n v="0.87199312714776633"/>
    <n v="5820"/>
    <n v="173.8500823723229"/>
    <n v="1"/>
    <n v="750"/>
    <n v="1"/>
    <n v="1410"/>
    <n v="0.79644808743169404"/>
    <n v="3660"/>
    <n v="16459"/>
    <n v="5.9998177289021202"/>
    <n v="0.21995468192251635"/>
    <n v="403235"/>
    <n v="0.25484054669703871"/>
    <n v="467190"/>
    <n v="0.45225783084160276"/>
    <n v="829108"/>
    <n v="1.1130420932282529E-2"/>
    <n v="20405"/>
    <n v="7.9503006659160935E-3"/>
    <n v="14575"/>
    <n v="5.386621894064357E-2"/>
    <n v="98751"/>
    <n v="1"/>
    <n v="785630"/>
    <n v="26187.666666666668"/>
    <n v="4519.0085001942634"/>
    <n v="0.39618175253302568"/>
    <n v="208607"/>
    <n v="6953.5666666666666"/>
    <n v="0.10519746808377593"/>
    <n v="452540"/>
    <n v="15084.666666666666"/>
    <n v="0.22820932282536999"/>
    <n v="536227"/>
    <n v="0.27041145655782844"/>
    <n v="1"/>
    <n v="1833264"/>
    <n v="-1983004"/>
    <n v="-149740"/>
    <n v="403235"/>
    <n v="467190"/>
    <n v="1041006.9571183532"/>
    <n v="1911431.9571183533"/>
    <n v="0"/>
    <n v="0"/>
    <n v="211898.95711835322"/>
    <n v="-9.6109534317406643E-3"/>
    <n v="-9.1576007294792098E-3"/>
    <n v="4.5335270226145447E-4"/>
    <n v="13585775"/>
    <n v="0.87199312714776633"/>
    <n v="254623.09064039402"/>
    <n v="0.11766672186514371"/>
    <n v="0.12727767529688436"/>
    <n v="341.77596059113301"/>
    <n v="0.1276712590926907"/>
    <n v="5.386621894064357E-2"/>
    <n v="-7063.2985706117743"/>
    <n v="-142676.70142938822"/>
    <n v="1.8411549525663815"/>
    <n v="1.1346653913726563"/>
    <n v="0.77575289173217721"/>
    <n v="331.34042553191489"/>
    <n v="0.29249851630752582"/>
    <n v="2603.0473717626769"/>
    <n v="6953.5666666666666"/>
    <n v="29.191818207662493"/>
    <n v="6.8926108374384238"/>
    <n v="5.9998177289021202"/>
  </r>
  <r>
    <n v="29"/>
    <x v="5"/>
    <s v="GEG"/>
    <s v="Washington"/>
    <s v="SEA"/>
    <s v="Washington"/>
    <x v="11"/>
    <x v="7"/>
    <n v="73.004975124378106"/>
    <s v="GEGSEAE175"/>
    <n v="223"/>
    <n v="52.293532338308459"/>
    <n v="201"/>
    <n v="10511"/>
    <n v="9.2736318407960194"/>
    <n v="1864"/>
    <n v="3609"/>
    <n v="5038"/>
    <n v="3272302"/>
    <n v="0.71630094043887149"/>
    <n v="14674"/>
    <n v="246.76451175802077"/>
    <n v="0.92967581047381542"/>
    <n v="2005"/>
    <n v="1"/>
    <n v="3609"/>
    <n v="0.55607064017660046"/>
    <n v="9060"/>
    <n v="3928"/>
    <n v="5"/>
    <n v="0.23604957127146567"/>
    <n v="221939"/>
    <n v="0.30960028588992811"/>
    <n v="291093"/>
    <n v="0.37452537804901398"/>
    <n v="352137"/>
    <n v="3.2146663234853046E-2"/>
    <n v="30225"/>
    <n v="2.678941781834503E-2"/>
    <n v="25188"/>
    <n v="2.088868373639417E-2"/>
    <n v="19640"/>
    <n v="1"/>
    <n v="396206"/>
    <n v="1971.1741293532339"/>
    <n v="1605.6036468830766"/>
    <n v="0.24509674741374884"/>
    <n v="543762"/>
    <n v="2705.2835820895521"/>
    <n v="0.33637627286612243"/>
    <n v="452405"/>
    <n v="2250.7711442786072"/>
    <n v="0.27986197587547146"/>
    <n v="224156"/>
    <n v="0.1386650038446573"/>
    <n v="1"/>
    <n v="940222"/>
    <n v="-1616529"/>
    <n v="-676307"/>
    <n v="238727.30418454937"/>
    <n v="291093"/>
    <n v="633259.47201270342"/>
    <n v="1163079.7761972528"/>
    <n v="16788.304184549372"/>
    <n v="0"/>
    <n v="281122.47201270342"/>
    <n v="-0.20667621753737889"/>
    <n v="-0.20622328160262701"/>
    <n v="4.5293593475187466E-4"/>
    <n v="2343953"/>
    <n v="0.71630094043887149"/>
    <n v="364606.87527352292"/>
    <n v="0.28732739215390268"/>
    <n v="0.49400360969128154"/>
    <n v="87.58272286176387"/>
    <n v="0.39274763615140751"/>
    <n v="2.088868373639417E-2"/>
    <n v="-1482.1431651604616"/>
    <n v="-674824.85683483956"/>
    <n v="1.877443226471351"/>
    <n v="1.3680199942907862"/>
    <n v="0.65922099023504344"/>
    <n v="80.657522859517869"/>
    <n v="0.2384075250313224"/>
    <n v="1833.3470918364142"/>
    <n v="2705.2835820895521"/>
    <n v="42.595265928299973"/>
    <n v="5.2719056226810013"/>
    <n v="5"/>
  </r>
  <r>
    <n v="85"/>
    <x v="5"/>
    <s v="LAX"/>
    <s v="California"/>
    <s v="YVR"/>
    <s v="British Columbia"/>
    <x v="18"/>
    <x v="2"/>
    <n v="168.51190476190476"/>
    <s v="LAXYVR737-800"/>
    <n v="1080"/>
    <n v="133.64285714285714"/>
    <n v="84"/>
    <n v="11226"/>
    <n v="19.476190476190474"/>
    <n v="1636"/>
    <n v="2077"/>
    <n v="7514"/>
    <n v="15287400"/>
    <n v="0.79307665135994343"/>
    <n v="14155"/>
    <n v="55.407399701237722"/>
    <n v="0.93272519954389965"/>
    <n v="1754"/>
    <n v="0.62185628742514965"/>
    <n v="3340"/>
    <n v="0.82917678216729196"/>
    <n v="9062"/>
    <n v="8598"/>
    <n v="4.9997673877645967"/>
    <n v="0.23145757370610986"/>
    <n v="584641"/>
    <n v="0.16383521186423902"/>
    <n v="413833"/>
    <n v="0.55199591434374151"/>
    <n v="1394292"/>
    <n v="1.7845053861776549E-2"/>
    <n v="45075"/>
    <n v="1.7847429243322208E-2"/>
    <n v="45081"/>
    <n v="1.7018816980810876E-2"/>
    <n v="42988"/>
    <n v="1"/>
    <n v="204040"/>
    <n v="2429.0476190476193"/>
    <n v="3682.5406191267634"/>
    <n v="0.21341823761553966"/>
    <n v="437500"/>
    <n v="5208.333333333333"/>
    <n v="0.45760869906292195"/>
    <n v="181432"/>
    <n v="2159.9047619047619"/>
    <n v="0.18977111197344929"/>
    <n v="133085"/>
    <n v="0.13920195134808908"/>
    <n v="1"/>
    <n v="2525910"/>
    <n v="-956057"/>
    <n v="1569853"/>
    <n v="626809.48288508563"/>
    <n v="665480.12518054887"/>
    <n v="1681537.6768698429"/>
    <n v="2973827.2849354772"/>
    <n v="42168.482885085628"/>
    <n v="251647.12518054887"/>
    <n v="287245.67686984292"/>
    <n v="0.10268933893271583"/>
    <n v="0.10314182897348352"/>
    <n v="4.5249004076769461E-4"/>
    <n v="12124080"/>
    <n v="0.79307665135994343"/>
    <n v="647824.562444326"/>
    <n v="0.16522822716747126"/>
    <n v="6.2538888234755424E-2"/>
    <n v="221.17601995367895"/>
    <n v="0.20479261106822125"/>
    <n v="1.7018816980810876E-2"/>
    <n v="-6917.3962492318742"/>
    <n v="1576770.3962492319"/>
    <n v="1.9719686416532745"/>
    <n v="0.7330253222686518"/>
    <n v="0.91026952396412053"/>
    <n v="123.90209580838324"/>
    <n v="5.2687942167377301E-2"/>
    <n v="3274.5084768153642"/>
    <n v="5208.333333333333"/>
    <n v="202.60831694921117"/>
    <n v="8.030999465526456"/>
    <n v="4.9997673877645967"/>
  </r>
  <r>
    <n v="1031"/>
    <x v="0"/>
    <s v="ANC"/>
    <s v="Alaska"/>
    <s v="SEA"/>
    <s v="Washington"/>
    <x v="60"/>
    <x v="1"/>
    <n v="177.33333333333334"/>
    <s v="ANCSEA737-900"/>
    <n v="1448"/>
    <n v="143.12345679012347"/>
    <n v="81"/>
    <n v="11593"/>
    <n v="19.333333333333332"/>
    <n v="1566"/>
    <n v="2267"/>
    <n v="7760"/>
    <n v="20799072"/>
    <n v="0.8070871623503203"/>
    <n v="14364"/>
    <n v="276.18597465075396"/>
    <n v="0.8455723542116631"/>
    <n v="1852"/>
    <n v="0.65482380127094164"/>
    <n v="3462"/>
    <n v="0.85736382720141424"/>
    <n v="9051"/>
    <n v="45896"/>
    <n v="5.9999128464354188"/>
    <n v="0.17707185549839921"/>
    <n v="619502"/>
    <n v="0.18457144604785183"/>
    <n v="645740"/>
    <n v="0.53033149630808518"/>
    <n v="1855413"/>
    <n v="1.5526250424813875E-2"/>
    <n v="54320"/>
    <n v="1.378955127935789E-2"/>
    <n v="48244"/>
    <n v="7.8709400441492022E-2"/>
    <n v="275372"/>
    <n v="1"/>
    <n v="1148396"/>
    <n v="14177.728395061727"/>
    <n v="4158.0532880142937"/>
    <n v="0.37060358509551367"/>
    <n v="472255"/>
    <n v="5830.308641975309"/>
    <n v="0.15240334873970462"/>
    <n v="620815"/>
    <n v="7664.3827160493829"/>
    <n v="0.20034575589001646"/>
    <n v="857252"/>
    <n v="0.27664731027476525"/>
    <n v="1"/>
    <n v="3498591"/>
    <n v="-3098718"/>
    <n v="399873"/>
    <n v="732642.21200510848"/>
    <n v="986127.86943096609"/>
    <n v="2164090.6009020619"/>
    <n v="3882860.6823381362"/>
    <n v="113140.21200510848"/>
    <n v="340387.86943096609"/>
    <n v="308677.60090206191"/>
    <n v="1.9225521215561925E-2"/>
    <n v="1.967794268395881E-2"/>
    <n v="4.5242146839688524E-4"/>
    <n v="16786664"/>
    <n v="0.8070871623503203"/>
    <n v="770425.24359527277"/>
    <n v="0.16820899509362724"/>
    <n v="0.14898347387806532"/>
    <n v="278.03148451651862"/>
    <n v="0.19201069372687748"/>
    <n v="7.8709400441492022E-2"/>
    <n v="-9409.9466955325497"/>
    <n v="409282.94669553253"/>
    <n v="1.5397903811334011"/>
    <n v="0.85859923600801702"/>
    <n v="0.94363469882678019"/>
    <n v="186.52224147891391"/>
    <n v="0.24502778404220441"/>
    <n v="2247.8150846908156"/>
    <n v="5830.308641975309"/>
    <n v="41.975339314966014"/>
    <n v="8.8470628827740878"/>
    <n v="5.9999128464354188"/>
  </r>
  <r>
    <n v="293"/>
    <x v="4"/>
    <s v="OGG"/>
    <s v="Hawaii"/>
    <s v="LAX"/>
    <s v="California"/>
    <x v="36"/>
    <x v="5"/>
    <n v="269.3125"/>
    <s v="OGGLAXA330-200"/>
    <n v="2486"/>
    <n v="248.5625"/>
    <n v="16"/>
    <n v="3977"/>
    <n v="34.875"/>
    <n v="558"/>
    <n v="999"/>
    <n v="2420"/>
    <n v="10712174"/>
    <n v="0.92295196101183574"/>
    <n v="4309"/>
    <n v="80.047830773376447"/>
    <n v="1"/>
    <n v="558"/>
    <n v="0.96150144369586144"/>
    <n v="1039"/>
    <n v="0.89200147438260224"/>
    <n v="2713"/>
    <n v="6286"/>
    <n v="4.9996818326439705"/>
    <n v="0.20095898779243923"/>
    <n v="218103"/>
    <n v="0.23319583050388321"/>
    <n v="253090"/>
    <n v="0.51236005163496912"/>
    <n v="556070"/>
    <n v="1.3378653676227367E-2"/>
    <n v="14520"/>
    <n v="1.1148878063522806E-2"/>
    <n v="12100"/>
    <n v="2.8957598328958244E-2"/>
    <n v="31428"/>
    <n v="1"/>
    <n v="332281"/>
    <n v="20767.5625"/>
    <n v="4151.0306624138429"/>
    <n v="0.25306910483966172"/>
    <n v="112775"/>
    <n v="7048.4375"/>
    <n v="8.5890762030609177E-2"/>
    <n v="591794"/>
    <n v="36987.125"/>
    <n v="0.45071724783987877"/>
    <n v="276155"/>
    <n v="0.21032288528985038"/>
    <n v="1"/>
    <n v="1085311"/>
    <n v="-1313005"/>
    <n v="-227694"/>
    <n v="218103"/>
    <n v="263223.73373373371"/>
    <n v="623395.8305785124"/>
    <n v="1104722.5643122462"/>
    <n v="0"/>
    <n v="10133.733733733709"/>
    <n v="67325.830578512396"/>
    <n v="-2.1255629342839279E-2"/>
    <n v="-2.0803692810673596E-2"/>
    <n v="4.5193653216568305E-4"/>
    <n v="9886822"/>
    <n v="0.92295196101183574"/>
    <n v="87978.163439778611"/>
    <n v="0.10131566197487084"/>
    <n v="0.12257129131771011"/>
    <n v="264.99446819210459"/>
    <n v="0.10659471769593909"/>
    <n v="2.8957598328958244E-2"/>
    <n v="-4841.2227695153815"/>
    <n v="-222852.77723048461"/>
    <n v="1.6399215185641176"/>
    <n v="1.0220098051986741"/>
    <n v="0.85995414855871732"/>
    <n v="243.58999037536091"/>
    <n v="0.25444780344067275"/>
    <n v="7393.0048357641199"/>
    <n v="7048.4375"/>
    <n v="49.682795418395429"/>
    <n v="6.6934875534322353"/>
    <n v="4.9996818326439705"/>
  </r>
  <r>
    <n v="1124"/>
    <x v="0"/>
    <s v="OGG"/>
    <s v="Hawaii"/>
    <s v="SEA"/>
    <s v="Washington"/>
    <x v="43"/>
    <x v="4"/>
    <n v="174.93103448275863"/>
    <s v="OGGSEA737-Max 9"/>
    <n v="2640"/>
    <n v="150.48275862068965"/>
    <n v="29"/>
    <n v="4364"/>
    <n v="22.620689655172413"/>
    <n v="656"/>
    <n v="1226"/>
    <n v="2483"/>
    <n v="13392720"/>
    <n v="0.86024048886260596"/>
    <n v="5073"/>
    <n v="159.71994949494947"/>
    <n v="1"/>
    <n v="656"/>
    <n v="1"/>
    <n v="1226"/>
    <n v="0.77788220551378451"/>
    <n v="3192"/>
    <n v="20983"/>
    <n v="5.9998093694895864"/>
    <n v="0.20895328289589438"/>
    <n v="300465"/>
    <n v="0.26043479863389135"/>
    <n v="374493"/>
    <n v="0.42579555799111651"/>
    <n v="612274"/>
    <n v="1.2085235052884204E-2"/>
    <n v="17378"/>
    <n v="5.1802805794069762E-3"/>
    <n v="7449"/>
    <n v="8.755084484680653E-2"/>
    <n v="125894"/>
    <n v="1"/>
    <n v="702338"/>
    <n v="24218.551724137931"/>
    <n v="4397.3091791029447"/>
    <n v="0.39856223459705287"/>
    <n v="187460"/>
    <n v="6464.1379310344828"/>
    <n v="0.10637965836614782"/>
    <n v="378005"/>
    <n v="13034.655172413793"/>
    <n v="0.21450999018828393"/>
    <n v="494376"/>
    <n v="0.28054811684851538"/>
    <n v="1"/>
    <n v="1437953"/>
    <n v="-1762179"/>
    <n v="-324226"/>
    <n v="300465"/>
    <n v="374493"/>
    <n v="787103.74869109946"/>
    <n v="1462061.7486910995"/>
    <n v="0"/>
    <n v="0"/>
    <n v="174829.74869109946"/>
    <n v="-2.4209122568081765E-2"/>
    <n v="-2.3758981594192142E-2"/>
    <n v="4.5014097388962337E-4"/>
    <n v="11520960"/>
    <n v="0.86024048886260596"/>
    <n v="213164.48923006421"/>
    <n v="0.1073682567842828"/>
    <n v="0.13157737935236458"/>
    <n v="300.65513290559119"/>
    <n v="0.11388452003999666"/>
    <n v="8.755084484680653E-2"/>
    <n v="-6028.6120238310159"/>
    <n v="-318197.387976169"/>
    <n v="1.8054426015307719"/>
    <n v="1.2040565079831576"/>
    <n v="0.75609535545377893"/>
    <n v="305.45921696574226"/>
    <n v="0.34380539558664297"/>
    <n v="2366.6736759890659"/>
    <n v="6464.1379310344828"/>
    <n v="27.322823565868926"/>
    <n v="5.6890467461044913"/>
    <n v="5.9998093694895864"/>
  </r>
  <r>
    <n v="921"/>
    <x v="2"/>
    <s v="SEA"/>
    <s v="Washington"/>
    <s v="ANC"/>
    <s v="Alaska"/>
    <x v="56"/>
    <x v="3"/>
    <n v="124.52542372881356"/>
    <s v="SEAANC737-700"/>
    <n v="1448"/>
    <n v="106.77966101694915"/>
    <n v="59"/>
    <n v="6300"/>
    <n v="15.610169491525424"/>
    <n v="921"/>
    <n v="1260"/>
    <n v="4119"/>
    <n v="10638456"/>
    <n v="0.8574928542262148"/>
    <n v="7347"/>
    <n v="217.80953755215577"/>
    <n v="0.91459781529294937"/>
    <n v="1007"/>
    <n v="0.68590092542188352"/>
    <n v="1837"/>
    <n v="0.91472351765489679"/>
    <n v="4503"/>
    <n v="27058"/>
    <n v="5.9999630423534631"/>
    <n v="0.223851788315485"/>
    <n v="421219"/>
    <n v="0.17571519599168192"/>
    <n v="330641"/>
    <n v="0.49227156269879102"/>
    <n v="926301"/>
    <n v="1.5317637843063166E-2"/>
    <n v="28823"/>
    <n v="6.5664480862120001E-3"/>
    <n v="12356"/>
    <n v="8.627736706476688E-2"/>
    <n v="162347"/>
    <n v="1"/>
    <n v="905664"/>
    <n v="15350.237288135593"/>
    <n v="4158.0548316582945"/>
    <n v="0.37440996151158995"/>
    <n v="347592"/>
    <n v="5891.3898305084749"/>
    <n v="0.14369778123204252"/>
    <n v="489595"/>
    <n v="8298.2203389830502"/>
    <n v="0.20240314852557556"/>
    <n v="676059"/>
    <n v="0.27948910873079197"/>
    <n v="1"/>
    <n v="1881687"/>
    <n v="-2418910"/>
    <n v="-537223"/>
    <n v="460551.06731813244"/>
    <n v="482053.58492063492"/>
    <n v="1012656.8106336489"/>
    <n v="1955261.4628724162"/>
    <n v="39332.067318132438"/>
    <n v="151412.58492063492"/>
    <n v="86355.810633648885"/>
    <n v="-5.049821139458583E-2"/>
    <n v="-5.0056735863288175E-2"/>
    <n v="4.4147553129765538E-4"/>
    <n v="9122400"/>
    <n v="0.8574928542262148"/>
    <n v="285737.93333333335"/>
    <n v="0.17687594891589531"/>
    <n v="0.22737416031048113"/>
    <n v="272.9111111111111"/>
    <n v="0.1884745242480049"/>
    <n v="8.627736706476688E-2"/>
    <n v="-4696.6180147867162"/>
    <n v="-532526.38198521326"/>
    <n v="1.8312806143454925"/>
    <n v="0.78799591358811838"/>
    <n v="0.90058892473744523"/>
    <n v="179.9896570495373"/>
    <n v="0.35928345149857549"/>
    <n v="2247.8124948167783"/>
    <n v="5891.3898305084749"/>
    <n v="28.924353225310107"/>
    <n v="6.5363492063492066"/>
    <n v="5.9999630423534631"/>
  </r>
  <r>
    <n v="935"/>
    <x v="2"/>
    <s v="SEA"/>
    <s v="Washington"/>
    <s v="HNL"/>
    <s v="Hawaii"/>
    <x v="24"/>
    <x v="1"/>
    <n v="179.875"/>
    <s v="SEAHNL737-900"/>
    <n v="2677"/>
    <n v="162.70833333333334"/>
    <n v="24"/>
    <n v="3905"/>
    <n v="23.25"/>
    <n v="558"/>
    <n v="1043"/>
    <n v="2304"/>
    <n v="11556609"/>
    <n v="0.90456335418114431"/>
    <n v="4317"/>
    <n v="148.5048185706402"/>
    <n v="1"/>
    <n v="558"/>
    <n v="1"/>
    <n v="1043"/>
    <n v="0.8483063328424153"/>
    <n v="2716"/>
    <n v="17180"/>
    <n v="5.9998253783469151"/>
    <n v="0.22443657454357679"/>
    <n v="337277"/>
    <n v="0.23630064973262743"/>
    <n v="355106"/>
    <n v="0.45380204049583039"/>
    <n v="681961"/>
    <n v="1.073682501404072E-2"/>
    <n v="16135"/>
    <n v="6.1326668316950272E-3"/>
    <n v="9216"/>
    <n v="6.8591243382229633E-2"/>
    <n v="103077"/>
    <n v="1"/>
    <n v="617491"/>
    <n v="25728.791666666668"/>
    <n v="4158.0536304704101"/>
    <n v="0.39722574780847197"/>
    <n v="142263"/>
    <n v="5927.625"/>
    <n v="9.1516356611637498E-2"/>
    <n v="333811"/>
    <n v="13908.791666666666"/>
    <n v="0.21473725787370804"/>
    <n v="460944"/>
    <n v="0.29652063770618248"/>
    <n v="1"/>
    <n v="1502772"/>
    <n v="-1554509"/>
    <n v="-51737"/>
    <n v="337277"/>
    <n v="355106"/>
    <n v="803908.88715277775"/>
    <n v="1496291.8871527778"/>
    <n v="0"/>
    <n v="0"/>
    <n v="121947.88715277775"/>
    <n v="-4.4768322610897367E-3"/>
    <n v="-4.0371564042100006E-3"/>
    <n v="4.3967585687973605E-4"/>
    <n v="10453685"/>
    <n v="0.90456335418114431"/>
    <n v="147675.88732394367"/>
    <n v="0.13003572241649777"/>
    <n v="0.13451255467758752"/>
    <n v="358.43661971830988"/>
    <n v="0.13389488969679114"/>
    <n v="6.8591243382229633E-2"/>
    <n v="-5081.161964699073"/>
    <n v="-46655.838035300927"/>
    <n v="1.8986246943918317"/>
    <n v="1.0694495444496881"/>
    <n v="0.78870822741838487"/>
    <n v="340.46596356663468"/>
    <n v="0.30672916450399662"/>
    <n v="2247.8125842173536"/>
    <n v="5927.625"/>
    <n v="26.295443054209617"/>
    <n v="6.4919334186939821"/>
    <n v="5.9998253783469151"/>
  </r>
  <r>
    <n v="282"/>
    <x v="4"/>
    <s v="LAX"/>
    <s v="California"/>
    <s v="SFO"/>
    <s v="California"/>
    <x v="16"/>
    <x v="6"/>
    <n v="153.38372093023256"/>
    <s v="LAXSFOA320"/>
    <n v="337"/>
    <n v="132.94186046511629"/>
    <n v="86"/>
    <n v="11433"/>
    <n v="19.88372093023256"/>
    <n v="1710"/>
    <n v="3164"/>
    <n v="6559"/>
    <n v="4445367"/>
    <n v="0.86672731407778025"/>
    <n v="13191"/>
    <n v="114.27286209227648"/>
    <n v="1"/>
    <n v="1710"/>
    <n v="1"/>
    <n v="3164"/>
    <n v="0.78853089685020439"/>
    <n v="8318"/>
    <n v="11727"/>
    <n v="4.9998294533981413"/>
    <n v="0.20732324081340092"/>
    <n v="289824"/>
    <n v="0.25649727132845423"/>
    <n v="358566"/>
    <n v="0.44731328325463382"/>
    <n v="625314"/>
    <n v="2.8155855824277702E-2"/>
    <n v="39360"/>
    <n v="1.8767709182056651E-2"/>
    <n v="26236"/>
    <n v="4.1942639597176687E-2"/>
    <n v="58633"/>
    <n v="1"/>
    <n v="413060"/>
    <n v="4803.0232558139533"/>
    <n v="3614.6814951256747"/>
    <n v="0.27187252149817515"/>
    <n v="439664"/>
    <n v="5112.3720930232557"/>
    <n v="0.2893830443324788"/>
    <n v="391845"/>
    <n v="4556.3372093023254"/>
    <n v="0.25790899188120964"/>
    <n v="274746"/>
    <n v="0.18083544228813642"/>
    <n v="1"/>
    <n v="1397933"/>
    <n v="-1519315"/>
    <n v="-121382"/>
    <n v="289824"/>
    <n v="358566"/>
    <n v="793011.41210550384"/>
    <n v="1441401.412105504"/>
    <n v="0"/>
    <n v="0"/>
    <n v="167697.41210550384"/>
    <n v="-2.7305282106066833E-2"/>
    <n v="-2.6866629929946494E-2"/>
    <n v="4.3865217612033824E-4"/>
    <n v="3852921"/>
    <n v="0.86672731407778025"/>
    <n v="205938.02151666232"/>
    <n v="0.31446964896261659"/>
    <n v="0.3417749310686834"/>
    <n v="117.14335694918219"/>
    <n v="0.3476064004426771"/>
    <n v="4.1942639597176687E-2"/>
    <n v="-1949.9699082035331"/>
    <n v="-119432.03009179646"/>
    <n v="1.7554172656931719"/>
    <n v="1.1737477197317021"/>
    <n v="0.77861248983332176"/>
    <n v="113.326801517067"/>
    <n v="0.19653731616608236"/>
    <n v="3429.0293673014089"/>
    <n v="5112.3720930232557"/>
    <n v="100.05000129223802"/>
    <n v="5.7374267471354852"/>
    <n v="4.9998294533981413"/>
  </r>
  <r>
    <n v="718"/>
    <x v="1"/>
    <s v="SEA"/>
    <s v="Washington"/>
    <s v="GEG"/>
    <s v="Washington"/>
    <x v="14"/>
    <x v="7"/>
    <n v="73.56"/>
    <s v="SEAGEGE175"/>
    <n v="223"/>
    <n v="54.475555555555559"/>
    <n v="225"/>
    <n v="12257"/>
    <n v="9.6311111111111103"/>
    <n v="2167"/>
    <n v="3900"/>
    <n v="6191"/>
    <n v="3690873"/>
    <n v="0.74055948281070627"/>
    <n v="16551"/>
    <n v="237.49747195934103"/>
    <n v="0.9652561247216036"/>
    <n v="2245"/>
    <n v="0.96510764662212323"/>
    <n v="4041"/>
    <n v="0.60311738918655622"/>
    <n v="10265"/>
    <n v="4512"/>
    <n v="5.999113475177305"/>
    <n v="0.27703518569799984"/>
    <n v="394164"/>
    <n v="0.28064006454904927"/>
    <n v="399293"/>
    <n v="0.35803566784791052"/>
    <n v="509411"/>
    <n v="3.0454162724892007E-2"/>
    <n v="43330"/>
    <n v="3.4810380139359595E-2"/>
    <n v="49528"/>
    <n v="1.9024539040788758E-2"/>
    <n v="27068"/>
    <n v="1"/>
    <n v="592844"/>
    <n v="2634.862222222222"/>
    <n v="2496.2118337895126"/>
    <n v="0.29558062973745236"/>
    <n v="733652"/>
    <n v="3260.6755555555555"/>
    <n v="0.36578479358506011"/>
    <n v="328711"/>
    <n v="1460.9377777777777"/>
    <n v="0.16388898998999349"/>
    <n v="350486"/>
    <n v="0.17474558668749404"/>
    <n v="1"/>
    <n v="1422794"/>
    <n v="-2005693"/>
    <n v="-582899"/>
    <n v="408351.72127365018"/>
    <n v="413728.97769230767"/>
    <n v="844629.93296721054"/>
    <n v="1666710.6319331685"/>
    <n v="14187.721273650182"/>
    <n v="14435.977692307672"/>
    <n v="335218.93296721054"/>
    <n v="-0.15792984478197977"/>
    <n v="-0.15749171581787089"/>
    <n v="4.3812896410888591E-4"/>
    <n v="2733311"/>
    <n v="0.74055948281070627"/>
    <n v="488965.28057436575"/>
    <n v="0.38548982855817582"/>
    <n v="0.54341967334015562"/>
    <n v="113.8717467569552"/>
    <n v="0.51063563568141346"/>
    <n v="1.9024539040788758E-2"/>
    <n v="-1617.0783641474152"/>
    <n v="-581281.92163585254"/>
    <n v="2.2304086076116207"/>
    <n v="1.2552397030438922"/>
    <n v="0.6304246503567017"/>
    <n v="98.810442959663447"/>
    <n v="0.24633643380559658"/>
    <n v="1384.061048263598"/>
    <n v="3260.6755555555555"/>
    <n v="51.608970398212776"/>
    <n v="7.5759158032144898"/>
    <n v="5.999113475177305"/>
  </r>
  <r>
    <n v="145"/>
    <x v="5"/>
    <s v="SEA"/>
    <s v="Washington"/>
    <s v="SFO"/>
    <s v="California"/>
    <x v="26"/>
    <x v="7"/>
    <n v="73.480769230769226"/>
    <s v="SEASFOE175"/>
    <n v="679"/>
    <n v="65.807692307692307"/>
    <n v="52"/>
    <n v="3422"/>
    <n v="8.865384615384615"/>
    <n v="461"/>
    <n v="830"/>
    <n v="2131"/>
    <n v="2594459"/>
    <n v="0.89557707406438103"/>
    <n v="3821"/>
    <n v="109.55823483057526"/>
    <n v="0.89514563106796119"/>
    <n v="515"/>
    <n v="0.89536138079827399"/>
    <n v="927"/>
    <n v="0.8957545187053384"/>
    <n v="2379"/>
    <n v="695"/>
    <n v="5"/>
    <n v="0.20765961585945275"/>
    <n v="111014"/>
    <n v="0.21455454212152728"/>
    <n v="114700"/>
    <n v="0.52346818906239478"/>
    <n v="279844"/>
    <n v="2.390590277517976E-2"/>
    <n v="12780"/>
    <n v="2.3911514489446235E-2"/>
    <n v="12783"/>
    <n v="6.5002356919991915E-3"/>
    <n v="3475"/>
    <n v="1"/>
    <n v="175907"/>
    <n v="3382.8269230769229"/>
    <n v="1605.6027214387748"/>
    <n v="0.28558371052477777"/>
    <n v="139670"/>
    <n v="2685.9615384615386"/>
    <n v="0.22675320964484477"/>
    <n v="200858"/>
    <n v="3862.6538461538462"/>
    <n v="0.32609147406632943"/>
    <n v="99521"/>
    <n v="0.16157160576404808"/>
    <n v="1"/>
    <n v="534596"/>
    <n v="-615956"/>
    <n v="-81360"/>
    <n v="124017.80911062907"/>
    <n v="128104.69879518072"/>
    <n v="312411.48568747065"/>
    <n v="564533.99359328044"/>
    <n v="13003.809110629067"/>
    <n v="13404.698795180724"/>
    <n v="32567.485687470646"/>
    <n v="-3.1359138841662172E-2"/>
    <n v="-3.092199424891752E-2"/>
    <n v="4.3714459274465239E-4"/>
    <n v="2323538"/>
    <n v="0.89557707406438103"/>
    <n v="61927.901519579231"/>
    <n v="0.20605297674775358"/>
    <n v="0.23741211558941575"/>
    <n v="155.20777323202805"/>
    <n v="0.22858287663038004"/>
    <n v="6.5002356919991915E-3"/>
    <n v="-1134.1537229477008"/>
    <n v="-80225.846277052304"/>
    <n v="1.6292081455549818"/>
    <n v="0.93516820849000215"/>
    <n v="0.88905291121015217"/>
    <n v="123.73247033441208"/>
    <n v="0.18616113850459037"/>
    <n v="1833.3446163185629"/>
    <n v="2685.9615384615386"/>
    <n v="31.234530250436237"/>
    <n v="7.4701928696668611"/>
    <n v="5"/>
  </r>
  <r>
    <n v="159"/>
    <x v="5"/>
    <s v="SFO"/>
    <s v="California"/>
    <s v="LAX"/>
    <s v="California"/>
    <x v="42"/>
    <x v="3"/>
    <n v="143"/>
    <s v="SFOLAX737-700"/>
    <n v="337"/>
    <n v="131.92592592592592"/>
    <n v="54"/>
    <n v="7124"/>
    <n v="17"/>
    <n v="918"/>
    <n v="1674"/>
    <n v="4532"/>
    <n v="2602314"/>
    <n v="0.92255892255892258"/>
    <n v="7722"/>
    <n v="76.038909520594203"/>
    <n v="1"/>
    <n v="918"/>
    <n v="1"/>
    <n v="1674"/>
    <n v="0.8834307992202729"/>
    <n v="5130"/>
    <n v="16579"/>
    <n v="4.9998793654623315"/>
    <n v="0.15986963035200447"/>
    <n v="149508"/>
    <n v="0.21623161998616319"/>
    <n v="202217"/>
    <n v="0.49649000681147193"/>
    <n v="464311"/>
    <n v="2.907974554821656E-2"/>
    <n v="27195"/>
    <n v="9.691109906360974E-3"/>
    <n v="9063"/>
    <n v="8.8637887395782877E-2"/>
    <n v="82893"/>
    <n v="1"/>
    <n v="280016"/>
    <n v="5185.4814814814818"/>
    <n v="3682.5357144839263"/>
    <n v="0.28154195740915766"/>
    <n v="282935"/>
    <n v="5239.5370370370374"/>
    <n v="0.28447686460616539"/>
    <n v="248990"/>
    <n v="4610.9259259259261"/>
    <n v="0.25034688009008826"/>
    <n v="182639"/>
    <n v="0.18363429789458868"/>
    <n v="1"/>
    <n v="935187"/>
    <n v="-994580"/>
    <n v="-59393"/>
    <n v="149508"/>
    <n v="202217"/>
    <n v="525577.10282436013"/>
    <n v="877302.10282436013"/>
    <n v="0"/>
    <n v="0"/>
    <n v="61266.102824360132"/>
    <n v="-2.2823148935908581E-2"/>
    <n v="-2.2387168704579706E-2"/>
    <n v="4.359802313288752E-4"/>
    <n v="2400788"/>
    <n v="0.92255892255892258"/>
    <n v="71542.927007299266"/>
    <n v="0.35936747064343505"/>
    <n v="0.38219061957934364"/>
    <n v="119.63700168444694"/>
    <n v="0.35500593971645977"/>
    <n v="8.8637887395782877E-2"/>
    <n v="-1134.5574597103728"/>
    <n v="-58258.44254028963"/>
    <n v="1.5411404860166205"/>
    <n v="1.1430959560765741"/>
    <n v="0.85646986420361737"/>
    <n v="120.79868578255675"/>
    <n v="0.19529676952310074"/>
    <n v="3274.5077693751527"/>
    <n v="5239.5370370370374"/>
    <n v="93.688876457000646"/>
    <n v="5.0895564289724877"/>
    <n v="4.9998793654623315"/>
  </r>
  <r>
    <n v="667"/>
    <x v="1"/>
    <s v="LAX"/>
    <s v="California"/>
    <s v="HNL"/>
    <s v="Hawaii"/>
    <x v="51"/>
    <x v="8"/>
    <n v="363.8"/>
    <s v="LAXHNL777-200"/>
    <n v="2556"/>
    <n v="327.46666666666664"/>
    <n v="30"/>
    <n v="9824"/>
    <n v="47"/>
    <n v="1410"/>
    <n v="1865"/>
    <n v="6549"/>
    <n v="27896184"/>
    <n v="0.90012827560930919"/>
    <n v="10914"/>
    <n v="171.95005875440657"/>
    <n v="1"/>
    <n v="1410"/>
    <n v="0.70643939393939392"/>
    <n v="2640"/>
    <n v="0.95410839160839156"/>
    <n v="6864"/>
    <n v="345524"/>
    <n v="5.9999913175351063"/>
    <n v="0.1239561375977979"/>
    <n v="684847"/>
    <n v="0.11541645716114314"/>
    <n v="637666"/>
    <n v="0.37117030237936738"/>
    <n v="2050684"/>
    <n v="8.2956947384158382E-3"/>
    <n v="45833"/>
    <n v="5.9264270900868318E-3"/>
    <n v="32743"/>
    <n v="0.37523498103318892"/>
    <n v="2073141"/>
    <n v="1"/>
    <n v="839371"/>
    <n v="27979.033333333333"/>
    <n v="4881.4813212646804"/>
    <n v="0.31576003214137388"/>
    <n v="237114"/>
    <n v="7903.8"/>
    <n v="8.9199083910654203E-2"/>
    <n v="747880"/>
    <n v="24929.333333333332"/>
    <n v="0.28134235378383421"/>
    <n v="833891"/>
    <n v="0.31369853016413768"/>
    <n v="1"/>
    <n v="5524914"/>
    <n v="-2658256"/>
    <n v="2866658"/>
    <n v="684847"/>
    <n v="902647.84986595181"/>
    <n v="2149319.7398076043"/>
    <n v="3736814.5896735564"/>
    <n v="0"/>
    <n v="264981.84986595181"/>
    <n v="98635.739807604346"/>
    <n v="0.10276165370862193"/>
    <n v="0.10319614275280274"/>
    <n v="4.3448904418080803E-4"/>
    <n v="25110144"/>
    <n v="0.90012827560930919"/>
    <n v="382983.77137622144"/>
    <n v="0.19805267989342198"/>
    <n v="9.5291026184800037E-2"/>
    <n v="351.36125814332246"/>
    <n v="0.13746528096374119"/>
    <n v="0.37523498103318892"/>
    <n v="-12120.586322451873"/>
    <n v="2878778.5863224519"/>
    <n v="1.5715083359363002"/>
    <n v="0.78150467157309922"/>
    <n v="0.96663766220524983"/>
    <n v="241.54015151515151"/>
    <n v="0.15093284709952046"/>
    <n v="4349.4024103137099"/>
    <n v="7903.8"/>
    <n v="57.132867945287863"/>
    <n v="7.9983713355048858"/>
    <n v="5.9999913175351063"/>
  </r>
  <r>
    <n v="858"/>
    <x v="2"/>
    <s v="HNL"/>
    <s v="Hawaii"/>
    <s v="SFO"/>
    <s v="California"/>
    <x v="30"/>
    <x v="4"/>
    <n v="179.68421052631578"/>
    <s v="HNLSFO737-Max 9"/>
    <n v="2399"/>
    <n v="161.02631578947367"/>
    <n v="38"/>
    <n v="6119"/>
    <n v="19.657894736842106"/>
    <n v="747"/>
    <n v="1197"/>
    <n v="4175"/>
    <n v="16380372"/>
    <n v="0.89616285881663738"/>
    <n v="6828"/>
    <n v="191.99446669477231"/>
    <n v="0.84886363636363638"/>
    <n v="880"/>
    <n v="0.72765957446808516"/>
    <n v="1645"/>
    <n v="0.97025331164303974"/>
    <n v="4303"/>
    <n v="8721"/>
    <n v="5.9996560027519781"/>
    <n v="0.18099945430788977"/>
    <n v="391060"/>
    <n v="0.20106740894370392"/>
    <n v="434418"/>
    <n v="0.56473023879468232"/>
    <n v="1220133"/>
    <n v="1.3526591960691654E-2"/>
    <n v="29225"/>
    <n v="1.5458962240790462E-2"/>
    <n v="33400"/>
    <n v="2.4217343752241896E-2"/>
    <n v="52323"/>
    <n v="1"/>
    <n v="844259"/>
    <n v="22217.342105263157"/>
    <n v="4397.3090190259518"/>
    <n v="0.39368313753139406"/>
    <n v="251591"/>
    <n v="6620.8157894736842"/>
    <n v="0.11731842272887937"/>
    <n v="454389"/>
    <n v="11957.605263157895"/>
    <n v="0.21188437100433943"/>
    <n v="594275"/>
    <n v="0.27711406873538713"/>
    <n v="1"/>
    <n v="2160559"/>
    <n v="-2144514"/>
    <n v="16045"/>
    <n v="460686.47925033467"/>
    <n v="597007.19298245606"/>
    <n v="1257540.6704191617"/>
    <n v="2315234.3426519525"/>
    <n v="69626.479250334669"/>
    <n v="162589.19298245606"/>
    <n v="37407.670419161674"/>
    <n v="9.7952598390317397E-4"/>
    <n v="1.4126877657247223E-3"/>
    <n v="4.3316178182154831E-4"/>
    <n v="14679481"/>
    <n v="0.89616285881663738"/>
    <n v="244278.36639973847"/>
    <n v="0.13189926333785337"/>
    <n v="0.13091973735395021"/>
    <n v="344.53930380781173"/>
    <n v="0.14361788403827083"/>
    <n v="2.4217343752241896E-2"/>
    <n v="-7095.3511224198"/>
    <n v="23140.351122419801"/>
    <n v="1.4833074767925527"/>
    <n v="0.8814798145215399"/>
    <n v="0.94646877191136891"/>
    <n v="264.08389057750759"/>
    <n v="0.27505613130675904"/>
    <n v="2366.6775809866203"/>
    <n v="6620.8157894736842"/>
    <n v="31.870710158162126"/>
    <n v="10.234515443699951"/>
    <n v="5.9996560027519781"/>
  </r>
  <r>
    <n v="34"/>
    <x v="5"/>
    <s v="HNL"/>
    <s v="Hawaii"/>
    <s v="LAX"/>
    <s v="California"/>
    <x v="46"/>
    <x v="9"/>
    <n v="234"/>
    <s v="HNLLAX757-300"/>
    <n v="2556"/>
    <n v="219.53333333333333"/>
    <n v="15"/>
    <n v="3293"/>
    <n v="29.2"/>
    <n v="438"/>
    <n v="713"/>
    <n v="2143"/>
    <n v="8971560"/>
    <n v="0.93817663817663821"/>
    <n v="3510"/>
    <n v="80.323535233570865"/>
    <n v="0.97333333333333338"/>
    <n v="450"/>
    <n v="0.83391812865497073"/>
    <n v="855"/>
    <n v="0.97188208616780047"/>
    <n v="2205"/>
    <n v="6066"/>
    <n v="5"/>
    <n v="0.2302509700838653"/>
    <n v="220737"/>
    <n v="0.19614365586014101"/>
    <n v="188039"/>
    <n v="0.52632369508073606"/>
    <n v="504576"/>
    <n v="1.3409062460883714E-2"/>
    <n v="12855"/>
    <n v="2.2353652939458421E-3"/>
    <n v="2143"/>
    <n v="3.1637251220428091E-2"/>
    <n v="30330"/>
    <n v="1"/>
    <n v="308803"/>
    <n v="20586.866666666665"/>
    <n v="3844.4896517818747"/>
    <n v="0.33184819811832722"/>
    <n v="93647"/>
    <n v="6243.1333333333332"/>
    <n v="0.10063564217053264"/>
    <n v="335572"/>
    <n v="22371.466666666667"/>
    <n v="0.3606149018596429"/>
    <n v="192533"/>
    <n v="0.20690125785149721"/>
    <n v="1"/>
    <n v="958680"/>
    <n v="-930555"/>
    <n v="28125"/>
    <n v="226784.58904109587"/>
    <n v="225488.56241234223"/>
    <n v="519174.09239384037"/>
    <n v="971447.24384727841"/>
    <n v="6047.5890410958673"/>
    <n v="37449.562412342231"/>
    <n v="14598.092393840372"/>
    <n v="3.1349063039203882E-3"/>
    <n v="3.5666056133476487E-3"/>
    <n v="4.3169930942726052E-4"/>
    <n v="8416908"/>
    <n v="0.93817663817663821"/>
    <n v="61175.8123291831"/>
    <n v="0.10685767023795192"/>
    <n v="0.10372276393403154"/>
    <n v="281.91618584877011"/>
    <n v="0.11029584735867376"/>
    <n v="3.1637251220428091E-2"/>
    <n v="-3873.0162564852312"/>
    <n v="31998.016256485233"/>
    <n v="1.8850876770401774"/>
    <n v="0.84518299510743766"/>
    <n v="0.87940094535830426"/>
    <n v="219.92865497076022"/>
    <n v="0.2008313514415655"/>
    <n v="4177.7543658181667"/>
    <n v="6243.1333333333332"/>
    <n v="40.996701532425895"/>
    <n v="4.554509565745521"/>
    <n v="5"/>
  </r>
  <r>
    <n v="133"/>
    <x v="5"/>
    <s v="SEA"/>
    <s v="Washington"/>
    <s v="LAX"/>
    <s v="California"/>
    <x v="49"/>
    <x v="6"/>
    <n v="148.7704918032787"/>
    <s v="SEALAXA320"/>
    <n v="954"/>
    <n v="130.08196721311475"/>
    <n v="61"/>
    <n v="7935"/>
    <n v="19.83606557377049"/>
    <n v="1210"/>
    <n v="1835"/>
    <n v="4890"/>
    <n v="8657550"/>
    <n v="0.87438016528925622"/>
    <n v="9075"/>
    <n v="162.57958801498125"/>
    <n v="1"/>
    <n v="1210"/>
    <n v="0.81956230460026802"/>
    <n v="2239"/>
    <n v="0.86902434689888042"/>
    <n v="5627"/>
    <n v="49699"/>
    <n v="5"/>
    <n v="0.21135330159475674"/>
    <n v="435600"/>
    <n v="0.18833005661318464"/>
    <n v="388149"/>
    <n v="0.45839357905176314"/>
    <n v="944751"/>
    <n v="1.4235780231382375E-2"/>
    <n v="29340"/>
    <n v="7.1174049152743033E-3"/>
    <n v="14669"/>
    <n v="0.12056987759363882"/>
    <n v="248495"/>
    <n v="1"/>
    <n v="587673"/>
    <n v="9633.9836065573763"/>
    <n v="3614.6788608287502"/>
    <n v="0.31814913905764625"/>
    <n v="311108"/>
    <n v="5100.1311475409839"/>
    <n v="0.16842485932473708"/>
    <n v="557490"/>
    <n v="9139.1803278688531"/>
    <n v="0.30180893716956064"/>
    <n v="390891"/>
    <n v="0.211617064448056"/>
    <n v="1"/>
    <n v="2061004"/>
    <n v="-1847162"/>
    <n v="213842"/>
    <n v="435600"/>
    <n v="473605.23760217981"/>
    <n v="1087139.8521472393"/>
    <n v="1996345.0897494191"/>
    <n v="0"/>
    <n v="85456.237602179812"/>
    <n v="142388.85214723926"/>
    <n v="2.4700059485651252E-2"/>
    <n v="2.5131493945253356E-2"/>
    <n v="4.3143445960210428E-4"/>
    <n v="7569990"/>
    <n v="0.87438016528925622"/>
    <n v="260398.26843100181"/>
    <n v="0.23805857315291279"/>
    <n v="0.21335851366726152"/>
    <n v="228.41953371140517"/>
    <n v="0.23943347349203895"/>
    <n v="0.12056987759363882"/>
    <n v="-3735.1654057281817"/>
    <n v="217577.16540572818"/>
    <n v="1.8475318066157762"/>
    <n v="0.88967994541971473"/>
    <n v="0.86164796804694666"/>
    <n v="173.35819562304602"/>
    <n v="0.18966047615628112"/>
    <n v="3429.0282489129499"/>
    <n v="5100.1311475409839"/>
    <n v="48.806864975379391"/>
    <n v="5.546187775677379"/>
    <n v="5"/>
  </r>
  <r>
    <n v="881"/>
    <x v="2"/>
    <s v="LAX"/>
    <s v="California"/>
    <s v="HNL"/>
    <s v="Hawaii"/>
    <x v="51"/>
    <x v="8"/>
    <n v="360.87096774193549"/>
    <s v="LAXHNL777-200"/>
    <n v="2556"/>
    <n v="324.41935483870969"/>
    <n v="31"/>
    <n v="10057"/>
    <n v="43.225806451612904"/>
    <n v="1340"/>
    <n v="2195"/>
    <n v="6523"/>
    <n v="28593972"/>
    <n v="0.89898989898989901"/>
    <n v="11187"/>
    <n v="176.24881022326673"/>
    <n v="0.9273356401384083"/>
    <n v="1445"/>
    <n v="0.81116038433111604"/>
    <n v="2706"/>
    <n v="0.9270892552586697"/>
    <n v="7036"/>
    <n v="316998"/>
    <n v="5.9999905362178945"/>
    <n v="0.14789894089150424"/>
    <n v="808976"/>
    <n v="0.12951395382893197"/>
    <n v="708414"/>
    <n v="0.35816701521758881"/>
    <n v="1959098"/>
    <n v="8.347305535917381E-3"/>
    <n v="45658"/>
    <n v="8.347305535917381E-3"/>
    <n v="45658"/>
    <n v="0.34772547899014022"/>
    <n v="1901985"/>
    <n v="1"/>
    <n v="860355"/>
    <n v="27753.387096774193"/>
    <n v="4881.4797609704601"/>
    <n v="0.31575986168084491"/>
    <n v="243042"/>
    <n v="7840.0645161290322"/>
    <n v="8.9199119320089865E-2"/>
    <n v="766577"/>
    <n v="24728.290322580644"/>
    <n v="0.28134229183036891"/>
    <n v="854739"/>
    <n v="0.31369872716869629"/>
    <n v="0.99999999999999989"/>
    <n v="5469789"/>
    <n v="-2724713"/>
    <n v="2745076"/>
    <n v="872365.91044776118"/>
    <n v="873334.07015945332"/>
    <n v="2113170.8612601561"/>
    <n v="3858870.8418673705"/>
    <n v="63389.910447761184"/>
    <n v="164920.07015945332"/>
    <n v="154072.86126015615"/>
    <n v="9.6001912570943274E-2"/>
    <n v="9.6433294765163033E-2"/>
    <n v="4.3138219421975932E-4"/>
    <n v="25705692"/>
    <n v="0.89898989898989901"/>
    <n v="400876.85393258417"/>
    <n v="0.19129168203703914"/>
    <n v="9.5289769466095867E-2"/>
    <n v="354.75827781644625"/>
    <n v="0.13879431839454079"/>
    <n v="0.34772547899014022"/>
    <n v="-12334.930382818407"/>
    <n v="2757410.9303828184"/>
    <n v="1.8015266618073431"/>
    <n v="0.84242693958427683"/>
    <n v="0.89599014712526093"/>
    <n v="261.7937915742794"/>
    <n v="0.15626544278033394"/>
    <n v="4349.4024103137099"/>
    <n v="7840.0645161290322"/>
    <n v="57.061378100993096"/>
    <n v="9.0798448841602859"/>
    <n v="5.9999905362178945"/>
  </r>
  <r>
    <n v="242"/>
    <x v="4"/>
    <s v="HNL"/>
    <s v="Hawaii"/>
    <s v="SEA"/>
    <s v="Washington"/>
    <x v="20"/>
    <x v="5"/>
    <n v="278"/>
    <s v="HNLSEAA330-200"/>
    <n v="2677"/>
    <n v="260.1875"/>
    <n v="16"/>
    <n v="4163"/>
    <n v="36"/>
    <n v="576"/>
    <n v="985"/>
    <n v="2602"/>
    <n v="11907296"/>
    <n v="0.93592625899280579"/>
    <n v="4448"/>
    <n v="92.72004393190555"/>
    <n v="1"/>
    <n v="576"/>
    <n v="0.91884328358208955"/>
    <n v="1072"/>
    <n v="0.92928571428571427"/>
    <n v="2800"/>
    <n v="209086"/>
    <n v="5"/>
    <n v="0.12934284578356198"/>
    <n v="311340"/>
    <n v="0.13447061203751748"/>
    <n v="323683"/>
    <n v="0.29214391977702547"/>
    <n v="703217"/>
    <n v="6.487083371588361E-3"/>
    <n v="15615"/>
    <n v="3.2429185269688601E-3"/>
    <n v="7806"/>
    <n v="0.43431262050333785"/>
    <n v="1045430"/>
    <n v="1"/>
    <n v="384883"/>
    <n v="24055.1875"/>
    <n v="4151.0226233570556"/>
    <n v="0.25545665308463095"/>
    <n v="116413"/>
    <n v="7275.8125"/>
    <n v="7.7266274050922346E-2"/>
    <n v="685479"/>
    <n v="42842.4375"/>
    <n v="0.45496987681918855"/>
    <n v="319872"/>
    <n v="0.21230719604525811"/>
    <n v="0.99999999999999989"/>
    <n v="2407091"/>
    <n v="-1506647"/>
    <n v="900444"/>
    <n v="311340"/>
    <n v="352272.25989847718"/>
    <n v="756728.51652574947"/>
    <n v="1420340.7764242268"/>
    <n v="0"/>
    <n v="28589.259898477176"/>
    <n v="53511.516525749466"/>
    <n v="7.5621198969102646E-2"/>
    <n v="7.6052136314282787E-2"/>
    <n v="4.3093734518014071E-4"/>
    <n v="11144351"/>
    <n v="0.93592625899280579"/>
    <n v="93219.645688205492"/>
    <n v="0.20215261298618931"/>
    <n v="0.12653141401708667"/>
    <n v="327.08647609896707"/>
    <n v="0.12218396567014085"/>
    <n v="0.43431262050333785"/>
    <n v="-5131.2985265141651"/>
    <n v="905575.29852651421"/>
    <n v="1.7965661366172485"/>
    <n v="1.0035889642533389"/>
    <n v="0.83476090558174498"/>
    <n v="301.9430970149254"/>
    <n v="0.13288737318198607"/>
    <n v="7392.9969285111865"/>
    <n v="7275.8125"/>
    <n v="44.89859822604641"/>
    <n v="5.6259908719673311"/>
    <n v="5"/>
  </r>
  <r>
    <n v="360"/>
    <x v="4"/>
    <s v="SFO"/>
    <s v="California"/>
    <s v="LAX"/>
    <s v="California"/>
    <x v="42"/>
    <x v="6"/>
    <n v="154.18604651162789"/>
    <s v="SFOLAXA320"/>
    <n v="337"/>
    <n v="133.98837209302326"/>
    <n v="86"/>
    <n v="11523"/>
    <n v="20"/>
    <n v="1720"/>
    <n v="3182"/>
    <n v="6621"/>
    <n v="4468620"/>
    <n v="0.86900452488687785"/>
    <n v="13260"/>
    <n v="121.09900405131668"/>
    <n v="1"/>
    <n v="1720"/>
    <n v="1"/>
    <n v="3182"/>
    <n v="0.79217516152189515"/>
    <n v="8358"/>
    <n v="8329"/>
    <n v="5"/>
    <n v="0.23551417327048155"/>
    <n v="338891"/>
    <n v="0.26469952555386217"/>
    <n v="380887"/>
    <n v="0.43863994423676855"/>
    <n v="631177"/>
    <n v="2.7603633505473818E-2"/>
    <n v="39720"/>
    <n v="4.6013005397719572E-3"/>
    <n v="6621"/>
    <n v="2.8941422893641922E-2"/>
    <n v="41645"/>
    <n v="1"/>
    <n v="437734"/>
    <n v="5089.9302325581393"/>
    <n v="3614.6787781549933"/>
    <n v="0.27593245254450222"/>
    <n v="442236"/>
    <n v="5142.2790697674418"/>
    <n v="0.2787703584447872"/>
    <n v="415252"/>
    <n v="4828.5116279069771"/>
    <n v="0.26176057327968499"/>
    <n v="291159"/>
    <n v="0.18353661573102553"/>
    <n v="1"/>
    <n v="1438941"/>
    <n v="-1586381"/>
    <n v="-147440"/>
    <n v="338891"/>
    <n v="380887"/>
    <n v="796764.44132306299"/>
    <n v="1516542.4413230629"/>
    <n v="0"/>
    <n v="0"/>
    <n v="165587.44132306299"/>
    <n v="-3.2994526274330777E-2"/>
    <n v="-3.2563647084732722E-2"/>
    <n v="4.308791895980546E-4"/>
    <n v="3883251"/>
    <n v="0.86900452488687785"/>
    <n v="210631.18562874245"/>
    <n v="0.32201015078480605"/>
    <n v="0.35500467705913685"/>
    <n v="121.26147704590818"/>
    <n v="0.35982634138251685"/>
    <n v="2.8941422893641922E-2"/>
    <n v="-1925.4353642216627"/>
    <n v="-145514.56463577834"/>
    <n v="1.9339009622219872"/>
    <n v="1.1748938103080517"/>
    <n v="0.74122735589590349"/>
    <n v="119.70050282840981"/>
    <n v="0.20234255608812315"/>
    <n v="3429.0290267295145"/>
    <n v="5142.2790697674418"/>
    <n v="95.153548869130546"/>
    <n v="4.0216089560010415"/>
    <n v="5"/>
  </r>
  <r>
    <n v="1067"/>
    <x v="0"/>
    <s v="HNL"/>
    <s v="Hawaii"/>
    <s v="SEA"/>
    <s v="Washington"/>
    <x v="20"/>
    <x v="0"/>
    <n v="193.96666666666667"/>
    <s v="HNLSEAA321"/>
    <n v="2677"/>
    <n v="171.63333333333333"/>
    <n v="30"/>
    <n v="5149"/>
    <n v="25"/>
    <n v="750"/>
    <n v="1410"/>
    <n v="2989"/>
    <n v="15577463"/>
    <n v="0.88485994157071657"/>
    <n v="5819"/>
    <n v="173.8500823723229"/>
    <n v="1"/>
    <n v="750"/>
    <n v="1"/>
    <n v="1410"/>
    <n v="0.81688986061765512"/>
    <n v="3659"/>
    <n v="17020"/>
    <n v="5.9997649823736783"/>
    <n v="0.21097299407038914"/>
    <n v="410268"/>
    <n v="0.25384298538500816"/>
    <n v="493635"/>
    <n v="0.46116081736171138"/>
    <n v="896795"/>
    <n v="1.0754136869056441E-2"/>
    <n v="20913"/>
    <n v="1.075773649407836E-2"/>
    <n v="20920"/>
    <n v="5.2511329819756487E-2"/>
    <n v="102116"/>
    <n v="1"/>
    <n v="785630"/>
    <n v="26187.666666666668"/>
    <n v="4519.0085001942634"/>
    <n v="0.39618175253302568"/>
    <n v="208607"/>
    <n v="6953.5666666666666"/>
    <n v="0.10519746808377593"/>
    <n v="452540"/>
    <n v="15084.666666666666"/>
    <n v="0.22820932282536999"/>
    <n v="536227"/>
    <n v="0.27041145655782844"/>
    <n v="1"/>
    <n v="1944647"/>
    <n v="-1983004"/>
    <n v="-38357"/>
    <n v="410268"/>
    <n v="493635"/>
    <n v="1097816.2947474071"/>
    <n v="2001719.2947474071"/>
    <n v="0"/>
    <n v="0"/>
    <n v="201021.29474740708"/>
    <n v="-2.4623393424205212E-3"/>
    <n v="-2.0321852265087342E-3"/>
    <n v="4.3015411591178698E-4"/>
    <n v="13783873"/>
    <n v="0.88485994157071657"/>
    <n v="239754.47077102354"/>
    <n v="0.12483720872904658"/>
    <n v="0.12729954807146709"/>
    <n v="357.84249368809475"/>
    <n v="0.13367295244232152"/>
    <n v="5.2511329819756487E-2"/>
    <n v="-6700.7098249135697"/>
    <n v="-31656.290175086429"/>
    <n v="1.7677215479775064"/>
    <n v="1.1313430338112622"/>
    <n v="0.79202382108308012"/>
    <n v="350.09574468085106"/>
    <n v="0.27574516094694823"/>
    <n v="2603.0473717626769"/>
    <n v="6953.5666666666666"/>
    <n v="29.617472305665849"/>
    <n v="8.1244901922703434"/>
    <n v="5.9997649823736783"/>
  </r>
  <r>
    <n v="307"/>
    <x v="4"/>
    <s v="SEA"/>
    <s v="Washington"/>
    <s v="ANC"/>
    <s v="Alaska"/>
    <x v="56"/>
    <x v="4"/>
    <n v="176.25490196078431"/>
    <s v="SEAANC737-Max 9"/>
    <n v="1448"/>
    <n v="148.29411764705881"/>
    <n v="51"/>
    <n v="7563"/>
    <n v="22.784313725490197"/>
    <n v="1162"/>
    <n v="2172"/>
    <n v="4230"/>
    <n v="13016072"/>
    <n v="0.84136166425631331"/>
    <n v="8989"/>
    <n v="185.64357209086694"/>
    <n v="1"/>
    <n v="1162"/>
    <n v="1"/>
    <n v="2172"/>
    <n v="0.74787835926449786"/>
    <n v="5656"/>
    <n v="68926"/>
    <n v="4.9999709833734727"/>
    <n v="0.18149243919992208"/>
    <n v="393156"/>
    <n v="0.25503834064477648"/>
    <n v="552474"/>
    <n v="0.38875765785769717"/>
    <n v="842142"/>
    <n v="1.1716158743333491E-2"/>
    <n v="25380"/>
    <n v="3.904924618197715E-3"/>
    <n v="8459"/>
    <n v="0.15909047893607309"/>
    <n v="344628"/>
    <n v="1"/>
    <n v="630197"/>
    <n v="12356.803921568628"/>
    <n v="3394.6610319022388"/>
    <n v="0.33382738467618006"/>
    <n v="264596"/>
    <n v="5188.1568627450979"/>
    <n v="0.14016155372967271"/>
    <n v="547101"/>
    <n v="10727.470588235294"/>
    <n v="0.28980984673637417"/>
    <n v="445899"/>
    <n v="0.23620121485777307"/>
    <n v="1"/>
    <n v="2166239"/>
    <n v="-1887793"/>
    <n v="278446"/>
    <n v="393156"/>
    <n v="552474"/>
    <n v="1126041.4070921985"/>
    <n v="2071671.4070921985"/>
    <n v="0"/>
    <n v="0"/>
    <n v="283899.4070921985"/>
    <n v="2.1392475395034694E-2"/>
    <n v="2.1820150890454779E-2"/>
    <n v="4.2767549542008579E-4"/>
    <n v="10951224"/>
    <n v="0.84136166425631331"/>
    <n v="343463.87491736095"/>
    <n v="0.16642801299808421"/>
    <n v="0.14503553760304952"/>
    <n v="240.85825730530212"/>
    <n v="0.16633857548708711"/>
    <n v="0.15909047893607309"/>
    <n v="-5566.6550410234995"/>
    <n v="284012.65504102351"/>
    <n v="1.7013996551975157"/>
    <n v="1.2790855250517503"/>
    <n v="0.74872698731401799"/>
    <n v="254.36187845303868"/>
    <n v="0.20584016814395825"/>
    <n v="2947.0505972176106"/>
    <n v="5188.1568627450979"/>
    <n v="40.739358302684131"/>
    <n v="4.4742826920534178"/>
    <n v="4.9999709833734727"/>
  </r>
  <r>
    <n v="107"/>
    <x v="5"/>
    <s v="SEA"/>
    <s v="Washington"/>
    <s v="ANC"/>
    <s v="Alaska"/>
    <x v="56"/>
    <x v="2"/>
    <n v="159.45679012345678"/>
    <s v="SEAANC737-800"/>
    <n v="1448"/>
    <n v="123.14814814814815"/>
    <n v="81"/>
    <n v="9975"/>
    <n v="19.925925925925927"/>
    <n v="1614"/>
    <n v="2689"/>
    <n v="5672"/>
    <n v="18702368"/>
    <n v="0.77229792505419637"/>
    <n v="12916"/>
    <n v="297.76493741307371"/>
    <n v="0.94885361552028213"/>
    <n v="1701"/>
    <n v="0.82993827160493827"/>
    <n v="3240"/>
    <n v="0.71122257053291538"/>
    <n v="7975"/>
    <n v="43604"/>
    <n v="4.999954132648381"/>
    <n v="0.218161672333061"/>
    <n v="595995"/>
    <n v="0.24840916345278152"/>
    <n v="678628"/>
    <n v="0.42870885275281345"/>
    <n v="1171188"/>
    <n v="1.245838055328607E-2"/>
    <n v="34035"/>
    <n v="1.2457282414850345E-2"/>
    <n v="34032"/>
    <n v="7.9804648493207647E-2"/>
    <n v="218018"/>
    <n v="1"/>
    <n v="1096531"/>
    <n v="13537.41975308642"/>
    <n v="3682.5390172746897"/>
    <n v="0.34147397988895012"/>
    <n v="424402"/>
    <n v="5239.5308641975307"/>
    <n v="0.13216428902860952"/>
    <n v="975031"/>
    <n v="12037.41975308642"/>
    <n v="0.30363730353733998"/>
    <n v="715206"/>
    <n v="0.22272442754510038"/>
    <n v="1"/>
    <n v="2731896"/>
    <n v="-3211170"/>
    <n v="-479274"/>
    <n v="628121.12453531602"/>
    <n v="817684.90888806246"/>
    <n v="1646725.0176304653"/>
    <n v="3092531.0510538439"/>
    <n v="32126.124535316019"/>
    <n v="139056.90888806246"/>
    <n v="475537.01763046533"/>
    <n v="-2.5626380573839633E-2"/>
    <n v="-2.5199472165174024E-2"/>
    <n v="4.2690840866560845E-4"/>
    <n v="14443800"/>
    <n v="0.77229792505419637"/>
    <n v="741184.48100250633"/>
    <n v="0.14607219791632803"/>
    <n v="0.17169857849016767"/>
    <n v="252.01784461152883"/>
    <n v="0.17404547279801716"/>
    <n v="7.9804648493207647E-2"/>
    <n v="-7984.1981611585652"/>
    <n v="-471289.80183884141"/>
    <n v="1.850305522957798"/>
    <n v="1.1060936696243211"/>
    <n v="0.77553439697379112"/>
    <n v="209.45308641975308"/>
    <n v="0.26179839935341609"/>
    <n v="3274.4990342747792"/>
    <n v="5239.5308641975307"/>
    <n v="33.49957885122722"/>
    <n v="6.8237593984962404"/>
    <n v="4.999954132648381"/>
  </r>
  <r>
    <n v="1108"/>
    <x v="0"/>
    <s v="LAX"/>
    <s v="California"/>
    <s v="SFO"/>
    <s v="California"/>
    <x v="16"/>
    <x v="2"/>
    <n v="164.70422535211267"/>
    <s v="LAXSFO737-800"/>
    <n v="337"/>
    <n v="150.91549295774647"/>
    <n v="71"/>
    <n v="10715"/>
    <n v="19.309859154929576"/>
    <n v="1371"/>
    <n v="2612"/>
    <n v="6733"/>
    <n v="3940878"/>
    <n v="0.91628185394219253"/>
    <n v="11694"/>
    <n v="95.227385076897065"/>
    <n v="0.91644385026737973"/>
    <n v="1496"/>
    <n v="0.91649122807017547"/>
    <n v="2850"/>
    <n v="0.91630375612411541"/>
    <n v="7348"/>
    <n v="9893"/>
    <n v="5.9995956737086829"/>
    <n v="0.19372107226943178"/>
    <n v="281974"/>
    <n v="0.22433663307838114"/>
    <n v="326537"/>
    <n v="0.48103522544822741"/>
    <n v="700179"/>
    <n v="3.2377760693942638E-2"/>
    <n v="47128"/>
    <n v="2.7752071873022678E-2"/>
    <n v="40395"/>
    <n v="4.0777236636994382E-2"/>
    <n v="59354"/>
    <n v="1"/>
    <n v="395961"/>
    <n v="5576.9154929577462"/>
    <n v="4158.0581014616491"/>
    <n v="0.29915864676310194"/>
    <n v="417990"/>
    <n v="5887.1830985915494"/>
    <n v="0.31580211879581316"/>
    <n v="214054"/>
    <n v="3014.8450704225352"/>
    <n v="0.161723263084569"/>
    <n v="295577"/>
    <n v="0.22331597135651587"/>
    <n v="1"/>
    <n v="1455567"/>
    <n v="-1323582"/>
    <n v="131985"/>
    <n v="307682.78920495987"/>
    <n v="356290.37136294029"/>
    <n v="764134.15891875839"/>
    <n v="1428107.3194866586"/>
    <n v="25708.789204959874"/>
    <n v="29753.371362940292"/>
    <n v="63955.158918758389"/>
    <n v="3.3491267681973406E-2"/>
    <n v="3.3918059396225123E-2"/>
    <n v="4.2679171425171608E-4"/>
    <n v="3610955"/>
    <n v="0.91628185394219253"/>
    <n v="127568.13131124596"/>
    <n v="0.36935094159220355"/>
    <n v="0.33585967391023014"/>
    <n v="130.30452636490901"/>
    <n v="0.38666031562287539"/>
    <n v="4.0777236636994382E-2"/>
    <n v="-1681.934077276881"/>
    <n v="133666.93407727688"/>
    <n v="1.6842392235072972"/>
    <n v="1.0237969797841231"/>
    <n v="0.85146389891784591"/>
    <n v="114.57438596491228"/>
    <n v="0.20306657130863781"/>
    <n v="2247.8197823782439"/>
    <n v="5887.1830985915494"/>
    <n v="112.52015364432752"/>
    <n v="8.1682687820811939"/>
    <n v="5.9995956737086829"/>
  </r>
  <r>
    <n v="817"/>
    <x v="2"/>
    <s v="ANC"/>
    <s v="Alaska"/>
    <s v="SEA"/>
    <s v="Washington"/>
    <x v="60"/>
    <x v="2"/>
    <n v="158.78301886792454"/>
    <s v="ANCSEA737-800"/>
    <n v="1448"/>
    <n v="114.05660377358491"/>
    <n v="106"/>
    <n v="12090"/>
    <n v="19.537735849056602"/>
    <n v="2071"/>
    <n v="3945"/>
    <n v="6074"/>
    <n v="24371288"/>
    <n v="0.71831739052938026"/>
    <n v="16831"/>
    <n v="361.95801646775834"/>
    <n v="0.93456678700361007"/>
    <n v="2216"/>
    <n v="0.93483412322274884"/>
    <n v="4220"/>
    <n v="0.5842631781454406"/>
    <n v="10396"/>
    <n v="71048"/>
    <n v="5.9999437000337803"/>
    <n v="0.21842276614985998"/>
    <n v="807424"/>
    <n v="0.27204458353881433"/>
    <n v="1005643"/>
    <n v="0.36956634062929533"/>
    <n v="1366143"/>
    <n v="1.1503780083974213E-2"/>
    <n v="42525"/>
    <n v="1.3145013094426219E-2"/>
    <n v="48592"/>
    <n v="0.11531751650362995"/>
    <n v="426284"/>
    <n v="1"/>
    <n v="1505040"/>
    <n v="14198.490566037735"/>
    <n v="4158.0512974605235"/>
    <n v="0.37060338784054281"/>
    <n v="618918"/>
    <n v="5838.8490566037735"/>
    <n v="0.1524033298752811"/>
    <n v="813614"/>
    <n v="7675.6037735849059"/>
    <n v="0.20034557539633194"/>
    <n v="1123481"/>
    <n v="0.27664770688784412"/>
    <n v="1"/>
    <n v="3696611"/>
    <n v="-4061053"/>
    <n v="-364442"/>
    <n v="863955.37614678906"/>
    <n v="1075744.8567807351"/>
    <n v="2338232.2403687849"/>
    <n v="4277932.4732963089"/>
    <n v="56531.376146789058"/>
    <n v="70101.856780735077"/>
    <n v="972089.24036878487"/>
    <n v="-1.4953743930152563E-2"/>
    <n v="-1.4528435823668738E-2"/>
    <n v="4.2530810648382447E-4"/>
    <n v="17506320"/>
    <n v="0.71831739052938026"/>
    <n v="1282433.4414392067"/>
    <n v="0.15167893465458207"/>
    <n v="0.16663267858473463"/>
    <n v="270.49851116625308"/>
    <n v="0.18680836406509191"/>
    <n v="0.11531751650362995"/>
    <n v="-10365.30635185197"/>
    <n v="-354076.69364814804"/>
    <n v="1.9290718556798792"/>
    <n v="1.2616761417569369"/>
    <n v="0.69573907749125763"/>
    <n v="238.30402843601897"/>
    <n v="0.30392188953611837"/>
    <n v="2247.8131799367766"/>
    <n v="5838.8490566037735"/>
    <n v="33.401663866938904"/>
    <n v="7.5365591397849458"/>
    <n v="5.9999437000337803"/>
  </r>
  <r>
    <n v="373"/>
    <x v="4"/>
    <s v="SFO"/>
    <s v="California"/>
    <s v="SEA"/>
    <s v="Washington"/>
    <x v="23"/>
    <x v="7"/>
    <n v="74.91836734693878"/>
    <s v="SFOSEAE175"/>
    <n v="679"/>
    <n v="66.857142857142861"/>
    <n v="49"/>
    <n v="3276"/>
    <n v="10"/>
    <n v="490"/>
    <n v="759"/>
    <n v="2028"/>
    <n v="2492609"/>
    <n v="0.89239989103786432"/>
    <n v="3671"/>
    <n v="105.36736562315419"/>
    <n v="1"/>
    <n v="490"/>
    <n v="0.86054421768707479"/>
    <n v="882"/>
    <n v="0.88212266202696821"/>
    <n v="2299"/>
    <n v="0"/>
    <e v="#DIV/0!"/>
    <n v="0.21904979722527393"/>
    <n v="107270"/>
    <n v="0.22252126786275847"/>
    <n v="108970"/>
    <n v="0.52116576068089837"/>
    <n v="255218"/>
    <n v="2.4841435473529017E-2"/>
    <n v="12165"/>
    <n v="1.2421738757540239E-2"/>
    <n v="6083"/>
    <n v="0"/>
    <n v="0"/>
    <n v="1"/>
    <n v="169178"/>
    <n v="3452.612244897959"/>
    <n v="1605.6014971947216"/>
    <n v="0.28627850466024546"/>
    <n v="132890"/>
    <n v="2712.0408163265306"/>
    <n v="0.2248729177806808"/>
    <n v="193175"/>
    <n v="3942.3469387755104"/>
    <n v="0.32688558877479879"/>
    <n v="95713"/>
    <n v="0.16196298878427498"/>
    <n v="1"/>
    <n v="489706"/>
    <n v="-590956"/>
    <n v="-101250"/>
    <n v="107270"/>
    <n v="126629.16996047432"/>
    <n v="289322.57495069032"/>
    <n v="523221.74491116463"/>
    <n v="0"/>
    <n v="17659.169960474319"/>
    <n v="34104.574950690323"/>
    <n v="-4.0620089231804907E-2"/>
    <n v="-4.0196275084712157E-2"/>
    <n v="4.2381414709274923E-4"/>
    <n v="2224404"/>
    <n v="0.89239989103786432"/>
    <n v="59045.747863247874"/>
    <n v="0.19646322387506424"/>
    <n v="0.23708331310686914"/>
    <n v="149.48290598290598"/>
    <n v="0.22015155520310159"/>
    <n v="0"/>
    <n v="-1056.4029573707069"/>
    <n v="-100193.59704262929"/>
    <n v="1.7046042840096303"/>
    <n v="0.96201034165361232"/>
    <n v="0.86439790321739673"/>
    <n v="123.54875283446712"/>
    <n v="0.1954499230150335"/>
    <n v="1833.3475346711177"/>
    <n v="2712.0408163265306"/>
    <n v="31.091220518092825"/>
    <n v="5.57020757020757"/>
    <e v="#DIV/0!"/>
  </r>
  <r>
    <n v="163"/>
    <x v="5"/>
    <s v="SFO"/>
    <s v="California"/>
    <s v="LAX"/>
    <s v="California"/>
    <x v="42"/>
    <x v="6"/>
    <n v="154.125"/>
    <s v="SFOLAXA320"/>
    <n v="337"/>
    <n v="133.39772727272728"/>
    <n v="88"/>
    <n v="11739"/>
    <n v="19.886363636363637"/>
    <n v="1750"/>
    <n v="3238"/>
    <n v="6751"/>
    <n v="4570731"/>
    <n v="0.86551647865516479"/>
    <n v="13563"/>
    <n v="123.21119598244431"/>
    <n v="1"/>
    <n v="1750"/>
    <n v="1"/>
    <n v="3238"/>
    <n v="0.78719682835820892"/>
    <n v="8576"/>
    <n v="7209"/>
    <n v="5"/>
    <n v="0.24989821174284077"/>
    <n v="365193"/>
    <n v="0.239369713425854"/>
    <n v="349807"/>
    <n v="0.43063515188176549"/>
    <n v="629316"/>
    <n v="2.771377757948551E-2"/>
    <n v="40500"/>
    <n v="2.77178833243121E-2"/>
    <n v="40506"/>
    <n v="2.4665262045742105E-2"/>
    <n v="36045"/>
    <n v="1"/>
    <n v="445369"/>
    <n v="5061.011363636364"/>
    <n v="3614.6796275190623"/>
    <n v="0.27593259192713981"/>
    <n v="449949"/>
    <n v="5113.056818181818"/>
    <n v="0.27877017440599733"/>
    <n v="422495"/>
    <n v="4801.079545454545"/>
    <n v="0.26176078807967534"/>
    <n v="296237"/>
    <n v="0.18353644558718751"/>
    <n v="1"/>
    <n v="1461367"/>
    <n v="-1614050"/>
    <n v="-152683"/>
    <n v="365193"/>
    <n v="349807"/>
    <n v="799439.19656347216"/>
    <n v="1514439.196563472"/>
    <n v="0"/>
    <n v="0"/>
    <n v="170123.19656347216"/>
    <n v="-3.3404503568466401E-2"/>
    <n v="-3.2981547559292654E-2"/>
    <n v="4.229560091737472E-4"/>
    <n v="3956043"/>
    <n v="0.86551647865516479"/>
    <n v="221465.82570917462"/>
    <n v="0.31972281895390475"/>
    <n v="0.35312732252237117"/>
    <n v="121.41766760371412"/>
    <n v="0.36028981484781636"/>
    <n v="2.4665262045742105E-2"/>
    <n v="-1933.218142766729"/>
    <n v="-150749.78185723326"/>
    <n v="2.1055754544105914"/>
    <n v="1.0900290315465824"/>
    <n v="0.74040682726604845"/>
    <n v="108.03180975911056"/>
    <n v="0.20271225503244564"/>
    <n v="3429.0309142052238"/>
    <n v="5113.056818181818"/>
    <n v="95.275432613060801"/>
    <n v="6.9005877843087147"/>
    <n v="5"/>
  </r>
  <r>
    <n v="228"/>
    <x v="4"/>
    <s v="GEG"/>
    <s v="Washington"/>
    <s v="SEA"/>
    <s v="Washington"/>
    <x v="11"/>
    <x v="7"/>
    <n v="73.394904458598731"/>
    <s v="GEGSEAE175"/>
    <n v="223"/>
    <n v="59.713375796178347"/>
    <n v="157"/>
    <n v="9375"/>
    <n v="7.8407643312101909"/>
    <n v="1231"/>
    <n v="2531"/>
    <n v="5613"/>
    <n v="2569629"/>
    <n v="0.81359021088258265"/>
    <n v="11523"/>
    <n v="192.61170119765711"/>
    <n v="0.78658146964856235"/>
    <n v="1565"/>
    <n v="0.89847355342563007"/>
    <n v="2817"/>
    <n v="0.78602436633524719"/>
    <n v="7141"/>
    <n v="1932"/>
    <n v="5"/>
    <n v="0.18483964870243672"/>
    <n v="149346"/>
    <n v="0.25506821984811429"/>
    <n v="206089"/>
    <n v="0.48561714704397158"/>
    <n v="392367"/>
    <n v="4.1678218164895989E-2"/>
    <n v="33675"/>
    <n v="2.0840965573234848E-2"/>
    <n v="16839"/>
    <n v="1.1955800667346556E-2"/>
    <n v="9660"/>
    <n v="0.99999999999999989"/>
    <n v="309258"/>
    <n v="1969.7961783439491"/>
    <n v="1605.6033879408037"/>
    <n v="0.24509660955158585"/>
    <n v="424433"/>
    <n v="2703.3949044585988"/>
    <n v="0.33637638891090366"/>
    <n v="353124"/>
    <n v="2249.1974522292994"/>
    <n v="0.2798617825611438"/>
    <n v="174965"/>
    <n v="0.13866521897636672"/>
    <n v="1"/>
    <n v="807976"/>
    <n v="-1261780"/>
    <n v="-453804"/>
    <n v="189867.17303005685"/>
    <n v="229376.81272224418"/>
    <n v="499179.18172100477"/>
    <n v="918423.16747330583"/>
    <n v="40521.173030056845"/>
    <n v="23287.812722244184"/>
    <n v="106812.18172100477"/>
    <n v="-0.17660292594767571"/>
    <n v="-0.17618000145994134"/>
    <n v="4.2292448773437186E-4"/>
    <n v="2090625"/>
    <n v="0.81359021088258265"/>
    <n v="182910.16191999998"/>
    <n v="0.31443293954107771"/>
    <n v="0.49103586548875344"/>
    <n v="85.153706666666665"/>
    <n v="0.38185518684603886"/>
    <n v="1.1955800667346556E-2"/>
    <n v="-1086.7590284923936"/>
    <n v="-452717.24097150762"/>
    <n v="1.4704768538575324"/>
    <n v="1.127319201848374"/>
    <n v="0.84666650778687746"/>
    <n v="73.159034433794815"/>
    <n v="0.21654727368139648"/>
    <n v="1833.3465610047544"/>
    <n v="2703.3949044585988"/>
    <n v="48.673055383999873"/>
    <n v="5.3881600000000001"/>
    <n v="5"/>
  </r>
  <r>
    <n v="1051"/>
    <x v="0"/>
    <s v="GEG"/>
    <s v="Washington"/>
    <s v="SEA"/>
    <s v="Washington"/>
    <x v="11"/>
    <x v="7"/>
    <n v="73.088372093023253"/>
    <s v="GEGSEAE175"/>
    <n v="223"/>
    <n v="56.906976744186046"/>
    <n v="215"/>
    <n v="12235"/>
    <n v="9.6465116279069765"/>
    <n v="2074"/>
    <n v="2903"/>
    <n v="7259"/>
    <n v="3504222"/>
    <n v="0.77860506554664632"/>
    <n v="15714"/>
    <n v="264.91801075268813"/>
    <n v="0.96330701346957737"/>
    <n v="2153"/>
    <n v="0.74916129032258061"/>
    <n v="3875"/>
    <n v="0.74935480540931143"/>
    <n v="9687"/>
    <n v="6879"/>
    <n v="5.9995638901003057"/>
    <n v="0.26716297094197955"/>
    <n v="377244"/>
    <n v="0.21427483840720887"/>
    <n v="302564"/>
    <n v="0.42765309974172067"/>
    <n v="603862"/>
    <n v="3.597851897648574E-2"/>
    <n v="50803"/>
    <n v="2.5702584280723521E-2"/>
    <n v="36293"/>
    <n v="2.9227987651881643E-2"/>
    <n v="41271"/>
    <n v="1"/>
    <n v="661292"/>
    <n v="3075.7767441860465"/>
    <n v="2496.2138214805759"/>
    <n v="0.31158773612020751"/>
    <n v="703423"/>
    <n v="3271.7348837209302"/>
    <n v="0.33143903163033084"/>
    <n v="366663"/>
    <n v="1705.4093023255814"/>
    <n v="0.17276436746406074"/>
    <n v="390952"/>
    <n v="0.18420886478540094"/>
    <n v="1"/>
    <n v="1412037"/>
    <n v="-2122330"/>
    <n v="-710293"/>
    <n v="391613.4676952748"/>
    <n v="403870.30657940067"/>
    <n v="805842.56702025072"/>
    <n v="1601326.3412949261"/>
    <n v="14369.467695274798"/>
    <n v="101306.30657940067"/>
    <n v="201980.56702025072"/>
    <n v="-0.20269634743460888"/>
    <n v="-0.2022747213632983"/>
    <n v="4.2162607131057683E-4"/>
    <n v="2728405"/>
    <n v="0.77860506554664632"/>
    <n v="389774.81928892527"/>
    <n v="0.40295306632970174"/>
    <n v="0.60564941376431058"/>
    <n v="112.03645279934614"/>
    <n v="0.50240561793428762"/>
    <n v="2.9227987651881643E-2"/>
    <n v="-1477.4713548601219"/>
    <n v="-708815.52864513989"/>
    <n v="2.145059311281249"/>
    <n v="0.95588696622612024"/>
    <n v="0.76314909762416172"/>
    <n v="78.081032258064511"/>
    <n v="0.27687093185235229"/>
    <n v="1384.062181949173"/>
    <n v="3271.7348837209302"/>
    <n v="46.184100375953207"/>
    <n v="7.1185941969758888"/>
    <n v="5.9995638901003057"/>
  </r>
  <r>
    <n v="763"/>
    <x v="1"/>
    <s v="SFO"/>
    <s v="California"/>
    <s v="LAX"/>
    <s v="California"/>
    <x v="42"/>
    <x v="2"/>
    <n v="164.75"/>
    <s v="SFOLAX737-800"/>
    <n v="337"/>
    <n v="147.36458333333334"/>
    <n v="96"/>
    <n v="14147"/>
    <n v="19.40625"/>
    <n v="1863"/>
    <n v="3042"/>
    <n v="9242"/>
    <n v="5329992"/>
    <n v="0.89447395042994438"/>
    <n v="15816"/>
    <n v="134.82825160364618"/>
    <n v="0.92640477374440577"/>
    <n v="2011"/>
    <n v="0.79425587467362924"/>
    <n v="3830"/>
    <n v="0.92651629072681707"/>
    <n v="9975"/>
    <n v="11955"/>
    <n v="5.999665411961522"/>
    <n v="0.19305235756326014"/>
    <n v="385341"/>
    <n v="0.20299302019394361"/>
    <n v="405183"/>
    <n v="0.50319632232556"/>
    <n v="1004402"/>
    <n v="3.2413113137786539E-2"/>
    <n v="64698"/>
    <n v="3.2411109173946066E-2"/>
    <n v="64694"/>
    <n v="3.5934077605503684E-2"/>
    <n v="71726"/>
    <n v="1"/>
    <n v="560623"/>
    <n v="5839.822916666667"/>
    <n v="4158.0528808462204"/>
    <n v="0.30404131668459961"/>
    <n v="561719"/>
    <n v="5851.239583333333"/>
    <n v="0.30463570771580301"/>
    <n v="303069"/>
    <n v="3156.96875"/>
    <n v="0.16436267831730936"/>
    <n v="418493"/>
    <n v="0.226960297282288"/>
    <n v="1"/>
    <n v="1996044"/>
    <n v="-1843904"/>
    <n v="152140"/>
    <n v="415953.16747181962"/>
    <n v="510141.64694280078"/>
    <n v="1084062.9679723002"/>
    <n v="2010157.7823869206"/>
    <n v="30612.167471819615"/>
    <n v="104958.64694280078"/>
    <n v="79660.967972300248"/>
    <n v="2.8544132899261387E-2"/>
    <n v="2.8964771004008464E-2"/>
    <n v="4.2063810474707655E-4"/>
    <n v="4767539"/>
    <n v="0.89447395042994438"/>
    <n v="227022.4600268607"/>
    <n v="0.37449286978291901"/>
    <n v="0.34594873688365763"/>
    <n v="136.02304375485969"/>
    <n v="0.40362920995507323"/>
    <n v="3.5934077605503684E-2"/>
    <n v="-2241.9977331970899"/>
    <n v="154381.99773319709"/>
    <n v="1.6884307667539187"/>
    <n v="0.9321859426954594"/>
    <n v="0.88724747544203098"/>
    <n v="105.79190600522193"/>
    <n v="0.20966120987312906"/>
    <n v="2247.8152493657649"/>
    <n v="5851.239583333333"/>
    <n v="104.92608063766824"/>
    <n v="9.1462500883579558"/>
    <n v="5.999665411961522"/>
  </r>
  <r>
    <n v="321"/>
    <x v="4"/>
    <s v="SEA"/>
    <s v="Washington"/>
    <s v="HNL"/>
    <s v="Hawaii"/>
    <x v="24"/>
    <x v="4"/>
    <n v="178"/>
    <s v="SEAHNL737-Max 9"/>
    <n v="2677"/>
    <n v="166.45"/>
    <n v="20"/>
    <n v="3329"/>
    <n v="21.5"/>
    <n v="430"/>
    <n v="804"/>
    <n v="2095"/>
    <n v="9530120"/>
    <n v="0.93511235955056182"/>
    <n v="3560"/>
    <n v="122.47820088300222"/>
    <n v="0.93478260869565222"/>
    <n v="460"/>
    <n v="0.93488372093023253"/>
    <n v="860"/>
    <n v="0.9352678571428571"/>
    <n v="2240"/>
    <n v="19111"/>
    <n v="4.9998953482287689"/>
    <n v="0.20177211549249924"/>
    <n v="255364"/>
    <n v="0.22676172521305998"/>
    <n v="286991"/>
    <n v="0.48106835776695117"/>
    <n v="608843"/>
    <n v="9.9320009544834643E-3"/>
    <n v="12570"/>
    <n v="4.9660004772417322E-3"/>
    <n v="6285"/>
    <n v="7.5499800095764402E-2"/>
    <n v="95553"/>
    <n v="1"/>
    <n v="415772"/>
    <n v="20788.599999999999"/>
    <n v="3394.6612295290643"/>
    <n v="0.35363903594126372"/>
    <n v="104791"/>
    <n v="5239.55"/>
    <n v="8.9131033872701784E-2"/>
    <n v="360950"/>
    <n v="18047.5"/>
    <n v="0.30700963514377866"/>
    <n v="294183"/>
    <n v="0.25022029504225585"/>
    <n v="1"/>
    <n v="1265606"/>
    <n v="-1175696"/>
    <n v="89910"/>
    <n v="273180.09302325582"/>
    <n v="306980.42288557213"/>
    <n v="650982.49164677807"/>
    <n v="1231143.0075556061"/>
    <n v="17816.093023255817"/>
    <n v="19989.42288557213"/>
    <n v="42139.491646778071"/>
    <n v="9.4342988335928621E-3"/>
    <n v="9.8537322067067685E-3"/>
    <n v="4.194333731139064E-4"/>
    <n v="8911733"/>
    <n v="0.93511235955056182"/>
    <n v="81190.220186242135"/>
    <n v="0.13280063629838867"/>
    <n v="0.12336633746479582"/>
    <n v="351.47281465905678"/>
    <n v="0.13129354301795174"/>
    <n v="7.5499800095764402E-2"/>
    <n v="-3997.2503777803008"/>
    <n v="93907.250377780307"/>
    <n v="1.7167292718957348"/>
    <n v="1.0319764765174657"/>
    <n v="0.84053784157274181"/>
    <n v="333.71046511627907"/>
    <n v="0.23244437842424895"/>
    <n v="2947.0550465123088"/>
    <n v="5239.55"/>
    <n v="27.180347000524936"/>
    <n v="5.6638630219285071"/>
    <n v="4.9998953482287689"/>
  </r>
  <r>
    <n v="461"/>
    <x v="3"/>
    <s v="LAX"/>
    <s v="California"/>
    <s v="HNL"/>
    <s v="Hawaii"/>
    <x v="51"/>
    <x v="8"/>
    <n v="363.46666666666664"/>
    <s v="LAXHNL777-200"/>
    <n v="2556"/>
    <n v="319.76666666666665"/>
    <n v="30"/>
    <n v="9593"/>
    <n v="47"/>
    <n v="1410"/>
    <n v="2475"/>
    <n v="5708"/>
    <n v="27870624"/>
    <n v="0.8797688921496698"/>
    <n v="10904"/>
    <n v="171.95005875440657"/>
    <n v="1"/>
    <n v="1410"/>
    <n v="0.9375"/>
    <n v="2640"/>
    <n v="0.83279836591771228"/>
    <n v="6854"/>
    <n v="347710"/>
    <n v="5"/>
    <n v="0.15894913558073781"/>
    <n v="767477"/>
    <n v="0.16480174565553624"/>
    <n v="795736"/>
    <n v="0.30672821306408443"/>
    <n v="1481020"/>
    <n v="7.0923469341261907E-3"/>
    <n v="34245"/>
    <n v="2.3643227507660854E-3"/>
    <n v="11416"/>
    <n v="0.36006423601474924"/>
    <n v="1738550"/>
    <n v="1"/>
    <n v="719601"/>
    <n v="23986.7"/>
    <n v="4184.9418674976678"/>
    <n v="0.26423288299486042"/>
    <n v="229324"/>
    <n v="7644.1333333333332"/>
    <n v="8.4206305521967548E-2"/>
    <n v="1161873"/>
    <n v="38729.1"/>
    <n v="0.42663233161694802"/>
    <n v="612561"/>
    <n v="0.22492847986622402"/>
    <n v="1"/>
    <n v="4828444"/>
    <n v="-2723359"/>
    <n v="2105085"/>
    <n v="767477"/>
    <n v="848785.06666666665"/>
    <n v="1778365.641205326"/>
    <n v="3394627.7078719926"/>
    <n v="0"/>
    <n v="53049.066666666651"/>
    <n v="297345.64120532596"/>
    <n v="7.5530601682976317E-2"/>
    <n v="7.5949674596296549E-2"/>
    <n v="4.1907291332023144E-4"/>
    <n v="24519708"/>
    <n v="0.8797688921496698"/>
    <n v="422271.55571771087"/>
    <n v="0.17324491909474291"/>
    <n v="9.7714317411766602E-2"/>
    <n v="322.09882205775045"/>
    <n v="0.12601675354372083"/>
    <n v="0.36006423601474924"/>
    <n v="-11679.823595733087"/>
    <n v="2116764.8235957329"/>
    <n v="1.9496390278492697"/>
    <n v="1.0796252494868863"/>
    <n v="0.77397115729313526"/>
    <n v="301.41515151515154"/>
    <n v="0.12686509359951156"/>
    <n v="6757.0375283179401"/>
    <n v="7644.1333333333332"/>
    <n v="55.789454621248623"/>
    <n v="4.7598248723027208"/>
    <n v="5"/>
  </r>
  <r>
    <n v="1135"/>
    <x v="0"/>
    <s v="SEA"/>
    <s v="Washington"/>
    <s v="ANC"/>
    <s v="Alaska"/>
    <x v="56"/>
    <x v="2"/>
    <n v="159.56730769230768"/>
    <s v="SEAANC737-800"/>
    <n v="1448"/>
    <n v="119.70192307692308"/>
    <n v="104"/>
    <n v="12449"/>
    <n v="17.673076923076923"/>
    <n v="1838"/>
    <n v="3063"/>
    <n v="7548"/>
    <n v="24029560"/>
    <n v="0.75016571256402531"/>
    <n v="16595"/>
    <n v="382.31547519703292"/>
    <n v="0.84157509157509158"/>
    <n v="2184"/>
    <n v="0.73629807692307692"/>
    <n v="4160"/>
    <n v="0.73631840796019898"/>
    <n v="10251"/>
    <n v="52048"/>
    <n v="5.9999807869658772"/>
    <n v="0.19071120727235891"/>
    <n v="689023"/>
    <n v="0.23518473874128715"/>
    <n v="849702"/>
    <n v="0.46468763571112837"/>
    <n v="1678876"/>
    <n v="1.4623380081391387E-2"/>
    <n v="52833"/>
    <n v="8.3566916778787647E-3"/>
    <n v="30192"/>
    <n v="8.6436346515955415E-2"/>
    <n v="312287"/>
    <n v="1"/>
    <n v="1589688"/>
    <n v="15285.461538461539"/>
    <n v="4158.0529775330879"/>
    <n v="0.37441001185157829"/>
    <n v="610118"/>
    <n v="5866.5192307692305"/>
    <n v="0.14369756053443269"/>
    <n v="859374"/>
    <n v="8263.211538461539"/>
    <n v="0.20240338325818541"/>
    <n v="1186668"/>
    <n v="0.27948904435580357"/>
    <n v="1"/>
    <n v="3612913"/>
    <n v="-4245848"/>
    <n v="-632935"/>
    <n v="818730.26768226328"/>
    <n v="1154019.040156709"/>
    <n v="2280095.1081081084"/>
    <n v="4252844.4159470806"/>
    <n v="129707.26768226328"/>
    <n v="304317.04015670903"/>
    <n v="601219.1081081084"/>
    <n v="-2.6339849751722461E-2"/>
    <n v="-2.5925598986628315E-2"/>
    <n v="4.1425076509414571E-4"/>
    <n v="18026152"/>
    <n v="0.75016571256402531"/>
    <n v="1099236.5166680058"/>
    <n v="0.15035285706438237"/>
    <n v="0.17669270681610483"/>
    <n v="265.13181781669209"/>
    <n v="0.18310208412754977"/>
    <n v="8.6436346515955415E-2"/>
    <n v="-9954.2636148757756"/>
    <n v="-622980.73638512427"/>
    <n v="1.6271446164849277"/>
    <n v="1.0534607964192051"/>
    <n v="0.84469020041879073"/>
    <n v="204.25528846153847"/>
    <n v="0.32845186142041061"/>
    <n v="2247.8137971190067"/>
    <n v="5866.5192307692305"/>
    <n v="32.562113771576186"/>
    <n v="6.6692103783436423"/>
    <n v="5.9999807869658772"/>
  </r>
  <r>
    <n v="1188"/>
    <x v="0"/>
    <s v="SFO"/>
    <s v="California"/>
    <s v="LAX"/>
    <s v="California"/>
    <x v="42"/>
    <x v="2"/>
    <n v="164.70422535211267"/>
    <s v="SFOLAX737-800"/>
    <n v="337"/>
    <n v="150.91549295774647"/>
    <n v="71"/>
    <n v="10715"/>
    <n v="19.309859154929576"/>
    <n v="1371"/>
    <n v="2612"/>
    <n v="6733"/>
    <n v="3940878"/>
    <n v="0.91628185394219253"/>
    <n v="11694"/>
    <n v="100.32911672856179"/>
    <n v="0.91644385026737973"/>
    <n v="1496"/>
    <n v="0.91649122807017547"/>
    <n v="2850"/>
    <n v="0.91630375612411541"/>
    <n v="7348"/>
    <n v="9893"/>
    <n v="5.9995956737086829"/>
    <n v="0.17033499402138128"/>
    <n v="240319"/>
    <n v="0.22928268624620002"/>
    <n v="323486"/>
    <n v="0.4962778048298167"/>
    <n v="700179"/>
    <n v="3.3403715886965474E-2"/>
    <n v="47128"/>
    <n v="2.8631452708665135E-2"/>
    <n v="40395"/>
    <n v="4.2069346306971414E-2"/>
    <n v="59354"/>
    <n v="1"/>
    <n v="417174"/>
    <n v="5875.6901408450703"/>
    <n v="4158.0551449351942"/>
    <n v="0.30404118659249307"/>
    <n v="417990"/>
    <n v="5887.1830985915494"/>
    <n v="0.30463589673324842"/>
    <n v="225521"/>
    <n v="3176.3521126760565"/>
    <n v="0.16436228633981417"/>
    <n v="311412"/>
    <n v="0.22696063033444427"/>
    <n v="1"/>
    <n v="1410861"/>
    <n v="-1372097"/>
    <n v="38764"/>
    <n v="262229.92268417211"/>
    <n v="352961.37059724348"/>
    <n v="764134.15891875839"/>
    <n v="1379325.4522001739"/>
    <n v="21910.92268417211"/>
    <n v="29475.370597243484"/>
    <n v="63955.158918758389"/>
    <n v="9.8363867138236711E-3"/>
    <n v="1.0248611475863272E-2"/>
    <n v="4.1222476203960079E-4"/>
    <n v="3610955"/>
    <n v="0.91628185394219253"/>
    <n v="123483.46738217468"/>
    <n v="0.35800676904994266"/>
    <n v="0.34817038233611902"/>
    <n v="126.13224451703219"/>
    <n v="0.37427965732057028"/>
    <n v="4.2069346306971414E-2"/>
    <n v="-1624.5274957770982"/>
    <n v="40388.527495777096"/>
    <n v="1.4862026372786954"/>
    <n v="1.0501035889195132"/>
    <n v="0.88157942653925681"/>
    <n v="113.5038596491228"/>
    <n v="0.2207247914571315"/>
    <n v="2247.8120744363982"/>
    <n v="5887.1830985915494"/>
    <n v="106.79850824351615"/>
    <n v="8.1682687820811939"/>
    <n v="5.9995956737086829"/>
  </r>
  <r>
    <n v="502"/>
    <x v="3"/>
    <s v="SEA"/>
    <s v="Washington"/>
    <s v="ANC"/>
    <s v="Alaska"/>
    <x v="56"/>
    <x v="4"/>
    <n v="176.10638297872342"/>
    <s v="SEAANC737-Max 9"/>
    <n v="1448"/>
    <n v="152.21276595744681"/>
    <n v="47"/>
    <n v="7154"/>
    <n v="22.76595744680851"/>
    <n v="1070"/>
    <n v="2000"/>
    <n v="4085"/>
    <n v="11985096"/>
    <n v="0.86432282227860335"/>
    <n v="8277"/>
    <n v="170.93913073713492"/>
    <n v="1"/>
    <n v="1070"/>
    <n v="1"/>
    <n v="2000"/>
    <n v="0.78437019969278032"/>
    <n v="5208"/>
    <n v="55617"/>
    <n v="5"/>
    <n v="0.20626110288356075"/>
    <n v="418801"/>
    <n v="0.22875670851800176"/>
    <n v="464477"/>
    <n v="0.41394110934521122"/>
    <n v="840483"/>
    <n v="1.2071269246434641E-2"/>
    <n v="24510"/>
    <n v="2.0118782077391071E-3"/>
    <n v="4085"/>
    <n v="0.13695793179905252"/>
    <n v="278085"/>
    <n v="1"/>
    <n v="580280"/>
    <n v="12346.382978723404"/>
    <n v="3394.6586571353123"/>
    <n v="0.33382712072094878"/>
    <n v="243638"/>
    <n v="5183.7872340425529"/>
    <n v="0.14016159791516253"/>
    <n v="503766"/>
    <n v="10718.425531914894"/>
    <n v="0.28980966653530965"/>
    <n v="410581"/>
    <n v="0.23620161482857907"/>
    <n v="1"/>
    <n v="2030441"/>
    <n v="-1738265"/>
    <n v="292176"/>
    <n v="418801"/>
    <n v="464477"/>
    <n v="1071538.6692778459"/>
    <n v="1954816.6692778459"/>
    <n v="0"/>
    <n v="0"/>
    <n v="231055.66927784588"/>
    <n v="2.437827782105375E-2"/>
    <n v="2.4788460440345363E-2"/>
    <n v="4.1018261929161304E-4"/>
    <n v="10358992"/>
    <n v="0.86432282227860335"/>
    <n v="275076.29130556341"/>
    <n v="0.16941382864183982"/>
    <n v="0.14503555082078609"/>
    <n v="244.94772155437516"/>
    <n v="0.16916279112871213"/>
    <n v="0.13695793179905252"/>
    <n v="-4916.078069741402"/>
    <n v="297092.07806974143"/>
    <n v="1.8796297220703997"/>
    <n v="1.1152765975097476"/>
    <n v="0.77500825698256093"/>
    <n v="232.23849999999999"/>
    <n v="0.20221272127582135"/>
    <n v="2947.0490333467078"/>
    <n v="5183.7872340425529"/>
    <n v="41.851154672134186"/>
    <n v="3.9970645792563602"/>
    <n v="5"/>
  </r>
  <r>
    <n v="854"/>
    <x v="2"/>
    <s v="HNL"/>
    <s v="Hawaii"/>
    <s v="SEA"/>
    <s v="Washington"/>
    <x v="20"/>
    <x v="0"/>
    <n v="193.96774193548387"/>
    <s v="HNLSEAA321"/>
    <n v="2677"/>
    <n v="171.90322580645162"/>
    <n v="31"/>
    <n v="5329"/>
    <n v="25"/>
    <n v="775"/>
    <n v="1391"/>
    <n v="3163"/>
    <n v="16096801"/>
    <n v="0.88624646599035428"/>
    <n v="6013"/>
    <n v="179.64508511806702"/>
    <n v="1"/>
    <n v="775"/>
    <n v="0.95470144131777623"/>
    <n v="1457"/>
    <n v="0.83655117693731817"/>
    <n v="3781"/>
    <n v="17452"/>
    <n v="5.9998280999312401"/>
    <n v="0.20843464107199614"/>
    <n v="411831"/>
    <n v="0.24418167978184335"/>
    <n v="482461"/>
    <n v="0.47037748225047932"/>
    <n v="929385"/>
    <n v="1.1204416578771026E-2"/>
    <n v="22138"/>
    <n v="1.2806782776638452E-2"/>
    <n v="25304"/>
    <n v="5.2994997540271725E-2"/>
    <n v="104709"/>
    <n v="1"/>
    <n v="811818"/>
    <n v="26187.677419354837"/>
    <n v="4519.0103557047159"/>
    <n v="0.3961817476410433"/>
    <n v="215561"/>
    <n v="6953.5806451612907"/>
    <n v="0.10519763506506499"/>
    <n v="467624"/>
    <n v="15084.645161290322"/>
    <n v="0.22820890095919927"/>
    <n v="554102"/>
    <n v="0.27041171633469246"/>
    <n v="1"/>
    <n v="1975828"/>
    <n v="-2049105"/>
    <n v="-73277"/>
    <n v="411831"/>
    <n v="505352.75125808769"/>
    <n v="1110972.0787227317"/>
    <n v="2028155.8299808195"/>
    <n v="0"/>
    <n v="22891.751258087694"/>
    <n v="181587.07872273168"/>
    <n v="-4.552270976077793E-3"/>
    <n v="-4.142494444100797E-3"/>
    <n v="4.0977653197699603E-4"/>
    <n v="14265733"/>
    <n v="0.88624646599035428"/>
    <n v="240166.14674422937"/>
    <n v="0.12274662524560004"/>
    <n v="0.12729889622167784"/>
    <n v="351.12009757928314"/>
    <n v="0.13116178467660933"/>
    <n v="5.2994997540271725E-2"/>
    <n v="-6596.0912897038506"/>
    <n v="-66680.908710296149"/>
    <n v="1.7521069603670443"/>
    <n v="1.0918071746296838"/>
    <n v="0.8104612674636581"/>
    <n v="331.13315030885383"/>
    <n v="0.28044040270711823"/>
    <n v="2603.0436607417696"/>
    <n v="6953.5806451612907"/>
    <n v="29.664045618045463"/>
    <n v="8.9026083693000562"/>
    <n v="5.9998280999312401"/>
  </r>
  <r>
    <n v="1146"/>
    <x v="0"/>
    <s v="SEA"/>
    <s v="Washington"/>
    <s v="GEG"/>
    <s v="Washington"/>
    <x v="14"/>
    <x v="7"/>
    <n v="73.088372093023253"/>
    <s v="SEAGEGE175"/>
    <n v="223"/>
    <n v="56.906976744186046"/>
    <n v="215"/>
    <n v="12235"/>
    <n v="10.013953488372094"/>
    <n v="2153"/>
    <n v="3875"/>
    <n v="6208"/>
    <n v="3504222"/>
    <n v="0.77860506554664632"/>
    <n v="15714"/>
    <n v="227.71194137749737"/>
    <n v="1"/>
    <n v="2153"/>
    <n v="1"/>
    <n v="3875"/>
    <n v="0.64085888303912464"/>
    <n v="9687"/>
    <n v="6879"/>
    <n v="5.9995638901003057"/>
    <n v="0.23623420481029916"/>
    <n v="312900"/>
    <n v="0.27010878551157275"/>
    <n v="357768"/>
    <n v="0.41563101863071739"/>
    <n v="550517"/>
    <n v="3.2806279647241705E-2"/>
    <n v="43453"/>
    <n v="1.4060804827059802E-2"/>
    <n v="18624"/>
    <n v="3.1158906573109164E-2"/>
    <n v="41271"/>
    <n v="1"/>
    <n v="568417"/>
    <n v="2643.8"/>
    <n v="2496.210767698331"/>
    <n v="0.29558051702163174"/>
    <n v="703423"/>
    <n v="3271.7348837209302"/>
    <n v="0.36578451035930887"/>
    <n v="315168"/>
    <n v="1465.8976744186045"/>
    <n v="0.16388939878412087"/>
    <n v="336045"/>
    <n v="0.17474557383493849"/>
    <n v="1"/>
    <n v="1324533"/>
    <n v="-1923053"/>
    <n v="-598520"/>
    <n v="312900"/>
    <n v="357768"/>
    <n v="859029.99017396907"/>
    <n v="1529697.990173969"/>
    <n v="0"/>
    <n v="0"/>
    <n v="308512.99017396907"/>
    <n v="-0.17079968107043447"/>
    <n v="-0.17039019099236749"/>
    <n v="4.094900780669819E-4"/>
    <n v="2728405"/>
    <n v="0.77860506554664632"/>
    <n v="364893.21601961576"/>
    <n v="0.3779820456580662"/>
    <n v="0.54878172672850067"/>
    <n v="104.88451164691459"/>
    <n v="0.47033413294580534"/>
    <n v="3.1158906573109164E-2"/>
    <n v="-1434.9441403440421"/>
    <n v="-597085.05585965596"/>
    <n v="1.8702275814229392"/>
    <n v="1.1881265766844393"/>
    <n v="0.73133163337918961"/>
    <n v="92.327225806451608"/>
    <n v="0.25370828812872159"/>
    <n v="1384.064437259877"/>
    <n v="3271.7348837209302"/>
    <n v="53.730164197744045"/>
    <n v="5.0737229260318761"/>
    <n v="5.9995638901003057"/>
  </r>
  <r>
    <n v="157"/>
    <x v="5"/>
    <s v="SFO"/>
    <s v="California"/>
    <s v="HNL"/>
    <s v="Hawaii"/>
    <x v="27"/>
    <x v="8"/>
    <n v="356.96428571428572"/>
    <s v="SFOHNL777-200"/>
    <n v="2399"/>
    <n v="321.71428571428572"/>
    <n v="28"/>
    <n v="9008"/>
    <n v="46.178571428571431"/>
    <n v="1293"/>
    <n v="2420"/>
    <n v="5296"/>
    <n v="23978005"/>
    <n v="0.90125062531265632"/>
    <n v="9995"/>
    <n v="148.91988255033556"/>
    <n v="1"/>
    <n v="1293"/>
    <n v="1"/>
    <n v="2420"/>
    <n v="0.84290943816648101"/>
    <n v="6283"/>
    <n v="226233"/>
    <n v="4.9999911595567399"/>
    <n v="0.16530742260548181"/>
    <n v="674124"/>
    <n v="0.1857068731207096"/>
    <n v="757313"/>
    <n v="0.36121635055598306"/>
    <n v="1473041"/>
    <n v="7.7905797986366852E-3"/>
    <n v="31770"/>
    <n v="2.5971051510028684E-3"/>
    <n v="10591"/>
    <n v="0.27738166876818598"/>
    <n v="1131163"/>
    <n v="1"/>
    <n v="623221"/>
    <n v="22257.892857142859"/>
    <n v="4184.9415224279983"/>
    <n v="0.26293903791687745"/>
    <n v="210214"/>
    <n v="7507.6428571428569"/>
    <n v="8.8689994266333255E-2"/>
    <n v="1006257"/>
    <n v="35937.75"/>
    <n v="0.42454321577277299"/>
    <n v="530519"/>
    <n v="0.22382775204401634"/>
    <n v="1"/>
    <n v="4078002"/>
    <n v="-2370211"/>
    <n v="1707791"/>
    <n v="674124"/>
    <n v="757313"/>
    <n v="1747567.3344033232"/>
    <n v="3179004.334403323"/>
    <n v="0"/>
    <n v="0"/>
    <n v="274526.33440332324"/>
    <n v="7.1223231457329325E-2"/>
    <n v="7.1632127524494882E-2"/>
    <n v="4.0889606716555671E-4"/>
    <n v="21610192"/>
    <n v="0.90125062531265632"/>
    <n v="322883.00321936049"/>
    <n v="0.17007261446479804"/>
    <n v="9.8849383007468719E-2"/>
    <n v="327.13576820603907"/>
    <n v="0.13636338816425139"/>
    <n v="0.27738166876818598"/>
    <n v="-9804.5119429758306"/>
    <n v="1717595.5119429759"/>
    <n v="1.794318026970336"/>
    <n v="1.077006196968501"/>
    <n v="0.80687439033321395"/>
    <n v="312.9392561983471"/>
    <n v="0.1300928739122737"/>
    <n v="6757.0359495810162"/>
    <n v="7507.6428571428569"/>
    <n v="60.488900781635103"/>
    <n v="4.7025976909413858"/>
    <n v="4.9999911595567399"/>
  </r>
  <r>
    <n v="818"/>
    <x v="2"/>
    <s v="ANC"/>
    <s v="Alaska"/>
    <s v="SEA"/>
    <s v="Washington"/>
    <x v="60"/>
    <x v="1"/>
    <n v="178.74257425742573"/>
    <s v="ANCSEA737-900"/>
    <n v="1448"/>
    <n v="137.32673267326732"/>
    <n v="101"/>
    <n v="13870"/>
    <n v="20.643564356435643"/>
    <n v="2085"/>
    <n v="4078"/>
    <n v="7707"/>
    <n v="26140744"/>
    <n v="0.7682933584445798"/>
    <n v="18053"/>
    <n v="347.37676935886759"/>
    <n v="0.89523400601116354"/>
    <n v="2329"/>
    <n v="0.93661001378043174"/>
    <n v="4354"/>
    <n v="0.67777680063318968"/>
    <n v="11371"/>
    <n v="94372"/>
    <n v="5.9999894036366719"/>
    <n v="0.21730181201497603"/>
    <n v="1001247"/>
    <n v="0.23224983413392516"/>
    <n v="1070122"/>
    <n v="0.4054860706136969"/>
    <n v="1868331"/>
    <n v="1.1709482938419792E-2"/>
    <n v="53953"/>
    <n v="1.0363021534050129E-2"/>
    <n v="47749"/>
    <n v="0.12288977876493201"/>
    <n v="566231"/>
    <n v="1"/>
    <n v="1444411"/>
    <n v="14301.09900990099"/>
    <n v="4158.0529482897273"/>
    <n v="0.37060363750190828"/>
    <n v="593985"/>
    <n v="5881.0396039603957"/>
    <n v="0.15240329907593544"/>
    <n v="780838"/>
    <n v="7731.0693069306926"/>
    <n v="0.2003456101481608"/>
    <n v="1078221"/>
    <n v="0.27664745327399548"/>
    <n v="1"/>
    <n v="4607633"/>
    <n v="-3897455"/>
    <n v="710178"/>
    <n v="1118419.310791367"/>
    <n v="1142548.1088769005"/>
    <n v="2756557.9085247177"/>
    <n v="5017525.3281929847"/>
    <n v="117172.31079136697"/>
    <n v="72426.108876900515"/>
    <n v="888226.90852471767"/>
    <n v="2.7167474651830874E-2"/>
    <n v="2.757570855301214E-2"/>
    <n v="4.0823390118126593E-4"/>
    <n v="20083760"/>
    <n v="0.7682933584445798"/>
    <n v="1218830.8987743333"/>
    <n v="0.17626250423476852"/>
    <n v="0.14909502958293766"/>
    <n v="291.37721701514062"/>
    <n v="0.20122735981708606"/>
    <n v="0.12288977876493201"/>
    <n v="-10671.537902900844"/>
    <n v="720849.53790290083"/>
    <n v="1.9700716661333844"/>
    <n v="1.1263027733808335"/>
    <n v="0.75294880083327764"/>
    <n v="245.77905374368396"/>
    <n v="0.23400756961329169"/>
    <n v="2247.8129480020953"/>
    <n v="5881.0396039603957"/>
    <n v="39.927828293178685"/>
    <n v="7.3325162220620044"/>
    <n v="5.9999894036366719"/>
  </r>
  <r>
    <n v="65"/>
    <x v="5"/>
    <s v="LAX"/>
    <s v="California"/>
    <s v="HNL"/>
    <s v="Hawaii"/>
    <x v="51"/>
    <x v="8"/>
    <n v="353.5"/>
    <s v="LAXHNL777-200"/>
    <n v="2556"/>
    <n v="328.83333333333331"/>
    <n v="18"/>
    <n v="5919"/>
    <n v="45.722222222222221"/>
    <n v="823"/>
    <n v="1540"/>
    <n v="3556"/>
    <n v="16263828"/>
    <n v="0.93022159358793022"/>
    <n v="6363"/>
    <n v="100.30420094007049"/>
    <n v="1"/>
    <n v="823"/>
    <n v="1"/>
    <n v="1540"/>
    <n v="0.88877780554861285"/>
    <n v="4001"/>
    <n v="329227"/>
    <n v="4.9999939251640964"/>
    <n v="0.12376351185174068"/>
    <n v="433777"/>
    <n v="0.12763610571071357"/>
    <n v="447350"/>
    <n v="0.27183195116759862"/>
    <n v="952740"/>
    <n v="6.0857899515134014E-3"/>
    <n v="21330"/>
    <n v="1.0145836412368335E-3"/>
    <n v="3556"/>
    <n v="0.46966805767719694"/>
    <n v="1646133"/>
    <n v="1"/>
    <n v="419768"/>
    <n v="23320.444444444445"/>
    <n v="4184.9493447517916"/>
    <n v="0.26423336896160582"/>
    <n v="133772"/>
    <n v="7431.7777777777774"/>
    <n v="8.4206100114186722E-2"/>
    <n v="677759"/>
    <n v="37653.277777777781"/>
    <n v="0.42663219662777774"/>
    <n v="357327"/>
    <n v="0.22492833429642975"/>
    <n v="1"/>
    <n v="3504886"/>
    <n v="-1588626"/>
    <n v="1916260"/>
    <n v="433777"/>
    <n v="447350"/>
    <n v="1071966.4623172104"/>
    <n v="1953093.4623172104"/>
    <n v="0"/>
    <n v="0"/>
    <n v="119226.46231721039"/>
    <n v="0.11782343000676102"/>
    <n v="0.11823069527979244"/>
    <n v="4.0726527303142079E-4"/>
    <n v="15128964"/>
    <n v="0.93022159358793022"/>
    <n v="139430.02736948803"/>
    <n v="0.21550191012841502"/>
    <n v="9.7678480121654018E-2"/>
    <n v="314.0315931745227"/>
    <n v="0.12286056070990715"/>
    <n v="0.46966805767719694"/>
    <n v="-6623.6923509561329"/>
    <n v="1922883.6923509561"/>
    <n v="1.8290645016114422"/>
    <n v="1.0080662069001463"/>
    <n v="0.82635789966197393"/>
    <n v="290.48701298701297"/>
    <n v="0.10195110482908716"/>
    <n v="6757.0350358999003"/>
    <n v="7431.7777777777774"/>
    <n v="59.010489536091015"/>
    <n v="4.2044264233823281"/>
    <n v="4.9999939251640964"/>
  </r>
  <r>
    <n v="298"/>
    <x v="4"/>
    <s v="OGG"/>
    <s v="Hawaii"/>
    <s v="SFO"/>
    <s v="California"/>
    <x v="34"/>
    <x v="2"/>
    <n v="161.43478260869566"/>
    <s v="OGGSFO737-800"/>
    <n v="2338"/>
    <n v="144.91304347826087"/>
    <n v="23"/>
    <n v="3333"/>
    <n v="21"/>
    <n v="483"/>
    <n v="888"/>
    <n v="1962"/>
    <n v="8680994"/>
    <n v="0.89765688122811738"/>
    <n v="3713"/>
    <n v="111.27723356009072"/>
    <n v="1"/>
    <n v="483"/>
    <n v="0.9652173913043478"/>
    <n v="920"/>
    <n v="0.8493506493506493"/>
    <n v="2310"/>
    <n v="23"/>
    <n v="4.9130434782608692"/>
    <n v="0.21555794661427685"/>
    <n v="179502"/>
    <n v="0.26928471585095803"/>
    <n v="224242"/>
    <n v="0.49381433642516442"/>
    <n v="411215"/>
    <n v="1.4140203570896759E-2"/>
    <n v="11775"/>
    <n v="7.0670996190851315E-3"/>
    <n v="5885"/>
    <n v="1.3569791961879694E-4"/>
    <n v="113"/>
    <n v="1"/>
    <n v="409783"/>
    <n v="17816.652173913044"/>
    <n v="3682.5412250989639"/>
    <n v="0.35266896625322303"/>
    <n v="120509"/>
    <n v="5239.521739130435"/>
    <n v="0.10371290281492804"/>
    <n v="364378"/>
    <n v="15842.521739130434"/>
    <n v="0.31359234664546087"/>
    <n v="267278"/>
    <n v="0.23002578428638804"/>
    <n v="1"/>
    <n v="832732"/>
    <n v="-1161948"/>
    <n v="-329216"/>
    <n v="179502"/>
    <n v="232322.79279279281"/>
    <n v="484152.21712538227"/>
    <n v="895977.00991817506"/>
    <n v="0"/>
    <n v="8080.7927927928104"/>
    <n v="72937.217125382274"/>
    <n v="-3.7923767716001186E-2"/>
    <n v="-3.7517993657137025E-2"/>
    <n v="4.0577405886416118E-4"/>
    <n v="7792554"/>
    <n v="0.89765688122811738"/>
    <n v="94928.058805880602"/>
    <n v="9.5925881298846646E-2"/>
    <n v="0.13384964901484783"/>
    <n v="249.81068106810682"/>
    <n v="0.10684802440894219"/>
    <n v="1.3569791961879694E-4"/>
    <n v="-3522.5221703554384"/>
    <n v="-325693.47782964457"/>
    <n v="1.6932120481098165"/>
    <n v="1.1104993785496919"/>
    <n v="0.81104725216330831"/>
    <n v="243.74130434782609"/>
    <n v="0.32096520849444959"/>
    <n v="3274.5062789796311"/>
    <n v="5239.521739130435"/>
    <n v="29.952218377177299"/>
    <n v="5.2985298529852987"/>
    <n v="4.9130434782608692"/>
  </r>
  <r>
    <n v="1030"/>
    <x v="0"/>
    <s v="ANC"/>
    <s v="Alaska"/>
    <s v="SEA"/>
    <s v="Washington"/>
    <x v="60"/>
    <x v="2"/>
    <n v="159.56730769230768"/>
    <s v="ANCSEA737-800"/>
    <n v="1448"/>
    <n v="119.70192307692308"/>
    <n v="104"/>
    <n v="12449"/>
    <n v="21"/>
    <n v="2184"/>
    <n v="4160"/>
    <n v="6105"/>
    <n v="24029560"/>
    <n v="0.75016571256402531"/>
    <n v="16595"/>
    <n v="356.81169395873803"/>
    <n v="1"/>
    <n v="2184"/>
    <n v="1"/>
    <n v="4160"/>
    <n v="0.59555165349721984"/>
    <n v="10251"/>
    <n v="52048"/>
    <n v="5.9999807869658772"/>
    <n v="0.23751705317128546"/>
    <n v="933352"/>
    <n v="0.28308913251430606"/>
    <n v="1112433"/>
    <n v="0.37662003536727845"/>
    <n v="1479974"/>
    <n v="1.087509457018883E-2"/>
    <n v="42735"/>
    <n v="1.2428679508787234E-2"/>
    <n v="48840"/>
    <n v="7.9470004868153948E-2"/>
    <n v="312287"/>
    <n v="1"/>
    <n v="1483642"/>
    <n v="14265.788461538461"/>
    <n v="4158.0531835696211"/>
    <n v="0.37060373276020775"/>
    <n v="610118"/>
    <n v="5866.5192307692305"/>
    <n v="0.15240334812858655"/>
    <n v="802046"/>
    <n v="7711.9807692307695"/>
    <n v="0.20034566387672603"/>
    <n v="1107505"/>
    <n v="0.27664725523447964"/>
    <n v="1"/>
    <n v="3929621"/>
    <n v="-4003311"/>
    <n v="-73690"/>
    <n v="933352"/>
    <n v="1112433"/>
    <n v="2485047.2520884518"/>
    <n v="4530832.2520884518"/>
    <n v="0"/>
    <n v="0"/>
    <n v="1005073.2520884518"/>
    <n v="-3.0666395889063303E-3"/>
    <n v="-2.6644613598640226E-3"/>
    <n v="4.0217822904230769E-4"/>
    <n v="18026152"/>
    <n v="0.75016571256402531"/>
    <n v="1204712.568399068"/>
    <n v="0.16353279044643348"/>
    <n v="0.16659943003533981"/>
    <n v="290.57225479958231"/>
    <n v="0.20067144668479442"/>
    <n v="7.9470004868153948E-2"/>
    <n v="-9664.1658854658817"/>
    <n v="-64025.834114534118"/>
    <n v="2.0114880737699825"/>
    <n v="1.2586505401962877"/>
    <n v="0.67953602572137362"/>
    <n v="267.41177884615382"/>
    <n v="0.28183506755486087"/>
    <n v="2247.8131002420264"/>
    <n v="5866.5192307692305"/>
    <n v="34.889551577980548"/>
    <n v="7.3560125311269982"/>
    <n v="5.9999807869658772"/>
  </r>
  <r>
    <n v="816"/>
    <x v="2"/>
    <s v="ANC"/>
    <s v="Alaska"/>
    <s v="SEA"/>
    <s v="Washington"/>
    <x v="60"/>
    <x v="3"/>
    <n v="124.52542372881356"/>
    <s v="ANCSEA737-700"/>
    <n v="1448"/>
    <n v="106.77966101694915"/>
    <n v="59"/>
    <n v="6300"/>
    <n v="16.406779661016948"/>
    <n v="968"/>
    <n v="1545"/>
    <n v="3787"/>
    <n v="10638456"/>
    <n v="0.8574928542262148"/>
    <n v="7347"/>
    <n v="203.2797391063003"/>
    <n v="0.96127110228401191"/>
    <n v="1007"/>
    <n v="0.84104518236254766"/>
    <n v="1837"/>
    <n v="0.84099489229402624"/>
    <n v="4503"/>
    <n v="27058"/>
    <n v="5.9999630423534631"/>
    <n v="0.22114464017568233"/>
    <n v="413684"/>
    <n v="0.20840788410867031"/>
    <n v="389858"/>
    <n v="0.45531684458174676"/>
    <n v="851738"/>
    <n v="1.4173155947481329E-2"/>
    <n v="26513"/>
    <n v="1.4171017652162431E-2"/>
    <n v="26509"/>
    <n v="8.6786457534256831E-2"/>
    <n v="162347"/>
    <n v="1"/>
    <n v="845248"/>
    <n v="14326.237288135593"/>
    <n v="4158.0533491239757"/>
    <n v="0.37060349869822612"/>
    <n v="347592"/>
    <n v="5891.3898305084749"/>
    <n v="0.15240356832493399"/>
    <n v="456935"/>
    <n v="7744.6610169491523"/>
    <n v="0.2003455904984974"/>
    <n v="630959"/>
    <n v="0.2766473424783425"/>
    <n v="1"/>
    <n v="1870649"/>
    <n v="-2280734"/>
    <n v="-410085"/>
    <n v="430351.02066115703"/>
    <n v="463539.90032362461"/>
    <n v="1012774.2841299181"/>
    <n v="1906665.2051146997"/>
    <n v="16667.020661157032"/>
    <n v="73681.900323624606"/>
    <n v="161036.28412991809"/>
    <n v="-3.854741703119325E-2"/>
    <n v="-3.8146910962607285E-2"/>
    <n v="4.0050606858596516E-4"/>
    <n v="9122400"/>
    <n v="0.8574928542262148"/>
    <n v="283903.52285714285"/>
    <n v="0.17583839233813628"/>
    <n v="0.21438580936932952"/>
    <n v="271.15904761904761"/>
    <n v="0.18726453564851356"/>
    <n v="8.6786457534256831E-2"/>
    <n v="-4260.7661883847413"/>
    <n v="-405824.23381161527"/>
    <n v="1.8233826819628125"/>
    <n v="0.94196738596041329"/>
    <n v="0.83954242754922681"/>
    <n v="212.22536744692434"/>
    <n v="0.33729416902903753"/>
    <n v="2247.8137861100695"/>
    <n v="5891.3898305084749"/>
    <n v="30.991775312666871"/>
    <n v="8.4161904761904758"/>
    <n v="5.9999630423534631"/>
  </r>
  <r>
    <n v="1136"/>
    <x v="0"/>
    <s v="SEA"/>
    <s v="Washington"/>
    <s v="ANC"/>
    <s v="Alaska"/>
    <x v="56"/>
    <x v="1"/>
    <n v="177.33333333333334"/>
    <s v="SEAANC737-900"/>
    <n v="1448"/>
    <n v="143.12345679012347"/>
    <n v="81"/>
    <n v="11593"/>
    <n v="21.962962962962962"/>
    <n v="1779"/>
    <n v="3326"/>
    <n v="6488"/>
    <n v="20799072"/>
    <n v="0.8070871623503203"/>
    <n v="14364"/>
    <n v="295.92688224385722"/>
    <n v="0.96058315334773214"/>
    <n v="1852"/>
    <n v="0.96071634893125357"/>
    <n v="3462"/>
    <n v="0.71682686995912059"/>
    <n v="9051"/>
    <n v="45896"/>
    <n v="5.9999128464354188"/>
    <n v="0.21183860548600189"/>
    <n v="758765"/>
    <n v="0.25864598511310072"/>
    <n v="926420"/>
    <n v="0.42708191703238058"/>
    <n v="1529725"/>
    <n v="1.2678795926190327E-2"/>
    <n v="45413"/>
    <n v="1.287394881968794E-2"/>
    <n v="46112"/>
    <n v="7.6880747622638523E-2"/>
    <n v="275372"/>
    <n v="0.99999999999999989"/>
    <n v="1230480"/>
    <n v="15191.111111111111"/>
    <n v="4158.0541472607019"/>
    <n v="0.37441030559436816"/>
    <n v="472255"/>
    <n v="5830.308641975309"/>
    <n v="0.14369769428878837"/>
    <n v="665188"/>
    <n v="8212.1975308641977"/>
    <n v="0.20240332419682283"/>
    <n v="918525"/>
    <n v="0.27948867592002063"/>
    <n v="1"/>
    <n v="3581807"/>
    <n v="-3286448"/>
    <n v="295359"/>
    <n v="789900.38223721192"/>
    <n v="964301.27480457013"/>
    <n v="2134022.9616214549"/>
    <n v="3888224.618663237"/>
    <n v="31135.382237211918"/>
    <n v="37881.27480457013"/>
    <n v="604297.96162145492"/>
    <n v="1.4200585487660219E-2"/>
    <n v="1.4600243999171513E-2"/>
    <n v="3.9965851151129404E-4"/>
    <n v="16786664"/>
    <n v="0.8070871623503203"/>
    <n v="790315.82722332422"/>
    <n v="0.1722099428282185"/>
    <n v="0.15800935734055827"/>
    <n v="285.20960924695936"/>
    <n v="0.19696796218712662"/>
    <n v="7.6880747622638523E-2"/>
    <n v="-8312.5261563362583"/>
    <n v="303671.52615633624"/>
    <n v="1.8306407189898595"/>
    <n v="1.1956874461309293"/>
    <n v="0.75518544358916184"/>
    <n v="267.59676487579435"/>
    <n v="0.25644179041472642"/>
    <n v="2247.8120100351507"/>
    <n v="5830.308641975309"/>
    <n v="39.17521758110113"/>
    <n v="7.8948503407228499"/>
    <n v="5.9999128464354188"/>
  </r>
  <r>
    <n v="305"/>
    <x v="4"/>
    <s v="SEA"/>
    <s v="Washington"/>
    <s v="ANC"/>
    <s v="Alaska"/>
    <x v="56"/>
    <x v="2"/>
    <n v="158.79347826086956"/>
    <s v="SEAANC737-800"/>
    <n v="1448"/>
    <n v="124.8695652173913"/>
    <n v="92"/>
    <n v="11488"/>
    <n v="16.956521739130434"/>
    <n v="1560"/>
    <n v="2600"/>
    <n v="7328"/>
    <n v="21153832"/>
    <n v="0.78636456978574854"/>
    <n v="14609"/>
    <n v="336.36409596662031"/>
    <n v="0.81165452653485948"/>
    <n v="1922"/>
    <n v="0.7103825136612022"/>
    <n v="3660"/>
    <n v="0.81178686163731029"/>
    <n v="9027"/>
    <n v="49863"/>
    <n v="4.9999598900988707"/>
    <n v="0.20812958158110215"/>
    <n v="665711"/>
    <n v="0.19395593178264714"/>
    <n v="620376"/>
    <n v="0.49935017246926022"/>
    <n v="1597192"/>
    <n v="1.3745329511174001E-2"/>
    <n v="43965"/>
    <n v="6.8731337194051917E-3"/>
    <n v="21984"/>
    <n v="7.7945850936411321E-2"/>
    <n v="249313"/>
    <n v="1"/>
    <n v="1238674"/>
    <n v="13463.847826086956"/>
    <n v="3682.5392925495889"/>
    <n v="0.34147407863193574"/>
    <n v="479417"/>
    <n v="5211.054347826087"/>
    <n v="0.13216429694615917"/>
    <n v="1101424"/>
    <n v="11972"/>
    <n v="0.30363739416755436"/>
    <n v="807917"/>
    <n v="0.22272423025435073"/>
    <n v="1"/>
    <n v="3198541"/>
    <n v="-3627432"/>
    <n v="-428891"/>
    <n v="820190.09102564107"/>
    <n v="873298.5230769231"/>
    <n v="1967501.6626637555"/>
    <n v="3660990.2767663198"/>
    <n v="154479.09102564107"/>
    <n v="252922.5230769231"/>
    <n v="370309.66266375547"/>
    <n v="-2.0274860838452344E-2"/>
    <n v="-1.9875246081035712E-2"/>
    <n v="3.9961475741663241E-4"/>
    <n v="16634624"/>
    <n v="0.78636456978574854"/>
    <n v="801230.90076601645"/>
    <n v="0.15120385753276286"/>
    <n v="0.1714787183712152"/>
    <n v="256.72249303621169"/>
    <n v="0.17729453938964895"/>
    <n v="7.7945850936411321E-2"/>
    <n v="-8453.3834431121704"/>
    <n v="-420437.61655688781"/>
    <n v="1.7549557481709517"/>
    <n v="0.8588310216182089"/>
    <n v="0.89649424093195829"/>
    <n v="169.50163934426229"/>
    <n v="0.25258922740086809"/>
    <n v="3274.4993095496784"/>
    <n v="5211.054347826087"/>
    <n v="34.153466846651888"/>
    <n v="5.7406859331476321"/>
    <n v="4.9999598900988707"/>
  </r>
  <r>
    <n v="323"/>
    <x v="4"/>
    <s v="SEA"/>
    <s v="Washington"/>
    <s v="HNL"/>
    <s v="Hawaii"/>
    <x v="24"/>
    <x v="5"/>
    <n v="269.3125"/>
    <s v="SEAHNLA330-200"/>
    <n v="2677"/>
    <n v="254.125"/>
    <n v="16"/>
    <n v="4066"/>
    <n v="34.875"/>
    <n v="558"/>
    <n v="962"/>
    <n v="2546"/>
    <n v="11535193"/>
    <n v="0.94360640519842187"/>
    <n v="4309"/>
    <n v="94.920605684326716"/>
    <n v="1"/>
    <n v="558"/>
    <n v="0.92589027911453325"/>
    <n v="1039"/>
    <n v="0.93844452635458897"/>
    <n v="2713"/>
    <n v="200818"/>
    <n v="4.9999900407334001"/>
    <n v="0.11820435350560922"/>
    <n v="277619"/>
    <n v="0.12830936764998918"/>
    <n v="301352"/>
    <n v="0.31621332552170706"/>
    <n v="742670"/>
    <n v="6.5016460617992738E-3"/>
    <n v="15270"/>
    <n v="3.2516745889954852E-3"/>
    <n v="7637"/>
    <n v="0.4275196326718998"/>
    <n v="1004088"/>
    <n v="1"/>
    <n v="394018"/>
    <n v="24626.125"/>
    <n v="4151.0270310576016"/>
    <n v="0.25652146739201198"/>
    <n v="112775"/>
    <n v="7048.4375"/>
    <n v="7.3421032757727198E-2"/>
    <n v="701748"/>
    <n v="43859.25"/>
    <n v="0.45686599774479753"/>
    <n v="327463"/>
    <n v="0.21319150210546325"/>
    <n v="0.99999999999999989"/>
    <n v="2348636"/>
    <n v="-1536004"/>
    <n v="812632"/>
    <n v="277619"/>
    <n v="325472.69022869022"/>
    <n v="791384.01806755702"/>
    <n v="1394475.7082962473"/>
    <n v="0"/>
    <n v="24120.690228690219"/>
    <n v="48714.018067557015"/>
    <n v="7.0448062724221439E-2"/>
    <n v="7.0842695849867049E-2"/>
    <n v="3.9463312564561037E-4"/>
    <n v="10884682"/>
    <n v="0.94360640519842187"/>
    <n v="80355.426463354612"/>
    <n v="0.20360612952032967"/>
    <n v="0.13315806679610823"/>
    <n v="330.68076733890803"/>
    <n v="0.123526622091486"/>
    <n v="0.4275196326718998"/>
    <n v="-4552.1692685154521"/>
    <n v="817184.16926851543"/>
    <n v="1.6224777652938407"/>
    <n v="0.94585006459133336"/>
    <n v="0.8927088794160124"/>
    <n v="290.04042348411934"/>
    <n v="0.1394268843703324"/>
    <n v="7392.9996015172137"/>
    <n v="7048.4375"/>
    <n v="42.835799146943053"/>
    <n v="5.6337924249877025"/>
    <n v="4.9999900407334001"/>
  </r>
  <r>
    <n v="42"/>
    <x v="5"/>
    <s v="HNL"/>
    <s v="Hawaii"/>
    <s v="SEA"/>
    <s v="Washington"/>
    <x v="20"/>
    <x v="9"/>
    <n v="227.05882352941177"/>
    <s v="HNLSEA757-300"/>
    <n v="2677"/>
    <n v="211.94117647058823"/>
    <n v="17"/>
    <n v="3603"/>
    <n v="29.117647058823529"/>
    <n v="495"/>
    <n v="941"/>
    <n v="2168"/>
    <n v="10333220"/>
    <n v="0.93341968911917095"/>
    <n v="3860"/>
    <n v="95.617545304777593"/>
    <n v="1"/>
    <n v="495"/>
    <n v="1"/>
    <n v="941"/>
    <n v="0.89402061855670101"/>
    <n v="2425"/>
    <n v="47978"/>
    <n v="5"/>
    <n v="0.19187243233488696"/>
    <n v="272191"/>
    <n v="0.21718323083820432"/>
    <n v="308097"/>
    <n v="0.41114574609968674"/>
    <n v="583253"/>
    <n v="9.1674632244093494E-3"/>
    <n v="13005"/>
    <n v="1.5282629965797361E-3"/>
    <n v="2168"/>
    <n v="0.16910286450623288"/>
    <n v="239890"/>
    <n v="1"/>
    <n v="367600"/>
    <n v="21623.529411764706"/>
    <n v="3844.4827131703478"/>
    <n v="0.33440313225480134"/>
    <n v="103012"/>
    <n v="6059.5294117647063"/>
    <n v="9.370929124002067E-2"/>
    <n v="399467"/>
    <n v="23498.058823529413"/>
    <n v="0.36339231782488773"/>
    <n v="229193"/>
    <n v="0.20849525868029023"/>
    <n v="1"/>
    <n v="1418604"/>
    <n v="-1099272"/>
    <n v="319332"/>
    <n v="272191"/>
    <n v="308097"/>
    <n v="652393.23108856089"/>
    <n v="1232681.231088561"/>
    <n v="0"/>
    <n v="0"/>
    <n v="69140.231088560889"/>
    <n v="3.0903435715101391E-2"/>
    <n v="3.1297027685172112E-2"/>
    <n v="3.9359197007072036E-4"/>
    <n v="9645231"/>
    <n v="0.93341968911917095"/>
    <n v="84077.018595614703"/>
    <n v="0.13728576377934468"/>
    <n v="0.10638232806424329"/>
    <n v="327.1479322786567"/>
    <n v="0.12220692277872869"/>
    <n v="0.16910286450623288"/>
    <n v="-4067.0724169741698"/>
    <n v="323399.07241697417"/>
    <n v="1.8246798350896103"/>
    <n v="1.0864655408901438"/>
    <n v="0.79811109593938878"/>
    <n v="327.41445270988311"/>
    <n v="0.16156235284829312"/>
    <n v="4177.7583677421635"/>
    <n v="6059.5294117647063"/>
    <n v="37.681368921525468"/>
    <n v="4.2112128781570917"/>
    <n v="5"/>
  </r>
  <r>
    <n v="970"/>
    <x v="2"/>
    <s v="SFO"/>
    <s v="California"/>
    <s v="HNL"/>
    <s v="Hawaii"/>
    <x v="27"/>
    <x v="4"/>
    <n v="179.68421052631578"/>
    <s v="SFOHNL737-Max 9"/>
    <n v="2399"/>
    <n v="161.02631578947367"/>
    <n v="38"/>
    <n v="6119"/>
    <n v="20.763157894736842"/>
    <n v="789"/>
    <n v="1474"/>
    <n v="3857"/>
    <n v="16380372"/>
    <n v="0.89616285881663738"/>
    <n v="6828"/>
    <n v="207.13401845637583"/>
    <n v="0.89659090909090911"/>
    <n v="880"/>
    <n v="0.89604863221884501"/>
    <n v="1645"/>
    <n v="0.89635138275621662"/>
    <n v="4303"/>
    <n v="8721"/>
    <n v="5.9996560027519781"/>
    <n v="0.17738651757717985"/>
    <n v="387462"/>
    <n v="0.24057344270265593"/>
    <n v="525480"/>
    <n v="0.53866100561237318"/>
    <n v="1176587"/>
    <n v="1.236242040286941E-2"/>
    <n v="27003"/>
    <n v="7.0622781592661384E-3"/>
    <n v="15426"/>
    <n v="2.3954335545655528E-2"/>
    <n v="52323"/>
    <n v="1"/>
    <n v="910832"/>
    <n v="23969.263157894737"/>
    <n v="4397.3076310100596"/>
    <n v="0.39708829585439215"/>
    <n v="251591"/>
    <n v="6620.8157894736842"/>
    <n v="0.10968415848619983"/>
    <n v="490219"/>
    <n v="12900.5"/>
    <n v="0.21371693935373839"/>
    <n v="641135"/>
    <n v="0.27951060630566965"/>
    <n v="1"/>
    <n v="2184281"/>
    <n v="-2293777"/>
    <n v="-109496"/>
    <n v="432150.26615969581"/>
    <n v="586441.38398914516"/>
    <n v="1312640.3580502982"/>
    <n v="2331232.008199139"/>
    <n v="44688.266159695806"/>
    <n v="60961.383989145164"/>
    <n v="136053.35805029818"/>
    <n v="-6.6845856736342741E-3"/>
    <n v="-6.29627913951376E-3"/>
    <n v="3.8830653412051403E-4"/>
    <n v="14679481"/>
    <n v="0.89616285881663738"/>
    <n v="247027.00147082843"/>
    <n v="0.133347459996635"/>
    <n v="0.14003204567026928"/>
    <n v="348.41608105899655"/>
    <n v="0.14523388122509234"/>
    <n v="2.3954335545655528E-2"/>
    <n v="-6360.6054789247146"/>
    <n v="-103135.39452107529"/>
    <n v="1.4387705946259572"/>
    <n v="1.0438435173246479"/>
    <n v="0.89350669085059531"/>
    <n v="319.44072948328267"/>
    <n v="0.29352221623499908"/>
    <n v="2366.6754676670566"/>
    <n v="6620.8157894736842"/>
    <n v="29.541260511434114"/>
    <n v="6.9339761398921391"/>
    <n v="5.9996560027519781"/>
  </r>
  <r>
    <n v="633"/>
    <x v="1"/>
    <s v="HNL"/>
    <s v="Hawaii"/>
    <s v="LAX"/>
    <s v="California"/>
    <x v="46"/>
    <x v="8"/>
    <n v="363.8"/>
    <s v="HNLLAX777-200"/>
    <n v="2556"/>
    <n v="327.46666666666664"/>
    <n v="30"/>
    <n v="9824"/>
    <n v="47"/>
    <n v="1410"/>
    <n v="2640"/>
    <n v="5774"/>
    <n v="27896184"/>
    <n v="0.90012827560930919"/>
    <n v="10914"/>
    <n v="160.64707046714173"/>
    <n v="1"/>
    <n v="1410"/>
    <n v="1"/>
    <n v="2640"/>
    <n v="0.84120046620046618"/>
    <n v="6864"/>
    <n v="345524"/>
    <n v="5.9999913175351063"/>
    <n v="0.12366474622630358"/>
    <n v="675836"/>
    <n v="0.16825414368280273"/>
    <n v="919520"/>
    <n v="0.31394790108664744"/>
    <n v="1715746"/>
    <n v="7.3938722789441153E-3"/>
    <n v="40408"/>
    <n v="7.3951531417918836E-3"/>
    <n v="40415"/>
    <n v="0.37934418358351024"/>
    <n v="2073141"/>
    <n v="1"/>
    <n v="784195"/>
    <n v="26139.833333333332"/>
    <n v="4881.4771269694393"/>
    <n v="0.31379058806299698"/>
    <n v="237114"/>
    <n v="7903.8"/>
    <n v="9.4879642815842324E-2"/>
    <n v="698719"/>
    <n v="23290.633333333335"/>
    <n v="0.27958791614431255"/>
    <n v="779075"/>
    <n v="0.31174185297684809"/>
    <n v="1"/>
    <n v="5465066"/>
    <n v="-2499103"/>
    <n v="2965963"/>
    <n v="675836"/>
    <n v="919520"/>
    <n v="2039639.8586768273"/>
    <n v="3634995.8586768275"/>
    <n v="0"/>
    <n v="0"/>
    <n v="323893.85867682728"/>
    <n v="0.10632145959461696"/>
    <n v="0.10670848249193847"/>
    <n v="3.8702289732150952E-4"/>
    <n v="25110144"/>
    <n v="0.90012827560930919"/>
    <n v="376343.4700732897"/>
    <n v="0.19590729685465225"/>
    <n v="8.9585837260035273E-2"/>
    <n v="345.26923859934851"/>
    <n v="0.13508186173683431"/>
    <n v="0.37934418358351024"/>
    <n v="-10796.461955894243"/>
    <n v="2976759.4619558943"/>
    <n v="1.5799145510428958"/>
    <n v="1.1480707247095598"/>
    <n v="0.82392391751111294"/>
    <n v="348.30303030303031"/>
    <n v="0.14255546044640632"/>
    <n v="4349.4039322859226"/>
    <n v="7903.8"/>
    <n v="61.15268688954631"/>
    <n v="8.2270969055374596"/>
    <n v="5.9999913175351063"/>
  </r>
  <r>
    <n v="566"/>
    <x v="3"/>
    <s v="SFO"/>
    <s v="California"/>
    <s v="SEA"/>
    <s v="Washington"/>
    <x v="23"/>
    <x v="7"/>
    <n v="70.977272727272734"/>
    <s v="SFOSEAE175"/>
    <n v="679"/>
    <n v="64.25"/>
    <n v="44"/>
    <n v="2827"/>
    <n v="9.8863636363636367"/>
    <n v="435"/>
    <n v="783"/>
    <n v="1609"/>
    <n v="2120517"/>
    <n v="0.9052193403778418"/>
    <n v="3123"/>
    <n v="93.540416420555246"/>
    <n v="1"/>
    <n v="435"/>
    <n v="1"/>
    <n v="783"/>
    <n v="0.84461942257217848"/>
    <n v="1905"/>
    <n v="0"/>
    <e v="#DIV/0!"/>
    <n v="0.22661423936570349"/>
    <n v="98206"/>
    <n v="0.28429811566311769"/>
    <n v="123204"/>
    <n v="0.45198471485732483"/>
    <n v="195873"/>
    <n v="2.2256219973140239E-2"/>
    <n v="9645"/>
    <n v="1.4846710140713768E-2"/>
    <n v="6434"/>
    <n v="0"/>
    <n v="0"/>
    <n v="1"/>
    <n v="150189"/>
    <n v="3413.3863636363635"/>
    <n v="1605.6054243414335"/>
    <n v="0.28627822486876364"/>
    <n v="117974"/>
    <n v="2681.2272727272725"/>
    <n v="0.22487257589215937"/>
    <n v="171492"/>
    <n v="3897.5454545454545"/>
    <n v="0.32688429471661717"/>
    <n v="84971"/>
    <n v="0.16196490452245982"/>
    <n v="1"/>
    <n v="433362"/>
    <n v="-524626"/>
    <n v="-91264"/>
    <n v="98206"/>
    <n v="123204"/>
    <n v="231906.81479179615"/>
    <n v="453316.81479179615"/>
    <n v="0"/>
    <n v="0"/>
    <n v="36033.814791796147"/>
    <n v="-4.3038560879257275E-2"/>
    <n v="-4.2652357733431435E-2"/>
    <n v="3.8620314582583914E-4"/>
    <n v="1919533"/>
    <n v="0.9052193403778418"/>
    <n v="45375.009550760558"/>
    <n v="0.20436619937496375"/>
    <n v="0.24740476025422103"/>
    <n v="153.29395118500176"/>
    <n v="0.22576428745950186"/>
    <n v="0"/>
    <n v="-818.95033617718514"/>
    <n v="-90445.049663822821"/>
    <n v="1.6896239523875591"/>
    <n v="1.1776177368092289"/>
    <n v="0.76952172849857503"/>
    <n v="157.34865900383141"/>
    <n v="0.19607395203086564"/>
    <n v="1833.3465528844397"/>
    <n v="2681.2272727272725"/>
    <n v="30.222230220676831"/>
    <n v="5.687654757693668"/>
    <e v="#DIV/0!"/>
  </r>
  <r>
    <n v="1134"/>
    <x v="0"/>
    <s v="SEA"/>
    <s v="Washington"/>
    <s v="ANC"/>
    <s v="Alaska"/>
    <x v="56"/>
    <x v="3"/>
    <n v="122.93103448275862"/>
    <s v="SEAANC737-700"/>
    <n v="1448"/>
    <n v="105.74137931034483"/>
    <n v="58"/>
    <n v="6133"/>
    <n v="16.862068965517242"/>
    <n v="978"/>
    <n v="1645"/>
    <n v="3510"/>
    <n v="10324240"/>
    <n v="0.86016830294530155"/>
    <n v="7130"/>
    <n v="211.37634445989801"/>
    <n v="1"/>
    <n v="978"/>
    <n v="0.92260235558048231"/>
    <n v="1783"/>
    <n v="0.80320366132723109"/>
    <n v="4370"/>
    <n v="19740"/>
    <n v="5.9999493414387031"/>
    <n v="0.24846176851540322"/>
    <n v="451945"/>
    <n v="0.22827509164517101"/>
    <n v="415226"/>
    <n v="0.43885337432351901"/>
    <n v="798262"/>
    <n v="1.3507629584182715E-2"/>
    <n v="24570"/>
    <n v="5.7889841075068772E-3"/>
    <n v="10530"/>
    <n v="6.5113151824217189E-2"/>
    <n v="118439"/>
    <n v="1"/>
    <n v="878914"/>
    <n v="15153.689655172413"/>
    <n v="4158.0527955754587"/>
    <n v="0.37441000160172849"/>
    <n v="337325"/>
    <n v="5815.9482758620688"/>
    <n v="0.14369762432991517"/>
    <n v="475135"/>
    <n v="8191.9827586206893"/>
    <n v="0.20240352993698732"/>
    <n v="656090"/>
    <n v="0.27948884413136899"/>
    <n v="1"/>
    <n v="1818972"/>
    <n v="-2347464"/>
    <n v="-528492"/>
    <n v="451945"/>
    <n v="450059.54893617023"/>
    <n v="993847.56125356129"/>
    <n v="1895852.1101897317"/>
    <n v="0"/>
    <n v="34833.548936170235"/>
    <n v="195585.56125356129"/>
    <n v="-5.1189433798516891E-2"/>
    <n v="-5.0804636149572917E-2"/>
    <n v="3.8479764894397417E-4"/>
    <n v="8880584"/>
    <n v="0.86016830294530155"/>
    <n v="276444.0569052666"/>
    <n v="0.17618459082702456"/>
    <n v="0.22737402462554143"/>
    <n v="277.2758845589434"/>
    <n v="0.19148887055175651"/>
    <n v="6.5113151824217189E-2"/>
    <n v="-3972.7432791333022"/>
    <n v="-524519.25672086666"/>
    <n v="1.9786546584604012"/>
    <n v="0.99714075526399537"/>
    <n v="0.78214502915103523"/>
    <n v="232.88053841839596"/>
    <n v="0.3606927429339209"/>
    <n v="2247.8153892482605"/>
    <n v="5815.9482758620688"/>
    <n v="29.014599602764648"/>
    <n v="5.7231371270177727"/>
    <n v="5.9999493414387031"/>
  </r>
  <r>
    <n v="21"/>
    <x v="5"/>
    <s v="BOI"/>
    <s v="Idaho"/>
    <s v="SEA"/>
    <s v="Washington"/>
    <x v="13"/>
    <x v="7"/>
    <n v="73.463917525773198"/>
    <s v="BOISEAE175"/>
    <n v="399"/>
    <n v="51.814432989690722"/>
    <n v="194"/>
    <n v="10052"/>
    <n v="6.4793814432989691"/>
    <n v="1257"/>
    <n v="2263"/>
    <n v="6532"/>
    <n v="5686548"/>
    <n v="0.7053045186640472"/>
    <n v="14252"/>
    <n v="313.58907067334445"/>
    <n v="0.64793814432989694"/>
    <n v="1940"/>
    <n v="0.64805269186712489"/>
    <n v="3492"/>
    <n v="0.74058956916099772"/>
    <n v="8820"/>
    <n v="5278"/>
    <n v="5"/>
    <n v="0.19837468986113829"/>
    <n v="211958"/>
    <n v="0.19710839674937972"/>
    <n v="210605"/>
    <n v="0.51256980756649906"/>
    <n v="547667"/>
    <n v="3.66831918073737E-2"/>
    <n v="39195"/>
    <n v="3.0565114888256417E-2"/>
    <n v="32658"/>
    <n v="2.4698799127352775E-2"/>
    <n v="26390"/>
    <n v="1"/>
    <n v="503500"/>
    <n v="2595.3608247422681"/>
    <n v="1605.6044265792655"/>
    <n v="0.26648530493646166"/>
    <n v="526134"/>
    <n v="2712.0309278350514"/>
    <n v="0.27846470591348621"/>
    <n v="574918"/>
    <n v="2963.4948453608249"/>
    <n v="0.30428440624321879"/>
    <n v="284858"/>
    <n v="0.15076558290683334"/>
    <n v="1"/>
    <n v="1068473"/>
    <n v="-1889410"/>
    <n v="-820937"/>
    <n v="327126.90533015114"/>
    <n v="324981.29032258061"/>
    <n v="739501.36864666257"/>
    <n v="1391609.5642993944"/>
    <n v="115168.90533015114"/>
    <n v="114376.29032258061"/>
    <n v="191834.36864666257"/>
    <n v="-0.14436473586435919"/>
    <n v="-0.14398277133864154"/>
    <n v="3.819645257176485E-4"/>
    <n v="4010748"/>
    <n v="0.7053045186640472"/>
    <n v="435410.72423398308"/>
    <n v="0.18789483532012743"/>
    <n v="0.33225957118448662"/>
    <n v="103.66922005571031"/>
    <n v="0.25982260665591556"/>
    <n v="2.4698799127352775E-2"/>
    <n v="-2172.0596097906923"/>
    <n v="-818764.94039020932"/>
    <n v="1.604904510366391"/>
    <n v="0.88592214391979585"/>
    <n v="0.91211395956023522"/>
    <n v="60.310710194730817"/>
    <n v="0.26660289965212036"/>
    <n v="1833.3483331084374"/>
    <n v="2712.0309278350514"/>
    <n v="32.054688571945931"/>
    <n v="7.1481297254277756"/>
    <n v="5"/>
  </r>
  <r>
    <n v="354"/>
    <x v="4"/>
    <s v="SFO"/>
    <s v="California"/>
    <s v="HNL"/>
    <s v="Hawaii"/>
    <x v="27"/>
    <x v="8"/>
    <n v="350.47058823529414"/>
    <s v="SFOHNL777-200"/>
    <n v="2399"/>
    <n v="329.1764705882353"/>
    <n v="17"/>
    <n v="5596"/>
    <n v="45.647058823529413"/>
    <n v="776"/>
    <n v="1452"/>
    <n v="3368"/>
    <n v="14293242"/>
    <n v="0.93924135615978521"/>
    <n v="5958"/>
    <n v="89.351929530201332"/>
    <n v="1"/>
    <n v="776"/>
    <n v="1"/>
    <n v="1452"/>
    <n v="0.90270704904851251"/>
    <n v="3731"/>
    <n v="159548"/>
    <n v="5"/>
    <n v="0.16768613820845979"/>
    <n v="429192"/>
    <n v="0.16931145819333182"/>
    <n v="433352"/>
    <n v="0.33553441771348735"/>
    <n v="858799"/>
    <n v="7.894132282293076E-3"/>
    <n v="20205"/>
    <n v="7.8953043880513971E-3"/>
    <n v="20208"/>
    <n v="0.3116785492143766"/>
    <n v="797740"/>
    <n v="1"/>
    <n v="373933"/>
    <n v="21996.058823529413"/>
    <n v="4184.9459991080448"/>
    <n v="0.26293943012081911"/>
    <n v="126128"/>
    <n v="7419.2941176470586"/>
    <n v="8.8689750415926583E-2"/>
    <n v="603754"/>
    <n v="35514.941176470587"/>
    <n v="0.42454325425454564"/>
    <n v="318311"/>
    <n v="0.22382756520870864"/>
    <n v="0.99999999999999989"/>
    <n v="2559496"/>
    <n v="-1422126"/>
    <n v="1137370"/>
    <n v="429192"/>
    <n v="433352"/>
    <n v="951359.58105700708"/>
    <n v="1813903.581057007"/>
    <n v="0"/>
    <n v="0"/>
    <n v="92560.581057007075"/>
    <n v="7.957396929262095E-2"/>
    <n v="7.9954900369151871E-2"/>
    <n v="3.8093107653092151E-4"/>
    <n v="13424804"/>
    <n v="0.93924135615978521"/>
    <n v="113966.34596140101"/>
    <n v="0.17907036066415163"/>
    <n v="9.9496391371530685E-2"/>
    <n v="314.82416011436743"/>
    <n v="0.13123141313645995"/>
    <n v="0.3116785492143766"/>
    <n v="-5444.7400621768866"/>
    <n v="1142814.7400621769"/>
    <n v="1.914678517830279"/>
    <n v="1.0331899106602664"/>
    <n v="0.79684205839855182"/>
    <n v="298.45179063360882"/>
    <n v="0.12436471867898993"/>
    <n v="6757.0337112409934"/>
    <n v="7419.2941176470586"/>
    <n v="62.628753843626043"/>
    <n v="7.2217655468191566"/>
    <n v="5"/>
  </r>
  <r>
    <n v="174"/>
    <x v="5"/>
    <s v="SFO"/>
    <s v="California"/>
    <s v="SEA"/>
    <s v="Washington"/>
    <x v="23"/>
    <x v="7"/>
    <n v="72.75"/>
    <s v="SFOSEAE175"/>
    <n v="679"/>
    <n v="66"/>
    <n v="52"/>
    <n v="3432"/>
    <n v="8.9807692307692299"/>
    <n v="467"/>
    <n v="841"/>
    <n v="2124"/>
    <n v="2568657"/>
    <n v="0.90721649484536082"/>
    <n v="3783"/>
    <n v="110.74325162433551"/>
    <n v="0.90679611650485437"/>
    <n v="515"/>
    <n v="0.90722761596548007"/>
    <n v="927"/>
    <n v="0.90730457069628367"/>
    <n v="2341"/>
    <n v="61"/>
    <n v="4.9672131147540988"/>
    <n v="0.22507309505340414"/>
    <n v="116932"/>
    <n v="0.2259180911941393"/>
    <n v="117371"/>
    <n v="0.50344254122484022"/>
    <n v="261553"/>
    <n v="2.4541459668276457E-2"/>
    <n v="12750"/>
    <n v="2.0441592288399684E-2"/>
    <n v="10620"/>
    <n v="5.8322057094021705E-4"/>
    <n v="303"/>
    <n v="1"/>
    <n v="177810"/>
    <n v="3419.4230769230771"/>
    <n v="1605.6057357171437"/>
    <n v="0.28627871481288281"/>
    <n v="139670"/>
    <n v="2685.9615384615386"/>
    <n v="0.22487232494187806"/>
    <n v="203031"/>
    <n v="3904.4423076923076"/>
    <n v="0.32688517938909173"/>
    <n v="100597"/>
    <n v="0.1619637808561474"/>
    <n v="1"/>
    <n v="519529"/>
    <n v="-621108"/>
    <n v="-101579"/>
    <n v="128950.70663811563"/>
    <n v="129373.26634958382"/>
    <n v="288274.75188323914"/>
    <n v="546598.72487093857"/>
    <n v="12018.706638115633"/>
    <n v="12002.266349583821"/>
    <n v="26721.751883239136"/>
    <n v="-3.9545567975794352E-2"/>
    <n v="-3.9165672321320663E-2"/>
    <n v="3.7989565447368867E-4"/>
    <n v="2330328"/>
    <n v="0.90721649484536082"/>
    <n v="53102.659090909059"/>
    <n v="0.20225705495128388"/>
    <n v="0.24180262292707824"/>
    <n v="151.28962703962705"/>
    <n v="0.22281241095674087"/>
    <n v="5.8322057094021705E-4"/>
    <n v="-975.82163213343438"/>
    <n v="-100603.17836786657"/>
    <n v="1.7322354313325543"/>
    <n v="0.96596599738372735"/>
    <n v="0.85239140251559986"/>
    <n v="126.61380798274003"/>
    <n v="0.19363115437251818"/>
    <n v="1833.348732514411"/>
    <n v="2685.9615384615386"/>
    <n v="30.990601681464696"/>
    <n v="6.8094405594405591"/>
    <n v="4.9672131147540988"/>
  </r>
  <r>
    <n v="1066"/>
    <x v="0"/>
    <s v="HNL"/>
    <s v="Hawaii"/>
    <s v="SEA"/>
    <s v="Washington"/>
    <x v="20"/>
    <x v="4"/>
    <n v="177.15384615384616"/>
    <s v="HNLSEA737-Max 9"/>
    <n v="2677"/>
    <n v="148.96153846153845"/>
    <n v="52"/>
    <n v="7746"/>
    <n v="19.25"/>
    <n v="1001"/>
    <n v="1871"/>
    <n v="4874"/>
    <n v="24660524"/>
    <n v="0.84085974815458098"/>
    <n v="9212"/>
    <n v="299.89139209225704"/>
    <n v="0.8411764705882353"/>
    <n v="1190"/>
    <n v="0.84089887640449434"/>
    <n v="2225"/>
    <n v="0.84092477570738444"/>
    <n v="5796"/>
    <n v="36690"/>
    <n v="5.9999182338511856"/>
    <n v="0.21457165676664933"/>
    <n v="614418"/>
    <n v="0.21456851371922739"/>
    <n v="614409"/>
    <n v="0.4701496055650099"/>
    <n v="1346256"/>
    <n v="1.191738814156146E-2"/>
    <n v="34125"/>
    <n v="1.1914943549122165E-2"/>
    <n v="34118"/>
    <n v="7.6877892258429739E-2"/>
    <n v="220137"/>
    <n v="1"/>
    <n v="1318715"/>
    <n v="25359.903846153848"/>
    <n v="4397.3086082921554"/>
    <n v="0.39996305835566615"/>
    <n v="340388"/>
    <n v="6545.9230769230771"/>
    <n v="0.10323885411750719"/>
    <n v="709745"/>
    <n v="13648.942307692309"/>
    <n v="0.21526393561356491"/>
    <n v="928244"/>
    <n v="0.28153415191326175"/>
    <n v="1"/>
    <n v="2863463"/>
    <n v="-3297092"/>
    <n v="-433629"/>
    <n v="730426.99300699297"/>
    <n v="730657.41582041688"/>
    <n v="1600923.2203528928"/>
    <n v="3062007.6291803028"/>
    <n v="116008.99300699297"/>
    <n v="116248.41582041688"/>
    <n v="254667.22035289276"/>
    <n v="-1.7583932928594705E-2"/>
    <n v="-1.7204219376013897E-2"/>
    <n v="3.7971355258080777E-4"/>
    <n v="20736042"/>
    <n v="0.84085974815458098"/>
    <n v="500273.16240640311"/>
    <n v="0.11611525367425282"/>
    <n v="0.13369918660284752"/>
    <n v="341.25045184611412"/>
    <n v="0.12747495399556"/>
    <n v="7.6877892258429739E-2"/>
    <n v="-9363.9351765442807"/>
    <n v="-424265.0648234557"/>
    <n v="1.8468538090068647"/>
    <n v="0.98774105167165394"/>
    <n v="0.8308350806267083"/>
    <n v="276.1388764044944"/>
    <n v="0.32416832346009011"/>
    <n v="2366.6734648444253"/>
    <n v="6545.9230769230771"/>
    <n v="25.829350905867482"/>
    <n v="8.8100955331784139"/>
    <n v="5.9999182338511856"/>
  </r>
  <r>
    <n v="1029"/>
    <x v="0"/>
    <s v="ANC"/>
    <s v="Alaska"/>
    <s v="SEA"/>
    <s v="Washington"/>
    <x v="60"/>
    <x v="3"/>
    <n v="122.93103448275862"/>
    <s v="ANCSEA737-700"/>
    <n v="1448"/>
    <n v="105.74137931034483"/>
    <n v="58"/>
    <n v="6133"/>
    <n v="16.862068965517242"/>
    <n v="978"/>
    <n v="1645"/>
    <n v="3510"/>
    <n v="10324240"/>
    <n v="0.86016830294530155"/>
    <n v="7130"/>
    <n v="197.27569617910999"/>
    <n v="1"/>
    <n v="978"/>
    <n v="0.92260235558048231"/>
    <n v="1783"/>
    <n v="0.80320366132723109"/>
    <n v="4370"/>
    <n v="19740"/>
    <n v="5.9999493414387031"/>
    <n v="0.22062488425317289"/>
    <n v="385985"/>
    <n v="0.2373387260875629"/>
    <n v="415226"/>
    <n v="0.44625003143740982"/>
    <n v="780718"/>
    <n v="1.4043948355766308E-2"/>
    <n v="24570"/>
    <n v="1.4043948355766308E-2"/>
    <n v="24570"/>
    <n v="6.7698461510321759E-2"/>
    <n v="118439"/>
    <n v="1"/>
    <n v="820283"/>
    <n v="14142.810344827587"/>
    <n v="4158.0540121640279"/>
    <n v="0.37060364963833431"/>
    <n v="337325"/>
    <n v="5815.9482758620688"/>
    <n v="0.15240334873970462"/>
    <n v="443439"/>
    <n v="7645.5"/>
    <n v="0.20034562680437523"/>
    <n v="612323"/>
    <n v="0.27664737481758583"/>
    <n v="1"/>
    <n v="1749508"/>
    <n v="-2213370"/>
    <n v="-463862"/>
    <n v="385985"/>
    <n v="450059.54893617023"/>
    <n v="972005.03133903141"/>
    <n v="1808049.5802752017"/>
    <n v="0"/>
    <n v="34833.548936170235"/>
    <n v="191287.03133903141"/>
    <n v="-4.492940884752776E-2"/>
    <n v="-4.455178970128551E-2"/>
    <n v="3.7761914624225013E-4"/>
    <n v="8880584"/>
    <n v="0.86016830294530155"/>
    <n v="265151.76797652035"/>
    <n v="0.1694563473921567"/>
    <n v="0.21438575623968448"/>
    <n v="265.94961682700148"/>
    <n v="0.18366686244958666"/>
    <n v="6.7698461510321759E-2"/>
    <n v="-3898.6306944000285"/>
    <n v="-459963.36930559995"/>
    <n v="1.7790781327171088"/>
    <n v="1.0497760136274015"/>
    <n v="0.80533431439473924"/>
    <n v="232.88053841839596"/>
    <n v="0.34999725637150558"/>
    <n v="2247.8136363913482"/>
    <n v="5815.9482758620688"/>
    <n v="31.088472218249045"/>
    <n v="8.0123919778248816"/>
    <n v="5.9999493414387031"/>
  </r>
  <r>
    <n v="937"/>
    <x v="2"/>
    <s v="SEA"/>
    <s v="Washington"/>
    <s v="HNL"/>
    <s v="Hawaii"/>
    <x v="24"/>
    <x v="0"/>
    <n v="193.96774193548387"/>
    <s v="SEAHNLA321"/>
    <n v="2677"/>
    <n v="171.90322580645162"/>
    <n v="31"/>
    <n v="5329"/>
    <n v="25"/>
    <n v="775"/>
    <n v="1457"/>
    <n v="3097"/>
    <n v="16096801"/>
    <n v="0.88624646599035428"/>
    <n v="6013"/>
    <n v="189.84121136865343"/>
    <n v="1"/>
    <n v="775"/>
    <n v="1"/>
    <n v="1457"/>
    <n v="0.81909547738693467"/>
    <n v="3781"/>
    <n v="17452"/>
    <n v="5.9998280999312401"/>
    <n v="0.22033977156896056"/>
    <n v="421521"/>
    <n v="0.2618755390606623"/>
    <n v="500981"/>
    <n v="0.44524189122082536"/>
    <n v="851770"/>
    <n v="1.1334256815033585E-2"/>
    <n v="21683"/>
    <n v="6.4744779279161547E-3"/>
    <n v="12386"/>
    <n v="5.4734063406602022E-2"/>
    <n v="104709"/>
    <n v="1"/>
    <n v="857894"/>
    <n v="27674"/>
    <n v="4519.0082480776637"/>
    <n v="0.39843282303170535"/>
    <n v="215561"/>
    <n v="6953.5806451612907"/>
    <n v="0.10011327479331646"/>
    <n v="494165"/>
    <n v="15940.806451612903"/>
    <n v="0.22950569183775929"/>
    <n v="585551"/>
    <n v="0.27194821033721894"/>
    <n v="1"/>
    <n v="1913050"/>
    <n v="-2153171"/>
    <n v="-240121"/>
    <n v="421521"/>
    <n v="500981"/>
    <n v="1039890.981595092"/>
    <n v="1962392.981595092"/>
    <n v="0"/>
    <n v="0"/>
    <n v="188120.98159509199"/>
    <n v="-1.4917311831089916E-2"/>
    <n v="-1.454031650381141E-2"/>
    <n v="3.7699532727850614E-4"/>
    <n v="14265733"/>
    <n v="0.88624646599035428"/>
    <n v="232108.32126102457"/>
    <n v="0.11884659566829459"/>
    <n v="0.13376390749938449"/>
    <n v="339.3396509664102"/>
    <n v="0.12676116958028025"/>
    <n v="5.4734063406602022E-2"/>
    <n v="-6068.4187611319994"/>
    <n v="-234052.58123886801"/>
    <n v="1.8432681471248398"/>
    <n v="1.165286482047952"/>
    <n v="0.7634606669226085"/>
    <n v="343.8442004118051"/>
    <n v="0.30608243380988476"/>
    <n v="2603.0438619588185"/>
    <n v="6953.5806451612907"/>
    <n v="28.070828044030929"/>
    <n v="6.3931319196847438"/>
    <n v="5.9998280999312401"/>
  </r>
  <r>
    <n v="923"/>
    <x v="2"/>
    <s v="SEA"/>
    <s v="Washington"/>
    <s v="ANC"/>
    <s v="Alaska"/>
    <x v="56"/>
    <x v="1"/>
    <n v="178.74257425742573"/>
    <s v="SEAANC737-900"/>
    <n v="1448"/>
    <n v="137.32673267326732"/>
    <n v="101"/>
    <n v="13870"/>
    <n v="22.306930693069308"/>
    <n v="2253"/>
    <n v="3836"/>
    <n v="7781"/>
    <n v="26140744"/>
    <n v="0.7682933584445798"/>
    <n v="18053"/>
    <n v="372.20617176634215"/>
    <n v="0.96736796908544442"/>
    <n v="2329"/>
    <n v="0.88102893890675238"/>
    <n v="4354"/>
    <n v="0.68428458358983379"/>
    <n v="11371"/>
    <n v="94372"/>
    <n v="5.9999894036366719"/>
    <n v="0.20282930435966959"/>
    <n v="886073"/>
    <n v="0.24467164847037873"/>
    <n v="1068864"/>
    <n v="0.4050744351978281"/>
    <n v="1769594"/>
    <n v="1.2466336199644506E-2"/>
    <n v="54460"/>
    <n v="5.3434022384925024E-3"/>
    <n v="23343"/>
    <n v="0.12961487353398657"/>
    <n v="566231"/>
    <n v="1"/>
    <n v="1547653"/>
    <n v="15323.29702970297"/>
    <n v="4158.0530292000685"/>
    <n v="0.3744100147620294"/>
    <n v="593985"/>
    <n v="5881.0396039603957"/>
    <n v="0.14369754241966645"/>
    <n v="836650"/>
    <n v="8283.6633663366338"/>
    <n v="0.20240334160864995"/>
    <n v="1155290"/>
    <n v="0.2794891012096542"/>
    <n v="1"/>
    <n v="4368565"/>
    <n v="-4133578"/>
    <n v="234987"/>
    <n v="915962.72392365732"/>
    <n v="1213199.6496350365"/>
    <n v="2586049.7846035212"/>
    <n v="4715212.1581622148"/>
    <n v="29889.723923657322"/>
    <n v="144335.64963503648"/>
    <n v="816455.78460352123"/>
    <n v="8.9893003810450085E-3"/>
    <n v="9.3645278167384886E-3"/>
    <n v="3.752274356934801E-4"/>
    <n v="20083760"/>
    <n v="0.7682933584445798"/>
    <n v="1146731.2993511176"/>
    <n v="0.16711708740960088"/>
    <n v="0.15812778702855587"/>
    <n v="274.1408795962509"/>
    <n v="0.18932381187586389"/>
    <n v="0.12961487353398657"/>
    <n v="-9808.7243382397519"/>
    <n v="244795.72433823976"/>
    <n v="1.8441738494142881"/>
    <n v="1.1899696093621557"/>
    <n v="0.75435682222771072"/>
    <n v="245.49012402388607"/>
    <n v="0.2644552616248127"/>
    <n v="2247.8133450329224"/>
    <n v="5881.0396039603957"/>
    <n v="37.264293426888941"/>
    <n v="5.6094448449891852"/>
    <n v="5.9999894036366719"/>
  </r>
  <r>
    <n v="681"/>
    <x v="1"/>
    <s v="LAX"/>
    <s v="California"/>
    <s v="SFO"/>
    <s v="California"/>
    <x v="16"/>
    <x v="2"/>
    <n v="164.75"/>
    <s v="LAXSFO737-800"/>
    <n v="337"/>
    <n v="147.36458333333334"/>
    <n v="96"/>
    <n v="14147"/>
    <n v="20.947916666666668"/>
    <n v="2011"/>
    <n v="3355"/>
    <n v="8781"/>
    <n v="5329992"/>
    <n v="0.89447395042994438"/>
    <n v="15816"/>
    <n v="127.97224029632133"/>
    <n v="1"/>
    <n v="2011"/>
    <n v="0.87597911227154046"/>
    <n v="3830"/>
    <n v="0.88030075187969925"/>
    <n v="9975"/>
    <n v="11955"/>
    <n v="5.999665411961522"/>
    <n v="0.21156076749194955"/>
    <n v="420601"/>
    <n v="0.20900554603774685"/>
    <n v="415521"/>
    <n v="0.49034699706149532"/>
    <n v="974852"/>
    <n v="3.0923209559345018E-2"/>
    <n v="61478"/>
    <n v="2.2085563702978643E-2"/>
    <n v="43908"/>
    <n v="3.6077916146484611E-2"/>
    <n v="71726"/>
    <n v="1"/>
    <n v="532115"/>
    <n v="5542.864583333333"/>
    <n v="4158.0502050122823"/>
    <n v="0.29915865756266496"/>
    <n v="561719"/>
    <n v="5851.239583333333"/>
    <n v="0.31580222690103193"/>
    <n v="287658"/>
    <n v="2996.4375"/>
    <n v="0.16172327620375498"/>
    <n v="397213"/>
    <n v="0.22331583933254812"/>
    <n v="1"/>
    <n v="1988086"/>
    <n v="-1778705"/>
    <n v="209381"/>
    <n v="420601"/>
    <n v="474350.35171385994"/>
    <n v="1107407.892039631"/>
    <n v="2002359.243753491"/>
    <n v="0"/>
    <n v="58829.351713859942"/>
    <n v="132555.89203963103"/>
    <n v="3.9283548643224982E-2"/>
    <n v="3.9657582279504146E-2"/>
    <n v="3.7403363627916408E-4"/>
    <n v="4767539"/>
    <n v="0.89447395042994438"/>
    <n v="226083.61065950384"/>
    <n v="0.37299980938057692"/>
    <n v="0.33371626073735194"/>
    <n v="135.46052166537075"/>
    <n v="0.40196000494175299"/>
    <n v="3.6077916146484611E-2"/>
    <n v="-1993.5962890988642"/>
    <n v="211374.59628909887"/>
    <n v="1.8265967113058321"/>
    <n v="0.94749874756172137"/>
    <n v="0.85351316395013321"/>
    <n v="108.4911227154047"/>
    <n v="0.19979668887563215"/>
    <n v="2247.8156148077451"/>
    <n v="5851.239583333333"/>
    <n v="110.54741221410552"/>
    <n v="7.4493532197639079"/>
    <n v="5.999665411961522"/>
  </r>
  <r>
    <n v="12"/>
    <x v="5"/>
    <s v="ANC"/>
    <s v="Alaska"/>
    <s v="SEA"/>
    <s v="Washington"/>
    <x v="60"/>
    <x v="4"/>
    <n v="175.71794871794873"/>
    <s v="ANCSEA737-Max 9"/>
    <n v="1448"/>
    <n v="157.12820512820514"/>
    <n v="39"/>
    <n v="6128"/>
    <n v="22.717948717948719"/>
    <n v="886"/>
    <n v="1656"/>
    <n v="3587"/>
    <n v="9923144"/>
    <n v="0.89420691667882679"/>
    <n v="6853"/>
    <n v="132.0889443981867"/>
    <n v="1"/>
    <n v="886"/>
    <n v="1"/>
    <n v="1656"/>
    <n v="0.83186456400742115"/>
    <n v="4312"/>
    <n v="33643"/>
    <n v="4.9999405522694174"/>
    <n v="0.1962239629795873"/>
    <n v="313446"/>
    <n v="0.23386914521134175"/>
    <n v="373580"/>
    <n v="0.44214464980039303"/>
    <n v="706277"/>
    <n v="1.3475114702805642E-2"/>
    <n v="21525"/>
    <n v="8.9821577586924658E-3"/>
    <n v="14348"/>
    <n v="0.1053049695471798"/>
    <n v="168213"/>
    <n v="1"/>
    <n v="448397"/>
    <n v="11497.358974358975"/>
    <n v="3394.6595761132871"/>
    <n v="0.33051611424258304"/>
    <n v="201722"/>
    <n v="5172.3589743589746"/>
    <n v="0.14869049435487378"/>
    <n v="389273"/>
    <n v="9981.3589743589746"/>
    <n v="0.28693545973669099"/>
    <n v="317265"/>
    <n v="0.23385793166585217"/>
    <n v="1"/>
    <n v="1597389"/>
    <n v="-1356657"/>
    <n v="240732"/>
    <n v="313446"/>
    <n v="373580"/>
    <n v="849028.8330080848"/>
    <n v="1536054.8330080849"/>
    <n v="0"/>
    <n v="0"/>
    <n v="142751.8330080848"/>
    <n v="2.4259649965776977E-2"/>
    <n v="2.4628515257912584E-2"/>
    <n v="3.6886529213560684E-4"/>
    <n v="8873344"/>
    <n v="0.89420691667882679"/>
    <n v="169084.95430809399"/>
    <n v="0.16097609789800491"/>
    <n v="0.13671644793222792"/>
    <n v="233.22062663185378"/>
    <n v="0.1610639686684073"/>
    <n v="0.1053049695471798"/>
    <n v="-3660.3034104637127"/>
    <n v="244392.3034104637"/>
    <n v="1.7403136959108858"/>
    <n v="1.1097414640685559"/>
    <n v="0.80573984251517317"/>
    <n v="225.59178743961354"/>
    <n v="0.19861473942790392"/>
    <n v="2947.0520926151326"/>
    <n v="5172.3589743589746"/>
    <n v="46.392981849615907"/>
    <n v="5.8539490861618795"/>
    <n v="4.9999405522694174"/>
  </r>
  <r>
    <n v="47"/>
    <x v="5"/>
    <s v="HNL"/>
    <s v="Hawaii"/>
    <s v="SFO"/>
    <s v="California"/>
    <x v="30"/>
    <x v="8"/>
    <n v="357"/>
    <s v="HNLSFO777-200"/>
    <n v="2399"/>
    <n v="325.96428571428572"/>
    <n v="28"/>
    <n v="9127"/>
    <n v="46.178571428571431"/>
    <n v="1293"/>
    <n v="2410"/>
    <n v="5424"/>
    <n v="23980404"/>
    <n v="0.91306522609043617"/>
    <n v="9996"/>
    <n v="138.03523749297358"/>
    <n v="1"/>
    <n v="1293"/>
    <n v="0.99586776859504134"/>
    <n v="2420"/>
    <n v="0.86314449395289627"/>
    <n v="6284"/>
    <n v="88694"/>
    <n v="4.9999774505603538"/>
    <n v="0.17881305979726417"/>
    <n v="617947"/>
    <n v="0.22833897645918039"/>
    <n v="789100"/>
    <n v="0.44568724070967675"/>
    <n v="1540218"/>
    <n v="9.418874266564849E-3"/>
    <n v="32550"/>
    <n v="9.4171380685433622E-3"/>
    <n v="32544"/>
    <n v="0.12832471069877052"/>
    <n v="443468"/>
    <n v="1"/>
    <n v="577670"/>
    <n v="20631.071428571428"/>
    <n v="4184.9458912939181"/>
    <n v="0.26111325816388564"/>
    <n v="210214"/>
    <n v="7507.6428571428569"/>
    <n v="9.5019063568582515E-2"/>
    <n v="932709"/>
    <n v="33311.035714285717"/>
    <n v="0.42159483080094107"/>
    <n v="491742"/>
    <n v="0.22227284746659073"/>
    <n v="0.99999999999999989"/>
    <n v="3455827"/>
    <n v="-2212335"/>
    <n v="1243492"/>
    <n v="617947"/>
    <n v="792374.27385892114"/>
    <n v="1784426.6061946901"/>
    <n v="3194747.8800536115"/>
    <n v="0"/>
    <n v="3274.2738589211367"/>
    <n v="244208.6061946901"/>
    <n v="5.1854505870710103E-2"/>
    <n v="5.2223084910814226E-2"/>
    <n v="3.6857904010412224E-4"/>
    <n v="21895673"/>
    <n v="0.91306522609043617"/>
    <n v="286812.75019173883"/>
    <n v="0.14411045785550569"/>
    <n v="9.2255951984795581E-2"/>
    <n v="330.04919469705271"/>
    <n v="0.13757782188288983"/>
    <n v="0.12832471069877052"/>
    <n v="-8838.6742876289736"/>
    <n v="1252330.6742876291"/>
    <n v="1.6210753750988001"/>
    <n v="1.1060307025368932"/>
    <n v="0.83137416293093103"/>
    <n v="326.07438016528926"/>
    <n v="0.14229358124697794"/>
    <n v="6757.0355000655381"/>
    <n v="7507.6428571428569"/>
    <n v="66.120797600428602"/>
    <n v="7.1320258573463349"/>
    <n v="4.9999774505603538"/>
  </r>
  <r>
    <n v="286"/>
    <x v="4"/>
    <s v="LAX"/>
    <s v="California"/>
    <s v="YVR"/>
    <s v="British Columbia"/>
    <x v="18"/>
    <x v="2"/>
    <n v="169.59210526315789"/>
    <s v="LAXYVR737-800"/>
    <n v="1080"/>
    <n v="146.32894736842104"/>
    <n v="76"/>
    <n v="11121"/>
    <n v="18.118421052631579"/>
    <n v="1377"/>
    <n v="2623"/>
    <n v="7121"/>
    <n v="13920120"/>
    <n v="0.86282876871751102"/>
    <n v="12889"/>
    <n v="50.430687153222358"/>
    <n v="0.86278195488721809"/>
    <n v="1596"/>
    <n v="0.86282894736842108"/>
    <n v="3040"/>
    <n v="0.86283775596752699"/>
    <n v="8253"/>
    <n v="8595"/>
    <n v="4.999767306573589"/>
    <n v="0.2089873565747199"/>
    <n v="527203"/>
    <n v="0.21935738339170438"/>
    <n v="553363"/>
    <n v="0.53486307085193974"/>
    <n v="1349275"/>
    <n v="1.6934539205717785E-2"/>
    <n v="42720"/>
    <n v="2.8228196087059071E-3"/>
    <n v="7121"/>
    <n v="1.703483036721232E-2"/>
    <n v="42973"/>
    <n v="1"/>
    <n v="185713"/>
    <n v="2443.5921052631579"/>
    <n v="3682.5395504874364"/>
    <n v="0.21341808169306722"/>
    <n v="398204"/>
    <n v="5239.5263157894733"/>
    <n v="0.45760896546017854"/>
    <n v="165136"/>
    <n v="2172.8421052631579"/>
    <n v="0.18977135870114825"/>
    <n v="121131"/>
    <n v="0.13920159414560598"/>
    <n v="0.99999999999999989"/>
    <n v="2522655"/>
    <n v="-870184"/>
    <n v="1652471"/>
    <n v="611050.10021786485"/>
    <n v="641335.69195577584"/>
    <n v="1563764.4396854374"/>
    <n v="2816150.2318590782"/>
    <n v="83847.100217864849"/>
    <n v="87972.691955775837"/>
    <n v="214489.43968543736"/>
    <n v="0.11871097375597336"/>
    <n v="0.11907612981846938"/>
    <n v="3.6515606249601373E-4"/>
    <n v="12010680"/>
    <n v="0.86282876871751102"/>
    <n v="394216.14746875316"/>
    <n v="0.18122365324436859"/>
    <n v="6.2512679488395215E-2"/>
    <n v="222.97293408866111"/>
    <n v="0.20645642045246398"/>
    <n v="1.703483036721232E-2"/>
    <n v="-5083.0162086720793"/>
    <n v="1657554.016208672"/>
    <n v="1.7522108035062813"/>
    <n v="0.96555696591605"/>
    <n v="0.86722142023739035"/>
    <n v="182.02730263157895"/>
    <n v="4.8017267521718192E-2"/>
    <n v="3274.5141762251069"/>
    <n v="5239.5263157894733"/>
    <n v="220.52049313171818"/>
    <n v="4.4817012858555882"/>
    <n v="4.999767306573589"/>
  </r>
  <r>
    <n v="1061"/>
    <x v="0"/>
    <s v="HNL"/>
    <s v="Hawaii"/>
    <s v="LAX"/>
    <s v="California"/>
    <x v="46"/>
    <x v="5"/>
    <n v="276.46666666666664"/>
    <s v="HNLLAXA330-200"/>
    <n v="2556"/>
    <n v="241.35555555555555"/>
    <n v="45"/>
    <n v="10861"/>
    <n v="31.444444444444443"/>
    <n v="1415"/>
    <n v="2632"/>
    <n v="6815"/>
    <n v="31799196"/>
    <n v="0.87300056265573511"/>
    <n v="12441"/>
    <n v="240.97060570071261"/>
    <n v="0.87345679012345678"/>
    <n v="1620"/>
    <n v="0.87296849087893869"/>
    <n v="3015"/>
    <n v="0.87304637458365364"/>
    <n v="7806"/>
    <n v="898192"/>
    <n v="5.9999966599568912"/>
    <n v="8.3975263818220458E-2"/>
    <n v="761964"/>
    <n v="9.1967397543133586E-2"/>
    <n v="834482"/>
    <n v="0.2196100983152135"/>
    <n v="1992670"/>
    <n v="5.2575186760112115E-3"/>
    <n v="47705"/>
    <n v="5.257188049116168E-3"/>
    <n v="47702"/>
    <n v="0.59393253359830511"/>
    <n v="5389149"/>
    <n v="1"/>
    <n v="1195251"/>
    <n v="26561.133333333335"/>
    <n v="4960.1526979789023"/>
    <n v="0.30916978315065535"/>
    <n v="364263"/>
    <n v="8094.7333333333336"/>
    <n v="9.4222144737638527E-2"/>
    <n v="1228906"/>
    <n v="27309.022222222222"/>
    <n v="0.3178751588850704"/>
    <n v="1077582"/>
    <n v="0.27873291322663568"/>
    <n v="1"/>
    <n v="9073672"/>
    <n v="-3866002"/>
    <n v="5207670"/>
    <n v="872354.5441696113"/>
    <n v="955913.08130699082"/>
    <n v="2282433.1650770358"/>
    <n v="4110700.7905536378"/>
    <n v="110390.5441696113"/>
    <n v="121431.08130699082"/>
    <n v="289763.16507703578"/>
    <n v="0.16376734808012128"/>
    <n v="0.16413184701661684"/>
    <n v="3.6449893649556642E-4"/>
    <n v="27760716"/>
    <n v="0.87300056265573511"/>
    <n v="536004.63493232615"/>
    <n v="0.28534281181197158"/>
    <n v="0.12157546373185033"/>
    <n v="339.24343983058651"/>
    <n v="0.13272435048145012"/>
    <n v="0.59393253359830511"/>
    <n v="-11590.773123414176"/>
    <n v="5219260.7731234143"/>
    <n v="1.6303739726191939"/>
    <n v="0.95939500262149668"/>
    <n v="0.8848601372601963"/>
    <n v="276.77678275290214"/>
    <n v="0.11875919693813045"/>
    <n v="5099.8170354699232"/>
    <n v="8094.7333333333336"/>
    <n v="45.071887371563683"/>
    <n v="8.7843660804714112"/>
    <n v="5.9999966599568912"/>
  </r>
  <r>
    <n v="847"/>
    <x v="2"/>
    <s v="HNL"/>
    <s v="Hawaii"/>
    <s v="LAX"/>
    <s v="California"/>
    <x v="46"/>
    <x v="8"/>
    <n v="360.87096774193549"/>
    <s v="HNLLAX777-200"/>
    <n v="2556"/>
    <n v="324.41935483870969"/>
    <n v="31"/>
    <n v="10057"/>
    <n v="46.645161290322584"/>
    <n v="1446"/>
    <n v="2706"/>
    <n v="5906"/>
    <n v="28593972"/>
    <n v="0.89898989898989901"/>
    <n v="11187"/>
    <n v="164.6632472288203"/>
    <n v="1.0006920415224914"/>
    <n v="1445"/>
    <n v="1"/>
    <n v="2706"/>
    <n v="0.83939738487777149"/>
    <n v="7036"/>
    <n v="316998"/>
    <n v="5.9999905362178945"/>
    <n v="0.1463737483800911"/>
    <n v="780478"/>
    <n v="0.16865319227544923"/>
    <n v="899274"/>
    <n v="0.31497780420060428"/>
    <n v="1679490"/>
    <n v="7.752119712908072E-3"/>
    <n v="41335"/>
    <n v="5.5377909975262984E-3"/>
    <n v="29528"/>
    <n v="0.35670534443342106"/>
    <n v="1901985"/>
    <n v="1"/>
    <n v="803800"/>
    <n v="25929.032258064515"/>
    <n v="4881.4778860945135"/>
    <n v="0.31379046230025037"/>
    <n v="243042"/>
    <n v="7840.0645161290322"/>
    <n v="9.4879648592159069E-2"/>
    <n v="716187"/>
    <n v="23102.806451612902"/>
    <n v="0.27958777037002913"/>
    <n v="798553"/>
    <n v="0.31174211873756141"/>
    <n v="1"/>
    <n v="5332090"/>
    <n v="-2561582"/>
    <n v="2770508"/>
    <n v="779938.25034578145"/>
    <n v="899274"/>
    <n v="2000828.2492380629"/>
    <n v="3680040.4995838441"/>
    <n v="-539.7496542185545"/>
    <n v="0"/>
    <n v="321338.24923806288"/>
    <n v="9.6891330802170467E-2"/>
    <n v="9.7253237105228083E-2"/>
    <n v="3.6190630305761584E-4"/>
    <n v="25705692"/>
    <n v="0.89898989898989901"/>
    <n v="385405.05617977539"/>
    <n v="0.18647601669330865"/>
    <n v="8.9584685891138174E-2"/>
    <n v="341.0664213980312"/>
    <n v="0.13343756705713269"/>
    <n v="0.35670534443342106"/>
    <n v="-10348.338696253042"/>
    <n v="2780856.338696253"/>
    <n v="1.7987266331497271"/>
    <n v="1.1067170263628434"/>
    <n v="0.79492094112575185"/>
    <n v="332.32594235033258"/>
    <n v="0.14976360113951565"/>
    <n v="4349.4040841109372"/>
    <n v="7840.0645161290322"/>
    <n v="61.076167081926506"/>
    <n v="7.0461370189917467"/>
    <n v="5.9999905362178945"/>
  </r>
  <r>
    <n v="43"/>
    <x v="5"/>
    <s v="HNL"/>
    <s v="Hawaii"/>
    <s v="SEA"/>
    <s v="Washington"/>
    <x v="20"/>
    <x v="5"/>
    <n v="278"/>
    <s v="HNLSEAA330-200"/>
    <n v="2677"/>
    <n v="265.53333333333336"/>
    <n v="15"/>
    <n v="3983"/>
    <n v="35.466666666666669"/>
    <n v="532"/>
    <n v="866"/>
    <n v="2585"/>
    <n v="11163090"/>
    <n v="0.9551558752997602"/>
    <n v="4170"/>
    <n v="86.925041186161451"/>
    <n v="0.98518518518518516"/>
    <n v="540"/>
    <n v="0.86169154228855727"/>
    <n v="1005"/>
    <n v="0.98476190476190473"/>
    <n v="2625"/>
    <n v="194718"/>
    <n v="5"/>
    <n v="0.1220655686793404"/>
    <n v="277493"/>
    <n v="0.12050221021232907"/>
    <n v="273939"/>
    <n v="0.31779153842127189"/>
    <n v="722439"/>
    <n v="6.8226476711721364E-3"/>
    <n v="15510"/>
    <n v="4.5484317807814242E-3"/>
    <n v="10340"/>
    <n v="0.4282696032351051"/>
    <n v="973590"/>
    <n v="1"/>
    <n v="360828"/>
    <n v="24055.200000000001"/>
    <n v="4151.0247803879574"/>
    <n v="0.2554568875616734"/>
    <n v="109137"/>
    <n v="7275.8"/>
    <n v="7.7266172075942968E-2"/>
    <n v="642637"/>
    <n v="42842.466666666667"/>
    <n v="0.4549703677429997"/>
    <n v="299879"/>
    <n v="0.2123065726193839"/>
    <n v="1"/>
    <n v="2273311"/>
    <n v="-1412481"/>
    <n v="860830"/>
    <n v="281665.82706766919"/>
    <n v="317908.42378752882"/>
    <n v="733617.94003868476"/>
    <n v="1333192.1908938829"/>
    <n v="4172.82706766919"/>
    <n v="43969.423787528824"/>
    <n v="11178.940038684756"/>
    <n v="7.7113953215462744E-2"/>
    <n v="7.7468223051107912E-2"/>
    <n v="3.5426983564516845E-4"/>
    <n v="10662491"/>
    <n v="0.9551558752997602"/>
    <n v="61021.297263369197"/>
    <n v="0.20364531684327547"/>
    <n v="0.12653136362781273"/>
    <n v="326.31709766507657"/>
    <n v="0.12189656244492961"/>
    <n v="0.4282696032351051"/>
    <n v="-3954.7460595921848"/>
    <n v="864784.74605959223"/>
    <n v="1.6821660993233312"/>
    <n v="0.89227434953024898"/>
    <n v="0.90091222289047668"/>
    <n v="272.57611940298506"/>
    <n v="0.13191287949603023"/>
    <n v="7393.0019615832916"/>
    <n v="7275.8"/>
    <n v="45.821088441820578"/>
    <n v="6.4900828521215166"/>
    <n v="5"/>
  </r>
  <r>
    <n v="337"/>
    <x v="4"/>
    <s v="SEA"/>
    <s v="Washington"/>
    <s v="OGG"/>
    <s v="Hawaii"/>
    <x v="48"/>
    <x v="5"/>
    <n v="269.3125"/>
    <s v="SEAOGGA330-200"/>
    <n v="2640"/>
    <n v="252.8125"/>
    <n v="16"/>
    <n v="4045"/>
    <n v="34.875"/>
    <n v="558"/>
    <n v="1039"/>
    <n v="2448"/>
    <n v="11375760"/>
    <n v="0.93873288466001392"/>
    <n v="4309"/>
    <n v="95.153636741479644"/>
    <n v="1"/>
    <n v="558"/>
    <n v="1"/>
    <n v="1039"/>
    <n v="0.90232215259859938"/>
    <n v="2713"/>
    <n v="34293"/>
    <n v="5"/>
    <n v="0.16246369661504131"/>
    <n v="206473"/>
    <n v="0.21770070824550097"/>
    <n v="276673"/>
    <n v="0.4656582371210029"/>
    <n v="591799"/>
    <n v="1.155492187739744E-2"/>
    <n v="14685"/>
    <n v="7.7048549556333491E-3"/>
    <n v="9792"/>
    <n v="0.13491758118542405"/>
    <n v="171465"/>
    <n v="1"/>
    <n v="394985"/>
    <n v="24686.5625"/>
    <n v="4151.0236868100392"/>
    <n v="0.25656723388582908"/>
    <n v="112775"/>
    <n v="7048.4375"/>
    <n v="7.3254350928451395E-2"/>
    <n v="703471"/>
    <n v="43966.9375"/>
    <n v="0.45694800711140443"/>
    <n v="328268"/>
    <n v="0.21323040807431509"/>
    <n v="1"/>
    <n v="1270887"/>
    <n v="-1539499"/>
    <n v="-268612"/>
    <n v="206473"/>
    <n v="276673"/>
    <n v="655862.20874183008"/>
    <n v="1139008.2087418302"/>
    <n v="0"/>
    <n v="0"/>
    <n v="64063.20874183008"/>
    <n v="-2.3612664120902693E-2"/>
    <n v="-2.3260691984855135E-2"/>
    <n v="3.5197213604755764E-4"/>
    <n v="10678800"/>
    <n v="0.93873288466001392"/>
    <n v="71754.612608158262"/>
    <n v="0.11171886537690669"/>
    <n v="0.13533152949780938"/>
    <n v="271.79777503090236"/>
    <n v="0.10295370266322058"/>
    <n v="0.13491758118542405"/>
    <n v="-4003.95054636438"/>
    <n v="-264608.04945363564"/>
    <n v="1.4836111728380335"/>
    <n v="1.0676828280638448"/>
    <n v="0.87461205573094103"/>
    <n v="266.28777670837343"/>
    <n v="0.25829833808985375"/>
    <n v="7393.0017190119743"/>
    <n v="7048.4375"/>
    <n v="42.510198648421095"/>
    <n v="6.0511742892459823"/>
    <n v="5"/>
  </r>
  <r>
    <n v="1141"/>
    <x v="0"/>
    <s v="SEA"/>
    <s v="Washington"/>
    <s v="BOI"/>
    <s v="Idaho"/>
    <x v="10"/>
    <x v="7"/>
    <n v="75.476190476190482"/>
    <s v="SEABOIE175"/>
    <n v="399"/>
    <n v="58.677248677248677"/>
    <n v="189"/>
    <n v="11090"/>
    <n v="8.0634920634920633"/>
    <n v="1524"/>
    <n v="2350"/>
    <n v="7217"/>
    <n v="5691735"/>
    <n v="0.77742726954083419"/>
    <n v="14265"/>
    <n v="264.22697280613943"/>
    <n v="0.80507131537242471"/>
    <n v="1893"/>
    <n v="0.68975638391546812"/>
    <n v="3407"/>
    <n v="0.80492973455275485"/>
    <n v="8966"/>
    <n v="5182"/>
    <n v="5.9998070243149364"/>
    <n v="0.18389310396503714"/>
    <n v="263825"/>
    <n v="0.19398326438576252"/>
    <n v="278301"/>
    <n v="0.5451161072445484"/>
    <n v="782059"/>
    <n v="3.5215886635556033E-2"/>
    <n v="50523"/>
    <n v="2.0120376533894674E-2"/>
    <n v="28866"/>
    <n v="2.1671261235201248E-2"/>
    <n v="31091"/>
    <n v="1"/>
    <n v="659567"/>
    <n v="3489.7724867724869"/>
    <n v="2496.2137400102501"/>
    <n v="0.32432462999031797"/>
    <n v="618457"/>
    <n v="3272.2592592592591"/>
    <n v="0.30410987464491412"/>
    <n v="365707"/>
    <n v="1934.9576719576719"/>
    <n v="0.17982674612263683"/>
    <n v="389932"/>
    <n v="0.19173874924213108"/>
    <n v="1"/>
    <n v="1434665"/>
    <n v="-2033663"/>
    <n v="-598998"/>
    <n v="327703.8877952756"/>
    <n v="403477.23702127661"/>
    <n v="971586.66953027574"/>
    <n v="1702767.794346828"/>
    <n v="63878.887795275601"/>
    <n v="125176.23702127661"/>
    <n v="189527.66953027574"/>
    <n v="-0.10523996637229245"/>
    <n v="-0.10488803790619686"/>
    <n v="3.5192846609559403E-4"/>
    <n v="4424910"/>
    <n v="0.77742726954083419"/>
    <n v="401834.75653742114"/>
    <n v="0.25206110263390691"/>
    <n v="0.35730106900619935"/>
    <n v="126.56212804328224"/>
    <n v="0.3171983158979505"/>
    <n v="2.1671261235201248E-2"/>
    <n v="-2003.0835679726347"/>
    <n v="-596994.91643202736"/>
    <n v="1.5014777072628558"/>
    <n v="0.88002738921571499"/>
    <n v="0.93971106235706814"/>
    <n v="81.685060170237747"/>
    <n v="0.27179306667410164"/>
    <n v="1384.0638452468493"/>
    <n v="3272.2592592592591"/>
    <n v="41.971490958028035"/>
    <n v="7.1586113615870151"/>
    <n v="5.9998070243149364"/>
  </r>
  <r>
    <n v="1189"/>
    <x v="0"/>
    <s v="SFO"/>
    <s v="California"/>
    <s v="LAX"/>
    <s v="California"/>
    <x v="42"/>
    <x v="1"/>
    <n v="178.40845070422534"/>
    <s v="SFOLAX737-900"/>
    <n v="337"/>
    <n v="165.08450704225353"/>
    <n v="71"/>
    <n v="11721"/>
    <n v="22.929577464788732"/>
    <n v="1628"/>
    <n v="3033"/>
    <n v="7061"/>
    <n v="4268779"/>
    <n v="0.92531775479592637"/>
    <n v="12667"/>
    <n v="99.625052751519249"/>
    <n v="1.0006146281499693"/>
    <n v="1627"/>
    <n v="0.99704142011834318"/>
    <n v="3042"/>
    <n v="0.88295610854070272"/>
    <n v="7997"/>
    <n v="8054"/>
    <n v="5.9998758380928727"/>
    <n v="0.18543983005577847"/>
    <n v="298547"/>
    <n v="0.2311589251773358"/>
    <n v="372152"/>
    <n v="0.4919897635936743"/>
    <n v="792074"/>
    <n v="3.0696796153893934E-2"/>
    <n v="49420"/>
    <n v="3.0699280718536094E-2"/>
    <n v="49424"/>
    <n v="3.0015404300781395E-2"/>
    <n v="48323"/>
    <n v="1"/>
    <n v="414246"/>
    <n v="5834.4507042253517"/>
    <n v="4158.050495924911"/>
    <n v="0.30404090224504354"/>
    <n v="415056"/>
    <n v="5845.859154929577"/>
    <n v="0.30463541162067659"/>
    <n v="223939"/>
    <n v="3154.0704225352115"/>
    <n v="0.16436275934554059"/>
    <n v="309227"/>
    <n v="0.22696092678873925"/>
    <n v="0.99999999999999989"/>
    <n v="1609940"/>
    <n v="-1362468"/>
    <n v="247472"/>
    <n v="298363.61732186732"/>
    <n v="373256.30860534124"/>
    <n v="897070.63843648217"/>
    <n v="1568690.5643636906"/>
    <n v="-183.38267813267885"/>
    <n v="1104.3086053412408"/>
    <n v="104996.63843648217"/>
    <n v="5.7972549059110347E-2"/>
    <n v="5.8322015892876798E-2"/>
    <n v="3.4946683376645138E-4"/>
    <n v="3949977"/>
    <n v="0.92531775479592637"/>
    <n v="126037.85359610966"/>
    <n v="0.37714297226443438"/>
    <n v="0.31917042320532407"/>
    <n v="133.23240337855131"/>
    <n v="0.39534837797789707"/>
    <n v="3.0015404300781395E-2"/>
    <n v="-1491.7966811787428"/>
    <n v="248963.79668117873"/>
    <n v="1.5888675914847306"/>
    <n v="1.0593115212772011"/>
    <n v="0.85763245978855807"/>
    <n v="122.33793556870479"/>
    <n v="0.19207361765034722"/>
    <n v="2247.8181322376768"/>
    <n v="5845.859154929577"/>
    <n v="117.65112967351737"/>
    <n v="8.4330688507806499"/>
    <n v="5.9998758380928727"/>
  </r>
  <r>
    <n v="1095"/>
    <x v="0"/>
    <s v="LAX"/>
    <s v="California"/>
    <s v="HNL"/>
    <s v="Hawaii"/>
    <x v="51"/>
    <x v="0"/>
    <n v="194.87234042553192"/>
    <s v="LAXHNLA321"/>
    <n v="2556"/>
    <n v="169.12765957446808"/>
    <n v="47"/>
    <n v="7949"/>
    <n v="24.872340425531913"/>
    <n v="1169"/>
    <n v="1990"/>
    <n v="4790"/>
    <n v="23410404"/>
    <n v="0.86788950758816463"/>
    <n v="9159"/>
    <n v="267.95550822561688"/>
    <n v="1"/>
    <n v="1169"/>
    <n v="0.90578060992262177"/>
    <n v="2197"/>
    <n v="0.82686000345244259"/>
    <n v="5793"/>
    <n v="7952"/>
    <n v="6"/>
    <n v="0.24522449749745029"/>
    <n v="753787"/>
    <n v="0.24002355340914452"/>
    <n v="737800"/>
    <n v="0.47741263848607535"/>
    <n v="1467502"/>
    <n v="1.0908091279220135E-2"/>
    <n v="33530"/>
    <n v="1.0909392572543036E-2"/>
    <n v="33534"/>
    <n v="1.5521826755566688E-2"/>
    <n v="47712"/>
    <n v="1"/>
    <n v="1210893"/>
    <n v="25763.680851063829"/>
    <n v="4519.0076816052442"/>
    <n v="0.39572196882376531"/>
    <n v="325079"/>
    <n v="6916.5744680851067"/>
    <n v="0.10623639074902638"/>
    <n v="697500"/>
    <n v="14840.425531914894"/>
    <n v="0.2279442306253123"/>
    <n v="826487"/>
    <n v="0.27009740980189606"/>
    <n v="1"/>
    <n v="3073865"/>
    <n v="-3059959"/>
    <n v="13906"/>
    <n v="753787"/>
    <n v="814546.0301507538"/>
    <n v="1774788.9532359082"/>
    <n v="3343121.9833866619"/>
    <n v="0"/>
    <n v="76746.030150753795"/>
    <n v="307286.95323590818"/>
    <n v="5.9400939855629999E-4"/>
    <n v="9.4303859686239262E-4"/>
    <n v="3.4902919830609262E-4"/>
    <n v="20317644"/>
    <n v="0.86788950758816463"/>
    <n v="460642.23550132103"/>
    <n v="0.13130337263722575"/>
    <n v="0.13070936323866944"/>
    <n v="380.69606239778591"/>
    <n v="0.14894212143888338"/>
    <n v="1.5521826755566688E-2"/>
    <n v="-8170.9145401417445"/>
    <n v="22076.914540141745"/>
    <n v="1.9958328362025204"/>
    <n v="1.0394380852615659"/>
    <n v="0.78408871761774435"/>
    <n v="335.82157487482931"/>
    <n v="0.2688755036411814"/>
    <n v="2603.0440822761861"/>
    <n v="6916.5744680851067"/>
    <n v="29.665372630843592"/>
    <n v="8.4367845011951186"/>
    <n v="6"/>
  </r>
  <r>
    <n v="70"/>
    <x v="5"/>
    <s v="LAX"/>
    <s v="California"/>
    <s v="OGG"/>
    <s v="Hawaii"/>
    <x v="39"/>
    <x v="0"/>
    <n v="192.97222222222223"/>
    <s v="LAXOGGA321"/>
    <n v="2486"/>
    <n v="168.47222222222223"/>
    <n v="36"/>
    <n v="6065"/>
    <n v="24.666666666666668"/>
    <n v="888"/>
    <n v="1540"/>
    <n v="3638"/>
    <n v="17270242"/>
    <n v="0.87303872175039587"/>
    <n v="6947"/>
    <n v="200.82088744588745"/>
    <n v="1"/>
    <n v="888"/>
    <n v="0.92270820850808866"/>
    <n v="1669"/>
    <n v="0.82851286722842177"/>
    <n v="4391"/>
    <n v="7464"/>
    <n v="5"/>
    <n v="0.23350342931219109"/>
    <n v="416271"/>
    <n v="0.24002773291808749"/>
    <n v="427902"/>
    <n v="0.48104945311066971"/>
    <n v="857576"/>
    <n v="1.2242535138740317E-2"/>
    <n v="21825"/>
    <n v="1.2242535138740317E-2"/>
    <n v="21825"/>
    <n v="2.0934314381571072E-2"/>
    <n v="37320"/>
    <n v="1"/>
    <n v="773314"/>
    <n v="21480.944444444445"/>
    <n v="3850.7647776846652"/>
    <n v="0.34720465577165094"/>
    <n v="220466"/>
    <n v="6124.0555555555557"/>
    <n v="9.8985433652245783E-2"/>
    <n v="748906"/>
    <n v="20802.944444444445"/>
    <n v="0.33624588451175597"/>
    <n v="484571"/>
    <n v="0.2175640260643473"/>
    <n v="1"/>
    <n v="1782719"/>
    <n v="-2227257"/>
    <n v="-444538"/>
    <n v="416271"/>
    <n v="463745.73896103899"/>
    <n v="1035078.6739967015"/>
    <n v="1915095.4129577405"/>
    <n v="0"/>
    <n v="35843.738961038995"/>
    <n v="177502.67399670149"/>
    <n v="-2.5740114122315135E-2"/>
    <n v="-2.5396963791889767E-2"/>
    <n v="3.4315033042536802E-4"/>
    <n v="15077590"/>
    <n v="0.87303872175039587"/>
    <n v="253823.89414674346"/>
    <n v="0.10322489980163567"/>
    <n v="0.12896501392395079"/>
    <n v="287.78219291014017"/>
    <n v="0.11576113954551093"/>
    <n v="2.0934314381571072E-2"/>
    <n v="-5926.2892488261241"/>
    <n v="-438611.7107511739"/>
    <n v="1.9139363741719906"/>
    <n v="1.0467724535366572"/>
    <n v="0.79739496123493325"/>
    <n v="256.38226482923909"/>
    <n v="0.27181569277042539"/>
    <n v="3729.2236356728472"/>
    <n v="6124.0555555555557"/>
    <n v="30.20104171999666"/>
    <n v="7.1970321516900251"/>
    <n v="5"/>
  </r>
  <r>
    <n v="64"/>
    <x v="5"/>
    <s v="LAX"/>
    <s v="California"/>
    <s v="HNL"/>
    <s v="Hawaii"/>
    <x v="51"/>
    <x v="9"/>
    <n v="234"/>
    <s v="LAXHNL757-300"/>
    <n v="2556"/>
    <n v="221.4"/>
    <n v="15"/>
    <n v="3321"/>
    <n v="30"/>
    <n v="450"/>
    <n v="855"/>
    <n v="2016"/>
    <n v="8971560"/>
    <n v="0.94615384615384612"/>
    <n v="3510"/>
    <n v="85.975029377203285"/>
    <n v="1"/>
    <n v="450"/>
    <n v="1"/>
    <n v="855"/>
    <n v="0.91428571428571426"/>
    <n v="2205"/>
    <n v="9283"/>
    <n v="5"/>
    <n v="0.21694556894495701"/>
    <n v="221222"/>
    <n v="0.24297939025921045"/>
    <n v="247769"/>
    <n v="0.48072396912069293"/>
    <n v="490200"/>
    <n v="1.1856288834494445E-2"/>
    <n v="12090"/>
    <n v="1.9770288081340614E-3"/>
    <n v="2016"/>
    <n v="4.551775403251114E-2"/>
    <n v="46415"/>
    <n v="1"/>
    <n v="330530"/>
    <n v="22035.333333333332"/>
    <n v="3844.4883635903902"/>
    <n v="0.33405764877102201"/>
    <n v="93647"/>
    <n v="6243.1333333333332"/>
    <n v="9.4646466688227682E-2"/>
    <n v="359183"/>
    <n v="23945.533333333333"/>
    <n v="0.36301645375161706"/>
    <n v="206080"/>
    <n v="0.20827943078913325"/>
    <n v="1"/>
    <n v="1019712"/>
    <n v="-989440"/>
    <n v="30272"/>
    <n v="221222"/>
    <n v="247769"/>
    <n v="536156.25"/>
    <n v="1005147.25"/>
    <n v="0"/>
    <n v="0"/>
    <n v="45956.25"/>
    <n v="3.3742180847032175E-3"/>
    <n v="3.7157138780769452E-3"/>
    <n v="3.4149579337372764E-4"/>
    <n v="8488476"/>
    <n v="0.94615384615384612"/>
    <n v="55390.886178861838"/>
    <n v="0.11366050051496061"/>
    <n v="0.11028628243025738"/>
    <n v="293.07347184582954"/>
    <n v="0.11466098272528542"/>
    <n v="4.551775403251114E-2"/>
    <n v="-3063.75"/>
    <n v="33335.75"/>
    <n v="1.7989447357199975"/>
    <n v="1.0604321218281043"/>
    <n v="0.81351719036869474"/>
    <n v="289.78830409356726"/>
    <n v="0.20209627816481515"/>
    <n v="4177.7595495098394"/>
    <n v="6243.1333333333332"/>
    <n v="38.627494797699711"/>
    <n v="4.2475158084914186"/>
    <n v="5"/>
  </r>
  <r>
    <n v="466"/>
    <x v="3"/>
    <s v="LAX"/>
    <s v="California"/>
    <s v="OGG"/>
    <s v="Hawaii"/>
    <x v="39"/>
    <x v="0"/>
    <n v="195.28260869565219"/>
    <s v="LAXOGGA321"/>
    <n v="2486"/>
    <n v="161.19565217391303"/>
    <n v="46"/>
    <n v="7415"/>
    <n v="25"/>
    <n v="1150"/>
    <n v="2080"/>
    <n v="4186"/>
    <n v="22331738"/>
    <n v="0.82544806857397302"/>
    <n v="8983"/>
    <n v="260.21861471861473"/>
    <n v="1"/>
    <n v="1150"/>
    <n v="0.96207215541165592"/>
    <n v="2162"/>
    <n v="0.73814142126609061"/>
    <n v="5671"/>
    <n v="15218"/>
    <n v="4.999868576685504"/>
    <n v="0.22304663173478681"/>
    <n v="450922"/>
    <n v="0.26548030840170572"/>
    <n v="536708"/>
    <n v="0.45727522433419449"/>
    <n v="924450"/>
    <n v="1.2420553716297933E-2"/>
    <n v="25110"/>
    <n v="4.1406792178068494E-3"/>
    <n v="8371"/>
    <n v="3.7636602595208173E-2"/>
    <n v="76088"/>
    <n v="1"/>
    <n v="1002040"/>
    <n v="21783.478260869564"/>
    <n v="3850.7621796524732"/>
    <n v="0.34720468076982114"/>
    <n v="285674"/>
    <n v="6210.304347826087"/>
    <n v="9.898541971801314E-2"/>
    <n v="970413"/>
    <n v="21095.934782608696"/>
    <n v="0.33624599405201833"/>
    <n v="627894"/>
    <n v="0.21756390546014737"/>
    <n v="0.99999999999999989"/>
    <n v="2021649"/>
    <n v="-2886021"/>
    <n v="-864372"/>
    <n v="450922"/>
    <n v="557866.6807692307"/>
    <n v="1252402.281414238"/>
    <n v="2261190.962183469"/>
    <n v="0"/>
    <n v="21158.680769230705"/>
    <n v="327952.28141423804"/>
    <n v="-3.8705988759137333E-2"/>
    <n v="-3.8366142001884547E-2"/>
    <n v="3.3984675725278607E-4"/>
    <n v="18433690"/>
    <n v="0.82544806857397302"/>
    <n v="411414.6524612275"/>
    <n v="9.0528063691236213E-2"/>
    <n v="0.12923405245037353"/>
    <n v="262.38179366149694"/>
    <n v="0.10554376253479363"/>
    <n v="3.7636602595208173E-2"/>
    <n v="-7589.3687431188855"/>
    <n v="-856782.63125688117"/>
    <n v="1.8421242725881943"/>
    <n v="1.1662662822332068"/>
    <n v="0.76584189461036567"/>
    <n v="248.24606845513412"/>
    <n v="0.31058507188933393"/>
    <n v="3729.2220660283974"/>
    <n v="6210.304347826087"/>
    <n v="28.495271208857019"/>
    <n v="4.5153068105192178"/>
    <n v="4.999868576685504"/>
  </r>
  <r>
    <n v="732"/>
    <x v="1"/>
    <s v="SEA"/>
    <s v="Washington"/>
    <s v="LAX"/>
    <s v="California"/>
    <x v="49"/>
    <x v="0"/>
    <n v="190.85915492957747"/>
    <s v="SEALAXA321"/>
    <n v="954"/>
    <n v="163.3943661971831"/>
    <n v="71"/>
    <n v="11601"/>
    <n v="24.6056338028169"/>
    <n v="1747"/>
    <n v="2492"/>
    <n v="7363"/>
    <n v="12927654"/>
    <n v="0.85609918087226033"/>
    <n v="13551"/>
    <n v="190.12406367041197"/>
    <n v="0.98756359525155457"/>
    <n v="1769"/>
    <n v="0.7499247667770087"/>
    <n v="3323"/>
    <n v="0.87043385742995627"/>
    <n v="8459"/>
    <n v="36090"/>
    <n v="5.9998891659739542"/>
    <n v="0.21404861562881364"/>
    <n v="501109"/>
    <n v="0.17353217441893742"/>
    <n v="406256"/>
    <n v="0.48504142712461112"/>
    <n v="1135530"/>
    <n v="2.2014447060974354E-2"/>
    <n v="51538"/>
    <n v="1.2870023864860051E-2"/>
    <n v="30130"/>
    <n v="9.2493311901803391E-2"/>
    <n v="216536"/>
    <n v="1"/>
    <n v="859172"/>
    <n v="12101.014084507042"/>
    <n v="4519.0071336230785"/>
    <n v="0.3532110072885033"/>
    <n v="491965"/>
    <n v="6929.0845070422538"/>
    <n v="0.20224990246503438"/>
    <n v="494901"/>
    <n v="6970.4366197183099"/>
    <n v="0.20345691051161766"/>
    <n v="586423"/>
    <n v="0.24108217973484466"/>
    <n v="1"/>
    <n v="2341099"/>
    <n v="-2432461"/>
    <n v="-91362"/>
    <n v="507419.47395535203"/>
    <n v="541729.00802568218"/>
    <n v="1304556.3316582914"/>
    <n v="2353704.8136393256"/>
    <n v="6310.473955352034"/>
    <n v="135473.00802568218"/>
    <n v="169026.3316582914"/>
    <n v="-7.0671755292955702E-3"/>
    <n v="-6.7285523723790422E-3"/>
    <n v="3.3862315691652808E-4"/>
    <n v="11067354"/>
    <n v="0.85609918087226033"/>
    <n v="357115.5805534008"/>
    <n v="0.18109233121492888"/>
    <n v="0.18815950674422444"/>
    <n v="183.13619515559003"/>
    <n v="0.19196666158866879"/>
    <n v="9.2493311901803391E-2"/>
    <n v="-4377.6030090045861"/>
    <n v="-86984.396990995418"/>
    <n v="1.879012502030867"/>
    <n v="0.81095124829037524"/>
    <n v="0.89044046410195998"/>
    <n v="122.25579295817033"/>
    <n v="0.25049047477274561"/>
    <n v="2603.0424052892727"/>
    <n v="6929.0845070422538"/>
    <n v="61.018051981630371"/>
    <n v="7.0397379536246873"/>
    <n v="5.9998891659739542"/>
  </r>
  <r>
    <n v="273"/>
    <x v="4"/>
    <s v="LAX"/>
    <s v="California"/>
    <s v="SEA"/>
    <s v="Washington"/>
    <x v="47"/>
    <x v="1"/>
    <n v="178.44274809160305"/>
    <s v="LAXSEA737-900"/>
    <n v="954"/>
    <n v="140.41984732824429"/>
    <n v="131"/>
    <n v="18395"/>
    <n v="22.916030534351144"/>
    <n v="3002"/>
    <n v="5179"/>
    <n v="10214"/>
    <n v="22300704"/>
    <n v="0.78691820670773438"/>
    <n v="23376"/>
    <n v="363.11191924778763"/>
    <n v="1"/>
    <n v="3002"/>
    <n v="0.92284390591589449"/>
    <n v="5612"/>
    <n v="0.69186479712795501"/>
    <n v="14763"/>
    <n v="126224"/>
    <n v="4.9999841551527444"/>
    <n v="0.2236039092631491"/>
    <n v="1112213"/>
    <n v="0.23634427764035293"/>
    <n v="1175584"/>
    <n v="0.39841078625951742"/>
    <n v="1981708"/>
    <n v="1.2321995515911437E-2"/>
    <n v="61290"/>
    <n v="2.4364539673246977E-3"/>
    <n v="12119"/>
    <n v="0.12688257735374442"/>
    <n v="631118"/>
    <n v="1"/>
    <n v="1337174"/>
    <n v="10207.435114503816"/>
    <n v="3682.5395397927223"/>
    <n v="0.32756964174864639"/>
    <n v="683758"/>
    <n v="5219.5267175572517"/>
    <n v="0.16750128487599292"/>
    <n v="1189010"/>
    <n v="9076.4122137404574"/>
    <n v="0.291273670992375"/>
    <n v="872164"/>
    <n v="0.21365540238298564"/>
    <n v="1"/>
    <n v="4974032"/>
    <n v="-4082106"/>
    <n v="891926"/>
    <n v="1112213"/>
    <n v="1273870.9032631782"/>
    <n v="2864299.5108674369"/>
    <n v="5250383.4141306151"/>
    <n v="0"/>
    <n v="98286.903263178188"/>
    <n v="882591.51086743688"/>
    <n v="3.9995418978701298E-2"/>
    <n v="4.0331176158470747E-2"/>
    <n v="3.3575717976944836E-4"/>
    <n v="17548830"/>
    <n v="0.78691820670773438"/>
    <n v="1175974.7014949722"/>
    <n v="0.2230437209515897"/>
    <n v="0.18304830197288838"/>
    <n v="236.09209024191355"/>
    <n v="0.24747598557852574"/>
    <n v="0.12688257735374442"/>
    <n v="-7487.6214819130919"/>
    <n v="899413.62148191314"/>
    <n v="2.028563137887565"/>
    <n v="1.1469573123916625"/>
    <n v="0.73498130616538093"/>
    <n v="209.47683535281539"/>
    <n v="0.17534346381366264"/>
    <n v="3274.5000562446958"/>
    <n v="5219.5267175572517"/>
    <n v="50.659311977713543"/>
    <n v="3.9907039956509922"/>
    <n v="4.9999841551527444"/>
  </r>
  <r>
    <n v="573"/>
    <x v="3"/>
    <s v="YVR"/>
    <s v="British Columbia"/>
    <s v="LAX"/>
    <s v="California"/>
    <x v="19"/>
    <x v="2"/>
    <n v="168.64634146341464"/>
    <s v="YVRLAX737-800"/>
    <n v="1080"/>
    <n v="143.34146341463415"/>
    <n v="82"/>
    <n v="11754"/>
    <n v="20.280487804878049"/>
    <n v="1663"/>
    <n v="2715"/>
    <n v="7376"/>
    <n v="14935320"/>
    <n v="0.84995299732446306"/>
    <n v="13829"/>
    <n v="52.728742259235531"/>
    <n v="0.97137850467289721"/>
    <n v="1712"/>
    <n v="0.83282208588957052"/>
    <n v="3260"/>
    <n v="0.83269361029577782"/>
    <n v="8858"/>
    <n v="1627"/>
    <n v="5"/>
    <n v="0.21705989505535681"/>
    <n v="558738"/>
    <n v="0.23071039062296653"/>
    <n v="593876"/>
    <n v="0.52614816952906995"/>
    <n v="1354368"/>
    <n v="1.7190347454799099E-2"/>
    <n v="44250"/>
    <n v="5.7308927831230799E-3"/>
    <n v="14752"/>
    <n v="3.1603045546845349E-3"/>
    <n v="8135"/>
    <n v="1"/>
    <n v="194176"/>
    <n v="2368"/>
    <n v="3682.5456417176297"/>
    <n v="0.21094462073618125"/>
    <n v="427021"/>
    <n v="5207.5731707317073"/>
    <n v="0.46389761294590914"/>
    <n v="172660"/>
    <n v="2105.6097560975609"/>
    <n v="0.18757054536250131"/>
    <n v="126650"/>
    <n v="0.13758722095540826"/>
    <n v="1"/>
    <n v="2574119"/>
    <n v="-920507"/>
    <n v="1653612"/>
    <n v="575201.11605532165"/>
    <n v="713088.67771639046"/>
    <n v="1626490.2039045554"/>
    <n v="2914779.9976762673"/>
    <n v="16463.116055321647"/>
    <n v="119212.67771639046"/>
    <n v="272122.20390455541"/>
    <n v="0.11071821695149485"/>
    <n v="0.11105119584402111"/>
    <n v="3.329788925262589E-4"/>
    <n v="12694320"/>
    <n v="0.84995299732446306"/>
    <n v="452987.64675855031"/>
    <n v="0.17235111132536832"/>
    <n v="6.1632894373873474E-2"/>
    <n v="218.30729964267482"/>
    <n v="0.20213638855803223"/>
    <n v="3.1603045546845349E-3"/>
    <n v="-4973.146313125214"/>
    <n v="1658585.1463131253"/>
    <n v="1.8004265677470166"/>
    <n v="1.0049608398450085"/>
    <n v="0.84347452902713704"/>
    <n v="182.17055214723928"/>
    <n v="4.9201299551419338E-2"/>
    <n v="3274.4949453020245"/>
    <n v="5207.5731707317073"/>
    <n v="222.91447693200507"/>
    <n v="5.0197379615450064"/>
    <n v="5"/>
  </r>
  <r>
    <n v="1038"/>
    <x v="0"/>
    <s v="BOI"/>
    <s v="Idaho"/>
    <s v="SEA"/>
    <s v="Washington"/>
    <x v="13"/>
    <x v="7"/>
    <n v="75.476190476190482"/>
    <s v="BOISEAE175"/>
    <n v="399"/>
    <n v="58.677248677248677"/>
    <n v="189"/>
    <n v="11090"/>
    <n v="9.5767195767195759"/>
    <n v="1810"/>
    <n v="2851"/>
    <n v="6430"/>
    <n v="5691735"/>
    <n v="0.77742726954083419"/>
    <n v="14265"/>
    <n v="305.91098775737339"/>
    <n v="0.95615425250924457"/>
    <n v="1893"/>
    <n v="0.83680657469914876"/>
    <n v="3407"/>
    <n v="0.71715369172429178"/>
    <n v="8966"/>
    <n v="5182"/>
    <n v="5.9998070243149364"/>
    <n v="0.23271334551883419"/>
    <n v="349740"/>
    <n v="0.21826041883611388"/>
    <n v="328019"/>
    <n v="0.4684402403653255"/>
    <n v="704009"/>
    <n v="2.9949184199127142E-2"/>
    <n v="45010"/>
    <n v="2.9949184199127142E-2"/>
    <n v="45010"/>
    <n v="2.068762688147216E-2"/>
    <n v="31091"/>
    <n v="1"/>
    <n v="763619"/>
    <n v="4040.3121693121693"/>
    <n v="2496.2130507245711"/>
    <n v="0.33834502180844372"/>
    <n v="618457"/>
    <n v="3272.2592592592591"/>
    <n v="0.27402650687395763"/>
    <n v="423400"/>
    <n v="2240.2116402116403"/>
    <n v="0.18760046860239865"/>
    <n v="451448"/>
    <n v="0.20002800271519999"/>
    <n v="1"/>
    <n v="1502879"/>
    <n v="-2256924"/>
    <n v="-754045"/>
    <n v="365777.80110497237"/>
    <n v="391989.03297088743"/>
    <n v="981671.02550544322"/>
    <n v="1739437.8595813029"/>
    <n v="16037.801104972372"/>
    <n v="63970.032970887434"/>
    <n v="277662.02550544322"/>
    <n v="-0.13248069349679842"/>
    <n v="-0.13214820557888274"/>
    <n v="3.3248791791568033E-4"/>
    <n v="4424910"/>
    <n v="0.77742726954083419"/>
    <n v="421364.01262398553"/>
    <n v="0.26404584893709915"/>
    <n v="0.39652654243389757"/>
    <n v="132.71307484220017"/>
    <n v="0.33261422266215585"/>
    <n v="2.068762688147216E-2"/>
    <n v="-1892.4331194777938"/>
    <n v="-752152.56688052218"/>
    <n v="1.9074878514584741"/>
    <n v="0.99401732900155315"/>
    <n v="0.81067459929520602"/>
    <n v="96.277957147050188"/>
    <n v="0.30038878712125194"/>
    <n v="1384.0627402890493"/>
    <n v="3272.2592592592591"/>
    <n v="36.252375507334804"/>
    <n v="8.1172227231740308"/>
    <n v="5.9998070243149364"/>
  </r>
  <r>
    <n v="108"/>
    <x v="5"/>
    <s v="SEA"/>
    <s v="Washington"/>
    <s v="ANC"/>
    <s v="Alaska"/>
    <x v="56"/>
    <x v="1"/>
    <n v="178.45806451612904"/>
    <s v="SEAANC737-900"/>
    <n v="1448"/>
    <n v="126.06451612903226"/>
    <n v="155"/>
    <n v="19540"/>
    <n v="16.612903225806452"/>
    <n v="2575"/>
    <n v="4757"/>
    <n v="12209"/>
    <n v="40053128"/>
    <n v="0.70640974657459965"/>
    <n v="27661"/>
    <n v="569.79710245711635"/>
    <n v="0.72230014025245437"/>
    <n v="3565"/>
    <n v="0.71372843210802706"/>
    <n v="6665"/>
    <n v="0.70041879410246111"/>
    <n v="17431"/>
    <n v="146545"/>
    <n v="5"/>
    <n v="0.19238439379076971"/>
    <n v="1116352"/>
    <n v="0.19438742133855938"/>
    <n v="1127975"/>
    <n v="0.47222628162398433"/>
    <n v="2740195"/>
    <n v="1.2625122442663056E-2"/>
    <n v="73260"/>
    <n v="2.1040147406835006E-3"/>
    <n v="12209"/>
    <n v="0.12627276606334001"/>
    <n v="732725"/>
    <n v="1"/>
    <n v="2098300"/>
    <n v="13537.41935483871"/>
    <n v="3682.5389089406972"/>
    <n v="0.34147410774164749"/>
    <n v="812126"/>
    <n v="5239.5225806451617"/>
    <n v="0.13216413345269656"/>
    <n v="1865801"/>
    <n v="12037.425806451613"/>
    <n v="0.30363757884881742"/>
    <n v="1368602"/>
    <n v="0.22272417995683852"/>
    <n v="1"/>
    <n v="5802716"/>
    <n v="-6144829"/>
    <n v="-342113"/>
    <n v="1545551.4097087379"/>
    <n v="1580398.0187092705"/>
    <n v="3912223.6911294949"/>
    <n v="7038173.1195475031"/>
    <n v="429199.40970873786"/>
    <n v="452423.01870927052"/>
    <n v="1172028.6911294949"/>
    <n v="-8.5414802059904042E-3"/>
    <n v="-8.210685515957784E-3"/>
    <n v="3.3079469003262016E-4"/>
    <n v="28293920"/>
    <n v="0.70640974657459965"/>
    <n v="2107133.9258444216"/>
    <n v="0.14487547639225581"/>
    <n v="0.1534169565982462"/>
    <n v="259.46729785056294"/>
    <n v="0.1791901228249744"/>
    <n v="0.12627276606334001"/>
    <n v="-13249.362061596796"/>
    <n v="-328863.63793840318"/>
    <n v="1.7377447298789408"/>
    <n v="0.93916885073424294"/>
    <n v="0.87237563236979221"/>
    <n v="169.23855963990997"/>
    <n v="0.23585541667040055"/>
    <n v="3274.5006809514666"/>
    <n v="5239.5225806451617"/>
    <n v="34.292908678788173"/>
    <n v="4.3740532241555785"/>
    <n v="5"/>
  </r>
  <r>
    <n v="839"/>
    <x v="2"/>
    <s v="GEG"/>
    <s v="Washington"/>
    <s v="SEA"/>
    <s v="Washington"/>
    <x v="11"/>
    <x v="7"/>
    <n v="73.323404255319147"/>
    <s v="GEGSEAE175"/>
    <n v="223"/>
    <n v="59.140425531914893"/>
    <n v="235"/>
    <n v="13898"/>
    <n v="9.9914893617021274"/>
    <n v="2348"/>
    <n v="3706"/>
    <n v="7844"/>
    <n v="3842513"/>
    <n v="0.80656955487203297"/>
    <n v="17231"/>
    <n v="288.91755179648567"/>
    <n v="1"/>
    <n v="2348"/>
    <n v="0.87695220066256507"/>
    <n v="4226"/>
    <n v="0.73597297804466133"/>
    <n v="10658"/>
    <n v="8050"/>
    <n v="5.9998757763975155"/>
    <n v="0.2211041796792996"/>
    <n v="341246"/>
    <n v="0.25026759588744646"/>
    <n v="386256"/>
    <n v="0.44142306585839319"/>
    <n v="681280"/>
    <n v="3.5581181983345554E-2"/>
    <n v="54915"/>
    <n v="2.0329512262759725E-2"/>
    <n v="31376"/>
    <n v="3.1294464328755475E-2"/>
    <n v="48299"/>
    <n v="1"/>
    <n v="721200"/>
    <n v="3068.9361702127658"/>
    <n v="2496.2138697202286"/>
    <n v="0.31158771915802191"/>
    <n v="767148"/>
    <n v="3264.4595744680851"/>
    <n v="0.33143912309572682"/>
    <n v="399880"/>
    <n v="1701.6170212765958"/>
    <n v="0.17276441644052939"/>
    <n v="426369"/>
    <n v="0.1842087413057219"/>
    <n v="1"/>
    <n v="1543372"/>
    <n v="-2314597"/>
    <n v="-771225"/>
    <n v="341246"/>
    <n v="440452.74042093899"/>
    <n v="925686.16012238653"/>
    <n v="1707384.9005433256"/>
    <n v="0"/>
    <n v="54196.740420938993"/>
    <n v="244406.16012238653"/>
    <n v="-0.20070849467522947"/>
    <n v="-0.20037781247828962"/>
    <n v="3.3068219693985212E-4"/>
    <n v="3099254"/>
    <n v="0.80656955487203297"/>
    <n v="358546.4317887465"/>
    <n v="0.40165693648921941"/>
    <n v="0.60236543116444885"/>
    <n v="107.57468700532451"/>
    <n v="0.4823976995754462"/>
    <n v="3.1294464328755475E-2"/>
    <n v="-1270.6506406098958"/>
    <n v="-769954.34935939009"/>
    <n v="1.7777118556122122"/>
    <n v="1.1179892765197834"/>
    <n v="0.78188308129573292"/>
    <n v="91.399905347846669"/>
    <n v="0.27625808943015684"/>
    <n v="1384.0626764056085"/>
    <n v="3264.4595744680851"/>
    <n v="48.103688798352373"/>
    <n v="6.2088789753921425"/>
    <n v="5.9998757763975155"/>
  </r>
  <r>
    <n v="1149"/>
    <x v="0"/>
    <s v="SEA"/>
    <s v="Washington"/>
    <s v="HNL"/>
    <s v="Hawaii"/>
    <x v="24"/>
    <x v="4"/>
    <n v="177.15384615384616"/>
    <s v="SEAHNL737-Max 9"/>
    <n v="2677"/>
    <n v="148.96153846153845"/>
    <n v="52"/>
    <n v="7746"/>
    <n v="22.903846153846153"/>
    <n v="1191"/>
    <n v="2226"/>
    <n v="4330"/>
    <n v="24660524"/>
    <n v="0.84085974815458098"/>
    <n v="9212"/>
    <n v="316.91234478476821"/>
    <n v="1.0008403361344538"/>
    <n v="1190"/>
    <n v="1.0004494382022473"/>
    <n v="2225"/>
    <n v="0.74706694271911667"/>
    <n v="5796"/>
    <n v="36690"/>
    <n v="5.9999182338511856"/>
    <n v="0.23184063459438106"/>
    <n v="683092"/>
    <n v="0.25032972597616199"/>
    <n v="737568"/>
    <n v="0.42400961720562069"/>
    <n v="1249296"/>
    <n v="1.0287178937179311E-2"/>
    <n v="30310"/>
    <n v="8.8186001426832743E-3"/>
    <n v="25983"/>
    <n v="7.4714243143973666E-2"/>
    <n v="220137"/>
    <n v="1"/>
    <n v="1393562"/>
    <n v="26799.26923076923"/>
    <n v="4397.3105590015466"/>
    <n v="0.40219342233048239"/>
    <n v="340388"/>
    <n v="6545.9230769230771"/>
    <n v="9.8238768451083078E-2"/>
    <n v="750028"/>
    <n v="14423.615384615385"/>
    <n v="0.21646423206408255"/>
    <n v="980927"/>
    <n v="0.28310357715435197"/>
    <n v="1"/>
    <n v="2946386"/>
    <n v="-3464905"/>
    <n v="-518519"/>
    <n v="682518.45507976494"/>
    <n v="737236.65768194059"/>
    <n v="1672267.8096997689"/>
    <n v="3092022.9224614743"/>
    <n v="-573.54492023505736"/>
    <n v="-331.3423180594109"/>
    <n v="422971.8096997689"/>
    <n v="-2.1026276651704562E-2"/>
    <n v="-2.0697140434412602E-2"/>
    <n v="3.2913621729195944E-4"/>
    <n v="20736042"/>
    <n v="0.84085974815458098"/>
    <n v="515967.08417247608"/>
    <n v="0.11947783429095019"/>
    <n v="0.14050411094265475"/>
    <n v="351.95571908081592"/>
    <n v="0.13147393316429434"/>
    <n v="7.4714243143973666E-2"/>
    <n v="-8116.6715857975851"/>
    <n v="-510402.32841420243"/>
    <n v="1.9803179118892984"/>
    <n v="1.1436015329024232"/>
    <n v="0.74360046137747471"/>
    <n v="331.4912359550562"/>
    <n v="0.33292548905676311"/>
    <n v="2366.6733478286665"/>
    <n v="6545.9230769230771"/>
    <n v="24.442089831687419"/>
    <n v="7.2673638006713146"/>
    <n v="5.9999182338511856"/>
  </r>
  <r>
    <n v="136"/>
    <x v="5"/>
    <s v="SEA"/>
    <s v="Washington"/>
    <s v="OGG"/>
    <s v="Hawaii"/>
    <x v="48"/>
    <x v="2"/>
    <n v="157.20454545454547"/>
    <s v="SEAOGG737-800"/>
    <n v="2640"/>
    <n v="132.61363636363637"/>
    <n v="44"/>
    <n v="5835"/>
    <n v="20.772727272727273"/>
    <n v="914"/>
    <n v="1415"/>
    <n v="3507"/>
    <n v="18260880"/>
    <n v="0.84357380367211221"/>
    <n v="6917"/>
    <n v="267.04407730673319"/>
    <n v="1"/>
    <n v="914"/>
    <n v="0.81321839080459768"/>
    <n v="1740"/>
    <n v="0.82266009852216748"/>
    <n v="4263"/>
    <n v="8143"/>
    <n v="4.9997543902738553"/>
    <n v="0.23025993892135624"/>
    <n v="379779"/>
    <n v="0.23017384434707269"/>
    <n v="379637"/>
    <n v="0.49787037188611993"/>
    <n v="821162"/>
    <n v="1.2759579688713546E-2"/>
    <n v="21045"/>
    <n v="4.2519806299333857E-3"/>
    <n v="7013"/>
    <n v="2.4684284526804212E-2"/>
    <n v="40713"/>
    <n v="1"/>
    <n v="983400"/>
    <n v="22350"/>
    <n v="3682.5381409618135"/>
    <n v="0.36059318569082344"/>
    <n v="227920"/>
    <n v="5180"/>
    <n v="8.3573722679125967E-2"/>
    <n v="874436"/>
    <n v="19873.545454545456"/>
    <n v="0.32063825800563439"/>
    <n v="641417"/>
    <n v="0.23519483362441621"/>
    <n v="1"/>
    <n v="1649349"/>
    <n v="-2727173"/>
    <n v="-1077824"/>
    <n v="379779"/>
    <n v="466832.77738515905"/>
    <n v="998178.95808383229"/>
    <n v="1844790.7354689913"/>
    <n v="0"/>
    <n v="87195.777385159046"/>
    <n v="177016.95808383229"/>
    <n v="-5.9023661510288664E-2"/>
    <n v="-5.8694825501453246E-2"/>
    <n v="3.2883600883541753E-4"/>
    <n v="15404400"/>
    <n v="0.84357380367211221"/>
    <n v="298293.77069408726"/>
    <n v="9.0321441244890721E-2"/>
    <n v="0.14934510275517937"/>
    <n v="275.68740359897174"/>
    <n v="0.10442704681779233"/>
    <n v="2.4684284526804212E-2"/>
    <n v="-6004.8348970225306"/>
    <n v="-1071819.1651029775"/>
    <n v="1.8183881554750074"/>
    <n v="0.95481916494595898"/>
    <n v="0.84297627935488506"/>
    <n v="218.18218390804597"/>
    <n v="0.38889101093825501"/>
    <n v="3274.5006323267075"/>
    <n v="5180"/>
    <n v="21.85032545506628"/>
    <n v="4.8085689802913452"/>
    <n v="4.9997543902738553"/>
  </r>
  <r>
    <n v="678"/>
    <x v="1"/>
    <s v="LAX"/>
    <s v="California"/>
    <s v="SEA"/>
    <s v="Washington"/>
    <x v="47"/>
    <x v="0"/>
    <n v="190.85915492957747"/>
    <s v="LAXSEAA321"/>
    <n v="954"/>
    <n v="163.3943661971831"/>
    <n v="71"/>
    <n v="11601"/>
    <n v="24.91549295774648"/>
    <n v="1769"/>
    <n v="3305"/>
    <n v="6527"/>
    <n v="12927654"/>
    <n v="0.85609918087226033"/>
    <n v="13551"/>
    <n v="196.85952710176991"/>
    <n v="1"/>
    <n v="1769"/>
    <n v="0.9945832079446284"/>
    <n v="3323"/>
    <n v="0.77160420853528788"/>
    <n v="8459"/>
    <n v="36090"/>
    <n v="5.9998891659739542"/>
    <n v="0.22864801416303726"/>
    <n v="554966"/>
    <n v="0.23816612234118598"/>
    <n v="578068"/>
    <n v="0.41438914485759715"/>
    <n v="1005790"/>
    <n v="1.8825682494335978E-2"/>
    <n v="45693"/>
    <n v="1.0757415138579486E-2"/>
    <n v="26110"/>
    <n v="8.9213621005264171E-2"/>
    <n v="216536"/>
    <n v="1"/>
    <n v="889610"/>
    <n v="12529.718309859154"/>
    <n v="4519.0091284741366"/>
    <n v="0.35567228142252921"/>
    <n v="491965"/>
    <n v="6929.0845070422538"/>
    <n v="0.19669103756706263"/>
    <n v="512434"/>
    <n v="7217.3802816901407"/>
    <n v="0.20487468650135715"/>
    <n v="607198"/>
    <n v="0.24276199450905103"/>
    <n v="1"/>
    <n v="2427163"/>
    <n v="-2501207"/>
    <n v="-74044"/>
    <n v="554966"/>
    <n v="581216.32798789709"/>
    <n v="1303505.0727746284"/>
    <n v="2439687.4007625254"/>
    <n v="0"/>
    <n v="3148.3279878970934"/>
    <n v="297715.07277462841"/>
    <n v="-5.7275666567189994E-3"/>
    <n v="-5.3997799843037153E-3"/>
    <n v="3.2778667241528409E-4"/>
    <n v="11067354"/>
    <n v="0.85609918087226033"/>
    <n v="371581.98862167075"/>
    <n v="0.18774968760766647"/>
    <n v="0.19347725426438547"/>
    <n v="190.55486595983106"/>
    <n v="0.19974304607948748"/>
    <n v="8.9213621005264171E-2"/>
    <n v="-4237.5126867961335"/>
    <n v="-69806.487313203863"/>
    <n v="1.987626784617641"/>
    <n v="1.1021606059325364"/>
    <n v="0.75332882426972148"/>
    <n v="173.95967499247666"/>
    <n v="0.25016778848392135"/>
    <n v="2603.043944807855"/>
    <n v="6929.0845070422538"/>
    <n v="58.930345768852042"/>
    <n v="6.1893802258425996"/>
    <n v="5.9998891659739542"/>
  </r>
  <r>
    <n v="1109"/>
    <x v="0"/>
    <s v="LAX"/>
    <s v="California"/>
    <s v="SFO"/>
    <s v="California"/>
    <x v="16"/>
    <x v="1"/>
    <n v="178.40845070422534"/>
    <s v="LAXSFO737-900"/>
    <n v="337"/>
    <n v="165.08450704225353"/>
    <n v="71"/>
    <n v="11721"/>
    <n v="22.929577464788732"/>
    <n v="1628"/>
    <n v="3043"/>
    <n v="7051"/>
    <n v="4268779"/>
    <n v="0.92531775479592637"/>
    <n v="12667"/>
    <n v="94.55912272548025"/>
    <n v="1.0006146281499693"/>
    <n v="1627"/>
    <n v="1.0003287310979618"/>
    <n v="3042"/>
    <n v="0.8817056396148556"/>
    <n v="7997"/>
    <n v="8054"/>
    <n v="5.9998758380928727"/>
    <n v="0.19894913049852087"/>
    <n v="317563"/>
    <n v="0.2539045809991467"/>
    <n v="405283"/>
    <n v="0.45943809116891221"/>
    <n v="733356"/>
    <n v="3.0928416328259205E-2"/>
    <n v="49368"/>
    <n v="2.6506043721283398E-2"/>
    <n v="42309"/>
    <n v="3.0273737283877604E-2"/>
    <n v="48323"/>
    <n v="1"/>
    <n v="393182"/>
    <n v="5537.7746478873241"/>
    <n v="4158.054650543535"/>
    <n v="0.29915901425179053"/>
    <n v="415056"/>
    <n v="5845.859154929577"/>
    <n v="0.3158022081867714"/>
    <n v="212551"/>
    <n v="2993.676056338028"/>
    <n v="0.16172293654905953"/>
    <n v="293502"/>
    <n v="0.22331584101237853"/>
    <n v="1"/>
    <n v="1596202"/>
    <n v="-1314291"/>
    <n v="281911"/>
    <n v="317367.93673218676"/>
    <n v="405149.81465658889"/>
    <n v="831746.97659906396"/>
    <n v="1554264.7279878396"/>
    <n v="-195.06326781323878"/>
    <n v="-133.18534341111081"/>
    <n v="98390.976599063957"/>
    <n v="6.6040195568803167E-2"/>
    <n v="6.636374597582291E-2"/>
    <n v="3.2355040701974314E-4"/>
    <n v="3949977"/>
    <n v="0.92531775479592637"/>
    <n v="124929.06185479066"/>
    <n v="0.37392472179984021"/>
    <n v="0.30788452623103701"/>
    <n v="132.06031908540226"/>
    <n v="0.39187038304273664"/>
    <n v="3.0273737283877604E-2"/>
    <n v="-1381.1651829273185"/>
    <n v="283292.16518292733"/>
    <n v="1.6976970875496382"/>
    <n v="1.158822817532519"/>
    <n v="0.79763759255005828"/>
    <n v="133.22912557527943"/>
    <n v="0.18387522381252497"/>
    <n v="2247.8106170365859"/>
    <n v="5845.859154929577"/>
    <n v="123.9541956626213"/>
    <n v="7.821602252367545"/>
    <n v="5.9998758380928727"/>
  </r>
  <r>
    <n v="976"/>
    <x v="2"/>
    <s v="SFO"/>
    <s v="California"/>
    <s v="LAX"/>
    <s v="California"/>
    <x v="42"/>
    <x v="2"/>
    <n v="163.41666666666666"/>
    <s v="SFOLAX737-800"/>
    <n v="337"/>
    <n v="146.7651515151515"/>
    <n v="132"/>
    <n v="19373"/>
    <n v="17.310606060606062"/>
    <n v="2285"/>
    <n v="4353"/>
    <n v="12736"/>
    <n v="7269427"/>
    <n v="0.89810393583978487"/>
    <n v="21571"/>
    <n v="185.87288993923025"/>
    <n v="0.82431457431457433"/>
    <n v="2772"/>
    <n v="0.82443181818181821"/>
    <n v="5280"/>
    <n v="0.94208151490494862"/>
    <n v="13519"/>
    <n v="17538"/>
    <n v="5.9997719238225571"/>
    <n v="0.19742043265873702"/>
    <n v="528701"/>
    <n v="0.20131917076853795"/>
    <n v="539142"/>
    <n v="0.50014861581914571"/>
    <n v="1339421"/>
    <n v="3.3287329642582686E-2"/>
    <n v="89145"/>
    <n v="2.8533117056241751E-2"/>
    <n v="76413"/>
    <n v="3.9291334054754851E-2"/>
    <n v="105224"/>
    <n v="1"/>
    <n v="772869"/>
    <n v="5855.068181818182"/>
    <n v="4158.0512373411948"/>
    <n v="0.30404116777891949"/>
    <n v="774381"/>
    <n v="5866.522727272727"/>
    <n v="0.30463597782522972"/>
    <n v="417808"/>
    <n v="3165.212121212121"/>
    <n v="0.16436269565395273"/>
    <n v="576930"/>
    <n v="0.22696015874189807"/>
    <n v="1"/>
    <n v="2678046"/>
    <n v="-2541988"/>
    <n v="136058"/>
    <n v="641382.56980306341"/>
    <n v="653955.8373535492"/>
    <n v="1421767.6271199749"/>
    <n v="2717106.0342765879"/>
    <n v="112681.56980306341"/>
    <n v="114813.8373535492"/>
    <n v="82346.627119974932"/>
    <n v="1.8716468299358396E-2"/>
    <n v="1.9039366945766013E-2"/>
    <n v="3.2289864640761695E-4"/>
    <n v="6528701"/>
    <n v="0.89810393583978487"/>
    <n v="291904.33882207191"/>
    <n v="0.36839849963415272"/>
    <n v="0.34968203133479436"/>
    <n v="132.80452175708461"/>
    <n v="0.39407869957591873"/>
    <n v="3.9291334054754851E-2"/>
    <n v="-2347.2881384589964"/>
    <n v="138405.288138459"/>
    <n v="1.7090842170738891"/>
    <n v="0.91498884729718044"/>
    <n v="0.88780808022354218"/>
    <n v="102.11022727272727"/>
    <n v="0.21542945864260735"/>
    <n v="2247.8156988714127"/>
    <n v="5866.522727272727"/>
    <n v="104.22714149617977"/>
    <n v="8.5458111805089558"/>
    <n v="5.9997719238225571"/>
  </r>
  <r>
    <n v="94"/>
    <x v="5"/>
    <s v="OGG"/>
    <s v="Hawaii"/>
    <s v="LAX"/>
    <s v="California"/>
    <x v="36"/>
    <x v="0"/>
    <n v="192.94444444444446"/>
    <s v="OGGLAXA321"/>
    <n v="2486"/>
    <n v="173.72222222222223"/>
    <n v="36"/>
    <n v="6254"/>
    <n v="21.027777777777779"/>
    <n v="757"/>
    <n v="1220"/>
    <n v="4278"/>
    <n v="17267756"/>
    <n v="0.90037431615318164"/>
    <n v="6946"/>
    <n v="183.3353543519267"/>
    <n v="0.85247747747747749"/>
    <n v="888"/>
    <n v="0.7309766327142001"/>
    <n v="1669"/>
    <n v="0.97448747152619586"/>
    <n v="4390"/>
    <n v="304"/>
    <n v="4.9934210526315788"/>
    <n v="0.21217525061251585"/>
    <n v="356705"/>
    <n v="0.18181742477460786"/>
    <n v="305668"/>
    <n v="0.58729369413525367"/>
    <n v="987347"/>
    <n v="1.5266054041771827E-2"/>
    <n v="25665"/>
    <n v="2.5446397502707917E-3"/>
    <n v="4278"/>
    <n v="9.0293668557995838E-4"/>
    <n v="1518"/>
    <n v="0.99999999999999989"/>
    <n v="705981"/>
    <n v="19610.583333333332"/>
    <n v="3850.7630047438297"/>
    <n v="0.34395732086089087"/>
    <n v="220466"/>
    <n v="6124.0555555555557"/>
    <n v="0.10741208998672366"/>
    <n v="683699"/>
    <n v="18991.638888888891"/>
    <n v="0.33310142385598229"/>
    <n v="442379"/>
    <n v="0.2155291652964032"/>
    <n v="1"/>
    <n v="1681181"/>
    <n v="-2052525"/>
    <n v="-371344"/>
    <n v="418433.34214002639"/>
    <n v="418163.84590163938"/>
    <n v="1013196.1968209444"/>
    <n v="1849793.3848626101"/>
    <n v="61728.342140026391"/>
    <n v="112495.84590163938"/>
    <n v="25849.196820944431"/>
    <n v="-2.1505052538384258E-2"/>
    <n v="-2.1183204463627966E-2"/>
    <n v="3.2184807475629101E-4"/>
    <n v="15547444"/>
    <n v="0.90037431615318164"/>
    <n v="185853.34122161823"/>
    <n v="9.735955268304694E-2"/>
    <n v="0.1188646052214312"/>
    <n v="268.57419251678925"/>
    <n v="0.10803467116524106"/>
    <n v="9.0293668557995838E-4"/>
    <n v="-5557.5940239613947"/>
    <n v="-365786.4059760386"/>
    <n v="1.691543967029731"/>
    <n v="0.77122428764606021"/>
    <n v="0.94709239662786437"/>
    <n v="183.14439784301976"/>
    <n v="0.26313585509234283"/>
    <n v="3729.2261627159251"/>
    <n v="6124.0555555555557"/>
    <n v="34.112351227112221"/>
    <n v="4.7878157978893512"/>
    <n v="4.9934210526315788"/>
  </r>
  <r>
    <n v="211"/>
    <x v="4"/>
    <s v="ANC"/>
    <s v="Alaska"/>
    <s v="SEA"/>
    <s v="Washington"/>
    <x v="60"/>
    <x v="4"/>
    <n v="178"/>
    <s v="ANCSEA737-Max 9"/>
    <n v="1448"/>
    <n v="163.5609756097561"/>
    <n v="41"/>
    <n v="6706"/>
    <n v="23"/>
    <n v="943"/>
    <n v="1271"/>
    <n v="4492"/>
    <n v="10567504"/>
    <n v="0.91888188544806793"/>
    <n v="7298"/>
    <n v="140.66614857988711"/>
    <n v="1"/>
    <n v="943"/>
    <n v="0.72093023255813948"/>
    <n v="1763"/>
    <n v="0.97822299651567945"/>
    <n v="4592"/>
    <n v="40504"/>
    <n v="4.9999506221607746"/>
    <n v="0.19459396729092079"/>
    <n v="358834"/>
    <n v="0.16468692753959568"/>
    <n v="303685"/>
    <n v="0.50653411525075187"/>
    <n v="934056"/>
    <n v="1.4617567979418811E-2"/>
    <n v="26955"/>
    <n v="9.7428761386844139E-3"/>
    <n v="17966"/>
    <n v="0.10982454580062841"/>
    <n v="202518"/>
    <n v="1"/>
    <n v="477514"/>
    <n v="11646.682926829268"/>
    <n v="3394.6617919151336"/>
    <n v="0.33051601207957348"/>
    <n v="214821"/>
    <n v="5239.5365853658541"/>
    <n v="0.14869046819767809"/>
    <n v="414550"/>
    <n v="10110.975609756097"/>
    <n v="0.28693486014564429"/>
    <n v="337868"/>
    <n v="0.23385865957710419"/>
    <n v="1"/>
    <n v="1844014"/>
    <n v="-1444753"/>
    <n v="399261"/>
    <n v="358834"/>
    <n v="421240.48387096776"/>
    <n v="954849.76669634902"/>
    <n v="1734924.2505673168"/>
    <n v="0"/>
    <n v="117555.48387096776"/>
    <n v="20793.766696349019"/>
    <n v="3.7781958729327193E-2"/>
    <n v="3.8101274621240411E-2"/>
    <n v="3.1931589191321746E-4"/>
    <n v="9710288"/>
    <n v="0.91888188544806793"/>
    <n v="144909.87652848195"/>
    <n v="0.17449853816000449"/>
    <n v="0.1367165794306773"/>
    <n v="244.78019683865196"/>
    <n v="0.1690470972642624"/>
    <n v="0.10982454580062841"/>
    <n v="-3374.3719650565067"/>
    <n v="402635.37196505652"/>
    <n v="1.7393878336030455"/>
    <n v="0.7873821468849197"/>
    <n v="0.92979149563462848"/>
    <n v="172.25467952353941"/>
    <n v="0.18322420545614079"/>
    <n v="2947.0487689123643"/>
    <n v="5239.5365853658541"/>
    <n v="47.673161366123061"/>
    <n v="6.6986280942439604"/>
    <n v="4.9999506221607746"/>
  </r>
  <r>
    <n v="1060"/>
    <x v="0"/>
    <s v="HNL"/>
    <s v="Hawaii"/>
    <s v="LAX"/>
    <s v="California"/>
    <x v="46"/>
    <x v="0"/>
    <n v="194.87234042553192"/>
    <s v="HNLLAXA321"/>
    <n v="2556"/>
    <n v="169.12765957446808"/>
    <n v="47"/>
    <n v="7949"/>
    <n v="24.872340425531913"/>
    <n v="1169"/>
    <n v="2035"/>
    <n v="4745"/>
    <n v="23410404"/>
    <n v="0.86788950758816463"/>
    <n v="9159"/>
    <n v="250.34168481129589"/>
    <n v="1"/>
    <n v="1169"/>
    <n v="0.92626308602639962"/>
    <n v="2197"/>
    <n v="0.81909200759537371"/>
    <n v="5793"/>
    <n v="7952"/>
    <n v="6"/>
    <n v="0.23485659420961988"/>
    <n v="655795"/>
    <n v="0.24206565076149913"/>
    <n v="675925"/>
    <n v="0.4822006495671522"/>
    <n v="1346459"/>
    <n v="1.189512237310825E-2"/>
    <n v="33215"/>
    <n v="1.189512237310825E-2"/>
    <n v="33215"/>
    <n v="1.7086860715512294E-2"/>
    <n v="47712"/>
    <n v="1"/>
    <n v="1131296"/>
    <n v="24070.127659574468"/>
    <n v="4519.0076948341839"/>
    <n v="0.39278601644894912"/>
    <n v="325079"/>
    <n v="6916.5744680851067"/>
    <n v="0.1128674418023293"/>
    <n v="651650"/>
    <n v="13864.893617021276"/>
    <n v="0.22625290606433479"/>
    <n v="772159"/>
    <n v="0.26809363568438682"/>
    <n v="1"/>
    <n v="2792321"/>
    <n v="-2880184"/>
    <n v="-87863"/>
    <n v="655795"/>
    <n v="729733.28009828005"/>
    <n v="1643843.4113804004"/>
    <n v="3029371.6914786804"/>
    <n v="0"/>
    <n v="53808.280098280055"/>
    <n v="297384.41138040042"/>
    <n v="-3.753160346997856E-3"/>
    <n v="-3.4339781182298984E-3"/>
    <n v="3.1918222876795759E-4"/>
    <n v="20317644"/>
    <n v="0.86788950758816463"/>
    <n v="417785.49377280148"/>
    <n v="0.11927692490911306"/>
    <n v="0.12303008525611092"/>
    <n v="345.27726758082775"/>
    <n v="0.13508500296589504"/>
    <n v="1.7086860715512294E-2"/>
    <n v="-7472.184925078308"/>
    <n v="-80390.815074921687"/>
    <n v="1.9185010827794728"/>
    <n v="1.0521481876887699"/>
    <n v="0.79487358292397181"/>
    <n v="307.65817023213475"/>
    <n v="0.27652945345467084"/>
    <n v="2603.0423199045126"/>
    <n v="6916.5744680851067"/>
    <n v="31.752602472064716"/>
    <n v="8.3570260410114479"/>
    <n v="6"/>
  </r>
  <r>
    <n v="31"/>
    <x v="5"/>
    <s v="HNL"/>
    <s v="Hawaii"/>
    <s v="LAX"/>
    <s v="California"/>
    <x v="46"/>
    <x v="2"/>
    <n v="162.52380952380952"/>
    <s v="HNLLAX737-800"/>
    <n v="2556"/>
    <n v="152.85714285714286"/>
    <n v="21"/>
    <n v="3210"/>
    <n v="20.523809523809526"/>
    <n v="431"/>
    <n v="759"/>
    <n v="2020"/>
    <n v="8723628"/>
    <n v="0.94052153530618221"/>
    <n v="3413"/>
    <n v="109.77549815254686"/>
    <n v="1"/>
    <n v="431"/>
    <n v="0.92560975609756102"/>
    <n v="820"/>
    <n v="0.93432007400555039"/>
    <n v="2162"/>
    <n v="2211"/>
    <n v="5"/>
    <n v="0.2246278515212467"/>
    <n v="240775"/>
    <n v="0.20725097118718069"/>
    <n v="222149"/>
    <n v="0.5351931738882193"/>
    <n v="573665"/>
    <n v="1.1307193688869318E-2"/>
    <n v="12120"/>
    <n v="1.1307193688869318E-2"/>
    <n v="12120"/>
    <n v="1.0313616025614713E-2"/>
    <n v="11055"/>
    <n v="1"/>
    <n v="404253"/>
    <n v="19250.142857142859"/>
    <n v="3682.543070205335"/>
    <n v="0.35623469986623124"/>
    <n v="107410"/>
    <n v="5114.7619047619046"/>
    <n v="9.4651540279557342E-2"/>
    <n v="359460"/>
    <n v="17117.142857142859"/>
    <n v="0.31676233748151644"/>
    <n v="263671"/>
    <n v="0.23235142237269496"/>
    <n v="1"/>
    <n v="1071884"/>
    <n v="-1134794"/>
    <n v="-62910"/>
    <n v="240775"/>
    <n v="240002.87220026349"/>
    <n v="613991.9455445545"/>
    <n v="1094769.8177448181"/>
    <n v="0"/>
    <n v="17853.87220026349"/>
    <n v="40326.945544554503"/>
    <n v="-7.2114491814644095E-3"/>
    <n v="-6.89386169026171E-3"/>
    <n v="3.1758749120269943E-4"/>
    <n v="8204760"/>
    <n v="0.94052153530618221"/>
    <n v="67086.693769470556"/>
    <n v="0.12287135581663959"/>
    <n v="0.13008280499810401"/>
    <n v="330.47632398753893"/>
    <n v="0.12929433645834856"/>
    <n v="1.0313616025614713E-2"/>
    <n v="-2770.5151307056185"/>
    <n v="-60139.484869294378"/>
    <n v="1.8393476158829236"/>
    <n v="0.89199044572761377"/>
    <n v="0.8736396910535692"/>
    <n v="270.91341463414636"/>
    <n v="0.24598837187606121"/>
    <n v="3274.5011960727807"/>
    <n v="5114.7619047619046"/>
    <n v="29.241497911850068"/>
    <n v="7.5514018691588785"/>
    <n v="5"/>
  </r>
  <r>
    <n v="928"/>
    <x v="2"/>
    <s v="SEA"/>
    <s v="Washington"/>
    <s v="BOI"/>
    <s v="Idaho"/>
    <x v="10"/>
    <x v="7"/>
    <n v="74.831683168316829"/>
    <s v="SEABOIE175"/>
    <n v="399"/>
    <n v="58.618811881188115"/>
    <n v="202"/>
    <n v="11841"/>
    <n v="8.9108910891089117"/>
    <n v="1800"/>
    <n v="2520"/>
    <n v="7522"/>
    <n v="6031284"/>
    <n v="0.78334215400899709"/>
    <n v="15116"/>
    <n v="281.33017183850512"/>
    <n v="0.89330024813895781"/>
    <n v="2015"/>
    <n v="0.69478908188585609"/>
    <n v="3627"/>
    <n v="0.79396242347477308"/>
    <n v="9474"/>
    <n v="2738"/>
    <n v="5.9989043097151207"/>
    <n v="0.24167413041609728"/>
    <n v="388017"/>
    <n v="0.18058121327554999"/>
    <n v="289930"/>
    <n v="0.4972364403707667"/>
    <n v="798332"/>
    <n v="3.2797728860979931E-2"/>
    <n v="52658"/>
    <n v="3.7480271410580128E-2"/>
    <n v="60176"/>
    <n v="1.0230215666025968E-2"/>
    <n v="16425"/>
    <n v="1"/>
    <n v="702260"/>
    <n v="3476.5346534653463"/>
    <n v="2496.2128854175144"/>
    <n v="0.32432442417936352"/>
    <n v="658489"/>
    <n v="3259.8465346534654"/>
    <n v="0.3041096826722936"/>
    <n v="389379"/>
    <n v="1927.6188118811881"/>
    <n v="0.17982673078708225"/>
    <n v="415173"/>
    <n v="0.19173916236126062"/>
    <n v="1"/>
    <n v="1605538"/>
    <n v="-2165301"/>
    <n v="-559763"/>
    <n v="434363.47499999998"/>
    <n v="417292.10714285716"/>
    <n v="1005503.5054506779"/>
    <n v="1857159.087593535"/>
    <n v="46346.474999999977"/>
    <n v="127362.10714285716"/>
    <n v="207171.50545067794"/>
    <n v="-9.2809922397950426E-2"/>
    <n v="-9.2497294939504288E-2"/>
    <n v="3.1262745844613804E-4"/>
    <n v="4724559"/>
    <n v="0.78334215400899709"/>
    <n v="439519.05033358675"/>
    <n v="0.26620169104953439"/>
    <n v="0.35901161344748483"/>
    <n v="134.20429017819441"/>
    <n v="0.3363516044566276"/>
    <n v="1.0230215666025968E-2"/>
    <n v="-1885.5449880868073"/>
    <n v="-557877.4550119132"/>
    <n v="1.971715017918676"/>
    <n v="0.81849125044802129"/>
    <n v="0.86281681164438406"/>
    <n v="79.936586710780261"/>
    <n v="0.25858808698392688"/>
    <n v="1384.0641316762826"/>
    <n v="3259.8465346534654"/>
    <n v="42.089335539869545"/>
    <n v="9.5290938265349219"/>
    <n v="5.9989043097151207"/>
  </r>
  <r>
    <n v="933"/>
    <x v="2"/>
    <s v="SEA"/>
    <s v="Washington"/>
    <s v="GEG"/>
    <s v="Washington"/>
    <x v="14"/>
    <x v="7"/>
    <n v="73.323404255319147"/>
    <s v="SEAGEGE175"/>
    <n v="223"/>
    <n v="59.140425531914893"/>
    <n v="235"/>
    <n v="13898"/>
    <n v="9.9914893617021274"/>
    <n v="2348"/>
    <n v="3586"/>
    <n v="7965"/>
    <n v="3842513"/>
    <n v="0.80656955487203297"/>
    <n v="17231"/>
    <n v="248.34089773922184"/>
    <n v="1"/>
    <n v="2348"/>
    <n v="0.8485565546616185"/>
    <n v="4226"/>
    <n v="0.74732595233627319"/>
    <n v="10658"/>
    <n v="8050"/>
    <n v="5.9998757763975155"/>
    <n v="0.25447339418155857"/>
    <n v="392755"/>
    <n v="0.22725756007990136"/>
    <n v="350750"/>
    <n v="0.41988838948738599"/>
    <n v="648057"/>
    <n v="3.6124719208139415E-2"/>
    <n v="55755"/>
    <n v="3.0962101278797567E-2"/>
    <n v="47787"/>
    <n v="3.1293835764217126E-2"/>
    <n v="48299"/>
    <n v="1"/>
    <n v="619912"/>
    <n v="2637.9234042553189"/>
    <n v="2496.2138964761175"/>
    <n v="0.29558086786279475"/>
    <n v="767148"/>
    <n v="3264.4595744680851"/>
    <n v="0.365784613976189"/>
    <n v="343719"/>
    <n v="1462.6340425531914"/>
    <n v="0.16388900411821672"/>
    <n v="366488"/>
    <n v="0.1747455140427995"/>
    <n v="1"/>
    <n v="1543403"/>
    <n v="-2097267"/>
    <n v="-553864"/>
    <n v="392755"/>
    <n v="413348.99609592865"/>
    <n v="867167.79736346519"/>
    <n v="1673271.7934593938"/>
    <n v="0"/>
    <n v="62598.996095928655"/>
    <n v="219110.79736346519"/>
    <n v="-0.14414108683562032"/>
    <n v="-0.14382911259414069"/>
    <n v="3.1197424147963448E-4"/>
    <n v="3099254"/>
    <n v="0.80656955487203297"/>
    <n v="358553.86616779398"/>
    <n v="0.40166500412620593"/>
    <n v="0.54580609096182631"/>
    <n v="107.57691754209239"/>
    <n v="0.48240770198247707"/>
    <n v="3.1293835764217126E-2"/>
    <n v="-1198.7650785506121"/>
    <n v="-552665.23492144933"/>
    <n v="2.0713655795574342"/>
    <n v="1.0277827212024142"/>
    <n v="0.75295776312607832"/>
    <n v="82.99810695693327"/>
    <n v="0.23745450799305171"/>
    <n v="1384.0611962389414"/>
    <n v="3264.4595744680851"/>
    <n v="55.963395987212834"/>
    <n v="7.4501367103180316"/>
    <n v="5.9998757763975155"/>
  </r>
  <r>
    <n v="383"/>
    <x v="4"/>
    <s v="YVR"/>
    <s v="British Columbia"/>
    <s v="LAX"/>
    <s v="California"/>
    <x v="19"/>
    <x v="2"/>
    <n v="169.64935064935065"/>
    <s v="YVRLAX737-800"/>
    <n v="1080"/>
    <n v="145.67532467532467"/>
    <n v="77"/>
    <n v="11217"/>
    <n v="21"/>
    <n v="1617"/>
    <n v="2830"/>
    <n v="6770"/>
    <n v="14108040"/>
    <n v="0.85868483503023807"/>
    <n v="13063"/>
    <n v="49.817339312406574"/>
    <n v="1"/>
    <n v="1617"/>
    <n v="0.91883116883116878"/>
    <n v="3080"/>
    <n v="0.80922782691847961"/>
    <n v="8366"/>
    <n v="2373"/>
    <n v="4.9991571849978929"/>
    <n v="0.20690322731384284"/>
    <n v="495904"/>
    <n v="0.2606287904832793"/>
    <n v="624673"/>
    <n v="0.50209696961605343"/>
    <n v="1203422"/>
    <n v="1.6947653363328982E-2"/>
    <n v="40620"/>
    <n v="8.4738266816644908E-3"/>
    <n v="20310"/>
    <n v="4.9495325418309139E-3"/>
    <n v="11863"/>
    <n v="0.99999999999999989"/>
    <n v="183455"/>
    <n v="2382.5324675324673"/>
    <n v="3682.553153823535"/>
    <n v="0.21094467754342675"/>
    <n v="403444"/>
    <n v="5239.5324675324673"/>
    <n v="0.46389776504772429"/>
    <n v="163127"/>
    <n v="2118.5324675324673"/>
    <n v="0.1875706435563303"/>
    <n v="119657"/>
    <n v="0.13758691385251867"/>
    <n v="1"/>
    <n v="2396792"/>
    <n v="-869683"/>
    <n v="1527109"/>
    <n v="495904"/>
    <n v="679856.12720848061"/>
    <n v="1487123.8481536189"/>
    <n v="2662883.9753620997"/>
    <n v="0"/>
    <n v="55183.127208480611"/>
    <n v="283701.84815361886"/>
    <n v="0.10824388079421379"/>
    <n v="0.10855583791767894"/>
    <n v="3.1195712346514248E-4"/>
    <n v="12114360"/>
    <n v="0.85868483503023807"/>
    <n v="392491.65855398076"/>
    <n v="0.16988837570633483"/>
    <n v="6.1644494912121033E-2"/>
    <n v="212.61736649728093"/>
    <n v="0.19686793194192678"/>
    <n v="4.9495325418309139E-3"/>
    <n v="-4401.1035761311623"/>
    <n v="1531510.1035761312"/>
    <n v="1.7238305832484597"/>
    <n v="1.1400109124205928"/>
    <n v="0.80855036297296379"/>
    <n v="202.81590909090909"/>
    <n v="4.9923814832492766E-2"/>
    <n v="3274.5024574079298"/>
    <n v="5239.5324675324673"/>
    <n v="225.16256698611971"/>
    <n v="5.431933672104841"/>
    <n v="4.9991571849978929"/>
  </r>
  <r>
    <n v="481"/>
    <x v="3"/>
    <s v="LAX"/>
    <s v="California"/>
    <s v="YVR"/>
    <s v="British Columbia"/>
    <x v="18"/>
    <x v="2"/>
    <n v="169.33333333333334"/>
    <s v="LAXYVR737-800"/>
    <n v="1080"/>
    <n v="141.48888888888888"/>
    <n v="90"/>
    <n v="12734"/>
    <n v="21"/>
    <n v="1890"/>
    <n v="2905"/>
    <n v="7939"/>
    <n v="16459200"/>
    <n v="0.8355643044619423"/>
    <n v="15240"/>
    <n v="59.720550576184372"/>
    <n v="1"/>
    <n v="1890"/>
    <n v="0.80694444444444446"/>
    <n v="3600"/>
    <n v="0.81425641025641027"/>
    <n v="9750"/>
    <n v="10028"/>
    <n v="4.9998005584363785"/>
    <n v="0.2325799279924696"/>
    <n v="635006"/>
    <n v="0.220310079222934"/>
    <n v="601506"/>
    <n v="0.50548773564519256"/>
    <n v="1380118"/>
    <n v="1.7443329780571153E-2"/>
    <n v="47625"/>
    <n v="5.8151757884751321E-3"/>
    <n v="15877"/>
    <n v="1.8363751570357509E-2"/>
    <n v="50138"/>
    <n v="1"/>
    <n v="219923"/>
    <n v="2443.588888888889"/>
    <n v="3682.5347033505395"/>
    <n v="0.21341822589300705"/>
    <n v="471557"/>
    <n v="5239.5222222222219"/>
    <n v="0.45760951945648576"/>
    <n v="195555"/>
    <n v="2172.8333333333335"/>
    <n v="0.18977097058746467"/>
    <n v="143444"/>
    <n v="0.13920128406304252"/>
    <n v="1"/>
    <n v="2730270"/>
    <n v="-1030479"/>
    <n v="1699791"/>
    <n v="635006"/>
    <n v="745411.91049913934"/>
    <n v="1694942.7509761935"/>
    <n v="3075360.6614753325"/>
    <n v="0"/>
    <n v="143905.91049913934"/>
    <n v="314824.75097619346"/>
    <n v="0.10327300233304171"/>
    <n v="0.10358267761189643"/>
    <n v="3.0967527885472634E-4"/>
    <n v="13752720"/>
    <n v="0.8355643044619423"/>
    <n v="527439.20150777418"/>
    <n v="0.16588108778069408"/>
    <n v="6.2608085447652381E-2"/>
    <n v="210.47055128003768"/>
    <n v="0.19488014007410898"/>
    <n v="1.8363751570357509E-2"/>
    <n v="-5097.00734972592"/>
    <n v="1704888.0073497258"/>
    <n v="1.9568551309393536"/>
    <n v="0.97315073204847458"/>
    <n v="0.82443088893847316"/>
    <n v="167.08500000000001"/>
    <n v="5.2538393638724375E-2"/>
    <n v="3274.5009567608422"/>
    <n v="5239.5222222222219"/>
    <n v="213.22643339926142"/>
    <n v="4.9868069734568872"/>
    <n v="4.9998005584363785"/>
  </r>
  <r>
    <n v="1096"/>
    <x v="0"/>
    <s v="LAX"/>
    <s v="California"/>
    <s v="HNL"/>
    <s v="Hawaii"/>
    <x v="51"/>
    <x v="5"/>
    <n v="276.46666666666664"/>
    <s v="LAXHNLA330-200"/>
    <n v="2556"/>
    <n v="241.35555555555555"/>
    <n v="45"/>
    <n v="10861"/>
    <n v="36"/>
    <n v="1620"/>
    <n v="3015"/>
    <n v="6226"/>
    <n v="31799196"/>
    <n v="0.87300056265573511"/>
    <n v="12441"/>
    <n v="257.92508813160987"/>
    <n v="1"/>
    <n v="1620"/>
    <n v="1"/>
    <n v="3015"/>
    <n v="0.79759159620804509"/>
    <n v="7806"/>
    <n v="898192"/>
    <n v="5.9999966599568912"/>
    <n v="0.1031833532162897"/>
    <n v="937490"/>
    <n v="0.10418955297853071"/>
    <n v="946632"/>
    <n v="0.19194190500624556"/>
    <n v="1743921"/>
    <n v="4.7960134149695717E-3"/>
    <n v="43575"/>
    <n v="2.7410193479380884E-3"/>
    <n v="24904"/>
    <n v="0.59314815603602644"/>
    <n v="5389149"/>
    <n v="1.0000000000000002"/>
    <n v="1279347"/>
    <n v="28429.933333333334"/>
    <n v="4960.1495118892635"/>
    <n v="0.31109641835228791"/>
    <n v="364263"/>
    <n v="8094.7333333333336"/>
    <n v="8.8577152749222413E-2"/>
    <n v="1315371"/>
    <n v="29230.466666666667"/>
    <n v="0.31985630708827806"/>
    <n v="1153400"/>
    <n v="0.28047012181021164"/>
    <n v="1"/>
    <n v="9085671"/>
    <n v="-4112381"/>
    <n v="4973290"/>
    <n v="937490"/>
    <n v="946632"/>
    <n v="2186483.6694506905"/>
    <n v="4070605.6694506905"/>
    <n v="0"/>
    <n v="0"/>
    <n v="442562.6694506905"/>
    <n v="0.15639672147685746"/>
    <n v="0.15670599740911037"/>
    <n v="3.092759322529115E-4"/>
    <n v="27760716"/>
    <n v="0.87300056265573511"/>
    <n v="537750.18506583199"/>
    <n v="0.28572014839620474"/>
    <n v="0.12932342691934726"/>
    <n v="340.34821839609612"/>
    <n v="0.13315657996717375"/>
    <n v="0.59314815603602644"/>
    <n v="-9834.7259877931228"/>
    <n v="4983124.7259877929"/>
    <n v="1.9844241045327966"/>
    <n v="1.0766554154081365"/>
    <n v="0.76609234860380959"/>
    <n v="313.97412935323382"/>
    <n v="0.12694714567586698"/>
    <n v="5099.8179724525817"/>
    <n v="8094.7333333333336"/>
    <n v="42.109125865483946"/>
    <n v="6.3050363686585031"/>
    <n v="5.9999966599568912"/>
  </r>
  <r>
    <n v="73"/>
    <x v="5"/>
    <s v="LAX"/>
    <s v="California"/>
    <s v="SEA"/>
    <s v="Washington"/>
    <x v="47"/>
    <x v="1"/>
    <n v="179.21052631578948"/>
    <s v="LAXSEA737-900"/>
    <n v="954"/>
    <n v="151.13157894736841"/>
    <n v="114"/>
    <n v="17229"/>
    <n v="22.859649122807017"/>
    <n v="2606"/>
    <n v="3330"/>
    <n v="11293"/>
    <n v="19490220"/>
    <n v="0.84331864904552134"/>
    <n v="20430"/>
    <n v="317.20121681415924"/>
    <n v="0.99389778794813122"/>
    <n v="2622"/>
    <n v="0.67931456548347613"/>
    <n v="4902"/>
    <n v="0.87501937083527037"/>
    <n v="12906"/>
    <n v="90007"/>
    <n v="5"/>
    <n v="0.21494793782608132"/>
    <n v="979343"/>
    <n v="0.1687097127488402"/>
    <n v="768673"/>
    <n v="0.48782589476683025"/>
    <n v="2222626"/>
    <n v="1.4870987516535207E-2"/>
    <n v="67755"/>
    <n v="1.4870987516535207E-2"/>
    <n v="67755"/>
    <n v="9.8774479625177811E-2"/>
    <n v="450035"/>
    <n v="1"/>
    <n v="1168106"/>
    <n v="10246.543859649122"/>
    <n v="3682.5394673197798"/>
    <n v="0.32756969548597764"/>
    <n v="597306"/>
    <n v="5239.5263157894733"/>
    <n v="0.16750136077714467"/>
    <n v="1038675"/>
    <n v="9111.1842105263149"/>
    <n v="0.29127361169183086"/>
    <n v="761890"/>
    <n v="0.21365533204504683"/>
    <n v="1"/>
    <n v="4556187"/>
    <n v="-3565977"/>
    <n v="990210"/>
    <n v="985355.85034535686"/>
    <n v="1131542.0558558558"/>
    <n v="2540087.7672894713"/>
    <n v="4656985.6734906845"/>
    <n v="6012.8503453568555"/>
    <n v="362869.05585585581"/>
    <n v="317461.76728947135"/>
    <n v="5.0805480902729676E-2"/>
    <n v="5.1114382420485348E-2"/>
    <n v="3.0890151775567198E-4"/>
    <n v="16436466"/>
    <n v="0.84331864904552134"/>
    <n v="762887.72139996476"/>
    <n v="0.23376785895695379"/>
    <n v="0.18296237805422411"/>
    <n v="238.32793545765861"/>
    <n v="0.24981963884450589"/>
    <n v="9.8774479625177811E-2"/>
    <n v="-6020.5585393919646"/>
    <n v="996230.55853939196"/>
    <n v="1.9218069989216751"/>
    <n v="0.80681869754421209"/>
    <n v="0.88609924015695352"/>
    <n v="156.80803753569973"/>
    <n v="0.16722096788389063"/>
    <n v="3274.4987879681917"/>
    <n v="5239.5263157894733"/>
    <n v="54.315680668066499"/>
    <n v="7.8652272331534041"/>
    <n v="5"/>
  </r>
  <r>
    <n v="999"/>
    <x v="2"/>
    <s v="YVR"/>
    <s v="British Columbia"/>
    <s v="LAX"/>
    <s v="California"/>
    <x v="19"/>
    <x v="2"/>
    <n v="169.11904761904762"/>
    <s v="YVRLAX737-800"/>
    <n v="1080"/>
    <n v="148.32142857142858"/>
    <n v="84"/>
    <n v="12459"/>
    <n v="20.94047619047619"/>
    <n v="1759"/>
    <n v="2514"/>
    <n v="8186"/>
    <n v="15342480"/>
    <n v="0.87702379276362097"/>
    <n v="14206"/>
    <n v="54.18444373265001"/>
    <n v="1"/>
    <n v="1759"/>
    <n v="0.75044776119402989"/>
    <n v="3350"/>
    <n v="0.89975818861288193"/>
    <n v="9098"/>
    <n v="4105"/>
    <n v="5.999025578562728"/>
    <n v="0.23632264994949576"/>
    <n v="736984"/>
    <n v="0.20339067836013533"/>
    <n v="634284"/>
    <n v="0.51826906735502076"/>
    <n v="1616248"/>
    <n v="1.8372320469448943E-2"/>
    <n v="57295"/>
    <n v="1.5748665245065817E-2"/>
    <n v="49113"/>
    <n v="7.8966186208333997E-3"/>
    <n v="24626"/>
    <n v="1"/>
    <n v="225302"/>
    <n v="2682.1666666666665"/>
    <n v="4158.0568975046872"/>
    <n v="0.22382431189288318"/>
    <n v="491321"/>
    <n v="5849.0595238095239"/>
    <n v="0.48809857321960415"/>
    <n v="121797"/>
    <n v="1449.9642857142858"/>
    <n v="0.12099817008112441"/>
    <n v="168182"/>
    <n v="0.16707894480638821"/>
    <n v="1"/>
    <n v="3118550"/>
    <n v="-1006602"/>
    <n v="2111948"/>
    <n v="736984"/>
    <n v="845207.39856801904"/>
    <n v="1796313.7434644515"/>
    <n v="3378505.1420324706"/>
    <n v="0"/>
    <n v="210923.39856801904"/>
    <n v="180065.74346445152"/>
    <n v="0.13765362575020465"/>
    <n v="0.13795700777470421"/>
    <n v="3.0338202449955998E-4"/>
    <n v="13455720"/>
    <n v="0.87702379276362097"/>
    <n v="433829.77991813142"/>
    <n v="0.20326244518487233"/>
    <n v="6.5608819434667662E-2"/>
    <n v="248.32843727425958"/>
    <n v="0.22993373821690702"/>
    <n v="7.8966186208333997E-3"/>
    <n v="-4654.6326432436972"/>
    <n v="2116602.6326432438"/>
    <n v="1.9924359100732389"/>
    <n v="0.90039088511070331"/>
    <n v="0.84480059013632836"/>
    <n v="189.33850746268658"/>
    <n v="5.3929550592422763E-2"/>
    <n v="2247.8222827377404"/>
    <n v="5849.0595238095239"/>
    <n v="229.93684426241623"/>
    <n v="8.5406533429649247"/>
    <n v="5.999025578562728"/>
  </r>
  <r>
    <n v="185"/>
    <x v="5"/>
    <s v="YVR"/>
    <s v="British Columbia"/>
    <s v="LAX"/>
    <s v="California"/>
    <x v="19"/>
    <x v="2"/>
    <n v="169.54761904761904"/>
    <s v="YVRLAX737-800"/>
    <n v="1080"/>
    <n v="143.71428571428572"/>
    <n v="84"/>
    <n v="12072"/>
    <n v="21"/>
    <n v="1764"/>
    <n v="3330"/>
    <n v="6979"/>
    <n v="15381360"/>
    <n v="0.84763375930346863"/>
    <n v="14242"/>
    <n v="54.346188340807174"/>
    <n v="1"/>
    <n v="1764"/>
    <n v="0.9910714285714286"/>
    <n v="3360"/>
    <n v="0.76540908093880233"/>
    <n v="9118"/>
    <n v="10113"/>
    <n v="4.9998022347473547"/>
    <n v="0.23215224124651071"/>
    <n v="637468"/>
    <n v="0.27238232932311934"/>
    <n v="747936"/>
    <n v="0.4567222828175046"/>
    <n v="1254116"/>
    <n v="1.5246339549256074E-2"/>
    <n v="41865"/>
    <n v="5.0828415404028911E-3"/>
    <n v="13957"/>
    <n v="1.8413965523206375E-2"/>
    <n v="50563"/>
    <n v="1"/>
    <n v="200132"/>
    <n v="2382.5238095238096"/>
    <n v="3682.5397716020861"/>
    <n v="0.21094415353351378"/>
    <n v="440120"/>
    <n v="5239.5238095238092"/>
    <n v="0.46389753189479987"/>
    <n v="177957"/>
    <n v="2118.5357142857142"/>
    <n v="0.18757114669499886"/>
    <n v="130535"/>
    <n v="0.13758716787668748"/>
    <n v="1"/>
    <n v="2745905"/>
    <n v="-948744"/>
    <n v="1797161"/>
    <n v="637468"/>
    <n v="754674.16216216213"/>
    <n v="1638491.143143717"/>
    <n v="3030633.3053058791"/>
    <n v="0"/>
    <n v="6738.1621621621307"/>
    <n v="384375.14314371697"/>
    <n v="0.11684018838386202"/>
    <n v="0.11714289963809774"/>
    <n v="3.0271125423571299E-4"/>
    <n v="13037760"/>
    <n v="0.84763375930346863"/>
    <n v="484500.67428760743"/>
    <n v="0.1785216001705961"/>
    <n v="6.1681411786734072E-2"/>
    <n v="223.2722001325381"/>
    <n v="0.20673351864123898"/>
    <n v="1.8413965523206375E-2"/>
    <n v="-4656.1107774509419"/>
    <n v="1801817.110777451"/>
    <n v="1.9498707849307308"/>
    <n v="1.2010779232587743"/>
    <n v="0.74213710388601772"/>
    <n v="222.6"/>
    <n v="4.7538061222074324E-2"/>
    <n v="3274.507475740973"/>
    <n v="5239.5238095238092"/>
    <n v="222.13149382797545"/>
    <n v="4.6240888005301528"/>
    <n v="4.9998022347473547"/>
  </r>
  <r>
    <n v="131"/>
    <x v="5"/>
    <s v="SEA"/>
    <s v="Washington"/>
    <s v="LAX"/>
    <s v="California"/>
    <x v="49"/>
    <x v="1"/>
    <n v="178.41904761904763"/>
    <s v="SEALAX737-900"/>
    <n v="954"/>
    <n v="151"/>
    <n v="105"/>
    <n v="15855"/>
    <n v="22.609523809523811"/>
    <n v="2374"/>
    <n v="4461"/>
    <n v="9020"/>
    <n v="17872236"/>
    <n v="0.84632219493968186"/>
    <n v="18734"/>
    <n v="280.81928838951308"/>
    <n v="0.9875207986688852"/>
    <n v="2404"/>
    <n v="0.99265687583444595"/>
    <n v="4494"/>
    <n v="0.76201740305820731"/>
    <n v="11837"/>
    <n v="42602"/>
    <n v="5"/>
    <n v="0.24334370959608406"/>
    <n v="962703"/>
    <n v="0.24381083099835826"/>
    <n v="964551"/>
    <n v="0.44256239344108977"/>
    <n v="1750841"/>
    <n v="1.3679983923743947E-2"/>
    <n v="54120"/>
    <n v="2.7602628316201758E-3"/>
    <n v="10920"/>
    <n v="5.3842819209103811E-2"/>
    <n v="213010"/>
    <n v="1"/>
    <n v="1034128"/>
    <n v="9848.8380952380958"/>
    <n v="3682.5390660687199"/>
    <n v="0.32563729943429887"/>
    <n v="547530"/>
    <n v="5214.5714285714284"/>
    <n v="0.17241211006689852"/>
    <n v="919543"/>
    <n v="8757.5523809523802"/>
    <n v="0.28955554750834855"/>
    <n v="674504"/>
    <n v="0.21239504299045409"/>
    <n v="1"/>
    <n v="3956145"/>
    <n v="-3175705"/>
    <n v="780440"/>
    <n v="974868.58129738842"/>
    <n v="971686.21250840614"/>
    <n v="2297639.126053215"/>
    <n v="4244193.9198590098"/>
    <n v="12165.581297388417"/>
    <n v="7135.2125084061408"/>
    <n v="546798.126053215"/>
    <n v="4.3667731334792133E-2"/>
    <n v="4.3969395787095217E-2"/>
    <n v="3.0166445230308397E-4"/>
    <n v="15125670"/>
    <n v="0.84632219493968186"/>
    <n v="679690.04509618413"/>
    <n v="0.2213570255003347"/>
    <n v="0.17768929416554258"/>
    <n v="236.08546199936927"/>
    <n v="0.24746903773518791"/>
    <n v="5.3842819209103811E-2"/>
    <n v="-5391.4182843715198"/>
    <n v="785831.4182843715"/>
    <n v="2.0398048356929617"/>
    <n v="1.0932585505298844"/>
    <n v="0.75341769442534601"/>
    <n v="214.63084112149534"/>
    <n v="0.17049526748893176"/>
    <n v="3274.5008552423192"/>
    <n v="5214.5714285714284"/>
    <n v="56.459796942467037"/>
    <n v="4.1021759697256384"/>
    <n v="5"/>
  </r>
  <r>
    <n v="611"/>
    <x v="1"/>
    <s v="BOI"/>
    <s v="Idaho"/>
    <s v="SEA"/>
    <s v="Washington"/>
    <x v="13"/>
    <x v="7"/>
    <n v="74.133663366336634"/>
    <s v="BOISEAE175"/>
    <n v="399"/>
    <n v="58.128712871287128"/>
    <n v="202"/>
    <n v="11742"/>
    <n v="8.272277227722773"/>
    <n v="1671"/>
    <n v="3438"/>
    <n v="6634"/>
    <n v="5975025"/>
    <n v="0.78410684474123538"/>
    <n v="14975"/>
    <n v="325.71235948803559"/>
    <n v="0.82928039702233247"/>
    <n v="2015"/>
    <n v="0.94789081885856075"/>
    <n v="3627"/>
    <n v="0.71081110039644269"/>
    <n v="9333"/>
    <n v="6476"/>
    <n v="5.9995367510809139"/>
    <n v="0.21272270896349757"/>
    <n v="324838"/>
    <n v="0.26910072957711245"/>
    <n v="410930"/>
    <n v="0.43192130704384729"/>
    <n v="659565"/>
    <n v="3.0403739500173211E-2"/>
    <n v="46428"/>
    <n v="3.0408323505008682E-2"/>
    <n v="46435"/>
    <n v="2.5443191410360767E-2"/>
    <n v="38853"/>
    <n v="1"/>
    <n v="813047"/>
    <n v="4024.9851485148515"/>
    <n v="2496.2116920523727"/>
    <n v="0.33834510120844224"/>
    <n v="658489"/>
    <n v="3259.8465346534654"/>
    <n v="0.27402662742700717"/>
    <n v="450806"/>
    <n v="2231.7128712871286"/>
    <n v="0.18760047290669915"/>
    <n v="480669"/>
    <n v="0.20002779845785143"/>
    <n v="1"/>
    <n v="1527049"/>
    <n v="-2403011"/>
    <n v="-875962"/>
    <n v="391710.69419509277"/>
    <n v="433520.39267015707"/>
    <n v="927904.75504974381"/>
    <n v="1753135.8419149937"/>
    <n v="66872.694195092772"/>
    <n v="22590.392670157074"/>
    <n v="268339.75504974381"/>
    <n v="-0.14660390542298987"/>
    <n v="-0.14630745458008981"/>
    <n v="2.9645084290005896E-4"/>
    <n v="4685058"/>
    <n v="0.78410684474123538"/>
    <n v="409754.52801907691"/>
    <n v="0.25557198505445583"/>
    <n v="0.40217589047744567"/>
    <n v="126.74127065235905"/>
    <n v="0.31764729486806781"/>
    <n v="2.5443191410360767E-2"/>
    <n v="-1771.3011975989784"/>
    <n v="-874190.69880240108"/>
    <n v="1.7301379923184874"/>
    <n v="1.21593191611996"/>
    <n v="0.75844711086586858"/>
    <n v="113.29749103942652"/>
    <n v="0.31476986003723523"/>
    <n v="1384.0616939086694"/>
    <n v="3259.8465346534654"/>
    <n v="36.05021319564424"/>
    <n v="7.9086186339635498"/>
    <n v="5.9995367510809139"/>
  </r>
  <r>
    <n v="901"/>
    <x v="2"/>
    <s v="LAX"/>
    <s v="California"/>
    <s v="YVR"/>
    <s v="British Columbia"/>
    <x v="18"/>
    <x v="2"/>
    <n v="169.11904761904762"/>
    <s v="LAXYVR737-800"/>
    <n v="1080"/>
    <n v="148.32142857142858"/>
    <n v="84"/>
    <n v="12459"/>
    <n v="20.94047619047619"/>
    <n v="1759"/>
    <n v="2767"/>
    <n v="7933"/>
    <n v="15342480"/>
    <n v="0.87702379276362097"/>
    <n v="14206"/>
    <n v="55.573290119504904"/>
    <n v="1"/>
    <n v="1759"/>
    <n v="0.82597014925373136"/>
    <n v="3350"/>
    <n v="0.87194987909430643"/>
    <n v="9098"/>
    <n v="4105"/>
    <n v="5.999025578562728"/>
    <n v="0.22497269760478947"/>
    <n v="702257"/>
    <n v="0.20999474294742851"/>
    <n v="655503"/>
    <n v="0.52410635712526044"/>
    <n v="1636009"/>
    <n v="1.7788763875046812E-2"/>
    <n v="55528"/>
    <n v="1.5248335667131505E-2"/>
    <n v="47598"/>
    <n v="7.8891027803433007E-3"/>
    <n v="24626"/>
    <n v="1"/>
    <n v="231077"/>
    <n v="2750.9166666666665"/>
    <n v="4158.0586555716172"/>
    <n v="0.22658806386673608"/>
    <n v="491321"/>
    <n v="5849.0595238095239"/>
    <n v="0.48177652525811154"/>
    <n v="124919"/>
    <n v="1487.1309523809523"/>
    <n v="0.12249230494670091"/>
    <n v="172494"/>
    <n v="0.16914310592845144"/>
    <n v="1"/>
    <n v="3121521"/>
    <n v="-1019811"/>
    <n v="2101710"/>
    <n v="702257"/>
    <n v="793615.84748825443"/>
    <n v="1876264.954241775"/>
    <n v="3372137.8017300293"/>
    <n v="0"/>
    <n v="138112.84748825443"/>
    <n v="240255.95424177498"/>
    <n v="0.13698632815555242"/>
    <n v="0.1372799176206706"/>
    <n v="2.9358946511817696E-4"/>
    <n v="13455720"/>
    <n v="0.87702379276362097"/>
    <n v="434246.37330443878"/>
    <n v="0.20345609054077307"/>
    <n v="6.6469762385220649E-2"/>
    <n v="248.56689943013083"/>
    <n v="0.23015453650938039"/>
    <n v="7.8891027803433007E-3"/>
    <n v="-4504.3904967860644"/>
    <n v="2106214.3904967862"/>
    <n v="1.8945860309300353"/>
    <n v="0.92856854941444722"/>
    <n v="0.85334343054030215"/>
    <n v="195.67253731343283"/>
    <n v="5.5259599406827634E-2"/>
    <n v="2247.8244446455114"/>
    <n v="5849.0595238095239"/>
    <n v="224.19043344758146"/>
    <n v="8.277229312143831"/>
    <n v="5.999025578562728"/>
  </r>
  <r>
    <n v="825"/>
    <x v="2"/>
    <s v="BOI"/>
    <s v="Idaho"/>
    <s v="SEA"/>
    <s v="Washington"/>
    <x v="13"/>
    <x v="7"/>
    <n v="74.831683168316829"/>
    <s v="BOISEAE175"/>
    <n v="399"/>
    <n v="58.618811881188115"/>
    <n v="202"/>
    <n v="11841"/>
    <n v="9.9752475247524757"/>
    <n v="2015"/>
    <n v="3401"/>
    <n v="6426"/>
    <n v="6031284"/>
    <n v="0.78334215400899709"/>
    <n v="15116"/>
    <n v="325.71235948803559"/>
    <n v="1"/>
    <n v="2015"/>
    <n v="0.93768955059277637"/>
    <n v="3627"/>
    <n v="0.67827739075364157"/>
    <n v="9474"/>
    <n v="2738"/>
    <n v="5.9989043097151207"/>
    <n v="0.24940508057347927"/>
    <n v="389460"/>
    <n v="0.25302262614981469"/>
    <n v="395109"/>
    <n v="0.44590779965624033"/>
    <n v="696310"/>
    <n v="2.8801400654219253E-2"/>
    <n v="44975"/>
    <n v="1.2344738197029118E-2"/>
    <n v="19277"/>
    <n v="1.0518354769217371E-2"/>
    <n v="16425"/>
    <n v="1"/>
    <n v="813047"/>
    <n v="4024.9851485148515"/>
    <n v="2496.2116920523727"/>
    <n v="0.33834510120844224"/>
    <n v="658489"/>
    <n v="3259.8465346534654"/>
    <n v="0.27402662742700717"/>
    <n v="450806"/>
    <n v="2231.7128712871286"/>
    <n v="0.18760047290669915"/>
    <n v="480669"/>
    <n v="0.20002779845785143"/>
    <n v="1"/>
    <n v="1561556"/>
    <n v="-2403011"/>
    <n v="-841455"/>
    <n v="389460"/>
    <n v="421364.40546897973"/>
    <n v="1026585.8916900093"/>
    <n v="1837410.2971589891"/>
    <n v="0"/>
    <n v="26255.405468979734"/>
    <n v="330275.89169000927"/>
    <n v="-0.13951506843318934"/>
    <n v="-0.13922242653113678"/>
    <n v="2.9264190205255391E-4"/>
    <n v="4724559"/>
    <n v="0.78334215400899709"/>
    <n v="427354.44852630678"/>
    <n v="0.25890937982691581"/>
    <n v="0.39842444826010515"/>
    <n v="130.48990794696394"/>
    <n v="0.32704237580692719"/>
    <n v="1.0518354769217371E-2"/>
    <n v="-1765.0064215791535"/>
    <n v="-839689.99357842084"/>
    <n v="1.9729002041284789"/>
    <n v="1.1119536263216296"/>
    <n v="0.75021641186537502"/>
    <n v="108.93548387096774"/>
    <n v="0.3078141289841671"/>
    <n v="1384.0616939086694"/>
    <n v="3259.8465346534654"/>
    <n v="36.354162361575831"/>
    <n v="5.4262308926610929"/>
    <n v="5.9989043097151207"/>
  </r>
  <r>
    <n v="500"/>
    <x v="3"/>
    <s v="SEA"/>
    <s v="Washington"/>
    <s v="ANC"/>
    <s v="Alaska"/>
    <x v="56"/>
    <x v="2"/>
    <n v="159.67816091954023"/>
    <s v="SEAANC737-800"/>
    <n v="1448"/>
    <n v="135.36781609195401"/>
    <n v="87"/>
    <n v="11777"/>
    <n v="18.793103448275861"/>
    <n v="1635"/>
    <n v="3480"/>
    <n v="6663"/>
    <n v="20115616"/>
    <n v="0.84775410308090993"/>
    <n v="13892"/>
    <n v="319.82159944367174"/>
    <n v="0.89490968801313631"/>
    <n v="1827"/>
    <n v="1"/>
    <n v="3480"/>
    <n v="0.77612114152591727"/>
    <n v="8585"/>
    <n v="41027"/>
    <n v="4.9999512516147906"/>
    <n v="0.21571500981668593"/>
    <n v="716253"/>
    <n v="0.26450509838219693"/>
    <n v="878254"/>
    <n v="0.4419472305320466"/>
    <n v="1467427"/>
    <n v="1.2039331796756201E-2"/>
    <n v="39975"/>
    <n v="4.0131105989187343E-3"/>
    <n v="13325"/>
    <n v="6.1780218873395625E-2"/>
    <n v="205133"/>
    <n v="1"/>
    <n v="1177756"/>
    <n v="13537.425287356322"/>
    <n v="3682.5405227436213"/>
    <n v="0.34147416349041498"/>
    <n v="455839"/>
    <n v="5239.5287356321842"/>
    <n v="0.13216425236747448"/>
    <n v="1047256"/>
    <n v="12037.425287356322"/>
    <n v="0.30363748226314963"/>
    <n v="768183"/>
    <n v="0.22272410187896088"/>
    <n v="1"/>
    <n v="3320367"/>
    <n v="-3449034"/>
    <n v="-128667"/>
    <n v="800363.44403669727"/>
    <n v="878254"/>
    <n v="1890719.0147080894"/>
    <n v="3569336.4587447867"/>
    <n v="84110.44403669727"/>
    <n v="0"/>
    <n v="423292.01470808941"/>
    <n v="-6.3963738420936252E-3"/>
    <n v="-6.1064392872939958E-3"/>
    <n v="2.8993455479962935E-4"/>
    <n v="17053096"/>
    <n v="0.84775410308090993"/>
    <n v="559456.56024454441"/>
    <n v="0.16506414717799345"/>
    <n v="0.17146052102008708"/>
    <n v="264.51846820073024"/>
    <n v="0.18267850013862585"/>
    <n v="6.1780218873395625E-2"/>
    <n v="-5832.2121694803063"/>
    <n v="-122834.78783051969"/>
    <n v="1.7786760448835441"/>
    <n v="1.1450114824505513"/>
    <n v="0.77550598801046544"/>
    <n v="252.37183908045978"/>
    <n v="0.23135484722020186"/>
    <n v="3274.5005397437108"/>
    <n v="5239.5287356321842"/>
    <n v="36.823654251263953"/>
    <n v="4.5257705697546067"/>
    <n v="4.9999512516147906"/>
  </r>
  <r>
    <n v="470"/>
    <x v="3"/>
    <s v="LAX"/>
    <s v="California"/>
    <s v="SEA"/>
    <s v="Washington"/>
    <x v="47"/>
    <x v="1"/>
    <n v="179.18253968253967"/>
    <s v="LAXSEA737-900"/>
    <n v="954"/>
    <n v="145.84920634920636"/>
    <n v="126"/>
    <n v="18377"/>
    <n v="22.555555555555557"/>
    <n v="2842"/>
    <n v="5277"/>
    <n v="10258"/>
    <n v="21538458"/>
    <n v="0.81396996943792355"/>
    <n v="22577"/>
    <n v="350.5908185840708"/>
    <n v="0.98067632850241548"/>
    <n v="2898"/>
    <n v="0.97397563676633447"/>
    <n v="5418"/>
    <n v="0.71930439660612855"/>
    <n v="14261"/>
    <n v="122030"/>
    <n v="4.9999836105875604"/>
    <n v="0.23391399289805279"/>
    <n v="1161608"/>
    <n v="0.24375196588294473"/>
    <n v="1210463"/>
    <n v="0.37674633837310878"/>
    <n v="1870908"/>
    <n v="1.2393369099481631E-2"/>
    <n v="61545"/>
    <n v="1.0328311010031893E-2"/>
    <n v="51290"/>
    <n v="0.12286602273638018"/>
    <n v="610148"/>
    <n v="1"/>
    <n v="1291064"/>
    <n v="10246.539682539682"/>
    <n v="3682.5379660945287"/>
    <n v="0.32756956194880782"/>
    <n v="660180"/>
    <n v="5239.5238095238092"/>
    <n v="0.16750128065484277"/>
    <n v="1148010"/>
    <n v="9111.1904761904771"/>
    <n v="0.29127381199758562"/>
    <n v="842089"/>
    <n v="0.21365534539876382"/>
    <n v="1"/>
    <n v="4965962"/>
    <n v="-3941343"/>
    <n v="1024619"/>
    <n v="1184496.8275862068"/>
    <n v="1242806.2410460489"/>
    <n v="2600996.1969194775"/>
    <n v="5028299.2655517329"/>
    <n v="22888.82758620684"/>
    <n v="32343.241046048934"/>
    <n v="730088.19691947754"/>
    <n v="4.7571604243906412E-2"/>
    <n v="4.7860979672744067E-2"/>
    <n v="2.8937542883765432E-4"/>
    <n v="17531658"/>
    <n v="0.81396996943792355"/>
    <n v="995506.27414703183"/>
    <n v="0.23056255930670616"/>
    <n v="0.18299095506279975"/>
    <n v="237.02530336834087"/>
    <n v="0.24845419640287303"/>
    <n v="0.12286602273638018"/>
    <n v="-6232.7005202518521"/>
    <n v="1030851.7005202519"/>
    <n v="2.1328315866871463"/>
    <n v="1.188797461295231"/>
    <n v="0.69806811699621962"/>
    <n v="223.41509782207456"/>
    <n v="0.16957217956963827"/>
    <n v="3274.5010398060667"/>
    <n v="5239.5238095238092"/>
    <n v="52.417231216205515"/>
    <n v="6.1400119714860963"/>
    <n v="4.9999836105875604"/>
  </r>
  <r>
    <n v="414"/>
    <x v="3"/>
    <s v="BOI"/>
    <s v="Idaho"/>
    <s v="SEA"/>
    <s v="Washington"/>
    <x v="13"/>
    <x v="7"/>
    <n v="73.294117647058826"/>
    <s v="BOISEAE175"/>
    <n v="399"/>
    <n v="55.955882352941174"/>
    <n v="204"/>
    <n v="11415"/>
    <n v="7.3774509803921573"/>
    <n v="1505"/>
    <n v="3096"/>
    <n v="6815"/>
    <n v="5965848"/>
    <n v="0.7634430176565008"/>
    <n v="14952"/>
    <n v="329.75345575959932"/>
    <n v="0.73774509803921573"/>
    <n v="2040"/>
    <n v="0.84313725490196079"/>
    <n v="3672"/>
    <n v="0.73755411255411252"/>
    <n v="9240"/>
    <n v="3022"/>
    <n v="5"/>
    <n v="0.17157465419506709"/>
    <n v="209330"/>
    <n v="0.26651405022081026"/>
    <n v="325161"/>
    <n v="0.49925413015182957"/>
    <n v="609116"/>
    <n v="3.3514964935920766E-2"/>
    <n v="40890"/>
    <n v="1.6757482467960383E-2"/>
    <n v="20445"/>
    <n v="1.2384718028411904E-2"/>
    <n v="15110"/>
    <n v="1"/>
    <n v="529453"/>
    <n v="2595.3578431372548"/>
    <n v="1605.6025820271857"/>
    <n v="0.26648516887197055"/>
    <n v="553254"/>
    <n v="2712.0294117647059"/>
    <n v="0.27846472797225286"/>
    <n v="604552"/>
    <n v="2963.4901960784314"/>
    <n v="0.30428412307020181"/>
    <n v="299542"/>
    <n v="0.15076598008557476"/>
    <n v="1"/>
    <n v="1220052"/>
    <n v="-1986801"/>
    <n v="-766749"/>
    <n v="283742.9900332226"/>
    <n v="385656.06976744183"/>
    <n v="825859.40425531915"/>
    <n v="1495258.4640559836"/>
    <n v="74412.990033222595"/>
    <n v="60495.069767441833"/>
    <n v="216743.40425531915"/>
    <n v="-0.1285230532189221"/>
    <n v="-0.12823411161555759"/>
    <n v="2.8894160336451202E-4"/>
    <n v="4554585"/>
    <n v="0.7634430176565008"/>
    <n v="373357.8496714849"/>
    <n v="0.20450604842765019"/>
    <n v="0.33302910164657229"/>
    <n v="105.55777485764345"/>
    <n v="0.26455582671088584"/>
    <n v="1.2384718028411904E-2"/>
    <n v="-1723.7816865489392"/>
    <n v="-765025.21831345104"/>
    <n v="1.3416022853181926"/>
    <n v="1.1577592549147515"/>
    <n v="0.86188737596362786"/>
    <n v="88.55147058823529"/>
    <n v="0.24551576490182386"/>
    <n v="1833.3454568577365"/>
    <n v="2712.0294117647059"/>
    <n v="34.616771410947379"/>
    <n v="5.3731931668856765"/>
    <n v="5"/>
  </r>
  <r>
    <n v="115"/>
    <x v="5"/>
    <s v="SEA"/>
    <s v="Washington"/>
    <s v="BOI"/>
    <s v="Idaho"/>
    <x v="10"/>
    <x v="7"/>
    <n v="73.25257731958763"/>
    <s v="SEABOIE175"/>
    <n v="399"/>
    <n v="54.515463917525771"/>
    <n v="194"/>
    <n v="10576"/>
    <n v="9.6855670103092777"/>
    <n v="1879"/>
    <n v="3006"/>
    <n v="5692"/>
    <n v="5670189"/>
    <n v="0.74421222996270497"/>
    <n v="14211"/>
    <n v="270.16073573573573"/>
    <n v="0.97105943152454777"/>
    <n v="1935"/>
    <n v="0.86304909560723519"/>
    <n v="3483"/>
    <n v="0.64733310587967696"/>
    <n v="8793"/>
    <n v="9525"/>
    <n v="4.9997900262467194"/>
    <n v="0.27547082085560159"/>
    <n v="330603"/>
    <n v="0.24925550228390403"/>
    <n v="299141"/>
    <n v="0.39764843709640058"/>
    <n v="477233"/>
    <n v="2.8459227188873278E-2"/>
    <n v="34155"/>
    <n v="9.4847425879357201E-3"/>
    <n v="11383"/>
    <n v="3.9681269987284794E-2"/>
    <n v="47623"/>
    <n v="1"/>
    <n v="433771"/>
    <n v="2235.9329896907216"/>
    <n v="1605.6034153841795"/>
    <n v="0.25527113042413857"/>
    <n v="524778"/>
    <n v="2705.0412371134021"/>
    <n v="0.30882809888562995"/>
    <n v="495298"/>
    <n v="2553.0824742268042"/>
    <n v="0.2914793297772672"/>
    <n v="245409"/>
    <n v="0.14442144091296427"/>
    <n v="1"/>
    <n v="1200138"/>
    <n v="-1699256"/>
    <n v="-499118"/>
    <n v="340455.98988823843"/>
    <n v="346609.48203592811"/>
    <n v="737229.40425158117"/>
    <n v="1424294.8761757477"/>
    <n v="9852.9898882384296"/>
    <n v="47468.482035928115"/>
    <n v="259996.40425158117"/>
    <n v="-8.8024931796806066E-2"/>
    <n v="-8.7736465370811256E-2"/>
    <n v="2.8846642599480998E-4"/>
    <n v="4219824"/>
    <n v="0.74421222996270497"/>
    <n v="396122.54396747355"/>
    <n v="0.21165749501471645"/>
    <n v="0.29968242681152252"/>
    <n v="108.97456505295007"/>
    <n v="0.27311921065902273"/>
    <n v="3.9681269987284794E-2"/>
    <n v="-1635.6591555450914"/>
    <n v="-497482.34084445488"/>
    <n v="2.1933698166582354"/>
    <n v="1.1025759333449641"/>
    <n v="0.69675394392423573"/>
    <n v="85.886017800746487"/>
    <n v="0.20448398434180071"/>
    <n v="1833.3456142364364"/>
    <n v="2705.0412371134021"/>
    <n v="39.147065435686301"/>
    <n v="4.3057866868381245"/>
    <n v="4.9997900262467194"/>
  </r>
  <r>
    <n v="524"/>
    <x v="3"/>
    <s v="SEA"/>
    <s v="Washington"/>
    <s v="LAX"/>
    <s v="California"/>
    <x v="49"/>
    <x v="1"/>
    <n v="179.11194029850745"/>
    <s v="SEALAX737-900"/>
    <n v="954"/>
    <n v="146.73134328358208"/>
    <n v="134"/>
    <n v="19662"/>
    <n v="21.261194029850746"/>
    <n v="2849"/>
    <n v="4629"/>
    <n v="12185"/>
    <n v="22896954"/>
    <n v="0.81921586600558305"/>
    <n v="24001"/>
    <n v="360.09363295880144"/>
    <n v="0.92439974042829332"/>
    <n v="3082"/>
    <n v="0.80336688649774379"/>
    <n v="5762"/>
    <n v="0.80391898132875894"/>
    <n v="15157"/>
    <n v="42929"/>
    <n v="4.9999534114468078"/>
    <n v="0.21132428486102636"/>
    <n v="974747"/>
    <n v="0.21098976382988641"/>
    <n v="973204"/>
    <n v="0.49984553063208864"/>
    <n v="2305570"/>
    <n v="1.5850183141050588E-2"/>
    <n v="73110"/>
    <n v="1.545582555476183E-2"/>
    <n v="71291"/>
    <n v="4.6534411981186172E-2"/>
    <n v="214643"/>
    <n v="1"/>
    <n v="1326059"/>
    <n v="9895.9626865671635"/>
    <n v="3682.5394248270845"/>
    <n v="0.3256374819077873"/>
    <n v="702096"/>
    <n v="5239.5223880597014"/>
    <n v="0.17241221808194795"/>
    <n v="1179127"/>
    <n v="8799.4552238805973"/>
    <n v="0.28955570387854801"/>
    <n v="864912"/>
    <n v="0.21239459613171671"/>
    <n v="1"/>
    <n v="4612565"/>
    <n v="-4072194"/>
    <n v="540371"/>
    <n v="1054464.8136188136"/>
    <n v="1211406.6640743143"/>
    <n v="2867913.3762823143"/>
    <n v="5133784.8539754422"/>
    <n v="79717.813618813641"/>
    <n v="238202.66407431429"/>
    <n v="562343.3762823143"/>
    <n v="2.3600126025496666E-2"/>
    <n v="2.3887025900415519E-2"/>
    <n v="2.8689987491885283E-4"/>
    <n v="18757548"/>
    <n v="0.81921586600558305"/>
    <n v="970531.15440952126"/>
    <n v="0.20144884773756369"/>
    <n v="0.17784872171206703"/>
    <n v="223.67622825755265"/>
    <n v="0.23446145519659606"/>
    <n v="4.6534411981186172E-2"/>
    <n v="-6569.1332386227032"/>
    <n v="546940.13323862269"/>
    <n v="1.7845964654178039"/>
    <n v="0.95304056659570102"/>
    <n v="0.85831325122767699"/>
    <n v="168.90038181187089"/>
    <n v="0.18751215430026461"/>
    <n v="3274.5011077019089"/>
    <n v="5239.5223880597014"/>
    <n v="54.602465026782475"/>
    <n v="7.3441664123690371"/>
    <n v="4.9999534114468078"/>
  </r>
  <r>
    <n v="713"/>
    <x v="1"/>
    <s v="SEA"/>
    <s v="Washington"/>
    <s v="BOI"/>
    <s v="Idaho"/>
    <x v="10"/>
    <x v="7"/>
    <n v="74.133663366336634"/>
    <s v="SEABOIE175"/>
    <n v="399"/>
    <n v="58.128712871287128"/>
    <n v="202"/>
    <n v="11742"/>
    <n v="9.9752475247524757"/>
    <n v="2015"/>
    <n v="2952"/>
    <n v="6775"/>
    <n v="5975025"/>
    <n v="0.78410684474123538"/>
    <n v="14975"/>
    <n v="281.33017183850512"/>
    <n v="1"/>
    <n v="2015"/>
    <n v="0.81389578163771714"/>
    <n v="3627"/>
    <n v="0.72591878281367195"/>
    <n v="9333"/>
    <n v="6476"/>
    <n v="5.9995367510809139"/>
    <n v="0.22925769935019608"/>
    <n v="339933"/>
    <n v="0.22465140903251044"/>
    <n v="333103"/>
    <n v="0.46962647234371152"/>
    <n v="696341"/>
    <n v="3.1984380426975462E-2"/>
    <n v="47425"/>
    <n v="1.8276788815414551E-2"/>
    <n v="27100"/>
    <n v="2.6203250031191935E-2"/>
    <n v="38853"/>
    <n v="1"/>
    <n v="702260"/>
    <n v="3476.5346534653463"/>
    <n v="2496.2128854175144"/>
    <n v="0.32432442417936352"/>
    <n v="658489"/>
    <n v="3259.8465346534654"/>
    <n v="0.3041096826722936"/>
    <n v="389379"/>
    <n v="1927.6188118811881"/>
    <n v="0.17982673078708225"/>
    <n v="415173"/>
    <n v="0.19173916236126062"/>
    <n v="1"/>
    <n v="1482755"/>
    <n v="-2165301"/>
    <n v="-682546"/>
    <n v="339933"/>
    <n v="409269.84451219509"/>
    <n v="959254.69416974171"/>
    <n v="1708457.5386819369"/>
    <n v="0"/>
    <n v="76166.844512195094"/>
    <n v="262913.69416974171"/>
    <n v="-0.11423316220434224"/>
    <n v="-0.11395222337511084"/>
    <n v="2.8093882923140023E-4"/>
    <n v="4685058"/>
    <n v="0.78410684474123538"/>
    <n v="397558.77755067288"/>
    <n v="0.24815879431466814"/>
    <n v="0.36239195651901041"/>
    <n v="122.96900017032874"/>
    <n v="0.30819298288302943"/>
    <n v="2.6203250031191935E-2"/>
    <n v="-1678.6165281284"/>
    <n v="-680867.38347187161"/>
    <n v="1.8448543238308126"/>
    <n v="1.0043261953761069"/>
    <n v="0.81591422124201995"/>
    <n v="91.839812517231877"/>
    <n v="0.2800010790724024"/>
    <n v="1384.0641316762826"/>
    <n v="3259.8465346534654"/>
    <n v="41.737435850785253"/>
    <n v="6.3468744677227047"/>
    <n v="5.9995367510809139"/>
  </r>
  <r>
    <n v="1156"/>
    <x v="0"/>
    <s v="SEA"/>
    <s v="Washington"/>
    <s v="LAX"/>
    <s v="California"/>
    <x v="49"/>
    <x v="2"/>
    <n v="159.73972602739727"/>
    <s v="SEALAX737-800"/>
    <n v="954"/>
    <n v="139.8082191780822"/>
    <n v="73"/>
    <n v="10206"/>
    <n v="21"/>
    <n v="1533"/>
    <n v="2747"/>
    <n v="5927"/>
    <n v="11124594"/>
    <n v="0.87522510933882169"/>
    <n v="11661"/>
    <n v="196.17041198501869"/>
    <n v="1"/>
    <n v="1533"/>
    <n v="0.9407534246575342"/>
    <n v="2920"/>
    <n v="0.82228079911209762"/>
    <n v="7208"/>
    <n v="38230"/>
    <n v="5.999973842532043"/>
    <n v="0.18198494718707048"/>
    <n v="375097"/>
    <n v="0.22671740873874349"/>
    <n v="467297"/>
    <n v="0.44262722188610881"/>
    <n v="912318"/>
    <n v="2.0131063201340227E-2"/>
    <n v="41493"/>
    <n v="1.7252078094532986E-2"/>
    <n v="35559"/>
    <n v="0.11128728089220398"/>
    <n v="229379"/>
    <n v="0.99999999999999989"/>
    <n v="815687"/>
    <n v="11173.794520547945"/>
    <n v="4158.0531525941487"/>
    <n v="0.35560650469027039"/>
    <n v="428256"/>
    <n v="5866.5205479452052"/>
    <n v="0.18670227583942914"/>
    <n v="440955"/>
    <n v="6040.4794520547948"/>
    <n v="0.19223852565469129"/>
    <n v="608893"/>
    <n v="0.26545269381560921"/>
    <n v="1"/>
    <n v="2061143"/>
    <n v="-2293791"/>
    <n v="-232648"/>
    <n v="375097"/>
    <n v="496726.33418274485"/>
    <n v="1109496.9029863337"/>
    <n v="1981320.2371690786"/>
    <n v="0"/>
    <n v="29429.334182744846"/>
    <n v="197178.90298633371"/>
    <n v="-2.0912942980211232E-2"/>
    <n v="-2.063390156737642E-2"/>
    <n v="2.7904141283481218E-4"/>
    <n v="9736524"/>
    <n v="0.87522510933882169"/>
    <n v="261142.13403880084"/>
    <n v="0.18527804250654001"/>
    <n v="0.20619098548675124"/>
    <n v="179.47912992357436"/>
    <n v="0.18813325987796053"/>
    <n v="0.11128728089220398"/>
    <n v="-3104.2224269736789"/>
    <n v="-229543.77757302631"/>
    <n v="1.626040599843888"/>
    <n v="1.0635063582146909"/>
    <n v="0.84112669179417621"/>
    <n v="160.03321917808219"/>
    <n v="0.29541521379157099"/>
    <n v="2247.8160469667323"/>
    <n v="5866.5205479452052"/>
    <n v="52.026194453725367"/>
    <n v="7.5496766607877719"/>
    <n v="5.999973842532043"/>
  </r>
  <r>
    <n v="32"/>
    <x v="5"/>
    <s v="HNL"/>
    <s v="Hawaii"/>
    <s v="LAX"/>
    <s v="California"/>
    <x v="46"/>
    <x v="1"/>
    <n v="178.70588235294119"/>
    <s v="HNLLAX737-900"/>
    <n v="2556"/>
    <n v="171.05882352941177"/>
    <n v="17"/>
    <n v="2908"/>
    <n v="23"/>
    <n v="391"/>
    <n v="671"/>
    <n v="1846"/>
    <n v="7765128"/>
    <n v="0.9572086899275839"/>
    <n v="3038"/>
    <n v="91.033339931380326"/>
    <n v="1"/>
    <n v="391"/>
    <n v="0.91792065663474687"/>
    <n v="731"/>
    <n v="0.9634655532359081"/>
    <n v="1916"/>
    <n v="5438"/>
    <n v="4.9996322177271058"/>
    <n v="0.23575348667488474"/>
    <n v="225481"/>
    <n v="0.21347159793690476"/>
    <n v="204170"/>
    <n v="0.50884385321618897"/>
    <n v="486672"/>
    <n v="1.157432820277972E-2"/>
    <n v="11070"/>
    <n v="1.930100258566519E-3"/>
    <n v="1846"/>
    <n v="2.8426633710675255E-2"/>
    <n v="27188"/>
    <n v="0.99999999999999989"/>
    <n v="335234"/>
    <n v="19719.647058823528"/>
    <n v="3682.5409267933569"/>
    <n v="0.35623399394293609"/>
    <n v="89072"/>
    <n v="5239.5294117647063"/>
    <n v="9.4651718824717068E-2"/>
    <n v="298089"/>
    <n v="17534.647058823528"/>
    <n v="0.31676212741087084"/>
    <n v="218655"/>
    <n v="0.232352159821476"/>
    <n v="1"/>
    <n v="956427"/>
    <n v="-941050"/>
    <n v="15377"/>
    <n v="225481"/>
    <n v="222426.63189269748"/>
    <n v="505126.51787648973"/>
    <n v="953034.14976918721"/>
    <n v="0"/>
    <n v="18256.631892697478"/>
    <n v="18454.517876489728"/>
    <n v="1.980263557793252E-3"/>
    <n v="2.2583632102635633E-3"/>
    <n v="2.7809965247031125E-4"/>
    <n v="7432848"/>
    <n v="0.9572086899275839"/>
    <n v="41540.945667125168"/>
    <n v="0.12316950860307777"/>
    <n v="0.12118924504528451"/>
    <n v="319.54573590096288"/>
    <n v="0.12501789354497767"/>
    <n v="2.8426633710675255E-2"/>
    <n v="-2159.4793981874827"/>
    <n v="17536.479398187483"/>
    <n v="1.911931712461157"/>
    <n v="0.92600585723187023"/>
    <n v="0.84213174258412848"/>
    <n v="279.30232558139534"/>
    <n v="0.2286165070622222"/>
    <n v="3274.5036074112559"/>
    <n v="5239.5294117647063"/>
    <n v="31.944340416291549"/>
    <n v="4.4415405777166441"/>
    <n v="4.9996322177271058"/>
  </r>
  <r>
    <n v="239"/>
    <x v="4"/>
    <s v="HNL"/>
    <s v="Hawaii"/>
    <s v="SEA"/>
    <s v="Washington"/>
    <x v="20"/>
    <x v="1"/>
    <n v="173.95454545454547"/>
    <s v="HNLSEA737-900"/>
    <n v="2677"/>
    <n v="164.72727272727272"/>
    <n v="22"/>
    <n v="3624"/>
    <n v="22.5"/>
    <n v="495"/>
    <n v="862"/>
    <n v="2268"/>
    <n v="10244879"/>
    <n v="0.94695584008361644"/>
    <n v="3827"/>
    <n v="124.59255903349808"/>
    <n v="1"/>
    <n v="495"/>
    <n v="0.93189189189189192"/>
    <n v="925"/>
    <n v="0.94186046511627908"/>
    <n v="2408"/>
    <n v="10337"/>
    <n v="5"/>
    <n v="0.22862909910434653"/>
    <n v="306165"/>
    <n v="0.22760530312873842"/>
    <n v="304794"/>
    <n v="0.48823568067123979"/>
    <n v="653813"/>
    <n v="1.0159550873922998E-2"/>
    <n v="13605"/>
    <n v="6.7745274184659639E-3"/>
    <n v="9072"/>
    <n v="3.8595838803286306E-2"/>
    <n v="51685"/>
    <n v="1"/>
    <n v="458817"/>
    <n v="20855.31818181818"/>
    <n v="3682.5393391000343"/>
    <n v="0.35881323868564102"/>
    <n v="112650"/>
    <n v="5120.454545454545"/>
    <n v="8.80968040372032E-2"/>
    <n v="407979"/>
    <n v="18544.5"/>
    <n v="0.31905589005143475"/>
    <n v="299261"/>
    <n v="0.23403406722572098"/>
    <n v="1"/>
    <n v="1339134"/>
    <n v="-1278707"/>
    <n v="60427"/>
    <n v="306165"/>
    <n v="327070.12761020882"/>
    <n v="694171.82716049382"/>
    <n v="1327406.9547707026"/>
    <n v="0"/>
    <n v="22276.127610208816"/>
    <n v="40358.82716049382"/>
    <n v="5.8982639033608886E-3"/>
    <n v="6.1761630760761837E-3"/>
    <n v="2.7789917271529505E-4"/>
    <n v="9701448"/>
    <n v="0.94695584008361644"/>
    <n v="72117.038355408236"/>
    <n v="0.13071252476481177"/>
    <n v="0.12481426086145088"/>
    <n v="355.25634657836645"/>
    <n v="0.13270689076517236"/>
    <n v="3.8595838803286306E-2"/>
    <n v="-2847.0433986683015"/>
    <n v="63274.043398668298"/>
    <n v="1.8720180396150452"/>
    <n v="0.99729666648175275"/>
    <n v="0.82178224829523738"/>
    <n v="329.50702702702705"/>
    <n v="0.22347352841463214"/>
    <n v="3274.5053409675161"/>
    <n v="5120.454545454545"/>
    <n v="29.086809261423451"/>
    <n v="6.2574503311258276"/>
    <n v="5"/>
  </r>
  <r>
    <n v="1101"/>
    <x v="0"/>
    <s v="LAX"/>
    <s v="California"/>
    <s v="SEA"/>
    <s v="Washington"/>
    <x v="47"/>
    <x v="2"/>
    <n v="159.73972602739727"/>
    <s v="LAXSEA737-800"/>
    <n v="954"/>
    <n v="139.8082191780822"/>
    <n v="73"/>
    <n v="10206"/>
    <n v="21"/>
    <n v="1533"/>
    <n v="2920"/>
    <n v="5753"/>
    <n v="11124594"/>
    <n v="0.87522510933882169"/>
    <n v="11661"/>
    <n v="203.1200774336283"/>
    <n v="1"/>
    <n v="1533"/>
    <n v="1"/>
    <n v="2920"/>
    <n v="0.79814095449500555"/>
    <n v="7208"/>
    <n v="38230"/>
    <n v="5.999973842532043"/>
    <n v="0.21893135166992686"/>
    <n v="484397"/>
    <n v="0.2459300391584017"/>
    <n v="544133"/>
    <n v="0.40026629882597109"/>
    <n v="885610"/>
    <n v="1.8199798242030017E-2"/>
    <n v="40268"/>
    <n v="1.3000824387404228E-2"/>
    <n v="28765"/>
    <n v="0.1036716877162661"/>
    <n v="229379"/>
    <n v="1"/>
    <n v="844584"/>
    <n v="11569.643835616438"/>
    <n v="4158.0527669697103"/>
    <n v="0.35789292586611432"/>
    <n v="428256"/>
    <n v="5866.5205479452052"/>
    <n v="0.18147371115213959"/>
    <n v="456576"/>
    <n v="6254.4657534246571"/>
    <n v="0.19347432643792331"/>
    <n v="630463"/>
    <n v="0.26715903654382278"/>
    <n v="1"/>
    <n v="2212552"/>
    <n v="-2359879"/>
    <n v="-147327"/>
    <n v="484397"/>
    <n v="544133"/>
    <n v="1109590.9751434035"/>
    <n v="2138120.9751434037"/>
    <n v="0"/>
    <n v="0"/>
    <n v="223980.97514340351"/>
    <n v="-1.3243359712722998E-2"/>
    <n v="-1.2967553464314203E-2"/>
    <n v="2.7580624840879524E-4"/>
    <n v="9736524"/>
    <n v="0.87522510933882169"/>
    <n v="282727.48530276306"/>
    <n v="0.19888833695863417"/>
    <n v="0.21213169667135717"/>
    <n v="194.31442288849695"/>
    <n v="0.20368388143448318"/>
    <n v="0.1036716877162661"/>
    <n v="-3068.2325362110068"/>
    <n v="-144258.767463789"/>
    <n v="1.9249585682017873"/>
    <n v="1.1352311787861098"/>
    <n v="0.74849659723796058"/>
    <n v="186.34691780821919"/>
    <n v="0.28494833115786655"/>
    <n v="2247.8132431255654"/>
    <n v="5866.5205479452052"/>
    <n v="50.24614075058593"/>
    <n v="6.7639623750734863"/>
    <n v="5.999973842532043"/>
  </r>
  <r>
    <n v="41"/>
    <x v="5"/>
    <s v="HNL"/>
    <s v="Hawaii"/>
    <s v="SEA"/>
    <s v="Washington"/>
    <x v="20"/>
    <x v="4"/>
    <n v="178"/>
    <s v="HNLSEA737-Max 9"/>
    <n v="2677"/>
    <n v="168.8"/>
    <n v="20"/>
    <n v="3376"/>
    <n v="23"/>
    <n v="460"/>
    <n v="860"/>
    <n v="2056"/>
    <n v="9530120"/>
    <n v="0.94831460674157309"/>
    <n v="3560"/>
    <n v="115.90005491488193"/>
    <n v="1"/>
    <n v="460"/>
    <n v="1"/>
    <n v="860"/>
    <n v="0.91785714285714282"/>
    <n v="2240"/>
    <n v="18037"/>
    <n v="4.9998891168154351"/>
    <n v="0.19161650658841362"/>
    <n v="229588"/>
    <n v="0.23353564286691972"/>
    <n v="279814"/>
    <n v="0.48242561118511323"/>
    <n v="578025"/>
    <n v="1.0290744839604595E-2"/>
    <n v="12330"/>
    <n v="6.8638350008846868E-3"/>
    <n v="8224"/>
    <n v="7.5267659519064167E-2"/>
    <n v="90183"/>
    <n v="1"/>
    <n v="393441"/>
    <n v="19672.05"/>
    <n v="3394.6575805244156"/>
    <n v="0.35185900634782658"/>
    <n v="104791"/>
    <n v="5239.55"/>
    <n v="9.3715848460620754E-2"/>
    <n v="341563"/>
    <n v="17078.150000000001"/>
    <n v="0.30546388857587969"/>
    <n v="278383"/>
    <n v="0.248961256615673"/>
    <n v="1"/>
    <n v="1198164"/>
    <n v="-1118178"/>
    <n v="79986"/>
    <n v="229588"/>
    <n v="279814"/>
    <n v="629754.8638132296"/>
    <n v="1139156.8638132296"/>
    <n v="0"/>
    <n v="0"/>
    <n v="51729.863813229604"/>
    <n v="8.3929688188606223E-3"/>
    <n v="8.6643707729453026E-3"/>
    <n v="2.7140195408468029E-4"/>
    <n v="9037552"/>
    <n v="0.94831460674157309"/>
    <n v="60387.590047393227"/>
    <n v="0.12572391533369989"/>
    <n v="0.11733094651483927"/>
    <n v="328.19342417061614"/>
    <n v="0.12259746887210166"/>
    <n v="7.5267659519064167E-2"/>
    <n v="-2586.4931906614802"/>
    <n v="82572.49319066148"/>
    <n v="1.6339593170492082"/>
    <n v="1.0651747785860459"/>
    <n v="0.84478946632739482"/>
    <n v="325.36511627906975"/>
    <n v="0.23234131554611889"/>
    <n v="2947.0477839794553"/>
    <n v="5239.55"/>
    <n v="29.128545301202536"/>
    <n v="6.0882701421800949"/>
    <n v="4.9998891168154351"/>
  </r>
  <r>
    <n v="512"/>
    <x v="3"/>
    <s v="SEA"/>
    <s v="Washington"/>
    <s v="GEG"/>
    <s v="Washington"/>
    <x v="14"/>
    <x v="7"/>
    <n v="72.860962566844918"/>
    <s v="SEAGEGE175"/>
    <n v="223"/>
    <n v="61.213903743315505"/>
    <n v="187"/>
    <n v="11447"/>
    <n v="9.9732620320855609"/>
    <n v="1865"/>
    <n v="3357"/>
    <n v="6225"/>
    <n v="3038375"/>
    <n v="0.84014678899082573"/>
    <n v="13625"/>
    <n v="197.29745443392918"/>
    <n v="1"/>
    <n v="1865"/>
    <n v="1"/>
    <n v="3357"/>
    <n v="0.74080685469475183"/>
    <n v="8403"/>
    <n v="5763"/>
    <n v="4.9996529585285439"/>
    <n v="0.23260697733430946"/>
    <n v="239250"/>
    <n v="0.26324887536835517"/>
    <n v="270767"/>
    <n v="0.42771391820984506"/>
    <n v="439929"/>
    <n v="3.6312938781343611E-2"/>
    <n v="37350"/>
    <n v="1.2104312927114535E-2"/>
    <n v="12450"/>
    <n v="2.801297737903222E-2"/>
    <n v="28813"/>
    <n v="1"/>
    <n v="316781"/>
    <n v="1694.0160427807486"/>
    <n v="1605.601049992682"/>
    <n v="0.23232725491231468"/>
    <n v="505794"/>
    <n v="2704.7807486631018"/>
    <n v="0.37094943058806962"/>
    <n v="361715"/>
    <n v="1934.3048128342245"/>
    <n v="0.26528186037233265"/>
    <n v="179222"/>
    <n v="0.13144145412728309"/>
    <n v="1"/>
    <n v="1028559"/>
    <n v="-1363512"/>
    <n v="-334953"/>
    <n v="239250"/>
    <n v="270767"/>
    <n v="593851.14650602418"/>
    <n v="1103868.1465060241"/>
    <n v="0"/>
    <n v="0"/>
    <n v="153922.14650602418"/>
    <n v="-0.11024083597317645"/>
    <n v="-0.10996993028085081"/>
    <n v="2.709056923256431E-4"/>
    <n v="2552681"/>
    <n v="0.84014678899082573"/>
    <n v="190219.8644186249"/>
    <n v="0.33852273007775535"/>
    <n v="0.44876356605093182"/>
    <n v="87.336944177513757"/>
    <n v="0.39164548958526346"/>
    <n v="2.801297737903222E-2"/>
    <n v="-823.11308291991543"/>
    <n v="-334129.88691708009"/>
    <n v="1.8399698339844679"/>
    <n v="1.1568631418517876"/>
    <n v="0.75090642537457053"/>
    <n v="80.657432231158779"/>
    <n v="0.17424571658018645"/>
    <n v="1833.3485398369944"/>
    <n v="2704.7807486631018"/>
    <n v="58.018994886897353"/>
    <n v="4.3504848431903556"/>
    <n v="4.9996529585285439"/>
  </r>
  <r>
    <n v="240"/>
    <x v="4"/>
    <s v="HNL"/>
    <s v="Hawaii"/>
    <s v="SEA"/>
    <s v="Washington"/>
    <x v="20"/>
    <x v="4"/>
    <n v="173.76190476190476"/>
    <s v="HNLSEA737-Max 9"/>
    <n v="2677"/>
    <n v="164.47619047619048"/>
    <n v="21"/>
    <n v="3454"/>
    <n v="22.476190476190474"/>
    <n v="472"/>
    <n v="882"/>
    <n v="2101"/>
    <n v="9768373"/>
    <n v="0.94656070156207184"/>
    <n v="3649"/>
    <n v="118.79755628775399"/>
    <n v="1"/>
    <n v="472"/>
    <n v="1"/>
    <n v="882"/>
    <n v="0.91506968641114983"/>
    <n v="2296"/>
    <n v="23476"/>
    <n v="4.9999148066110068"/>
    <n v="0.22205432068427911"/>
    <n v="296393"/>
    <n v="0.22530505095607731"/>
    <n v="300732"/>
    <n v="0.44739383432588364"/>
    <n v="597171"/>
    <n v="9.4397790792019945E-3"/>
    <n v="12600"/>
    <n v="7.8687301324490908E-3"/>
    <n v="10503"/>
    <n v="8.7938284822108859E-2"/>
    <n v="117378"/>
    <n v="1"/>
    <n v="403277"/>
    <n v="19203.666666666668"/>
    <n v="3394.657370082376"/>
    <n v="0.35185942968124934"/>
    <n v="107410"/>
    <n v="5114.7619047619046"/>
    <n v="9.3715290834991818E-2"/>
    <n v="350103"/>
    <n v="16671.571428571428"/>
    <n v="0.30546508208922019"/>
    <n v="285341"/>
    <n v="0.24896019739453867"/>
    <n v="1"/>
    <n v="1334777"/>
    <n v="-1146131"/>
    <n v="188646"/>
    <n v="296393"/>
    <n v="300732"/>
    <n v="652596.19990480726"/>
    <n v="1249721.1999048074"/>
    <n v="0"/>
    <n v="0"/>
    <n v="55425.199904807261"/>
    <n v="1.9311916119501171E-2"/>
    <n v="1.958210392186726E-2"/>
    <n v="2.7018780236608836E-4"/>
    <n v="9246358"/>
    <n v="0.94656070156207184"/>
    <n v="68729.821945570409"/>
    <n v="0.13664271419611024"/>
    <n v="0.11733079807660907"/>
    <n v="352.46062536189925"/>
    <n v="0.13166254215984283"/>
    <n v="8.7938284822108859E-2"/>
    <n v="-2639.2952335622504"/>
    <n v="191285.29523356224"/>
    <n v="1.9191407656313915"/>
    <n v="1.042058124903823"/>
    <n v="0.79489124235923847"/>
    <n v="340.96598639455783"/>
    <n v="0.21377428589195049"/>
    <n v="2947.0555703349064"/>
    <n v="5114.7619047619046"/>
    <n v="29.07467213916124"/>
    <n v="6.6887666473653731"/>
    <n v="4.9999148066110068"/>
  </r>
  <r>
    <n v="675"/>
    <x v="1"/>
    <s v="LAX"/>
    <s v="California"/>
    <s v="SEA"/>
    <s v="Washington"/>
    <x v="47"/>
    <x v="1"/>
    <n v="178.36521739130436"/>
    <s v="LAXSEA737-900"/>
    <n v="954"/>
    <n v="146.80869565217392"/>
    <n v="115"/>
    <n v="16883"/>
    <n v="19.304347826086957"/>
    <n v="2220"/>
    <n v="4150"/>
    <n v="10514"/>
    <n v="19568448"/>
    <n v="0.82307917316692669"/>
    <n v="20512"/>
    <n v="319.28806692477872"/>
    <n v="0.84122773777946191"/>
    <n v="2639"/>
    <n v="0.84110255370895826"/>
    <n v="4934"/>
    <n v="0.81258211608315944"/>
    <n v="12939"/>
    <n v="111868"/>
    <n v="5.9999910608931959"/>
    <n v="0.16234836368501329"/>
    <n v="587328"/>
    <n v="0.2015384351723829"/>
    <n v="729106"/>
    <n v="0.42018856168916069"/>
    <n v="1520117"/>
    <n v="2.0341089454023575E-2"/>
    <n v="73588"/>
    <n v="1.0049473394989416E-2"/>
    <n v="36356"/>
    <n v="0.18553407660443011"/>
    <n v="671207"/>
    <n v="1"/>
    <n v="1327617"/>
    <n v="11544.495652173913"/>
    <n v="4158.0539253688239"/>
    <n v="0.35789281576304111"/>
    <n v="673184"/>
    <n v="5853.7739130434784"/>
    <n v="0.18147381156359632"/>
    <n v="717700"/>
    <n v="6240.869565217391"/>
    <n v="0.19347422778793477"/>
    <n v="991037"/>
    <n v="0.2671591448854278"/>
    <n v="1"/>
    <n v="3617702"/>
    <n v="-3709538"/>
    <n v="-91836"/>
    <n v="698179.54594594589"/>
    <n v="866845.54313253006"/>
    <n v="1870724.1642571809"/>
    <n v="3435749.2533356566"/>
    <n v="110851.54594594589"/>
    <n v="137739.54313253006"/>
    <n v="350607.16425718088"/>
    <n v="-4.6930650810938102E-3"/>
    <n v="-4.426798712180797E-3"/>
    <n v="2.6626636891301323E-4"/>
    <n v="16106382"/>
    <n v="0.82307917316692669"/>
    <n v="633348.95190428244"/>
    <n v="0.18487424245397488"/>
    <n v="0.1895673075350687"/>
    <n v="174.52437363027897"/>
    <n v="0.18293959500029242"/>
    <n v="0.18553407660443011"/>
    <n v="-5210.4195942231026"/>
    <n v="-86625.580405776898"/>
    <n v="1.6093804703294137"/>
    <n v="1.0685846674975019"/>
    <n v="0.84955933142963169"/>
    <n v="147.77178759627077"/>
    <n v="0.27394102665172532"/>
    <n v="2247.8134147402488"/>
    <n v="5853.7739130434784"/>
    <n v="52.877015300347807"/>
    <n v="6.5121127761653739"/>
    <n v="5.9999910608931959"/>
  </r>
  <r>
    <n v="787"/>
    <x v="1"/>
    <s v="YVR"/>
    <s v="British Columbia"/>
    <s v="LAX"/>
    <s v="California"/>
    <x v="19"/>
    <x v="2"/>
    <n v="170.07954545454547"/>
    <s v="YVRLAX737-800"/>
    <n v="1080"/>
    <n v="149.67045454545453"/>
    <n v="88"/>
    <n v="13171"/>
    <n v="21"/>
    <n v="1848"/>
    <n v="3520"/>
    <n v="7803"/>
    <n v="16164360"/>
    <n v="0.88000267254626841"/>
    <n v="14967"/>
    <n v="56.934102071321803"/>
    <n v="1"/>
    <n v="1848"/>
    <n v="1"/>
    <n v="3520"/>
    <n v="0.81289717678924889"/>
    <n v="9599"/>
    <n v="5691"/>
    <n v="5.9992971358285008"/>
    <n v="0.20322899187833415"/>
    <n v="648698"/>
    <n v="0.24677783778974396"/>
    <n v="787704"/>
    <n v="0.51485202176972367"/>
    <n v="1643385"/>
    <n v="1.7111138123457843E-2"/>
    <n v="54618"/>
    <n v="7.3337477083017435E-3"/>
    <n v="23409"/>
    <n v="1.069626273043864E-2"/>
    <n v="34142"/>
    <n v="1"/>
    <n v="236735"/>
    <n v="2690.1704545454545"/>
    <n v="4158.0527555074141"/>
    <n v="0.22382393985349122"/>
    <n v="516254"/>
    <n v="5866.522727272727"/>
    <n v="0.48809852470113946"/>
    <n v="127977"/>
    <n v="1454.284090909091"/>
    <n v="0.12099738674311042"/>
    <n v="176718"/>
    <n v="0.1670801487022589"/>
    <n v="1"/>
    <n v="3191956"/>
    <n v="-1057684"/>
    <n v="2134272"/>
    <n v="648698"/>
    <n v="787704"/>
    <n v="2021639.4482891196"/>
    <n v="3458041.4482891196"/>
    <n v="0"/>
    <n v="0"/>
    <n v="378254.44828911964"/>
    <n v="0.13203566364520464"/>
    <n v="0.13230157865843656"/>
    <n v="2.6591501323192102E-4"/>
    <n v="14224680"/>
    <n v="0.88000267254626841"/>
    <n v="430600.10204236582"/>
    <n v="0.197468752242588"/>
    <n v="6.5433088597383379E-2"/>
    <n v="239.75506795231948"/>
    <n v="0.2219954332891847"/>
    <n v="1.069626273043864E-2"/>
    <n v="-4298.34600328545"/>
    <n v="2138570.3460032856"/>
    <n v="1.7059043210776268"/>
    <n v="1.0875130185360813"/>
    <n v="0.8320078122097655"/>
    <n v="223.77954545454546"/>
    <n v="5.5363545111524096E-2"/>
    <n v="2247.8092275817785"/>
    <n v="5866.522727272727"/>
    <n v="231.3376257958821"/>
    <n v="5.9241515450611191"/>
    <n v="5.9992971358285008"/>
  </r>
  <r>
    <n v="687"/>
    <x v="1"/>
    <s v="LAX"/>
    <s v="California"/>
    <s v="YVR"/>
    <s v="British Columbia"/>
    <x v="18"/>
    <x v="2"/>
    <n v="170.07954545454547"/>
    <s v="LAXYVR737-800"/>
    <n v="1080"/>
    <n v="149.67045454545453"/>
    <n v="88"/>
    <n v="13171"/>
    <n v="21"/>
    <n v="1848"/>
    <n v="3520"/>
    <n v="7803"/>
    <n v="16164360"/>
    <n v="0.88000267254626841"/>
    <n v="14967"/>
    <n v="58.393427230046946"/>
    <n v="1"/>
    <n v="1848"/>
    <n v="1"/>
    <n v="3520"/>
    <n v="0.81289717678924889"/>
    <n v="9599"/>
    <n v="5691"/>
    <n v="5.9992971358285008"/>
    <n v="0.20674545804053382"/>
    <n v="668970"/>
    <n v="0.241053763028793"/>
    <n v="779982"/>
    <n v="0.50788882096647481"/>
    <n v="1643385"/>
    <n v="1.687971572306363E-2"/>
    <n v="54618"/>
    <n v="1.6880642874317231E-2"/>
    <n v="54621"/>
    <n v="1.0551599366817504E-2"/>
    <n v="34142"/>
    <n v="1"/>
    <n v="242803"/>
    <n v="2759.125"/>
    <n v="4158.0535946871632"/>
    <n v="0.22658791558491248"/>
    <n v="516254"/>
    <n v="5866.522727272727"/>
    <n v="0.48177706936229542"/>
    <n v="131258"/>
    <n v="1491.5681818181818"/>
    <n v="0.12249221230316118"/>
    <n v="181247"/>
    <n v="0.16914280274963092"/>
    <n v="1"/>
    <n v="3235718"/>
    <n v="-1071562"/>
    <n v="2164156"/>
    <n v="668970"/>
    <n v="779982"/>
    <n v="2021639.4482891196"/>
    <n v="3470591.4482891196"/>
    <n v="0"/>
    <n v="0"/>
    <n v="378254.44828911964"/>
    <n v="0.13388442227220873"/>
    <n v="0.13415033728544065"/>
    <n v="2.6591501323192102E-4"/>
    <n v="14224680"/>
    <n v="0.88000267254626841"/>
    <n v="436567.49646951677"/>
    <n v="0.20017606635833401"/>
    <n v="6.6291644086125284E-2"/>
    <n v="243.07767064004253"/>
    <n v="0.22507191725929865"/>
    <n v="1.0551599366817504E-2"/>
    <n v="-4298.34600328545"/>
    <n v="2168454.3460032856"/>
    <n v="1.752074694913315"/>
    <n v="1.0724816216887687"/>
    <n v="0.82863117569077283"/>
    <n v="221.58579545454546"/>
    <n v="5.6014461087152835E-2"/>
    <n v="2247.821479682902"/>
    <n v="5866.522727272727"/>
    <n v="225.55620768946278"/>
    <n v="8.2939032723407493"/>
    <n v="5.9992971358285008"/>
  </r>
  <r>
    <n v="896"/>
    <x v="2"/>
    <s v="LAX"/>
    <s v="California"/>
    <s v="SFO"/>
    <s v="California"/>
    <x v="16"/>
    <x v="2"/>
    <n v="163.41666666666666"/>
    <s v="LAXSFO737-800"/>
    <n v="337"/>
    <n v="146.7651515151515"/>
    <n v="132"/>
    <n v="19373"/>
    <n v="20.462121212121211"/>
    <n v="2701"/>
    <n v="5145"/>
    <n v="11527"/>
    <n v="7269427"/>
    <n v="0.89810393583978487"/>
    <n v="21571"/>
    <n v="176.42126077404089"/>
    <n v="0.97438672438672436"/>
    <n v="2772"/>
    <n v="0.97443181818181823"/>
    <n v="5280"/>
    <n v="0.85265182335971601"/>
    <n v="13519"/>
    <n v="17538"/>
    <n v="5.9997719238225571"/>
    <n v="0.19032242503621563"/>
    <n v="520796"/>
    <n v="0.24388756272867737"/>
    <n v="667371"/>
    <n v="0.47257260300805293"/>
    <n v="1293142"/>
    <n v="2.9488873653882416E-2"/>
    <n v="80693"/>
    <n v="2.527492446246658E-2"/>
    <n v="69162"/>
    <n v="3.8453611110705062E-2"/>
    <n v="105224"/>
    <n v="1"/>
    <n v="733569"/>
    <n v="5557.340909090909"/>
    <n v="4158.0532685317903"/>
    <n v="0.29915888593677675"/>
    <n v="774381"/>
    <n v="5866.522727272727"/>
    <n v="0.31580254516017869"/>
    <n v="396562"/>
    <n v="3004.257575757576"/>
    <n v="0.16172309097693613"/>
    <n v="547593"/>
    <n v="0.2233154779261084"/>
    <n v="1"/>
    <n v="2736388"/>
    <n v="-2452105"/>
    <n v="284283"/>
    <n v="534485.93557941506"/>
    <n v="684882.19241982501"/>
    <n v="1516612.0150949943"/>
    <n v="2735980.1430942342"/>
    <n v="13689.935579415062"/>
    <n v="17511.192419825005"/>
    <n v="223470.01509499433"/>
    <n v="3.9106658612845277E-2"/>
    <n v="3.937206149007659E-2"/>
    <n v="2.6540287723131328E-4"/>
    <n v="6528701"/>
    <n v="0.89810393583978487"/>
    <n v="298523.63970474387"/>
    <n v="0.37642416658149258"/>
    <n v="0.33731750796864735"/>
    <n v="135.81603262272233"/>
    <n v="0.40301493359858259"/>
    <n v="3.8453611110705062E-2"/>
    <n v="-1929.3268416229878"/>
    <n v="286212.326841623"/>
    <n v="1.6332920270507247"/>
    <n v="1.0988105899950389"/>
    <n v="0.83155518794597139"/>
    <n v="126.39602272727272"/>
    <n v="0.2001152614322238"/>
    <n v="2247.812980476961"/>
    <n v="5866.522727272727"/>
    <n v="109.81102796228626"/>
    <n v="7.7352500903319052"/>
    <n v="5.9997719238225571"/>
  </r>
  <r>
    <n v="638"/>
    <x v="1"/>
    <s v="HNL"/>
    <s v="Hawaii"/>
    <s v="SEA"/>
    <s v="Washington"/>
    <x v="20"/>
    <x v="4"/>
    <n v="177.10204081632654"/>
    <s v="HNLSEA737-Max 9"/>
    <n v="2677"/>
    <n v="156.9387755102041"/>
    <n v="49"/>
    <n v="7690"/>
    <n v="22.755102040816325"/>
    <n v="1115"/>
    <n v="1824"/>
    <n v="4751"/>
    <n v="23231006"/>
    <n v="0.8861488822309288"/>
    <n v="8678"/>
    <n v="282.50638385502475"/>
    <n v="0.99464763603925066"/>
    <n v="1121"/>
    <n v="0.87022900763358779"/>
    <n v="2096"/>
    <n v="0.87014652014652016"/>
    <n v="5460"/>
    <n v="38775"/>
    <n v="5.9999226305609286"/>
    <n v="0.20047037253092589"/>
    <n v="564623"/>
    <n v="0.20670437079330273"/>
    <n v="582181"/>
    <n v="0.48661011166021834"/>
    <n v="1370533"/>
    <n v="1.1805469997951351E-2"/>
    <n v="33250"/>
    <n v="1.1807955360056183E-2"/>
    <n v="33257"/>
    <n v="8.2601719657545508E-2"/>
    <n v="232647"/>
    <n v="1"/>
    <n v="1242268"/>
    <n v="25352.408163265307"/>
    <n v="4397.3094804027542"/>
    <n v="0.39996303876711753"/>
    <n v="320655"/>
    <n v="6543.9795918367345"/>
    <n v="0.10323871193323024"/>
    <n v="668601"/>
    <n v="13644.918367346938"/>
    <n v="0.21526408768698344"/>
    <n v="874433"/>
    <n v="0.28153416161266881"/>
    <n v="1"/>
    <n v="2816491"/>
    <n v="-3105957"/>
    <n v="-289466"/>
    <n v="567661.33004484302"/>
    <n v="668997.46491228067"/>
    <n v="1575060.0252578405"/>
    <n v="2811718.8202149644"/>
    <n v="3038.3300448430236"/>
    <n v="86816.464912280673"/>
    <n v="204527.02525784052"/>
    <n v="-1.246032995729931E-2"/>
    <n v="-1.2201719019430972E-2"/>
    <n v="2.5861093786833794E-4"/>
    <n v="20586130"/>
    <n v="0.8861488822309288"/>
    <n v="331968.5139141744"/>
    <n v="0.12123844313931131"/>
    <n v="0.13369877309661063"/>
    <n v="336.00052015604683"/>
    <n v="0.12551382897125396"/>
    <n v="8.2601719657545508E-2"/>
    <n v="-6007.7922492849839"/>
    <n v="-283458.20775071502"/>
    <n v="1.736125799551036"/>
    <n v="0.9574034491334682"/>
    <n v="0.86521709694497051"/>
    <n v="277.75811068702291"/>
    <n v="0.31046894877349157"/>
    <n v="2366.6757220718573"/>
    <n v="6543.9795918367345"/>
    <n v="27.220623814102257"/>
    <n v="8.6485045513654093"/>
    <n v="5.9999226305609286"/>
  </r>
  <r>
    <n v="708"/>
    <x v="1"/>
    <s v="SEA"/>
    <s v="Washington"/>
    <s v="ANC"/>
    <s v="Alaska"/>
    <x v="56"/>
    <x v="1"/>
    <n v="177.95384615384614"/>
    <s v="SEAANC737-900"/>
    <n v="1448"/>
    <n v="144.21538461538461"/>
    <n v="130"/>
    <n v="18748"/>
    <n v="20.23076923076923"/>
    <n v="2630"/>
    <n v="4286"/>
    <n v="11833"/>
    <n v="33498032"/>
    <n v="0.81040892193308545"/>
    <n v="23134"/>
    <n v="476.97531641168285"/>
    <n v="0.88136729222520105"/>
    <n v="2984"/>
    <n v="0.76823803549023117"/>
    <n v="5579"/>
    <n v="0.8121482498284146"/>
    <n v="14570"/>
    <n v="101978"/>
    <n v="5.9999607758536158"/>
    <n v="0.21624543166056454"/>
    <n v="1243094"/>
    <n v="0.19197523959591081"/>
    <n v="1103576"/>
    <n v="0.46225550066425641"/>
    <n v="2657291"/>
    <n v="1.4408545623726957E-2"/>
    <n v="82828"/>
    <n v="8.6769963745532992E-3"/>
    <n v="49880"/>
    <n v="0.10643828608098797"/>
    <n v="611864"/>
    <n v="1"/>
    <n v="1983288"/>
    <n v="15256.061538461538"/>
    <n v="4158.0516470336624"/>
    <n v="0.37441007826733907"/>
    <n v="761181"/>
    <n v="5855.2384615384617"/>
    <n v="0.14369765651060834"/>
    <n v="1072151"/>
    <n v="8247.3153846153855"/>
    <n v="0.20240335232422413"/>
    <n v="1480481"/>
    <n v="0.27948891289782846"/>
    <n v="1"/>
    <n v="5748533"/>
    <n v="-5297101"/>
    <n v="451432"/>
    <n v="1410415.3977186312"/>
    <n v="1436502.6840877277"/>
    <n v="3271928.4940420855"/>
    <n v="6118846.5758484444"/>
    <n v="167321.3977186312"/>
    <n v="332926.68408772768"/>
    <n v="614637.49404208548"/>
    <n v="1.3476373776226616E-2"/>
    <n v="1.3732390096562744E-2"/>
    <n v="2.5601632033612869E-4"/>
    <n v="27147104"/>
    <n v="0.81040892193308545"/>
    <n v="1201697.7935779821"/>
    <n v="0.17160808133444974"/>
    <n v="0.15813170755822312"/>
    <n v="273.98490505653939"/>
    <n v="0.18921609465230621"/>
    <n v="0.10643828608098797"/>
    <n v="-8576.0428911418803"/>
    <n v="460008.0428911419"/>
    <n v="1.9258532600929306"/>
    <n v="0.9144583446618253"/>
    <n v="0.84313594831944894"/>
    <n v="197.80892633088368"/>
    <n v="0.25754066298306022"/>
    <n v="2247.8123355855469"/>
    <n v="5855.2384615384617"/>
    <n v="39.306017219176994"/>
    <n v="7.0785150416044376"/>
    <n v="5.9999607758536158"/>
  </r>
  <r>
    <n v="96"/>
    <x v="5"/>
    <s v="OGG"/>
    <s v="Hawaii"/>
    <s v="SEA"/>
    <s v="Washington"/>
    <x v="43"/>
    <x v="2"/>
    <n v="157.16279069767441"/>
    <s v="OGGSEA737-800"/>
    <n v="2640"/>
    <n v="139"/>
    <n v="43"/>
    <n v="5977"/>
    <n v="20.604651162790699"/>
    <n v="886"/>
    <n v="1476"/>
    <n v="3616"/>
    <n v="17841120"/>
    <n v="0.88443326427937263"/>
    <n v="6758"/>
    <n v="238.17887205387206"/>
    <n v="0.9921612541993281"/>
    <n v="893"/>
    <n v="0.86823529411764711"/>
    <n v="1700"/>
    <n v="0.86818727490996395"/>
    <n v="4165"/>
    <n v="3186"/>
    <n v="5"/>
    <n v="0.21894562450509375"/>
    <n v="365808"/>
    <n v="0.24175066481283192"/>
    <n v="403910"/>
    <n v="0.51245921792992577"/>
    <n v="856202"/>
    <n v="1.2982030451809375E-2"/>
    <n v="21690"/>
    <n v="4.3279420100061586E-3"/>
    <n v="7231"/>
    <n v="9.5345202903330262E-3"/>
    <n v="15930"/>
    <n v="1"/>
    <n v="877103"/>
    <n v="20397.744186046511"/>
    <n v="3682.5390616578875"/>
    <n v="0.3577405849207822"/>
    <n v="222680"/>
    <n v="5178.604651162791"/>
    <n v="9.0823624420575219E-2"/>
    <n v="779917"/>
    <n v="18137.60465116279"/>
    <n v="0.3181017095707821"/>
    <n v="572085"/>
    <n v="0.23333408108786047"/>
    <n v="1"/>
    <n v="1670771"/>
    <n v="-2451785"/>
    <n v="-781014"/>
    <n v="368698.13092550792"/>
    <n v="465207.99457994575"/>
    <n v="986195.05807522126"/>
    <n v="1820101.1835806749"/>
    <n v="2890.130925507925"/>
    <n v="61297.994579945749"/>
    <n v="129993.05807522126"/>
    <n v="-4.3776063386155133E-2"/>
    <n v="-4.3522949149009685E-2"/>
    <n v="2.5311423714544784E-4"/>
    <n v="15779280"/>
    <n v="0.88443326427937263"/>
    <n v="216234.03396352683"/>
    <n v="9.3647203762992459E-2"/>
    <n v="0.1374232671491476"/>
    <n v="276.86816128492552"/>
    <n v="0.10487430351701724"/>
    <n v="9.5345202903330262E-3"/>
    <n v="-4515.8414786203475"/>
    <n v="-776498.15852137969"/>
    <n v="1.7026318544396013"/>
    <n v="0.98754000630954997"/>
    <n v="0.85443739333954394"/>
    <n v="237.59411764705882"/>
    <n v="0.3424077865847564"/>
    <n v="3274.5011901122612"/>
    <n v="5178.604651162791"/>
    <n v="25.094585210094131"/>
    <n v="4.8387150744520664"/>
    <n v="5"/>
  </r>
  <r>
    <n v="849"/>
    <x v="2"/>
    <s v="HNL"/>
    <s v="Hawaii"/>
    <s v="LAX"/>
    <s v="California"/>
    <x v="46"/>
    <x v="5"/>
    <n v="278"/>
    <s v="HNLLAXA330-200"/>
    <n v="2556"/>
    <n v="256.21739130434781"/>
    <n v="46"/>
    <n v="11786"/>
    <n v="29.521739130434781"/>
    <n v="1358"/>
    <n v="2887"/>
    <n v="7541"/>
    <n v="32686128"/>
    <n v="0.92164529246168281"/>
    <n v="12788"/>
    <n v="246.32550804961733"/>
    <n v="0.82004830917874394"/>
    <n v="1656"/>
    <n v="0.93672939649578191"/>
    <n v="3082"/>
    <n v="0.93677018633540377"/>
    <n v="8050"/>
    <n v="899537"/>
    <n v="5.9999966649509693"/>
    <n v="7.9613400897694628E-2"/>
    <n v="743796"/>
    <n v="0.10938820229662027"/>
    <n v="1021970"/>
    <n v="0.22361317483637849"/>
    <n v="2089128"/>
    <n v="5.649392171214046E-3"/>
    <n v="52780"/>
    <n v="4.035815305335839E-3"/>
    <n v="37705"/>
    <n v="0.57770001449275676"/>
    <n v="5397219"/>
    <n v="1"/>
    <n v="1221812"/>
    <n v="26561.130434782608"/>
    <n v="4960.1521566897181"/>
    <n v="0.30916976158128989"/>
    <n v="372358"/>
    <n v="8094.739130434783"/>
    <n v="9.4222215924287811E-2"/>
    <n v="1256215"/>
    <n v="27309.021739130436"/>
    <n v="0.31787516577414532"/>
    <n v="1101528"/>
    <n v="0.27873285672027698"/>
    <n v="1"/>
    <n v="9342598"/>
    <n v="-3951913"/>
    <n v="5390685"/>
    <n v="907014.85714285716"/>
    <n v="1090998.1087634224"/>
    <n v="2230139.2918711044"/>
    <n v="4228152.2577773836"/>
    <n v="163218.85714285716"/>
    <n v="69028.108763422351"/>
    <n v="141011.29187110439"/>
    <n v="0.16492271583835197"/>
    <n v="0.16517096518595542"/>
    <n v="2.4824934760345196E-4"/>
    <n v="30125016"/>
    <n v="0.92164529246168281"/>
    <n v="335420.8177498728"/>
    <n v="0.28582761469942236"/>
    <n v="0.12090489886107036"/>
    <n v="334.75131511963349"/>
    <n v="0.13096686820016959"/>
    <n v="0.57770001449275676"/>
    <n v="-8114.3099516822585"/>
    <n v="5398799.3099516826"/>
    <n v="1.4899911644781931"/>
    <n v="1.1000076359611692"/>
    <n v="0.86091317982506688"/>
    <n v="331.5931213497729"/>
    <n v="0.11790382075735251"/>
    <n v="5099.8169452550592"/>
    <n v="8094.739130434783"/>
    <n v="47.847257449382575"/>
    <n v="7.6773290344476495"/>
    <n v="5.9999966649509693"/>
  </r>
  <r>
    <n v="430"/>
    <x v="3"/>
    <s v="HNL"/>
    <s v="Hawaii"/>
    <s v="LAX"/>
    <s v="California"/>
    <x v="46"/>
    <x v="0"/>
    <n v="196"/>
    <s v="HNLLAXA321"/>
    <n v="2556"/>
    <n v="178.97777777777779"/>
    <n v="45"/>
    <n v="8054"/>
    <n v="21.622222222222224"/>
    <n v="973"/>
    <n v="1568"/>
    <n v="5514"/>
    <n v="22543920"/>
    <n v="0.91315192743764173"/>
    <n v="8820"/>
    <n v="240.97060570071261"/>
    <n v="0.86488888888888893"/>
    <n v="1125"/>
    <n v="0.74137115839243495"/>
    <n v="2115"/>
    <n v="0.98817204301075268"/>
    <n v="5580"/>
    <n v="16362"/>
    <n v="4.9998777655543334"/>
    <n v="0.19562267075689629"/>
    <n v="492680"/>
    <n v="0.17891167915150236"/>
    <n v="450593"/>
    <n v="0.5732763104709826"/>
    <n v="1443809"/>
    <n v="1.3138658308325279E-2"/>
    <n v="33090"/>
    <n v="6.5681379793386752E-3"/>
    <n v="16542"/>
    <n v="3.2482543332954805E-2"/>
    <n v="81808"/>
    <n v="1"/>
    <n v="927921"/>
    <n v="20620.466666666667"/>
    <n v="3850.7642760066979"/>
    <n v="0.34527704143826082"/>
    <n v="279464"/>
    <n v="6210.3111111111111"/>
    <n v="0.10398784283198907"/>
    <n v="898633"/>
    <n v="19969.62222222222"/>
    <n v="0.3343790512110284"/>
    <n v="581450"/>
    <n v="0.21635606451872172"/>
    <n v="1"/>
    <n v="2518522"/>
    <n v="-2687468"/>
    <n v="-168946"/>
    <n v="569645.4265159301"/>
    <n v="607783.28762755101"/>
    <n v="1461090.718171926"/>
    <n v="2638519.4323154073"/>
    <n v="76965.426515930099"/>
    <n v="157190.28762755101"/>
    <n v="17281.718171925982"/>
    <n v="-7.4940826617553649E-3"/>
    <n v="-7.2462331974253837E-3"/>
    <n v="2.4784946432998122E-4"/>
    <n v="20586024"/>
    <n v="0.91315192743764173"/>
    <n v="231751.04593990557"/>
    <n v="0.1117162410086622"/>
    <n v="0.11921032367041756"/>
    <n v="302.54705736280107"/>
    <n v="0.11836739333442921"/>
    <n v="3.2482543332954805E-2"/>
    <n v="-5587.4984958979348"/>
    <n v="-163358.50150410205"/>
    <n v="1.6181309230265235"/>
    <n v="0.78718229237666071"/>
    <n v="0.95604160631156332"/>
    <n v="213.04633569739951"/>
    <n v="0.23086953379799741"/>
    <n v="3729.2224808369751"/>
    <n v="6210.3111111111111"/>
    <n v="33.423163694924398"/>
    <n v="6.1624037745219766"/>
    <n v="4.9998777655543334"/>
  </r>
  <r>
    <n v="501"/>
    <x v="3"/>
    <s v="SEA"/>
    <s v="Washington"/>
    <s v="ANC"/>
    <s v="Alaska"/>
    <x v="56"/>
    <x v="1"/>
    <n v="178"/>
    <s v="SEAANC737-900"/>
    <n v="1448"/>
    <n v="150.48514851485149"/>
    <n v="101"/>
    <n v="15199"/>
    <n v="21.178217821782177"/>
    <n v="2139"/>
    <n v="3982"/>
    <n v="9078"/>
    <n v="26032144"/>
    <n v="0.84542218266770497"/>
    <n v="17978"/>
    <n v="371.28714418173388"/>
    <n v="0.92079207920792083"/>
    <n v="2323"/>
    <n v="0.91687773428505637"/>
    <n v="4343"/>
    <n v="0.80251060820367748"/>
    <n v="11312"/>
    <n v="117873"/>
    <n v="4.9999830325859191"/>
    <n v="0.19002781981483599"/>
    <n v="857385"/>
    <n v="0.21815437958178077"/>
    <n v="984289"/>
    <n v="0.43715031299508056"/>
    <n v="1972375"/>
    <n v="1.2071432560885767E-2"/>
    <n v="54465"/>
    <n v="1.1971696131024412E-2"/>
    <n v="54015"/>
    <n v="0.13062435891639251"/>
    <n v="589363"/>
    <n v="1"/>
    <n v="1367279"/>
    <n v="13537.415841584158"/>
    <n v="3682.5379532418124"/>
    <n v="0.34147400756733809"/>
    <n v="529192"/>
    <n v="5239.5247524752476"/>
    <n v="0.13216418376393901"/>
    <n v="1215780"/>
    <n v="12037.425742574258"/>
    <n v="0.30363756696344951"/>
    <n v="891799"/>
    <n v="0.22272424170527341"/>
    <n v="1"/>
    <n v="4511892"/>
    <n v="-4004050"/>
    <n v="507842"/>
    <n v="931138.54838709673"/>
    <n v="1073522.6336012054"/>
    <n v="2457755.6730557391"/>
    <n v="4462416.8550440408"/>
    <n v="73753.548387096729"/>
    <n v="89233.633601205423"/>
    <n v="485380.67305573914"/>
    <n v="1.9508266395576176E-2"/>
    <n v="1.9754864743883844E-2"/>
    <n v="2.4659834830766808E-4"/>
    <n v="22008152"/>
    <n v="0.84542218266770497"/>
    <n v="717199.03223896306"/>
    <n v="0.17332003080499248"/>
    <n v="0.1538117644094163"/>
    <n v="258.07809724323971"/>
    <n v="0.17823073014035892"/>
    <n v="0.13062435891639251"/>
    <n v="-6419.4837133073397"/>
    <n v="514261.48371330736"/>
    <n v="1.7397297066257111"/>
    <n v="1.0682869179611458"/>
    <n v="0.82187392210070875"/>
    <n v="226.6380382224269"/>
    <n v="0.19765521869761066"/>
    <n v="3274.5006635751233"/>
    <n v="5239.5247524752476"/>
    <n v="40.935971627826"/>
    <n v="7.1373116652411346"/>
    <n v="4.9999830325859191"/>
  </r>
  <r>
    <n v="306"/>
    <x v="4"/>
    <s v="SEA"/>
    <s v="Washington"/>
    <s v="ANC"/>
    <s v="Alaska"/>
    <x v="56"/>
    <x v="1"/>
    <n v="177.28571428571428"/>
    <s v="SEAANC737-900"/>
    <n v="1448"/>
    <n v="142.83193277310923"/>
    <n v="119"/>
    <n v="16997"/>
    <n v="22.571428571428573"/>
    <n v="2686"/>
    <n v="4986"/>
    <n v="9326"/>
    <n v="30548456"/>
    <n v="0.80565957245105935"/>
    <n v="21097"/>
    <n v="435.61907510431155"/>
    <n v="0.98532648569332359"/>
    <n v="2726"/>
    <n v="0.97841444270015698"/>
    <n v="5096"/>
    <n v="0.70247062368183188"/>
    <n v="13276"/>
    <n v="147042"/>
    <n v="4.9999863984439816"/>
    <n v="0.2060593315035269"/>
    <n v="1031757"/>
    <n v="0.23519543399185994"/>
    <n v="1177644"/>
    <n v="0.3988720387722442"/>
    <n v="1997187"/>
    <n v="1.1177157496963804E-2"/>
    <n v="55965"/>
    <n v="1.8625600074454469E-3"/>
    <n v="9326"/>
    <n v="0.1468334782279597"/>
    <n v="735208"/>
    <n v="1"/>
    <n v="1604184"/>
    <n v="13480.53781512605"/>
    <n v="3682.5384646341959"/>
    <n v="0.34147398517866362"/>
    <n v="620884"/>
    <n v="5217.5126050420167"/>
    <n v="0.13216422418729359"/>
    <n v="1426435"/>
    <n v="11986.848739495797"/>
    <n v="0.30363751542736189"/>
    <n v="1046319"/>
    <n v="0.22272427520668089"/>
    <n v="1"/>
    <n v="5007087"/>
    <n v="-4697822"/>
    <n v="309265"/>
    <n v="1047121.9590469098"/>
    <n v="1203624.9145607702"/>
    <n v="2843089.7074844521"/>
    <n v="5093836.5810921323"/>
    <n v="15364.959046909818"/>
    <n v="25980.91456077015"/>
    <n v="845902.70748445205"/>
    <n v="1.0123752244630628E-2"/>
    <n v="1.0367819258339787E-2"/>
    <n v="2.440670137091594E-4"/>
    <n v="24611656"/>
    <n v="0.80565957245105935"/>
    <n v="1030458.5456256988"/>
    <n v="0.1639063853178046"/>
    <n v="0.15378263307317397"/>
    <n v="251.33135259163382"/>
    <n v="0.17357137609919462"/>
    <n v="0.1468334782279597"/>
    <n v="-7455.8704293456476"/>
    <n v="316720.87042934564"/>
    <n v="1.8982914075411912"/>
    <n v="1.1590333000114514"/>
    <n v="0.75450617099912298"/>
    <n v="231.09183673469389"/>
    <n v="0.20896760931056321"/>
    <n v="3274.5007772178751"/>
    <n v="5217.5126050420167"/>
    <n v="39.018034267507609"/>
    <n v="3.8413249396952405"/>
    <n v="4.9999863984439816"/>
  </r>
  <r>
    <n v="729"/>
    <x v="1"/>
    <s v="SEA"/>
    <s v="Washington"/>
    <s v="LAX"/>
    <s v="California"/>
    <x v="49"/>
    <x v="1"/>
    <n v="178.36521739130436"/>
    <s v="SEALAX737-900"/>
    <n v="954"/>
    <n v="146.80869565217392"/>
    <n v="115"/>
    <n v="16883"/>
    <n v="22.956521739130434"/>
    <n v="2640"/>
    <n v="4735"/>
    <n v="9509"/>
    <n v="19568448"/>
    <n v="0.82307917316692669"/>
    <n v="20512"/>
    <n v="308.36376404494376"/>
    <n v="1.0003789314134142"/>
    <n v="2639"/>
    <n v="0.95966761248479937"/>
    <n v="4934"/>
    <n v="0.7349099621299946"/>
    <n v="12939"/>
    <n v="111868"/>
    <n v="5.9999910608931959"/>
    <n v="0.18515143180728094"/>
    <n v="691366"/>
    <n v="0.21676075110797718"/>
    <n v="809397"/>
    <n v="0.38268671313801583"/>
    <n v="1428974"/>
    <n v="1.7823241584153642E-2"/>
    <n v="66553"/>
    <n v="1.7825116220775421E-2"/>
    <n v="66560"/>
    <n v="0.17975274614179698"/>
    <n v="671207"/>
    <n v="1"/>
    <n v="1282193"/>
    <n v="11149.504347826087"/>
    <n v="4158.0534080298794"/>
    <n v="0.35560651876734606"/>
    <n v="673184"/>
    <n v="5853.7739130434784"/>
    <n v="0.18670248451666566"/>
    <n v="693144"/>
    <n v="6027.3391304347824"/>
    <n v="0.1922382393637099"/>
    <n v="957130"/>
    <n v="0.26545275735227841"/>
    <n v="1"/>
    <n v="3734057"/>
    <n v="-3605651"/>
    <n v="128406"/>
    <n v="691104.1189393939"/>
    <n v="843413.89609292499"/>
    <n v="1944420.5054159218"/>
    <n v="3478938.5204482405"/>
    <n v="-261.88106060610153"/>
    <n v="34016.896092924988"/>
    <n v="515446.5054159218"/>
    <n v="6.5618898340839291E-3"/>
    <n v="6.8059391013125864E-3"/>
    <n v="2.4404926722865726E-4"/>
    <n v="16106382"/>
    <n v="0.82307917316692669"/>
    <n v="658359.45329621527"/>
    <n v="0.19082029397528102"/>
    <n v="0.1842584041411971"/>
    <n v="181.41621749689037"/>
    <n v="0.19016374999674043"/>
    <n v="0.17975274614179698"/>
    <n v="-4775.6653952020934"/>
    <n v="133181.66539520209"/>
    <n v="1.834205535397921"/>
    <n v="1.1485286078599122"/>
    <n v="0.77321983467842048"/>
    <n v="164.04479124442642"/>
    <n v="0.25632442140010181"/>
    <n v="2247.8127485140403"/>
    <n v="5853.7739130434784"/>
    <n v="54.750272141376882"/>
    <n v="7.8844399691997866"/>
    <n v="5.9999910608931959"/>
  </r>
  <r>
    <n v="329"/>
    <x v="4"/>
    <s v="SEA"/>
    <s v="Washington"/>
    <s v="LAX"/>
    <s v="California"/>
    <x v="49"/>
    <x v="1"/>
    <n v="178.4264705882353"/>
    <s v="SEALAX737-900"/>
    <n v="954"/>
    <n v="149.1985294117647"/>
    <n v="136"/>
    <n v="20291"/>
    <n v="22.919117647058822"/>
    <n v="3117"/>
    <n v="5230"/>
    <n v="11945"/>
    <n v="23149764"/>
    <n v="0.83619055468556824"/>
    <n v="24266"/>
    <n v="364.12453183520597"/>
    <n v="1"/>
    <n v="3117"/>
    <n v="0.89754590698472625"/>
    <n v="5827"/>
    <n v="0.77954708607974943"/>
    <n v="15323"/>
    <n v="51454"/>
    <n v="4.9999611303300036"/>
    <n v="0.23283028313979437"/>
    <n v="1140338"/>
    <n v="0.22410010204744166"/>
    <n v="1097580"/>
    <n v="0.4640155157846852"/>
    <n v="2272619"/>
    <n v="1.4633333619180509E-2"/>
    <n v="71670"/>
    <n v="1.1892671735962148E-2"/>
    <n v="58247"/>
    <n v="5.2528093672936114E-2"/>
    <n v="257268"/>
    <n v="1"/>
    <n v="1340903"/>
    <n v="9859.5808823529405"/>
    <n v="3682.5395785386427"/>
    <n v="0.32563727891308447"/>
    <n v="709956"/>
    <n v="5220.2647058823532"/>
    <n v="0.1724122773892055"/>
    <n v="1192326"/>
    <n v="8767.1029411764703"/>
    <n v="0.28955546688859851"/>
    <n v="874596"/>
    <n v="0.21239497680911151"/>
    <n v="1"/>
    <n v="4897722"/>
    <n v="-4117781"/>
    <n v="779941"/>
    <n v="1140338"/>
    <n v="1222867.8126195029"/>
    <n v="2915306.901381331"/>
    <n v="5278512.7140008342"/>
    <n v="0"/>
    <n v="125287.81261950289"/>
    <n v="642687.90138133103"/>
    <n v="3.3691099399544636E-2"/>
    <n v="3.3935027598985722E-2"/>
    <n v="2.4392819944108607E-4"/>
    <n v="19357614"/>
    <n v="0.83619055468556824"/>
    <n v="909063.36060322355"/>
    <n v="0.21156682202030225"/>
    <n v="0.1778757226207576"/>
    <n v="228.69518505741462"/>
    <n v="0.23972241620274068"/>
    <n v="5.2528093672936114E-2"/>
    <n v="-5646.880250006132"/>
    <n v="785587.8802500061"/>
    <n v="1.9682698269972012"/>
    <n v="1.013395583176492"/>
    <n v="0.79794080050122718"/>
    <n v="188.36107774154797"/>
    <n v="0.17857199734897161"/>
    <n v="3274.5006055774847"/>
    <n v="5220.2647058823532"/>
    <n v="55.72544068297826"/>
    <n v="6.4026908481592821"/>
    <n v="4.9999611303300036"/>
  </r>
  <r>
    <n v="320"/>
    <x v="4"/>
    <s v="SEA"/>
    <s v="Washington"/>
    <s v="HNL"/>
    <s v="Hawaii"/>
    <x v="24"/>
    <x v="1"/>
    <n v="178"/>
    <s v="SEAHNL737-900"/>
    <n v="2677"/>
    <n v="170.23809523809524"/>
    <n v="21"/>
    <n v="3575"/>
    <n v="23"/>
    <n v="483"/>
    <n v="903"/>
    <n v="2189"/>
    <n v="10006626"/>
    <n v="0.95639379347244513"/>
    <n v="3738"/>
    <n v="128.60211092715232"/>
    <n v="1"/>
    <n v="483"/>
    <n v="1"/>
    <n v="903"/>
    <n v="0.93069727891156462"/>
    <n v="2352"/>
    <n v="9084"/>
    <n v="5"/>
    <n v="0.21462000180856219"/>
    <n v="289552"/>
    <n v="0.23022329813555026"/>
    <n v="310603"/>
    <n v="0.51013980778838042"/>
    <n v="688249"/>
    <n v="9.728434007492192E-3"/>
    <n v="13125"/>
    <n v="1.6225174889447928E-3"/>
    <n v="2189"/>
    <n v="3.3665940771070123E-2"/>
    <n v="45420"/>
    <n v="1"/>
    <n v="473582"/>
    <n v="22551.523809523809"/>
    <n v="3682.5367529796167"/>
    <n v="0.36051921002488563"/>
    <n v="110030"/>
    <n v="5239.5238095238092"/>
    <n v="8.3761478854851246E-2"/>
    <n v="421108"/>
    <n v="20052.761904761905"/>
    <n v="0.32057283320556845"/>
    <n v="308891"/>
    <n v="0.23514647791469467"/>
    <n v="1"/>
    <n v="1349138"/>
    <n v="-1313611"/>
    <n v="35527"/>
    <n v="289552"/>
    <n v="310603"/>
    <n v="739498.2402923709"/>
    <n v="1339653.2402923708"/>
    <n v="0"/>
    <n v="0"/>
    <n v="51249.240292370901"/>
    <n v="3.5503475397201814E-3"/>
    <n v="3.79422994463093E-3"/>
    <n v="2.4388240491074855E-4"/>
    <n v="9570275"/>
    <n v="0.95639379347244513"/>
    <n v="59442.247272727313"/>
    <n v="0.13482446530928607"/>
    <n v="0.13127411776956588"/>
    <n v="364.67636363636365"/>
    <n v="0.13622576153767788"/>
    <n v="3.3665940771070123E-2"/>
    <n v="-2440.440013922424"/>
    <n v="37967.440013922424"/>
    <n v="1.7392686576975651"/>
    <n v="0.99794160332347004"/>
    <n v="0.84897617794684632"/>
    <n v="343.96788482834995"/>
    <n v="0.22895433973396345"/>
    <n v="3274.5030152618565"/>
    <n v="5239.5238095238092"/>
    <n v="27.798921605766541"/>
    <n v="4.2836363636363632"/>
    <n v="5"/>
  </r>
  <r>
    <n v="890"/>
    <x v="2"/>
    <s v="LAX"/>
    <s v="California"/>
    <s v="SEA"/>
    <s v="Washington"/>
    <x v="47"/>
    <x v="1"/>
    <n v="178.0751879699248"/>
    <s v="LAXSEA737-900"/>
    <n v="954"/>
    <n v="147.05263157894737"/>
    <n v="133"/>
    <n v="19558"/>
    <n v="18.075187969924812"/>
    <n v="2404"/>
    <n v="4493"/>
    <n v="12662"/>
    <n v="22594536"/>
    <n v="0.82578956257388958"/>
    <n v="23684"/>
    <n v="368.67685287610618"/>
    <n v="0.78871391076115482"/>
    <n v="3048"/>
    <n v="0.78852228852228856"/>
    <n v="5698"/>
    <n v="0.84758015931454578"/>
    <n v="14939"/>
    <n v="113828"/>
    <n v="5.9999648592613415"/>
    <n v="0.17368178108932583"/>
    <n v="721302"/>
    <n v="0.18840195145254923"/>
    <n v="782435"/>
    <n v="0.44029786595694831"/>
    <n v="1828561"/>
    <n v="2.1343079198720735E-2"/>
    <n v="88638"/>
    <n v="1.1824920196416622E-2"/>
    <n v="49109"/>
    <n v="0.16445040210603926"/>
    <n v="682964"/>
    <n v="1"/>
    <n v="1532978"/>
    <n v="11526.150375939849"/>
    <n v="4158.0532871564819"/>
    <n v="0.35789288880204084"/>
    <n v="777314"/>
    <n v="5844.4661654135334"/>
    <n v="0.18147367605162604"/>
    <n v="828717"/>
    <n v="6230.9548872180449"/>
    <n v="0.19347434935749949"/>
    <n v="1144334"/>
    <n v="0.26715908578883363"/>
    <n v="1"/>
    <n v="4153009"/>
    <n v="-4283343"/>
    <n v="-130334"/>
    <n v="914529.3244592346"/>
    <n v="992280.1313153794"/>
    <n v="2157390.0473069027"/>
    <n v="4064199.5030815168"/>
    <n v="193227.3244592346"/>
    <n v="209845.1313153794"/>
    <n v="328829.04730690271"/>
    <n v="-5.7683857725602328E-3"/>
    <n v="-5.5248304802470033E-3"/>
    <n v="2.4355529231322951E-4"/>
    <n v="18658332"/>
    <n v="0.82578956257388958"/>
    <n v="732048.55660087895"/>
    <n v="0.1838058989129053"/>
    <n v="0.18957428468546556"/>
    <n v="177.42330504141529"/>
    <n v="0.18597830717129485"/>
    <n v="0.16445040210603926"/>
    <n v="-5503.0188201617802"/>
    <n v="-124830.98117983821"/>
    <n v="1.6820222264578684"/>
    <n v="0.97601250232632542"/>
    <n v="0.86999645327672637"/>
    <n v="137.31747981747981"/>
    <n v="0.27554334700454536"/>
    <n v="2247.8140234057228"/>
    <n v="5844.4661654135334"/>
    <n v="53.049167170178876"/>
    <n v="7.0430003067798346"/>
    <n v="5.9999648592613415"/>
  </r>
  <r>
    <n v="721"/>
    <x v="1"/>
    <s v="SEA"/>
    <s v="Washington"/>
    <s v="HNL"/>
    <s v="Hawaii"/>
    <x v="24"/>
    <x v="4"/>
    <n v="177.10204081632654"/>
    <s v="SEAHNL737-Max 9"/>
    <n v="2677"/>
    <n v="156.9387755102041"/>
    <n v="49"/>
    <n v="7690"/>
    <n v="22.897959183673468"/>
    <n v="1122"/>
    <n v="2097"/>
    <n v="4472"/>
    <n v="23231006"/>
    <n v="0.8861488822309288"/>
    <n v="8678"/>
    <n v="298.54061465231791"/>
    <n v="1.0008920606601248"/>
    <n v="1121"/>
    <n v="1.0004770992366412"/>
    <n v="2096"/>
    <n v="0.81904761904761902"/>
    <n v="5460"/>
    <n v="38775"/>
    <n v="5.9999226305609286"/>
    <n v="0.23204518336964097"/>
    <n v="664140"/>
    <n v="0.23152249298158878"/>
    <n v="662644"/>
    <n v="0.43639511340389886"/>
    <n v="1249013"/>
    <n v="1.0938763816268739E-2"/>
    <n v="31308"/>
    <n v="7.8134526390449023E-3"/>
    <n v="22363"/>
    <n v="8.1284993789557725E-2"/>
    <n v="232647"/>
    <n v="1"/>
    <n v="1312776"/>
    <n v="26791.34693877551"/>
    <n v="4397.3112386362118"/>
    <n v="0.40219323091025455"/>
    <n v="320655"/>
    <n v="6543.9795918367345"/>
    <n v="9.8238595508698873E-2"/>
    <n v="706549"/>
    <n v="14419.367346938776"/>
    <n v="0.21646436643144715"/>
    <n v="924063"/>
    <n v="0.28310380714959943"/>
    <n v="1"/>
    <n v="2862115"/>
    <n v="-3264043"/>
    <n v="-401928"/>
    <n v="663548.07486631023"/>
    <n v="662328.00381497375"/>
    <n v="1524957.7325581396"/>
    <n v="2850833.8112394237"/>
    <n v="-591.92513368977234"/>
    <n v="-315.99618502624799"/>
    <n v="275944.7325581396"/>
    <n v="-1.7301360087462421E-2"/>
    <n v="-1.7059743510558979E-2"/>
    <n v="2.4161657690344174E-4"/>
    <n v="20586130"/>
    <n v="0.8861488822309288"/>
    <n v="337830.21898569586"/>
    <n v="0.12320237014273079"/>
    <n v="0.14050373023019322"/>
    <n v="341.93342002600781"/>
    <n v="0.12773007845573695"/>
    <n v="8.1284993789557725E-2"/>
    <n v="-5612.996147743338"/>
    <n v="-396315.00385225669"/>
    <n v="1.9957768909804361"/>
    <n v="1.0649934972917163"/>
    <n v="0.77060581225045666"/>
    <n v="316.14694656488547"/>
    <n v="0.32286019254991499"/>
    <n v="2366.6763090939935"/>
    <n v="6543.9795918367345"/>
    <n v="25.758639269085105"/>
    <n v="6.9793237971391413"/>
    <n v="5.9999226305609286"/>
  </r>
  <r>
    <n v="853"/>
    <x v="2"/>
    <s v="HNL"/>
    <s v="Hawaii"/>
    <s v="SEA"/>
    <s v="Washington"/>
    <x v="20"/>
    <x v="4"/>
    <n v="177.10204081632654"/>
    <s v="HNLSEA737-Max 9"/>
    <n v="2677"/>
    <n v="158.36734693877551"/>
    <n v="49"/>
    <n v="7760"/>
    <n v="22.897959183673468"/>
    <n v="1122"/>
    <n v="1797"/>
    <n v="4841"/>
    <n v="23231006"/>
    <n v="0.89421525697165249"/>
    <n v="8678"/>
    <n v="282.50638385502475"/>
    <n v="1.0008920606601248"/>
    <n v="1121"/>
    <n v="0.85734732824427484"/>
    <n v="2096"/>
    <n v="0.88663003663003659"/>
    <n v="5460"/>
    <n v="32021"/>
    <n v="5.9998750819774527"/>
    <n v="0.23139343940070028"/>
    <n v="671022"/>
    <n v="0.21109838278185797"/>
    <n v="612168"/>
    <n v="0.46621938965170739"/>
    <n v="1351998"/>
    <n v="1.1683088970101913E-2"/>
    <n v="33880"/>
    <n v="1.3354860378810712E-2"/>
    <n v="38728"/>
    <n v="6.6250838816821714E-2"/>
    <n v="192122"/>
    <n v="1"/>
    <n v="1242268"/>
    <n v="25352.408163265307"/>
    <n v="4397.3094804027542"/>
    <n v="0.39996303876711753"/>
    <n v="320655"/>
    <n v="6543.9795918367345"/>
    <n v="0.10323871193323024"/>
    <n v="668601"/>
    <n v="13644.918367346938"/>
    <n v="0.21526408768698344"/>
    <n v="874433"/>
    <n v="0.28153416161266881"/>
    <n v="1"/>
    <n v="2899918"/>
    <n v="-3105957"/>
    <n v="-206039"/>
    <n v="670423.9411764706"/>
    <n v="714025.66944908176"/>
    <n v="1524872.7700888247"/>
    <n v="2909322.3807143774"/>
    <n v="-598.05882352939807"/>
    <n v="101857.66944908176"/>
    <n v="172874.77008882468"/>
    <n v="-8.869138082095971E-3"/>
    <n v="-8.6283142797065008E-3"/>
    <n v="2.4082380238947022E-4"/>
    <n v="20773520"/>
    <n v="0.89421525697165249"/>
    <n v="320329.47525773197"/>
    <n v="0.12482963501451465"/>
    <n v="0.13369877309661063"/>
    <n v="348.94278350515464"/>
    <n v="0.13034844359550044"/>
    <n v="6.6250838816821714E-2"/>
    <n v="-5594.5791982525925"/>
    <n v="-200444.42080174742"/>
    <n v="1.9710114164420176"/>
    <n v="0.96169495741874267"/>
    <n v="0.8153449764503321"/>
    <n v="292.06488549618319"/>
    <n v="0.30153714691242994"/>
    <n v="2366.6757220718573"/>
    <n v="6543.9795918367345"/>
    <n v="27.468405825413981"/>
    <n v="9.3567010309278356"/>
    <n v="5.9998750819774527"/>
  </r>
  <r>
    <n v="489"/>
    <x v="3"/>
    <s v="OGG"/>
    <s v="Hawaii"/>
    <s v="SEA"/>
    <s v="Washington"/>
    <x v="43"/>
    <x v="2"/>
    <n v="157.11904761904762"/>
    <s v="OGGSEA737-800"/>
    <n v="2640"/>
    <n v="141.14285714285714"/>
    <n v="42"/>
    <n v="5928"/>
    <n v="20.761904761904763"/>
    <n v="872"/>
    <n v="1325"/>
    <n v="3732"/>
    <n v="17421360"/>
    <n v="0.89831792695863011"/>
    <n v="6599"/>
    <n v="232.57466329966329"/>
    <n v="1"/>
    <n v="872"/>
    <n v="0.79819277108433739"/>
    <n v="1660"/>
    <n v="0.91762970248340303"/>
    <n v="4067"/>
    <n v="2588"/>
    <n v="5"/>
    <n v="0.21189512206983757"/>
    <n v="348559"/>
    <n v="0.23305308335765004"/>
    <n v="383363"/>
    <n v="0.53130228090652665"/>
    <n v="873971"/>
    <n v="1.3614312810037934E-2"/>
    <n v="22395"/>
    <n v="2.2687481762474469E-3"/>
    <n v="3732"/>
    <n v="7.8664526797004187E-3"/>
    <n v="12940"/>
    <n v="1"/>
    <n v="856465"/>
    <n v="20392.023809523809"/>
    <n v="3682.5378476265"/>
    <n v="0.35774060761999837"/>
    <n v="217440"/>
    <n v="5177.1428571428569"/>
    <n v="9.0823463563475967E-2"/>
    <n v="761566"/>
    <n v="18132.523809523809"/>
    <n v="0.31810182971018275"/>
    <n v="558624"/>
    <n v="0.2333340991063429"/>
    <n v="0.99999999999999989"/>
    <n v="1644960"/>
    <n v="-2394095"/>
    <n v="-749135"/>
    <n v="348559"/>
    <n v="480288.73962264147"/>
    <n v="952422.30894962489"/>
    <n v="1781270.0485722665"/>
    <n v="0"/>
    <n v="96925.739622641471"/>
    <n v="78451.308949624887"/>
    <n v="-4.300094826121497E-2"/>
    <n v="-4.2761262954578438E-2"/>
    <n v="2.3968530663653204E-4"/>
    <n v="15649920"/>
    <n v="0.89831792695863011"/>
    <n v="184731.00877192989"/>
    <n v="9.4422019865268839E-2"/>
    <n v="0.1374229681264838"/>
    <n v="275.30701754385967"/>
    <n v="0.10428296119085594"/>
    <n v="7.8664526797004187E-3"/>
    <n v="-4175.6440136253896"/>
    <n v="-744959.35598637466"/>
    <n v="1.642560365981631"/>
    <n v="0.94899435752141181"/>
    <n v="0.88304812573849878"/>
    <n v="230.94156626506023"/>
    <n v="0.33959731543624161"/>
    <n v="3274.5011395276201"/>
    <n v="5177.1428571428569"/>
    <n v="25.488588979969869"/>
    <n v="4.4073886639676116"/>
    <n v="5"/>
  </r>
  <r>
    <n v="669"/>
    <x v="1"/>
    <s v="LAX"/>
    <s v="California"/>
    <s v="HNL"/>
    <s v="Hawaii"/>
    <x v="51"/>
    <x v="5"/>
    <n v="278"/>
    <s v="LAXHNLA330-200"/>
    <n v="2556"/>
    <n v="256"/>
    <n v="44"/>
    <n v="11264"/>
    <n v="33.159090909090907"/>
    <n v="1459"/>
    <n v="2715"/>
    <n v="7091"/>
    <n v="31264992"/>
    <n v="0.92086330935251803"/>
    <n v="12232"/>
    <n v="252.19341950646296"/>
    <n v="0.92108585858585856"/>
    <n v="1584"/>
    <n v="0.92096336499321574"/>
    <n v="2948"/>
    <n v="0.9209090909090909"/>
    <n v="7700"/>
    <n v="873578"/>
    <n v="6"/>
    <n v="9.0413036445109396E-2"/>
    <n v="830562"/>
    <n v="9.4596654063852426E-2"/>
    <n v="868994"/>
    <n v="0.23283891635246717"/>
    <n v="2138930"/>
    <n v="5.4026057040543378E-3"/>
    <n v="49630"/>
    <n v="6.1748419495623267E-3"/>
    <n v="56724"/>
    <n v="0.57057394548495433"/>
    <n v="5241468"/>
    <n v="1"/>
    <n v="1250917"/>
    <n v="28429.93181818182"/>
    <n v="4960.1492475418963"/>
    <n v="0.31109653759655886"/>
    <n v="356168"/>
    <n v="8094.727272727273"/>
    <n v="8.8577125103177251E-2"/>
    <n v="1286140"/>
    <n v="29230.454545454544"/>
    <n v="0.31985631409952714"/>
    <n v="1127768"/>
    <n v="0.28047002320073672"/>
    <n v="1"/>
    <n v="9186308"/>
    <n v="-4020993"/>
    <n v="5165315"/>
    <n v="901720.49897189857"/>
    <n v="943570.64898710861"/>
    <n v="2322628.8252714709"/>
    <n v="4167919.9732304784"/>
    <n v="71158.498971898574"/>
    <n v="74576.648987108609"/>
    <n v="183698.82527147094"/>
    <n v="0.16521082109984228"/>
    <n v="0.16545029455805516"/>
    <n v="2.3947345821287436E-4"/>
    <n v="28790784"/>
    <n v="0.92086330935251803"/>
    <n v="339009.6875"/>
    <n v="0.29382089718749971"/>
    <n v="0.1286100760876574"/>
    <n v="350.21661931818181"/>
    <n v="0.13701745669725424"/>
    <n v="0.57057394548495433"/>
    <n v="-7487.1357552381387"/>
    <n v="5172802.1357552381"/>
    <n v="1.670915129906253"/>
    <n v="0.93934863824302739"/>
    <n v="0.88520398034909742"/>
    <n v="294.77408412483038"/>
    <n v="0.12276618637215299"/>
    <n v="5099.8158576736378"/>
    <n v="8094.727272727273"/>
    <n v="44.664131292733188"/>
    <n v="9.441938920454545"/>
    <n v="6"/>
  </r>
  <r>
    <n v="35"/>
    <x v="5"/>
    <s v="HNL"/>
    <s v="Hawaii"/>
    <s v="LAX"/>
    <s v="California"/>
    <x v="46"/>
    <x v="8"/>
    <n v="353.5"/>
    <s v="HNLLAX777-200"/>
    <n v="2556"/>
    <n v="338.5"/>
    <n v="18"/>
    <n v="6093"/>
    <n v="45.722222222222221"/>
    <n v="823"/>
    <n v="1540"/>
    <n v="3731"/>
    <n v="16263828"/>
    <n v="0.95756718528995755"/>
    <n v="6363"/>
    <n v="93.710791105832683"/>
    <n v="1"/>
    <n v="823"/>
    <n v="1"/>
    <n v="1540"/>
    <n v="0.93251687078230439"/>
    <n v="4001"/>
    <n v="305004"/>
    <n v="5"/>
    <n v="0.12363670070781053"/>
    <n v="426818"/>
    <n v="0.1434232423139481"/>
    <n v="495125"/>
    <n v="0.28038103293701544"/>
    <n v="967930"/>
    <n v="6.4828319373615917E-3"/>
    <n v="22380"/>
    <n v="4.3224672997904234E-3"/>
    <n v="14922"/>
    <n v="0.44175372480407393"/>
    <n v="1525020"/>
    <n v="1"/>
    <n v="392175"/>
    <n v="21787.5"/>
    <n v="4184.9502642347288"/>
    <n v="0.26267705206923275"/>
    <n v="133772"/>
    <n v="7431.7777777777774"/>
    <n v="8.9599884259336779E-2"/>
    <n v="633207"/>
    <n v="35178.166666666664"/>
    <n v="0.4241192021663866"/>
    <n v="333839"/>
    <n v="0.22360386150504388"/>
    <n v="1"/>
    <n v="3452195"/>
    <n v="-1492993"/>
    <n v="1959202"/>
    <n v="426818"/>
    <n v="495125"/>
    <n v="1037975.8590190298"/>
    <n v="1959918.8590190299"/>
    <n v="0"/>
    <n v="0"/>
    <n v="70045.859019029769"/>
    <n v="0.12046376781653126"/>
    <n v="0.12070303723158954"/>
    <n v="2.392694150582797E-4"/>
    <n v="15573708"/>
    <n v="0.95756718528995755"/>
    <n v="85399.187592319213"/>
    <n v="0.21226214394298809"/>
    <n v="9.1798376126456818E-2"/>
    <n v="316.29328737895946"/>
    <n v="0.12374541759740199"/>
    <n v="0.44175372480407393"/>
    <n v="-3891.4366121683206"/>
    <n v="1963093.4366121683"/>
    <n v="1.7463868066214165"/>
    <n v="1.082658986616025"/>
    <n v="0.81465354130514767"/>
    <n v="321.50974025974028"/>
    <n v="9.6703401748742465E-2"/>
    <n v="6757.0339821897878"/>
    <n v="7431.7777777777774"/>
    <n v="65.019192860284832"/>
    <n v="6.1221073362875433"/>
    <n v="5"/>
  </r>
  <r>
    <n v="529"/>
    <x v="3"/>
    <s v="SEA"/>
    <s v="Washington"/>
    <s v="OGG"/>
    <s v="Hawaii"/>
    <x v="48"/>
    <x v="2"/>
    <n v="157.11904761904762"/>
    <s v="SEAOGG737-800"/>
    <n v="2640"/>
    <n v="139.9047619047619"/>
    <n v="42"/>
    <n v="5876"/>
    <n v="20.761904761904763"/>
    <n v="872"/>
    <n v="1660"/>
    <n v="3345"/>
    <n v="17421360"/>
    <n v="0.89043794514320351"/>
    <n v="6599"/>
    <n v="254.76618869492935"/>
    <n v="1"/>
    <n v="872"/>
    <n v="1"/>
    <n v="1660"/>
    <n v="0.82247356774034919"/>
    <n v="4067"/>
    <n v="6072"/>
    <n v="4.9996706192358369"/>
    <n v="0.2412973709269256"/>
    <n v="417353"/>
    <n v="0.25758591043933904"/>
    <n v="445526"/>
    <n v="0.46809387721356299"/>
    <n v="809625"/>
    <n v="1.1603698151213473E-2"/>
    <n v="20070"/>
    <n v="3.8673212223949639E-3"/>
    <n v="6689"/>
    <n v="1.7551822046563959E-2"/>
    <n v="30358"/>
    <n v="1"/>
    <n v="938186"/>
    <n v="22337.761904761905"/>
    <n v="3682.5373288581636"/>
    <n v="0.36059334671902049"/>
    <n v="217440"/>
    <n v="5177.1428571428569"/>
    <n v="8.3573425003766647E-2"/>
    <n v="834232"/>
    <n v="19862.666666666668"/>
    <n v="0.32063845422986686"/>
    <n v="611926"/>
    <n v="0.23519477404734598"/>
    <n v="1"/>
    <n v="1729621"/>
    <n v="-2601784"/>
    <n v="-872163"/>
    <n v="417353"/>
    <n v="445526"/>
    <n v="984378.13901345292"/>
    <n v="1847257.1390134529"/>
    <n v="0"/>
    <n v="0"/>
    <n v="174753.13901345292"/>
    <n v="-5.0062853875931616E-2"/>
    <n v="-4.9824021257575193E-2"/>
    <n v="2.3883261835642294E-4"/>
    <n v="15512640"/>
    <n v="0.89043794514320351"/>
    <n v="209082.22413206263"/>
    <n v="9.9281628988781581E-2"/>
    <n v="0.14934448286471319"/>
    <n v="289.1870319945541"/>
    <n v="0.10954054242217959"/>
    <n v="1.7551822046563959E-2"/>
    <n v="-4160.7890241298319"/>
    <n v="-868002.21097587014"/>
    <n v="1.8884175067537037"/>
    <n v="1.0589511562174521"/>
    <n v="0.78545390085807731"/>
    <n v="268.38915662650601"/>
    <n v="0.35379195789135309"/>
    <n v="3274.50045185923"/>
    <n v="5177.1428571428569"/>
    <n v="23.06428506113987"/>
    <n v="4.5539482641252551"/>
    <n v="4.9996706192358369"/>
  </r>
  <r>
    <n v="707"/>
    <x v="1"/>
    <s v="SEA"/>
    <s v="Washington"/>
    <s v="ANC"/>
    <s v="Alaska"/>
    <x v="56"/>
    <x v="2"/>
    <n v="159.45714285714286"/>
    <s v="SEAANC737-800"/>
    <n v="1448"/>
    <n v="128.65714285714284"/>
    <n v="140"/>
    <n v="18012"/>
    <n v="19.7"/>
    <n v="2758"/>
    <n v="3940"/>
    <n v="11314"/>
    <n v="32325152"/>
    <n v="0.80684465149614759"/>
    <n v="22324"/>
    <n v="514.65544738062124"/>
    <n v="0.93809523809523809"/>
    <n v="2940"/>
    <n v="0.70357142857142863"/>
    <n v="5600"/>
    <n v="0.82080673244341262"/>
    <n v="13784"/>
    <n v="91354"/>
    <n v="5.9999562142872778"/>
    <n v="0.19970725356431956"/>
    <n v="1061480"/>
    <n v="0.20563536888684861"/>
    <n v="1092989"/>
    <n v="0.46812130539323221"/>
    <n v="2488149"/>
    <n v="1.4898460635387701E-2"/>
    <n v="79188"/>
    <n v="8.5141048845006184E-3"/>
    <n v="45254"/>
    <n v="0.10312350663571131"/>
    <n v="548120"/>
    <n v="1"/>
    <n v="2139964"/>
    <n v="15285.457142857143"/>
    <n v="4158.0517818115259"/>
    <n v="0.37440994449541637"/>
    <n v="821313"/>
    <n v="5866.5214285714283"/>
    <n v="0.14369762984020473"/>
    <n v="1156849"/>
    <n v="8263.2071428571435"/>
    <n v="0.20240329738237556"/>
    <n v="1597438"/>
    <n v="0.27948912828200334"/>
    <n v="1"/>
    <n v="5315180"/>
    <n v="-5715564"/>
    <n v="-400384"/>
    <n v="1131526.9035532996"/>
    <n v="1553486.9035532994"/>
    <n v="3031345.7500441931"/>
    <n v="5716359.5571507923"/>
    <n v="70046.903553299606"/>
    <n v="460497.90355329937"/>
    <n v="543196.75004419312"/>
    <n v="-1.2386144386884863E-2"/>
    <n v="-1.2148880767797254E-2"/>
    <n v="2.3726361908760901E-4"/>
    <n v="26081376"/>
    <n v="0.80684465149614759"/>
    <n v="1141214.8967355099"/>
    <n v="0.16442861583450558"/>
    <n v="0.17681476022139045"/>
    <n v="264.66022651565623"/>
    <n v="0.18277639952738689"/>
    <n v="0.10312350663571131"/>
    <n v="-7669.5825510770865"/>
    <n v="-392714.41744892293"/>
    <n v="1.7360952479008713"/>
    <n v="0.93850551086846756"/>
    <n v="0.86798092790975179"/>
    <n v="195.17660714285714"/>
    <n v="0.30054259686407608"/>
    <n v="2247.8126013974447"/>
    <n v="5866.5214285714283"/>
    <n v="34.998172256163748"/>
    <n v="6.9088385520763937"/>
    <n v="5.9999562142872778"/>
  </r>
  <r>
    <n v="944"/>
    <x v="2"/>
    <s v="SEA"/>
    <s v="Washington"/>
    <s v="LAX"/>
    <s v="California"/>
    <x v="49"/>
    <x v="1"/>
    <n v="178.0751879699248"/>
    <s v="SEALAX737-900"/>
    <n v="954"/>
    <n v="147.05263157894737"/>
    <n v="133"/>
    <n v="19558"/>
    <n v="19.413533834586467"/>
    <n v="2582"/>
    <n v="4827"/>
    <n v="12149"/>
    <n v="22594536"/>
    <n v="0.82578956257388958"/>
    <n v="23684"/>
    <n v="356.06273408239696"/>
    <n v="0.84711286089238846"/>
    <n v="3048"/>
    <n v="0.84713934713934713"/>
    <n v="5698"/>
    <n v="0.81324051141307985"/>
    <n v="14939"/>
    <n v="113828"/>
    <n v="5.9999648592613415"/>
    <n v="0.17466258830343245"/>
    <n v="752721"/>
    <n v="0.20487394107813955"/>
    <n v="882919"/>
    <n v="0.41969875430785236"/>
    <n v="1808722"/>
    <n v="1.9735138431380191E-2"/>
    <n v="85050"/>
    <n v="2.2553515755160836E-2"/>
    <n v="97196"/>
    <n v="0.15847606212403459"/>
    <n v="682964"/>
    <n v="1"/>
    <n v="1480527"/>
    <n v="11131.781954887218"/>
    <n v="4158.0509788968511"/>
    <n v="0.35560655572328764"/>
    <n v="777314"/>
    <n v="5844.4661654135334"/>
    <n v="0.18670240681560799"/>
    <n v="800363"/>
    <n v="6017.7669172932328"/>
    <n v="0.19223852706391553"/>
    <n v="1105181"/>
    <n v="0.26545251039718881"/>
    <n v="1"/>
    <n v="4309572"/>
    <n v="-4163385"/>
    <n v="146187"/>
    <n v="888572.27265685517"/>
    <n v="1042235.8529107106"/>
    <n v="2224092.3498230306"/>
    <n v="4154900.4753905963"/>
    <n v="135851.27265685517"/>
    <n v="159316.85291071062"/>
    <n v="415370.34982303064"/>
    <n v="6.4700155825284482E-3"/>
    <n v="6.7064618875912743E-3"/>
    <n v="2.3644630506282609E-4"/>
    <n v="18658332"/>
    <n v="0.82578956257388958"/>
    <n v="765077.4418652216"/>
    <n v="0.19073514056672816"/>
    <n v="0.18426512498419972"/>
    <n v="185.42836690868188"/>
    <n v="0.19436935734662672"/>
    <n v="0.15847606212403459"/>
    <n v="-5342.3945518089959"/>
    <n v="151529.394551809"/>
    <n v="1.6981797963296741"/>
    <n v="1.0655234636867519"/>
    <n v="0.83255875792891376"/>
    <n v="154.95243945243945"/>
    <n v="0.25644797209560483"/>
    <n v="2247.8145657747687"/>
    <n v="5844.4661654135334"/>
    <n v="54.928522779567423"/>
    <n v="9.3182329481542077"/>
    <n v="5.9999648592613415"/>
  </r>
  <r>
    <n v="601"/>
    <x v="1"/>
    <s v="ANC"/>
    <s v="Alaska"/>
    <s v="SEA"/>
    <s v="Washington"/>
    <x v="60"/>
    <x v="1"/>
    <n v="177.95384615384614"/>
    <s v="ANCSEA737-900"/>
    <n v="1448"/>
    <n v="144.21538461538461"/>
    <n v="130"/>
    <n v="18748"/>
    <n v="22.207692307692309"/>
    <n v="2887"/>
    <n v="5287"/>
    <n v="10575"/>
    <n v="33498032"/>
    <n v="0.81040892193308545"/>
    <n v="23134"/>
    <n v="445.15689703025254"/>
    <n v="0.96749329758713132"/>
    <n v="2984"/>
    <n v="0.94766087112385733"/>
    <n v="5579"/>
    <n v="0.72580645161290325"/>
    <n v="14570"/>
    <n v="101978"/>
    <n v="5.9999607758536158"/>
    <n v="0.20243781734766234"/>
    <n v="1171952"/>
    <n v="0.25217823894341096"/>
    <n v="1459909"/>
    <n v="0.41229307356204103"/>
    <n v="2386845"/>
    <n v="1.2786751871374171E-2"/>
    <n v="74025"/>
    <n v="1.4613430710141911E-2"/>
    <n v="84600"/>
    <n v="0.10569068756536962"/>
    <n v="611864"/>
    <n v="1"/>
    <n v="1850986"/>
    <n v="14238.353846153846"/>
    <n v="4158.0530647696742"/>
    <n v="0.37060352970997401"/>
    <n v="761181"/>
    <n v="5855.2384615384617"/>
    <n v="0.15240329497260796"/>
    <n v="1000630"/>
    <n v="7697.1538461538457"/>
    <n v="0.20034565898050621"/>
    <n v="1381721"/>
    <n v="0.27664751633691181"/>
    <n v="1"/>
    <n v="5789195"/>
    <n v="-4994518"/>
    <n v="794677"/>
    <n v="1211328.2881884309"/>
    <n v="1540539.495176849"/>
    <n v="3288542"/>
    <n v="6040409.7833652794"/>
    <n v="39376.288188430946"/>
    <n v="80630.495176848955"/>
    <n v="901697"/>
    <n v="2.3723095135857533E-2"/>
    <n v="2.3957713691121933E-2"/>
    <n v="2.3461855526439937E-4"/>
    <n v="27147104"/>
    <n v="0.81040892193308545"/>
    <n v="1211210.4633027529"/>
    <n v="0.17282194368910986"/>
    <n v="0.14909884855325231"/>
    <n v="276.15377640281628"/>
    <n v="0.19071393397984548"/>
    <n v="0.10569068756536962"/>
    <n v="-7859.2598720406149"/>
    <n v="802536.25987204059"/>
    <n v="1.8103027388251427"/>
    <n v="1.2061730683637786"/>
    <n v="0.75510069176007222"/>
    <n v="261.67933321383759"/>
    <n v="0.23867238882089825"/>
    <n v="2247.8142126415214"/>
    <n v="5855.2384615384617"/>
    <n v="42.115488101099551"/>
    <n v="8.460902496266268"/>
    <n v="5.9999607758536158"/>
  </r>
  <r>
    <n v="507"/>
    <x v="3"/>
    <s v="SEA"/>
    <s v="Washington"/>
    <s v="BOI"/>
    <s v="Idaho"/>
    <x v="10"/>
    <x v="7"/>
    <n v="73.279411764705884"/>
    <s v="SEABOIE175"/>
    <n v="399"/>
    <n v="58.46078431372549"/>
    <n v="204"/>
    <n v="11926"/>
    <n v="9.3921568627450984"/>
    <n v="1916"/>
    <n v="2299"/>
    <n v="7711"/>
    <n v="5964651"/>
    <n v="0.79777911565991033"/>
    <n v="14949"/>
    <n v="284.82062062062062"/>
    <n v="0.9392156862745098"/>
    <n v="2040"/>
    <n v="0.62608932461873634"/>
    <n v="3672"/>
    <n v="0.83479484681173544"/>
    <n v="9237"/>
    <n v="6720"/>
    <n v="4.9997023809523808"/>
    <n v="0.22062841913087086"/>
    <n v="275412"/>
    <n v="0.17988123113945528"/>
    <n v="224547"/>
    <n v="0.52934013828329085"/>
    <n v="660779"/>
    <n v="3.7058191614722978E-2"/>
    <n v="46260"/>
    <n v="6.1771663541100065E-3"/>
    <n v="7711"/>
    <n v="2.6914853477549995E-2"/>
    <n v="33598"/>
    <n v="1"/>
    <n v="457309"/>
    <n v="2241.7107843137255"/>
    <n v="1605.6035514687433"/>
    <n v="0.25527110787601648"/>
    <n v="553254"/>
    <n v="2712.0294117647059"/>
    <n v="0.308827863691372"/>
    <n v="522175"/>
    <n v="2559.6813725490197"/>
    <n v="0.29147948270241547"/>
    <n v="258726"/>
    <n v="0.14442154573019608"/>
    <n v="1"/>
    <n v="1248307"/>
    <n v="-1791464"/>
    <n v="-543157"/>
    <n v="293236.15866388311"/>
    <n v="358650.1017833841"/>
    <n v="791546.57281805214"/>
    <n v="1443432.8332653195"/>
    <n v="17824.158663883107"/>
    <n v="134103.1017833841"/>
    <n v="130767.57281805214"/>
    <n v="-9.1062662341853701E-2"/>
    <n v="-9.0830333746837036E-2"/>
    <n v="2.3232859501666481E-4"/>
    <n v="4758474"/>
    <n v="0.79777911565991033"/>
    <n v="307904.18472245522"/>
    <n v="0.20928416432076244"/>
    <n v="0.30034682666261614"/>
    <n v="101.8538487338588"/>
    <n v="0.25527280384425766"/>
    <n v="2.6914853477549995E-2"/>
    <n v="-1385.7589865947027"/>
    <n v="-541771.24101340526"/>
    <n v="1.7387239284783627"/>
    <n v="0.78755795754891433"/>
    <n v="0.92130457570472313"/>
    <n v="61.151143790849673"/>
    <n v="0.20726151499591047"/>
    <n v="1833.3468934313362"/>
    <n v="2712.0294117647059"/>
    <n v="41.871968307678685"/>
    <n v="4.5254905249035717"/>
    <n v="4.9997023809523808"/>
  </r>
  <r>
    <n v="936"/>
    <x v="2"/>
    <s v="SEA"/>
    <s v="Washington"/>
    <s v="HNL"/>
    <s v="Hawaii"/>
    <x v="24"/>
    <x v="4"/>
    <n v="177.10204081632654"/>
    <s v="SEAHNL737-Max 9"/>
    <n v="2677"/>
    <n v="158.36734693877551"/>
    <n v="49"/>
    <n v="7760"/>
    <n v="22.897959183673468"/>
    <n v="1122"/>
    <n v="2097"/>
    <n v="4542"/>
    <n v="23231006"/>
    <n v="0.89421525697165249"/>
    <n v="8678"/>
    <n v="298.54061465231791"/>
    <n v="1.0008920606601248"/>
    <n v="1121"/>
    <n v="1.0004770992366412"/>
    <n v="2096"/>
    <n v="0.83186813186813191"/>
    <n v="5460"/>
    <n v="32021"/>
    <n v="5.9998750819774527"/>
    <n v="0.20477727530014181"/>
    <n v="584994"/>
    <n v="0.24547061275940033"/>
    <n v="701244"/>
    <n v="0.45864944326263601"/>
    <n v="1310239"/>
    <n v="1.1130896727135508E-2"/>
    <n v="31798"/>
    <n v="1.2719424601459079E-2"/>
    <n v="36336"/>
    <n v="6.7252347349227248E-2"/>
    <n v="192122"/>
    <n v="0.99999999999999989"/>
    <n v="1312776"/>
    <n v="26791.34693877551"/>
    <n v="4397.3112386362118"/>
    <n v="0.40219323091025455"/>
    <n v="320655"/>
    <n v="6543.9795918367345"/>
    <n v="9.8238595508698873E-2"/>
    <n v="706549"/>
    <n v="14419.367346938776"/>
    <n v="0.21646436643144715"/>
    <n v="924063"/>
    <n v="0.28310380714959943"/>
    <n v="1"/>
    <n v="2856733"/>
    <n v="-3264043"/>
    <n v="-407310"/>
    <n v="584472.61497326207"/>
    <n v="700909.59656652366"/>
    <n v="1575056.1294583883"/>
    <n v="2860438.3409981742"/>
    <n v="-521.38502673793118"/>
    <n v="-334.40343347634189"/>
    <n v="264817.12945838831"/>
    <n v="-1.7533033222926292E-2"/>
    <n v="-1.7301146315281402E-2"/>
    <n v="2.3188690764489039E-4"/>
    <n v="20773520"/>
    <n v="0.89421525697165249"/>
    <n v="315220.7342783506"/>
    <n v="0.12297069700726693"/>
    <n v="0.14050373023019322"/>
    <n v="343.37770618556704"/>
    <n v="0.12826959513842623"/>
    <n v="6.7252347349227248E-2"/>
    <n v="-5386.9661428198788"/>
    <n v="-401923.0338571801"/>
    <n v="1.7439375011069045"/>
    <n v="1.1180545609647519"/>
    <n v="0.80194206986758976"/>
    <n v="334.56297709923666"/>
    <n v="0.32346845154937476"/>
    <n v="2366.6763090939935"/>
    <n v="6543.9795918367345"/>
    <n v="25.993113228621638"/>
    <n v="8.7801546391752581"/>
    <n v="5.9998750819774527"/>
  </r>
  <r>
    <n v="600"/>
    <x v="1"/>
    <s v="ANC"/>
    <s v="Alaska"/>
    <s v="SEA"/>
    <s v="Washington"/>
    <x v="60"/>
    <x v="2"/>
    <n v="159.45714285714286"/>
    <s v="ANCSEA737-800"/>
    <n v="1448"/>
    <n v="128.65714285714284"/>
    <n v="140"/>
    <n v="18012"/>
    <n v="21"/>
    <n v="2940"/>
    <n v="5600"/>
    <n v="9472"/>
    <n v="32325152"/>
    <n v="0.80684465149614759"/>
    <n v="22324"/>
    <n v="480.32343417522429"/>
    <n v="1"/>
    <n v="2940"/>
    <n v="1"/>
    <n v="5600"/>
    <n v="0.68717353453279162"/>
    <n v="13784"/>
    <n v="91354"/>
    <n v="5.9999562142872778"/>
    <n v="0.24556742384279606"/>
    <n v="1425430"/>
    <n v="0.26280656950528181"/>
    <n v="1525497"/>
    <n v="0.37924793932024703"/>
    <n v="2201397"/>
    <n v="1.1423279108878108E-2"/>
    <n v="66308"/>
    <n v="6.5268497363659885E-3"/>
    <n v="37886"/>
    <n v="9.4427938486431023E-2"/>
    <n v="548120"/>
    <n v="1"/>
    <n v="1997210"/>
    <n v="14265.785714285714"/>
    <n v="4158.0523828271271"/>
    <n v="0.37060355823653562"/>
    <n v="821313"/>
    <n v="5866.5214285714283"/>
    <n v="0.15240336280407357"/>
    <n v="1079677"/>
    <n v="7711.9785714285717"/>
    <n v="0.2003455510167424"/>
    <n v="1490874"/>
    <n v="0.27664752794264841"/>
    <n v="1"/>
    <n v="5804638"/>
    <n v="-5389074"/>
    <n v="415564"/>
    <n v="1425430"/>
    <n v="1525497"/>
    <n v="3203553.2356418921"/>
    <n v="6154480.2356418921"/>
    <n v="0"/>
    <n v="0"/>
    <n v="1002156.2356418921"/>
    <n v="1.2855747747141297E-2"/>
    <n v="1.3077193227923988E-2"/>
    <n v="2.2144548078269037E-4"/>
    <n v="26081376"/>
    <n v="0.80684465149614759"/>
    <n v="1258389.163668666"/>
    <n v="0.17957032344349069"/>
    <n v="0.1667145756963494"/>
    <n v="291.83422163002444"/>
    <n v="0.20154297073896715"/>
    <n v="9.4427938486431023E-2"/>
    <n v="-7158.2588260135144"/>
    <n v="422722.25882601354"/>
    <n v="2.1007163364103092"/>
    <n v="1.1802993807121935"/>
    <n v="0.69197746945483207"/>
    <n v="272.41017857142856"/>
    <n v="0.2568418564602995"/>
    <n v="2247.8124596480311"/>
    <n v="5866.5214285714283"/>
    <n v="37.499731885721687"/>
    <n v="5.7846990894958914"/>
    <n v="5.9999562142872778"/>
  </r>
  <r>
    <n v="635"/>
    <x v="1"/>
    <s v="HNL"/>
    <s v="Hawaii"/>
    <s v="LAX"/>
    <s v="California"/>
    <x v="46"/>
    <x v="5"/>
    <n v="278"/>
    <s v="HNLLAXA330-200"/>
    <n v="2556"/>
    <n v="256"/>
    <n v="44"/>
    <n v="11264"/>
    <n v="36"/>
    <n v="1584"/>
    <n v="2409"/>
    <n v="7271"/>
    <n v="31264992"/>
    <n v="0.92086330935251803"/>
    <n v="12232"/>
    <n v="235.61570335180789"/>
    <n v="1"/>
    <n v="1584"/>
    <n v="0.81716417910447758"/>
    <n v="2948"/>
    <n v="0.94428571428571428"/>
    <n v="7700"/>
    <n v="873578"/>
    <n v="6"/>
    <n v="9.4888629967492449E-2"/>
    <n v="867898"/>
    <n v="8.4315832159021428E-2"/>
    <n v="771194"/>
    <n v="0.23978911694113075"/>
    <n v="2193229"/>
    <n v="5.5638823675658788E-3"/>
    <n v="50890"/>
    <n v="2.3847396777627616E-3"/>
    <n v="21812"/>
    <n v="0.57305779888702668"/>
    <n v="5241468"/>
    <n v="1"/>
    <n v="1168689"/>
    <n v="26561.113636363636"/>
    <n v="4960.1490196728546"/>
    <n v="0.30916970473446526"/>
    <n v="356168"/>
    <n v="8094.727272727273"/>
    <n v="9.4222120167011938E-2"/>
    <n v="1201597"/>
    <n v="27309.022727272728"/>
    <n v="0.31787531986680739"/>
    <n v="1053635"/>
    <n v="0.27873285523171543"/>
    <n v="1"/>
    <n v="9146491"/>
    <n v="-3780089"/>
    <n v="5366402"/>
    <n v="867898"/>
    <n v="943744.25570776255"/>
    <n v="2322632.8290468985"/>
    <n v="4134275.0847546612"/>
    <n v="0"/>
    <n v="172550.25570776255"/>
    <n v="129403.82904689852"/>
    <n v="0.17164251953111007"/>
    <n v="0.17186201719915148"/>
    <n v="2.1949766804141291E-4"/>
    <n v="28790784"/>
    <n v="0.92086330935251803"/>
    <n v="335587.9140625"/>
    <n v="0.29254736415732968"/>
    <n v="0.12090484462621964"/>
    <n v="346.68172940340907"/>
    <n v="0.13563447942230403"/>
    <n v="0.57305779888702668"/>
    <n v="-6862.5928353332065"/>
    <n v="5373264.5928353332"/>
    <n v="1.748836076681004"/>
    <n v="0.83497170046286628"/>
    <n v="0.90913598461983891"/>
    <n v="261.59905020352784"/>
    <n v="0.1151955432963308"/>
    <n v="5099.8171297854633"/>
    <n v="8094.727272727273"/>
    <n v="47.806660760557371"/>
    <n v="6.4543678977272725"/>
    <n v="6"/>
  </r>
  <r>
    <n v="122"/>
    <x v="5"/>
    <s v="SEA"/>
    <s v="Washington"/>
    <s v="HNL"/>
    <s v="Hawaii"/>
    <x v="24"/>
    <x v="1"/>
    <n v="174.44"/>
    <s v="SEAHNL737-900"/>
    <n v="2677"/>
    <n v="166.36"/>
    <n v="25"/>
    <n v="4159"/>
    <n v="22.56"/>
    <n v="564"/>
    <n v="1054"/>
    <n v="2542"/>
    <n v="11674397"/>
    <n v="0.95368034854391193"/>
    <n v="4361"/>
    <n v="150.03579608167772"/>
    <n v="1"/>
    <n v="564"/>
    <n v="1"/>
    <n v="1054"/>
    <n v="0.92638483965014573"/>
    <n v="2744"/>
    <n v="12152"/>
    <n v="4.9998354180381828"/>
    <n v="0.2278100940816839"/>
    <n v="369192"/>
    <n v="0.22573001697505821"/>
    <n v="365821"/>
    <n v="0.49328186309748223"/>
    <n v="799419"/>
    <n v="9.4131047942969722E-3"/>
    <n v="15255"/>
    <n v="6.2741690952744424E-3"/>
    <n v="10168"/>
    <n v="3.749075195620423E-2"/>
    <n v="60758"/>
    <n v="1"/>
    <n v="552513"/>
    <n v="22100.52"/>
    <n v="3682.5411963636893"/>
    <n v="0.36051944899569149"/>
    <n v="128369"/>
    <n v="5134.76"/>
    <n v="8.3761868314642232E-2"/>
    <n v="491292"/>
    <n v="19651.68"/>
    <n v="0.320572223886119"/>
    <n v="360373"/>
    <n v="0.23514645880354729"/>
    <n v="1"/>
    <n v="1620613"/>
    <n v="-1532547"/>
    <n v="88066"/>
    <n v="369192"/>
    <n v="365821"/>
    <n v="862944.82140047208"/>
    <n v="1597957.821400472"/>
    <n v="0"/>
    <n v="0"/>
    <n v="63525.821400472079"/>
    <n v="7.5435159520444613E-3"/>
    <n v="7.7611745476891762E-3"/>
    <n v="2.1765859564471489E-4"/>
    <n v="11133643"/>
    <n v="0.95368034854391193"/>
    <n v="75761.170954556437"/>
    <n v="0.13881770510288455"/>
    <n v="0.13127418915084008"/>
    <n v="375.05530175522961"/>
    <n v="0.14010283965454973"/>
    <n v="3.749075195620423E-2"/>
    <n v="-2541.0328560188832"/>
    <n v="90607.032856018879"/>
    <n v="1.8608492512524972"/>
    <n v="0.98665662417995736"/>
    <n v="0.82818693163553792"/>
    <n v="347.07874762808348"/>
    <n v="0.22236832605933682"/>
    <n v="3274.4985718777834"/>
    <n v="5134.76"/>
    <n v="27.720051538473456"/>
    <n v="6.1127674921856219"/>
    <n v="4.9998354180381828"/>
  </r>
  <r>
    <n v="220"/>
    <x v="4"/>
    <s v="BOI"/>
    <s v="Idaho"/>
    <s v="SEA"/>
    <s v="Washington"/>
    <x v="13"/>
    <x v="7"/>
    <n v="73.541284403669721"/>
    <s v="BOISEAE175"/>
    <n v="399"/>
    <n v="57.197247706422019"/>
    <n v="218"/>
    <n v="12469"/>
    <n v="9.977064220183486"/>
    <n v="2175"/>
    <n v="3915"/>
    <n v="6379"/>
    <n v="6396768"/>
    <n v="0.77775698602794407"/>
    <n v="16032"/>
    <n v="351.57537562604341"/>
    <n v="1"/>
    <n v="2175"/>
    <n v="1"/>
    <n v="3915"/>
    <n v="0.64162140414403546"/>
    <n v="9942"/>
    <n v="3403"/>
    <n v="4.999412283279459"/>
    <n v="0.27110534384801144"/>
    <n v="378777"/>
    <n v="0.28401512212648822"/>
    <n v="396814"/>
    <n v="0.38704140834465395"/>
    <n v="540758"/>
    <n v="2.7398476049237095E-2"/>
    <n v="38280"/>
    <n v="1.8262787744836303E-2"/>
    <n v="25516"/>
    <n v="1.2176861886773006E-2"/>
    <n v="17013"/>
    <n v="1"/>
    <n v="564490"/>
    <n v="2589.4036697247707"/>
    <n v="1605.6016408851833"/>
    <n v="0.26648482119000211"/>
    <n v="589867"/>
    <n v="2705.8119266055046"/>
    <n v="0.27846481252260086"/>
    <n v="644560"/>
    <n v="2956.6972477064219"/>
    <n v="0.30428432097331704"/>
    <n v="319365"/>
    <n v="0.15076604531408"/>
    <n v="1"/>
    <n v="1397158"/>
    <n v="-2118282"/>
    <n v="-721124"/>
    <n v="378777"/>
    <n v="396814"/>
    <n v="842799.1904687254"/>
    <n v="1618390.1904687253"/>
    <n v="0"/>
    <n v="0"/>
    <n v="302041.1904687254"/>
    <n v="-0.11273255494024483"/>
    <n v="-0.11251595961460199"/>
    <n v="2.1659532564283213E-4"/>
    <n v="4975131"/>
    <n v="0.77775698602794407"/>
    <n v="394374.57975779939"/>
    <n v="0.21841623770003851"/>
    <n v="0.33114879264028335"/>
    <n v="110.68610153179885"/>
    <n v="0.27740877576891942"/>
    <n v="1.2176861886773006E-2"/>
    <n v="-1385.5100480216761"/>
    <n v="-719738.48995197832"/>
    <n v="2.1210015947714949"/>
    <n v="1.2344453726183302"/>
    <n v="0.66243893558350797"/>
    <n v="101.357343550447"/>
    <n v="0.22858187835591967"/>
    <n v="1833.3479665697423"/>
    <n v="2705.8119266055046"/>
    <n v="35.466078868000054"/>
    <n v="5.1163685941134016"/>
    <n v="4.999412283279459"/>
  </r>
  <r>
    <n v="423"/>
    <x v="3"/>
    <s v="GEG"/>
    <s v="Washington"/>
    <s v="SEA"/>
    <s v="Washington"/>
    <x v="11"/>
    <x v="7"/>
    <n v="72.877659574468083"/>
    <s v="GEGSEAE175"/>
    <n v="223"/>
    <n v="63.547872340425535"/>
    <n v="188"/>
    <n v="11947"/>
    <n v="9.9734042553191493"/>
    <n v="1875"/>
    <n v="3375"/>
    <n v="6697"/>
    <n v="3055323"/>
    <n v="0.87198014743449381"/>
    <n v="13701"/>
    <n v="230.76481772882244"/>
    <n v="1"/>
    <n v="1875"/>
    <n v="1"/>
    <n v="3375"/>
    <n v="0.79245059756241865"/>
    <n v="8451"/>
    <n v="7227"/>
    <n v="5"/>
    <n v="0.21119241635340541"/>
    <n v="226129"/>
    <n v="0.27118727964696815"/>
    <n v="290367"/>
    <n v="0.42757850988815987"/>
    <n v="457819"/>
    <n v="3.7530645123631183E-2"/>
    <n v="40185"/>
    <n v="1.8762987695253218E-2"/>
    <n v="20090"/>
    <n v="3.3748161292582131E-2"/>
    <n v="36135"/>
    <n v="1"/>
    <n v="370517"/>
    <n v="1970.8351063829787"/>
    <n v="1605.6043709201977"/>
    <n v="0.24509663839419785"/>
    <n v="508506"/>
    <n v="2704.8191489361702"/>
    <n v="0.33637622889983448"/>
    <n v="423072"/>
    <n v="2250.3829787234044"/>
    <n v="0.2798617202414736"/>
    <n v="209623"/>
    <n v="0.13866541246449404"/>
    <n v="0.99999999999999989"/>
    <n v="1070725"/>
    <n v="-1511718"/>
    <n v="-440993"/>
    <n v="226129"/>
    <n v="290367"/>
    <n v="577725.60385247122"/>
    <n v="1094221.6038524713"/>
    <n v="0"/>
    <n v="0"/>
    <n v="119906.60385247122"/>
    <n v="-0.14433596709742308"/>
    <n v="-0.14412721630926692"/>
    <n v="2.08750788156159E-4"/>
    <n v="2664181"/>
    <n v="0.87198014743449381"/>
    <n v="151893.43433497963"/>
    <n v="0.35044576301752711"/>
    <n v="0.49478173011495019"/>
    <n v="86.598309198962085"/>
    <n v="0.38833322510745327"/>
    <n v="3.3748161292582131E-2"/>
    <n v="-637.80108432165548"/>
    <n v="-440355.19891567837"/>
    <n v="1.6959297853363646"/>
    <n v="1.2098355952643651"/>
    <n v="0.76179582516590749"/>
    <n v="86.034666666666666"/>
    <n v="0.19577669336197437"/>
    <n v="1833.3470594168414"/>
    <n v="2704.8191489361702"/>
    <n v="51.771323365415356"/>
    <n v="5.0451996317067049"/>
    <n v="5"/>
  </r>
  <r>
    <n v="462"/>
    <x v="3"/>
    <s v="LAX"/>
    <s v="California"/>
    <s v="HNL"/>
    <s v="Hawaii"/>
    <x v="51"/>
    <x v="0"/>
    <n v="193.82222222222222"/>
    <s v="LAXHNLA321"/>
    <n v="2556"/>
    <n v="179.06666666666666"/>
    <n v="45"/>
    <n v="8058"/>
    <n v="23.555555555555557"/>
    <n v="1060"/>
    <n v="1743"/>
    <n v="5256"/>
    <n v="22293432"/>
    <n v="0.92387067186425131"/>
    <n v="8722"/>
    <n v="255.0592538190364"/>
    <n v="0.95238095238095233"/>
    <n v="1113"/>
    <n v="0.83317399617590826"/>
    <n v="2092"/>
    <n v="0.95251902863356286"/>
    <n v="5518"/>
    <n v="23351"/>
    <n v="5"/>
    <n v="0.20184830328904499"/>
    <n v="533740"/>
    <n v="0.20636714275395451"/>
    <n v="545689"/>
    <n v="0.53173152594881823"/>
    <n v="1406038"/>
    <n v="1.1923927385437834E-2"/>
    <n v="31530"/>
    <n v="3.9750206390211564E-3"/>
    <n v="10511"/>
    <n v="4.4154079983723254E-2"/>
    <n v="116755"/>
    <n v="1"/>
    <n v="982173"/>
    <n v="21826.066666666666"/>
    <n v="3850.7640295099745"/>
    <n v="0.34765327587799733"/>
    <n v="276359"/>
    <n v="6141.3111111111111"/>
    <n v="9.7820966029780354E-2"/>
    <n v="951173"/>
    <n v="21137.177777777779"/>
    <n v="0.33668041106475372"/>
    <n v="615446"/>
    <n v="0.21784534702746863"/>
    <n v="1"/>
    <n v="2644263"/>
    <n v="-2825151"/>
    <n v="-180888"/>
    <n v="560427"/>
    <n v="654952.02983362018"/>
    <n v="1476125.8911719939"/>
    <n v="2691504.9210056141"/>
    <n v="26687"/>
    <n v="109263.02983362018"/>
    <n v="70087.891171993921"/>
    <n v="-8.1139593042470985E-3"/>
    <n v="-7.9085795104678631E-3"/>
    <n v="2.0537979377923538E-4"/>
    <n v="20596248"/>
    <n v="0.92387067186425131"/>
    <n v="208273.18342020363"/>
    <n v="0.11861175076139018"/>
    <n v="0.12672571006563726"/>
    <n v="313.66443286175229"/>
    <n v="0.12271691426516131"/>
    <n v="4.4154079983723254E-2"/>
    <n v="-4578.6204667914244"/>
    <n v="-176309.37953320859"/>
    <n v="1.6830323282385125"/>
    <n v="0.91546425231738404"/>
    <n v="0.89427941334225591"/>
    <n v="260.84560229445509"/>
    <n v="0.23274765029045902"/>
    <n v="3729.2236441452687"/>
    <n v="6141.3111111111111"/>
    <n v="31.592658879638694"/>
    <n v="5.2172995780590714"/>
    <n v="5"/>
  </r>
  <r>
    <n v="1157"/>
    <x v="0"/>
    <s v="SEA"/>
    <s v="Washington"/>
    <s v="LAX"/>
    <s v="California"/>
    <x v="49"/>
    <x v="1"/>
    <n v="178.12380952380951"/>
    <s v="SEALAX737-900"/>
    <n v="954"/>
    <n v="154.39047619047619"/>
    <n v="105"/>
    <n v="16211"/>
    <n v="22.771428571428572"/>
    <n v="2391"/>
    <n v="4029"/>
    <n v="9792"/>
    <n v="17842662"/>
    <n v="0.8667593434208416"/>
    <n v="18703"/>
    <n v="281.49110486891379"/>
    <n v="0.99252801992528017"/>
    <n v="2409"/>
    <n v="0.89453818827708709"/>
    <n v="4504"/>
    <n v="0.83060480108575796"/>
    <n v="11789"/>
    <n v="89155"/>
    <n v="5.9999327014749593"/>
    <n v="0.20518452603173143"/>
    <n v="722181"/>
    <n v="0.19497190926639063"/>
    <n v="686236"/>
    <n v="0.40995480821191554"/>
    <n v="1442904"/>
    <n v="1.9475711615818091E-2"/>
    <n v="68548"/>
    <n v="1.8431578450909831E-2"/>
    <n v="64873"/>
    <n v="0.15198146642323448"/>
    <n v="534924"/>
    <n v="1"/>
    <n v="1170455"/>
    <n v="11147.190476190477"/>
    <n v="4158.0532377570635"/>
    <n v="0.3556066174236624"/>
    <n v="614518"/>
    <n v="5852.5523809523811"/>
    <n v="0.18670232287952479"/>
    <n v="632740"/>
    <n v="6026.0952380952385"/>
    <n v="0.19223851502932462"/>
    <n v="873719"/>
    <n v="0.26545254466748819"/>
    <n v="1"/>
    <n v="3519666"/>
    <n v="-3291432"/>
    <n v="228234"/>
    <n v="727617.74529485567"/>
    <n v="767139.97120873665"/>
    <n v="1737172.7181372547"/>
    <n v="3231930.4346408471"/>
    <n v="5436.7452948556747"/>
    <n v="80903.97120873665"/>
    <n v="294268.71813725471"/>
    <n v="1.279147696683376E-2"/>
    <n v="1.2994633410557475E-2"/>
    <n v="2.0315644372371523E-4"/>
    <n v="15465294"/>
    <n v="0.8667593434208416"/>
    <n v="458822.8402936277"/>
    <n v="0.1972612606796004"/>
    <n v="0.18446978371276662"/>
    <n v="184.11831472456973"/>
    <n v="0.19299613702785087"/>
    <n v="0.15198146642323448"/>
    <n v="-3624.8517584842575"/>
    <n v="231858.85175848426"/>
    <n v="1.9663064249842539"/>
    <n v="0.99934870859767255"/>
    <n v="0.80279084219942454"/>
    <n v="152.36145648312612"/>
    <n v="0.24823917951305607"/>
    <n v="2247.8152561682459"/>
    <n v="5852.5523809523811"/>
    <n v="57.589741628067507"/>
    <n v="8.2302757386959478"/>
    <n v="5.9999327014749593"/>
  </r>
  <r>
    <n v="686"/>
    <x v="1"/>
    <s v="LAX"/>
    <s v="California"/>
    <s v="SFO"/>
    <s v="California"/>
    <x v="16"/>
    <x v="7"/>
    <n v="75.868421052631575"/>
    <s v="LAXSFOE175"/>
    <n v="337"/>
    <n v="67.756578947368425"/>
    <n v="152"/>
    <n v="10299"/>
    <n v="9.9868421052631575"/>
    <n v="1518"/>
    <n v="2123"/>
    <n v="6659"/>
    <n v="3886284"/>
    <n v="0.89308012486992716"/>
    <n v="11532"/>
    <n v="202.81762365500535"/>
    <n v="1"/>
    <n v="1518"/>
    <n v="0.77708638360175697"/>
    <n v="2732"/>
    <n v="0.91432102155705064"/>
    <n v="7283"/>
    <n v="0"/>
    <e v="#DIV/0!"/>
    <n v="0.21641272725871333"/>
    <n v="252698"/>
    <n v="0.18382124355659618"/>
    <n v="214642"/>
    <n v="0.52564044372239693"/>
    <n v="613773"/>
    <n v="3.9911207561744919E-2"/>
    <n v="46603"/>
    <n v="3.4214377900548702E-2"/>
    <n v="39951"/>
    <n v="0"/>
    <n v="0"/>
    <n v="1"/>
    <n v="506276"/>
    <n v="3330.7631578947367"/>
    <n v="2496.2130552381391"/>
    <n v="0.31998129193119729"/>
    <n v="495909"/>
    <n v="3262.5592105263158"/>
    <n v="0.31342904364478685"/>
    <n v="280712"/>
    <n v="1846.7894736842106"/>
    <n v="0.17741822330229015"/>
    <n v="299308"/>
    <n v="0.18917144112172568"/>
    <n v="1"/>
    <n v="1167667"/>
    <n v="-1582205"/>
    <n v="-414538"/>
    <n v="252698"/>
    <n v="276213.82195007068"/>
    <n v="671288.29538969812"/>
    <n v="1200200.1173397689"/>
    <n v="0"/>
    <n v="61571.821950070676"/>
    <n v="57515.29538969812"/>
    <n v="-0.10666693427448946"/>
    <n v="-0.10646533606982009"/>
    <n v="2.0159820466937595E-4"/>
    <n v="3470763"/>
    <n v="0.89308012486992716"/>
    <n v="139793.51500145649"/>
    <n v="0.30045848424870647"/>
    <n v="0.40712541852319595"/>
    <n v="113.37673560539858"/>
    <n v="0.33642948250860111"/>
    <n v="0"/>
    <n v="-783.467877235321"/>
    <n v="-413754.53212276468"/>
    <n v="1.7758293745995071"/>
    <n v="0.83811808840311774"/>
    <n v="0.89901859011954288"/>
    <n v="78.565885797950216"/>
    <n v="0.25632992968029411"/>
    <n v="1384.0611823629968"/>
    <n v="3262.5592105263158"/>
    <n v="50.779610836574506"/>
    <n v="8.40411690455384"/>
    <e v="#DIV/0!"/>
  </r>
  <r>
    <n v="1102"/>
    <x v="0"/>
    <s v="LAX"/>
    <s v="California"/>
    <s v="SEA"/>
    <s v="Washington"/>
    <x v="47"/>
    <x v="1"/>
    <n v="178.12380952380951"/>
    <s v="LAXSEA737-900"/>
    <n v="954"/>
    <n v="154.39047619047619"/>
    <n v="105"/>
    <n v="16211"/>
    <n v="22.895238095238096"/>
    <n v="2404"/>
    <n v="4312"/>
    <n v="9496"/>
    <n v="17842662"/>
    <n v="0.8667593434208416"/>
    <n v="18703"/>
    <n v="291.46339878318582"/>
    <n v="0.99792444997924445"/>
    <n v="2409"/>
    <n v="0.95737122557726462"/>
    <n v="4504"/>
    <n v="0.80549664941894983"/>
    <n v="11789"/>
    <n v="89155"/>
    <n v="5.9999327014749593"/>
    <n v="0.20243252708275403"/>
    <n v="712721"/>
    <n v="0.20837864759060698"/>
    <n v="733656"/>
    <n v="0.40381784392846704"/>
    <n v="1421755"/>
    <n v="1.8877903011915248E-2"/>
    <n v="66465"/>
    <n v="1.4559829447029254E-2"/>
    <n v="51262"/>
    <n v="0.15193324893922744"/>
    <n v="534924"/>
    <n v="1"/>
    <n v="1211920"/>
    <n v="11542.095238095239"/>
    <n v="4158.0521089768963"/>
    <n v="0.35789284063710314"/>
    <n v="614518"/>
    <n v="5852.5523809523811"/>
    <n v="0.18147368856247223"/>
    <n v="655155"/>
    <n v="6239.5714285714284"/>
    <n v="0.19347422602779168"/>
    <n v="904672"/>
    <n v="0.26715924477263298"/>
    <n v="1"/>
    <n v="3520783"/>
    <n v="-3386265"/>
    <n v="134518"/>
    <n v="714203.36480865232"/>
    <n v="766323.42857142864"/>
    <n v="1765066.3116048863"/>
    <n v="3245593.104984967"/>
    <n v="1482.3648086523172"/>
    <n v="32667.428571428638"/>
    <n v="343311.31160488632"/>
    <n v="7.5391216848696681E-3"/>
    <n v="7.7405976567018701E-3"/>
    <n v="2.0147597183220196E-4"/>
    <n v="15465294"/>
    <n v="0.8667593434208416"/>
    <n v="458994.54863981251"/>
    <n v="0.1973238634459365"/>
    <n v="0.18978474176106683"/>
    <n v="184.18721855530197"/>
    <n v="0.19306836326551569"/>
    <n v="0.15193324893922744"/>
    <n v="-3594.867666523498"/>
    <n v="138112.8676665235"/>
    <n v="1.9291752116558483"/>
    <n v="1.0621430445694018"/>
    <n v="0.7863877039935937"/>
    <n v="162.8898756660746"/>
    <n v="0.25695193370338359"/>
    <n v="2247.8122561363443"/>
    <n v="5852.5523809523811"/>
    <n v="55.619333568737595"/>
    <n v="7.2621676639318977"/>
    <n v="5.9999327014749593"/>
  </r>
  <r>
    <n v="768"/>
    <x v="1"/>
    <s v="SFO"/>
    <s v="California"/>
    <s v="LAX"/>
    <s v="California"/>
    <x v="42"/>
    <x v="7"/>
    <n v="75.868421052631575"/>
    <s v="SFOLAXE175"/>
    <n v="337"/>
    <n v="67.756578947368425"/>
    <n v="152"/>
    <n v="10299"/>
    <n v="9.9868421052631575"/>
    <n v="1518"/>
    <n v="2661"/>
    <n v="6121"/>
    <n v="3886284"/>
    <n v="0.89308012486992716"/>
    <n v="11532"/>
    <n v="213.68341703241055"/>
    <n v="1"/>
    <n v="1518"/>
    <n v="0.97401171303074674"/>
    <n v="2732"/>
    <n v="0.84045036386104632"/>
    <n v="7283"/>
    <n v="0"/>
    <e v="#DIV/0!"/>
    <n v="0.22016770569583147"/>
    <n v="272253"/>
    <n v="0.23462947133646186"/>
    <n v="290136"/>
    <n v="0.47096203938148318"/>
    <n v="582378"/>
    <n v="3.4644189456165479E-2"/>
    <n v="42840"/>
    <n v="3.959659413005804E-2"/>
    <n v="48964"/>
    <n v="0"/>
    <n v="0"/>
    <n v="1"/>
    <n v="533399"/>
    <n v="3509.2039473684213"/>
    <n v="2496.2114861683272"/>
    <n v="0.32516358794978306"/>
    <n v="495909"/>
    <n v="3262.5592105263158"/>
    <n v="0.3023094339070545"/>
    <n v="295751"/>
    <n v="1945.7302631578948"/>
    <n v="0.18029178213632999"/>
    <n v="315343"/>
    <n v="0.19223519600683248"/>
    <n v="1"/>
    <n v="1236571"/>
    <n v="-1640402"/>
    <n v="-403831"/>
    <n v="272253"/>
    <n v="297877.321307779"/>
    <n v="692935.62718510046"/>
    <n v="1263065.9484928795"/>
    <n v="0"/>
    <n v="7741.3213077789987"/>
    <n v="110557.62718510046"/>
    <n v="-0.10391186027578016"/>
    <n v="-0.10371159633318765"/>
    <n v="2.0026394259251012E-4"/>
    <n v="3470763"/>
    <n v="0.89308012486992716"/>
    <n v="148042.72676958935"/>
    <n v="0.31818853176968026"/>
    <n v="0.4221003920454604"/>
    <n v="120.06709389261093"/>
    <n v="0.35628217772288107"/>
    <n v="0"/>
    <n v="-778.28255587420699"/>
    <n v="-403052.7174441258"/>
    <n v="1.8068666119402361"/>
    <n v="1.0699072112676464"/>
    <n v="0.80560071150508195"/>
    <n v="106.199121522694"/>
    <n v="0.25501406712594749"/>
    <n v="1384.0615435082723"/>
    <n v="3262.5592105263158"/>
    <n v="48.197469616642707"/>
    <n v="8.9138751335081068"/>
    <e v="#DIV/0!"/>
  </r>
  <r>
    <n v="164"/>
    <x v="5"/>
    <s v="SFO"/>
    <s v="California"/>
    <s v="LAX"/>
    <s v="California"/>
    <x v="42"/>
    <x v="7"/>
    <n v="75.77956989247312"/>
    <s v="SFOLAXE175"/>
    <n v="337"/>
    <n v="66.123655913978496"/>
    <n v="186"/>
    <n v="12299"/>
    <n v="9.2526881720430101"/>
    <n v="1721"/>
    <n v="2323"/>
    <n v="8256"/>
    <n v="4750015"/>
    <n v="0.87257892869811993"/>
    <n v="14095"/>
    <n v="261.20773548278191"/>
    <n v="0.92776280323450133"/>
    <n v="1855"/>
    <n v="0.69571728062294103"/>
    <n v="3339"/>
    <n v="0.92753623188405798"/>
    <n v="8901"/>
    <n v="0"/>
    <e v="#DIV/0!"/>
    <n v="0.21212823750443219"/>
    <n v="264431"/>
    <n v="0.18408310216419241"/>
    <n v="229471"/>
    <n v="0.55743236196835777"/>
    <n v="694874"/>
    <n v="3.9733282419967882E-2"/>
    <n v="49530"/>
    <n v="6.6230159430497645E-3"/>
    <n v="8256"/>
    <n v="0"/>
    <n v="0"/>
    <n v="1"/>
    <n v="419396"/>
    <n v="2254.8172043010754"/>
    <n v="1605.6032920496928"/>
    <n v="0.25594166866527651"/>
    <n v="503082"/>
    <n v="2704.7419354838707"/>
    <n v="0.30701209967540133"/>
    <n v="478884"/>
    <n v="2574.6451612903224"/>
    <n v="0.29224496670712707"/>
    <n v="237277"/>
    <n v="0.14480126495219509"/>
    <n v="1"/>
    <n v="1246562"/>
    <n v="-1638639"/>
    <n v="-392077"/>
    <n v="285020.04938988958"/>
    <n v="329833.6930693069"/>
    <n v="749161.03125"/>
    <n v="1364014.7737091966"/>
    <n v="20589.04938988958"/>
    <n v="100362.6930693069"/>
    <n v="54287.03125"/>
    <n v="-8.2542265656003186E-2"/>
    <n v="-8.2343920188741898E-2"/>
    <n v="1.9834546726128777E-4"/>
    <n v="4144763"/>
    <n v="0.87257892869811993"/>
    <n v="182033.12074152357"/>
    <n v="0.26243327652649517"/>
    <n v="0.34497554218249837"/>
    <n v="101.35474428815351"/>
    <n v="0.30075591776900151"/>
    <n v="0"/>
    <n v="-942.14394467309933"/>
    <n v="-391134.85605532688"/>
    <n v="1.690182127488326"/>
    <n v="0.81484769388879352"/>
    <n v="0.92561911061841073"/>
    <n v="68.724468403713686"/>
    <n v="0.19034512523243929"/>
    <n v="1833.3453988829772"/>
    <n v="2704.7419354838707"/>
    <n v="47.085129302423418"/>
    <n v="4.6984307667290022"/>
    <e v="#DIV/0!"/>
  </r>
  <r>
    <n v="405"/>
    <x v="3"/>
    <s v="ANC"/>
    <s v="Alaska"/>
    <s v="SEA"/>
    <s v="Washington"/>
    <x v="60"/>
    <x v="1"/>
    <n v="177.14423076923077"/>
    <s v="ANCSEA737-900"/>
    <n v="1448"/>
    <n v="152.97115384615384"/>
    <n v="104"/>
    <n v="15909"/>
    <n v="22.807692307692307"/>
    <n v="2372"/>
    <n v="4390"/>
    <n v="9147"/>
    <n v="26676504"/>
    <n v="0.86354014004233837"/>
    <n v="18423"/>
    <n v="355.09625312239797"/>
    <n v="0.99622007559848802"/>
    <n v="2381"/>
    <n v="0.9862952145585262"/>
    <n v="4451"/>
    <n v="0.78907867494824013"/>
    <n v="11592"/>
    <n v="41830"/>
    <n v="4.9999521874252926"/>
    <n v="0.22792064808745255"/>
    <n v="979814"/>
    <n v="0.24818175516396421"/>
    <n v="1066915"/>
    <n v="0.45396873544694649"/>
    <n v="1951578"/>
    <n v="1.2767142304845443E-2"/>
    <n v="54885"/>
    <n v="8.5104977382723032E-3"/>
    <n v="36586"/>
    <n v="4.8651221258518985E-2"/>
    <n v="209148"/>
    <n v="1"/>
    <n v="1307656"/>
    <n v="12573.615384615385"/>
    <n v="3682.5395607575297"/>
    <n v="0.33827855254229661"/>
    <n v="542291"/>
    <n v="5214.3365384615381"/>
    <n v="0.14028568257761564"/>
    <n v="1162763"/>
    <n v="11180.413461538461"/>
    <n v="0.30079606914183732"/>
    <n v="852909"/>
    <n v="0.22063969573825046"/>
    <n v="1"/>
    <n v="4298926"/>
    <n v="-3865619"/>
    <n v="433307"/>
    <n v="983531.67537942668"/>
    <n v="1081740.0148063782"/>
    <n v="2473236.2715644473"/>
    <n v="4538507.9617502522"/>
    <n v="3717.6753794266842"/>
    <n v="14825.014806378167"/>
    <n v="521658.27156444732"/>
    <n v="1.6243020449756083E-2"/>
    <n v="1.6437732621067187E-2"/>
    <n v="1.9471217131110385E-4"/>
    <n v="23036232"/>
    <n v="0.86354014004233837"/>
    <n v="646282.09768055845"/>
    <n v="0.16115027666293905"/>
    <n v="0.14490725621318296"/>
    <n v="257.07322898987996"/>
    <n v="0.17753676035212704"/>
    <n v="4.8651221258518985E-2"/>
    <n v="-5194.240016829348"/>
    <n v="438501.24001682934"/>
    <n v="1.896234451874343"/>
    <n v="1.1045363536951436"/>
    <n v="0.77577419425380489"/>
    <n v="239.70231408672208"/>
    <n v="0.19840048421396414"/>
    <n v="3274.5008987723895"/>
    <n v="5214.3365384615381"/>
    <n v="44.801937108912085"/>
    <n v="5.7496385693632535"/>
    <n v="4.9999521874252926"/>
  </r>
  <r>
    <n v="480"/>
    <x v="3"/>
    <s v="LAX"/>
    <s v="California"/>
    <s v="SFO"/>
    <s v="California"/>
    <x v="16"/>
    <x v="7"/>
    <n v="76"/>
    <s v="LAXSFOE175"/>
    <n v="337"/>
    <n v="68.139705882352942"/>
    <n v="136"/>
    <n v="9267"/>
    <n v="10"/>
    <n v="1360"/>
    <n v="2448"/>
    <n v="5459"/>
    <n v="3483232"/>
    <n v="0.8965750773993808"/>
    <n v="10336"/>
    <n v="181.76735958537546"/>
    <n v="1"/>
    <n v="1360"/>
    <n v="1"/>
    <n v="2448"/>
    <n v="0.83624387254901966"/>
    <n v="6528"/>
    <n v="0"/>
    <e v="#DIV/0!"/>
    <n v="0.21560548151523612"/>
    <n v="201559"/>
    <n v="0.24674948200301439"/>
    <n v="230674"/>
    <n v="0.49677863103318071"/>
    <n v="464414"/>
    <n v="3.5026972212684158E-2"/>
    <n v="32745"/>
    <n v="5.8394332358846493E-3"/>
    <n v="5459"/>
    <n v="0"/>
    <n v="0"/>
    <n v="1"/>
    <n v="291846"/>
    <n v="2145.9264705882351"/>
    <n v="1605.6018014770193"/>
    <n v="0.2517999825717685"/>
    <n v="368836"/>
    <n v="2712.0294117647059"/>
    <n v="0.31822570250008841"/>
    <n v="333243"/>
    <n v="2450.3161764705883"/>
    <n v="0.28751664094133156"/>
    <n v="165114"/>
    <n v="0.1424576739868115"/>
    <n v="1"/>
    <n v="934851"/>
    <n v="-1159039"/>
    <n v="-224188"/>
    <n v="201559"/>
    <n v="230674"/>
    <n v="555357.13354094152"/>
    <n v="987590.13354094152"/>
    <n v="0"/>
    <n v="0"/>
    <n v="90943.133540941519"/>
    <n v="-6.4362063738504935E-2"/>
    <n v="-6.4170087002149018E-2"/>
    <n v="1.9197673635591717E-4"/>
    <n v="3122979"/>
    <n v="0.8965750773993808"/>
    <n v="107840.26319197146"/>
    <n v="0.26838608510716483"/>
    <n v="0.33274814884566978"/>
    <n v="100.87957267724182"/>
    <n v="0.29934591298884816"/>
    <n v="0"/>
    <n v="-668.69951133045231"/>
    <n v="-223519.30048866954"/>
    <n v="1.7084185861325585"/>
    <n v="1.0862210980339966"/>
    <n v="0.8200798827929684"/>
    <n v="94.229575163398692"/>
    <n v="0.17662065933501703"/>
    <n v="1833.3489618826586"/>
    <n v="2712.0294117647059"/>
    <n v="50.98275081477059"/>
    <n v="4.1225855185065283"/>
    <e v="#DIV/0!"/>
  </r>
  <r>
    <n v="555"/>
    <x v="3"/>
    <s v="SFO"/>
    <s v="California"/>
    <s v="LAX"/>
    <s v="California"/>
    <x v="42"/>
    <x v="7"/>
    <n v="76"/>
    <s v="SFOLAXE175"/>
    <n v="337"/>
    <n v="68.369565217391298"/>
    <n v="138"/>
    <n v="9435"/>
    <n v="10"/>
    <n v="1380"/>
    <n v="2484"/>
    <n v="5571"/>
    <n v="3534456"/>
    <n v="0.89959954233409611"/>
    <n v="10488"/>
    <n v="194.32165766374072"/>
    <n v="1"/>
    <n v="1380"/>
    <n v="1"/>
    <n v="2484"/>
    <n v="0.84103260869565222"/>
    <n v="6624"/>
    <n v="0"/>
    <e v="#DIV/0!"/>
    <n v="0.23036539452650703"/>
    <n v="237348"/>
    <n v="0.22497381858487389"/>
    <n v="231793"/>
    <n v="0.47978425931587648"/>
    <n v="494327"/>
    <n v="3.2436807915279947E-2"/>
    <n v="33420"/>
    <n v="3.2439719657462653E-2"/>
    <n v="33423"/>
    <n v="0"/>
    <n v="0"/>
    <n v="1"/>
    <n v="312004"/>
    <n v="2260.8985507246375"/>
    <n v="1605.6058997803523"/>
    <n v="0.25594217093600624"/>
    <n v="374260"/>
    <n v="2712.0289855072465"/>
    <n v="0.30701182322825893"/>
    <n v="356259"/>
    <n v="2581.586956521739"/>
    <n v="0.29224529773814006"/>
    <n v="176518"/>
    <n v="0.14480070809759474"/>
    <n v="1"/>
    <n v="1030311"/>
    <n v="-1219041"/>
    <n v="-188730"/>
    <n v="237348"/>
    <n v="231793"/>
    <n v="587761.99030694668"/>
    <n v="1056902.9903069467"/>
    <n v="0"/>
    <n v="0"/>
    <n v="93434.990306946682"/>
    <n v="-5.3397184743564495E-2"/>
    <n v="-5.320562339801322E-2"/>
    <n v="1.9156134555127491E-4"/>
    <n v="3179595"/>
    <n v="0.89959954233409611"/>
    <n v="114988.60445151036"/>
    <n v="0.29150483129511301"/>
    <n v="0.34490201603867754"/>
    <n v="109.20095389507154"/>
    <n v="0.32403843885777905"/>
    <n v="0"/>
    <n v="-677.06514715178753"/>
    <n v="-188052.93485284821"/>
    <n v="1.8722415274819715"/>
    <n v="1.0157904108445279"/>
    <n v="0.81236161104122462"/>
    <n v="93.314412238325275"/>
    <n v="0.17132496886862317"/>
    <n v="1833.3468553282923"/>
    <n v="2712.0289855072465"/>
    <n v="48.55351746909534"/>
    <n v="7.0845786963434021"/>
    <e v="#DIV/0!"/>
  </r>
  <r>
    <n v="267"/>
    <x v="4"/>
    <s v="LAX"/>
    <s v="California"/>
    <s v="HNL"/>
    <s v="Hawaii"/>
    <x v="51"/>
    <x v="5"/>
    <n v="278"/>
    <s v="LAXHNLA330-200"/>
    <n v="2556"/>
    <n v="258.46666666666664"/>
    <n v="45"/>
    <n v="11631"/>
    <n v="30.711111111111112"/>
    <n v="1382"/>
    <n v="2572"/>
    <n v="7677"/>
    <n v="31975560"/>
    <n v="0.9297362110311751"/>
    <n v="12510"/>
    <n v="257.92508813160987"/>
    <n v="0.85308641975308641"/>
    <n v="1620"/>
    <n v="0.85306799336650085"/>
    <n v="3015"/>
    <n v="0.97485714285714287"/>
    <n v="7875"/>
    <n v="1265426"/>
    <n v="5"/>
    <n v="6.0332787327126831E-2"/>
    <n v="581958"/>
    <n v="7.3889879533061018E-2"/>
    <n v="712727"/>
    <n v="0.20107580501358105"/>
    <n v="1939537"/>
    <n v="4.7756536523668337E-3"/>
    <n v="46065"/>
    <n v="3.979244852681996E-3"/>
    <n v="38383"/>
    <n v="0.65594662962118233"/>
    <n v="6327130"/>
    <n v="1"/>
    <n v="1070653"/>
    <n v="23792.288888888888"/>
    <n v="4151.0231042498835"/>
    <n v="0.25523873867860297"/>
    <n v="327412"/>
    <n v="7275.8222222222221"/>
    <n v="7.8053511182650914E-2"/>
    <n v="1906840"/>
    <n v="42374.222222222219"/>
    <n v="0.45458186402308431"/>
    <n v="889807"/>
    <n v="0.21212588611566183"/>
    <n v="1"/>
    <n v="9645800"/>
    <n v="-4194712"/>
    <n v="5451088"/>
    <n v="682179.42112879886"/>
    <n v="835486.7437791602"/>
    <n v="1989560.2286049237"/>
    <n v="3507226.3935128828"/>
    <n v="100221.42112879886"/>
    <n v="122759.7437791602"/>
    <n v="50023.228604923701"/>
    <n v="0.17047670158083236"/>
    <n v="0.17066643287249031"/>
    <n v="1.8973129165794633E-4"/>
    <n v="29728836"/>
    <n v="0.9297362110311751"/>
    <n v="250804.82589631155"/>
    <n v="0.30166164408066659"/>
    <n v="0.13118494249983426"/>
    <n v="285.32972229386985"/>
    <n v="0.11163134675034031"/>
    <n v="0.65594662962118233"/>
    <n v="-6066.7643002862833"/>
    <n v="5457154.7643002858"/>
    <n v="1.3895177882037784"/>
    <n v="0.91437296641328403"/>
    <n v="0.95265354785699408"/>
    <n v="236.39369817578773"/>
    <n v="9.2248128719235309E-2"/>
    <n v="7392.9993154718177"/>
    <n v="7275.8222222222221"/>
    <n v="45.094488807793368"/>
    <n v="7.2605966812827791"/>
    <n v="5"/>
  </r>
  <r>
    <n v="900"/>
    <x v="2"/>
    <s v="LAX"/>
    <s v="California"/>
    <s v="SFO"/>
    <s v="California"/>
    <x v="16"/>
    <x v="7"/>
    <n v="75.728476821192046"/>
    <s v="LAXSFOE175"/>
    <n v="337"/>
    <n v="69.11258278145695"/>
    <n v="151"/>
    <n v="10436"/>
    <n v="9.0993377483443716"/>
    <n v="1374"/>
    <n v="2473"/>
    <n v="6590"/>
    <n v="3853595"/>
    <n v="0.91263664188893745"/>
    <n v="11435"/>
    <n v="201.1469677764633"/>
    <n v="0.91295681063122924"/>
    <n v="1505"/>
    <n v="0.91288298265042456"/>
    <n v="2709"/>
    <n v="0.91261598116604348"/>
    <n v="7221"/>
    <n v="0"/>
    <e v="#DIV/0!"/>
    <n v="0.21141783964651673"/>
    <n v="261393"/>
    <n v="0.22795319565732569"/>
    <n v="281837"/>
    <n v="0.49133802606154575"/>
    <n v="607481"/>
    <n v="3.7310505418637133E-2"/>
    <n v="46130"/>
    <n v="3.1980433215974685E-2"/>
    <n v="39540"/>
    <n v="0"/>
    <n v="0"/>
    <n v="1"/>
    <n v="502106"/>
    <n v="3325.2052980132448"/>
    <n v="2496.2146113880053"/>
    <n v="0.31998149342455767"/>
    <n v="491824"/>
    <n v="3257.1125827814571"/>
    <n v="0.31342899312503664"/>
    <n v="278400"/>
    <n v="1843.7086092715231"/>
    <n v="0.17741840919924648"/>
    <n v="296842"/>
    <n v="0.18917110425115921"/>
    <n v="1"/>
    <n v="1236381"/>
    <n v="-1569172"/>
    <n v="-332791"/>
    <n v="286314.74890829693"/>
    <n v="308732.88839466235"/>
    <n v="665647.9971168437"/>
    <n v="1260695.634419803"/>
    <n v="24921.748908296926"/>
    <n v="26895.888394662354"/>
    <n v="58166.997116843704"/>
    <n v="-8.6358582051305338E-2"/>
    <n v="-8.6169570216283034E-2"/>
    <n v="1.8901183502230412E-4"/>
    <n v="3516932"/>
    <n v="0.91263664188893745"/>
    <n v="118354.21799540054"/>
    <n v="0.32083833407506496"/>
    <n v="0.40719691612637032"/>
    <n v="118.47269068608662"/>
    <n v="0.3515510109379425"/>
    <n v="0"/>
    <n v="-728.37506238280116"/>
    <n v="-332062.62493761722"/>
    <n v="1.7259466111217889"/>
    <n v="1.0338532721031202"/>
    <n v="0.83599803851742915"/>
    <n v="104.03728313030639"/>
    <n v="0.24008942227355484"/>
    <n v="1384.0626238491886"/>
    <n v="3257.1125827814571"/>
    <n v="51.88246243710536"/>
    <n v="8.2090839402069751"/>
    <e v="#DIV/0!"/>
  </r>
  <r>
    <n v="270"/>
    <x v="4"/>
    <s v="LAX"/>
    <s v="California"/>
    <s v="OGG"/>
    <s v="Hawaii"/>
    <x v="39"/>
    <x v="0"/>
    <n v="195.24489795918367"/>
    <s v="LAXOGGA321"/>
    <n v="2486"/>
    <n v="176.44897959183675"/>
    <n v="49"/>
    <n v="8646"/>
    <n v="25"/>
    <n v="1225"/>
    <n v="2303"/>
    <n v="5118"/>
    <n v="23783562"/>
    <n v="0.9037315772969583"/>
    <n v="9567"/>
    <n v="277.18939393939394"/>
    <n v="1"/>
    <n v="1225"/>
    <n v="1"/>
    <n v="2303"/>
    <n v="0.84749130650769999"/>
    <n v="6039"/>
    <n v="21303"/>
    <n v="4.9999061165094121"/>
    <n v="0.2232876786857928"/>
    <n v="574571"/>
    <n v="0.23765365890055773"/>
    <n v="611538"/>
    <n v="0.47380104087000319"/>
    <n v="1219200"/>
    <n v="1.1932464698091739E-2"/>
    <n v="30705"/>
    <n v="1.1932464698091739E-2"/>
    <n v="30705"/>
    <n v="4.1392692147462801E-2"/>
    <n v="106513"/>
    <n v="1"/>
    <n v="1067391"/>
    <n v="21783.489795918369"/>
    <n v="3850.7642187542706"/>
    <n v="0.34720472467838404"/>
    <n v="304305"/>
    <n v="6210.3061224489793"/>
    <n v="9.8985408105610462E-2"/>
    <n v="1033701"/>
    <n v="21095.938775510203"/>
    <n v="0.33624592216420246"/>
    <n v="668844"/>
    <n v="0.21756394505180304"/>
    <n v="1"/>
    <n v="2573232"/>
    <n v="-3074241"/>
    <n v="-501009"/>
    <n v="574571"/>
    <n v="611538"/>
    <n v="1438598.8276670573"/>
    <n v="2624707.8276670575"/>
    <n v="0"/>
    <n v="0"/>
    <n v="219398.82766705728"/>
    <n v="-2.1065347570729732E-2"/>
    <n v="-2.0877086153232804E-2"/>
    <n v="1.8826141749692799E-4"/>
    <n v="21493956"/>
    <n v="0.9037315772969583"/>
    <n v="262762.91915336577"/>
    <n v="0.10819371799732942"/>
    <n v="0.12925906556805916"/>
    <n v="285.30175803839927"/>
    <n v="0.11476337813290396"/>
    <n v="4.1392692147462801E-2"/>
    <n v="-4477.5270952460669"/>
    <n v="-496531.47290475393"/>
    <n v="1.8655741323099218"/>
    <n v="1.0561714126663166"/>
    <n v="0.80299866278354337"/>
    <n v="265.5397307859314"/>
    <n v="0.25992370684026933"/>
    <n v="3729.2227718713275"/>
    <n v="6210.3061224489793"/>
    <n v="31.19166962748367"/>
    <n v="7.1027064538514919"/>
    <n v="4.9999061165094121"/>
  </r>
  <r>
    <n v="463"/>
    <x v="3"/>
    <s v="LAX"/>
    <s v="California"/>
    <s v="HNL"/>
    <s v="Hawaii"/>
    <x v="51"/>
    <x v="5"/>
    <n v="278"/>
    <s v="LAXHNLA330-200"/>
    <n v="2556"/>
    <n v="255.43478260869566"/>
    <n v="46"/>
    <n v="11750"/>
    <n v="35.021739130434781"/>
    <n v="1611"/>
    <n v="3082"/>
    <n v="7057"/>
    <n v="32686128"/>
    <n v="0.91883015326868944"/>
    <n v="12788"/>
    <n v="263.65675675675675"/>
    <n v="0.97282608695652173"/>
    <n v="1656"/>
    <n v="1"/>
    <n v="3082"/>
    <n v="0.87664596273291928"/>
    <n v="8050"/>
    <n v="1191730"/>
    <n v="4.9999983217675146"/>
    <n v="8.0478370552669126E-2"/>
    <n v="765924"/>
    <n v="9.0618180396822956E-2"/>
    <n v="862426"/>
    <n v="0.1953918724121036"/>
    <n v="1859572"/>
    <n v="4.4493404059055127E-3"/>
    <n v="42345"/>
    <n v="2.9658066429823831E-3"/>
    <n v="28226"/>
    <n v="0.62609642958951639"/>
    <n v="5958648"/>
    <n v="0.99999999999999989"/>
    <n v="1094445"/>
    <n v="23792.282608695652"/>
    <n v="4151.0220085491992"/>
    <n v="0.25523866072378082"/>
    <n v="334688"/>
    <n v="7275.826086956522"/>
    <n v="7.8053549406613174E-2"/>
    <n v="1949215"/>
    <n v="42374.239130434784"/>
    <n v="0.45458202656387886"/>
    <n v="909580"/>
    <n v="0.21212576330572716"/>
    <n v="1"/>
    <n v="9517141"/>
    <n v="-4287928"/>
    <n v="5229213"/>
    <n v="787318.52513966477"/>
    <n v="862426"/>
    <n v="2121234.8873458975"/>
    <n v="3770979.4124855623"/>
    <n v="21394.525139664765"/>
    <n v="0"/>
    <n v="261662.8873458975"/>
    <n v="0.15998263850646366"/>
    <n v="0.16017089641240331"/>
    <n v="1.8825790593965386E-4"/>
    <n v="30033000"/>
    <n v="0.91883015326868944"/>
    <n v="314358.7858723402"/>
    <n v="0.29116758644523449"/>
    <n v="0.13118494793877084"/>
    <n v="302.8504680851064"/>
    <n v="0.11848609862484601"/>
    <n v="0.62609642958951639"/>
    <n v="-6153.4220105557015"/>
    <n v="5235366.4220105559"/>
    <n v="1.6957475922148872"/>
    <n v="1.0259473401376129"/>
    <n v="0.84694065652025152"/>
    <n v="279.82673588578842"/>
    <n v="9.5572819610427129E-2"/>
    <n v="7393.0022654351997"/>
    <n v="7275.826086956522"/>
    <n v="44.565518231115398"/>
    <n v="6.0060425531914889"/>
    <n v="4.9999983217675146"/>
  </r>
  <r>
    <n v="67"/>
    <x v="5"/>
    <s v="LAX"/>
    <s v="California"/>
    <s v="HNL"/>
    <s v="Hawaii"/>
    <x v="51"/>
    <x v="5"/>
    <n v="279.21153846153845"/>
    <s v="LAXHNLA330-200"/>
    <n v="2556"/>
    <n v="251"/>
    <n v="52"/>
    <n v="13052"/>
    <n v="35.653846153846153"/>
    <n v="1854"/>
    <n v="3451"/>
    <n v="7748"/>
    <n v="37110564"/>
    <n v="0.898959983469936"/>
    <n v="14519"/>
    <n v="295.18093419506459"/>
    <n v="1"/>
    <n v="1854"/>
    <n v="1"/>
    <n v="3451"/>
    <n v="0.84089429129585413"/>
    <n v="9214"/>
    <n v="1261838"/>
    <n v="5"/>
    <n v="8.164737834728622E-2"/>
    <n v="826048"/>
    <n v="0.10006787408808093"/>
    <n v="1012413"/>
    <n v="0.18931790149173744"/>
    <n v="1915379"/>
    <n v="4.5946220830673278E-3"/>
    <n v="46485"/>
    <n v="7.6581976765850604E-4"/>
    <n v="7748"/>
    <n v="0.62360640422216962"/>
    <n v="6309190"/>
    <n v="1.0000000000000002"/>
    <n v="1225303"/>
    <n v="23563.51923076923"/>
    <n v="4151.0235183085442"/>
    <n v="0.25523875586773775"/>
    <n v="374705"/>
    <n v="7205.8653846153848"/>
    <n v="7.8053541056718773E-2"/>
    <n v="2182273"/>
    <n v="41966.788461538461"/>
    <n v="0.45458196501906528"/>
    <n v="1018334"/>
    <n v="0.21212573805647819"/>
    <n v="1"/>
    <n v="10117263"/>
    <n v="-4800615"/>
    <n v="5316648"/>
    <n v="826048"/>
    <n v="1012413"/>
    <n v="2277788.0880227154"/>
    <n v="4116249.0880227154"/>
    <n v="0"/>
    <n v="0"/>
    <n v="362409.08802271541"/>
    <n v="0.14326508214749847"/>
    <n v="0.14345288326900388"/>
    <n v="1.8780112150540429E-4"/>
    <n v="33360912"/>
    <n v="0.898959983469936"/>
    <n v="428014.33427827153"/>
    <n v="0.27262487845778899"/>
    <n v="0.12935979631029051"/>
    <n v="291.76164572479314"/>
    <n v="0.11414774871862017"/>
    <n v="0.62360640422216962"/>
    <n v="-6969.4055388983734"/>
    <n v="5323617.405538898"/>
    <n v="1.723282595156181"/>
    <n v="1.1346807873084528"/>
    <n v="0.80402112780323098"/>
    <n v="293.36800927267461"/>
    <n v="0.10065311141956081"/>
    <n v="7393.0011975566395"/>
    <n v="7205.8653846153848"/>
    <n v="44.216947939377548"/>
    <n v="4.1551486362243333"/>
    <n v="5"/>
  </r>
  <r>
    <n v="404"/>
    <x v="3"/>
    <s v="ANC"/>
    <s v="Alaska"/>
    <s v="SEA"/>
    <s v="Washington"/>
    <x v="60"/>
    <x v="2"/>
    <n v="158.75268817204301"/>
    <s v="ANCSEA737-800"/>
    <n v="1448"/>
    <n v="139.3978494623656"/>
    <n v="93"/>
    <n v="12964"/>
    <n v="20.892473118279568"/>
    <n v="1943"/>
    <n v="3700"/>
    <n v="7322"/>
    <n v="21378272"/>
    <n v="0.87808182064481166"/>
    <n v="14764"/>
    <n v="317.35655472291609"/>
    <n v="1"/>
    <n v="1943"/>
    <n v="1"/>
    <n v="3700"/>
    <n v="0.80267485200613897"/>
    <n v="9122"/>
    <n v="21789"/>
    <n v="4.9999082105649642"/>
    <n v="0.20225160459661781"/>
    <n v="672955"/>
    <n v="0.29084433218846661"/>
    <n v="967731"/>
    <n v="0.45435630399998078"/>
    <n v="1511787"/>
    <n v="1.3204336468192381E-2"/>
    <n v="43935"/>
    <n v="6.6014168777477102E-3"/>
    <n v="21965"/>
    <n v="3.2742005868994707E-2"/>
    <n v="108943"/>
    <n v="1"/>
    <n v="1168678"/>
    <n v="12566.430107526881"/>
    <n v="3682.5393476443946"/>
    <n v="0.33827846106598364"/>
    <n v="484656"/>
    <n v="5211.3548387096771"/>
    <n v="0.14028559263235499"/>
    <n v="1039184"/>
    <n v="11174.021505376344"/>
    <n v="0.30079591152087498"/>
    <n v="762263"/>
    <n v="0.22064003478078639"/>
    <n v="1"/>
    <n v="3327316"/>
    <n v="-3454781"/>
    <n v="-127465"/>
    <n v="672955"/>
    <n v="967731"/>
    <n v="1883436.3580988802"/>
    <n v="3524122.3580988804"/>
    <n v="0"/>
    <n v="0"/>
    <n v="371649.35809888016"/>
    <n v="-5.962362159111831E-3"/>
    <n v="-5.7754326609289466E-3"/>
    <n v="1.8692949818288444E-4"/>
    <n v="18771872"/>
    <n v="0.87808182064481166"/>
    <n v="446858.33076211065"/>
    <n v="0.15564008166796642"/>
    <n v="0.16160244382707825"/>
    <n v="248.25462820117247"/>
    <n v="0.1714465664372738"/>
    <n v="3.2742005868994707E-2"/>
    <n v="-3996.2296569772061"/>
    <n v="-123468.7703430228"/>
    <n v="1.6221660178613828"/>
    <n v="1.2249969429834413"/>
    <n v="0.77621604234341168"/>
    <n v="261.5489189189189"/>
    <n v="0.22909245770464842"/>
    <n v="3274.4998788738153"/>
    <n v="5211.3548387096771"/>
    <n v="40.849951913924905"/>
    <n v="5.0833076211045976"/>
    <n v="4.9999082105649642"/>
  </r>
  <r>
    <n v="294"/>
    <x v="4"/>
    <s v="OGG"/>
    <s v="Hawaii"/>
    <s v="SEA"/>
    <s v="Washington"/>
    <x v="43"/>
    <x v="2"/>
    <n v="159"/>
    <s v="OGGSEA737-800"/>
    <n v="2640"/>
    <n v="145.61363636363637"/>
    <n v="44"/>
    <n v="6407"/>
    <n v="21"/>
    <n v="924"/>
    <n v="1760"/>
    <n v="3723"/>
    <n v="18469440"/>
    <n v="0.91580903373356204"/>
    <n v="6996"/>
    <n v="246.58518518518517"/>
    <n v="1"/>
    <n v="924"/>
    <n v="1"/>
    <n v="1760"/>
    <n v="0.86340445269016697"/>
    <n v="4312"/>
    <n v="3401"/>
    <n v="4.9994119376653927"/>
    <n v="0.20168171105343599"/>
    <n v="371988"/>
    <n v="0.26112497567000337"/>
    <n v="481627"/>
    <n v="0.50981034259346103"/>
    <n v="940310"/>
    <n v="1.210942561689757E-2"/>
    <n v="22335"/>
    <n v="6.0549838947621245E-3"/>
    <n v="11168"/>
    <n v="9.2185611714398642E-3"/>
    <n v="17003"/>
    <n v="1"/>
    <n v="908060"/>
    <n v="20637.727272727272"/>
    <n v="3682.5407792363849"/>
    <n v="0.35774097561494489"/>
    <n v="230539"/>
    <n v="5239.522727272727"/>
    <n v="9.0823565378161983E-2"/>
    <n v="807443"/>
    <n v="18350.977272727272"/>
    <n v="0.31810171857967307"/>
    <n v="592275"/>
    <n v="0.23333374042722008"/>
    <n v="1"/>
    <n v="1844431"/>
    <n v="-2538317"/>
    <n v="-693886"/>
    <n v="371988"/>
    <n v="481627"/>
    <n v="1089072.4469513833"/>
    <n v="1942687.4469513833"/>
    <n v="0"/>
    <n v="0"/>
    <n v="148762.44695138326"/>
    <n v="-3.7569411958348495E-2"/>
    <n v="-3.7386354718744012E-2"/>
    <n v="1.8305723960448245E-4"/>
    <n v="16914480"/>
    <n v="0.91580903373356204"/>
    <n v="167996.73669424071"/>
    <n v="9.9863937401458838E-2"/>
    <n v="0.13743334935980733"/>
    <n v="285.22366162010303"/>
    <n v="0.10803926576519055"/>
    <n v="9.2185611714398642E-3"/>
    <n v="-3380.9647034405284"/>
    <n v="-690505.03529655945"/>
    <n v="1.5700102130404401"/>
    <n v="1.0671947405828004"/>
    <n v="0.85042852962080351"/>
    <n v="273.65170454545455"/>
    <n v="0.32111529246689086"/>
    <n v="3274.4992339811952"/>
    <n v="5239.522727272727"/>
    <n v="25.982907266664665"/>
    <n v="5.2291243951927582"/>
    <n v="4.9994119376653927"/>
  </r>
  <r>
    <n v="883"/>
    <x v="2"/>
    <s v="LAX"/>
    <s v="California"/>
    <s v="HNL"/>
    <s v="Hawaii"/>
    <x v="51"/>
    <x v="5"/>
    <n v="278"/>
    <s v="LAXHNLA330-200"/>
    <n v="2556"/>
    <n v="256.21739130434781"/>
    <n v="46"/>
    <n v="11786"/>
    <n v="36"/>
    <n v="1656"/>
    <n v="3082"/>
    <n v="7048"/>
    <n v="32686128"/>
    <n v="0.92164529246168281"/>
    <n v="12788"/>
    <n v="263.65675675675675"/>
    <n v="1"/>
    <n v="1656"/>
    <n v="1"/>
    <n v="3082"/>
    <n v="0.87552795031055897"/>
    <n v="8050"/>
    <n v="899537"/>
    <n v="5.9999966649509693"/>
    <n v="0.10025685322900443"/>
    <n v="943031"/>
    <n v="0.1109448605433679"/>
    <n v="1043564"/>
    <n v="0.20526123865768672"/>
    <n v="1930718"/>
    <n v="5.2447600771835445E-3"/>
    <n v="49333"/>
    <n v="4.495463074690495E-3"/>
    <n v="42285"/>
    <n v="0.5737968244180669"/>
    <n v="5397219"/>
    <n v="1"/>
    <n v="1307777"/>
    <n v="28429.934782608696"/>
    <n v="4960.149764743268"/>
    <n v="0.3110963782968042"/>
    <n v="372358"/>
    <n v="8094.739130434783"/>
    <n v="8.8577200264143979E-2"/>
    <n v="1344601"/>
    <n v="29230.456521739132"/>
    <n v="0.31985613858804768"/>
    <n v="1179032"/>
    <n v="0.28047028285100417"/>
    <n v="1"/>
    <n v="9406150"/>
    <n v="-4203768"/>
    <n v="5202382"/>
    <n v="943031"/>
    <n v="1043564"/>
    <n v="2205204.2990919412"/>
    <n v="4191799.2990919412"/>
    <n v="0"/>
    <n v="0"/>
    <n v="274486.29909194121"/>
    <n v="0.15916177039996907"/>
    <n v="0.1593443277667676"/>
    <n v="1.8255736679853585E-4"/>
    <n v="30125016"/>
    <n v="0.92164529246168281"/>
    <n v="340823.76226030849"/>
    <n v="0.28777192575394678"/>
    <n v="0.12861015535397768"/>
    <n v="340.14347530968945"/>
    <n v="0.13307647703821965"/>
    <n v="0.5737968244180669"/>
    <n v="-5967.0934585204614"/>
    <n v="5208349.0934585202"/>
    <n v="1.8590025725400152"/>
    <n v="1.1053525263096216"/>
    <n v="0.78295593214751324"/>
    <n v="338.59961064243998"/>
    <n v="0.12534692727630328"/>
    <n v="5099.8162024745525"/>
    <n v="8094.739130434783"/>
    <n v="44.702059393355405"/>
    <n v="7.7734600373324287"/>
    <n v="5.9999966649509693"/>
  </r>
  <r>
    <n v="40"/>
    <x v="5"/>
    <s v="HNL"/>
    <s v="Hawaii"/>
    <s v="SEA"/>
    <s v="Washington"/>
    <x v="20"/>
    <x v="1"/>
    <n v="178"/>
    <s v="HNLSEA737-900"/>
    <n v="2677"/>
    <n v="171.08"/>
    <n v="25"/>
    <n v="4277"/>
    <n v="23"/>
    <n v="575"/>
    <n v="1075"/>
    <n v="2627"/>
    <n v="11912650"/>
    <n v="0.96112359550561799"/>
    <n v="4450"/>
    <n v="144.87506864360242"/>
    <n v="1"/>
    <n v="575"/>
    <n v="1"/>
    <n v="1075"/>
    <n v="0.93821428571428567"/>
    <n v="2800"/>
    <n v="16215"/>
    <n v="4.9998766574159728"/>
    <n v="0.17534523546510905"/>
    <n v="282545"/>
    <n v="0.24914234151935877"/>
    <n v="401459"/>
    <n v="0.50726527339570704"/>
    <n v="817389"/>
    <n v="9.783636720194817E-3"/>
    <n v="15765"/>
    <n v="8.1502379350661923E-3"/>
    <n v="13133"/>
    <n v="5.0313274964564184E-2"/>
    <n v="81073"/>
    <n v="1"/>
    <n v="533508"/>
    <n v="21340.32"/>
    <n v="3682.5383759606548"/>
    <n v="0.35881329075613977"/>
    <n v="130988"/>
    <n v="5239.5200000000004"/>
    <n v="8.8096589609837586E-2"/>
    <n v="474394"/>
    <n v="18975.759999999998"/>
    <n v="0.31905589467256001"/>
    <n v="347978"/>
    <n v="0.23403422496146262"/>
    <n v="1"/>
    <n v="1611364"/>
    <n v="-1486868"/>
    <n v="124496"/>
    <n v="282545"/>
    <n v="401459"/>
    <n v="871217.81499809679"/>
    <n v="1555221.8149980968"/>
    <n v="0"/>
    <n v="0"/>
    <n v="53828.814998096786"/>
    <n v="1.045073934011324E-2"/>
    <n v="1.0631484396832263E-2"/>
    <n v="1.8074505671902309E-4"/>
    <n v="11449529"/>
    <n v="0.96112359550561799"/>
    <n v="61898.607201309409"/>
    <n v="0.13526494944449807"/>
    <n v="0.12481421010438483"/>
    <n v="357.79541734860885"/>
    <n v="0.13365536695876312"/>
    <n v="5.0313274964564184E-2"/>
    <n v="-2153.1525999238715"/>
    <n v="126649.15259992387"/>
    <n v="1.4564158809156909"/>
    <n v="1.1068744391932832"/>
    <n v="0.86523958797882083"/>
    <n v="373.45023255813953"/>
    <n v="0.21595244773992717"/>
    <n v="3274.5040567816768"/>
    <n v="5239.5200000000004"/>
    <n v="29.521987737735365"/>
    <n v="6.7566050970306293"/>
    <n v="4.9998766574159728"/>
  </r>
  <r>
    <n v="313"/>
    <x v="4"/>
    <s v="SEA"/>
    <s v="Washington"/>
    <s v="BOI"/>
    <s v="Idaho"/>
    <x v="10"/>
    <x v="7"/>
    <n v="73.715596330275233"/>
    <s v="SEABOIE175"/>
    <n v="399"/>
    <n v="60.068807339449542"/>
    <n v="218"/>
    <n v="13095"/>
    <n v="10"/>
    <n v="2180"/>
    <n v="3924"/>
    <n v="6991"/>
    <n v="6411930"/>
    <n v="0.81487243310516488"/>
    <n v="16070"/>
    <n v="304.36713380046712"/>
    <n v="1"/>
    <n v="2180"/>
    <n v="1"/>
    <n v="3924"/>
    <n v="0.70148504916716836"/>
    <n v="9966"/>
    <n v="11422"/>
    <n v="5"/>
    <n v="0.25864143711984283"/>
    <n v="377639"/>
    <n v="0.26249326238778919"/>
    <n v="383263"/>
    <n v="0.40145142036056758"/>
    <n v="586154"/>
    <n v="2.8724315742829024E-2"/>
    <n v="41940"/>
    <n v="9.5754568049712108E-3"/>
    <n v="13981"/>
    <n v="3.9114107584000128E-2"/>
    <n v="57110"/>
    <n v="1"/>
    <n v="488693"/>
    <n v="2241.711009174312"/>
    <n v="1605.6037125229518"/>
    <n v="0.25527094784865723"/>
    <n v="591223"/>
    <n v="2712.0321100917431"/>
    <n v="0.30882794637927424"/>
    <n v="558011"/>
    <n v="2559.6834862385322"/>
    <n v="0.29147951143146528"/>
    <n v="276482"/>
    <n v="0.14442159434060328"/>
    <n v="1"/>
    <n v="1460087"/>
    <n v="-1914409"/>
    <n v="-454322"/>
    <n v="377639"/>
    <n v="383263"/>
    <n v="835590.15362609073"/>
    <n v="1596492.1536260908"/>
    <n v="0"/>
    <n v="0"/>
    <n v="249436.15362609073"/>
    <n v="-7.085573298523222E-2"/>
    <n v="-7.0677283978526087E-2"/>
    <n v="1.7844900670613284E-4"/>
    <n v="5224905"/>
    <n v="0.81487243310516488"/>
    <n v="318736.66093928996"/>
    <n v="0.22771412039744662"/>
    <n v="0.29856985338267883"/>
    <n v="107.13837342497136"/>
    <n v="0.2685172266290009"/>
    <n v="3.9114107584000128E-2"/>
    <n v="-1144.2025395692235"/>
    <n v="-453177.79746043077"/>
    <n v="2.066572145669431"/>
    <n v="1.1651936847767064"/>
    <n v="0.7016508833410442"/>
    <n v="97.671508664627936"/>
    <n v="0.18935994909892356"/>
    <n v="1833.3484073408968"/>
    <n v="2712.0321100917431"/>
    <n v="43.023699163867811"/>
    <n v="4.2704085528827793"/>
    <n v="5"/>
  </r>
  <r>
    <n v="1112"/>
    <x v="0"/>
    <s v="LAX"/>
    <s v="California"/>
    <s v="SFO"/>
    <s v="California"/>
    <x v="16"/>
    <x v="7"/>
    <n v="75.760736196319016"/>
    <s v="LAXSFOE175"/>
    <n v="337"/>
    <n v="68.828220858895705"/>
    <n v="163"/>
    <n v="11219"/>
    <n v="9.9693251533742338"/>
    <n v="1625"/>
    <n v="2313"/>
    <n v="7282"/>
    <n v="4161613"/>
    <n v="0.90849461494857886"/>
    <n v="12349"/>
    <n v="217.18526421046701"/>
    <n v="1"/>
    <n v="1625"/>
    <n v="0.79076923076923078"/>
    <n v="2925"/>
    <n v="0.93370944992947813"/>
    <n v="7799"/>
    <n v="0"/>
    <e v="#DIV/0!"/>
    <n v="0.19434557168213526"/>
    <n v="244828"/>
    <n v="0.2092460762242847"/>
    <n v="263599"/>
    <n v="0.5328214352620666"/>
    <n v="671225"/>
    <n v="4.0466566541457236E-2"/>
    <n v="50978"/>
    <n v="2.3120350290056168E-2"/>
    <n v="29126"/>
    <n v="0"/>
    <n v="0"/>
    <n v="1"/>
    <n v="542141"/>
    <n v="3326.0184049079753"/>
    <n v="2496.2144737159938"/>
    <n v="0.31998123107614401"/>
    <n v="531040"/>
    <n v="3257.9141104294476"/>
    <n v="0.31342922404074863"/>
    <n v="300598"/>
    <n v="1844.159509202454"/>
    <n v="0.17741826959965531"/>
    <n v="320511"/>
    <n v="0.18917127528345207"/>
    <n v="1"/>
    <n v="1259756"/>
    <n v="-1694290"/>
    <n v="-434534"/>
    <n v="244828"/>
    <n v="333345.03891050583"/>
    <n v="718879.94712990941"/>
    <n v="1297052.9860404152"/>
    <n v="0"/>
    <n v="69746.038910505828"/>
    <n v="47654.947129909415"/>
    <n v="-0.10441480262580879"/>
    <n v="-0.10424173236480645"/>
    <n v="1.7307026100234213E-4"/>
    <n v="3780803"/>
    <n v="0.90849461494857886"/>
    <n v="126885.13058204832"/>
    <n v="0.30270858919366123"/>
    <n v="0.40712339181946999"/>
    <n v="112.28772617880381"/>
    <n v="0.33319800053057508"/>
    <n v="0"/>
    <n v="-720.25144810070697"/>
    <n v="-433813.74855189928"/>
    <n v="1.5771957633398535"/>
    <n v="0.94339977912072059"/>
    <n v="0.90096326845039509"/>
    <n v="90.119316239316234"/>
    <n v="0.25442307875493347"/>
    <n v="1384.0625932554083"/>
    <n v="3257.9141104294476"/>
    <n v="51.656359103295522"/>
    <n v="7.140030305731349"/>
    <e v="#DIV/0!"/>
  </r>
  <r>
    <n v="980"/>
    <x v="2"/>
    <s v="SFO"/>
    <s v="California"/>
    <s v="LAX"/>
    <s v="California"/>
    <x v="42"/>
    <x v="7"/>
    <n v="75.728476821192046"/>
    <s v="SFOLAXE175"/>
    <n v="337"/>
    <n v="69.11258278145695"/>
    <n v="151"/>
    <n v="10436"/>
    <n v="9.9668874172185422"/>
    <n v="1505"/>
    <n v="2634"/>
    <n v="6297"/>
    <n v="3853595"/>
    <n v="0.91263664188893745"/>
    <n v="11435"/>
    <n v="211.9232570898042"/>
    <n v="1"/>
    <n v="1505"/>
    <n v="0.9723145071982281"/>
    <n v="2709"/>
    <n v="0.87203988367262153"/>
    <n v="7221"/>
    <n v="0"/>
    <e v="#DIV/0!"/>
    <n v="0.19012528976205786"/>
    <n v="229732"/>
    <n v="0.24632237016880476"/>
    <n v="297636"/>
    <n v="0.50622393589772241"/>
    <n v="611680"/>
    <n v="3.6482915521480669E-2"/>
    <n v="44083"/>
    <n v="2.0845488649934331E-2"/>
    <n v="25188"/>
    <n v="0"/>
    <n v="0"/>
    <n v="1"/>
    <n v="529006"/>
    <n v="3503.3509933774835"/>
    <n v="2496.214937730168"/>
    <n v="0.32516396314440438"/>
    <n v="491824"/>
    <n v="3257.1125827814571"/>
    <n v="0.30230931409007372"/>
    <n v="293315"/>
    <n v="1942.4834437086092"/>
    <n v="0.18029184517699415"/>
    <n v="312745"/>
    <n v="0.19223487758852781"/>
    <n v="1"/>
    <n v="1208319"/>
    <n v="-1626890"/>
    <n v="-418571"/>
    <n v="229732"/>
    <n v="306110.82915717544"/>
    <n v="701435.80752739403"/>
    <n v="1237278.6366845695"/>
    <n v="0"/>
    <n v="8474.829157175438"/>
    <n v="89755.807527394034"/>
    <n v="-0.10861831614375668"/>
    <n v="-0.10844950390018189"/>
    <n v="1.6881224357478963E-4"/>
    <n v="3516932"/>
    <n v="0.91263664188893745"/>
    <n v="115667.94566883869"/>
    <n v="0.31355630262131856"/>
    <n v="0.42217461876507523"/>
    <n v="115.78372939823687"/>
    <n v="0.343571897324145"/>
    <n v="0"/>
    <n v="-650.53401777860574"/>
    <n v="-417920.46598222142"/>
    <n v="1.5324246760965929"/>
    <n v="1.1029875170843646"/>
    <n v="0.85039574556059883"/>
    <n v="109.86932447397564"/>
    <n v="0.25882651849387456"/>
    <n v="1384.0623442084291"/>
    <n v="3257.1125827814571"/>
    <n v="49.244241256530238"/>
    <n v="6.6376964354158678"/>
    <e v="#DIV/0!"/>
  </r>
  <r>
    <n v="848"/>
    <x v="2"/>
    <s v="HNL"/>
    <s v="Hawaii"/>
    <s v="LAX"/>
    <s v="California"/>
    <x v="46"/>
    <x v="0"/>
    <n v="195.5"/>
    <s v="HNLLAXA321"/>
    <n v="2556"/>
    <n v="180.43548387096774"/>
    <n v="62"/>
    <n v="11187"/>
    <n v="23.903225806451612"/>
    <n v="1482"/>
    <n v="2387"/>
    <n v="7319"/>
    <n v="30981276"/>
    <n v="0.92294365151390145"/>
    <n v="12121"/>
    <n v="332.00394563209295"/>
    <n v="0.95612903225806456"/>
    <n v="1550"/>
    <n v="0.81914893617021278"/>
    <n v="2914"/>
    <n v="0.95585738539898135"/>
    <n v="7657"/>
    <n v="23385"/>
    <n v="5.9998717126363053"/>
    <n v="0.19788806103374748"/>
    <n v="816949"/>
    <n v="0.19018423632361586"/>
    <n v="785145"/>
    <n v="0.56021537959939816"/>
    <n v="2312759"/>
    <n v="1.2407653538142096E-2"/>
    <n v="51223"/>
    <n v="5.3183616946185864E-3"/>
    <n v="21956"/>
    <n v="3.3986307810477775E-2"/>
    <n v="140307"/>
    <n v="1"/>
    <n v="1500328"/>
    <n v="24198.83870967742"/>
    <n v="4519.0065351288758"/>
    <n v="0.39278604542546186"/>
    <n v="431121"/>
    <n v="6953.5645161290322"/>
    <n v="0.11286752809377051"/>
    <n v="864221"/>
    <n v="13939.048387096775"/>
    <n v="0.22625315861840747"/>
    <n v="1024038"/>
    <n v="0.26809326786236015"/>
    <n v="1"/>
    <n v="4128339"/>
    <n v="-3819708"/>
    <n v="308631"/>
    <n v="854433.83940620779"/>
    <n v="958488.70129870123"/>
    <n v="2419564.9218472471"/>
    <n v="4232487.4625521563"/>
    <n v="37484.839406207786"/>
    <n v="173343.70129870123"/>
    <n v="106805.92184724705"/>
    <n v="9.9618556705024022E-3"/>
    <n v="1.0127218016868533E-2"/>
    <n v="1.6536234636613072E-4"/>
    <n v="28593972"/>
    <n v="0.92294365151390145"/>
    <n v="332959.85411638487"/>
    <n v="0.13325271044355952"/>
    <n v="0.12329085477305712"/>
    <n v="356.48806650576563"/>
    <n v="0.13947107453277216"/>
    <n v="3.3986307810477775E-2"/>
    <n v="-5123.1364927767108"/>
    <n v="313754.13649277668"/>
    <n v="1.6318725581777911"/>
    <n v="0.83422521758663248"/>
    <n v="0.93517895399986639"/>
    <n v="269.4389155799588"/>
    <n v="0.24805085047521533"/>
    <n v="2603.0443654958199"/>
    <n v="6953.5645161290322"/>
    <n v="33.695382681978032"/>
    <n v="6.5414320193081252"/>
    <n v="5.9998717126363053"/>
  </r>
  <r>
    <n v="431"/>
    <x v="3"/>
    <s v="HNL"/>
    <s v="Hawaii"/>
    <s v="LAX"/>
    <s v="California"/>
    <x v="46"/>
    <x v="5"/>
    <n v="278"/>
    <s v="HNLLAXA330-200"/>
    <n v="2556"/>
    <n v="257.93333333333334"/>
    <n v="45"/>
    <n v="11607"/>
    <n v="36"/>
    <n v="1620"/>
    <n v="3015"/>
    <n v="6972"/>
    <n v="31975560"/>
    <n v="0.9278177458033573"/>
    <n v="12510"/>
    <n v="240.97060570071261"/>
    <n v="1"/>
    <n v="1620"/>
    <n v="1"/>
    <n v="3015"/>
    <n v="0.88533333333333331"/>
    <n v="7875"/>
    <n v="630223"/>
    <n v="4.9999968265201362"/>
    <n v="0.11316949787193642"/>
    <n v="743796"/>
    <n v="0.12587397585085647"/>
    <n v="827295"/>
    <n v="0.27090227370276976"/>
    <n v="1780480"/>
    <n v="6.3652479221082935E-3"/>
    <n v="41835"/>
    <n v="4.243194312220774E-3"/>
    <n v="27888"/>
    <n v="0.47944581034010825"/>
    <n v="3151113"/>
    <n v="1"/>
    <n v="1000275"/>
    <n v="22228.333333333332"/>
    <n v="4151.0249646064694"/>
    <n v="0.25384475417961022"/>
    <n v="327412"/>
    <n v="7275.8222222222221"/>
    <n v="8.3088969188927594E-2"/>
    <n v="1781496"/>
    <n v="39588.800000000003"/>
    <n v="0.45209908694304962"/>
    <n v="831316"/>
    <n v="0.21096718968841255"/>
    <n v="1"/>
    <n v="6572407"/>
    <n v="-3940499"/>
    <n v="2631908"/>
    <n v="743796"/>
    <n v="827295"/>
    <n v="2011084.3373493976"/>
    <n v="3582175.3373493976"/>
    <n v="0"/>
    <n v="0"/>
    <n v="230604.3373493976"/>
    <n v="8.2309989254292962E-2"/>
    <n v="8.2470253557091311E-2"/>
    <n v="1.6026430279834913E-4"/>
    <n v="29667492"/>
    <n v="0.9278177458033573"/>
    <n v="266169.42207288695"/>
    <n v="0.20554470351731136"/>
    <n v="0.12323471426301838"/>
    <n v="294.76126475402776"/>
    <n v="0.11532130858921275"/>
    <n v="0.47944581034010825"/>
    <n v="-5124.5408299866131"/>
    <n v="2637032.5408299868"/>
    <n v="1.7137509544031739"/>
    <n v="1.0241933904045719"/>
    <n v="0.84390861991073951"/>
    <n v="274.39303482587064"/>
    <n v="0.12648577606347264"/>
    <n v="7393.001294990444"/>
    <n v="7275.8222222222221"/>
    <n v="48.167700646509495"/>
    <n v="6.0069785474282762"/>
    <n v="4.9999968265201362"/>
  </r>
  <r>
    <n v="1192"/>
    <x v="0"/>
    <s v="SFO"/>
    <s v="California"/>
    <s v="LAX"/>
    <s v="California"/>
    <x v="42"/>
    <x v="7"/>
    <n v="75.760736196319016"/>
    <s v="SFOLAXE175"/>
    <n v="337"/>
    <n v="68.828220858895705"/>
    <n v="163"/>
    <n v="11219"/>
    <n v="9.9693251533742338"/>
    <n v="1625"/>
    <n v="2767"/>
    <n v="6828"/>
    <n v="4161613"/>
    <n v="0.90849461494857886"/>
    <n v="12349"/>
    <n v="228.82079253882515"/>
    <n v="1"/>
    <n v="1625"/>
    <n v="0.94598290598290602"/>
    <n v="2925"/>
    <n v="0.87549685857161175"/>
    <n v="7799"/>
    <n v="0"/>
    <e v="#DIV/0!"/>
    <n v="0.2153343616310987"/>
    <n v="278653"/>
    <n v="0.21402606394816884"/>
    <n v="276960"/>
    <n v="0.50205015579020251"/>
    <n v="649677"/>
    <n v="3.6932942209253444E-2"/>
    <n v="47793"/>
    <n v="3.1656476421276489E-2"/>
    <n v="40965"/>
    <n v="0"/>
    <n v="0"/>
    <n v="1"/>
    <n v="571185"/>
    <n v="3504.2024539877302"/>
    <n v="2496.2110901835299"/>
    <n v="0.32516342566843276"/>
    <n v="531040"/>
    <n v="3257.9141104294476"/>
    <n v="0.30230973426641899"/>
    <n v="316702"/>
    <n v="1942.9570552147238"/>
    <n v="0.18029168699465845"/>
    <n v="337682"/>
    <n v="0.1922351530704898"/>
    <n v="1"/>
    <n v="1294048"/>
    <n v="-1756609"/>
    <n v="-462561"/>
    <n v="278653"/>
    <n v="292774.84640404768"/>
    <n v="742066.62609841826"/>
    <n v="1313494.4725024658"/>
    <n v="0"/>
    <n v="15814.846404047683"/>
    <n v="92389.626098418259"/>
    <n v="-0.11114945094606346"/>
    <n v="-0.11098993800729501"/>
    <n v="1.5951293876845241E-4"/>
    <n v="3780803"/>
    <n v="0.90849461494857886"/>
    <n v="130339.08904536953"/>
    <n v="0.31094866341488264"/>
    <n v="0.42209811436094613"/>
    <n v="115.34432658882254"/>
    <n v="0.34226803142083839"/>
    <n v="0"/>
    <n v="-663.83111964703028"/>
    <n v="-461897.16888035298"/>
    <n v="1.7569143701771102"/>
    <n v="0.97013331188940377"/>
    <n v="0.8534907310149622"/>
    <n v="94.687179487179492"/>
    <n v="0.26095013477088946"/>
    <n v="1384.061284318223"/>
    <n v="3257.9141104294476"/>
    <n v="49.029635268378932"/>
    <n v="7.9114003030573139"/>
    <e v="#DIV/0!"/>
  </r>
  <r>
    <n v="83"/>
    <x v="5"/>
    <s v="LAX"/>
    <s v="California"/>
    <s v="SFO"/>
    <s v="California"/>
    <x v="16"/>
    <x v="7"/>
    <n v="75.77956989247312"/>
    <s v="LAXSFOE175"/>
    <n v="337"/>
    <n v="67.575268817204304"/>
    <n v="186"/>
    <n v="12569"/>
    <n v="9.9731182795698921"/>
    <n v="1855"/>
    <n v="3339"/>
    <n v="7375"/>
    <n v="4750015"/>
    <n v="0.89173465768002835"/>
    <n v="14095"/>
    <n v="247.92533237564081"/>
    <n v="1"/>
    <n v="1855"/>
    <n v="1"/>
    <n v="3339"/>
    <n v="0.82855858892259293"/>
    <n v="8901"/>
    <n v="0"/>
    <e v="#DIV/0!"/>
    <n v="0.2122999232374406"/>
    <n v="286800"/>
    <n v="0.26003631601894711"/>
    <n v="351288"/>
    <n v="0.48944903432404163"/>
    <n v="661206"/>
    <n v="3.2755479788203437E-2"/>
    <n v="44250"/>
    <n v="5.4592466313672398E-3"/>
    <n v="7375"/>
    <n v="0"/>
    <n v="0"/>
    <n v="1"/>
    <n v="398070"/>
    <n v="2140.1612903225805"/>
    <n v="1605.6043817130776"/>
    <n v="0.25180008564757855"/>
    <n v="503082"/>
    <n v="2704.7419354838707"/>
    <n v="0.31822566555569404"/>
    <n v="454533"/>
    <n v="2443.7258064516127"/>
    <n v="0.28751588496910296"/>
    <n v="225212"/>
    <n v="0.14245836382762445"/>
    <n v="1"/>
    <n v="1350919"/>
    <n v="-1580897"/>
    <n v="-229978"/>
    <n v="286800"/>
    <n v="351288"/>
    <n v="798019.60759322043"/>
    <n v="1436107.6075932204"/>
    <n v="0"/>
    <n v="0"/>
    <n v="136813.60759322043"/>
    <n v="-4.8416268159153182E-2"/>
    <n v="-4.8261414536570714E-2"/>
    <n v="1.5485362258246815E-4"/>
    <n v="4235753"/>
    <n v="0.89173465768002835"/>
    <n v="164014.82966027525"/>
    <n v="0.28440310188494139"/>
    <n v="0.33281937004409462"/>
    <n v="107.48022913517384"/>
    <n v="0.31893243066817162"/>
    <n v="0"/>
    <n v="-735.55703007107752"/>
    <n v="-229242.44296992893"/>
    <n v="1.6772309981472544"/>
    <n v="1.1413124184045262"/>
    <n v="0.8058526382860498"/>
    <n v="105.20754716981132"/>
    <n v="0.16671021726691237"/>
    <n v="1833.3463371597716"/>
    <n v="2704.7419354838707"/>
    <n v="50.696715335874778"/>
    <n v="4.1073275519134382"/>
    <e v="#DIV/0!"/>
  </r>
  <r>
    <n v="334"/>
    <x v="4"/>
    <s v="SEA"/>
    <s v="Washington"/>
    <s v="OGG"/>
    <s v="Hawaii"/>
    <x v="48"/>
    <x v="2"/>
    <n v="157.20454545454547"/>
    <s v="SEAOGG737-800"/>
    <n v="2640"/>
    <n v="146.18181818181819"/>
    <n v="44"/>
    <n v="6432"/>
    <n v="20.772727272727273"/>
    <n v="914"/>
    <n v="1518"/>
    <n v="4001"/>
    <n v="18260880"/>
    <n v="0.92988289720977302"/>
    <n v="6917"/>
    <n v="267.04407730673319"/>
    <n v="1"/>
    <n v="914"/>
    <n v="0.87241379310344824"/>
    <n v="1740"/>
    <n v="0.93854093361482527"/>
    <n v="4263"/>
    <n v="6284"/>
    <n v="4.999681731381286"/>
    <n v="0.22372237604771125"/>
    <n v="411027"/>
    <n v="0.22827871908574862"/>
    <n v="419398"/>
    <n v="0.51565708824043299"/>
    <n v="947375"/>
    <n v="1.3063222185270238E-2"/>
    <n v="24000"/>
    <n v="2.1777479984694259E-3"/>
    <n v="4001"/>
    <n v="1.7100846442367514E-2"/>
    <n v="31418"/>
    <n v="1"/>
    <n v="983400"/>
    <n v="22350"/>
    <n v="3682.5381409618135"/>
    <n v="0.36059318569082344"/>
    <n v="227920"/>
    <n v="5180"/>
    <n v="8.3573722679125967E-2"/>
    <n v="874436"/>
    <n v="19873.545454545456"/>
    <n v="0.32063825800563439"/>
    <n v="641417"/>
    <n v="0.23519483362441621"/>
    <n v="1"/>
    <n v="1837219"/>
    <n v="-2727173"/>
    <n v="-889954"/>
    <n v="411027"/>
    <n v="480732.88537549408"/>
    <n v="1009412.553111722"/>
    <n v="1901172.4384872161"/>
    <n v="0"/>
    <n v="61334.885375494079"/>
    <n v="62037.553111721994"/>
    <n v="-4.8735548341591425E-2"/>
    <n v="-4.85820004809994E-2"/>
    <n v="1.5354786059202513E-4"/>
    <n v="16980480"/>
    <n v="0.92988289720977302"/>
    <n v="136165.03187189065"/>
    <n v="0.10060955441358796"/>
    <n v="0.14934510275517937"/>
    <n v="280.75264303482589"/>
    <n v="0.10634569811925224"/>
    <n v="1.7100846442367514E-2"/>
    <n v="-2803.9190565276381"/>
    <n v="-887150.08094347233"/>
    <n v="1.7496816185175148"/>
    <n v="0.93780378370270379"/>
    <n v="0.86465222074414438"/>
    <n v="241.03333333333333"/>
    <n v="0.34912386601706163"/>
    <n v="3274.5006323267075"/>
    <n v="5180"/>
    <n v="24.085911452782575"/>
    <n v="4.3533893034825875"/>
    <n v="4.999681731381286"/>
  </r>
  <r>
    <n v="882"/>
    <x v="2"/>
    <s v="LAX"/>
    <s v="California"/>
    <s v="HNL"/>
    <s v="Hawaii"/>
    <x v="51"/>
    <x v="0"/>
    <n v="195.5"/>
    <s v="LAXHNLA321"/>
    <n v="2556"/>
    <n v="180.43548387096774"/>
    <n v="62"/>
    <n v="11187"/>
    <n v="25"/>
    <n v="1550"/>
    <n v="2842"/>
    <n v="6795"/>
    <n v="30981276"/>
    <n v="0.92294365151390145"/>
    <n v="12121"/>
    <n v="355.3634547591069"/>
    <n v="1"/>
    <n v="1550"/>
    <n v="0.97529169526424164"/>
    <n v="2914"/>
    <n v="0.88742327282225419"/>
    <n v="7657"/>
    <n v="23385"/>
    <n v="5.9998717126363053"/>
    <n v="0.18761666149206893"/>
    <n v="754755"/>
    <n v="0.24148633670050912"/>
    <n v="971465"/>
    <n v="0.51743947149998126"/>
    <n v="2081585"/>
    <n v="1.1823686499420685E-2"/>
    <n v="47565"/>
    <n v="6.7563922853832491E-3"/>
    <n v="27180"/>
    <n v="3.4877451522636771E-2"/>
    <n v="140307"/>
    <n v="1"/>
    <n v="1605890"/>
    <n v="25901.451612903227"/>
    <n v="4519.0071699651771"/>
    <n v="0.39572186978823731"/>
    <n v="431121"/>
    <n v="6953.5645161290322"/>
    <n v="0.10623642231097688"/>
    <n v="925027"/>
    <n v="14919.790322580646"/>
    <n v="0.22794426395618866"/>
    <n v="1096090"/>
    <n v="0.27009744394459712"/>
    <n v="1"/>
    <n v="4022857"/>
    <n v="-4058128"/>
    <n v="-35271"/>
    <n v="754755"/>
    <n v="996076.35819845169"/>
    <n v="2345650.6762325238"/>
    <n v="4096482.0344309756"/>
    <n v="0"/>
    <n v="24611.358198451693"/>
    <n v="264065.67623252375"/>
    <n v="-1.1384618244903793E-3"/>
    <n v="-9.8817488341992107E-4"/>
    <n v="1.5028694107045823E-4"/>
    <n v="28593972"/>
    <n v="0.92294365151390145"/>
    <n v="324153.18673460279"/>
    <n v="0.12984800884250217"/>
    <n v="0.13098647066699254"/>
    <n v="347.05908643961743"/>
    <n v="0.13578211519546848"/>
    <n v="3.4877451522636771E-2"/>
    <n v="-4656.0812004996042"/>
    <n v="-30614.918799500396"/>
    <n v="1.550022677106627"/>
    <n v="1.0612100700110163"/>
    <n v="0.86536485653292761"/>
    <n v="333.37851750171586"/>
    <n v="0.27246556365289643"/>
    <n v="2603.0448196398124"/>
    <n v="6953.5645161290322"/>
    <n v="31.480445865159158"/>
    <n v="6.6814159292035402"/>
    <n v="5.9998717126363053"/>
  </r>
  <r>
    <n v="292"/>
    <x v="4"/>
    <s v="OGG"/>
    <s v="Hawaii"/>
    <s v="LAX"/>
    <s v="California"/>
    <x v="36"/>
    <x v="0"/>
    <n v="195.22448979591837"/>
    <s v="OGGLAXA321"/>
    <n v="2486"/>
    <n v="183.0204081632653"/>
    <n v="49"/>
    <n v="8968"/>
    <n v="22.653061224489797"/>
    <n v="1110"/>
    <n v="2303"/>
    <n v="5555"/>
    <n v="23781076"/>
    <n v="0.93748693288730922"/>
    <n v="9566"/>
    <n v="253.05443276744813"/>
    <n v="0.90612244897959182"/>
    <n v="1225"/>
    <n v="1"/>
    <n v="2303"/>
    <n v="0.92000662471016892"/>
    <n v="6038"/>
    <n v="420"/>
    <n v="5"/>
    <n v="0.21286490124223525"/>
    <n v="520632"/>
    <n v="0.23601243420953108"/>
    <n v="577247"/>
    <n v="0.52982317271866064"/>
    <n v="1295859"/>
    <n v="1.3627259097411802E-2"/>
    <n v="33330"/>
    <n v="6.8136295487059009E-3"/>
    <n v="16665"/>
    <n v="8.5860318345528904E-4"/>
    <n v="2100"/>
    <n v="1"/>
    <n v="974453"/>
    <n v="19886.795918367348"/>
    <n v="3850.7643961941676"/>
    <n v="0.34395728441009449"/>
    <n v="304305"/>
    <n v="6210.3061224489793"/>
    <n v="0.10741197516187422"/>
    <n v="943697"/>
    <n v="19259.122448979593"/>
    <n v="0.33310119361934643"/>
    <n v="610609"/>
    <n v="0.21552954680868489"/>
    <n v="1"/>
    <n v="2445833"/>
    <n v="-2833064"/>
    <n v="-387231"/>
    <n v="574571.35135135136"/>
    <n v="577247"/>
    <n v="1408532.2487848785"/>
    <n v="2560350.6001362298"/>
    <n v="53939.351351351361"/>
    <n v="0"/>
    <n v="112673.24878487852"/>
    <n v="-1.6283157246543428E-2"/>
    <n v="-1.614017561082445E-2"/>
    <n v="1.4298163571897782E-4"/>
    <n v="22294448"/>
    <n v="0.93748693288730922"/>
    <n v="162951.86596788559"/>
    <n v="0.10284786945721043"/>
    <n v="0.11913102670375386"/>
    <n v="272.49475914362176"/>
    <n v="0.10961172934176258"/>
    <n v="8.5860318345528904E-4"/>
    <n v="-3400.2571456373444"/>
    <n v="-383830.74285436264"/>
    <n v="1.6984334387711366"/>
    <n v="1.0016627165068304"/>
    <n v="0.85766641294967338"/>
    <n v="250.65002171081198"/>
    <n v="0.24965277678402409"/>
    <n v="3729.2253278457219"/>
    <n v="6210.3061224489793"/>
    <n v="35.439015637562093"/>
    <n v="5.5748215878679748"/>
    <n v="5"/>
  </r>
  <r>
    <n v="284"/>
    <x v="4"/>
    <s v="LAX"/>
    <s v="California"/>
    <s v="SFO"/>
    <s v="California"/>
    <x v="16"/>
    <x v="7"/>
    <n v="76"/>
    <s v="LAXSFOE175"/>
    <n v="337"/>
    <n v="69.066666666666663"/>
    <n v="180"/>
    <n v="12432"/>
    <n v="10"/>
    <n v="1800"/>
    <n v="3240"/>
    <n v="7392"/>
    <n v="4610160"/>
    <n v="0.90877192982456145"/>
    <n v="13680"/>
    <n v="240.57444651005576"/>
    <n v="1"/>
    <n v="1800"/>
    <n v="1"/>
    <n v="3240"/>
    <n v="0.85555555555555551"/>
    <n v="8640"/>
    <n v="0"/>
    <e v="#DIV/0!"/>
    <n v="0.20489950347803798"/>
    <n v="275003"/>
    <n v="0.24072672218016655"/>
    <n v="323088"/>
    <n v="0.49378751482711142"/>
    <n v="662730"/>
    <n v="3.3048066663885031E-2"/>
    <n v="44355"/>
    <n v="2.7538192850799025E-2"/>
    <n v="36960"/>
    <n v="0"/>
    <n v="0"/>
    <n v="1"/>
    <n v="386267"/>
    <n v="2145.9277777777779"/>
    <n v="1605.6027795281841"/>
    <n v="0.25180016974984715"/>
    <n v="488165"/>
    <n v="2712.0277777777778"/>
    <n v="0.31822555347967629"/>
    <n v="441056"/>
    <n v="2450.3111111111111"/>
    <n v="0.28751608516696631"/>
    <n v="218534"/>
    <n v="0.14245819160351025"/>
    <n v="1"/>
    <n v="1342136"/>
    <n v="-1534022"/>
    <n v="-191886"/>
    <n v="275003"/>
    <n v="323088"/>
    <n v="774619.48051948054"/>
    <n v="1372710.4805194805"/>
    <n v="0"/>
    <n v="0"/>
    <n v="111889.48051948054"/>
    <n v="-4.1622416575563537E-2"/>
    <n v="-4.1487582160899358E-2"/>
    <n v="1.3483441466417834E-4"/>
    <n v="4189584"/>
    <n v="0.90877192982456145"/>
    <n v="134731.79922779906"/>
    <n v="0.29112568761170982"/>
    <n v="0.33274810418727335"/>
    <n v="107.95817245817246"/>
    <n v="0.3203506601132714"/>
    <n v="0"/>
    <n v="-621.60822510822516"/>
    <n v="-191264.39177489179"/>
    <n v="1.6576681384589882"/>
    <n v="1.0819532140829931"/>
    <n v="0.83225334920658844"/>
    <n v="99.718518518518522"/>
    <n v="0.16282552587815244"/>
    <n v="1833.3451719343946"/>
    <n v="2712.0277777777778"/>
    <n v="51.676311347058864"/>
    <n v="6.5407818532818531"/>
    <e v="#DIV/0!"/>
  </r>
  <r>
    <n v="37"/>
    <x v="5"/>
    <s v="HNL"/>
    <s v="Hawaii"/>
    <s v="LAX"/>
    <s v="California"/>
    <x v="46"/>
    <x v="5"/>
    <n v="278"/>
    <s v="HNLLAXA330-200"/>
    <n v="2556"/>
    <n v="263.11111111111109"/>
    <n v="45"/>
    <n v="11840"/>
    <n v="36"/>
    <n v="1620"/>
    <n v="2680"/>
    <n v="7540"/>
    <n v="31975560"/>
    <n v="0.9464428457234213"/>
    <n v="12510"/>
    <n v="240.97060570071261"/>
    <n v="1"/>
    <n v="1620"/>
    <n v="0.88888888888888884"/>
    <n v="3015"/>
    <n v="0.95746031746031746"/>
    <n v="7875"/>
    <n v="587278"/>
    <n v="4.9999965944578211"/>
    <n v="0.10162376605848046"/>
    <n v="660174"/>
    <n v="0.12889070258314944"/>
    <n v="837307"/>
    <n v="0.30586648678869799"/>
    <n v="1986987"/>
    <n v="6.9640112704918034E-3"/>
    <n v="45240"/>
    <n v="4.6426741803278692E-3"/>
    <n v="30160"/>
    <n v="0.45201235911885246"/>
    <n v="2936388"/>
    <n v="1"/>
    <n v="1000275"/>
    <n v="22228.333333333332"/>
    <n v="4151.0249646064694"/>
    <n v="0.25384475417961022"/>
    <n v="327412"/>
    <n v="7275.8222222222221"/>
    <n v="8.3088969188927594E-2"/>
    <n v="1781496"/>
    <n v="39588.800000000003"/>
    <n v="0.45209908694304962"/>
    <n v="831316"/>
    <n v="0.21096718968841255"/>
    <n v="1"/>
    <n v="6496256"/>
    <n v="-3940499"/>
    <n v="2555757"/>
    <n v="660174"/>
    <n v="941970.375"/>
    <n v="2075268.2526525198"/>
    <n v="3677412.6276525198"/>
    <n v="0"/>
    <n v="104663.375"/>
    <n v="88281.252652519848"/>
    <n v="7.9928451604913256E-2"/>
    <n v="8.0062543342236323E-2"/>
    <n v="1.3409173732306656E-4"/>
    <n v="30263040"/>
    <n v="0.9464428457234213"/>
    <n v="201445.23310810793"/>
    <n v="0.20316316586793162"/>
    <n v="0.12323471426301838"/>
    <n v="300.66452702702702"/>
    <n v="0.11763087911855517"/>
    <n v="0.45201235911885246"/>
    <n v="-4287.6583922782193"/>
    <n v="2560044.658392278"/>
    <n v="1.4630670545211875"/>
    <n v="0.99705297739277587"/>
    <n v="0.90586878029669304"/>
    <n v="277.71376451077941"/>
    <n v="0.12796847907471626"/>
    <n v="7393.001294990444"/>
    <n v="7275.8222222222221"/>
    <n v="49.134623559461744"/>
    <n v="6.368243243243243"/>
    <n v="4.9999965944578211"/>
  </r>
  <r>
    <n v="66"/>
    <x v="5"/>
    <s v="LAX"/>
    <s v="California"/>
    <s v="HNL"/>
    <s v="Hawaii"/>
    <x v="51"/>
    <x v="0"/>
    <n v="196"/>
    <s v="LAXHNLA321"/>
    <n v="2556"/>
    <n v="186.55555555555554"/>
    <n v="45"/>
    <n v="8395"/>
    <n v="25"/>
    <n v="1125"/>
    <n v="1754"/>
    <n v="5516"/>
    <n v="22543920"/>
    <n v="0.95181405895691606"/>
    <n v="8820"/>
    <n v="257.92508813160987"/>
    <n v="1"/>
    <n v="1125"/>
    <n v="0.82931442080378248"/>
    <n v="2115"/>
    <n v="0.98853046594982075"/>
    <n v="5580"/>
    <n v="32392"/>
    <n v="5"/>
    <n v="0.21524926223536853"/>
    <n v="627573"/>
    <n v="0.19685042070762296"/>
    <n v="573930"/>
    <n v="0.51154116321919185"/>
    <n v="1491431"/>
    <n v="1.1349433591579536E-2"/>
    <n v="33090"/>
    <n v="9.4595762603736366E-3"/>
    <n v="27580"/>
    <n v="5.5550143985863457E-2"/>
    <n v="161960"/>
    <n v="1"/>
    <n v="993208"/>
    <n v="22071.288888888888"/>
    <n v="3850.7615028639702"/>
    <n v="0.34765320227253871"/>
    <n v="279464"/>
    <n v="6210.3111111111111"/>
    <n v="9.7820954442465996E-2"/>
    <n v="961860"/>
    <n v="21374.666666666668"/>
    <n v="0.33668044270471453"/>
    <n v="622361"/>
    <n v="0.21784540058028073"/>
    <n v="1"/>
    <n v="2915564"/>
    <n v="-2856893"/>
    <n v="58671"/>
    <n v="627573"/>
    <n v="692053.5632839225"/>
    <n v="1508735.4931109501"/>
    <n v="2828362.0563948727"/>
    <n v="0"/>
    <n v="118123.5632839225"/>
    <n v="17304.493110950105"/>
    <n v="2.6025198811919135E-3"/>
    <n v="2.7360154030146712E-3"/>
    <n v="1.3349552182275772E-4"/>
    <n v="21457620"/>
    <n v="0.95181405895691606"/>
    <n v="139402.22751637874"/>
    <n v="0.12932817362730173"/>
    <n v="0.12672565374610981"/>
    <n v="328.00524121500894"/>
    <n v="0.12832755916080163"/>
    <n v="5.5550143985863457E-2"/>
    <n v="-3009.5123643305024"/>
    <n v="61680.512364330505"/>
    <n v="1.8270675478864318"/>
    <n v="0.88877418190195434"/>
    <n v="0.87541068349554318"/>
    <n v="271.36170212765956"/>
    <n v="0.21346161497398103"/>
    <n v="3729.2223372594044"/>
    <n v="6210.3111111111111"/>
    <n v="32.548210260633255"/>
    <n v="7.2269207861822515"/>
    <n v="5"/>
  </r>
  <r>
    <n v="668"/>
    <x v="1"/>
    <s v="LAX"/>
    <s v="California"/>
    <s v="HNL"/>
    <s v="Hawaii"/>
    <x v="51"/>
    <x v="0"/>
    <n v="195.5"/>
    <s v="LAXHNLA321"/>
    <n v="2556"/>
    <n v="183.6"/>
    <n v="60"/>
    <n v="11016"/>
    <n v="25"/>
    <n v="1500"/>
    <n v="2489"/>
    <n v="7027"/>
    <n v="29981880"/>
    <n v="0.93913043478260871"/>
    <n v="11730"/>
    <n v="343.90011750881314"/>
    <n v="1"/>
    <n v="1500"/>
    <n v="0.88262411347517733"/>
    <n v="2820"/>
    <n v="0.94831309041835354"/>
    <n v="7410"/>
    <n v="21596"/>
    <n v="5.9998610853861827"/>
    <n v="0.20365709554640499"/>
    <n v="807802"/>
    <n v="0.22259176332875413"/>
    <n v="882906"/>
    <n v="0.5198244993484149"/>
    <n v="2061874"/>
    <n v="1.2402177143921779E-2"/>
    <n v="49193"/>
    <n v="8.8574734128311714E-3"/>
    <n v="35133"/>
    <n v="3.2666991219673057E-2"/>
    <n v="129573"/>
    <n v="1"/>
    <n v="1554087"/>
    <n v="25901.45"/>
    <n v="4519.0068885631399"/>
    <n v="0.39572191015527525"/>
    <n v="417214"/>
    <n v="6953.5666666666666"/>
    <n v="0.10623647261930831"/>
    <n v="895187"/>
    <n v="14919.783333333333"/>
    <n v="0.2279441946211315"/>
    <n v="1060732"/>
    <n v="0.27009742260428499"/>
    <n v="1"/>
    <n v="3966481"/>
    <n v="-3927220"/>
    <n v="39261"/>
    <n v="807802"/>
    <n v="1000319.3732422659"/>
    <n v="2174254.4955172907"/>
    <n v="3982375.8687595567"/>
    <n v="0"/>
    <n v="117413.37324226589"/>
    <n v="112380.49551729066"/>
    <n v="1.3094909325232441E-3"/>
    <n v="1.4372313481562623E-3"/>
    <n v="1.2774041563301812E-4"/>
    <n v="28156896"/>
    <n v="0.93913043478260871"/>
    <n v="248688.48148148134"/>
    <n v="0.13229594008114234"/>
    <n v="0.13098644914861909"/>
    <n v="348.30319535221497"/>
    <n v="0.13626885577160211"/>
    <n v="3.2666991219673057E-2"/>
    <n v="-3829.897812659276"/>
    <n v="43090.897812659277"/>
    <n v="1.6833773758974486"/>
    <n v="0.9786630259696254"/>
    <n v="0.86978464276916101"/>
    <n v="313.08723404255318"/>
    <n v="0.26742394580990053"/>
    <n v="2603.0436002309857"/>
    <n v="6953.5666666666666"/>
    <n v="32.03255666150708"/>
    <n v="7.6548656499636891"/>
    <n v="5.9998610853861827"/>
  </r>
  <r>
    <n v="236"/>
    <x v="4"/>
    <s v="HNL"/>
    <s v="Hawaii"/>
    <s v="LAX"/>
    <s v="California"/>
    <x v="46"/>
    <x v="5"/>
    <n v="278"/>
    <s v="HNLLAXA330-200"/>
    <n v="2556"/>
    <n v="261.97777777777776"/>
    <n v="45"/>
    <n v="11789"/>
    <n v="36"/>
    <n v="1620"/>
    <n v="3015"/>
    <n v="7154"/>
    <n v="31975560"/>
    <n v="0.94236610711430857"/>
    <n v="12510"/>
    <n v="240.97060570071261"/>
    <n v="1"/>
    <n v="1620"/>
    <n v="1"/>
    <n v="3015"/>
    <n v="0.9084444444444445"/>
    <n v="7875"/>
    <n v="728467"/>
    <n v="4.9999972545084406"/>
    <n v="0.11202061794013926"/>
    <n v="805412"/>
    <n v="0.12645679224407169"/>
    <n v="909206"/>
    <n v="0.24597547516604995"/>
    <n v="1768528"/>
    <n v="5.9688269095830165E-3"/>
    <n v="42915"/>
    <n v="2.984900251813145E-3"/>
    <n v="21461"/>
    <n v="0.50659338748834293"/>
    <n v="3642333"/>
    <n v="1"/>
    <n v="1000275"/>
    <n v="22228.333333333332"/>
    <n v="4151.0249646064694"/>
    <n v="0.25384475417961022"/>
    <n v="327412"/>
    <n v="7275.8222222222221"/>
    <n v="8.3088969188927594E-2"/>
    <n v="1781496"/>
    <n v="39588.800000000003"/>
    <n v="0.45209908694304962"/>
    <n v="831316"/>
    <n v="0.21096718968841255"/>
    <n v="1"/>
    <n v="7189855"/>
    <n v="-3940499"/>
    <n v="3249356"/>
    <n v="805412"/>
    <n v="909206"/>
    <n v="1946765.1663405087"/>
    <n v="3661383.1663405085"/>
    <n v="0"/>
    <n v="0"/>
    <n v="178237.16634050873"/>
    <n v="0.10161998726527385"/>
    <n v="0.10174385768126276"/>
    <n v="1.2387041598890813E-4"/>
    <n v="30132684"/>
    <n v="0.94236610711430857"/>
    <n v="216961.85953007033"/>
    <n v="0.22485470152829223"/>
    <n v="0.12323471426301838"/>
    <n v="300.91797438289933"/>
    <n v="0.11773003692601695"/>
    <n v="0.50659338748834293"/>
    <n v="-3960.8259186779719"/>
    <n v="3253316.8259186782"/>
    <n v="1.7856186460298948"/>
    <n v="1.0830801775348209"/>
    <n v="0.80657918198909018"/>
    <n v="301.56086235489221"/>
    <n v="0.11562347223970441"/>
    <n v="7393.001294990444"/>
    <n v="7275.8222222222221"/>
    <n v="48.92297948838636"/>
    <n v="5.4606836881839005"/>
    <n v="4.9999972545084406"/>
  </r>
  <r>
    <n v="362"/>
    <x v="4"/>
    <s v="SFO"/>
    <s v="California"/>
    <s v="LAX"/>
    <s v="California"/>
    <x v="42"/>
    <x v="7"/>
    <n v="76"/>
    <s v="SFOLAXE175"/>
    <n v="337"/>
    <n v="69.966666666666669"/>
    <n v="180"/>
    <n v="12594"/>
    <n v="10"/>
    <n v="1800"/>
    <n v="2919"/>
    <n v="7875"/>
    <n v="4610160"/>
    <n v="0.92061403508771933"/>
    <n v="13680"/>
    <n v="253.46303173531399"/>
    <n v="1"/>
    <n v="1800"/>
    <n v="0.90092592592592591"/>
    <n v="3240"/>
    <n v="0.91145833333333337"/>
    <n v="8640"/>
    <n v="0"/>
    <e v="#DIV/0!"/>
    <n v="0.18973458097838025"/>
    <n v="247009"/>
    <n v="0.22559771896646813"/>
    <n v="293698"/>
    <n v="0.54232463248905804"/>
    <n v="706034"/>
    <n v="3.629405791379451E-2"/>
    <n v="47250"/>
    <n v="6.0490096522990847E-3"/>
    <n v="7875"/>
    <n v="0"/>
    <n v="0"/>
    <n v="1"/>
    <n v="406961"/>
    <n v="2260.8944444444446"/>
    <n v="1605.6029836531768"/>
    <n v="0.25594178307263971"/>
    <n v="488165"/>
    <n v="2712.0277777777778"/>
    <n v="0.30701177885265457"/>
    <n v="464686"/>
    <n v="2581.588888888889"/>
    <n v="0.2922456043918033"/>
    <n v="230241"/>
    <n v="0.14480083368290239"/>
    <n v="0.99999999999999989"/>
    <n v="1301866"/>
    <n v="-1590053"/>
    <n v="-288187"/>
    <n v="247009"/>
    <n v="325995.7245632066"/>
    <n v="774620.15999999992"/>
    <n v="1347624.8845632065"/>
    <n v="0"/>
    <n v="32297.724563206604"/>
    <n v="68586.159999999916"/>
    <n v="-6.2511279434987077E-2"/>
    <n v="-6.2389707510075325E-2"/>
    <n v="1.2157192491175223E-4"/>
    <n v="4244178"/>
    <n v="0.92061403508771933"/>
    <n v="112261.90852787043"/>
    <n v="0.28239063286306765"/>
    <n v="0.34490191229805472"/>
    <n v="103.37192313800222"/>
    <n v="0.30674161168546654"/>
    <n v="0"/>
    <n v="-560.46602535114732"/>
    <n v="-287626.53397464886"/>
    <n v="1.5057404865966548"/>
    <n v="0.99463980267130248"/>
    <n v="0.8966474726239585"/>
    <n v="90.647530864197535"/>
    <n v="0.17685460715618964"/>
    <n v="1833.3482276234336"/>
    <n v="2712.0277777777778"/>
    <n v="49.687719403402561"/>
    <n v="4.3770843258694621"/>
    <e v="#DIV/0!"/>
  </r>
  <r>
    <n v="266"/>
    <x v="4"/>
    <s v="LAX"/>
    <s v="California"/>
    <s v="HNL"/>
    <s v="Hawaii"/>
    <x v="51"/>
    <x v="0"/>
    <n v="193.75"/>
    <s v="LAXHNLA321"/>
    <n v="2556"/>
    <n v="184.4375"/>
    <n v="48"/>
    <n v="8853"/>
    <n v="24.75"/>
    <n v="1188"/>
    <n v="1998"/>
    <n v="5668"/>
    <n v="23770800"/>
    <n v="0.95193548387096771"/>
    <n v="9300"/>
    <n v="272.25425969447707"/>
    <n v="1"/>
    <n v="1188"/>
    <n v="0.89476041200179135"/>
    <n v="2233"/>
    <n v="0.96394557823129257"/>
    <n v="5880"/>
    <n v="23218"/>
    <n v="5"/>
    <n v="0.23014007339002515"/>
    <n v="672577"/>
    <n v="0.21593119240313324"/>
    <n v="631052"/>
    <n v="0.49675171806842711"/>
    <n v="1451741"/>
    <n v="1.1635713376502326E-2"/>
    <n v="34005"/>
    <n v="5.8180277765231304E-3"/>
    <n v="17003"/>
    <n v="3.9723274985389065E-2"/>
    <n v="116090"/>
    <n v="1"/>
    <n v="1048387"/>
    <n v="21841.395833333332"/>
    <n v="3850.7643596706139"/>
    <n v="0.34765349221334729"/>
    <n v="294990"/>
    <n v="6145.625"/>
    <n v="9.7821037143741116E-2"/>
    <n v="1015297"/>
    <n v="21152.020833333332"/>
    <n v="0.33668058425346259"/>
    <n v="656935"/>
    <n v="0.21784488638944902"/>
    <n v="1"/>
    <n v="2922468"/>
    <n v="-3015609"/>
    <n v="-93141"/>
    <n v="672577"/>
    <n v="705274.83283283282"/>
    <n v="1506040.4163726182"/>
    <n v="2883892.249205451"/>
    <n v="0"/>
    <n v="74222.832832832821"/>
    <n v="54299.416372618172"/>
    <n v="-3.9182947145237016E-3"/>
    <n v="-3.8056545485029157E-3"/>
    <n v="1.1264016602078588E-4"/>
    <n v="22628268"/>
    <n v="0.95193548387096771"/>
    <n v="141697.83869874617"/>
    <n v="0.12294361148972689"/>
    <n v="0.12686190620425059"/>
    <n v="316.99740201061786"/>
    <n v="0.12402089280540605"/>
    <n v="3.9723274985389065E-2"/>
    <n v="-2677.5468584468958"/>
    <n v="-90463.453141553109"/>
    <n v="1.9110642570884753"/>
    <n v="0.95395116610145869"/>
    <n v="0.83341542664529489"/>
    <n v="282.60277653381104"/>
    <n v="0.22478774788979725"/>
    <n v="3729.2235616051089"/>
    <n v="6145.625"/>
    <n v="32.517397560408462"/>
    <n v="5.7616627132045632"/>
    <n v="5"/>
  </r>
  <r>
    <n v="634"/>
    <x v="1"/>
    <s v="HNL"/>
    <s v="Hawaii"/>
    <s v="LAX"/>
    <s v="California"/>
    <x v="46"/>
    <x v="0"/>
    <n v="195.5"/>
    <s v="HNLLAXA321"/>
    <n v="2556"/>
    <n v="183.6"/>
    <n v="60"/>
    <n v="11016"/>
    <n v="25"/>
    <n v="1500"/>
    <n v="2820"/>
    <n v="6696"/>
    <n v="29981880"/>
    <n v="0.93913043478260871"/>
    <n v="11730"/>
    <n v="321.29414093428346"/>
    <n v="1"/>
    <n v="1500"/>
    <n v="1"/>
    <n v="2820"/>
    <n v="0.90364372469635623"/>
    <n v="7410"/>
    <n v="21596"/>
    <n v="5.9998610853861827"/>
    <n v="0.19919817248397459"/>
    <n v="778779"/>
    <n v="0.26284252816614823"/>
    <n v="1027601"/>
    <n v="0.48597914501572936"/>
    <n v="1899969"/>
    <n v="1.1987254861085711E-2"/>
    <n v="46865"/>
    <n v="6.8503714859617518E-3"/>
    <n v="26782"/>
    <n v="3.3142527987100372E-2"/>
    <n v="129573"/>
    <n v="1"/>
    <n v="1451931"/>
    <n v="24198.85"/>
    <n v="4519.0086435375542"/>
    <n v="0.3927860812938101"/>
    <n v="417214"/>
    <n v="6953.5666666666666"/>
    <n v="0.11286752064727297"/>
    <n v="836343"/>
    <n v="13939.05"/>
    <n v="0.22625309989765977"/>
    <n v="991005"/>
    <n v="0.26809329816125715"/>
    <n v="1"/>
    <n v="3909569"/>
    <n v="-3696493"/>
    <n v="213076"/>
    <n v="778779"/>
    <n v="1027601"/>
    <n v="2102564.2607526882"/>
    <n v="3908944.2607526882"/>
    <n v="0"/>
    <n v="0"/>
    <n v="202595.26075268816"/>
    <n v="7.1068258561504481E-3"/>
    <n v="7.2194468018420277E-3"/>
    <n v="1.1262094569157964E-4"/>
    <n v="28156896"/>
    <n v="0.93913043478260871"/>
    <n v="244999.74074074067"/>
    <n v="0.13039772689371046"/>
    <n v="0.12329090103756002"/>
    <n v="343.13689179375456"/>
    <n v="0.13424761024794779"/>
    <n v="3.3142527987100372E-2"/>
    <n v="-3376.5876792114695"/>
    <n v="216452.58767921146"/>
    <n v="1.6431404004317995"/>
    <n v="1.1532596857389101"/>
    <n v="0.81148408712126507"/>
    <n v="364.39751773049647"/>
    <n v="0.25348190555020261"/>
    <n v="2603.0446666970597"/>
    <n v="6953.5666666666666"/>
    <n v="34.286339514212244"/>
    <n v="6.6854575163398691"/>
    <n v="5.9998610853861827"/>
  </r>
  <r>
    <n v="210"/>
    <x v="4"/>
    <s v="ANC"/>
    <s v="Alaska"/>
    <s v="SEA"/>
    <s v="Washington"/>
    <x v="60"/>
    <x v="1"/>
    <n v="178.04545454545453"/>
    <s v="ANCSEA737-900"/>
    <n v="1448"/>
    <n v="162.96363636363637"/>
    <n v="110"/>
    <n v="17926"/>
    <n v="23"/>
    <n v="2530"/>
    <n v="4691"/>
    <n v="10705"/>
    <n v="28359080"/>
    <n v="0.91529231554761292"/>
    <n v="19585"/>
    <n v="377.3969839948191"/>
    <n v="1"/>
    <n v="2530"/>
    <n v="0.99175475687103598"/>
    <n v="4730"/>
    <n v="0.86855983772819467"/>
    <n v="12325"/>
    <n v="74740"/>
    <n v="4.9999732405673001"/>
    <n v="0.22079513166744377"/>
    <n v="1074475"/>
    <n v="0.23408958881010128"/>
    <n v="1139171"/>
    <n v="0.44617600442545796"/>
    <n v="2171266"/>
    <n v="1.3198698254496301E-2"/>
    <n v="64230"/>
    <n v="8.948935237195383E-3"/>
    <n v="43549"/>
    <n v="7.6791641605305286E-2"/>
    <n v="373698"/>
    <n v="1"/>
    <n v="1389779"/>
    <n v="12634.354545454546"/>
    <n v="3682.5387031155469"/>
    <n v="0.33827850200090692"/>
    <n v="576348"/>
    <n v="5239.5272727272732"/>
    <n v="0.14028571310346372"/>
    <n v="1235786"/>
    <n v="11234.418181818182"/>
    <n v="0.3007959084672403"/>
    <n v="906474"/>
    <n v="0.22063987642838906"/>
    <n v="1"/>
    <n v="4866389"/>
    <n v="-4108387"/>
    <n v="758002"/>
    <n v="1074475"/>
    <n v="1148641.8311660627"/>
    <n v="2499846.1886968706"/>
    <n v="4722963.0198629331"/>
    <n v="0"/>
    <n v="9470.8311660627369"/>
    <n v="328580.18869687058"/>
    <n v="2.6728723216691092E-2"/>
    <n v="2.6837090310745732E-2"/>
    <n v="1.0836709405464065E-4"/>
    <n v="25956848"/>
    <n v="0.91529231554761292"/>
    <n v="415785.69502398744"/>
    <n v="0.17159897288628545"/>
    <n v="0.14487024966959436"/>
    <n v="250.62428874260851"/>
    <n v="0.1730830723360556"/>
    <n v="7.6791641605305286E-2"/>
    <n v="-3073.1910896630302"/>
    <n v="761075.19108966307"/>
    <n v="1.8968740176068504"/>
    <n v="1.0756982787106502"/>
    <n v="0.78684429023556124"/>
    <n v="240.83953488372094"/>
    <n v="0.18627240855591282"/>
    <n v="3274.4988762733856"/>
    <n v="5239.5272727272732"/>
    <n v="47.499054736076239"/>
    <n v="6.0124400312395405"/>
    <n v="4.9999732405673001"/>
  </r>
  <r>
    <n v="209"/>
    <x v="4"/>
    <s v="ANC"/>
    <s v="Alaska"/>
    <s v="SEA"/>
    <s v="Washington"/>
    <x v="60"/>
    <x v="2"/>
    <n v="158.80180180180182"/>
    <s v="ANCSEA737-800"/>
    <n v="1448"/>
    <n v="146.99099099099098"/>
    <n v="111"/>
    <n v="16316"/>
    <n v="20.90990990990991"/>
    <n v="2321"/>
    <n v="4420"/>
    <n v="9576"/>
    <n v="25523896"/>
    <n v="0.9256254609406025"/>
    <n v="17627"/>
    <n v="379.11242483115916"/>
    <n v="1"/>
    <n v="2321"/>
    <n v="1"/>
    <n v="4420"/>
    <n v="0.87958115183246077"/>
    <n v="10887"/>
    <n v="37492"/>
    <n v="4.9999466552864611"/>
    <n v="0.22837661901173506"/>
    <n v="1032836"/>
    <n v="0.22871293652731048"/>
    <n v="1034357"/>
    <n v="0.47605357376608398"/>
    <n v="2152958"/>
    <n v="1.2703117205659156E-2"/>
    <n v="57450"/>
    <n v="1.2703780553816109E-2"/>
    <n v="57453"/>
    <n v="4.1449972935395193E-2"/>
    <n v="187458"/>
    <n v="1"/>
    <n v="1396096"/>
    <n v="12577.441441441442"/>
    <n v="3682.5382355161873"/>
    <n v="0.33827833498059029"/>
    <n v="578968"/>
    <n v="5215.9279279279281"/>
    <n v="0.14028571892408717"/>
    <n v="1241404"/>
    <n v="11183.819819819821"/>
    <n v="0.30079598978741057"/>
    <n v="910595"/>
    <n v="0.22063995630791194"/>
    <n v="1"/>
    <n v="4522512"/>
    <n v="-4127063"/>
    <n v="395449"/>
    <n v="1032836"/>
    <n v="1034357"/>
    <n v="2447708.2023809524"/>
    <n v="4514901.2023809524"/>
    <n v="0"/>
    <n v="0"/>
    <n v="294750.20238095243"/>
    <n v="1.5493285194391953E-2"/>
    <n v="1.5597321319153519E-2"/>
    <n v="1.0403612476156572E-4"/>
    <n v="23625568"/>
    <n v="0.9256254609406025"/>
    <n v="348324.0864182394"/>
    <n v="0.1771873698278664"/>
    <n v="0.16169408463347446"/>
    <n v="265.69342976219662"/>
    <n v="0.18348993768107502"/>
    <n v="4.1449972935395193E-2"/>
    <n v="-2655.4072286572291"/>
    <n v="398104.40722865722"/>
    <n v="1.8587940680275685"/>
    <n v="0.97751457095199845"/>
    <n v="0.82604248778361156"/>
    <n v="234.01742081447964"/>
    <n v="0.2013471716603516"/>
    <n v="3274.5009624859158"/>
    <n v="5215.9279279279281"/>
    <n v="43.037365518332628"/>
    <n v="7.0423510664378526"/>
    <n v="4.9999466552864611"/>
  </r>
  <r>
    <n v="10"/>
    <x v="5"/>
    <s v="ANC"/>
    <s v="Alaska"/>
    <s v="SEA"/>
    <s v="Washington"/>
    <x v="60"/>
    <x v="2"/>
    <n v="158.49438202247191"/>
    <s v="ANCSEA737-800"/>
    <n v="1448"/>
    <n v="150.93258426966293"/>
    <n v="89"/>
    <n v="13433"/>
    <n v="19.887640449438202"/>
    <n v="1770"/>
    <n v="3371"/>
    <n v="8292"/>
    <n v="20425488"/>
    <n v="0.95228980575641575"/>
    <n v="14106"/>
    <n v="303.63302803219534"/>
    <n v="0.95212479827864438"/>
    <n v="1859"/>
    <n v="0.95225988700564967"/>
    <n v="3540"/>
    <n v="0.95233719995405997"/>
    <n v="8707"/>
    <n v="40367"/>
    <n v="5"/>
    <n v="0.18683258211304968"/>
    <n v="649743"/>
    <n v="0.23351089449129087"/>
    <n v="812075"/>
    <n v="0.49777538154082829"/>
    <n v="1731101"/>
    <n v="1.4306972330651944E-2"/>
    <n v="49755"/>
    <n v="9.5368313600322063E-3"/>
    <n v="33166"/>
    <n v="5.8037338164147023E-2"/>
    <n v="201835"/>
    <n v="1"/>
    <n v="1118140"/>
    <n v="12563.370786516854"/>
    <n v="3682.5374605869274"/>
    <n v="0.33827839670065568"/>
    <n v="463698"/>
    <n v="5210.0898876404499"/>
    <n v="0.14028566726286568"/>
    <n v="994246"/>
    <n v="11171.303370786516"/>
    <n v="0.30079591357615332"/>
    <n v="729300"/>
    <n v="0.22064002246032532"/>
    <n v="1"/>
    <n v="3477675"/>
    <n v="-3305384"/>
    <n v="172291"/>
    <n v="682413.69322033902"/>
    <n v="852787.15514684073"/>
    <n v="1817739.5570429328"/>
    <n v="3352940.4054101128"/>
    <n v="32670.693220339017"/>
    <n v="40712.155146840727"/>
    <n v="86638.557042932836"/>
    <n v="8.4350983437947724E-3"/>
    <n v="8.5231252893059276E-3"/>
    <n v="8.8026945511155211E-5"/>
    <n v="19450984"/>
    <n v="0.95228980575641575"/>
    <n v="164121.2178962254"/>
    <n v="0.17026153793730656"/>
    <n v="0.16182643959351178"/>
    <n v="243.86510831534281"/>
    <n v="0.16841513005203232"/>
    <n v="5.8037338164147023E-2"/>
    <n v="-1797.993319214748"/>
    <n v="174088.99331921476"/>
    <n v="1.5441098658896446"/>
    <n v="1.0134652383146072"/>
    <n v="0.87835452115280133"/>
    <n v="229.39971751412429"/>
    <n v="0.20970907287196186"/>
    <n v="3274.4988463329373"/>
    <n v="5210.0898876404499"/>
    <n v="44.240905171145116"/>
    <n v="6.1729323308270674"/>
    <n v="5"/>
  </r>
  <r>
    <n v="235"/>
    <x v="4"/>
    <s v="HNL"/>
    <s v="Hawaii"/>
    <s v="LAX"/>
    <s v="California"/>
    <x v="46"/>
    <x v="0"/>
    <n v="193.75"/>
    <s v="HNLLAXA321"/>
    <n v="2556"/>
    <n v="186.89583333333334"/>
    <n v="48"/>
    <n v="8971"/>
    <n v="24.75"/>
    <n v="1188"/>
    <n v="1911"/>
    <n v="5872"/>
    <n v="23770800"/>
    <n v="0.96462365591397847"/>
    <n v="9300"/>
    <n v="254.35786157297443"/>
    <n v="1"/>
    <n v="1188"/>
    <n v="0.85579937304075238"/>
    <n v="2233"/>
    <n v="0.99863945578231295"/>
    <n v="5880"/>
    <n v="18497"/>
    <n v="4.9998918743580036"/>
    <n v="0.18752056317023566"/>
    <n v="530626"/>
    <n v="0.19413222979861788"/>
    <n v="549335"/>
    <n v="0.56698690141517016"/>
    <n v="1604400"/>
    <n v="1.2451872021542958E-2"/>
    <n v="35235"/>
    <n v="6.2254059183056831E-3"/>
    <n v="17616"/>
    <n v="3.2683027676127636E-2"/>
    <n v="92483"/>
    <n v="1"/>
    <n v="979472"/>
    <n v="20405.666666666668"/>
    <n v="3850.7636207618953"/>
    <n v="0.34527695563831001"/>
    <n v="294990"/>
    <n v="6145.625"/>
    <n v="0.10398791302226615"/>
    <n v="948557"/>
    <n v="19761.604166666668"/>
    <n v="0.33437900543293575"/>
    <n v="613753"/>
    <n v="0.21635612590648809"/>
    <n v="1"/>
    <n v="2829695"/>
    <n v="-2836772"/>
    <n v="-7077"/>
    <n v="530626"/>
    <n v="641896.94139194139"/>
    <n v="1606585.8310626703"/>
    <n v="2779108.772454612"/>
    <n v="0"/>
    <n v="92561.941391941393"/>
    <n v="2185.8310626703314"/>
    <n v="-2.9771820889494674E-4"/>
    <n v="-2.1467885278838976E-4"/>
    <n v="8.3039356106556978E-5"/>
    <n v="22929876"/>
    <n v="0.96462365591397847"/>
    <n v="100383.76412885962"/>
    <n v="0.11904079795379205"/>
    <n v="0.11933851616268699"/>
    <n v="305.1178240998774"/>
    <n v="0.1193731706181054"/>
    <n v="3.2683027676127636E-2"/>
    <n v="-1973.9119261377443"/>
    <n v="-5103.0880738622554"/>
    <n v="1.5476074413696812"/>
    <n v="0.8523878901627826"/>
    <n v="0.94541840151689194"/>
    <n v="246.00761307657859"/>
    <n v="0.21689722743970641"/>
    <n v="3729.2222624220408"/>
    <n v="6145.625"/>
    <n v="35.269206717348695"/>
    <n v="5.8913164641623004"/>
    <n v="4.9998918743580036"/>
  </r>
  <r>
    <n v="11"/>
    <x v="5"/>
    <s v="ANC"/>
    <s v="Alaska"/>
    <s v="SEA"/>
    <s v="Washington"/>
    <x v="60"/>
    <x v="1"/>
    <n v="178.45061728395061"/>
    <s v="ANCSEA737-900"/>
    <n v="1448"/>
    <n v="163.69753086419752"/>
    <n v="162"/>
    <n v="26519"/>
    <n v="23"/>
    <n v="3726"/>
    <n v="6827"/>
    <n v="15967"/>
    <n v="41860232"/>
    <n v="0.91732678404649071"/>
    <n v="28909"/>
    <n v="555.80283097418817"/>
    <n v="1"/>
    <n v="3726"/>
    <n v="0.98004593741027846"/>
    <n v="6966"/>
    <n v="0.87648899379700285"/>
    <n v="18217"/>
    <n v="124906"/>
    <n v="5"/>
    <n v="0.20574138694049871"/>
    <n v="1576014"/>
    <n v="0.23287146368814268"/>
    <n v="1783835"/>
    <n v="0.46526630610025627"/>
    <n v="3564019"/>
    <n v="1.2506902588323758E-2"/>
    <n v="95805"/>
    <n v="2.0844184920178013E-3"/>
    <n v="15967"/>
    <n v="8.1529522190760775E-2"/>
    <n v="624530"/>
    <n v="1"/>
    <n v="2046765"/>
    <n v="12634.351851851852"/>
    <n v="3682.5379180104483"/>
    <n v="0.33827835059213773"/>
    <n v="848803"/>
    <n v="5239.5246913580249"/>
    <n v="0.14028561110711699"/>
    <n v="1819977"/>
    <n v="11234.425925925925"/>
    <n v="0.3007960453083901"/>
    <n v="1334990"/>
    <n v="0.22063999299235523"/>
    <n v="1"/>
    <n v="7660170"/>
    <n v="-6050535"/>
    <n v="1609635"/>
    <n v="1576014"/>
    <n v="1820154.4763439286"/>
    <n v="4066245.0130268675"/>
    <n v="7462413.4893707968"/>
    <n v="0"/>
    <n v="36319.476343928603"/>
    <n v="502226.01302686753"/>
    <n v="3.8452605804955881E-2"/>
    <n v="3.8532021391392654E-2"/>
    <n v="7.9415586436773489E-5"/>
    <n v="38399512"/>
    <n v="0.91732678404649071"/>
    <n v="634080.45552245528"/>
    <n v="0.1829939690730811"/>
    <n v="0.14454136326812522"/>
    <n v="265.30562992571362"/>
    <n v="0.18322212011444311"/>
    <n v="8.1529522190760775E-2"/>
    <n v="-3324.3548726592353"/>
    <n v="1612959.3548726593"/>
    <n v="1.7660439608771845"/>
    <n v="1.0691915065015081"/>
    <n v="0.81685964579689885"/>
    <n v="256.07737582543785"/>
    <n v="0.17427681108904894"/>
    <n v="3274.5011334505434"/>
    <n v="5239.5246913580249"/>
    <n v="47.712963162707531"/>
    <n v="4.214789396281911"/>
    <n v="5"/>
  </r>
  <r>
    <n v="36"/>
    <x v="5"/>
    <s v="HNL"/>
    <s v="Hawaii"/>
    <s v="LAX"/>
    <s v="California"/>
    <x v="46"/>
    <x v="0"/>
    <n v="193.82222222222222"/>
    <s v="HNLLAXA321"/>
    <n v="2556"/>
    <n v="187.8"/>
    <n v="45"/>
    <n v="8451"/>
    <n v="24.733333333333334"/>
    <n v="1113"/>
    <n v="2092"/>
    <n v="5247"/>
    <n v="22293432"/>
    <n v="0.96892914469158453"/>
    <n v="8722"/>
    <n v="238.29315452626025"/>
    <n v="1"/>
    <n v="1113"/>
    <n v="1"/>
    <n v="2092"/>
    <n v="0.95088800289960129"/>
    <n v="5518"/>
    <n v="20997"/>
    <n v="4.999904748297376"/>
    <n v="0.19048156389461501"/>
    <n v="535109"/>
    <n v="0.2415622286858061"/>
    <n v="678607"/>
    <n v="0.51564247023130427"/>
    <n v="1448565"/>
    <n v="1.1207645618410369E-2"/>
    <n v="31485"/>
    <n v="3.7355259050213885E-3"/>
    <n v="10494"/>
    <n v="3.7370565664842807E-2"/>
    <n v="104983"/>
    <n v="1"/>
    <n v="917611"/>
    <n v="20391.355555555554"/>
    <n v="3850.7652551927499"/>
    <n v="0.34527703107456026"/>
    <n v="276359"/>
    <n v="6141.3111111111111"/>
    <n v="0.10398787180050632"/>
    <n v="888648"/>
    <n v="19747.733333333334"/>
    <n v="0.33437888507259161"/>
    <n v="574990"/>
    <n v="0.21635621205234182"/>
    <n v="1"/>
    <n v="2809243"/>
    <n v="-2657608"/>
    <n v="151635"/>
    <n v="535109"/>
    <n v="678607"/>
    <n v="1523381.2978845055"/>
    <n v="2737097.2978845052"/>
    <n v="0"/>
    <n v="0"/>
    <n v="74816.297884505475"/>
    <n v="6.8017791069584976E-3"/>
    <n v="6.8763564262978192E-3"/>
    <n v="7.4577319339321629E-5"/>
    <n v="21600756"/>
    <n v="0.96892914469158453"/>
    <n v="86718.075967341196"/>
    <n v="0.12601213666877312"/>
    <n v="0.11921035756181463"/>
    <n v="319.99290024849131"/>
    <n v="0.12519284047280568"/>
    <n v="3.7370565664842807E-2"/>
    <n v="-1662.584397433455"/>
    <n v="153297.58439743344"/>
    <n v="1.5752847577486206"/>
    <n v="1.0628418208160797"/>
    <n v="0.86013827029332124"/>
    <n v="324.38193116634801"/>
    <n v="0.20467791501126817"/>
    <n v="3729.2216881625513"/>
    <n v="6141.3111111111111"/>
    <n v="35.46471998661081"/>
    <n v="4.9673411430599925"/>
    <n v="4.999904748297376"/>
  </r>
  <r>
    <m/>
    <x v="6"/>
    <m/>
    <m/>
    <m/>
    <m/>
    <x v="62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659B4-69CC-9946-B482-11553CE50B5C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:X29" firstHeaderRow="1" firstDataRow="3" firstDataCol="1" rowPageCount="1" colPageCount="1"/>
  <pivotFields count="92">
    <pivotField showAll="0"/>
    <pivotField showAll="0">
      <items count="8">
        <item x="5"/>
        <item x="4"/>
        <item x="3"/>
        <item x="1"/>
        <item x="2"/>
        <item x="0"/>
        <item x="6"/>
        <item t="default"/>
      </items>
    </pivotField>
    <pivotField showAll="0"/>
    <pivotField showAll="0"/>
    <pivotField showAll="0"/>
    <pivotField showAll="0"/>
    <pivotField axis="axisRow" multipleItemSelectionAllowed="1" showAll="0" sortType="descending">
      <items count="64">
        <item h="1" x="5"/>
        <item h="1" x="4"/>
        <item h="1" x="37"/>
        <item h="1" x="2"/>
        <item h="1" x="33"/>
        <item h="1" x="12"/>
        <item h="1" x="60"/>
        <item h="1" x="9"/>
        <item h="1" x="53"/>
        <item h="1" x="50"/>
        <item h="1" x="13"/>
        <item h="1" x="6"/>
        <item h="1" x="52"/>
        <item h="1" x="38"/>
        <item h="1" x="11"/>
        <item h="1" x="58"/>
        <item h="1" x="40"/>
        <item h="1" x="46"/>
        <item h="1" x="1"/>
        <item h="1" x="20"/>
        <item h="1" x="30"/>
        <item h="1" x="3"/>
        <item h="1" x="31"/>
        <item h="1" x="29"/>
        <item h="1" x="17"/>
        <item h="1" x="41"/>
        <item h="1" x="51"/>
        <item x="39"/>
        <item h="1" x="47"/>
        <item h="1" x="16"/>
        <item h="1" x="18"/>
        <item h="1" x="0"/>
        <item x="36"/>
        <item x="43"/>
        <item x="34"/>
        <item h="1" x="15"/>
        <item h="1" x="56"/>
        <item h="1" x="10"/>
        <item h="1" x="14"/>
        <item h="1" x="24"/>
        <item h="1" x="25"/>
        <item h="1" x="49"/>
        <item x="48"/>
        <item h="1" x="26"/>
        <item h="1" x="54"/>
        <item h="1" x="61"/>
        <item h="1" x="45"/>
        <item h="1" x="8"/>
        <item h="1" x="7"/>
        <item h="1" x="57"/>
        <item h="1" x="27"/>
        <item h="1" x="42"/>
        <item x="35"/>
        <item h="1" x="23"/>
        <item h="1" x="32"/>
        <item h="1" x="21"/>
        <item h="1" x="55"/>
        <item h="1" x="19"/>
        <item h="1" x="59"/>
        <item h="1" x="28"/>
        <item h="1" x="44"/>
        <item h="1" x="22"/>
        <item h="1" x="6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Page" multipleItemSelectionAllowed="1" showAll="0">
      <items count="12">
        <item x="3"/>
        <item h="1" x="2"/>
        <item x="1"/>
        <item x="4"/>
        <item x="9"/>
        <item x="8"/>
        <item x="6"/>
        <item x="0"/>
        <item x="5"/>
        <item sd="0" x="7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 v="27"/>
    </i>
    <i>
      <x v="34"/>
    </i>
    <i>
      <x v="52"/>
    </i>
    <i>
      <x v="32"/>
    </i>
    <i>
      <x v="33"/>
    </i>
    <i>
      <x v="42"/>
    </i>
    <i t="grand">
      <x/>
    </i>
  </rowItems>
  <colFields count="2">
    <field x="91"/>
    <field x="-2"/>
  </colFields>
  <colItems count="15"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pageFields count="1">
    <pageField fld="7" hier="-1"/>
  </pageFields>
  <dataFields count="5">
    <dataField name="Average of xCapacity Percent" fld="19" subtotal="average" baseField="0" baseItem="0"/>
    <dataField name="Sum of FLIGHTS" fld="12" baseField="0" baseItem="0"/>
    <dataField name="Sum of xProfit" fld="58" baseField="0" baseItem="0" numFmtId="168"/>
    <dataField name="Sum of Total Revenue" fld="56" baseField="0" baseItem="0" numFmtId="168"/>
    <dataField name="Sum of Expenses" fld="57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8CE2A-AB8D-DD4E-8285-13C204D12F2A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X13" firstHeaderRow="1" firstDataRow="3" firstDataCol="1" rowPageCount="1" colPageCount="1"/>
  <pivotFields count="92">
    <pivotField showAll="0"/>
    <pivotField showAll="0">
      <items count="8">
        <item x="5"/>
        <item x="4"/>
        <item x="3"/>
        <item x="1"/>
        <item x="2"/>
        <item x="0"/>
        <item x="6"/>
        <item t="default"/>
      </items>
    </pivotField>
    <pivotField showAll="0"/>
    <pivotField showAll="0"/>
    <pivotField showAll="0"/>
    <pivotField showAll="0"/>
    <pivotField axis="axisRow" multipleItemSelectionAllowed="1" showAll="0" sortType="descending">
      <items count="64">
        <item h="1" x="5"/>
        <item h="1" x="4"/>
        <item h="1" x="37"/>
        <item h="1" x="2"/>
        <item h="1" x="33"/>
        <item h="1" x="12"/>
        <item h="1" x="60"/>
        <item h="1" x="9"/>
        <item h="1" x="53"/>
        <item h="1" x="50"/>
        <item h="1" x="13"/>
        <item h="1" x="6"/>
        <item h="1" x="52"/>
        <item h="1" x="38"/>
        <item h="1" x="11"/>
        <item h="1" x="58"/>
        <item h="1" x="40"/>
        <item h="1" x="46"/>
        <item h="1" x="1"/>
        <item h="1" x="20"/>
        <item h="1" x="30"/>
        <item h="1" x="3"/>
        <item h="1" x="31"/>
        <item h="1" x="29"/>
        <item h="1" x="17"/>
        <item h="1" x="41"/>
        <item h="1" x="51"/>
        <item x="39"/>
        <item h="1" x="47"/>
        <item h="1" x="16"/>
        <item h="1" x="18"/>
        <item h="1" x="0"/>
        <item x="36"/>
        <item x="43"/>
        <item x="34"/>
        <item h="1" x="15"/>
        <item h="1" x="56"/>
        <item h="1" x="10"/>
        <item h="1" x="14"/>
        <item h="1" x="24"/>
        <item h="1" x="25"/>
        <item h="1" x="49"/>
        <item x="48"/>
        <item h="1" x="26"/>
        <item h="1" x="54"/>
        <item h="1" x="61"/>
        <item h="1" x="45"/>
        <item h="1" x="8"/>
        <item h="1" x="7"/>
        <item h="1" x="57"/>
        <item h="1" x="27"/>
        <item h="1" x="42"/>
        <item x="35"/>
        <item h="1" x="23"/>
        <item h="1" x="32"/>
        <item h="1" x="21"/>
        <item h="1" x="55"/>
        <item h="1" x="19"/>
        <item h="1" x="59"/>
        <item h="1" x="28"/>
        <item h="1" x="44"/>
        <item h="1" x="22"/>
        <item h="1" x="6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Page" multipleItemSelectionAllowed="1" showAll="0">
      <items count="12">
        <item h="1" x="3"/>
        <item x="2"/>
        <item h="1" x="1"/>
        <item h="1" x="4"/>
        <item h="1" x="9"/>
        <item h="1" x="8"/>
        <item h="1" x="6"/>
        <item h="1" x="0"/>
        <item h="1" x="5"/>
        <item h="1" sd="0" x="7"/>
        <item h="1"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 v="27"/>
    </i>
    <i>
      <x v="32"/>
    </i>
    <i>
      <x v="34"/>
    </i>
    <i>
      <x v="52"/>
    </i>
    <i>
      <x v="33"/>
    </i>
    <i>
      <x v="42"/>
    </i>
    <i t="grand">
      <x/>
    </i>
  </rowItems>
  <colFields count="2">
    <field x="91"/>
    <field x="-2"/>
  </colFields>
  <colItems count="15"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pageFields count="1">
    <pageField fld="7" hier="-1"/>
  </pageFields>
  <dataFields count="5">
    <dataField name="Average of xCapacity Percent" fld="19" subtotal="average" baseField="0" baseItem="0"/>
    <dataField name="Sum of FLIGHTS" fld="12" baseField="0" baseItem="0"/>
    <dataField name="Sum of xProfit" fld="58" baseField="0" baseItem="0" numFmtId="168"/>
    <dataField name="Sum of Total Revenue" fld="56" baseField="0" baseItem="0" numFmtId="168"/>
    <dataField name="Sum of Expenses" fld="57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A9AFA-BF51-9948-8DCD-683DAE89290A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4" firstHeaderRow="0" firstDataRow="1" firstDataCol="1"/>
  <pivotFields count="92">
    <pivotField showAll="0"/>
    <pivotField showAll="0">
      <items count="8">
        <item x="5"/>
        <item x="4"/>
        <item x="3"/>
        <item x="1"/>
        <item x="2"/>
        <item x="0"/>
        <item x="6"/>
        <item t="default"/>
      </items>
    </pivotField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2">
        <item x="3"/>
        <item x="2"/>
        <item x="1"/>
        <item x="4"/>
        <item x="9"/>
        <item x="8"/>
        <item x="6"/>
        <item x="0"/>
        <item x="5"/>
        <item sd="0" x="7"/>
        <item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7"/>
    <field x="91"/>
  </rowFields>
  <rowItems count="31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1"/>
    </i>
    <i r="1">
      <x v="2"/>
    </i>
    <i>
      <x v="6"/>
    </i>
    <i r="1">
      <x v="1"/>
    </i>
    <i r="1">
      <x v="2"/>
    </i>
    <i>
      <x v="7"/>
    </i>
    <i r="1">
      <x v="1"/>
    </i>
    <i r="1">
      <x v="2"/>
    </i>
    <i>
      <x v="8"/>
    </i>
    <i r="1">
      <x v="1"/>
    </i>
    <i r="1">
      <x v="2"/>
    </i>
    <i>
      <x v="9"/>
    </i>
    <i>
      <x v="10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xProfit" fld="58" baseField="0" baseItem="0" numFmtId="168"/>
    <dataField name="Average of MILES_DISTANCE" fld="10" subtotal="average" baseField="0" baseItem="0" numFmtId="3"/>
    <dataField name="Average of xCapacity Percent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2F817-353F-5D4E-91A5-7C95C35A2E60}" name="PivotTable1" cacheId="2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>
  <location ref="A3:G265" firstHeaderRow="1" firstDataRow="4" firstDataCol="1"/>
  <pivotFields count="91">
    <pivotField compact="0" numFmtId="14" outline="0" showAll="0">
      <items count="7">
        <item x="5"/>
        <item x="4"/>
        <item x="3"/>
        <item x="1"/>
        <item x="2"/>
        <item x="0"/>
        <item t="default"/>
      </items>
    </pivotField>
    <pivotField compact="0" outline="0" showAll="0"/>
    <pivotField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58">
        <item x="7"/>
        <item x="5"/>
        <item x="6"/>
        <item x="4"/>
        <item x="66"/>
        <item x="113"/>
        <item x="140"/>
        <item x="163"/>
        <item x="23"/>
        <item x="2"/>
        <item x="84"/>
        <item x="102"/>
        <item x="61"/>
        <item x="33"/>
        <item x="16"/>
        <item x="90"/>
        <item x="209"/>
        <item x="244"/>
        <item x="243"/>
        <item x="224"/>
        <item x="203"/>
        <item x="109"/>
        <item x="86"/>
        <item x="13"/>
        <item x="135"/>
        <item x="120"/>
        <item x="198"/>
        <item x="18"/>
        <item x="50"/>
        <item x="88"/>
        <item x="25"/>
        <item x="246"/>
        <item x="10"/>
        <item x="19"/>
        <item x="30"/>
        <item x="180"/>
        <item x="125"/>
        <item x="81"/>
        <item x="67"/>
        <item x="77"/>
        <item x="175"/>
        <item x="41"/>
        <item x="15"/>
        <item x="127"/>
        <item x="43"/>
        <item x="239"/>
        <item x="197"/>
        <item x="70"/>
        <item x="116"/>
        <item x="138"/>
        <item x="110"/>
        <item x="185"/>
        <item x="194"/>
        <item x="222"/>
        <item x="232"/>
        <item x="252"/>
        <item x="247"/>
        <item x="8"/>
        <item x="1"/>
        <item x="35"/>
        <item x="228"/>
        <item x="236"/>
        <item x="219"/>
        <item x="242"/>
        <item x="231"/>
        <item x="53"/>
        <item x="191"/>
        <item x="174"/>
        <item x="181"/>
        <item x="212"/>
        <item x="167"/>
        <item x="221"/>
        <item x="143"/>
        <item x="24"/>
        <item x="3"/>
        <item x="78"/>
        <item x="73"/>
        <item x="162"/>
        <item x="54"/>
        <item x="83"/>
        <item x="101"/>
        <item x="49"/>
        <item x="28"/>
        <item x="82"/>
        <item x="217"/>
        <item x="79"/>
        <item x="76"/>
        <item x="75"/>
        <item x="173"/>
        <item x="121"/>
        <item x="187"/>
        <item x="123"/>
        <item x="216"/>
        <item x="233"/>
        <item x="249"/>
        <item x="253"/>
        <item x="169"/>
        <item x="68"/>
        <item x="129"/>
        <item x="192"/>
        <item x="172"/>
        <item x="111"/>
        <item x="142"/>
        <item x="250"/>
        <item x="119"/>
        <item x="205"/>
        <item x="147"/>
        <item x="225"/>
        <item x="214"/>
        <item x="144"/>
        <item x="204"/>
        <item x="117"/>
        <item x="215"/>
        <item x="27"/>
        <item x="256"/>
        <item x="114"/>
        <item x="238"/>
        <item x="136"/>
        <item x="95"/>
        <item x="59"/>
        <item x="29"/>
        <item x="87"/>
        <item x="9"/>
        <item x="0"/>
        <item x="21"/>
        <item x="168"/>
        <item x="64"/>
        <item x="131"/>
        <item x="193"/>
        <item x="176"/>
        <item x="255"/>
        <item x="100"/>
        <item x="166"/>
        <item x="155"/>
        <item x="151"/>
        <item x="96"/>
        <item x="62"/>
        <item x="149"/>
        <item x="130"/>
        <item x="134"/>
        <item x="32"/>
        <item x="22"/>
        <item x="91"/>
        <item x="164"/>
        <item x="240"/>
        <item x="245"/>
        <item x="211"/>
        <item x="152"/>
        <item x="14"/>
        <item x="52"/>
        <item x="69"/>
        <item x="26"/>
        <item x="248"/>
        <item x="48"/>
        <item x="20"/>
        <item x="133"/>
        <item x="45"/>
        <item x="235"/>
        <item x="40"/>
        <item x="229"/>
        <item x="234"/>
        <item x="220"/>
        <item x="237"/>
        <item x="226"/>
        <item x="85"/>
        <item x="72"/>
        <item x="139"/>
        <item x="42"/>
        <item x="115"/>
        <item x="128"/>
        <item x="254"/>
        <item x="186"/>
        <item x="202"/>
        <item x="177"/>
        <item x="223"/>
        <item x="251"/>
        <item x="112"/>
        <item x="161"/>
        <item x="159"/>
        <item x="158"/>
        <item x="107"/>
        <item x="195"/>
        <item x="201"/>
        <item x="80"/>
        <item x="99"/>
        <item x="44"/>
        <item x="230"/>
        <item x="137"/>
        <item x="206"/>
        <item x="179"/>
        <item x="108"/>
        <item x="156"/>
        <item x="106"/>
        <item x="51"/>
        <item x="12"/>
        <item x="11"/>
        <item x="17"/>
        <item x="34"/>
        <item x="196"/>
        <item x="188"/>
        <item x="46"/>
        <item x="189"/>
        <item x="183"/>
        <item x="199"/>
        <item x="218"/>
        <item x="178"/>
        <item x="210"/>
        <item x="208"/>
        <item x="141"/>
        <item x="207"/>
        <item x="104"/>
        <item x="213"/>
        <item x="94"/>
        <item x="257"/>
        <item x="93"/>
        <item x="63"/>
        <item x="150"/>
        <item x="126"/>
        <item x="132"/>
        <item x="103"/>
        <item x="171"/>
        <item x="182"/>
        <item x="74"/>
        <item x="98"/>
        <item x="39"/>
        <item x="227"/>
        <item x="97"/>
        <item x="165"/>
        <item x="57"/>
        <item x="56"/>
        <item x="55"/>
        <item x="190"/>
        <item x="65"/>
        <item x="145"/>
        <item x="71"/>
        <item x="36"/>
        <item x="148"/>
        <item x="124"/>
        <item x="241"/>
        <item x="154"/>
        <item x="89"/>
        <item x="37"/>
        <item x="31"/>
        <item x="122"/>
        <item x="200"/>
        <item x="118"/>
        <item x="153"/>
        <item x="146"/>
        <item x="58"/>
        <item x="47"/>
        <item x="184"/>
        <item x="170"/>
        <item x="105"/>
        <item x="157"/>
        <item x="92"/>
        <item x="160"/>
        <item x="60"/>
        <item x="38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5" outline="0" showAll="0"/>
    <pivotField compact="0" numFmtId="44" outline="0" showAll="0"/>
    <pivotField compact="0" numFmtId="44" outline="0" showAll="0"/>
    <pivotField dataField="1" compact="0" numFmtId="164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44" outline="0" showAll="0"/>
    <pivotField compact="0" numFmtId="172" outline="0" showAll="0"/>
    <pivotField compact="0" numFmtId="175" outline="0" showAll="0"/>
    <pivotField compact="0" numFmtId="165" outline="0" showAll="0"/>
    <pivotField compact="0" numFmtId="44" outline="0" showAll="0"/>
    <pivotField compact="0" numFmtId="44" outline="0" showAll="0"/>
    <pivotField compact="0" numFmtId="172" outline="0" showAll="0"/>
    <pivotField compact="0" numFmtId="164" outline="0" showAll="0"/>
    <pivotField compact="0" numFmtId="170" outline="0" showAll="0"/>
    <pivotField compact="0" numFmtId="165" outline="0" showAll="0"/>
    <pivotField compact="0" numFmtId="44" outline="0" showAll="0"/>
    <pivotField compact="0" numFmtId="44" outline="0" showAll="0"/>
    <pivotField compact="0" numFmtId="166" outline="0" showAll="0"/>
    <pivotField compact="0" numFmtId="167" outline="0" showAll="0"/>
    <pivotField compact="0" numFmtId="43" outline="0" showAll="0"/>
    <pivotField compact="0" outline="0" showAll="0"/>
    <pivotField compact="0" numFmtId="165" outline="0" showAll="0"/>
    <pivotField compact="0" numFmtId="44" outline="0" showAll="0"/>
    <pivotField compact="0" numFmtId="44" outline="0" showAll="0"/>
    <pivotField compact="0" numFmtId="166" outline="0" showAll="0"/>
    <pivotField compact="0" numFmtId="166" outline="0" showAll="0"/>
    <pivotField compact="0" outline="0" showAll="0"/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compact="0" outline="0" showAll="0" defaultSubtotal="0">
      <items count="6">
        <item sd="0" x="0"/>
        <item sd="0" x="1"/>
        <item sd="0" x="2"/>
        <item x="3"/>
        <item x="4"/>
        <item sd="0" x="5"/>
      </items>
    </pivotField>
    <pivotField axis="axisCol" compact="0" outline="0" showAll="0" defaultSubtotal="0">
      <items count="4">
        <item sd="0" x="0"/>
        <item x="1"/>
        <item x="2"/>
        <item sd="0" x="3"/>
      </items>
    </pivotField>
  </pivotFields>
  <rowFields count="1">
    <field x="8"/>
  </rowFields>
  <rowItems count="2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 t="grand">
      <x/>
    </i>
  </rowItems>
  <colFields count="3">
    <field x="90"/>
    <field x="89"/>
    <field x="88"/>
  </colFields>
  <colItems count="6">
    <i>
      <x v="1"/>
      <x v="3"/>
      <x v="9"/>
    </i>
    <i r="1">
      <x v="4"/>
      <x v="10"/>
    </i>
    <i r="2">
      <x v="11"/>
    </i>
    <i>
      <x v="2"/>
      <x v="3"/>
      <x v="9"/>
    </i>
    <i r="1">
      <x v="4"/>
      <x v="10"/>
    </i>
    <i r="2">
      <x v="11"/>
    </i>
  </colItems>
  <dataFields count="1">
    <dataField name="Sum of xProfit" fld="5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60681-192C-7147-8AD0-432C609CE95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0" firstDataRow="1" firstDataCol="1"/>
  <pivotFields count="2">
    <pivotField axis="axisRow" showAll="0">
      <items count="12">
        <item x="1"/>
        <item x="0"/>
        <item x="7"/>
        <item x="3"/>
        <item x="9"/>
        <item x="8"/>
        <item x="6"/>
        <item x="2"/>
        <item x="5"/>
        <item x="4"/>
        <item x="10"/>
        <item t="default"/>
      </items>
    </pivotField>
    <pivotField dataField="1" showAll="0">
      <items count="494">
        <item x="399"/>
        <item x="58"/>
        <item x="371"/>
        <item x="450"/>
        <item x="439"/>
        <item x="442"/>
        <item x="381"/>
        <item x="424"/>
        <item x="376"/>
        <item x="402"/>
        <item x="398"/>
        <item x="344"/>
        <item x="458"/>
        <item x="301"/>
        <item x="451"/>
        <item x="444"/>
        <item x="214"/>
        <item x="312"/>
        <item x="300"/>
        <item x="437"/>
        <item x="305"/>
        <item x="474"/>
        <item x="391"/>
        <item x="205"/>
        <item x="471"/>
        <item x="480"/>
        <item x="412"/>
        <item x="488"/>
        <item x="409"/>
        <item x="441"/>
        <item x="486"/>
        <item x="482"/>
        <item x="457"/>
        <item x="459"/>
        <item x="478"/>
        <item x="479"/>
        <item x="428"/>
        <item x="476"/>
        <item x="487"/>
        <item x="32"/>
        <item x="481"/>
        <item x="143"/>
        <item x="357"/>
        <item x="369"/>
        <item x="426"/>
        <item x="472"/>
        <item x="446"/>
        <item x="485"/>
        <item x="96"/>
        <item x="445"/>
        <item x="436"/>
        <item x="161"/>
        <item x="372"/>
        <item x="473"/>
        <item x="447"/>
        <item x="433"/>
        <item x="405"/>
        <item x="31"/>
        <item x="11"/>
        <item x="137"/>
        <item x="145"/>
        <item x="156"/>
        <item x="327"/>
        <item x="92"/>
        <item x="392"/>
        <item x="318"/>
        <item x="461"/>
        <item x="264"/>
        <item x="443"/>
        <item x="387"/>
        <item x="354"/>
        <item x="469"/>
        <item x="413"/>
        <item x="359"/>
        <item x="401"/>
        <item x="403"/>
        <item x="475"/>
        <item x="460"/>
        <item x="468"/>
        <item x="347"/>
        <item x="463"/>
        <item x="456"/>
        <item x="467"/>
        <item x="418"/>
        <item x="466"/>
        <item x="377"/>
        <item x="414"/>
        <item x="7"/>
        <item x="477"/>
        <item x="421"/>
        <item x="430"/>
        <item x="14"/>
        <item x="64"/>
        <item x="71"/>
        <item x="368"/>
        <item x="67"/>
        <item x="484"/>
        <item x="422"/>
        <item x="246"/>
        <item x="241"/>
        <item x="323"/>
        <item x="375"/>
        <item x="298"/>
        <item x="124"/>
        <item x="294"/>
        <item x="483"/>
        <item x="408"/>
        <item x="219"/>
        <item x="151"/>
        <item x="329"/>
        <item x="383"/>
        <item x="155"/>
        <item x="366"/>
        <item x="239"/>
        <item x="57"/>
        <item x="41"/>
        <item x="30"/>
        <item x="2"/>
        <item x="213"/>
        <item x="3"/>
        <item x="254"/>
        <item x="166"/>
        <item x="8"/>
        <item x="12"/>
        <item x="44"/>
        <item x="115"/>
        <item x="40"/>
        <item x="272"/>
        <item x="256"/>
        <item x="438"/>
        <item x="406"/>
        <item x="321"/>
        <item x="260"/>
        <item x="490"/>
        <item x="84"/>
        <item x="290"/>
        <item x="59"/>
        <item x="26"/>
        <item x="94"/>
        <item x="296"/>
        <item x="112"/>
        <item x="37"/>
        <item x="362"/>
        <item x="73"/>
        <item x="16"/>
        <item x="191"/>
        <item x="249"/>
        <item x="223"/>
        <item x="245"/>
        <item x="141"/>
        <item x="267"/>
        <item x="169"/>
        <item x="315"/>
        <item x="304"/>
        <item x="28"/>
        <item x="85"/>
        <item x="330"/>
        <item x="180"/>
        <item x="19"/>
        <item x="395"/>
        <item x="326"/>
        <item x="351"/>
        <item x="221"/>
        <item x="407"/>
        <item x="342"/>
        <item x="133"/>
        <item x="257"/>
        <item x="374"/>
        <item x="265"/>
        <item x="384"/>
        <item x="365"/>
        <item x="363"/>
        <item x="325"/>
        <item x="258"/>
        <item x="307"/>
        <item x="261"/>
        <item x="350"/>
        <item x="453"/>
        <item x="88"/>
        <item x="284"/>
        <item x="0"/>
        <item x="452"/>
        <item x="455"/>
        <item x="462"/>
        <item x="234"/>
        <item x="423"/>
        <item x="195"/>
        <item x="400"/>
        <item x="404"/>
        <item x="419"/>
        <item x="251"/>
        <item x="448"/>
        <item x="333"/>
        <item x="373"/>
        <item x="431"/>
        <item x="150"/>
        <item x="411"/>
        <item x="306"/>
        <item x="220"/>
        <item x="278"/>
        <item x="309"/>
        <item x="317"/>
        <item x="197"/>
        <item x="68"/>
        <item x="389"/>
        <item x="386"/>
        <item x="390"/>
        <item x="167"/>
        <item x="429"/>
        <item x="235"/>
        <item x="165"/>
        <item x="415"/>
        <item x="253"/>
        <item x="454"/>
        <item x="335"/>
        <item x="207"/>
        <item x="297"/>
        <item x="262"/>
        <item x="338"/>
        <item x="420"/>
        <item x="280"/>
        <item x="345"/>
        <item x="302"/>
        <item x="435"/>
        <item x="225"/>
        <item x="206"/>
        <item x="199"/>
        <item x="449"/>
        <item x="380"/>
        <item x="440"/>
        <item x="101"/>
        <item x="299"/>
        <item x="470"/>
        <item x="303"/>
        <item x="367"/>
        <item x="379"/>
        <item x="187"/>
        <item x="416"/>
        <item x="332"/>
        <item x="282"/>
        <item x="269"/>
        <item x="283"/>
        <item x="341"/>
        <item x="106"/>
        <item x="271"/>
        <item x="434"/>
        <item x="10"/>
        <item x="188"/>
        <item x="123"/>
        <item x="208"/>
        <item x="35"/>
        <item x="198"/>
        <item x="277"/>
        <item x="148"/>
        <item x="135"/>
        <item x="266"/>
        <item x="122"/>
        <item x="29"/>
        <item x="316"/>
        <item x="146"/>
        <item x="361"/>
        <item x="308"/>
        <item x="173"/>
        <item x="144"/>
        <item x="159"/>
        <item x="15"/>
        <item x="289"/>
        <item x="268"/>
        <item x="74"/>
        <item x="81"/>
        <item x="287"/>
        <item x="20"/>
        <item x="51"/>
        <item x="43"/>
        <item x="23"/>
        <item x="83"/>
        <item x="86"/>
        <item x="61"/>
        <item x="108"/>
        <item x="24"/>
        <item x="87"/>
        <item x="310"/>
        <item x="49"/>
        <item x="273"/>
        <item x="322"/>
        <item x="38"/>
        <item x="36"/>
        <item x="45"/>
        <item x="120"/>
        <item x="202"/>
        <item x="27"/>
        <item x="25"/>
        <item x="184"/>
        <item x="397"/>
        <item x="489"/>
        <item x="50"/>
        <item x="42"/>
        <item x="491"/>
        <item x="17"/>
        <item x="39"/>
        <item x="5"/>
        <item x="69"/>
        <item x="154"/>
        <item x="138"/>
        <item x="118"/>
        <item x="131"/>
        <item x="285"/>
        <item x="394"/>
        <item x="355"/>
        <item x="136"/>
        <item x="204"/>
        <item x="181"/>
        <item x="104"/>
        <item x="349"/>
        <item x="210"/>
        <item x="1"/>
        <item x="229"/>
        <item x="364"/>
        <item x="432"/>
        <item x="226"/>
        <item x="388"/>
        <item x="78"/>
        <item x="274"/>
        <item x="331"/>
        <item x="417"/>
        <item x="119"/>
        <item x="465"/>
        <item x="172"/>
        <item x="117"/>
        <item x="425"/>
        <item x="242"/>
        <item x="130"/>
        <item x="218"/>
        <item x="175"/>
        <item x="190"/>
        <item x="129"/>
        <item x="139"/>
        <item x="132"/>
        <item x="174"/>
        <item x="201"/>
        <item x="263"/>
        <item x="295"/>
        <item x="183"/>
        <item x="224"/>
        <item x="116"/>
        <item x="339"/>
        <item x="352"/>
        <item x="222"/>
        <item x="238"/>
        <item x="111"/>
        <item x="168"/>
        <item x="182"/>
        <item x="211"/>
        <item x="292"/>
        <item x="393"/>
        <item x="194"/>
        <item x="313"/>
        <item x="192"/>
        <item x="215"/>
        <item x="189"/>
        <item x="9"/>
        <item x="288"/>
        <item x="178"/>
        <item x="93"/>
        <item x="162"/>
        <item x="164"/>
        <item x="233"/>
        <item x="152"/>
        <item x="203"/>
        <item x="209"/>
        <item x="228"/>
        <item x="105"/>
        <item x="227"/>
        <item x="237"/>
        <item x="142"/>
        <item x="232"/>
        <item x="90"/>
        <item x="109"/>
        <item x="134"/>
        <item x="121"/>
        <item x="125"/>
        <item x="291"/>
        <item x="147"/>
        <item x="113"/>
        <item x="248"/>
        <item x="163"/>
        <item x="100"/>
        <item x="66"/>
        <item x="114"/>
        <item x="127"/>
        <item x="99"/>
        <item x="102"/>
        <item x="89"/>
        <item x="6"/>
        <item x="179"/>
        <item x="103"/>
        <item x="98"/>
        <item x="196"/>
        <item x="378"/>
        <item x="250"/>
        <item x="334"/>
        <item x="236"/>
        <item x="240"/>
        <item x="337"/>
        <item x="410"/>
        <item x="353"/>
        <item x="464"/>
        <item x="275"/>
        <item x="370"/>
        <item x="382"/>
        <item x="340"/>
        <item x="247"/>
        <item x="356"/>
        <item x="286"/>
        <item x="4"/>
        <item x="186"/>
        <item x="140"/>
        <item x="343"/>
        <item x="328"/>
        <item x="110"/>
        <item x="185"/>
        <item x="230"/>
        <item x="200"/>
        <item x="358"/>
        <item x="176"/>
        <item x="157"/>
        <item x="33"/>
        <item x="48"/>
        <item x="276"/>
        <item x="153"/>
        <item x="427"/>
        <item x="348"/>
        <item x="171"/>
        <item x="324"/>
        <item x="336"/>
        <item x="255"/>
        <item x="231"/>
        <item x="396"/>
        <item x="259"/>
        <item x="270"/>
        <item x="293"/>
        <item x="252"/>
        <item x="314"/>
        <item x="319"/>
        <item x="311"/>
        <item x="320"/>
        <item x="360"/>
        <item x="385"/>
        <item x="346"/>
        <item x="216"/>
        <item x="75"/>
        <item x="158"/>
        <item x="217"/>
        <item x="244"/>
        <item x="149"/>
        <item x="281"/>
        <item x="279"/>
        <item x="170"/>
        <item x="212"/>
        <item x="243"/>
        <item x="65"/>
        <item x="53"/>
        <item x="56"/>
        <item x="22"/>
        <item x="76"/>
        <item x="79"/>
        <item x="91"/>
        <item x="70"/>
        <item x="18"/>
        <item x="13"/>
        <item x="21"/>
        <item x="54"/>
        <item x="77"/>
        <item x="193"/>
        <item x="128"/>
        <item x="126"/>
        <item x="52"/>
        <item x="34"/>
        <item x="107"/>
        <item x="82"/>
        <item x="97"/>
        <item x="63"/>
        <item x="60"/>
        <item x="177"/>
        <item x="62"/>
        <item x="80"/>
        <item x="160"/>
        <item x="95"/>
        <item x="55"/>
        <item x="47"/>
        <item x="46"/>
        <item x="72"/>
        <item x="492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ircaft Capcity" fld="1" subtotal="average" baseField="0" baseItem="0"/>
    <dataField name="Max of Aircaft Capcity" fld="1" subtotal="max" baseField="0" baseItem="0"/>
    <dataField name="Min of Aircaft Capcity" fld="1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194D-5EFD-42C6-B7B2-6A7DCFCE6E47}">
  <sheetPr filterMode="1"/>
  <dimension ref="A1:DB1221"/>
  <sheetViews>
    <sheetView tabSelected="1" topLeftCell="BX1" workbookViewId="0">
      <pane ySplit="1" topLeftCell="A517" activePane="bottomLeft" state="frozen"/>
      <selection activeCell="AQ1" sqref="AQ1"/>
      <selection pane="bottomLeft" activeCell="BZ1" sqref="BZ1:BZ1048576"/>
    </sheetView>
  </sheetViews>
  <sheetFormatPr baseColWidth="10" defaultColWidth="8.83203125" defaultRowHeight="15" outlineLevelCol="1" x14ac:dyDescent="0.2"/>
  <cols>
    <col min="2" max="2" width="9.5" bestFit="1" customWidth="1"/>
    <col min="3" max="3" width="7.5" customWidth="1" outlineLevel="1"/>
    <col min="4" max="4" width="16.1640625" customWidth="1" outlineLevel="1"/>
    <col min="5" max="5" width="13.5" customWidth="1" outlineLevel="1"/>
    <col min="6" max="6" width="16.1640625" customWidth="1" outlineLevel="1"/>
    <col min="7" max="7" width="16.1640625" customWidth="1"/>
    <col min="8" max="8" width="10.33203125" bestFit="1" customWidth="1"/>
    <col min="9" max="9" width="14.83203125" customWidth="1"/>
    <col min="10" max="10" width="15.5" customWidth="1" outlineLevel="1"/>
    <col min="11" max="12" width="17.33203125" customWidth="1"/>
    <col min="13" max="13" width="9" customWidth="1"/>
    <col min="14" max="15" width="13.83203125" customWidth="1" outlineLevel="1"/>
    <col min="16" max="16" width="18.83203125" customWidth="1" outlineLevel="1"/>
    <col min="17" max="17" width="25.33203125" customWidth="1" outlineLevel="1"/>
    <col min="18" max="19" width="15.33203125" customWidth="1" outlineLevel="1"/>
    <col min="20" max="20" width="15.33203125" style="9" customWidth="1"/>
    <col min="21" max="21" width="7.1640625" customWidth="1" outlineLevel="1"/>
    <col min="22" max="23" width="15.5" customWidth="1" outlineLevel="1"/>
    <col min="24" max="25" width="20.6640625" customWidth="1" outlineLevel="1"/>
    <col min="26" max="27" width="24.1640625" customWidth="1" outlineLevel="1"/>
    <col min="28" max="28" width="17.6640625" customWidth="1" outlineLevel="1"/>
    <col min="29" max="31" width="13.83203125" customWidth="1" outlineLevel="1"/>
    <col min="32" max="33" width="23.6640625" customWidth="1" outlineLevel="1"/>
    <col min="34" max="35" width="26.6640625" customWidth="1" outlineLevel="1"/>
    <col min="36" max="39" width="20.1640625" customWidth="1" outlineLevel="1"/>
    <col min="40" max="41" width="28.83203125" customWidth="1" outlineLevel="1"/>
    <col min="42" max="43" width="18.83203125" customWidth="1" outlineLevel="1"/>
    <col min="44" max="47" width="28.83203125" customWidth="1" outlineLevel="1"/>
    <col min="48" max="49" width="20.1640625" customWidth="1" outlineLevel="1"/>
    <col min="50" max="50" width="20.1640625" style="9" customWidth="1" outlineLevel="1"/>
    <col min="51" max="53" width="25.5" customWidth="1" outlineLevel="1"/>
    <col min="54" max="54" width="11.83203125" customWidth="1" outlineLevel="1"/>
    <col min="55" max="55" width="8.83203125" customWidth="1" outlineLevel="1"/>
    <col min="56" max="56" width="13.6640625" customWidth="1" outlineLevel="1"/>
    <col min="57" max="57" width="20.33203125" customWidth="1" outlineLevel="1"/>
    <col min="58" max="58" width="19.5" customWidth="1" outlineLevel="1"/>
    <col min="59" max="60" width="19.5" customWidth="1"/>
    <col min="61" max="61" width="15" customWidth="1" outlineLevel="1"/>
    <col min="62" max="62" width="12.1640625" customWidth="1" outlineLevel="1"/>
    <col min="63" max="63" width="20.5" customWidth="1" outlineLevel="1"/>
    <col min="64" max="64" width="17.6640625" customWidth="1" outlineLevel="1"/>
    <col min="65" max="65" width="15.33203125" customWidth="1" outlineLevel="1"/>
    <col min="66" max="66" width="19.33203125" customWidth="1" outlineLevel="1"/>
    <col min="67" max="67" width="15" customWidth="1" outlineLevel="1"/>
    <col min="68" max="68" width="16.33203125" customWidth="1"/>
    <col min="69" max="71" width="34.33203125" customWidth="1"/>
    <col min="72" max="72" width="34.33203125" style="11" customWidth="1"/>
    <col min="73" max="74" width="34.33203125" style="14" customWidth="1"/>
    <col min="75" max="75" width="34.33203125" customWidth="1"/>
    <col min="76" max="77" width="25.1640625" customWidth="1"/>
    <col min="78" max="78" width="18.6640625" customWidth="1"/>
    <col min="79" max="81" width="18.83203125" customWidth="1"/>
    <col min="82" max="91" width="15.5" customWidth="1"/>
  </cols>
  <sheetData>
    <row r="1" spans="1:91" ht="409.6" thickBot="1" x14ac:dyDescent="0.25">
      <c r="A1" t="s">
        <v>372</v>
      </c>
      <c r="B1" s="1" t="s">
        <v>0</v>
      </c>
      <c r="C1" s="1" t="s">
        <v>58</v>
      </c>
      <c r="D1" s="1" t="s">
        <v>1</v>
      </c>
      <c r="E1" s="1" t="s">
        <v>2</v>
      </c>
      <c r="F1" s="1" t="s">
        <v>3</v>
      </c>
      <c r="G1" s="1" t="s">
        <v>388</v>
      </c>
      <c r="H1" s="1" t="s">
        <v>4</v>
      </c>
      <c r="I1" s="5" t="s">
        <v>378</v>
      </c>
      <c r="J1" s="5" t="s">
        <v>111</v>
      </c>
      <c r="K1" s="1" t="s">
        <v>5</v>
      </c>
      <c r="L1" s="5" t="s">
        <v>60</v>
      </c>
      <c r="M1" s="1" t="s">
        <v>6</v>
      </c>
      <c r="N1" s="1" t="s">
        <v>7</v>
      </c>
      <c r="O1" s="5" t="s">
        <v>61</v>
      </c>
      <c r="P1" s="1" t="s">
        <v>8</v>
      </c>
      <c r="Q1" s="1" t="s">
        <v>9</v>
      </c>
      <c r="R1" s="1" t="s">
        <v>10</v>
      </c>
      <c r="S1" s="1" t="s">
        <v>59</v>
      </c>
      <c r="T1" s="8" t="s">
        <v>62</v>
      </c>
      <c r="U1" s="1" t="s">
        <v>11</v>
      </c>
      <c r="V1" s="1" t="s">
        <v>12</v>
      </c>
      <c r="W1" s="5" t="s">
        <v>63</v>
      </c>
      <c r="X1" s="1" t="s">
        <v>13</v>
      </c>
      <c r="Y1" s="5" t="s">
        <v>64</v>
      </c>
      <c r="Z1" s="1" t="s">
        <v>14</v>
      </c>
      <c r="AA1" s="5" t="s">
        <v>65</v>
      </c>
      <c r="AB1" s="1" t="s">
        <v>15</v>
      </c>
      <c r="AC1" s="1" t="s">
        <v>16</v>
      </c>
      <c r="AD1" s="5" t="s">
        <v>373</v>
      </c>
      <c r="AE1" s="5" t="s">
        <v>66</v>
      </c>
      <c r="AF1" s="1" t="s">
        <v>17</v>
      </c>
      <c r="AG1" s="5" t="s">
        <v>67</v>
      </c>
      <c r="AH1" s="1" t="s">
        <v>18</v>
      </c>
      <c r="AI1" s="5" t="s">
        <v>68</v>
      </c>
      <c r="AJ1" s="1" t="s">
        <v>19</v>
      </c>
      <c r="AK1" s="5" t="s">
        <v>69</v>
      </c>
      <c r="AL1" s="1" t="s">
        <v>20</v>
      </c>
      <c r="AM1" s="5" t="s">
        <v>70</v>
      </c>
      <c r="AN1" s="1" t="s">
        <v>21</v>
      </c>
      <c r="AO1" s="5" t="s">
        <v>71</v>
      </c>
      <c r="AP1" s="1" t="s">
        <v>22</v>
      </c>
      <c r="AQ1" s="5" t="s">
        <v>72</v>
      </c>
      <c r="AR1" s="1" t="s">
        <v>23</v>
      </c>
      <c r="AS1" s="5" t="s">
        <v>376</v>
      </c>
      <c r="AT1" s="5" t="s">
        <v>377</v>
      </c>
      <c r="AU1" s="5" t="s">
        <v>73</v>
      </c>
      <c r="AV1" s="1" t="s">
        <v>24</v>
      </c>
      <c r="AW1" s="5" t="s">
        <v>375</v>
      </c>
      <c r="AX1" s="8" t="s">
        <v>74</v>
      </c>
      <c r="AY1" s="1" t="s">
        <v>25</v>
      </c>
      <c r="AZ1" s="5" t="s">
        <v>374</v>
      </c>
      <c r="BA1" s="5" t="s">
        <v>75</v>
      </c>
      <c r="BB1" s="1" t="s">
        <v>26</v>
      </c>
      <c r="BC1" s="12" t="s">
        <v>76</v>
      </c>
      <c r="BD1" s="10" t="s">
        <v>77</v>
      </c>
      <c r="BE1" s="10" t="s">
        <v>86</v>
      </c>
      <c r="BF1" s="10" t="s">
        <v>429</v>
      </c>
      <c r="BG1" s="10" t="s">
        <v>78</v>
      </c>
      <c r="BH1" s="10"/>
      <c r="BI1" s="10" t="s">
        <v>82</v>
      </c>
      <c r="BJ1" s="10" t="s">
        <v>83</v>
      </c>
      <c r="BK1" s="10" t="s">
        <v>84</v>
      </c>
      <c r="BL1" s="10" t="s">
        <v>85</v>
      </c>
      <c r="BM1" s="10" t="s">
        <v>79</v>
      </c>
      <c r="BN1" s="10" t="s">
        <v>80</v>
      </c>
      <c r="BO1" s="10" t="s">
        <v>81</v>
      </c>
      <c r="BP1" s="16" t="s">
        <v>103</v>
      </c>
      <c r="BQ1" s="16" t="s">
        <v>401</v>
      </c>
      <c r="BR1" s="16" t="s">
        <v>402</v>
      </c>
      <c r="BS1" s="16" t="s">
        <v>424</v>
      </c>
      <c r="BT1" s="33" t="s">
        <v>425</v>
      </c>
      <c r="BU1" s="34" t="s">
        <v>426</v>
      </c>
      <c r="BV1" s="34" t="s">
        <v>422</v>
      </c>
      <c r="BW1" s="16" t="s">
        <v>423</v>
      </c>
      <c r="BX1" s="16" t="s">
        <v>104</v>
      </c>
      <c r="BY1" s="16" t="s">
        <v>400</v>
      </c>
      <c r="BZ1" s="16" t="s">
        <v>105</v>
      </c>
      <c r="CA1" s="16" t="s">
        <v>106</v>
      </c>
      <c r="CB1" s="16" t="s">
        <v>399</v>
      </c>
      <c r="CC1" s="16" t="s">
        <v>446</v>
      </c>
      <c r="CD1" s="16" t="s">
        <v>87</v>
      </c>
      <c r="CE1" s="16" t="s">
        <v>88</v>
      </c>
      <c r="CF1" s="16" t="s">
        <v>89</v>
      </c>
      <c r="CG1" s="16" t="s">
        <v>90</v>
      </c>
      <c r="CH1" s="16" t="s">
        <v>91</v>
      </c>
      <c r="CI1" s="16" t="s">
        <v>92</v>
      </c>
      <c r="CJ1" s="16" t="s">
        <v>93</v>
      </c>
      <c r="CK1" s="16" t="s">
        <v>94</v>
      </c>
      <c r="CL1" s="16" t="s">
        <v>95</v>
      </c>
      <c r="CM1" s="16" t="s">
        <v>96</v>
      </c>
    </row>
    <row r="2" spans="1:91" hidden="1" x14ac:dyDescent="0.2">
      <c r="A2">
        <v>1118</v>
      </c>
      <c r="B2" s="2">
        <v>45231</v>
      </c>
      <c r="C2" s="3" t="s">
        <v>52</v>
      </c>
      <c r="D2" t="s">
        <v>33</v>
      </c>
      <c r="E2" s="3" t="s">
        <v>32</v>
      </c>
      <c r="F2" t="s">
        <v>33</v>
      </c>
      <c r="G2" t="str">
        <f>CONCATENATE(C2,E2)</f>
        <v>OGGHNL</v>
      </c>
      <c r="H2" t="s">
        <v>48</v>
      </c>
      <c r="I2">
        <f>U2/M2</f>
        <v>142</v>
      </c>
      <c r="J2" t="str">
        <f>_xlfn.CONCAT(C2,E2,H2)</f>
        <v>OGGHNLA321</v>
      </c>
      <c r="K2" s="4">
        <v>101</v>
      </c>
      <c r="L2" s="4">
        <f>N2/M2</f>
        <v>65.5</v>
      </c>
      <c r="M2" s="4">
        <v>2</v>
      </c>
      <c r="N2" s="4">
        <v>131</v>
      </c>
      <c r="O2" s="4">
        <f>P2/M2</f>
        <v>11.5</v>
      </c>
      <c r="P2" s="4">
        <v>23</v>
      </c>
      <c r="Q2" s="4">
        <v>34</v>
      </c>
      <c r="R2" s="4">
        <v>74</v>
      </c>
      <c r="S2" s="4">
        <f>U2*K2</f>
        <v>28684</v>
      </c>
      <c r="T2" s="7">
        <f>N2/U2</f>
        <v>0.46126760563380281</v>
      </c>
      <c r="U2" s="4">
        <v>284</v>
      </c>
      <c r="V2" s="4">
        <v>1.0572057114394819</v>
      </c>
      <c r="W2" s="7">
        <f>P2/X2</f>
        <v>0.60526315789473684</v>
      </c>
      <c r="X2" s="4">
        <v>38</v>
      </c>
      <c r="Y2" s="7">
        <f>Q2/Z2</f>
        <v>0.47887323943661969</v>
      </c>
      <c r="Z2" s="4">
        <v>71</v>
      </c>
      <c r="AA2" s="7">
        <f>R2/AB2</f>
        <v>0.42045454545454547</v>
      </c>
      <c r="AB2" s="4">
        <v>176</v>
      </c>
      <c r="AC2" s="4">
        <v>360</v>
      </c>
      <c r="AD2" s="4">
        <f>AP2/AC2</f>
        <v>6</v>
      </c>
      <c r="AE2" s="7">
        <f>AF2/(AF2+AH2+AJ2+AL2+AN2+AP2)</f>
        <v>0.21240708976558034</v>
      </c>
      <c r="AF2" s="4">
        <v>2229</v>
      </c>
      <c r="AG2" s="7">
        <f>AH2/(AF2+AH2+AJ2+AL2+AN2+AP2)</f>
        <v>0.17429007051648562</v>
      </c>
      <c r="AH2" s="4">
        <v>1829</v>
      </c>
      <c r="AI2" s="7">
        <f>AJ2/(AF2+AH2+AJ2+AL2+AN2+AP2)</f>
        <v>0.32923575376405567</v>
      </c>
      <c r="AJ2" s="4">
        <v>3455</v>
      </c>
      <c r="AK2" s="7">
        <f>AL2/(AF2+AH2+AJ2+AL2+AN2+AP2)</f>
        <v>5.0028587764436819E-2</v>
      </c>
      <c r="AL2" s="4">
        <v>525</v>
      </c>
      <c r="AM2" s="7">
        <f>AN2/(AF2+AH2+AJ2+AL2+AN2+AP2)</f>
        <v>2.8206594244330092E-2</v>
      </c>
      <c r="AN2" s="4">
        <v>296</v>
      </c>
      <c r="AO2" s="7">
        <f>AP2/(AF2+AH2+AJ2+AL2+AN2+AP2)</f>
        <v>0.2058319039451115</v>
      </c>
      <c r="AP2" s="4">
        <v>2160</v>
      </c>
      <c r="AQ2" s="6">
        <f>AO2+AM2+AK2+AI2+AG2+AE2</f>
        <v>1</v>
      </c>
      <c r="AR2" s="4">
        <v>4778</v>
      </c>
      <c r="AS2" s="4">
        <f>AR2/M2</f>
        <v>2389</v>
      </c>
      <c r="AT2" s="4">
        <f>AR2/V2</f>
        <v>4519.4610171887152</v>
      </c>
      <c r="AU2" s="7">
        <f>AR2/(AR2+AV2+AY2+BB2)</f>
        <v>0.22514371878239564</v>
      </c>
      <c r="AV2" s="4">
        <v>10430</v>
      </c>
      <c r="AW2" s="4">
        <f>AV2/M2</f>
        <v>5215</v>
      </c>
      <c r="AX2" s="7">
        <f>AV2/(AR2+AV2+AY2+BB2)</f>
        <v>0.4914711148807841</v>
      </c>
      <c r="AY2" s="4">
        <v>2752</v>
      </c>
      <c r="AZ2" s="4">
        <f>AY2/M2</f>
        <v>1376</v>
      </c>
      <c r="BA2" s="7">
        <f>AY2/(AR2+AV2+AY2+BB2)</f>
        <v>0.12967675054189048</v>
      </c>
      <c r="BB2" s="4">
        <v>3262</v>
      </c>
      <c r="BC2" s="11">
        <f>BB2/(AR2+AV2+AY2+BB2)</f>
        <v>0.1537084157949298</v>
      </c>
      <c r="BD2" s="9">
        <f>BC2+BA2+AX2+AU2</f>
        <v>1</v>
      </c>
      <c r="BE2" s="14">
        <f>(AF2+AH2+AJ2+AL2+AN2+AP2)</f>
        <v>10494</v>
      </c>
      <c r="BF2" s="14">
        <f>-(AR2+AV2+AY2+BB2)</f>
        <v>-21222</v>
      </c>
      <c r="BG2" s="13">
        <f>(AF2+AH2+AJ2+AL2+AN2+AP2)-(AR2+AV2+AY2+BB2)</f>
        <v>-10728</v>
      </c>
      <c r="BH2" s="13">
        <f>IF(BG2&lt;0,1,0)</f>
        <v>1</v>
      </c>
      <c r="BI2" s="14">
        <f>AF2/W2</f>
        <v>3682.695652173913</v>
      </c>
      <c r="BJ2" s="14">
        <f>AH2/Y2</f>
        <v>3819.3823529411766</v>
      </c>
      <c r="BK2" s="14">
        <f>AJ2/AA2</f>
        <v>8217.2972972972966</v>
      </c>
      <c r="BL2" s="14">
        <f>BI2+BJ2+BK2</f>
        <v>15719.375302412387</v>
      </c>
      <c r="BM2" s="14">
        <f>(AF2/W2)-AF2</f>
        <v>1453.695652173913</v>
      </c>
      <c r="BN2" s="14">
        <f>AH2/Y2-AH2</f>
        <v>1990.3823529411766</v>
      </c>
      <c r="BO2" s="14">
        <f>AJ2/AA2-AJ2</f>
        <v>4762.2972972972966</v>
      </c>
      <c r="BP2" s="14">
        <f>BG2/S2</f>
        <v>-0.37400641472597962</v>
      </c>
      <c r="BQ2" s="14">
        <f>(BG2-CA2)/S2</f>
        <v>-0.23095845589157044</v>
      </c>
      <c r="BR2" s="27">
        <f>BQ2-BP2</f>
        <v>0.14304795883440918</v>
      </c>
      <c r="BS2" s="28">
        <f>N2*K2</f>
        <v>13231</v>
      </c>
      <c r="BT2" s="11">
        <f>BS2/S2</f>
        <v>0.46126760563380281</v>
      </c>
      <c r="BU2" s="14">
        <f>(BE2-AP2)*1/BT2-(BE2-AP2)</f>
        <v>9733.6030534351157</v>
      </c>
      <c r="BV2" s="14">
        <f>BE2/S2</f>
        <v>0.36584855668665456</v>
      </c>
      <c r="BW2" s="27">
        <f>(AR2+AV2+AY2+BB2)/S2</f>
        <v>0.73985497141263423</v>
      </c>
      <c r="BX2" s="13">
        <f>(AF2+AH2+AJ2+AL2+AN2)/N2</f>
        <v>63.618320610687022</v>
      </c>
      <c r="BY2" s="26">
        <f>BX2/K2</f>
        <v>0.62988436248204971</v>
      </c>
      <c r="BZ2" s="11">
        <f>AP2/BE2</f>
        <v>0.2058319039451115</v>
      </c>
      <c r="CA2" s="15">
        <f>-(BM2+BN2+BO2)/M2</f>
        <v>-4103.1876512061936</v>
      </c>
      <c r="CB2" s="15">
        <f>BG2-CA2</f>
        <v>-6624.8123487938064</v>
      </c>
      <c r="CC2" s="18">
        <f>IF(CB2&lt;0,1,0)</f>
        <v>1</v>
      </c>
      <c r="CD2" s="17">
        <f>(AF2/(AF2+AH2+AJ2))/(X2/(X2+Z2+AB2))</f>
        <v>2.2251430853187806</v>
      </c>
      <c r="CE2" s="19">
        <f>(AH2/(AF2+AH2+AJ2))/(Z2/(X2+Z2+AB2))</f>
        <v>0.97720758197528046</v>
      </c>
      <c r="CF2" s="18">
        <f>(AJ2/(AF2+AH2+AJ2))/(AB2/(X2+Z2+AB2))</f>
        <v>0.74467513885023529</v>
      </c>
      <c r="CG2">
        <f>AH2/Z2</f>
        <v>25.760563380281692</v>
      </c>
      <c r="CH2" s="11">
        <f>BB2/BE2</f>
        <v>0.31084429197636743</v>
      </c>
      <c r="CI2" s="14">
        <f>AY2/V2</f>
        <v>2603.0884720182803</v>
      </c>
      <c r="CJ2" s="14">
        <f>AV2/M2</f>
        <v>5215</v>
      </c>
      <c r="CK2" s="17">
        <f>N2/V2</f>
        <v>123.91155153866087</v>
      </c>
      <c r="CL2" s="17">
        <f>(AL2+AN2)/N2</f>
        <v>6.2671755725190836</v>
      </c>
      <c r="CM2" s="14">
        <f>AP2/AC2</f>
        <v>6</v>
      </c>
    </row>
    <row r="3" spans="1:91" hidden="1" x14ac:dyDescent="0.2">
      <c r="A3">
        <v>1063</v>
      </c>
      <c r="B3" s="2">
        <v>45231</v>
      </c>
      <c r="C3" s="3" t="s">
        <v>32</v>
      </c>
      <c r="D3" t="s">
        <v>33</v>
      </c>
      <c r="E3" s="3" t="s">
        <v>52</v>
      </c>
      <c r="F3" t="s">
        <v>33</v>
      </c>
      <c r="G3" t="str">
        <f>CONCATENATE(C3,E3)</f>
        <v>HNLOGG</v>
      </c>
      <c r="H3" t="s">
        <v>48</v>
      </c>
      <c r="I3">
        <f>U3/M3</f>
        <v>142</v>
      </c>
      <c r="J3" t="str">
        <f>_xlfn.CONCAT(C3,E3,H3)</f>
        <v>HNLOGGA321</v>
      </c>
      <c r="K3" s="4">
        <v>101</v>
      </c>
      <c r="L3" s="4">
        <f>N3/M3</f>
        <v>65.5</v>
      </c>
      <c r="M3" s="4">
        <v>2</v>
      </c>
      <c r="N3" s="4">
        <v>131</v>
      </c>
      <c r="O3" s="4">
        <f>P3/M3</f>
        <v>11</v>
      </c>
      <c r="P3" s="4">
        <v>22</v>
      </c>
      <c r="Q3" s="4">
        <v>28</v>
      </c>
      <c r="R3" s="4">
        <v>81</v>
      </c>
      <c r="S3" s="4">
        <f>U3*K3</f>
        <v>28684</v>
      </c>
      <c r="T3" s="7">
        <f>N3/U3</f>
        <v>0.46126760563380281</v>
      </c>
      <c r="U3" s="4">
        <v>284</v>
      </c>
      <c r="V3" s="4">
        <v>1.0683247593760372</v>
      </c>
      <c r="W3" s="7">
        <f>P3/X3</f>
        <v>0.57894736842105265</v>
      </c>
      <c r="X3" s="4">
        <v>38</v>
      </c>
      <c r="Y3" s="7">
        <f>Q3/Z3</f>
        <v>0.39436619718309857</v>
      </c>
      <c r="Z3" s="4">
        <v>71</v>
      </c>
      <c r="AA3" s="7">
        <f>R3/AB3</f>
        <v>0.46022727272727271</v>
      </c>
      <c r="AB3" s="4">
        <v>176</v>
      </c>
      <c r="AC3" s="4">
        <v>360</v>
      </c>
      <c r="AD3" s="4">
        <f>AP3/AC3</f>
        <v>6</v>
      </c>
      <c r="AE3" s="7">
        <f>AF3/(AF3+AH3+AJ3+AL3+AN3+AP3)</f>
        <v>0.20418084589207583</v>
      </c>
      <c r="AF3" s="4">
        <v>2100</v>
      </c>
      <c r="AG3" s="7">
        <f>AH3/(AF3+AH3+AJ3+AL3+AN3+AP3)</f>
        <v>0.13456490034030141</v>
      </c>
      <c r="AH3" s="4">
        <v>1384</v>
      </c>
      <c r="AI3" s="7">
        <f>AJ3/(AF3+AH3+AJ3+AL3+AN3+AP3)</f>
        <v>0.33378706854642681</v>
      </c>
      <c r="AJ3" s="4">
        <v>3433</v>
      </c>
      <c r="AK3" s="7">
        <f>AL3/(AF3+AH3+AJ3+AL3+AN3+AP3)</f>
        <v>5.4448225571220227E-2</v>
      </c>
      <c r="AL3" s="4">
        <v>560</v>
      </c>
      <c r="AM3" s="7">
        <f>AN3/(AF3+AH3+AJ3+AL3+AN3+AP3)</f>
        <v>6.3004375303840551E-2</v>
      </c>
      <c r="AN3" s="4">
        <v>648</v>
      </c>
      <c r="AO3" s="7">
        <f>AP3/(AF3+AH3+AJ3+AL3+AN3+AP3)</f>
        <v>0.21001458434613515</v>
      </c>
      <c r="AP3" s="4">
        <v>2160</v>
      </c>
      <c r="AQ3" s="6">
        <f>AO3+AM3+AK3+AI3+AG3+AE3</f>
        <v>1</v>
      </c>
      <c r="AR3" s="4">
        <v>4828</v>
      </c>
      <c r="AS3" s="4">
        <f>AR3/M3</f>
        <v>2414</v>
      </c>
      <c r="AT3" s="4">
        <f>AR3/V3</f>
        <v>4519.22503679483</v>
      </c>
      <c r="AU3" s="7">
        <f>AR3/(AR3+AV3+AY3+BB3)</f>
        <v>0.22630542795537639</v>
      </c>
      <c r="AV3" s="4">
        <v>10430</v>
      </c>
      <c r="AW3" s="4">
        <f>AV3/M3</f>
        <v>5215</v>
      </c>
      <c r="AX3" s="7">
        <f>AV3/(AR3+AV3+AY3+BB3)</f>
        <v>0.48889097215712007</v>
      </c>
      <c r="AY3" s="4">
        <v>2781</v>
      </c>
      <c r="AZ3" s="4">
        <f>AY3/M3</f>
        <v>1390.5</v>
      </c>
      <c r="BA3" s="7">
        <f>AY3/(AR3+AV3+AY3+BB3)</f>
        <v>0.13035530139683135</v>
      </c>
      <c r="BB3" s="4">
        <v>3295</v>
      </c>
      <c r="BC3" s="11">
        <f>BB3/(AR3+AV3+AY3+BB3)</f>
        <v>0.15444829849067215</v>
      </c>
      <c r="BD3" s="9">
        <f>BC3+BA3+AX3+AU3</f>
        <v>1</v>
      </c>
      <c r="BE3" s="14">
        <f>(AF3+AH3+AJ3+AL3+AN3+AP3)</f>
        <v>10285</v>
      </c>
      <c r="BF3" s="14">
        <f t="shared" ref="BF3:BF66" si="0">-(AR3+AV3+AY3+BB3)</f>
        <v>-21334</v>
      </c>
      <c r="BG3" s="13">
        <f>(AF3+AH3+AJ3+AL3+AN3+AP3)-(AR3+AV3+AY3+BB3)</f>
        <v>-11049</v>
      </c>
      <c r="BH3" s="13">
        <f t="shared" ref="BH3:BH66" si="1">IF(BG3&lt;0,1,0)</f>
        <v>1</v>
      </c>
      <c r="BI3" s="14">
        <f>AF3/W3</f>
        <v>3627.272727272727</v>
      </c>
      <c r="BJ3" s="14">
        <f>AH3/Y3</f>
        <v>3509.4285714285716</v>
      </c>
      <c r="BK3" s="14">
        <f>AJ3/AA3</f>
        <v>7459.358024691358</v>
      </c>
      <c r="BL3" s="14">
        <f>BI3+BJ3+BK3</f>
        <v>14596.059323392656</v>
      </c>
      <c r="BM3" s="14">
        <f>(AF3/W3)-AF3</f>
        <v>1527.272727272727</v>
      </c>
      <c r="BN3" s="14">
        <f>AH3/Y3-AH3</f>
        <v>2125.4285714285716</v>
      </c>
      <c r="BO3" s="14">
        <f>AJ3/AA3-AJ3</f>
        <v>4026.358024691358</v>
      </c>
      <c r="BP3" s="14">
        <f>BG3/S3</f>
        <v>-0.38519732254915634</v>
      </c>
      <c r="BQ3" s="14">
        <f>(BG3-CA3)/S3</f>
        <v>-0.25134117760088104</v>
      </c>
      <c r="BR3" s="27">
        <f>BQ3-BP3</f>
        <v>0.1338561449482753</v>
      </c>
      <c r="BS3" s="28">
        <f t="shared" ref="BS3:BS66" si="2">N3*K3</f>
        <v>13231</v>
      </c>
      <c r="BT3" s="11">
        <f>BS3/S3</f>
        <v>0.46126760563380281</v>
      </c>
      <c r="BU3" s="14">
        <f>(BE3-AP3)*1/BT3-(BE3-AP3)</f>
        <v>9489.5038167938947</v>
      </c>
      <c r="BV3" s="14">
        <f t="shared" ref="BV3:BV66" si="3">BE3/S3</f>
        <v>0.35856226467717195</v>
      </c>
      <c r="BW3" s="27">
        <f>(AR3+AV3+AY3+BB3)/S3</f>
        <v>0.74375958722632829</v>
      </c>
      <c r="BX3" s="13">
        <f>(AF3+AH3+AJ3+AL3+AN3)/N3</f>
        <v>62.022900763358777</v>
      </c>
      <c r="BY3" s="26">
        <f>BX3/K3</f>
        <v>0.61408812636988885</v>
      </c>
      <c r="BZ3" s="11">
        <f>AP3/BE3</f>
        <v>0.21001458434613515</v>
      </c>
      <c r="CA3" s="15">
        <f>-(BM3+BN3+BO3)/M3</f>
        <v>-3839.5296616963283</v>
      </c>
      <c r="CB3" s="15">
        <f>BG3-CA3</f>
        <v>-7209.4703383036722</v>
      </c>
      <c r="CC3" s="18">
        <f t="shared" ref="CC3:CC66" si="4">IF(CB3&lt;0,1,0)</f>
        <v>1</v>
      </c>
      <c r="CD3" s="17">
        <f>(AF3/(AF3+AH3+AJ3))/(X3/(X3+Z3+AB3))</f>
        <v>2.2769986988578861</v>
      </c>
      <c r="CE3" s="19">
        <f>(AH3/(AF3+AH3+AJ3))/(Z3/(X3+Z3+AB3))</f>
        <v>0.80316509436843708</v>
      </c>
      <c r="CF3" s="18">
        <f>(AJ3/(AF3+AH3+AJ3))/(AB3/(X3+Z3+AB3))</f>
        <v>0.8036893621775073</v>
      </c>
      <c r="CG3">
        <f>AH3/Z3</f>
        <v>19.492957746478872</v>
      </c>
      <c r="CH3" s="11">
        <f>BB3/BE3</f>
        <v>0.32036947010209044</v>
      </c>
      <c r="CI3" s="14">
        <f>AY3/V3</f>
        <v>2603.1410164304934</v>
      </c>
      <c r="CJ3" s="14">
        <f>AV3/M3</f>
        <v>5215</v>
      </c>
      <c r="CK3" s="17">
        <f>N3/V3</f>
        <v>122.6218889436874</v>
      </c>
      <c r="CL3" s="17">
        <f>(AL3+AN3)/N3</f>
        <v>9.221374045801527</v>
      </c>
      <c r="CM3" s="14">
        <f>AP3/AC3</f>
        <v>6</v>
      </c>
    </row>
    <row r="4" spans="1:91" hidden="1" x14ac:dyDescent="0.2">
      <c r="A4">
        <v>592</v>
      </c>
      <c r="B4" s="2">
        <v>45170</v>
      </c>
      <c r="C4" s="3" t="s">
        <v>29</v>
      </c>
      <c r="D4" t="s">
        <v>28</v>
      </c>
      <c r="E4" s="3" t="s">
        <v>36</v>
      </c>
      <c r="F4" t="s">
        <v>28</v>
      </c>
      <c r="G4" t="str">
        <f>CONCATENATE(C4,E4)</f>
        <v>ANCJNU</v>
      </c>
      <c r="H4" t="s">
        <v>34</v>
      </c>
      <c r="I4">
        <f>U4/M4</f>
        <v>133.5</v>
      </c>
      <c r="J4" t="str">
        <f>_xlfn.CONCAT(C4,E4,H4)</f>
        <v>ANCJNU737-900</v>
      </c>
      <c r="K4" s="4">
        <v>571</v>
      </c>
      <c r="L4" s="4">
        <f>N4/M4</f>
        <v>44</v>
      </c>
      <c r="M4" s="4">
        <v>2</v>
      </c>
      <c r="N4" s="4">
        <v>88</v>
      </c>
      <c r="O4" s="4">
        <f>P4/M4</f>
        <v>7.5</v>
      </c>
      <c r="P4" s="4">
        <v>15</v>
      </c>
      <c r="Q4" s="4">
        <v>22</v>
      </c>
      <c r="R4" s="4">
        <v>51</v>
      </c>
      <c r="S4" s="4">
        <f>U4*K4</f>
        <v>152457</v>
      </c>
      <c r="T4" s="7">
        <f>N4/U4</f>
        <v>0.32958801498127338</v>
      </c>
      <c r="U4" s="4">
        <v>267</v>
      </c>
      <c r="V4" s="4">
        <v>2.4697723440134909</v>
      </c>
      <c r="W4" s="7">
        <f>P4/X4</f>
        <v>0.42857142857142855</v>
      </c>
      <c r="X4" s="4">
        <v>35</v>
      </c>
      <c r="Y4" s="7">
        <f>Q4/Z4</f>
        <v>0.33846153846153848</v>
      </c>
      <c r="Z4" s="4">
        <v>65</v>
      </c>
      <c r="AA4" s="7">
        <f>R4/AB4</f>
        <v>0.30357142857142855</v>
      </c>
      <c r="AB4" s="4">
        <v>168</v>
      </c>
      <c r="AC4" s="4">
        <v>1016</v>
      </c>
      <c r="AD4" s="4">
        <f>AP4/AC4</f>
        <v>5.997047244094488</v>
      </c>
      <c r="AE4" s="7">
        <f>AF4/(AF4+AH4+AJ4+AL4+AN4+AP4)</f>
        <v>0.21656275732266791</v>
      </c>
      <c r="AF4" s="4">
        <v>5523</v>
      </c>
      <c r="AG4" s="7">
        <f>AH4/(AF4+AH4+AJ4+AL4+AN4+AP4)</f>
        <v>0.18060620319178136</v>
      </c>
      <c r="AH4" s="4">
        <v>4606</v>
      </c>
      <c r="AI4" s="7">
        <f>AJ4/(AF4+AH4+AJ4+AL4+AN4+AP4)</f>
        <v>0.34419480061169272</v>
      </c>
      <c r="AJ4" s="4">
        <v>8778</v>
      </c>
      <c r="AK4" s="7">
        <f>AL4/(AF4+AH4+AJ4+AL4+AN4+AP4)</f>
        <v>1.3723875622475788E-2</v>
      </c>
      <c r="AL4" s="4">
        <v>350</v>
      </c>
      <c r="AM4" s="7">
        <f>AN4/(AF4+AH4+AJ4+AL4+AN4+AP4)</f>
        <v>5.9992942006822725E-3</v>
      </c>
      <c r="AN4" s="4">
        <v>153</v>
      </c>
      <c r="AO4" s="7">
        <f>AP4/(AF4+AH4+AJ4+AL4+AN4+AP4)</f>
        <v>0.23891306905069992</v>
      </c>
      <c r="AP4" s="4">
        <v>6093</v>
      </c>
      <c r="AQ4" s="6">
        <f>AO4+AM4+AK4+AI4+AG4+AE4</f>
        <v>1</v>
      </c>
      <c r="AR4" s="4">
        <v>10269</v>
      </c>
      <c r="AS4" s="4">
        <f>AR4/M4</f>
        <v>5134.5</v>
      </c>
      <c r="AT4" s="4">
        <f>AR4/V4</f>
        <v>4157.8731031186517</v>
      </c>
      <c r="AU4" s="7">
        <f>AR4/(AR4+AV4+AY4+BB4)</f>
        <v>0.31805370582587417</v>
      </c>
      <c r="AV4" s="4">
        <v>8800</v>
      </c>
      <c r="AW4" s="4">
        <f>AV4/M4</f>
        <v>4400</v>
      </c>
      <c r="AX4" s="7">
        <f>AV4/(AR4+AV4+AY4+BB4)</f>
        <v>0.27255551770062253</v>
      </c>
      <c r="AY4" s="4">
        <v>5552</v>
      </c>
      <c r="AZ4" s="4">
        <f>AY4/M4</f>
        <v>2776</v>
      </c>
      <c r="BA4" s="7">
        <f>AY4/(AR4+AV4+AY4+BB4)</f>
        <v>0.1719577538947564</v>
      </c>
      <c r="BB4" s="4">
        <v>7666</v>
      </c>
      <c r="BC4" s="11">
        <f>BB4/(AR4+AV4+AY4+BB4)</f>
        <v>0.23743302257874688</v>
      </c>
      <c r="BD4" s="9">
        <f>BC4+BA4+AX4+AU4</f>
        <v>1</v>
      </c>
      <c r="BE4" s="14">
        <f>(AF4+AH4+AJ4+AL4+AN4+AP4)</f>
        <v>25503</v>
      </c>
      <c r="BF4" s="14">
        <f t="shared" si="0"/>
        <v>-32287</v>
      </c>
      <c r="BG4" s="13">
        <f>(AF4+AH4+AJ4+AL4+AN4+AP4)-(AR4+AV4+AY4+BB4)</f>
        <v>-6784</v>
      </c>
      <c r="BH4" s="13">
        <f t="shared" si="1"/>
        <v>1</v>
      </c>
      <c r="BI4" s="14">
        <f>AF4/W4</f>
        <v>12887</v>
      </c>
      <c r="BJ4" s="14">
        <f>AH4/Y4</f>
        <v>13608.636363636362</v>
      </c>
      <c r="BK4" s="14">
        <f>AJ4/AA4</f>
        <v>28915.764705882357</v>
      </c>
      <c r="BL4" s="14">
        <f>BI4+BJ4+BK4</f>
        <v>55411.401069518717</v>
      </c>
      <c r="BM4" s="14">
        <f>(AF4/W4)-AF4</f>
        <v>7364</v>
      </c>
      <c r="BN4" s="14">
        <f>AH4/Y4-AH4</f>
        <v>9002.6363636363621</v>
      </c>
      <c r="BO4" s="14">
        <f>AJ4/AA4-AJ4</f>
        <v>20137.764705882357</v>
      </c>
      <c r="BP4" s="14">
        <f>BG4/S4</f>
        <v>-4.449779282027063E-2</v>
      </c>
      <c r="BQ4" s="14">
        <f>(BG4-CA4)/S4</f>
        <v>7.5222525267841803E-2</v>
      </c>
      <c r="BR4" s="27">
        <f>BQ4-BP4</f>
        <v>0.11972031808811243</v>
      </c>
      <c r="BS4" s="28">
        <f t="shared" si="2"/>
        <v>50248</v>
      </c>
      <c r="BT4" s="11">
        <f>BS4/S4</f>
        <v>0.32958801498127338</v>
      </c>
      <c r="BU4" s="14">
        <f>(BE4-AP4)*1/BT4-(BE4-AP4)</f>
        <v>39481.704545454551</v>
      </c>
      <c r="BV4" s="14">
        <f t="shared" si="3"/>
        <v>0.16727995434778331</v>
      </c>
      <c r="BW4" s="27">
        <f>(AR4+AV4+AY4+BB4)/S4</f>
        <v>0.21177774716805395</v>
      </c>
      <c r="BX4" s="13">
        <f>(AF4+AH4+AJ4+AL4+AN4)/N4</f>
        <v>220.56818181818181</v>
      </c>
      <c r="BY4" s="26">
        <f>BX4/K4</f>
        <v>0.38628403120522209</v>
      </c>
      <c r="BZ4" s="11">
        <f>AP4/BE4</f>
        <v>0.23891306905069992</v>
      </c>
      <c r="CA4" s="15">
        <f>-(BM4+BN4+BO4)/M4</f>
        <v>-18252.200534759359</v>
      </c>
      <c r="CB4" s="15">
        <f>BG4-CA4</f>
        <v>11468.200534759359</v>
      </c>
      <c r="CC4" s="18">
        <f t="shared" si="4"/>
        <v>0</v>
      </c>
      <c r="CD4" s="17">
        <f>(AF4/(AF4+AH4+AJ4))/(X4/(X4+Z4+AB4))</f>
        <v>2.2367588723753111</v>
      </c>
      <c r="CE4" s="19">
        <f>(AH4/(AF4+AH4+AJ4))/(Z4/(X4+Z4+AB4))</f>
        <v>1.0044371030672401</v>
      </c>
      <c r="CF4" s="18">
        <f>(AJ4/(AF4+AH4+AJ4))/(AB4/(X4+Z4+AB4))</f>
        <v>0.7406251652826995</v>
      </c>
      <c r="CG4">
        <f>AH4/Z4</f>
        <v>70.861538461538458</v>
      </c>
      <c r="CH4" s="11">
        <f>BB4/BE4</f>
        <v>0.30059208720542679</v>
      </c>
      <c r="CI4" s="14">
        <f>AY4/V4</f>
        <v>2247.9804721506239</v>
      </c>
      <c r="CJ4" s="14">
        <f>AV4/M4</f>
        <v>4400</v>
      </c>
      <c r="CK4" s="17">
        <f>N4/V4</f>
        <v>35.630814400081931</v>
      </c>
      <c r="CL4" s="17">
        <f>(AL4+AN4)/N4</f>
        <v>5.7159090909090908</v>
      </c>
      <c r="CM4" s="14">
        <f>AP4/AC4</f>
        <v>5.997047244094488</v>
      </c>
    </row>
    <row r="5" spans="1:91" hidden="1" x14ac:dyDescent="0.2">
      <c r="A5">
        <v>650</v>
      </c>
      <c r="B5" s="2">
        <v>45170</v>
      </c>
      <c r="C5" s="3" t="s">
        <v>36</v>
      </c>
      <c r="D5" t="s">
        <v>28</v>
      </c>
      <c r="E5" s="3" t="s">
        <v>29</v>
      </c>
      <c r="F5" t="s">
        <v>28</v>
      </c>
      <c r="G5" t="str">
        <f>CONCATENATE(C5,E5)</f>
        <v>JNUANC</v>
      </c>
      <c r="H5" t="s">
        <v>34</v>
      </c>
      <c r="I5">
        <f>U5/M5</f>
        <v>133.5</v>
      </c>
      <c r="J5" t="str">
        <f>_xlfn.CONCAT(C5,E5,H5)</f>
        <v>JNUANC737-900</v>
      </c>
      <c r="K5" s="4">
        <v>571</v>
      </c>
      <c r="L5" s="4">
        <f>N5/M5</f>
        <v>44</v>
      </c>
      <c r="M5" s="4">
        <v>2</v>
      </c>
      <c r="N5" s="4">
        <v>88</v>
      </c>
      <c r="O5" s="4">
        <f>P5/M5</f>
        <v>7</v>
      </c>
      <c r="P5" s="4">
        <v>14</v>
      </c>
      <c r="Q5" s="4">
        <v>26</v>
      </c>
      <c r="R5" s="4">
        <v>48</v>
      </c>
      <c r="S5" s="4">
        <f>U5*K5</f>
        <v>152457</v>
      </c>
      <c r="T5" s="7">
        <f>N5/U5</f>
        <v>0.32958801498127338</v>
      </c>
      <c r="U5" s="4">
        <v>267</v>
      </c>
      <c r="V5" s="4">
        <v>2.650472508591065</v>
      </c>
      <c r="W5" s="7">
        <f>P5/X5</f>
        <v>0.4</v>
      </c>
      <c r="X5" s="4">
        <v>35</v>
      </c>
      <c r="Y5" s="7">
        <f>Q5/Z5</f>
        <v>0.4</v>
      </c>
      <c r="Z5" s="4">
        <v>65</v>
      </c>
      <c r="AA5" s="7">
        <f>R5/AB5</f>
        <v>0.2857142857142857</v>
      </c>
      <c r="AB5" s="4">
        <v>168</v>
      </c>
      <c r="AC5" s="4">
        <v>1016</v>
      </c>
      <c r="AD5" s="4">
        <f>AP5/AC5</f>
        <v>5.997047244094488</v>
      </c>
      <c r="AE5" s="7">
        <f>AF5/(AF5+AH5+AJ5+AL5+AN5+AP5)</f>
        <v>0.19652719831525411</v>
      </c>
      <c r="AF5" s="4">
        <v>4946</v>
      </c>
      <c r="AG5" s="7">
        <f>AH5/(AF5+AH5+AJ5+AL5+AN5+AP5)</f>
        <v>0.21822227520165297</v>
      </c>
      <c r="AH5" s="4">
        <v>5492</v>
      </c>
      <c r="AI5" s="7">
        <f>AJ5/(AF5+AH5+AJ5+AL5+AN5+AP5)</f>
        <v>0.3139825962570032</v>
      </c>
      <c r="AJ5" s="4">
        <v>7902</v>
      </c>
      <c r="AK5" s="7">
        <f>AL5/(AF5+AH5+AJ5+AL5+AN5+AP5)</f>
        <v>1.3907100568204395E-2</v>
      </c>
      <c r="AL5" s="4">
        <v>350</v>
      </c>
      <c r="AM5" s="7">
        <f>AN5/(AF5+AH5+AJ5+AL5+AN5+AP5)</f>
        <v>1.5258076051972821E-2</v>
      </c>
      <c r="AN5" s="4">
        <v>384</v>
      </c>
      <c r="AO5" s="7">
        <f>AP5/(AF5+AH5+AJ5+AL5+AN5+AP5)</f>
        <v>0.24210275360591249</v>
      </c>
      <c r="AP5" s="4">
        <v>6093</v>
      </c>
      <c r="AQ5" s="6">
        <f>AO5+AM5+AK5+AI5+AG5+AE5</f>
        <v>1</v>
      </c>
      <c r="AR5" s="4">
        <v>11021</v>
      </c>
      <c r="AS5" s="4">
        <f>AR5/M5</f>
        <v>5510.5</v>
      </c>
      <c r="AT5" s="4">
        <f>AR5/V5</f>
        <v>4158.1265092459043</v>
      </c>
      <c r="AU5" s="7">
        <f>AR5/(AR5+AV5+AY5+BB5)</f>
        <v>0.32408986649414812</v>
      </c>
      <c r="AV5" s="4">
        <v>8800</v>
      </c>
      <c r="AW5" s="4">
        <f>AV5/M5</f>
        <v>4400</v>
      </c>
      <c r="AX5" s="7">
        <f>AV5/(AR5+AV5+AY5+BB5)</f>
        <v>0.25877786273010644</v>
      </c>
      <c r="AY5" s="4">
        <v>5958</v>
      </c>
      <c r="AZ5" s="4">
        <f>AY5/M5</f>
        <v>2979</v>
      </c>
      <c r="BA5" s="7">
        <f>AY5/(AR5+AV5+AY5+BB5)</f>
        <v>0.17520437569840616</v>
      </c>
      <c r="BB5" s="4">
        <v>8227</v>
      </c>
      <c r="BC5" s="11">
        <f>BB5/(AR5+AV5+AY5+BB5)</f>
        <v>0.24192789507733931</v>
      </c>
      <c r="BD5" s="9">
        <f>BC5+BA5+AX5+AU5</f>
        <v>1</v>
      </c>
      <c r="BE5" s="14">
        <f>(AF5+AH5+AJ5+AL5+AN5+AP5)</f>
        <v>25167</v>
      </c>
      <c r="BF5" s="14">
        <f t="shared" si="0"/>
        <v>-34006</v>
      </c>
      <c r="BG5" s="13">
        <f>(AF5+AH5+AJ5+AL5+AN5+AP5)-(AR5+AV5+AY5+BB5)</f>
        <v>-8839</v>
      </c>
      <c r="BH5" s="13">
        <f t="shared" si="1"/>
        <v>1</v>
      </c>
      <c r="BI5" s="14">
        <f>AF5/W5</f>
        <v>12365</v>
      </c>
      <c r="BJ5" s="14">
        <f>AH5/Y5</f>
        <v>13730</v>
      </c>
      <c r="BK5" s="14">
        <f>AJ5/AA5</f>
        <v>27657</v>
      </c>
      <c r="BL5" s="14">
        <f>BI5+BJ5+BK5</f>
        <v>53752</v>
      </c>
      <c r="BM5" s="14">
        <f>(AF5/W5)-AF5</f>
        <v>7419</v>
      </c>
      <c r="BN5" s="14">
        <f>AH5/Y5-AH5</f>
        <v>8238</v>
      </c>
      <c r="BO5" s="14">
        <f>AJ5/AA5-AJ5</f>
        <v>19755</v>
      </c>
      <c r="BP5" s="14">
        <f>BG5/S5</f>
        <v>-5.7977003351764762E-2</v>
      </c>
      <c r="BQ5" s="14">
        <f>(BG5-CA5)/S5</f>
        <v>5.816066169477295E-2</v>
      </c>
      <c r="BR5" s="27">
        <f>BQ5-BP5</f>
        <v>0.11613766504653772</v>
      </c>
      <c r="BS5" s="28">
        <f t="shared" si="2"/>
        <v>50248</v>
      </c>
      <c r="BT5" s="11">
        <f>BS5/S5</f>
        <v>0.32958801498127338</v>
      </c>
      <c r="BU5" s="14">
        <f>(BE5-AP5)*1/BT5-(BE5-AP5)</f>
        <v>38798.250000000007</v>
      </c>
      <c r="BV5" s="14">
        <f t="shared" si="3"/>
        <v>0.165076054231685</v>
      </c>
      <c r="BW5" s="27">
        <f>(AR5+AV5+AY5+BB5)/S5</f>
        <v>0.22305305758344976</v>
      </c>
      <c r="BX5" s="13">
        <f>(AF5+AH5+AJ5+AL5+AN5)/N5</f>
        <v>216.75</v>
      </c>
      <c r="BY5" s="26">
        <f>BX5/K5</f>
        <v>0.37959719789842383</v>
      </c>
      <c r="BZ5" s="11">
        <f>AP5/BE5</f>
        <v>0.24210275360591249</v>
      </c>
      <c r="CA5" s="15">
        <f>-(BM5+BN5+BO5)/M5</f>
        <v>-17706</v>
      </c>
      <c r="CB5" s="15">
        <f>BG5-CA5</f>
        <v>8867</v>
      </c>
      <c r="CC5" s="18">
        <f t="shared" si="4"/>
        <v>0</v>
      </c>
      <c r="CD5" s="17">
        <f>(AF5/(AF5+AH5+AJ5))/(X5/(X5+Z5+AB5))</f>
        <v>2.0650070104377631</v>
      </c>
      <c r="CE5" s="19">
        <f>(AH5/(AF5+AH5+AJ5))/(Z5/(X5+Z5+AB5))</f>
        <v>1.2346749433772335</v>
      </c>
      <c r="CF5" s="18">
        <f>(AJ5/(AF5+AH5+AJ5))/(AB5/(X5+Z5+AB5))</f>
        <v>0.6873266863997507</v>
      </c>
      <c r="CG5">
        <f>AH5/Z5</f>
        <v>84.492307692307691</v>
      </c>
      <c r="CH5" s="11">
        <f>BB5/BE5</f>
        <v>0.32689633249890732</v>
      </c>
      <c r="CI5" s="14">
        <f>AY5/V5</f>
        <v>2247.9010745020505</v>
      </c>
      <c r="CJ5" s="14">
        <f>AV5/M5</f>
        <v>4400</v>
      </c>
      <c r="CK5" s="17">
        <f>N5/V5</f>
        <v>33.201627149409269</v>
      </c>
      <c r="CL5" s="17">
        <f>(AL5+AN5)/N5</f>
        <v>8.3409090909090917</v>
      </c>
      <c r="CM5" s="14">
        <f>AP5/AC5</f>
        <v>5.997047244094488</v>
      </c>
    </row>
    <row r="6" spans="1:91" hidden="1" x14ac:dyDescent="0.2">
      <c r="A6">
        <v>804</v>
      </c>
      <c r="B6" s="2">
        <v>45200</v>
      </c>
      <c r="C6" s="3" t="s">
        <v>29</v>
      </c>
      <c r="D6" t="s">
        <v>28</v>
      </c>
      <c r="E6" s="3" t="s">
        <v>27</v>
      </c>
      <c r="F6" t="s">
        <v>28</v>
      </c>
      <c r="G6" t="str">
        <f>CONCATENATE(C6,E6)</f>
        <v>ANCADK</v>
      </c>
      <c r="H6" t="s">
        <v>31</v>
      </c>
      <c r="I6">
        <f>U6/M6</f>
        <v>161</v>
      </c>
      <c r="J6" t="str">
        <f>_xlfn.CONCAT(C6,E6,H6)</f>
        <v>ANCADK737-800</v>
      </c>
      <c r="K6" s="4">
        <v>1192</v>
      </c>
      <c r="L6" s="4">
        <f>N6/M6</f>
        <v>12.333333333333334</v>
      </c>
      <c r="M6" s="4">
        <v>3</v>
      </c>
      <c r="N6" s="4">
        <v>37</v>
      </c>
      <c r="O6" s="4">
        <f>P6/M6</f>
        <v>1.6666666666666667</v>
      </c>
      <c r="P6" s="4">
        <v>5</v>
      </c>
      <c r="Q6" s="4">
        <v>8</v>
      </c>
      <c r="R6" s="4">
        <v>24</v>
      </c>
      <c r="S6" s="4">
        <f>U6*K6</f>
        <v>575736</v>
      </c>
      <c r="T6" s="7">
        <f>N6/U6</f>
        <v>7.6604554865424432E-2</v>
      </c>
      <c r="U6" s="4">
        <v>483</v>
      </c>
      <c r="V6" s="4">
        <v>9.1593750000000007</v>
      </c>
      <c r="W6" s="7">
        <f>P6/X6</f>
        <v>7.9365079365079361E-2</v>
      </c>
      <c r="X6" s="4">
        <v>63</v>
      </c>
      <c r="Y6" s="7">
        <f>Q6/Z6</f>
        <v>6.6666666666666666E-2</v>
      </c>
      <c r="Z6" s="4">
        <v>120</v>
      </c>
      <c r="AA6" s="7">
        <f>R6/AB6</f>
        <v>0.08</v>
      </c>
      <c r="AB6" s="4">
        <v>300</v>
      </c>
      <c r="AC6" s="4">
        <v>2457</v>
      </c>
      <c r="AD6" s="4">
        <f>AP6/AC6</f>
        <v>6</v>
      </c>
      <c r="AE6" s="7">
        <f>AF6/(AF6+AH6+AJ6+AL6+AN6+AP6)</f>
        <v>0.11380699210568712</v>
      </c>
      <c r="AF6" s="4">
        <v>3532</v>
      </c>
      <c r="AG6" s="7">
        <f>AH6/(AF6+AH6+AJ6+AL6+AN6+AP6)</f>
        <v>0.11503141614306428</v>
      </c>
      <c r="AH6" s="4">
        <v>3570</v>
      </c>
      <c r="AI6" s="7">
        <f>AJ6/(AF6+AH6+AJ6+AL6+AN6+AP6)</f>
        <v>0.28509747059771229</v>
      </c>
      <c r="AJ6" s="4">
        <v>8848</v>
      </c>
      <c r="AK6" s="7">
        <f>AL6/(AF6+AH6+AJ6+AL6+AN6+AP6)</f>
        <v>5.6387949089737391E-3</v>
      </c>
      <c r="AL6" s="4">
        <v>175</v>
      </c>
      <c r="AM6" s="7">
        <f>AN6/(AF6+AH6+AJ6+AL6+AN6+AP6)</f>
        <v>5.4132431126147898E-3</v>
      </c>
      <c r="AN6" s="4">
        <v>168</v>
      </c>
      <c r="AO6" s="7">
        <f>AP6/(AF6+AH6+AJ6+AL6+AN6+AP6)</f>
        <v>0.47501208313194782</v>
      </c>
      <c r="AP6" s="4">
        <v>14742</v>
      </c>
      <c r="AQ6" s="6">
        <f>AO6+AM6+AK6+AI6+AG6+AE6</f>
        <v>1</v>
      </c>
      <c r="AR6" s="4">
        <v>38085</v>
      </c>
      <c r="AS6" s="4">
        <f>AR6/M6</f>
        <v>12695</v>
      </c>
      <c r="AT6" s="4">
        <f>AR6/V6</f>
        <v>4158.0348004094167</v>
      </c>
      <c r="AU6" s="7">
        <f>AR6/(AR6+AV6+AY6+BB6)</f>
        <v>0.36373621126020728</v>
      </c>
      <c r="AV6" s="4">
        <v>17600</v>
      </c>
      <c r="AW6" s="4">
        <f>AV6/M6</f>
        <v>5866.666666666667</v>
      </c>
      <c r="AX6" s="7">
        <f>AV6/(AR6+AV6+AY6+BB6)</f>
        <v>0.16809130414020343</v>
      </c>
      <c r="AY6" s="4">
        <v>20589</v>
      </c>
      <c r="AZ6" s="4">
        <f>AY6/M6</f>
        <v>6863</v>
      </c>
      <c r="BA6" s="7">
        <f>AY6/(AR6+AV6+AY6+BB6)</f>
        <v>0.19663817391719593</v>
      </c>
      <c r="BB6" s="4">
        <v>28431</v>
      </c>
      <c r="BC6" s="11">
        <f>BB6/(AR6+AV6+AY6+BB6)</f>
        <v>0.27153431068239336</v>
      </c>
      <c r="BD6" s="9">
        <f>BC6+BA6+AX6+AU6</f>
        <v>1</v>
      </c>
      <c r="BE6" s="14">
        <f>(AF6+AH6+AJ6+AL6+AN6+AP6)</f>
        <v>31035</v>
      </c>
      <c r="BF6" s="14">
        <f t="shared" si="0"/>
        <v>-104705</v>
      </c>
      <c r="BG6" s="13">
        <f>(AF6+AH6+AJ6+AL6+AN6+AP6)-(AR6+AV6+AY6+BB6)</f>
        <v>-73670</v>
      </c>
      <c r="BH6" s="13">
        <f t="shared" si="1"/>
        <v>1</v>
      </c>
      <c r="BI6" s="14">
        <f>AF6/W6</f>
        <v>44503.200000000004</v>
      </c>
      <c r="BJ6" s="14">
        <f>AH6/Y6</f>
        <v>53550</v>
      </c>
      <c r="BK6" s="14">
        <f>AJ6/AA6</f>
        <v>110600</v>
      </c>
      <c r="BL6" s="14">
        <f>BI6+BJ6+BK6</f>
        <v>208653.2</v>
      </c>
      <c r="BM6" s="14">
        <f>(AF6/W6)-AF6</f>
        <v>40971.200000000004</v>
      </c>
      <c r="BN6" s="14">
        <f>AH6/Y6-AH6</f>
        <v>49980</v>
      </c>
      <c r="BO6" s="14">
        <f>AJ6/AA6-AJ6</f>
        <v>101752</v>
      </c>
      <c r="BP6" s="14">
        <f>BG6/S6</f>
        <v>-0.12795795295065793</v>
      </c>
      <c r="BQ6" s="14">
        <f>(BG6-CA6)/S6</f>
        <v>-1.638876151569469E-2</v>
      </c>
      <c r="BR6" s="27">
        <f>BQ6-BP6</f>
        <v>0.11156919143496324</v>
      </c>
      <c r="BS6" s="28">
        <f t="shared" si="2"/>
        <v>44104</v>
      </c>
      <c r="BT6" s="11">
        <f>BS6/S6</f>
        <v>7.6604554865424432E-2</v>
      </c>
      <c r="BU6" s="14">
        <f>(BE6-AP6)*1/BT6-(BE6-AP6)</f>
        <v>196396.70270270269</v>
      </c>
      <c r="BV6" s="14">
        <f t="shared" si="3"/>
        <v>5.3904914752594936E-2</v>
      </c>
      <c r="BW6" s="27">
        <f>(AR6+AV6+AY6+BB6)/S6</f>
        <v>0.18186286770325288</v>
      </c>
      <c r="BX6" s="13">
        <f>(AF6+AH6+AJ6+AL6+AN6)/N6</f>
        <v>440.35135135135135</v>
      </c>
      <c r="BY6" s="26">
        <f>BX6/K6</f>
        <v>0.36942227462361693</v>
      </c>
      <c r="BZ6" s="11">
        <f>AP6/BE6</f>
        <v>0.47501208313194782</v>
      </c>
      <c r="CA6" s="15">
        <f>-(BM6+BN6+BO6)/M6</f>
        <v>-64234.400000000001</v>
      </c>
      <c r="CB6" s="15">
        <f>BG6-CA6</f>
        <v>-9435.5999999999985</v>
      </c>
      <c r="CC6" s="18">
        <f t="shared" si="4"/>
        <v>1</v>
      </c>
      <c r="CD6" s="17">
        <f>(AF6/(AF6+AH6+AJ6))/(X6/(X6+Z6+AB6))</f>
        <v>1.6977220480668758</v>
      </c>
      <c r="CE6" s="19">
        <f>(AH6/(AF6+AH6+AJ6))/(Z6/(X6+Z6+AB6))</f>
        <v>0.9008934169278997</v>
      </c>
      <c r="CF6" s="18">
        <f>(AJ6/(AF6+AH6+AJ6))/(AB6/(X6+Z6+AB6))</f>
        <v>0.89312100313479637</v>
      </c>
      <c r="CG6">
        <f>AH6/Z6</f>
        <v>29.75</v>
      </c>
      <c r="CH6" s="11">
        <f>BB6/BE6</f>
        <v>0.91609473175447076</v>
      </c>
      <c r="CI6" s="14">
        <f>AY6/V6</f>
        <v>2247.8607983623333</v>
      </c>
      <c r="CJ6" s="14">
        <f>AV6/M6</f>
        <v>5866.666666666667</v>
      </c>
      <c r="CK6" s="17">
        <f>N6/V6</f>
        <v>4.0395769361992491</v>
      </c>
      <c r="CL6" s="17">
        <f>(AL6+AN6)/N6</f>
        <v>9.2702702702702702</v>
      </c>
      <c r="CM6" s="14">
        <f>AP6/AC6</f>
        <v>6</v>
      </c>
    </row>
    <row r="7" spans="1:91" hidden="1" x14ac:dyDescent="0.2">
      <c r="A7">
        <v>802</v>
      </c>
      <c r="B7" s="2">
        <v>45200</v>
      </c>
      <c r="C7" s="3" t="s">
        <v>27</v>
      </c>
      <c r="D7" t="s">
        <v>28</v>
      </c>
      <c r="E7" s="3" t="s">
        <v>29</v>
      </c>
      <c r="F7" t="s">
        <v>28</v>
      </c>
      <c r="G7" t="str">
        <f>CONCATENATE(C7,E7)</f>
        <v>ADKANC</v>
      </c>
      <c r="H7" t="s">
        <v>31</v>
      </c>
      <c r="I7">
        <f>U7/M7</f>
        <v>161</v>
      </c>
      <c r="J7" t="str">
        <f>_xlfn.CONCAT(C7,E7,H7)</f>
        <v>ADKANC737-800</v>
      </c>
      <c r="K7" s="4">
        <v>1192</v>
      </c>
      <c r="L7" s="4">
        <f>N7/M7</f>
        <v>12.333333333333334</v>
      </c>
      <c r="M7" s="4">
        <v>3</v>
      </c>
      <c r="N7" s="4">
        <v>37</v>
      </c>
      <c r="O7" s="4">
        <f>P7/M7</f>
        <v>1.6666666666666667</v>
      </c>
      <c r="P7" s="4">
        <v>5</v>
      </c>
      <c r="Q7" s="4">
        <v>9</v>
      </c>
      <c r="R7" s="4">
        <v>23</v>
      </c>
      <c r="S7" s="4">
        <f>U7*K7</f>
        <v>575736</v>
      </c>
      <c r="T7" s="7">
        <f>N7/U7</f>
        <v>7.6604554865424432E-2</v>
      </c>
      <c r="U7" s="4">
        <v>483</v>
      </c>
      <c r="V7" s="4">
        <v>7.9187500000000002</v>
      </c>
      <c r="W7" s="7">
        <f>P7/X7</f>
        <v>7.9365079365079361E-2</v>
      </c>
      <c r="X7" s="4">
        <v>63</v>
      </c>
      <c r="Y7" s="7">
        <f>Q7/Z7</f>
        <v>7.4999999999999997E-2</v>
      </c>
      <c r="Z7" s="4">
        <v>120</v>
      </c>
      <c r="AA7" s="7">
        <f>R7/AB7</f>
        <v>7.6666666666666661E-2</v>
      </c>
      <c r="AB7" s="4">
        <v>300</v>
      </c>
      <c r="AC7" s="4">
        <v>2457</v>
      </c>
      <c r="AD7" s="4">
        <f>AP7/AC7</f>
        <v>6</v>
      </c>
      <c r="AE7" s="7">
        <f>AF7/(AF7+AH7+AJ7+AL7+AN7+AP7)</f>
        <v>0.10010982793623323</v>
      </c>
      <c r="AF7" s="4">
        <v>3008</v>
      </c>
      <c r="AG7" s="7">
        <f>AH7/(AF7+AH7+AJ7+AL7+AN7+AP7)</f>
        <v>0.12553665923386695</v>
      </c>
      <c r="AH7" s="4">
        <v>3772</v>
      </c>
      <c r="AI7" s="7">
        <f>AJ7/(AF7+AH7+AJ7+AL7+AN7+AP7)</f>
        <v>0.27330515525676441</v>
      </c>
      <c r="AJ7" s="4">
        <v>8212</v>
      </c>
      <c r="AK7" s="7">
        <f>AL7/(AF7+AH7+AJ7+AL7+AN7+AP7)</f>
        <v>5.8242087396412285E-3</v>
      </c>
      <c r="AL7" s="4">
        <v>175</v>
      </c>
      <c r="AM7" s="7">
        <f>AN7/(AF7+AH7+AJ7+AL7+AN7+AP7)</f>
        <v>4.5928046061170834E-3</v>
      </c>
      <c r="AN7" s="4">
        <v>138</v>
      </c>
      <c r="AO7" s="7">
        <f>AP7/(AF7+AH7+AJ7+AL7+AN7+AP7)</f>
        <v>0.49063134422737709</v>
      </c>
      <c r="AP7" s="4">
        <v>14742</v>
      </c>
      <c r="AQ7" s="6">
        <f>AO7+AM7+AK7+AI7+AG7+AE7</f>
        <v>0.99999999999999989</v>
      </c>
      <c r="AR7" s="4">
        <v>32927</v>
      </c>
      <c r="AS7" s="4">
        <f>AR7/M7</f>
        <v>10975.666666666666</v>
      </c>
      <c r="AT7" s="4">
        <f>AR7/V7</f>
        <v>4158.1057616416729</v>
      </c>
      <c r="AU7" s="7">
        <f>AR7/(AR7+AV7+AY7+BB7)</f>
        <v>0.354415801087132</v>
      </c>
      <c r="AV7" s="4">
        <v>17600</v>
      </c>
      <c r="AW7" s="4">
        <f>AV7/M7</f>
        <v>5866.666666666667</v>
      </c>
      <c r="AX7" s="7">
        <f>AV7/(AR7+AV7+AY7+BB7)</f>
        <v>0.18944082665087994</v>
      </c>
      <c r="AY7" s="4">
        <v>17800</v>
      </c>
      <c r="AZ7" s="4">
        <f>AY7/M7</f>
        <v>5933.333333333333</v>
      </c>
      <c r="BA7" s="7">
        <f>AY7/(AR7+AV7+AY7+BB7)</f>
        <v>0.19159356331736721</v>
      </c>
      <c r="BB7" s="4">
        <v>24578</v>
      </c>
      <c r="BC7" s="11">
        <f>BB7/(AR7+AV7+AY7+BB7)</f>
        <v>0.26454980894462082</v>
      </c>
      <c r="BD7" s="9">
        <f>BC7+BA7+AX7+AU7</f>
        <v>1</v>
      </c>
      <c r="BE7" s="14">
        <f>(AF7+AH7+AJ7+AL7+AN7+AP7)</f>
        <v>30047</v>
      </c>
      <c r="BF7" s="14">
        <f t="shared" si="0"/>
        <v>-92905</v>
      </c>
      <c r="BG7" s="13">
        <f>(AF7+AH7+AJ7+AL7+AN7+AP7)-(AR7+AV7+AY7+BB7)</f>
        <v>-62858</v>
      </c>
      <c r="BH7" s="13">
        <f t="shared" si="1"/>
        <v>1</v>
      </c>
      <c r="BI7" s="14">
        <f>AF7/W7</f>
        <v>37900.800000000003</v>
      </c>
      <c r="BJ7" s="14">
        <f>AH7/Y7</f>
        <v>50293.333333333336</v>
      </c>
      <c r="BK7" s="14">
        <f>AJ7/AA7</f>
        <v>107113.04347826088</v>
      </c>
      <c r="BL7" s="14">
        <f>BI7+BJ7+BK7</f>
        <v>195307.17681159423</v>
      </c>
      <c r="BM7" s="14">
        <f>(AF7/W7)-AF7</f>
        <v>34892.800000000003</v>
      </c>
      <c r="BN7" s="14">
        <f>AH7/Y7-AH7</f>
        <v>46521.333333333336</v>
      </c>
      <c r="BO7" s="14">
        <f>AJ7/AA7-AJ7</f>
        <v>98901.043478260879</v>
      </c>
      <c r="BP7" s="14">
        <f>BG7/S7</f>
        <v>-0.10917851237372685</v>
      </c>
      <c r="BQ7" s="14">
        <f>(BG7-CA7)/S7</f>
        <v>-4.7816031354682093E-3</v>
      </c>
      <c r="BR7" s="27">
        <f>BQ7-BP7</f>
        <v>0.10439690923825863</v>
      </c>
      <c r="BS7" s="28">
        <f t="shared" si="2"/>
        <v>44104</v>
      </c>
      <c r="BT7" s="11">
        <f>BS7/S7</f>
        <v>7.6604554865424432E-2</v>
      </c>
      <c r="BU7" s="14">
        <f>(BE7-AP7)*1/BT7-(BE7-AP7)</f>
        <v>184487.29729729731</v>
      </c>
      <c r="BV7" s="14">
        <f t="shared" si="3"/>
        <v>5.2188850445343007E-2</v>
      </c>
      <c r="BW7" s="27">
        <f>(AR7+AV7+AY7+BB7)/S7</f>
        <v>0.16136736281906985</v>
      </c>
      <c r="BX7" s="13">
        <f>(AF7+AH7+AJ7+AL7+AN7)/N7</f>
        <v>413.64864864864865</v>
      </c>
      <c r="BY7" s="26">
        <f>BX7/K7</f>
        <v>0.34702067839651735</v>
      </c>
      <c r="BZ7" s="11">
        <f>AP7/BE7</f>
        <v>0.49063134422737709</v>
      </c>
      <c r="CA7" s="15">
        <f>-(BM7+BN7+BO7)/M7</f>
        <v>-60105.058937198075</v>
      </c>
      <c r="CB7" s="15">
        <f>BG7-CA7</f>
        <v>-2752.941062801925</v>
      </c>
      <c r="CC7" s="18">
        <f t="shared" si="4"/>
        <v>1</v>
      </c>
      <c r="CD7" s="17">
        <f>(AF7/(AF7+AH7+AJ7))/(X7/(X7+Z7+AB7))</f>
        <v>1.5382426182853077</v>
      </c>
      <c r="CE7" s="19">
        <f>(AH7/(AF7+AH7+AJ7))/(Z7/(X7+Z7+AB7))</f>
        <v>1.0126934364994664</v>
      </c>
      <c r="CF7" s="18">
        <f>(AJ7/(AF7+AH7+AJ7))/(AB7/(X7+Z7+AB7))</f>
        <v>0.8818916755602989</v>
      </c>
      <c r="CG7">
        <f>AH7/Z7</f>
        <v>31.433333333333334</v>
      </c>
      <c r="CH7" s="11">
        <f>BB7/BE7</f>
        <v>0.81798515658801207</v>
      </c>
      <c r="CI7" s="14">
        <f>AY7/V7</f>
        <v>2247.8295185477505</v>
      </c>
      <c r="CJ7" s="14">
        <f>AV7/M7</f>
        <v>5866.666666666667</v>
      </c>
      <c r="CK7" s="17">
        <f>N7/V7</f>
        <v>4.6724546172059984</v>
      </c>
      <c r="CL7" s="17">
        <f>(AL7+AN7)/N7</f>
        <v>8.4594594594594597</v>
      </c>
      <c r="CM7" s="14">
        <f>AP7/AC7</f>
        <v>6</v>
      </c>
    </row>
    <row r="8" spans="1:91" hidden="1" x14ac:dyDescent="0.2">
      <c r="A8">
        <v>395</v>
      </c>
      <c r="B8" s="2">
        <v>44866</v>
      </c>
      <c r="C8" s="3" t="s">
        <v>29</v>
      </c>
      <c r="D8" t="s">
        <v>28</v>
      </c>
      <c r="E8" s="3" t="s">
        <v>27</v>
      </c>
      <c r="F8" t="s">
        <v>28</v>
      </c>
      <c r="G8" t="str">
        <f>CONCATENATE(C8,E8)</f>
        <v>ANCADK</v>
      </c>
      <c r="H8" t="s">
        <v>30</v>
      </c>
      <c r="I8">
        <f>U8/M8</f>
        <v>124</v>
      </c>
      <c r="J8" t="str">
        <f>_xlfn.CONCAT(C8,E8,H8)</f>
        <v>ANCADK737-700</v>
      </c>
      <c r="K8" s="4">
        <v>1192</v>
      </c>
      <c r="L8" s="4">
        <f>N8/M8</f>
        <v>26.666666666666668</v>
      </c>
      <c r="M8" s="4">
        <v>3</v>
      </c>
      <c r="N8" s="4">
        <v>80</v>
      </c>
      <c r="O8" s="4">
        <f>P8/M8</f>
        <v>6</v>
      </c>
      <c r="P8" s="4">
        <v>18</v>
      </c>
      <c r="Q8" s="4">
        <v>26</v>
      </c>
      <c r="R8" s="4">
        <v>36</v>
      </c>
      <c r="S8" s="4">
        <f>U8*K8</f>
        <v>443424</v>
      </c>
      <c r="T8" s="7">
        <f>N8/U8</f>
        <v>0.21505376344086022</v>
      </c>
      <c r="U8" s="4">
        <v>372</v>
      </c>
      <c r="V8" s="4">
        <v>9.1593750000000007</v>
      </c>
      <c r="W8" s="7">
        <f>P8/X8</f>
        <v>0.35294117647058826</v>
      </c>
      <c r="X8" s="4">
        <v>51</v>
      </c>
      <c r="Y8" s="7">
        <f>Q8/Z8</f>
        <v>0.27956989247311825</v>
      </c>
      <c r="Z8" s="4">
        <v>93</v>
      </c>
      <c r="AA8" s="7">
        <f>R8/AB8</f>
        <v>0.15789473684210525</v>
      </c>
      <c r="AB8" s="4">
        <v>228</v>
      </c>
      <c r="AC8" s="4">
        <v>1399</v>
      </c>
      <c r="AD8" s="4">
        <f>AP8/AC8</f>
        <v>5</v>
      </c>
      <c r="AE8" s="7">
        <f>AF8/(AF8+AH8+AJ8+AL8+AN8+AP8)</f>
        <v>0.27653612499719787</v>
      </c>
      <c r="AF8" s="4">
        <v>12336</v>
      </c>
      <c r="AG8" s="7">
        <f>AH8/(AF8+AH8+AJ8+AL8+AN8+AP8)</f>
        <v>0.24158802035463695</v>
      </c>
      <c r="AH8" s="4">
        <v>10777</v>
      </c>
      <c r="AI8" s="7">
        <f>AJ8/(AF8+AH8+AJ8+AL8+AN8+AP8)</f>
        <v>0.31794032594319532</v>
      </c>
      <c r="AJ8" s="4">
        <v>14183</v>
      </c>
      <c r="AK8" s="7">
        <f>AL8/(AF8+AH8+AJ8+AL8+AN8+AP8)</f>
        <v>4.7075702212558005E-3</v>
      </c>
      <c r="AL8" s="4">
        <v>210</v>
      </c>
      <c r="AM8" s="7">
        <f>AN8/(AF8+AH8+AJ8+AL8+AN8+AP8)</f>
        <v>2.4210361137886973E-3</v>
      </c>
      <c r="AN8" s="4">
        <v>108</v>
      </c>
      <c r="AO8" s="7">
        <f>AP8/(AF8+AH8+AJ8+AL8+AN8+AP8)</f>
        <v>0.15680692236992536</v>
      </c>
      <c r="AP8" s="4">
        <v>6995</v>
      </c>
      <c r="AQ8" s="6">
        <f>AO8+AM8+AK8+AI8+AG8+AE8</f>
        <v>1</v>
      </c>
      <c r="AR8" s="4">
        <v>33730</v>
      </c>
      <c r="AS8" s="4">
        <f>AR8/M8</f>
        <v>11243.333333333334</v>
      </c>
      <c r="AT8" s="4">
        <f>AR8/V8</f>
        <v>3682.5656772432612</v>
      </c>
      <c r="AU8" s="7">
        <f>AR8/(AR8+AV8+AY8+BB8)</f>
        <v>0.33250855176900856</v>
      </c>
      <c r="AV8" s="4">
        <v>15719</v>
      </c>
      <c r="AW8" s="4">
        <f>AV8/M8</f>
        <v>5239.666666666667</v>
      </c>
      <c r="AX8" s="7">
        <f>AV8/(AR8+AV8+AY8+BB8)</f>
        <v>0.15495706864088485</v>
      </c>
      <c r="AY8" s="4">
        <v>29992</v>
      </c>
      <c r="AZ8" s="4">
        <f>AY8/M8</f>
        <v>9997.3333333333339</v>
      </c>
      <c r="BA8" s="7">
        <f>AY8/(AR8+AV8+AY8+BB8)</f>
        <v>0.2956595459429619</v>
      </c>
      <c r="BB8" s="4">
        <v>22000</v>
      </c>
      <c r="BC8" s="11">
        <f>BB8/(AR8+AV8+AY8+BB8)</f>
        <v>0.21687483364714463</v>
      </c>
      <c r="BD8" s="9">
        <f>BC8+BA8+AX8+AU8</f>
        <v>1</v>
      </c>
      <c r="BE8" s="14">
        <f>(AF8+AH8+AJ8+AL8+AN8+AP8)</f>
        <v>44609</v>
      </c>
      <c r="BF8" s="14">
        <f t="shared" si="0"/>
        <v>-101441</v>
      </c>
      <c r="BG8" s="13">
        <f>(AF8+AH8+AJ8+AL8+AN8+AP8)-(AR8+AV8+AY8+BB8)</f>
        <v>-56832</v>
      </c>
      <c r="BH8" s="13">
        <f t="shared" si="1"/>
        <v>1</v>
      </c>
      <c r="BI8" s="14">
        <f>AF8/W8</f>
        <v>34952</v>
      </c>
      <c r="BJ8" s="14">
        <f>AH8/Y8</f>
        <v>38548.5</v>
      </c>
      <c r="BK8" s="14">
        <f>AJ8/AA8</f>
        <v>89825.666666666672</v>
      </c>
      <c r="BL8" s="14">
        <f>BI8+BJ8+BK8</f>
        <v>163326.16666666669</v>
      </c>
      <c r="BM8" s="14">
        <f>(AF8/W8)-AF8</f>
        <v>22616</v>
      </c>
      <c r="BN8" s="14">
        <f>AH8/Y8-AH8</f>
        <v>27771.5</v>
      </c>
      <c r="BO8" s="14">
        <f>AJ8/AA8-AJ8</f>
        <v>75642.666666666672</v>
      </c>
      <c r="BP8" s="14">
        <f>BG8/S8</f>
        <v>-0.1281662697553583</v>
      </c>
      <c r="BQ8" s="14">
        <f>(BG8-CA8)/S8</f>
        <v>-3.3426121374676258E-2</v>
      </c>
      <c r="BR8" s="27">
        <f>BQ8-BP8</f>
        <v>9.4740148380682038E-2</v>
      </c>
      <c r="BS8" s="28">
        <f t="shared" si="2"/>
        <v>95360</v>
      </c>
      <c r="BT8" s="11">
        <f>BS8/S8</f>
        <v>0.21505376344086022</v>
      </c>
      <c r="BU8" s="14">
        <f>(BE8-AP8)*1/BT8-(BE8-AP8)</f>
        <v>137291.1</v>
      </c>
      <c r="BV8" s="14">
        <f t="shared" si="3"/>
        <v>0.10060123042505593</v>
      </c>
      <c r="BW8" s="27">
        <f>(AR8+AV8+AY8+BB8)/S8</f>
        <v>0.22876750018041422</v>
      </c>
      <c r="BX8" s="13">
        <f>(AF8+AH8+AJ8+AL8+AN8)/N8</f>
        <v>470.17500000000001</v>
      </c>
      <c r="BY8" s="26">
        <f>BX8/K8</f>
        <v>0.39444211409395974</v>
      </c>
      <c r="BZ8" s="11">
        <f>AP8/BE8</f>
        <v>0.15680692236992536</v>
      </c>
      <c r="CA8" s="15">
        <f>-(BM8+BN8+BO8)/M8</f>
        <v>-42010.055555555555</v>
      </c>
      <c r="CB8" s="15">
        <f>BG8-CA8</f>
        <v>-14821.944444444445</v>
      </c>
      <c r="CC8" s="18">
        <f t="shared" si="4"/>
        <v>1</v>
      </c>
      <c r="CD8" s="17">
        <f>(AF8/(AF8+AH8+AJ8))/(X8/(X8+Z8+AB8))</f>
        <v>2.4125974714210012</v>
      </c>
      <c r="CE8" s="19">
        <f>(AH8/(AF8+AH8+AJ8))/(Z8/(X8+Z8+AB8))</f>
        <v>1.1558344058344059</v>
      </c>
      <c r="CF8" s="18">
        <f>(AJ8/(AF8+AH8+AJ8))/(AB8/(X8+Z8+AB8))</f>
        <v>0.6204602158549527</v>
      </c>
      <c r="CG8">
        <f>AH8/Z8</f>
        <v>115.88172043010752</v>
      </c>
      <c r="CH8" s="11">
        <f>BB8/BE8</f>
        <v>0.49317402317917908</v>
      </c>
      <c r="CI8" s="14">
        <f>AY8/V8</f>
        <v>3274.4592289321049</v>
      </c>
      <c r="CJ8" s="14">
        <f>AV8/M8</f>
        <v>5239.666666666667</v>
      </c>
      <c r="CK8" s="17">
        <f>N8/V8</f>
        <v>8.7342204025929711</v>
      </c>
      <c r="CL8" s="17">
        <f>(AL8+AN8)/N8</f>
        <v>3.9750000000000001</v>
      </c>
      <c r="CM8" s="14">
        <f>AP8/AC8</f>
        <v>5</v>
      </c>
    </row>
    <row r="9" spans="1:91" hidden="1" x14ac:dyDescent="0.2">
      <c r="A9">
        <v>1013</v>
      </c>
      <c r="B9" s="2">
        <v>45231</v>
      </c>
      <c r="C9" s="3" t="s">
        <v>27</v>
      </c>
      <c r="D9" t="s">
        <v>28</v>
      </c>
      <c r="E9" s="3" t="s">
        <v>29</v>
      </c>
      <c r="F9" t="s">
        <v>28</v>
      </c>
      <c r="G9" t="str">
        <f>CONCATENATE(C9,E9)</f>
        <v>ADKANC</v>
      </c>
      <c r="H9" t="s">
        <v>30</v>
      </c>
      <c r="I9">
        <f>U9/M9</f>
        <v>124</v>
      </c>
      <c r="J9" t="str">
        <f>_xlfn.CONCAT(C9,E9,H9)</f>
        <v>ADKANC737-700</v>
      </c>
      <c r="K9" s="4">
        <v>1192</v>
      </c>
      <c r="L9" s="4">
        <f>N9/M9</f>
        <v>23.333333333333332</v>
      </c>
      <c r="M9" s="4">
        <v>3</v>
      </c>
      <c r="N9" s="4">
        <v>70</v>
      </c>
      <c r="O9" s="4">
        <f>P9/M9</f>
        <v>3.6666666666666665</v>
      </c>
      <c r="P9" s="4">
        <v>11</v>
      </c>
      <c r="Q9" s="4">
        <v>19</v>
      </c>
      <c r="R9" s="4">
        <v>40</v>
      </c>
      <c r="S9" s="4">
        <f>U9*K9</f>
        <v>443424</v>
      </c>
      <c r="T9" s="7">
        <f>N9/U9</f>
        <v>0.18817204301075269</v>
      </c>
      <c r="U9" s="4">
        <v>372</v>
      </c>
      <c r="V9" s="4">
        <v>7.9187500000000002</v>
      </c>
      <c r="W9" s="7">
        <f>P9/X9</f>
        <v>0.21568627450980393</v>
      </c>
      <c r="X9" s="4">
        <v>51</v>
      </c>
      <c r="Y9" s="7">
        <f>Q9/Z9</f>
        <v>0.20430107526881722</v>
      </c>
      <c r="Z9" s="4">
        <v>93</v>
      </c>
      <c r="AA9" s="7">
        <f>R9/AB9</f>
        <v>0.17543859649122806</v>
      </c>
      <c r="AB9" s="4">
        <v>228</v>
      </c>
      <c r="AC9" s="4">
        <v>1345</v>
      </c>
      <c r="AD9" s="4">
        <f>AP9/AC9</f>
        <v>5.9977695167286242</v>
      </c>
      <c r="AE9" s="7">
        <f>AF9/(AF9+AH9+AJ9+AL9+AN9+AP9)</f>
        <v>0.2036602534021586</v>
      </c>
      <c r="AF9" s="4">
        <v>7812</v>
      </c>
      <c r="AG9" s="7">
        <f>AH9/(AF9+AH9+AJ9+AL9+AN9+AP9)</f>
        <v>0.19414463736378332</v>
      </c>
      <c r="AH9" s="4">
        <v>7447</v>
      </c>
      <c r="AI9" s="7">
        <f>AJ9/(AF9+AH9+AJ9+AL9+AN9+AP9)</f>
        <v>0.38041608008759581</v>
      </c>
      <c r="AJ9" s="4">
        <v>14592</v>
      </c>
      <c r="AK9" s="7">
        <f>AL9/(AF9+AH9+AJ9+AL9+AN9+AP9)</f>
        <v>7.2996506595755777E-3</v>
      </c>
      <c r="AL9" s="4">
        <v>280</v>
      </c>
      <c r="AM9" s="7">
        <f>AN9/(AF9+AH9+AJ9+AL9+AN9+AP9)</f>
        <v>4.1712289483289014E-3</v>
      </c>
      <c r="AN9" s="4">
        <v>160</v>
      </c>
      <c r="AO9" s="7">
        <f>AP9/(AF9+AH9+AJ9+AL9+AN9+AP9)</f>
        <v>0.21030814953855781</v>
      </c>
      <c r="AP9" s="4">
        <v>8067</v>
      </c>
      <c r="AQ9" s="6">
        <f>AO9+AM9+AK9+AI9+AG9+AE9</f>
        <v>1</v>
      </c>
      <c r="AR9" s="4">
        <v>32927</v>
      </c>
      <c r="AS9" s="4">
        <f>AR9/M9</f>
        <v>10975.666666666666</v>
      </c>
      <c r="AT9" s="4">
        <f>AR9/V9</f>
        <v>4158.1057616416729</v>
      </c>
      <c r="AU9" s="7">
        <f>AR9/(AR9+AV9+AY9+BB9)</f>
        <v>0.354415801087132</v>
      </c>
      <c r="AV9" s="4">
        <v>17600</v>
      </c>
      <c r="AW9" s="4">
        <f>AV9/M9</f>
        <v>5866.666666666667</v>
      </c>
      <c r="AX9" s="7">
        <f>AV9/(AR9+AV9+AY9+BB9)</f>
        <v>0.18944082665087994</v>
      </c>
      <c r="AY9" s="4">
        <v>17800</v>
      </c>
      <c r="AZ9" s="4">
        <f>AY9/M9</f>
        <v>5933.333333333333</v>
      </c>
      <c r="BA9" s="7">
        <f>AY9/(AR9+AV9+AY9+BB9)</f>
        <v>0.19159356331736721</v>
      </c>
      <c r="BB9" s="4">
        <v>24578</v>
      </c>
      <c r="BC9" s="11">
        <f>BB9/(AR9+AV9+AY9+BB9)</f>
        <v>0.26454980894462082</v>
      </c>
      <c r="BD9" s="9">
        <f>BC9+BA9+AX9+AU9</f>
        <v>1</v>
      </c>
      <c r="BE9" s="14">
        <f>(AF9+AH9+AJ9+AL9+AN9+AP9)</f>
        <v>38358</v>
      </c>
      <c r="BF9" s="14">
        <f t="shared" si="0"/>
        <v>-92905</v>
      </c>
      <c r="BG9" s="13">
        <f>(AF9+AH9+AJ9+AL9+AN9+AP9)-(AR9+AV9+AY9+BB9)</f>
        <v>-54547</v>
      </c>
      <c r="BH9" s="13">
        <f t="shared" si="1"/>
        <v>1</v>
      </c>
      <c r="BI9" s="14">
        <f>AF9/W9</f>
        <v>36219.272727272728</v>
      </c>
      <c r="BJ9" s="14">
        <f>AH9/Y9</f>
        <v>36451.105263157893</v>
      </c>
      <c r="BK9" s="14">
        <f>AJ9/AA9</f>
        <v>83174.400000000009</v>
      </c>
      <c r="BL9" s="14">
        <f>BI9+BJ9+BK9</f>
        <v>155844.77799043065</v>
      </c>
      <c r="BM9" s="14">
        <f>(AF9/W9)-AF9</f>
        <v>28407.272727272728</v>
      </c>
      <c r="BN9" s="14">
        <f>AH9/Y9-AH9</f>
        <v>29004.105263157893</v>
      </c>
      <c r="BO9" s="14">
        <f>AJ9/AA9-AJ9</f>
        <v>68582.400000000009</v>
      </c>
      <c r="BP9" s="14">
        <f>BG9/S9</f>
        <v>-0.12301318828029155</v>
      </c>
      <c r="BQ9" s="14">
        <f>(BG9-CA9)/S9</f>
        <v>-2.8300394212288454E-2</v>
      </c>
      <c r="BR9" s="27">
        <f>BQ9-BP9</f>
        <v>9.4712794068003092E-2</v>
      </c>
      <c r="BS9" s="28">
        <f t="shared" si="2"/>
        <v>83440</v>
      </c>
      <c r="BT9" s="11">
        <f>BS9/S9</f>
        <v>0.18817204301075269</v>
      </c>
      <c r="BU9" s="14">
        <f>(BE9-AP9)*1/BT9-(BE9-AP9)</f>
        <v>130684.02857142859</v>
      </c>
      <c r="BV9" s="14">
        <f t="shared" si="3"/>
        <v>8.6504113444468497E-2</v>
      </c>
      <c r="BW9" s="27">
        <f>(AR9+AV9+AY9+BB9)/S9</f>
        <v>0.20951730172476005</v>
      </c>
      <c r="BX9" s="13">
        <f>(AF9+AH9+AJ9+AL9+AN9)/N9</f>
        <v>432.72857142857146</v>
      </c>
      <c r="BY9" s="26">
        <f>BX9/K9</f>
        <v>0.36302732502396934</v>
      </c>
      <c r="BZ9" s="11">
        <f>AP9/BE9</f>
        <v>0.21030814953855781</v>
      </c>
      <c r="CA9" s="15">
        <f>-(BM9+BN9+BO9)/M9</f>
        <v>-41997.925996810205</v>
      </c>
      <c r="CB9" s="15">
        <f>BG9-CA9</f>
        <v>-12549.074003189795</v>
      </c>
      <c r="CC9" s="18">
        <f t="shared" si="4"/>
        <v>1</v>
      </c>
      <c r="CD9" s="17">
        <f>(AF9/(AF9+AH9+AJ9))/(X9/(X9+Z9+AB9))</f>
        <v>1.9088689510845043</v>
      </c>
      <c r="CE9" s="19">
        <f>(AH9/(AF9+AH9+AJ9))/(Z9/(X9+Z9+AB9))</f>
        <v>0.99788951793909753</v>
      </c>
      <c r="CF9" s="18">
        <f>(AJ9/(AF9+AH9+AJ9))/(AB9/(X9+Z9+AB9))</f>
        <v>0.79756122072962377</v>
      </c>
      <c r="CG9">
        <f>AH9/Z9</f>
        <v>80.075268817204304</v>
      </c>
      <c r="CH9" s="11">
        <f>BB9/BE9</f>
        <v>0.64075290682517339</v>
      </c>
      <c r="CI9" s="14">
        <f>AY9/V9</f>
        <v>2247.8295185477505</v>
      </c>
      <c r="CJ9" s="14">
        <f>AV9/M9</f>
        <v>5866.666666666667</v>
      </c>
      <c r="CK9" s="17">
        <f>N9/V9</f>
        <v>8.8397790055248624</v>
      </c>
      <c r="CL9" s="17">
        <f>(AL9+AN9)/N9</f>
        <v>6.2857142857142856</v>
      </c>
      <c r="CM9" s="14">
        <f>AP9/AC9</f>
        <v>5.9977695167286242</v>
      </c>
    </row>
    <row r="10" spans="1:91" hidden="1" x14ac:dyDescent="0.2">
      <c r="A10">
        <v>1015</v>
      </c>
      <c r="B10" s="2">
        <v>45231</v>
      </c>
      <c r="C10" s="3" t="s">
        <v>29</v>
      </c>
      <c r="D10" t="s">
        <v>28</v>
      </c>
      <c r="E10" s="3" t="s">
        <v>27</v>
      </c>
      <c r="F10" t="s">
        <v>28</v>
      </c>
      <c r="G10" t="str">
        <f>CONCATENATE(C10,E10)</f>
        <v>ANCADK</v>
      </c>
      <c r="H10" t="s">
        <v>30</v>
      </c>
      <c r="I10">
        <f>U10/M10</f>
        <v>124</v>
      </c>
      <c r="J10" t="str">
        <f>_xlfn.CONCAT(C10,E10,H10)</f>
        <v>ANCADK737-700</v>
      </c>
      <c r="K10" s="4">
        <v>1192</v>
      </c>
      <c r="L10" s="4">
        <f>N10/M10</f>
        <v>23.333333333333332</v>
      </c>
      <c r="M10" s="4">
        <v>3</v>
      </c>
      <c r="N10" s="4">
        <v>70</v>
      </c>
      <c r="O10" s="4">
        <f>P10/M10</f>
        <v>4.666666666666667</v>
      </c>
      <c r="P10" s="4">
        <v>14</v>
      </c>
      <c r="Q10" s="4">
        <v>22</v>
      </c>
      <c r="R10" s="4">
        <v>34</v>
      </c>
      <c r="S10" s="4">
        <f>U10*K10</f>
        <v>443424</v>
      </c>
      <c r="T10" s="7">
        <f>N10/U10</f>
        <v>0.18817204301075269</v>
      </c>
      <c r="U10" s="4">
        <v>372</v>
      </c>
      <c r="V10" s="4">
        <v>9.1593750000000007</v>
      </c>
      <c r="W10" s="7">
        <f>P10/X10</f>
        <v>0.27450980392156865</v>
      </c>
      <c r="X10" s="4">
        <v>51</v>
      </c>
      <c r="Y10" s="7">
        <f>Q10/Z10</f>
        <v>0.23655913978494625</v>
      </c>
      <c r="Z10" s="4">
        <v>93</v>
      </c>
      <c r="AA10" s="7">
        <f>R10/AB10</f>
        <v>0.14912280701754385</v>
      </c>
      <c r="AB10" s="4">
        <v>228</v>
      </c>
      <c r="AC10" s="4">
        <v>1345</v>
      </c>
      <c r="AD10" s="4">
        <f>AP10/AC10</f>
        <v>5.9977695167286242</v>
      </c>
      <c r="AE10" s="7">
        <f>AF10/(AF10+AH10+AJ10+AL10+AN10+AP10)</f>
        <v>0.25833333333333336</v>
      </c>
      <c r="AF10" s="4">
        <v>10323</v>
      </c>
      <c r="AG10" s="7">
        <f>AH10/(AF10+AH10+AJ10+AL10+AN10+AP10)</f>
        <v>0.22647647647647648</v>
      </c>
      <c r="AH10" s="4">
        <v>9050</v>
      </c>
      <c r="AI10" s="7">
        <f>AJ10/(AF10+AH10+AJ10+AL10+AN10+AP10)</f>
        <v>0.30377877877877879</v>
      </c>
      <c r="AJ10" s="4">
        <v>12139</v>
      </c>
      <c r="AK10" s="7">
        <f>AL10/(AF10+AH10+AJ10+AL10+AN10+AP10)</f>
        <v>6.1311311311311309E-3</v>
      </c>
      <c r="AL10" s="4">
        <v>245</v>
      </c>
      <c r="AM10" s="7">
        <f>AN10/(AF10+AH10+AJ10+AL10+AN10+AP10)</f>
        <v>3.4034034034034033E-3</v>
      </c>
      <c r="AN10" s="4">
        <v>136</v>
      </c>
      <c r="AO10" s="7">
        <f>AP10/(AF10+AH10+AJ10+AL10+AN10+AP10)</f>
        <v>0.20187687687687689</v>
      </c>
      <c r="AP10" s="4">
        <v>8067</v>
      </c>
      <c r="AQ10" s="6">
        <f>AO10+AM10+AK10+AI10+AG10+AE10</f>
        <v>1</v>
      </c>
      <c r="AR10" s="4">
        <v>38085</v>
      </c>
      <c r="AS10" s="4">
        <f>AR10/M10</f>
        <v>12695</v>
      </c>
      <c r="AT10" s="4">
        <f>AR10/V10</f>
        <v>4158.0348004094167</v>
      </c>
      <c r="AU10" s="7">
        <f>AR10/(AR10+AV10+AY10+BB10)</f>
        <v>0.36373621126020728</v>
      </c>
      <c r="AV10" s="4">
        <v>17600</v>
      </c>
      <c r="AW10" s="4">
        <f>AV10/M10</f>
        <v>5866.666666666667</v>
      </c>
      <c r="AX10" s="7">
        <f>AV10/(AR10+AV10+AY10+BB10)</f>
        <v>0.16809130414020343</v>
      </c>
      <c r="AY10" s="4">
        <v>20589</v>
      </c>
      <c r="AZ10" s="4">
        <f>AY10/M10</f>
        <v>6863</v>
      </c>
      <c r="BA10" s="7">
        <f>AY10/(AR10+AV10+AY10+BB10)</f>
        <v>0.19663817391719593</v>
      </c>
      <c r="BB10" s="4">
        <v>28431</v>
      </c>
      <c r="BC10" s="11">
        <f>BB10/(AR10+AV10+AY10+BB10)</f>
        <v>0.27153431068239336</v>
      </c>
      <c r="BD10" s="9">
        <f>BC10+BA10+AX10+AU10</f>
        <v>1</v>
      </c>
      <c r="BE10" s="14">
        <f>(AF10+AH10+AJ10+AL10+AN10+AP10)</f>
        <v>39960</v>
      </c>
      <c r="BF10" s="14">
        <f t="shared" si="0"/>
        <v>-104705</v>
      </c>
      <c r="BG10" s="13">
        <f>(AF10+AH10+AJ10+AL10+AN10+AP10)-(AR10+AV10+AY10+BB10)</f>
        <v>-64745</v>
      </c>
      <c r="BH10" s="13">
        <f t="shared" si="1"/>
        <v>1</v>
      </c>
      <c r="BI10" s="14">
        <f>AF10/W10</f>
        <v>37605.214285714283</v>
      </c>
      <c r="BJ10" s="14">
        <f>AH10/Y10</f>
        <v>38256.818181818177</v>
      </c>
      <c r="BK10" s="14">
        <f>AJ10/AA10</f>
        <v>81402.705882352951</v>
      </c>
      <c r="BL10" s="14">
        <f>BI10+BJ10+BK10</f>
        <v>157264.73834988542</v>
      </c>
      <c r="BM10" s="14">
        <f>(AF10/W10)-AF10</f>
        <v>27282.214285714283</v>
      </c>
      <c r="BN10" s="14">
        <f>AH10/Y10-AH10</f>
        <v>29206.818181818177</v>
      </c>
      <c r="BO10" s="14">
        <f>AJ10/AA10-AJ10</f>
        <v>69263.705882352951</v>
      </c>
      <c r="BP10" s="14">
        <f>BG10/S10</f>
        <v>-0.14601149238651945</v>
      </c>
      <c r="BQ10" s="14">
        <f>(BG10-CA10)/S10</f>
        <v>-5.1479894074380715E-2</v>
      </c>
      <c r="BR10" s="27">
        <f>BQ10-BP10</f>
        <v>9.4531598312138726E-2</v>
      </c>
      <c r="BS10" s="28">
        <f t="shared" si="2"/>
        <v>83440</v>
      </c>
      <c r="BT10" s="11">
        <f>BS10/S10</f>
        <v>0.18817204301075269</v>
      </c>
      <c r="BU10" s="14">
        <f>(BE10-AP10)*1/BT10-(BE10-AP10)</f>
        <v>137595.51428571428</v>
      </c>
      <c r="BV10" s="14">
        <f t="shared" si="3"/>
        <v>9.0116908421736308E-2</v>
      </c>
      <c r="BW10" s="27">
        <f>(AR10+AV10+AY10+BB10)/S10</f>
        <v>0.23612840080825576</v>
      </c>
      <c r="BX10" s="13">
        <f>(AF10+AH10+AJ10+AL10+AN10)/N10</f>
        <v>455.6142857142857</v>
      </c>
      <c r="BY10" s="26">
        <f>BX10/K10</f>
        <v>0.38222674976030679</v>
      </c>
      <c r="BZ10" s="11">
        <f>AP10/BE10</f>
        <v>0.20187687687687689</v>
      </c>
      <c r="CA10" s="15">
        <f>-(BM10+BN10+BO10)/M10</f>
        <v>-41917.579449961806</v>
      </c>
      <c r="CB10" s="15">
        <f>BG10-CA10</f>
        <v>-22827.420550038194</v>
      </c>
      <c r="CC10" s="18">
        <f t="shared" si="4"/>
        <v>1</v>
      </c>
      <c r="CD10" s="17">
        <f>(AF10/(AF10+AH10+AJ10))/(X10/(X10+Z10+AB10))</f>
        <v>2.3894762779445364</v>
      </c>
      <c r="CE10" s="19">
        <f>(AH10/(AF10+AH10+AJ10))/(Z10/(X10+Z10+AB10))</f>
        <v>1.1487687230261487</v>
      </c>
      <c r="CF10" s="18">
        <f>(AJ10/(AF10+AH10+AJ10))/(AB10/(X10+Z10+AB10))</f>
        <v>0.6285141165938456</v>
      </c>
      <c r="CG10">
        <f>AH10/Z10</f>
        <v>97.311827956989248</v>
      </c>
      <c r="CH10" s="11">
        <f>BB10/BE10</f>
        <v>0.71148648648648649</v>
      </c>
      <c r="CI10" s="14">
        <f>AY10/V10</f>
        <v>2247.8607983623333</v>
      </c>
      <c r="CJ10" s="14">
        <f>AV10/M10</f>
        <v>5866.666666666667</v>
      </c>
      <c r="CK10" s="17">
        <f>N10/V10</f>
        <v>7.6424428522688492</v>
      </c>
      <c r="CL10" s="17">
        <f>(AL10+AN10)/N10</f>
        <v>5.4428571428571431</v>
      </c>
      <c r="CM10" s="14">
        <f>AP10/AC10</f>
        <v>5.9977695167286242</v>
      </c>
    </row>
    <row r="11" spans="1:91" hidden="1" x14ac:dyDescent="0.2">
      <c r="A11">
        <v>393</v>
      </c>
      <c r="B11" s="2">
        <v>44866</v>
      </c>
      <c r="C11" s="3" t="s">
        <v>27</v>
      </c>
      <c r="D11" t="s">
        <v>28</v>
      </c>
      <c r="E11" s="3" t="s">
        <v>29</v>
      </c>
      <c r="F11" t="s">
        <v>28</v>
      </c>
      <c r="G11" t="str">
        <f>CONCATENATE(C11,E11)</f>
        <v>ADKANC</v>
      </c>
      <c r="H11" t="s">
        <v>30</v>
      </c>
      <c r="I11">
        <f>U11/M11</f>
        <v>124</v>
      </c>
      <c r="J11" t="str">
        <f>_xlfn.CONCAT(C11,E11,H11)</f>
        <v>ADKANC737-700</v>
      </c>
      <c r="K11" s="4">
        <v>1192</v>
      </c>
      <c r="L11" s="4">
        <f>N11/M11</f>
        <v>29</v>
      </c>
      <c r="M11" s="4">
        <v>3</v>
      </c>
      <c r="N11" s="4">
        <v>87</v>
      </c>
      <c r="O11" s="4">
        <f>P11/M11</f>
        <v>5.666666666666667</v>
      </c>
      <c r="P11" s="4">
        <v>17</v>
      </c>
      <c r="Q11" s="4">
        <v>23</v>
      </c>
      <c r="R11" s="4">
        <v>47</v>
      </c>
      <c r="S11" s="4">
        <f>U11*K11</f>
        <v>443424</v>
      </c>
      <c r="T11" s="7">
        <f>N11/U11</f>
        <v>0.23387096774193547</v>
      </c>
      <c r="U11" s="4">
        <v>372</v>
      </c>
      <c r="V11" s="4">
        <v>7.9187500000000002</v>
      </c>
      <c r="W11" s="7">
        <f>P11/X11</f>
        <v>0.33333333333333331</v>
      </c>
      <c r="X11" s="4">
        <v>51</v>
      </c>
      <c r="Y11" s="7">
        <f>Q11/Z11</f>
        <v>0.24731182795698925</v>
      </c>
      <c r="Z11" s="4">
        <v>93</v>
      </c>
      <c r="AA11" s="7">
        <f>R11/AB11</f>
        <v>0.20614035087719298</v>
      </c>
      <c r="AB11" s="4">
        <v>228</v>
      </c>
      <c r="AC11" s="4">
        <v>1105</v>
      </c>
      <c r="AD11" s="4">
        <f>AP11/AC11</f>
        <v>5</v>
      </c>
      <c r="AE11" s="7">
        <f>AF11/(AF11+AH11+AJ11+AL11+AN11+AP11)</f>
        <v>0.24906261927748716</v>
      </c>
      <c r="AF11" s="4">
        <v>11093</v>
      </c>
      <c r="AG11" s="7">
        <f>AH11/(AF11+AH11+AJ11+AL11+AN11+AP11)</f>
        <v>0.22252408001975796</v>
      </c>
      <c r="AH11" s="4">
        <v>9911</v>
      </c>
      <c r="AI11" s="7">
        <f>AJ11/(AF11+AH11+AJ11+AL11+AN11+AP11)</f>
        <v>0.39408159141426613</v>
      </c>
      <c r="AJ11" s="4">
        <v>17552</v>
      </c>
      <c r="AK11" s="7">
        <f>AL11/(AF11+AH11+AJ11+AL11+AN11+AP11)</f>
        <v>6.0621028761310312E-3</v>
      </c>
      <c r="AL11" s="4">
        <v>270</v>
      </c>
      <c r="AM11" s="7">
        <f>AN11/(AF11+AH11+AJ11+AL11+AN11+AP11)</f>
        <v>4.2210197804171627E-3</v>
      </c>
      <c r="AN11" s="4">
        <v>188</v>
      </c>
      <c r="AO11" s="7">
        <f>AP11/(AF11+AH11+AJ11+AL11+AN11+AP11)</f>
        <v>0.12404858663194054</v>
      </c>
      <c r="AP11" s="4">
        <v>5525</v>
      </c>
      <c r="AQ11" s="6">
        <f>AO11+AM11+AK11+AI11+AG11+AE11</f>
        <v>1</v>
      </c>
      <c r="AR11" s="4">
        <v>29161</v>
      </c>
      <c r="AS11" s="4">
        <f>AR11/M11</f>
        <v>9720.3333333333339</v>
      </c>
      <c r="AT11" s="4">
        <f>AR11/V11</f>
        <v>3682.5256511444354</v>
      </c>
      <c r="AU11" s="7">
        <f>AR11/(AR11+AV11+AY11+BB11)</f>
        <v>0.32462429032617168</v>
      </c>
      <c r="AV11" s="4">
        <v>15719</v>
      </c>
      <c r="AW11" s="4">
        <f>AV11/M11</f>
        <v>5239.666666666667</v>
      </c>
      <c r="AX11" s="7">
        <f>AV11/(AR11+AV11+AY11+BB11)</f>
        <v>0.17498608482689523</v>
      </c>
      <c r="AY11" s="4">
        <v>25930</v>
      </c>
      <c r="AZ11" s="4">
        <f>AY11/M11</f>
        <v>8643.3333333333339</v>
      </c>
      <c r="BA11" s="7">
        <f>AY11/(AR11+AV11+AY11+BB11)</f>
        <v>0.28865635088500502</v>
      </c>
      <c r="BB11" s="4">
        <v>19020</v>
      </c>
      <c r="BC11" s="11">
        <f>BB11/(AR11+AV11+AY11+BB11)</f>
        <v>0.21173327396192809</v>
      </c>
      <c r="BD11" s="9">
        <f>BC11+BA11+AX11+AU11</f>
        <v>1</v>
      </c>
      <c r="BE11" s="14">
        <f>(AF11+AH11+AJ11+AL11+AN11+AP11)</f>
        <v>44539</v>
      </c>
      <c r="BF11" s="14">
        <f t="shared" si="0"/>
        <v>-89830</v>
      </c>
      <c r="BG11" s="13">
        <f>(AF11+AH11+AJ11+AL11+AN11+AP11)-(AR11+AV11+AY11+BB11)</f>
        <v>-45291</v>
      </c>
      <c r="BH11" s="13">
        <f t="shared" si="1"/>
        <v>1</v>
      </c>
      <c r="BI11" s="14">
        <f>AF11/W11</f>
        <v>33279</v>
      </c>
      <c r="BJ11" s="14">
        <f>AH11/Y11</f>
        <v>40074.913043478264</v>
      </c>
      <c r="BK11" s="14">
        <f>AJ11/AA11</f>
        <v>85145.872340425529</v>
      </c>
      <c r="BL11" s="14">
        <f>BI11+BJ11+BK11</f>
        <v>158499.7853839038</v>
      </c>
      <c r="BM11" s="14">
        <f>(AF11/W11)-AF11</f>
        <v>22186</v>
      </c>
      <c r="BN11" s="14">
        <f>AH11/Y11-AH11</f>
        <v>30163.913043478264</v>
      </c>
      <c r="BO11" s="14">
        <f>AJ11/AA11-AJ11</f>
        <v>67593.872340425529</v>
      </c>
      <c r="BP11" s="14">
        <f>BG11/S11</f>
        <v>-0.10213926174496644</v>
      </c>
      <c r="BQ11" s="14">
        <f>(BG11-CA11)/S11</f>
        <v>-1.1974404194101809E-2</v>
      </c>
      <c r="BR11" s="27">
        <f>BQ11-BP11</f>
        <v>9.0164857550864633E-2</v>
      </c>
      <c r="BS11" s="28">
        <f t="shared" si="2"/>
        <v>103704</v>
      </c>
      <c r="BT11" s="11">
        <f>BS11/S11</f>
        <v>0.23387096774193547</v>
      </c>
      <c r="BU11" s="14">
        <f>(BE11-AP11)*1/BT11-(BE11-AP11)</f>
        <v>127804.4827586207</v>
      </c>
      <c r="BV11" s="14">
        <f t="shared" si="3"/>
        <v>0.1004433679728657</v>
      </c>
      <c r="BW11" s="27">
        <f>(AR11+AV11+AY11+BB11)/S11</f>
        <v>0.20258262971783214</v>
      </c>
      <c r="BX11" s="13">
        <f>(AF11+AH11+AJ11+AL11+AN11)/N11</f>
        <v>448.43678160919541</v>
      </c>
      <c r="BY11" s="26">
        <f>BX11/K11</f>
        <v>0.37620535369898944</v>
      </c>
      <c r="BZ11" s="11">
        <f>AP11/BE11</f>
        <v>0.12404858663194054</v>
      </c>
      <c r="CA11" s="15">
        <f>-(BM11+BN11+BO11)/M11</f>
        <v>-39981.2617946346</v>
      </c>
      <c r="CB11" s="15">
        <f>BG11-CA11</f>
        <v>-5309.7382053654001</v>
      </c>
      <c r="CC11" s="18">
        <f t="shared" si="4"/>
        <v>1</v>
      </c>
      <c r="CD11" s="17">
        <f>(AF11/(AF11+AH11+AJ11))/(X11/(X11+Z11+AB11))</f>
        <v>2.0986006603076963</v>
      </c>
      <c r="CE11" s="19">
        <f>(AH11/(AF11+AH11+AJ11))/(Z11/(X11+Z11+AB11))</f>
        <v>1.0282186948853616</v>
      </c>
      <c r="CF11" s="18">
        <f>(AJ11/(AF11+AH11+AJ11))/(AB11/(X11+Z11+AB11))</f>
        <v>0.74275012149109154</v>
      </c>
      <c r="CG11">
        <f>AH11/Z11</f>
        <v>106.56989247311827</v>
      </c>
      <c r="CH11" s="11">
        <f>BB11/BE11</f>
        <v>0.42704146927411929</v>
      </c>
      <c r="CI11" s="14">
        <f>AY11/V11</f>
        <v>3274.5067087608522</v>
      </c>
      <c r="CJ11" s="14">
        <f>AV11/M11</f>
        <v>5239.666666666667</v>
      </c>
      <c r="CK11" s="17">
        <f>N11/V11</f>
        <v>10.986582478295185</v>
      </c>
      <c r="CL11" s="17">
        <f>(AL11+AN11)/N11</f>
        <v>5.264367816091954</v>
      </c>
      <c r="CM11" s="14">
        <f>AP11/AC11</f>
        <v>5</v>
      </c>
    </row>
    <row r="12" spans="1:91" hidden="1" x14ac:dyDescent="0.2">
      <c r="A12">
        <v>1062</v>
      </c>
      <c r="B12" s="2">
        <v>45231</v>
      </c>
      <c r="C12" s="3" t="s">
        <v>32</v>
      </c>
      <c r="D12" t="s">
        <v>33</v>
      </c>
      <c r="E12" s="3" t="s">
        <v>52</v>
      </c>
      <c r="F12" t="s">
        <v>33</v>
      </c>
      <c r="G12" t="str">
        <f>CONCATENATE(C12,E12)</f>
        <v>HNLOGG</v>
      </c>
      <c r="H12" t="s">
        <v>31</v>
      </c>
      <c r="I12">
        <f>U12/M12</f>
        <v>175</v>
      </c>
      <c r="J12" t="str">
        <f>_xlfn.CONCAT(C12,E12,H12)</f>
        <v>HNLOGG737-800</v>
      </c>
      <c r="K12" s="4">
        <v>101</v>
      </c>
      <c r="L12" s="4">
        <f>N12/M12</f>
        <v>51.5</v>
      </c>
      <c r="M12" s="4">
        <v>4</v>
      </c>
      <c r="N12" s="4">
        <v>206</v>
      </c>
      <c r="O12" s="4">
        <f>P12/M12</f>
        <v>10</v>
      </c>
      <c r="P12" s="4">
        <v>40</v>
      </c>
      <c r="Q12" s="4">
        <v>68</v>
      </c>
      <c r="R12" s="4">
        <v>98</v>
      </c>
      <c r="S12" s="4">
        <f>U12*K12</f>
        <v>70700</v>
      </c>
      <c r="T12" s="7">
        <f>N12/U12</f>
        <v>0.29428571428571426</v>
      </c>
      <c r="U12" s="4">
        <v>700</v>
      </c>
      <c r="V12" s="4">
        <v>2.8488660250027658</v>
      </c>
      <c r="W12" s="7">
        <f>P12/X12</f>
        <v>0.47619047619047616</v>
      </c>
      <c r="X12" s="4">
        <v>84</v>
      </c>
      <c r="Y12" s="7">
        <f>Q12/Z12</f>
        <v>0.42499999999999999</v>
      </c>
      <c r="Z12" s="4">
        <v>160</v>
      </c>
      <c r="AA12" s="7">
        <f>R12/AB12</f>
        <v>0.21491228070175439</v>
      </c>
      <c r="AB12" s="4">
        <v>456</v>
      </c>
      <c r="AC12" s="4">
        <v>0</v>
      </c>
      <c r="AD12" s="4" t="e">
        <f>AP12/AC12</f>
        <v>#DIV/0!</v>
      </c>
      <c r="AE12" s="7">
        <f>AF12/(AF12+AH12+AJ12+AL12+AN12+AP12)</f>
        <v>0.25538537144729301</v>
      </c>
      <c r="AF12" s="4">
        <v>3118</v>
      </c>
      <c r="AG12" s="7">
        <f>AH12/(AF12+AH12+AJ12+AL12+AN12+AP12)</f>
        <v>0.28855762142681629</v>
      </c>
      <c r="AH12" s="4">
        <v>3523</v>
      </c>
      <c r="AI12" s="7">
        <f>AJ12/(AF12+AH12+AJ12+AL12+AN12+AP12)</f>
        <v>0.35858792693914326</v>
      </c>
      <c r="AJ12" s="4">
        <v>4378</v>
      </c>
      <c r="AK12" s="7">
        <f>AL12/(AF12+AH12+AJ12+AL12+AN12+AP12)</f>
        <v>5.7334753051027927E-2</v>
      </c>
      <c r="AL12" s="4">
        <v>700</v>
      </c>
      <c r="AM12" s="7">
        <f>AN12/(AF12+AH12+AJ12+AL12+AN12+AP12)</f>
        <v>4.0134327135719551E-2</v>
      </c>
      <c r="AN12" s="4">
        <v>490</v>
      </c>
      <c r="AO12" s="7">
        <f>AP12/(AF12+AH12+AJ12+AL12+AN12+AP12)</f>
        <v>0</v>
      </c>
      <c r="AP12" s="4">
        <v>0</v>
      </c>
      <c r="AQ12" s="6">
        <f>AO12+AM12+AK12+AI12+AG12+AE12</f>
        <v>1</v>
      </c>
      <c r="AR12" s="4">
        <v>11846</v>
      </c>
      <c r="AS12" s="4">
        <f>AR12/M12</f>
        <v>2961.5</v>
      </c>
      <c r="AT12" s="4">
        <f>AR12/V12</f>
        <v>4158.1456958785911</v>
      </c>
      <c r="AU12" s="7">
        <f>AR12/(AR12+AV12+AY12+BB12)</f>
        <v>0.23430052018433908</v>
      </c>
      <c r="AV12" s="4">
        <v>23466</v>
      </c>
      <c r="AW12" s="4">
        <f>AV12/M12</f>
        <v>5866.5</v>
      </c>
      <c r="AX12" s="7">
        <f>AV12/(AR12+AV12+AY12+BB12)</f>
        <v>0.46413101524951045</v>
      </c>
      <c r="AY12" s="4">
        <v>6404</v>
      </c>
      <c r="AZ12" s="4">
        <f>AY12/M12</f>
        <v>1601</v>
      </c>
      <c r="BA12" s="7">
        <f>AY12/(AR12+AV12+AY12+BB12)</f>
        <v>0.12666389762455746</v>
      </c>
      <c r="BB12" s="4">
        <v>8843</v>
      </c>
      <c r="BC12" s="11">
        <f>BB12/(AR12+AV12+AY12+BB12)</f>
        <v>0.17490456694159298</v>
      </c>
      <c r="BD12" s="9">
        <f>BC12+BA12+AX12+AU12</f>
        <v>1</v>
      </c>
      <c r="BE12" s="14">
        <f>(AF12+AH12+AJ12+AL12+AN12+AP12)</f>
        <v>12209</v>
      </c>
      <c r="BF12" s="14">
        <f t="shared" si="0"/>
        <v>-50559</v>
      </c>
      <c r="BG12" s="13">
        <f>(AF12+AH12+AJ12+AL12+AN12+AP12)-(AR12+AV12+AY12+BB12)</f>
        <v>-38350</v>
      </c>
      <c r="BH12" s="13">
        <f t="shared" si="1"/>
        <v>1</v>
      </c>
      <c r="BI12" s="14">
        <f>AF12/W12</f>
        <v>6547.8</v>
      </c>
      <c r="BJ12" s="14">
        <f>AH12/Y12</f>
        <v>8289.4117647058829</v>
      </c>
      <c r="BK12" s="14">
        <f>AJ12/AA12</f>
        <v>20371.102040816328</v>
      </c>
      <c r="BL12" s="14">
        <f>BI12+BJ12+BK12</f>
        <v>35208.313805522208</v>
      </c>
      <c r="BM12" s="14">
        <f>(AF12/W12)-AF12</f>
        <v>3429.8</v>
      </c>
      <c r="BN12" s="14">
        <f>AH12/Y12-AH12</f>
        <v>4766.4117647058829</v>
      </c>
      <c r="BO12" s="14">
        <f>AJ12/AA12-AJ12</f>
        <v>15993.102040816328</v>
      </c>
      <c r="BP12" s="14">
        <f>BG12/S12</f>
        <v>-0.54243281471004245</v>
      </c>
      <c r="BQ12" s="14">
        <f>(BG12-CA12)/S12</f>
        <v>-0.45689775882064282</v>
      </c>
      <c r="BR12" s="27">
        <f>BQ12-BP12</f>
        <v>8.5535055889399636E-2</v>
      </c>
      <c r="BS12" s="28">
        <f t="shared" si="2"/>
        <v>20806</v>
      </c>
      <c r="BT12" s="11">
        <f>BS12/S12</f>
        <v>0.29428571428571426</v>
      </c>
      <c r="BU12" s="14">
        <f>(BE12-AP12)*1/BT12-(BE12-AP12)</f>
        <v>29277.893203883497</v>
      </c>
      <c r="BV12" s="14">
        <f t="shared" si="3"/>
        <v>0.1726874115983027</v>
      </c>
      <c r="BW12" s="27">
        <f>(AR12+AV12+AY12+BB12)/S12</f>
        <v>0.71512022630834515</v>
      </c>
      <c r="BX12" s="13">
        <f>(AF12+AH12+AJ12+AL12+AN12)/N12</f>
        <v>59.266990291262132</v>
      </c>
      <c r="BY12" s="26">
        <f>BX12/K12</f>
        <v>0.58680188407190226</v>
      </c>
      <c r="BZ12" s="11">
        <f>AP12/BE12</f>
        <v>0</v>
      </c>
      <c r="CA12" s="15">
        <f>-(BM12+BN12+BO12)/M12</f>
        <v>-6047.3284513805529</v>
      </c>
      <c r="CB12" s="15">
        <f>BG12-CA12</f>
        <v>-32302.671548619448</v>
      </c>
      <c r="CC12" s="18">
        <f t="shared" si="4"/>
        <v>1</v>
      </c>
      <c r="CD12" s="17">
        <f>(AF12/(AF12+AH12+AJ12))/(X12/(X12+Z12+AB12))</f>
        <v>2.3580482197416583</v>
      </c>
      <c r="CE12" s="19">
        <f>(AH12/(AF12+AH12+AJ12))/(Z12/(X12+Z12+AB12))</f>
        <v>1.3987771122606407</v>
      </c>
      <c r="CF12" s="18">
        <f>(AJ12/(AF12+AH12+AJ12))/(AB12/(X12+Z12+AB12))</f>
        <v>0.6099114289035048</v>
      </c>
      <c r="CG12">
        <f>AH12/Z12</f>
        <v>22.018750000000001</v>
      </c>
      <c r="CH12" s="11">
        <f>BB12/BE12</f>
        <v>0.7243017446146286</v>
      </c>
      <c r="CI12" s="14">
        <f>AY12/V12</f>
        <v>2247.9119564753078</v>
      </c>
      <c r="CJ12" s="14">
        <f>AV12/M12</f>
        <v>5866.5</v>
      </c>
      <c r="CK12" s="17">
        <f>N12/V12</f>
        <v>72.309472678624829</v>
      </c>
      <c r="CL12" s="17">
        <f>(AL12+AN12)/N12</f>
        <v>5.7766990291262132</v>
      </c>
      <c r="CM12" s="14" t="e">
        <f>AP12/AC12</f>
        <v>#DIV/0!</v>
      </c>
    </row>
    <row r="13" spans="1:91" hidden="1" x14ac:dyDescent="0.2">
      <c r="A13">
        <v>1117</v>
      </c>
      <c r="B13" s="2">
        <v>45231</v>
      </c>
      <c r="C13" s="3" t="s">
        <v>52</v>
      </c>
      <c r="D13" t="s">
        <v>33</v>
      </c>
      <c r="E13" s="3" t="s">
        <v>32</v>
      </c>
      <c r="F13" t="s">
        <v>33</v>
      </c>
      <c r="G13" t="str">
        <f>CONCATENATE(C13,E13)</f>
        <v>OGGHNL</v>
      </c>
      <c r="H13" t="s">
        <v>31</v>
      </c>
      <c r="I13">
        <f>U13/M13</f>
        <v>175</v>
      </c>
      <c r="J13" t="str">
        <f>_xlfn.CONCAT(C13,E13,H13)</f>
        <v>OGGHNL737-800</v>
      </c>
      <c r="K13" s="4">
        <v>101</v>
      </c>
      <c r="L13" s="4">
        <f>N13/M13</f>
        <v>51.5</v>
      </c>
      <c r="M13" s="4">
        <v>4</v>
      </c>
      <c r="N13" s="4">
        <v>206</v>
      </c>
      <c r="O13" s="4">
        <f>P13/M13</f>
        <v>10</v>
      </c>
      <c r="P13" s="4">
        <v>40</v>
      </c>
      <c r="Q13" s="4">
        <v>68</v>
      </c>
      <c r="R13" s="4">
        <v>98</v>
      </c>
      <c r="S13" s="4">
        <f>U13*K13</f>
        <v>70700</v>
      </c>
      <c r="T13" s="7">
        <f>N13/U13</f>
        <v>0.29428571428571426</v>
      </c>
      <c r="U13" s="4">
        <v>700</v>
      </c>
      <c r="V13" s="4">
        <v>2.8192152305052853</v>
      </c>
      <c r="W13" s="7">
        <f>P13/X13</f>
        <v>0.47619047619047616</v>
      </c>
      <c r="X13" s="4">
        <v>84</v>
      </c>
      <c r="Y13" s="7">
        <f>Q13/Z13</f>
        <v>0.42499999999999999</v>
      </c>
      <c r="Z13" s="4">
        <v>160</v>
      </c>
      <c r="AA13" s="7">
        <f>R13/AB13</f>
        <v>0.21491228070175439</v>
      </c>
      <c r="AB13" s="4">
        <v>456</v>
      </c>
      <c r="AC13" s="4">
        <v>0</v>
      </c>
      <c r="AD13" s="4" t="e">
        <f>AP13/AC13</f>
        <v>#DIV/0!</v>
      </c>
      <c r="AE13" s="7">
        <f>AF13/(AF13+AH13+AJ13+AL13+AN13+AP13)</f>
        <v>0.24484430202941418</v>
      </c>
      <c r="AF13" s="4">
        <v>2980</v>
      </c>
      <c r="AG13" s="7">
        <f>AH13/(AF13+AH13+AJ13+AL13+AN13+AP13)</f>
        <v>0.29767480075589514</v>
      </c>
      <c r="AH13" s="4">
        <v>3623</v>
      </c>
      <c r="AI13" s="7">
        <f>AJ13/(AF13+AH13+AJ13+AL13+AN13+AP13)</f>
        <v>0.35970750143784408</v>
      </c>
      <c r="AJ13" s="4">
        <v>4378</v>
      </c>
      <c r="AK13" s="7">
        <f>AL13/(AF13+AH13+AJ13+AL13+AN13+AP13)</f>
        <v>5.7513762221674473E-2</v>
      </c>
      <c r="AL13" s="4">
        <v>700</v>
      </c>
      <c r="AM13" s="7">
        <f>AN13/(AF13+AH13+AJ13+AL13+AN13+AP13)</f>
        <v>4.0259633555172133E-2</v>
      </c>
      <c r="AN13" s="4">
        <v>490</v>
      </c>
      <c r="AO13" s="7">
        <f>AP13/(AF13+AH13+AJ13+AL13+AN13+AP13)</f>
        <v>0</v>
      </c>
      <c r="AP13" s="4">
        <v>0</v>
      </c>
      <c r="AQ13" s="6">
        <f>AO13+AM13+AK13+AI13+AG13+AE13</f>
        <v>1</v>
      </c>
      <c r="AR13" s="4">
        <v>11722</v>
      </c>
      <c r="AS13" s="4">
        <f>AR13/M13</f>
        <v>2930.5</v>
      </c>
      <c r="AT13" s="4">
        <f>AR13/V13</f>
        <v>4157.8946769165532</v>
      </c>
      <c r="AU13" s="7">
        <f>AR13/(AR13+AV13+AY13+BB13)</f>
        <v>0.23315299546503301</v>
      </c>
      <c r="AV13" s="4">
        <v>23466</v>
      </c>
      <c r="AW13" s="4">
        <f>AV13/M13</f>
        <v>5866.5</v>
      </c>
      <c r="AX13" s="7">
        <f>AV13/(AR13+AV13+AY13+BB13)</f>
        <v>0.46674357546344181</v>
      </c>
      <c r="AY13" s="4">
        <v>6337</v>
      </c>
      <c r="AZ13" s="4">
        <f>AY13/M13</f>
        <v>1584.25</v>
      </c>
      <c r="BA13" s="7">
        <f>AY13/(AR13+AV13+AY13+BB13)</f>
        <v>0.12604423581828308</v>
      </c>
      <c r="BB13" s="4">
        <v>8751</v>
      </c>
      <c r="BC13" s="11">
        <f>BB13/(AR13+AV13+AY13+BB13)</f>
        <v>0.17405919325324209</v>
      </c>
      <c r="BD13" s="9">
        <f>BC13+BA13+AX13+AU13</f>
        <v>1</v>
      </c>
      <c r="BE13" s="14">
        <f>(AF13+AH13+AJ13+AL13+AN13+AP13)</f>
        <v>12171</v>
      </c>
      <c r="BF13" s="14">
        <f t="shared" si="0"/>
        <v>-50276</v>
      </c>
      <c r="BG13" s="13">
        <f>(AF13+AH13+AJ13+AL13+AN13+AP13)-(AR13+AV13+AY13+BB13)</f>
        <v>-38105</v>
      </c>
      <c r="BH13" s="13">
        <f t="shared" si="1"/>
        <v>1</v>
      </c>
      <c r="BI13" s="14">
        <f>AF13/W13</f>
        <v>6258</v>
      </c>
      <c r="BJ13" s="14">
        <f>AH13/Y13</f>
        <v>8524.7058823529405</v>
      </c>
      <c r="BK13" s="14">
        <f>AJ13/AA13</f>
        <v>20371.102040816328</v>
      </c>
      <c r="BL13" s="14">
        <f>BI13+BJ13+BK13</f>
        <v>35153.807923169268</v>
      </c>
      <c r="BM13" s="14">
        <f>(AF13/W13)-AF13</f>
        <v>3278</v>
      </c>
      <c r="BN13" s="14">
        <f>AH13/Y13-AH13</f>
        <v>4901.7058823529405</v>
      </c>
      <c r="BO13" s="14">
        <f>AJ13/AA13-AJ13</f>
        <v>15993.102040816328</v>
      </c>
      <c r="BP13" s="14">
        <f>BG13/S13</f>
        <v>-0.53896746817538899</v>
      </c>
      <c r="BQ13" s="14">
        <f>(BG13-CA13)/S13</f>
        <v>-0.45349077820661504</v>
      </c>
      <c r="BR13" s="27">
        <f>BQ13-BP13</f>
        <v>8.5476689968773945E-2</v>
      </c>
      <c r="BS13" s="28">
        <f t="shared" si="2"/>
        <v>20806</v>
      </c>
      <c r="BT13" s="11">
        <f>BS13/S13</f>
        <v>0.29428571428571426</v>
      </c>
      <c r="BU13" s="14">
        <f>(BE13-AP13)*1/BT13-(BE13-AP13)</f>
        <v>29186.766990291268</v>
      </c>
      <c r="BV13" s="14">
        <f t="shared" si="3"/>
        <v>0.17214992927864214</v>
      </c>
      <c r="BW13" s="27">
        <f>(AR13+AV13+AY13+BB13)/S13</f>
        <v>0.71111739745403113</v>
      </c>
      <c r="BX13" s="13">
        <f>(AF13+AH13+AJ13+AL13+AN13)/N13</f>
        <v>59.082524271844662</v>
      </c>
      <c r="BY13" s="26">
        <f>BX13/K13</f>
        <v>0.58497548784004616</v>
      </c>
      <c r="BZ13" s="11">
        <f>AP13/BE13</f>
        <v>0</v>
      </c>
      <c r="CA13" s="15">
        <f>-(BM13+BN13+BO13)/M13</f>
        <v>-6043.201980792317</v>
      </c>
      <c r="CB13" s="15">
        <f>BG13-CA13</f>
        <v>-32061.798019207683</v>
      </c>
      <c r="CC13" s="18">
        <f t="shared" si="4"/>
        <v>1</v>
      </c>
      <c r="CD13" s="17">
        <f>(AF13/(AF13+AH13+AJ13))/(X13/(X13+Z13+AB13))</f>
        <v>2.2614819536775643</v>
      </c>
      <c r="CE13" s="19">
        <f>(AH13/(AF13+AH13+AJ13))/(Z13/(X13+Z13+AB13))</f>
        <v>1.4434591567252528</v>
      </c>
      <c r="CF13" s="18">
        <f>(AJ13/(AF13+AH13+AJ13))/(AB13/(X13+Z13+AB13))</f>
        <v>0.61202204126106174</v>
      </c>
      <c r="CG13">
        <f>AH13/Z13</f>
        <v>22.643750000000001</v>
      </c>
      <c r="CH13" s="11">
        <f>BB13/BE13</f>
        <v>0.71900419028839047</v>
      </c>
      <c r="CI13" s="14">
        <f>AY13/V13</f>
        <v>2247.788651051032</v>
      </c>
      <c r="CJ13" s="14">
        <f>AV13/M13</f>
        <v>5866.5</v>
      </c>
      <c r="CK13" s="17">
        <f>N13/V13</f>
        <v>73.069979819553836</v>
      </c>
      <c r="CL13" s="17">
        <f>(AL13+AN13)/N13</f>
        <v>5.7766990291262132</v>
      </c>
      <c r="CM13" s="14" t="e">
        <f>AP13/AC13</f>
        <v>#DIV/0!</v>
      </c>
    </row>
    <row r="14" spans="1:91" hidden="1" x14ac:dyDescent="0.2">
      <c r="A14">
        <v>1039</v>
      </c>
      <c r="B14" s="2">
        <v>45231</v>
      </c>
      <c r="C14" s="3" t="s">
        <v>44</v>
      </c>
      <c r="D14" t="s">
        <v>45</v>
      </c>
      <c r="E14" s="3" t="s">
        <v>43</v>
      </c>
      <c r="F14" t="s">
        <v>38</v>
      </c>
      <c r="G14" t="str">
        <f>CONCATENATE(C14,E14)</f>
        <v>BOISFO</v>
      </c>
      <c r="H14" t="s">
        <v>31</v>
      </c>
      <c r="I14">
        <f>U14/M14</f>
        <v>124.5</v>
      </c>
      <c r="J14" t="str">
        <f>_xlfn.CONCAT(C14,E14,H14)</f>
        <v>BOISFO737-800</v>
      </c>
      <c r="K14" s="4">
        <v>522</v>
      </c>
      <c r="L14" s="4">
        <f>N14/M14</f>
        <v>71</v>
      </c>
      <c r="M14" s="4">
        <v>2</v>
      </c>
      <c r="N14" s="4">
        <v>142</v>
      </c>
      <c r="O14" s="4">
        <f>P14/M14</f>
        <v>9</v>
      </c>
      <c r="P14" s="4">
        <v>18</v>
      </c>
      <c r="Q14" s="4">
        <v>34</v>
      </c>
      <c r="R14" s="4">
        <v>90</v>
      </c>
      <c r="S14" s="4">
        <f>U14*K14</f>
        <v>129978</v>
      </c>
      <c r="T14" s="7">
        <f>N14/U14</f>
        <v>0.57028112449799195</v>
      </c>
      <c r="U14" s="4">
        <v>249</v>
      </c>
      <c r="V14" s="4">
        <v>2.711398258977149</v>
      </c>
      <c r="W14" s="7">
        <f>P14/X14</f>
        <v>0.5625</v>
      </c>
      <c r="X14" s="4">
        <v>32</v>
      </c>
      <c r="Y14" s="7">
        <f>Q14/Z14</f>
        <v>0.56666666666666665</v>
      </c>
      <c r="Z14" s="4">
        <v>60</v>
      </c>
      <c r="AA14" s="7">
        <f>R14/AB14</f>
        <v>0.569620253164557</v>
      </c>
      <c r="AB14" s="4">
        <v>158</v>
      </c>
      <c r="AC14" s="4">
        <v>26</v>
      </c>
      <c r="AD14" s="4">
        <f>AP14/AC14</f>
        <v>6</v>
      </c>
      <c r="AE14" s="7">
        <f>AF14/(AF14+AH14+AJ14+AL14+AN14+AP14)</f>
        <v>0.18464404427073822</v>
      </c>
      <c r="AF14" s="4">
        <v>5055</v>
      </c>
      <c r="AG14" s="7">
        <f>AH14/(AF14+AH14+AJ14+AL14+AN14+AP14)</f>
        <v>0.23979983197574606</v>
      </c>
      <c r="AH14" s="4">
        <v>6565</v>
      </c>
      <c r="AI14" s="7">
        <f>AJ14/(AF14+AH14+AJ14+AL14+AN14+AP14)</f>
        <v>0.53369616831647004</v>
      </c>
      <c r="AJ14" s="4">
        <v>14611</v>
      </c>
      <c r="AK14" s="7">
        <f>AL14/(AF14+AH14+AJ14+AL14+AN14+AP14)</f>
        <v>2.301201738685758E-2</v>
      </c>
      <c r="AL14" s="4">
        <v>630</v>
      </c>
      <c r="AM14" s="7">
        <f>AN14/(AF14+AH14+AJ14+AL14+AN14+AP14)</f>
        <v>1.3149724221061474E-2</v>
      </c>
      <c r="AN14" s="4">
        <v>360</v>
      </c>
      <c r="AO14" s="7">
        <f>AP14/(AF14+AH14+AJ14+AL14+AN14+AP14)</f>
        <v>5.6982138291266395E-3</v>
      </c>
      <c r="AP14" s="4">
        <v>156</v>
      </c>
      <c r="AQ14" s="6">
        <f>AO14+AM14+AK14+AI14+AG14+AE14</f>
        <v>1</v>
      </c>
      <c r="AR14" s="4">
        <v>11274</v>
      </c>
      <c r="AS14" s="4">
        <f>AR14/M14</f>
        <v>5637</v>
      </c>
      <c r="AT14" s="4">
        <f>AR14/V14</f>
        <v>4158.0022273279092</v>
      </c>
      <c r="AU14" s="7">
        <f>AR14/(AR14+AV14+AY14+BB14)</f>
        <v>0.3259794708688738</v>
      </c>
      <c r="AV14" s="4">
        <v>8800</v>
      </c>
      <c r="AW14" s="4">
        <f>AV14/M14</f>
        <v>4400</v>
      </c>
      <c r="AX14" s="7">
        <f>AV14/(AR14+AV14+AY14+BB14)</f>
        <v>0.25444556888824638</v>
      </c>
      <c r="AY14" s="4">
        <v>6095</v>
      </c>
      <c r="AZ14" s="4">
        <f>AY14/M14</f>
        <v>3047.5</v>
      </c>
      <c r="BA14" s="7">
        <f>AY14/(AR14+AV14+AY14+BB14)</f>
        <v>0.17623247072430245</v>
      </c>
      <c r="BB14" s="4">
        <v>8416</v>
      </c>
      <c r="BC14" s="11">
        <f>BB14/(AR14+AV14+AY14+BB14)</f>
        <v>0.24334248951857743</v>
      </c>
      <c r="BD14" s="9">
        <f>BC14+BA14+AX14+AU14</f>
        <v>1</v>
      </c>
      <c r="BE14" s="14">
        <f>(AF14+AH14+AJ14+AL14+AN14+AP14)</f>
        <v>27377</v>
      </c>
      <c r="BF14" s="14">
        <f t="shared" si="0"/>
        <v>-34585</v>
      </c>
      <c r="BG14" s="13">
        <f>(AF14+AH14+AJ14+AL14+AN14+AP14)-(AR14+AV14+AY14+BB14)</f>
        <v>-7208</v>
      </c>
      <c r="BH14" s="13">
        <f t="shared" si="1"/>
        <v>1</v>
      </c>
      <c r="BI14" s="14">
        <f>AF14/W14</f>
        <v>8986.6666666666661</v>
      </c>
      <c r="BJ14" s="14">
        <f>AH14/Y14</f>
        <v>11585.294117647059</v>
      </c>
      <c r="BK14" s="14">
        <f>AJ14/AA14</f>
        <v>25650.42222222222</v>
      </c>
      <c r="BL14" s="14">
        <f>BI14+BJ14+BK14</f>
        <v>46222.383006535951</v>
      </c>
      <c r="BM14" s="14">
        <f>(AF14/W14)-AF14</f>
        <v>3931.6666666666661</v>
      </c>
      <c r="BN14" s="14">
        <f>AH14/Y14-AH14</f>
        <v>5020.2941176470595</v>
      </c>
      <c r="BO14" s="14">
        <f>AJ14/AA14-AJ14</f>
        <v>11039.42222222222</v>
      </c>
      <c r="BP14" s="14">
        <f>BG14/S14</f>
        <v>-5.5455538629614241E-2</v>
      </c>
      <c r="BQ14" s="14">
        <f>(BG14-CA14)/S14</f>
        <v>2.1447410356121587E-2</v>
      </c>
      <c r="BR14" s="27">
        <f>BQ14-BP14</f>
        <v>7.6902948985735825E-2</v>
      </c>
      <c r="BS14" s="28">
        <f t="shared" si="2"/>
        <v>74124</v>
      </c>
      <c r="BT14" s="11">
        <f>BS14/S14</f>
        <v>0.57028112449799195</v>
      </c>
      <c r="BU14" s="14">
        <f>(BE14-AP14)*1/BT14-(BE14-AP14)</f>
        <v>20511.5985915493</v>
      </c>
      <c r="BV14" s="14">
        <f t="shared" si="3"/>
        <v>0.2106279524227177</v>
      </c>
      <c r="BW14" s="27">
        <f>(AR14+AV14+AY14+BB14)/S14</f>
        <v>0.26608349105233192</v>
      </c>
      <c r="BX14" s="13">
        <f>(AF14+AH14+AJ14+AL14+AN14)/N14</f>
        <v>191.69718309859155</v>
      </c>
      <c r="BY14" s="26">
        <f>BX14/K14</f>
        <v>0.36723598294749338</v>
      </c>
      <c r="BZ14" s="11">
        <f>AP14/BE14</f>
        <v>5.6982138291266395E-3</v>
      </c>
      <c r="CA14" s="15">
        <f>-(BM14+BN14+BO14)/M14</f>
        <v>-9995.6915032679717</v>
      </c>
      <c r="CB14" s="15">
        <f>BG14-CA14</f>
        <v>2787.6915032679717</v>
      </c>
      <c r="CC14" s="18">
        <f t="shared" si="4"/>
        <v>0</v>
      </c>
      <c r="CD14" s="17">
        <f>(AF14/(AF14+AH14+AJ14))/(X14/(X14+Z14+AB14))</f>
        <v>1.5055540200526094</v>
      </c>
      <c r="CE14" s="19">
        <f>(AH14/(AF14+AH14+AJ14))/(Z14/(X14+Z14+AB14))</f>
        <v>1.0428182938762025</v>
      </c>
      <c r="CF14" s="18">
        <f>(AJ14/(AF14+AH14+AJ14))/(AB14/(X14+Z14+AB14))</f>
        <v>0.88134920079585033</v>
      </c>
      <c r="CG14">
        <f>AH14/Z14</f>
        <v>109.41666666666667</v>
      </c>
      <c r="CH14" s="11">
        <f>BB14/BE14</f>
        <v>0.30741133067903714</v>
      </c>
      <c r="CI14" s="14">
        <f>AY14/V14</f>
        <v>2247.9176490654254</v>
      </c>
      <c r="CJ14" s="14">
        <f>AV14/M14</f>
        <v>4400</v>
      </c>
      <c r="CK14" s="17">
        <f>N14/V14</f>
        <v>52.371502242377424</v>
      </c>
      <c r="CL14" s="17">
        <f>(AL14+AN14)/N14</f>
        <v>6.971830985915493</v>
      </c>
      <c r="CM14" s="14">
        <f>AP14/AC14</f>
        <v>6</v>
      </c>
    </row>
    <row r="15" spans="1:91" hidden="1" x14ac:dyDescent="0.2">
      <c r="A15">
        <v>1176</v>
      </c>
      <c r="B15" s="2">
        <v>45231</v>
      </c>
      <c r="C15" s="3" t="s">
        <v>43</v>
      </c>
      <c r="D15" t="s">
        <v>38</v>
      </c>
      <c r="E15" s="3" t="s">
        <v>44</v>
      </c>
      <c r="F15" t="s">
        <v>45</v>
      </c>
      <c r="G15" t="str">
        <f>CONCATENATE(C15,E15)</f>
        <v>SFOBOI</v>
      </c>
      <c r="H15" t="s">
        <v>31</v>
      </c>
      <c r="I15">
        <f>U15/M15</f>
        <v>124.5</v>
      </c>
      <c r="J15" t="str">
        <f>_xlfn.CONCAT(C15,E15,H15)</f>
        <v>SFOBOI737-800</v>
      </c>
      <c r="K15" s="4">
        <v>522</v>
      </c>
      <c r="L15" s="4">
        <f>N15/M15</f>
        <v>71</v>
      </c>
      <c r="M15" s="4">
        <v>2</v>
      </c>
      <c r="N15" s="4">
        <v>142</v>
      </c>
      <c r="O15" s="4">
        <f>P15/M15</f>
        <v>11</v>
      </c>
      <c r="P15" s="4">
        <v>22</v>
      </c>
      <c r="Q15" s="4">
        <v>42</v>
      </c>
      <c r="R15" s="4">
        <v>78</v>
      </c>
      <c r="S15" s="4">
        <f>U15*K15</f>
        <v>129978</v>
      </c>
      <c r="T15" s="7">
        <f>N15/U15</f>
        <v>0.57028112449799195</v>
      </c>
      <c r="U15" s="4">
        <v>249</v>
      </c>
      <c r="V15" s="4">
        <v>2.4137732749178533</v>
      </c>
      <c r="W15" s="7">
        <f>P15/X15</f>
        <v>0.6875</v>
      </c>
      <c r="X15" s="4">
        <v>32</v>
      </c>
      <c r="Y15" s="7">
        <f>Q15/Z15</f>
        <v>0.7</v>
      </c>
      <c r="Z15" s="4">
        <v>60</v>
      </c>
      <c r="AA15" s="7">
        <f>R15/AB15</f>
        <v>0.49367088607594939</v>
      </c>
      <c r="AB15" s="4">
        <v>158</v>
      </c>
      <c r="AC15" s="4">
        <v>26</v>
      </c>
      <c r="AD15" s="4">
        <f>AP15/AC15</f>
        <v>6</v>
      </c>
      <c r="AE15" s="7">
        <f>AF15/(AF15+AH15+AJ15+AL15+AN15+AP15)</f>
        <v>0.24061118652326755</v>
      </c>
      <c r="AF15" s="4">
        <v>6913</v>
      </c>
      <c r="AG15" s="7">
        <f>AH15/(AF15+AH15+AJ15+AL15+AN15+AP15)</f>
        <v>0.26431380738575061</v>
      </c>
      <c r="AH15" s="4">
        <v>7594</v>
      </c>
      <c r="AI15" s="7">
        <f>AJ15/(AF15+AH15+AJ15+AL15+AN15+AP15)</f>
        <v>0.45929483832793844</v>
      </c>
      <c r="AJ15" s="4">
        <v>13196</v>
      </c>
      <c r="AK15" s="7">
        <f>AL15/(AF15+AH15+AJ15+AL15+AN15+AP15)</f>
        <v>1.9491141972085901E-2</v>
      </c>
      <c r="AL15" s="4">
        <v>560</v>
      </c>
      <c r="AM15" s="7">
        <f>AN15/(AF15+AH15+AJ15+AL15+AN15+AP15)</f>
        <v>1.0859350527305002E-2</v>
      </c>
      <c r="AN15" s="4">
        <v>312</v>
      </c>
      <c r="AO15" s="7">
        <f>AP15/(AF15+AH15+AJ15+AL15+AN15+AP15)</f>
        <v>5.429675263652501E-3</v>
      </c>
      <c r="AP15" s="4">
        <v>156</v>
      </c>
      <c r="AQ15" s="6">
        <f>AO15+AM15+AK15+AI15+AG15+AE15</f>
        <v>1</v>
      </c>
      <c r="AR15" s="4">
        <v>10037</v>
      </c>
      <c r="AS15" s="4">
        <f>AR15/M15</f>
        <v>5018.5</v>
      </c>
      <c r="AT15" s="4">
        <f>AR15/V15</f>
        <v>4158.2198727184032</v>
      </c>
      <c r="AU15" s="7">
        <f>AR15/(AR15+AV15+AY15+BB15)</f>
        <v>0.3160762084711069</v>
      </c>
      <c r="AV15" s="4">
        <v>8800</v>
      </c>
      <c r="AW15" s="4">
        <f>AV15/M15</f>
        <v>4400</v>
      </c>
      <c r="AX15" s="7">
        <f>AV15/(AR15+AV15+AY15+BB15)</f>
        <v>0.27712171311604472</v>
      </c>
      <c r="AY15" s="4">
        <v>5426</v>
      </c>
      <c r="AZ15" s="4">
        <f>AY15/M15</f>
        <v>2713</v>
      </c>
      <c r="BA15" s="7">
        <f>AY15/(AR15+AV15+AY15+BB15)</f>
        <v>0.17087072901905212</v>
      </c>
      <c r="BB15" s="4">
        <v>7492</v>
      </c>
      <c r="BC15" s="11">
        <f>BB15/(AR15+AV15+AY15+BB15)</f>
        <v>0.23593134939379626</v>
      </c>
      <c r="BD15" s="9">
        <f>BC15+BA15+AX15+AU15</f>
        <v>1</v>
      </c>
      <c r="BE15" s="14">
        <f>(AF15+AH15+AJ15+AL15+AN15+AP15)</f>
        <v>28731</v>
      </c>
      <c r="BF15" s="14">
        <f t="shared" si="0"/>
        <v>-31755</v>
      </c>
      <c r="BG15" s="13">
        <f>(AF15+AH15+AJ15+AL15+AN15+AP15)-(AR15+AV15+AY15+BB15)</f>
        <v>-3024</v>
      </c>
      <c r="BH15" s="13">
        <f t="shared" si="1"/>
        <v>1</v>
      </c>
      <c r="BI15" s="14">
        <f>AF15/W15</f>
        <v>10055.272727272728</v>
      </c>
      <c r="BJ15" s="14">
        <f>AH15/Y15</f>
        <v>10848.571428571429</v>
      </c>
      <c r="BK15" s="14">
        <f>AJ15/AA15</f>
        <v>26730.358974358973</v>
      </c>
      <c r="BL15" s="14">
        <f>BI15+BJ15+BK15</f>
        <v>47634.203130203125</v>
      </c>
      <c r="BM15" s="14">
        <f>(AF15/W15)-AF15</f>
        <v>3142.2727272727279</v>
      </c>
      <c r="BN15" s="14">
        <f>AH15/Y15-AH15</f>
        <v>3254.5714285714294</v>
      </c>
      <c r="BO15" s="14">
        <f>AJ15/AA15-AJ15</f>
        <v>13534.358974358973</v>
      </c>
      <c r="BP15" s="14">
        <f>BG15/S15</f>
        <v>-2.3265475695886995E-2</v>
      </c>
      <c r="BQ15" s="14">
        <f>(BG15-CA15)/S15</f>
        <v>5.3405973050066675E-2</v>
      </c>
      <c r="BR15" s="27">
        <f>BQ15-BP15</f>
        <v>7.6671448745953663E-2</v>
      </c>
      <c r="BS15" s="28">
        <f t="shared" si="2"/>
        <v>74124</v>
      </c>
      <c r="BT15" s="11">
        <f>BS15/S15</f>
        <v>0.57028112449799195</v>
      </c>
      <c r="BU15" s="14">
        <f>(BE15-AP15)*1/BT15-(BE15-AP15)</f>
        <v>21531.866197183102</v>
      </c>
      <c r="BV15" s="14">
        <f t="shared" si="3"/>
        <v>0.22104509993998983</v>
      </c>
      <c r="BW15" s="27">
        <f>(AR15+AV15+AY15+BB15)/S15</f>
        <v>0.24431057563587685</v>
      </c>
      <c r="BX15" s="13">
        <f>(AF15+AH15+AJ15+AL15+AN15)/N15</f>
        <v>201.23239436619718</v>
      </c>
      <c r="BY15" s="26">
        <f>BX15/K15</f>
        <v>0.38550267119961146</v>
      </c>
      <c r="BZ15" s="11">
        <f>AP15/BE15</f>
        <v>5.429675263652501E-3</v>
      </c>
      <c r="CA15" s="15">
        <f>-(BM15+BN15+BO15)/M15</f>
        <v>-9965.6015651015659</v>
      </c>
      <c r="CB15" s="15">
        <f>BG15-CA15</f>
        <v>6941.6015651015659</v>
      </c>
      <c r="CC15" s="18">
        <f t="shared" si="4"/>
        <v>0</v>
      </c>
      <c r="CD15" s="17">
        <f>(AF15/(AF15+AH15+AJ15))/(X15/(X15+Z15+AB15))</f>
        <v>1.9495293830993032</v>
      </c>
      <c r="CE15" s="19">
        <f>(AH15/(AF15+AH15+AJ15))/(Z15/(X15+Z15+AB15))</f>
        <v>1.1421747343849644</v>
      </c>
      <c r="CF15" s="18">
        <f>(AJ15/(AF15+AH15+AJ15))/(AB15/(X15+Z15+AB15))</f>
        <v>0.75369984606154705</v>
      </c>
      <c r="CG15">
        <f>AH15/Z15</f>
        <v>126.56666666666666</v>
      </c>
      <c r="CH15" s="11">
        <f>BB15/BE15</f>
        <v>0.26076363509797779</v>
      </c>
      <c r="CI15" s="14">
        <f>AY15/V15</f>
        <v>2247.9327517555103</v>
      </c>
      <c r="CJ15" s="14">
        <f>AV15/M15</f>
        <v>4400</v>
      </c>
      <c r="CK15" s="17">
        <f>N15/V15</f>
        <v>58.829054690247418</v>
      </c>
      <c r="CL15" s="17">
        <f>(AL15+AN15)/N15</f>
        <v>6.140845070422535</v>
      </c>
      <c r="CM15" s="14">
        <f>AP15/AC15</f>
        <v>6</v>
      </c>
    </row>
    <row r="16" spans="1:91" hidden="1" x14ac:dyDescent="0.2">
      <c r="A16">
        <v>584</v>
      </c>
      <c r="B16" s="2">
        <v>45170</v>
      </c>
      <c r="C16" s="3" t="s">
        <v>27</v>
      </c>
      <c r="D16" t="s">
        <v>28</v>
      </c>
      <c r="E16" s="3" t="s">
        <v>29</v>
      </c>
      <c r="F16" t="s">
        <v>28</v>
      </c>
      <c r="G16" t="str">
        <f>CONCATENATE(C16,E16)</f>
        <v>ADKANC</v>
      </c>
      <c r="H16" t="s">
        <v>31</v>
      </c>
      <c r="I16">
        <f>U16/M16</f>
        <v>159.75</v>
      </c>
      <c r="J16" t="str">
        <f>_xlfn.CONCAT(C16,E16,H16)</f>
        <v>ADKANC737-800</v>
      </c>
      <c r="K16" s="4">
        <v>1192</v>
      </c>
      <c r="L16" s="4">
        <f>N16/M16</f>
        <v>32.25</v>
      </c>
      <c r="M16" s="4">
        <v>4</v>
      </c>
      <c r="N16" s="4">
        <v>129</v>
      </c>
      <c r="O16" s="4">
        <f>P16/M16</f>
        <v>4.75</v>
      </c>
      <c r="P16" s="4">
        <v>19</v>
      </c>
      <c r="Q16" s="4">
        <v>29</v>
      </c>
      <c r="R16" s="4">
        <v>81</v>
      </c>
      <c r="S16" s="4">
        <f>U16*K16</f>
        <v>761688</v>
      </c>
      <c r="T16" s="7">
        <f>N16/U16</f>
        <v>0.20187793427230047</v>
      </c>
      <c r="U16" s="4">
        <v>639</v>
      </c>
      <c r="V16" s="4">
        <v>10.558333333333334</v>
      </c>
      <c r="W16" s="7">
        <f>P16/X16</f>
        <v>0.22619047619047619</v>
      </c>
      <c r="X16" s="4">
        <v>84</v>
      </c>
      <c r="Y16" s="7">
        <f>Q16/Z16</f>
        <v>0.18124999999999999</v>
      </c>
      <c r="Z16" s="4">
        <v>160</v>
      </c>
      <c r="AA16" s="7">
        <f>R16/AB16</f>
        <v>0.20506329113924052</v>
      </c>
      <c r="AB16" s="4">
        <v>395</v>
      </c>
      <c r="AC16" s="4">
        <v>3631</v>
      </c>
      <c r="AD16" s="4">
        <f>AP16/AC16</f>
        <v>6</v>
      </c>
      <c r="AE16" s="7">
        <f>AF16/(AF16+AH16+AJ16+AL16+AN16+AP16)</f>
        <v>0.1699982265460718</v>
      </c>
      <c r="AF16" s="4">
        <v>13420</v>
      </c>
      <c r="AG16" s="7">
        <f>AH16/(AF16+AH16+AJ16+AL16+AN16+AP16)</f>
        <v>0.15397380355197487</v>
      </c>
      <c r="AH16" s="4">
        <v>12155</v>
      </c>
      <c r="AI16" s="7">
        <f>AJ16/(AF16+AH16+AJ16+AL16+AN16+AP16)</f>
        <v>0.38782903904132149</v>
      </c>
      <c r="AJ16" s="4">
        <v>30616</v>
      </c>
      <c r="AK16" s="7">
        <f>AL16/(AF16+AH16+AJ16+AL16+AN16+AP16)</f>
        <v>7.0938157128018035E-3</v>
      </c>
      <c r="AL16" s="4">
        <v>560</v>
      </c>
      <c r="AM16" s="7">
        <f>AN16/(AF16+AH16+AJ16+AL16+AN16+AP16)</f>
        <v>5.1303488637227329E-3</v>
      </c>
      <c r="AN16" s="4">
        <v>405</v>
      </c>
      <c r="AO16" s="7">
        <f>AP16/(AF16+AH16+AJ16+AL16+AN16+AP16)</f>
        <v>0.27597476628410733</v>
      </c>
      <c r="AP16" s="4">
        <v>21786</v>
      </c>
      <c r="AQ16" s="6">
        <f>AO16+AM16+AK16+AI16+AG16+AE16</f>
        <v>1</v>
      </c>
      <c r="AR16" s="4">
        <v>43902</v>
      </c>
      <c r="AS16" s="4">
        <f>AR16/M16</f>
        <v>10975.5</v>
      </c>
      <c r="AT16" s="4">
        <f>AR16/V16</f>
        <v>4158.0426203630623</v>
      </c>
      <c r="AU16" s="7">
        <f>AR16/(AR16+AV16+AY16+BB16)</f>
        <v>0.35441423404804961</v>
      </c>
      <c r="AV16" s="4">
        <v>23466</v>
      </c>
      <c r="AW16" s="4">
        <f>AV16/M16</f>
        <v>5866.5</v>
      </c>
      <c r="AX16" s="7">
        <f>AV16/(AR16+AV16+AY16+BB16)</f>
        <v>0.1894374838543012</v>
      </c>
      <c r="AY16" s="4">
        <v>23733</v>
      </c>
      <c r="AZ16" s="4">
        <f>AY16/M16</f>
        <v>5933.25</v>
      </c>
      <c r="BA16" s="7">
        <f>AY16/(AR16+AV16+AY16+BB16)</f>
        <v>0.1915929346422113</v>
      </c>
      <c r="BB16" s="4">
        <v>32771</v>
      </c>
      <c r="BC16" s="11">
        <f>BB16/(AR16+AV16+AY16+BB16)</f>
        <v>0.26455534745543785</v>
      </c>
      <c r="BD16" s="9">
        <f>BC16+BA16+AX16+AU16</f>
        <v>1</v>
      </c>
      <c r="BE16" s="14">
        <f>(AF16+AH16+AJ16+AL16+AN16+AP16)</f>
        <v>78942</v>
      </c>
      <c r="BF16" s="14">
        <f t="shared" si="0"/>
        <v>-123872</v>
      </c>
      <c r="BG16" s="13">
        <f>(AF16+AH16+AJ16+AL16+AN16+AP16)-(AR16+AV16+AY16+BB16)</f>
        <v>-44930</v>
      </c>
      <c r="BH16" s="13">
        <f t="shared" si="1"/>
        <v>1</v>
      </c>
      <c r="BI16" s="14">
        <f>AF16/W16</f>
        <v>59330.526315789473</v>
      </c>
      <c r="BJ16" s="14">
        <f>AH16/Y16</f>
        <v>67062.068965517246</v>
      </c>
      <c r="BK16" s="14">
        <f>AJ16/AA16</f>
        <v>149300.24691358025</v>
      </c>
      <c r="BL16" s="14">
        <f>BI16+BJ16+BK16</f>
        <v>275692.84219488699</v>
      </c>
      <c r="BM16" s="14">
        <f>(AF16/W16)-AF16</f>
        <v>45910.526315789473</v>
      </c>
      <c r="BN16" s="14">
        <f>AH16/Y16-AH16</f>
        <v>54907.068965517246</v>
      </c>
      <c r="BO16" s="14">
        <f>AJ16/AA16-AJ16</f>
        <v>118684.24691358025</v>
      </c>
      <c r="BP16" s="14">
        <f>BG16/S16</f>
        <v>-5.8987406917267962E-2</v>
      </c>
      <c r="BQ16" s="14">
        <f>(BG16-CA16)/S16</f>
        <v>1.3057131724172813E-2</v>
      </c>
      <c r="BR16" s="27">
        <f>BQ16-BP16</f>
        <v>7.2044538641440781E-2</v>
      </c>
      <c r="BS16" s="28">
        <f t="shared" si="2"/>
        <v>153768</v>
      </c>
      <c r="BT16" s="11">
        <f>BS16/S16</f>
        <v>0.20187793427230047</v>
      </c>
      <c r="BU16" s="14">
        <f>(BE16-AP16)*1/BT16-(BE16-AP16)</f>
        <v>225965.58139534883</v>
      </c>
      <c r="BV16" s="14">
        <f t="shared" si="3"/>
        <v>0.10364086082490469</v>
      </c>
      <c r="BW16" s="27">
        <f>(AR16+AV16+AY16+BB16)/S16</f>
        <v>0.16262826774217265</v>
      </c>
      <c r="BX16" s="13">
        <f>(AF16+AH16+AJ16+AL16+AN16)/N16</f>
        <v>443.06976744186045</v>
      </c>
      <c r="BY16" s="26">
        <f>BX16/K16</f>
        <v>0.37170282503511781</v>
      </c>
      <c r="BZ16" s="11">
        <f>AP16/BE16</f>
        <v>0.27597476628410733</v>
      </c>
      <c r="CA16" s="15">
        <f>-(BM16+BN16+BO16)/M16</f>
        <v>-54875.460548721741</v>
      </c>
      <c r="CB16" s="15">
        <f>BG16-CA16</f>
        <v>9945.4605487217414</v>
      </c>
      <c r="CC16" s="18">
        <f t="shared" si="4"/>
        <v>0</v>
      </c>
      <c r="CD16" s="17">
        <f>(AF16/(AF16+AH16+AJ16))/(X16/(X16+Z16+AB16))</f>
        <v>1.8168008603309629</v>
      </c>
      <c r="CE16" s="19">
        <f>(AH16/(AF16+AH16+AJ16))/(Z16/(X16+Z16+AB16))</f>
        <v>0.86391114680286873</v>
      </c>
      <c r="CF16" s="18">
        <f>(AJ16/(AF16+AH16+AJ16))/(AB16/(X16+Z16+AB16))</f>
        <v>0.88142517530060782</v>
      </c>
      <c r="CG16">
        <f>AH16/Z16</f>
        <v>75.96875</v>
      </c>
      <c r="CH16" s="11">
        <f>BB16/BE16</f>
        <v>0.41512756200754986</v>
      </c>
      <c r="CI16" s="14">
        <f>AY16/V16</f>
        <v>2247.7979479084452</v>
      </c>
      <c r="CJ16" s="14">
        <f>AV16/M16</f>
        <v>5866.5</v>
      </c>
      <c r="CK16" s="17">
        <f>N16/V16</f>
        <v>12.217837411207576</v>
      </c>
      <c r="CL16" s="17">
        <f>(AL16+AN16)/N16</f>
        <v>7.4806201550387597</v>
      </c>
      <c r="CM16" s="14">
        <f>AP16/AC16</f>
        <v>6</v>
      </c>
    </row>
    <row r="17" spans="1:91" hidden="1" x14ac:dyDescent="0.2">
      <c r="A17">
        <v>801</v>
      </c>
      <c r="B17" s="2">
        <v>45200</v>
      </c>
      <c r="C17" s="3" t="s">
        <v>27</v>
      </c>
      <c r="D17" t="s">
        <v>28</v>
      </c>
      <c r="E17" s="3" t="s">
        <v>29</v>
      </c>
      <c r="F17" t="s">
        <v>28</v>
      </c>
      <c r="G17" t="str">
        <f>CONCATENATE(C17,E17)</f>
        <v>ADKANC</v>
      </c>
      <c r="H17" t="s">
        <v>30</v>
      </c>
      <c r="I17">
        <f>U17/M17</f>
        <v>124</v>
      </c>
      <c r="J17" t="str">
        <f>_xlfn.CONCAT(C17,E17,H17)</f>
        <v>ADKANC737-700</v>
      </c>
      <c r="K17" s="4">
        <v>1192</v>
      </c>
      <c r="L17" s="4">
        <f>N17/M17</f>
        <v>23</v>
      </c>
      <c r="M17" s="4">
        <v>4</v>
      </c>
      <c r="N17" s="4">
        <v>92</v>
      </c>
      <c r="O17" s="4">
        <f>P17/M17</f>
        <v>4</v>
      </c>
      <c r="P17" s="4">
        <v>16</v>
      </c>
      <c r="Q17" s="4">
        <v>34</v>
      </c>
      <c r="R17" s="4">
        <v>42</v>
      </c>
      <c r="S17" s="4">
        <f>U17*K17</f>
        <v>591232</v>
      </c>
      <c r="T17" s="7">
        <f>N17/U17</f>
        <v>0.18548387096774194</v>
      </c>
      <c r="U17" s="4">
        <v>496</v>
      </c>
      <c r="V17" s="4">
        <v>10.558333333333334</v>
      </c>
      <c r="W17" s="7">
        <f>P17/X17</f>
        <v>0.23529411764705882</v>
      </c>
      <c r="X17" s="4">
        <v>68</v>
      </c>
      <c r="Y17" s="7">
        <f>Q17/Z17</f>
        <v>0.27419354838709675</v>
      </c>
      <c r="Z17" s="4">
        <v>124</v>
      </c>
      <c r="AA17" s="7">
        <f>R17/AB17</f>
        <v>0.13815789473684212</v>
      </c>
      <c r="AB17" s="4">
        <v>304</v>
      </c>
      <c r="AC17" s="4">
        <v>3137</v>
      </c>
      <c r="AD17" s="4">
        <f>AP17/AC17</f>
        <v>5.9990436722983747</v>
      </c>
      <c r="AE17" s="7">
        <f>AF17/(AF17+AH17+AJ17+AL17+AN17+AP17)</f>
        <v>0.18686011129230201</v>
      </c>
      <c r="AF17" s="4">
        <v>11115</v>
      </c>
      <c r="AG17" s="7">
        <f>AH17/(AF17+AH17+AJ17+AL17+AN17+AP17)</f>
        <v>0.22404720676495807</v>
      </c>
      <c r="AH17" s="4">
        <v>13327</v>
      </c>
      <c r="AI17" s="7">
        <f>AJ17/(AF17+AH17+AJ17+AL17+AN17+AP17)</f>
        <v>0.26306675856967537</v>
      </c>
      <c r="AJ17" s="4">
        <v>15648</v>
      </c>
      <c r="AK17" s="7">
        <f>AL17/(AF17+AH17+AJ17+AL17+AN17+AP17)</f>
        <v>4.707227275019754E-3</v>
      </c>
      <c r="AL17" s="4">
        <v>280</v>
      </c>
      <c r="AM17" s="7">
        <f>AN17/(AF17+AH17+AJ17+AL17+AN17+AP17)</f>
        <v>4.9425886387707415E-3</v>
      </c>
      <c r="AN17" s="4">
        <v>294</v>
      </c>
      <c r="AO17" s="7">
        <f>AP17/(AF17+AH17+AJ17+AL17+AN17+AP17)</f>
        <v>0.31637610745927408</v>
      </c>
      <c r="AP17" s="4">
        <v>18819</v>
      </c>
      <c r="AQ17" s="6">
        <f>AO17+AM17+AK17+AI17+AG17+AE17</f>
        <v>1</v>
      </c>
      <c r="AR17" s="4">
        <v>43902</v>
      </c>
      <c r="AS17" s="4">
        <f>AR17/M17</f>
        <v>10975.5</v>
      </c>
      <c r="AT17" s="4">
        <f>AR17/V17</f>
        <v>4158.0426203630623</v>
      </c>
      <c r="AU17" s="7">
        <f>AR17/(AR17+AV17+AY17+BB17)</f>
        <v>0.35441423404804961</v>
      </c>
      <c r="AV17" s="4">
        <v>23466</v>
      </c>
      <c r="AW17" s="4">
        <f>AV17/M17</f>
        <v>5866.5</v>
      </c>
      <c r="AX17" s="7">
        <f>AV17/(AR17+AV17+AY17+BB17)</f>
        <v>0.1894374838543012</v>
      </c>
      <c r="AY17" s="4">
        <v>23733</v>
      </c>
      <c r="AZ17" s="4">
        <f>AY17/M17</f>
        <v>5933.25</v>
      </c>
      <c r="BA17" s="7">
        <f>AY17/(AR17+AV17+AY17+BB17)</f>
        <v>0.1915929346422113</v>
      </c>
      <c r="BB17" s="4">
        <v>32771</v>
      </c>
      <c r="BC17" s="11">
        <f>BB17/(AR17+AV17+AY17+BB17)</f>
        <v>0.26455534745543785</v>
      </c>
      <c r="BD17" s="9">
        <f>BC17+BA17+AX17+AU17</f>
        <v>1</v>
      </c>
      <c r="BE17" s="14">
        <f>(AF17+AH17+AJ17+AL17+AN17+AP17)</f>
        <v>59483</v>
      </c>
      <c r="BF17" s="14">
        <f t="shared" si="0"/>
        <v>-123872</v>
      </c>
      <c r="BG17" s="13">
        <f>(AF17+AH17+AJ17+AL17+AN17+AP17)-(AR17+AV17+AY17+BB17)</f>
        <v>-64389</v>
      </c>
      <c r="BH17" s="13">
        <f t="shared" si="1"/>
        <v>1</v>
      </c>
      <c r="BI17" s="14">
        <f>AF17/W17</f>
        <v>47238.75</v>
      </c>
      <c r="BJ17" s="14">
        <f>AH17/Y17</f>
        <v>48604.352941176476</v>
      </c>
      <c r="BK17" s="14">
        <f>AJ17/AA17</f>
        <v>113261.71428571428</v>
      </c>
      <c r="BL17" s="14">
        <f>BI17+BJ17+BK17</f>
        <v>209104.81722689077</v>
      </c>
      <c r="BM17" s="14">
        <f>(AF17/W17)-AF17</f>
        <v>36123.75</v>
      </c>
      <c r="BN17" s="14">
        <f>AH17/Y17-AH17</f>
        <v>35277.352941176476</v>
      </c>
      <c r="BO17" s="14">
        <f>AJ17/AA17-AJ17</f>
        <v>97613.714285714275</v>
      </c>
      <c r="BP17" s="14">
        <f>BG17/S17</f>
        <v>-0.10890648679367829</v>
      </c>
      <c r="BQ17" s="14">
        <f>(BG17-CA17)/S17</f>
        <v>-3.7439272051034631E-2</v>
      </c>
      <c r="BR17" s="27">
        <f>BQ17-BP17</f>
        <v>7.1467214742643656E-2</v>
      </c>
      <c r="BS17" s="28">
        <f t="shared" si="2"/>
        <v>109664</v>
      </c>
      <c r="BT17" s="11">
        <f>BS17/S17</f>
        <v>0.18548387096774194</v>
      </c>
      <c r="BU17" s="14">
        <f>(BE17-AP17)*1/BT17-(BE17-AP17)</f>
        <v>178568</v>
      </c>
      <c r="BV17" s="14">
        <f t="shared" si="3"/>
        <v>0.10060855975319333</v>
      </c>
      <c r="BW17" s="27">
        <f>(AR17+AV17+AY17+BB17)/S17</f>
        <v>0.20951504654687161</v>
      </c>
      <c r="BX17" s="13">
        <f>(AF17+AH17+AJ17+AL17+AN17)/N17</f>
        <v>442</v>
      </c>
      <c r="BY17" s="26">
        <f>BX17/K17</f>
        <v>0.37080536912751677</v>
      </c>
      <c r="BZ17" s="11">
        <f>AP17/BE17</f>
        <v>0.31637610745927408</v>
      </c>
      <c r="CA17" s="15">
        <f>-(BM17+BN17+BO17)/M17</f>
        <v>-42253.704306722691</v>
      </c>
      <c r="CB17" s="15">
        <f>BG17-CA17</f>
        <v>-22135.295693277309</v>
      </c>
      <c r="CC17" s="18">
        <f t="shared" si="4"/>
        <v>1</v>
      </c>
      <c r="CD17" s="17">
        <f>(AF17/(AF17+AH17+AJ17))/(X17/(X17+Z17+AB17))</f>
        <v>2.022302759966546</v>
      </c>
      <c r="CE17" s="19">
        <f>(AH17/(AF17+AH17+AJ17))/(Z17/(X17+Z17+AB17))</f>
        <v>1.329708156647543</v>
      </c>
      <c r="CF17" s="18">
        <f>(AJ17/(AF17+AH17+AJ17))/(AB17/(X17+Z17+AB17))</f>
        <v>0.63684079242756431</v>
      </c>
      <c r="CG17">
        <f>AH17/Z17</f>
        <v>107.4758064516129</v>
      </c>
      <c r="CH17" s="11">
        <f>BB17/BE17</f>
        <v>0.55093051796311554</v>
      </c>
      <c r="CI17" s="14">
        <f>AY17/V17</f>
        <v>2247.7979479084452</v>
      </c>
      <c r="CJ17" s="14">
        <f>AV17/M17</f>
        <v>5866.5</v>
      </c>
      <c r="CK17" s="17">
        <f>N17/V17</f>
        <v>8.7134964483030775</v>
      </c>
      <c r="CL17" s="17">
        <f>(AL17+AN17)/N17</f>
        <v>6.2391304347826084</v>
      </c>
      <c r="CM17" s="14">
        <f>AP17/AC17</f>
        <v>5.9990436722983747</v>
      </c>
    </row>
    <row r="18" spans="1:91" hidden="1" x14ac:dyDescent="0.2">
      <c r="A18">
        <v>803</v>
      </c>
      <c r="B18" s="2">
        <v>45200</v>
      </c>
      <c r="C18" s="3" t="s">
        <v>29</v>
      </c>
      <c r="D18" t="s">
        <v>28</v>
      </c>
      <c r="E18" s="3" t="s">
        <v>27</v>
      </c>
      <c r="F18" t="s">
        <v>28</v>
      </c>
      <c r="G18" t="str">
        <f>CONCATENATE(C18,E18)</f>
        <v>ANCADK</v>
      </c>
      <c r="H18" t="s">
        <v>30</v>
      </c>
      <c r="I18">
        <f>U18/M18</f>
        <v>124</v>
      </c>
      <c r="J18" t="str">
        <f>_xlfn.CONCAT(C18,E18,H18)</f>
        <v>ANCADK737-700</v>
      </c>
      <c r="K18" s="4">
        <v>1192</v>
      </c>
      <c r="L18" s="4">
        <f>N18/M18</f>
        <v>23</v>
      </c>
      <c r="M18" s="4">
        <v>4</v>
      </c>
      <c r="N18" s="4">
        <v>92</v>
      </c>
      <c r="O18" s="4">
        <f>P18/M18</f>
        <v>4</v>
      </c>
      <c r="P18" s="4">
        <v>16</v>
      </c>
      <c r="Q18" s="4">
        <v>20</v>
      </c>
      <c r="R18" s="4">
        <v>56</v>
      </c>
      <c r="S18" s="4">
        <f>U18*K18</f>
        <v>591232</v>
      </c>
      <c r="T18" s="7">
        <f>N18/U18</f>
        <v>0.18548387096774194</v>
      </c>
      <c r="U18" s="4">
        <v>496</v>
      </c>
      <c r="V18" s="4">
        <v>12.2125</v>
      </c>
      <c r="W18" s="7">
        <f>P18/X18</f>
        <v>0.23529411764705882</v>
      </c>
      <c r="X18" s="4">
        <v>68</v>
      </c>
      <c r="Y18" s="7">
        <f>Q18/Z18</f>
        <v>0.16129032258064516</v>
      </c>
      <c r="Z18" s="4">
        <v>124</v>
      </c>
      <c r="AA18" s="7">
        <f>R18/AB18</f>
        <v>0.18421052631578946</v>
      </c>
      <c r="AB18" s="4">
        <v>304</v>
      </c>
      <c r="AC18" s="4">
        <v>3137</v>
      </c>
      <c r="AD18" s="4">
        <f>AP18/AC18</f>
        <v>5.9990436722983747</v>
      </c>
      <c r="AE18" s="7">
        <f>AF18/(AF18+AH18+AJ18+AL18+AN18+AP18)</f>
        <v>0.16421338344294811</v>
      </c>
      <c r="AF18" s="4">
        <v>9438</v>
      </c>
      <c r="AG18" s="7">
        <f>AH18/(AF18+AH18+AJ18+AL18+AN18+AP18)</f>
        <v>0.14316038556564709</v>
      </c>
      <c r="AH18" s="4">
        <v>8228</v>
      </c>
      <c r="AI18" s="7">
        <f>AJ18/(AF18+AH18+AJ18+AL18+AN18+AP18)</f>
        <v>0.35167206040992449</v>
      </c>
      <c r="AJ18" s="4">
        <v>20212</v>
      </c>
      <c r="AK18" s="7">
        <f>AL18/(AF18+AH18+AJ18+AL18+AN18+AP18)</f>
        <v>6.6986811427776037E-3</v>
      </c>
      <c r="AL18" s="4">
        <v>385</v>
      </c>
      <c r="AM18" s="7">
        <f>AN18/(AF18+AH18+AJ18+AL18+AN18+AP18)</f>
        <v>6.8204753453735599E-3</v>
      </c>
      <c r="AN18" s="4">
        <v>392</v>
      </c>
      <c r="AO18" s="7">
        <f>AP18/(AF18+AH18+AJ18+AL18+AN18+AP18)</f>
        <v>0.32743501409332915</v>
      </c>
      <c r="AP18" s="4">
        <v>18819</v>
      </c>
      <c r="AQ18" s="6">
        <f>AO18+AM18+AK18+AI18+AG18+AE18</f>
        <v>1</v>
      </c>
      <c r="AR18" s="4">
        <v>50780</v>
      </c>
      <c r="AS18" s="4">
        <f>AR18/M18</f>
        <v>12695</v>
      </c>
      <c r="AT18" s="4">
        <f>AR18/V18</f>
        <v>4158.0348004094167</v>
      </c>
      <c r="AU18" s="7">
        <f>AR18/(AR18+AV18+AY18+BB18)</f>
        <v>0.36374315922179878</v>
      </c>
      <c r="AV18" s="4">
        <v>23466</v>
      </c>
      <c r="AW18" s="4">
        <f>AV18/M18</f>
        <v>5866.5</v>
      </c>
      <c r="AX18" s="7">
        <f>AV18/(AR18+AV18+AY18+BB18)</f>
        <v>0.16808973954901005</v>
      </c>
      <c r="AY18" s="4">
        <v>27451</v>
      </c>
      <c r="AZ18" s="4">
        <f>AY18/M18</f>
        <v>6862.75</v>
      </c>
      <c r="BA18" s="7">
        <f>AY18/(AR18+AV18+AY18+BB18)</f>
        <v>0.19663476691212287</v>
      </c>
      <c r="BB18" s="4">
        <v>37907</v>
      </c>
      <c r="BC18" s="11">
        <f>BB18/(AR18+AV18+AY18+BB18)</f>
        <v>0.2715323343170683</v>
      </c>
      <c r="BD18" s="9">
        <f>BC18+BA18+AX18+AU18</f>
        <v>1</v>
      </c>
      <c r="BE18" s="14">
        <f>(AF18+AH18+AJ18+AL18+AN18+AP18)</f>
        <v>57474</v>
      </c>
      <c r="BF18" s="14">
        <f t="shared" si="0"/>
        <v>-139604</v>
      </c>
      <c r="BG18" s="13">
        <f>(AF18+AH18+AJ18+AL18+AN18+AP18)-(AR18+AV18+AY18+BB18)</f>
        <v>-82130</v>
      </c>
      <c r="BH18" s="13">
        <f t="shared" si="1"/>
        <v>1</v>
      </c>
      <c r="BI18" s="14">
        <f>AF18/W18</f>
        <v>40111.5</v>
      </c>
      <c r="BJ18" s="14">
        <f>AH18/Y18</f>
        <v>51013.599999999999</v>
      </c>
      <c r="BK18" s="14">
        <f>AJ18/AA18</f>
        <v>109722.28571428572</v>
      </c>
      <c r="BL18" s="14">
        <f>BI18+BJ18+BK18</f>
        <v>200847.38571428572</v>
      </c>
      <c r="BM18" s="14">
        <f>(AF18/W18)-AF18</f>
        <v>30673.5</v>
      </c>
      <c r="BN18" s="14">
        <f>AH18/Y18-AH18</f>
        <v>42785.599999999999</v>
      </c>
      <c r="BO18" s="14">
        <f>AJ18/AA18-AJ18</f>
        <v>89510.285714285725</v>
      </c>
      <c r="BP18" s="14">
        <f>BG18/S18</f>
        <v>-0.13891331998268022</v>
      </c>
      <c r="BQ18" s="14">
        <f>(BG18-CA18)/S18</f>
        <v>-7.0002390891272068E-2</v>
      </c>
      <c r="BR18" s="27">
        <f>BQ18-BP18</f>
        <v>6.8910929091408155E-2</v>
      </c>
      <c r="BS18" s="28">
        <f t="shared" si="2"/>
        <v>109664</v>
      </c>
      <c r="BT18" s="11">
        <f>BS18/S18</f>
        <v>0.18548387096774194</v>
      </c>
      <c r="BU18" s="14">
        <f>(BE18-AP18)*1/BT18-(BE18-AP18)</f>
        <v>169745.86956521738</v>
      </c>
      <c r="BV18" s="14">
        <f t="shared" si="3"/>
        <v>9.7210570469798654E-2</v>
      </c>
      <c r="BW18" s="27">
        <f>(AR18+AV18+AY18+BB18)/S18</f>
        <v>0.23612389045247889</v>
      </c>
      <c r="BX18" s="13">
        <f>(AF18+AH18+AJ18+AL18+AN18)/N18</f>
        <v>420.16304347826087</v>
      </c>
      <c r="BY18" s="26">
        <f>BX18/K18</f>
        <v>0.35248577473008463</v>
      </c>
      <c r="BZ18" s="11">
        <f>AP18/BE18</f>
        <v>0.32743501409332915</v>
      </c>
      <c r="CA18" s="15">
        <f>-(BM18+BN18+BO18)/M18</f>
        <v>-40742.346428571429</v>
      </c>
      <c r="CB18" s="15">
        <f>BG18-CA18</f>
        <v>-41387.653571428571</v>
      </c>
      <c r="CC18" s="18">
        <f t="shared" si="4"/>
        <v>1</v>
      </c>
      <c r="CD18" s="17">
        <f>(AF18/(AF18+AH18+AJ18))/(X18/(X18+Z18+AB18))</f>
        <v>1.8174634973583923</v>
      </c>
      <c r="CE18" s="19">
        <f>(AH18/(AF18+AH18+AJ18))/(Z18/(X18+Z18+AB18))</f>
        <v>0.86889487301335866</v>
      </c>
      <c r="CF18" s="18">
        <f>(AJ18/(AF18+AH18+AJ18))/(AB18/(X18+Z18+AB18))</f>
        <v>0.87062341423017398</v>
      </c>
      <c r="CG18">
        <f>AH18/Z18</f>
        <v>66.354838709677423</v>
      </c>
      <c r="CH18" s="11">
        <f>BB18/BE18</f>
        <v>0.65955040540070298</v>
      </c>
      <c r="CI18" s="14">
        <f>AY18/V18</f>
        <v>2247.7789150460594</v>
      </c>
      <c r="CJ18" s="14">
        <f>AV18/M18</f>
        <v>5866.5</v>
      </c>
      <c r="CK18" s="17">
        <f>N18/V18</f>
        <v>7.5332650972364377</v>
      </c>
      <c r="CL18" s="17">
        <f>(AL18+AN18)/N18</f>
        <v>8.445652173913043</v>
      </c>
      <c r="CM18" s="14">
        <f>AP18/AC18</f>
        <v>5.9990436722983747</v>
      </c>
    </row>
    <row r="19" spans="1:91" hidden="1" x14ac:dyDescent="0.2">
      <c r="A19">
        <v>586</v>
      </c>
      <c r="B19" s="2">
        <v>45170</v>
      </c>
      <c r="C19" s="3" t="s">
        <v>29</v>
      </c>
      <c r="D19" t="s">
        <v>28</v>
      </c>
      <c r="E19" s="3" t="s">
        <v>27</v>
      </c>
      <c r="F19" t="s">
        <v>28</v>
      </c>
      <c r="G19" t="str">
        <f>CONCATENATE(C19,E19)</f>
        <v>ANCADK</v>
      </c>
      <c r="H19" t="s">
        <v>31</v>
      </c>
      <c r="I19">
        <f>U19/M19</f>
        <v>159.75</v>
      </c>
      <c r="J19" t="str">
        <f>_xlfn.CONCAT(C19,E19,H19)</f>
        <v>ANCADK737-800</v>
      </c>
      <c r="K19" s="4">
        <v>1192</v>
      </c>
      <c r="L19" s="4">
        <f>N19/M19</f>
        <v>32.25</v>
      </c>
      <c r="M19" s="4">
        <v>4</v>
      </c>
      <c r="N19" s="4">
        <v>129</v>
      </c>
      <c r="O19" s="4">
        <f>P19/M19</f>
        <v>6</v>
      </c>
      <c r="P19" s="4">
        <v>24</v>
      </c>
      <c r="Q19" s="4">
        <v>30</v>
      </c>
      <c r="R19" s="4">
        <v>75</v>
      </c>
      <c r="S19" s="4">
        <f>U19*K19</f>
        <v>761688</v>
      </c>
      <c r="T19" s="7">
        <f>N19/U19</f>
        <v>0.20187793427230047</v>
      </c>
      <c r="U19" s="4">
        <v>639</v>
      </c>
      <c r="V19" s="4">
        <v>12.2125</v>
      </c>
      <c r="W19" s="7">
        <f>P19/X19</f>
        <v>0.2857142857142857</v>
      </c>
      <c r="X19" s="4">
        <v>84</v>
      </c>
      <c r="Y19" s="7">
        <f>Q19/Z19</f>
        <v>0.1875</v>
      </c>
      <c r="Z19" s="4">
        <v>160</v>
      </c>
      <c r="AA19" s="7">
        <f>R19/AB19</f>
        <v>0.189873417721519</v>
      </c>
      <c r="AB19" s="4">
        <v>395</v>
      </c>
      <c r="AC19" s="4">
        <v>3631</v>
      </c>
      <c r="AD19" s="4">
        <f>AP19/AC19</f>
        <v>6</v>
      </c>
      <c r="AE19" s="7">
        <f>AF19/(AF19+AH19+AJ19+AL19+AN19+AP19)</f>
        <v>0.19954314917340973</v>
      </c>
      <c r="AF19" s="4">
        <v>15462</v>
      </c>
      <c r="AG19" s="7">
        <f>AH19/(AF19+AH19+AJ19+AL19+AN19+AP19)</f>
        <v>0.15776839986062177</v>
      </c>
      <c r="AH19" s="4">
        <v>12225</v>
      </c>
      <c r="AI19" s="7">
        <f>AJ19/(AF19+AH19+AJ19+AL19+AN19+AP19)</f>
        <v>0.34701304734987803</v>
      </c>
      <c r="AJ19" s="4">
        <v>26889</v>
      </c>
      <c r="AK19" s="7">
        <f>AL19/(AF19+AH19+AJ19+AL19+AN19+AP19)</f>
        <v>6.775330055364126E-3</v>
      </c>
      <c r="AL19" s="4">
        <v>525</v>
      </c>
      <c r="AM19" s="7">
        <f>AN19/(AF19+AH19+AJ19+AL19+AN19+AP19)</f>
        <v>7.7432343489875722E-3</v>
      </c>
      <c r="AN19" s="4">
        <v>600</v>
      </c>
      <c r="AO19" s="7">
        <f>AP19/(AF19+AH19+AJ19+AL19+AN19+AP19)</f>
        <v>0.28115683921173873</v>
      </c>
      <c r="AP19" s="4">
        <v>21786</v>
      </c>
      <c r="AQ19" s="6">
        <f>AO19+AM19+AK19+AI19+AG19+AE19</f>
        <v>1</v>
      </c>
      <c r="AR19" s="4">
        <v>50780</v>
      </c>
      <c r="AS19" s="4">
        <f>AR19/M19</f>
        <v>12695</v>
      </c>
      <c r="AT19" s="4">
        <f>AR19/V19</f>
        <v>4158.0348004094167</v>
      </c>
      <c r="AU19" s="7">
        <f>AR19/(AR19+AV19+AY19+BB19)</f>
        <v>0.36374315922179878</v>
      </c>
      <c r="AV19" s="4">
        <v>23466</v>
      </c>
      <c r="AW19" s="4">
        <f>AV19/M19</f>
        <v>5866.5</v>
      </c>
      <c r="AX19" s="7">
        <f>AV19/(AR19+AV19+AY19+BB19)</f>
        <v>0.16808973954901005</v>
      </c>
      <c r="AY19" s="4">
        <v>27451</v>
      </c>
      <c r="AZ19" s="4">
        <f>AY19/M19</f>
        <v>6862.75</v>
      </c>
      <c r="BA19" s="7">
        <f>AY19/(AR19+AV19+AY19+BB19)</f>
        <v>0.19663476691212287</v>
      </c>
      <c r="BB19" s="4">
        <v>37907</v>
      </c>
      <c r="BC19" s="11">
        <f>BB19/(AR19+AV19+AY19+BB19)</f>
        <v>0.2715323343170683</v>
      </c>
      <c r="BD19" s="9">
        <f>BC19+BA19+AX19+AU19</f>
        <v>1</v>
      </c>
      <c r="BE19" s="14">
        <f>(AF19+AH19+AJ19+AL19+AN19+AP19)</f>
        <v>77487</v>
      </c>
      <c r="BF19" s="14">
        <f t="shared" si="0"/>
        <v>-139604</v>
      </c>
      <c r="BG19" s="13">
        <f>(AF19+AH19+AJ19+AL19+AN19+AP19)-(AR19+AV19+AY19+BB19)</f>
        <v>-62117</v>
      </c>
      <c r="BH19" s="13">
        <f t="shared" si="1"/>
        <v>1</v>
      </c>
      <c r="BI19" s="14">
        <f>AF19/W19</f>
        <v>54117</v>
      </c>
      <c r="BJ19" s="14">
        <f>AH19/Y19</f>
        <v>65200</v>
      </c>
      <c r="BK19" s="14">
        <f>AJ19/AA19</f>
        <v>141615.4</v>
      </c>
      <c r="BL19" s="14">
        <f>BI19+BJ19+BK19</f>
        <v>260932.4</v>
      </c>
      <c r="BM19" s="14">
        <f>(AF19/W19)-AF19</f>
        <v>38655</v>
      </c>
      <c r="BN19" s="14">
        <f>AH19/Y19-AH19</f>
        <v>52975</v>
      </c>
      <c r="BO19" s="14">
        <f>AJ19/AA19-AJ19</f>
        <v>114726.39999999999</v>
      </c>
      <c r="BP19" s="14">
        <f>BG19/S19</f>
        <v>-8.1551763976851419E-2</v>
      </c>
      <c r="BQ19" s="14">
        <f>(BG19-CA19)/S19</f>
        <v>-1.3821801052399409E-2</v>
      </c>
      <c r="BR19" s="27">
        <f>BQ19-BP19</f>
        <v>6.7729962924452006E-2</v>
      </c>
      <c r="BS19" s="28">
        <f t="shared" si="2"/>
        <v>153768</v>
      </c>
      <c r="BT19" s="11">
        <f>BS19/S19</f>
        <v>0.20187793427230047</v>
      </c>
      <c r="BU19" s="14">
        <f>(BE19-AP19)*1/BT19-(BE19-AP19)</f>
        <v>220213.25581395347</v>
      </c>
      <c r="BV19" s="14">
        <f t="shared" si="3"/>
        <v>0.10173062986419637</v>
      </c>
      <c r="BW19" s="27">
        <f>(AR19+AV19+AY19+BB19)/S19</f>
        <v>0.18328239384104777</v>
      </c>
      <c r="BX19" s="13">
        <f>(AF19+AH19+AJ19+AL19+AN19)/N19</f>
        <v>431.7906976744186</v>
      </c>
      <c r="BY19" s="26">
        <f>BX19/K19</f>
        <v>0.3622405181832371</v>
      </c>
      <c r="BZ19" s="11">
        <f>AP19/BE19</f>
        <v>0.28115683921173873</v>
      </c>
      <c r="CA19" s="15">
        <f>-(BM19+BN19+BO19)/M19</f>
        <v>-51589.1</v>
      </c>
      <c r="CB19" s="15">
        <f>BG19-CA19</f>
        <v>-10527.900000000001</v>
      </c>
      <c r="CC19" s="18">
        <f t="shared" si="4"/>
        <v>1</v>
      </c>
      <c r="CD19" s="17">
        <f>(AF19/(AF19+AH19+AJ19))/(X19/(X19+Z19+AB19))</f>
        <v>2.1551898793818318</v>
      </c>
      <c r="CE19" s="19">
        <f>(AH19/(AF19+AH19+AJ19))/(Z19/(X19+Z19+AB19))</f>
        <v>0.89459824373350916</v>
      </c>
      <c r="CF19" s="18">
        <f>(AJ19/(AF19+AH19+AJ19))/(AB19/(X19+Z19+AB19))</f>
        <v>0.79703374970775853</v>
      </c>
      <c r="CG19">
        <f>AH19/Z19</f>
        <v>76.40625</v>
      </c>
      <c r="CH19" s="11">
        <f>BB19/BE19</f>
        <v>0.48920464077845316</v>
      </c>
      <c r="CI19" s="14">
        <f>AY19/V19</f>
        <v>2247.7789150460594</v>
      </c>
      <c r="CJ19" s="14">
        <f>AV19/M19</f>
        <v>5866.5</v>
      </c>
      <c r="CK19" s="17">
        <f>N19/V19</f>
        <v>10.562947799385874</v>
      </c>
      <c r="CL19" s="17">
        <f>(AL19+AN19)/N19</f>
        <v>8.720930232558139</v>
      </c>
      <c r="CM19" s="14">
        <f>AP19/AC19</f>
        <v>6</v>
      </c>
    </row>
    <row r="20" spans="1:91" hidden="1" x14ac:dyDescent="0.2">
      <c r="A20">
        <v>1016</v>
      </c>
      <c r="B20" s="2">
        <v>45231</v>
      </c>
      <c r="C20" s="3" t="s">
        <v>29</v>
      </c>
      <c r="D20" t="s">
        <v>28</v>
      </c>
      <c r="E20" s="3" t="s">
        <v>27</v>
      </c>
      <c r="F20" t="s">
        <v>28</v>
      </c>
      <c r="G20" t="str">
        <f>CONCATENATE(C20,E20)</f>
        <v>ANCADK</v>
      </c>
      <c r="H20" t="s">
        <v>31</v>
      </c>
      <c r="I20">
        <f>U20/M20</f>
        <v>159</v>
      </c>
      <c r="J20" t="str">
        <f>_xlfn.CONCAT(C20,E20,H20)</f>
        <v>ANCADK737-800</v>
      </c>
      <c r="K20" s="4">
        <v>1192</v>
      </c>
      <c r="L20" s="4">
        <f>N20/M20</f>
        <v>29.2</v>
      </c>
      <c r="M20" s="4">
        <v>5</v>
      </c>
      <c r="N20" s="4">
        <v>146</v>
      </c>
      <c r="O20" s="4">
        <f>P20/M20</f>
        <v>4</v>
      </c>
      <c r="P20" s="4">
        <v>20</v>
      </c>
      <c r="Q20" s="4">
        <v>33</v>
      </c>
      <c r="R20" s="4">
        <v>93</v>
      </c>
      <c r="S20" s="4">
        <f>U20*K20</f>
        <v>947640</v>
      </c>
      <c r="T20" s="7">
        <f>N20/U20</f>
        <v>0.18364779874213835</v>
      </c>
      <c r="U20" s="4">
        <v>795</v>
      </c>
      <c r="V20" s="4">
        <v>15.265625</v>
      </c>
      <c r="W20" s="7">
        <f>P20/X20</f>
        <v>0.19047619047619047</v>
      </c>
      <c r="X20" s="4">
        <v>105</v>
      </c>
      <c r="Y20" s="7">
        <f>Q20/Z20</f>
        <v>0.16500000000000001</v>
      </c>
      <c r="Z20" s="4">
        <v>200</v>
      </c>
      <c r="AA20" s="7">
        <f>R20/AB20</f>
        <v>0.18979591836734694</v>
      </c>
      <c r="AB20" s="4">
        <v>490</v>
      </c>
      <c r="AC20" s="4">
        <v>2153</v>
      </c>
      <c r="AD20" s="4">
        <f>AP20/AC20</f>
        <v>6</v>
      </c>
      <c r="AE20" s="7">
        <f>AF20/(AF20+AH20+AJ20+AL20+AN20+AP20)</f>
        <v>0.18371805709083816</v>
      </c>
      <c r="AF20" s="4">
        <v>14127</v>
      </c>
      <c r="AG20" s="7">
        <f>AH20/(AF20+AH20+AJ20+AL20+AN20+AP20)</f>
        <v>0.17487482931269913</v>
      </c>
      <c r="AH20" s="4">
        <v>13447</v>
      </c>
      <c r="AI20" s="7">
        <f>AJ20/(AF20+AH20+AJ20+AL20+AN20+AP20)</f>
        <v>0.45750699005136874</v>
      </c>
      <c r="AJ20" s="4">
        <v>35180</v>
      </c>
      <c r="AK20" s="7">
        <f>AL20/(AF20+AH20+AJ20+AL20+AN20+AP20)</f>
        <v>8.6481565771506595E-3</v>
      </c>
      <c r="AL20" s="4">
        <v>665</v>
      </c>
      <c r="AM20" s="7">
        <f>AN20/(AF20+AH20+AJ20+AL20+AN20+AP20)</f>
        <v>7.2566486767670201E-3</v>
      </c>
      <c r="AN20" s="4">
        <v>558</v>
      </c>
      <c r="AO20" s="7">
        <f>AP20/(AF20+AH20+AJ20+AL20+AN20+AP20)</f>
        <v>0.16799531829117628</v>
      </c>
      <c r="AP20" s="4">
        <v>12918</v>
      </c>
      <c r="AQ20" s="6">
        <f>AO20+AM20+AK20+AI20+AG20+AE20</f>
        <v>1</v>
      </c>
      <c r="AR20" s="4">
        <v>63475</v>
      </c>
      <c r="AS20" s="4">
        <f>AR20/M20</f>
        <v>12695</v>
      </c>
      <c r="AT20" s="4">
        <f>AR20/V20</f>
        <v>4158.0348004094167</v>
      </c>
      <c r="AU20" s="7">
        <f>AR20/(AR20+AV20+AY20+BB20)</f>
        <v>0.36374315922179878</v>
      </c>
      <c r="AV20" s="4">
        <v>29333</v>
      </c>
      <c r="AW20" s="4">
        <f>AV20/M20</f>
        <v>5866.6</v>
      </c>
      <c r="AX20" s="7">
        <f>AV20/(AR20+AV20+AY20+BB20)</f>
        <v>0.16809260479642418</v>
      </c>
      <c r="AY20" s="4">
        <v>34314</v>
      </c>
      <c r="AZ20" s="4">
        <f>AY20/M20</f>
        <v>6862.8</v>
      </c>
      <c r="BA20" s="7">
        <f>AY20/(AR20+AV20+AY20+BB20)</f>
        <v>0.19663619953582992</v>
      </c>
      <c r="BB20" s="4">
        <v>47383</v>
      </c>
      <c r="BC20" s="11">
        <f>BB20/(AR20+AV20+AY20+BB20)</f>
        <v>0.27152803644594709</v>
      </c>
      <c r="BD20" s="9">
        <f>BC20+BA20+AX20+AU20</f>
        <v>1</v>
      </c>
      <c r="BE20" s="14">
        <f>(AF20+AH20+AJ20+AL20+AN20+AP20)</f>
        <v>76895</v>
      </c>
      <c r="BF20" s="14">
        <f t="shared" si="0"/>
        <v>-174505</v>
      </c>
      <c r="BG20" s="13">
        <f>(AF20+AH20+AJ20+AL20+AN20+AP20)-(AR20+AV20+AY20+BB20)</f>
        <v>-97610</v>
      </c>
      <c r="BH20" s="13">
        <f t="shared" si="1"/>
        <v>1</v>
      </c>
      <c r="BI20" s="14">
        <f>AF20/W20</f>
        <v>74166.75</v>
      </c>
      <c r="BJ20" s="14">
        <f>AH20/Y20</f>
        <v>81496.969696969696</v>
      </c>
      <c r="BK20" s="14">
        <f>AJ20/AA20</f>
        <v>185356.98924731184</v>
      </c>
      <c r="BL20" s="14">
        <f>BI20+BJ20+BK20</f>
        <v>341020.70894428156</v>
      </c>
      <c r="BM20" s="14">
        <f>(AF20/W20)-AF20</f>
        <v>60039.75</v>
      </c>
      <c r="BN20" s="14">
        <f>AH20/Y20-AH20</f>
        <v>68049.969696969696</v>
      </c>
      <c r="BO20" s="14">
        <f>AJ20/AA20-AJ20</f>
        <v>150176.98924731184</v>
      </c>
      <c r="BP20" s="14">
        <f>BG20/S20</f>
        <v>-0.10300325017939302</v>
      </c>
      <c r="BQ20" s="14">
        <f>(BG20-CA20)/S20</f>
        <v>-4.4274891531745901E-2</v>
      </c>
      <c r="BR20" s="27">
        <f>BQ20-BP20</f>
        <v>5.8728358647647118E-2</v>
      </c>
      <c r="BS20" s="28">
        <f t="shared" si="2"/>
        <v>174032</v>
      </c>
      <c r="BT20" s="11">
        <f>BS20/S20</f>
        <v>0.18364779874213835</v>
      </c>
      <c r="BU20" s="14">
        <f>(BE20-AP20)*1/BT20-(BE20-AP20)</f>
        <v>284390.91095890413</v>
      </c>
      <c r="BV20" s="14">
        <f t="shared" si="3"/>
        <v>8.1143683255244611E-2</v>
      </c>
      <c r="BW20" s="27">
        <f>(AR20+AV20+AY20+BB20)/S20</f>
        <v>0.18414693343463762</v>
      </c>
      <c r="BX20" s="13">
        <f>(AF20+AH20+AJ20+AL20+AN20)/N20</f>
        <v>438.19863013698631</v>
      </c>
      <c r="BY20" s="26">
        <f>BX20/K20</f>
        <v>0.36761630045049187</v>
      </c>
      <c r="BZ20" s="11">
        <f>AP20/BE20</f>
        <v>0.16799531829117628</v>
      </c>
      <c r="CA20" s="15">
        <f>-(BM20+BN20+BO20)/M20</f>
        <v>-55653.341788856313</v>
      </c>
      <c r="CB20" s="15">
        <f>BG20-CA20</f>
        <v>-41956.658211143687</v>
      </c>
      <c r="CC20" s="18">
        <f t="shared" si="4"/>
        <v>1</v>
      </c>
      <c r="CD20" s="17">
        <f>(AF20/(AF20+AH20+AJ20))/(X20/(X20+Z20+AB20))</f>
        <v>1.7044582246322375</v>
      </c>
      <c r="CE20" s="19">
        <f>(AH20/(AF20+AH20+AJ20))/(Z20/(X20+Z20+AB20))</f>
        <v>0.85176761640692222</v>
      </c>
      <c r="CF20" s="18">
        <f>(AJ20/(AF20+AH20+AJ20))/(AB20/(X20+Z20+AB20))</f>
        <v>0.90954767986169516</v>
      </c>
      <c r="CG20">
        <f>AH20/Z20</f>
        <v>67.234999999999999</v>
      </c>
      <c r="CH20" s="11">
        <f>BB20/BE20</f>
        <v>0.61620391442876654</v>
      </c>
      <c r="CI20" s="14">
        <f>AY20/V20</f>
        <v>2247.7952917093144</v>
      </c>
      <c r="CJ20" s="14">
        <f>AV20/M20</f>
        <v>5866.6</v>
      </c>
      <c r="CK20" s="17">
        <f>N20/V20</f>
        <v>9.5639713408393039</v>
      </c>
      <c r="CL20" s="17">
        <f>(AL20+AN20)/N20</f>
        <v>8.3767123287671232</v>
      </c>
      <c r="CM20" s="14">
        <f>AP20/AC20</f>
        <v>6</v>
      </c>
    </row>
    <row r="21" spans="1:91" hidden="1" x14ac:dyDescent="0.2">
      <c r="A21">
        <v>1022</v>
      </c>
      <c r="B21" s="2">
        <v>45231</v>
      </c>
      <c r="C21" s="3" t="s">
        <v>29</v>
      </c>
      <c r="D21" t="s">
        <v>28</v>
      </c>
      <c r="E21" s="3" t="s">
        <v>36</v>
      </c>
      <c r="F21" t="s">
        <v>28</v>
      </c>
      <c r="G21" t="str">
        <f>CONCATENATE(C21,E21)</f>
        <v>ANCJNU</v>
      </c>
      <c r="H21" t="s">
        <v>34</v>
      </c>
      <c r="I21">
        <f>U21/M21</f>
        <v>178</v>
      </c>
      <c r="J21" t="str">
        <f>_xlfn.CONCAT(C21,E21,H21)</f>
        <v>ANCJNU737-900</v>
      </c>
      <c r="K21" s="4">
        <v>571</v>
      </c>
      <c r="L21" s="4">
        <f>N21/M21</f>
        <v>89.333333333333329</v>
      </c>
      <c r="M21" s="4">
        <v>3</v>
      </c>
      <c r="N21" s="4">
        <v>268</v>
      </c>
      <c r="O21" s="4">
        <f>P21/M21</f>
        <v>17</v>
      </c>
      <c r="P21" s="4">
        <v>51</v>
      </c>
      <c r="Q21" s="4">
        <v>94</v>
      </c>
      <c r="R21" s="4">
        <v>123</v>
      </c>
      <c r="S21" s="4">
        <f>U21*K21</f>
        <v>304914</v>
      </c>
      <c r="T21" s="7">
        <f>N21/U21</f>
        <v>0.50187265917602997</v>
      </c>
      <c r="U21" s="4">
        <v>534</v>
      </c>
      <c r="V21" s="4">
        <v>4.9395446880269818</v>
      </c>
      <c r="W21" s="7">
        <f>P21/X21</f>
        <v>0.73913043478260865</v>
      </c>
      <c r="X21" s="4">
        <v>69</v>
      </c>
      <c r="Y21" s="7">
        <f>Q21/Z21</f>
        <v>0.72868217054263562</v>
      </c>
      <c r="Z21" s="4">
        <v>129</v>
      </c>
      <c r="AA21" s="7">
        <f>R21/AB21</f>
        <v>0.36607142857142855</v>
      </c>
      <c r="AB21" s="4">
        <v>336</v>
      </c>
      <c r="AC21" s="4">
        <v>3781</v>
      </c>
      <c r="AD21" s="4">
        <f>AP21/AC21</f>
        <v>6</v>
      </c>
      <c r="AE21" s="7">
        <f>AF21/(AF21+AH21+AJ21+AL21+AN21+AP21)</f>
        <v>0.20867964925364157</v>
      </c>
      <c r="AF21" s="4">
        <v>17349</v>
      </c>
      <c r="AG21" s="7">
        <f>AH21/(AF21+AH21+AJ21+AL21+AN21+AP21)</f>
        <v>0.23247170333305267</v>
      </c>
      <c r="AH21" s="4">
        <v>19327</v>
      </c>
      <c r="AI21" s="7">
        <f>AJ21/(AF21+AH21+AJ21+AL21+AN21+AP21)</f>
        <v>0.27101050073974281</v>
      </c>
      <c r="AJ21" s="4">
        <v>22531</v>
      </c>
      <c r="AK21" s="7">
        <f>AL21/(AF21+AH21+AJ21+AL21+AN21+AP21)</f>
        <v>1.0524796420366384E-2</v>
      </c>
      <c r="AL21" s="4">
        <v>875</v>
      </c>
      <c r="AM21" s="7">
        <f>AN21/(AF21+AH21+AJ21+AL21+AN21+AP21)</f>
        <v>4.4384570047030806E-3</v>
      </c>
      <c r="AN21" s="4">
        <v>369</v>
      </c>
      <c r="AO21" s="7">
        <f>AP21/(AF21+AH21+AJ21+AL21+AN21+AP21)</f>
        <v>0.27287489324849346</v>
      </c>
      <c r="AP21" s="4">
        <v>22686</v>
      </c>
      <c r="AQ21" s="6">
        <f>AO21+AM21+AK21+AI21+AG21+AE21</f>
        <v>0.99999999999999989</v>
      </c>
      <c r="AR21" s="4">
        <v>20539</v>
      </c>
      <c r="AS21" s="4">
        <f>AR21/M21</f>
        <v>6846.333333333333</v>
      </c>
      <c r="AT21" s="4">
        <f>AR21/V21</f>
        <v>4158.0755509277433</v>
      </c>
      <c r="AU21" s="7">
        <f>AR21/(AR21+AV21+AY21+BB21)</f>
        <v>0.31806919193483446</v>
      </c>
      <c r="AV21" s="4">
        <v>17600</v>
      </c>
      <c r="AW21" s="4">
        <f>AV21/M21</f>
        <v>5866.666666666667</v>
      </c>
      <c r="AX21" s="7">
        <f>AV21/(AR21+AV21+AY21+BB21)</f>
        <v>0.27255551770062253</v>
      </c>
      <c r="AY21" s="4">
        <v>11103</v>
      </c>
      <c r="AZ21" s="4">
        <f>AY21/M21</f>
        <v>3701</v>
      </c>
      <c r="BA21" s="7">
        <f>AY21/(AR21+AV21+AY21+BB21)</f>
        <v>0.17194226778579613</v>
      </c>
      <c r="BB21" s="4">
        <v>15332</v>
      </c>
      <c r="BC21" s="11">
        <f>BB21/(AR21+AV21+AY21+BB21)</f>
        <v>0.23743302257874688</v>
      </c>
      <c r="BD21" s="9">
        <f>BC21+BA21+AX21+AU21</f>
        <v>1</v>
      </c>
      <c r="BE21" s="14">
        <f>(AF21+AH21+AJ21+AL21+AN21+AP21)</f>
        <v>83137</v>
      </c>
      <c r="BF21" s="14">
        <f t="shared" si="0"/>
        <v>-64574</v>
      </c>
      <c r="BG21" s="13">
        <f>(AF21+AH21+AJ21+AL21+AN21+AP21)-(AR21+AV21+AY21+BB21)</f>
        <v>18563</v>
      </c>
      <c r="BH21" s="13">
        <f t="shared" si="1"/>
        <v>0</v>
      </c>
      <c r="BI21" s="14">
        <f>AF21/W21</f>
        <v>23472.176470588238</v>
      </c>
      <c r="BJ21" s="14">
        <f>AH21/Y21</f>
        <v>26523.223404255321</v>
      </c>
      <c r="BK21" s="14">
        <f>AJ21/AA21</f>
        <v>61548.097560975613</v>
      </c>
      <c r="BL21" s="14">
        <f>BI21+BJ21+BK21</f>
        <v>111543.49743581917</v>
      </c>
      <c r="BM21" s="14">
        <f>(AF21/W21)-AF21</f>
        <v>6123.1764705882379</v>
      </c>
      <c r="BN21" s="14">
        <f>AH21/Y21-AH21</f>
        <v>7196.2234042553209</v>
      </c>
      <c r="BO21" s="14">
        <f>AJ21/AA21-AJ21</f>
        <v>39017.097560975613</v>
      </c>
      <c r="BP21" s="14">
        <f>BG21/S21</f>
        <v>6.0879461093947804E-2</v>
      </c>
      <c r="BQ21" s="14">
        <f>(BG21-CA21)/S21</f>
        <v>0.11809395155772795</v>
      </c>
      <c r="BR21" s="27">
        <f>BQ21-BP21</f>
        <v>5.7214490463780146E-2</v>
      </c>
      <c r="BS21" s="28">
        <f t="shared" si="2"/>
        <v>153028</v>
      </c>
      <c r="BT21" s="11">
        <f>BS21/S21</f>
        <v>0.50187265917602997</v>
      </c>
      <c r="BU21" s="14">
        <f>(BE21-AP21)*1/BT21-(BE21-AP21)</f>
        <v>59999.873134328358</v>
      </c>
      <c r="BV21" s="14">
        <f t="shared" si="3"/>
        <v>0.27265720826200174</v>
      </c>
      <c r="BW21" s="27">
        <f>(AR21+AV21+AY21+BB21)/S21</f>
        <v>0.21177774716805395</v>
      </c>
      <c r="BX21" s="13">
        <f>(AF21+AH21+AJ21+AL21+AN21)/N21</f>
        <v>225.56343283582089</v>
      </c>
      <c r="BY21" s="26">
        <f>BX21/K21</f>
        <v>0.395032281673942</v>
      </c>
      <c r="BZ21" s="11">
        <f>AP21/BE21</f>
        <v>0.27287489324849346</v>
      </c>
      <c r="CA21" s="15">
        <f>-(BM21+BN21+BO21)/M21</f>
        <v>-17445.499145273057</v>
      </c>
      <c r="CB21" s="15">
        <f>BG21-CA21</f>
        <v>36008.499145273061</v>
      </c>
      <c r="CC21" s="18">
        <f t="shared" si="4"/>
        <v>0</v>
      </c>
      <c r="CD21" s="17">
        <f>(AF21/(AF21+AH21+AJ21))/(X21/(X21+Z21+AB21))</f>
        <v>2.2677415493614514</v>
      </c>
      <c r="CE21" s="19">
        <f>(AH21/(AF21+AH21+AJ21))/(Z21/(X21+Z21+AB21))</f>
        <v>1.3512724964560678</v>
      </c>
      <c r="CF21" s="18">
        <f>(AJ21/(AF21+AH21+AJ21))/(AB21/(X21+Z21+AB21))</f>
        <v>0.60479666979531865</v>
      </c>
      <c r="CG21">
        <f>AH21/Z21</f>
        <v>149.8217054263566</v>
      </c>
      <c r="CH21" s="11">
        <f>BB21/BE21</f>
        <v>0.1844184899623513</v>
      </c>
      <c r="CI21" s="14">
        <f>AY21/V21</f>
        <v>2247.7780243415323</v>
      </c>
      <c r="CJ21" s="14">
        <f>AV21/M21</f>
        <v>5866.666666666667</v>
      </c>
      <c r="CK21" s="17">
        <f>N21/V21</f>
        <v>54.256012836488395</v>
      </c>
      <c r="CL21" s="17">
        <f>(AL21+AN21)/N21</f>
        <v>4.6417910447761193</v>
      </c>
      <c r="CM21" s="14">
        <f>AP21/AC21</f>
        <v>6</v>
      </c>
    </row>
    <row r="22" spans="1:91" hidden="1" x14ac:dyDescent="0.2">
      <c r="A22">
        <v>1014</v>
      </c>
      <c r="B22" s="2">
        <v>45231</v>
      </c>
      <c r="C22" s="3" t="s">
        <v>27</v>
      </c>
      <c r="D22" t="s">
        <v>28</v>
      </c>
      <c r="E22" s="3" t="s">
        <v>29</v>
      </c>
      <c r="F22" t="s">
        <v>28</v>
      </c>
      <c r="G22" t="str">
        <f>CONCATENATE(C22,E22)</f>
        <v>ADKANC</v>
      </c>
      <c r="H22" t="s">
        <v>31</v>
      </c>
      <c r="I22">
        <f>U22/M22</f>
        <v>159</v>
      </c>
      <c r="J22" t="str">
        <f>_xlfn.CONCAT(C22,E22,H22)</f>
        <v>ADKANC737-800</v>
      </c>
      <c r="K22" s="4">
        <v>1192</v>
      </c>
      <c r="L22" s="4">
        <f>N22/M22</f>
        <v>29.2</v>
      </c>
      <c r="M22" s="4">
        <v>5</v>
      </c>
      <c r="N22" s="4">
        <v>146</v>
      </c>
      <c r="O22" s="4">
        <f>P22/M22</f>
        <v>4.4000000000000004</v>
      </c>
      <c r="P22" s="4">
        <v>22</v>
      </c>
      <c r="Q22" s="4">
        <v>36</v>
      </c>
      <c r="R22" s="4">
        <v>88</v>
      </c>
      <c r="S22" s="4">
        <f>U22*K22</f>
        <v>947640</v>
      </c>
      <c r="T22" s="7">
        <f>N22/U22</f>
        <v>0.18364779874213835</v>
      </c>
      <c r="U22" s="4">
        <v>795</v>
      </c>
      <c r="V22" s="4">
        <v>13.197916666666668</v>
      </c>
      <c r="W22" s="7">
        <f>P22/X22</f>
        <v>0.20952380952380953</v>
      </c>
      <c r="X22" s="4">
        <v>105</v>
      </c>
      <c r="Y22" s="7">
        <f>Q22/Z22</f>
        <v>0.18</v>
      </c>
      <c r="Z22" s="4">
        <v>200</v>
      </c>
      <c r="AA22" s="7">
        <f>R22/AB22</f>
        <v>0.17959183673469387</v>
      </c>
      <c r="AB22" s="4">
        <v>490</v>
      </c>
      <c r="AC22" s="4">
        <v>2153</v>
      </c>
      <c r="AD22" s="4">
        <f>AP22/AC22</f>
        <v>6</v>
      </c>
      <c r="AE22" s="7">
        <f>AF22/(AF22+AH22+AJ22+AL22+AN22+AP22)</f>
        <v>0.21861471861471862</v>
      </c>
      <c r="AF22" s="4">
        <v>16564</v>
      </c>
      <c r="AG22" s="7">
        <f>AH22/(AF22+AH22+AJ22+AL22+AN22+AP22)</f>
        <v>0.18992186675113504</v>
      </c>
      <c r="AH22" s="4">
        <v>14390</v>
      </c>
      <c r="AI22" s="7">
        <f>AJ22/(AF22+AH22+AJ22+AL22+AN22+AP22)</f>
        <v>0.40336289726533631</v>
      </c>
      <c r="AJ22" s="4">
        <v>30562</v>
      </c>
      <c r="AK22" s="7">
        <f>AL22/(AF22+AH22+AJ22+AL22+AN22+AP22)</f>
        <v>8.3148558758314849E-3</v>
      </c>
      <c r="AL22" s="4">
        <v>630</v>
      </c>
      <c r="AM22" s="7">
        <f>AN22/(AF22+AH22+AJ22+AL22+AN22+AP22)</f>
        <v>9.2915214866434379E-3</v>
      </c>
      <c r="AN22" s="4">
        <v>704</v>
      </c>
      <c r="AO22" s="7">
        <f>AP22/(AF22+AH22+AJ22+AL22+AN22+AP22)</f>
        <v>0.17049414000633512</v>
      </c>
      <c r="AP22" s="4">
        <v>12918</v>
      </c>
      <c r="AQ22" s="6">
        <f>AO22+AM22+AK22+AI22+AG22+AE22</f>
        <v>0.99999999999999989</v>
      </c>
      <c r="AR22" s="4">
        <v>54878</v>
      </c>
      <c r="AS22" s="4">
        <f>AR22/M22</f>
        <v>10975.6</v>
      </c>
      <c r="AT22" s="4">
        <f>AR22/V22</f>
        <v>4158.0805051302286</v>
      </c>
      <c r="AU22" s="7">
        <f>AR22/(AR22+AV22+AY22+BB22)</f>
        <v>0.3544128853928521</v>
      </c>
      <c r="AV22" s="4">
        <v>29333</v>
      </c>
      <c r="AW22" s="4">
        <f>AV22/M22</f>
        <v>5866.6</v>
      </c>
      <c r="AX22" s="7">
        <f>AV22/(AR22+AV22+AY22+BB22)</f>
        <v>0.18943826610351197</v>
      </c>
      <c r="AY22" s="4">
        <v>29666</v>
      </c>
      <c r="AZ22" s="4">
        <f>AY22/M22</f>
        <v>5933.2</v>
      </c>
      <c r="BA22" s="7">
        <f>AY22/(AR22+AV22+AY22+BB22)</f>
        <v>0.19158884540370183</v>
      </c>
      <c r="BB22" s="4">
        <v>40965</v>
      </c>
      <c r="BC22" s="11">
        <f>BB22/(AR22+AV22+AY22+BB22)</f>
        <v>0.2645600030999341</v>
      </c>
      <c r="BD22" s="9">
        <f>BC22+BA22+AX22+AU22</f>
        <v>1</v>
      </c>
      <c r="BE22" s="14">
        <f>(AF22+AH22+AJ22+AL22+AN22+AP22)</f>
        <v>75768</v>
      </c>
      <c r="BF22" s="14">
        <f t="shared" si="0"/>
        <v>-154842</v>
      </c>
      <c r="BG22" s="13">
        <f>(AF22+AH22+AJ22+AL22+AN22+AP22)-(AR22+AV22+AY22+BB22)</f>
        <v>-79074</v>
      </c>
      <c r="BH22" s="13">
        <f t="shared" si="1"/>
        <v>1</v>
      </c>
      <c r="BI22" s="14">
        <f>AF22/W22</f>
        <v>79055.454545454544</v>
      </c>
      <c r="BJ22" s="14">
        <f>AH22/Y22</f>
        <v>79944.444444444453</v>
      </c>
      <c r="BK22" s="14">
        <f>AJ22/AA22</f>
        <v>170174.77272727274</v>
      </c>
      <c r="BL22" s="14">
        <f>BI22+BJ22+BK22</f>
        <v>329174.67171717173</v>
      </c>
      <c r="BM22" s="14">
        <f>(AF22/W22)-AF22</f>
        <v>62491.454545454544</v>
      </c>
      <c r="BN22" s="14">
        <f>AH22/Y22-AH22</f>
        <v>65554.444444444453</v>
      </c>
      <c r="BO22" s="14">
        <f>AJ22/AA22-AJ22</f>
        <v>139612.77272727274</v>
      </c>
      <c r="BP22" s="14">
        <f>BG22/S22</f>
        <v>-8.3443079650500185E-2</v>
      </c>
      <c r="BQ22" s="14">
        <f>(BG22-CA22)/S22</f>
        <v>-2.6953553729861184E-2</v>
      </c>
      <c r="BR22" s="27">
        <f>BQ22-BP22</f>
        <v>5.6489525920639001E-2</v>
      </c>
      <c r="BS22" s="28">
        <f t="shared" si="2"/>
        <v>174032</v>
      </c>
      <c r="BT22" s="11">
        <f>BS22/S22</f>
        <v>0.18364779874213835</v>
      </c>
      <c r="BU22" s="14">
        <f>(BE22-AP22)*1/BT22-(BE22-AP22)</f>
        <v>279381.16438356164</v>
      </c>
      <c r="BV22" s="14">
        <f t="shared" si="3"/>
        <v>7.9954413068253766E-2</v>
      </c>
      <c r="BW22" s="27">
        <f>(AR22+AV22+AY22+BB22)/S22</f>
        <v>0.16339749271875395</v>
      </c>
      <c r="BX22" s="13">
        <f>(AF22+AH22+AJ22+AL22+AN22)/N22</f>
        <v>430.47945205479454</v>
      </c>
      <c r="BY22" s="26">
        <f>BX22/K22</f>
        <v>0.36114047991174036</v>
      </c>
      <c r="BZ22" s="11">
        <f>AP22/BE22</f>
        <v>0.17049414000633512</v>
      </c>
      <c r="CA22" s="15">
        <f>-(BM22+BN22+BO22)/M22</f>
        <v>-53531.734343434349</v>
      </c>
      <c r="CB22" s="15">
        <f>BG22-CA22</f>
        <v>-25542.265656565651</v>
      </c>
      <c r="CC22" s="18">
        <f t="shared" si="4"/>
        <v>1</v>
      </c>
      <c r="CD22" s="17">
        <f>(AF22/(AF22+AH22+AJ22))/(X22/(X22+Z22+AB22))</f>
        <v>2.0387076997389761</v>
      </c>
      <c r="CE22" s="19">
        <f>(AH22/(AF22+AH22+AJ22))/(Z22/(X22+Z22+AB22))</f>
        <v>0.92984345536120683</v>
      </c>
      <c r="CF22" s="18">
        <f>(AJ22/(AF22+AH22+AJ22))/(AB22/(X22+Z22+AB22))</f>
        <v>0.80605510296972682</v>
      </c>
      <c r="CG22">
        <f>AH22/Z22</f>
        <v>71.95</v>
      </c>
      <c r="CH22" s="11">
        <f>BB22/BE22</f>
        <v>0.5406636046879949</v>
      </c>
      <c r="CI22" s="14">
        <f>AY22/V22</f>
        <v>2247.7790055248615</v>
      </c>
      <c r="CJ22" s="14">
        <f>AV22/M22</f>
        <v>5866.6</v>
      </c>
      <c r="CK22" s="17">
        <f>N22/V22</f>
        <v>11.062352012628255</v>
      </c>
      <c r="CL22" s="17">
        <f>(AL22+AN22)/N22</f>
        <v>9.1369863013698627</v>
      </c>
      <c r="CM22" s="14">
        <f>AP22/AC22</f>
        <v>6</v>
      </c>
    </row>
    <row r="23" spans="1:91" hidden="1" x14ac:dyDescent="0.2">
      <c r="A23">
        <v>585</v>
      </c>
      <c r="B23" s="2">
        <v>45170</v>
      </c>
      <c r="C23" s="3" t="s">
        <v>29</v>
      </c>
      <c r="D23" t="s">
        <v>28</v>
      </c>
      <c r="E23" s="3" t="s">
        <v>27</v>
      </c>
      <c r="F23" t="s">
        <v>28</v>
      </c>
      <c r="G23" t="str">
        <f>CONCATENATE(C23,E23)</f>
        <v>ANCADK</v>
      </c>
      <c r="H23" t="s">
        <v>30</v>
      </c>
      <c r="I23">
        <f>U23/M23</f>
        <v>124</v>
      </c>
      <c r="J23" t="str">
        <f>_xlfn.CONCAT(C23,E23,H23)</f>
        <v>ANCADK737-700</v>
      </c>
      <c r="K23" s="4">
        <v>1192</v>
      </c>
      <c r="L23" s="4">
        <f>N23/M23</f>
        <v>29</v>
      </c>
      <c r="M23" s="4">
        <v>5</v>
      </c>
      <c r="N23" s="4">
        <v>145</v>
      </c>
      <c r="O23" s="4">
        <f>P23/M23</f>
        <v>4.5999999999999996</v>
      </c>
      <c r="P23" s="4">
        <v>23</v>
      </c>
      <c r="Q23" s="4">
        <v>32</v>
      </c>
      <c r="R23" s="4">
        <v>90</v>
      </c>
      <c r="S23" s="4">
        <f>U23*K23</f>
        <v>739040</v>
      </c>
      <c r="T23" s="7">
        <f>N23/U23</f>
        <v>0.23387096774193547</v>
      </c>
      <c r="U23" s="4">
        <v>620</v>
      </c>
      <c r="V23" s="4">
        <v>15.265625</v>
      </c>
      <c r="W23" s="7">
        <f>P23/X23</f>
        <v>0.27058823529411763</v>
      </c>
      <c r="X23" s="4">
        <v>85</v>
      </c>
      <c r="Y23" s="7">
        <f>Q23/Z23</f>
        <v>0.20645161290322581</v>
      </c>
      <c r="Z23" s="4">
        <v>155</v>
      </c>
      <c r="AA23" s="7">
        <f>R23/AB23</f>
        <v>0.23684210526315788</v>
      </c>
      <c r="AB23" s="4">
        <v>380</v>
      </c>
      <c r="AC23" s="4">
        <v>3210</v>
      </c>
      <c r="AD23" s="4">
        <f>AP23/AC23</f>
        <v>5.9990654205607479</v>
      </c>
      <c r="AE23" s="7">
        <f>AF23/(AF23+AH23+AJ23+AL23+AN23+AP23)</f>
        <v>0.17382308553624459</v>
      </c>
      <c r="AF23" s="4">
        <v>14282</v>
      </c>
      <c r="AG23" s="7">
        <f>AH23/(AF23+AH23+AJ23+AL23+AN23+AP23)</f>
        <v>0.17079256121902536</v>
      </c>
      <c r="AH23" s="4">
        <v>14033</v>
      </c>
      <c r="AI23" s="7">
        <f>AJ23/(AF23+AH23+AJ23+AL23+AN23+AP23)</f>
        <v>0.41005793291465847</v>
      </c>
      <c r="AJ23" s="4">
        <v>33692</v>
      </c>
      <c r="AK23" s="7">
        <f>AL23/(AF23+AH23+AJ23+AL23+AN23+AP23)</f>
        <v>7.6675916459763398E-3</v>
      </c>
      <c r="AL23" s="4">
        <v>630</v>
      </c>
      <c r="AM23" s="7">
        <f>AN23/(AF23+AH23+AJ23+AL23+AN23+AP23)</f>
        <v>3.2861107054184316E-3</v>
      </c>
      <c r="AN23" s="4">
        <v>270</v>
      </c>
      <c r="AO23" s="7">
        <f>AP23/(AF23+AH23+AJ23+AL23+AN23+AP23)</f>
        <v>0.23437271797867679</v>
      </c>
      <c r="AP23" s="4">
        <v>19257</v>
      </c>
      <c r="AQ23" s="6">
        <f>AO23+AM23+AK23+AI23+AG23+AE23</f>
        <v>1</v>
      </c>
      <c r="AR23" s="4">
        <v>63475</v>
      </c>
      <c r="AS23" s="4">
        <f>AR23/M23</f>
        <v>12695</v>
      </c>
      <c r="AT23" s="4">
        <f>AR23/V23</f>
        <v>4158.0348004094167</v>
      </c>
      <c r="AU23" s="7">
        <f>AR23/(AR23+AV23+AY23+BB23)</f>
        <v>0.36374315922179878</v>
      </c>
      <c r="AV23" s="4">
        <v>29333</v>
      </c>
      <c r="AW23" s="4">
        <f>AV23/M23</f>
        <v>5866.6</v>
      </c>
      <c r="AX23" s="7">
        <f>AV23/(AR23+AV23+AY23+BB23)</f>
        <v>0.16809260479642418</v>
      </c>
      <c r="AY23" s="4">
        <v>34314</v>
      </c>
      <c r="AZ23" s="4">
        <f>AY23/M23</f>
        <v>6862.8</v>
      </c>
      <c r="BA23" s="7">
        <f>AY23/(AR23+AV23+AY23+BB23)</f>
        <v>0.19663619953582992</v>
      </c>
      <c r="BB23" s="4">
        <v>47383</v>
      </c>
      <c r="BC23" s="11">
        <f>BB23/(AR23+AV23+AY23+BB23)</f>
        <v>0.27152803644594709</v>
      </c>
      <c r="BD23" s="9">
        <f>BC23+BA23+AX23+AU23</f>
        <v>1</v>
      </c>
      <c r="BE23" s="14">
        <f>(AF23+AH23+AJ23+AL23+AN23+AP23)</f>
        <v>82164</v>
      </c>
      <c r="BF23" s="14">
        <f t="shared" si="0"/>
        <v>-174505</v>
      </c>
      <c r="BG23" s="13">
        <f>(AF23+AH23+AJ23+AL23+AN23+AP23)-(AR23+AV23+AY23+BB23)</f>
        <v>-92341</v>
      </c>
      <c r="BH23" s="13">
        <f t="shared" si="1"/>
        <v>1</v>
      </c>
      <c r="BI23" s="14">
        <f>AF23/W23</f>
        <v>52781.304347826088</v>
      </c>
      <c r="BJ23" s="14">
        <f>AH23/Y23</f>
        <v>67972.34375</v>
      </c>
      <c r="BK23" s="14">
        <f>AJ23/AA23</f>
        <v>142255.11111111112</v>
      </c>
      <c r="BL23" s="14">
        <f>BI23+BJ23+BK23</f>
        <v>263008.75920893718</v>
      </c>
      <c r="BM23" s="14">
        <f>(AF23/W23)-AF23</f>
        <v>38499.304347826088</v>
      </c>
      <c r="BN23" s="14">
        <f>AH23/Y23-AH23</f>
        <v>53939.34375</v>
      </c>
      <c r="BO23" s="14">
        <f>AJ23/AA23-AJ23</f>
        <v>108563.11111111112</v>
      </c>
      <c r="BP23" s="14">
        <f>BG23/S23</f>
        <v>-0.12494722883741069</v>
      </c>
      <c r="BQ23" s="14">
        <f>(BG23-CA23)/S23</f>
        <v>-7.0551862088943165E-2</v>
      </c>
      <c r="BR23" s="27">
        <f>BQ23-BP23</f>
        <v>5.4395366748467525E-2</v>
      </c>
      <c r="BS23" s="28">
        <f t="shared" si="2"/>
        <v>172840</v>
      </c>
      <c r="BT23" s="11">
        <f>BS23/S23</f>
        <v>0.23387096774193547</v>
      </c>
      <c r="BU23" s="14">
        <f>(BE23-AP23)*1/BT23-(BE23-AP23)</f>
        <v>206074.6551724138</v>
      </c>
      <c r="BV23" s="14">
        <f t="shared" si="3"/>
        <v>0.1111766616150682</v>
      </c>
      <c r="BW23" s="27">
        <f>(AR23+AV23+AY23+BB23)/S23</f>
        <v>0.23612389045247889</v>
      </c>
      <c r="BX23" s="13">
        <f>(AF23+AH23+AJ23+AL23+AN23)/N23</f>
        <v>433.84137931034485</v>
      </c>
      <c r="BY23" s="26">
        <f>BX23/K23</f>
        <v>0.36396088868317522</v>
      </c>
      <c r="BZ23" s="11">
        <f>AP23/BE23</f>
        <v>0.23437271797867679</v>
      </c>
      <c r="CA23" s="15">
        <f>-(BM23+BN23+BO23)/M23</f>
        <v>-40200.351841787444</v>
      </c>
      <c r="CB23" s="15">
        <f>BG23-CA23</f>
        <v>-52140.648158212556</v>
      </c>
      <c r="CC23" s="18">
        <f t="shared" si="4"/>
        <v>1</v>
      </c>
      <c r="CD23" s="17">
        <f>(AF23/(AF23+AH23+AJ23))/(X23/(X23+Z23+AB23))</f>
        <v>1.6800456115486013</v>
      </c>
      <c r="CE23" s="19">
        <f>(AH23/(AF23+AH23+AJ23))/(Z23/(X23+Z23+AB23))</f>
        <v>0.90525263276726819</v>
      </c>
      <c r="CF23" s="18">
        <f>(AJ23/(AF23+AH23+AJ23))/(AB23/(X23+Z23+AB23))</f>
        <v>0.88653148668274284</v>
      </c>
      <c r="CG23">
        <f>AH23/Z23</f>
        <v>90.535483870967738</v>
      </c>
      <c r="CH23" s="11">
        <f>BB23/BE23</f>
        <v>0.57668808724015386</v>
      </c>
      <c r="CI23" s="14">
        <f>AY23/V23</f>
        <v>2247.7952917093144</v>
      </c>
      <c r="CJ23" s="14">
        <f>AV23/M23</f>
        <v>5866.6</v>
      </c>
      <c r="CK23" s="17">
        <f>N23/V23</f>
        <v>9.4984646878198564</v>
      </c>
      <c r="CL23" s="17">
        <f>(AL23+AN23)/N23</f>
        <v>6.2068965517241379</v>
      </c>
      <c r="CM23" s="14">
        <f>AP23/AC23</f>
        <v>5.9990654205607479</v>
      </c>
    </row>
    <row r="24" spans="1:91" hidden="1" x14ac:dyDescent="0.2">
      <c r="A24">
        <v>1078</v>
      </c>
      <c r="B24" s="2">
        <v>45231</v>
      </c>
      <c r="C24" s="3" t="s">
        <v>36</v>
      </c>
      <c r="D24" t="s">
        <v>28</v>
      </c>
      <c r="E24" s="3" t="s">
        <v>29</v>
      </c>
      <c r="F24" t="s">
        <v>28</v>
      </c>
      <c r="G24" t="str">
        <f>CONCATENATE(C24,E24)</f>
        <v>JNUANC</v>
      </c>
      <c r="H24" t="s">
        <v>34</v>
      </c>
      <c r="I24">
        <f>U24/M24</f>
        <v>178</v>
      </c>
      <c r="J24" t="str">
        <f>_xlfn.CONCAT(C24,E24,H24)</f>
        <v>JNUANC737-900</v>
      </c>
      <c r="K24" s="4">
        <v>571</v>
      </c>
      <c r="L24" s="4">
        <f>N24/M24</f>
        <v>89.333333333333329</v>
      </c>
      <c r="M24" s="4">
        <v>3</v>
      </c>
      <c r="N24" s="4">
        <v>268</v>
      </c>
      <c r="O24" s="4">
        <f>P24/M24</f>
        <v>18.666666666666668</v>
      </c>
      <c r="P24" s="4">
        <v>56</v>
      </c>
      <c r="Q24" s="4">
        <v>92</v>
      </c>
      <c r="R24" s="4">
        <v>120</v>
      </c>
      <c r="S24" s="4">
        <f>U24*K24</f>
        <v>304914</v>
      </c>
      <c r="T24" s="7">
        <f>N24/U24</f>
        <v>0.50187265917602997</v>
      </c>
      <c r="U24" s="4">
        <v>534</v>
      </c>
      <c r="V24" s="4">
        <v>5.30094501718213</v>
      </c>
      <c r="W24" s="7">
        <f>P24/X24</f>
        <v>0.81159420289855078</v>
      </c>
      <c r="X24" s="4">
        <v>69</v>
      </c>
      <c r="Y24" s="7">
        <f>Q24/Z24</f>
        <v>0.71317829457364346</v>
      </c>
      <c r="Z24" s="4">
        <v>129</v>
      </c>
      <c r="AA24" s="7">
        <f>R24/AB24</f>
        <v>0.35714285714285715</v>
      </c>
      <c r="AB24" s="4">
        <v>336</v>
      </c>
      <c r="AC24" s="4">
        <v>3781</v>
      </c>
      <c r="AD24" s="4">
        <f>AP24/AC24</f>
        <v>6</v>
      </c>
      <c r="AE24" s="7">
        <f>AF24/(AF24+AH24+AJ24+AL24+AN24+AP24)</f>
        <v>0.23121479499797515</v>
      </c>
      <c r="AF24" s="4">
        <v>18841</v>
      </c>
      <c r="AG24" s="7">
        <f>AH24/(AF24+AH24+AJ24+AL24+AN24+AP24)</f>
        <v>0.21524905813197198</v>
      </c>
      <c r="AH24" s="4">
        <v>17540</v>
      </c>
      <c r="AI24" s="7">
        <f>AJ24/(AF24+AH24+AJ24+AL24+AN24+AP24)</f>
        <v>0.25599175328580021</v>
      </c>
      <c r="AJ24" s="4">
        <v>20860</v>
      </c>
      <c r="AK24" s="7">
        <f>AL24/(AF24+AH24+AJ24+AL24+AN24+AP24)</f>
        <v>1.0308392749763766E-2</v>
      </c>
      <c r="AL24" s="4">
        <v>840</v>
      </c>
      <c r="AM24" s="7">
        <f>AN24/(AF24+AH24+AJ24+AL24+AN24+AP24)</f>
        <v>8.8357652140832275E-3</v>
      </c>
      <c r="AN24" s="4">
        <v>720</v>
      </c>
      <c r="AO24" s="7">
        <f>AP24/(AF24+AH24+AJ24+AL24+AN24+AP24)</f>
        <v>0.27840023562040572</v>
      </c>
      <c r="AP24" s="4">
        <v>22686</v>
      </c>
      <c r="AQ24" s="6">
        <f>AO24+AM24+AK24+AI24+AG24+AE24</f>
        <v>1</v>
      </c>
      <c r="AR24" s="4">
        <v>22042</v>
      </c>
      <c r="AS24" s="4">
        <f>AR24/M24</f>
        <v>7347.333333333333</v>
      </c>
      <c r="AT24" s="4">
        <f>AR24/V24</f>
        <v>4158.1265092459043</v>
      </c>
      <c r="AU24" s="7">
        <f>AR24/(AR24+AV24+AY24+BB24)</f>
        <v>0.32408986649414812</v>
      </c>
      <c r="AV24" s="4">
        <v>17600</v>
      </c>
      <c r="AW24" s="4">
        <f>AV24/M24</f>
        <v>5866.666666666667</v>
      </c>
      <c r="AX24" s="7">
        <f>AV24/(AR24+AV24+AY24+BB24)</f>
        <v>0.25877786273010644</v>
      </c>
      <c r="AY24" s="4">
        <v>11916</v>
      </c>
      <c r="AZ24" s="4">
        <f>AY24/M24</f>
        <v>3972</v>
      </c>
      <c r="BA24" s="7">
        <f>AY24/(AR24+AV24+AY24+BB24)</f>
        <v>0.17520437569840616</v>
      </c>
      <c r="BB24" s="4">
        <v>16454</v>
      </c>
      <c r="BC24" s="11">
        <f>BB24/(AR24+AV24+AY24+BB24)</f>
        <v>0.24192789507733931</v>
      </c>
      <c r="BD24" s="9">
        <f>BC24+BA24+AX24+AU24</f>
        <v>1</v>
      </c>
      <c r="BE24" s="14">
        <f>(AF24+AH24+AJ24+AL24+AN24+AP24)</f>
        <v>81487</v>
      </c>
      <c r="BF24" s="14">
        <f t="shared" si="0"/>
        <v>-68012</v>
      </c>
      <c r="BG24" s="13">
        <f>(AF24+AH24+AJ24+AL24+AN24+AP24)-(AR24+AV24+AY24+BB24)</f>
        <v>13475</v>
      </c>
      <c r="BH24" s="13">
        <f t="shared" si="1"/>
        <v>0</v>
      </c>
      <c r="BI24" s="14">
        <f>AF24/W24</f>
        <v>23214.803571428569</v>
      </c>
      <c r="BJ24" s="14">
        <f>AH24/Y24</f>
        <v>24594.130434782608</v>
      </c>
      <c r="BK24" s="14">
        <f>AJ24/AA24</f>
        <v>58408</v>
      </c>
      <c r="BL24" s="14">
        <f>BI24+BJ24+BK24</f>
        <v>106216.93400621117</v>
      </c>
      <c r="BM24" s="14">
        <f>(AF24/W24)-AF24</f>
        <v>4373.8035714285688</v>
      </c>
      <c r="BN24" s="14">
        <f>AH24/Y24-AH24</f>
        <v>7054.1304347826081</v>
      </c>
      <c r="BO24" s="14">
        <f>AJ24/AA24-AJ24</f>
        <v>37548</v>
      </c>
      <c r="BP24" s="14">
        <f>BG24/S24</f>
        <v>4.4192788786346311E-2</v>
      </c>
      <c r="BQ24" s="14">
        <f>(BG24-CA24)/S24</f>
        <v>9.7733496446223284E-2</v>
      </c>
      <c r="BR24" s="27">
        <f>BQ24-BP24</f>
        <v>5.3540707659876972E-2</v>
      </c>
      <c r="BS24" s="28">
        <f t="shared" si="2"/>
        <v>153028</v>
      </c>
      <c r="BT24" s="11">
        <f>BS24/S24</f>
        <v>0.50187265917602997</v>
      </c>
      <c r="BU24" s="14">
        <f>(BE24-AP24)*1/BT24-(BE24-AP24)</f>
        <v>58362.186567164172</v>
      </c>
      <c r="BV24" s="14">
        <f t="shared" si="3"/>
        <v>0.26724584636979609</v>
      </c>
      <c r="BW24" s="27">
        <f>(AR24+AV24+AY24+BB24)/S24</f>
        <v>0.22305305758344976</v>
      </c>
      <c r="BX24" s="13">
        <f>(AF24+AH24+AJ24+AL24+AN24)/N24</f>
        <v>219.40671641791045</v>
      </c>
      <c r="BY24" s="26">
        <f>BX24/K24</f>
        <v>0.38424994118723371</v>
      </c>
      <c r="BZ24" s="11">
        <f>AP24/BE24</f>
        <v>0.27840023562040572</v>
      </c>
      <c r="CA24" s="15">
        <f>-(BM24+BN24+BO24)/M24</f>
        <v>-16325.311335403725</v>
      </c>
      <c r="CB24" s="15">
        <f>BG24-CA24</f>
        <v>29800.311335403727</v>
      </c>
      <c r="CC24" s="18">
        <f t="shared" si="4"/>
        <v>0</v>
      </c>
      <c r="CD24" s="17">
        <f>(AF24/(AF24+AH24+AJ24))/(X24/(X24+Z24+AB24))</f>
        <v>2.5473516626498336</v>
      </c>
      <c r="CE24" s="19">
        <f>(AH24/(AF24+AH24+AJ24))/(Z24/(X24+Z24+AB24))</f>
        <v>1.2684516668203756</v>
      </c>
      <c r="CF24" s="18">
        <f>(AJ24/(AF24+AH24+AJ24))/(AB24/(X24+Z24+AB24))</f>
        <v>0.57917401862301499</v>
      </c>
      <c r="CG24">
        <f>AH24/Z24</f>
        <v>135.96899224806202</v>
      </c>
      <c r="CH24" s="11">
        <f>BB24/BE24</f>
        <v>0.2019217789340631</v>
      </c>
      <c r="CI24" s="14">
        <f>AY24/V24</f>
        <v>2247.9010745020505</v>
      </c>
      <c r="CJ24" s="14">
        <f>AV24/M24</f>
        <v>5866.666666666667</v>
      </c>
      <c r="CK24" s="17">
        <f>N24/V24</f>
        <v>50.557023159327755</v>
      </c>
      <c r="CL24" s="17">
        <f>(AL24+AN24)/N24</f>
        <v>5.8208955223880601</v>
      </c>
      <c r="CM24" s="14">
        <f>AP24/AC24</f>
        <v>6</v>
      </c>
    </row>
    <row r="25" spans="1:91" hidden="1" x14ac:dyDescent="0.2">
      <c r="A25">
        <v>583</v>
      </c>
      <c r="B25" s="2">
        <v>45170</v>
      </c>
      <c r="C25" s="3" t="s">
        <v>27</v>
      </c>
      <c r="D25" t="s">
        <v>28</v>
      </c>
      <c r="E25" s="3" t="s">
        <v>29</v>
      </c>
      <c r="F25" t="s">
        <v>28</v>
      </c>
      <c r="G25" t="str">
        <f>CONCATENATE(C25,E25)</f>
        <v>ADKANC</v>
      </c>
      <c r="H25" t="s">
        <v>30</v>
      </c>
      <c r="I25">
        <f>U25/M25</f>
        <v>124</v>
      </c>
      <c r="J25" t="str">
        <f>_xlfn.CONCAT(C25,E25,H25)</f>
        <v>ADKANC737-700</v>
      </c>
      <c r="K25" s="4">
        <v>1192</v>
      </c>
      <c r="L25" s="4">
        <f>N25/M25</f>
        <v>29</v>
      </c>
      <c r="M25" s="4">
        <v>5</v>
      </c>
      <c r="N25" s="4">
        <v>145</v>
      </c>
      <c r="O25" s="4">
        <f>P25/M25</f>
        <v>6</v>
      </c>
      <c r="P25" s="4">
        <v>30</v>
      </c>
      <c r="Q25" s="4">
        <v>48</v>
      </c>
      <c r="R25" s="4">
        <v>67</v>
      </c>
      <c r="S25" s="4">
        <f>U25*K25</f>
        <v>739040</v>
      </c>
      <c r="T25" s="7">
        <f>N25/U25</f>
        <v>0.23387096774193547</v>
      </c>
      <c r="U25" s="4">
        <v>620</v>
      </c>
      <c r="V25" s="4">
        <v>13.197916666666668</v>
      </c>
      <c r="W25" s="7">
        <f>P25/X25</f>
        <v>0.35294117647058826</v>
      </c>
      <c r="X25" s="4">
        <v>85</v>
      </c>
      <c r="Y25" s="7">
        <f>Q25/Z25</f>
        <v>0.30967741935483872</v>
      </c>
      <c r="Z25" s="4">
        <v>155</v>
      </c>
      <c r="AA25" s="7">
        <f>R25/AB25</f>
        <v>0.1763157894736842</v>
      </c>
      <c r="AB25" s="4">
        <v>380</v>
      </c>
      <c r="AC25" s="4">
        <v>3210</v>
      </c>
      <c r="AD25" s="4">
        <f>AP25/AC25</f>
        <v>5.9990654205607479</v>
      </c>
      <c r="AE25" s="7">
        <f>AF25/(AF25+AH25+AJ25+AL25+AN25+AP25)</f>
        <v>0.26118492171426577</v>
      </c>
      <c r="AF25" s="4">
        <v>22470</v>
      </c>
      <c r="AG25" s="7">
        <f>AH25/(AF25+AH25+AJ25+AL25+AN25+AP25)</f>
        <v>0.22302425869744627</v>
      </c>
      <c r="AH25" s="4">
        <v>19187</v>
      </c>
      <c r="AI25" s="7">
        <f>AJ25/(AF25+AH25+AJ25+AL25+AN25+AP25)</f>
        <v>0.2819913752019621</v>
      </c>
      <c r="AJ25" s="4">
        <v>24260</v>
      </c>
      <c r="AK25" s="7">
        <f>AL25/(AF25+AH25+AJ25+AL25+AN25+AP25)</f>
        <v>5.2887912496658186E-3</v>
      </c>
      <c r="AL25" s="4">
        <v>455</v>
      </c>
      <c r="AM25" s="7">
        <f>AN25/(AF25+AH25+AJ25+AL25+AN25+AP25)</f>
        <v>4.6727342469574922E-3</v>
      </c>
      <c r="AN25" s="4">
        <v>402</v>
      </c>
      <c r="AO25" s="7">
        <f>AP25/(AF25+AH25+AJ25+AL25+AN25+AP25)</f>
        <v>0.22383791888970256</v>
      </c>
      <c r="AP25" s="4">
        <v>19257</v>
      </c>
      <c r="AQ25" s="6">
        <f>AO25+AM25+AK25+AI25+AG25+AE25</f>
        <v>1</v>
      </c>
      <c r="AR25" s="4">
        <v>54878</v>
      </c>
      <c r="AS25" s="4">
        <f>AR25/M25</f>
        <v>10975.6</v>
      </c>
      <c r="AT25" s="4">
        <f>AR25/V25</f>
        <v>4158.0805051302286</v>
      </c>
      <c r="AU25" s="7">
        <f>AR25/(AR25+AV25+AY25+BB25)</f>
        <v>0.3544128853928521</v>
      </c>
      <c r="AV25" s="4">
        <v>29333</v>
      </c>
      <c r="AW25" s="4">
        <f>AV25/M25</f>
        <v>5866.6</v>
      </c>
      <c r="AX25" s="7">
        <f>AV25/(AR25+AV25+AY25+BB25)</f>
        <v>0.18943826610351197</v>
      </c>
      <c r="AY25" s="4">
        <v>29666</v>
      </c>
      <c r="AZ25" s="4">
        <f>AY25/M25</f>
        <v>5933.2</v>
      </c>
      <c r="BA25" s="7">
        <f>AY25/(AR25+AV25+AY25+BB25)</f>
        <v>0.19158884540370183</v>
      </c>
      <c r="BB25" s="4">
        <v>40965</v>
      </c>
      <c r="BC25" s="11">
        <f>BB25/(AR25+AV25+AY25+BB25)</f>
        <v>0.2645600030999341</v>
      </c>
      <c r="BD25" s="9">
        <f>BC25+BA25+AX25+AU25</f>
        <v>1</v>
      </c>
      <c r="BE25" s="14">
        <f>(AF25+AH25+AJ25+AL25+AN25+AP25)</f>
        <v>86031</v>
      </c>
      <c r="BF25" s="14">
        <f t="shared" si="0"/>
        <v>-154842</v>
      </c>
      <c r="BG25" s="13">
        <f>(AF25+AH25+AJ25+AL25+AN25+AP25)-(AR25+AV25+AY25+BB25)</f>
        <v>-68811</v>
      </c>
      <c r="BH25" s="13">
        <f t="shared" si="1"/>
        <v>1</v>
      </c>
      <c r="BI25" s="14">
        <f>AF25/W25</f>
        <v>63664.999999999993</v>
      </c>
      <c r="BJ25" s="14">
        <f>AH25/Y25</f>
        <v>61958.020833333328</v>
      </c>
      <c r="BK25" s="14">
        <f>AJ25/AA25</f>
        <v>137594.02985074627</v>
      </c>
      <c r="BL25" s="14">
        <f>BI25+BJ25+BK25</f>
        <v>263217.05068407959</v>
      </c>
      <c r="BM25" s="14">
        <f>(AF25/W25)-AF25</f>
        <v>41194.999999999993</v>
      </c>
      <c r="BN25" s="14">
        <f>AH25/Y25-AH25</f>
        <v>42771.020833333328</v>
      </c>
      <c r="BO25" s="14">
        <f>AJ25/AA25-AJ25</f>
        <v>113334.02985074627</v>
      </c>
      <c r="BP25" s="14">
        <f>BG25/S25</f>
        <v>-9.3108627408529987E-2</v>
      </c>
      <c r="BQ25" s="14">
        <f>(BG25-CA25)/S25</f>
        <v>-3.9715022005823886E-2</v>
      </c>
      <c r="BR25" s="27">
        <f>BQ25-BP25</f>
        <v>5.3393605402706101E-2</v>
      </c>
      <c r="BS25" s="28">
        <f t="shared" si="2"/>
        <v>172840</v>
      </c>
      <c r="BT25" s="11">
        <f>BS25/S25</f>
        <v>0.23387096774193547</v>
      </c>
      <c r="BU25" s="14">
        <f>(BE25-AP25)*1/BT25-(BE25-AP25)</f>
        <v>218742.41379310348</v>
      </c>
      <c r="BV25" s="14">
        <f t="shared" si="3"/>
        <v>0.11640912535180775</v>
      </c>
      <c r="BW25" s="27">
        <f>(AR25+AV25+AY25+BB25)/S25</f>
        <v>0.20951775276033774</v>
      </c>
      <c r="BX25" s="13">
        <f>(AF25+AH25+AJ25+AL25+AN25)/N25</f>
        <v>460.51034482758621</v>
      </c>
      <c r="BY25" s="26">
        <f>BX25/K25</f>
        <v>0.38633418190233743</v>
      </c>
      <c r="BZ25" s="11">
        <f>AP25/BE25</f>
        <v>0.22383791888970256</v>
      </c>
      <c r="CA25" s="15">
        <f>-(BM25+BN25+BO25)/M25</f>
        <v>-39460.010136815916</v>
      </c>
      <c r="CB25" s="15">
        <f>BG25-CA25</f>
        <v>-29350.989863184084</v>
      </c>
      <c r="CC25" s="18">
        <f t="shared" si="4"/>
        <v>1</v>
      </c>
      <c r="CD25" s="17">
        <f>(AF25/(AF25+AH25+AJ25))/(X25/(X25+Z25+AB25))</f>
        <v>2.486442397703351</v>
      </c>
      <c r="CE25" s="19">
        <f>(AH25/(AF25+AH25+AJ25))/(Z25/(X25+Z25+AB25))</f>
        <v>1.1643126962695511</v>
      </c>
      <c r="CF25" s="18">
        <f>(AJ25/(AF25+AH25+AJ25))/(AB25/(X25+Z25+AB25))</f>
        <v>0.60048402177219673</v>
      </c>
      <c r="CG25">
        <f>AH25/Z25</f>
        <v>123.78709677419354</v>
      </c>
      <c r="CH25" s="11">
        <f>BB25/BE25</f>
        <v>0.47616556822540712</v>
      </c>
      <c r="CI25" s="14">
        <f>AY25/V25</f>
        <v>2247.7790055248615</v>
      </c>
      <c r="CJ25" s="14">
        <f>AV25/M25</f>
        <v>5866.6</v>
      </c>
      <c r="CK25" s="17">
        <f>N25/V25</f>
        <v>10.986582478295185</v>
      </c>
      <c r="CL25" s="17">
        <f>(AL25+AN25)/N25</f>
        <v>5.9103448275862069</v>
      </c>
      <c r="CM25" s="14">
        <f>AP25/AC25</f>
        <v>5.9990654205607479</v>
      </c>
    </row>
    <row r="26" spans="1:91" hidden="1" x14ac:dyDescent="0.2">
      <c r="A26">
        <v>396</v>
      </c>
      <c r="B26" s="2">
        <v>44866</v>
      </c>
      <c r="C26" s="3" t="s">
        <v>29</v>
      </c>
      <c r="D26" t="s">
        <v>28</v>
      </c>
      <c r="E26" s="3" t="s">
        <v>27</v>
      </c>
      <c r="F26" t="s">
        <v>28</v>
      </c>
      <c r="G26" t="str">
        <f>CONCATENATE(C26,E26)</f>
        <v>ANCADK</v>
      </c>
      <c r="H26" t="s">
        <v>31</v>
      </c>
      <c r="I26">
        <f>U26/M26</f>
        <v>159</v>
      </c>
      <c r="J26" t="str">
        <f>_xlfn.CONCAT(C26,E26,H26)</f>
        <v>ANCADK737-800</v>
      </c>
      <c r="K26" s="4">
        <v>1192</v>
      </c>
      <c r="L26" s="4">
        <f>N26/M26</f>
        <v>21.166666666666668</v>
      </c>
      <c r="M26" s="4">
        <v>6</v>
      </c>
      <c r="N26" s="4">
        <v>127</v>
      </c>
      <c r="O26" s="4">
        <f>P26/M26</f>
        <v>4.833333333333333</v>
      </c>
      <c r="P26" s="4">
        <v>29</v>
      </c>
      <c r="Q26" s="4">
        <v>37</v>
      </c>
      <c r="R26" s="4">
        <v>61</v>
      </c>
      <c r="S26" s="4">
        <f>U26*K26</f>
        <v>1137168</v>
      </c>
      <c r="T26" s="7">
        <f>N26/U26</f>
        <v>0.1331236897274633</v>
      </c>
      <c r="U26" s="4">
        <v>954</v>
      </c>
      <c r="V26" s="4">
        <v>18.318750000000001</v>
      </c>
      <c r="W26" s="7">
        <f>P26/X26</f>
        <v>0.23015873015873015</v>
      </c>
      <c r="X26" s="4">
        <v>126</v>
      </c>
      <c r="Y26" s="7">
        <f>Q26/Z26</f>
        <v>0.15416666666666667</v>
      </c>
      <c r="Z26" s="4">
        <v>240</v>
      </c>
      <c r="AA26" s="7">
        <f>R26/AB26</f>
        <v>0.10374149659863946</v>
      </c>
      <c r="AB26" s="4">
        <v>588</v>
      </c>
      <c r="AC26" s="4">
        <v>6307</v>
      </c>
      <c r="AD26" s="4">
        <f>AP26/AC26</f>
        <v>5</v>
      </c>
      <c r="AE26" s="7">
        <f>AF26/(AF26+AH26+AJ26+AL26+AN26+AP26)</f>
        <v>0.23635817114147997</v>
      </c>
      <c r="AF26" s="4">
        <v>22017</v>
      </c>
      <c r="AG26" s="7">
        <f>AH26/(AF26+AH26+AJ26+AL26+AN26+AP26)</f>
        <v>0.16463591373146827</v>
      </c>
      <c r="AH26" s="4">
        <v>15336</v>
      </c>
      <c r="AI26" s="7">
        <f>AJ26/(AF26+AH26+AJ26+AL26+AN26+AP26)</f>
        <v>0.25529516591340939</v>
      </c>
      <c r="AJ26" s="4">
        <v>23781</v>
      </c>
      <c r="AK26" s="7">
        <f>AL26/(AF26+AH26+AJ26+AL26+AN26+AP26)</f>
        <v>3.8646928105978465E-3</v>
      </c>
      <c r="AL26" s="4">
        <v>360</v>
      </c>
      <c r="AM26" s="7">
        <f>AN26/(AF26+AH26+AJ26+AL26+AN26+AP26)</f>
        <v>1.3097014524803812E-3</v>
      </c>
      <c r="AN26" s="4">
        <v>122</v>
      </c>
      <c r="AO26" s="7">
        <f>AP26/(AF26+AH26+AJ26+AL26+AN26+AP26)</f>
        <v>0.33853635495056411</v>
      </c>
      <c r="AP26" s="4">
        <v>31535</v>
      </c>
      <c r="AQ26" s="6">
        <f>AO26+AM26+AK26+AI26+AG26+AE26</f>
        <v>0.99999999999999989</v>
      </c>
      <c r="AR26" s="4">
        <v>67459</v>
      </c>
      <c r="AS26" s="4">
        <f>AR26/M26</f>
        <v>11243.166666666666</v>
      </c>
      <c r="AT26" s="4">
        <f>AR26/V26</f>
        <v>3682.5110883657453</v>
      </c>
      <c r="AU26" s="7">
        <f>AR26/(AR26+AV26+AY26+BB26)</f>
        <v>0.3325052617051375</v>
      </c>
      <c r="AV26" s="4">
        <v>31437</v>
      </c>
      <c r="AW26" s="4">
        <f>AV26/M26</f>
        <v>5239.5</v>
      </c>
      <c r="AX26" s="7">
        <f>AV26/(AR26+AV26+AY26+BB26)</f>
        <v>0.15495290342614637</v>
      </c>
      <c r="AY26" s="4">
        <v>59985</v>
      </c>
      <c r="AZ26" s="4">
        <f>AY26/M26</f>
        <v>9997.5</v>
      </c>
      <c r="BA26" s="7">
        <f>AY26/(AR26+AV26+AY26+BB26)</f>
        <v>0.29566593224599641</v>
      </c>
      <c r="BB26" s="4">
        <v>44000</v>
      </c>
      <c r="BC26" s="11">
        <f>BB26/(AR26+AV26+AY26+BB26)</f>
        <v>0.21687590262271972</v>
      </c>
      <c r="BD26" s="9">
        <f>BC26+BA26+AX26+AU26</f>
        <v>0.99999999999999989</v>
      </c>
      <c r="BE26" s="14">
        <f>(AF26+AH26+AJ26+AL26+AN26+AP26)</f>
        <v>93151</v>
      </c>
      <c r="BF26" s="14">
        <f t="shared" si="0"/>
        <v>-202881</v>
      </c>
      <c r="BG26" s="13">
        <f>(AF26+AH26+AJ26+AL26+AN26+AP26)-(AR26+AV26+AY26+BB26)</f>
        <v>-109730</v>
      </c>
      <c r="BH26" s="13">
        <f t="shared" si="1"/>
        <v>1</v>
      </c>
      <c r="BI26" s="14">
        <f>AF26/W26</f>
        <v>95660.068965517246</v>
      </c>
      <c r="BJ26" s="14">
        <f>AH26/Y26</f>
        <v>99476.756756756746</v>
      </c>
      <c r="BK26" s="14">
        <f>AJ26/AA26</f>
        <v>229233.24590163934</v>
      </c>
      <c r="BL26" s="14">
        <f>BI26+BJ26+BK26</f>
        <v>424370.07162391336</v>
      </c>
      <c r="BM26" s="14">
        <f>(AF26/W26)-AF26</f>
        <v>73643.068965517246</v>
      </c>
      <c r="BN26" s="14">
        <f>AH26/Y26-AH26</f>
        <v>84140.756756756746</v>
      </c>
      <c r="BO26" s="14">
        <f>AJ26/AA26-AJ26</f>
        <v>205452.24590163934</v>
      </c>
      <c r="BP26" s="14">
        <f>BG26/S26</f>
        <v>-9.6494097617942115E-2</v>
      </c>
      <c r="BQ26" s="14">
        <f>(BG26-CA26)/S26</f>
        <v>-4.3257157015803974E-2</v>
      </c>
      <c r="BR26" s="27">
        <f>BQ26-BP26</f>
        <v>5.3236940602138141E-2</v>
      </c>
      <c r="BS26" s="28">
        <f t="shared" si="2"/>
        <v>151384</v>
      </c>
      <c r="BT26" s="11">
        <f>BS26/S26</f>
        <v>0.1331236897274633</v>
      </c>
      <c r="BU26" s="14">
        <f>(BE26-AP26)*1/BT26-(BE26-AP26)</f>
        <v>401231.74803149613</v>
      </c>
      <c r="BV26" s="14">
        <f t="shared" si="3"/>
        <v>8.1914897359053371E-2</v>
      </c>
      <c r="BW26" s="27">
        <f>(AR26+AV26+AY26+BB26)/S26</f>
        <v>0.17840899497699547</v>
      </c>
      <c r="BX26" s="13">
        <f>(AF26+AH26+AJ26+AL26+AN26)/N26</f>
        <v>485.16535433070868</v>
      </c>
      <c r="BY26" s="26">
        <f>BX26/K26</f>
        <v>0.40701791470697035</v>
      </c>
      <c r="BZ26" s="11">
        <f>AP26/BE26</f>
        <v>0.33853635495056411</v>
      </c>
      <c r="CA26" s="15">
        <f>-(BM26+BN26+BO26)/M26</f>
        <v>-60539.345270652229</v>
      </c>
      <c r="CB26" s="15">
        <f>BG26-CA26</f>
        <v>-49190.654729347771</v>
      </c>
      <c r="CC26" s="18">
        <f t="shared" si="4"/>
        <v>1</v>
      </c>
      <c r="CD26" s="17">
        <f>(AF26/(AF26+AH26+AJ26))/(X26/(X26+Z26+AB26))</f>
        <v>2.7267992092312436</v>
      </c>
      <c r="CE26" s="19">
        <f>(AH26/(AF26+AH26+AJ26))/(Z26/(X26+Z26+AB26))</f>
        <v>0.9971636078123467</v>
      </c>
      <c r="CF26" s="18">
        <f>(AJ26/(AF26+AH26+AJ26))/(AB26/(X26+Z26+AB26))</f>
        <v>0.63112930911887766</v>
      </c>
      <c r="CG26">
        <f>AH26/Z26</f>
        <v>63.9</v>
      </c>
      <c r="CH26" s="11">
        <f>BB26/BE26</f>
        <v>0.47235134351751457</v>
      </c>
      <c r="CI26" s="14">
        <f>AY26/V26</f>
        <v>3274.5138178096208</v>
      </c>
      <c r="CJ26" s="14">
        <f>AV26/M26</f>
        <v>5239.5</v>
      </c>
      <c r="CK26" s="17">
        <f>N26/V26</f>
        <v>6.932787444558171</v>
      </c>
      <c r="CL26" s="17">
        <f>(AL26+AN26)/N26</f>
        <v>3.795275590551181</v>
      </c>
      <c r="CM26" s="14">
        <f>AP26/AC26</f>
        <v>5</v>
      </c>
    </row>
    <row r="27" spans="1:91" hidden="1" x14ac:dyDescent="0.2">
      <c r="A27">
        <v>850</v>
      </c>
      <c r="B27" s="2">
        <v>45200</v>
      </c>
      <c r="C27" s="3" t="s">
        <v>32</v>
      </c>
      <c r="D27" t="s">
        <v>33</v>
      </c>
      <c r="E27" s="3" t="s">
        <v>52</v>
      </c>
      <c r="F27" t="s">
        <v>33</v>
      </c>
      <c r="G27" t="str">
        <f>CONCATENATE(C27,E27)</f>
        <v>HNLOGG</v>
      </c>
      <c r="H27" t="s">
        <v>31</v>
      </c>
      <c r="I27">
        <f>U27/M27</f>
        <v>175</v>
      </c>
      <c r="J27" t="str">
        <f>_xlfn.CONCAT(C27,E27,H27)</f>
        <v>HNLOGG737-800</v>
      </c>
      <c r="K27" s="4">
        <v>101</v>
      </c>
      <c r="L27" s="4">
        <f>N27/M27</f>
        <v>67</v>
      </c>
      <c r="M27" s="4">
        <v>6</v>
      </c>
      <c r="N27" s="4">
        <v>402</v>
      </c>
      <c r="O27" s="4">
        <f>P27/M27</f>
        <v>8.3333333333333339</v>
      </c>
      <c r="P27" s="4">
        <v>50</v>
      </c>
      <c r="Q27" s="4">
        <v>83</v>
      </c>
      <c r="R27" s="4">
        <v>270</v>
      </c>
      <c r="S27" s="4">
        <f>U27*K27</f>
        <v>106050</v>
      </c>
      <c r="T27" s="7">
        <f>N27/U27</f>
        <v>0.38285714285714284</v>
      </c>
      <c r="U27" s="4">
        <v>1050</v>
      </c>
      <c r="V27" s="4">
        <v>4.2732990375041489</v>
      </c>
      <c r="W27" s="7">
        <f>P27/X27</f>
        <v>0.3968253968253968</v>
      </c>
      <c r="X27" s="4">
        <v>126</v>
      </c>
      <c r="Y27" s="7">
        <f>Q27/Z27</f>
        <v>0.34583333333333333</v>
      </c>
      <c r="Z27" s="4">
        <v>240</v>
      </c>
      <c r="AA27" s="7">
        <f>R27/AB27</f>
        <v>0.39473684210526316</v>
      </c>
      <c r="AB27" s="4">
        <v>684</v>
      </c>
      <c r="AC27" s="4">
        <v>0</v>
      </c>
      <c r="AD27" s="4" t="e">
        <f>AP27/AC27</f>
        <v>#DIV/0!</v>
      </c>
      <c r="AE27" s="7">
        <f>AF27/(AF27+AH27+AJ27+AL27+AN27+AP27)</f>
        <v>0.19009005338005786</v>
      </c>
      <c r="AF27" s="4">
        <v>4665</v>
      </c>
      <c r="AG27" s="7">
        <f>AH27/(AF27+AH27+AJ27+AL27+AN27+AP27)</f>
        <v>0.1685342895562528</v>
      </c>
      <c r="AH27" s="4">
        <v>4136</v>
      </c>
      <c r="AI27" s="7">
        <f>AJ27/(AF27+AH27+AJ27+AL27+AN27+AP27)</f>
        <v>0.49847194490852043</v>
      </c>
      <c r="AJ27" s="4">
        <v>12233</v>
      </c>
      <c r="AK27" s="7">
        <f>AL27/(AF27+AH27+AJ27+AL27+AN27+AP27)</f>
        <v>7.7013976610570065E-2</v>
      </c>
      <c r="AL27" s="4">
        <v>1890</v>
      </c>
      <c r="AM27" s="7">
        <f>AN27/(AF27+AH27+AJ27+AL27+AN27+AP27)</f>
        <v>6.5889735544598829E-2</v>
      </c>
      <c r="AN27" s="4">
        <v>1617</v>
      </c>
      <c r="AO27" s="7">
        <f>AP27/(AF27+AH27+AJ27+AL27+AN27+AP27)</f>
        <v>0</v>
      </c>
      <c r="AP27" s="4">
        <v>0</v>
      </c>
      <c r="AQ27" s="6">
        <f>AO27+AM27+AK27+AI27+AG27+AE27</f>
        <v>1</v>
      </c>
      <c r="AR27" s="4">
        <v>17769</v>
      </c>
      <c r="AS27" s="4">
        <f>AR27/M27</f>
        <v>2961.5</v>
      </c>
      <c r="AT27" s="4">
        <f>AR27/V27</f>
        <v>4158.1456958785902</v>
      </c>
      <c r="AU27" s="7">
        <f>AR27/(AR27+AV27+AY27+BB27)</f>
        <v>0.23430206492787256</v>
      </c>
      <c r="AV27" s="4">
        <v>35199</v>
      </c>
      <c r="AW27" s="4">
        <f>AV27/M27</f>
        <v>5866.5</v>
      </c>
      <c r="AX27" s="7">
        <f>AV27/(AR27+AV27+AY27+BB27)</f>
        <v>0.46413407526569794</v>
      </c>
      <c r="AY27" s="4">
        <v>9606</v>
      </c>
      <c r="AZ27" s="4">
        <f>AY27/M27</f>
        <v>1601</v>
      </c>
      <c r="BA27" s="7">
        <f>AY27/(AR27+AV27+AY27+BB27)</f>
        <v>0.12666473271974471</v>
      </c>
      <c r="BB27" s="4">
        <v>13264</v>
      </c>
      <c r="BC27" s="11">
        <f>BB27/(AR27+AV27+AY27+BB27)</f>
        <v>0.17489912708668479</v>
      </c>
      <c r="BD27" s="9">
        <f>BC27+BA27+AX27+AU27</f>
        <v>1</v>
      </c>
      <c r="BE27" s="14">
        <f>(AF27+AH27+AJ27+AL27+AN27+AP27)</f>
        <v>24541</v>
      </c>
      <c r="BF27" s="14">
        <f t="shared" si="0"/>
        <v>-75838</v>
      </c>
      <c r="BG27" s="13">
        <f>(AF27+AH27+AJ27+AL27+AN27+AP27)-(AR27+AV27+AY27+BB27)</f>
        <v>-51297</v>
      </c>
      <c r="BH27" s="13">
        <f t="shared" si="1"/>
        <v>1</v>
      </c>
      <c r="BI27" s="14">
        <f>AF27/W27</f>
        <v>11755.800000000001</v>
      </c>
      <c r="BJ27" s="14">
        <f>AH27/Y27</f>
        <v>11959.518072289156</v>
      </c>
      <c r="BK27" s="14">
        <f>AJ27/AA27</f>
        <v>30990.266666666666</v>
      </c>
      <c r="BL27" s="14">
        <f>BI27+BJ27+BK27</f>
        <v>54705.584738955818</v>
      </c>
      <c r="BM27" s="14">
        <f>(AF27/W27)-AF27</f>
        <v>7090.8000000000011</v>
      </c>
      <c r="BN27" s="14">
        <f>AH27/Y27-AH27</f>
        <v>7823.5180722891564</v>
      </c>
      <c r="BO27" s="14">
        <f>AJ27/AA27-AJ27</f>
        <v>18757.266666666666</v>
      </c>
      <c r="BP27" s="14">
        <f>BG27/S27</f>
        <v>-0.48370579915134371</v>
      </c>
      <c r="BQ27" s="14">
        <f>(BG27-CA27)/S27</f>
        <v>-0.430788017069062</v>
      </c>
      <c r="BR27" s="27">
        <f>BQ27-BP27</f>
        <v>5.2917782082281706E-2</v>
      </c>
      <c r="BS27" s="28">
        <f t="shared" si="2"/>
        <v>40602</v>
      </c>
      <c r="BT27" s="11">
        <f>BS27/S27</f>
        <v>0.38285714285714284</v>
      </c>
      <c r="BU27" s="14">
        <f>(BE27-AP27)*1/BT27-(BE27-AP27)</f>
        <v>39558.626865671642</v>
      </c>
      <c r="BV27" s="14">
        <f t="shared" si="3"/>
        <v>0.2314097123998114</v>
      </c>
      <c r="BW27" s="27">
        <f>(AR27+AV27+AY27+BB27)/S27</f>
        <v>0.71511551155115516</v>
      </c>
      <c r="BX27" s="13">
        <f>(AF27+AH27+AJ27+AL27+AN27)/N27</f>
        <v>61.047263681592042</v>
      </c>
      <c r="BY27" s="26">
        <f>BX27/K27</f>
        <v>0.60442835328308953</v>
      </c>
      <c r="BZ27" s="11">
        <f>AP27/BE27</f>
        <v>0</v>
      </c>
      <c r="CA27" s="15">
        <f>-(BM27+BN27+BO27)/M27</f>
        <v>-5611.9307898259713</v>
      </c>
      <c r="CB27" s="15">
        <f>BG27-CA27</f>
        <v>-45685.069210174028</v>
      </c>
      <c r="CC27" s="18">
        <f t="shared" si="4"/>
        <v>1</v>
      </c>
      <c r="CD27" s="17">
        <f>(AF27/(AF27+AH27+AJ27))/(X27/(X27+Z27+AB27))</f>
        <v>1.8481981553675004</v>
      </c>
      <c r="CE27" s="19">
        <f>(AH27/(AF27+AH27+AJ27))/(Z27/(X27+Z27+AB27))</f>
        <v>0.86027384235048021</v>
      </c>
      <c r="CF27" s="18">
        <f>(AJ27/(AF27+AH27+AJ27))/(AB27/(X27+Z27+AB27))</f>
        <v>0.8927796933619585</v>
      </c>
      <c r="CG27">
        <f>AH27/Z27</f>
        <v>17.233333333333334</v>
      </c>
      <c r="CH27" s="11">
        <f>BB27/BE27</f>
        <v>0.54048327289026532</v>
      </c>
      <c r="CI27" s="14">
        <f>AY27/V27</f>
        <v>2247.9119564753078</v>
      </c>
      <c r="CJ27" s="14">
        <f>AV27/M27</f>
        <v>5866.5</v>
      </c>
      <c r="CK27" s="17">
        <f>N27/V27</f>
        <v>94.072517853744912</v>
      </c>
      <c r="CL27" s="17">
        <f>(AL27+AN27)/N27</f>
        <v>8.7238805970149258</v>
      </c>
      <c r="CM27" s="14" t="e">
        <f>AP27/AC27</f>
        <v>#DIV/0!</v>
      </c>
    </row>
    <row r="28" spans="1:91" hidden="1" x14ac:dyDescent="0.2">
      <c r="A28">
        <v>904</v>
      </c>
      <c r="B28" s="2">
        <v>45200</v>
      </c>
      <c r="C28" s="3" t="s">
        <v>52</v>
      </c>
      <c r="D28" t="s">
        <v>33</v>
      </c>
      <c r="E28" s="3" t="s">
        <v>32</v>
      </c>
      <c r="F28" t="s">
        <v>33</v>
      </c>
      <c r="G28" t="str">
        <f>CONCATENATE(C28,E28)</f>
        <v>OGGHNL</v>
      </c>
      <c r="H28" t="s">
        <v>31</v>
      </c>
      <c r="I28">
        <f>U28/M28</f>
        <v>175</v>
      </c>
      <c r="J28" t="str">
        <f>_xlfn.CONCAT(C28,E28,H28)</f>
        <v>OGGHNL737-800</v>
      </c>
      <c r="K28" s="4">
        <v>101</v>
      </c>
      <c r="L28" s="4">
        <f>N28/M28</f>
        <v>67</v>
      </c>
      <c r="M28" s="4">
        <v>6</v>
      </c>
      <c r="N28" s="4">
        <v>402</v>
      </c>
      <c r="O28" s="4">
        <f>P28/M28</f>
        <v>12.5</v>
      </c>
      <c r="P28" s="4">
        <v>75</v>
      </c>
      <c r="Q28" s="4">
        <v>125</v>
      </c>
      <c r="R28" s="4">
        <v>203</v>
      </c>
      <c r="S28" s="4">
        <f>U28*K28</f>
        <v>106050</v>
      </c>
      <c r="T28" s="7">
        <f>N28/U28</f>
        <v>0.38285714285714284</v>
      </c>
      <c r="U28" s="4">
        <v>1050</v>
      </c>
      <c r="V28" s="4">
        <v>4.2288228457579278</v>
      </c>
      <c r="W28" s="7">
        <f>P28/X28</f>
        <v>0.59523809523809523</v>
      </c>
      <c r="X28" s="4">
        <v>126</v>
      </c>
      <c r="Y28" s="7">
        <f>Q28/Z28</f>
        <v>0.52083333333333337</v>
      </c>
      <c r="Z28" s="4">
        <v>240</v>
      </c>
      <c r="AA28" s="7">
        <f>R28/AB28</f>
        <v>0.29678362573099415</v>
      </c>
      <c r="AB28" s="4">
        <v>684</v>
      </c>
      <c r="AC28" s="4">
        <v>0</v>
      </c>
      <c r="AD28" s="4" t="e">
        <f>AP28/AC28</f>
        <v>#DIV/0!</v>
      </c>
      <c r="AE28" s="7">
        <f>AF28/(AF28+AH28+AJ28+AL28+AN28+AP28)</f>
        <v>0.26759295499021524</v>
      </c>
      <c r="AF28" s="4">
        <v>6837</v>
      </c>
      <c r="AG28" s="7">
        <f>AH28/(AF28+AH28+AJ28+AL28+AN28+AP28)</f>
        <v>0.2644618395303327</v>
      </c>
      <c r="AH28" s="4">
        <v>6757</v>
      </c>
      <c r="AI28" s="7">
        <f>AJ28/(AF28+AH28+AJ28+AL28+AN28+AP28)</f>
        <v>0.34888454011741682</v>
      </c>
      <c r="AJ28" s="4">
        <v>8914</v>
      </c>
      <c r="AK28" s="7">
        <f>AL28/(AF28+AH28+AJ28+AL28+AN28+AP28)</f>
        <v>5.5499021526418786E-2</v>
      </c>
      <c r="AL28" s="4">
        <v>1418</v>
      </c>
      <c r="AM28" s="7">
        <f>AN28/(AF28+AH28+AJ28+AL28+AN28+AP28)</f>
        <v>6.3561643835616438E-2</v>
      </c>
      <c r="AN28" s="4">
        <v>1624</v>
      </c>
      <c r="AO28" s="7">
        <f>AP28/(AF28+AH28+AJ28+AL28+AN28+AP28)</f>
        <v>0</v>
      </c>
      <c r="AP28" s="4">
        <v>0</v>
      </c>
      <c r="AQ28" s="6">
        <f>AO28+AM28+AK28+AI28+AG28+AE28</f>
        <v>1</v>
      </c>
      <c r="AR28" s="4">
        <v>17584</v>
      </c>
      <c r="AS28" s="4">
        <f>AR28/M28</f>
        <v>2930.6666666666665</v>
      </c>
      <c r="AT28" s="4">
        <f>AR28/V28</f>
        <v>4158.131149343154</v>
      </c>
      <c r="AU28" s="7">
        <f>AR28/(AR28+AV28+AY28+BB28)</f>
        <v>0.23316316382682489</v>
      </c>
      <c r="AV28" s="4">
        <v>35199</v>
      </c>
      <c r="AW28" s="4">
        <f>AV28/M28</f>
        <v>5866.5</v>
      </c>
      <c r="AX28" s="7">
        <f>AV28/(AR28+AV28+AY28+BB28)</f>
        <v>0.46673738646157925</v>
      </c>
      <c r="AY28" s="4">
        <v>9506</v>
      </c>
      <c r="AZ28" s="4">
        <f>AY28/M28</f>
        <v>1584.3333333333333</v>
      </c>
      <c r="BA28" s="7">
        <f>AY28/(AR28+AV28+AY28+BB28)</f>
        <v>0.12604919445733606</v>
      </c>
      <c r="BB28" s="4">
        <v>13126</v>
      </c>
      <c r="BC28" s="11">
        <f>BB28/(AR28+AV28+AY28+BB28)</f>
        <v>0.17405025525425977</v>
      </c>
      <c r="BD28" s="9">
        <f>BC28+BA28+AX28+AU28</f>
        <v>1</v>
      </c>
      <c r="BE28" s="14">
        <f>(AF28+AH28+AJ28+AL28+AN28+AP28)</f>
        <v>25550</v>
      </c>
      <c r="BF28" s="14">
        <f t="shared" si="0"/>
        <v>-75415</v>
      </c>
      <c r="BG28" s="13">
        <f>(AF28+AH28+AJ28+AL28+AN28+AP28)-(AR28+AV28+AY28+BB28)</f>
        <v>-49865</v>
      </c>
      <c r="BH28" s="13">
        <f t="shared" si="1"/>
        <v>1</v>
      </c>
      <c r="BI28" s="14">
        <f>AF28/W28</f>
        <v>11486.16</v>
      </c>
      <c r="BJ28" s="14">
        <f>AH28/Y28</f>
        <v>12973.439999999999</v>
      </c>
      <c r="BK28" s="14">
        <f>AJ28/AA28</f>
        <v>30035.349753694583</v>
      </c>
      <c r="BL28" s="14">
        <f>BI28+BJ28+BK28</f>
        <v>54494.949753694586</v>
      </c>
      <c r="BM28" s="14">
        <f>(AF28/W28)-AF28</f>
        <v>4649.16</v>
      </c>
      <c r="BN28" s="14">
        <f>AH28/Y28-AH28</f>
        <v>6216.4399999999987</v>
      </c>
      <c r="BO28" s="14">
        <f>AJ28/AA28-AJ28</f>
        <v>21121.349753694583</v>
      </c>
      <c r="BP28" s="14">
        <f>BG28/S28</f>
        <v>-0.47020273455917022</v>
      </c>
      <c r="BQ28" s="14">
        <f>(BG28-CA28)/S28</f>
        <v>-0.41993250077998651</v>
      </c>
      <c r="BR28" s="27">
        <f>BQ28-BP28</f>
        <v>5.0270233779183715E-2</v>
      </c>
      <c r="BS28" s="28">
        <f t="shared" si="2"/>
        <v>40602</v>
      </c>
      <c r="BT28" s="11">
        <f>BS28/S28</f>
        <v>0.38285714285714284</v>
      </c>
      <c r="BU28" s="14">
        <f>(BE28-AP28)*1/BT28-(BE28-AP28)</f>
        <v>41185.07462686568</v>
      </c>
      <c r="BV28" s="14">
        <f t="shared" si="3"/>
        <v>0.24092409240924093</v>
      </c>
      <c r="BW28" s="27">
        <f>(AR28+AV28+AY28+BB28)/S28</f>
        <v>0.71112682696841112</v>
      </c>
      <c r="BX28" s="13">
        <f>(AF28+AH28+AJ28+AL28+AN28)/N28</f>
        <v>63.557213930348261</v>
      </c>
      <c r="BY28" s="26">
        <f>BX28/K28</f>
        <v>0.62927934584503231</v>
      </c>
      <c r="BZ28" s="11">
        <f>AP28/BE28</f>
        <v>0</v>
      </c>
      <c r="CA28" s="15">
        <f>-(BM28+BN28+BO28)/M28</f>
        <v>-5331.15829228243</v>
      </c>
      <c r="CB28" s="15">
        <f>BG28-CA28</f>
        <v>-44533.841707717569</v>
      </c>
      <c r="CC28" s="18">
        <f t="shared" si="4"/>
        <v>1</v>
      </c>
      <c r="CD28" s="17">
        <f>(AF28/(AF28+AH28+AJ28))/(X28/(X28+Z28+AB28))</f>
        <v>2.5313221965523374</v>
      </c>
      <c r="CE28" s="19">
        <f>(AH28/(AF28+AH28+AJ28))/(Z28/(X28+Z28+AB28))</f>
        <v>1.3133941265327884</v>
      </c>
      <c r="CF28" s="18">
        <f>(AJ28/(AF28+AH28+AJ28))/(AB28/(X28+Z28+AB28))</f>
        <v>0.60795148079902972</v>
      </c>
      <c r="CG28">
        <f>AH28/Z28</f>
        <v>28.154166666666665</v>
      </c>
      <c r="CH28" s="11">
        <f>BB28/BE28</f>
        <v>0.51373776908023483</v>
      </c>
      <c r="CI28" s="14">
        <f>AY28/V28</f>
        <v>2247.9068872643325</v>
      </c>
      <c r="CJ28" s="14">
        <f>AV28/M28</f>
        <v>5866.5</v>
      </c>
      <c r="CK28" s="17">
        <f>N28/V28</f>
        <v>95.061915493400136</v>
      </c>
      <c r="CL28" s="17">
        <f>(AL28+AN28)/N28</f>
        <v>7.5671641791044779</v>
      </c>
      <c r="CM28" s="14" t="e">
        <f>AP28/AC28</f>
        <v>#DIV/0!</v>
      </c>
    </row>
    <row r="29" spans="1:91" hidden="1" x14ac:dyDescent="0.2">
      <c r="A29">
        <v>394</v>
      </c>
      <c r="B29" s="2">
        <v>44866</v>
      </c>
      <c r="C29" s="3" t="s">
        <v>27</v>
      </c>
      <c r="D29" t="s">
        <v>28</v>
      </c>
      <c r="E29" s="3" t="s">
        <v>29</v>
      </c>
      <c r="F29" t="s">
        <v>28</v>
      </c>
      <c r="G29" t="str">
        <f>CONCATENATE(C29,E29)</f>
        <v>ADKANC</v>
      </c>
      <c r="H29" t="s">
        <v>31</v>
      </c>
      <c r="I29">
        <f>U29/M29</f>
        <v>159</v>
      </c>
      <c r="J29" t="str">
        <f>_xlfn.CONCAT(C29,E29,H29)</f>
        <v>ADKANC737-800</v>
      </c>
      <c r="K29" s="4">
        <v>1192</v>
      </c>
      <c r="L29" s="4">
        <f>N29/M29</f>
        <v>26.333333333333332</v>
      </c>
      <c r="M29" s="4">
        <v>6</v>
      </c>
      <c r="N29" s="4">
        <v>158</v>
      </c>
      <c r="O29" s="4">
        <f>P29/M29</f>
        <v>3.8333333333333335</v>
      </c>
      <c r="P29" s="4">
        <v>23</v>
      </c>
      <c r="Q29" s="4">
        <v>39</v>
      </c>
      <c r="R29" s="4">
        <v>96</v>
      </c>
      <c r="S29" s="4">
        <f>U29*K29</f>
        <v>1137168</v>
      </c>
      <c r="T29" s="7">
        <f>N29/U29</f>
        <v>0.16561844863731656</v>
      </c>
      <c r="U29" s="4">
        <v>954</v>
      </c>
      <c r="V29" s="4">
        <v>15.8375</v>
      </c>
      <c r="W29" s="7">
        <f>P29/X29</f>
        <v>0.18253968253968253</v>
      </c>
      <c r="X29" s="4">
        <v>126</v>
      </c>
      <c r="Y29" s="7">
        <f>Q29/Z29</f>
        <v>0.16250000000000001</v>
      </c>
      <c r="Z29" s="4">
        <v>240</v>
      </c>
      <c r="AA29" s="7">
        <f>R29/AB29</f>
        <v>0.16326530612244897</v>
      </c>
      <c r="AB29" s="4">
        <v>588</v>
      </c>
      <c r="AC29" s="4">
        <v>734</v>
      </c>
      <c r="AD29" s="4">
        <f>AP29/AC29</f>
        <v>5</v>
      </c>
      <c r="AE29" s="7">
        <f>AF29/(AF29+AH29+AJ29+AL29+AN29+AP29)</f>
        <v>0.223156082161453</v>
      </c>
      <c r="AF29" s="4">
        <v>16329</v>
      </c>
      <c r="AG29" s="7">
        <f>AH29/(AF29+AH29+AJ29+AL29+AN29+AP29)</f>
        <v>0.23840760936410971</v>
      </c>
      <c r="AH29" s="4">
        <v>17445</v>
      </c>
      <c r="AI29" s="7">
        <f>AJ29/(AF29+AH29+AJ29+AL29+AN29+AP29)</f>
        <v>0.47917947876949146</v>
      </c>
      <c r="AJ29" s="4">
        <v>35063</v>
      </c>
      <c r="AK29" s="7">
        <f>AL29/(AF29+AH29+AJ29+AL29+AN29+AP29)</f>
        <v>7.7897585174859577E-3</v>
      </c>
      <c r="AL29" s="4">
        <v>570</v>
      </c>
      <c r="AM29" s="7">
        <f>AN29/(AF29+AH29+AJ29+AL29+AN29+AP29)</f>
        <v>1.311959329260793E-3</v>
      </c>
      <c r="AN29" s="4">
        <v>96</v>
      </c>
      <c r="AO29" s="7">
        <f>AP29/(AF29+AH29+AJ29+AL29+AN29+AP29)</f>
        <v>5.0155111858199063E-2</v>
      </c>
      <c r="AP29" s="4">
        <v>3670</v>
      </c>
      <c r="AQ29" s="6">
        <f>AO29+AM29+AK29+AI29+AG29+AE29</f>
        <v>0.99999999999999989</v>
      </c>
      <c r="AR29" s="4">
        <v>58322</v>
      </c>
      <c r="AS29" s="4">
        <f>AR29/M29</f>
        <v>9720.3333333333339</v>
      </c>
      <c r="AT29" s="4">
        <f>AR29/V29</f>
        <v>3682.5256511444354</v>
      </c>
      <c r="AU29" s="7">
        <f>AR29/(AR29+AV29+AY29+BB29)</f>
        <v>0.32462609721750652</v>
      </c>
      <c r="AV29" s="4">
        <v>31437</v>
      </c>
      <c r="AW29" s="4">
        <f>AV29/M29</f>
        <v>5239.5</v>
      </c>
      <c r="AX29" s="7">
        <f>AV29/(AR29+AV29+AY29+BB29)</f>
        <v>0.17498149271675786</v>
      </c>
      <c r="AY29" s="4">
        <v>51860</v>
      </c>
      <c r="AZ29" s="4">
        <f>AY29/M29</f>
        <v>8643.3333333333339</v>
      </c>
      <c r="BA29" s="7">
        <f>AY29/(AR29+AV29+AY29+BB29)</f>
        <v>0.28865795757518409</v>
      </c>
      <c r="BB29" s="4">
        <v>38040</v>
      </c>
      <c r="BC29" s="11">
        <f>BB29/(AR29+AV29+AY29+BB29)</f>
        <v>0.21173445249055153</v>
      </c>
      <c r="BD29" s="9">
        <f>BC29+BA29+AX29+AU29</f>
        <v>1</v>
      </c>
      <c r="BE29" s="14">
        <f>(AF29+AH29+AJ29+AL29+AN29+AP29)</f>
        <v>73173</v>
      </c>
      <c r="BF29" s="14">
        <f t="shared" si="0"/>
        <v>-179659</v>
      </c>
      <c r="BG29" s="13">
        <f>(AF29+AH29+AJ29+AL29+AN29+AP29)-(AR29+AV29+AY29+BB29)</f>
        <v>-106486</v>
      </c>
      <c r="BH29" s="13">
        <f t="shared" si="1"/>
        <v>1</v>
      </c>
      <c r="BI29" s="14">
        <f>AF29/W29</f>
        <v>89454.521739130447</v>
      </c>
      <c r="BJ29" s="14">
        <f>AH29/Y29</f>
        <v>107353.84615384616</v>
      </c>
      <c r="BK29" s="14">
        <f>AJ29/AA29</f>
        <v>214760.87500000003</v>
      </c>
      <c r="BL29" s="14">
        <f>BI29+BJ29+BK29</f>
        <v>411569.24289297662</v>
      </c>
      <c r="BM29" s="14">
        <f>(AF29/W29)-AF29</f>
        <v>73125.521739130447</v>
      </c>
      <c r="BN29" s="14">
        <f>AH29/Y29-AH29</f>
        <v>89908.846153846156</v>
      </c>
      <c r="BO29" s="14">
        <f>AJ29/AA29-AJ29</f>
        <v>179697.87500000003</v>
      </c>
      <c r="BP29" s="14">
        <f>BG29/S29</f>
        <v>-9.364139687363697E-2</v>
      </c>
      <c r="BQ29" s="14">
        <f>(BG29-CA29)/S29</f>
        <v>-4.340955735461887E-2</v>
      </c>
      <c r="BR29" s="27">
        <f>BQ29-BP29</f>
        <v>5.02318395190181E-2</v>
      </c>
      <c r="BS29" s="28">
        <f t="shared" si="2"/>
        <v>188336</v>
      </c>
      <c r="BT29" s="11">
        <f>BS29/S29</f>
        <v>0.16561844863731656</v>
      </c>
      <c r="BU29" s="14">
        <f>(BE29-AP29)*1/BT29-(BE29-AP29)</f>
        <v>350154.35443037975</v>
      </c>
      <c r="BV29" s="14">
        <f t="shared" si="3"/>
        <v>6.4346692836942304E-2</v>
      </c>
      <c r="BW29" s="27">
        <f>(AR29+AV29+AY29+BB29)/S29</f>
        <v>0.15798808971057926</v>
      </c>
      <c r="BX29" s="13">
        <f>(AF29+AH29+AJ29+AL29+AN29)/N29</f>
        <v>439.89240506329116</v>
      </c>
      <c r="BY29" s="26">
        <f>BX29/K29</f>
        <v>0.36903725256987513</v>
      </c>
      <c r="BZ29" s="11">
        <f>AP29/BE29</f>
        <v>5.0155111858199063E-2</v>
      </c>
      <c r="CA29" s="15">
        <f>-(BM29+BN29+BO29)/M29</f>
        <v>-57122.040482162767</v>
      </c>
      <c r="CB29" s="15">
        <f>BG29-CA29</f>
        <v>-49363.959517837233</v>
      </c>
      <c r="CC29" s="18">
        <f t="shared" si="4"/>
        <v>1</v>
      </c>
      <c r="CD29" s="17">
        <f>(AF29/(AF29+AH29+AJ29))/(X29/(X29+Z29+AB29))</f>
        <v>1.7960378450957646</v>
      </c>
      <c r="CE29" s="19">
        <f>(AH29/(AF29+AH29+AJ29))/(Z29/(X29+Z29+AB29))</f>
        <v>1.0073634092130686</v>
      </c>
      <c r="CF29" s="18">
        <f>(AJ29/(AF29+AH29+AJ29))/(AB29/(X29+Z29+AB29))</f>
        <v>0.82641498861700213</v>
      </c>
      <c r="CG29">
        <f>AH29/Z29</f>
        <v>72.6875</v>
      </c>
      <c r="CH29" s="11">
        <f>BB29/BE29</f>
        <v>0.51986388421958918</v>
      </c>
      <c r="CI29" s="14">
        <f>AY29/V29</f>
        <v>3274.5067087608522</v>
      </c>
      <c r="CJ29" s="14">
        <f>AV29/M29</f>
        <v>5239.5</v>
      </c>
      <c r="CK29" s="17">
        <f>N29/V29</f>
        <v>9.9763220205209162</v>
      </c>
      <c r="CL29" s="17">
        <f>(AL29+AN29)/N29</f>
        <v>4.2151898734177218</v>
      </c>
      <c r="CM29" s="14">
        <f>AP29/AC29</f>
        <v>5</v>
      </c>
    </row>
    <row r="30" spans="1:91" hidden="1" x14ac:dyDescent="0.2">
      <c r="A30">
        <v>750</v>
      </c>
      <c r="B30" s="2">
        <v>45170</v>
      </c>
      <c r="C30" s="3" t="s">
        <v>43</v>
      </c>
      <c r="D30" t="s">
        <v>38</v>
      </c>
      <c r="E30" s="3" t="s">
        <v>29</v>
      </c>
      <c r="F30" t="s">
        <v>28</v>
      </c>
      <c r="G30" t="str">
        <f>CONCATENATE(C30,E30)</f>
        <v>SFOANC</v>
      </c>
      <c r="H30" t="s">
        <v>35</v>
      </c>
      <c r="I30">
        <f>U30/M30</f>
        <v>179</v>
      </c>
      <c r="J30" t="str">
        <f>_xlfn.CONCAT(C30,E30,H30)</f>
        <v>SFOANC737-Max 9</v>
      </c>
      <c r="K30" s="4">
        <v>2018</v>
      </c>
      <c r="L30" s="4">
        <f>N30/M30</f>
        <v>78</v>
      </c>
      <c r="M30" s="4">
        <v>2</v>
      </c>
      <c r="N30" s="4">
        <v>156</v>
      </c>
      <c r="O30" s="4">
        <f>P30/M30</f>
        <v>11.5</v>
      </c>
      <c r="P30" s="4">
        <v>23</v>
      </c>
      <c r="Q30" s="4">
        <v>50</v>
      </c>
      <c r="R30" s="4">
        <v>83</v>
      </c>
      <c r="S30" s="4">
        <f>U30*K30</f>
        <v>722444</v>
      </c>
      <c r="T30" s="7">
        <f>N30/U30</f>
        <v>0.43575418994413406</v>
      </c>
      <c r="U30" s="4">
        <v>358</v>
      </c>
      <c r="V30" s="4">
        <v>9.4186666666666667</v>
      </c>
      <c r="W30" s="7">
        <f>P30/X30</f>
        <v>0.5</v>
      </c>
      <c r="X30" s="4">
        <v>46</v>
      </c>
      <c r="Y30" s="7">
        <f>Q30/Z30</f>
        <v>0.58139534883720934</v>
      </c>
      <c r="Z30" s="4">
        <v>86</v>
      </c>
      <c r="AA30" s="7">
        <f>R30/AB30</f>
        <v>0.36725663716814161</v>
      </c>
      <c r="AB30" s="4">
        <v>226</v>
      </c>
      <c r="AC30" s="4">
        <v>212</v>
      </c>
      <c r="AD30" s="4">
        <f>AP30/AC30</f>
        <v>6</v>
      </c>
      <c r="AE30" s="7">
        <f>AF30/(AF30+AH30+AJ30+AL30+AN30+AP30)</f>
        <v>0.23236280335978221</v>
      </c>
      <c r="AF30" s="4">
        <v>13998</v>
      </c>
      <c r="AG30" s="7">
        <f>AH30/(AF30+AH30+AJ30+AL30+AN30+AP30)</f>
        <v>0.29872846187045582</v>
      </c>
      <c r="AH30" s="4">
        <v>17996</v>
      </c>
      <c r="AI30" s="7">
        <f>AJ30/(AF30+AH30+AJ30+AL30+AN30+AP30)</f>
        <v>0.42827263371070018</v>
      </c>
      <c r="AJ30" s="4">
        <v>25800</v>
      </c>
      <c r="AK30" s="7">
        <f>AL30/(AF30+AH30+AJ30+AL30+AN30+AP30)</f>
        <v>9.876830118521961E-3</v>
      </c>
      <c r="AL30" s="4">
        <v>595</v>
      </c>
      <c r="AM30" s="7">
        <f>AN30/(AF30+AH30+AJ30+AL30+AN30+AP30)</f>
        <v>9.6444341157332098E-3</v>
      </c>
      <c r="AN30" s="4">
        <v>581</v>
      </c>
      <c r="AO30" s="7">
        <f>AP30/(AF30+AH30+AJ30+AL30+AN30+AP30)</f>
        <v>2.1114836824806613E-2</v>
      </c>
      <c r="AP30" s="4">
        <v>1272</v>
      </c>
      <c r="AQ30" s="6">
        <f>AO30+AM30+AK30+AI30+AG30+AE30</f>
        <v>1</v>
      </c>
      <c r="AR30" s="4">
        <v>41417</v>
      </c>
      <c r="AS30" s="4">
        <f>AR30/M30</f>
        <v>20708.5</v>
      </c>
      <c r="AT30" s="4">
        <f>AR30/V30</f>
        <v>4397.3315402038506</v>
      </c>
      <c r="AU30" s="7">
        <f>AR30/(AR30+AV30+AY30+BB30)</f>
        <v>0.39066744642318141</v>
      </c>
      <c r="AV30" s="4">
        <v>13155</v>
      </c>
      <c r="AW30" s="4">
        <f>AV30/M30</f>
        <v>6577.5</v>
      </c>
      <c r="AX30" s="7">
        <f>AV30/(AR30+AV30+AY30+BB30)</f>
        <v>0.12408504376697857</v>
      </c>
      <c r="AY30" s="4">
        <v>22291</v>
      </c>
      <c r="AZ30" s="4">
        <f>AY30/M30</f>
        <v>11145.5</v>
      </c>
      <c r="BA30" s="7">
        <f>AY30/(AR30+AV30+AY30+BB30)</f>
        <v>0.21026071536371868</v>
      </c>
      <c r="BB30" s="4">
        <v>29153</v>
      </c>
      <c r="BC30" s="11">
        <f>BB30/(AR30+AV30+AY30+BB30)</f>
        <v>0.27498679444612134</v>
      </c>
      <c r="BD30" s="9">
        <f>BC30+BA30+AX30+AU30</f>
        <v>1</v>
      </c>
      <c r="BE30" s="14">
        <f>(AF30+AH30+AJ30+AL30+AN30+AP30)</f>
        <v>60242</v>
      </c>
      <c r="BF30" s="14">
        <f t="shared" si="0"/>
        <v>-106016</v>
      </c>
      <c r="BG30" s="13">
        <f>(AF30+AH30+AJ30+AL30+AN30+AP30)-(AR30+AV30+AY30+BB30)</f>
        <v>-45774</v>
      </c>
      <c r="BH30" s="13">
        <f t="shared" si="1"/>
        <v>1</v>
      </c>
      <c r="BI30" s="14">
        <f>AF30/W30</f>
        <v>27996</v>
      </c>
      <c r="BJ30" s="14">
        <f>AH30/Y30</f>
        <v>30953.119999999999</v>
      </c>
      <c r="BK30" s="14">
        <f>AJ30/AA30</f>
        <v>70250.602409638552</v>
      </c>
      <c r="BL30" s="14">
        <f>BI30+BJ30+BK30</f>
        <v>129199.72240963855</v>
      </c>
      <c r="BM30" s="14">
        <f>(AF30/W30)-AF30</f>
        <v>13998</v>
      </c>
      <c r="BN30" s="14">
        <f>AH30/Y30-AH30</f>
        <v>12957.119999999999</v>
      </c>
      <c r="BO30" s="14">
        <f>AJ30/AA30-AJ30</f>
        <v>44450.602409638552</v>
      </c>
      <c r="BP30" s="14">
        <f>BG30/S30</f>
        <v>-6.3359928243573199E-2</v>
      </c>
      <c r="BQ30" s="14">
        <f>(BG30-CA30)/S30</f>
        <v>-1.3940372949572183E-2</v>
      </c>
      <c r="BR30" s="27">
        <f>BQ30-BP30</f>
        <v>4.9419555294001015E-2</v>
      </c>
      <c r="BS30" s="28">
        <f t="shared" si="2"/>
        <v>314808</v>
      </c>
      <c r="BT30" s="11">
        <f>BS30/S30</f>
        <v>0.43575418994413406</v>
      </c>
      <c r="BU30" s="14">
        <f>(BE30-AP30)*1/BT30-(BE30-AP30)</f>
        <v>76358.58974358975</v>
      </c>
      <c r="BV30" s="14">
        <f t="shared" si="3"/>
        <v>8.3386393962715452E-2</v>
      </c>
      <c r="BW30" s="27">
        <f>(AR30+AV30+AY30+BB30)/S30</f>
        <v>0.14674632220628867</v>
      </c>
      <c r="BX30" s="13">
        <f>(AF30+AH30+AJ30+AL30+AN30)/N30</f>
        <v>378.0128205128205</v>
      </c>
      <c r="BY30" s="26">
        <f>BX30/K30</f>
        <v>0.18732052552667022</v>
      </c>
      <c r="BZ30" s="11">
        <f>AP30/BE30</f>
        <v>2.1114836824806613E-2</v>
      </c>
      <c r="CA30" s="15">
        <f>-(BM30+BN30+BO30)/M30</f>
        <v>-35702.861204819274</v>
      </c>
      <c r="CB30" s="15">
        <f>BG30-CA30</f>
        <v>-10071.138795180726</v>
      </c>
      <c r="CC30" s="18">
        <f t="shared" si="4"/>
        <v>1</v>
      </c>
      <c r="CD30" s="17">
        <f>(AF30/(AF30+AH30+AJ30))/(X30/(X30+Z30+AB30))</f>
        <v>1.8849873087472597</v>
      </c>
      <c r="CE30" s="19">
        <f>(AH30/(AF30+AH30+AJ30))/(Z30/(X30+Z30+AB30))</f>
        <v>1.2962172785297581</v>
      </c>
      <c r="CF30" s="18">
        <f>(AJ30/(AF30+AH30+AJ30))/(AB30/(X30+Z30+AB30))</f>
        <v>0.70714999046047289</v>
      </c>
      <c r="CG30">
        <f>AH30/Z30</f>
        <v>209.25581395348837</v>
      </c>
      <c r="CH30" s="11">
        <f>BB30/BE30</f>
        <v>0.48393147637860628</v>
      </c>
      <c r="CI30" s="14">
        <f>AY30/V30</f>
        <v>2366.6831823329558</v>
      </c>
      <c r="CJ30" s="14">
        <f>AV30/M30</f>
        <v>6577.5</v>
      </c>
      <c r="CK30" s="17">
        <f>N30/V30</f>
        <v>16.562853907134766</v>
      </c>
      <c r="CL30" s="17">
        <f>(AL30+AN30)/N30</f>
        <v>7.5384615384615383</v>
      </c>
      <c r="CM30" s="14">
        <f>AP30/AC30</f>
        <v>6</v>
      </c>
    </row>
    <row r="31" spans="1:91" hidden="1" x14ac:dyDescent="0.2">
      <c r="A31">
        <v>810</v>
      </c>
      <c r="B31" s="2">
        <v>45200</v>
      </c>
      <c r="C31" s="3" t="s">
        <v>29</v>
      </c>
      <c r="D31" t="s">
        <v>28</v>
      </c>
      <c r="E31" s="3" t="s">
        <v>36</v>
      </c>
      <c r="F31" t="s">
        <v>28</v>
      </c>
      <c r="G31" t="str">
        <f>CONCATENATE(C31,E31)</f>
        <v>ANCJNU</v>
      </c>
      <c r="H31" t="s">
        <v>34</v>
      </c>
      <c r="I31">
        <f>U31/M31</f>
        <v>178</v>
      </c>
      <c r="J31" t="str">
        <f>_xlfn.CONCAT(C31,E31,H31)</f>
        <v>ANCJNU737-900</v>
      </c>
      <c r="K31" s="4">
        <v>571</v>
      </c>
      <c r="L31" s="4">
        <f>N31/M31</f>
        <v>104.33333333333333</v>
      </c>
      <c r="M31" s="4">
        <v>3</v>
      </c>
      <c r="N31" s="4">
        <v>313</v>
      </c>
      <c r="O31" s="4">
        <f>P31/M31</f>
        <v>14</v>
      </c>
      <c r="P31" s="4">
        <v>42</v>
      </c>
      <c r="Q31" s="4">
        <v>68</v>
      </c>
      <c r="R31" s="4">
        <v>203</v>
      </c>
      <c r="S31" s="4">
        <f>U31*K31</f>
        <v>304914</v>
      </c>
      <c r="T31" s="7">
        <f>N31/U31</f>
        <v>0.58614232209737827</v>
      </c>
      <c r="U31" s="4">
        <v>534</v>
      </c>
      <c r="V31" s="4">
        <v>4.9395446880269818</v>
      </c>
      <c r="W31" s="7">
        <f>P31/X31</f>
        <v>0.60869565217391308</v>
      </c>
      <c r="X31" s="4">
        <v>69</v>
      </c>
      <c r="Y31" s="7">
        <f>Q31/Z31</f>
        <v>0.52713178294573648</v>
      </c>
      <c r="Z31" s="4">
        <v>129</v>
      </c>
      <c r="AA31" s="7">
        <f>R31/AB31</f>
        <v>0.60416666666666663</v>
      </c>
      <c r="AB31" s="4">
        <v>336</v>
      </c>
      <c r="AC31" s="4">
        <v>2974</v>
      </c>
      <c r="AD31" s="4">
        <f>AP31/AC31</f>
        <v>5.9989912575655682</v>
      </c>
      <c r="AE31" s="7">
        <f>AF31/(AF31+AH31+AJ31+AL31+AN31+AP31)</f>
        <v>0.14963327542945376</v>
      </c>
      <c r="AF31" s="4">
        <v>12404</v>
      </c>
      <c r="AG31" s="7">
        <f>AH31/(AF31+AH31+AJ31+AL31+AN31+AP31)</f>
        <v>0.1594648716464003</v>
      </c>
      <c r="AH31" s="4">
        <v>13219</v>
      </c>
      <c r="AI31" s="7">
        <f>AJ31/(AF31+AH31+AJ31+AL31+AN31+AP31)</f>
        <v>0.44857411696583671</v>
      </c>
      <c r="AJ31" s="4">
        <v>37185</v>
      </c>
      <c r="AK31" s="7">
        <f>AL31/(AF31+AH31+AJ31+AL31+AN31+AP31)</f>
        <v>1.7310847326770892E-2</v>
      </c>
      <c r="AL31" s="4">
        <v>1435</v>
      </c>
      <c r="AM31" s="7">
        <f>AN31/(AF31+AH31+AJ31+AL31+AN31+AP31)</f>
        <v>9.7954062922215781E-3</v>
      </c>
      <c r="AN31" s="4">
        <v>812</v>
      </c>
      <c r="AO31" s="7">
        <f>AP31/(AF31+AH31+AJ31+AL31+AN31+AP31)</f>
        <v>0.21522148233931673</v>
      </c>
      <c r="AP31" s="4">
        <v>17841</v>
      </c>
      <c r="AQ31" s="6">
        <f>AO31+AM31+AK31+AI31+AG31+AE31</f>
        <v>1</v>
      </c>
      <c r="AR31" s="4">
        <v>20539</v>
      </c>
      <c r="AS31" s="4">
        <f>AR31/M31</f>
        <v>6846.333333333333</v>
      </c>
      <c r="AT31" s="4">
        <f>AR31/V31</f>
        <v>4158.0755509277433</v>
      </c>
      <c r="AU31" s="7">
        <f>AR31/(AR31+AV31+AY31+BB31)</f>
        <v>0.31806919193483446</v>
      </c>
      <c r="AV31" s="4">
        <v>17600</v>
      </c>
      <c r="AW31" s="4">
        <f>AV31/M31</f>
        <v>5866.666666666667</v>
      </c>
      <c r="AX31" s="7">
        <f>AV31/(AR31+AV31+AY31+BB31)</f>
        <v>0.27255551770062253</v>
      </c>
      <c r="AY31" s="4">
        <v>11103</v>
      </c>
      <c r="AZ31" s="4">
        <f>AY31/M31</f>
        <v>3701</v>
      </c>
      <c r="BA31" s="7">
        <f>AY31/(AR31+AV31+AY31+BB31)</f>
        <v>0.17194226778579613</v>
      </c>
      <c r="BB31" s="4">
        <v>15332</v>
      </c>
      <c r="BC31" s="11">
        <f>BB31/(AR31+AV31+AY31+BB31)</f>
        <v>0.23743302257874688</v>
      </c>
      <c r="BD31" s="9">
        <f>BC31+BA31+AX31+AU31</f>
        <v>1</v>
      </c>
      <c r="BE31" s="14">
        <f>(AF31+AH31+AJ31+AL31+AN31+AP31)</f>
        <v>82896</v>
      </c>
      <c r="BF31" s="14">
        <f t="shared" si="0"/>
        <v>-64574</v>
      </c>
      <c r="BG31" s="13">
        <f>(AF31+AH31+AJ31+AL31+AN31+AP31)-(AR31+AV31+AY31+BB31)</f>
        <v>18322</v>
      </c>
      <c r="BH31" s="13">
        <f t="shared" si="1"/>
        <v>0</v>
      </c>
      <c r="BI31" s="14">
        <f>AF31/W31</f>
        <v>20378</v>
      </c>
      <c r="BJ31" s="14">
        <f>AH31/Y31</f>
        <v>25077.22058823529</v>
      </c>
      <c r="BK31" s="14">
        <f>AJ31/AA31</f>
        <v>61547.586206896558</v>
      </c>
      <c r="BL31" s="14">
        <f>BI31+BJ31+BK31</f>
        <v>107002.80679513185</v>
      </c>
      <c r="BM31" s="14">
        <f>(AF31/W31)-AF31</f>
        <v>7974</v>
      </c>
      <c r="BN31" s="14">
        <f>AH31/Y31-AH31</f>
        <v>11858.22058823529</v>
      </c>
      <c r="BO31" s="14">
        <f>AJ31/AA31-AJ31</f>
        <v>24362.586206896558</v>
      </c>
      <c r="BP31" s="14">
        <f>BG31/S31</f>
        <v>6.0089074296358971E-2</v>
      </c>
      <c r="BQ31" s="14">
        <f>(BG31-CA31)/S31</f>
        <v>0.10840303254374659</v>
      </c>
      <c r="BR31" s="27">
        <f>BQ31-BP31</f>
        <v>4.8313958247387614E-2</v>
      </c>
      <c r="BS31" s="28">
        <f t="shared" si="2"/>
        <v>178723</v>
      </c>
      <c r="BT31" s="11">
        <f>BS31/S31</f>
        <v>0.58614232209737827</v>
      </c>
      <c r="BU31" s="14">
        <f>(BE31-AP31)*1/BT31-(BE31-AP31)</f>
        <v>45933.40255591055</v>
      </c>
      <c r="BV31" s="14">
        <f t="shared" si="3"/>
        <v>0.27186682146441293</v>
      </c>
      <c r="BW31" s="27">
        <f>(AR31+AV31+AY31+BB31)/S31</f>
        <v>0.21177774716805395</v>
      </c>
      <c r="BX31" s="13">
        <f>(AF31+AH31+AJ31+AL31+AN31)/N31</f>
        <v>207.84345047923324</v>
      </c>
      <c r="BY31" s="26">
        <f>BX31/K31</f>
        <v>0.3639990376168708</v>
      </c>
      <c r="BZ31" s="11">
        <f>AP31/BE31</f>
        <v>0.21522148233931673</v>
      </c>
      <c r="CA31" s="15">
        <f>-(BM31+BN31+BO31)/M31</f>
        <v>-14731.60226504395</v>
      </c>
      <c r="CB31" s="15">
        <f>BG31-CA31</f>
        <v>33053.602265043948</v>
      </c>
      <c r="CC31" s="18">
        <f t="shared" si="4"/>
        <v>0</v>
      </c>
      <c r="CD31" s="17">
        <f>(AF31/(AF31+AH31+AJ31))/(X31/(X31+Z31+AB31))</f>
        <v>1.5284067939282173</v>
      </c>
      <c r="CE31" s="19">
        <f>(AH31/(AF31+AH31+AJ31))/(Z31/(X31+Z31+AB31))</f>
        <v>0.87123474124167266</v>
      </c>
      <c r="CF31" s="18">
        <f>(AJ31/(AF31+AH31+AJ31))/(AB31/(X31+Z31+AB31))</f>
        <v>0.94092455237731321</v>
      </c>
      <c r="CG31">
        <f>AH31/Z31</f>
        <v>102.47286821705427</v>
      </c>
      <c r="CH31" s="11">
        <f>BB31/BE31</f>
        <v>0.18495464196101138</v>
      </c>
      <c r="CI31" s="14">
        <f>AY31/V31</f>
        <v>2247.7780243415323</v>
      </c>
      <c r="CJ31" s="14">
        <f>AV31/M31</f>
        <v>5866.666666666667</v>
      </c>
      <c r="CK31" s="17">
        <f>N31/V31</f>
        <v>63.366164245600253</v>
      </c>
      <c r="CL31" s="17">
        <f>(AL31+AN31)/N31</f>
        <v>7.178913738019169</v>
      </c>
      <c r="CM31" s="14">
        <f>AP31/AC31</f>
        <v>5.9989912575655682</v>
      </c>
    </row>
    <row r="32" spans="1:91" hidden="1" x14ac:dyDescent="0.2">
      <c r="A32">
        <v>605</v>
      </c>
      <c r="B32" s="2">
        <v>45170</v>
      </c>
      <c r="C32" s="3" t="s">
        <v>29</v>
      </c>
      <c r="D32" t="s">
        <v>28</v>
      </c>
      <c r="E32" s="3" t="s">
        <v>43</v>
      </c>
      <c r="F32" t="s">
        <v>38</v>
      </c>
      <c r="G32" t="str">
        <f>CONCATENATE(C32,E32)</f>
        <v>ANCSFO</v>
      </c>
      <c r="H32" t="s">
        <v>35</v>
      </c>
      <c r="I32">
        <f>U32/M32</f>
        <v>179</v>
      </c>
      <c r="J32" t="str">
        <f>_xlfn.CONCAT(C32,E32,H32)</f>
        <v>ANCSFO737-Max 9</v>
      </c>
      <c r="K32" s="4">
        <v>2018</v>
      </c>
      <c r="L32" s="4">
        <f>N32/M32</f>
        <v>78</v>
      </c>
      <c r="M32" s="4">
        <v>2</v>
      </c>
      <c r="N32" s="4">
        <v>156</v>
      </c>
      <c r="O32" s="4">
        <f>P32/M32</f>
        <v>16</v>
      </c>
      <c r="P32" s="4">
        <v>32</v>
      </c>
      <c r="Q32" s="4">
        <v>54</v>
      </c>
      <c r="R32" s="4">
        <v>70</v>
      </c>
      <c r="S32" s="4">
        <f>U32*K32</f>
        <v>722444</v>
      </c>
      <c r="T32" s="7">
        <f>N32/U32</f>
        <v>0.43575418994413406</v>
      </c>
      <c r="U32" s="4">
        <v>358</v>
      </c>
      <c r="V32" s="4">
        <v>8.9962962962962969</v>
      </c>
      <c r="W32" s="7">
        <f>P32/X32</f>
        <v>0.69565217391304346</v>
      </c>
      <c r="X32" s="4">
        <v>46</v>
      </c>
      <c r="Y32" s="7">
        <f>Q32/Z32</f>
        <v>0.62790697674418605</v>
      </c>
      <c r="Z32" s="4">
        <v>86</v>
      </c>
      <c r="AA32" s="7">
        <f>R32/AB32</f>
        <v>0.30973451327433627</v>
      </c>
      <c r="AB32" s="4">
        <v>226</v>
      </c>
      <c r="AC32" s="4">
        <v>212</v>
      </c>
      <c r="AD32" s="4">
        <f>AP32/AC32</f>
        <v>6</v>
      </c>
      <c r="AE32" s="7">
        <f>AF32/(AF32+AH32+AJ32+AL32+AN32+AP32)</f>
        <v>0.29449316583708618</v>
      </c>
      <c r="AF32" s="4">
        <v>18637</v>
      </c>
      <c r="AG32" s="7">
        <f>AH32/(AF32+AH32+AJ32+AL32+AN32+AP32)</f>
        <v>0.3210713439203603</v>
      </c>
      <c r="AH32" s="4">
        <v>20319</v>
      </c>
      <c r="AI32" s="7">
        <f>AJ32/(AF32+AH32+AJ32+AL32+AN32+AP32)</f>
        <v>0.35106265307734852</v>
      </c>
      <c r="AJ32" s="4">
        <v>22217</v>
      </c>
      <c r="AK32" s="7">
        <f>AL32/(AF32+AH32+AJ32+AL32+AN32+AP32)</f>
        <v>7.7427510468515443E-3</v>
      </c>
      <c r="AL32" s="4">
        <v>490</v>
      </c>
      <c r="AM32" s="7">
        <f>AN32/(AF32+AH32+AJ32+AL32+AN32+AP32)</f>
        <v>5.5305364620368176E-3</v>
      </c>
      <c r="AN32" s="4">
        <v>350</v>
      </c>
      <c r="AO32" s="7">
        <f>AP32/(AF32+AH32+AJ32+AL32+AN32+AP32)</f>
        <v>2.0099549656316662E-2</v>
      </c>
      <c r="AP32" s="4">
        <v>1272</v>
      </c>
      <c r="AQ32" s="6">
        <f>AO32+AM32+AK32+AI32+AG32+AE32</f>
        <v>1</v>
      </c>
      <c r="AR32" s="4">
        <v>39559</v>
      </c>
      <c r="AS32" s="4">
        <f>AR32/M32</f>
        <v>19779.5</v>
      </c>
      <c r="AT32" s="4">
        <f>AR32/V32</f>
        <v>4397.2540139975299</v>
      </c>
      <c r="AU32" s="7">
        <f>AR32/(AR32+AV32+AY32+BB32)</f>
        <v>0.38840451644575358</v>
      </c>
      <c r="AV32" s="4">
        <v>13155</v>
      </c>
      <c r="AW32" s="4">
        <f>AV32/M32</f>
        <v>6577.5</v>
      </c>
      <c r="AX32" s="7">
        <f>AV32/(AR32+AV32+AY32+BB32)</f>
        <v>0.12916053019145804</v>
      </c>
      <c r="AY32" s="4">
        <v>21291</v>
      </c>
      <c r="AZ32" s="4">
        <f>AY32/M32</f>
        <v>10645.5</v>
      </c>
      <c r="BA32" s="7">
        <f>AY32/(AR32+AV32+AY32+BB32)</f>
        <v>0.20904270986745213</v>
      </c>
      <c r="BB32" s="4">
        <v>27845</v>
      </c>
      <c r="BC32" s="11">
        <f>BB32/(AR32+AV32+AY32+BB32)</f>
        <v>0.27339224349533625</v>
      </c>
      <c r="BD32" s="9">
        <f>BC32+BA32+AX32+AU32</f>
        <v>1</v>
      </c>
      <c r="BE32" s="14">
        <f>(AF32+AH32+AJ32+AL32+AN32+AP32)</f>
        <v>63285</v>
      </c>
      <c r="BF32" s="14">
        <f t="shared" si="0"/>
        <v>-101850</v>
      </c>
      <c r="BG32" s="13">
        <f>(AF32+AH32+AJ32+AL32+AN32+AP32)-(AR32+AV32+AY32+BB32)</f>
        <v>-38565</v>
      </c>
      <c r="BH32" s="13">
        <f t="shared" si="1"/>
        <v>1</v>
      </c>
      <c r="BI32" s="14">
        <f>AF32/W32</f>
        <v>26790.6875</v>
      </c>
      <c r="BJ32" s="14">
        <f>AH32/Y32</f>
        <v>32359.888888888887</v>
      </c>
      <c r="BK32" s="14">
        <f>AJ32/AA32</f>
        <v>71729.171428571426</v>
      </c>
      <c r="BL32" s="14">
        <f>BI32+BJ32+BK32</f>
        <v>130879.74781746032</v>
      </c>
      <c r="BM32" s="14">
        <f>(AF32/W32)-AF32</f>
        <v>8153.6875</v>
      </c>
      <c r="BN32" s="14">
        <f>AH32/Y32-AH32</f>
        <v>12040.888888888887</v>
      </c>
      <c r="BO32" s="14">
        <f>AJ32/AA32-AJ32</f>
        <v>49512.171428571426</v>
      </c>
      <c r="BP32" s="14">
        <f>BG32/S32</f>
        <v>-5.3381300142294766E-2</v>
      </c>
      <c r="BQ32" s="14">
        <f>(BG32-CA32)/S32</f>
        <v>-5.1375969504485353E-3</v>
      </c>
      <c r="BR32" s="27">
        <f>BQ32-BP32</f>
        <v>4.8243703191846232E-2</v>
      </c>
      <c r="BS32" s="28">
        <f t="shared" si="2"/>
        <v>314808</v>
      </c>
      <c r="BT32" s="11">
        <f>BS32/S32</f>
        <v>0.43575418994413406</v>
      </c>
      <c r="BU32" s="14">
        <f>(BE32-AP32)*1/BT32-(BE32-AP32)</f>
        <v>80298.884615384624</v>
      </c>
      <c r="BV32" s="14">
        <f t="shared" si="3"/>
        <v>8.7598485142100974E-2</v>
      </c>
      <c r="BW32" s="27">
        <f>(AR32+AV32+AY32+BB32)/S32</f>
        <v>0.14097978528439575</v>
      </c>
      <c r="BX32" s="13">
        <f>(AF32+AH32+AJ32+AL32+AN32)/N32</f>
        <v>397.51923076923077</v>
      </c>
      <c r="BY32" s="26">
        <f>BX32/K32</f>
        <v>0.19698673477167036</v>
      </c>
      <c r="BZ32" s="11">
        <f>AP32/BE32</f>
        <v>2.0099549656316662E-2</v>
      </c>
      <c r="CA32" s="15">
        <f>-(BM32+BN32+BO32)/M32</f>
        <v>-34853.373908730158</v>
      </c>
      <c r="CB32" s="15">
        <f>BG32-CA32</f>
        <v>-3711.6260912698417</v>
      </c>
      <c r="CC32" s="18">
        <f t="shared" si="4"/>
        <v>1</v>
      </c>
      <c r="CD32" s="17">
        <f>(AF32/(AF32+AH32+AJ32))/(X32/(X32+Z32+AB32))</f>
        <v>2.3710538678971043</v>
      </c>
      <c r="CE32" s="19">
        <f>(AH32/(AF32+AH32+AJ32))/(Z32/(X32+Z32+AB32))</f>
        <v>1.382697336832369</v>
      </c>
      <c r="CF32" s="18">
        <f>(AJ32/(AF32+AH32+AJ32))/(AB32/(X32+Z32+AB32))</f>
        <v>0.57530774827057296</v>
      </c>
      <c r="CG32">
        <f>AH32/Z32</f>
        <v>236.26744186046511</v>
      </c>
      <c r="CH32" s="11">
        <f>BB32/BE32</f>
        <v>0.43999367938690054</v>
      </c>
      <c r="CI32" s="14">
        <f>AY32/V32</f>
        <v>2366.640592836558</v>
      </c>
      <c r="CJ32" s="14">
        <f>AV32/M32</f>
        <v>6577.5</v>
      </c>
      <c r="CK32" s="17">
        <f>N32/V32</f>
        <v>17.34046932894195</v>
      </c>
      <c r="CL32" s="17">
        <f>(AL32+AN32)/N32</f>
        <v>5.384615384615385</v>
      </c>
      <c r="CM32" s="14">
        <f>AP32/AC32</f>
        <v>6</v>
      </c>
    </row>
    <row r="33" spans="1:91" hidden="1" x14ac:dyDescent="0.2">
      <c r="A33">
        <v>309</v>
      </c>
      <c r="B33" s="2">
        <v>44835</v>
      </c>
      <c r="C33" s="3" t="s">
        <v>41</v>
      </c>
      <c r="D33" t="s">
        <v>42</v>
      </c>
      <c r="E33" s="3" t="s">
        <v>44</v>
      </c>
      <c r="F33" t="s">
        <v>45</v>
      </c>
      <c r="G33" t="str">
        <f>CONCATENATE(C33,E33)</f>
        <v>SEABOI</v>
      </c>
      <c r="H33" t="s">
        <v>30</v>
      </c>
      <c r="I33">
        <f>U33/M33</f>
        <v>124</v>
      </c>
      <c r="J33" t="str">
        <f>_xlfn.CONCAT(C33,E33,H33)</f>
        <v>SEABOI737-700</v>
      </c>
      <c r="K33" s="4">
        <v>399</v>
      </c>
      <c r="L33" s="4">
        <f>N33/M33</f>
        <v>62.666666666666664</v>
      </c>
      <c r="M33" s="4">
        <v>3</v>
      </c>
      <c r="N33" s="4">
        <v>188</v>
      </c>
      <c r="O33" s="4">
        <f>P33/M33</f>
        <v>11</v>
      </c>
      <c r="P33" s="4">
        <v>33</v>
      </c>
      <c r="Q33" s="4">
        <v>45</v>
      </c>
      <c r="R33" s="4">
        <v>110</v>
      </c>
      <c r="S33" s="4">
        <f>U33*K33</f>
        <v>148428</v>
      </c>
      <c r="T33" s="7">
        <f>N33/U33</f>
        <v>0.5053763440860215</v>
      </c>
      <c r="U33" s="4">
        <v>372</v>
      </c>
      <c r="V33" s="4">
        <v>4.1885385385385376</v>
      </c>
      <c r="W33" s="7">
        <f>P33/X33</f>
        <v>0.6470588235294118</v>
      </c>
      <c r="X33" s="4">
        <v>51</v>
      </c>
      <c r="Y33" s="7">
        <f>Q33/Z33</f>
        <v>0.4838709677419355</v>
      </c>
      <c r="Z33" s="4">
        <v>93</v>
      </c>
      <c r="AA33" s="7">
        <f>R33/AB33</f>
        <v>0.48245614035087719</v>
      </c>
      <c r="AB33" s="4">
        <v>228</v>
      </c>
      <c r="AC33" s="4">
        <v>1624</v>
      </c>
      <c r="AD33" s="4">
        <f>AP33/AC33</f>
        <v>5</v>
      </c>
      <c r="AE33" s="7">
        <f>AF33/(AF33+AH33+AJ33+AL33+AN33+AP33)</f>
        <v>0.1719067581300813</v>
      </c>
      <c r="AF33" s="4">
        <v>5413</v>
      </c>
      <c r="AG33" s="7">
        <f>AH33/(AF33+AH33+AJ33+AL33+AN33+AP33)</f>
        <v>0.1599021849593496</v>
      </c>
      <c r="AH33" s="4">
        <v>5035</v>
      </c>
      <c r="AI33" s="7">
        <f>AJ33/(AF33+AH33+AJ33+AL33+AN33+AP33)</f>
        <v>0.37188770325203252</v>
      </c>
      <c r="AJ33" s="4">
        <v>11710</v>
      </c>
      <c r="AK33" s="7">
        <f>AL33/(AF33+AH33+AJ33+AL33+AN33+AP33)</f>
        <v>2.0960365853658538E-2</v>
      </c>
      <c r="AL33" s="4">
        <v>660</v>
      </c>
      <c r="AM33" s="7">
        <f>AN33/(AF33+AH33+AJ33+AL33+AN33+AP33)</f>
        <v>1.7466971544715448E-2</v>
      </c>
      <c r="AN33" s="4">
        <v>550</v>
      </c>
      <c r="AO33" s="7">
        <f>AP33/(AF33+AH33+AJ33+AL33+AN33+AP33)</f>
        <v>0.2578760162601626</v>
      </c>
      <c r="AP33" s="4">
        <v>8120</v>
      </c>
      <c r="AQ33" s="6">
        <f>AO33+AM33+AK33+AI33+AG33+AE33</f>
        <v>1</v>
      </c>
      <c r="AR33" s="4">
        <v>15424</v>
      </c>
      <c r="AS33" s="4">
        <f>AR33/M33</f>
        <v>5141.333333333333</v>
      </c>
      <c r="AT33" s="4">
        <f>AR33/V33</f>
        <v>3682.4300070500803</v>
      </c>
      <c r="AU33" s="7">
        <f>AR33/(AR33+AV33+AY33+BB33)</f>
        <v>0.28085509304781675</v>
      </c>
      <c r="AV33" s="4">
        <v>15719</v>
      </c>
      <c r="AW33" s="4">
        <f>AV33/M33</f>
        <v>5239.666666666667</v>
      </c>
      <c r="AX33" s="7">
        <f>AV33/(AR33+AV33+AY33+BB33)</f>
        <v>0.28622673804581378</v>
      </c>
      <c r="AY33" s="4">
        <v>13715</v>
      </c>
      <c r="AZ33" s="4">
        <f>AY33/M33</f>
        <v>4571.666666666667</v>
      </c>
      <c r="BA33" s="7">
        <f>AY33/(AR33+AV33+AY33+BB33)</f>
        <v>0.24973596999162387</v>
      </c>
      <c r="BB33" s="4">
        <v>10060</v>
      </c>
      <c r="BC33" s="11">
        <f>BB33/(AR33+AV33+AY33+BB33)</f>
        <v>0.18318219891474563</v>
      </c>
      <c r="BD33" s="9">
        <f>BC33+BA33+AX33+AU33</f>
        <v>1</v>
      </c>
      <c r="BE33" s="14">
        <f>(AF33+AH33+AJ33+AL33+AN33+AP33)</f>
        <v>31488</v>
      </c>
      <c r="BF33" s="14">
        <f t="shared" si="0"/>
        <v>-54918</v>
      </c>
      <c r="BG33" s="13">
        <f>(AF33+AH33+AJ33+AL33+AN33+AP33)-(AR33+AV33+AY33+BB33)</f>
        <v>-23430</v>
      </c>
      <c r="BH33" s="13">
        <f t="shared" si="1"/>
        <v>1</v>
      </c>
      <c r="BI33" s="14">
        <f>AF33/W33</f>
        <v>8365.545454545454</v>
      </c>
      <c r="BJ33" s="14">
        <f>AH33/Y33</f>
        <v>10405.666666666666</v>
      </c>
      <c r="BK33" s="14">
        <f>AJ33/AA33</f>
        <v>24271.636363636364</v>
      </c>
      <c r="BL33" s="14">
        <f>BI33+BJ33+BK33</f>
        <v>43042.84848484848</v>
      </c>
      <c r="BM33" s="14">
        <f>(AF33/W33)-AF33</f>
        <v>2952.545454545454</v>
      </c>
      <c r="BN33" s="14">
        <f>AH33/Y33-AH33</f>
        <v>5370.6666666666661</v>
      </c>
      <c r="BO33" s="14">
        <f>AJ33/AA33-AJ33</f>
        <v>12561.636363636364</v>
      </c>
      <c r="BP33" s="14">
        <f>BG33/S33</f>
        <v>-0.15785431320236074</v>
      </c>
      <c r="BQ33" s="14">
        <f>(BG33-CA33)/S33</f>
        <v>-0.11095200257622441</v>
      </c>
      <c r="BR33" s="27">
        <f>BQ33-BP33</f>
        <v>4.6902310626136326E-2</v>
      </c>
      <c r="BS33" s="28">
        <f t="shared" si="2"/>
        <v>75012</v>
      </c>
      <c r="BT33" s="11">
        <f>BS33/S33</f>
        <v>0.5053763440860215</v>
      </c>
      <c r="BU33" s="14">
        <f>(BE33-AP33)*1/BT33-(BE33-AP33)</f>
        <v>22870.808510638301</v>
      </c>
      <c r="BV33" s="14">
        <f t="shared" si="3"/>
        <v>0.2121432613792546</v>
      </c>
      <c r="BW33" s="27">
        <f>(AR33+AV33+AY33+BB33)/S33</f>
        <v>0.36999757458161531</v>
      </c>
      <c r="BX33" s="13">
        <f>(AF33+AH33+AJ33+AL33+AN33)/N33</f>
        <v>124.29787234042553</v>
      </c>
      <c r="BY33" s="26">
        <f>BX33/K33</f>
        <v>0.31152348957500131</v>
      </c>
      <c r="BZ33" s="11">
        <f>AP33/BE33</f>
        <v>0.2578760162601626</v>
      </c>
      <c r="CA33" s="15">
        <f>-(BM33+BN33+BO33)/M33</f>
        <v>-6961.6161616161617</v>
      </c>
      <c r="CB33" s="15">
        <f>BG33-CA33</f>
        <v>-16468.383838383837</v>
      </c>
      <c r="CC33" s="18">
        <f t="shared" si="4"/>
        <v>1</v>
      </c>
      <c r="CD33" s="17">
        <f>(AF33/(AF33+AH33+AJ33))/(X33/(X33+Z33+AB33))</f>
        <v>1.7818873013597534</v>
      </c>
      <c r="CE33" s="19">
        <f>(AH33/(AF33+AH33+AJ33))/(Z33/(X33+Z33+AB33))</f>
        <v>0.90892679844751334</v>
      </c>
      <c r="CF33" s="18">
        <f>(AJ33/(AF33+AH33+AJ33))/(AB33/(X33+Z33+AB33))</f>
        <v>0.86225243585541156</v>
      </c>
      <c r="CG33">
        <f>AH33/Z33</f>
        <v>54.13978494623656</v>
      </c>
      <c r="CH33" s="11">
        <f>BB33/BE33</f>
        <v>0.31948678861788615</v>
      </c>
      <c r="CI33" s="14">
        <f>AY33/V33</f>
        <v>3274.4117963363492</v>
      </c>
      <c r="CJ33" s="14">
        <f>AV33/M33</f>
        <v>5239.666666666667</v>
      </c>
      <c r="CK33" s="17">
        <f>N33/V33</f>
        <v>44.88439064609797</v>
      </c>
      <c r="CL33" s="17">
        <f>(AL33+AN33)/N33</f>
        <v>6.4361702127659575</v>
      </c>
      <c r="CM33" s="14">
        <f>AP33/AC33</f>
        <v>5</v>
      </c>
    </row>
    <row r="34" spans="1:91" hidden="1" x14ac:dyDescent="0.2">
      <c r="A34">
        <v>865</v>
      </c>
      <c r="B34" s="2">
        <v>45200</v>
      </c>
      <c r="C34" s="3" t="s">
        <v>36</v>
      </c>
      <c r="D34" t="s">
        <v>28</v>
      </c>
      <c r="E34" s="3" t="s">
        <v>29</v>
      </c>
      <c r="F34" t="s">
        <v>28</v>
      </c>
      <c r="G34" t="str">
        <f>CONCATENATE(C34,E34)</f>
        <v>JNUANC</v>
      </c>
      <c r="H34" t="s">
        <v>34</v>
      </c>
      <c r="I34">
        <f>U34/M34</f>
        <v>178</v>
      </c>
      <c r="J34" t="str">
        <f>_xlfn.CONCAT(C34,E34,H34)</f>
        <v>JNUANC737-900</v>
      </c>
      <c r="K34" s="4">
        <v>571</v>
      </c>
      <c r="L34" s="4">
        <f>N34/M34</f>
        <v>104.33333333333333</v>
      </c>
      <c r="M34" s="4">
        <v>3</v>
      </c>
      <c r="N34" s="4">
        <v>313</v>
      </c>
      <c r="O34" s="4">
        <f>P34/M34</f>
        <v>18.333333333333332</v>
      </c>
      <c r="P34" s="4">
        <v>55</v>
      </c>
      <c r="Q34" s="4">
        <v>104</v>
      </c>
      <c r="R34" s="4">
        <v>154</v>
      </c>
      <c r="S34" s="4">
        <f>U34*K34</f>
        <v>304914</v>
      </c>
      <c r="T34" s="7">
        <f>N34/U34</f>
        <v>0.58614232209737827</v>
      </c>
      <c r="U34" s="4">
        <v>534</v>
      </c>
      <c r="V34" s="4">
        <v>5.30094501718213</v>
      </c>
      <c r="W34" s="7">
        <f>P34/X34</f>
        <v>0.79710144927536231</v>
      </c>
      <c r="X34" s="4">
        <v>69</v>
      </c>
      <c r="Y34" s="7">
        <f>Q34/Z34</f>
        <v>0.80620155038759689</v>
      </c>
      <c r="Z34" s="4">
        <v>129</v>
      </c>
      <c r="AA34" s="7">
        <f>R34/AB34</f>
        <v>0.45833333333333331</v>
      </c>
      <c r="AB34" s="4">
        <v>336</v>
      </c>
      <c r="AC34" s="4">
        <v>2974</v>
      </c>
      <c r="AD34" s="4">
        <f>AP34/AC34</f>
        <v>5.9989912575655682</v>
      </c>
      <c r="AE34" s="7">
        <f>AF34/(AF34+AH34+AJ34+AL34+AN34+AP34)</f>
        <v>0.20637635711400945</v>
      </c>
      <c r="AF34" s="4">
        <v>17374</v>
      </c>
      <c r="AG34" s="7">
        <f>AH34/(AF34+AH34+AJ34+AL34+AN34+AP34)</f>
        <v>0.25169268049319365</v>
      </c>
      <c r="AH34" s="4">
        <v>21189</v>
      </c>
      <c r="AI34" s="7">
        <f>AJ34/(AF34+AH34+AJ34+AL34+AN34+AP34)</f>
        <v>0.30431425652721356</v>
      </c>
      <c r="AJ34" s="4">
        <v>25619</v>
      </c>
      <c r="AK34" s="7">
        <f>AL34/(AF34+AH34+AJ34+AL34+AN34+AP34)</f>
        <v>1.2888128667474403E-2</v>
      </c>
      <c r="AL34" s="4">
        <v>1085</v>
      </c>
      <c r="AM34" s="7">
        <f>AN34/(AF34+AH34+AJ34+AL34+AN34+AP34)</f>
        <v>1.2804979450264889E-2</v>
      </c>
      <c r="AN34" s="4">
        <v>1078</v>
      </c>
      <c r="AO34" s="7">
        <f>AP34/(AF34+AH34+AJ34+AL34+AN34+AP34)</f>
        <v>0.21192359774784406</v>
      </c>
      <c r="AP34" s="4">
        <v>17841</v>
      </c>
      <c r="AQ34" s="6">
        <f>AO34+AM34+AK34+AI34+AG34+AE34</f>
        <v>1</v>
      </c>
      <c r="AR34" s="4">
        <v>22042</v>
      </c>
      <c r="AS34" s="4">
        <f>AR34/M34</f>
        <v>7347.333333333333</v>
      </c>
      <c r="AT34" s="4">
        <f>AR34/V34</f>
        <v>4158.1265092459043</v>
      </c>
      <c r="AU34" s="7">
        <f>AR34/(AR34+AV34+AY34+BB34)</f>
        <v>0.32408986649414812</v>
      </c>
      <c r="AV34" s="4">
        <v>17600</v>
      </c>
      <c r="AW34" s="4">
        <f>AV34/M34</f>
        <v>5866.666666666667</v>
      </c>
      <c r="AX34" s="7">
        <f>AV34/(AR34+AV34+AY34+BB34)</f>
        <v>0.25877786273010644</v>
      </c>
      <c r="AY34" s="4">
        <v>11916</v>
      </c>
      <c r="AZ34" s="4">
        <f>AY34/M34</f>
        <v>3972</v>
      </c>
      <c r="BA34" s="7">
        <f>AY34/(AR34+AV34+AY34+BB34)</f>
        <v>0.17520437569840616</v>
      </c>
      <c r="BB34" s="4">
        <v>16454</v>
      </c>
      <c r="BC34" s="11">
        <f>BB34/(AR34+AV34+AY34+BB34)</f>
        <v>0.24192789507733931</v>
      </c>
      <c r="BD34" s="9">
        <f>BC34+BA34+AX34+AU34</f>
        <v>1</v>
      </c>
      <c r="BE34" s="14">
        <f>(AF34+AH34+AJ34+AL34+AN34+AP34)</f>
        <v>84186</v>
      </c>
      <c r="BF34" s="14">
        <f t="shared" si="0"/>
        <v>-68012</v>
      </c>
      <c r="BG34" s="13">
        <f>(AF34+AH34+AJ34+AL34+AN34+AP34)-(AR34+AV34+AY34+BB34)</f>
        <v>16174</v>
      </c>
      <c r="BH34" s="13">
        <f t="shared" si="1"/>
        <v>0</v>
      </c>
      <c r="BI34" s="14">
        <f>AF34/W34</f>
        <v>21796.472727272729</v>
      </c>
      <c r="BJ34" s="14">
        <f>AH34/Y34</f>
        <v>26282.509615384617</v>
      </c>
      <c r="BK34" s="14">
        <f>AJ34/AA34</f>
        <v>55896</v>
      </c>
      <c r="BL34" s="14">
        <f>BI34+BJ34+BK34</f>
        <v>103974.98234265734</v>
      </c>
      <c r="BM34" s="14">
        <f>(AF34/W34)-AF34</f>
        <v>4422.4727272727287</v>
      </c>
      <c r="BN34" s="14">
        <f>AH34/Y34-AH34</f>
        <v>5093.5096153846171</v>
      </c>
      <c r="BO34" s="14">
        <f>AJ34/AA34-AJ34</f>
        <v>30277</v>
      </c>
      <c r="BP34" s="14">
        <f>BG34/S34</f>
        <v>5.3044464996687593E-2</v>
      </c>
      <c r="BQ34" s="14">
        <f>(BG34-CA34)/S34</f>
        <v>9.6546329284822749E-2</v>
      </c>
      <c r="BR34" s="27">
        <f>BQ34-BP34</f>
        <v>4.3501864288135156E-2</v>
      </c>
      <c r="BS34" s="28">
        <f t="shared" si="2"/>
        <v>178723</v>
      </c>
      <c r="BT34" s="11">
        <f>BS34/S34</f>
        <v>0.58614232209737827</v>
      </c>
      <c r="BU34" s="14">
        <f>(BE34-AP34)*1/BT34-(BE34-AP34)</f>
        <v>46844.233226837066</v>
      </c>
      <c r="BV34" s="14">
        <f t="shared" si="3"/>
        <v>0.27609752258013737</v>
      </c>
      <c r="BW34" s="27">
        <f>(AR34+AV34+AY34+BB34)/S34</f>
        <v>0.22305305758344976</v>
      </c>
      <c r="BX34" s="13">
        <f>(AF34+AH34+AJ34+AL34+AN34)/N34</f>
        <v>211.96485623003196</v>
      </c>
      <c r="BY34" s="26">
        <f>BX34/K34</f>
        <v>0.37121691108587035</v>
      </c>
      <c r="BZ34" s="11">
        <f>AP34/BE34</f>
        <v>0.21192359774784406</v>
      </c>
      <c r="CA34" s="15">
        <f>-(BM34+BN34+BO34)/M34</f>
        <v>-13264.327447552447</v>
      </c>
      <c r="CB34" s="15">
        <f>BG34-CA34</f>
        <v>29438.327447552445</v>
      </c>
      <c r="CC34" s="18">
        <f t="shared" si="4"/>
        <v>0</v>
      </c>
      <c r="CD34" s="17">
        <f>(AF34/(AF34+AH34+AJ34))/(X34/(X34+Z34+AB34))</f>
        <v>2.0949744815355245</v>
      </c>
      <c r="CE34" s="19">
        <f>(AH34/(AF34+AH34+AJ34))/(Z34/(X34+Z34+AB34))</f>
        <v>1.3666231131962667</v>
      </c>
      <c r="CF34" s="18">
        <f>(AJ34/(AF34+AH34+AJ34))/(AB34/(X34+Z34+AB34))</f>
        <v>0.63438208086824521</v>
      </c>
      <c r="CG34">
        <f>AH34/Z34</f>
        <v>164.25581395348837</v>
      </c>
      <c r="CH34" s="11">
        <f>BB34/BE34</f>
        <v>0.19544817428075928</v>
      </c>
      <c r="CI34" s="14">
        <f>AY34/V34</f>
        <v>2247.9010745020505</v>
      </c>
      <c r="CJ34" s="14">
        <f>AV34/M34</f>
        <v>5866.666666666667</v>
      </c>
      <c r="CK34" s="17">
        <f>N34/V34</f>
        <v>59.046075555483533</v>
      </c>
      <c r="CL34" s="17">
        <f>(AL34+AN34)/N34</f>
        <v>6.9105431309904155</v>
      </c>
      <c r="CM34" s="14">
        <f>AP34/AC34</f>
        <v>5.9989912575655682</v>
      </c>
    </row>
    <row r="35" spans="1:91" hidden="1" x14ac:dyDescent="0.2">
      <c r="A35">
        <v>201</v>
      </c>
      <c r="B35" s="2">
        <v>44835</v>
      </c>
      <c r="C35" s="3" t="s">
        <v>29</v>
      </c>
      <c r="D35" t="s">
        <v>28</v>
      </c>
      <c r="E35" s="3" t="s">
        <v>27</v>
      </c>
      <c r="F35" t="s">
        <v>28</v>
      </c>
      <c r="G35" t="str">
        <f>CONCATENATE(C35,E35)</f>
        <v>ANCADK</v>
      </c>
      <c r="H35" t="s">
        <v>31</v>
      </c>
      <c r="I35">
        <f>U35/M35</f>
        <v>159</v>
      </c>
      <c r="J35" t="str">
        <f>_xlfn.CONCAT(C35,E35,H35)</f>
        <v>ANCADK737-800</v>
      </c>
      <c r="K35" s="4">
        <v>1192</v>
      </c>
      <c r="L35" s="4">
        <f>N35/M35</f>
        <v>29.142857142857142</v>
      </c>
      <c r="M35" s="4">
        <v>7</v>
      </c>
      <c r="N35" s="4">
        <v>204</v>
      </c>
      <c r="O35" s="4">
        <f>P35/M35</f>
        <v>6.4285714285714288</v>
      </c>
      <c r="P35" s="4">
        <v>45</v>
      </c>
      <c r="Q35" s="4">
        <v>66</v>
      </c>
      <c r="R35" s="4">
        <v>93</v>
      </c>
      <c r="S35" s="4">
        <f>U35*K35</f>
        <v>1326696</v>
      </c>
      <c r="T35" s="7">
        <f>N35/U35</f>
        <v>0.18328840970350405</v>
      </c>
      <c r="U35" s="4">
        <v>1113</v>
      </c>
      <c r="V35" s="4">
        <v>21.371874999999999</v>
      </c>
      <c r="W35" s="7">
        <f>P35/X35</f>
        <v>0.30612244897959184</v>
      </c>
      <c r="X35" s="4">
        <v>147</v>
      </c>
      <c r="Y35" s="7">
        <f>Q35/Z35</f>
        <v>0.23571428571428571</v>
      </c>
      <c r="Z35" s="4">
        <v>280</v>
      </c>
      <c r="AA35" s="7">
        <f>R35/AB35</f>
        <v>0.13556851311953352</v>
      </c>
      <c r="AB35" s="4">
        <v>686</v>
      </c>
      <c r="AC35" s="4">
        <v>9068</v>
      </c>
      <c r="AD35" s="4">
        <f>AP35/AC35</f>
        <v>5</v>
      </c>
      <c r="AE35" s="7">
        <f>AF35/(AF35+AH35+AJ35+AL35+AN35+AP35)</f>
        <v>0.23372662387960608</v>
      </c>
      <c r="AF35" s="4">
        <v>33795</v>
      </c>
      <c r="AG35" s="7">
        <f>AH35/(AF35+AH35+AJ35+AL35+AN35+AP35)</f>
        <v>0.20792298329091513</v>
      </c>
      <c r="AH35" s="4">
        <v>30064</v>
      </c>
      <c r="AI35" s="7">
        <f>AJ35/(AF35+AH35+AJ35+AL35+AN35+AP35)</f>
        <v>0.24019309505366826</v>
      </c>
      <c r="AJ35" s="4">
        <v>34730</v>
      </c>
      <c r="AK35" s="7">
        <f>AL35/(AF35+AH35+AJ35+AL35+AN35+AP35)</f>
        <v>3.9421268119951315E-3</v>
      </c>
      <c r="AL35" s="4">
        <v>570</v>
      </c>
      <c r="AM35" s="7">
        <f>AN35/(AF35+AH35+AJ35+AL35+AN35+AP35)</f>
        <v>6.4318911143078459E-4</v>
      </c>
      <c r="AN35" s="4">
        <v>93</v>
      </c>
      <c r="AO35" s="7">
        <f>AP35/(AF35+AH35+AJ35+AL35+AN35+AP35)</f>
        <v>0.31357198185238466</v>
      </c>
      <c r="AP35" s="4">
        <v>45340</v>
      </c>
      <c r="AQ35" s="6">
        <f>AO35+AM35+AK35+AI35+AG35+AE35</f>
        <v>1</v>
      </c>
      <c r="AR35" s="4">
        <v>78703</v>
      </c>
      <c r="AS35" s="4">
        <f>AR35/M35</f>
        <v>11243.285714285714</v>
      </c>
      <c r="AT35" s="4">
        <f>AR35/V35</f>
        <v>3682.5500804211142</v>
      </c>
      <c r="AU35" s="7">
        <f>AR35/(AR35+AV35+AY35+BB35)</f>
        <v>0.33250808001858934</v>
      </c>
      <c r="AV35" s="4">
        <v>36677</v>
      </c>
      <c r="AW35" s="4">
        <f>AV35/M35</f>
        <v>5239.5714285714284</v>
      </c>
      <c r="AX35" s="7">
        <f>AV35/(AR35+AV35+AY35+BB35)</f>
        <v>0.15495468852320496</v>
      </c>
      <c r="AY35" s="4">
        <v>69982</v>
      </c>
      <c r="AZ35" s="4">
        <f>AY35/M35</f>
        <v>9997.4285714285706</v>
      </c>
      <c r="BA35" s="7">
        <f>AY35/(AR35+AV35+AY35+BB35)</f>
        <v>0.29566319525127271</v>
      </c>
      <c r="BB35" s="4">
        <v>51333</v>
      </c>
      <c r="BC35" s="11">
        <f>BB35/(AR35+AV35+AY35+BB35)</f>
        <v>0.21687403620693296</v>
      </c>
      <c r="BD35" s="9">
        <f>BC35+BA35+AX35+AU35</f>
        <v>1</v>
      </c>
      <c r="BE35" s="14">
        <f>(AF35+AH35+AJ35+AL35+AN35+AP35)</f>
        <v>144592</v>
      </c>
      <c r="BF35" s="14">
        <f t="shared" si="0"/>
        <v>-236695</v>
      </c>
      <c r="BG35" s="13">
        <f>(AF35+AH35+AJ35+AL35+AN35+AP35)-(AR35+AV35+AY35+BB35)</f>
        <v>-92103</v>
      </c>
      <c r="BH35" s="13">
        <f t="shared" si="1"/>
        <v>1</v>
      </c>
      <c r="BI35" s="14">
        <f>AF35/W35</f>
        <v>110397</v>
      </c>
      <c r="BJ35" s="14">
        <f>AH35/Y35</f>
        <v>127544.24242424243</v>
      </c>
      <c r="BK35" s="14">
        <f>AJ35/AA35</f>
        <v>256180.43010752689</v>
      </c>
      <c r="BL35" s="14">
        <f>BI35+BJ35+BK35</f>
        <v>494121.67253176932</v>
      </c>
      <c r="BM35" s="14">
        <f>(AF35/W35)-AF35</f>
        <v>76602</v>
      </c>
      <c r="BN35" s="14">
        <f>AH35/Y35-AH35</f>
        <v>97480.242424242431</v>
      </c>
      <c r="BO35" s="14">
        <f>AJ35/AA35-AJ35</f>
        <v>221450.43010752689</v>
      </c>
      <c r="BP35" s="14">
        <f>BG35/S35</f>
        <v>-6.9422836881998587E-2</v>
      </c>
      <c r="BQ35" s="14">
        <f>(BG35-CA35)/S35</f>
        <v>-2.6832320663860841E-2</v>
      </c>
      <c r="BR35" s="27">
        <f>BQ35-BP35</f>
        <v>4.2590516218137746E-2</v>
      </c>
      <c r="BS35" s="28">
        <f t="shared" si="2"/>
        <v>243168</v>
      </c>
      <c r="BT35" s="11">
        <f>BS35/S35</f>
        <v>0.18328840970350405</v>
      </c>
      <c r="BU35" s="14">
        <f>(BE35-AP35)*1/BT35-(BE35-AP35)</f>
        <v>442255.23529411759</v>
      </c>
      <c r="BV35" s="14">
        <f t="shared" si="3"/>
        <v>0.10898653497108607</v>
      </c>
      <c r="BW35" s="27">
        <f>(AR35+AV35+AY35+BB35)/S35</f>
        <v>0.17840937185308464</v>
      </c>
      <c r="BX35" s="13">
        <f>(AF35+AH35+AJ35+AL35+AN35)/N35</f>
        <v>486.52941176470586</v>
      </c>
      <c r="BY35" s="26">
        <f>BX35/K35</f>
        <v>0.40816225819186736</v>
      </c>
      <c r="BZ35" s="11">
        <f>AP35/BE35</f>
        <v>0.31357198185238466</v>
      </c>
      <c r="CA35" s="15">
        <f>-(BM35+BN35+BO35)/M35</f>
        <v>-56504.667504538476</v>
      </c>
      <c r="CB35" s="15">
        <f>BG35-CA35</f>
        <v>-35598.332495461524</v>
      </c>
      <c r="CC35" s="18">
        <f t="shared" si="4"/>
        <v>1</v>
      </c>
      <c r="CD35" s="17">
        <f>(AF35/(AF35+AH35+AJ35))/(X35/(X35+Z35+AB35))</f>
        <v>2.595385170469612</v>
      </c>
      <c r="CE35" s="19">
        <f>(AH35/(AF35+AH35+AJ35))/(Z35/(X35+Z35+AB35))</f>
        <v>1.2121473998113381</v>
      </c>
      <c r="CF35" s="18">
        <f>(AJ35/(AF35+AH35+AJ35))/(AB35/(X35+Z35+AB35))</f>
        <v>0.57154097375188406</v>
      </c>
      <c r="CG35">
        <f>AH35/Z35</f>
        <v>107.37142857142857</v>
      </c>
      <c r="CH35" s="11">
        <f>BB35/BE35</f>
        <v>0.35501964147394044</v>
      </c>
      <c r="CI35" s="14">
        <f>AY35/V35</f>
        <v>3274.4904225764003</v>
      </c>
      <c r="CJ35" s="14">
        <f>AV35/M35</f>
        <v>5239.5714285714284</v>
      </c>
      <c r="CK35" s="17">
        <f>N35/V35</f>
        <v>9.5452551542623194</v>
      </c>
      <c r="CL35" s="17">
        <f>(AL35+AN35)/N35</f>
        <v>3.25</v>
      </c>
      <c r="CM35" s="14">
        <f>AP35/AC35</f>
        <v>5</v>
      </c>
    </row>
    <row r="36" spans="1:91" hidden="1" x14ac:dyDescent="0.2">
      <c r="A36">
        <v>200</v>
      </c>
      <c r="B36" s="2">
        <v>44835</v>
      </c>
      <c r="C36" s="3" t="s">
        <v>27</v>
      </c>
      <c r="D36" t="s">
        <v>28</v>
      </c>
      <c r="E36" s="3" t="s">
        <v>29</v>
      </c>
      <c r="F36" t="s">
        <v>28</v>
      </c>
      <c r="G36" t="str">
        <f>CONCATENATE(C36,E36)</f>
        <v>ADKANC</v>
      </c>
      <c r="H36" t="s">
        <v>31</v>
      </c>
      <c r="I36">
        <f>U36/M36</f>
        <v>159</v>
      </c>
      <c r="J36" t="str">
        <f>_xlfn.CONCAT(C36,E36,H36)</f>
        <v>ADKANC737-800</v>
      </c>
      <c r="K36" s="4">
        <v>1192</v>
      </c>
      <c r="L36" s="4">
        <f>N36/M36</f>
        <v>28.428571428571427</v>
      </c>
      <c r="M36" s="4">
        <v>7</v>
      </c>
      <c r="N36" s="4">
        <v>199</v>
      </c>
      <c r="O36" s="4">
        <f>P36/M36</f>
        <v>4.8571428571428568</v>
      </c>
      <c r="P36" s="4">
        <v>34</v>
      </c>
      <c r="Q36" s="4">
        <v>43</v>
      </c>
      <c r="R36" s="4">
        <v>122</v>
      </c>
      <c r="S36" s="4">
        <f>U36*K36</f>
        <v>1326696</v>
      </c>
      <c r="T36" s="7">
        <f>N36/U36</f>
        <v>0.17879604672057503</v>
      </c>
      <c r="U36" s="4">
        <v>1113</v>
      </c>
      <c r="V36" s="4">
        <v>18.477083333333333</v>
      </c>
      <c r="W36" s="7">
        <f>P36/X36</f>
        <v>0.23129251700680273</v>
      </c>
      <c r="X36" s="4">
        <v>147</v>
      </c>
      <c r="Y36" s="7">
        <f>Q36/Z36</f>
        <v>0.15357142857142858</v>
      </c>
      <c r="Z36" s="4">
        <v>280</v>
      </c>
      <c r="AA36" s="7">
        <f>R36/AB36</f>
        <v>0.17784256559766765</v>
      </c>
      <c r="AB36" s="4">
        <v>686</v>
      </c>
      <c r="AC36" s="4">
        <v>1363</v>
      </c>
      <c r="AD36" s="4">
        <f>AP36/AC36</f>
        <v>5</v>
      </c>
      <c r="AE36" s="7">
        <f>AF36/(AF36+AH36+AJ36+AL36+AN36+AP36)</f>
        <v>0.22453960269417683</v>
      </c>
      <c r="AF36" s="4">
        <v>21069</v>
      </c>
      <c r="AG36" s="7">
        <f>AH36/(AF36+AH36+AJ36+AL36+AN36+AP36)</f>
        <v>0.20310768181430641</v>
      </c>
      <c r="AH36" s="4">
        <v>19058</v>
      </c>
      <c r="AI36" s="7">
        <f>AJ36/(AF36+AH36+AJ36+AL36+AN36+AP36)</f>
        <v>0.4855486401227726</v>
      </c>
      <c r="AJ36" s="4">
        <v>45560</v>
      </c>
      <c r="AK36" s="7">
        <f>AL36/(AF36+AH36+AJ36+AL36+AN36+AP36)</f>
        <v>7.6732884303862218E-3</v>
      </c>
      <c r="AL36" s="4">
        <v>720</v>
      </c>
      <c r="AM36" s="7">
        <f>AN36/(AF36+AH36+AJ36+AL36+AN36+AP36)</f>
        <v>6.5009804757438826E-3</v>
      </c>
      <c r="AN36" s="4">
        <v>610</v>
      </c>
      <c r="AO36" s="7">
        <f>AP36/(AF36+AH36+AJ36+AL36+AN36+AP36)</f>
        <v>7.2629806462614036E-2</v>
      </c>
      <c r="AP36" s="4">
        <v>6815</v>
      </c>
      <c r="AQ36" s="6">
        <f>AO36+AM36+AK36+AI36+AG36+AE36</f>
        <v>1</v>
      </c>
      <c r="AR36" s="4">
        <v>68043</v>
      </c>
      <c r="AS36" s="4">
        <f>AR36/M36</f>
        <v>9720.4285714285706</v>
      </c>
      <c r="AT36" s="4">
        <f>AR36/V36</f>
        <v>3682.5617318750706</v>
      </c>
      <c r="AU36" s="7">
        <f>AR36/(AR36+AV36+AY36+BB36)</f>
        <v>0.3246264384267476</v>
      </c>
      <c r="AV36" s="4">
        <v>36677</v>
      </c>
      <c r="AW36" s="4">
        <f>AV36/M36</f>
        <v>5239.5714285714284</v>
      </c>
      <c r="AX36" s="7">
        <f>AV36/(AR36+AV36+AY36+BB36)</f>
        <v>0.17498234766512089</v>
      </c>
      <c r="AY36" s="4">
        <v>60503</v>
      </c>
      <c r="AZ36" s="4">
        <f>AY36/M36</f>
        <v>8643.2857142857138</v>
      </c>
      <c r="BA36" s="7">
        <f>AY36/(AR36+AV36+AY36+BB36)</f>
        <v>0.28865384248392206</v>
      </c>
      <c r="BB36" s="4">
        <v>44381</v>
      </c>
      <c r="BC36" s="11">
        <f>BB36/(AR36+AV36+AY36+BB36)</f>
        <v>0.21173737142420945</v>
      </c>
      <c r="BD36" s="9">
        <f>BC36+BA36+AX36+AU36</f>
        <v>1</v>
      </c>
      <c r="BE36" s="14">
        <f>(AF36+AH36+AJ36+AL36+AN36+AP36)</f>
        <v>93832</v>
      </c>
      <c r="BF36" s="14">
        <f t="shared" si="0"/>
        <v>-209604</v>
      </c>
      <c r="BG36" s="13">
        <f>(AF36+AH36+AJ36+AL36+AN36+AP36)-(AR36+AV36+AY36+BB36)</f>
        <v>-115772</v>
      </c>
      <c r="BH36" s="13">
        <f t="shared" si="1"/>
        <v>1</v>
      </c>
      <c r="BI36" s="14">
        <f>AF36/W36</f>
        <v>91092.441176470587</v>
      </c>
      <c r="BJ36" s="14">
        <f>AH36/Y36</f>
        <v>124098.60465116278</v>
      </c>
      <c r="BK36" s="14">
        <f>AJ36/AA36</f>
        <v>256181.63934426228</v>
      </c>
      <c r="BL36" s="14">
        <f>BI36+BJ36+BK36</f>
        <v>471372.68517189566</v>
      </c>
      <c r="BM36" s="14">
        <f>(AF36/W36)-AF36</f>
        <v>70023.441176470587</v>
      </c>
      <c r="BN36" s="14">
        <f>AH36/Y36-AH36</f>
        <v>105040.60465116278</v>
      </c>
      <c r="BO36" s="14">
        <f>AJ36/AA36-AJ36</f>
        <v>210621.63934426228</v>
      </c>
      <c r="BP36" s="14">
        <f>BG36/S36</f>
        <v>-8.7263397191217881E-2</v>
      </c>
      <c r="BQ36" s="14">
        <f>(BG36-CA36)/S36</f>
        <v>-4.5733193569169932E-2</v>
      </c>
      <c r="BR36" s="27">
        <f>BQ36-BP36</f>
        <v>4.153020362204795E-2</v>
      </c>
      <c r="BS36" s="28">
        <f t="shared" si="2"/>
        <v>237208</v>
      </c>
      <c r="BT36" s="11">
        <f>BS36/S36</f>
        <v>0.17879604672057503</v>
      </c>
      <c r="BU36" s="14">
        <f>(BE36-AP36)*1/BT36-(BE36-AP36)</f>
        <v>399666.02010050247</v>
      </c>
      <c r="BV36" s="14">
        <f t="shared" si="3"/>
        <v>7.0726074398355016E-2</v>
      </c>
      <c r="BW36" s="27">
        <f>(AR36+AV36+AY36+BB36)/S36</f>
        <v>0.15798947158957288</v>
      </c>
      <c r="BX36" s="13">
        <f>(AF36+AH36+AJ36+AL36+AN36)/N36</f>
        <v>437.2713567839196</v>
      </c>
      <c r="BY36" s="26">
        <f>BX36/K36</f>
        <v>0.36683838656369094</v>
      </c>
      <c r="BZ36" s="11">
        <f>AP36/BE36</f>
        <v>7.2629806462614036E-2</v>
      </c>
      <c r="CA36" s="15">
        <f>-(BM36+BN36+BO36)/M36</f>
        <v>-55097.955024556526</v>
      </c>
      <c r="CB36" s="15">
        <f>BG36-CA36</f>
        <v>-60674.044975443474</v>
      </c>
      <c r="CC36" s="18">
        <f t="shared" si="4"/>
        <v>1</v>
      </c>
      <c r="CD36" s="17">
        <f>(AF36/(AF36+AH36+AJ36))/(X36/(X36+Z36+AB36))</f>
        <v>1.8616876372311852</v>
      </c>
      <c r="CE36" s="19">
        <f>(AH36/(AF36+AH36+AJ36))/(Z36/(X36+Z36+AB36))</f>
        <v>0.88409618728628614</v>
      </c>
      <c r="CF36" s="18">
        <f>(AJ36/(AF36+AH36+AJ36))/(AB36/(X36+Z36+AB36))</f>
        <v>0.86266032782340474</v>
      </c>
      <c r="CG36">
        <f>AH36/Z36</f>
        <v>68.064285714285717</v>
      </c>
      <c r="CH36" s="11">
        <f>BB36/BE36</f>
        <v>0.47298363031801516</v>
      </c>
      <c r="CI36" s="14">
        <f>AY36/V36</f>
        <v>3274.4886683955351</v>
      </c>
      <c r="CJ36" s="14">
        <f>AV36/M36</f>
        <v>5239.5714285714284</v>
      </c>
      <c r="CK36" s="17">
        <f>N36/V36</f>
        <v>10.770098094486414</v>
      </c>
      <c r="CL36" s="17">
        <f>(AL36+AN36)/N36</f>
        <v>6.683417085427136</v>
      </c>
      <c r="CM36" s="14">
        <f>AP36/AC36</f>
        <v>5</v>
      </c>
    </row>
    <row r="37" spans="1:91" hidden="1" x14ac:dyDescent="0.2">
      <c r="A37">
        <v>445</v>
      </c>
      <c r="B37" s="2">
        <v>44866</v>
      </c>
      <c r="C37" s="3" t="s">
        <v>36</v>
      </c>
      <c r="D37" t="s">
        <v>28</v>
      </c>
      <c r="E37" s="3" t="s">
        <v>29</v>
      </c>
      <c r="F37" t="s">
        <v>28</v>
      </c>
      <c r="G37" t="str">
        <f>CONCATENATE(C37,E37)</f>
        <v>JNUANC</v>
      </c>
      <c r="H37" t="s">
        <v>34</v>
      </c>
      <c r="I37">
        <f>U37/M37</f>
        <v>178</v>
      </c>
      <c r="J37" t="str">
        <f>_xlfn.CONCAT(C37,E37,H37)</f>
        <v>JNUANC737-900</v>
      </c>
      <c r="K37" s="4">
        <v>571</v>
      </c>
      <c r="L37" s="4">
        <f>N37/M37</f>
        <v>110.66666666666667</v>
      </c>
      <c r="M37" s="4">
        <v>3</v>
      </c>
      <c r="N37" s="4">
        <v>332</v>
      </c>
      <c r="O37" s="4">
        <f>P37/M37</f>
        <v>13.666666666666666</v>
      </c>
      <c r="P37" s="4">
        <v>41</v>
      </c>
      <c r="Q37" s="4">
        <v>65</v>
      </c>
      <c r="R37" s="4">
        <v>226</v>
      </c>
      <c r="S37" s="4">
        <f>U37*K37</f>
        <v>304914</v>
      </c>
      <c r="T37" s="7">
        <f>N37/U37</f>
        <v>0.62172284644194753</v>
      </c>
      <c r="U37" s="4">
        <v>534</v>
      </c>
      <c r="V37" s="4">
        <v>5.30094501718213</v>
      </c>
      <c r="W37" s="7">
        <f>P37/X37</f>
        <v>0.59420289855072461</v>
      </c>
      <c r="X37" s="4">
        <v>69</v>
      </c>
      <c r="Y37" s="7">
        <f>Q37/Z37</f>
        <v>0.50387596899224807</v>
      </c>
      <c r="Z37" s="4">
        <v>129</v>
      </c>
      <c r="AA37" s="7">
        <f>R37/AB37</f>
        <v>0.67261904761904767</v>
      </c>
      <c r="AB37" s="4">
        <v>336</v>
      </c>
      <c r="AC37" s="4">
        <v>3319</v>
      </c>
      <c r="AD37" s="4">
        <f>AP37/AC37</f>
        <v>5</v>
      </c>
      <c r="AE37" s="7">
        <f>AF37/(AF37+AH37+AJ37+AL37+AN37+AP37)</f>
        <v>0.17147274937886556</v>
      </c>
      <c r="AF37" s="4">
        <v>12975</v>
      </c>
      <c r="AG37" s="7">
        <f>AH37/(AF37+AH37+AJ37+AL37+AN37+AP37)</f>
        <v>0.15359200718930063</v>
      </c>
      <c r="AH37" s="4">
        <v>11622</v>
      </c>
      <c r="AI37" s="7">
        <f>AJ37/(AF37+AH37+AJ37+AL37+AN37+AP37)</f>
        <v>0.43479410054448381</v>
      </c>
      <c r="AJ37" s="4">
        <v>32900</v>
      </c>
      <c r="AK37" s="7">
        <f>AL37/(AF37+AH37+AJ37+AL37+AN37+AP37)</f>
        <v>1.7841095311095841E-2</v>
      </c>
      <c r="AL37" s="4">
        <v>1350</v>
      </c>
      <c r="AM37" s="7">
        <f>AN37/(AF37+AH37+AJ37+AL37+AN37+AP37)</f>
        <v>2.9867315113390074E-3</v>
      </c>
      <c r="AN37" s="4">
        <v>226</v>
      </c>
      <c r="AO37" s="7">
        <f>AP37/(AF37+AH37+AJ37+AL37+AN37+AP37)</f>
        <v>0.21931331606491516</v>
      </c>
      <c r="AP37" s="4">
        <v>16595</v>
      </c>
      <c r="AQ37" s="6">
        <f>AO37+AM37+AK37+AI37+AG37+AE37</f>
        <v>1</v>
      </c>
      <c r="AR37" s="4">
        <v>19521</v>
      </c>
      <c r="AS37" s="4">
        <f>AR37/M37</f>
        <v>6507</v>
      </c>
      <c r="AT37" s="4">
        <f>AR37/V37</f>
        <v>3682.5509294523772</v>
      </c>
      <c r="AU37" s="7">
        <f>AR37/(AR37+AV37+AY37+BB37)</f>
        <v>0.29880148780823806</v>
      </c>
      <c r="AV37" s="4">
        <v>15719</v>
      </c>
      <c r="AW37" s="4">
        <f>AV37/M37</f>
        <v>5239.666666666667</v>
      </c>
      <c r="AX37" s="7">
        <f>AV37/(AR37+AV37+AY37+BB37)</f>
        <v>0.24060553183021843</v>
      </c>
      <c r="AY37" s="4">
        <v>17358</v>
      </c>
      <c r="AZ37" s="4">
        <f>AY37/M37</f>
        <v>5786</v>
      </c>
      <c r="BA37" s="7">
        <f>AY37/(AR37+AV37+AY37+BB37)</f>
        <v>0.26569316251090602</v>
      </c>
      <c r="BB37" s="4">
        <v>12733</v>
      </c>
      <c r="BC37" s="11">
        <f>BB37/(AR37+AV37+AY37+BB37)</f>
        <v>0.19489981785063754</v>
      </c>
      <c r="BD37" s="9">
        <f>BC37+BA37+AX37+AU37</f>
        <v>1</v>
      </c>
      <c r="BE37" s="14">
        <f>(AF37+AH37+AJ37+AL37+AN37+AP37)</f>
        <v>75668</v>
      </c>
      <c r="BF37" s="14">
        <f t="shared" si="0"/>
        <v>-65331</v>
      </c>
      <c r="BG37" s="13">
        <f>(AF37+AH37+AJ37+AL37+AN37+AP37)-(AR37+AV37+AY37+BB37)</f>
        <v>10337</v>
      </c>
      <c r="BH37" s="13">
        <f t="shared" si="1"/>
        <v>0</v>
      </c>
      <c r="BI37" s="14">
        <f>AF37/W37</f>
        <v>21835.9756097561</v>
      </c>
      <c r="BJ37" s="14">
        <f>AH37/Y37</f>
        <v>23065.200000000001</v>
      </c>
      <c r="BK37" s="14">
        <f>AJ37/AA37</f>
        <v>48913.274336283182</v>
      </c>
      <c r="BL37" s="14">
        <f>BI37+BJ37+BK37</f>
        <v>93814.449946039284</v>
      </c>
      <c r="BM37" s="14">
        <f>(AF37/W37)-AF37</f>
        <v>8860.9756097561003</v>
      </c>
      <c r="BN37" s="14">
        <f>AH37/Y37-AH37</f>
        <v>11443.2</v>
      </c>
      <c r="BO37" s="14">
        <f>AJ37/AA37-AJ37</f>
        <v>16013.274336283182</v>
      </c>
      <c r="BP37" s="14">
        <f>BG37/S37</f>
        <v>3.3901362351351529E-2</v>
      </c>
      <c r="BQ37" s="14">
        <f>(BG37-CA37)/S37</f>
        <v>7.3603759252378581E-2</v>
      </c>
      <c r="BR37" s="27">
        <f>BQ37-BP37</f>
        <v>3.9702396901027052E-2</v>
      </c>
      <c r="BS37" s="28">
        <f t="shared" si="2"/>
        <v>189572</v>
      </c>
      <c r="BT37" s="11">
        <f>BS37/S37</f>
        <v>0.62172284644194753</v>
      </c>
      <c r="BU37" s="14">
        <f>(BE37-AP37)*1/BT37-(BE37-AP37)</f>
        <v>35942.006024096394</v>
      </c>
      <c r="BV37" s="14">
        <f t="shared" si="3"/>
        <v>0.24816177676328408</v>
      </c>
      <c r="BW37" s="27">
        <f>(AR37+AV37+AY37+BB37)/S37</f>
        <v>0.21426041441193255</v>
      </c>
      <c r="BX37" s="13">
        <f>(AF37+AH37+AJ37+AL37+AN37)/N37</f>
        <v>177.93072289156626</v>
      </c>
      <c r="BY37" s="26">
        <f>BX37/K37</f>
        <v>0.311612474416053</v>
      </c>
      <c r="BZ37" s="11">
        <f>AP37/BE37</f>
        <v>0.21931331606491516</v>
      </c>
      <c r="CA37" s="15">
        <f>-(BM37+BN37+BO37)/M37</f>
        <v>-12105.816648679762</v>
      </c>
      <c r="CB37" s="15">
        <f>BG37-CA37</f>
        <v>22442.816648679764</v>
      </c>
      <c r="CC37" s="18">
        <f t="shared" si="4"/>
        <v>0</v>
      </c>
      <c r="CD37" s="17">
        <f>(AF37/(AF37+AH37+AJ37))/(X37/(X37+Z37+AB37))</f>
        <v>1.7464427255561916</v>
      </c>
      <c r="CE37" s="19">
        <f>(AH37/(AF37+AH37+AJ37))/(Z37/(X37+Z37+AB37))</f>
        <v>0.83673364555724039</v>
      </c>
      <c r="CF37" s="18">
        <f>(AJ37/(AF37+AH37+AJ37))/(AB37/(X37+Z37+AB37))</f>
        <v>0.90939527279684162</v>
      </c>
      <c r="CG37">
        <f>AH37/Z37</f>
        <v>90.093023255813947</v>
      </c>
      <c r="CH37" s="11">
        <f>BB37/BE37</f>
        <v>0.1682745678490247</v>
      </c>
      <c r="CI37" s="14">
        <f>AY37/V37</f>
        <v>3274.5104776104895</v>
      </c>
      <c r="CJ37" s="14">
        <f>AV37/M37</f>
        <v>5239.666666666667</v>
      </c>
      <c r="CK37" s="17">
        <f>N37/V37</f>
        <v>62.630342122749305</v>
      </c>
      <c r="CL37" s="17">
        <f>(AL37+AN37)/N37</f>
        <v>4.7469879518072293</v>
      </c>
      <c r="CM37" s="14">
        <f>AP37/AC37</f>
        <v>5</v>
      </c>
    </row>
    <row r="38" spans="1:91" hidden="1" x14ac:dyDescent="0.2">
      <c r="A38">
        <v>2</v>
      </c>
      <c r="B38" s="2">
        <v>44805</v>
      </c>
      <c r="C38" s="3" t="s">
        <v>29</v>
      </c>
      <c r="D38" t="s">
        <v>28</v>
      </c>
      <c r="E38" s="3" t="s">
        <v>27</v>
      </c>
      <c r="F38" t="s">
        <v>28</v>
      </c>
      <c r="G38" t="str">
        <f>CONCATENATE(C38,E38)</f>
        <v>ANCADK</v>
      </c>
      <c r="H38" t="s">
        <v>31</v>
      </c>
      <c r="I38">
        <f>U38/M38</f>
        <v>159</v>
      </c>
      <c r="J38" t="str">
        <f>_xlfn.CONCAT(C38,E38,H38)</f>
        <v>ANCADK737-800</v>
      </c>
      <c r="K38" s="4">
        <v>1192</v>
      </c>
      <c r="L38" s="4">
        <f>N38/M38</f>
        <v>29.75</v>
      </c>
      <c r="M38" s="4">
        <v>8</v>
      </c>
      <c r="N38" s="4">
        <v>238</v>
      </c>
      <c r="O38" s="4">
        <f>P38/M38</f>
        <v>4.625</v>
      </c>
      <c r="P38" s="4">
        <v>37</v>
      </c>
      <c r="Q38" s="4">
        <v>71</v>
      </c>
      <c r="R38" s="4">
        <v>130</v>
      </c>
      <c r="S38" s="4">
        <f>U38*K38</f>
        <v>1516224</v>
      </c>
      <c r="T38" s="7">
        <f>N38/U38</f>
        <v>0.1871069182389937</v>
      </c>
      <c r="U38" s="4">
        <v>1272</v>
      </c>
      <c r="V38" s="4">
        <v>24.425000000000001</v>
      </c>
      <c r="W38" s="7">
        <f>P38/X38</f>
        <v>0.22023809523809523</v>
      </c>
      <c r="X38" s="4">
        <v>168</v>
      </c>
      <c r="Y38" s="7">
        <f>Q38/Z38</f>
        <v>0.22187499999999999</v>
      </c>
      <c r="Z38" s="4">
        <v>320</v>
      </c>
      <c r="AA38" s="7">
        <f>R38/AB38</f>
        <v>0.16581632653061223</v>
      </c>
      <c r="AB38" s="4">
        <v>784</v>
      </c>
      <c r="AC38" s="4">
        <v>11432</v>
      </c>
      <c r="AD38" s="4">
        <f>AP38/AC38</f>
        <v>5</v>
      </c>
      <c r="AE38" s="7">
        <f>AF38/(AF38+AH38+AJ38+AL38+AN38+AP38)</f>
        <v>0.16854622533448271</v>
      </c>
      <c r="AF38" s="4">
        <v>28546</v>
      </c>
      <c r="AG38" s="7">
        <f>AH38/(AF38+AH38+AJ38+AL38+AN38+AP38)</f>
        <v>0.19095922440159183</v>
      </c>
      <c r="AH38" s="4">
        <v>32342</v>
      </c>
      <c r="AI38" s="7">
        <f>AJ38/(AF38+AH38+AJ38+AL38+AN38+AP38)</f>
        <v>0.29609248609520211</v>
      </c>
      <c r="AJ38" s="4">
        <v>50148</v>
      </c>
      <c r="AK38" s="7">
        <f>AL38/(AF38+AH38+AJ38+AL38+AN38+AP38)</f>
        <v>4.6054107672141992E-3</v>
      </c>
      <c r="AL38" s="4">
        <v>780</v>
      </c>
      <c r="AM38" s="7">
        <f>AN38/(AF38+AH38+AJ38+AL38+AN38+AP38)</f>
        <v>2.3027053836070996E-3</v>
      </c>
      <c r="AN38" s="4">
        <v>390</v>
      </c>
      <c r="AO38" s="7">
        <f>AP38/(AF38+AH38+AJ38+AL38+AN38+AP38)</f>
        <v>0.33749394801790206</v>
      </c>
      <c r="AP38" s="4">
        <v>57160</v>
      </c>
      <c r="AQ38" s="6">
        <f>AO38+AM38+AK38+AI38+AG38+AE38</f>
        <v>1</v>
      </c>
      <c r="AR38" s="4">
        <v>89946</v>
      </c>
      <c r="AS38" s="4">
        <f>AR38/M38</f>
        <v>11243.25</v>
      </c>
      <c r="AT38" s="4">
        <f>AR38/V38</f>
        <v>3682.5383828045033</v>
      </c>
      <c r="AU38" s="7">
        <f>AR38/(AR38+AV38+AY38+BB38)</f>
        <v>0.33250649701119001</v>
      </c>
      <c r="AV38" s="4">
        <v>41916</v>
      </c>
      <c r="AW38" s="4">
        <f>AV38/M38</f>
        <v>5239.5</v>
      </c>
      <c r="AX38" s="7">
        <f>AV38/(AR38+AV38+AY38+BB38)</f>
        <v>0.15495233060637539</v>
      </c>
      <c r="AY38" s="4">
        <v>79980</v>
      </c>
      <c r="AZ38" s="4">
        <f>AY38/M38</f>
        <v>9997.5</v>
      </c>
      <c r="BA38" s="7">
        <f>AY38/(AR38+AV38+AY38+BB38)</f>
        <v>0.29566483924749271</v>
      </c>
      <c r="BB38" s="4">
        <v>58667</v>
      </c>
      <c r="BC38" s="11">
        <f>BB38/(AR38+AV38+AY38+BB38)</f>
        <v>0.2168763331349419</v>
      </c>
      <c r="BD38" s="9">
        <f>BC38+BA38+AX38+AU38</f>
        <v>1</v>
      </c>
      <c r="BE38" s="14">
        <f>(AF38+AH38+AJ38+AL38+AN38+AP38)</f>
        <v>169366</v>
      </c>
      <c r="BF38" s="14">
        <f t="shared" si="0"/>
        <v>-270509</v>
      </c>
      <c r="BG38" s="13">
        <f>(AF38+AH38+AJ38+AL38+AN38+AP38)-(AR38+AV38+AY38+BB38)</f>
        <v>-101143</v>
      </c>
      <c r="BH38" s="13">
        <f t="shared" si="1"/>
        <v>1</v>
      </c>
      <c r="BI38" s="14">
        <f>AF38/W38</f>
        <v>129614.27027027027</v>
      </c>
      <c r="BJ38" s="14">
        <f>AH38/Y38</f>
        <v>145766.76056338029</v>
      </c>
      <c r="BK38" s="14">
        <f>AJ38/AA38</f>
        <v>302431.0153846154</v>
      </c>
      <c r="BL38" s="14">
        <f>BI38+BJ38+BK38</f>
        <v>577812.04621826601</v>
      </c>
      <c r="BM38" s="14">
        <f>(AF38/W38)-AF38</f>
        <v>101068.27027027027</v>
      </c>
      <c r="BN38" s="14">
        <f>AH38/Y38-AH38</f>
        <v>113424.76056338029</v>
      </c>
      <c r="BO38" s="14">
        <f>AJ38/AA38-AJ38</f>
        <v>252283.0153846154</v>
      </c>
      <c r="BP38" s="14">
        <f>BG38/S38</f>
        <v>-6.6707162002448181E-2</v>
      </c>
      <c r="BQ38" s="14">
        <f>(BG38-CA38)/S38</f>
        <v>-2.8225377136041084E-2</v>
      </c>
      <c r="BR38" s="27">
        <f>BQ38-BP38</f>
        <v>3.8481784866407097E-2</v>
      </c>
      <c r="BS38" s="28">
        <f t="shared" si="2"/>
        <v>283696</v>
      </c>
      <c r="BT38" s="11">
        <f>BS38/S38</f>
        <v>0.1871069182389937</v>
      </c>
      <c r="BU38" s="14">
        <f>(BE38-AP38)*1/BT38-(BE38-AP38)</f>
        <v>487483.21008403366</v>
      </c>
      <c r="BV38" s="14">
        <f t="shared" si="3"/>
        <v>0.11170249250770335</v>
      </c>
      <c r="BW38" s="27">
        <f>(AR38+AV38+AY38+BB38)/S38</f>
        <v>0.17840965451015153</v>
      </c>
      <c r="BX38" s="13">
        <f>(AF38+AH38+AJ38+AL38+AN38)/N38</f>
        <v>471.45378151260502</v>
      </c>
      <c r="BY38" s="26">
        <f>BX38/K38</f>
        <v>0.39551491737634648</v>
      </c>
      <c r="BZ38" s="11">
        <f>AP38/BE38</f>
        <v>0.33749394801790206</v>
      </c>
      <c r="CA38" s="15">
        <f>-(BM38+BN38+BO38)/M38</f>
        <v>-58347.005777283244</v>
      </c>
      <c r="CB38" s="15">
        <f>BG38-CA38</f>
        <v>-42795.994222716756</v>
      </c>
      <c r="CC38" s="18">
        <f t="shared" si="4"/>
        <v>1</v>
      </c>
      <c r="CD38" s="17">
        <f>(AF38/(AF38+AH38+AJ38))/(X38/(X38+Z38+AB38))</f>
        <v>1.9465218487697684</v>
      </c>
      <c r="CE38" s="19">
        <f>(AH38/(AF38+AH38+AJ38))/(Z38/(X38+Z38+AB38))</f>
        <v>1.1578177347887171</v>
      </c>
      <c r="CF38" s="18">
        <f>(AJ38/(AF38+AH38+AJ38))/(AB38/(X38+Z38+AB38))</f>
        <v>0.73275848759475704</v>
      </c>
      <c r="CG38">
        <f>AH38/Z38</f>
        <v>101.06874999999999</v>
      </c>
      <c r="CH38" s="11">
        <f>BB38/BE38</f>
        <v>0.34639183779507104</v>
      </c>
      <c r="CI38" s="14">
        <f>AY38/V38</f>
        <v>3274.5138178096213</v>
      </c>
      <c r="CJ38" s="14">
        <f>AV38/M38</f>
        <v>5239.5</v>
      </c>
      <c r="CK38" s="17">
        <f>N38/V38</f>
        <v>9.7441146366427844</v>
      </c>
      <c r="CL38" s="17">
        <f>(AL38+AN38)/N38</f>
        <v>4.9159663865546221</v>
      </c>
      <c r="CM38" s="14">
        <f>AP38/AC38</f>
        <v>5</v>
      </c>
    </row>
    <row r="39" spans="1:91" hidden="1" x14ac:dyDescent="0.2">
      <c r="A39">
        <v>26</v>
      </c>
      <c r="B39" s="2">
        <v>44805</v>
      </c>
      <c r="C39" s="3" t="s">
        <v>46</v>
      </c>
      <c r="D39" t="s">
        <v>42</v>
      </c>
      <c r="E39" s="3" t="s">
        <v>41</v>
      </c>
      <c r="F39" t="s">
        <v>42</v>
      </c>
      <c r="G39" t="str">
        <f>CONCATENATE(C39,E39)</f>
        <v>GEGSEA</v>
      </c>
      <c r="H39" t="s">
        <v>31</v>
      </c>
      <c r="I39">
        <f>U39/M39</f>
        <v>159</v>
      </c>
      <c r="J39" t="str">
        <f>_xlfn.CONCAT(C39,E39,H39)</f>
        <v>GEGSEA737-800</v>
      </c>
      <c r="K39" s="4">
        <v>223</v>
      </c>
      <c r="L39" s="4">
        <f>N39/M39</f>
        <v>77.166666666666671</v>
      </c>
      <c r="M39" s="4">
        <v>6</v>
      </c>
      <c r="N39" s="4">
        <v>463</v>
      </c>
      <c r="O39" s="4">
        <f>P39/M39</f>
        <v>11.5</v>
      </c>
      <c r="P39" s="4">
        <v>69</v>
      </c>
      <c r="Q39" s="4">
        <v>115</v>
      </c>
      <c r="R39" s="4">
        <v>280</v>
      </c>
      <c r="S39" s="4">
        <f>U39*K39</f>
        <v>212742</v>
      </c>
      <c r="T39" s="7">
        <f>N39/U39</f>
        <v>0.48532494758909855</v>
      </c>
      <c r="U39" s="4">
        <v>954</v>
      </c>
      <c r="V39" s="4">
        <v>7.3844741673223178</v>
      </c>
      <c r="W39" s="7">
        <f>P39/X39</f>
        <v>0.54761904761904767</v>
      </c>
      <c r="X39" s="4">
        <v>126</v>
      </c>
      <c r="Y39" s="7">
        <f>Q39/Z39</f>
        <v>0.47916666666666669</v>
      </c>
      <c r="Z39" s="4">
        <v>240</v>
      </c>
      <c r="AA39" s="7">
        <f>R39/AB39</f>
        <v>0.47619047619047616</v>
      </c>
      <c r="AB39" s="4">
        <v>588</v>
      </c>
      <c r="AC39" s="4">
        <v>1479</v>
      </c>
      <c r="AD39" s="4">
        <f>AP39/AC39</f>
        <v>4.9986477349560516</v>
      </c>
      <c r="AE39" s="7">
        <f>AF39/(AF39+AH39+AJ39+AL39+AN39+AP39)</f>
        <v>0.20338530066815144</v>
      </c>
      <c r="AF39" s="4">
        <v>11415</v>
      </c>
      <c r="AG39" s="7">
        <f>AH39/(AF39+AH39+AJ39+AL39+AN39+AP39)</f>
        <v>0.19030734966592427</v>
      </c>
      <c r="AH39" s="4">
        <v>10681</v>
      </c>
      <c r="AI39" s="7">
        <f>AJ39/(AF39+AH39+AJ39+AL39+AN39+AP39)</f>
        <v>0.42469487750556795</v>
      </c>
      <c r="AJ39" s="4">
        <v>23836</v>
      </c>
      <c r="AK39" s="7">
        <f>AL39/(AF39+AH39+AJ39+AL39+AN39+AP39)</f>
        <v>2.9933184855233854E-2</v>
      </c>
      <c r="AL39" s="4">
        <v>1680</v>
      </c>
      <c r="AM39" s="7">
        <f>AN39/(AF39+AH39+AJ39+AL39+AN39+AP39)</f>
        <v>1.9955456570155902E-2</v>
      </c>
      <c r="AN39" s="4">
        <v>1120</v>
      </c>
      <c r="AO39" s="7">
        <f>AP39/(AF39+AH39+AJ39+AL39+AN39+AP39)</f>
        <v>0.1317238307349666</v>
      </c>
      <c r="AP39" s="4">
        <v>7393</v>
      </c>
      <c r="AQ39" s="6">
        <f>AO39+AM39+AK39+AI39+AG39+AE39</f>
        <v>1</v>
      </c>
      <c r="AR39" s="4">
        <v>27194</v>
      </c>
      <c r="AS39" s="4">
        <f>AR39/M39</f>
        <v>4532.333333333333</v>
      </c>
      <c r="AT39" s="4">
        <f>AR39/V39</f>
        <v>3682.5912561707573</v>
      </c>
      <c r="AU39" s="7">
        <f>AR39/(AR39+AV39+AY39+BB39)</f>
        <v>0.27045251118846347</v>
      </c>
      <c r="AV39" s="4">
        <v>31437</v>
      </c>
      <c r="AW39" s="4">
        <f>AV39/M39</f>
        <v>5239.5</v>
      </c>
      <c r="AX39" s="7">
        <f>AV39/(AR39+AV39+AY39+BB39)</f>
        <v>0.31265042267528592</v>
      </c>
      <c r="AY39" s="4">
        <v>24181</v>
      </c>
      <c r="AZ39" s="4">
        <f>AY39/M39</f>
        <v>4030.1666666666665</v>
      </c>
      <c r="BA39" s="7">
        <f>AY39/(AR39+AV39+AY39+BB39)</f>
        <v>0.24048731974142218</v>
      </c>
      <c r="BB39" s="4">
        <v>17738</v>
      </c>
      <c r="BC39" s="11">
        <f>BB39/(AR39+AV39+AY39+BB39)</f>
        <v>0.17640974639482845</v>
      </c>
      <c r="BD39" s="9">
        <f>BC39+BA39+AX39+AU39</f>
        <v>1</v>
      </c>
      <c r="BE39" s="14">
        <f>(AF39+AH39+AJ39+AL39+AN39+AP39)</f>
        <v>56125</v>
      </c>
      <c r="BF39" s="14">
        <f t="shared" si="0"/>
        <v>-100550</v>
      </c>
      <c r="BG39" s="13">
        <f>(AF39+AH39+AJ39+AL39+AN39+AP39)-(AR39+AV39+AY39+BB39)</f>
        <v>-44425</v>
      </c>
      <c r="BH39" s="13">
        <f t="shared" si="1"/>
        <v>1</v>
      </c>
      <c r="BI39" s="14">
        <f>AF39/W39</f>
        <v>20844.782608695648</v>
      </c>
      <c r="BJ39" s="14">
        <f>AH39/Y39</f>
        <v>22290.782608695652</v>
      </c>
      <c r="BK39" s="14">
        <f>AJ39/AA39</f>
        <v>50055.600000000006</v>
      </c>
      <c r="BL39" s="14">
        <f>BI39+BJ39+BK39</f>
        <v>93191.165217391303</v>
      </c>
      <c r="BM39" s="14">
        <f>(AF39/W39)-AF39</f>
        <v>9429.7826086956484</v>
      </c>
      <c r="BN39" s="14">
        <f>AH39/Y39-AH39</f>
        <v>11609.782608695652</v>
      </c>
      <c r="BO39" s="14">
        <f>AJ39/AA39-AJ39</f>
        <v>26219.600000000006</v>
      </c>
      <c r="BP39" s="14">
        <f>BG39/S39</f>
        <v>-0.20882101324609151</v>
      </c>
      <c r="BQ39" s="14">
        <f>(BG39-CA39)/S39</f>
        <v>-0.17179716494048244</v>
      </c>
      <c r="BR39" s="27">
        <f>BQ39-BP39</f>
        <v>3.7023848305609064E-2</v>
      </c>
      <c r="BS39" s="28">
        <f t="shared" si="2"/>
        <v>103249</v>
      </c>
      <c r="BT39" s="11">
        <f>BS39/S39</f>
        <v>0.48532494758909855</v>
      </c>
      <c r="BU39" s="14">
        <f>(BE39-AP39)*1/BT39-(BE39-AP39)</f>
        <v>51679.075593952482</v>
      </c>
      <c r="BV39" s="14">
        <f t="shared" si="3"/>
        <v>0.26381720581737506</v>
      </c>
      <c r="BW39" s="27">
        <f>(AR39+AV39+AY39+BB39)/S39</f>
        <v>0.47263821906346654</v>
      </c>
      <c r="BX39" s="13">
        <f>(AF39+AH39+AJ39+AL39+AN39)/N39</f>
        <v>105.25269978401728</v>
      </c>
      <c r="BY39" s="26">
        <f>BX39/K39</f>
        <v>0.47198520082518958</v>
      </c>
      <c r="BZ39" s="11">
        <f>AP39/BE39</f>
        <v>0.1317238307349666</v>
      </c>
      <c r="CA39" s="15">
        <f>-(BM39+BN39+BO39)/M39</f>
        <v>-7876.5275362318835</v>
      </c>
      <c r="CB39" s="15">
        <f>BG39-CA39</f>
        <v>-36548.472463768114</v>
      </c>
      <c r="CC39" s="18">
        <f t="shared" si="4"/>
        <v>1</v>
      </c>
      <c r="CD39" s="17">
        <f>(AF39/(AF39+AH39+AJ39))/(X39/(X39+Z39+AB39))</f>
        <v>1.881648026274866</v>
      </c>
      <c r="CE39" s="19">
        <f>(AH39/(AF39+AH39+AJ39))/(Z39/(X39+Z39+AB39))</f>
        <v>0.92434413916223979</v>
      </c>
      <c r="CF39" s="18">
        <f>(AJ39/(AF39+AH39+AJ39))/(AB39/(X39+Z39+AB39))</f>
        <v>0.84195536614018596</v>
      </c>
      <c r="CG39">
        <f>AH39/Z39</f>
        <v>44.50416666666667</v>
      </c>
      <c r="CH39" s="11">
        <f>BB39/BE39</f>
        <v>0.31604454342984412</v>
      </c>
      <c r="CI39" s="14">
        <f>AY39/V39</f>
        <v>3274.5730369002381</v>
      </c>
      <c r="CJ39" s="14">
        <f>AV39/M39</f>
        <v>5239.5</v>
      </c>
      <c r="CK39" s="17">
        <f>N39/V39</f>
        <v>62.699115672834466</v>
      </c>
      <c r="CL39" s="17">
        <f>(AL39+AN39)/N39</f>
        <v>6.0475161987041037</v>
      </c>
      <c r="CM39" s="14">
        <f>AP39/AC39</f>
        <v>4.9986477349560516</v>
      </c>
    </row>
    <row r="40" spans="1:91" hidden="1" x14ac:dyDescent="0.2">
      <c r="A40">
        <v>1027</v>
      </c>
      <c r="B40" s="2">
        <v>45231</v>
      </c>
      <c r="C40" s="3" t="s">
        <v>29</v>
      </c>
      <c r="D40" t="s">
        <v>28</v>
      </c>
      <c r="E40" s="3" t="s">
        <v>39</v>
      </c>
      <c r="F40" t="s">
        <v>28</v>
      </c>
      <c r="G40" t="str">
        <f>CONCATENATE(C40,E40)</f>
        <v>ANCOME</v>
      </c>
      <c r="H40" t="s">
        <v>31</v>
      </c>
      <c r="I40">
        <f>U40/M40</f>
        <v>143.19999999999999</v>
      </c>
      <c r="J40" t="str">
        <f>_xlfn.CONCAT(C40,E40,H40)</f>
        <v>ANCOME737-800</v>
      </c>
      <c r="K40" s="4">
        <v>539</v>
      </c>
      <c r="L40" s="4">
        <f>N40/M40</f>
        <v>83.8</v>
      </c>
      <c r="M40" s="4">
        <v>5</v>
      </c>
      <c r="N40" s="4">
        <v>419</v>
      </c>
      <c r="O40" s="4">
        <f>P40/M40</f>
        <v>13.2</v>
      </c>
      <c r="P40" s="4">
        <v>66</v>
      </c>
      <c r="Q40" s="4">
        <v>112</v>
      </c>
      <c r="R40" s="4">
        <v>241</v>
      </c>
      <c r="S40" s="4">
        <f>U40*K40</f>
        <v>385924</v>
      </c>
      <c r="T40" s="7">
        <f>N40/U40</f>
        <v>0.58519553072625696</v>
      </c>
      <c r="U40" s="4">
        <v>716</v>
      </c>
      <c r="V40" s="4">
        <v>7.1237068965517238</v>
      </c>
      <c r="W40" s="7">
        <f>P40/X40</f>
        <v>0.69473684210526321</v>
      </c>
      <c r="X40" s="4">
        <v>95</v>
      </c>
      <c r="Y40" s="7">
        <f>Q40/Z40</f>
        <v>0.62222222222222223</v>
      </c>
      <c r="Z40" s="4">
        <v>180</v>
      </c>
      <c r="AA40" s="7">
        <f>R40/AB40</f>
        <v>0.54648526077097503</v>
      </c>
      <c r="AB40" s="4">
        <v>441</v>
      </c>
      <c r="AC40" s="4">
        <v>4042</v>
      </c>
      <c r="AD40" s="4">
        <f>AP40/AC40</f>
        <v>6</v>
      </c>
      <c r="AE40" s="7">
        <f>AF40/(AF40+AH40+AJ40+AL40+AN40+AP40)</f>
        <v>0.20730460079243024</v>
      </c>
      <c r="AF40" s="4">
        <v>27364</v>
      </c>
      <c r="AG40" s="7">
        <f>AH40/(AF40+AH40+AJ40+AL40+AN40+AP40)</f>
        <v>0.20338032863885333</v>
      </c>
      <c r="AH40" s="4">
        <v>26846</v>
      </c>
      <c r="AI40" s="7">
        <f>AJ40/(AF40+AH40+AJ40+AL40+AN40+AP40)</f>
        <v>0.38557110281138496</v>
      </c>
      <c r="AJ40" s="4">
        <v>50895</v>
      </c>
      <c r="AK40" s="7">
        <f>AL40/(AF40+AH40+AJ40+AL40+AN40+AP40)</f>
        <v>1.2727369146735961E-2</v>
      </c>
      <c r="AL40" s="4">
        <v>1680</v>
      </c>
      <c r="AM40" s="7">
        <f>AN40/(AF40+AH40+AJ40+AL40+AN40+AP40)</f>
        <v>7.2879339994999966E-3</v>
      </c>
      <c r="AN40" s="4">
        <v>962</v>
      </c>
      <c r="AO40" s="7">
        <f>AP40/(AF40+AH40+AJ40+AL40+AN40+AP40)</f>
        <v>0.18372866461109555</v>
      </c>
      <c r="AP40" s="4">
        <v>24252</v>
      </c>
      <c r="AQ40" s="6">
        <f>AO40+AM40+AK40+AI40+AG40+AE40</f>
        <v>1</v>
      </c>
      <c r="AR40" s="4">
        <v>29621</v>
      </c>
      <c r="AS40" s="4">
        <f>AR40/M40</f>
        <v>5924.2</v>
      </c>
      <c r="AT40" s="4">
        <f>AR40/V40</f>
        <v>4158.0879772493499</v>
      </c>
      <c r="AU40" s="7">
        <f>AR40/(AR40+AV40+AY40+BB40)</f>
        <v>0.31463168516649848</v>
      </c>
      <c r="AV40" s="4">
        <v>26400</v>
      </c>
      <c r="AW40" s="4">
        <f>AV40/M40</f>
        <v>5280</v>
      </c>
      <c r="AX40" s="7">
        <f>AV40/(AR40+AV40+AY40+BB40)</f>
        <v>0.28041850337245738</v>
      </c>
      <c r="AY40" s="4">
        <v>16013</v>
      </c>
      <c r="AZ40" s="4">
        <f>AY40/M40</f>
        <v>3202.6</v>
      </c>
      <c r="BA40" s="7">
        <f>AY40/(AR40+AV40+AY40+BB40)</f>
        <v>0.17008869297360454</v>
      </c>
      <c r="BB40" s="4">
        <v>22111</v>
      </c>
      <c r="BC40" s="11">
        <f>BB40/(AR40+AV40+AY40+BB40)</f>
        <v>0.2348611184874396</v>
      </c>
      <c r="BD40" s="9">
        <f>BC40+BA40+AX40+AU40</f>
        <v>1</v>
      </c>
      <c r="BE40" s="14">
        <f>(AF40+AH40+AJ40+AL40+AN40+AP40)</f>
        <v>131999</v>
      </c>
      <c r="BF40" s="14">
        <f t="shared" si="0"/>
        <v>-94145</v>
      </c>
      <c r="BG40" s="13">
        <f>(AF40+AH40+AJ40+AL40+AN40+AP40)-(AR40+AV40+AY40+BB40)</f>
        <v>37854</v>
      </c>
      <c r="BH40" s="13">
        <f t="shared" si="1"/>
        <v>0</v>
      </c>
      <c r="BI40" s="14">
        <f>AF40/W40</f>
        <v>39387.575757575753</v>
      </c>
      <c r="BJ40" s="14">
        <f>AH40/Y40</f>
        <v>43145.357142857145</v>
      </c>
      <c r="BK40" s="14">
        <f>AJ40/AA40</f>
        <v>93131.514522821584</v>
      </c>
      <c r="BL40" s="14">
        <f>BI40+BJ40+BK40</f>
        <v>175664.44742325449</v>
      </c>
      <c r="BM40" s="14">
        <f>(AF40/W40)-AF40</f>
        <v>12023.575757575753</v>
      </c>
      <c r="BN40" s="14">
        <f>AH40/Y40-AH40</f>
        <v>16299.357142857145</v>
      </c>
      <c r="BO40" s="14">
        <f>AJ40/AA40-AJ40</f>
        <v>42236.514522821584</v>
      </c>
      <c r="BP40" s="14">
        <f>BG40/S40</f>
        <v>9.8086669914283636E-2</v>
      </c>
      <c r="BQ40" s="14">
        <f>(BG40-CA40)/S40</f>
        <v>0.13465316871884334</v>
      </c>
      <c r="BR40" s="27">
        <f>BQ40-BP40</f>
        <v>3.6566498804559699E-2</v>
      </c>
      <c r="BS40" s="28">
        <f t="shared" si="2"/>
        <v>225841</v>
      </c>
      <c r="BT40" s="11">
        <f>BS40/S40</f>
        <v>0.58519553072625696</v>
      </c>
      <c r="BU40" s="14">
        <f>(BE40-AP40)*1/BT40-(BE40-AP40)</f>
        <v>76374.365155131265</v>
      </c>
      <c r="BV40" s="14">
        <f t="shared" si="3"/>
        <v>0.34203366465936297</v>
      </c>
      <c r="BW40" s="27">
        <f>(AR40+AV40+AY40+BB40)/S40</f>
        <v>0.24394699474507933</v>
      </c>
      <c r="BX40" s="13">
        <f>(AF40+AH40+AJ40+AL40+AN40)/N40</f>
        <v>257.1527446300716</v>
      </c>
      <c r="BY40" s="26">
        <f>BX40/K40</f>
        <v>0.47709229059382485</v>
      </c>
      <c r="BZ40" s="11">
        <f>AP40/BE40</f>
        <v>0.18372866461109555</v>
      </c>
      <c r="CA40" s="15">
        <f>-(BM40+BN40+BO40)/M40</f>
        <v>-14111.889484650897</v>
      </c>
      <c r="CB40" s="15">
        <f>BG40-CA40</f>
        <v>51965.889484650899</v>
      </c>
      <c r="CC40" s="18">
        <f t="shared" si="4"/>
        <v>0</v>
      </c>
      <c r="CD40" s="17">
        <f>(AF40/(AF40+AH40+AJ40))/(X40/(X40+Z40+AB40))</f>
        <v>1.9622106214587416</v>
      </c>
      <c r="CE40" s="19">
        <f>(AH40/(AF40+AH40+AJ40))/(Z40/(X40+Z40+AB40))</f>
        <v>1.0160070617213472</v>
      </c>
      <c r="CF40" s="18">
        <f>(AJ40/(AF40+AH40+AJ40))/(AB40/(X40+Z40+AB40))</f>
        <v>0.786187573359585</v>
      </c>
      <c r="CG40">
        <f>AH40/Z40</f>
        <v>149.14444444444445</v>
      </c>
      <c r="CH40" s="11">
        <f>BB40/BE40</f>
        <v>0.16750884476397548</v>
      </c>
      <c r="CI40" s="14">
        <f>AY40/V40</f>
        <v>2247.8465541235555</v>
      </c>
      <c r="CJ40" s="14">
        <f>AV40/M40</f>
        <v>5280</v>
      </c>
      <c r="CK40" s="17">
        <f>N40/V40</f>
        <v>58.817692261148423</v>
      </c>
      <c r="CL40" s="17">
        <f>(AL40+AN40)/N40</f>
        <v>6.3054892601431982</v>
      </c>
      <c r="CM40" s="14">
        <f>AP40/AC40</f>
        <v>6</v>
      </c>
    </row>
    <row r="41" spans="1:91" hidden="1" x14ac:dyDescent="0.2">
      <c r="A41">
        <v>1</v>
      </c>
      <c r="B41" s="2">
        <v>44805</v>
      </c>
      <c r="C41" s="3" t="s">
        <v>27</v>
      </c>
      <c r="D41" t="s">
        <v>28</v>
      </c>
      <c r="E41" s="3" t="s">
        <v>29</v>
      </c>
      <c r="F41" t="s">
        <v>28</v>
      </c>
      <c r="G41" t="str">
        <f>CONCATENATE(C41,E41)</f>
        <v>ADKANC</v>
      </c>
      <c r="H41" t="s">
        <v>31</v>
      </c>
      <c r="I41">
        <f>U41/M41</f>
        <v>159</v>
      </c>
      <c r="J41" t="str">
        <f>_xlfn.CONCAT(C41,E41,H41)</f>
        <v>ADKANC737-800</v>
      </c>
      <c r="K41" s="4">
        <v>1192</v>
      </c>
      <c r="L41" s="4">
        <f>N41/M41</f>
        <v>32.75</v>
      </c>
      <c r="M41" s="4">
        <v>8</v>
      </c>
      <c r="N41" s="4">
        <v>262</v>
      </c>
      <c r="O41" s="4">
        <f>P41/M41</f>
        <v>6.25</v>
      </c>
      <c r="P41" s="4">
        <v>50</v>
      </c>
      <c r="Q41" s="4">
        <v>84</v>
      </c>
      <c r="R41" s="4">
        <v>128</v>
      </c>
      <c r="S41" s="4">
        <f>U41*K41</f>
        <v>1516224</v>
      </c>
      <c r="T41" s="7">
        <f>N41/U41</f>
        <v>0.20597484276729561</v>
      </c>
      <c r="U41" s="4">
        <v>1272</v>
      </c>
      <c r="V41" s="4">
        <v>21.116666666666667</v>
      </c>
      <c r="W41" s="7">
        <f>P41/X41</f>
        <v>0.29761904761904762</v>
      </c>
      <c r="X41" s="4">
        <v>168</v>
      </c>
      <c r="Y41" s="7">
        <f>Q41/Z41</f>
        <v>0.26250000000000001</v>
      </c>
      <c r="Z41" s="4">
        <v>320</v>
      </c>
      <c r="AA41" s="7">
        <f>R41/AB41</f>
        <v>0.16326530612244897</v>
      </c>
      <c r="AB41" s="4">
        <v>784</v>
      </c>
      <c r="AC41" s="4">
        <v>1169</v>
      </c>
      <c r="AD41" s="4">
        <f>AP41/AC41</f>
        <v>5</v>
      </c>
      <c r="AE41" s="7">
        <f>AF41/(AF41+AH41+AJ41+AL41+AN41+AP41)</f>
        <v>0.30083182863404168</v>
      </c>
      <c r="AF41" s="4">
        <v>38986</v>
      </c>
      <c r="AG41" s="7">
        <f>AH41/(AF41+AH41+AJ41+AL41+AN41+AP41)</f>
        <v>0.2792953377471179</v>
      </c>
      <c r="AH41" s="4">
        <v>36195</v>
      </c>
      <c r="AI41" s="7">
        <f>AJ41/(AF41+AH41+AJ41+AL41+AN41+AP41)</f>
        <v>0.36480083954504067</v>
      </c>
      <c r="AJ41" s="4">
        <v>47276</v>
      </c>
      <c r="AK41" s="7">
        <f>AL41/(AF41+AH41+AJ41+AL41+AN41+AP41)</f>
        <v>6.0187971665354879E-3</v>
      </c>
      <c r="AL41" s="4">
        <v>780</v>
      </c>
      <c r="AM41" s="7">
        <f>AN41/(AF41+AH41+AJ41+AL41+AN41+AP41)</f>
        <v>3.9508001913668841E-3</v>
      </c>
      <c r="AN41" s="4">
        <v>512</v>
      </c>
      <c r="AO41" s="7">
        <f>AP41/(AF41+AH41+AJ41+AL41+AN41+AP41)</f>
        <v>4.5102396715897344E-2</v>
      </c>
      <c r="AP41" s="4">
        <v>5845</v>
      </c>
      <c r="AQ41" s="6">
        <f>AO41+AM41+AK41+AI41+AG41+AE41</f>
        <v>1</v>
      </c>
      <c r="AR41" s="4">
        <v>77763</v>
      </c>
      <c r="AS41" s="4">
        <f>AR41/M41</f>
        <v>9720.375</v>
      </c>
      <c r="AT41" s="4">
        <f>AR41/V41</f>
        <v>3682.5414364640883</v>
      </c>
      <c r="AU41" s="7">
        <f>AR41/(AR41+AV41+AY41+BB41)</f>
        <v>0.32462523012185501</v>
      </c>
      <c r="AV41" s="4">
        <v>41916</v>
      </c>
      <c r="AW41" s="4">
        <f>AV41/M41</f>
        <v>5239.5</v>
      </c>
      <c r="AX41" s="7">
        <f>AV41/(AR41+AV41+AY41+BB41)</f>
        <v>0.17498027526957133</v>
      </c>
      <c r="AY41" s="4">
        <v>69147</v>
      </c>
      <c r="AZ41" s="4">
        <f>AY41/M41</f>
        <v>8643.375</v>
      </c>
      <c r="BA41" s="7">
        <f>AY41/(AR41+AV41+AY41+BB41)</f>
        <v>0.28865734073062904</v>
      </c>
      <c r="BB41" s="4">
        <v>50721</v>
      </c>
      <c r="BC41" s="11">
        <f>BB41/(AR41+AV41+AY41+BB41)</f>
        <v>0.21173715387794462</v>
      </c>
      <c r="BD41" s="9">
        <f>BC41+BA41+AX41+AU41</f>
        <v>1</v>
      </c>
      <c r="BE41" s="14">
        <f>(AF41+AH41+AJ41+AL41+AN41+AP41)</f>
        <v>129594</v>
      </c>
      <c r="BF41" s="14">
        <f t="shared" si="0"/>
        <v>-239547</v>
      </c>
      <c r="BG41" s="13">
        <f>(AF41+AH41+AJ41+AL41+AN41+AP41)-(AR41+AV41+AY41+BB41)</f>
        <v>-109953</v>
      </c>
      <c r="BH41" s="13">
        <f t="shared" si="1"/>
        <v>1</v>
      </c>
      <c r="BI41" s="14">
        <f>AF41/W41</f>
        <v>130992.96000000001</v>
      </c>
      <c r="BJ41" s="14">
        <f>AH41/Y41</f>
        <v>137885.71428571429</v>
      </c>
      <c r="BK41" s="14">
        <f>AJ41/AA41</f>
        <v>289565.5</v>
      </c>
      <c r="BL41" s="14">
        <f>BI41+BJ41+BK41</f>
        <v>558444.17428571428</v>
      </c>
      <c r="BM41" s="14">
        <f>(AF41/W41)-AF41</f>
        <v>92006.96</v>
      </c>
      <c r="BN41" s="14">
        <f>AH41/Y41-AH41</f>
        <v>101690.71428571429</v>
      </c>
      <c r="BO41" s="14">
        <f>AJ41/AA41-AJ41</f>
        <v>242289.5</v>
      </c>
      <c r="BP41" s="14">
        <f>BG41/S41</f>
        <v>-7.2517649107255916E-2</v>
      </c>
      <c r="BQ41" s="14">
        <f>(BG41-CA41)/S41</f>
        <v>-3.6574149475463856E-2</v>
      </c>
      <c r="BR41" s="27">
        <f>BQ41-BP41</f>
        <v>3.594349963179206E-2</v>
      </c>
      <c r="BS41" s="28">
        <f t="shared" si="2"/>
        <v>312304</v>
      </c>
      <c r="BT41" s="11">
        <f>BS41/S41</f>
        <v>0.20597484276729561</v>
      </c>
      <c r="BU41" s="14">
        <f>(BE41-AP41)*1/BT41-(BE41-AP41)</f>
        <v>477047.67175572517</v>
      </c>
      <c r="BV41" s="14">
        <f t="shared" si="3"/>
        <v>8.547153982525009E-2</v>
      </c>
      <c r="BW41" s="27">
        <f>(AR41+AV41+AY41+BB41)/S41</f>
        <v>0.15798918893250602</v>
      </c>
      <c r="BX41" s="13">
        <f>(AF41+AH41+AJ41+AL41+AN41)/N41</f>
        <v>472.32442748091603</v>
      </c>
      <c r="BY41" s="26">
        <f>BX41/K41</f>
        <v>0.39624532506788257</v>
      </c>
      <c r="BZ41" s="11">
        <f>AP41/BE41</f>
        <v>4.5102396715897344E-2</v>
      </c>
      <c r="CA41" s="15">
        <f>-(BM41+BN41+BO41)/M41</f>
        <v>-54498.396785714285</v>
      </c>
      <c r="CB41" s="15">
        <f>BG41-CA41</f>
        <v>-55454.603214285715</v>
      </c>
      <c r="CC41" s="18">
        <f t="shared" si="4"/>
        <v>1</v>
      </c>
      <c r="CD41" s="17">
        <f>(AF41/(AF41+AH41+AJ41))/(X41/(X41+Z41+AB41))</f>
        <v>2.4104764471260469</v>
      </c>
      <c r="CE41" s="19">
        <f>(AH41/(AF41+AH41+AJ41))/(Z41/(X41+Z41+AB41))</f>
        <v>1.1749032313383474</v>
      </c>
      <c r="CF41" s="18">
        <f>(AJ41/(AF41+AH41+AJ41))/(AB41/(X41+Z41+AB41))</f>
        <v>0.62636597302876662</v>
      </c>
      <c r="CG41">
        <f>AH41/Z41</f>
        <v>113.109375</v>
      </c>
      <c r="CH41" s="11">
        <f>BB41/BE41</f>
        <v>0.39138386036390571</v>
      </c>
      <c r="CI41" s="14">
        <f>AY41/V41</f>
        <v>3274.5224940805051</v>
      </c>
      <c r="CJ41" s="14">
        <f>AV41/M41</f>
        <v>5239.5</v>
      </c>
      <c r="CK41" s="17">
        <f>N41/V41</f>
        <v>12.407261247040251</v>
      </c>
      <c r="CL41" s="17">
        <f>(AL41+AN41)/N41</f>
        <v>4.9312977099236646</v>
      </c>
      <c r="CM41" s="14">
        <f>AP41/AC41</f>
        <v>5</v>
      </c>
    </row>
    <row r="42" spans="1:91" hidden="1" x14ac:dyDescent="0.2">
      <c r="A42">
        <v>964</v>
      </c>
      <c r="B42" s="2">
        <v>45200</v>
      </c>
      <c r="C42" s="3" t="s">
        <v>43</v>
      </c>
      <c r="D42" t="s">
        <v>38</v>
      </c>
      <c r="E42" s="3" t="s">
        <v>44</v>
      </c>
      <c r="F42" t="s">
        <v>45</v>
      </c>
      <c r="G42" t="str">
        <f>CONCATENATE(C42,E42)</f>
        <v>SFOBOI</v>
      </c>
      <c r="H42" t="s">
        <v>34</v>
      </c>
      <c r="I42">
        <f>U42/M42</f>
        <v>156.75</v>
      </c>
      <c r="J42" t="str">
        <f>_xlfn.CONCAT(C42,E42,H42)</f>
        <v>SFOBOI737-900</v>
      </c>
      <c r="K42" s="4">
        <v>522</v>
      </c>
      <c r="L42" s="4">
        <f>N42/M42</f>
        <v>93.75</v>
      </c>
      <c r="M42" s="4">
        <v>4</v>
      </c>
      <c r="N42" s="4">
        <v>375</v>
      </c>
      <c r="O42" s="4">
        <f>P42/M42</f>
        <v>17</v>
      </c>
      <c r="P42" s="4">
        <v>68</v>
      </c>
      <c r="Q42" s="4">
        <v>85</v>
      </c>
      <c r="R42" s="4">
        <v>222</v>
      </c>
      <c r="S42" s="4">
        <f>U42*K42</f>
        <v>327294</v>
      </c>
      <c r="T42" s="7">
        <f>N42/U42</f>
        <v>0.59808612440191389</v>
      </c>
      <c r="U42" s="4">
        <v>627</v>
      </c>
      <c r="V42" s="4">
        <v>5.6321376414749906</v>
      </c>
      <c r="W42" s="7">
        <f>P42/X42</f>
        <v>0.83950617283950613</v>
      </c>
      <c r="X42" s="4">
        <v>81</v>
      </c>
      <c r="Y42" s="7">
        <f>Q42/Z42</f>
        <v>0.5629139072847682</v>
      </c>
      <c r="Z42" s="4">
        <v>151</v>
      </c>
      <c r="AA42" s="7">
        <f>R42/AB42</f>
        <v>0.56060606060606055</v>
      </c>
      <c r="AB42" s="4">
        <v>396</v>
      </c>
      <c r="AC42" s="4">
        <v>11</v>
      </c>
      <c r="AD42" s="4">
        <f>AP42/AC42</f>
        <v>6</v>
      </c>
      <c r="AE42" s="7">
        <f>AF42/(AF42+AH42+AJ42+AL42+AN42+AP42)</f>
        <v>0.26943923148597748</v>
      </c>
      <c r="AF42" s="4">
        <v>20531</v>
      </c>
      <c r="AG42" s="7">
        <f>AH42/(AF42+AH42+AJ42+AL42+AN42+AP42)</f>
        <v>0.19777162429953149</v>
      </c>
      <c r="AH42" s="4">
        <v>15070</v>
      </c>
      <c r="AI42" s="7">
        <f>AJ42/(AF42+AH42+AJ42+AL42+AN42+AP42)</f>
        <v>0.50005905589312194</v>
      </c>
      <c r="AJ42" s="4">
        <v>38104</v>
      </c>
      <c r="AK42" s="7">
        <f>AL42/(AF42+AH42+AJ42+AL42+AN42+AP42)</f>
        <v>2.0210238979514166E-2</v>
      </c>
      <c r="AL42" s="4">
        <v>1540</v>
      </c>
      <c r="AM42" s="7">
        <f>AN42/(AF42+AH42+AJ42+AL42+AN42+AP42)</f>
        <v>1.1653696242732844E-2</v>
      </c>
      <c r="AN42" s="4">
        <v>888</v>
      </c>
      <c r="AO42" s="7">
        <f>AP42/(AF42+AH42+AJ42+AL42+AN42+AP42)</f>
        <v>8.6615309912203571E-4</v>
      </c>
      <c r="AP42" s="4">
        <v>66</v>
      </c>
      <c r="AQ42" s="6">
        <f>AO42+AM42+AK42+AI42+AG42+AE42</f>
        <v>1</v>
      </c>
      <c r="AR42" s="4">
        <v>23419</v>
      </c>
      <c r="AS42" s="4">
        <f>AR42/M42</f>
        <v>5854.75</v>
      </c>
      <c r="AT42" s="4">
        <f>AR42/V42</f>
        <v>4158.1015043991074</v>
      </c>
      <c r="AU42" s="7">
        <f>AR42/(AR42+AV42+AY42+BB42)</f>
        <v>0.31607147677274811</v>
      </c>
      <c r="AV42" s="4">
        <v>20533</v>
      </c>
      <c r="AW42" s="4">
        <f>AV42/M42</f>
        <v>5133.25</v>
      </c>
      <c r="AX42" s="7">
        <f>AV42/(AR42+AV42+AY42+BB42)</f>
        <v>0.27712095446324936</v>
      </c>
      <c r="AY42" s="4">
        <v>12660</v>
      </c>
      <c r="AZ42" s="4">
        <f>AY42/M42</f>
        <v>3165</v>
      </c>
      <c r="BA42" s="7">
        <f>AY42/(AR42+AV42+AY42+BB42)</f>
        <v>0.17086403757389262</v>
      </c>
      <c r="BB42" s="4">
        <v>17482</v>
      </c>
      <c r="BC42" s="11">
        <f>BB42/(AR42+AV42+AY42+BB42)</f>
        <v>0.23594353119010986</v>
      </c>
      <c r="BD42" s="9">
        <f>BC42+BA42+AX42+AU42</f>
        <v>1</v>
      </c>
      <c r="BE42" s="14">
        <f>(AF42+AH42+AJ42+AL42+AN42+AP42)</f>
        <v>76199</v>
      </c>
      <c r="BF42" s="14">
        <f t="shared" si="0"/>
        <v>-74094</v>
      </c>
      <c r="BG42" s="13">
        <f>(AF42+AH42+AJ42+AL42+AN42+AP42)-(AR42+AV42+AY42+BB42)</f>
        <v>2105</v>
      </c>
      <c r="BH42" s="13">
        <f t="shared" si="1"/>
        <v>0</v>
      </c>
      <c r="BI42" s="14">
        <f>AF42/W42</f>
        <v>24456.044117647059</v>
      </c>
      <c r="BJ42" s="14">
        <f>AH42/Y42</f>
        <v>26771.411764705885</v>
      </c>
      <c r="BK42" s="14">
        <f>AJ42/AA42</f>
        <v>67969.297297297308</v>
      </c>
      <c r="BL42" s="14">
        <f>BI42+BJ42+BK42</f>
        <v>119196.75317965026</v>
      </c>
      <c r="BM42" s="14">
        <f>(AF42/W42)-AF42</f>
        <v>3925.0441176470595</v>
      </c>
      <c r="BN42" s="14">
        <f>AH42/Y42-AH42</f>
        <v>11701.411764705885</v>
      </c>
      <c r="BO42" s="14">
        <f>AJ42/AA42-AJ42</f>
        <v>29865.297297297308</v>
      </c>
      <c r="BP42" s="14">
        <f>BG42/S42</f>
        <v>6.4315263952287541E-3</v>
      </c>
      <c r="BQ42" s="14">
        <f>(BG42-CA42)/S42</f>
        <v>4.1179912540139946E-2</v>
      </c>
      <c r="BR42" s="27">
        <f>BQ42-BP42</f>
        <v>3.4748386144911193E-2</v>
      </c>
      <c r="BS42" s="28">
        <f t="shared" si="2"/>
        <v>195750</v>
      </c>
      <c r="BT42" s="11">
        <f>BS42/S42</f>
        <v>0.59808612440191389</v>
      </c>
      <c r="BU42" s="14">
        <f>(BE42-AP42)*1/BT42-(BE42-AP42)</f>
        <v>51161.376000000004</v>
      </c>
      <c r="BV42" s="14">
        <f t="shared" si="3"/>
        <v>0.23281514479336621</v>
      </c>
      <c r="BW42" s="27">
        <f>(AR42+AV42+AY42+BB42)/S42</f>
        <v>0.22638361839813745</v>
      </c>
      <c r="BX42" s="13">
        <f>(AF42+AH42+AJ42+AL42+AN42)/N42</f>
        <v>203.02133333333333</v>
      </c>
      <c r="BY42" s="26">
        <f>BX42/K42</f>
        <v>0.38892975734355045</v>
      </c>
      <c r="BZ42" s="11">
        <f>AP42/BE42</f>
        <v>8.6615309912203571E-4</v>
      </c>
      <c r="CA42" s="15">
        <f>-(BM42+BN42+BO42)/M42</f>
        <v>-11372.938294912563</v>
      </c>
      <c r="CB42" s="15">
        <f>BG42-CA42</f>
        <v>13477.938294912563</v>
      </c>
      <c r="CC42" s="18">
        <f t="shared" si="4"/>
        <v>0</v>
      </c>
      <c r="CD42" s="17">
        <f>(AF42/(AF42+AH42+AJ42))/(X42/(X42+Z42+AB42))</f>
        <v>2.1596718985679479</v>
      </c>
      <c r="CE42" s="19">
        <f>(AH42/(AF42+AH42+AJ42))/(Z42/(X42+Z42+AB42))</f>
        <v>0.8503525105227524</v>
      </c>
      <c r="CF42" s="18">
        <f>(AJ42/(AF42+AH42+AJ42))/(AB42/(X42+Z42+AB42))</f>
        <v>0.819856937189547</v>
      </c>
      <c r="CG42">
        <f>AH42/Z42</f>
        <v>99.801324503311264</v>
      </c>
      <c r="CH42" s="11">
        <f>BB42/BE42</f>
        <v>0.22942558301290042</v>
      </c>
      <c r="CI42" s="14">
        <f>AY42/V42</f>
        <v>2247.814383436214</v>
      </c>
      <c r="CJ42" s="14">
        <f>AV42/M42</f>
        <v>5133.25</v>
      </c>
      <c r="CK42" s="17">
        <f>N42/V42</f>
        <v>66.582179604153268</v>
      </c>
      <c r="CL42" s="17">
        <f>(AL42+AN42)/N42</f>
        <v>6.4746666666666668</v>
      </c>
      <c r="CM42" s="14">
        <f>AP42/AC42</f>
        <v>6</v>
      </c>
    </row>
    <row r="43" spans="1:91" hidden="1" x14ac:dyDescent="0.2">
      <c r="A43">
        <v>216</v>
      </c>
      <c r="B43" s="2">
        <v>44835</v>
      </c>
      <c r="C43" s="3" t="s">
        <v>44</v>
      </c>
      <c r="D43" t="s">
        <v>45</v>
      </c>
      <c r="E43" s="3" t="s">
        <v>41</v>
      </c>
      <c r="F43" t="s">
        <v>42</v>
      </c>
      <c r="G43" t="str">
        <f>CONCATENATE(C43,E43)</f>
        <v>BOISEA</v>
      </c>
      <c r="H43" t="s">
        <v>30</v>
      </c>
      <c r="I43">
        <f>U43/M43</f>
        <v>124</v>
      </c>
      <c r="J43" t="str">
        <f>_xlfn.CONCAT(C43,E43,H43)</f>
        <v>BOISEA737-700</v>
      </c>
      <c r="K43" s="4">
        <v>399</v>
      </c>
      <c r="L43" s="4">
        <f>N43/M43</f>
        <v>76</v>
      </c>
      <c r="M43" s="4">
        <v>3</v>
      </c>
      <c r="N43" s="4">
        <v>228</v>
      </c>
      <c r="O43" s="4">
        <f>P43/M43</f>
        <v>17</v>
      </c>
      <c r="P43" s="4">
        <v>51</v>
      </c>
      <c r="Q43" s="4">
        <v>73</v>
      </c>
      <c r="R43" s="4">
        <v>104</v>
      </c>
      <c r="S43" s="4">
        <f>U43*K43</f>
        <v>148428</v>
      </c>
      <c r="T43" s="7">
        <f>N43/U43</f>
        <v>0.61290322580645162</v>
      </c>
      <c r="U43" s="4">
        <v>372</v>
      </c>
      <c r="V43" s="4">
        <v>4.8493155258764604</v>
      </c>
      <c r="W43" s="7">
        <f>P43/X43</f>
        <v>1</v>
      </c>
      <c r="X43" s="4">
        <v>51</v>
      </c>
      <c r="Y43" s="7">
        <f>Q43/Z43</f>
        <v>0.78494623655913975</v>
      </c>
      <c r="Z43" s="4">
        <v>93</v>
      </c>
      <c r="AA43" s="7">
        <f>R43/AB43</f>
        <v>0.45614035087719296</v>
      </c>
      <c r="AB43" s="4">
        <v>228</v>
      </c>
      <c r="AC43" s="4">
        <v>9</v>
      </c>
      <c r="AD43" s="4">
        <f>AP43/AC43</f>
        <v>5</v>
      </c>
      <c r="AE43" s="7">
        <f>AF43/(AF43+AH43+AJ43+AL43+AN43+AP43)</f>
        <v>0.30102128537533096</v>
      </c>
      <c r="AF43" s="4">
        <v>8754</v>
      </c>
      <c r="AG43" s="7">
        <f>AH43/(AF43+AH43+AJ43+AL43+AN43+AP43)</f>
        <v>0.29177125958529626</v>
      </c>
      <c r="AH43" s="4">
        <v>8485</v>
      </c>
      <c r="AI43" s="7">
        <f>AJ43/(AF43+AH43+AJ43+AL43+AN43+AP43)</f>
        <v>0.3768439874832365</v>
      </c>
      <c r="AJ43" s="4">
        <v>10959</v>
      </c>
      <c r="AK43" s="7">
        <f>AL43/(AF43+AH43+AJ43+AL43+AN43+AP43)</f>
        <v>2.1663629173687287E-2</v>
      </c>
      <c r="AL43" s="4">
        <v>630</v>
      </c>
      <c r="AM43" s="7">
        <f>AN43/(AF43+AH43+AJ43+AL43+AN43+AP43)</f>
        <v>7.1524362986142157E-3</v>
      </c>
      <c r="AN43" s="4">
        <v>208</v>
      </c>
      <c r="AO43" s="7">
        <f>AP43/(AF43+AH43+AJ43+AL43+AN43+AP43)</f>
        <v>1.5474020838348063E-3</v>
      </c>
      <c r="AP43" s="4">
        <v>45</v>
      </c>
      <c r="AQ43" s="6">
        <f>AO43+AM43+AK43+AI43+AG43+AE43</f>
        <v>1</v>
      </c>
      <c r="AR43" s="4">
        <v>17858</v>
      </c>
      <c r="AS43" s="4">
        <f>AR43/M43</f>
        <v>5952.666666666667</v>
      </c>
      <c r="AT43" s="4">
        <f>AR43/V43</f>
        <v>3682.5815735659648</v>
      </c>
      <c r="AU43" s="7">
        <f>AR43/(AR43+AV43+AY43+BB43)</f>
        <v>0.2922558261324954</v>
      </c>
      <c r="AV43" s="4">
        <v>15719</v>
      </c>
      <c r="AW43" s="4">
        <f>AV43/M43</f>
        <v>5239.666666666667</v>
      </c>
      <c r="AX43" s="7">
        <f>AV43/(AR43+AV43+AY43+BB43)</f>
        <v>0.25724993453783712</v>
      </c>
      <c r="AY43" s="4">
        <v>15879</v>
      </c>
      <c r="AZ43" s="4">
        <f>AY43/M43</f>
        <v>5293</v>
      </c>
      <c r="BA43" s="7">
        <f>AY43/(AR43+AV43+AY43+BB43)</f>
        <v>0.25986842105263158</v>
      </c>
      <c r="BB43" s="4">
        <v>11648</v>
      </c>
      <c r="BC43" s="11">
        <f>BB43/(AR43+AV43+AY43+BB43)</f>
        <v>0.19062581827703587</v>
      </c>
      <c r="BD43" s="9">
        <f>BC43+BA43+AX43+AU43</f>
        <v>1</v>
      </c>
      <c r="BE43" s="14">
        <f>(AF43+AH43+AJ43+AL43+AN43+AP43)</f>
        <v>29081</v>
      </c>
      <c r="BF43" s="14">
        <f t="shared" si="0"/>
        <v>-61104</v>
      </c>
      <c r="BG43" s="13">
        <f>(AF43+AH43+AJ43+AL43+AN43+AP43)-(AR43+AV43+AY43+BB43)</f>
        <v>-32023</v>
      </c>
      <c r="BH43" s="13">
        <f t="shared" si="1"/>
        <v>1</v>
      </c>
      <c r="BI43" s="14">
        <f>AF43/W43</f>
        <v>8754</v>
      </c>
      <c r="BJ43" s="14">
        <f>AH43/Y43</f>
        <v>10809.657534246575</v>
      </c>
      <c r="BK43" s="14">
        <f>AJ43/AA43</f>
        <v>24025.5</v>
      </c>
      <c r="BL43" s="14">
        <f>BI43+BJ43+BK43</f>
        <v>43589.157534246573</v>
      </c>
      <c r="BM43" s="14">
        <f>(AF43/W43)-AF43</f>
        <v>0</v>
      </c>
      <c r="BN43" s="14">
        <f>AH43/Y43-AH43</f>
        <v>2324.6575342465749</v>
      </c>
      <c r="BO43" s="14">
        <f>AJ43/AA43-AJ43</f>
        <v>13066.5</v>
      </c>
      <c r="BP43" s="14">
        <f>BG43/S43</f>
        <v>-0.21574770258980785</v>
      </c>
      <c r="BQ43" s="14">
        <f>(BG43-CA43)/S43</f>
        <v>-0.18118289106672017</v>
      </c>
      <c r="BR43" s="27">
        <f>BQ43-BP43</f>
        <v>3.4564811523087685E-2</v>
      </c>
      <c r="BS43" s="28">
        <f t="shared" si="2"/>
        <v>90972</v>
      </c>
      <c r="BT43" s="11">
        <f>BS43/S43</f>
        <v>0.61290322580645162</v>
      </c>
      <c r="BU43" s="14">
        <f>(BE43-AP43)*1/BT43-(BE43-AP43)</f>
        <v>18338.526315789473</v>
      </c>
      <c r="BV43" s="14">
        <f t="shared" si="3"/>
        <v>0.19592664456841027</v>
      </c>
      <c r="BW43" s="27">
        <f>(AR43+AV43+AY43+BB43)/S43</f>
        <v>0.4116743471582181</v>
      </c>
      <c r="BX43" s="13">
        <f>(AF43+AH43+AJ43+AL43+AN43)/N43</f>
        <v>127.35087719298245</v>
      </c>
      <c r="BY43" s="26">
        <f>BX43/K43</f>
        <v>0.31917513080947985</v>
      </c>
      <c r="BZ43" s="11">
        <f>AP43/BE43</f>
        <v>1.5474020838348063E-3</v>
      </c>
      <c r="CA43" s="15">
        <f>-(BM43+BN43+BO43)/M43</f>
        <v>-5130.3858447488583</v>
      </c>
      <c r="CB43" s="15">
        <f>BG43-CA43</f>
        <v>-26892.61415525114</v>
      </c>
      <c r="CC43" s="18">
        <f t="shared" si="4"/>
        <v>1</v>
      </c>
      <c r="CD43" s="17">
        <f>(AF43/(AF43+AH43+AJ43))/(X43/(X43+Z43+AB43))</f>
        <v>2.2644409490869193</v>
      </c>
      <c r="CE43" s="19">
        <f>(AH43/(AF43+AH43+AJ43))/(Z43/(X43+Z43+AB43))</f>
        <v>1.2036314632243421</v>
      </c>
      <c r="CF43" s="18">
        <f>(AJ43/(AF43+AH43+AJ43))/(AB43/(X43+Z43+AB43))</f>
        <v>0.63410432244168113</v>
      </c>
      <c r="CG43">
        <f>AH43/Z43</f>
        <v>91.236559139784944</v>
      </c>
      <c r="CH43" s="11">
        <f>BB43/BE43</f>
        <v>0.40053643272239609</v>
      </c>
      <c r="CI43" s="14">
        <f>AY43/V43</f>
        <v>3274.4827420010056</v>
      </c>
      <c r="CJ43" s="14">
        <f>AV43/M43</f>
        <v>5239.666666666667</v>
      </c>
      <c r="CK43" s="17">
        <f>N43/V43</f>
        <v>47.01694471794378</v>
      </c>
      <c r="CL43" s="17">
        <f>(AL43+AN43)/N43</f>
        <v>3.6754385964912282</v>
      </c>
      <c r="CM43" s="14">
        <f>AP43/AC43</f>
        <v>5</v>
      </c>
    </row>
    <row r="44" spans="1:91" hidden="1" x14ac:dyDescent="0.2">
      <c r="A44">
        <v>827</v>
      </c>
      <c r="B44" s="2">
        <v>45200</v>
      </c>
      <c r="C44" s="3" t="s">
        <v>44</v>
      </c>
      <c r="D44" t="s">
        <v>45</v>
      </c>
      <c r="E44" s="3" t="s">
        <v>43</v>
      </c>
      <c r="F44" t="s">
        <v>38</v>
      </c>
      <c r="G44" t="str">
        <f>CONCATENATE(C44,E44)</f>
        <v>BOISFO</v>
      </c>
      <c r="H44" t="s">
        <v>34</v>
      </c>
      <c r="I44">
        <f>U44/M44</f>
        <v>156.75</v>
      </c>
      <c r="J44" t="str">
        <f>_xlfn.CONCAT(C44,E44,H44)</f>
        <v>BOISFO737-900</v>
      </c>
      <c r="K44" s="4">
        <v>522</v>
      </c>
      <c r="L44" s="4">
        <f>N44/M44</f>
        <v>93.75</v>
      </c>
      <c r="M44" s="4">
        <v>4</v>
      </c>
      <c r="N44" s="4">
        <v>375</v>
      </c>
      <c r="O44" s="4">
        <f>P44/M44</f>
        <v>15.5</v>
      </c>
      <c r="P44" s="4">
        <v>62</v>
      </c>
      <c r="Q44" s="4">
        <v>77</v>
      </c>
      <c r="R44" s="4">
        <v>236</v>
      </c>
      <c r="S44" s="4">
        <f>U44*K44</f>
        <v>327294</v>
      </c>
      <c r="T44" s="7">
        <f>N44/U44</f>
        <v>0.59808612440191389</v>
      </c>
      <c r="U44" s="4">
        <v>627</v>
      </c>
      <c r="V44" s="4">
        <v>6.326595937613348</v>
      </c>
      <c r="W44" s="7">
        <f>P44/X44</f>
        <v>0.76543209876543206</v>
      </c>
      <c r="X44" s="4">
        <v>81</v>
      </c>
      <c r="Y44" s="7">
        <f>Q44/Z44</f>
        <v>0.50993377483443714</v>
      </c>
      <c r="Z44" s="4">
        <v>151</v>
      </c>
      <c r="AA44" s="7">
        <f>R44/AB44</f>
        <v>0.59595959595959591</v>
      </c>
      <c r="AB44" s="4">
        <v>396</v>
      </c>
      <c r="AC44" s="4">
        <v>11</v>
      </c>
      <c r="AD44" s="4">
        <f>AP44/AC44</f>
        <v>6</v>
      </c>
      <c r="AE44" s="7">
        <f>AF44/(AF44+AH44+AJ44+AL44+AN44+AP44)</f>
        <v>0.27102328259094133</v>
      </c>
      <c r="AF44" s="4">
        <v>20243</v>
      </c>
      <c r="AG44" s="7">
        <f>AH44/(AF44+AH44+AJ44+AL44+AN44+AP44)</f>
        <v>0.18820205915036617</v>
      </c>
      <c r="AH44" s="4">
        <v>14057</v>
      </c>
      <c r="AI44" s="7">
        <f>AJ44/(AF44+AH44+AJ44+AL44+AN44+AP44)</f>
        <v>0.49258946861067598</v>
      </c>
      <c r="AJ44" s="4">
        <v>36792</v>
      </c>
      <c r="AK44" s="7">
        <f>AL44/(AF44+AH44+AJ44+AL44+AN44+AP44)</f>
        <v>2.2024072512083114E-2</v>
      </c>
      <c r="AL44" s="4">
        <v>1645</v>
      </c>
      <c r="AM44" s="7">
        <f>AN44/(AF44+AH44+AJ44+AL44+AN44+AP44)</f>
        <v>2.527747653666439E-2</v>
      </c>
      <c r="AN44" s="4">
        <v>1888</v>
      </c>
      <c r="AO44" s="7">
        <f>AP44/(AF44+AH44+AJ44+AL44+AN44+AP44)</f>
        <v>8.8364059926898826E-4</v>
      </c>
      <c r="AP44" s="4">
        <v>66</v>
      </c>
      <c r="AQ44" s="6">
        <f>AO44+AM44+AK44+AI44+AG44+AE44</f>
        <v>1</v>
      </c>
      <c r="AR44" s="4">
        <v>26306</v>
      </c>
      <c r="AS44" s="4">
        <f>AR44/M44</f>
        <v>6576.5</v>
      </c>
      <c r="AT44" s="4">
        <f>AR44/V44</f>
        <v>4158.0022273279083</v>
      </c>
      <c r="AU44" s="7">
        <f>AR44/(AR44+AV44+AY44+BB44)</f>
        <v>0.32598485693396284</v>
      </c>
      <c r="AV44" s="4">
        <v>20533</v>
      </c>
      <c r="AW44" s="4">
        <f>AV44/M44</f>
        <v>5133.25</v>
      </c>
      <c r="AX44" s="7">
        <f>AV44/(AR44+AV44+AY44+BB44)</f>
        <v>0.25444564234110312</v>
      </c>
      <c r="AY44" s="4">
        <v>14221</v>
      </c>
      <c r="AZ44" s="4">
        <f>AY44/M44</f>
        <v>3555.25</v>
      </c>
      <c r="BA44" s="7">
        <f>AY44/(AR44+AV44+AY44+BB44)</f>
        <v>0.17622712120648848</v>
      </c>
      <c r="BB44" s="4">
        <v>19637</v>
      </c>
      <c r="BC44" s="11">
        <f>BB44/(AR44+AV44+AY44+BB44)</f>
        <v>0.24334237951844553</v>
      </c>
      <c r="BD44" s="9">
        <f>BC44+BA44+AX44+AU44</f>
        <v>1</v>
      </c>
      <c r="BE44" s="14">
        <f>(AF44+AH44+AJ44+AL44+AN44+AP44)</f>
        <v>74691</v>
      </c>
      <c r="BF44" s="14">
        <f t="shared" si="0"/>
        <v>-80697</v>
      </c>
      <c r="BG44" s="13">
        <f>(AF44+AH44+AJ44+AL44+AN44+AP44)-(AR44+AV44+AY44+BB44)</f>
        <v>-6006</v>
      </c>
      <c r="BH44" s="13">
        <f t="shared" si="1"/>
        <v>1</v>
      </c>
      <c r="BI44" s="14">
        <f>AF44/W44</f>
        <v>26446.5</v>
      </c>
      <c r="BJ44" s="14">
        <f>AH44/Y44</f>
        <v>27566.324675324671</v>
      </c>
      <c r="BK44" s="14">
        <f>AJ44/AA44</f>
        <v>61735.728813559326</v>
      </c>
      <c r="BL44" s="14">
        <f>BI44+BJ44+BK44</f>
        <v>115748.553488884</v>
      </c>
      <c r="BM44" s="14">
        <f>(AF44/W44)-AF44</f>
        <v>6203.5</v>
      </c>
      <c r="BN44" s="14">
        <f>AH44/Y44-AH44</f>
        <v>13509.324675324671</v>
      </c>
      <c r="BO44" s="14">
        <f>AJ44/AA44-AJ44</f>
        <v>24943.728813559326</v>
      </c>
      <c r="BP44" s="14">
        <f>BG44/S44</f>
        <v>-1.8350473885864086E-2</v>
      </c>
      <c r="BQ44" s="14">
        <f>(BG44-CA44)/S44</f>
        <v>1.5759953962556597E-2</v>
      </c>
      <c r="BR44" s="27">
        <f>BQ44-BP44</f>
        <v>3.411042784842068E-2</v>
      </c>
      <c r="BS44" s="28">
        <f t="shared" si="2"/>
        <v>195750</v>
      </c>
      <c r="BT44" s="11">
        <f>BS44/S44</f>
        <v>0.59808612440191389</v>
      </c>
      <c r="BU44" s="14">
        <f>(BE44-AP44)*1/BT44-(BE44-AP44)</f>
        <v>50148</v>
      </c>
      <c r="BV44" s="14">
        <f t="shared" si="3"/>
        <v>0.2282076665016774</v>
      </c>
      <c r="BW44" s="27">
        <f>(AR44+AV44+AY44+BB44)/S44</f>
        <v>0.24655814038754148</v>
      </c>
      <c r="BX44" s="13">
        <f>(AF44+AH44+AJ44+AL44+AN44)/N44</f>
        <v>199</v>
      </c>
      <c r="BY44" s="26">
        <f>BX44/K44</f>
        <v>0.38122605363984674</v>
      </c>
      <c r="BZ44" s="11">
        <f>AP44/BE44</f>
        <v>8.8364059926898826E-4</v>
      </c>
      <c r="CA44" s="15">
        <f>-(BM44+BN44+BO44)/M44</f>
        <v>-11164.138372220999</v>
      </c>
      <c r="CB44" s="15">
        <f>BG44-CA44</f>
        <v>5158.1383722209994</v>
      </c>
      <c r="CC44" s="18">
        <f t="shared" si="4"/>
        <v>0</v>
      </c>
      <c r="CD44" s="17">
        <f>(AF44/(AF44+AH44+AJ44))/(X44/(X44+Z44+AB44))</f>
        <v>2.2076426095068609</v>
      </c>
      <c r="CE44" s="19">
        <f>(AH44/(AF44+AH44+AJ44))/(Z44/(X44+Z44+AB44))</f>
        <v>0.82234604689083035</v>
      </c>
      <c r="CF44" s="18">
        <f>(AJ44/(AF44+AH44+AJ44))/(AB44/(X44+Z44+AB44))</f>
        <v>0.82072397866017399</v>
      </c>
      <c r="CG44">
        <f>AH44/Z44</f>
        <v>93.092715231788077</v>
      </c>
      <c r="CH44" s="11">
        <f>BB44/BE44</f>
        <v>0.26290985527038063</v>
      </c>
      <c r="CI44" s="14">
        <f>AY44/V44</f>
        <v>2247.8122738094044</v>
      </c>
      <c r="CJ44" s="14">
        <f>AV44/M44</f>
        <v>5133.25</v>
      </c>
      <c r="CK44" s="17">
        <f>N44/V44</f>
        <v>59.273581511745071</v>
      </c>
      <c r="CL44" s="17">
        <f>(AL44+AN44)/N44</f>
        <v>9.4213333333333331</v>
      </c>
      <c r="CM44" s="14">
        <f>AP44/AC44</f>
        <v>6</v>
      </c>
    </row>
    <row r="45" spans="1:91" hidden="1" x14ac:dyDescent="0.2">
      <c r="A45">
        <v>117</v>
      </c>
      <c r="B45" s="2">
        <v>44805</v>
      </c>
      <c r="C45" s="3" t="s">
        <v>41</v>
      </c>
      <c r="D45" t="s">
        <v>42</v>
      </c>
      <c r="E45" s="3" t="s">
        <v>46</v>
      </c>
      <c r="F45" t="s">
        <v>42</v>
      </c>
      <c r="G45" t="str">
        <f>CONCATENATE(C45,E45)</f>
        <v>SEAGEG</v>
      </c>
      <c r="H45" t="s">
        <v>31</v>
      </c>
      <c r="I45">
        <f>U45/M45</f>
        <v>147.71428571428572</v>
      </c>
      <c r="J45" t="str">
        <f>_xlfn.CONCAT(C45,E45,H45)</f>
        <v>SEAGEG737-800</v>
      </c>
      <c r="K45" s="4">
        <v>223</v>
      </c>
      <c r="L45" s="4">
        <f>N45/M45</f>
        <v>65.285714285714292</v>
      </c>
      <c r="M45" s="4">
        <v>7</v>
      </c>
      <c r="N45" s="4">
        <v>457</v>
      </c>
      <c r="O45" s="4">
        <f>P45/M45</f>
        <v>12.285714285714286</v>
      </c>
      <c r="P45" s="4">
        <v>86</v>
      </c>
      <c r="Q45" s="4">
        <v>122</v>
      </c>
      <c r="R45" s="4">
        <v>250</v>
      </c>
      <c r="S45" s="4">
        <f>U45*K45</f>
        <v>230582</v>
      </c>
      <c r="T45" s="7">
        <f>N45/U45</f>
        <v>0.44197292069632493</v>
      </c>
      <c r="U45" s="4">
        <v>1034</v>
      </c>
      <c r="V45" s="4">
        <v>6.8763187872414999</v>
      </c>
      <c r="W45" s="7">
        <f>P45/X45</f>
        <v>0.62773722627737227</v>
      </c>
      <c r="X45" s="4">
        <v>137</v>
      </c>
      <c r="Y45" s="7">
        <f>Q45/Z45</f>
        <v>0.46923076923076923</v>
      </c>
      <c r="Z45" s="4">
        <v>260</v>
      </c>
      <c r="AA45" s="7">
        <f>R45/AB45</f>
        <v>0.39246467817896391</v>
      </c>
      <c r="AB45" s="4">
        <v>637</v>
      </c>
      <c r="AC45" s="4">
        <v>1124</v>
      </c>
      <c r="AD45" s="4">
        <f>AP45/AC45</f>
        <v>4.9982206405693947</v>
      </c>
      <c r="AE45" s="7">
        <f>AF45/(AF45+AH45+AJ45+AL45+AN45+AP45)</f>
        <v>0.21901575094283812</v>
      </c>
      <c r="AF45" s="4">
        <v>11847</v>
      </c>
      <c r="AG45" s="7">
        <f>AH45/(AF45+AH45+AJ45+AL45+AN45+AP45)</f>
        <v>0.21652000295792354</v>
      </c>
      <c r="AH45" s="4">
        <v>11712</v>
      </c>
      <c r="AI45" s="7">
        <f>AJ45/(AF45+AH45+AJ45+AL45+AN45+AP45)</f>
        <v>0.40519855061746651</v>
      </c>
      <c r="AJ45" s="4">
        <v>21918</v>
      </c>
      <c r="AK45" s="7">
        <f>AL45/(AF45+AH45+AJ45+AL45+AN45+AP45)</f>
        <v>2.7730533165717667E-2</v>
      </c>
      <c r="AL45" s="4">
        <v>1500</v>
      </c>
      <c r="AM45" s="7">
        <f>AN45/(AF45+AH45+AJ45+AL45+AN45+AP45)</f>
        <v>2.767507209938623E-2</v>
      </c>
      <c r="AN45" s="4">
        <v>1497</v>
      </c>
      <c r="AO45" s="7">
        <f>AP45/(AF45+AH45+AJ45+AL45+AN45+AP45)</f>
        <v>0.10386009021666789</v>
      </c>
      <c r="AP45" s="4">
        <v>5618</v>
      </c>
      <c r="AQ45" s="6">
        <f>AO45+AM45+AK45+AI45+AG45+AE45</f>
        <v>0.99999999999999989</v>
      </c>
      <c r="AR45" s="4">
        <v>25323</v>
      </c>
      <c r="AS45" s="4">
        <f>AR45/M45</f>
        <v>3617.5714285714284</v>
      </c>
      <c r="AT45" s="4">
        <f>AR45/V45</f>
        <v>3682.6390374723392</v>
      </c>
      <c r="AU45" s="7">
        <f>AR45/(AR45+AV45+AY45+BB45)</f>
        <v>0.2573109516938647</v>
      </c>
      <c r="AV45" s="4">
        <v>34057</v>
      </c>
      <c r="AW45" s="4">
        <f>AV45/M45</f>
        <v>4865.2857142857147</v>
      </c>
      <c r="AX45" s="7">
        <f>AV45/(AR45+AV45+AY45+BB45)</f>
        <v>0.3460584876135509</v>
      </c>
      <c r="AY45" s="4">
        <v>22517</v>
      </c>
      <c r="AZ45" s="4">
        <f>AY45/M45</f>
        <v>3216.7142857142858</v>
      </c>
      <c r="BA45" s="7">
        <f>AY45/(AR45+AV45+AY45+BB45)</f>
        <v>0.22879874814558904</v>
      </c>
      <c r="BB45" s="4">
        <v>16517</v>
      </c>
      <c r="BC45" s="11">
        <f>BB45/(AR45+AV45+AY45+BB45)</f>
        <v>0.16783181254699533</v>
      </c>
      <c r="BD45" s="9">
        <f>BC45+BA45+AX45+AU45</f>
        <v>1</v>
      </c>
      <c r="BE45" s="14">
        <f>(AF45+AH45+AJ45+AL45+AN45+AP45)</f>
        <v>54092</v>
      </c>
      <c r="BF45" s="14">
        <f t="shared" si="0"/>
        <v>-98414</v>
      </c>
      <c r="BG45" s="13">
        <f>(AF45+AH45+AJ45+AL45+AN45+AP45)-(AR45+AV45+AY45+BB45)</f>
        <v>-44322</v>
      </c>
      <c r="BH45" s="13">
        <f t="shared" si="1"/>
        <v>1</v>
      </c>
      <c r="BI45" s="14">
        <f>AF45/W45</f>
        <v>18872.546511627908</v>
      </c>
      <c r="BJ45" s="14">
        <f>AH45/Y45</f>
        <v>24960</v>
      </c>
      <c r="BK45" s="14">
        <f>AJ45/AA45</f>
        <v>55847.063999999998</v>
      </c>
      <c r="BL45" s="14">
        <f>BI45+BJ45+BK45</f>
        <v>99679.610511627907</v>
      </c>
      <c r="BM45" s="14">
        <f>(AF45/W45)-AF45</f>
        <v>7025.5465116279083</v>
      </c>
      <c r="BN45" s="14">
        <f>AH45/Y45-AH45</f>
        <v>13248</v>
      </c>
      <c r="BO45" s="14">
        <f>AJ45/AA45-AJ45</f>
        <v>33929.063999999998</v>
      </c>
      <c r="BP45" s="14">
        <f>BG45/S45</f>
        <v>-0.19221795283239801</v>
      </c>
      <c r="BQ45" s="14">
        <f>(BG45-CA45)/S45</f>
        <v>-0.15863671026754167</v>
      </c>
      <c r="BR45" s="27">
        <f>BQ45-BP45</f>
        <v>3.358124256485634E-2</v>
      </c>
      <c r="BS45" s="28">
        <f t="shared" si="2"/>
        <v>101911</v>
      </c>
      <c r="BT45" s="11">
        <f>BS45/S45</f>
        <v>0.44197292069632493</v>
      </c>
      <c r="BU45" s="14">
        <f>(BE45-AP45)*1/BT45-(BE45-AP45)</f>
        <v>61202.40262582057</v>
      </c>
      <c r="BV45" s="14">
        <f t="shared" si="3"/>
        <v>0.23458899653919213</v>
      </c>
      <c r="BW45" s="27">
        <f>(AR45+AV45+AY45+BB45)/S45</f>
        <v>0.42680694937159014</v>
      </c>
      <c r="BX45" s="13">
        <f>(AF45+AH45+AJ45+AL45+AN45)/N45</f>
        <v>106.07002188183807</v>
      </c>
      <c r="BY45" s="26">
        <f>BX45/K45</f>
        <v>0.47565032234008103</v>
      </c>
      <c r="BZ45" s="11">
        <f>AP45/BE45</f>
        <v>0.10386009021666789</v>
      </c>
      <c r="CA45" s="15">
        <f>-(BM45+BN45+BO45)/M45</f>
        <v>-7743.2300730897014</v>
      </c>
      <c r="CB45" s="15">
        <f>BG45-CA45</f>
        <v>-36578.769926910296</v>
      </c>
      <c r="CC45" s="18">
        <f t="shared" si="4"/>
        <v>1</v>
      </c>
      <c r="CD45" s="17">
        <f>(AF45/(AF45+AH45+AJ45))/(X45/(X45+Z45+AB45))</f>
        <v>1.9661495688283273</v>
      </c>
      <c r="CE45" s="19">
        <f>(AH45/(AF45+AH45+AJ45))/(Z45/(X45+Z45+AB45))</f>
        <v>1.024203950940543</v>
      </c>
      <c r="CF45" s="18">
        <f>(AJ45/(AF45+AH45+AJ45))/(AB45/(X45+Z45+AB45))</f>
        <v>0.78233042672837982</v>
      </c>
      <c r="CG45">
        <f>AH45/Z45</f>
        <v>45.04615384615385</v>
      </c>
      <c r="CH45" s="11">
        <f>BB45/BE45</f>
        <v>0.30535014419877249</v>
      </c>
      <c r="CI45" s="14">
        <f>AY45/V45</f>
        <v>3274.5718598414351</v>
      </c>
      <c r="CJ45" s="14">
        <f>AV45/M45</f>
        <v>4865.2857142857147</v>
      </c>
      <c r="CK45" s="17">
        <f>N45/V45</f>
        <v>66.459978680443029</v>
      </c>
      <c r="CL45" s="17">
        <f>(AL45+AN45)/N45</f>
        <v>6.5579868708971549</v>
      </c>
      <c r="CM45" s="14">
        <f>AP45/AC45</f>
        <v>4.9982206405693947</v>
      </c>
    </row>
    <row r="46" spans="1:91" hidden="1" x14ac:dyDescent="0.2">
      <c r="A46">
        <v>484</v>
      </c>
      <c r="B46" s="2">
        <v>44866</v>
      </c>
      <c r="C46" s="3" t="s">
        <v>52</v>
      </c>
      <c r="D46" t="s">
        <v>33</v>
      </c>
      <c r="E46" s="3" t="s">
        <v>32</v>
      </c>
      <c r="F46" t="s">
        <v>33</v>
      </c>
      <c r="G46" t="str">
        <f>CONCATENATE(C46,E46)</f>
        <v>OGGHNL</v>
      </c>
      <c r="H46" t="s">
        <v>49</v>
      </c>
      <c r="I46">
        <f>U46/M46</f>
        <v>278</v>
      </c>
      <c r="J46" t="str">
        <f>_xlfn.CONCAT(C46,E46,H46)</f>
        <v>OGGHNLA330-200</v>
      </c>
      <c r="K46" s="4">
        <v>101</v>
      </c>
      <c r="L46" s="4">
        <f>N46/M46</f>
        <v>192.75</v>
      </c>
      <c r="M46" s="4">
        <v>4</v>
      </c>
      <c r="N46" s="4">
        <v>771</v>
      </c>
      <c r="O46" s="4">
        <f>P46/M46</f>
        <v>28</v>
      </c>
      <c r="P46" s="4">
        <v>112</v>
      </c>
      <c r="Q46" s="4">
        <v>182</v>
      </c>
      <c r="R46" s="4">
        <v>477</v>
      </c>
      <c r="S46" s="4">
        <f>U46*K46</f>
        <v>112312</v>
      </c>
      <c r="T46" s="7">
        <f>N46/U46</f>
        <v>0.69334532374100721</v>
      </c>
      <c r="U46" s="4">
        <v>1112</v>
      </c>
      <c r="V46" s="4">
        <v>2.8192152305052853</v>
      </c>
      <c r="W46" s="7">
        <f>P46/X46</f>
        <v>0.77777777777777779</v>
      </c>
      <c r="X46" s="4">
        <v>144</v>
      </c>
      <c r="Y46" s="7">
        <f>Q46/Z46</f>
        <v>0.67910447761194026</v>
      </c>
      <c r="Z46" s="4">
        <v>268</v>
      </c>
      <c r="AA46" s="7">
        <f>R46/AB46</f>
        <v>0.68142857142857138</v>
      </c>
      <c r="AB46" s="4">
        <v>700</v>
      </c>
      <c r="AC46" s="4">
        <v>2844</v>
      </c>
      <c r="AD46" s="4">
        <f>AP46/AC46</f>
        <v>5</v>
      </c>
      <c r="AE46" s="7">
        <f>AF46/(AF46+AH46+AJ46+AL46+AN46+AP46)</f>
        <v>0.15161084169768055</v>
      </c>
      <c r="AF46" s="4">
        <v>8066</v>
      </c>
      <c r="AG46" s="7">
        <f>AH46/(AF46+AH46+AJ46+AL46+AN46+AP46)</f>
        <v>0.15909176346753881</v>
      </c>
      <c r="AH46" s="4">
        <v>8464</v>
      </c>
      <c r="AI46" s="7">
        <f>AJ46/(AF46+AH46+AJ46+AL46+AN46+AP46)</f>
        <v>0.35051313860381189</v>
      </c>
      <c r="AJ46" s="4">
        <v>18648</v>
      </c>
      <c r="AK46" s="7">
        <f>AL46/(AF46+AH46+AJ46+AL46+AN46+AP46)</f>
        <v>5.3569414683658508E-2</v>
      </c>
      <c r="AL46" s="4">
        <v>2850</v>
      </c>
      <c r="AM46" s="7">
        <f>AN46/(AF46+AH46+AJ46+AL46+AN46+AP46)</f>
        <v>1.7931656704635163E-2</v>
      </c>
      <c r="AN46" s="4">
        <v>954</v>
      </c>
      <c r="AO46" s="7">
        <f>AP46/(AF46+AH46+AJ46+AL46+AN46+AP46)</f>
        <v>0.2672831848426751</v>
      </c>
      <c r="AP46" s="4">
        <v>14220</v>
      </c>
      <c r="AQ46" s="6">
        <f>AO46+AM46+AK46+AI46+AG46+AE46</f>
        <v>1</v>
      </c>
      <c r="AR46" s="4">
        <v>11703</v>
      </c>
      <c r="AS46" s="4">
        <f>AR46/M46</f>
        <v>2925.75</v>
      </c>
      <c r="AT46" s="4">
        <f>AR46/V46</f>
        <v>4151.1552127584391</v>
      </c>
      <c r="AU46" s="7">
        <f>AR46/(AR46+AV46+AY46+BB46)</f>
        <v>0.16396727099504022</v>
      </c>
      <c r="AV46" s="4">
        <v>29103</v>
      </c>
      <c r="AW46" s="4">
        <f>AV46/M46</f>
        <v>7275.75</v>
      </c>
      <c r="AX46" s="7">
        <f>AV46/(AR46+AV46+AY46+BB46)</f>
        <v>0.40775352369210077</v>
      </c>
      <c r="AY46" s="4">
        <v>20842</v>
      </c>
      <c r="AZ46" s="4">
        <f>AY46/M46</f>
        <v>5210.5</v>
      </c>
      <c r="BA46" s="7">
        <f>AY46/(AR46+AV46+AY46+BB46)</f>
        <v>0.29201109647770895</v>
      </c>
      <c r="BB46" s="4">
        <v>9726</v>
      </c>
      <c r="BC46" s="11">
        <f>BB46/(AR46+AV46+AY46+BB46)</f>
        <v>0.13626810883515006</v>
      </c>
      <c r="BD46" s="9">
        <f>BC46+BA46+AX46+AU46</f>
        <v>1</v>
      </c>
      <c r="BE46" s="14">
        <f>(AF46+AH46+AJ46+AL46+AN46+AP46)</f>
        <v>53202</v>
      </c>
      <c r="BF46" s="14">
        <f t="shared" si="0"/>
        <v>-71374</v>
      </c>
      <c r="BG46" s="13">
        <f>(AF46+AH46+AJ46+AL46+AN46+AP46)-(AR46+AV46+AY46+BB46)</f>
        <v>-18172</v>
      </c>
      <c r="BH46" s="13">
        <f t="shared" si="1"/>
        <v>1</v>
      </c>
      <c r="BI46" s="14">
        <f>AF46/W46</f>
        <v>10370.571428571428</v>
      </c>
      <c r="BJ46" s="14">
        <f>AH46/Y46</f>
        <v>12463.472527472528</v>
      </c>
      <c r="BK46" s="14">
        <f>AJ46/AA46</f>
        <v>27366.037735849059</v>
      </c>
      <c r="BL46" s="14">
        <f>BI46+BJ46+BK46</f>
        <v>50200.081691893014</v>
      </c>
      <c r="BM46" s="14">
        <f>(AF46/W46)-AF46</f>
        <v>2304.5714285714275</v>
      </c>
      <c r="BN46" s="14">
        <f>AH46/Y46-AH46</f>
        <v>3999.4725274725279</v>
      </c>
      <c r="BO46" s="14">
        <f>AJ46/AA46-AJ46</f>
        <v>8718.0377358490587</v>
      </c>
      <c r="BP46" s="14">
        <f>BG46/S46</f>
        <v>-0.16179927345252512</v>
      </c>
      <c r="BQ46" s="14">
        <f>(BG46-CA46)/S46</f>
        <v>-0.12836099060676281</v>
      </c>
      <c r="BR46" s="27">
        <f>BQ46-BP46</f>
        <v>3.3438282845762307E-2</v>
      </c>
      <c r="BS46" s="28">
        <f t="shared" si="2"/>
        <v>77871</v>
      </c>
      <c r="BT46" s="11">
        <f>BS46/S46</f>
        <v>0.69334532374100721</v>
      </c>
      <c r="BU46" s="14">
        <f>(BE46-AP46)*1/BT46-(BE46-AP46)</f>
        <v>17241.066147859921</v>
      </c>
      <c r="BV46" s="14">
        <f t="shared" si="3"/>
        <v>0.4736982691074863</v>
      </c>
      <c r="BW46" s="27">
        <f>(AR46+AV46+AY46+BB46)/S46</f>
        <v>0.63549754256001134</v>
      </c>
      <c r="BX46" s="13">
        <f>(AF46+AH46+AJ46+AL46+AN46)/N46</f>
        <v>50.560311284046691</v>
      </c>
      <c r="BY46" s="26">
        <f>BX46/K46</f>
        <v>0.50059714142620482</v>
      </c>
      <c r="BZ46" s="11">
        <f>AP46/BE46</f>
        <v>0.2672831848426751</v>
      </c>
      <c r="CA46" s="15">
        <f>-(BM46+BN46+BO46)/M46</f>
        <v>-3755.5204229732535</v>
      </c>
      <c r="CB46" s="15">
        <f>BG46-CA46</f>
        <v>-14416.479577026746</v>
      </c>
      <c r="CC46" s="18">
        <f t="shared" si="4"/>
        <v>1</v>
      </c>
      <c r="CD46" s="17">
        <f>(AF46/(AF46+AH46+AJ46))/(X46/(X46+Z46+AB46))</f>
        <v>1.7706363194168071</v>
      </c>
      <c r="CE46" s="19">
        <f>(AH46/(AF46+AH46+AJ46))/(Z46/(X46+Z46+AB46))</f>
        <v>0.9983308767436907</v>
      </c>
      <c r="CF46" s="18">
        <f>(AJ46/(AF46+AH46+AJ46))/(AB46/(X46+Z46+AB46))</f>
        <v>0.84210813576667243</v>
      </c>
      <c r="CG46">
        <f>AH46/Z46</f>
        <v>31.582089552238806</v>
      </c>
      <c r="CH46" s="11">
        <f>BB46/BE46</f>
        <v>0.18281267621517988</v>
      </c>
      <c r="CI46" s="14">
        <f>AY46/V46</f>
        <v>7392.837472811364</v>
      </c>
      <c r="CJ46" s="14">
        <f>AV46/M46</f>
        <v>7275.75</v>
      </c>
      <c r="CK46" s="17">
        <f>N46/V46</f>
        <v>273.48036136347577</v>
      </c>
      <c r="CL46" s="17">
        <f>(AL46+AN46)/N46</f>
        <v>4.9338521400778212</v>
      </c>
      <c r="CM46" s="14">
        <f>AP46/AC46</f>
        <v>5</v>
      </c>
    </row>
    <row r="47" spans="1:91" hidden="1" x14ac:dyDescent="0.2">
      <c r="A47">
        <v>1132</v>
      </c>
      <c r="B47" s="2">
        <v>45231</v>
      </c>
      <c r="C47" s="3" t="s">
        <v>39</v>
      </c>
      <c r="D47" t="s">
        <v>28</v>
      </c>
      <c r="E47" s="3" t="s">
        <v>29</v>
      </c>
      <c r="F47" t="s">
        <v>28</v>
      </c>
      <c r="G47" t="str">
        <f>CONCATENATE(C47,E47)</f>
        <v>OMEANC</v>
      </c>
      <c r="H47" t="s">
        <v>31</v>
      </c>
      <c r="I47">
        <f>U47/M47</f>
        <v>143.19999999999999</v>
      </c>
      <c r="J47" t="str">
        <f>_xlfn.CONCAT(C47,E47,H47)</f>
        <v>OMEANC737-800</v>
      </c>
      <c r="K47" s="4">
        <v>539</v>
      </c>
      <c r="L47" s="4">
        <f>N47/M47</f>
        <v>83.8</v>
      </c>
      <c r="M47" s="4">
        <v>5</v>
      </c>
      <c r="N47" s="4">
        <v>419</v>
      </c>
      <c r="O47" s="4">
        <f>P47/M47</f>
        <v>15.8</v>
      </c>
      <c r="P47" s="4">
        <v>79</v>
      </c>
      <c r="Q47" s="4">
        <v>112</v>
      </c>
      <c r="R47" s="4">
        <v>228</v>
      </c>
      <c r="S47" s="4">
        <f>U47*K47</f>
        <v>385924</v>
      </c>
      <c r="T47" s="7">
        <f>N47/U47</f>
        <v>0.58519553072625696</v>
      </c>
      <c r="U47" s="4">
        <v>716</v>
      </c>
      <c r="V47" s="4">
        <v>6.8336206896551719</v>
      </c>
      <c r="W47" s="7">
        <f>P47/X47</f>
        <v>0.83157894736842108</v>
      </c>
      <c r="X47" s="4">
        <v>95</v>
      </c>
      <c r="Y47" s="7">
        <f>Q47/Z47</f>
        <v>0.62222222222222223</v>
      </c>
      <c r="Z47" s="4">
        <v>180</v>
      </c>
      <c r="AA47" s="7">
        <f>R47/AB47</f>
        <v>0.51700680272108845</v>
      </c>
      <c r="AB47" s="4">
        <v>441</v>
      </c>
      <c r="AC47" s="4">
        <v>4042</v>
      </c>
      <c r="AD47" s="4">
        <f>AP47/AC47</f>
        <v>6</v>
      </c>
      <c r="AE47" s="7">
        <f>AF47/(AF47+AH47+AJ47+AL47+AN47+AP47)</f>
        <v>0.22149283336088219</v>
      </c>
      <c r="AF47" s="4">
        <v>28140</v>
      </c>
      <c r="AG47" s="7">
        <f>AH47/(AF47+AH47+AJ47+AL47+AN47+AP47)</f>
        <v>0.20749801254653791</v>
      </c>
      <c r="AH47" s="4">
        <v>26362</v>
      </c>
      <c r="AI47" s="7">
        <f>AJ47/(AF47+AH47+AJ47+AL47+AN47+AP47)</f>
        <v>0.36040205593205665</v>
      </c>
      <c r="AJ47" s="4">
        <v>45788</v>
      </c>
      <c r="AK47" s="7">
        <f>AL47/(AF47+AH47+AJ47+AL47+AN47+AP47)</f>
        <v>1.2538666792604312E-2</v>
      </c>
      <c r="AL47" s="4">
        <v>1593</v>
      </c>
      <c r="AM47" s="7">
        <f>AN47/(AF47+AH47+AJ47+AL47+AN47+AP47)</f>
        <v>7.1784457720371203E-3</v>
      </c>
      <c r="AN47" s="4">
        <v>912</v>
      </c>
      <c r="AO47" s="7">
        <f>AP47/(AF47+AH47+AJ47+AL47+AN47+AP47)</f>
        <v>0.19088998559588183</v>
      </c>
      <c r="AP47" s="4">
        <v>24252</v>
      </c>
      <c r="AQ47" s="6">
        <f>AO47+AM47+AK47+AI47+AG47+AE47</f>
        <v>1</v>
      </c>
      <c r="AR47" s="4">
        <v>28415</v>
      </c>
      <c r="AS47" s="4">
        <f>AR47/M47</f>
        <v>5683</v>
      </c>
      <c r="AT47" s="4">
        <f>AR47/V47</f>
        <v>4158.1178251545352</v>
      </c>
      <c r="AU47" s="7">
        <f>AR47/(AR47+AV47+AY47+BB47)</f>
        <v>0.31093043868383907</v>
      </c>
      <c r="AV47" s="4">
        <v>26400</v>
      </c>
      <c r="AW47" s="4">
        <f>AV47/M47</f>
        <v>5280</v>
      </c>
      <c r="AX47" s="7">
        <f>AV47/(AR47+AV47+AY47+BB47)</f>
        <v>0.28888135073916421</v>
      </c>
      <c r="AY47" s="4">
        <v>15361</v>
      </c>
      <c r="AZ47" s="4">
        <f>AY47/M47</f>
        <v>3072.2</v>
      </c>
      <c r="BA47" s="7">
        <f>AY47/(AR47+AV47+AY47+BB47)</f>
        <v>0.1680873647236478</v>
      </c>
      <c r="BB47" s="4">
        <v>21211</v>
      </c>
      <c r="BC47" s="11">
        <f>BB47/(AR47+AV47+AY47+BB47)</f>
        <v>0.23210084585334895</v>
      </c>
      <c r="BD47" s="9">
        <f>BC47+BA47+AX47+AU47</f>
        <v>1</v>
      </c>
      <c r="BE47" s="14">
        <f>(AF47+AH47+AJ47+AL47+AN47+AP47)</f>
        <v>127047</v>
      </c>
      <c r="BF47" s="14">
        <f t="shared" si="0"/>
        <v>-91387</v>
      </c>
      <c r="BG47" s="13">
        <f>(AF47+AH47+AJ47+AL47+AN47+AP47)-(AR47+AV47+AY47+BB47)</f>
        <v>35660</v>
      </c>
      <c r="BH47" s="13">
        <f t="shared" si="1"/>
        <v>0</v>
      </c>
      <c r="BI47" s="14">
        <f>AF47/W47</f>
        <v>33839.240506329115</v>
      </c>
      <c r="BJ47" s="14">
        <f>AH47/Y47</f>
        <v>42367.5</v>
      </c>
      <c r="BK47" s="14">
        <f>AJ47/AA47</f>
        <v>88563.631578947359</v>
      </c>
      <c r="BL47" s="14">
        <f>BI47+BJ47+BK47</f>
        <v>164770.37208527647</v>
      </c>
      <c r="BM47" s="14">
        <f>(AF47/W47)-AF47</f>
        <v>5699.2405063291153</v>
      </c>
      <c r="BN47" s="14">
        <f>AH47/Y47-AH47</f>
        <v>16005.5</v>
      </c>
      <c r="BO47" s="14">
        <f>AJ47/AA47-AJ47</f>
        <v>42775.631578947359</v>
      </c>
      <c r="BP47" s="14">
        <f>BG47/S47</f>
        <v>9.2401612752769979E-2</v>
      </c>
      <c r="BQ47" s="14">
        <f>(BG47-CA47)/S47</f>
        <v>0.12581771130340505</v>
      </c>
      <c r="BR47" s="27">
        <f>BQ47-BP47</f>
        <v>3.3416098550635071E-2</v>
      </c>
      <c r="BS47" s="28">
        <f t="shared" si="2"/>
        <v>225841</v>
      </c>
      <c r="BT47" s="11">
        <f>BS47/S47</f>
        <v>0.58519553072625696</v>
      </c>
      <c r="BU47" s="14">
        <f>(BE47-AP47)*1/BT47-(BE47-AP47)</f>
        <v>72864.236276849639</v>
      </c>
      <c r="BV47" s="14">
        <f t="shared" si="3"/>
        <v>0.32920212269773325</v>
      </c>
      <c r="BW47" s="27">
        <f>(AR47+AV47+AY47+BB47)/S47</f>
        <v>0.23680050994496327</v>
      </c>
      <c r="BX47" s="13">
        <f>(AF47+AH47+AJ47+AL47+AN47)/N47</f>
        <v>245.33412887828163</v>
      </c>
      <c r="BY47" s="26">
        <f>BX47/K47</f>
        <v>0.45516535969996591</v>
      </c>
      <c r="BZ47" s="11">
        <f>AP47/BE47</f>
        <v>0.19088998559588183</v>
      </c>
      <c r="CA47" s="15">
        <f>-(BM47+BN47+BO47)/M47</f>
        <v>-12896.074417055295</v>
      </c>
      <c r="CB47" s="15">
        <f>BG47-CA47</f>
        <v>48556.074417055293</v>
      </c>
      <c r="CC47" s="18">
        <f t="shared" si="4"/>
        <v>0</v>
      </c>
      <c r="CD47" s="17">
        <f>(AF47/(AF47+AH47+AJ47))/(X47/(X47+Z47+AB47))</f>
        <v>2.1147346379709369</v>
      </c>
      <c r="CE47" s="19">
        <f>(AH47/(AF47+AH47+AJ47))/(Z47/(X47+Z47+AB47))</f>
        <v>1.0455895680304894</v>
      </c>
      <c r="CF47" s="18">
        <f>(AJ47/(AF47+AH47+AJ47))/(AB47/(X47+Z47+AB47))</f>
        <v>0.74125643344052816</v>
      </c>
      <c r="CG47">
        <f>AH47/Z47</f>
        <v>146.45555555555555</v>
      </c>
      <c r="CH47" s="11">
        <f>BB47/BE47</f>
        <v>0.16695396191960454</v>
      </c>
      <c r="CI47" s="14">
        <f>AY47/V47</f>
        <v>2247.8566923173962</v>
      </c>
      <c r="CJ47" s="14">
        <f>AV47/M47</f>
        <v>5280</v>
      </c>
      <c r="CK47" s="17">
        <f>N47/V47</f>
        <v>61.314494764728146</v>
      </c>
      <c r="CL47" s="17">
        <f>(AL47+AN47)/N47</f>
        <v>5.978520286396181</v>
      </c>
      <c r="CM47" s="14">
        <f>AP47/AC47</f>
        <v>6</v>
      </c>
    </row>
    <row r="48" spans="1:91" hidden="1" x14ac:dyDescent="0.2">
      <c r="A48">
        <v>809</v>
      </c>
      <c r="B48" s="2">
        <v>45200</v>
      </c>
      <c r="C48" s="3" t="s">
        <v>29</v>
      </c>
      <c r="D48" t="s">
        <v>28</v>
      </c>
      <c r="E48" s="3" t="s">
        <v>36</v>
      </c>
      <c r="F48" t="s">
        <v>28</v>
      </c>
      <c r="G48" t="str">
        <f>CONCATENATE(C48,E48)</f>
        <v>ANCJNU</v>
      </c>
      <c r="H48" t="s">
        <v>31</v>
      </c>
      <c r="I48">
        <f>U48/M48</f>
        <v>159.19999999999999</v>
      </c>
      <c r="J48" t="str">
        <f>_xlfn.CONCAT(C48,E48,H48)</f>
        <v>ANCJNU737-800</v>
      </c>
      <c r="K48" s="4">
        <v>571</v>
      </c>
      <c r="L48" s="4">
        <f>N48/M48</f>
        <v>83.8</v>
      </c>
      <c r="M48" s="4">
        <v>5</v>
      </c>
      <c r="N48" s="4">
        <v>419</v>
      </c>
      <c r="O48" s="4">
        <f>P48/M48</f>
        <v>13.6</v>
      </c>
      <c r="P48" s="4">
        <v>68</v>
      </c>
      <c r="Q48" s="4">
        <v>113</v>
      </c>
      <c r="R48" s="4">
        <v>238</v>
      </c>
      <c r="S48" s="4">
        <f>U48*K48</f>
        <v>454516</v>
      </c>
      <c r="T48" s="7">
        <f>N48/U48</f>
        <v>0.52638190954773867</v>
      </c>
      <c r="U48" s="4">
        <v>796</v>
      </c>
      <c r="V48" s="4">
        <v>8.2325744800449705</v>
      </c>
      <c r="W48" s="7">
        <f>P48/X48</f>
        <v>0.64761904761904765</v>
      </c>
      <c r="X48" s="4">
        <v>105</v>
      </c>
      <c r="Y48" s="7">
        <f>Q48/Z48</f>
        <v>0.56499999999999995</v>
      </c>
      <c r="Z48" s="4">
        <v>200</v>
      </c>
      <c r="AA48" s="7">
        <f>R48/AB48</f>
        <v>0.48472505091649692</v>
      </c>
      <c r="AB48" s="4">
        <v>491</v>
      </c>
      <c r="AC48" s="4">
        <v>3090</v>
      </c>
      <c r="AD48" s="4">
        <f>AP48/AC48</f>
        <v>5.9987055016181232</v>
      </c>
      <c r="AE48" s="7">
        <f>AF48/(AF48+AH48+AJ48+AL48+AN48+AP48)</f>
        <v>0.21166815409103037</v>
      </c>
      <c r="AF48" s="4">
        <v>23006</v>
      </c>
      <c r="AG48" s="7">
        <f>AH48/(AF48+AH48+AJ48+AL48+AN48+AP48)</f>
        <v>0.21182456366329619</v>
      </c>
      <c r="AH48" s="4">
        <v>23023</v>
      </c>
      <c r="AI48" s="7">
        <f>AJ48/(AF48+AH48+AJ48+AL48+AN48+AP48)</f>
        <v>0.37536457231182546</v>
      </c>
      <c r="AJ48" s="4">
        <v>40798</v>
      </c>
      <c r="AK48" s="7">
        <f>AL48/(AF48+AH48+AJ48+AL48+AN48+AP48)</f>
        <v>1.5300536392827241E-2</v>
      </c>
      <c r="AL48" s="4">
        <v>1663</v>
      </c>
      <c r="AM48" s="7">
        <f>AN48/(AF48+AH48+AJ48+AL48+AN48+AP48)</f>
        <v>1.5300536392827241E-2</v>
      </c>
      <c r="AN48" s="4">
        <v>1663</v>
      </c>
      <c r="AO48" s="7">
        <f>AP48/(AF48+AH48+AJ48+AL48+AN48+AP48)</f>
        <v>0.17054163714819348</v>
      </c>
      <c r="AP48" s="4">
        <v>18536</v>
      </c>
      <c r="AQ48" s="6">
        <f>AO48+AM48+AK48+AI48+AG48+AE48</f>
        <v>0.99999999999999989</v>
      </c>
      <c r="AR48" s="4">
        <v>34232</v>
      </c>
      <c r="AS48" s="4">
        <f>AR48/M48</f>
        <v>6846.4</v>
      </c>
      <c r="AT48" s="4">
        <f>AR48/V48</f>
        <v>4158.1160404895609</v>
      </c>
      <c r="AU48" s="7">
        <f>AR48/(AR48+AV48+AY48+BB48)</f>
        <v>0.31807031888798037</v>
      </c>
      <c r="AV48" s="4">
        <v>29333</v>
      </c>
      <c r="AW48" s="4">
        <f>AV48/M48</f>
        <v>5866.6</v>
      </c>
      <c r="AX48" s="7">
        <f>AV48/(AR48+AV48+AY48+BB48)</f>
        <v>0.27255073217869619</v>
      </c>
      <c r="AY48" s="4">
        <v>18506</v>
      </c>
      <c r="AZ48" s="4">
        <f>AY48/M48</f>
        <v>3701.2</v>
      </c>
      <c r="BA48" s="7">
        <f>AY48/(AR48+AV48+AY48+BB48)</f>
        <v>0.17195049431353601</v>
      </c>
      <c r="BB48" s="4">
        <v>25553</v>
      </c>
      <c r="BC48" s="11">
        <f>BB48/(AR48+AV48+AY48+BB48)</f>
        <v>0.2374284546197874</v>
      </c>
      <c r="BD48" s="9">
        <f>BC48+BA48+AX48+AU48</f>
        <v>1</v>
      </c>
      <c r="BE48" s="14">
        <f>(AF48+AH48+AJ48+AL48+AN48+AP48)</f>
        <v>108689</v>
      </c>
      <c r="BF48" s="14">
        <f t="shared" si="0"/>
        <v>-107624</v>
      </c>
      <c r="BG48" s="13">
        <f>(AF48+AH48+AJ48+AL48+AN48+AP48)-(AR48+AV48+AY48+BB48)</f>
        <v>1065</v>
      </c>
      <c r="BH48" s="13">
        <f t="shared" si="1"/>
        <v>0</v>
      </c>
      <c r="BI48" s="14">
        <f>AF48/W48</f>
        <v>35523.970588235294</v>
      </c>
      <c r="BJ48" s="14">
        <f>AH48/Y48</f>
        <v>40748.672566371686</v>
      </c>
      <c r="BK48" s="14">
        <f>AJ48/AA48</f>
        <v>84167.302521008402</v>
      </c>
      <c r="BL48" s="14">
        <f>BI48+BJ48+BK48</f>
        <v>160439.9456756154</v>
      </c>
      <c r="BM48" s="14">
        <f>(AF48/W48)-AF48</f>
        <v>12517.970588235294</v>
      </c>
      <c r="BN48" s="14">
        <f>AH48/Y48-AH48</f>
        <v>17725.672566371686</v>
      </c>
      <c r="BO48" s="14">
        <f>AJ48/AA48-AJ48</f>
        <v>43369.302521008402</v>
      </c>
      <c r="BP48" s="14">
        <f>BG48/S48</f>
        <v>2.3431518362389881E-3</v>
      </c>
      <c r="BQ48" s="14">
        <f>(BG48-CA48)/S48</f>
        <v>3.4734946921831301E-2</v>
      </c>
      <c r="BR48" s="27">
        <f>BQ48-BP48</f>
        <v>3.2391795085592312E-2</v>
      </c>
      <c r="BS48" s="28">
        <f t="shared" si="2"/>
        <v>239249</v>
      </c>
      <c r="BT48" s="11">
        <f>BS48/S48</f>
        <v>0.52638190954773867</v>
      </c>
      <c r="BU48" s="14">
        <f>(BE48-AP48)*1/BT48-(BE48-AP48)</f>
        <v>81116.183770883072</v>
      </c>
      <c r="BV48" s="14">
        <f t="shared" si="3"/>
        <v>0.23913129570796188</v>
      </c>
      <c r="BW48" s="27">
        <f>(AR48+AV48+AY48+BB48)/S48</f>
        <v>0.23678814387172289</v>
      </c>
      <c r="BX48" s="13">
        <f>(AF48+AH48+AJ48+AL48+AN48)/N48</f>
        <v>215.16229116945107</v>
      </c>
      <c r="BY48" s="26">
        <f>BX48/K48</f>
        <v>0.37681662201304916</v>
      </c>
      <c r="BZ48" s="11">
        <f>AP48/BE48</f>
        <v>0.17054163714819348</v>
      </c>
      <c r="CA48" s="15">
        <f>-(BM48+BN48+BO48)/M48</f>
        <v>-14722.589135123077</v>
      </c>
      <c r="CB48" s="15">
        <f>BG48-CA48</f>
        <v>15787.589135123077</v>
      </c>
      <c r="CC48" s="18">
        <f t="shared" si="4"/>
        <v>0</v>
      </c>
      <c r="CD48" s="17">
        <f>(AF48/(AF48+AH48+AJ48))/(X48/(X48+Z48+AB48))</f>
        <v>2.0086769147406969</v>
      </c>
      <c r="CE48" s="19">
        <f>(AH48/(AF48+AH48+AJ48))/(Z48/(X48+Z48+AB48))</f>
        <v>1.0553346309327745</v>
      </c>
      <c r="CF48" s="18">
        <f>(AJ48/(AF48+AH48+AJ48))/(AB48/(X48+Z48+AB48))</f>
        <v>0.76175559626409761</v>
      </c>
      <c r="CG48">
        <f>AH48/Z48</f>
        <v>115.11499999999999</v>
      </c>
      <c r="CH48" s="11">
        <f>BB48/BE48</f>
        <v>0.23510198824168038</v>
      </c>
      <c r="CI48" s="14">
        <f>AY48/V48</f>
        <v>2247.8994930269869</v>
      </c>
      <c r="CJ48" s="14">
        <f>AV48/M48</f>
        <v>5866.6</v>
      </c>
      <c r="CK48" s="17">
        <f>N48/V48</f>
        <v>50.895379205571572</v>
      </c>
      <c r="CL48" s="17">
        <f>(AL48+AN48)/N48</f>
        <v>7.9379474940334127</v>
      </c>
      <c r="CM48" s="14">
        <f>AP48/AC48</f>
        <v>5.9987055016181232</v>
      </c>
    </row>
    <row r="49" spans="1:91" hidden="1" x14ac:dyDescent="0.2">
      <c r="A49">
        <v>864</v>
      </c>
      <c r="B49" s="2">
        <v>45200</v>
      </c>
      <c r="C49" s="3" t="s">
        <v>36</v>
      </c>
      <c r="D49" t="s">
        <v>28</v>
      </c>
      <c r="E49" s="3" t="s">
        <v>29</v>
      </c>
      <c r="F49" t="s">
        <v>28</v>
      </c>
      <c r="G49" t="str">
        <f>CONCATENATE(C49,E49)</f>
        <v>JNUANC</v>
      </c>
      <c r="H49" t="s">
        <v>31</v>
      </c>
      <c r="I49">
        <f>U49/M49</f>
        <v>159.19999999999999</v>
      </c>
      <c r="J49" t="str">
        <f>_xlfn.CONCAT(C49,E49,H49)</f>
        <v>JNUANC737-800</v>
      </c>
      <c r="K49" s="4">
        <v>571</v>
      </c>
      <c r="L49" s="4">
        <f>N49/M49</f>
        <v>83.8</v>
      </c>
      <c r="M49" s="4">
        <v>5</v>
      </c>
      <c r="N49" s="4">
        <v>419</v>
      </c>
      <c r="O49" s="4">
        <f>P49/M49</f>
        <v>14.4</v>
      </c>
      <c r="P49" s="4">
        <v>72</v>
      </c>
      <c r="Q49" s="4">
        <v>156</v>
      </c>
      <c r="R49" s="4">
        <v>192</v>
      </c>
      <c r="S49" s="4">
        <f>U49*K49</f>
        <v>454516</v>
      </c>
      <c r="T49" s="7">
        <f>N49/U49</f>
        <v>0.52638190954773867</v>
      </c>
      <c r="U49" s="4">
        <v>796</v>
      </c>
      <c r="V49" s="4">
        <v>8.8349083619702178</v>
      </c>
      <c r="W49" s="7">
        <f>P49/X49</f>
        <v>0.68571428571428572</v>
      </c>
      <c r="X49" s="4">
        <v>105</v>
      </c>
      <c r="Y49" s="7">
        <f>Q49/Z49</f>
        <v>0.78</v>
      </c>
      <c r="Z49" s="4">
        <v>200</v>
      </c>
      <c r="AA49" s="7">
        <f>R49/AB49</f>
        <v>0.3910386965376782</v>
      </c>
      <c r="AB49" s="4">
        <v>491</v>
      </c>
      <c r="AC49" s="4">
        <v>3090</v>
      </c>
      <c r="AD49" s="4">
        <f>AP49/AC49</f>
        <v>5.9987055016181232</v>
      </c>
      <c r="AE49" s="7">
        <f>AF49/(AF49+AH49+AJ49+AL49+AN49+AP49)</f>
        <v>0.21584569079430332</v>
      </c>
      <c r="AF49" s="4">
        <v>23522</v>
      </c>
      <c r="AG49" s="7">
        <f>AH49/(AF49+AH49+AJ49+AL49+AN49+AP49)</f>
        <v>0.27471186316253121</v>
      </c>
      <c r="AH49" s="4">
        <v>29937</v>
      </c>
      <c r="AI49" s="7">
        <f>AJ49/(AF49+AH49+AJ49+AL49+AN49+AP49)</f>
        <v>0.31818932609014827</v>
      </c>
      <c r="AJ49" s="4">
        <v>34675</v>
      </c>
      <c r="AK49" s="7">
        <f>AL49/(AF49+AH49+AJ49+AL49+AN49+AP49)</f>
        <v>1.2369696079870797E-2</v>
      </c>
      <c r="AL49" s="4">
        <v>1348</v>
      </c>
      <c r="AM49" s="7">
        <f>AN49/(AF49+AH49+AJ49+AL49+AN49+AP49)</f>
        <v>8.7909264425194544E-3</v>
      </c>
      <c r="AN49" s="4">
        <v>958</v>
      </c>
      <c r="AO49" s="7">
        <f>AP49/(AF49+AH49+AJ49+AL49+AN49+AP49)</f>
        <v>0.17009249743062693</v>
      </c>
      <c r="AP49" s="4">
        <v>18536</v>
      </c>
      <c r="AQ49" s="6">
        <f>AO49+AM49+AK49+AI49+AG49+AE49</f>
        <v>1</v>
      </c>
      <c r="AR49" s="4">
        <v>36736</v>
      </c>
      <c r="AS49" s="4">
        <f>AR49/M49</f>
        <v>7347.2</v>
      </c>
      <c r="AT49" s="4">
        <f>AR49/V49</f>
        <v>4158.0510510023823</v>
      </c>
      <c r="AU49" s="7">
        <f>AR49/(AR49+AV49+AY49+BB49)</f>
        <v>0.32409065645649354</v>
      </c>
      <c r="AV49" s="4">
        <v>29333</v>
      </c>
      <c r="AW49" s="4">
        <f>AV49/M49</f>
        <v>5866.6</v>
      </c>
      <c r="AX49" s="7">
        <f>AV49/(AR49+AV49+AY49+BB49)</f>
        <v>0.25878024896119134</v>
      </c>
      <c r="AY49" s="4">
        <v>19859</v>
      </c>
      <c r="AZ49" s="4">
        <f>AY49/M49</f>
        <v>3971.8</v>
      </c>
      <c r="BA49" s="7">
        <f>AY49/(AR49+AV49+AY49+BB49)</f>
        <v>0.17519916013092077</v>
      </c>
      <c r="BB49" s="4">
        <v>27423</v>
      </c>
      <c r="BC49" s="11">
        <f>BB49/(AR49+AV49+AY49+BB49)</f>
        <v>0.24192993445139435</v>
      </c>
      <c r="BD49" s="9">
        <f>BC49+BA49+AX49+AU49</f>
        <v>1</v>
      </c>
      <c r="BE49" s="14">
        <f>(AF49+AH49+AJ49+AL49+AN49+AP49)</f>
        <v>108976</v>
      </c>
      <c r="BF49" s="14">
        <f t="shared" si="0"/>
        <v>-113351</v>
      </c>
      <c r="BG49" s="13">
        <f>(AF49+AH49+AJ49+AL49+AN49+AP49)-(AR49+AV49+AY49+BB49)</f>
        <v>-4375</v>
      </c>
      <c r="BH49" s="13">
        <f t="shared" si="1"/>
        <v>1</v>
      </c>
      <c r="BI49" s="14">
        <f>AF49/W49</f>
        <v>34302.916666666664</v>
      </c>
      <c r="BJ49" s="14">
        <f>AH49/Y49</f>
        <v>38380.769230769227</v>
      </c>
      <c r="BK49" s="14">
        <f>AJ49/AA49</f>
        <v>88674.088541666672</v>
      </c>
      <c r="BL49" s="14">
        <f>BI49+BJ49+BK49</f>
        <v>161357.77443910256</v>
      </c>
      <c r="BM49" s="14">
        <f>(AF49/W49)-AF49</f>
        <v>10780.916666666664</v>
      </c>
      <c r="BN49" s="14">
        <f>AH49/Y49-AH49</f>
        <v>8443.7692307692269</v>
      </c>
      <c r="BO49" s="14">
        <f>AJ49/AA49-AJ49</f>
        <v>53999.088541666672</v>
      </c>
      <c r="BP49" s="14">
        <f>BG49/S49</f>
        <v>-9.6256237404183792E-3</v>
      </c>
      <c r="BQ49" s="14">
        <f>(BG49-CA49)/S49</f>
        <v>2.2594924904338929E-2</v>
      </c>
      <c r="BR49" s="27">
        <f>BQ49-BP49</f>
        <v>3.2220548644757305E-2</v>
      </c>
      <c r="BS49" s="28">
        <f t="shared" si="2"/>
        <v>239249</v>
      </c>
      <c r="BT49" s="11">
        <f>BS49/S49</f>
        <v>0.52638190954773867</v>
      </c>
      <c r="BU49" s="14">
        <f>(BE49-AP49)*1/BT49-(BE49-AP49)</f>
        <v>81374.415274463012</v>
      </c>
      <c r="BV49" s="14">
        <f t="shared" si="3"/>
        <v>0.23976273662533332</v>
      </c>
      <c r="BW49" s="27">
        <f>(AR49+AV49+AY49+BB49)/S49</f>
        <v>0.24938836036575171</v>
      </c>
      <c r="BX49" s="13">
        <f>(AF49+AH49+AJ49+AL49+AN49)/N49</f>
        <v>215.8472553699284</v>
      </c>
      <c r="BY49" s="26">
        <f>BX49/K49</f>
        <v>0.37801620905416533</v>
      </c>
      <c r="BZ49" s="11">
        <f>AP49/BE49</f>
        <v>0.17009249743062693</v>
      </c>
      <c r="CA49" s="15">
        <f>-(BM49+BN49+BO49)/M49</f>
        <v>-14644.754887820513</v>
      </c>
      <c r="CB49" s="15">
        <f>BG49-CA49</f>
        <v>10269.754887820513</v>
      </c>
      <c r="CC49" s="18">
        <f t="shared" si="4"/>
        <v>0</v>
      </c>
      <c r="CD49" s="17">
        <f>(AF49/(AF49+AH49+AJ49))/(X49/(X49+Z49+AB49))</f>
        <v>2.0232732192429927</v>
      </c>
      <c r="CE49" s="19">
        <f>(AH49/(AF49+AH49+AJ49))/(Z49/(X49+Z49+AB49))</f>
        <v>1.3519102729933965</v>
      </c>
      <c r="CF49" s="18">
        <f>(AJ49/(AF49+AH49+AJ49))/(AB49/(X49+Z49+AB49))</f>
        <v>0.63782944476742665</v>
      </c>
      <c r="CG49">
        <f>AH49/Z49</f>
        <v>149.685</v>
      </c>
      <c r="CH49" s="11">
        <f>BB49/BE49</f>
        <v>0.25164256350022024</v>
      </c>
      <c r="CI49" s="14">
        <f>AY49/V49</f>
        <v>2247.7878871367679</v>
      </c>
      <c r="CJ49" s="14">
        <f>AV49/M49</f>
        <v>5866.6</v>
      </c>
      <c r="CK49" s="17">
        <f>N49/V49</f>
        <v>47.425506053190283</v>
      </c>
      <c r="CL49" s="17">
        <f>(AL49+AN49)/N49</f>
        <v>5.5035799522673035</v>
      </c>
      <c r="CM49" s="14">
        <f>AP49/AC49</f>
        <v>5.9987055016181232</v>
      </c>
    </row>
    <row r="50" spans="1:91" hidden="1" x14ac:dyDescent="0.2">
      <c r="A50">
        <v>219</v>
      </c>
      <c r="B50" s="2">
        <v>44835</v>
      </c>
      <c r="C50" s="3" t="s">
        <v>44</v>
      </c>
      <c r="D50" t="s">
        <v>45</v>
      </c>
      <c r="E50" s="3" t="s">
        <v>41</v>
      </c>
      <c r="F50" t="s">
        <v>42</v>
      </c>
      <c r="G50" t="str">
        <f>CONCATENATE(C50,E50)</f>
        <v>BOISEA</v>
      </c>
      <c r="H50" t="s">
        <v>35</v>
      </c>
      <c r="I50">
        <f>U50/M50</f>
        <v>160.19999999999999</v>
      </c>
      <c r="J50" t="str">
        <f>_xlfn.CONCAT(C50,E50,H50)</f>
        <v>BOISEA737-Max 9</v>
      </c>
      <c r="K50" s="4">
        <v>399</v>
      </c>
      <c r="L50" s="4">
        <f>N50/M50</f>
        <v>70.599999999999994</v>
      </c>
      <c r="M50" s="4">
        <v>5</v>
      </c>
      <c r="N50" s="4">
        <v>353</v>
      </c>
      <c r="O50" s="4">
        <f>P50/M50</f>
        <v>10.8</v>
      </c>
      <c r="P50" s="4">
        <v>54</v>
      </c>
      <c r="Q50" s="4">
        <v>101</v>
      </c>
      <c r="R50" s="4">
        <v>198</v>
      </c>
      <c r="S50" s="4">
        <f>U50*K50</f>
        <v>319599</v>
      </c>
      <c r="T50" s="7">
        <f>N50/U50</f>
        <v>0.44069912609238454</v>
      </c>
      <c r="U50" s="4">
        <v>801</v>
      </c>
      <c r="V50" s="4">
        <v>7.2739732888146911</v>
      </c>
      <c r="W50" s="7">
        <f>P50/X50</f>
        <v>0.51923076923076927</v>
      </c>
      <c r="X50" s="4">
        <v>104</v>
      </c>
      <c r="Y50" s="7">
        <f>Q50/Z50</f>
        <v>0.52061855670103097</v>
      </c>
      <c r="Z50" s="4">
        <v>194</v>
      </c>
      <c r="AA50" s="7">
        <f>R50/AB50</f>
        <v>0.39285714285714285</v>
      </c>
      <c r="AB50" s="4">
        <v>504</v>
      </c>
      <c r="AC50" s="4">
        <v>212</v>
      </c>
      <c r="AD50" s="4">
        <f>AP50/AC50</f>
        <v>5</v>
      </c>
      <c r="AE50" s="7">
        <f>AF50/(AF50+AH50+AJ50+AL50+AN50+AP50)</f>
        <v>0.25099779259292293</v>
      </c>
      <c r="AF50" s="4">
        <v>11257</v>
      </c>
      <c r="AG50" s="7">
        <f>AH50/(AF50+AH50+AJ50+AL50+AN50+AP50)</f>
        <v>0.23826618207763831</v>
      </c>
      <c r="AH50" s="4">
        <v>10686</v>
      </c>
      <c r="AI50" s="7">
        <f>AJ50/(AF50+AH50+AJ50+AL50+AN50+AP50)</f>
        <v>0.44745702245312047</v>
      </c>
      <c r="AJ50" s="4">
        <v>20068</v>
      </c>
      <c r="AK50" s="7">
        <f>AL50/(AF50+AH50+AJ50+AL50+AN50+AP50)</f>
        <v>2.6421993801422551E-2</v>
      </c>
      <c r="AL50" s="4">
        <v>1185</v>
      </c>
      <c r="AM50" s="7">
        <f>AN50/(AF50+AH50+AJ50+AL50+AN50+AP50)</f>
        <v>1.3222145421302593E-2</v>
      </c>
      <c r="AN50" s="4">
        <v>593</v>
      </c>
      <c r="AO50" s="7">
        <f>AP50/(AF50+AH50+AJ50+AL50+AN50+AP50)</f>
        <v>2.3634863653593168E-2</v>
      </c>
      <c r="AP50" s="4">
        <v>1060</v>
      </c>
      <c r="AQ50" s="6">
        <f>AO50+AM50+AK50+AI50+AG50+AE50</f>
        <v>1</v>
      </c>
      <c r="AR50" s="4">
        <v>24693</v>
      </c>
      <c r="AS50" s="4">
        <f>AR50/M50</f>
        <v>4938.6000000000004</v>
      </c>
      <c r="AT50" s="4">
        <f>AR50/V50</f>
        <v>3394.7058945034669</v>
      </c>
      <c r="AU50" s="7">
        <f>AR50/(AR50+AV50+AY50+BB50)</f>
        <v>0.28324481813280722</v>
      </c>
      <c r="AV50" s="4">
        <v>23578</v>
      </c>
      <c r="AW50" s="4">
        <f>AV50/M50</f>
        <v>4715.6000000000004</v>
      </c>
      <c r="AX50" s="7">
        <f>AV50/(AR50+AV50+AY50+BB50)</f>
        <v>0.27045504077816906</v>
      </c>
      <c r="AY50" s="4">
        <v>21437</v>
      </c>
      <c r="AZ50" s="4">
        <f>AY50/M50</f>
        <v>4287.3999999999996</v>
      </c>
      <c r="BA50" s="7">
        <f>AY50/(AR50+AV50+AY50+BB50)</f>
        <v>0.2458963741267966</v>
      </c>
      <c r="BB50" s="4">
        <v>17471</v>
      </c>
      <c r="BC50" s="11">
        <f>BB50/(AR50+AV50+AY50+BB50)</f>
        <v>0.20040376696222714</v>
      </c>
      <c r="BD50" s="9">
        <f>BC50+BA50+AX50+AU50</f>
        <v>1</v>
      </c>
      <c r="BE50" s="14">
        <f>(AF50+AH50+AJ50+AL50+AN50+AP50)</f>
        <v>44849</v>
      </c>
      <c r="BF50" s="14">
        <f t="shared" si="0"/>
        <v>-87179</v>
      </c>
      <c r="BG50" s="13">
        <f>(AF50+AH50+AJ50+AL50+AN50+AP50)-(AR50+AV50+AY50+BB50)</f>
        <v>-42330</v>
      </c>
      <c r="BH50" s="13">
        <f t="shared" si="1"/>
        <v>1</v>
      </c>
      <c r="BI50" s="14">
        <f>AF50/W50</f>
        <v>21680.148148148146</v>
      </c>
      <c r="BJ50" s="14">
        <f>AH50/Y50</f>
        <v>20525.584158415841</v>
      </c>
      <c r="BK50" s="14">
        <f>AJ50/AA50</f>
        <v>51082.181818181816</v>
      </c>
      <c r="BL50" s="14">
        <f>BI50+BJ50+BK50</f>
        <v>93287.914124745803</v>
      </c>
      <c r="BM50" s="14">
        <f>(AF50/W50)-AF50</f>
        <v>10423.148148148146</v>
      </c>
      <c r="BN50" s="14">
        <f>AH50/Y50-AH50</f>
        <v>9839.5841584158406</v>
      </c>
      <c r="BO50" s="14">
        <f>AJ50/AA50-AJ50</f>
        <v>31014.181818181816</v>
      </c>
      <c r="BP50" s="14">
        <f>BG50/S50</f>
        <v>-0.13244722292622943</v>
      </c>
      <c r="BQ50" s="14">
        <f>(BG50-CA50)/S50</f>
        <v>-0.10035894096993683</v>
      </c>
      <c r="BR50" s="27">
        <f>BQ50-BP50</f>
        <v>3.2088281956292597E-2</v>
      </c>
      <c r="BS50" s="28">
        <f t="shared" si="2"/>
        <v>140847</v>
      </c>
      <c r="BT50" s="11">
        <f>BS50/S50</f>
        <v>0.44069912609238454</v>
      </c>
      <c r="BU50" s="14">
        <f>(BE50-AP50)*1/BT50-(BE50-AP50)</f>
        <v>55573.57507082152</v>
      </c>
      <c r="BV50" s="14">
        <f t="shared" si="3"/>
        <v>0.14032897474647918</v>
      </c>
      <c r="BW50" s="27">
        <f>(AR50+AV50+AY50+BB50)/S50</f>
        <v>0.27277619767270861</v>
      </c>
      <c r="BX50" s="13">
        <f>(AF50+AH50+AJ50+AL50+AN50)/N50</f>
        <v>124.04815864022663</v>
      </c>
      <c r="BY50" s="26">
        <f>BX50/K50</f>
        <v>0.3108976407023224</v>
      </c>
      <c r="BZ50" s="11">
        <f>AP50/BE50</f>
        <v>2.3634863653593168E-2</v>
      </c>
      <c r="CA50" s="15">
        <f>-(BM50+BN50+BO50)/M50</f>
        <v>-10255.38282494916</v>
      </c>
      <c r="CB50" s="15">
        <f>BG50-CA50</f>
        <v>-32074.61717505084</v>
      </c>
      <c r="CC50" s="18">
        <f t="shared" si="4"/>
        <v>1</v>
      </c>
      <c r="CD50" s="17">
        <f>(AF50/(AF50+AH50+AJ50))/(X50/(X50+Z50+AB50))</f>
        <v>2.0663347328446942</v>
      </c>
      <c r="CE50" s="19">
        <f>(AH50/(AF50+AH50+AJ50))/(Z50/(X50+Z50+AB50))</f>
        <v>1.0515375575419987</v>
      </c>
      <c r="CF50" s="18">
        <f>(AJ50/(AF50+AH50+AJ50))/(AB50/(X50+Z50+AB50))</f>
        <v>0.76012480480357936</v>
      </c>
      <c r="CG50">
        <f>AH50/Z50</f>
        <v>55.082474226804123</v>
      </c>
      <c r="CH50" s="11">
        <f>BB50/BE50</f>
        <v>0.38955160650181719</v>
      </c>
      <c r="CI50" s="14">
        <f>AY50/V50</f>
        <v>2947.0825845571949</v>
      </c>
      <c r="CJ50" s="14">
        <f>AV50/M50</f>
        <v>4715.6000000000004</v>
      </c>
      <c r="CK50" s="17">
        <f>N50/V50</f>
        <v>48.52918562992442</v>
      </c>
      <c r="CL50" s="17">
        <f>(AL50+AN50)/N50</f>
        <v>5.0368271954674224</v>
      </c>
      <c r="CM50" s="14">
        <f>AP50/AC50</f>
        <v>5</v>
      </c>
    </row>
    <row r="51" spans="1:91" hidden="1" x14ac:dyDescent="0.2">
      <c r="A51">
        <v>506</v>
      </c>
      <c r="B51" s="2">
        <v>44866</v>
      </c>
      <c r="C51" s="3" t="s">
        <v>41</v>
      </c>
      <c r="D51" t="s">
        <v>42</v>
      </c>
      <c r="E51" s="3" t="s">
        <v>44</v>
      </c>
      <c r="F51" t="s">
        <v>45</v>
      </c>
      <c r="G51" t="str">
        <f>CONCATENATE(C51,E51)</f>
        <v>SEABOI</v>
      </c>
      <c r="H51" t="s">
        <v>35</v>
      </c>
      <c r="I51">
        <f>U51/M51</f>
        <v>160.19999999999999</v>
      </c>
      <c r="J51" t="str">
        <f>_xlfn.CONCAT(C51,E51,H51)</f>
        <v>SEABOI737-Max 9</v>
      </c>
      <c r="K51" s="4">
        <v>399</v>
      </c>
      <c r="L51" s="4">
        <f>N51/M51</f>
        <v>71.599999999999994</v>
      </c>
      <c r="M51" s="4">
        <v>5</v>
      </c>
      <c r="N51" s="4">
        <v>358</v>
      </c>
      <c r="O51" s="4">
        <f>P51/M51</f>
        <v>8.1999999999999993</v>
      </c>
      <c r="P51" s="4">
        <v>41</v>
      </c>
      <c r="Q51" s="4">
        <v>88</v>
      </c>
      <c r="R51" s="4">
        <v>229</v>
      </c>
      <c r="S51" s="4">
        <f>U51*K51</f>
        <v>319599</v>
      </c>
      <c r="T51" s="7">
        <f>N51/U51</f>
        <v>0.44694132334581771</v>
      </c>
      <c r="U51" s="4">
        <v>801</v>
      </c>
      <c r="V51" s="4">
        <v>6.2828078078078073</v>
      </c>
      <c r="W51" s="7">
        <f>P51/X51</f>
        <v>0.39423076923076922</v>
      </c>
      <c r="X51" s="4">
        <v>104</v>
      </c>
      <c r="Y51" s="7">
        <f>Q51/Z51</f>
        <v>0.45360824742268041</v>
      </c>
      <c r="Z51" s="4">
        <v>194</v>
      </c>
      <c r="AA51" s="7">
        <f>R51/AB51</f>
        <v>0.45436507936507936</v>
      </c>
      <c r="AB51" s="4">
        <v>504</v>
      </c>
      <c r="AC51" s="4">
        <v>3914</v>
      </c>
      <c r="AD51" s="4">
        <f>AP51/AC51</f>
        <v>4.9994890137966275</v>
      </c>
      <c r="AE51" s="7">
        <f>AF51/(AF51+AH51+AJ51+AL51+AN51+AP51)</f>
        <v>0.10764543027046508</v>
      </c>
      <c r="AF51" s="4">
        <v>6571</v>
      </c>
      <c r="AG51" s="7">
        <f>AH51/(AF51+AH51+AJ51+AL51+AN51+AP51)</f>
        <v>0.164605278246482</v>
      </c>
      <c r="AH51" s="4">
        <v>10048</v>
      </c>
      <c r="AI51" s="7">
        <f>AJ51/(AF51+AH51+AJ51+AL51+AN51+AP51)</f>
        <v>0.37332699900070443</v>
      </c>
      <c r="AJ51" s="4">
        <v>22789</v>
      </c>
      <c r="AK51" s="7">
        <f>AL51/(AF51+AH51+AJ51+AL51+AN51+AP51)</f>
        <v>2.2607014727323363E-2</v>
      </c>
      <c r="AL51" s="4">
        <v>1380</v>
      </c>
      <c r="AM51" s="7">
        <f>AN51/(AF51+AH51+AJ51+AL51+AN51+AP51)</f>
        <v>1.1254361679471848E-2</v>
      </c>
      <c r="AN51" s="4">
        <v>687</v>
      </c>
      <c r="AO51" s="7">
        <f>AP51/(AF51+AH51+AJ51+AL51+AN51+AP51)</f>
        <v>0.32056091607555331</v>
      </c>
      <c r="AP51" s="4">
        <v>19568</v>
      </c>
      <c r="AQ51" s="6">
        <f>AO51+AM51+AK51+AI51+AG51+AE51</f>
        <v>1</v>
      </c>
      <c r="AR51" s="4">
        <v>21328</v>
      </c>
      <c r="AS51" s="4">
        <f>AR51/M51</f>
        <v>4265.6000000000004</v>
      </c>
      <c r="AT51" s="4">
        <f>AR51/V51</f>
        <v>3394.6605804963738</v>
      </c>
      <c r="AU51" s="7">
        <f>AR51/(AR51+AV51+AY51+BB51)</f>
        <v>0.271649281010788</v>
      </c>
      <c r="AV51" s="4">
        <v>23578</v>
      </c>
      <c r="AW51" s="4">
        <f>AV51/M51</f>
        <v>4715.6000000000004</v>
      </c>
      <c r="AX51" s="7">
        <f>AV51/(AR51+AV51+AY51+BB51)</f>
        <v>0.30030695553602588</v>
      </c>
      <c r="AY51" s="4">
        <v>18516</v>
      </c>
      <c r="AZ51" s="4">
        <f>AY51/M51</f>
        <v>3703.2</v>
      </c>
      <c r="BA51" s="7">
        <f>AY51/(AR51+AV51+AY51+BB51)</f>
        <v>0.2358335562263574</v>
      </c>
      <c r="BB51" s="4">
        <v>15091</v>
      </c>
      <c r="BC51" s="11">
        <f>BB51/(AR51+AV51+AY51+BB51)</f>
        <v>0.19221020722682869</v>
      </c>
      <c r="BD51" s="9">
        <f>BC51+BA51+AX51+AU51</f>
        <v>1</v>
      </c>
      <c r="BE51" s="14">
        <f>(AF51+AH51+AJ51+AL51+AN51+AP51)</f>
        <v>61043</v>
      </c>
      <c r="BF51" s="14">
        <f t="shared" si="0"/>
        <v>-78513</v>
      </c>
      <c r="BG51" s="13">
        <f>(AF51+AH51+AJ51+AL51+AN51+AP51)-(AR51+AV51+AY51+BB51)</f>
        <v>-17470</v>
      </c>
      <c r="BH51" s="13">
        <f t="shared" si="1"/>
        <v>1</v>
      </c>
      <c r="BI51" s="14">
        <f>AF51/W51</f>
        <v>16667.90243902439</v>
      </c>
      <c r="BJ51" s="14">
        <f>AH51/Y51</f>
        <v>22151.272727272728</v>
      </c>
      <c r="BK51" s="14">
        <f>AJ51/AA51</f>
        <v>50155.703056768558</v>
      </c>
      <c r="BL51" s="14">
        <f>BI51+BJ51+BK51</f>
        <v>88974.87822306568</v>
      </c>
      <c r="BM51" s="14">
        <f>(AF51/W51)-AF51</f>
        <v>10096.90243902439</v>
      </c>
      <c r="BN51" s="14">
        <f>AH51/Y51-AH51</f>
        <v>12103.272727272728</v>
      </c>
      <c r="BO51" s="14">
        <f>AJ51/AA51-AJ51</f>
        <v>27366.703056768558</v>
      </c>
      <c r="BP51" s="14">
        <f>BG51/S51</f>
        <v>-5.4662248630314866E-2</v>
      </c>
      <c r="BQ51" s="14">
        <f>(BG51-CA51)/S51</f>
        <v>-2.364408009845733E-2</v>
      </c>
      <c r="BR51" s="27">
        <f>BQ51-BP51</f>
        <v>3.1018168531857536E-2</v>
      </c>
      <c r="BS51" s="28">
        <f t="shared" si="2"/>
        <v>142842</v>
      </c>
      <c r="BT51" s="11">
        <f>BS51/S51</f>
        <v>0.44694132334581771</v>
      </c>
      <c r="BU51" s="14">
        <f>(BE51-AP51)*1/BT51-(BE51-AP51)</f>
        <v>51322.416201117318</v>
      </c>
      <c r="BV51" s="14">
        <f t="shared" si="3"/>
        <v>0.19099872027134002</v>
      </c>
      <c r="BW51" s="27">
        <f>(AR51+AV51+AY51+BB51)/S51</f>
        <v>0.2456609689016549</v>
      </c>
      <c r="BX51" s="13">
        <f>(AF51+AH51+AJ51+AL51+AN51)/N51</f>
        <v>115.85195530726257</v>
      </c>
      <c r="BY51" s="26">
        <f>BX51/K51</f>
        <v>0.29035577771243753</v>
      </c>
      <c r="BZ51" s="11">
        <f>AP51/BE51</f>
        <v>0.32056091607555331</v>
      </c>
      <c r="CA51" s="15">
        <f>-(BM51+BN51+BO51)/M51</f>
        <v>-9913.3756446131356</v>
      </c>
      <c r="CB51" s="15">
        <f>BG51-CA51</f>
        <v>-7556.6243553868644</v>
      </c>
      <c r="CC51" s="18">
        <f t="shared" si="4"/>
        <v>1</v>
      </c>
      <c r="CD51" s="17">
        <f>(AF51/(AF51+AH51+AJ51))/(X51/(X51+Z51+AB51))</f>
        <v>1.285843464036978</v>
      </c>
      <c r="CE51" s="19">
        <f>(AH51/(AF51+AH51+AJ51))/(Z51/(X51+Z51+AB51))</f>
        <v>1.0540661585276525</v>
      </c>
      <c r="CF51" s="18">
        <f>(AJ51/(AF51+AH51+AJ51))/(AB51/(X51+Z51+AB51))</f>
        <v>0.92020524798767789</v>
      </c>
      <c r="CG51">
        <f>AH51/Z51</f>
        <v>51.793814432989691</v>
      </c>
      <c r="CH51" s="11">
        <f>BB51/BE51</f>
        <v>0.24721917336959193</v>
      </c>
      <c r="CI51" s="14">
        <f>AY51/V51</f>
        <v>2947.0899900820918</v>
      </c>
      <c r="CJ51" s="14">
        <f>AV51/M51</f>
        <v>4715.6000000000004</v>
      </c>
      <c r="CK51" s="17">
        <f>N51/V51</f>
        <v>56.980893089727203</v>
      </c>
      <c r="CL51" s="17">
        <f>(AL51+AN51)/N51</f>
        <v>5.7737430167597763</v>
      </c>
      <c r="CM51" s="14">
        <f>AP51/AC51</f>
        <v>4.9994890137966275</v>
      </c>
    </row>
    <row r="52" spans="1:91" hidden="1" x14ac:dyDescent="0.2">
      <c r="A52">
        <v>283</v>
      </c>
      <c r="B52" s="2">
        <v>44835</v>
      </c>
      <c r="C52" s="3" t="s">
        <v>37</v>
      </c>
      <c r="D52" t="s">
        <v>38</v>
      </c>
      <c r="E52" s="3" t="s">
        <v>43</v>
      </c>
      <c r="F52" t="s">
        <v>38</v>
      </c>
      <c r="G52" t="str">
        <f>CONCATENATE(C52,E52)</f>
        <v>LAXSFO</v>
      </c>
      <c r="H52" t="s">
        <v>48</v>
      </c>
      <c r="I52">
        <f>U52/M52</f>
        <v>190</v>
      </c>
      <c r="J52" t="str">
        <f>_xlfn.CONCAT(C52,E52,H52)</f>
        <v>LAXSFOA321</v>
      </c>
      <c r="K52" s="4">
        <v>337</v>
      </c>
      <c r="L52" s="4">
        <f>N52/M52</f>
        <v>127.33333333333333</v>
      </c>
      <c r="M52" s="4">
        <v>3</v>
      </c>
      <c r="N52" s="4">
        <v>382</v>
      </c>
      <c r="O52" s="4">
        <f>P52/M52</f>
        <v>25</v>
      </c>
      <c r="P52" s="4">
        <v>75</v>
      </c>
      <c r="Q52" s="4">
        <v>134</v>
      </c>
      <c r="R52" s="4">
        <v>173</v>
      </c>
      <c r="S52" s="4">
        <f>U52*K52</f>
        <v>192090</v>
      </c>
      <c r="T52" s="7">
        <f>N52/U52</f>
        <v>0.6701754385964912</v>
      </c>
      <c r="U52" s="4">
        <v>570</v>
      </c>
      <c r="V52" s="4">
        <v>4.0095741085009298</v>
      </c>
      <c r="W52" s="7">
        <f>P52/X52</f>
        <v>1</v>
      </c>
      <c r="X52" s="4">
        <v>75</v>
      </c>
      <c r="Y52" s="7">
        <f>Q52/Z52</f>
        <v>0.95035460992907805</v>
      </c>
      <c r="Z52" s="4">
        <v>141</v>
      </c>
      <c r="AA52" s="7">
        <f>R52/AB52</f>
        <v>0.48870056497175141</v>
      </c>
      <c r="AB52" s="4">
        <v>354</v>
      </c>
      <c r="AC52" s="4">
        <v>0</v>
      </c>
      <c r="AD52" s="4" t="e">
        <f>AP52/AC52</f>
        <v>#DIV/0!</v>
      </c>
      <c r="AE52" s="7">
        <f>AF52/(AF52+AH52+AJ52+AL52+AN52+AP52)</f>
        <v>0.26603836345492848</v>
      </c>
      <c r="AF52" s="4">
        <v>11997</v>
      </c>
      <c r="AG52" s="7">
        <f>AH52/(AF52+AH52+AJ52+AL52+AN52+AP52)</f>
        <v>0.33365118084044793</v>
      </c>
      <c r="AH52" s="4">
        <v>15046</v>
      </c>
      <c r="AI52" s="7">
        <f>AJ52/(AF52+AH52+AJ52+AL52+AN52+AP52)</f>
        <v>0.36168089588646191</v>
      </c>
      <c r="AJ52" s="4">
        <v>16310</v>
      </c>
      <c r="AK52" s="7">
        <f>AL52/(AF52+AH52+AJ52+AL52+AN52+AP52)</f>
        <v>2.3284177846767933E-2</v>
      </c>
      <c r="AL52" s="4">
        <v>1050</v>
      </c>
      <c r="AM52" s="7">
        <f>AN52/(AF52+AH52+AJ52+AL52+AN52+AP52)</f>
        <v>1.5345381971393724E-2</v>
      </c>
      <c r="AN52" s="4">
        <v>692</v>
      </c>
      <c r="AO52" s="7">
        <f>AP52/(AF52+AH52+AJ52+AL52+AN52+AP52)</f>
        <v>0</v>
      </c>
      <c r="AP52" s="4">
        <v>0</v>
      </c>
      <c r="AQ52" s="6">
        <f>AO52+AM52+AK52+AI52+AG52+AE52</f>
        <v>0.99999999999999989</v>
      </c>
      <c r="AR52" s="4">
        <v>15440</v>
      </c>
      <c r="AS52" s="4">
        <f>AR52/M52</f>
        <v>5146.666666666667</v>
      </c>
      <c r="AT52" s="4">
        <f>AR52/V52</f>
        <v>3850.7830463252353</v>
      </c>
      <c r="AU52" s="7">
        <f>AR52/(AR52+AV52+AY52+BB52)</f>
        <v>0.26303236797274276</v>
      </c>
      <c r="AV52" s="4">
        <v>18631</v>
      </c>
      <c r="AW52" s="4">
        <f>AV52/M52</f>
        <v>6210.333333333333</v>
      </c>
      <c r="AX52" s="7">
        <f>AV52/(AR52+AV52+AY52+BB52)</f>
        <v>0.31739352640545143</v>
      </c>
      <c r="AY52" s="4">
        <v>14953</v>
      </c>
      <c r="AZ52" s="4">
        <f>AY52/M52</f>
        <v>4984.333333333333</v>
      </c>
      <c r="BA52" s="7">
        <f>AY52/(AR52+AV52+AY52+BB52)</f>
        <v>0.25473594548551959</v>
      </c>
      <c r="BB52" s="4">
        <v>9676</v>
      </c>
      <c r="BC52" s="11">
        <f>BB52/(AR52+AV52+AY52+BB52)</f>
        <v>0.16483816013628619</v>
      </c>
      <c r="BD52" s="9">
        <f>BC52+BA52+AX52+AU52</f>
        <v>0.99999999999999989</v>
      </c>
      <c r="BE52" s="14">
        <f>(AF52+AH52+AJ52+AL52+AN52+AP52)</f>
        <v>45095</v>
      </c>
      <c r="BF52" s="14">
        <f t="shared" si="0"/>
        <v>-58700</v>
      </c>
      <c r="BG52" s="13">
        <f>(AF52+AH52+AJ52+AL52+AN52+AP52)-(AR52+AV52+AY52+BB52)</f>
        <v>-13605</v>
      </c>
      <c r="BH52" s="13">
        <f t="shared" si="1"/>
        <v>1</v>
      </c>
      <c r="BI52" s="14">
        <f>AF52/W52</f>
        <v>11997</v>
      </c>
      <c r="BJ52" s="14">
        <f>AH52/Y52</f>
        <v>15831.985074626866</v>
      </c>
      <c r="BK52" s="14">
        <f>AJ52/AA52</f>
        <v>33374.219653179192</v>
      </c>
      <c r="BL52" s="14">
        <f>BI52+BJ52+BK52</f>
        <v>61203.204727806056</v>
      </c>
      <c r="BM52" s="14">
        <f>(AF52/W52)-AF52</f>
        <v>0</v>
      </c>
      <c r="BN52" s="14">
        <f>AH52/Y52-AH52</f>
        <v>785.98507462686575</v>
      </c>
      <c r="BO52" s="14">
        <f>AJ52/AA52-AJ52</f>
        <v>17064.219653179192</v>
      </c>
      <c r="BP52" s="14">
        <f>BG52/S52</f>
        <v>-7.0826175230360763E-2</v>
      </c>
      <c r="BQ52" s="14">
        <f>(BG52-CA52)/S52</f>
        <v>-3.9850756194481654E-2</v>
      </c>
      <c r="BR52" s="27">
        <f>BQ52-BP52</f>
        <v>3.0975419035879109E-2</v>
      </c>
      <c r="BS52" s="28">
        <f t="shared" si="2"/>
        <v>128734</v>
      </c>
      <c r="BT52" s="11">
        <f>BS52/S52</f>
        <v>0.6701754385964912</v>
      </c>
      <c r="BU52" s="14">
        <f>(BE52-AP52)*1/BT52-(BE52-AP52)</f>
        <v>22193.350785340313</v>
      </c>
      <c r="BV52" s="14">
        <f t="shared" si="3"/>
        <v>0.23475974803477537</v>
      </c>
      <c r="BW52" s="27">
        <f>(AR52+AV52+AY52+BB52)/S52</f>
        <v>0.30558592326513612</v>
      </c>
      <c r="BX52" s="13">
        <f>(AF52+AH52+AJ52+AL52+AN52)/N52</f>
        <v>118.04973821989529</v>
      </c>
      <c r="BY52" s="26">
        <f>BX52/K52</f>
        <v>0.35029595910948158</v>
      </c>
      <c r="BZ52" s="11">
        <f>AP52/BE52</f>
        <v>0</v>
      </c>
      <c r="CA52" s="15">
        <f>-(BM52+BN52+BO52)/M52</f>
        <v>-5950.0682426020185</v>
      </c>
      <c r="CB52" s="15">
        <f>BG52-CA52</f>
        <v>-7654.9317573979815</v>
      </c>
      <c r="CC52" s="18">
        <f t="shared" si="4"/>
        <v>1</v>
      </c>
      <c r="CD52" s="17">
        <f>(AF52/(AF52+AH52+AJ52))/(X52/(X52+Z52+AB52))</f>
        <v>2.1031347311604738</v>
      </c>
      <c r="CE52" s="19">
        <f>(AH52/(AF52+AH52+AJ52))/(Z52/(X52+Z52+AB52))</f>
        <v>1.4029999150958166</v>
      </c>
      <c r="CF52" s="18">
        <f>(AJ52/(AF52+AH52+AJ52))/(AB52/(X52+Z52+AB52))</f>
        <v>0.60576809924987107</v>
      </c>
      <c r="CG52">
        <f>AH52/Z52</f>
        <v>106.70921985815603</v>
      </c>
      <c r="CH52" s="11">
        <f>BB52/BE52</f>
        <v>0.2145692427098348</v>
      </c>
      <c r="CI52" s="14">
        <f>AY52/V52</f>
        <v>3729.3237624158837</v>
      </c>
      <c r="CJ52" s="14">
        <f>AV52/M52</f>
        <v>6210.333333333333</v>
      </c>
      <c r="CK52" s="17">
        <f>N52/V52</f>
        <v>95.271963969963721</v>
      </c>
      <c r="CL52" s="17">
        <f>(AL52+AN52)/N52</f>
        <v>4.5602094240837694</v>
      </c>
      <c r="CM52" s="14" t="e">
        <f>AP52/AC52</f>
        <v>#DIV/0!</v>
      </c>
    </row>
    <row r="53" spans="1:91" hidden="1" x14ac:dyDescent="0.2">
      <c r="A53">
        <v>704</v>
      </c>
      <c r="B53" s="2">
        <v>45170</v>
      </c>
      <c r="C53" s="3" t="s">
        <v>39</v>
      </c>
      <c r="D53" t="s">
        <v>28</v>
      </c>
      <c r="E53" s="3" t="s">
        <v>29</v>
      </c>
      <c r="F53" t="s">
        <v>28</v>
      </c>
      <c r="G53" t="str">
        <f>CONCATENATE(C53,E53)</f>
        <v>OMEANC</v>
      </c>
      <c r="H53" t="s">
        <v>31</v>
      </c>
      <c r="I53">
        <f>U53/M53</f>
        <v>151.4</v>
      </c>
      <c r="J53" t="str">
        <f>_xlfn.CONCAT(C53,E53,H53)</f>
        <v>OMEANC737-800</v>
      </c>
      <c r="K53" s="4">
        <v>539</v>
      </c>
      <c r="L53" s="4">
        <f>N53/M53</f>
        <v>99.4</v>
      </c>
      <c r="M53" s="4">
        <v>5</v>
      </c>
      <c r="N53" s="4">
        <v>497</v>
      </c>
      <c r="O53" s="4">
        <f>P53/M53</f>
        <v>13.6</v>
      </c>
      <c r="P53" s="4">
        <v>68</v>
      </c>
      <c r="Q53" s="4">
        <v>111</v>
      </c>
      <c r="R53" s="4">
        <v>318</v>
      </c>
      <c r="S53" s="4">
        <f>U53*K53</f>
        <v>408023</v>
      </c>
      <c r="T53" s="7">
        <f>N53/U53</f>
        <v>0.65653896961690883</v>
      </c>
      <c r="U53" s="4">
        <v>757</v>
      </c>
      <c r="V53" s="4">
        <v>7.213266283524904</v>
      </c>
      <c r="W53" s="7">
        <f>P53/X53</f>
        <v>0.68</v>
      </c>
      <c r="X53" s="4">
        <v>100</v>
      </c>
      <c r="Y53" s="7">
        <f>Q53/Z53</f>
        <v>0.58421052631578951</v>
      </c>
      <c r="Z53" s="4">
        <v>190</v>
      </c>
      <c r="AA53" s="7">
        <f>R53/AB53</f>
        <v>0.68094218415417562</v>
      </c>
      <c r="AB53" s="4">
        <v>467</v>
      </c>
      <c r="AC53" s="4">
        <v>7101</v>
      </c>
      <c r="AD53" s="4">
        <f>AP53/AC53</f>
        <v>6</v>
      </c>
      <c r="AE53" s="7">
        <f>AF53/(AF53+AH53+AJ53+AL53+AN53+AP53)</f>
        <v>0.15749535027898326</v>
      </c>
      <c r="AF53" s="4">
        <v>25404</v>
      </c>
      <c r="AG53" s="7">
        <f>AH53/(AF53+AH53+AJ53+AL53+AN53+AP53)</f>
        <v>0.15454432734035958</v>
      </c>
      <c r="AH53" s="4">
        <v>24928</v>
      </c>
      <c r="AI53" s="7">
        <f>AJ53/(AF53+AH53+AJ53+AL53+AN53+AP53)</f>
        <v>0.40412275263484193</v>
      </c>
      <c r="AJ53" s="4">
        <v>65185</v>
      </c>
      <c r="AK53" s="7">
        <f>AL53/(AF53+AH53+AJ53+AL53+AN53+AP53)</f>
        <v>1.3781773093614383E-2</v>
      </c>
      <c r="AL53" s="4">
        <v>2223</v>
      </c>
      <c r="AM53" s="7">
        <f>AN53/(AF53+AH53+AJ53+AL53+AN53+AP53)</f>
        <v>5.9144451332920024E-3</v>
      </c>
      <c r="AN53" s="4">
        <v>954</v>
      </c>
      <c r="AO53" s="7">
        <f>AP53/(AF53+AH53+AJ53+AL53+AN53+AP53)</f>
        <v>0.26414135151890888</v>
      </c>
      <c r="AP53" s="4">
        <v>42606</v>
      </c>
      <c r="AQ53" s="6">
        <f>AO53+AM53+AK53+AI53+AG53+AE53</f>
        <v>1</v>
      </c>
      <c r="AR53" s="4">
        <v>29993</v>
      </c>
      <c r="AS53" s="4">
        <f>AR53/M53</f>
        <v>5998.6</v>
      </c>
      <c r="AT53" s="4">
        <f>AR53/V53</f>
        <v>4158.0331047120771</v>
      </c>
      <c r="AU53" s="7">
        <f>AR53/(AR53+AV53+AY53+BB53)</f>
        <v>0.31093072919906284</v>
      </c>
      <c r="AV53" s="4">
        <v>27866</v>
      </c>
      <c r="AW53" s="4">
        <f>AV53/M53</f>
        <v>5573.2</v>
      </c>
      <c r="AX53" s="7">
        <f>AV53/(AR53+AV53+AY53+BB53)</f>
        <v>0.28888059546764527</v>
      </c>
      <c r="AY53" s="4">
        <v>16214</v>
      </c>
      <c r="AZ53" s="4">
        <f>AY53/M53</f>
        <v>3242.8</v>
      </c>
      <c r="BA53" s="7">
        <f>AY53/(AR53+AV53+AY53+BB53)</f>
        <v>0.16808691505463291</v>
      </c>
      <c r="BB53" s="4">
        <v>22389</v>
      </c>
      <c r="BC53" s="11">
        <f>BB53/(AR53+AV53+AY53+BB53)</f>
        <v>0.23210176027865895</v>
      </c>
      <c r="BD53" s="9">
        <f>BC53+BA53+AX53+AU53</f>
        <v>1</v>
      </c>
      <c r="BE53" s="14">
        <f>(AF53+AH53+AJ53+AL53+AN53+AP53)</f>
        <v>161300</v>
      </c>
      <c r="BF53" s="14">
        <f t="shared" si="0"/>
        <v>-96462</v>
      </c>
      <c r="BG53" s="13">
        <f>(AF53+AH53+AJ53+AL53+AN53+AP53)-(AR53+AV53+AY53+BB53)</f>
        <v>64838</v>
      </c>
      <c r="BH53" s="13">
        <f t="shared" si="1"/>
        <v>0</v>
      </c>
      <c r="BI53" s="14">
        <f>AF53/W53</f>
        <v>37358.823529411762</v>
      </c>
      <c r="BJ53" s="14">
        <f>AH53/Y53</f>
        <v>42669.549549549549</v>
      </c>
      <c r="BK53" s="14">
        <f>AJ53/AA53</f>
        <v>95727.657232704398</v>
      </c>
      <c r="BL53" s="14">
        <f>BI53+BJ53+BK53</f>
        <v>175756.0303116657</v>
      </c>
      <c r="BM53" s="14">
        <f>(AF53/W53)-AF53</f>
        <v>11954.823529411762</v>
      </c>
      <c r="BN53" s="14">
        <f>AH53/Y53-AH53</f>
        <v>17741.549549549549</v>
      </c>
      <c r="BO53" s="14">
        <f>AJ53/AA53-AJ53</f>
        <v>30542.657232704398</v>
      </c>
      <c r="BP53" s="14">
        <f>BG53/S53</f>
        <v>0.15890770863407211</v>
      </c>
      <c r="BQ53" s="14">
        <f>(BG53-CA53)/S53</f>
        <v>0.18843498053377664</v>
      </c>
      <c r="BR53" s="27">
        <f>BQ53-BP53</f>
        <v>2.9527271899704527E-2</v>
      </c>
      <c r="BS53" s="28">
        <f t="shared" si="2"/>
        <v>267883</v>
      </c>
      <c r="BT53" s="11">
        <f>BS53/S53</f>
        <v>0.65653896961690883</v>
      </c>
      <c r="BU53" s="14">
        <f>(BE53-AP53)*1/BT53-(BE53-AP53)</f>
        <v>62093.44064386317</v>
      </c>
      <c r="BV53" s="14">
        <f t="shared" si="3"/>
        <v>0.39532085201079353</v>
      </c>
      <c r="BW53" s="27">
        <f>(AR53+AV53+AY53+BB53)/S53</f>
        <v>0.23641314337672142</v>
      </c>
      <c r="BX53" s="13">
        <f>(AF53+AH53+AJ53+AL53+AN53)/N53</f>
        <v>238.82092555331991</v>
      </c>
      <c r="BY53" s="26">
        <f>BX53/K53</f>
        <v>0.44308149453306106</v>
      </c>
      <c r="BZ53" s="11">
        <f>AP53/BE53</f>
        <v>0.26414135151890888</v>
      </c>
      <c r="CA53" s="15">
        <f>-(BM53+BN53+BO53)/M53</f>
        <v>-12047.806062333142</v>
      </c>
      <c r="CB53" s="15">
        <f>BG53-CA53</f>
        <v>76885.80606233314</v>
      </c>
      <c r="CC53" s="18">
        <f t="shared" si="4"/>
        <v>0</v>
      </c>
      <c r="CD53" s="17">
        <f>(AF53/(AF53+AH53+AJ53))/(X53/(X53+Z53+AB53))</f>
        <v>1.6647617233827054</v>
      </c>
      <c r="CE53" s="19">
        <f>(AH53/(AF53+AH53+AJ53))/(Z53/(X53+Z53+AB53))</f>
        <v>0.85977302042123671</v>
      </c>
      <c r="CF53" s="18">
        <f>(AJ53/(AF53+AH53+AJ53))/(AB53/(X53+Z53+AB53))</f>
        <v>0.9147043978194741</v>
      </c>
      <c r="CG53">
        <f>AH53/Z53</f>
        <v>131.19999999999999</v>
      </c>
      <c r="CH53" s="11">
        <f>BB53/BE53</f>
        <v>0.1388034717916925</v>
      </c>
      <c r="CI53" s="14">
        <f>AY53/V53</f>
        <v>2247.8027793085589</v>
      </c>
      <c r="CJ53" s="14">
        <f>AV53/M53</f>
        <v>5573.2</v>
      </c>
      <c r="CK53" s="17">
        <f>N53/V53</f>
        <v>68.900825293965326</v>
      </c>
      <c r="CL53" s="17">
        <f>(AL53+AN53)/N53</f>
        <v>6.3923541247484907</v>
      </c>
      <c r="CM53" s="14">
        <f>AP53/AC53</f>
        <v>6</v>
      </c>
    </row>
    <row r="54" spans="1:91" hidden="1" x14ac:dyDescent="0.2">
      <c r="A54">
        <v>498</v>
      </c>
      <c r="B54" s="2">
        <v>44866</v>
      </c>
      <c r="C54" s="3" t="s">
        <v>39</v>
      </c>
      <c r="D54" t="s">
        <v>28</v>
      </c>
      <c r="E54" s="3" t="s">
        <v>29</v>
      </c>
      <c r="F54" t="s">
        <v>28</v>
      </c>
      <c r="G54" t="str">
        <f>CONCATENATE(C54,E54)</f>
        <v>OMEANC</v>
      </c>
      <c r="H54" t="s">
        <v>31</v>
      </c>
      <c r="I54">
        <f>U54/M54</f>
        <v>159</v>
      </c>
      <c r="J54" t="str">
        <f>_xlfn.CONCAT(C54,E54,H54)</f>
        <v>OMEANC737-800</v>
      </c>
      <c r="K54" s="4">
        <v>539</v>
      </c>
      <c r="L54" s="4">
        <f>N54/M54</f>
        <v>63.625</v>
      </c>
      <c r="M54" s="4">
        <v>8</v>
      </c>
      <c r="N54" s="4">
        <v>509</v>
      </c>
      <c r="O54" s="4">
        <f>P54/M54</f>
        <v>13.375</v>
      </c>
      <c r="P54" s="4">
        <v>107</v>
      </c>
      <c r="Q54" s="4">
        <v>153</v>
      </c>
      <c r="R54" s="4">
        <v>249</v>
      </c>
      <c r="S54" s="4">
        <f>U54*K54</f>
        <v>685608</v>
      </c>
      <c r="T54" s="7">
        <f>N54/U54</f>
        <v>0.40015723270440251</v>
      </c>
      <c r="U54" s="4">
        <v>1272</v>
      </c>
      <c r="V54" s="4">
        <v>12.148659003831417</v>
      </c>
      <c r="W54" s="7">
        <f>P54/X54</f>
        <v>0.63690476190476186</v>
      </c>
      <c r="X54" s="4">
        <v>168</v>
      </c>
      <c r="Y54" s="7">
        <f>Q54/Z54</f>
        <v>0.47812500000000002</v>
      </c>
      <c r="Z54" s="4">
        <v>320</v>
      </c>
      <c r="AA54" s="7">
        <f>R54/AB54</f>
        <v>0.31760204081632654</v>
      </c>
      <c r="AB54" s="4">
        <v>784</v>
      </c>
      <c r="AC54" s="4">
        <v>886</v>
      </c>
      <c r="AD54" s="4">
        <f>AP54/AC54</f>
        <v>4.9977426636568847</v>
      </c>
      <c r="AE54" s="7">
        <f>AF54/(AF54+AH54+AJ54+AL54+AN54+AP54)</f>
        <v>0.28612843145193945</v>
      </c>
      <c r="AF54" s="4">
        <v>35334</v>
      </c>
      <c r="AG54" s="7">
        <f>AH54/(AF54+AH54+AJ54+AL54+AN54+AP54)</f>
        <v>0.26934974491861691</v>
      </c>
      <c r="AH54" s="4">
        <v>33262</v>
      </c>
      <c r="AI54" s="7">
        <f>AJ54/(AF54+AH54+AJ54+AL54+AN54+AP54)</f>
        <v>0.39046886387561747</v>
      </c>
      <c r="AJ54" s="4">
        <v>48219</v>
      </c>
      <c r="AK54" s="7">
        <f>AL54/(AF54+AH54+AJ54+AL54+AN54+AP54)</f>
        <v>1.2146732528949713E-2</v>
      </c>
      <c r="AL54" s="4">
        <v>1500</v>
      </c>
      <c r="AM54" s="7">
        <f>AN54/(AF54+AH54+AJ54+AL54+AN54+AP54)</f>
        <v>6.0490727994169571E-3</v>
      </c>
      <c r="AN54" s="4">
        <v>747</v>
      </c>
      <c r="AO54" s="7">
        <f>AP54/(AF54+AH54+AJ54+AL54+AN54+AP54)</f>
        <v>3.5857154425459552E-2</v>
      </c>
      <c r="AP54" s="4">
        <v>4428</v>
      </c>
      <c r="AQ54" s="6">
        <f>AO54+AM54+AK54+AI54+AG54+AE54</f>
        <v>1</v>
      </c>
      <c r="AR54" s="4">
        <v>44738</v>
      </c>
      <c r="AS54" s="4">
        <f>AR54/M54</f>
        <v>5592.25</v>
      </c>
      <c r="AT54" s="4">
        <f>AR54/V54</f>
        <v>3682.5463605399268</v>
      </c>
      <c r="AU54" s="7">
        <f>AR54/(AR54+AV54+AY54+BB54)</f>
        <v>0.28748971828089659</v>
      </c>
      <c r="AV54" s="4">
        <v>41916</v>
      </c>
      <c r="AW54" s="4">
        <f>AV54/M54</f>
        <v>5239.5</v>
      </c>
      <c r="AX54" s="7">
        <f>AV54/(AR54+AV54+AY54+BB54)</f>
        <v>0.26935533621221469</v>
      </c>
      <c r="AY54" s="4">
        <v>39781</v>
      </c>
      <c r="AZ54" s="4">
        <f>AY54/M54</f>
        <v>4972.625</v>
      </c>
      <c r="BA54" s="7">
        <f>AY54/(AR54+AV54+AY54+BB54)</f>
        <v>0.25563566728356979</v>
      </c>
      <c r="BB54" s="4">
        <v>29181</v>
      </c>
      <c r="BC54" s="11">
        <f>BB54/(AR54+AV54+AY54+BB54)</f>
        <v>0.18751927822331893</v>
      </c>
      <c r="BD54" s="9">
        <f>BC54+BA54+AX54+AU54</f>
        <v>1</v>
      </c>
      <c r="BE54" s="14">
        <f>(AF54+AH54+AJ54+AL54+AN54+AP54)</f>
        <v>123490</v>
      </c>
      <c r="BF54" s="14">
        <f t="shared" si="0"/>
        <v>-155616</v>
      </c>
      <c r="BG54" s="13">
        <f>(AF54+AH54+AJ54+AL54+AN54+AP54)-(AR54+AV54+AY54+BB54)</f>
        <v>-32126</v>
      </c>
      <c r="BH54" s="13">
        <f t="shared" si="1"/>
        <v>1</v>
      </c>
      <c r="BI54" s="14">
        <f>AF54/W54</f>
        <v>55477.682242990661</v>
      </c>
      <c r="BJ54" s="14">
        <f>AH54/Y54</f>
        <v>69567.581699346396</v>
      </c>
      <c r="BK54" s="14">
        <f>AJ54/AA54</f>
        <v>151822.07228915661</v>
      </c>
      <c r="BL54" s="14">
        <f>BI54+BJ54+BK54</f>
        <v>276867.33623149368</v>
      </c>
      <c r="BM54" s="14">
        <f>(AF54/W54)-AF54</f>
        <v>20143.682242990661</v>
      </c>
      <c r="BN54" s="14">
        <f>AH54/Y54-AH54</f>
        <v>36305.581699346396</v>
      </c>
      <c r="BO54" s="14">
        <f>AJ54/AA54-AJ54</f>
        <v>103603.07228915661</v>
      </c>
      <c r="BP54" s="14">
        <f>BG54/S54</f>
        <v>-4.6857679607005751E-2</v>
      </c>
      <c r="BQ54" s="14">
        <f>(BG54-CA54)/S54</f>
        <v>-1.7676949468301551E-2</v>
      </c>
      <c r="BR54" s="27">
        <f>BQ54-BP54</f>
        <v>2.9180730138704199E-2</v>
      </c>
      <c r="BS54" s="28">
        <f t="shared" si="2"/>
        <v>274351</v>
      </c>
      <c r="BT54" s="11">
        <f>BS54/S54</f>
        <v>0.40015723270440251</v>
      </c>
      <c r="BU54" s="14">
        <f>(BE54-AP54)*1/BT54-(BE54-AP54)</f>
        <v>178476.04322200391</v>
      </c>
      <c r="BV54" s="14">
        <f t="shared" si="3"/>
        <v>0.18011750154607298</v>
      </c>
      <c r="BW54" s="27">
        <f>(AR54+AV54+AY54+BB54)/S54</f>
        <v>0.22697518115307871</v>
      </c>
      <c r="BX54" s="13">
        <f>(AF54+AH54+AJ54+AL54+AN54)/N54</f>
        <v>233.91355599214145</v>
      </c>
      <c r="BY54" s="26">
        <f>BX54/K54</f>
        <v>0.43397691278690437</v>
      </c>
      <c r="BZ54" s="11">
        <f>AP54/BE54</f>
        <v>3.5857154425459552E-2</v>
      </c>
      <c r="CA54" s="15">
        <f>-(BM54+BN54+BO54)/M54</f>
        <v>-20006.54202893671</v>
      </c>
      <c r="CB54" s="15">
        <f>BG54-CA54</f>
        <v>-12119.45797106329</v>
      </c>
      <c r="CC54" s="18">
        <f t="shared" si="4"/>
        <v>1</v>
      </c>
      <c r="CD54" s="17">
        <f>(AF54/(AF54+AH54+AJ54))/(X54/(X54+Z54+AB54))</f>
        <v>2.2901926733968851</v>
      </c>
      <c r="CE54" s="19">
        <f>(AH54/(AF54+AH54+AJ54))/(Z54/(X54+Z54+AB54))</f>
        <v>1.1318447973291101</v>
      </c>
      <c r="CF54" s="18">
        <f>(AJ54/(AF54+AH54+AJ54))/(AB54/(X54+Z54+AB54))</f>
        <v>0.66971593842347965</v>
      </c>
      <c r="CG54">
        <f>AH54/Z54</f>
        <v>103.94374999999999</v>
      </c>
      <c r="CH54" s="11">
        <f>BB54/BE54</f>
        <v>0.2363025346181877</v>
      </c>
      <c r="CI54" s="14">
        <f>AY54/V54</f>
        <v>3274.5177873091966</v>
      </c>
      <c r="CJ54" s="14">
        <f>AV54/M54</f>
        <v>5239.5</v>
      </c>
      <c r="CK54" s="17">
        <f>N54/V54</f>
        <v>41.897628358773815</v>
      </c>
      <c r="CL54" s="17">
        <f>(AL54+AN54)/N54</f>
        <v>4.4145383104125733</v>
      </c>
      <c r="CM54" s="14">
        <f>AP54/AC54</f>
        <v>4.9977426636568847</v>
      </c>
    </row>
    <row r="55" spans="1:91" hidden="1" x14ac:dyDescent="0.2">
      <c r="A55">
        <v>597</v>
      </c>
      <c r="B55" s="2">
        <v>45170</v>
      </c>
      <c r="C55" s="3" t="s">
        <v>29</v>
      </c>
      <c r="D55" t="s">
        <v>28</v>
      </c>
      <c r="E55" s="3" t="s">
        <v>39</v>
      </c>
      <c r="F55" t="s">
        <v>28</v>
      </c>
      <c r="G55" t="str">
        <f>CONCATENATE(C55,E55)</f>
        <v>ANCOME</v>
      </c>
      <c r="H55" t="s">
        <v>31</v>
      </c>
      <c r="I55">
        <f>U55/M55</f>
        <v>151.4</v>
      </c>
      <c r="J55" t="str">
        <f>_xlfn.CONCAT(C55,E55,H55)</f>
        <v>ANCOME737-800</v>
      </c>
      <c r="K55" s="4">
        <v>539</v>
      </c>
      <c r="L55" s="4">
        <f>N55/M55</f>
        <v>99.4</v>
      </c>
      <c r="M55" s="4">
        <v>5</v>
      </c>
      <c r="N55" s="4">
        <v>497</v>
      </c>
      <c r="O55" s="4">
        <f>P55/M55</f>
        <v>13.2</v>
      </c>
      <c r="P55" s="4">
        <v>66</v>
      </c>
      <c r="Q55" s="4">
        <v>125</v>
      </c>
      <c r="R55" s="4">
        <v>307</v>
      </c>
      <c r="S55" s="4">
        <f>U55*K55</f>
        <v>408023</v>
      </c>
      <c r="T55" s="7">
        <f>N55/U55</f>
        <v>0.65653896961690883</v>
      </c>
      <c r="U55" s="4">
        <v>757</v>
      </c>
      <c r="V55" s="4">
        <v>7.5194683908045974</v>
      </c>
      <c r="W55" s="7">
        <f>P55/X55</f>
        <v>0.66</v>
      </c>
      <c r="X55" s="4">
        <v>100</v>
      </c>
      <c r="Y55" s="7">
        <f>Q55/Z55</f>
        <v>0.65789473684210531</v>
      </c>
      <c r="Z55" s="4">
        <v>190</v>
      </c>
      <c r="AA55" s="7">
        <f>R55/AB55</f>
        <v>0.65738758029978583</v>
      </c>
      <c r="AB55" s="4">
        <v>467</v>
      </c>
      <c r="AC55" s="4">
        <v>7101</v>
      </c>
      <c r="AD55" s="4">
        <f>AP55/AC55</f>
        <v>6</v>
      </c>
      <c r="AE55" s="7">
        <f>AF55/(AF55+AH55+AJ55+AL55+AN55+AP55)</f>
        <v>0.13695138862861211</v>
      </c>
      <c r="AF55" s="4">
        <v>21924</v>
      </c>
      <c r="AG55" s="7">
        <f>AH55/(AF55+AH55+AJ55+AL55+AN55+AP55)</f>
        <v>0.17633646914783305</v>
      </c>
      <c r="AH55" s="4">
        <v>28229</v>
      </c>
      <c r="AI55" s="7">
        <f>AJ55/(AF55+AH55+AJ55+AL55+AN55+AP55)</f>
        <v>0.4013655160351311</v>
      </c>
      <c r="AJ55" s="4">
        <v>64253</v>
      </c>
      <c r="AK55" s="7">
        <f>AL55/(AF55+AH55+AJ55+AL55+AN55+AP55)</f>
        <v>1.3449021151131267E-2</v>
      </c>
      <c r="AL55" s="4">
        <v>2153</v>
      </c>
      <c r="AM55" s="7">
        <f>AN55/(AF55+AH55+AJ55+AL55+AN55+AP55)</f>
        <v>5.75315767774821E-3</v>
      </c>
      <c r="AN55" s="4">
        <v>921</v>
      </c>
      <c r="AO55" s="7">
        <f>AP55/(AF55+AH55+AJ55+AL55+AN55+AP55)</f>
        <v>0.26614444735954423</v>
      </c>
      <c r="AP55" s="4">
        <v>42606</v>
      </c>
      <c r="AQ55" s="6">
        <f>AO55+AM55+AK55+AI55+AG55+AE55</f>
        <v>1</v>
      </c>
      <c r="AR55" s="4">
        <v>31267</v>
      </c>
      <c r="AS55" s="4">
        <f>AR55/M55</f>
        <v>6253.4</v>
      </c>
      <c r="AT55" s="4">
        <f>AR55/V55</f>
        <v>4158.1396948533984</v>
      </c>
      <c r="AU55" s="7">
        <f>AR55/(AR55+AV55+AY55+BB55)</f>
        <v>0.3146333118660441</v>
      </c>
      <c r="AV55" s="4">
        <v>27866</v>
      </c>
      <c r="AW55" s="4">
        <f>AV55/M55</f>
        <v>5573.2</v>
      </c>
      <c r="AX55" s="7">
        <f>AV55/(AR55+AV55+AY55+BB55)</f>
        <v>0.28040975688294961</v>
      </c>
      <c r="AY55" s="4">
        <v>16903</v>
      </c>
      <c r="AZ55" s="4">
        <f>AY55/M55</f>
        <v>3380.6</v>
      </c>
      <c r="BA55" s="7">
        <f>AY55/(AR55+AV55+AY55+BB55)</f>
        <v>0.17009137014973436</v>
      </c>
      <c r="BB55" s="4">
        <v>23340</v>
      </c>
      <c r="BC55" s="11">
        <f>BB55/(AR55+AV55+AY55+BB55)</f>
        <v>0.23486556110127194</v>
      </c>
      <c r="BD55" s="9">
        <f>BC55+BA55+AX55+AU55</f>
        <v>1</v>
      </c>
      <c r="BE55" s="14">
        <f>(AF55+AH55+AJ55+AL55+AN55+AP55)</f>
        <v>160086</v>
      </c>
      <c r="BF55" s="14">
        <f t="shared" si="0"/>
        <v>-99376</v>
      </c>
      <c r="BG55" s="13">
        <f>(AF55+AH55+AJ55+AL55+AN55+AP55)-(AR55+AV55+AY55+BB55)</f>
        <v>60710</v>
      </c>
      <c r="BH55" s="13">
        <f t="shared" si="1"/>
        <v>0</v>
      </c>
      <c r="BI55" s="14">
        <f>AF55/W55</f>
        <v>33218.181818181816</v>
      </c>
      <c r="BJ55" s="14">
        <f>AH55/Y55</f>
        <v>42908.079999999994</v>
      </c>
      <c r="BK55" s="14">
        <f>AJ55/AA55</f>
        <v>97739.905537459286</v>
      </c>
      <c r="BL55" s="14">
        <f>BI55+BJ55+BK55</f>
        <v>173866.16735564108</v>
      </c>
      <c r="BM55" s="14">
        <f>(AF55/W55)-AF55</f>
        <v>11294.181818181816</v>
      </c>
      <c r="BN55" s="14">
        <f>AH55/Y55-AH55</f>
        <v>14679.079999999994</v>
      </c>
      <c r="BO55" s="14">
        <f>AJ55/AA55-AJ55</f>
        <v>33486.905537459286</v>
      </c>
      <c r="BP55" s="14">
        <f>BG55/S55</f>
        <v>0.14879063190065267</v>
      </c>
      <c r="BQ55" s="14">
        <f>(BG55-CA55)/S55</f>
        <v>0.17793612975525452</v>
      </c>
      <c r="BR55" s="27">
        <f>BQ55-BP55</f>
        <v>2.9145497854601854E-2</v>
      </c>
      <c r="BS55" s="28">
        <f t="shared" si="2"/>
        <v>267883</v>
      </c>
      <c r="BT55" s="11">
        <f>BS55/S55</f>
        <v>0.65653896961690883</v>
      </c>
      <c r="BU55" s="14">
        <f>(BE55-AP55)*1/BT55-(BE55-AP55)</f>
        <v>61458.350100603624</v>
      </c>
      <c r="BV55" s="14">
        <f t="shared" si="3"/>
        <v>0.39234552954122687</v>
      </c>
      <c r="BW55" s="27">
        <f>(AR55+AV55+AY55+BB55)/S55</f>
        <v>0.24355489764057417</v>
      </c>
      <c r="BX55" s="13">
        <f>(AF55+AH55+AJ55+AL55+AN55)/N55</f>
        <v>236.37826961770622</v>
      </c>
      <c r="BY55" s="26">
        <f>BX55/K55</f>
        <v>0.43854966533897261</v>
      </c>
      <c r="BZ55" s="11">
        <f>AP55/BE55</f>
        <v>0.26614444735954423</v>
      </c>
      <c r="CA55" s="15">
        <f>-(BM55+BN55+BO55)/M55</f>
        <v>-11892.033471128219</v>
      </c>
      <c r="CB55" s="15">
        <f>BG55-CA55</f>
        <v>72602.033471128219</v>
      </c>
      <c r="CC55" s="18">
        <f t="shared" si="4"/>
        <v>0</v>
      </c>
      <c r="CD55" s="17">
        <f>(AF55/(AF55+AH55+AJ55))/(X55/(X55+Z55+AB55))</f>
        <v>1.4506641260073772</v>
      </c>
      <c r="CE55" s="19">
        <f>(AH55/(AF55+AH55+AJ55))/(Z55/(X55+Z55+AB55))</f>
        <v>0.9830802488275826</v>
      </c>
      <c r="CF55" s="18">
        <f>(AJ55/(AF55+AH55+AJ55))/(AB55/(X55+Z55+AB55))</f>
        <v>0.91038188462959657</v>
      </c>
      <c r="CG55">
        <f>AH55/Z55</f>
        <v>148.57368421052632</v>
      </c>
      <c r="CH55" s="11">
        <f>BB55/BE55</f>
        <v>0.14579663430905887</v>
      </c>
      <c r="CI55" s="14">
        <f>AY55/V55</f>
        <v>2247.8982717276035</v>
      </c>
      <c r="CJ55" s="14">
        <f>AV55/M55</f>
        <v>5573.2</v>
      </c>
      <c r="CK55" s="17">
        <f>N55/V55</f>
        <v>66.09509797365078</v>
      </c>
      <c r="CL55" s="17">
        <f>(AL55+AN55)/N55</f>
        <v>6.1851106639839033</v>
      </c>
      <c r="CM55" s="14">
        <f>AP55/AC55</f>
        <v>6</v>
      </c>
    </row>
    <row r="56" spans="1:91" hidden="1" x14ac:dyDescent="0.2">
      <c r="A56">
        <v>257</v>
      </c>
      <c r="B56" s="2">
        <v>44835</v>
      </c>
      <c r="C56" s="3" t="s">
        <v>37</v>
      </c>
      <c r="D56" t="s">
        <v>38</v>
      </c>
      <c r="E56" s="3" t="s">
        <v>44</v>
      </c>
      <c r="F56" t="s">
        <v>45</v>
      </c>
      <c r="G56" t="str">
        <f>CONCATENATE(C56,E56)</f>
        <v>LAXBOI</v>
      </c>
      <c r="H56" t="s">
        <v>31</v>
      </c>
      <c r="I56">
        <f>U56/M56</f>
        <v>159</v>
      </c>
      <c r="J56" t="str">
        <f>_xlfn.CONCAT(C56,E56,H56)</f>
        <v>LAXBOI737-800</v>
      </c>
      <c r="K56" s="4">
        <v>674</v>
      </c>
      <c r="L56" s="4">
        <f>N56/M56</f>
        <v>106.33333333333333</v>
      </c>
      <c r="M56" s="4">
        <v>3</v>
      </c>
      <c r="N56" s="4">
        <v>319</v>
      </c>
      <c r="O56" s="4">
        <f>P56/M56</f>
        <v>15.333333333333334</v>
      </c>
      <c r="P56" s="4">
        <v>46</v>
      </c>
      <c r="Q56" s="4">
        <v>87</v>
      </c>
      <c r="R56" s="4">
        <v>186</v>
      </c>
      <c r="S56" s="4">
        <f>U56*K56</f>
        <v>321498</v>
      </c>
      <c r="T56" s="7">
        <f>N56/U56</f>
        <v>0.66876310272536688</v>
      </c>
      <c r="U56" s="4">
        <v>477</v>
      </c>
      <c r="V56" s="4">
        <v>6.0331015299026429</v>
      </c>
      <c r="W56" s="7">
        <f>P56/X56</f>
        <v>0.73015873015873012</v>
      </c>
      <c r="X56" s="4">
        <v>63</v>
      </c>
      <c r="Y56" s="7">
        <f>Q56/Z56</f>
        <v>0.72499999999999998</v>
      </c>
      <c r="Z56" s="4">
        <v>120</v>
      </c>
      <c r="AA56" s="7">
        <f>R56/AB56</f>
        <v>0.63265306122448983</v>
      </c>
      <c r="AB56" s="4">
        <v>294</v>
      </c>
      <c r="AC56" s="4">
        <v>407</v>
      </c>
      <c r="AD56" s="4">
        <f>AP56/AC56</f>
        <v>5</v>
      </c>
      <c r="AE56" s="7">
        <f>AF56/(AF56+AH56+AJ56+AL56+AN56+AP56)</f>
        <v>0.24408556220017086</v>
      </c>
      <c r="AF56" s="4">
        <v>14857</v>
      </c>
      <c r="AG56" s="7">
        <f>AH56/(AF56+AH56+AJ56+AL56+AN56+AP56)</f>
        <v>0.26082670697246502</v>
      </c>
      <c r="AH56" s="4">
        <v>15876</v>
      </c>
      <c r="AI56" s="7">
        <f>AJ56/(AF56+AH56+AJ56+AL56+AN56+AP56)</f>
        <v>0.4342511664585661</v>
      </c>
      <c r="AJ56" s="4">
        <v>26432</v>
      </c>
      <c r="AK56" s="7">
        <f>AL56/(AF56+AH56+AJ56+AL56+AN56+AP56)</f>
        <v>1.8236183216139845E-2</v>
      </c>
      <c r="AL56" s="4">
        <v>1110</v>
      </c>
      <c r="AM56" s="7">
        <f>AN56/(AF56+AH56+AJ56+AL56+AN56+AP56)</f>
        <v>9.1673785897351638E-3</v>
      </c>
      <c r="AN56" s="4">
        <v>558</v>
      </c>
      <c r="AO56" s="7">
        <f>AP56/(AF56+AH56+AJ56+AL56+AN56+AP56)</f>
        <v>3.3433002562923045E-2</v>
      </c>
      <c r="AP56" s="4">
        <v>2035</v>
      </c>
      <c r="AQ56" s="6">
        <f>AO56+AM56+AK56+AI56+AG56+AE56</f>
        <v>1</v>
      </c>
      <c r="AR56" s="4">
        <v>22217</v>
      </c>
      <c r="AS56" s="4">
        <f>AR56/M56</f>
        <v>7405.666666666667</v>
      </c>
      <c r="AT56" s="4">
        <f>AR56/V56</f>
        <v>3682.5171746046381</v>
      </c>
      <c r="AU56" s="7">
        <f>AR56/(AR56+AV56+AY56+BB56)</f>
        <v>0.30779141614252858</v>
      </c>
      <c r="AV56" s="4">
        <v>15719</v>
      </c>
      <c r="AW56" s="4">
        <f>AV56/M56</f>
        <v>5239.666666666667</v>
      </c>
      <c r="AX56" s="7">
        <f>AV56/(AR56+AV56+AY56+BB56)</f>
        <v>0.21776897287412375</v>
      </c>
      <c r="AY56" s="4">
        <v>19755</v>
      </c>
      <c r="AZ56" s="4">
        <f>AY56/M56</f>
        <v>6585</v>
      </c>
      <c r="BA56" s="7">
        <f>AY56/(AR56+AV56+AY56+BB56)</f>
        <v>0.27368318971488736</v>
      </c>
      <c r="BB56" s="4">
        <v>14491</v>
      </c>
      <c r="BC56" s="11">
        <f>BB56/(AR56+AV56+AY56+BB56)</f>
        <v>0.20075642126846027</v>
      </c>
      <c r="BD56" s="9">
        <f>BC56+BA56+AX56+AU56</f>
        <v>1</v>
      </c>
      <c r="BE56" s="14">
        <f>(AF56+AH56+AJ56+AL56+AN56+AP56)</f>
        <v>60868</v>
      </c>
      <c r="BF56" s="14">
        <f t="shared" si="0"/>
        <v>-72182</v>
      </c>
      <c r="BG56" s="13">
        <f>(AF56+AH56+AJ56+AL56+AN56+AP56)-(AR56+AV56+AY56+BB56)</f>
        <v>-11314</v>
      </c>
      <c r="BH56" s="13">
        <f t="shared" si="1"/>
        <v>1</v>
      </c>
      <c r="BI56" s="14">
        <f>AF56/W56</f>
        <v>20347.630434782608</v>
      </c>
      <c r="BJ56" s="14">
        <f>AH56/Y56</f>
        <v>21897.931034482761</v>
      </c>
      <c r="BK56" s="14">
        <f>AJ56/AA56</f>
        <v>41779.612903225803</v>
      </c>
      <c r="BL56" s="14">
        <f>BI56+BJ56+BK56</f>
        <v>84025.174372491165</v>
      </c>
      <c r="BM56" s="14">
        <f>(AF56/W56)-AF56</f>
        <v>5490.6304347826081</v>
      </c>
      <c r="BN56" s="14">
        <f>AH56/Y56-AH56</f>
        <v>6021.9310344827609</v>
      </c>
      <c r="BO56" s="14">
        <f>AJ56/AA56-AJ56</f>
        <v>15347.612903225803</v>
      </c>
      <c r="BP56" s="14">
        <f>BG56/S56</f>
        <v>-3.5191509745006191E-2</v>
      </c>
      <c r="BQ56" s="14">
        <f>(BG56-CA56)/S56</f>
        <v>-7.3425294791972058E-3</v>
      </c>
      <c r="BR56" s="27">
        <f>BQ56-BP56</f>
        <v>2.7848980265808985E-2</v>
      </c>
      <c r="BS56" s="28">
        <f t="shared" si="2"/>
        <v>215006</v>
      </c>
      <c r="BT56" s="11">
        <f>BS56/S56</f>
        <v>0.66876310272536688</v>
      </c>
      <c r="BU56" s="14">
        <f>(BE56-AP56)*1/BT56-(BE56-AP56)</f>
        <v>29139.855799373036</v>
      </c>
      <c r="BV56" s="14">
        <f t="shared" si="3"/>
        <v>0.18932621664831509</v>
      </c>
      <c r="BW56" s="27">
        <f>(AR56+AV56+AY56+BB56)/S56</f>
        <v>0.22451772639332127</v>
      </c>
      <c r="BX56" s="13">
        <f>(AF56+AH56+AJ56+AL56+AN56)/N56</f>
        <v>184.4294670846395</v>
      </c>
      <c r="BY56" s="26">
        <f>BX56/K56</f>
        <v>0.27363422416118621</v>
      </c>
      <c r="BZ56" s="11">
        <f>AP56/BE56</f>
        <v>3.3433002562923045E-2</v>
      </c>
      <c r="CA56" s="15">
        <f>-(BM56+BN56+BO56)/M56</f>
        <v>-8953.3914574970568</v>
      </c>
      <c r="CB56" s="15">
        <f>BG56-CA56</f>
        <v>-2360.6085425029432</v>
      </c>
      <c r="CC56" s="18">
        <f t="shared" si="4"/>
        <v>1</v>
      </c>
      <c r="CD56" s="17">
        <f>(AF56/(AF56+AH56+AJ56))/(X56/(X56+Z56+AB56))</f>
        <v>1.9677899813822146</v>
      </c>
      <c r="CE56" s="19">
        <f>(AH56/(AF56+AH56+AJ56))/(Z56/(X56+Z56+AB56))</f>
        <v>1.1039464707425872</v>
      </c>
      <c r="CF56" s="18">
        <f>(AJ56/(AF56+AH56+AJ56))/(AB56/(X56+Z56+AB56))</f>
        <v>0.75018930164561237</v>
      </c>
      <c r="CG56">
        <f>AH56/Z56</f>
        <v>132.30000000000001</v>
      </c>
      <c r="CH56" s="11">
        <f>BB56/BE56</f>
        <v>0.23807255043701123</v>
      </c>
      <c r="CI56" s="14">
        <f>AY56/V56</f>
        <v>3274.4351975655859</v>
      </c>
      <c r="CJ56" s="14">
        <f>AV56/M56</f>
        <v>5239.666666666667</v>
      </c>
      <c r="CK56" s="17">
        <f>N56/V56</f>
        <v>52.874959656968969</v>
      </c>
      <c r="CL56" s="17">
        <f>(AL56+AN56)/N56</f>
        <v>5.2288401253918497</v>
      </c>
      <c r="CM56" s="14">
        <f>AP56/AC56</f>
        <v>5</v>
      </c>
    </row>
    <row r="57" spans="1:91" hidden="1" x14ac:dyDescent="0.2">
      <c r="A57">
        <v>689</v>
      </c>
      <c r="B57" s="2">
        <v>45170</v>
      </c>
      <c r="C57" s="3" t="s">
        <v>37</v>
      </c>
      <c r="D57" t="s">
        <v>38</v>
      </c>
      <c r="E57" s="3" t="s">
        <v>53</v>
      </c>
      <c r="F57" t="s">
        <v>54</v>
      </c>
      <c r="G57" t="str">
        <f>CONCATENATE(C57,E57)</f>
        <v>LAXYVR</v>
      </c>
      <c r="H57" t="s">
        <v>48</v>
      </c>
      <c r="I57">
        <f>U57/M57</f>
        <v>196</v>
      </c>
      <c r="J57" t="str">
        <f>_xlfn.CONCAT(C57,E57,H57)</f>
        <v>LAXYVRA321</v>
      </c>
      <c r="K57" s="4">
        <v>1080</v>
      </c>
      <c r="L57" s="4">
        <f>N57/M57</f>
        <v>118</v>
      </c>
      <c r="M57" s="4">
        <v>3</v>
      </c>
      <c r="N57" s="4">
        <v>354</v>
      </c>
      <c r="O57" s="4">
        <f>P57/M57</f>
        <v>15.666666666666666</v>
      </c>
      <c r="P57" s="4">
        <v>47</v>
      </c>
      <c r="Q57" s="4">
        <v>77</v>
      </c>
      <c r="R57" s="4">
        <v>230</v>
      </c>
      <c r="S57" s="4">
        <f>U57*K57</f>
        <v>635040</v>
      </c>
      <c r="T57" s="7">
        <f>N57/U57</f>
        <v>0.60204081632653061</v>
      </c>
      <c r="U57" s="4">
        <v>588</v>
      </c>
      <c r="V57" s="4">
        <v>1.9906850192061458</v>
      </c>
      <c r="W57" s="7">
        <f>P57/X57</f>
        <v>0.62666666666666671</v>
      </c>
      <c r="X57" s="4">
        <v>75</v>
      </c>
      <c r="Y57" s="7">
        <f>Q57/Z57</f>
        <v>0.54609929078014185</v>
      </c>
      <c r="Z57" s="4">
        <v>141</v>
      </c>
      <c r="AA57" s="7">
        <f>R57/AB57</f>
        <v>0.61827956989247312</v>
      </c>
      <c r="AB57" s="4">
        <v>372</v>
      </c>
      <c r="AC57" s="4">
        <v>267</v>
      </c>
      <c r="AD57" s="4">
        <f>AP57/AC57</f>
        <v>5.98876404494382</v>
      </c>
      <c r="AE57" s="7">
        <f>AF57/(AF57+AH57+AJ57+AL57+AN57+AP57)</f>
        <v>0.18447656042656888</v>
      </c>
      <c r="AF57" s="4">
        <v>15292</v>
      </c>
      <c r="AG57" s="7">
        <f>AH57/(AF57+AH57+AJ57+AL57+AN57+AP57)</f>
        <v>0.20415229087750622</v>
      </c>
      <c r="AH57" s="4">
        <v>16923</v>
      </c>
      <c r="AI57" s="7">
        <f>AJ57/(AF57+AH57+AJ57+AL57+AN57+AP57)</f>
        <v>0.55601129152894058</v>
      </c>
      <c r="AJ57" s="4">
        <v>46090</v>
      </c>
      <c r="AK57" s="7">
        <f>AL57/(AF57+AH57+AJ57+AL57+AN57+AP57)</f>
        <v>1.9422394865732141E-2</v>
      </c>
      <c r="AL57" s="4">
        <v>1610</v>
      </c>
      <c r="AM57" s="7">
        <f>AN57/(AF57+AH57+AJ57+AL57+AN57+AP57)</f>
        <v>1.6647767027770405E-2</v>
      </c>
      <c r="AN57" s="4">
        <v>1380</v>
      </c>
      <c r="AO57" s="7">
        <f>AP57/(AF57+AH57+AJ57+AL57+AN57+AP57)</f>
        <v>1.9289695273481795E-2</v>
      </c>
      <c r="AP57" s="4">
        <v>1599</v>
      </c>
      <c r="AQ57" s="6">
        <f>AO57+AM57+AK57+AI57+AG57+AE57</f>
        <v>1</v>
      </c>
      <c r="AR57" s="4">
        <v>8996</v>
      </c>
      <c r="AS57" s="4">
        <f>AR57/M57</f>
        <v>2998.6666666666665</v>
      </c>
      <c r="AT57" s="4">
        <f>AR57/V57</f>
        <v>4519.0474199617302</v>
      </c>
      <c r="AU57" s="7">
        <f>AR57/(AR57+AV57+AY57+BB57)</f>
        <v>0.2184661712564962</v>
      </c>
      <c r="AV57" s="4">
        <v>20861</v>
      </c>
      <c r="AW57" s="4">
        <f>AV57/M57</f>
        <v>6953.666666666667</v>
      </c>
      <c r="AX57" s="7">
        <f>AV57/(AR57+AV57+AY57+BB57)</f>
        <v>0.50660546893972513</v>
      </c>
      <c r="AY57" s="4">
        <v>5182</v>
      </c>
      <c r="AZ57" s="4">
        <f>AY57/M57</f>
        <v>1727.3333333333333</v>
      </c>
      <c r="BA57" s="7">
        <f>AY57/(AR57+AV57+AY57+BB57)</f>
        <v>0.12584389722667444</v>
      </c>
      <c r="BB57" s="4">
        <v>6139</v>
      </c>
      <c r="BC57" s="11">
        <f>BB57/(AR57+AV57+AY57+BB57)</f>
        <v>0.14908446257710428</v>
      </c>
      <c r="BD57" s="9">
        <f>BC57+BA57+AX57+AU57</f>
        <v>1</v>
      </c>
      <c r="BE57" s="14">
        <f>(AF57+AH57+AJ57+AL57+AN57+AP57)</f>
        <v>82894</v>
      </c>
      <c r="BF57" s="14">
        <f t="shared" si="0"/>
        <v>-41178</v>
      </c>
      <c r="BG57" s="13">
        <f>(AF57+AH57+AJ57+AL57+AN57+AP57)-(AR57+AV57+AY57+BB57)</f>
        <v>41716</v>
      </c>
      <c r="BH57" s="13">
        <f t="shared" si="1"/>
        <v>0</v>
      </c>
      <c r="BI57" s="14">
        <f>AF57/W57</f>
        <v>24402.127659574468</v>
      </c>
      <c r="BJ57" s="14">
        <f>AH57/Y57</f>
        <v>30988.870129870131</v>
      </c>
      <c r="BK57" s="14">
        <f>AJ57/AA57</f>
        <v>74545.565217391297</v>
      </c>
      <c r="BL57" s="14">
        <f>BI57+BJ57+BK57</f>
        <v>129936.5630068359</v>
      </c>
      <c r="BM57" s="14">
        <f>(AF57/W57)-AF57</f>
        <v>9110.1276595744675</v>
      </c>
      <c r="BN57" s="14">
        <f>AH57/Y57-AH57</f>
        <v>14065.870129870131</v>
      </c>
      <c r="BO57" s="14">
        <f>AJ57/AA57-AJ57</f>
        <v>28455.565217391297</v>
      </c>
      <c r="BP57" s="14">
        <f>BG57/S57</f>
        <v>6.569035021415974E-2</v>
      </c>
      <c r="BQ57" s="14">
        <f>(BG57-CA57)/S57</f>
        <v>9.2791825715354367E-2</v>
      </c>
      <c r="BR57" s="27">
        <f>BQ57-BP57</f>
        <v>2.7101475501194627E-2</v>
      </c>
      <c r="BS57" s="28">
        <f t="shared" si="2"/>
        <v>382320</v>
      </c>
      <c r="BT57" s="11">
        <f>BS57/S57</f>
        <v>0.60204081632653061</v>
      </c>
      <c r="BU57" s="14">
        <f>(BE57-AP57)*1/BT57-(BE57-AP57)</f>
        <v>53737.372881355928</v>
      </c>
      <c r="BV57" s="14">
        <f t="shared" si="3"/>
        <v>0.13053350970017635</v>
      </c>
      <c r="BW57" s="27">
        <f>(AR57+AV57+AY57+BB57)/S57</f>
        <v>6.4843159486016627E-2</v>
      </c>
      <c r="BX57" s="13">
        <f>(AF57+AH57+AJ57+AL57+AN57)/N57</f>
        <v>229.64689265536722</v>
      </c>
      <c r="BY57" s="26">
        <f>BX57/K57</f>
        <v>0.21263601171793262</v>
      </c>
      <c r="BZ57" s="11">
        <f>AP57/BE57</f>
        <v>1.9289695273481795E-2</v>
      </c>
      <c r="CA57" s="15">
        <f>-(BM57+BN57+BO57)/M57</f>
        <v>-17210.52100227863</v>
      </c>
      <c r="CB57" s="15">
        <f>BG57-CA57</f>
        <v>58926.521002278634</v>
      </c>
      <c r="CC57" s="18">
        <f t="shared" si="4"/>
        <v>0</v>
      </c>
      <c r="CD57" s="17">
        <f>(AF57/(AF57+AH57+AJ57))/(X57/(X57+Z57+AB57))</f>
        <v>1.5310552327437583</v>
      </c>
      <c r="CE57" s="19">
        <f>(AH57/(AF57+AH57+AJ57))/(Z57/(X57+Z57+AB57))</f>
        <v>0.90125165236316807</v>
      </c>
      <c r="CF57" s="18">
        <f>(AJ57/(AF57+AH57+AJ57))/(AB57/(X57+Z57+AB57))</f>
        <v>0.93036122193820259</v>
      </c>
      <c r="CG57">
        <f>AH57/Z57</f>
        <v>120.02127659574468</v>
      </c>
      <c r="CH57" s="11">
        <f>BB57/BE57</f>
        <v>7.4058436074987327E-2</v>
      </c>
      <c r="CI57" s="14">
        <f>AY57/V57</f>
        <v>2603.1240251491422</v>
      </c>
      <c r="CJ57" s="14">
        <f>AV57/M57</f>
        <v>6953.666666666667</v>
      </c>
      <c r="CK57" s="17">
        <f>N57/V57</f>
        <v>177.8282332888453</v>
      </c>
      <c r="CL57" s="17">
        <f>(AL57+AN57)/N57</f>
        <v>8.4463276836158201</v>
      </c>
      <c r="CM57" s="14">
        <f>AP57/AC57</f>
        <v>5.98876404494382</v>
      </c>
    </row>
    <row r="58" spans="1:91" hidden="1" x14ac:dyDescent="0.2">
      <c r="A58">
        <v>828</v>
      </c>
      <c r="B58" s="2">
        <v>45200</v>
      </c>
      <c r="C58" s="3" t="s">
        <v>44</v>
      </c>
      <c r="D58" t="s">
        <v>45</v>
      </c>
      <c r="E58" s="3" t="s">
        <v>43</v>
      </c>
      <c r="F58" t="s">
        <v>38</v>
      </c>
      <c r="G58" t="str">
        <f>CONCATENATE(C58,E58)</f>
        <v>BOISFO</v>
      </c>
      <c r="H58" t="s">
        <v>47</v>
      </c>
      <c r="I58">
        <f>U58/M58</f>
        <v>150</v>
      </c>
      <c r="J58" t="str">
        <f>_xlfn.CONCAT(C58,E58,H58)</f>
        <v>BOISFOA320</v>
      </c>
      <c r="K58" s="4">
        <v>522</v>
      </c>
      <c r="L58" s="4">
        <f>N58/M58</f>
        <v>93</v>
      </c>
      <c r="M58" s="4">
        <v>5</v>
      </c>
      <c r="N58" s="4">
        <v>465</v>
      </c>
      <c r="O58" s="4">
        <f>P58/M58</f>
        <v>12.8</v>
      </c>
      <c r="P58" s="4">
        <v>64</v>
      </c>
      <c r="Q58" s="4">
        <v>102</v>
      </c>
      <c r="R58" s="4">
        <v>299</v>
      </c>
      <c r="S58" s="4">
        <f>U58*K58</f>
        <v>391500</v>
      </c>
      <c r="T58" s="7">
        <f>N58/U58</f>
        <v>0.62</v>
      </c>
      <c r="U58" s="4">
        <v>750</v>
      </c>
      <c r="V58" s="4">
        <v>9.037994196590498</v>
      </c>
      <c r="W58" s="7">
        <f>P58/X58</f>
        <v>0.64</v>
      </c>
      <c r="X58" s="4">
        <v>100</v>
      </c>
      <c r="Y58" s="7">
        <f>Q58/Z58</f>
        <v>0.55135135135135138</v>
      </c>
      <c r="Z58" s="4">
        <v>185</v>
      </c>
      <c r="AA58" s="7">
        <f>R58/AB58</f>
        <v>0.64301075268817209</v>
      </c>
      <c r="AB58" s="4">
        <v>465</v>
      </c>
      <c r="AC58" s="4">
        <v>29</v>
      </c>
      <c r="AD58" s="4">
        <f>AP58/AC58</f>
        <v>6</v>
      </c>
      <c r="AE58" s="7">
        <f>AF58/(AF58+AH58+AJ58+AL58+AN58+AP58)</f>
        <v>0.21184813610485312</v>
      </c>
      <c r="AF58" s="4">
        <v>19089</v>
      </c>
      <c r="AG58" s="7">
        <f>AH58/(AF58+AH58+AJ58+AL58+AN58+AP58)</f>
        <v>0.19906333581186811</v>
      </c>
      <c r="AH58" s="4">
        <v>17937</v>
      </c>
      <c r="AI58" s="7">
        <f>AJ58/(AF58+AH58+AJ58+AL58+AN58+AP58)</f>
        <v>0.53730564772992107</v>
      </c>
      <c r="AJ58" s="4">
        <v>48415</v>
      </c>
      <c r="AK58" s="7">
        <f>AL58/(AF58+AH58+AJ58+AL58+AN58+AP58)</f>
        <v>2.3305625534087254E-2</v>
      </c>
      <c r="AL58" s="4">
        <v>2100</v>
      </c>
      <c r="AM58" s="7">
        <f>AN58/(AF58+AH58+AJ58+AL58+AN58+AP58)</f>
        <v>2.6546217275017478E-2</v>
      </c>
      <c r="AN58" s="4">
        <v>2392</v>
      </c>
      <c r="AO58" s="7">
        <f>AP58/(AF58+AH58+AJ58+AL58+AN58+AP58)</f>
        <v>1.9310375442529437E-3</v>
      </c>
      <c r="AP58" s="4">
        <v>174</v>
      </c>
      <c r="AQ58" s="6">
        <f>AO58+AM58+AK58+AI58+AG58+AE58</f>
        <v>0.99999999999999989</v>
      </c>
      <c r="AR58" s="4">
        <v>37167</v>
      </c>
      <c r="AS58" s="4">
        <f>AR58/M58</f>
        <v>7433.4</v>
      </c>
      <c r="AT58" s="4">
        <f>AR58/V58</f>
        <v>4112.3062475544539</v>
      </c>
      <c r="AU58" s="7">
        <f>AR58/(AR58+AV58+AY58+BB58)</f>
        <v>0.32144432432432435</v>
      </c>
      <c r="AV58" s="4">
        <v>28794</v>
      </c>
      <c r="AW58" s="4">
        <f>AV58/M58</f>
        <v>5758.8</v>
      </c>
      <c r="AX58" s="7">
        <f>AV58/(AR58+AV58+AY58+BB58)</f>
        <v>0.24902918918918918</v>
      </c>
      <c r="AY58" s="4">
        <v>21560</v>
      </c>
      <c r="AZ58" s="4">
        <f>AY58/M58</f>
        <v>4312</v>
      </c>
      <c r="BA58" s="7">
        <f>AY58/(AR58+AV58+AY58+BB58)</f>
        <v>0.18646486486486485</v>
      </c>
      <c r="BB58" s="4">
        <v>28104</v>
      </c>
      <c r="BC58" s="11">
        <f>BB58/(AR58+AV58+AY58+BB58)</f>
        <v>0.24306162162162162</v>
      </c>
      <c r="BD58" s="9">
        <f>BC58+BA58+AX58+AU58</f>
        <v>1</v>
      </c>
      <c r="BE58" s="14">
        <f>(AF58+AH58+AJ58+AL58+AN58+AP58)</f>
        <v>90107</v>
      </c>
      <c r="BF58" s="14">
        <f t="shared" si="0"/>
        <v>-115625</v>
      </c>
      <c r="BG58" s="13">
        <f>(AF58+AH58+AJ58+AL58+AN58+AP58)-(AR58+AV58+AY58+BB58)</f>
        <v>-25518</v>
      </c>
      <c r="BH58" s="13">
        <f t="shared" si="1"/>
        <v>1</v>
      </c>
      <c r="BI58" s="14">
        <f>AF58/W58</f>
        <v>29826.5625</v>
      </c>
      <c r="BJ58" s="14">
        <f>AH58/Y58</f>
        <v>32532.794117647056</v>
      </c>
      <c r="BK58" s="14">
        <f>AJ58/AA58</f>
        <v>75294.230769230766</v>
      </c>
      <c r="BL58" s="14">
        <f>BI58+BJ58+BK58</f>
        <v>137653.58738687783</v>
      </c>
      <c r="BM58" s="14">
        <f>(AF58/W58)-AF58</f>
        <v>10737.5625</v>
      </c>
      <c r="BN58" s="14">
        <f>AH58/Y58-AH58</f>
        <v>14595.794117647056</v>
      </c>
      <c r="BO58" s="14">
        <f>AJ58/AA58-AJ58</f>
        <v>26879.230769230766</v>
      </c>
      <c r="BP58" s="14">
        <f>BG58/S58</f>
        <v>-6.5180076628352485E-2</v>
      </c>
      <c r="BQ58" s="14">
        <f>(BG58-CA58)/S58</f>
        <v>-3.8506979623561775E-2</v>
      </c>
      <c r="BR58" s="27">
        <f>BQ58-BP58</f>
        <v>2.6673097004790709E-2</v>
      </c>
      <c r="BS58" s="28">
        <f t="shared" si="2"/>
        <v>242730</v>
      </c>
      <c r="BT58" s="11">
        <f>BS58/S58</f>
        <v>0.62</v>
      </c>
      <c r="BU58" s="14">
        <f>(BE58-AP58)*1/BT58-(BE58-AP58)</f>
        <v>55120.225806451606</v>
      </c>
      <c r="BV58" s="14">
        <f t="shared" si="3"/>
        <v>0.23015836526181355</v>
      </c>
      <c r="BW58" s="27">
        <f>(AR58+AV58+AY58+BB58)/S58</f>
        <v>0.295338441890166</v>
      </c>
      <c r="BX58" s="13">
        <f>(AF58+AH58+AJ58+AL58+AN58)/N58</f>
        <v>193.40430107526882</v>
      </c>
      <c r="BY58" s="26">
        <f>BX58/K58</f>
        <v>0.37050632389898241</v>
      </c>
      <c r="BZ58" s="11">
        <f>AP58/BE58</f>
        <v>1.9310375442529437E-3</v>
      </c>
      <c r="CA58" s="15">
        <f>-(BM58+BN58+BO58)/M58</f>
        <v>-10442.517477375564</v>
      </c>
      <c r="CB58" s="15">
        <f>BG58-CA58</f>
        <v>-15075.482522624436</v>
      </c>
      <c r="CC58" s="18">
        <f t="shared" si="4"/>
        <v>1</v>
      </c>
      <c r="CD58" s="17">
        <f>(AF58/(AF58+AH58+AJ58))/(X58/(X58+Z58+AB58))</f>
        <v>1.6756299668777286</v>
      </c>
      <c r="CE58" s="19">
        <f>(AH58/(AF58+AH58+AJ58))/(Z58/(X58+Z58+AB58))</f>
        <v>0.85108516482212948</v>
      </c>
      <c r="CF58" s="18">
        <f>(AJ58/(AF58+AH58+AJ58))/(AB58/(X58+Z58+AB58))</f>
        <v>0.9139489200432972</v>
      </c>
      <c r="CG58">
        <f>AH58/Z58</f>
        <v>96.956756756756761</v>
      </c>
      <c r="CH58" s="11">
        <f>BB58/BE58</f>
        <v>0.31189585714761342</v>
      </c>
      <c r="CI58" s="14">
        <f>AY58/V58</f>
        <v>2385.485045800684</v>
      </c>
      <c r="CJ58" s="14">
        <f>AV58/M58</f>
        <v>5758.8</v>
      </c>
      <c r="CK58" s="17">
        <f>N58/V58</f>
        <v>51.449468752194711</v>
      </c>
      <c r="CL58" s="17">
        <f>(AL58+AN58)/N58</f>
        <v>9.6602150537634408</v>
      </c>
      <c r="CM58" s="14">
        <f>AP58/AC58</f>
        <v>6</v>
      </c>
    </row>
    <row r="59" spans="1:91" hidden="1" x14ac:dyDescent="0.2">
      <c r="A59">
        <v>789</v>
      </c>
      <c r="B59" s="2">
        <v>45170</v>
      </c>
      <c r="C59" s="3" t="s">
        <v>53</v>
      </c>
      <c r="D59" t="s">
        <v>54</v>
      </c>
      <c r="E59" s="3" t="s">
        <v>37</v>
      </c>
      <c r="F59" t="s">
        <v>38</v>
      </c>
      <c r="G59" t="str">
        <f>CONCATENATE(C59,E59)</f>
        <v>YVRLAX</v>
      </c>
      <c r="H59" t="s">
        <v>48</v>
      </c>
      <c r="I59">
        <f>U59/M59</f>
        <v>196</v>
      </c>
      <c r="J59" t="str">
        <f>_xlfn.CONCAT(C59,E59,H59)</f>
        <v>YVRLAXA321</v>
      </c>
      <c r="K59" s="4">
        <v>1080</v>
      </c>
      <c r="L59" s="4">
        <f>N59/M59</f>
        <v>118</v>
      </c>
      <c r="M59" s="4">
        <v>3</v>
      </c>
      <c r="N59" s="4">
        <v>354</v>
      </c>
      <c r="O59" s="4">
        <f>P59/M59</f>
        <v>23.666666666666668</v>
      </c>
      <c r="P59" s="4">
        <v>71</v>
      </c>
      <c r="Q59" s="4">
        <v>89</v>
      </c>
      <c r="R59" s="4">
        <v>194</v>
      </c>
      <c r="S59" s="4">
        <f>U59*K59</f>
        <v>635040</v>
      </c>
      <c r="T59" s="7">
        <f>N59/U59</f>
        <v>0.60204081632653061</v>
      </c>
      <c r="U59" s="4">
        <v>588</v>
      </c>
      <c r="V59" s="4">
        <v>1.9409352978859706</v>
      </c>
      <c r="W59" s="7">
        <f>P59/X59</f>
        <v>0.94666666666666666</v>
      </c>
      <c r="X59" s="4">
        <v>75</v>
      </c>
      <c r="Y59" s="7">
        <f>Q59/Z59</f>
        <v>0.63120567375886527</v>
      </c>
      <c r="Z59" s="4">
        <v>141</v>
      </c>
      <c r="AA59" s="7">
        <f>R59/AB59</f>
        <v>0.521505376344086</v>
      </c>
      <c r="AB59" s="4">
        <v>372</v>
      </c>
      <c r="AC59" s="4">
        <v>267</v>
      </c>
      <c r="AD59" s="4">
        <f>AP59/AC59</f>
        <v>5.98876404494382</v>
      </c>
      <c r="AE59" s="7">
        <f>AF59/(AF59+AH59+AJ59+AL59+AN59+AP59)</f>
        <v>0.29352102352953857</v>
      </c>
      <c r="AF59" s="4">
        <v>27232</v>
      </c>
      <c r="AG59" s="7">
        <f>AH59/(AF59+AH59+AJ59+AL59+AN59+AP59)</f>
        <v>0.22944264203412484</v>
      </c>
      <c r="AH59" s="4">
        <v>21287</v>
      </c>
      <c r="AI59" s="7">
        <f>AJ59/(AF59+AH59+AJ59+AL59+AN59+AP59)</f>
        <v>0.43254254826088362</v>
      </c>
      <c r="AJ59" s="4">
        <v>40130</v>
      </c>
      <c r="AK59" s="7">
        <f>AL59/(AF59+AH59+AJ59+AL59+AN59+AP59)</f>
        <v>1.4712698190284229E-2</v>
      </c>
      <c r="AL59" s="4">
        <v>1365</v>
      </c>
      <c r="AM59" s="7">
        <f>AN59/(AF59+AH59+AJ59+AL59+AN59+AP59)</f>
        <v>1.2546212962264354E-2</v>
      </c>
      <c r="AN59" s="4">
        <v>1164</v>
      </c>
      <c r="AO59" s="7">
        <f>AP59/(AF59+AH59+AJ59+AL59+AN59+AP59)</f>
        <v>1.7234875022904383E-2</v>
      </c>
      <c r="AP59" s="4">
        <v>1599</v>
      </c>
      <c r="AQ59" s="6">
        <f>AO59+AM59+AK59+AI59+AG59+AE59</f>
        <v>1</v>
      </c>
      <c r="AR59" s="4">
        <v>8771</v>
      </c>
      <c r="AS59" s="4">
        <f>AR59/M59</f>
        <v>2923.6666666666665</v>
      </c>
      <c r="AT59" s="4">
        <f>AR59/V59</f>
        <v>4518.9553765925139</v>
      </c>
      <c r="AU59" s="7">
        <f>AR59/(AR59+AV59+AY59+BB59)</f>
        <v>0.21565734798750952</v>
      </c>
      <c r="AV59" s="4">
        <v>20861</v>
      </c>
      <c r="AW59" s="4">
        <f>AV59/M59</f>
        <v>6953.666666666667</v>
      </c>
      <c r="AX59" s="7">
        <f>AV59/(AR59+AV59+AY59+BB59)</f>
        <v>0.51292075434584838</v>
      </c>
      <c r="AY59" s="4">
        <v>5052</v>
      </c>
      <c r="AZ59" s="4">
        <f>AY59/M59</f>
        <v>1684</v>
      </c>
      <c r="BA59" s="7">
        <f>AY59/(AR59+AV59+AY59+BB59)</f>
        <v>0.12421627203658626</v>
      </c>
      <c r="BB59" s="4">
        <v>5987</v>
      </c>
      <c r="BC59" s="11">
        <f>BB59/(AR59+AV59+AY59+BB59)</f>
        <v>0.14720562563005582</v>
      </c>
      <c r="BD59" s="9">
        <f>BC59+BA59+AX59+AU59</f>
        <v>1</v>
      </c>
      <c r="BE59" s="14">
        <f>(AF59+AH59+AJ59+AL59+AN59+AP59)</f>
        <v>92777</v>
      </c>
      <c r="BF59" s="14">
        <f t="shared" si="0"/>
        <v>-40671</v>
      </c>
      <c r="BG59" s="13">
        <f>(AF59+AH59+AJ59+AL59+AN59+AP59)-(AR59+AV59+AY59+BB59)</f>
        <v>52106</v>
      </c>
      <c r="BH59" s="13">
        <f t="shared" si="1"/>
        <v>0</v>
      </c>
      <c r="BI59" s="14">
        <f>AF59/W59</f>
        <v>28766.197183098593</v>
      </c>
      <c r="BJ59" s="14">
        <f>AH59/Y59</f>
        <v>33724.348314606737</v>
      </c>
      <c r="BK59" s="14">
        <f>AJ59/AA59</f>
        <v>76950.309278350513</v>
      </c>
      <c r="BL59" s="14">
        <f>BI59+BJ59+BK59</f>
        <v>139440.85477605584</v>
      </c>
      <c r="BM59" s="14">
        <f>(AF59/W59)-AF59</f>
        <v>1534.1971830985931</v>
      </c>
      <c r="BN59" s="14">
        <f>AH59/Y59-AH59</f>
        <v>12437.348314606737</v>
      </c>
      <c r="BO59" s="14">
        <f>AJ59/AA59-AJ59</f>
        <v>36820.309278350513</v>
      </c>
      <c r="BP59" s="14">
        <f>BG59/S59</f>
        <v>8.2051524313429075E-2</v>
      </c>
      <c r="BQ59" s="14">
        <f>(BG59-CA59)/S59</f>
        <v>0.10871223585708818</v>
      </c>
      <c r="BR59" s="27">
        <f>BQ59-BP59</f>
        <v>2.6660711543659107E-2</v>
      </c>
      <c r="BS59" s="28">
        <f t="shared" si="2"/>
        <v>382320</v>
      </c>
      <c r="BT59" s="11">
        <f>BS59/S59</f>
        <v>0.60204081632653061</v>
      </c>
      <c r="BU59" s="14">
        <f>(BE59-AP59)*1/BT59-(BE59-AP59)</f>
        <v>60270.203389830509</v>
      </c>
      <c r="BV59" s="14">
        <f t="shared" si="3"/>
        <v>0.14609630889392794</v>
      </c>
      <c r="BW59" s="27">
        <f>(AR59+AV59+AY59+BB59)/S59</f>
        <v>6.4044784580498865E-2</v>
      </c>
      <c r="BX59" s="13">
        <f>(AF59+AH59+AJ59+AL59+AN59)/N59</f>
        <v>257.56497175141243</v>
      </c>
      <c r="BY59" s="26">
        <f>BX59/K59</f>
        <v>0.2384860849550115</v>
      </c>
      <c r="BZ59" s="11">
        <f>AP59/BE59</f>
        <v>1.7234875022904383E-2</v>
      </c>
      <c r="CA59" s="15">
        <f>-(BM59+BN59+BO59)/M59</f>
        <v>-16930.618258685281</v>
      </c>
      <c r="CB59" s="15">
        <f>BG59-CA59</f>
        <v>69036.618258685281</v>
      </c>
      <c r="CC59" s="18">
        <f t="shared" si="4"/>
        <v>0</v>
      </c>
      <c r="CD59" s="17">
        <f>(AF59/(AF59+AH59+AJ59))/(X59/(X59+Z59+AB59))</f>
        <v>2.4083619668580578</v>
      </c>
      <c r="CE59" s="19">
        <f>(AH59/(AF59+AH59+AJ59))/(Z59/(X59+Z59+AB59))</f>
        <v>1.0013798141991017</v>
      </c>
      <c r="CF59" s="18">
        <f>(AJ59/(AF59+AH59+AJ59))/(AB59/(X59+Z59+AB59))</f>
        <v>0.71553306097734481</v>
      </c>
      <c r="CG59">
        <f>AH59/Z59</f>
        <v>150.97163120567376</v>
      </c>
      <c r="CH59" s="11">
        <f>BB59/BE59</f>
        <v>6.4531079901268634E-2</v>
      </c>
      <c r="CI59" s="14">
        <f>AY59/V59</f>
        <v>2602.8688362268135</v>
      </c>
      <c r="CJ59" s="14">
        <f>AV59/M59</f>
        <v>6953.666666666667</v>
      </c>
      <c r="CK59" s="17">
        <f>N59/V59</f>
        <v>182.38629612515678</v>
      </c>
      <c r="CL59" s="17">
        <f>(AL59+AN59)/N59</f>
        <v>7.1440677966101696</v>
      </c>
      <c r="CM59" s="14">
        <f>AP59/AC59</f>
        <v>5.98876404494382</v>
      </c>
    </row>
    <row r="60" spans="1:91" hidden="1" x14ac:dyDescent="0.2">
      <c r="A60">
        <v>497</v>
      </c>
      <c r="B60" s="2">
        <v>44866</v>
      </c>
      <c r="C60" s="3" t="s">
        <v>39</v>
      </c>
      <c r="D60" t="s">
        <v>28</v>
      </c>
      <c r="E60" s="3" t="s">
        <v>29</v>
      </c>
      <c r="F60" t="s">
        <v>28</v>
      </c>
      <c r="G60" t="str">
        <f>CONCATENATE(C60,E60)</f>
        <v>OMEANC</v>
      </c>
      <c r="H60" t="s">
        <v>30</v>
      </c>
      <c r="I60">
        <f>U60/M60</f>
        <v>115.14285714285714</v>
      </c>
      <c r="J60" t="str">
        <f>_xlfn.CONCAT(C60,E60,H60)</f>
        <v>OMEANC737-700</v>
      </c>
      <c r="K60" s="4">
        <v>539</v>
      </c>
      <c r="L60" s="4">
        <f>N60/M60</f>
        <v>55.571428571428569</v>
      </c>
      <c r="M60" s="4">
        <v>7</v>
      </c>
      <c r="N60" s="4">
        <v>389</v>
      </c>
      <c r="O60" s="4">
        <f>P60/M60</f>
        <v>12.571428571428571</v>
      </c>
      <c r="P60" s="4">
        <v>88</v>
      </c>
      <c r="Q60" s="4">
        <v>125</v>
      </c>
      <c r="R60" s="4">
        <v>176</v>
      </c>
      <c r="S60" s="4">
        <f>U60*K60</f>
        <v>434434</v>
      </c>
      <c r="T60" s="7">
        <f>N60/U60</f>
        <v>0.4826302729528536</v>
      </c>
      <c r="U60" s="4">
        <v>806</v>
      </c>
      <c r="V60" s="4">
        <v>9.8707854406130267</v>
      </c>
      <c r="W60" s="7">
        <f>P60/X60</f>
        <v>0.7927927927927928</v>
      </c>
      <c r="X60" s="4">
        <v>111</v>
      </c>
      <c r="Y60" s="7">
        <f>Q60/Z60</f>
        <v>0.61881188118811881</v>
      </c>
      <c r="Z60" s="4">
        <v>202</v>
      </c>
      <c r="AA60" s="7">
        <f>R60/AB60</f>
        <v>0.35627530364372467</v>
      </c>
      <c r="AB60" s="4">
        <v>494</v>
      </c>
      <c r="AC60" s="4">
        <v>1160</v>
      </c>
      <c r="AD60" s="4">
        <f>AP60/AC60</f>
        <v>4.9982758620689651</v>
      </c>
      <c r="AE60" s="7">
        <f>AF60/(AF60+AH60+AJ60+AL60+AN60+AP60)</f>
        <v>0.3132673350657002</v>
      </c>
      <c r="AF60" s="4">
        <v>29777</v>
      </c>
      <c r="AG60" s="7">
        <f>AH60/(AF60+AH60+AJ60+AL60+AN60+AP60)</f>
        <v>0.27610911807097094</v>
      </c>
      <c r="AH60" s="4">
        <v>26245</v>
      </c>
      <c r="AI60" s="7">
        <f>AJ60/(AF60+AH60+AJ60+AL60+AN60+AP60)</f>
        <v>0.33119417588082439</v>
      </c>
      <c r="AJ60" s="4">
        <v>31481</v>
      </c>
      <c r="AK60" s="7">
        <f>AL60/(AF60+AH60+AJ60+AL60+AN60+AP60)</f>
        <v>1.1046468812136388E-2</v>
      </c>
      <c r="AL60" s="4">
        <v>1050</v>
      </c>
      <c r="AM60" s="7">
        <f>AN60/(AF60+AH60+AJ60+AL60+AN60+AP60)</f>
        <v>7.3853534343997556E-3</v>
      </c>
      <c r="AN60" s="4">
        <v>702</v>
      </c>
      <c r="AO60" s="7">
        <f>AP60/(AF60+AH60+AJ60+AL60+AN60+AP60)</f>
        <v>6.0997548735968354E-2</v>
      </c>
      <c r="AP60" s="4">
        <v>5798</v>
      </c>
      <c r="AQ60" s="6">
        <f>AO60+AM60+AK60+AI60+AG60+AE60</f>
        <v>1</v>
      </c>
      <c r="AR60" s="4">
        <v>36350</v>
      </c>
      <c r="AS60" s="4">
        <f>AR60/M60</f>
        <v>5192.8571428571431</v>
      </c>
      <c r="AT60" s="4">
        <f>AR60/V60</f>
        <v>3682.5843514376379</v>
      </c>
      <c r="AU60" s="7">
        <f>AR60/(AR60+AV60+AY60+BB60)</f>
        <v>0.28749495796325442</v>
      </c>
      <c r="AV60" s="4">
        <v>34057</v>
      </c>
      <c r="AW60" s="4">
        <f>AV60/M60</f>
        <v>4865.2857142857147</v>
      </c>
      <c r="AX60" s="7">
        <f>AV60/(AR60+AV60+AY60+BB60)</f>
        <v>0.26935944383368793</v>
      </c>
      <c r="AY60" s="4">
        <v>32322</v>
      </c>
      <c r="AZ60" s="4">
        <f>AY60/M60</f>
        <v>4617.4285714285716</v>
      </c>
      <c r="BA60" s="7">
        <f>AY60/(AR60+AV60+AY60+BB60)</f>
        <v>0.25563719480848168</v>
      </c>
      <c r="BB60" s="4">
        <v>23708</v>
      </c>
      <c r="BC60" s="11">
        <f>BB60/(AR60+AV60+AY60+BB60)</f>
        <v>0.18750840339457595</v>
      </c>
      <c r="BD60" s="9">
        <f>BC60+BA60+AX60+AU60</f>
        <v>1</v>
      </c>
      <c r="BE60" s="14">
        <f>(AF60+AH60+AJ60+AL60+AN60+AP60)</f>
        <v>95053</v>
      </c>
      <c r="BF60" s="14">
        <f t="shared" si="0"/>
        <v>-126437</v>
      </c>
      <c r="BG60" s="13">
        <f>(AF60+AH60+AJ60+AL60+AN60+AP60)-(AR60+AV60+AY60+BB60)</f>
        <v>-31384</v>
      </c>
      <c r="BH60" s="13">
        <f t="shared" si="1"/>
        <v>1</v>
      </c>
      <c r="BI60" s="14">
        <f>AF60/W60</f>
        <v>37559.625</v>
      </c>
      <c r="BJ60" s="14">
        <f>AH60/Y60</f>
        <v>42411.92</v>
      </c>
      <c r="BK60" s="14">
        <f>AJ60/AA60</f>
        <v>88361.443181818191</v>
      </c>
      <c r="BL60" s="14">
        <f>BI60+BJ60+BK60</f>
        <v>168332.98818181819</v>
      </c>
      <c r="BM60" s="14">
        <f>(AF60/W60)-AF60</f>
        <v>7782.625</v>
      </c>
      <c r="BN60" s="14">
        <f>AH60/Y60-AH60</f>
        <v>16166.919999999998</v>
      </c>
      <c r="BO60" s="14">
        <f>AJ60/AA60-AJ60</f>
        <v>56880.443181818191</v>
      </c>
      <c r="BP60" s="14">
        <f>BG60/S60</f>
        <v>-7.2241122932367174E-2</v>
      </c>
      <c r="BQ60" s="14">
        <f>(BG60-CA60)/S60</f>
        <v>-4.5661386611473384E-2</v>
      </c>
      <c r="BR60" s="27">
        <f>BQ60-BP60</f>
        <v>2.657973632089379E-2</v>
      </c>
      <c r="BS60" s="28">
        <f t="shared" si="2"/>
        <v>209671</v>
      </c>
      <c r="BT60" s="11">
        <f>BS60/S60</f>
        <v>0.4826302729528536</v>
      </c>
      <c r="BU60" s="14">
        <f>(BE60-AP60)*1/BT60-(BE60-AP60)</f>
        <v>95679.524421593844</v>
      </c>
      <c r="BV60" s="14">
        <f t="shared" si="3"/>
        <v>0.21879733170055751</v>
      </c>
      <c r="BW60" s="27">
        <f>(AR60+AV60+AY60+BB60)/S60</f>
        <v>0.29103845463292466</v>
      </c>
      <c r="BX60" s="13">
        <f>(AF60+AH60+AJ60+AL60+AN60)/N60</f>
        <v>229.44730077120823</v>
      </c>
      <c r="BY60" s="26">
        <f>BX60/K60</f>
        <v>0.42569072499296517</v>
      </c>
      <c r="BZ60" s="11">
        <f>AP60/BE60</f>
        <v>6.0997548735968354E-2</v>
      </c>
      <c r="CA60" s="15">
        <f>-(BM60+BN60+BO60)/M60</f>
        <v>-11547.141168831169</v>
      </c>
      <c r="CB60" s="15">
        <f>BG60-CA60</f>
        <v>-19836.858831168829</v>
      </c>
      <c r="CC60" s="18">
        <f t="shared" si="4"/>
        <v>1</v>
      </c>
      <c r="CD60" s="17">
        <f>(AF60/(AF60+AH60+AJ60))/(X60/(X60+Z60+AB60))</f>
        <v>2.4740504649879185</v>
      </c>
      <c r="CE60" s="19">
        <f>(AH60/(AF60+AH60+AJ60))/(Z60/(X60+Z60+AB60))</f>
        <v>1.1982454802398288</v>
      </c>
      <c r="CF60" s="18">
        <f>(AJ60/(AF60+AH60+AJ60))/(AB60/(X60+Z60+AB60))</f>
        <v>0.58772229023865508</v>
      </c>
      <c r="CG60">
        <f>AH60/Z60</f>
        <v>129.92574257425741</v>
      </c>
      <c r="CH60" s="11">
        <f>BB60/BE60</f>
        <v>0.24941874533155187</v>
      </c>
      <c r="CI60" s="14">
        <f>AY60/V60</f>
        <v>3274.5114554929114</v>
      </c>
      <c r="CJ60" s="14">
        <f>AV60/M60</f>
        <v>4865.2857142857147</v>
      </c>
      <c r="CK60" s="17">
        <f>N60/V60</f>
        <v>39.409224558713646</v>
      </c>
      <c r="CL60" s="17">
        <f>(AL60+AN60)/N60</f>
        <v>4.5038560411311055</v>
      </c>
      <c r="CM60" s="14">
        <f>AP60/AC60</f>
        <v>4.9982758620689651</v>
      </c>
    </row>
    <row r="61" spans="1:91" hidden="1" x14ac:dyDescent="0.2">
      <c r="A61">
        <v>114</v>
      </c>
      <c r="B61" s="2">
        <v>44805</v>
      </c>
      <c r="C61" s="3" t="s">
        <v>41</v>
      </c>
      <c r="D61" t="s">
        <v>42</v>
      </c>
      <c r="E61" s="3" t="s">
        <v>44</v>
      </c>
      <c r="F61" t="s">
        <v>45</v>
      </c>
      <c r="G61" t="str">
        <f>CONCATENATE(C61,E61)</f>
        <v>SEABOI</v>
      </c>
      <c r="H61" t="s">
        <v>35</v>
      </c>
      <c r="I61">
        <f>U61/M61</f>
        <v>163.16666666666666</v>
      </c>
      <c r="J61" t="str">
        <f>_xlfn.CONCAT(C61,E61,H61)</f>
        <v>SEABOI737-Max 9</v>
      </c>
      <c r="K61" s="4">
        <v>399</v>
      </c>
      <c r="L61" s="4">
        <f>N61/M61</f>
        <v>69.5</v>
      </c>
      <c r="M61" s="4">
        <v>6</v>
      </c>
      <c r="N61" s="4">
        <v>417</v>
      </c>
      <c r="O61" s="4">
        <f>P61/M61</f>
        <v>12.833333333333334</v>
      </c>
      <c r="P61" s="4">
        <v>77</v>
      </c>
      <c r="Q61" s="4">
        <v>108</v>
      </c>
      <c r="R61" s="4">
        <v>233</v>
      </c>
      <c r="S61" s="4">
        <f>U61*K61</f>
        <v>390621</v>
      </c>
      <c r="T61" s="7">
        <f>N61/U61</f>
        <v>0.42594484167517876</v>
      </c>
      <c r="U61" s="4">
        <v>979</v>
      </c>
      <c r="V61" s="4">
        <v>7.6789873206539863</v>
      </c>
      <c r="W61" s="7">
        <f>P61/X61</f>
        <v>0.60629921259842523</v>
      </c>
      <c r="X61" s="4">
        <v>127</v>
      </c>
      <c r="Y61" s="7">
        <f>Q61/Z61</f>
        <v>0.45569620253164556</v>
      </c>
      <c r="Z61" s="4">
        <v>237</v>
      </c>
      <c r="AA61" s="7">
        <f>R61/AB61</f>
        <v>0.37824675324675322</v>
      </c>
      <c r="AB61" s="4">
        <v>616</v>
      </c>
      <c r="AC61" s="4">
        <v>2271</v>
      </c>
      <c r="AD61" s="4">
        <f>AP61/AC61</f>
        <v>5</v>
      </c>
      <c r="AE61" s="7">
        <f>AF61/(AF61+AH61+AJ61+AL61+AN61+AP61)</f>
        <v>0.21546660691708144</v>
      </c>
      <c r="AF61" s="4">
        <v>13463</v>
      </c>
      <c r="AG61" s="7">
        <f>AH61/(AF61+AH61+AJ61+AL61+AN61+AP61)</f>
        <v>0.1946449434246115</v>
      </c>
      <c r="AH61" s="4">
        <v>12162</v>
      </c>
      <c r="AI61" s="7">
        <f>AJ61/(AF61+AH61+AJ61+AL61+AN61+AP61)</f>
        <v>0.36718787510202777</v>
      </c>
      <c r="AJ61" s="4">
        <v>22943</v>
      </c>
      <c r="AK61" s="7">
        <f>AL61/(AF61+AH61+AJ61+AL61+AN61+AP61)</f>
        <v>2.2326072691772163E-2</v>
      </c>
      <c r="AL61" s="4">
        <v>1395</v>
      </c>
      <c r="AM61" s="7">
        <f>AN61/(AF61+AH61+AJ61+AL61+AN61+AP61)</f>
        <v>1.8645071459436967E-2</v>
      </c>
      <c r="AN61" s="4">
        <v>1165</v>
      </c>
      <c r="AO61" s="7">
        <f>AP61/(AF61+AH61+AJ61+AL61+AN61+AP61)</f>
        <v>0.18172943040507017</v>
      </c>
      <c r="AP61" s="4">
        <v>11355</v>
      </c>
      <c r="AQ61" s="6">
        <f>AO61+AM61+AK61+AI61+AG61+AE61</f>
        <v>1</v>
      </c>
      <c r="AR61" s="4">
        <v>26068</v>
      </c>
      <c r="AS61" s="4">
        <f>AR61/M61</f>
        <v>4344.666666666667</v>
      </c>
      <c r="AT61" s="4">
        <f>AR61/V61</f>
        <v>3394.7184584984966</v>
      </c>
      <c r="AU61" s="7">
        <f>AR61/(AR61+AV61+AY61+BB61)</f>
        <v>0.2716520253019456</v>
      </c>
      <c r="AV61" s="4">
        <v>28818</v>
      </c>
      <c r="AW61" s="4">
        <f>AV61/M61</f>
        <v>4803</v>
      </c>
      <c r="AX61" s="7">
        <f>AV61/(AR61+AV61+AY61+BB61)</f>
        <v>0.30030950073467344</v>
      </c>
      <c r="AY61" s="4">
        <v>22631</v>
      </c>
      <c r="AZ61" s="4">
        <f>AY61/M61</f>
        <v>3771.8333333333335</v>
      </c>
      <c r="BA61" s="7">
        <f>AY61/(AR61+AV61+AY61+BB61)</f>
        <v>0.2358353914611144</v>
      </c>
      <c r="BB61" s="4">
        <v>18444</v>
      </c>
      <c r="BC61" s="11">
        <f>BB61/(AR61+AV61+AY61+BB61)</f>
        <v>0.19220308250226656</v>
      </c>
      <c r="BD61" s="9">
        <f>BC61+BA61+AX61+AU61</f>
        <v>1</v>
      </c>
      <c r="BE61" s="14">
        <f>(AF61+AH61+AJ61+AL61+AN61+AP61)</f>
        <v>62483</v>
      </c>
      <c r="BF61" s="14">
        <f t="shared" si="0"/>
        <v>-95961</v>
      </c>
      <c r="BG61" s="13">
        <f>(AF61+AH61+AJ61+AL61+AN61+AP61)-(AR61+AV61+AY61+BB61)</f>
        <v>-33478</v>
      </c>
      <c r="BH61" s="13">
        <f t="shared" si="1"/>
        <v>1</v>
      </c>
      <c r="BI61" s="14">
        <f>AF61/W61</f>
        <v>22205.207792207791</v>
      </c>
      <c r="BJ61" s="14">
        <f>AH61/Y61</f>
        <v>26688.833333333336</v>
      </c>
      <c r="BK61" s="14">
        <f>AJ61/AA61</f>
        <v>60656.17167381975</v>
      </c>
      <c r="BL61" s="14">
        <f>BI61+BJ61+BK61</f>
        <v>109550.21279936089</v>
      </c>
      <c r="BM61" s="14">
        <f>(AF61/W61)-AF61</f>
        <v>8742.2077922077915</v>
      </c>
      <c r="BN61" s="14">
        <f>AH61/Y61-AH61</f>
        <v>14526.833333333336</v>
      </c>
      <c r="BO61" s="14">
        <f>AJ61/AA61-AJ61</f>
        <v>37713.17167381975</v>
      </c>
      <c r="BP61" s="14">
        <f>BG61/S61</f>
        <v>-8.5704557614669968E-2</v>
      </c>
      <c r="BQ61" s="14">
        <f>(BG61-CA61)/S61</f>
        <v>-5.9685213715527805E-2</v>
      </c>
      <c r="BR61" s="27">
        <f>BQ61-BP61</f>
        <v>2.6019343899142164E-2</v>
      </c>
      <c r="BS61" s="28">
        <f t="shared" si="2"/>
        <v>166383</v>
      </c>
      <c r="BT61" s="11">
        <f>BS61/S61</f>
        <v>0.42594484167517876</v>
      </c>
      <c r="BU61" s="14">
        <f>(BE61-AP61)*1/BT61-(BE61-AP61)</f>
        <v>68906.321342925658</v>
      </c>
      <c r="BV61" s="14">
        <f t="shared" si="3"/>
        <v>0.15995811797112802</v>
      </c>
      <c r="BW61" s="27">
        <f>(AR61+AV61+AY61+BB61)/S61</f>
        <v>0.24566267558579799</v>
      </c>
      <c r="BX61" s="13">
        <f>(AF61+AH61+AJ61+AL61+AN61)/N61</f>
        <v>122.60911270983213</v>
      </c>
      <c r="BY61" s="26">
        <f>BX61/K61</f>
        <v>0.30729100929782488</v>
      </c>
      <c r="BZ61" s="11">
        <f>AP61/BE61</f>
        <v>0.18172943040507017</v>
      </c>
      <c r="CA61" s="15">
        <f>-(BM61+BN61+BO61)/M61</f>
        <v>-10163.702133226812</v>
      </c>
      <c r="CB61" s="15">
        <f>BG61-CA61</f>
        <v>-23314.297866773188</v>
      </c>
      <c r="CC61" s="18">
        <f t="shared" si="4"/>
        <v>1</v>
      </c>
      <c r="CD61" s="17">
        <f>(AF61/(AF61+AH61+AJ61))/(X61/(X61+Z61+AB61))</f>
        <v>2.1390157415465549</v>
      </c>
      <c r="CE61" s="19">
        <f>(AH61/(AF61+AH61+AJ61))/(Z61/(X61+Z61+AB61))</f>
        <v>1.0354580502033948</v>
      </c>
      <c r="CF61" s="18">
        <f>(AJ61/(AF61+AH61+AJ61))/(AB61/(X61+Z61+AB61))</f>
        <v>0.75152831643731011</v>
      </c>
      <c r="CG61">
        <f>AH61/Z61</f>
        <v>51.316455696202532</v>
      </c>
      <c r="CH61" s="11">
        <f>BB61/BE61</f>
        <v>0.29518429012691449</v>
      </c>
      <c r="CI61" s="14">
        <f>AY61/V61</f>
        <v>2947.1333985836841</v>
      </c>
      <c r="CJ61" s="14">
        <f>AV61/M61</f>
        <v>4803</v>
      </c>
      <c r="CK61" s="17">
        <f>N61/V61</f>
        <v>54.304035491555666</v>
      </c>
      <c r="CL61" s="17">
        <f>(AL61+AN61)/N61</f>
        <v>6.1390887290167866</v>
      </c>
      <c r="CM61" s="14">
        <f>AP61/AC61</f>
        <v>5</v>
      </c>
    </row>
    <row r="62" spans="1:91" hidden="1" x14ac:dyDescent="0.2">
      <c r="A62">
        <v>312</v>
      </c>
      <c r="B62" s="2">
        <v>44835</v>
      </c>
      <c r="C62" s="3" t="s">
        <v>41</v>
      </c>
      <c r="D62" t="s">
        <v>42</v>
      </c>
      <c r="E62" s="3" t="s">
        <v>44</v>
      </c>
      <c r="F62" t="s">
        <v>45</v>
      </c>
      <c r="G62" t="str">
        <f>CONCATENATE(C62,E62)</f>
        <v>SEABOI</v>
      </c>
      <c r="H62" t="s">
        <v>35</v>
      </c>
      <c r="I62">
        <f>U62/M62</f>
        <v>163.16666666666666</v>
      </c>
      <c r="J62" t="str">
        <f>_xlfn.CONCAT(C62,E62,H62)</f>
        <v>SEABOI737-Max 9</v>
      </c>
      <c r="K62" s="4">
        <v>399</v>
      </c>
      <c r="L62" s="4">
        <f>N62/M62</f>
        <v>73.833333333333329</v>
      </c>
      <c r="M62" s="4">
        <v>6</v>
      </c>
      <c r="N62" s="4">
        <v>443</v>
      </c>
      <c r="O62" s="4">
        <f>P62/M62</f>
        <v>11.833333333333334</v>
      </c>
      <c r="P62" s="4">
        <v>71</v>
      </c>
      <c r="Q62" s="4">
        <v>103</v>
      </c>
      <c r="R62" s="4">
        <v>269</v>
      </c>
      <c r="S62" s="4">
        <f>U62*K62</f>
        <v>390621</v>
      </c>
      <c r="T62" s="7">
        <f>N62/U62</f>
        <v>0.45250255362614911</v>
      </c>
      <c r="U62" s="4">
        <v>979</v>
      </c>
      <c r="V62" s="4">
        <v>7.6789873206539863</v>
      </c>
      <c r="W62" s="7">
        <f>P62/X62</f>
        <v>0.55905511811023623</v>
      </c>
      <c r="X62" s="4">
        <v>127</v>
      </c>
      <c r="Y62" s="7">
        <f>Q62/Z62</f>
        <v>0.43459915611814348</v>
      </c>
      <c r="Z62" s="4">
        <v>237</v>
      </c>
      <c r="AA62" s="7">
        <f>R62/AB62</f>
        <v>0.43668831168831168</v>
      </c>
      <c r="AB62" s="4">
        <v>616</v>
      </c>
      <c r="AC62" s="4">
        <v>3412</v>
      </c>
      <c r="AD62" s="4">
        <f>AP62/AC62</f>
        <v>5</v>
      </c>
      <c r="AE62" s="7">
        <f>AF62/(AF62+AH62+AJ62+AL62+AN62+AP62)</f>
        <v>0.20253147235905858</v>
      </c>
      <c r="AF62" s="4">
        <v>14801</v>
      </c>
      <c r="AG62" s="7">
        <f>AH62/(AF62+AH62+AJ62+AL62+AN62+AP62)</f>
        <v>0.16978653530377669</v>
      </c>
      <c r="AH62" s="4">
        <v>12408</v>
      </c>
      <c r="AI62" s="7">
        <f>AJ62/(AF62+AH62+AJ62+AL62+AN62+AP62)</f>
        <v>0.35023262178434594</v>
      </c>
      <c r="AJ62" s="4">
        <v>25595</v>
      </c>
      <c r="AK62" s="7">
        <f>AL62/(AF62+AH62+AJ62+AL62+AN62+AP62)</f>
        <v>2.1962233169129722E-2</v>
      </c>
      <c r="AL62" s="4">
        <v>1605</v>
      </c>
      <c r="AM62" s="7">
        <f>AN62/(AF62+AH62+AJ62+AL62+AN62+AP62)</f>
        <v>2.2044334975369458E-2</v>
      </c>
      <c r="AN62" s="4">
        <v>1611</v>
      </c>
      <c r="AO62" s="7">
        <f>AP62/(AF62+AH62+AJ62+AL62+AN62+AP62)</f>
        <v>0.23344280240831966</v>
      </c>
      <c r="AP62" s="4">
        <v>17060</v>
      </c>
      <c r="AQ62" s="6">
        <f>AO62+AM62+AK62+AI62+AG62+AE62</f>
        <v>1</v>
      </c>
      <c r="AR62" s="4">
        <v>26068</v>
      </c>
      <c r="AS62" s="4">
        <f>AR62/M62</f>
        <v>4344.666666666667</v>
      </c>
      <c r="AT62" s="4">
        <f>AR62/V62</f>
        <v>3394.7184584984966</v>
      </c>
      <c r="AU62" s="7">
        <f>AR62/(AR62+AV62+AY62+BB62)</f>
        <v>0.2716520253019456</v>
      </c>
      <c r="AV62" s="4">
        <v>28818</v>
      </c>
      <c r="AW62" s="4">
        <f>AV62/M62</f>
        <v>4803</v>
      </c>
      <c r="AX62" s="7">
        <f>AV62/(AR62+AV62+AY62+BB62)</f>
        <v>0.30030950073467344</v>
      </c>
      <c r="AY62" s="4">
        <v>22631</v>
      </c>
      <c r="AZ62" s="4">
        <f>AY62/M62</f>
        <v>3771.8333333333335</v>
      </c>
      <c r="BA62" s="7">
        <f>AY62/(AR62+AV62+AY62+BB62)</f>
        <v>0.2358353914611144</v>
      </c>
      <c r="BB62" s="4">
        <v>18444</v>
      </c>
      <c r="BC62" s="11">
        <f>BB62/(AR62+AV62+AY62+BB62)</f>
        <v>0.19220308250226656</v>
      </c>
      <c r="BD62" s="9">
        <f>BC62+BA62+AX62+AU62</f>
        <v>1</v>
      </c>
      <c r="BE62" s="14">
        <f>(AF62+AH62+AJ62+AL62+AN62+AP62)</f>
        <v>73080</v>
      </c>
      <c r="BF62" s="14">
        <f t="shared" si="0"/>
        <v>-95961</v>
      </c>
      <c r="BG62" s="13">
        <f>(AF62+AH62+AJ62+AL62+AN62+AP62)-(AR62+AV62+AY62+BB62)</f>
        <v>-22881</v>
      </c>
      <c r="BH62" s="13">
        <f t="shared" si="1"/>
        <v>1</v>
      </c>
      <c r="BI62" s="14">
        <f>AF62/W62</f>
        <v>26475.028169014084</v>
      </c>
      <c r="BJ62" s="14">
        <f>AH62/Y62</f>
        <v>28550.446601941745</v>
      </c>
      <c r="BK62" s="14">
        <f>AJ62/AA62</f>
        <v>58611.598513011151</v>
      </c>
      <c r="BL62" s="14">
        <f>BI62+BJ62+BK62</f>
        <v>113637.07328396698</v>
      </c>
      <c r="BM62" s="14">
        <f>(AF62/W62)-AF62</f>
        <v>11674.028169014084</v>
      </c>
      <c r="BN62" s="14">
        <f>AH62/Y62-AH62</f>
        <v>16142.446601941745</v>
      </c>
      <c r="BO62" s="14">
        <f>AJ62/AA62-AJ62</f>
        <v>33016.598513011151</v>
      </c>
      <c r="BP62" s="14">
        <f>BG62/S62</f>
        <v>-5.8575959817828538E-2</v>
      </c>
      <c r="BQ62" s="14">
        <f>(BG62-CA62)/S62</f>
        <v>-3.2620249430194918E-2</v>
      </c>
      <c r="BR62" s="27">
        <f>BQ62-BP62</f>
        <v>2.595571038763362E-2</v>
      </c>
      <c r="BS62" s="28">
        <f t="shared" si="2"/>
        <v>176757</v>
      </c>
      <c r="BT62" s="11">
        <f>BS62/S62</f>
        <v>0.45250255362614911</v>
      </c>
      <c r="BU62" s="14">
        <f>(BE62-AP62)*1/BT62-(BE62-AP62)</f>
        <v>67780.406320541762</v>
      </c>
      <c r="BV62" s="14">
        <f t="shared" si="3"/>
        <v>0.18708671576796945</v>
      </c>
      <c r="BW62" s="27">
        <f>(AR62+AV62+AY62+BB62)/S62</f>
        <v>0.24566267558579799</v>
      </c>
      <c r="BX62" s="13">
        <f>(AF62+AH62+AJ62+AL62+AN62)/N62</f>
        <v>126.45598194130926</v>
      </c>
      <c r="BY62" s="26">
        <f>BX62/K62</f>
        <v>0.31693228556719111</v>
      </c>
      <c r="BZ62" s="11">
        <f>AP62/BE62</f>
        <v>0.23344280240831966</v>
      </c>
      <c r="CA62" s="15">
        <f>-(BM62+BN62+BO62)/M62</f>
        <v>-10138.84554732783</v>
      </c>
      <c r="CB62" s="15">
        <f>BG62-CA62</f>
        <v>-12742.15445267217</v>
      </c>
      <c r="CC62" s="18">
        <f t="shared" si="4"/>
        <v>1</v>
      </c>
      <c r="CD62" s="17">
        <f>(AF62/(AF62+AH62+AJ62))/(X62/(X62+Z62+AB62))</f>
        <v>2.1629505519445855</v>
      </c>
      <c r="CE62" s="19">
        <f>(AH62/(AF62+AH62+AJ62))/(Z62/(X62+Z62+AB62))</f>
        <v>0.97165634747655283</v>
      </c>
      <c r="CF62" s="18">
        <f>(AJ62/(AF62+AH62+AJ62))/(AB62/(X62+Z62+AB62))</f>
        <v>0.77114078823229648</v>
      </c>
      <c r="CG62">
        <f>AH62/Z62</f>
        <v>52.354430379746837</v>
      </c>
      <c r="CH62" s="11">
        <f>BB62/BE62</f>
        <v>0.25238095238095237</v>
      </c>
      <c r="CI62" s="14">
        <f>AY62/V62</f>
        <v>2947.1333985836841</v>
      </c>
      <c r="CJ62" s="14">
        <f>AV62/M62</f>
        <v>4803</v>
      </c>
      <c r="CK62" s="17">
        <f>N62/V62</f>
        <v>57.689898615729398</v>
      </c>
      <c r="CL62" s="17">
        <f>(AL62+AN62)/N62</f>
        <v>7.2595936794582396</v>
      </c>
      <c r="CM62" s="14">
        <f>AP62/AC62</f>
        <v>5</v>
      </c>
    </row>
    <row r="63" spans="1:91" hidden="1" x14ac:dyDescent="0.2">
      <c r="A63">
        <v>7</v>
      </c>
      <c r="B63" s="2">
        <v>44805</v>
      </c>
      <c r="C63" s="3" t="s">
        <v>29</v>
      </c>
      <c r="D63" t="s">
        <v>28</v>
      </c>
      <c r="E63" s="3" t="s">
        <v>39</v>
      </c>
      <c r="F63" t="s">
        <v>28</v>
      </c>
      <c r="G63" t="str">
        <f>CONCATENATE(C63,E63)</f>
        <v>ANCOME</v>
      </c>
      <c r="H63" t="s">
        <v>30</v>
      </c>
      <c r="I63">
        <f>U63/M63</f>
        <v>124</v>
      </c>
      <c r="J63" t="str">
        <f>_xlfn.CONCAT(C63,E63,H63)</f>
        <v>ANCOME737-700</v>
      </c>
      <c r="K63" s="4">
        <v>539</v>
      </c>
      <c r="L63" s="4">
        <f>N63/M63</f>
        <v>63.857142857142854</v>
      </c>
      <c r="M63" s="4">
        <v>7</v>
      </c>
      <c r="N63" s="4">
        <v>447</v>
      </c>
      <c r="O63" s="4">
        <f>P63/M63</f>
        <v>11.428571428571429</v>
      </c>
      <c r="P63" s="4">
        <v>80</v>
      </c>
      <c r="Q63" s="4">
        <v>130</v>
      </c>
      <c r="R63" s="4">
        <v>238</v>
      </c>
      <c r="S63" s="4">
        <f>U63*K63</f>
        <v>467852</v>
      </c>
      <c r="T63" s="7">
        <f>N63/U63</f>
        <v>0.51497695852534564</v>
      </c>
      <c r="U63" s="4">
        <v>868</v>
      </c>
      <c r="V63" s="4">
        <v>11.081321839080459</v>
      </c>
      <c r="W63" s="7">
        <f>P63/X63</f>
        <v>0.67226890756302526</v>
      </c>
      <c r="X63" s="4">
        <v>119</v>
      </c>
      <c r="Y63" s="7">
        <f>Q63/Z63</f>
        <v>0.59907834101382484</v>
      </c>
      <c r="Z63" s="4">
        <v>217</v>
      </c>
      <c r="AA63" s="7">
        <f>R63/AB63</f>
        <v>0.44736842105263158</v>
      </c>
      <c r="AB63" s="4">
        <v>532</v>
      </c>
      <c r="AC63" s="4">
        <v>9249</v>
      </c>
      <c r="AD63" s="4">
        <f>AP63/AC63</f>
        <v>5</v>
      </c>
      <c r="AE63" s="7">
        <f>AF63/(AF63+AH63+AJ63+AL63+AN63+AP63)</f>
        <v>0.17928232442213801</v>
      </c>
      <c r="AF63" s="4">
        <v>26255</v>
      </c>
      <c r="AG63" s="7">
        <f>AH63/(AF63+AH63+AJ63+AL63+AN63+AP63)</f>
        <v>0.19287104373655639</v>
      </c>
      <c r="AH63" s="4">
        <v>28245</v>
      </c>
      <c r="AI63" s="7">
        <f>AJ63/(AF63+AH63+AJ63+AL63+AN63+AP63)</f>
        <v>0.29421967291474616</v>
      </c>
      <c r="AJ63" s="4">
        <v>43087</v>
      </c>
      <c r="AK63" s="7">
        <f>AL63/(AF63+AH63+AJ63+AL63+AN63+AP63)</f>
        <v>9.7306155894704496E-3</v>
      </c>
      <c r="AL63" s="4">
        <v>1425</v>
      </c>
      <c r="AM63" s="7">
        <f>AN63/(AF63+AH63+AJ63+AL63+AN63+AP63)</f>
        <v>8.1122605756427327E-3</v>
      </c>
      <c r="AN63" s="4">
        <v>1188</v>
      </c>
      <c r="AO63" s="7">
        <f>AP63/(AF63+AH63+AJ63+AL63+AN63+AP63)</f>
        <v>0.31578408276144626</v>
      </c>
      <c r="AP63" s="4">
        <v>46245</v>
      </c>
      <c r="AQ63" s="6">
        <f>AO63+AM63+AK63+AI63+AG63+AE63</f>
        <v>1</v>
      </c>
      <c r="AR63" s="4">
        <v>40808</v>
      </c>
      <c r="AS63" s="4">
        <f>AR63/M63</f>
        <v>5829.7142857142853</v>
      </c>
      <c r="AT63" s="4">
        <f>AR63/V63</f>
        <v>3682.5931592459096</v>
      </c>
      <c r="AU63" s="7">
        <f>AR63/(AR63+AV63+AY63+BB63)</f>
        <v>0.29068011510955355</v>
      </c>
      <c r="AV63" s="4">
        <v>36677</v>
      </c>
      <c r="AW63" s="4">
        <f>AV63/M63</f>
        <v>5239.5714285714284</v>
      </c>
      <c r="AX63" s="7">
        <f>AV63/(AR63+AV63+AY63+BB63)</f>
        <v>0.26125452317861925</v>
      </c>
      <c r="AY63" s="4">
        <v>36286</v>
      </c>
      <c r="AZ63" s="4">
        <f>AY63/M63</f>
        <v>5183.7142857142853</v>
      </c>
      <c r="BA63" s="7">
        <f>AY63/(AR63+AV63+AY63+BB63)</f>
        <v>0.25846938484770776</v>
      </c>
      <c r="BB63" s="4">
        <v>26617</v>
      </c>
      <c r="BC63" s="11">
        <f>BB63/(AR63+AV63+AY63+BB63)</f>
        <v>0.18959597686411944</v>
      </c>
      <c r="BD63" s="9">
        <f>BC63+BA63+AX63+AU63</f>
        <v>1</v>
      </c>
      <c r="BE63" s="14">
        <f>(AF63+AH63+AJ63+AL63+AN63+AP63)</f>
        <v>146445</v>
      </c>
      <c r="BF63" s="14">
        <f t="shared" si="0"/>
        <v>-140388</v>
      </c>
      <c r="BG63" s="13">
        <f>(AF63+AH63+AJ63+AL63+AN63+AP63)-(AR63+AV63+AY63+BB63)</f>
        <v>6057</v>
      </c>
      <c r="BH63" s="13">
        <f t="shared" si="1"/>
        <v>0</v>
      </c>
      <c r="BI63" s="14">
        <f>AF63/W63</f>
        <v>39054.3125</v>
      </c>
      <c r="BJ63" s="14">
        <f>AH63/Y63</f>
        <v>47147.423076923078</v>
      </c>
      <c r="BK63" s="14">
        <f>AJ63/AA63</f>
        <v>96312.117647058825</v>
      </c>
      <c r="BL63" s="14">
        <f>BI63+BJ63+BK63</f>
        <v>182513.85322398192</v>
      </c>
      <c r="BM63" s="14">
        <f>(AF63/W63)-AF63</f>
        <v>12799.3125</v>
      </c>
      <c r="BN63" s="14">
        <f>AH63/Y63-AH63</f>
        <v>18902.423076923078</v>
      </c>
      <c r="BO63" s="14">
        <f>AJ63/AA63-AJ63</f>
        <v>53225.117647058825</v>
      </c>
      <c r="BP63" s="14">
        <f>BG63/S63</f>
        <v>1.2946401853577627E-2</v>
      </c>
      <c r="BQ63" s="14">
        <f>(BG63-CA63)/S63</f>
        <v>3.8878550489099085E-2</v>
      </c>
      <c r="BR63" s="27">
        <f>BQ63-BP63</f>
        <v>2.5932148635521457E-2</v>
      </c>
      <c r="BS63" s="28">
        <f t="shared" si="2"/>
        <v>240933</v>
      </c>
      <c r="BT63" s="11">
        <f>BS63/S63</f>
        <v>0.51497695852534564</v>
      </c>
      <c r="BU63" s="14">
        <f>(BE63-AP63)*1/BT63-(BE63-AP63)</f>
        <v>94371.812080536911</v>
      </c>
      <c r="BV63" s="14">
        <f t="shared" si="3"/>
        <v>0.31301565452322527</v>
      </c>
      <c r="BW63" s="27">
        <f>(AR63+AV63+AY63+BB63)/S63</f>
        <v>0.30006925266964768</v>
      </c>
      <c r="BX63" s="13">
        <f>(AF63+AH63+AJ63+AL63+AN63)/N63</f>
        <v>224.16107382550337</v>
      </c>
      <c r="BY63" s="26">
        <f>BX63/K63</f>
        <v>0.41588325385065561</v>
      </c>
      <c r="BZ63" s="11">
        <f>AP63/BE63</f>
        <v>0.31578408276144626</v>
      </c>
      <c r="CA63" s="15">
        <f>-(BM63+BN63+BO63)/M63</f>
        <v>-12132.407603425987</v>
      </c>
      <c r="CB63" s="15">
        <f>BG63-CA63</f>
        <v>18189.407603425985</v>
      </c>
      <c r="CC63" s="18">
        <f t="shared" si="4"/>
        <v>0</v>
      </c>
      <c r="CD63" s="17">
        <f>(AF63/(AF63+AH63+AJ63))/(X63/(X63+Z63+AB63))</f>
        <v>1.9624238763721542</v>
      </c>
      <c r="CE63" s="19">
        <f>(AH63/(AF63+AH63+AJ63))/(Z63/(X63+Z63+AB63))</f>
        <v>1.1577361738756187</v>
      </c>
      <c r="CF63" s="18">
        <f>(AJ63/(AF63+AH63+AJ63))/(AB63/(X63+Z63+AB63))</f>
        <v>0.72038121988854209</v>
      </c>
      <c r="CG63">
        <f>AH63/Z63</f>
        <v>130.16129032258064</v>
      </c>
      <c r="CH63" s="11">
        <f>BB63/BE63</f>
        <v>0.18175424220697189</v>
      </c>
      <c r="CI63" s="14">
        <f>AY63/V63</f>
        <v>3274.5190986178463</v>
      </c>
      <c r="CJ63" s="14">
        <f>AV63/M63</f>
        <v>5239.5714285714284</v>
      </c>
      <c r="CK63" s="17">
        <f>N63/V63</f>
        <v>40.338147965666572</v>
      </c>
      <c r="CL63" s="17">
        <f>(AL63+AN63)/N63</f>
        <v>5.8456375838926178</v>
      </c>
      <c r="CM63" s="14">
        <f>AP63/AC63</f>
        <v>5</v>
      </c>
    </row>
    <row r="64" spans="1:91" hidden="1" x14ac:dyDescent="0.2">
      <c r="A64">
        <v>965</v>
      </c>
      <c r="B64" s="2">
        <v>45200</v>
      </c>
      <c r="C64" s="3" t="s">
        <v>43</v>
      </c>
      <c r="D64" t="s">
        <v>38</v>
      </c>
      <c r="E64" s="3" t="s">
        <v>44</v>
      </c>
      <c r="F64" t="s">
        <v>45</v>
      </c>
      <c r="G64" t="str">
        <f>CONCATENATE(C64,E64)</f>
        <v>SFOBOI</v>
      </c>
      <c r="H64" t="s">
        <v>47</v>
      </c>
      <c r="I64">
        <f>U64/M64</f>
        <v>150</v>
      </c>
      <c r="J64" t="str">
        <f>_xlfn.CONCAT(C64,E64,H64)</f>
        <v>SFOBOIA320</v>
      </c>
      <c r="K64" s="4">
        <v>522</v>
      </c>
      <c r="L64" s="4">
        <f>N64/M64</f>
        <v>93</v>
      </c>
      <c r="M64" s="4">
        <v>5</v>
      </c>
      <c r="N64" s="4">
        <v>465</v>
      </c>
      <c r="O64" s="4">
        <f>P64/M64</f>
        <v>15.2</v>
      </c>
      <c r="P64" s="4">
        <v>76</v>
      </c>
      <c r="Q64" s="4">
        <v>123</v>
      </c>
      <c r="R64" s="4">
        <v>266</v>
      </c>
      <c r="S64" s="4">
        <f>U64*K64</f>
        <v>391500</v>
      </c>
      <c r="T64" s="7">
        <f>N64/U64</f>
        <v>0.62</v>
      </c>
      <c r="U64" s="4">
        <v>750</v>
      </c>
      <c r="V64" s="4">
        <v>8.0459109163928453</v>
      </c>
      <c r="W64" s="7">
        <f>P64/X64</f>
        <v>0.76</v>
      </c>
      <c r="X64" s="4">
        <v>100</v>
      </c>
      <c r="Y64" s="7">
        <f>Q64/Z64</f>
        <v>0.66486486486486485</v>
      </c>
      <c r="Z64" s="4">
        <v>185</v>
      </c>
      <c r="AA64" s="7">
        <f>R64/AB64</f>
        <v>0.57204301075268815</v>
      </c>
      <c r="AB64" s="4">
        <v>465</v>
      </c>
      <c r="AC64" s="4">
        <v>29</v>
      </c>
      <c r="AD64" s="4">
        <f>AP64/AC64</f>
        <v>6</v>
      </c>
      <c r="AE64" s="7">
        <f>AF64/(AF64+AH64+AJ64+AL64+AN64+AP64)</f>
        <v>0.27254009650613986</v>
      </c>
      <c r="AF64" s="4">
        <v>25812</v>
      </c>
      <c r="AG64" s="7">
        <f>AH64/(AF64+AH64+AJ64+AL64+AN64+AP64)</f>
        <v>0.25301713670295328</v>
      </c>
      <c r="AH64" s="4">
        <v>23963</v>
      </c>
      <c r="AI64" s="7">
        <f>AJ64/(AF64+AH64+AJ64+AL64+AN64+AP64)</f>
        <v>0.43055042287427803</v>
      </c>
      <c r="AJ64" s="4">
        <v>40777</v>
      </c>
      <c r="AK64" s="7">
        <f>AL64/(AF64+AH64+AJ64+AL64+AN64+AP64)</f>
        <v>1.9586311754954649E-2</v>
      </c>
      <c r="AL64" s="4">
        <v>1855</v>
      </c>
      <c r="AM64" s="7">
        <f>AN64/(AF64+AH64+AJ64+AL64+AN64+AP64)</f>
        <v>2.2468825560400807E-2</v>
      </c>
      <c r="AN64" s="4">
        <v>2128</v>
      </c>
      <c r="AO64" s="7">
        <f>AP64/(AF64+AH64+AJ64+AL64+AN64+AP64)</f>
        <v>1.8372066012733743E-3</v>
      </c>
      <c r="AP64" s="4">
        <v>174</v>
      </c>
      <c r="AQ64" s="6">
        <f>AO64+AM64+AK64+AI64+AG64+AE64</f>
        <v>1</v>
      </c>
      <c r="AR64" s="4">
        <v>33087</v>
      </c>
      <c r="AS64" s="4">
        <f>AR64/M64</f>
        <v>6617.4</v>
      </c>
      <c r="AT64" s="4">
        <f>AR64/V64</f>
        <v>4112.2752095835549</v>
      </c>
      <c r="AU64" s="7">
        <f>AR64/(AR64+AV64+AY64+BB64)</f>
        <v>0.31187082909173169</v>
      </c>
      <c r="AV64" s="4">
        <v>28794</v>
      </c>
      <c r="AW64" s="4">
        <f>AV64/M64</f>
        <v>5758.8</v>
      </c>
      <c r="AX64" s="7">
        <f>AV64/(AR64+AV64+AY64+BB64)</f>
        <v>0.27140594955321795</v>
      </c>
      <c r="AY64" s="4">
        <v>19193</v>
      </c>
      <c r="AZ64" s="4">
        <f>AY64/M64</f>
        <v>3838.6</v>
      </c>
      <c r="BA64" s="7">
        <f>AY64/(AR64+AV64+AY64+BB64)</f>
        <v>0.18090902235795348</v>
      </c>
      <c r="BB64" s="4">
        <v>25018</v>
      </c>
      <c r="BC64" s="11">
        <f>BB64/(AR64+AV64+AY64+BB64)</f>
        <v>0.23581419899709685</v>
      </c>
      <c r="BD64" s="9">
        <f>BC64+BA64+AX64+AU64</f>
        <v>1</v>
      </c>
      <c r="BE64" s="14">
        <f>(AF64+AH64+AJ64+AL64+AN64+AP64)</f>
        <v>94709</v>
      </c>
      <c r="BF64" s="14">
        <f t="shared" si="0"/>
        <v>-106092</v>
      </c>
      <c r="BG64" s="13">
        <f>(AF64+AH64+AJ64+AL64+AN64+AP64)-(AR64+AV64+AY64+BB64)</f>
        <v>-11383</v>
      </c>
      <c r="BH64" s="13">
        <f t="shared" si="1"/>
        <v>1</v>
      </c>
      <c r="BI64" s="14">
        <f>AF64/W64</f>
        <v>33963.15789473684</v>
      </c>
      <c r="BJ64" s="14">
        <f>AH64/Y64</f>
        <v>36041.91056910569</v>
      </c>
      <c r="BK64" s="14">
        <f>AJ64/AA64</f>
        <v>71283.101503759404</v>
      </c>
      <c r="BL64" s="14">
        <f>BI64+BJ64+BK64</f>
        <v>141288.16996760195</v>
      </c>
      <c r="BM64" s="14">
        <f>(AF64/W64)-AF64</f>
        <v>8151.1578947368398</v>
      </c>
      <c r="BN64" s="14">
        <f>AH64/Y64-AH64</f>
        <v>12078.91056910569</v>
      </c>
      <c r="BO64" s="14">
        <f>AJ64/AA64-AJ64</f>
        <v>30506.101503759404</v>
      </c>
      <c r="BP64" s="14">
        <f>BG64/S64</f>
        <v>-2.9075351213282249E-2</v>
      </c>
      <c r="BQ64" s="14">
        <f>(BG64-CA64)/S64</f>
        <v>-3.1564904380066735E-3</v>
      </c>
      <c r="BR64" s="27">
        <f>BQ64-BP64</f>
        <v>2.5918860775275575E-2</v>
      </c>
      <c r="BS64" s="28">
        <f t="shared" si="2"/>
        <v>242730</v>
      </c>
      <c r="BT64" s="11">
        <f>BS64/S64</f>
        <v>0.62</v>
      </c>
      <c r="BU64" s="14">
        <f>(BE64-AP64)*1/BT64-(BE64-AP64)</f>
        <v>57940.806451612909</v>
      </c>
      <c r="BV64" s="14">
        <f t="shared" si="3"/>
        <v>0.24191315453384418</v>
      </c>
      <c r="BW64" s="27">
        <f>(AR64+AV64+AY64+BB64)/S64</f>
        <v>0.27098850574712646</v>
      </c>
      <c r="BX64" s="13">
        <f>(AF64+AH64+AJ64+AL64+AN64)/N64</f>
        <v>203.30107526881721</v>
      </c>
      <c r="BY64" s="26">
        <f>BX64/K64</f>
        <v>0.38946566143451572</v>
      </c>
      <c r="BZ64" s="11">
        <f>AP64/BE64</f>
        <v>1.8372066012733743E-3</v>
      </c>
      <c r="CA64" s="15">
        <f>-(BM64+BN64+BO64)/M64</f>
        <v>-10147.233993520387</v>
      </c>
      <c r="CB64" s="15">
        <f>BG64-CA64</f>
        <v>-1235.7660064796128</v>
      </c>
      <c r="CC64" s="18">
        <f t="shared" si="4"/>
        <v>1</v>
      </c>
      <c r="CD64" s="17">
        <f>(AF64/(AF64+AH64+AJ64))/(X64/(X64+Z64+AB64))</f>
        <v>2.1378876225815002</v>
      </c>
      <c r="CE64" s="19">
        <f>(AH64/(AF64+AH64+AJ64))/(Z64/(X64+Z64+AB64))</f>
        <v>1.0728343636506901</v>
      </c>
      <c r="CF64" s="18">
        <f>(AJ64/(AF64+AH64+AJ64))/(AB64/(X64+Z64+AB64))</f>
        <v>0.72631587197090819</v>
      </c>
      <c r="CG64">
        <f>AH64/Z64</f>
        <v>129.52972972972972</v>
      </c>
      <c r="CH64" s="11">
        <f>BB64/BE64</f>
        <v>0.26415652155550157</v>
      </c>
      <c r="CI64" s="14">
        <f>AY64/V64</f>
        <v>2385.4353098660249</v>
      </c>
      <c r="CJ64" s="14">
        <f>AV64/M64</f>
        <v>5758.8</v>
      </c>
      <c r="CK64" s="17">
        <f>N64/V64</f>
        <v>57.793331896405022</v>
      </c>
      <c r="CL64" s="17">
        <f>(AL64+AN64)/N64</f>
        <v>8.5655913978494631</v>
      </c>
      <c r="CM64" s="14">
        <f>AP64/AC64</f>
        <v>6</v>
      </c>
    </row>
    <row r="65" spans="1:91" hidden="1" x14ac:dyDescent="0.2">
      <c r="A65">
        <v>251</v>
      </c>
      <c r="B65" s="2">
        <v>44835</v>
      </c>
      <c r="C65" s="3" t="s">
        <v>36</v>
      </c>
      <c r="D65" t="s">
        <v>28</v>
      </c>
      <c r="E65" s="3" t="s">
        <v>29</v>
      </c>
      <c r="F65" t="s">
        <v>28</v>
      </c>
      <c r="G65" t="str">
        <f>CONCATENATE(C65,E65)</f>
        <v>JNUANC</v>
      </c>
      <c r="H65" t="s">
        <v>34</v>
      </c>
      <c r="I65">
        <f>U65/M65</f>
        <v>160.19999999999999</v>
      </c>
      <c r="J65" t="str">
        <f>_xlfn.CONCAT(C65,E65,H65)</f>
        <v>JNUANC737-900</v>
      </c>
      <c r="K65" s="4">
        <v>571</v>
      </c>
      <c r="L65" s="4">
        <f>N65/M65</f>
        <v>93</v>
      </c>
      <c r="M65" s="4">
        <v>5</v>
      </c>
      <c r="N65" s="4">
        <v>465</v>
      </c>
      <c r="O65" s="4">
        <f>P65/M65</f>
        <v>11.6</v>
      </c>
      <c r="P65" s="4">
        <v>58</v>
      </c>
      <c r="Q65" s="4">
        <v>124</v>
      </c>
      <c r="R65" s="4">
        <v>283</v>
      </c>
      <c r="S65" s="4">
        <f>U65*K65</f>
        <v>457371</v>
      </c>
      <c r="T65" s="7">
        <f>N65/U65</f>
        <v>0.58052434456928836</v>
      </c>
      <c r="U65" s="4">
        <v>801</v>
      </c>
      <c r="V65" s="4">
        <v>7.9514175257731958</v>
      </c>
      <c r="W65" s="7">
        <f>P65/X65</f>
        <v>0.55769230769230771</v>
      </c>
      <c r="X65" s="4">
        <v>104</v>
      </c>
      <c r="Y65" s="7">
        <f>Q65/Z65</f>
        <v>0.63917525773195871</v>
      </c>
      <c r="Z65" s="4">
        <v>194</v>
      </c>
      <c r="AA65" s="7">
        <f>R65/AB65</f>
        <v>0.56150793650793651</v>
      </c>
      <c r="AB65" s="4">
        <v>504</v>
      </c>
      <c r="AC65" s="4">
        <v>2231</v>
      </c>
      <c r="AD65" s="4">
        <f>AP65/AC65</f>
        <v>5</v>
      </c>
      <c r="AE65" s="7">
        <f>AF65/(AF65+AH65+AJ65+AL65+AN65+AP65)</f>
        <v>0.15378877152772522</v>
      </c>
      <c r="AF65" s="4">
        <v>14225</v>
      </c>
      <c r="AG65" s="7">
        <f>AH65/(AF65+AH65+AJ65+AL65+AN65+AP65)</f>
        <v>0.22061256040736457</v>
      </c>
      <c r="AH65" s="4">
        <v>20406</v>
      </c>
      <c r="AI65" s="7">
        <f>AJ65/(AF65+AH65+AJ65+AL65+AN65+AP65)</f>
        <v>0.47443700876785194</v>
      </c>
      <c r="AJ65" s="4">
        <v>43884</v>
      </c>
      <c r="AK65" s="7">
        <f>AL65/(AF65+AH65+AJ65+AL65+AN65+AP65)</f>
        <v>1.832491864601014E-2</v>
      </c>
      <c r="AL65" s="4">
        <v>1695</v>
      </c>
      <c r="AM65" s="7">
        <f>AN65/(AF65+AH65+AJ65+AL65+AN65+AP65)</f>
        <v>1.2238234753559575E-2</v>
      </c>
      <c r="AN65" s="4">
        <v>1132</v>
      </c>
      <c r="AO65" s="7">
        <f>AP65/(AF65+AH65+AJ65+AL65+AN65+AP65)</f>
        <v>0.12059850589748856</v>
      </c>
      <c r="AP65" s="4">
        <v>11155</v>
      </c>
      <c r="AQ65" s="6">
        <f>AO65+AM65+AK65+AI65+AG65+AE65</f>
        <v>0.99999999999999989</v>
      </c>
      <c r="AR65" s="4">
        <v>29282</v>
      </c>
      <c r="AS65" s="4">
        <f>AR65/M65</f>
        <v>5856.4</v>
      </c>
      <c r="AT65" s="4">
        <f>AR65/V65</f>
        <v>3682.6138113219777</v>
      </c>
      <c r="AU65" s="7">
        <f>AR65/(AR65+AV65+AY65+BB65)</f>
        <v>0.29881116383488954</v>
      </c>
      <c r="AV65" s="4">
        <v>23578</v>
      </c>
      <c r="AW65" s="4">
        <f>AV65/M65</f>
        <v>4715.6000000000004</v>
      </c>
      <c r="AX65" s="7">
        <f>AV65/(AR65+AV65+AY65+BB65)</f>
        <v>0.24060411245471708</v>
      </c>
      <c r="AY65" s="4">
        <v>26037</v>
      </c>
      <c r="AZ65" s="4">
        <f>AY65/M65</f>
        <v>5207.3999999999996</v>
      </c>
      <c r="BA65" s="7">
        <f>AY65/(AR65+AV65+AY65+BB65)</f>
        <v>0.26569722945048219</v>
      </c>
      <c r="BB65" s="4">
        <v>19098</v>
      </c>
      <c r="BC65" s="11">
        <f>BB65/(AR65+AV65+AY65+BB65)</f>
        <v>0.19488749425991123</v>
      </c>
      <c r="BD65" s="9">
        <f>BC65+BA65+AX65+AU65</f>
        <v>1</v>
      </c>
      <c r="BE65" s="14">
        <f>(AF65+AH65+AJ65+AL65+AN65+AP65)</f>
        <v>92497</v>
      </c>
      <c r="BF65" s="14">
        <f t="shared" si="0"/>
        <v>-97995</v>
      </c>
      <c r="BG65" s="13">
        <f>(AF65+AH65+AJ65+AL65+AN65+AP65)-(AR65+AV65+AY65+BB65)</f>
        <v>-5498</v>
      </c>
      <c r="BH65" s="13">
        <f t="shared" si="1"/>
        <v>1</v>
      </c>
      <c r="BI65" s="14">
        <f>AF65/W65</f>
        <v>25506.896551724138</v>
      </c>
      <c r="BJ65" s="14">
        <f>AH65/Y65</f>
        <v>31925.516129032261</v>
      </c>
      <c r="BK65" s="14">
        <f>AJ65/AA65</f>
        <v>78153.837455830391</v>
      </c>
      <c r="BL65" s="14">
        <f>BI65+BJ65+BK65</f>
        <v>135586.25013658678</v>
      </c>
      <c r="BM65" s="14">
        <f>(AF65/W65)-AF65</f>
        <v>11281.896551724138</v>
      </c>
      <c r="BN65" s="14">
        <f>AH65/Y65-AH65</f>
        <v>11519.516129032261</v>
      </c>
      <c r="BO65" s="14">
        <f>AJ65/AA65-AJ65</f>
        <v>34269.837455830391</v>
      </c>
      <c r="BP65" s="14">
        <f>BG65/S65</f>
        <v>-1.2020875831655264E-2</v>
      </c>
      <c r="BQ65" s="14">
        <f>(BG65-CA65)/S65</f>
        <v>1.2935341390943805E-2</v>
      </c>
      <c r="BR65" s="27">
        <f>BQ65-BP65</f>
        <v>2.4956217222599067E-2</v>
      </c>
      <c r="BS65" s="28">
        <f t="shared" si="2"/>
        <v>265515</v>
      </c>
      <c r="BT65" s="11">
        <f>BS65/S65</f>
        <v>0.58052434456928836</v>
      </c>
      <c r="BU65" s="14">
        <f>(BE65-AP65)*1/BT65-(BE65-AP65)</f>
        <v>58776.154838709685</v>
      </c>
      <c r="BV65" s="14">
        <f t="shared" si="3"/>
        <v>0.20223625896700928</v>
      </c>
      <c r="BW65" s="27">
        <f>(AR65+AV65+AY65+BB65)/S65</f>
        <v>0.21425713479866454</v>
      </c>
      <c r="BX65" s="13">
        <f>(AF65+AH65+AJ65+AL65+AN65)/N65</f>
        <v>174.92903225806452</v>
      </c>
      <c r="BY65" s="26">
        <f>BX65/K65</f>
        <v>0.3063555731314615</v>
      </c>
      <c r="BZ65" s="11">
        <f>AP65/BE65</f>
        <v>0.12059850589748856</v>
      </c>
      <c r="CA65" s="15">
        <f>-(BM65+BN65+BO65)/M65</f>
        <v>-11414.250027317359</v>
      </c>
      <c r="CB65" s="15">
        <f>BG65-CA65</f>
        <v>5916.2500273173591</v>
      </c>
      <c r="CC65" s="18">
        <f t="shared" si="4"/>
        <v>0</v>
      </c>
      <c r="CD65" s="17">
        <f>(AF65/(AF65+AH65+AJ65))/(X65/(X65+Z65+AB65))</f>
        <v>1.3971423882746561</v>
      </c>
      <c r="CE65" s="19">
        <f>(AH65/(AF65+AH65+AJ65))/(Z65/(X65+Z65+AB65))</f>
        <v>1.0744294051107182</v>
      </c>
      <c r="CF65" s="18">
        <f>(AJ65/(AF65+AH65+AJ65))/(AB65/(X65+Z65+AB65))</f>
        <v>0.88940056949991353</v>
      </c>
      <c r="CG65">
        <f>AH65/Z65</f>
        <v>105.18556701030928</v>
      </c>
      <c r="CH65" s="11">
        <f>BB65/BE65</f>
        <v>0.20647156123982399</v>
      </c>
      <c r="CI65" s="14">
        <f>AY65/V65</f>
        <v>3274.510477610489</v>
      </c>
      <c r="CJ65" s="14">
        <f>AV65/M65</f>
        <v>4715.6000000000004</v>
      </c>
      <c r="CK65" s="17">
        <f>N65/V65</f>
        <v>58.48013872907314</v>
      </c>
      <c r="CL65" s="17">
        <f>(AL65+AN65)/N65</f>
        <v>6.0795698924731179</v>
      </c>
      <c r="CM65" s="14">
        <f>AP65/AC65</f>
        <v>5</v>
      </c>
    </row>
    <row r="66" spans="1:91" hidden="1" x14ac:dyDescent="0.2">
      <c r="A66">
        <v>814</v>
      </c>
      <c r="B66" s="2">
        <v>45200</v>
      </c>
      <c r="C66" s="3" t="s">
        <v>29</v>
      </c>
      <c r="D66" t="s">
        <v>28</v>
      </c>
      <c r="E66" s="3" t="s">
        <v>39</v>
      </c>
      <c r="F66" t="s">
        <v>28</v>
      </c>
      <c r="G66" t="str">
        <f>CONCATENATE(C66,E66)</f>
        <v>ANCOME</v>
      </c>
      <c r="H66" t="s">
        <v>31</v>
      </c>
      <c r="I66">
        <f>U66/M66</f>
        <v>164.85714285714286</v>
      </c>
      <c r="J66" t="str">
        <f>_xlfn.CONCAT(C66,E66,H66)</f>
        <v>ANCOME737-800</v>
      </c>
      <c r="K66" s="4">
        <v>539</v>
      </c>
      <c r="L66" s="4">
        <f>N66/M66</f>
        <v>102.42857142857143</v>
      </c>
      <c r="M66" s="4">
        <v>7</v>
      </c>
      <c r="N66" s="4">
        <v>717</v>
      </c>
      <c r="O66" s="4">
        <f>P66/M66</f>
        <v>13.142857142857142</v>
      </c>
      <c r="P66" s="4">
        <v>92</v>
      </c>
      <c r="Q66" s="4">
        <v>199</v>
      </c>
      <c r="R66" s="4">
        <v>427</v>
      </c>
      <c r="S66" s="4">
        <f>U66*K66</f>
        <v>622006</v>
      </c>
      <c r="T66" s="7">
        <f>N66/U66</f>
        <v>0.621317157712305</v>
      </c>
      <c r="U66" s="4">
        <v>1154</v>
      </c>
      <c r="V66" s="4">
        <v>11.477083333333333</v>
      </c>
      <c r="W66" s="7">
        <f>P66/X66</f>
        <v>0.60526315789473684</v>
      </c>
      <c r="X66" s="4">
        <v>152</v>
      </c>
      <c r="Y66" s="7">
        <f>Q66/Z66</f>
        <v>0.68620689655172418</v>
      </c>
      <c r="Z66" s="4">
        <v>290</v>
      </c>
      <c r="AA66" s="7">
        <f>R66/AB66</f>
        <v>0.5997191011235955</v>
      </c>
      <c r="AB66" s="4">
        <v>712</v>
      </c>
      <c r="AC66" s="4">
        <v>6986</v>
      </c>
      <c r="AD66" s="4">
        <f>AP66/AC66</f>
        <v>5.9994274262811338</v>
      </c>
      <c r="AE66" s="7">
        <f>AF66/(AF66+AH66+AJ66+AL66+AN66+AP66)</f>
        <v>0.16892571845862017</v>
      </c>
      <c r="AF66" s="4">
        <v>37937</v>
      </c>
      <c r="AG66" s="7">
        <f>AH66/(AF66+AH66+AJ66+AL66+AN66+AP66)</f>
        <v>0.21568007551941865</v>
      </c>
      <c r="AH66" s="4">
        <v>48437</v>
      </c>
      <c r="AI66" s="7">
        <f>AJ66/(AF66+AH66+AJ66+AL66+AN66+AP66)</f>
        <v>0.40213199868197241</v>
      </c>
      <c r="AJ66" s="4">
        <v>90310</v>
      </c>
      <c r="AK66" s="7">
        <f>AL66/(AF66+AH66+AJ66+AL66+AN66+AP66)</f>
        <v>1.3327218160282841E-2</v>
      </c>
      <c r="AL66" s="4">
        <v>2993</v>
      </c>
      <c r="AM66" s="7">
        <f>AN66/(AF66+AH66+AJ66+AL66+AN66+AP66)</f>
        <v>1.3309406976640632E-2</v>
      </c>
      <c r="AN66" s="4">
        <v>2989</v>
      </c>
      <c r="AO66" s="7">
        <f>AP66/(AF66+AH66+AJ66+AL66+AN66+AP66)</f>
        <v>0.1866255822030653</v>
      </c>
      <c r="AP66" s="4">
        <v>41912</v>
      </c>
      <c r="AQ66" s="6">
        <f>AO66+AM66+AK66+AI66+AG66+AE66</f>
        <v>1</v>
      </c>
      <c r="AR66" s="4">
        <v>47723</v>
      </c>
      <c r="AS66" s="4">
        <f>AR66/M66</f>
        <v>6817.5714285714284</v>
      </c>
      <c r="AT66" s="4">
        <f>AR66/V66</f>
        <v>4158.112180068978</v>
      </c>
      <c r="AU66" s="7">
        <f>AR66/(AR66+AV66+AY66+BB66)</f>
        <v>0.31463155743379112</v>
      </c>
      <c r="AV66" s="4">
        <v>42533</v>
      </c>
      <c r="AW66" s="4">
        <f>AV66/M66</f>
        <v>6076.1428571428569</v>
      </c>
      <c r="AX66" s="7">
        <f>AV66/(AR66+AV66+AY66+BB66)</f>
        <v>0.28041455969514567</v>
      </c>
      <c r="AY66" s="4">
        <v>25799</v>
      </c>
      <c r="AZ66" s="4">
        <f>AY66/M66</f>
        <v>3685.5714285714284</v>
      </c>
      <c r="BA66" s="7">
        <f>AY66/(AR66+AV66+AY66+BB66)</f>
        <v>0.1700894652522762</v>
      </c>
      <c r="BB66" s="4">
        <v>35624</v>
      </c>
      <c r="BC66" s="11">
        <f>BB66/(AR66+AV66+AY66+BB66)</f>
        <v>0.23486441761878704</v>
      </c>
      <c r="BD66" s="9">
        <f>BC66+BA66+AX66+AU66</f>
        <v>1</v>
      </c>
      <c r="BE66" s="14">
        <f>(AF66+AH66+AJ66+AL66+AN66+AP66)</f>
        <v>224578</v>
      </c>
      <c r="BF66" s="14">
        <f t="shared" si="0"/>
        <v>-151679</v>
      </c>
      <c r="BG66" s="13">
        <f>(AF66+AH66+AJ66+AL66+AN66+AP66)-(AR66+AV66+AY66+BB66)</f>
        <v>72899</v>
      </c>
      <c r="BH66" s="13">
        <f t="shared" si="1"/>
        <v>0</v>
      </c>
      <c r="BI66" s="14">
        <f>AF66/W66</f>
        <v>62678.521739130432</v>
      </c>
      <c r="BJ66" s="14">
        <f>AH66/Y66</f>
        <v>70586.582914572864</v>
      </c>
      <c r="BK66" s="14">
        <f>AJ66/AA66</f>
        <v>150587.1662763466</v>
      </c>
      <c r="BL66" s="14">
        <f>BI66+BJ66+BK66</f>
        <v>283852.27093004988</v>
      </c>
      <c r="BM66" s="14">
        <f>(AF66/W66)-AF66</f>
        <v>24741.521739130432</v>
      </c>
      <c r="BN66" s="14">
        <f>AH66/Y66-AH66</f>
        <v>22149.582914572864</v>
      </c>
      <c r="BO66" s="14">
        <f>AJ66/AA66-AJ66</f>
        <v>60277.166276346601</v>
      </c>
      <c r="BP66" s="14">
        <f>BG66/S66</f>
        <v>0.11719983408520175</v>
      </c>
      <c r="BQ66" s="14">
        <f>(BG66-CA66)/S66</f>
        <v>0.14181334744360524</v>
      </c>
      <c r="BR66" s="27">
        <f>BQ66-BP66</f>
        <v>2.4613513358403491E-2</v>
      </c>
      <c r="BS66" s="28">
        <f t="shared" si="2"/>
        <v>386463</v>
      </c>
      <c r="BT66" s="11">
        <f>BS66/S66</f>
        <v>0.621317157712305</v>
      </c>
      <c r="BU66" s="14">
        <f>(BE66-AP66)*1/BT66-(BE66-AP66)</f>
        <v>111331.99721059971</v>
      </c>
      <c r="BV66" s="14">
        <f t="shared" si="3"/>
        <v>0.36105439497368191</v>
      </c>
      <c r="BW66" s="27">
        <f>(AR66+AV66+AY66+BB66)/S66</f>
        <v>0.24385456088848018</v>
      </c>
      <c r="BX66" s="13">
        <f>(AF66+AH66+AJ66+AL66+AN66)/N66</f>
        <v>254.76429567642955</v>
      </c>
      <c r="BY66" s="26">
        <f>BX66/K66</f>
        <v>0.47266103093957246</v>
      </c>
      <c r="BZ66" s="11">
        <f>AP66/BE66</f>
        <v>0.1866255822030653</v>
      </c>
      <c r="CA66" s="15">
        <f>-(BM66+BN66+BO66)/M66</f>
        <v>-15309.752990007128</v>
      </c>
      <c r="CB66" s="15">
        <f>BG66-CA66</f>
        <v>88208.752990007124</v>
      </c>
      <c r="CC66" s="18">
        <f t="shared" si="4"/>
        <v>0</v>
      </c>
      <c r="CD66" s="17">
        <f>(AF66/(AF66+AH66+AJ66))/(X66/(X66+Z66+AB66))</f>
        <v>1.6301515551403696</v>
      </c>
      <c r="CE66" s="19">
        <f>(AH66/(AF66+AH66+AJ66))/(Z66/(X66+Z66+AB66))</f>
        <v>1.0909072421521688</v>
      </c>
      <c r="CF66" s="18">
        <f>(AJ66/(AF66+AH66+AJ66))/(AB66/(X66+Z66+AB66))</f>
        <v>0.82844643735187484</v>
      </c>
      <c r="CG66">
        <f>AH66/Z66</f>
        <v>167.02413793103449</v>
      </c>
      <c r="CH66" s="11">
        <f>BB66/BE66</f>
        <v>0.15862640151751284</v>
      </c>
      <c r="CI66" s="14">
        <f>AY66/V66</f>
        <v>2247.870756943184</v>
      </c>
      <c r="CJ66" s="14">
        <f>AV66/M66</f>
        <v>6076.1428571428569</v>
      </c>
      <c r="CK66" s="17">
        <f>N66/V66</f>
        <v>62.472318025049923</v>
      </c>
      <c r="CL66" s="17">
        <f>(AL66+AN66)/N66</f>
        <v>8.3430962343096233</v>
      </c>
      <c r="CM66" s="14">
        <f>AP66/AC66</f>
        <v>5.9994274262811338</v>
      </c>
    </row>
    <row r="67" spans="1:91" hidden="1" x14ac:dyDescent="0.2">
      <c r="A67">
        <v>413</v>
      </c>
      <c r="B67" s="2">
        <v>44866</v>
      </c>
      <c r="C67" s="3" t="s">
        <v>44</v>
      </c>
      <c r="D67" t="s">
        <v>45</v>
      </c>
      <c r="E67" s="3" t="s">
        <v>41</v>
      </c>
      <c r="F67" t="s">
        <v>42</v>
      </c>
      <c r="G67" t="str">
        <f>CONCATENATE(C67,E67)</f>
        <v>BOISEA</v>
      </c>
      <c r="H67" t="s">
        <v>35</v>
      </c>
      <c r="I67">
        <f>U67/M67</f>
        <v>178</v>
      </c>
      <c r="J67" t="str">
        <f>_xlfn.CONCAT(C67,E67,H67)</f>
        <v>BOISEA737-Max 9</v>
      </c>
      <c r="K67" s="4">
        <v>399</v>
      </c>
      <c r="L67" s="4">
        <f>N67/M67</f>
        <v>100.4</v>
      </c>
      <c r="M67" s="4">
        <v>5</v>
      </c>
      <c r="N67" s="4">
        <v>502</v>
      </c>
      <c r="O67" s="4">
        <f>P67/M67</f>
        <v>17</v>
      </c>
      <c r="P67" s="4">
        <v>85</v>
      </c>
      <c r="Q67" s="4">
        <v>141</v>
      </c>
      <c r="R67" s="4">
        <v>276</v>
      </c>
      <c r="S67" s="4">
        <f>U67*K67</f>
        <v>355110</v>
      </c>
      <c r="T67" s="7">
        <f>N67/U67</f>
        <v>0.56404494382022474</v>
      </c>
      <c r="U67" s="4">
        <v>890</v>
      </c>
      <c r="V67" s="4">
        <v>8.0821925431274337</v>
      </c>
      <c r="W67" s="7">
        <f>P67/X67</f>
        <v>0.73913043478260865</v>
      </c>
      <c r="X67" s="4">
        <v>115</v>
      </c>
      <c r="Y67" s="7">
        <f>Q67/Z67</f>
        <v>0.65581395348837213</v>
      </c>
      <c r="Z67" s="4">
        <v>215</v>
      </c>
      <c r="AA67" s="7">
        <f>R67/AB67</f>
        <v>0.49285714285714288</v>
      </c>
      <c r="AB67" s="4">
        <v>560</v>
      </c>
      <c r="AC67" s="4">
        <v>380</v>
      </c>
      <c r="AD67" s="4">
        <f>AP67/AC67</f>
        <v>5</v>
      </c>
      <c r="AE67" s="7">
        <f>AF67/(AF67+AH67+AJ67+AL67+AN67+AP67)</f>
        <v>0.25849410174490045</v>
      </c>
      <c r="AF67" s="4">
        <v>16829</v>
      </c>
      <c r="AG67" s="7">
        <f>AH67/(AF67+AH67+AJ67+AL67+AN67+AP67)</f>
        <v>0.24047677562054559</v>
      </c>
      <c r="AH67" s="4">
        <v>15656</v>
      </c>
      <c r="AI67" s="7">
        <f>AJ67/(AF67+AH67+AJ67+AL67+AN67+AP67)</f>
        <v>0.42111083804374538</v>
      </c>
      <c r="AJ67" s="4">
        <v>27416</v>
      </c>
      <c r="AK67" s="7">
        <f>AL67/(AF67+AH67+AJ67+AL67+AN67+AP67)</f>
        <v>2.5344064880806094E-2</v>
      </c>
      <c r="AL67" s="4">
        <v>1650</v>
      </c>
      <c r="AM67" s="7">
        <f>AN67/(AF67+AH67+AJ67+AL67+AN67+AP67)</f>
        <v>2.5390144998771198E-2</v>
      </c>
      <c r="AN67" s="4">
        <v>1653</v>
      </c>
      <c r="AO67" s="7">
        <f>AP67/(AF67+AH67+AJ67+AL67+AN67+AP67)</f>
        <v>2.9184074711231262E-2</v>
      </c>
      <c r="AP67" s="4">
        <v>1900</v>
      </c>
      <c r="AQ67" s="6">
        <f>AO67+AM67+AK67+AI67+AG67+AE67</f>
        <v>1</v>
      </c>
      <c r="AR67" s="4">
        <v>27437</v>
      </c>
      <c r="AS67" s="4">
        <f>AR67/M67</f>
        <v>5487.4</v>
      </c>
      <c r="AT67" s="4">
        <f>AR67/V67</f>
        <v>3394.7471374374304</v>
      </c>
      <c r="AU67" s="7">
        <f>AR67/(AR67+AV67+AY67+BB67)</f>
        <v>0.28324403563649125</v>
      </c>
      <c r="AV67" s="4">
        <v>26198</v>
      </c>
      <c r="AW67" s="4">
        <f>AV67/M67</f>
        <v>5239.6000000000004</v>
      </c>
      <c r="AX67" s="7">
        <f>AV67/(AR67+AV67+AY67+BB67)</f>
        <v>0.27045330195009654</v>
      </c>
      <c r="AY67" s="4">
        <v>23819</v>
      </c>
      <c r="AZ67" s="4">
        <f>AY67/M67</f>
        <v>4763.8</v>
      </c>
      <c r="BA67" s="7">
        <f>AY67/(AR67+AV67+AY67+BB67)</f>
        <v>0.24589385446023929</v>
      </c>
      <c r="BB67" s="4">
        <v>19413</v>
      </c>
      <c r="BC67" s="11">
        <f>BB67/(AR67+AV67+AY67+BB67)</f>
        <v>0.2004088079531729</v>
      </c>
      <c r="BD67" s="9">
        <f>BC67+BA67+AX67+AU67</f>
        <v>1</v>
      </c>
      <c r="BE67" s="14">
        <f>(AF67+AH67+AJ67+AL67+AN67+AP67)</f>
        <v>65104</v>
      </c>
      <c r="BF67" s="14">
        <f t="shared" ref="BF67:BF130" si="5">-(AR67+AV67+AY67+BB67)</f>
        <v>-96867</v>
      </c>
      <c r="BG67" s="13">
        <f>(AF67+AH67+AJ67+AL67+AN67+AP67)-(AR67+AV67+AY67+BB67)</f>
        <v>-31763</v>
      </c>
      <c r="BH67" s="13">
        <f t="shared" ref="BH67:BH130" si="6">IF(BG67&lt;0,1,0)</f>
        <v>1</v>
      </c>
      <c r="BI67" s="14">
        <f>AF67/W67</f>
        <v>22768.647058823532</v>
      </c>
      <c r="BJ67" s="14">
        <f>AH67/Y67</f>
        <v>23872.624113475176</v>
      </c>
      <c r="BK67" s="14">
        <f>AJ67/AA67</f>
        <v>55626.666666666664</v>
      </c>
      <c r="BL67" s="14">
        <f>BI67+BJ67+BK67</f>
        <v>102267.93783896537</v>
      </c>
      <c r="BM67" s="14">
        <f>(AF67/W67)-AF67</f>
        <v>5939.6470588235316</v>
      </c>
      <c r="BN67" s="14">
        <f>AH67/Y67-AH67</f>
        <v>8216.6241134751763</v>
      </c>
      <c r="BO67" s="14">
        <f>AJ67/AA67-AJ67</f>
        <v>28210.666666666664</v>
      </c>
      <c r="BP67" s="14">
        <f>BG67/S67</f>
        <v>-8.9445523922164968E-2</v>
      </c>
      <c r="BQ67" s="14">
        <f>(BG67-CA67)/S67</f>
        <v>-6.558422019150946E-2</v>
      </c>
      <c r="BR67" s="27">
        <f>BQ67-BP67</f>
        <v>2.3861303730655509E-2</v>
      </c>
      <c r="BS67" s="28">
        <f t="shared" ref="BS67:BS130" si="7">N67*K67</f>
        <v>200298</v>
      </c>
      <c r="BT67" s="11">
        <f>BS67/S67</f>
        <v>0.56404494382022474</v>
      </c>
      <c r="BU67" s="14">
        <f>(BE67-AP67)*1/BT67-(BE67-AP67)</f>
        <v>48850.900398406375</v>
      </c>
      <c r="BV67" s="14">
        <f t="shared" ref="BV67:BV130" si="8">BE67/S67</f>
        <v>0.18333474134775141</v>
      </c>
      <c r="BW67" s="27">
        <f>(AR67+AV67+AY67+BB67)/S67</f>
        <v>0.27278026526991639</v>
      </c>
      <c r="BX67" s="13">
        <f>(AF67+AH67+AJ67+AL67+AN67)/N67</f>
        <v>125.90438247011951</v>
      </c>
      <c r="BY67" s="26">
        <f>BX67/K67</f>
        <v>0.31554983075217924</v>
      </c>
      <c r="BZ67" s="11">
        <f>AP67/BE67</f>
        <v>2.9184074711231262E-2</v>
      </c>
      <c r="CA67" s="15">
        <f>-(BM67+BN67+BO67)/M67</f>
        <v>-8473.3875677930737</v>
      </c>
      <c r="CB67" s="15">
        <f>BG67-CA67</f>
        <v>-23289.612432206926</v>
      </c>
      <c r="CC67" s="18">
        <f t="shared" ref="CC67:CC130" si="9">IF(CB67&lt;0,1,0)</f>
        <v>1</v>
      </c>
      <c r="CD67" s="17">
        <f>(AF67/(AF67+AH67+AJ67))/(X67/(X67+Z67+AB67))</f>
        <v>2.1742846711566837</v>
      </c>
      <c r="CE67" s="19">
        <f>(AH67/(AF67+AH67+AJ67))/(Z67/(X67+Z67+AB67))</f>
        <v>1.0819278165562325</v>
      </c>
      <c r="CF67" s="18">
        <f>(AJ67/(AF67+AH67+AJ67))/(AB67/(X67+Z67+AB67))</f>
        <v>0.7273978254596275</v>
      </c>
      <c r="CG67">
        <f>AH67/Z67</f>
        <v>72.818604651162786</v>
      </c>
      <c r="CH67" s="11">
        <f>BB67/BE67</f>
        <v>0.29818444335217498</v>
      </c>
      <c r="CI67" s="14">
        <f>AY67/V67</f>
        <v>2947.0963322018497</v>
      </c>
      <c r="CJ67" s="14">
        <f>AV67/M67</f>
        <v>5239.6000000000004</v>
      </c>
      <c r="CK67" s="17">
        <f>N67/V67</f>
        <v>62.111858548441518</v>
      </c>
      <c r="CL67" s="17">
        <f>(AL67+AN67)/N67</f>
        <v>6.5796812749003983</v>
      </c>
      <c r="CM67" s="14">
        <f>AP67/AC67</f>
        <v>5</v>
      </c>
    </row>
    <row r="68" spans="1:91" hidden="1" x14ac:dyDescent="0.2">
      <c r="A68">
        <v>636</v>
      </c>
      <c r="B68" s="2">
        <v>45170</v>
      </c>
      <c r="C68" s="3" t="s">
        <v>32</v>
      </c>
      <c r="D68" t="s">
        <v>33</v>
      </c>
      <c r="E68" s="3" t="s">
        <v>41</v>
      </c>
      <c r="F68" t="s">
        <v>42</v>
      </c>
      <c r="G68" t="str">
        <f>CONCATENATE(C68,E68)</f>
        <v>HNLSEA</v>
      </c>
      <c r="H68" t="s">
        <v>31</v>
      </c>
      <c r="I68">
        <f>U68/M68</f>
        <v>119.5</v>
      </c>
      <c r="J68" t="str">
        <f>_xlfn.CONCAT(C68,E68,H68)</f>
        <v>HNLSEA737-800</v>
      </c>
      <c r="K68" s="4">
        <v>2677</v>
      </c>
      <c r="L68" s="4">
        <f>N68/M68</f>
        <v>76</v>
      </c>
      <c r="M68" s="4">
        <v>2</v>
      </c>
      <c r="N68" s="4">
        <v>152</v>
      </c>
      <c r="O68" s="4">
        <f>P68/M68</f>
        <v>10.5</v>
      </c>
      <c r="P68" s="4">
        <v>21</v>
      </c>
      <c r="Q68" s="4">
        <v>34</v>
      </c>
      <c r="R68" s="4">
        <v>97</v>
      </c>
      <c r="S68" s="4">
        <f>U68*K68</f>
        <v>639803</v>
      </c>
      <c r="T68" s="7">
        <f>N68/U68</f>
        <v>0.63598326359832635</v>
      </c>
      <c r="U68" s="4">
        <v>239</v>
      </c>
      <c r="V68" s="4">
        <v>8.6925041186161458</v>
      </c>
      <c r="W68" s="7">
        <f>P68/X68</f>
        <v>0.65625</v>
      </c>
      <c r="X68" s="4">
        <v>32</v>
      </c>
      <c r="Y68" s="7">
        <f>Q68/Z68</f>
        <v>0.56666666666666665</v>
      </c>
      <c r="Z68" s="4">
        <v>60</v>
      </c>
      <c r="AA68" s="7">
        <f>R68/AB68</f>
        <v>0.65986394557823125</v>
      </c>
      <c r="AB68" s="4">
        <v>147</v>
      </c>
      <c r="AC68" s="4">
        <v>841</v>
      </c>
      <c r="AD68" s="4">
        <f>AP68/AC68</f>
        <v>5.9964328180737221</v>
      </c>
      <c r="AE68" s="7">
        <f>AF68/(AF68+AH68+AJ68+AL68+AN68+AP68)</f>
        <v>0.18914229888155235</v>
      </c>
      <c r="AF68" s="4">
        <v>11229</v>
      </c>
      <c r="AG68" s="7">
        <f>AH68/(AF68+AH68+AJ68+AL68+AN68+AP68)</f>
        <v>0.20049521627812963</v>
      </c>
      <c r="AH68" s="4">
        <v>11903</v>
      </c>
      <c r="AI68" s="7">
        <f>AJ68/(AF68+AH68+AJ68+AL68+AN68+AP68)</f>
        <v>0.50441315186632529</v>
      </c>
      <c r="AJ68" s="4">
        <v>29946</v>
      </c>
      <c r="AK68" s="7">
        <f>AL68/(AF68+AH68+AJ68+AL68+AN68+AP68)</f>
        <v>1.1201320576741679E-2</v>
      </c>
      <c r="AL68" s="4">
        <v>665</v>
      </c>
      <c r="AM68" s="7">
        <f>AN68/(AF68+AH68+AJ68+AL68+AN68+AP68)</f>
        <v>9.8032610160355745E-3</v>
      </c>
      <c r="AN68" s="4">
        <v>582</v>
      </c>
      <c r="AO68" s="7">
        <f>AP68/(AF68+AH68+AJ68+AL68+AN68+AP68)</f>
        <v>8.4944751381215475E-2</v>
      </c>
      <c r="AP68" s="4">
        <v>5043</v>
      </c>
      <c r="AQ68" s="6">
        <f>AO68+AM68+AK68+AI68+AG68+AE68</f>
        <v>0.99999999999999989</v>
      </c>
      <c r="AR68" s="4">
        <v>36144</v>
      </c>
      <c r="AS68" s="4">
        <f>AR68/M68</f>
        <v>18072</v>
      </c>
      <c r="AT68" s="4">
        <f>AR68/V68</f>
        <v>4158.0653292522293</v>
      </c>
      <c r="AU68" s="7">
        <f>AR68/(AR68+AV68+AY68+BB68)</f>
        <v>0.39517187090002626</v>
      </c>
      <c r="AV68" s="4">
        <v>8800</v>
      </c>
      <c r="AW68" s="4">
        <f>AV68/M68</f>
        <v>4400</v>
      </c>
      <c r="AX68" s="7">
        <f>AV68/(AR68+AV68+AY68+BB68)</f>
        <v>9.6212717571940873E-2</v>
      </c>
      <c r="AY68" s="4">
        <v>19539</v>
      </c>
      <c r="AZ68" s="4">
        <f>AY68/M68</f>
        <v>9769.5</v>
      </c>
      <c r="BA68" s="7">
        <f>AY68/(AR68+AV68+AY68+BB68)</f>
        <v>0.21362503279979009</v>
      </c>
      <c r="BB68" s="4">
        <v>26981</v>
      </c>
      <c r="BC68" s="11">
        <f>BB68/(AR68+AV68+AY68+BB68)</f>
        <v>0.2949903787282428</v>
      </c>
      <c r="BD68" s="9">
        <f>BC68+BA68+AX68+AU68</f>
        <v>1</v>
      </c>
      <c r="BE68" s="14">
        <f>(AF68+AH68+AJ68+AL68+AN68+AP68)</f>
        <v>59368</v>
      </c>
      <c r="BF68" s="14">
        <f t="shared" si="5"/>
        <v>-91464</v>
      </c>
      <c r="BG68" s="13">
        <f>(AF68+AH68+AJ68+AL68+AN68+AP68)-(AR68+AV68+AY68+BB68)</f>
        <v>-32096</v>
      </c>
      <c r="BH68" s="13">
        <f t="shared" si="6"/>
        <v>1</v>
      </c>
      <c r="BI68" s="14">
        <f>AF68/W68</f>
        <v>17110.857142857141</v>
      </c>
      <c r="BJ68" s="14">
        <f>AH68/Y68</f>
        <v>21005.294117647059</v>
      </c>
      <c r="BK68" s="14">
        <f>AJ68/AA68</f>
        <v>45382.082474226809</v>
      </c>
      <c r="BL68" s="14">
        <f>BI68+BJ68+BK68</f>
        <v>83498.233734731009</v>
      </c>
      <c r="BM68" s="14">
        <f>(AF68/W68)-AF68</f>
        <v>5881.8571428571413</v>
      </c>
      <c r="BN68" s="14">
        <f>AH68/Y68-AH68</f>
        <v>9102.2941176470595</v>
      </c>
      <c r="BO68" s="14">
        <f>AJ68/AA68-AJ68</f>
        <v>15436.082474226809</v>
      </c>
      <c r="BP68" s="14">
        <f>BG68/S68</f>
        <v>-5.0165441549977104E-2</v>
      </c>
      <c r="BQ68" s="14">
        <f>(BG68-CA68)/S68</f>
        <v>-2.6392316279596213E-2</v>
      </c>
      <c r="BR68" s="27">
        <f>BQ68-BP68</f>
        <v>2.377312527038089E-2</v>
      </c>
      <c r="BS68" s="28">
        <f t="shared" si="7"/>
        <v>406904</v>
      </c>
      <c r="BT68" s="11">
        <f>BS68/S68</f>
        <v>0.63598326359832635</v>
      </c>
      <c r="BU68" s="14">
        <f>(BE68-AP68)*1/BT68-(BE68-AP68)</f>
        <v>31093.914473684214</v>
      </c>
      <c r="BV68" s="14">
        <f t="shared" si="8"/>
        <v>9.2791062248848477E-2</v>
      </c>
      <c r="BW68" s="27">
        <f>(AR68+AV68+AY68+BB68)/S68</f>
        <v>0.14295650379882557</v>
      </c>
      <c r="BX68" s="13">
        <f>(AF68+AH68+AJ68+AL68+AN68)/N68</f>
        <v>357.4013157894737</v>
      </c>
      <c r="BY68" s="26">
        <f>BX68/K68</f>
        <v>0.13350814934235103</v>
      </c>
      <c r="BZ68" s="11">
        <f>AP68/BE68</f>
        <v>8.4944751381215475E-2</v>
      </c>
      <c r="CA68" s="15">
        <f>-(BM68+BN68+BO68)/M68</f>
        <v>-15210.116867365505</v>
      </c>
      <c r="CB68" s="15">
        <f>BG68-CA68</f>
        <v>-16885.883132634495</v>
      </c>
      <c r="CC68" s="18">
        <f t="shared" si="9"/>
        <v>1</v>
      </c>
      <c r="CD68" s="17">
        <f>(AF68/(AF68+AH68+AJ68))/(X68/(X68+Z68+AB68))</f>
        <v>1.580063185312182</v>
      </c>
      <c r="CE68" s="19">
        <f>(AH68/(AF68+AH68+AJ68))/(Z68/(X68+Z68+AB68))</f>
        <v>0.89328189959430782</v>
      </c>
      <c r="CF68" s="18">
        <f>(AJ68/(AF68+AH68+AJ68))/(AB68/(X68+Z68+AB68))</f>
        <v>0.91728615030171234</v>
      </c>
      <c r="CG68">
        <f>AH68/Z68</f>
        <v>198.38333333333333</v>
      </c>
      <c r="CH68" s="11">
        <f>BB68/BE68</f>
        <v>0.45447042177604097</v>
      </c>
      <c r="CI68" s="14">
        <f>AY68/V68</f>
        <v>2247.7987624020393</v>
      </c>
      <c r="CJ68" s="14">
        <f>AV68/M68</f>
        <v>4400</v>
      </c>
      <c r="CK68" s="17">
        <f>N68/V68</f>
        <v>17.486330512570241</v>
      </c>
      <c r="CL68" s="17">
        <f>(AL68+AN68)/N68</f>
        <v>8.2039473684210531</v>
      </c>
      <c r="CM68" s="14">
        <f>AP68/AC68</f>
        <v>5.9964328180737221</v>
      </c>
    </row>
    <row r="69" spans="1:91" hidden="1" x14ac:dyDescent="0.2">
      <c r="A69">
        <v>483</v>
      </c>
      <c r="B69" s="2">
        <v>44866</v>
      </c>
      <c r="C69" s="3" t="s">
        <v>52</v>
      </c>
      <c r="D69" t="s">
        <v>33</v>
      </c>
      <c r="E69" s="3" t="s">
        <v>32</v>
      </c>
      <c r="F69" t="s">
        <v>33</v>
      </c>
      <c r="G69" t="str">
        <f>CONCATENATE(C69,E69)</f>
        <v>OGGHNL</v>
      </c>
      <c r="H69" t="s">
        <v>31</v>
      </c>
      <c r="I69">
        <f>U69/M69</f>
        <v>175</v>
      </c>
      <c r="J69" t="str">
        <f>_xlfn.CONCAT(C69,E69,H69)</f>
        <v>OGGHNL737-800</v>
      </c>
      <c r="K69" s="4">
        <v>101</v>
      </c>
      <c r="L69" s="4">
        <f>N69/M69</f>
        <v>65.166666666666671</v>
      </c>
      <c r="M69" s="4">
        <v>12</v>
      </c>
      <c r="N69" s="4">
        <v>782</v>
      </c>
      <c r="O69" s="4">
        <f>P69/M69</f>
        <v>7.416666666666667</v>
      </c>
      <c r="P69" s="4">
        <v>89</v>
      </c>
      <c r="Q69" s="4">
        <v>145</v>
      </c>
      <c r="R69" s="4">
        <v>549</v>
      </c>
      <c r="S69" s="4">
        <f>U69*K69</f>
        <v>212100</v>
      </c>
      <c r="T69" s="7">
        <f>N69/U69</f>
        <v>0.37238095238095237</v>
      </c>
      <c r="U69" s="4">
        <v>2100</v>
      </c>
      <c r="V69" s="4">
        <v>8.4576456915158555</v>
      </c>
      <c r="W69" s="7">
        <f>P69/X69</f>
        <v>0.3531746031746032</v>
      </c>
      <c r="X69" s="4">
        <v>252</v>
      </c>
      <c r="Y69" s="7">
        <f>Q69/Z69</f>
        <v>0.30208333333333331</v>
      </c>
      <c r="Z69" s="4">
        <v>480</v>
      </c>
      <c r="AA69" s="7">
        <f>R69/AB69</f>
        <v>0.40131578947368424</v>
      </c>
      <c r="AB69" s="4">
        <v>1368</v>
      </c>
      <c r="AC69" s="4">
        <v>520</v>
      </c>
      <c r="AD69" s="4">
        <f>AP69/AC69</f>
        <v>4.9961538461538462</v>
      </c>
      <c r="AE69" s="7">
        <f>AF69/(AF69+AH69+AJ69+AL69+AN69+AP69)</f>
        <v>0.1446228710462287</v>
      </c>
      <c r="AF69" s="4">
        <v>5944</v>
      </c>
      <c r="AG69" s="7">
        <f>AH69/(AF69+AH69+AJ69+AL69+AN69+AP69)</f>
        <v>0.17749391727493918</v>
      </c>
      <c r="AH69" s="4">
        <v>7295</v>
      </c>
      <c r="AI69" s="7">
        <f>AJ69/(AF69+AH69+AJ69+AL69+AN69+AP69)</f>
        <v>0.52138686131386858</v>
      </c>
      <c r="AJ69" s="4">
        <v>21429</v>
      </c>
      <c r="AK69" s="7">
        <f>AL69/(AF69+AH69+AJ69+AL69+AN69+AP69)</f>
        <v>7.9927007299270075E-2</v>
      </c>
      <c r="AL69" s="4">
        <v>3285</v>
      </c>
      <c r="AM69" s="7">
        <f>AN69/(AF69+AH69+AJ69+AL69+AN69+AP69)</f>
        <v>1.3357664233576642E-2</v>
      </c>
      <c r="AN69" s="4">
        <v>549</v>
      </c>
      <c r="AO69" s="7">
        <f>AP69/(AF69+AH69+AJ69+AL69+AN69+AP69)</f>
        <v>6.3211678832116786E-2</v>
      </c>
      <c r="AP69" s="4">
        <v>2598</v>
      </c>
      <c r="AQ69" s="6">
        <f>AO69+AM69+AK69+AI69+AG69+AE69</f>
        <v>1</v>
      </c>
      <c r="AR69" s="4">
        <v>31146</v>
      </c>
      <c r="AS69" s="4">
        <f>AR69/M69</f>
        <v>2595.5</v>
      </c>
      <c r="AT69" s="4">
        <f>AR69/V69</f>
        <v>3682.5850994495531</v>
      </c>
      <c r="AU69" s="7">
        <f>AR69/(AR69+AV69+AY69+BB69)</f>
        <v>0.21929015496616935</v>
      </c>
      <c r="AV69" s="4">
        <v>62875</v>
      </c>
      <c r="AW69" s="4">
        <f>AV69/M69</f>
        <v>5239.583333333333</v>
      </c>
      <c r="AX69" s="7">
        <f>AV69/(AR69+AV69+AY69+BB69)</f>
        <v>0.44268504763044686</v>
      </c>
      <c r="AY69" s="4">
        <v>27695</v>
      </c>
      <c r="AZ69" s="4">
        <f>AY69/M69</f>
        <v>2307.9166666666665</v>
      </c>
      <c r="BA69" s="7">
        <f>AY69/(AR69+AV69+AY69+BB69)</f>
        <v>0.19499264245129586</v>
      </c>
      <c r="BB69" s="4">
        <v>20315</v>
      </c>
      <c r="BC69" s="11">
        <f>BB69/(AR69+AV69+AY69+BB69)</f>
        <v>0.14303215495208793</v>
      </c>
      <c r="BD69" s="9">
        <f>BC69+BA69+AX69+AU69</f>
        <v>0.99999999999999989</v>
      </c>
      <c r="BE69" s="14">
        <f>(AF69+AH69+AJ69+AL69+AN69+AP69)</f>
        <v>41100</v>
      </c>
      <c r="BF69" s="14">
        <f t="shared" si="5"/>
        <v>-142031</v>
      </c>
      <c r="BG69" s="13">
        <f>(AF69+AH69+AJ69+AL69+AN69+AP69)-(AR69+AV69+AY69+BB69)</f>
        <v>-100931</v>
      </c>
      <c r="BH69" s="13">
        <f t="shared" si="6"/>
        <v>1</v>
      </c>
      <c r="BI69" s="14">
        <f>AF69/W69</f>
        <v>16830.20224719101</v>
      </c>
      <c r="BJ69" s="14">
        <f>AH69/Y69</f>
        <v>24148.96551724138</v>
      </c>
      <c r="BK69" s="14">
        <f>AJ69/AA69</f>
        <v>53396.852459016387</v>
      </c>
      <c r="BL69" s="14">
        <f>BI69+BJ69+BK69</f>
        <v>94376.020223448781</v>
      </c>
      <c r="BM69" s="14">
        <f>(AF69/W69)-AF69</f>
        <v>10886.20224719101</v>
      </c>
      <c r="BN69" s="14">
        <f>AH69/Y69-AH69</f>
        <v>16853.96551724138</v>
      </c>
      <c r="BO69" s="14">
        <f>AJ69/AA69-AJ69</f>
        <v>31967.852459016387</v>
      </c>
      <c r="BP69" s="14">
        <f>BG69/S69</f>
        <v>-0.47586515794436585</v>
      </c>
      <c r="BQ69" s="14">
        <f>(BG69-CA69)/S69</f>
        <v>-0.45240608980691149</v>
      </c>
      <c r="BR69" s="27">
        <f>BQ69-BP69</f>
        <v>2.3459068137454353E-2</v>
      </c>
      <c r="BS69" s="28">
        <f t="shared" si="7"/>
        <v>78982</v>
      </c>
      <c r="BT69" s="11">
        <f>BS69/S69</f>
        <v>0.37238095238095237</v>
      </c>
      <c r="BU69" s="14">
        <f>(BE69-AP69)*1/BT69-(BE69-AP69)</f>
        <v>64892.117647058825</v>
      </c>
      <c r="BV69" s="14">
        <f t="shared" si="8"/>
        <v>0.19377652050919378</v>
      </c>
      <c r="BW69" s="27">
        <f>(AR69+AV69+AY69+BB69)/S69</f>
        <v>0.6696416784535596</v>
      </c>
      <c r="BX69" s="13">
        <f>(AF69+AH69+AJ69+AL69+AN69)/N69</f>
        <v>49.235294117647058</v>
      </c>
      <c r="BY69" s="26">
        <f>BX69/K69</f>
        <v>0.48747815958066393</v>
      </c>
      <c r="BZ69" s="11">
        <f>AP69/BE69</f>
        <v>6.3211678832116786E-2</v>
      </c>
      <c r="CA69" s="15">
        <f>-(BM69+BN69+BO69)/M69</f>
        <v>-4975.6683519540647</v>
      </c>
      <c r="CB69" s="15">
        <f>BG69-CA69</f>
        <v>-95955.331648045933</v>
      </c>
      <c r="CC69" s="18">
        <f t="shared" si="9"/>
        <v>1</v>
      </c>
      <c r="CD69" s="17">
        <f>(AF69/(AF69+AH69+AJ69))/(X69/(X69+Z69+AB69))</f>
        <v>1.4287912003384484</v>
      </c>
      <c r="CE69" s="19">
        <f>(AH69/(AF69+AH69+AJ69))/(Z69/(X69+Z69+AB69))</f>
        <v>0.92060762086073622</v>
      </c>
      <c r="CF69" s="18">
        <f>(AJ69/(AF69+AH69+AJ69))/(AB69/(X69+Z69+AB69))</f>
        <v>0.94886912244265909</v>
      </c>
      <c r="CG69">
        <f>AH69/Z69</f>
        <v>15.197916666666666</v>
      </c>
      <c r="CH69" s="11">
        <f>BB69/BE69</f>
        <v>0.49428223844282237</v>
      </c>
      <c r="CI69" s="14">
        <f>AY69/V69</f>
        <v>3274.5519273503937</v>
      </c>
      <c r="CJ69" s="14">
        <f>AV69/M69</f>
        <v>5239.583333333333</v>
      </c>
      <c r="CK69" s="17">
        <f>N69/V69</f>
        <v>92.460718800794652</v>
      </c>
      <c r="CL69" s="17">
        <f>(AL69+AN69)/N69</f>
        <v>4.9028132992327365</v>
      </c>
      <c r="CM69" s="14">
        <f>AP69/AC69</f>
        <v>4.9961538461538462</v>
      </c>
    </row>
    <row r="70" spans="1:91" hidden="1" x14ac:dyDescent="0.2">
      <c r="A70">
        <v>997</v>
      </c>
      <c r="B70" s="2">
        <v>45200</v>
      </c>
      <c r="C70" s="3" t="s">
        <v>43</v>
      </c>
      <c r="D70" t="s">
        <v>38</v>
      </c>
      <c r="E70" s="3" t="s">
        <v>57</v>
      </c>
      <c r="F70" t="s">
        <v>56</v>
      </c>
      <c r="G70" t="str">
        <f>CONCATENATE(C70,E70)</f>
        <v>SFOYYC</v>
      </c>
      <c r="H70" t="s">
        <v>47</v>
      </c>
      <c r="I70">
        <f>U70/M70</f>
        <v>112.5</v>
      </c>
      <c r="J70" t="str">
        <f>_xlfn.CONCAT(C70,E70,H70)</f>
        <v>SFOYYCA320</v>
      </c>
      <c r="K70" s="4">
        <v>1018</v>
      </c>
      <c r="L70" s="4">
        <f>N70/M70</f>
        <v>95</v>
      </c>
      <c r="M70" s="4">
        <v>2</v>
      </c>
      <c r="N70" s="4">
        <v>190</v>
      </c>
      <c r="O70" s="4">
        <f>P70/M70</f>
        <v>12.5</v>
      </c>
      <c r="P70" s="4">
        <v>25</v>
      </c>
      <c r="Q70" s="4">
        <v>47</v>
      </c>
      <c r="R70" s="4">
        <v>118</v>
      </c>
      <c r="S70" s="4">
        <f>U70*K70</f>
        <v>229050</v>
      </c>
      <c r="T70" s="7">
        <f>N70/U70</f>
        <v>0.84444444444444444</v>
      </c>
      <c r="U70" s="4">
        <v>225</v>
      </c>
      <c r="V70" s="4">
        <v>0.96255341880341883</v>
      </c>
      <c r="W70" s="7">
        <f>P70/X70</f>
        <v>0.83333333333333337</v>
      </c>
      <c r="X70" s="4">
        <v>30</v>
      </c>
      <c r="Y70" s="7">
        <f>Q70/Z70</f>
        <v>0.8392857142857143</v>
      </c>
      <c r="Z70" s="4">
        <v>56</v>
      </c>
      <c r="AA70" s="7">
        <f>R70/AB70</f>
        <v>0.84285714285714286</v>
      </c>
      <c r="AB70" s="4">
        <v>140</v>
      </c>
      <c r="AC70" s="4">
        <v>0</v>
      </c>
      <c r="AD70" s="4" t="e">
        <f>AP70/AC70</f>
        <v>#DIV/0!</v>
      </c>
      <c r="AE70" s="7">
        <f>AF70/(AF70+AH70+AJ70+AL70+AN70+AP70)</f>
        <v>0.21496912770460549</v>
      </c>
      <c r="AF70" s="4">
        <v>12290</v>
      </c>
      <c r="AG70" s="7">
        <f>AH70/(AF70+AH70+AJ70+AL70+AN70+AP70)</f>
        <v>0.25964212625282046</v>
      </c>
      <c r="AH70" s="4">
        <v>14844</v>
      </c>
      <c r="AI70" s="7">
        <f>AJ70/(AF70+AH70+AJ70+AL70+AN70+AP70)</f>
        <v>0.5045040317643561</v>
      </c>
      <c r="AJ70" s="4">
        <v>28843</v>
      </c>
      <c r="AK70" s="7">
        <f>AL70/(AF70+AH70+AJ70+AL70+AN70+AP70)</f>
        <v>1.4692763813821693E-2</v>
      </c>
      <c r="AL70" s="4">
        <v>840</v>
      </c>
      <c r="AM70" s="7">
        <f>AN70/(AF70+AH70+AJ70+AL70+AN70+AP70)</f>
        <v>6.1919504643962852E-3</v>
      </c>
      <c r="AN70" s="4">
        <v>354</v>
      </c>
      <c r="AO70" s="7">
        <f>AP70/(AF70+AH70+AJ70+AL70+AN70+AP70)</f>
        <v>0</v>
      </c>
      <c r="AP70" s="4">
        <v>0</v>
      </c>
      <c r="AQ70" s="6">
        <f>AO70+AM70+AK70+AI70+AG70+AE70</f>
        <v>1</v>
      </c>
      <c r="AR70" s="4">
        <v>3958</v>
      </c>
      <c r="AS70" s="4">
        <f>AR70/M70</f>
        <v>1979</v>
      </c>
      <c r="AT70" s="4">
        <f>AR70/V70</f>
        <v>4111.9795771130475</v>
      </c>
      <c r="AU70" s="7">
        <f>AR70/(AR70+AV70+AY70+BB70)</f>
        <v>0.22130276768241544</v>
      </c>
      <c r="AV70" s="4">
        <v>8638</v>
      </c>
      <c r="AW70" s="4">
        <f>AV70/M70</f>
        <v>4319</v>
      </c>
      <c r="AX70" s="7">
        <f>AV70/(AR70+AV70+AY70+BB70)</f>
        <v>0.48297455968688846</v>
      </c>
      <c r="AY70" s="4">
        <v>2296</v>
      </c>
      <c r="AZ70" s="4">
        <f>AY70/M70</f>
        <v>1148</v>
      </c>
      <c r="BA70" s="7">
        <f>AY70/(AR70+AV70+AY70+BB70)</f>
        <v>0.12837573385518591</v>
      </c>
      <c r="BB70" s="4">
        <v>2993</v>
      </c>
      <c r="BC70" s="11">
        <f>BB70/(AR70+AV70+AY70+BB70)</f>
        <v>0.16734693877551021</v>
      </c>
      <c r="BD70" s="9">
        <f>BC70+BA70+AX70+AU70</f>
        <v>1</v>
      </c>
      <c r="BE70" s="14">
        <f>(AF70+AH70+AJ70+AL70+AN70+AP70)</f>
        <v>57171</v>
      </c>
      <c r="BF70" s="14">
        <f t="shared" si="5"/>
        <v>-17885</v>
      </c>
      <c r="BG70" s="13">
        <f>(AF70+AH70+AJ70+AL70+AN70+AP70)-(AR70+AV70+AY70+BB70)</f>
        <v>39286</v>
      </c>
      <c r="BH70" s="13">
        <f t="shared" si="6"/>
        <v>0</v>
      </c>
      <c r="BI70" s="14">
        <f>AF70/W70</f>
        <v>14748</v>
      </c>
      <c r="BJ70" s="14">
        <f>AH70/Y70</f>
        <v>17686.468085106382</v>
      </c>
      <c r="BK70" s="14">
        <f>AJ70/AA70</f>
        <v>34220.508474576272</v>
      </c>
      <c r="BL70" s="14">
        <f>BI70+BJ70+BK70</f>
        <v>66654.976559682662</v>
      </c>
      <c r="BM70" s="14">
        <f>(AF70/W70)-AF70</f>
        <v>2458</v>
      </c>
      <c r="BN70" s="14">
        <f>AH70/Y70-AH70</f>
        <v>2842.4680851063822</v>
      </c>
      <c r="BO70" s="14">
        <f>AJ70/AA70-AJ70</f>
        <v>5377.5084745762724</v>
      </c>
      <c r="BP70" s="14">
        <f>BG70/S70</f>
        <v>0.17151713599650731</v>
      </c>
      <c r="BQ70" s="14">
        <f>(BG70-CA70)/S70</f>
        <v>0.1948264059368755</v>
      </c>
      <c r="BR70" s="27">
        <f>BQ70-BP70</f>
        <v>2.3309269940368194E-2</v>
      </c>
      <c r="BS70" s="28">
        <f t="shared" si="7"/>
        <v>193420</v>
      </c>
      <c r="BT70" s="11">
        <f>BS70/S70</f>
        <v>0.84444444444444444</v>
      </c>
      <c r="BU70" s="14">
        <f>(BE70-AP70)*1/BT70-(BE70-AP70)</f>
        <v>10531.5</v>
      </c>
      <c r="BV70" s="14">
        <f t="shared" si="8"/>
        <v>0.24960052390307794</v>
      </c>
      <c r="BW70" s="27">
        <f>(AR70+AV70+AY70+BB70)/S70</f>
        <v>7.8083387906570614E-2</v>
      </c>
      <c r="BX70" s="13">
        <f>(AF70+AH70+AJ70+AL70+AN70)/N70</f>
        <v>300.89999999999998</v>
      </c>
      <c r="BY70" s="26">
        <f>BX70/K70</f>
        <v>0.29557956777996069</v>
      </c>
      <c r="BZ70" s="11">
        <f>AP70/BE70</f>
        <v>0</v>
      </c>
      <c r="CA70" s="15">
        <f>-(BM70+BN70+BO70)/M70</f>
        <v>-5338.9882798413273</v>
      </c>
      <c r="CB70" s="15">
        <f>BG70-CA70</f>
        <v>44624.988279841331</v>
      </c>
      <c r="CC70" s="18">
        <f t="shared" si="9"/>
        <v>0</v>
      </c>
      <c r="CD70" s="17">
        <f>(AF70/(AF70+AH70+AJ70))/(X70/(X70+Z70+AB70))</f>
        <v>1.6539769310014232</v>
      </c>
      <c r="CE70" s="19">
        <f>(AH70/(AF70+AH70+AJ70))/(Z70/(X70+Z70+AB70))</f>
        <v>1.0701920942019554</v>
      </c>
      <c r="CF70" s="18">
        <f>(AJ70/(AF70+AH70+AJ70))/(AB70/(X70+Z70+AB70))</f>
        <v>0.83178524853319857</v>
      </c>
      <c r="CG70">
        <f>AH70/Z70</f>
        <v>265.07142857142856</v>
      </c>
      <c r="CH70" s="11">
        <f>BB70/BE70</f>
        <v>5.23517167794861E-2</v>
      </c>
      <c r="CI70" s="14">
        <f>AY70/V70</f>
        <v>2385.3221599422832</v>
      </c>
      <c r="CJ70" s="14">
        <f>AV70/M70</f>
        <v>4319</v>
      </c>
      <c r="CK70" s="17">
        <f>N70/V70</f>
        <v>197.39164215550252</v>
      </c>
      <c r="CL70" s="17">
        <f>(AL70+AN70)/N70</f>
        <v>6.2842105263157899</v>
      </c>
      <c r="CM70" s="14" t="e">
        <f>AP70/AC70</f>
        <v>#DIV/0!</v>
      </c>
    </row>
    <row r="71" spans="1:91" hidden="1" x14ac:dyDescent="0.2">
      <c r="A71">
        <v>402</v>
      </c>
      <c r="B71" s="2">
        <v>44866</v>
      </c>
      <c r="C71" s="3" t="s">
        <v>29</v>
      </c>
      <c r="D71" t="s">
        <v>28</v>
      </c>
      <c r="E71" s="3" t="s">
        <v>39</v>
      </c>
      <c r="F71" t="s">
        <v>28</v>
      </c>
      <c r="G71" t="str">
        <f>CONCATENATE(C71,E71)</f>
        <v>ANCOME</v>
      </c>
      <c r="H71" t="s">
        <v>31</v>
      </c>
      <c r="I71">
        <f>U71/M71</f>
        <v>159.19999999999999</v>
      </c>
      <c r="J71" t="str">
        <f>_xlfn.CONCAT(C71,E71,H71)</f>
        <v>ANCOME737-800</v>
      </c>
      <c r="K71" s="4">
        <v>539</v>
      </c>
      <c r="L71" s="4">
        <f>N71/M71</f>
        <v>66.7</v>
      </c>
      <c r="M71" s="4">
        <v>10</v>
      </c>
      <c r="N71" s="4">
        <v>667</v>
      </c>
      <c r="O71" s="4">
        <f>P71/M71</f>
        <v>8.4</v>
      </c>
      <c r="P71" s="4">
        <v>84</v>
      </c>
      <c r="Q71" s="4">
        <v>137</v>
      </c>
      <c r="R71" s="4">
        <v>447</v>
      </c>
      <c r="S71" s="4">
        <f>U71*K71</f>
        <v>858088</v>
      </c>
      <c r="T71" s="7">
        <f>N71/U71</f>
        <v>0.41896984924623115</v>
      </c>
      <c r="U71" s="4">
        <v>1592</v>
      </c>
      <c r="V71" s="4">
        <v>15.830459770114942</v>
      </c>
      <c r="W71" s="7">
        <f>P71/X71</f>
        <v>0.4</v>
      </c>
      <c r="X71" s="4">
        <v>210</v>
      </c>
      <c r="Y71" s="7">
        <f>Q71/Z71</f>
        <v>0.34250000000000003</v>
      </c>
      <c r="Z71" s="4">
        <v>400</v>
      </c>
      <c r="AA71" s="7">
        <f>R71/AB71</f>
        <v>0.45519348268839105</v>
      </c>
      <c r="AB71" s="4">
        <v>982</v>
      </c>
      <c r="AC71" s="4">
        <v>12072</v>
      </c>
      <c r="AD71" s="4">
        <f>AP71/AC71</f>
        <v>4.9998343273691184</v>
      </c>
      <c r="AE71" s="7">
        <f>AF71/(AF71+AH71+AJ71+AL71+AN71+AP71)</f>
        <v>0.1272340714708709</v>
      </c>
      <c r="AF71" s="4">
        <v>26212</v>
      </c>
      <c r="AG71" s="7">
        <f>AH71/(AF71+AH71+AJ71+AL71+AN71+AP71)</f>
        <v>0.14721815022280038</v>
      </c>
      <c r="AH71" s="4">
        <v>30329</v>
      </c>
      <c r="AI71" s="7">
        <f>AJ71/(AF71+AH71+AJ71+AL71+AN71+AP71)</f>
        <v>0.41086528100032038</v>
      </c>
      <c r="AJ71" s="4">
        <v>84644</v>
      </c>
      <c r="AK71" s="7">
        <f>AL71/(AF71+AH71+AJ71+AL71+AN71+AP71)</f>
        <v>1.3033094838214878E-2</v>
      </c>
      <c r="AL71" s="4">
        <v>2685</v>
      </c>
      <c r="AM71" s="7">
        <f>AN71/(AF71+AH71+AJ71+AL71+AN71+AP71)</f>
        <v>8.6693137359596922E-3</v>
      </c>
      <c r="AN71" s="4">
        <v>1786</v>
      </c>
      <c r="AO71" s="7">
        <f>AP71/(AF71+AH71+AJ71+AL71+AN71+AP71)</f>
        <v>0.29298008873183373</v>
      </c>
      <c r="AP71" s="4">
        <v>60358</v>
      </c>
      <c r="AQ71" s="6">
        <f>AO71+AM71+AK71+AI71+AG71+AE71</f>
        <v>1</v>
      </c>
      <c r="AR71" s="4">
        <v>58297</v>
      </c>
      <c r="AS71" s="4">
        <f>AR71/M71</f>
        <v>5829.7</v>
      </c>
      <c r="AT71" s="4">
        <f>AR71/V71</f>
        <v>3682.5841350517335</v>
      </c>
      <c r="AU71" s="7">
        <f>AR71/(AR71+AV71+AY71+BB71)</f>
        <v>0.29067981690716715</v>
      </c>
      <c r="AV71" s="4">
        <v>52395</v>
      </c>
      <c r="AW71" s="4">
        <f>AV71/M71</f>
        <v>5239.5</v>
      </c>
      <c r="AX71" s="7">
        <f>AV71/(AR71+AV71+AY71+BB71)</f>
        <v>0.26125133380535914</v>
      </c>
      <c r="AY71" s="4">
        <v>51837</v>
      </c>
      <c r="AZ71" s="4">
        <f>AY71/M71</f>
        <v>5183.7</v>
      </c>
      <c r="BA71" s="7">
        <f>AY71/(AR71+AV71+AY71+BB71)</f>
        <v>0.25846904075710281</v>
      </c>
      <c r="BB71" s="4">
        <v>38025</v>
      </c>
      <c r="BC71" s="11">
        <f>BB71/(AR71+AV71+AY71+BB71)</f>
        <v>0.18959980853037087</v>
      </c>
      <c r="BD71" s="9">
        <f>BC71+BA71+AX71+AU71</f>
        <v>1</v>
      </c>
      <c r="BE71" s="14">
        <f>(AF71+AH71+AJ71+AL71+AN71+AP71)</f>
        <v>206014</v>
      </c>
      <c r="BF71" s="14">
        <f t="shared" si="5"/>
        <v>-200554</v>
      </c>
      <c r="BG71" s="13">
        <f>(AF71+AH71+AJ71+AL71+AN71+AP71)-(AR71+AV71+AY71+BB71)</f>
        <v>5460</v>
      </c>
      <c r="BH71" s="13">
        <f t="shared" si="6"/>
        <v>0</v>
      </c>
      <c r="BI71" s="14">
        <f>AF71/W71</f>
        <v>65530</v>
      </c>
      <c r="BJ71" s="14">
        <f>AH71/Y71</f>
        <v>88551.824817518238</v>
      </c>
      <c r="BK71" s="14">
        <f>AJ71/AA71</f>
        <v>185951.69574944073</v>
      </c>
      <c r="BL71" s="14">
        <f>BI71+BJ71+BK71</f>
        <v>340033.52056695893</v>
      </c>
      <c r="BM71" s="14">
        <f>(AF71/W71)-AF71</f>
        <v>39318</v>
      </c>
      <c r="BN71" s="14">
        <f>AH71/Y71-AH71</f>
        <v>58222.824817518238</v>
      </c>
      <c r="BO71" s="14">
        <f>AJ71/AA71-AJ71</f>
        <v>101307.69574944073</v>
      </c>
      <c r="BP71" s="14">
        <f>BG71/S71</f>
        <v>6.3629837499184234E-3</v>
      </c>
      <c r="BQ71" s="14">
        <f>(BG71-CA71)/S71</f>
        <v>2.9536425234586543E-2</v>
      </c>
      <c r="BR71" s="27">
        <f>BQ71-BP71</f>
        <v>2.3173441484668121E-2</v>
      </c>
      <c r="BS71" s="28">
        <f t="shared" si="7"/>
        <v>359513</v>
      </c>
      <c r="BT71" s="11">
        <f>BS71/S71</f>
        <v>0.41896984924623115</v>
      </c>
      <c r="BU71" s="14">
        <f>(BE71-AP71)*1/BT71-(BE71-AP71)</f>
        <v>201996.70164917543</v>
      </c>
      <c r="BV71" s="14">
        <f t="shared" si="8"/>
        <v>0.24008493301386338</v>
      </c>
      <c r="BW71" s="27">
        <f>(AR71+AV71+AY71+BB71)/S71</f>
        <v>0.23372194926394496</v>
      </c>
      <c r="BX71" s="13">
        <f>(AF71+AH71+AJ71+AL71+AN71)/N71</f>
        <v>218.37481259370315</v>
      </c>
      <c r="BY71" s="26">
        <f>BX71/K71</f>
        <v>0.40514807531299285</v>
      </c>
      <c r="BZ71" s="11">
        <f>AP71/BE71</f>
        <v>0.29298008873183373</v>
      </c>
      <c r="CA71" s="15">
        <f>-(BM71+BN71+BO71)/M71</f>
        <v>-19884.852056695898</v>
      </c>
      <c r="CB71" s="15">
        <f>BG71-CA71</f>
        <v>25344.852056695898</v>
      </c>
      <c r="CC71" s="18">
        <f t="shared" si="9"/>
        <v>0</v>
      </c>
      <c r="CD71" s="17">
        <f>(AF71/(AF71+AH71+AJ71))/(X71/(X71+Z71+AB71))</f>
        <v>1.407457759744476</v>
      </c>
      <c r="CE71" s="19">
        <f>(AH71/(AF71+AH71+AJ71))/(Z71/(X71+Z71+AB71))</f>
        <v>0.8549734036901937</v>
      </c>
      <c r="CF71" s="18">
        <f>(AJ71/(AF71+AH71+AJ71))/(AB71/(X71+Z71+AB71))</f>
        <v>0.97193941851077648</v>
      </c>
      <c r="CG71">
        <f>AH71/Z71</f>
        <v>75.822500000000005</v>
      </c>
      <c r="CH71" s="11">
        <f>BB71/BE71</f>
        <v>0.18457483471997049</v>
      </c>
      <c r="CI71" s="14">
        <f>AY71/V71</f>
        <v>3274.5100744236706</v>
      </c>
      <c r="CJ71" s="14">
        <f>AV71/M71</f>
        <v>5239.5</v>
      </c>
      <c r="CK71" s="17">
        <f>N71/V71</f>
        <v>42.133962606643678</v>
      </c>
      <c r="CL71" s="17">
        <f>(AL71+AN71)/N71</f>
        <v>6.7031484257871066</v>
      </c>
      <c r="CM71" s="14">
        <f>AP71/AC71</f>
        <v>4.9998343273691184</v>
      </c>
    </row>
    <row r="72" spans="1:91" hidden="1" x14ac:dyDescent="0.2">
      <c r="A72">
        <v>432</v>
      </c>
      <c r="B72" s="2">
        <v>44866</v>
      </c>
      <c r="C72" s="3" t="s">
        <v>32</v>
      </c>
      <c r="D72" t="s">
        <v>33</v>
      </c>
      <c r="E72" s="3" t="s">
        <v>52</v>
      </c>
      <c r="F72" t="s">
        <v>33</v>
      </c>
      <c r="G72" t="str">
        <f>CONCATENATE(C72,E72)</f>
        <v>HNLOGG</v>
      </c>
      <c r="H72" t="s">
        <v>31</v>
      </c>
      <c r="I72">
        <f>U72/M72</f>
        <v>175</v>
      </c>
      <c r="J72" t="str">
        <f>_xlfn.CONCAT(C72,E72,H72)</f>
        <v>HNLOGG737-800</v>
      </c>
      <c r="K72" s="4">
        <v>101</v>
      </c>
      <c r="L72" s="4">
        <f>N72/M72</f>
        <v>83</v>
      </c>
      <c r="M72" s="4">
        <v>10</v>
      </c>
      <c r="N72" s="4">
        <v>830</v>
      </c>
      <c r="O72" s="4">
        <f>P72/M72</f>
        <v>13.2</v>
      </c>
      <c r="P72" s="4">
        <v>132</v>
      </c>
      <c r="Q72" s="4">
        <v>251</v>
      </c>
      <c r="R72" s="4">
        <v>447</v>
      </c>
      <c r="S72" s="4">
        <f>U72*K72</f>
        <v>176750</v>
      </c>
      <c r="T72" s="7">
        <f>N72/U72</f>
        <v>0.47428571428571431</v>
      </c>
      <c r="U72" s="4">
        <v>1750</v>
      </c>
      <c r="V72" s="4">
        <v>7.1221650625069142</v>
      </c>
      <c r="W72" s="7">
        <f>P72/X72</f>
        <v>0.62857142857142856</v>
      </c>
      <c r="X72" s="4">
        <v>210</v>
      </c>
      <c r="Y72" s="7">
        <f>Q72/Z72</f>
        <v>0.62749999999999995</v>
      </c>
      <c r="Z72" s="4">
        <v>400</v>
      </c>
      <c r="AA72" s="7">
        <f>R72/AB72</f>
        <v>0.39210526315789473</v>
      </c>
      <c r="AB72" s="4">
        <v>1140</v>
      </c>
      <c r="AC72" s="4">
        <v>0</v>
      </c>
      <c r="AD72" s="4" t="e">
        <f>AP72/AC72</f>
        <v>#DIV/0!</v>
      </c>
      <c r="AE72" s="7">
        <f>AF72/(AF72+AH72+AJ72+AL72+AN72+AP72)</f>
        <v>0.2094768195357086</v>
      </c>
      <c r="AF72" s="4">
        <v>9213</v>
      </c>
      <c r="AG72" s="7">
        <f>AH72/(AF72+AH72+AJ72+AL72+AN72+AP72)</f>
        <v>0.25804324594711353</v>
      </c>
      <c r="AH72" s="4">
        <v>11349</v>
      </c>
      <c r="AI72" s="7">
        <f>AJ72/(AF72+AH72+AJ72+AL72+AN72+AP72)</f>
        <v>0.410449967031218</v>
      </c>
      <c r="AJ72" s="4">
        <v>18052</v>
      </c>
      <c r="AK72" s="7">
        <f>AL72/(AF72+AH72+AJ72+AL72+AN72+AP72)</f>
        <v>6.104908937950479E-2</v>
      </c>
      <c r="AL72" s="4">
        <v>2685</v>
      </c>
      <c r="AM72" s="7">
        <f>AN72/(AF72+AH72+AJ72+AL72+AN72+AP72)</f>
        <v>6.0980878106455062E-2</v>
      </c>
      <c r="AN72" s="4">
        <v>2682</v>
      </c>
      <c r="AO72" s="7">
        <f>AP72/(AF72+AH72+AJ72+AL72+AN72+AP72)</f>
        <v>0</v>
      </c>
      <c r="AP72" s="4">
        <v>0</v>
      </c>
      <c r="AQ72" s="6">
        <f>AO72+AM72+AK72+AI72+AG72+AE72</f>
        <v>1</v>
      </c>
      <c r="AR72" s="4">
        <v>26228</v>
      </c>
      <c r="AS72" s="4">
        <f>AR72/M72</f>
        <v>2622.8</v>
      </c>
      <c r="AT72" s="4">
        <f>AR72/V72</f>
        <v>3682.5880571164503</v>
      </c>
      <c r="AU72" s="7">
        <f>AR72/(AR72+AV72+AY72+BB72)</f>
        <v>0.22030709269898868</v>
      </c>
      <c r="AV72" s="4">
        <v>52395</v>
      </c>
      <c r="AW72" s="4">
        <f>AV72/M72</f>
        <v>5239.5</v>
      </c>
      <c r="AX72" s="7">
        <f>AV72/(AR72+AV72+AY72+BB72)</f>
        <v>0.44010180425360346</v>
      </c>
      <c r="AY72" s="4">
        <v>23322</v>
      </c>
      <c r="AZ72" s="4">
        <f>AY72/M72</f>
        <v>2332.1999999999998</v>
      </c>
      <c r="BA72" s="7">
        <f>AY72/(AR72+AV72+AY72+BB72)</f>
        <v>0.19589759096865236</v>
      </c>
      <c r="BB72" s="4">
        <v>17107</v>
      </c>
      <c r="BC72" s="11">
        <f>BB72/(AR72+AV72+AY72+BB72)</f>
        <v>0.1436935120787555</v>
      </c>
      <c r="BD72" s="9">
        <f>BC72+BA72+AX72+AU72</f>
        <v>1</v>
      </c>
      <c r="BE72" s="14">
        <f>(AF72+AH72+AJ72+AL72+AN72+AP72)</f>
        <v>43981</v>
      </c>
      <c r="BF72" s="14">
        <f t="shared" si="5"/>
        <v>-119052</v>
      </c>
      <c r="BG72" s="13">
        <f>(AF72+AH72+AJ72+AL72+AN72+AP72)-(AR72+AV72+AY72+BB72)</f>
        <v>-75071</v>
      </c>
      <c r="BH72" s="13">
        <f t="shared" si="6"/>
        <v>1</v>
      </c>
      <c r="BI72" s="14">
        <f>AF72/W72</f>
        <v>14657.045454545454</v>
      </c>
      <c r="BJ72" s="14">
        <f>AH72/Y72</f>
        <v>18086.05577689243</v>
      </c>
      <c r="BK72" s="14">
        <f>AJ72/AA72</f>
        <v>46038.657718120805</v>
      </c>
      <c r="BL72" s="14">
        <f>BI72+BJ72+BK72</f>
        <v>78781.758949558687</v>
      </c>
      <c r="BM72" s="14">
        <f>(AF72/W72)-AF72</f>
        <v>5444.045454545454</v>
      </c>
      <c r="BN72" s="14">
        <f>AH72/Y72-AH72</f>
        <v>6737.05577689243</v>
      </c>
      <c r="BO72" s="14">
        <f>AJ72/AA72-AJ72</f>
        <v>27986.657718120805</v>
      </c>
      <c r="BP72" s="14">
        <f>BG72/S72</f>
        <v>-0.4247298444130127</v>
      </c>
      <c r="BQ72" s="14">
        <f>(BG72-CA72)/S72</f>
        <v>-0.40200409677535581</v>
      </c>
      <c r="BR72" s="27">
        <f>BQ72-BP72</f>
        <v>2.272574763765689E-2</v>
      </c>
      <c r="BS72" s="28">
        <f t="shared" si="7"/>
        <v>83830</v>
      </c>
      <c r="BT72" s="11">
        <f>BS72/S72</f>
        <v>0.47428571428571431</v>
      </c>
      <c r="BU72" s="14">
        <f>(BE72-AP72)*1/BT72-(BE72-AP72)</f>
        <v>48750.024096385532</v>
      </c>
      <c r="BV72" s="14">
        <f t="shared" si="8"/>
        <v>0.24883168316831683</v>
      </c>
      <c r="BW72" s="27">
        <f>(AR72+AV72+AY72+BB72)/S72</f>
        <v>0.67356152758132959</v>
      </c>
      <c r="BX72" s="13">
        <f>(AF72+AH72+AJ72+AL72+AN72)/N72</f>
        <v>52.989156626506023</v>
      </c>
      <c r="BY72" s="26">
        <f>BX72/K72</f>
        <v>0.52464511511392098</v>
      </c>
      <c r="BZ72" s="11">
        <f>AP72/BE72</f>
        <v>0</v>
      </c>
      <c r="CA72" s="15">
        <f>-(BM72+BN72+BO72)/M72</f>
        <v>-4016.7758949558688</v>
      </c>
      <c r="CB72" s="15">
        <f>BG72-CA72</f>
        <v>-71054.224105044137</v>
      </c>
      <c r="CC72" s="18">
        <f t="shared" si="9"/>
        <v>1</v>
      </c>
      <c r="CD72" s="17">
        <f>(AF72/(AF72+AH72+AJ72))/(X72/(X72+Z72+AB72))</f>
        <v>1.9882685036515253</v>
      </c>
      <c r="CE72" s="19">
        <f>(AH72/(AF72+AH72+AJ72))/(Z72/(X72+Z72+AB72))</f>
        <v>1.2858516341223392</v>
      </c>
      <c r="CF72" s="18">
        <f>(AJ72/(AF72+AH72+AJ72))/(AB72/(X72+Z72+AB72))</f>
        <v>0.71765171981074038</v>
      </c>
      <c r="CG72">
        <f>AH72/Z72</f>
        <v>28.372499999999999</v>
      </c>
      <c r="CH72" s="11">
        <f>BB72/BE72</f>
        <v>0.38896341602055434</v>
      </c>
      <c r="CI72" s="14">
        <f>AY72/V72</f>
        <v>3274.5660617687149</v>
      </c>
      <c r="CJ72" s="14">
        <f>AV72/M72</f>
        <v>5239.5</v>
      </c>
      <c r="CK72" s="17">
        <f>N72/V72</f>
        <v>116.53759674419148</v>
      </c>
      <c r="CL72" s="17">
        <f>(AL72+AN72)/N72</f>
        <v>6.4662650602409641</v>
      </c>
      <c r="CM72" s="14" t="e">
        <f>AP72/AC72</f>
        <v>#DIV/0!</v>
      </c>
    </row>
    <row r="73" spans="1:91" hidden="1" x14ac:dyDescent="0.2">
      <c r="A73">
        <v>111</v>
      </c>
      <c r="B73" s="2">
        <v>44805</v>
      </c>
      <c r="C73" s="3" t="s">
        <v>41</v>
      </c>
      <c r="D73" t="s">
        <v>42</v>
      </c>
      <c r="E73" s="3" t="s">
        <v>44</v>
      </c>
      <c r="F73" t="s">
        <v>45</v>
      </c>
      <c r="G73" t="str">
        <f>CONCATENATE(C73,E73)</f>
        <v>SEABOI</v>
      </c>
      <c r="H73" t="s">
        <v>30</v>
      </c>
      <c r="I73">
        <f>U73/M73</f>
        <v>124</v>
      </c>
      <c r="J73" t="str">
        <f>_xlfn.CONCAT(C73,E73,H73)</f>
        <v>SEABOI737-700</v>
      </c>
      <c r="K73" s="4">
        <v>399</v>
      </c>
      <c r="L73" s="4">
        <f>N73/M73</f>
        <v>55.428571428571431</v>
      </c>
      <c r="M73" s="4">
        <v>7</v>
      </c>
      <c r="N73" s="4">
        <v>388</v>
      </c>
      <c r="O73" s="4">
        <f>P73/M73</f>
        <v>10.714285714285714</v>
      </c>
      <c r="P73" s="4">
        <v>75</v>
      </c>
      <c r="Q73" s="4">
        <v>103</v>
      </c>
      <c r="R73" s="4">
        <v>210</v>
      </c>
      <c r="S73" s="4">
        <f>U73*K73</f>
        <v>346332</v>
      </c>
      <c r="T73" s="7">
        <f>N73/U73</f>
        <v>0.44700460829493088</v>
      </c>
      <c r="U73" s="4">
        <v>868</v>
      </c>
      <c r="V73" s="4">
        <v>9.7732565899232551</v>
      </c>
      <c r="W73" s="7">
        <f>P73/X73</f>
        <v>0.63025210084033612</v>
      </c>
      <c r="X73" s="4">
        <v>119</v>
      </c>
      <c r="Y73" s="7">
        <f>Q73/Z73</f>
        <v>0.47465437788018433</v>
      </c>
      <c r="Z73" s="4">
        <v>217</v>
      </c>
      <c r="AA73" s="7">
        <f>R73/AB73</f>
        <v>0.39473684210526316</v>
      </c>
      <c r="AB73" s="4">
        <v>532</v>
      </c>
      <c r="AC73" s="4">
        <v>4841</v>
      </c>
      <c r="AD73" s="4">
        <f>AP73/AC73</f>
        <v>5</v>
      </c>
      <c r="AE73" s="7">
        <f>AF73/(AF73+AH73+AJ73+AL73+AN73+AP73)</f>
        <v>0.20203583954405963</v>
      </c>
      <c r="AF73" s="4">
        <v>14747</v>
      </c>
      <c r="AG73" s="7">
        <f>AH73/(AF73+AH73+AJ73+AL73+AN73+AP73)</f>
        <v>0.15942843051293293</v>
      </c>
      <c r="AH73" s="4">
        <v>11637</v>
      </c>
      <c r="AI73" s="7">
        <f>AJ73/(AF73+AH73+AJ73+AL73+AN73+AP73)</f>
        <v>0.27815377027619465</v>
      </c>
      <c r="AJ73" s="4">
        <v>20303</v>
      </c>
      <c r="AK73" s="7">
        <f>AL73/(AF73+AH73+AJ73+AL73+AN73+AP73)</f>
        <v>1.726216571679088E-2</v>
      </c>
      <c r="AL73" s="4">
        <v>1260</v>
      </c>
      <c r="AM73" s="7">
        <f>AN73/(AF73+AH73+AJ73+AL73+AN73+AP73)</f>
        <v>1.1508110477860588E-2</v>
      </c>
      <c r="AN73" s="4">
        <v>840</v>
      </c>
      <c r="AO73" s="7">
        <f>AP73/(AF73+AH73+AJ73+AL73+AN73+AP73)</f>
        <v>0.33161168347216136</v>
      </c>
      <c r="AP73" s="4">
        <v>24205</v>
      </c>
      <c r="AQ73" s="6">
        <f>AO73+AM73+AK73+AI73+AG73+AE73</f>
        <v>1</v>
      </c>
      <c r="AR73" s="4">
        <v>35990</v>
      </c>
      <c r="AS73" s="4">
        <f>AR73/M73</f>
        <v>5141.4285714285716</v>
      </c>
      <c r="AT73" s="4">
        <f>AR73/V73</f>
        <v>3682.4982204097246</v>
      </c>
      <c r="AU73" s="7">
        <f>AR73/(AR73+AV73+AY73+BB73)</f>
        <v>0.28085591209888877</v>
      </c>
      <c r="AV73" s="4">
        <v>36677</v>
      </c>
      <c r="AW73" s="4">
        <f>AV73/M73</f>
        <v>5239.5714285714284</v>
      </c>
      <c r="AX73" s="7">
        <f>AV73/(AR73+AV73+AY73+BB73)</f>
        <v>0.28621706829816457</v>
      </c>
      <c r="AY73" s="4">
        <v>32003</v>
      </c>
      <c r="AZ73" s="4">
        <f>AY73/M73</f>
        <v>4571.8571428571431</v>
      </c>
      <c r="BA73" s="7">
        <f>AY73/(AR73+AV73+AY73+BB73)</f>
        <v>0.24974247721313522</v>
      </c>
      <c r="BB73" s="4">
        <v>23474</v>
      </c>
      <c r="BC73" s="11">
        <f>BB73/(AR73+AV73+AY73+BB73)</f>
        <v>0.18318454238981147</v>
      </c>
      <c r="BD73" s="9">
        <f>BC73+BA73+AX73+AU73</f>
        <v>1</v>
      </c>
      <c r="BE73" s="14">
        <f>(AF73+AH73+AJ73+AL73+AN73+AP73)</f>
        <v>72992</v>
      </c>
      <c r="BF73" s="14">
        <f t="shared" si="5"/>
        <v>-128144</v>
      </c>
      <c r="BG73" s="13">
        <f>(AF73+AH73+AJ73+AL73+AN73+AP73)-(AR73+AV73+AY73+BB73)</f>
        <v>-55152</v>
      </c>
      <c r="BH73" s="13">
        <f t="shared" si="6"/>
        <v>1</v>
      </c>
      <c r="BI73" s="14">
        <f>AF73/W73</f>
        <v>23398.573333333334</v>
      </c>
      <c r="BJ73" s="14">
        <f>AH73/Y73</f>
        <v>24516.786407766991</v>
      </c>
      <c r="BK73" s="14">
        <f>AJ73/AA73</f>
        <v>51434.266666666663</v>
      </c>
      <c r="BL73" s="14">
        <f>BI73+BJ73+BK73</f>
        <v>99349.626407766991</v>
      </c>
      <c r="BM73" s="14">
        <f>(AF73/W73)-AF73</f>
        <v>8651.5733333333337</v>
      </c>
      <c r="BN73" s="14">
        <f>AH73/Y73-AH73</f>
        <v>12879.786407766991</v>
      </c>
      <c r="BO73" s="14">
        <f>AJ73/AA73-AJ73</f>
        <v>31131.266666666663</v>
      </c>
      <c r="BP73" s="14">
        <f>BG73/S73</f>
        <v>-0.15924604137070789</v>
      </c>
      <c r="BQ73" s="14">
        <f>(BG73-CA73)/S73</f>
        <v>-0.13752343894307567</v>
      </c>
      <c r="BR73" s="27">
        <f>BQ73-BP73</f>
        <v>2.1722602427632215E-2</v>
      </c>
      <c r="BS73" s="28">
        <f t="shared" si="7"/>
        <v>154812</v>
      </c>
      <c r="BT73" s="11">
        <f>BS73/S73</f>
        <v>0.44700460829493088</v>
      </c>
      <c r="BU73" s="14">
        <f>(BE73-AP73)*1/BT73-(BE73-AP73)</f>
        <v>60355.051546391755</v>
      </c>
      <c r="BV73" s="14">
        <f t="shared" si="8"/>
        <v>0.21075730801658524</v>
      </c>
      <c r="BW73" s="27">
        <f>(AR73+AV73+AY73+BB73)/S73</f>
        <v>0.37000334938729312</v>
      </c>
      <c r="BX73" s="13">
        <f>(AF73+AH73+AJ73+AL73+AN73)/N73</f>
        <v>125.73969072164948</v>
      </c>
      <c r="BY73" s="26">
        <f>BX73/K73</f>
        <v>0.31513706947781822</v>
      </c>
      <c r="BZ73" s="11">
        <f>AP73/BE73</f>
        <v>0.33161168347216136</v>
      </c>
      <c r="CA73" s="15">
        <f>-(BM73+BN73+BO73)/M73</f>
        <v>-7523.2323439667134</v>
      </c>
      <c r="CB73" s="15">
        <f>BG73-CA73</f>
        <v>-47628.767656033284</v>
      </c>
      <c r="CC73" s="18">
        <f t="shared" si="9"/>
        <v>1</v>
      </c>
      <c r="CD73" s="17">
        <f>(AF73/(AF73+AH73+AJ73))/(X73/(X73+Z73+AB73))</f>
        <v>2.3039893962168585</v>
      </c>
      <c r="CE73" s="19">
        <f>(AH73/(AF73+AH73+AJ73))/(Z73/(X73+Z73+AB73))</f>
        <v>0.99702272581232465</v>
      </c>
      <c r="CF73" s="18">
        <f>(AJ73/(AF73+AH73+AJ73))/(AB73/(X73+Z73+AB73))</f>
        <v>0.70953257584383345</v>
      </c>
      <c r="CG73">
        <f>AH73/Z73</f>
        <v>53.626728110599082</v>
      </c>
      <c r="CH73" s="11">
        <f>BB73/BE73</f>
        <v>0.32159688733011838</v>
      </c>
      <c r="CI73" s="14">
        <f>AY73/V73</f>
        <v>3274.5482230556381</v>
      </c>
      <c r="CJ73" s="14">
        <f>AV73/M73</f>
        <v>5239.5714285714284</v>
      </c>
      <c r="CK73" s="17">
        <f>N73/V73</f>
        <v>39.700175313114009</v>
      </c>
      <c r="CL73" s="17">
        <f>(AL73+AN73)/N73</f>
        <v>5.4123711340206189</v>
      </c>
      <c r="CM73" s="14">
        <f>AP73/AC73</f>
        <v>5</v>
      </c>
    </row>
    <row r="74" spans="1:91" hidden="1" x14ac:dyDescent="0.2">
      <c r="A74">
        <v>919</v>
      </c>
      <c r="B74" s="2">
        <v>45200</v>
      </c>
      <c r="C74" s="3" t="s">
        <v>39</v>
      </c>
      <c r="D74" t="s">
        <v>28</v>
      </c>
      <c r="E74" s="3" t="s">
        <v>29</v>
      </c>
      <c r="F74" t="s">
        <v>28</v>
      </c>
      <c r="G74" t="str">
        <f>CONCATENATE(C74,E74)</f>
        <v>OMEANC</v>
      </c>
      <c r="H74" t="s">
        <v>31</v>
      </c>
      <c r="I74">
        <f>U74/M74</f>
        <v>164.85714285714286</v>
      </c>
      <c r="J74" t="str">
        <f>_xlfn.CONCAT(C74,E74,H74)</f>
        <v>OMEANC737-800</v>
      </c>
      <c r="K74" s="4">
        <v>539</v>
      </c>
      <c r="L74" s="4">
        <f>N74/M74</f>
        <v>102.42857142857143</v>
      </c>
      <c r="M74" s="4">
        <v>7</v>
      </c>
      <c r="N74" s="4">
        <v>717</v>
      </c>
      <c r="O74" s="4">
        <f>P74/M74</f>
        <v>20.142857142857142</v>
      </c>
      <c r="P74" s="4">
        <v>141</v>
      </c>
      <c r="Q74" s="4">
        <v>209</v>
      </c>
      <c r="R74" s="4">
        <v>367</v>
      </c>
      <c r="S74" s="4">
        <f>U74*K74</f>
        <v>622006</v>
      </c>
      <c r="T74" s="7">
        <f>N74/U74</f>
        <v>0.621317157712305</v>
      </c>
      <c r="U74" s="4">
        <v>1154</v>
      </c>
      <c r="V74" s="4">
        <v>11.009722222222221</v>
      </c>
      <c r="W74" s="7">
        <f>P74/X74</f>
        <v>0.92763157894736847</v>
      </c>
      <c r="X74" s="4">
        <v>152</v>
      </c>
      <c r="Y74" s="7">
        <f>Q74/Z74</f>
        <v>0.72068965517241379</v>
      </c>
      <c r="Z74" s="4">
        <v>290</v>
      </c>
      <c r="AA74" s="7">
        <f>R74/AB74</f>
        <v>0.5154494382022472</v>
      </c>
      <c r="AB74" s="4">
        <v>712</v>
      </c>
      <c r="AC74" s="4">
        <v>6986</v>
      </c>
      <c r="AD74" s="4">
        <f>AP74/AC74</f>
        <v>5.9994274262811338</v>
      </c>
      <c r="AE74" s="7">
        <f>AF74/(AF74+AH74+AJ74+AL74+AN74+AP74)</f>
        <v>0.24579402358806493</v>
      </c>
      <c r="AF74" s="4">
        <v>55415</v>
      </c>
      <c r="AG74" s="7">
        <f>AH74/(AF74+AH74+AJ74+AL74+AN74+AP74)</f>
        <v>0.2242063756082199</v>
      </c>
      <c r="AH74" s="4">
        <v>50548</v>
      </c>
      <c r="AI74" s="7">
        <f>AJ74/(AF74+AH74+AJ74+AL74+AN74+AP74)</f>
        <v>0.31966307833561763</v>
      </c>
      <c r="AJ74" s="4">
        <v>72069</v>
      </c>
      <c r="AK74" s="7">
        <f>AL74/(AF74+AH74+AJ74+AL74+AN74+AP74)</f>
        <v>1.1412578231383037E-2</v>
      </c>
      <c r="AL74" s="4">
        <v>2573</v>
      </c>
      <c r="AM74" s="7">
        <f>AN74/(AF74+AH74+AJ74+AL74+AN74+AP74)</f>
        <v>1.3022669913463117E-2</v>
      </c>
      <c r="AN74" s="4">
        <v>2936</v>
      </c>
      <c r="AO74" s="7">
        <f>AP74/(AF74+AH74+AJ74+AL74+AN74+AP74)</f>
        <v>0.1859012743232514</v>
      </c>
      <c r="AP74" s="4">
        <v>41912</v>
      </c>
      <c r="AQ74" s="6">
        <f>AO74+AM74+AK74+AI74+AG74+AE74</f>
        <v>1</v>
      </c>
      <c r="AR74" s="4">
        <v>45779</v>
      </c>
      <c r="AS74" s="4">
        <f>AR74/M74</f>
        <v>6539.8571428571431</v>
      </c>
      <c r="AT74" s="4">
        <f>AR74/V74</f>
        <v>4158.0522265674281</v>
      </c>
      <c r="AU74" s="7">
        <f>AR74/(AR74+AV74+AY74+BB74)</f>
        <v>0.3109289357684758</v>
      </c>
      <c r="AV74" s="4">
        <v>42533</v>
      </c>
      <c r="AW74" s="4">
        <f>AV74/M74</f>
        <v>6076.1428571428569</v>
      </c>
      <c r="AX74" s="7">
        <f>AV74/(AR74+AV74+AY74+BB74)</f>
        <v>0.28888224786562794</v>
      </c>
      <c r="AY74" s="4">
        <v>24748</v>
      </c>
      <c r="AZ74" s="4">
        <f>AY74/M74</f>
        <v>3535.4285714285716</v>
      </c>
      <c r="BA74" s="7">
        <f>AY74/(AR74+AV74+AY74+BB74)</f>
        <v>0.16808731738129359</v>
      </c>
      <c r="BB74" s="4">
        <v>34173</v>
      </c>
      <c r="BC74" s="11">
        <f>BB74/(AR74+AV74+AY74+BB74)</f>
        <v>0.23210149898460264</v>
      </c>
      <c r="BD74" s="9">
        <f>BC74+BA74+AX74+AU74</f>
        <v>0.99999999999999989</v>
      </c>
      <c r="BE74" s="14">
        <f>(AF74+AH74+AJ74+AL74+AN74+AP74)</f>
        <v>225453</v>
      </c>
      <c r="BF74" s="14">
        <f t="shared" si="5"/>
        <v>-147233</v>
      </c>
      <c r="BG74" s="13">
        <f>(AF74+AH74+AJ74+AL74+AN74+AP74)-(AR74+AV74+AY74+BB74)</f>
        <v>78220</v>
      </c>
      <c r="BH74" s="13">
        <f t="shared" si="6"/>
        <v>0</v>
      </c>
      <c r="BI74" s="14">
        <f>AF74/W74</f>
        <v>59738.156028368794</v>
      </c>
      <c r="BJ74" s="14">
        <f>AH74/Y74</f>
        <v>70138.37320574162</v>
      </c>
      <c r="BK74" s="14">
        <f>AJ74/AA74</f>
        <v>139817.78746594005</v>
      </c>
      <c r="BL74" s="14">
        <f>BI74+BJ74+BK74</f>
        <v>269694.31670005049</v>
      </c>
      <c r="BM74" s="14">
        <f>(AF74/W74)-AF74</f>
        <v>4323.1560283687941</v>
      </c>
      <c r="BN74" s="14">
        <f>AH74/Y74-AH74</f>
        <v>19590.37320574162</v>
      </c>
      <c r="BO74" s="14">
        <f>AJ74/AA74-AJ74</f>
        <v>67748.787465940055</v>
      </c>
      <c r="BP74" s="14">
        <f>BG74/S74</f>
        <v>0.12575441394456002</v>
      </c>
      <c r="BQ74" s="14">
        <f>(BG74-CA74)/S74</f>
        <v>0.14680664924684936</v>
      </c>
      <c r="BR74" s="27">
        <f>BQ74-BP74</f>
        <v>2.1052235302289335E-2</v>
      </c>
      <c r="BS74" s="28">
        <f t="shared" si="7"/>
        <v>386463</v>
      </c>
      <c r="BT74" s="11">
        <f>BS74/S74</f>
        <v>0.621317157712305</v>
      </c>
      <c r="BU74" s="14">
        <f>(BE74-AP74)*1/BT74-(BE74-AP74)</f>
        <v>111865.29567642958</v>
      </c>
      <c r="BV74" s="14">
        <f t="shared" si="8"/>
        <v>0.36246113381542944</v>
      </c>
      <c r="BW74" s="27">
        <f>(AR74+AV74+AY74+BB74)/S74</f>
        <v>0.23670671987086941</v>
      </c>
      <c r="BX74" s="13">
        <f>(AF74+AH74+AJ74+AL74+AN74)/N74</f>
        <v>255.98465829846583</v>
      </c>
      <c r="BY74" s="26">
        <f>BX74/K74</f>
        <v>0.4749251545426082</v>
      </c>
      <c r="BZ74" s="11">
        <f>AP74/BE74</f>
        <v>0.1859012743232514</v>
      </c>
      <c r="CA74" s="15">
        <f>-(BM74+BN74+BO74)/M74</f>
        <v>-13094.616671435781</v>
      </c>
      <c r="CB74" s="15">
        <f>BG74-CA74</f>
        <v>91314.616671435782</v>
      </c>
      <c r="CC74" s="18">
        <f t="shared" si="9"/>
        <v>0</v>
      </c>
      <c r="CD74" s="17">
        <f>(AF74/(AF74+AH74+AJ74))/(X74/(X74+Z74+AB74))</f>
        <v>2.3631510804680884</v>
      </c>
      <c r="CE74" s="19">
        <f>(AH74/(AF74+AH74+AJ74))/(Z74/(X74+Z74+AB74))</f>
        <v>1.1298315994334998</v>
      </c>
      <c r="CF74" s="18">
        <f>(AJ74/(AF74+AH74+AJ74))/(AB74/(X74+Z74+AB74))</f>
        <v>0.65610937069260622</v>
      </c>
      <c r="CG74">
        <f>AH74/Z74</f>
        <v>174.30344827586208</v>
      </c>
      <c r="CH74" s="11">
        <f>BB74/BE74</f>
        <v>0.15157482934358824</v>
      </c>
      <c r="CI74" s="14">
        <f>AY74/V74</f>
        <v>2247.8314620915858</v>
      </c>
      <c r="CJ74" s="14">
        <f>AV74/M74</f>
        <v>6076.1428571428569</v>
      </c>
      <c r="CK74" s="17">
        <f>N74/V74</f>
        <v>65.124258862116818</v>
      </c>
      <c r="CL74" s="17">
        <f>(AL74+AN74)/N74</f>
        <v>7.683403068340307</v>
      </c>
      <c r="CM74" s="14">
        <f>AP74/AC74</f>
        <v>5.9994274262811338</v>
      </c>
    </row>
    <row r="75" spans="1:91" hidden="1" x14ac:dyDescent="0.2">
      <c r="A75">
        <v>188</v>
      </c>
      <c r="B75" s="2">
        <v>44805</v>
      </c>
      <c r="C75" s="3" t="s">
        <v>53</v>
      </c>
      <c r="D75" t="s">
        <v>54</v>
      </c>
      <c r="E75" s="3" t="s">
        <v>37</v>
      </c>
      <c r="F75" t="s">
        <v>38</v>
      </c>
      <c r="G75" t="str">
        <f>CONCATENATE(C75,E75)</f>
        <v>YVRLAX</v>
      </c>
      <c r="H75" t="s">
        <v>47</v>
      </c>
      <c r="I75">
        <f>U75/M75</f>
        <v>150</v>
      </c>
      <c r="J75" t="str">
        <f>_xlfn.CONCAT(C75,E75,H75)</f>
        <v>YVRLAXA320</v>
      </c>
      <c r="K75" s="4">
        <v>1080</v>
      </c>
      <c r="L75" s="4">
        <f>N75/M75</f>
        <v>87.5</v>
      </c>
      <c r="M75" s="4">
        <v>4</v>
      </c>
      <c r="N75" s="4">
        <v>350</v>
      </c>
      <c r="O75" s="4">
        <f>P75/M75</f>
        <v>12.5</v>
      </c>
      <c r="P75" s="4">
        <v>50</v>
      </c>
      <c r="Q75" s="4">
        <v>69</v>
      </c>
      <c r="R75" s="4">
        <v>231</v>
      </c>
      <c r="S75" s="4">
        <f>U75*K75</f>
        <v>648000</v>
      </c>
      <c r="T75" s="7">
        <f>N75/U75</f>
        <v>0.58333333333333337</v>
      </c>
      <c r="U75" s="4">
        <v>600</v>
      </c>
      <c r="V75" s="4">
        <v>2.5879137305146274</v>
      </c>
      <c r="W75" s="7">
        <f>P75/X75</f>
        <v>0.625</v>
      </c>
      <c r="X75" s="4">
        <v>80</v>
      </c>
      <c r="Y75" s="7">
        <f>Q75/Z75</f>
        <v>0.46621621621621623</v>
      </c>
      <c r="Z75" s="4">
        <v>148</v>
      </c>
      <c r="AA75" s="7">
        <f>R75/AB75</f>
        <v>0.62096774193548387</v>
      </c>
      <c r="AB75" s="4">
        <v>372</v>
      </c>
      <c r="AC75" s="4">
        <v>0</v>
      </c>
      <c r="AD75" s="4" t="e">
        <f>AP75/AC75</f>
        <v>#DIV/0!</v>
      </c>
      <c r="AE75" s="7">
        <f>AF75/(AF75+AH75+AJ75+AL75+AN75+AP75)</f>
        <v>0.23829688646338795</v>
      </c>
      <c r="AF75" s="4">
        <v>18514</v>
      </c>
      <c r="AG75" s="7">
        <f>AH75/(AF75+AH75+AJ75+AL75+AN75+AP75)</f>
        <v>0.18741714182744906</v>
      </c>
      <c r="AH75" s="4">
        <v>14561</v>
      </c>
      <c r="AI75" s="7">
        <f>AJ75/(AF75+AH75+AJ75+AL75+AN75+AP75)</f>
        <v>0.54760403125120671</v>
      </c>
      <c r="AJ75" s="4">
        <v>42545</v>
      </c>
      <c r="AK75" s="7">
        <f>AL75/(AF75+AH75+AJ75+AL75+AN75+AP75)</f>
        <v>1.7762217960434017E-2</v>
      </c>
      <c r="AL75" s="4">
        <v>1380</v>
      </c>
      <c r="AM75" s="7">
        <f>AN75/(AF75+AH75+AJ75+AL75+AN75+AP75)</f>
        <v>8.9197224975222991E-3</v>
      </c>
      <c r="AN75" s="4">
        <v>693</v>
      </c>
      <c r="AO75" s="7">
        <f>AP75/(AF75+AH75+AJ75+AL75+AN75+AP75)</f>
        <v>0</v>
      </c>
      <c r="AP75" s="4">
        <v>0</v>
      </c>
      <c r="AQ75" s="6">
        <f>AO75+AM75+AK75+AI75+AG75+AE75</f>
        <v>1</v>
      </c>
      <c r="AR75" s="4">
        <v>9354</v>
      </c>
      <c r="AS75" s="4">
        <f>AR75/M75</f>
        <v>2338.5</v>
      </c>
      <c r="AT75" s="4">
        <f>AR75/V75</f>
        <v>3614.4945210905012</v>
      </c>
      <c r="AU75" s="7">
        <f>AR75/(AR75+AV75+AY75+BB75)</f>
        <v>0.20777893778182546</v>
      </c>
      <c r="AV75" s="4">
        <v>20569</v>
      </c>
      <c r="AW75" s="4">
        <f>AV75/M75</f>
        <v>5142.25</v>
      </c>
      <c r="AX75" s="7">
        <f>AV75/(AR75+AV75+AY75+BB75)</f>
        <v>0.45689597725404829</v>
      </c>
      <c r="AY75" s="4">
        <v>8874</v>
      </c>
      <c r="AZ75" s="4">
        <f>AY75/M75</f>
        <v>2218.5</v>
      </c>
      <c r="BA75" s="7">
        <f>AY75/(AR75+AV75+AY75+BB75)</f>
        <v>0.19711677291810126</v>
      </c>
      <c r="BB75" s="4">
        <v>6222</v>
      </c>
      <c r="BC75" s="11">
        <f>BB75/(AR75+AV75+AY75+BB75)</f>
        <v>0.13820831204602502</v>
      </c>
      <c r="BD75" s="9">
        <f>BC75+BA75+AX75+AU75</f>
        <v>1</v>
      </c>
      <c r="BE75" s="14">
        <f>(AF75+AH75+AJ75+AL75+AN75+AP75)</f>
        <v>77693</v>
      </c>
      <c r="BF75" s="14">
        <f t="shared" si="5"/>
        <v>-45019</v>
      </c>
      <c r="BG75" s="13">
        <f>(AF75+AH75+AJ75+AL75+AN75+AP75)-(AR75+AV75+AY75+BB75)</f>
        <v>32674</v>
      </c>
      <c r="BH75" s="13">
        <f t="shared" si="6"/>
        <v>0</v>
      </c>
      <c r="BI75" s="14">
        <f>AF75/W75</f>
        <v>29622.400000000001</v>
      </c>
      <c r="BJ75" s="14">
        <f>AH75/Y75</f>
        <v>31232.289855072464</v>
      </c>
      <c r="BK75" s="14">
        <f>AJ75/AA75</f>
        <v>68514.025974025979</v>
      </c>
      <c r="BL75" s="14">
        <f>BI75+BJ75+BK75</f>
        <v>129368.71582909845</v>
      </c>
      <c r="BM75" s="14">
        <f>(AF75/W75)-AF75</f>
        <v>11108.400000000001</v>
      </c>
      <c r="BN75" s="14">
        <f>AH75/Y75-AH75</f>
        <v>16671.289855072464</v>
      </c>
      <c r="BO75" s="14">
        <f>AJ75/AA75-AJ75</f>
        <v>25969.025974025979</v>
      </c>
      <c r="BP75" s="14">
        <f>BG75/S75</f>
        <v>5.0422839506172837E-2</v>
      </c>
      <c r="BQ75" s="14">
        <f>(BG75-CA75)/S75</f>
        <v>7.1159226785917615E-2</v>
      </c>
      <c r="BR75" s="27">
        <f>BQ75-BP75</f>
        <v>2.0736387279744778E-2</v>
      </c>
      <c r="BS75" s="28">
        <f t="shared" si="7"/>
        <v>378000</v>
      </c>
      <c r="BT75" s="11">
        <f>BS75/S75</f>
        <v>0.58333333333333337</v>
      </c>
      <c r="BU75" s="14">
        <f>(BE75-AP75)*1/BT75-(BE75-AP75)</f>
        <v>55495</v>
      </c>
      <c r="BV75" s="14">
        <f t="shared" si="8"/>
        <v>0.1198966049382716</v>
      </c>
      <c r="BW75" s="27">
        <f>(AR75+AV75+AY75+BB75)/S75</f>
        <v>6.9473765432098766E-2</v>
      </c>
      <c r="BX75" s="13">
        <f>(AF75+AH75+AJ75+AL75+AN75)/N75</f>
        <v>221.98</v>
      </c>
      <c r="BY75" s="26">
        <f>BX75/K75</f>
        <v>0.20553703703703702</v>
      </c>
      <c r="BZ75" s="11">
        <f>AP75/BE75</f>
        <v>0</v>
      </c>
      <c r="CA75" s="15">
        <f>-(BM75+BN75+BO75)/M75</f>
        <v>-13437.178957274611</v>
      </c>
      <c r="CB75" s="15">
        <f>BG75-CA75</f>
        <v>46111.178957274613</v>
      </c>
      <c r="CC75" s="18">
        <f t="shared" si="9"/>
        <v>0</v>
      </c>
      <c r="CD75" s="17">
        <f>(AF75/(AF75+AH75+AJ75))/(X75/(X75+Z75+AB75))</f>
        <v>1.8362205765670458</v>
      </c>
      <c r="CE75" s="19">
        <f>(AH75/(AF75+AH75+AJ75))/(Z75/(X75+Z75+AB75))</f>
        <v>0.78062789051945358</v>
      </c>
      <c r="CF75" s="18">
        <f>(AJ75/(AF75+AH75+AJ75))/(AB75/(X75+Z75+AB75))</f>
        <v>0.90744469375741177</v>
      </c>
      <c r="CG75">
        <f>AH75/Z75</f>
        <v>98.38513513513513</v>
      </c>
      <c r="CH75" s="11">
        <f>BB75/BE75</f>
        <v>8.0084434891174242E-2</v>
      </c>
      <c r="CI75" s="14">
        <f>AY75/V75</f>
        <v>3429.0169318106805</v>
      </c>
      <c r="CJ75" s="14">
        <f>AV75/M75</f>
        <v>5142.25</v>
      </c>
      <c r="CK75" s="17">
        <f>N75/V75</f>
        <v>135.24407551653576</v>
      </c>
      <c r="CL75" s="17">
        <f>(AL75+AN75)/N75</f>
        <v>5.9228571428571426</v>
      </c>
      <c r="CM75" s="14" t="e">
        <f>AP75/AC75</f>
        <v>#DIV/0!</v>
      </c>
    </row>
    <row r="76" spans="1:91" hidden="1" x14ac:dyDescent="0.2">
      <c r="A76">
        <v>1012</v>
      </c>
      <c r="B76" s="2">
        <v>45200</v>
      </c>
      <c r="C76" s="3" t="s">
        <v>57</v>
      </c>
      <c r="D76" t="s">
        <v>56</v>
      </c>
      <c r="E76" s="3" t="s">
        <v>43</v>
      </c>
      <c r="F76" t="s">
        <v>38</v>
      </c>
      <c r="G76" t="str">
        <f>CONCATENATE(C76,E76)</f>
        <v>YYCSFO</v>
      </c>
      <c r="H76" t="s">
        <v>47</v>
      </c>
      <c r="I76">
        <f>U76/M76</f>
        <v>112.5</v>
      </c>
      <c r="J76" t="str">
        <f>_xlfn.CONCAT(C76,E76,H76)</f>
        <v>YYCSFOA320</v>
      </c>
      <c r="K76" s="4">
        <v>1018</v>
      </c>
      <c r="L76" s="4">
        <f>N76/M76</f>
        <v>95</v>
      </c>
      <c r="M76" s="4">
        <v>2</v>
      </c>
      <c r="N76" s="4">
        <v>190</v>
      </c>
      <c r="O76" s="4">
        <f>P76/M76</f>
        <v>14</v>
      </c>
      <c r="P76" s="4">
        <v>28</v>
      </c>
      <c r="Q76" s="4">
        <v>51</v>
      </c>
      <c r="R76" s="4">
        <v>111</v>
      </c>
      <c r="S76" s="4">
        <f>U76*K76</f>
        <v>229050</v>
      </c>
      <c r="T76" s="7">
        <f>N76/U76</f>
        <v>0.84444444444444444</v>
      </c>
      <c r="U76" s="4">
        <v>225</v>
      </c>
      <c r="V76" s="4">
        <v>1.0233369098712446</v>
      </c>
      <c r="W76" s="7">
        <f>P76/X76</f>
        <v>0.93333333333333335</v>
      </c>
      <c r="X76" s="4">
        <v>30</v>
      </c>
      <c r="Y76" s="7">
        <f>Q76/Z76</f>
        <v>0.9107142857142857</v>
      </c>
      <c r="Z76" s="4">
        <v>56</v>
      </c>
      <c r="AA76" s="7">
        <f>R76/AB76</f>
        <v>0.79285714285714282</v>
      </c>
      <c r="AB76" s="4">
        <v>140</v>
      </c>
      <c r="AC76" s="4">
        <v>0</v>
      </c>
      <c r="AD76" s="4" t="e">
        <f>AP76/AC76</f>
        <v>#DIV/0!</v>
      </c>
      <c r="AE76" s="7">
        <f>AF76/(AF76+AH76+AJ76+AL76+AN76+AP76)</f>
        <v>0.2186056428114562</v>
      </c>
      <c r="AF76" s="4">
        <v>12304</v>
      </c>
      <c r="AG76" s="7">
        <f>AH76/(AF76+AH76+AJ76+AL76+AN76+AP76)</f>
        <v>0.28121668680264372</v>
      </c>
      <c r="AH76" s="4">
        <v>15828</v>
      </c>
      <c r="AI76" s="7">
        <f>AJ76/(AF76+AH76+AJ76+AL76+AN76+AP76)</f>
        <v>0.4766363442541397</v>
      </c>
      <c r="AJ76" s="4">
        <v>26827</v>
      </c>
      <c r="AK76" s="7">
        <f>AL76/(AF76+AH76+AJ76+AL76+AN76+AP76)</f>
        <v>1.3680619714306019E-2</v>
      </c>
      <c r="AL76" s="4">
        <v>770</v>
      </c>
      <c r="AM76" s="7">
        <f>AN76/(AF76+AH76+AJ76+AL76+AN76+AP76)</f>
        <v>9.8607064174543388E-3</v>
      </c>
      <c r="AN76" s="4">
        <v>555</v>
      </c>
      <c r="AO76" s="7">
        <f>AP76/(AF76+AH76+AJ76+AL76+AN76+AP76)</f>
        <v>0</v>
      </c>
      <c r="AP76" s="4">
        <v>0</v>
      </c>
      <c r="AQ76" s="6">
        <f>AO76+AM76+AK76+AI76+AG76+AE76</f>
        <v>1</v>
      </c>
      <c r="AR76" s="4">
        <v>4208</v>
      </c>
      <c r="AS76" s="4">
        <f>AR76/M76</f>
        <v>2104</v>
      </c>
      <c r="AT76" s="4">
        <f>AR76/V76</f>
        <v>4112.0377457404984</v>
      </c>
      <c r="AU76" s="7">
        <f>AR76/(AR76+AV76+AY76+BB76)</f>
        <v>0.22784124749580378</v>
      </c>
      <c r="AV76" s="4">
        <v>8638</v>
      </c>
      <c r="AW76" s="4">
        <f>AV76/M76</f>
        <v>4319</v>
      </c>
      <c r="AX76" s="7">
        <f>AV76/(AR76+AV76+AY76+BB76)</f>
        <v>0.46770263685093943</v>
      </c>
      <c r="AY76" s="4">
        <v>2441</v>
      </c>
      <c r="AZ76" s="4">
        <f>AY76/M76</f>
        <v>1220.5</v>
      </c>
      <c r="BA76" s="7">
        <f>AY76/(AR76+AV76+AY76+BB76)</f>
        <v>0.13216741566950024</v>
      </c>
      <c r="BB76" s="4">
        <v>3182</v>
      </c>
      <c r="BC76" s="11">
        <f>BB76/(AR76+AV76+AY76+BB76)</f>
        <v>0.17228869998375657</v>
      </c>
      <c r="BD76" s="9">
        <f>BC76+BA76+AX76+AU76</f>
        <v>1</v>
      </c>
      <c r="BE76" s="14">
        <f>(AF76+AH76+AJ76+AL76+AN76+AP76)</f>
        <v>56284</v>
      </c>
      <c r="BF76" s="14">
        <f t="shared" si="5"/>
        <v>-18469</v>
      </c>
      <c r="BG76" s="13">
        <f>(AF76+AH76+AJ76+AL76+AN76+AP76)-(AR76+AV76+AY76+BB76)</f>
        <v>37815</v>
      </c>
      <c r="BH76" s="13">
        <f t="shared" si="6"/>
        <v>0</v>
      </c>
      <c r="BI76" s="14">
        <f>AF76/W76</f>
        <v>13182.857142857143</v>
      </c>
      <c r="BJ76" s="14">
        <f>AH76/Y76</f>
        <v>17379.764705882353</v>
      </c>
      <c r="BK76" s="14">
        <f>AJ76/AA76</f>
        <v>33835.855855855858</v>
      </c>
      <c r="BL76" s="14">
        <f>BI76+BJ76+BK76</f>
        <v>64398.477704595352</v>
      </c>
      <c r="BM76" s="14">
        <f>(AF76/W76)-AF76</f>
        <v>878.85714285714312</v>
      </c>
      <c r="BN76" s="14">
        <f>AH76/Y76-AH76</f>
        <v>1551.7647058823532</v>
      </c>
      <c r="BO76" s="14">
        <f>AJ76/AA76-AJ76</f>
        <v>7008.855855855858</v>
      </c>
      <c r="BP76" s="14">
        <f>BG76/S76</f>
        <v>0.16509495743287492</v>
      </c>
      <c r="BQ76" s="14">
        <f>(BG76-CA76)/S76</f>
        <v>0.18570067169743582</v>
      </c>
      <c r="BR76" s="27">
        <f>BQ76-BP76</f>
        <v>2.0605714264560898E-2</v>
      </c>
      <c r="BS76" s="28">
        <f t="shared" si="7"/>
        <v>193420</v>
      </c>
      <c r="BT76" s="11">
        <f>BS76/S76</f>
        <v>0.84444444444444444</v>
      </c>
      <c r="BU76" s="14">
        <f>(BE76-AP76)*1/BT76-(BE76-AP76)</f>
        <v>10368.105263157893</v>
      </c>
      <c r="BV76" s="14">
        <f t="shared" si="8"/>
        <v>0.24572800698537436</v>
      </c>
      <c r="BW76" s="27">
        <f>(AR76+AV76+AY76+BB76)/S76</f>
        <v>8.0633049552499461E-2</v>
      </c>
      <c r="BX76" s="13">
        <f>(AF76+AH76+AJ76+AL76+AN76)/N76</f>
        <v>296.2315789473684</v>
      </c>
      <c r="BY76" s="26">
        <f>BX76/K76</f>
        <v>0.29099369248268014</v>
      </c>
      <c r="BZ76" s="11">
        <f>AP76/BE76</f>
        <v>0</v>
      </c>
      <c r="CA76" s="15">
        <f>-(BM76+BN76+BO76)/M76</f>
        <v>-4719.7388522976771</v>
      </c>
      <c r="CB76" s="15">
        <f>BG76-CA76</f>
        <v>42534.738852297676</v>
      </c>
      <c r="CC76" s="18">
        <f t="shared" si="9"/>
        <v>0</v>
      </c>
      <c r="CD76" s="17">
        <f>(AF76/(AF76+AH76+AJ76))/(X76/(X76+Z76+AB76))</f>
        <v>1.6865323847474176</v>
      </c>
      <c r="CE76" s="19">
        <f>(AH76/(AF76+AH76+AJ76))/(Z76/(X76+Z76+AB76))</f>
        <v>1.1622716154639954</v>
      </c>
      <c r="CF76" s="18">
        <f>(AJ76/(AF76+AH76+AJ76))/(AB76/(X76+Z76+AB76))</f>
        <v>0.78797727136852669</v>
      </c>
      <c r="CG76">
        <f>AH76/Z76</f>
        <v>282.64285714285717</v>
      </c>
      <c r="CH76" s="11">
        <f>BB76/BE76</f>
        <v>5.6534716793404875E-2</v>
      </c>
      <c r="CI76" s="14">
        <f>AY76/V76</f>
        <v>2385.3336828309307</v>
      </c>
      <c r="CJ76" s="14">
        <f>AV76/M76</f>
        <v>4319</v>
      </c>
      <c r="CK76" s="17">
        <f>N76/V76</f>
        <v>185.66710353866318</v>
      </c>
      <c r="CL76" s="17">
        <f>(AL76+AN76)/N76</f>
        <v>6.9736842105263159</v>
      </c>
      <c r="CM76" s="14" t="e">
        <f>AP76/AC76</f>
        <v>#DIV/0!</v>
      </c>
    </row>
    <row r="77" spans="1:91" hidden="1" x14ac:dyDescent="0.2">
      <c r="A77">
        <v>1202</v>
      </c>
      <c r="B77" s="2">
        <v>45231</v>
      </c>
      <c r="C77" s="3" t="s">
        <v>43</v>
      </c>
      <c r="D77" t="s">
        <v>38</v>
      </c>
      <c r="E77" s="3" t="s">
        <v>41</v>
      </c>
      <c r="F77" t="s">
        <v>42</v>
      </c>
      <c r="G77" t="str">
        <f>CONCATENATE(C77,E77)</f>
        <v>SFOSEA</v>
      </c>
      <c r="H77" t="s">
        <v>48</v>
      </c>
      <c r="I77">
        <f>U77/M77</f>
        <v>181.875</v>
      </c>
      <c r="J77" t="str">
        <f>_xlfn.CONCAT(C77,E77,H77)</f>
        <v>SFOSEAA321</v>
      </c>
      <c r="K77" s="4">
        <v>679</v>
      </c>
      <c r="L77" s="4">
        <f>N77/M77</f>
        <v>71.75</v>
      </c>
      <c r="M77" s="4">
        <v>8</v>
      </c>
      <c r="N77" s="4">
        <v>574</v>
      </c>
      <c r="O77" s="4">
        <f>P77/M77</f>
        <v>8.75</v>
      </c>
      <c r="P77" s="4">
        <v>70</v>
      </c>
      <c r="Q77" s="4">
        <v>113</v>
      </c>
      <c r="R77" s="4">
        <v>391</v>
      </c>
      <c r="S77" s="4">
        <f>U77*K77</f>
        <v>987945</v>
      </c>
      <c r="T77" s="7">
        <f>N77/U77</f>
        <v>0.39450171821305841</v>
      </c>
      <c r="U77" s="4">
        <v>1455</v>
      </c>
      <c r="V77" s="4">
        <v>16.127658003544006</v>
      </c>
      <c r="W77" s="7">
        <f>P77/X77</f>
        <v>0.37234042553191488</v>
      </c>
      <c r="X77" s="4">
        <v>188</v>
      </c>
      <c r="Y77" s="7">
        <f>Q77/Z77</f>
        <v>0.32011331444759206</v>
      </c>
      <c r="Z77" s="4">
        <v>353</v>
      </c>
      <c r="AA77" s="7">
        <f>R77/AB77</f>
        <v>0.4273224043715847</v>
      </c>
      <c r="AB77" s="4">
        <v>915</v>
      </c>
      <c r="AC77" s="4">
        <v>633</v>
      </c>
      <c r="AD77" s="4">
        <f>AP77/AC77</f>
        <v>5.9952606635071088</v>
      </c>
      <c r="AE77" s="7">
        <f>AF77/(AF77+AH77+AJ77+AL77+AN77+AP77)</f>
        <v>0.19242026200257417</v>
      </c>
      <c r="AF77" s="4">
        <v>21827</v>
      </c>
      <c r="AG77" s="7">
        <f>AH77/(AF77+AH77+AJ77+AL77+AN77+AP77)</f>
        <v>0.17126258441031789</v>
      </c>
      <c r="AH77" s="4">
        <v>19427</v>
      </c>
      <c r="AI77" s="7">
        <f>AJ77/(AF77+AH77+AJ77+AL77+AN77+AP77)</f>
        <v>0.55121921117125372</v>
      </c>
      <c r="AJ77" s="4">
        <v>62527</v>
      </c>
      <c r="AK77" s="7">
        <f>AL77/(AF77+AH77+AJ77+AL77+AN77+AP77)</f>
        <v>2.406685826119153E-2</v>
      </c>
      <c r="AL77" s="4">
        <v>2730</v>
      </c>
      <c r="AM77" s="7">
        <f>AN77/(AF77+AH77+AJ77+AL77+AN77+AP77)</f>
        <v>2.7575506461907366E-2</v>
      </c>
      <c r="AN77" s="4">
        <v>3128</v>
      </c>
      <c r="AO77" s="7">
        <f>AP77/(AF77+AH77+AJ77+AL77+AN77+AP77)</f>
        <v>3.3455577692755256E-2</v>
      </c>
      <c r="AP77" s="4">
        <v>3795</v>
      </c>
      <c r="AQ77" s="6">
        <f>AO77+AM77+AK77+AI77+AG77+AE77</f>
        <v>0.99999999999999978</v>
      </c>
      <c r="AR77" s="4">
        <v>72881</v>
      </c>
      <c r="AS77" s="4">
        <f>AR77/M77</f>
        <v>9110.125</v>
      </c>
      <c r="AT77" s="4">
        <f>AR77/V77</f>
        <v>4519.0070364825824</v>
      </c>
      <c r="AU77" s="7">
        <f>AR77/(AR77+AV77+AY77+BB77)</f>
        <v>0.3362321113868923</v>
      </c>
      <c r="AV77" s="4">
        <v>52152</v>
      </c>
      <c r="AW77" s="4">
        <f>AV77/M77</f>
        <v>6519</v>
      </c>
      <c r="AX77" s="7">
        <f>AV77/(AR77+AV77+AY77+BB77)</f>
        <v>0.2406001162586848</v>
      </c>
      <c r="AY77" s="4">
        <v>41981</v>
      </c>
      <c r="AZ77" s="4">
        <f>AY77/M77</f>
        <v>5247.625</v>
      </c>
      <c r="BA77" s="7">
        <f>AY77/(AR77+AV77+AY77+BB77)</f>
        <v>0.19367681931001393</v>
      </c>
      <c r="BB77" s="4">
        <v>49744</v>
      </c>
      <c r="BC77" s="11">
        <f>BB77/(AR77+AV77+AY77+BB77)</f>
        <v>0.22949095304440897</v>
      </c>
      <c r="BD77" s="9">
        <f>BC77+BA77+AX77+AU77</f>
        <v>1</v>
      </c>
      <c r="BE77" s="14">
        <f>(AF77+AH77+AJ77+AL77+AN77+AP77)</f>
        <v>113434</v>
      </c>
      <c r="BF77" s="14">
        <f t="shared" si="5"/>
        <v>-216758</v>
      </c>
      <c r="BG77" s="13">
        <f>(AF77+AH77+AJ77+AL77+AN77+AP77)-(AR77+AV77+AY77+BB77)</f>
        <v>-103324</v>
      </c>
      <c r="BH77" s="13">
        <f t="shared" si="6"/>
        <v>1</v>
      </c>
      <c r="BI77" s="14">
        <f>AF77/W77</f>
        <v>58621.08571428572</v>
      </c>
      <c r="BJ77" s="14">
        <f>AH77/Y77</f>
        <v>60687.884955752212</v>
      </c>
      <c r="BK77" s="14">
        <f>AJ77/AA77</f>
        <v>146322.77493606138</v>
      </c>
      <c r="BL77" s="14">
        <f>BI77+BJ77+BK77</f>
        <v>265631.74560609931</v>
      </c>
      <c r="BM77" s="14">
        <f>(AF77/W77)-AF77</f>
        <v>36794.08571428572</v>
      </c>
      <c r="BN77" s="14">
        <f>AH77/Y77-AH77</f>
        <v>41260.884955752212</v>
      </c>
      <c r="BO77" s="14">
        <f>AJ77/AA77-AJ77</f>
        <v>83795.774936061382</v>
      </c>
      <c r="BP77" s="14">
        <f>BG77/S77</f>
        <v>-0.10458476939505741</v>
      </c>
      <c r="BQ77" s="14">
        <f>(BG77-CA77)/S77</f>
        <v>-8.4106561396876944E-2</v>
      </c>
      <c r="BR77" s="27">
        <f>BQ77-BP77</f>
        <v>2.0478207998180467E-2</v>
      </c>
      <c r="BS77" s="28">
        <f t="shared" si="7"/>
        <v>389746</v>
      </c>
      <c r="BT77" s="11">
        <f>BS77/S77</f>
        <v>0.39450171821305841</v>
      </c>
      <c r="BU77" s="14">
        <f>(BE77-AP77)*1/BT77-(BE77-AP77)</f>
        <v>168278.6742160279</v>
      </c>
      <c r="BV77" s="14">
        <f t="shared" si="8"/>
        <v>0.11481813258835259</v>
      </c>
      <c r="BW77" s="27">
        <f>(AR77+AV77+AY77+BB77)/S77</f>
        <v>0.21940290198341</v>
      </c>
      <c r="BX77" s="13">
        <f>(AF77+AH77+AJ77+AL77+AN77)/N77</f>
        <v>191.00871080139373</v>
      </c>
      <c r="BY77" s="26">
        <f>BX77/K77</f>
        <v>0.2813088524320968</v>
      </c>
      <c r="BZ77" s="11">
        <f>AP77/BE77</f>
        <v>3.3455577692755256E-2</v>
      </c>
      <c r="CA77" s="15">
        <f>-(BM77+BN77+BO77)/M77</f>
        <v>-20231.343200762414</v>
      </c>
      <c r="CB77" s="15">
        <f>BG77-CA77</f>
        <v>-83092.656799237593</v>
      </c>
      <c r="CC77" s="18">
        <f t="shared" si="9"/>
        <v>1</v>
      </c>
      <c r="CD77" s="17">
        <f>(AF77/(AF77+AH77+AJ77))/(X77/(X77+Z77+AB77))</f>
        <v>1.628844865015467</v>
      </c>
      <c r="CE77" s="19">
        <f>(AH77/(AF77+AH77+AJ77))/(Z77/(X77+Z77+AB77))</f>
        <v>0.77210178886991077</v>
      </c>
      <c r="CF77" s="18">
        <f>(AJ77/(AF77+AH77+AJ77))/(AB77/(X77+Z77+AB77))</f>
        <v>0.95871610262952323</v>
      </c>
      <c r="CG77">
        <f>AH77/Z77</f>
        <v>55.033994334277622</v>
      </c>
      <c r="CH77" s="11">
        <f>BB77/BE77</f>
        <v>0.43852813089549869</v>
      </c>
      <c r="CI77" s="14">
        <f>AY77/V77</f>
        <v>2603.0437891710499</v>
      </c>
      <c r="CJ77" s="14">
        <f>AV77/M77</f>
        <v>6519</v>
      </c>
      <c r="CK77" s="17">
        <f>N77/V77</f>
        <v>35.591032490511964</v>
      </c>
      <c r="CL77" s="17">
        <f>(AL77+AN77)/N77</f>
        <v>10.205574912891986</v>
      </c>
      <c r="CM77" s="14">
        <f>AP77/AC77</f>
        <v>5.9952606635071088</v>
      </c>
    </row>
    <row r="78" spans="1:91" hidden="1" x14ac:dyDescent="0.2">
      <c r="A78">
        <v>719</v>
      </c>
      <c r="B78" s="2">
        <v>45170</v>
      </c>
      <c r="C78" s="3" t="s">
        <v>41</v>
      </c>
      <c r="D78" t="s">
        <v>42</v>
      </c>
      <c r="E78" s="3" t="s">
        <v>32</v>
      </c>
      <c r="F78" t="s">
        <v>33</v>
      </c>
      <c r="G78" t="str">
        <f>CONCATENATE(C78,E78)</f>
        <v>SEAHNL</v>
      </c>
      <c r="H78" t="s">
        <v>31</v>
      </c>
      <c r="I78">
        <f>U78/M78</f>
        <v>119.5</v>
      </c>
      <c r="J78" t="str">
        <f>_xlfn.CONCAT(C78,E78,H78)</f>
        <v>SEAHNL737-800</v>
      </c>
      <c r="K78" s="4">
        <v>2677</v>
      </c>
      <c r="L78" s="4">
        <f>N78/M78</f>
        <v>76</v>
      </c>
      <c r="M78" s="4">
        <v>2</v>
      </c>
      <c r="N78" s="4">
        <v>152</v>
      </c>
      <c r="O78" s="4">
        <f>P78/M78</f>
        <v>14.5</v>
      </c>
      <c r="P78" s="4">
        <v>29</v>
      </c>
      <c r="Q78" s="4">
        <v>55</v>
      </c>
      <c r="R78" s="4">
        <v>68</v>
      </c>
      <c r="S78" s="4">
        <f>U78*K78</f>
        <v>639803</v>
      </c>
      <c r="T78" s="7">
        <f>N78/U78</f>
        <v>0.63598326359832635</v>
      </c>
      <c r="U78" s="4">
        <v>239</v>
      </c>
      <c r="V78" s="4">
        <v>9.1858650662251655</v>
      </c>
      <c r="W78" s="7">
        <f>P78/X78</f>
        <v>0.90625</v>
      </c>
      <c r="X78" s="4">
        <v>32</v>
      </c>
      <c r="Y78" s="7">
        <f>Q78/Z78</f>
        <v>0.91666666666666663</v>
      </c>
      <c r="Z78" s="4">
        <v>60</v>
      </c>
      <c r="AA78" s="7">
        <f>R78/AB78</f>
        <v>0.46258503401360546</v>
      </c>
      <c r="AB78" s="4">
        <v>147</v>
      </c>
      <c r="AC78" s="4">
        <v>841</v>
      </c>
      <c r="AD78" s="4">
        <f>AP78/AC78</f>
        <v>5.9964328180737221</v>
      </c>
      <c r="AE78" s="7">
        <f>AF78/(AF78+AH78+AJ78+AL78+AN78+AP78)</f>
        <v>0.28674303375977822</v>
      </c>
      <c r="AF78" s="4">
        <v>17998</v>
      </c>
      <c r="AG78" s="7">
        <f>AH78/(AF78+AH78+AJ78+AL78+AN78+AP78)</f>
        <v>0.30955757006070067</v>
      </c>
      <c r="AH78" s="4">
        <v>19430</v>
      </c>
      <c r="AI78" s="7">
        <f>AJ78/(AF78+AH78+AJ78+AL78+AN78+AP78)</f>
        <v>0.30688100434941928</v>
      </c>
      <c r="AJ78" s="4">
        <v>19262</v>
      </c>
      <c r="AK78" s="7">
        <f>AL78/(AF78+AH78+AJ78+AL78+AN78+AP78)</f>
        <v>7.8066499912374339E-3</v>
      </c>
      <c r="AL78" s="4">
        <v>490</v>
      </c>
      <c r="AM78" s="7">
        <f>AN78/(AF78+AH78+AJ78+AL78+AN78+AP78)</f>
        <v>8.6669746841493145E-3</v>
      </c>
      <c r="AN78" s="4">
        <v>544</v>
      </c>
      <c r="AO78" s="7">
        <f>AP78/(AF78+AH78+AJ78+AL78+AN78+AP78)</f>
        <v>8.0344767154715058E-2</v>
      </c>
      <c r="AP78" s="4">
        <v>5043</v>
      </c>
      <c r="AQ78" s="6">
        <f>AO78+AM78+AK78+AI78+AG78+AE78</f>
        <v>1</v>
      </c>
      <c r="AR78" s="4">
        <v>38195</v>
      </c>
      <c r="AS78" s="4">
        <f>AR78/M78</f>
        <v>19097.5</v>
      </c>
      <c r="AT78" s="4">
        <f>AR78/V78</f>
        <v>4158.0188392312011</v>
      </c>
      <c r="AU78" s="7">
        <f>AR78/(AR78+AV78+AY78+BB78)</f>
        <v>0.39722323332120013</v>
      </c>
      <c r="AV78" s="4">
        <v>8800</v>
      </c>
      <c r="AW78" s="4">
        <f>AV78/M78</f>
        <v>4400</v>
      </c>
      <c r="AX78" s="7">
        <f>AV78/(AR78+AV78+AY78+BB78)</f>
        <v>9.1518901773178715E-2</v>
      </c>
      <c r="AY78" s="4">
        <v>20648</v>
      </c>
      <c r="AZ78" s="4">
        <f>AY78/M78</f>
        <v>10324</v>
      </c>
      <c r="BA78" s="7">
        <f>AY78/(AR78+AV78+AY78+BB78)</f>
        <v>0.21473662316052208</v>
      </c>
      <c r="BB78" s="4">
        <v>28512</v>
      </c>
      <c r="BC78" s="11">
        <f>BB78/(AR78+AV78+AY78+BB78)</f>
        <v>0.29652124174509908</v>
      </c>
      <c r="BD78" s="9">
        <f>BC78+BA78+AX78+AU78</f>
        <v>1</v>
      </c>
      <c r="BE78" s="14">
        <f>(AF78+AH78+AJ78+AL78+AN78+AP78)</f>
        <v>62767</v>
      </c>
      <c r="BF78" s="14">
        <f t="shared" si="5"/>
        <v>-96155</v>
      </c>
      <c r="BG78" s="13">
        <f>(AF78+AH78+AJ78+AL78+AN78+AP78)-(AR78+AV78+AY78+BB78)</f>
        <v>-33388</v>
      </c>
      <c r="BH78" s="13">
        <f t="shared" si="6"/>
        <v>1</v>
      </c>
      <c r="BI78" s="14">
        <f>AF78/W78</f>
        <v>19859.862068965518</v>
      </c>
      <c r="BJ78" s="14">
        <f>AH78/Y78</f>
        <v>21196.363636363636</v>
      </c>
      <c r="BK78" s="14">
        <f>AJ78/AA78</f>
        <v>41639.911764705881</v>
      </c>
      <c r="BL78" s="14">
        <f>BI78+BJ78+BK78</f>
        <v>82696.137470035028</v>
      </c>
      <c r="BM78" s="14">
        <f>(AF78/W78)-AF78</f>
        <v>1861.8620689655181</v>
      </c>
      <c r="BN78" s="14">
        <f>AH78/Y78-AH78</f>
        <v>1766.363636363636</v>
      </c>
      <c r="BO78" s="14">
        <f>AJ78/AA78-AJ78</f>
        <v>22377.911764705881</v>
      </c>
      <c r="BP78" s="14">
        <f>BG78/S78</f>
        <v>-5.2184813137793974E-2</v>
      </c>
      <c r="BQ78" s="14">
        <f>(BG78-CA78)/S78</f>
        <v>-3.186126239636651E-2</v>
      </c>
      <c r="BR78" s="27">
        <f>BQ78-BP78</f>
        <v>2.0323550741427464E-2</v>
      </c>
      <c r="BS78" s="28">
        <f t="shared" si="7"/>
        <v>406904</v>
      </c>
      <c r="BT78" s="11">
        <f>BS78/S78</f>
        <v>0.63598326359832635</v>
      </c>
      <c r="BU78" s="14">
        <f>(BE78-AP78)*1/BT78-(BE78-AP78)</f>
        <v>33039.394736842107</v>
      </c>
      <c r="BV78" s="14">
        <f t="shared" si="8"/>
        <v>9.8103635025156177E-2</v>
      </c>
      <c r="BW78" s="27">
        <f>(AR78+AV78+AY78+BB78)/S78</f>
        <v>0.15028844816295014</v>
      </c>
      <c r="BX78" s="13">
        <f>(AF78+AH78+AJ78+AL78+AN78)/N78</f>
        <v>379.76315789473682</v>
      </c>
      <c r="BY78" s="26">
        <f>BX78/K78</f>
        <v>0.14186147101036115</v>
      </c>
      <c r="BZ78" s="11">
        <f>AP78/BE78</f>
        <v>8.0344767154715058E-2</v>
      </c>
      <c r="CA78" s="15">
        <f>-(BM78+BN78+BO78)/M78</f>
        <v>-13003.068735017518</v>
      </c>
      <c r="CB78" s="15">
        <f>BG78-CA78</f>
        <v>-20384.931264982482</v>
      </c>
      <c r="CC78" s="18">
        <f t="shared" si="9"/>
        <v>1</v>
      </c>
      <c r="CD78" s="17">
        <f>(AF78/(AF78+AH78+AJ78))/(X78/(X78+Z78+AB78))</f>
        <v>2.3711864967366378</v>
      </c>
      <c r="CE78" s="19">
        <f>(AH78/(AF78+AH78+AJ78))/(Z78/(X78+Z78+AB78))</f>
        <v>1.3652525430705005</v>
      </c>
      <c r="CF78" s="18">
        <f>(AJ78/(AF78+AH78+AJ78))/(AB78/(X78+Z78+AB78))</f>
        <v>0.55242775183807868</v>
      </c>
      <c r="CG78">
        <f>AH78/Z78</f>
        <v>323.83333333333331</v>
      </c>
      <c r="CH78" s="11">
        <f>BB78/BE78</f>
        <v>0.45425143785747285</v>
      </c>
      <c r="CI78" s="14">
        <f>AY78/V78</f>
        <v>2247.8013612369637</v>
      </c>
      <c r="CJ78" s="14">
        <f>AV78/M78</f>
        <v>4400</v>
      </c>
      <c r="CK78" s="17">
        <f>N78/V78</f>
        <v>16.547162287292643</v>
      </c>
      <c r="CL78" s="17">
        <f>(AL78+AN78)/N78</f>
        <v>6.8026315789473681</v>
      </c>
      <c r="CM78" s="14">
        <f>AP78/AC78</f>
        <v>5.9964328180737221</v>
      </c>
    </row>
    <row r="79" spans="1:91" hidden="1" x14ac:dyDescent="0.2">
      <c r="A79">
        <v>25</v>
      </c>
      <c r="B79" s="2">
        <v>44805</v>
      </c>
      <c r="C79" s="3" t="s">
        <v>46</v>
      </c>
      <c r="D79" t="s">
        <v>42</v>
      </c>
      <c r="E79" s="3" t="s">
        <v>41</v>
      </c>
      <c r="F79" t="s">
        <v>42</v>
      </c>
      <c r="G79" t="str">
        <f>CONCATENATE(C79,E79)</f>
        <v>GEGSEA</v>
      </c>
      <c r="H79" t="s">
        <v>30</v>
      </c>
      <c r="I79">
        <f>U79/M79</f>
        <v>124</v>
      </c>
      <c r="J79" t="str">
        <f>_xlfn.CONCAT(C79,E79,H79)</f>
        <v>GEGSEA737-700</v>
      </c>
      <c r="K79" s="4">
        <v>223</v>
      </c>
      <c r="L79" s="4">
        <f>N79/M79</f>
        <v>77</v>
      </c>
      <c r="M79" s="4">
        <v>8</v>
      </c>
      <c r="N79" s="4">
        <v>616</v>
      </c>
      <c r="O79" s="4">
        <f>P79/M79</f>
        <v>10.5</v>
      </c>
      <c r="P79" s="4">
        <v>84</v>
      </c>
      <c r="Q79" s="4">
        <v>154</v>
      </c>
      <c r="R79" s="4">
        <v>378</v>
      </c>
      <c r="S79" s="4">
        <f>U79*K79</f>
        <v>221216</v>
      </c>
      <c r="T79" s="7">
        <f>N79/U79</f>
        <v>0.62096774193548387</v>
      </c>
      <c r="U79" s="4">
        <v>992</v>
      </c>
      <c r="V79" s="4">
        <v>9.845965556429757</v>
      </c>
      <c r="W79" s="7">
        <f>P79/X79</f>
        <v>0.61764705882352944</v>
      </c>
      <c r="X79" s="4">
        <v>136</v>
      </c>
      <c r="Y79" s="7">
        <f>Q79/Z79</f>
        <v>0.62096774193548387</v>
      </c>
      <c r="Z79" s="4">
        <v>248</v>
      </c>
      <c r="AA79" s="7">
        <f>R79/AB79</f>
        <v>0.62171052631578949</v>
      </c>
      <c r="AB79" s="4">
        <v>608</v>
      </c>
      <c r="AC79" s="4">
        <v>1314</v>
      </c>
      <c r="AD79" s="4">
        <f>AP79/AC79</f>
        <v>5</v>
      </c>
      <c r="AE79" s="7">
        <f>AF79/(AF79+AH79+AJ79+AL79+AN79+AP79)</f>
        <v>0.18287892113749635</v>
      </c>
      <c r="AF79" s="4">
        <v>12476</v>
      </c>
      <c r="AG79" s="7">
        <f>AH79/(AF79+AH79+AJ79+AL79+AN79+AP79)</f>
        <v>0.21465845793022573</v>
      </c>
      <c r="AH79" s="4">
        <v>14644</v>
      </c>
      <c r="AI79" s="7">
        <f>AJ79/(AF79+AH79+AJ79+AL79+AN79+AP79)</f>
        <v>0.46165347405452944</v>
      </c>
      <c r="AJ79" s="4">
        <v>31494</v>
      </c>
      <c r="AK79" s="7">
        <f>AL79/(AF79+AH79+AJ79+AL79+AN79+AP79)</f>
        <v>3.3421284080914687E-2</v>
      </c>
      <c r="AL79" s="4">
        <v>2280</v>
      </c>
      <c r="AM79" s="7">
        <f>AN79/(AF79+AH79+AJ79+AL79+AN79+AP79)</f>
        <v>1.108179419525066E-2</v>
      </c>
      <c r="AN79" s="4">
        <v>756</v>
      </c>
      <c r="AO79" s="7">
        <f>AP79/(AF79+AH79+AJ79+AL79+AN79+AP79)</f>
        <v>9.6306068601583111E-2</v>
      </c>
      <c r="AP79" s="4">
        <v>6570</v>
      </c>
      <c r="AQ79" s="6">
        <f>AO79+AM79+AK79+AI79+AG79+AE79</f>
        <v>1</v>
      </c>
      <c r="AR79" s="4">
        <v>36258</v>
      </c>
      <c r="AS79" s="4">
        <f>AR79/M79</f>
        <v>4532.25</v>
      </c>
      <c r="AT79" s="4">
        <f>AR79/V79</f>
        <v>3682.5235465426008</v>
      </c>
      <c r="AU79" s="7">
        <f>AR79/(AR79+AV79+AY79+BB79)</f>
        <v>0.27045090068250477</v>
      </c>
      <c r="AV79" s="4">
        <v>41916</v>
      </c>
      <c r="AW79" s="4">
        <f>AV79/M79</f>
        <v>5239.5</v>
      </c>
      <c r="AX79" s="7">
        <f>AV79/(AR79+AV79+AY79+BB79)</f>
        <v>0.31265430947674633</v>
      </c>
      <c r="AY79" s="4">
        <v>32241</v>
      </c>
      <c r="AZ79" s="4">
        <f>AY79/M79</f>
        <v>4030.125</v>
      </c>
      <c r="BA79" s="7">
        <f>AY79/(AR79+AV79+AY79+BB79)</f>
        <v>0.24048782307089844</v>
      </c>
      <c r="BB79" s="4">
        <v>23650</v>
      </c>
      <c r="BC79" s="11">
        <f>BB79/(AR79+AV79+AY79+BB79)</f>
        <v>0.17640696676985046</v>
      </c>
      <c r="BD79" s="9">
        <f>BC79+BA79+AX79+AU79</f>
        <v>1</v>
      </c>
      <c r="BE79" s="14">
        <f>(AF79+AH79+AJ79+AL79+AN79+AP79)</f>
        <v>68220</v>
      </c>
      <c r="BF79" s="14">
        <f t="shared" si="5"/>
        <v>-134065</v>
      </c>
      <c r="BG79" s="13">
        <f>(AF79+AH79+AJ79+AL79+AN79+AP79)-(AR79+AV79+AY79+BB79)</f>
        <v>-65845</v>
      </c>
      <c r="BH79" s="13">
        <f t="shared" si="6"/>
        <v>1</v>
      </c>
      <c r="BI79" s="14">
        <f>AF79/W79</f>
        <v>20199.238095238095</v>
      </c>
      <c r="BJ79" s="14">
        <f>AH79/Y79</f>
        <v>23582.545454545456</v>
      </c>
      <c r="BK79" s="14">
        <f>AJ79/AA79</f>
        <v>50657.015873015873</v>
      </c>
      <c r="BL79" s="14">
        <f>BI79+BJ79+BK79</f>
        <v>94438.79942279942</v>
      </c>
      <c r="BM79" s="14">
        <f>(AF79/W79)-AF79</f>
        <v>7723.2380952380954</v>
      </c>
      <c r="BN79" s="14">
        <f>AH79/Y79-AH79</f>
        <v>8938.5454545454559</v>
      </c>
      <c r="BO79" s="14">
        <f>AJ79/AA79-AJ79</f>
        <v>19163.015873015873</v>
      </c>
      <c r="BP79" s="14">
        <f>BG79/S79</f>
        <v>-0.29765026037899611</v>
      </c>
      <c r="BQ79" s="14">
        <f>(BG79-CA79)/S79</f>
        <v>-0.27740714989941989</v>
      </c>
      <c r="BR79" s="27">
        <f>BQ79-BP79</f>
        <v>2.0243110479576221E-2</v>
      </c>
      <c r="BS79" s="28">
        <f t="shared" si="7"/>
        <v>137368</v>
      </c>
      <c r="BT79" s="11">
        <f>BS79/S79</f>
        <v>0.62096774193548387</v>
      </c>
      <c r="BU79" s="14">
        <f>(BE79-AP79)*1/BT79-(BE79-AP79)</f>
        <v>37630.519480519477</v>
      </c>
      <c r="BV79" s="14">
        <f t="shared" si="8"/>
        <v>0.30838637349920439</v>
      </c>
      <c r="BW79" s="27">
        <f>(AR79+AV79+AY79+BB79)/S79</f>
        <v>0.6060366338782005</v>
      </c>
      <c r="BX79" s="13">
        <f>(AF79+AH79+AJ79+AL79+AN79)/N79</f>
        <v>100.08116883116882</v>
      </c>
      <c r="BY79" s="26">
        <f>BX79/K79</f>
        <v>0.44879447906353731</v>
      </c>
      <c r="BZ79" s="11">
        <f>AP79/BE79</f>
        <v>9.6306068601583111E-2</v>
      </c>
      <c r="CA79" s="15">
        <f>-(BM79+BN79+BO79)/M79</f>
        <v>-4478.0999278499276</v>
      </c>
      <c r="CB79" s="15">
        <f>BG79-CA79</f>
        <v>-61366.900072150071</v>
      </c>
      <c r="CC79" s="18">
        <f t="shared" si="9"/>
        <v>1</v>
      </c>
      <c r="CD79" s="17">
        <f>(AF79/(AF79+AH79+AJ79))/(X79/(X79+Z79+AB79))</f>
        <v>1.5525541980534667</v>
      </c>
      <c r="CE79" s="19">
        <f>(AH79/(AF79+AH79+AJ79))/(Z79/(X79+Z79+AB79))</f>
        <v>0.99935169072235297</v>
      </c>
      <c r="CF79" s="18">
        <f>(AJ79/(AF79+AH79+AJ79))/(AB79/(X79+Z79+AB79))</f>
        <v>0.87666679237760692</v>
      </c>
      <c r="CG79">
        <f>AH79/Z79</f>
        <v>59.048387096774192</v>
      </c>
      <c r="CH79" s="11">
        <f>BB79/BE79</f>
        <v>0.34667253004983878</v>
      </c>
      <c r="CI79" s="14">
        <f>AY79/V79</f>
        <v>3274.5391820861601</v>
      </c>
      <c r="CJ79" s="14">
        <f>AV79/M79</f>
        <v>5239.5</v>
      </c>
      <c r="CK79" s="17">
        <f>N79/V79</f>
        <v>62.563696416521651</v>
      </c>
      <c r="CL79" s="17">
        <f>(AL79+AN79)/N79</f>
        <v>4.9285714285714288</v>
      </c>
      <c r="CM79" s="14">
        <f>AP79/AC79</f>
        <v>5</v>
      </c>
    </row>
    <row r="80" spans="1:91" hidden="1" x14ac:dyDescent="0.2">
      <c r="A80">
        <v>129</v>
      </c>
      <c r="B80" s="2">
        <v>44805</v>
      </c>
      <c r="C80" s="3" t="s">
        <v>41</v>
      </c>
      <c r="D80" t="s">
        <v>42</v>
      </c>
      <c r="E80" s="3" t="s">
        <v>36</v>
      </c>
      <c r="F80" t="s">
        <v>28</v>
      </c>
      <c r="G80" t="str">
        <f>CONCATENATE(C80,E80)</f>
        <v>SEAJNU</v>
      </c>
      <c r="H80" t="s">
        <v>35</v>
      </c>
      <c r="I80">
        <f>U80/M80</f>
        <v>178</v>
      </c>
      <c r="J80" t="str">
        <f>_xlfn.CONCAT(C80,E80,H80)</f>
        <v>SEAJNU737-Max 9</v>
      </c>
      <c r="K80" s="4">
        <v>909</v>
      </c>
      <c r="L80" s="4">
        <f>N80/M80</f>
        <v>76</v>
      </c>
      <c r="M80" s="4">
        <v>6</v>
      </c>
      <c r="N80" s="4">
        <v>456</v>
      </c>
      <c r="O80" s="4">
        <f>P80/M80</f>
        <v>9</v>
      </c>
      <c r="P80" s="4">
        <v>54</v>
      </c>
      <c r="Q80" s="4">
        <v>101</v>
      </c>
      <c r="R80" s="4">
        <v>301</v>
      </c>
      <c r="S80" s="4">
        <f>U80*K80</f>
        <v>970812</v>
      </c>
      <c r="T80" s="7">
        <f>N80/U80</f>
        <v>0.42696629213483145</v>
      </c>
      <c r="U80" s="4">
        <v>1068</v>
      </c>
      <c r="V80" s="4">
        <v>15.389144316730523</v>
      </c>
      <c r="W80" s="7">
        <f>P80/X80</f>
        <v>0.39130434782608697</v>
      </c>
      <c r="X80" s="4">
        <v>138</v>
      </c>
      <c r="Y80" s="7">
        <f>Q80/Z80</f>
        <v>0.39147286821705424</v>
      </c>
      <c r="Z80" s="4">
        <v>258</v>
      </c>
      <c r="AA80" s="7">
        <f>R80/AB80</f>
        <v>0.44791666666666669</v>
      </c>
      <c r="AB80" s="4">
        <v>672</v>
      </c>
      <c r="AC80" s="4">
        <v>5247</v>
      </c>
      <c r="AD80" s="4">
        <f>AP80/AC80</f>
        <v>5</v>
      </c>
      <c r="AE80" s="7">
        <f>AF80/(AF80+AH80+AJ80+AL80+AN80+AP80)</f>
        <v>0.15351943855748185</v>
      </c>
      <c r="AF80" s="4">
        <v>17675</v>
      </c>
      <c r="AG80" s="7">
        <f>AH80/(AF80+AH80+AJ80+AL80+AN80+AP80)</f>
        <v>0.17353993676823123</v>
      </c>
      <c r="AH80" s="4">
        <v>19980</v>
      </c>
      <c r="AI80" s="7">
        <f>AJ80/(AF80+AH80+AJ80+AL80+AN80+AP80)</f>
        <v>0.41375117256714034</v>
      </c>
      <c r="AJ80" s="4">
        <v>47636</v>
      </c>
      <c r="AK80" s="7">
        <f>AL80/(AF80+AH80+AJ80+AL80+AN80+AP80)</f>
        <v>1.5634228537678492E-2</v>
      </c>
      <c r="AL80" s="4">
        <v>1800</v>
      </c>
      <c r="AM80" s="7">
        <f>AN80/(AF80+AH80+AJ80+AL80+AN80+AP80)</f>
        <v>1.5686342632804086E-2</v>
      </c>
      <c r="AN80" s="4">
        <v>1806</v>
      </c>
      <c r="AO80" s="7">
        <f>AP80/(AF80+AH80+AJ80+AL80+AN80+AP80)</f>
        <v>0.22786888093666399</v>
      </c>
      <c r="AP80" s="4">
        <v>26235</v>
      </c>
      <c r="AQ80" s="6">
        <f>AO80+AM80+AK80+AI80+AG80+AE80</f>
        <v>0.99999999999999989</v>
      </c>
      <c r="AR80" s="4">
        <v>52241</v>
      </c>
      <c r="AS80" s="4">
        <f>AR80/M80</f>
        <v>8706.8333333333339</v>
      </c>
      <c r="AT80" s="4">
        <f>AR80/V80</f>
        <v>3394.6656763238921</v>
      </c>
      <c r="AU80" s="7">
        <f>AR80/(AR80+AV80+AY80+BB80)</f>
        <v>0.31471619456124922</v>
      </c>
      <c r="AV80" s="4">
        <v>31437</v>
      </c>
      <c r="AW80" s="4">
        <f>AV80/M80</f>
        <v>5239.5</v>
      </c>
      <c r="AX80" s="7">
        <f>AV80/(AR80+AV80+AY80+BB80)</f>
        <v>0.18938636336253117</v>
      </c>
      <c r="AY80" s="4">
        <v>45353</v>
      </c>
      <c r="AZ80" s="4">
        <f>AY80/M80</f>
        <v>7558.833333333333</v>
      </c>
      <c r="BA80" s="7">
        <f>AY80/(AR80+AV80+AY80+BB80)</f>
        <v>0.27322071882116222</v>
      </c>
      <c r="BB80" s="4">
        <v>36963</v>
      </c>
      <c r="BC80" s="11">
        <f>BB80/(AR80+AV80+AY80+BB80)</f>
        <v>0.22267672325505741</v>
      </c>
      <c r="BD80" s="9">
        <f>BC80+BA80+AX80+AU80</f>
        <v>1</v>
      </c>
      <c r="BE80" s="14">
        <f>(AF80+AH80+AJ80+AL80+AN80+AP80)</f>
        <v>115132</v>
      </c>
      <c r="BF80" s="14">
        <f t="shared" si="5"/>
        <v>-165994</v>
      </c>
      <c r="BG80" s="13">
        <f>(AF80+AH80+AJ80+AL80+AN80+AP80)-(AR80+AV80+AY80+BB80)</f>
        <v>-50862</v>
      </c>
      <c r="BH80" s="13">
        <f t="shared" si="6"/>
        <v>1</v>
      </c>
      <c r="BI80" s="14">
        <f>AF80/W80</f>
        <v>45169.444444444445</v>
      </c>
      <c r="BJ80" s="14">
        <f>AH80/Y80</f>
        <v>51038.019801980205</v>
      </c>
      <c r="BK80" s="14">
        <f>AJ80/AA80</f>
        <v>106350.13953488371</v>
      </c>
      <c r="BL80" s="14">
        <f>BI80+BJ80+BK80</f>
        <v>202557.60378130834</v>
      </c>
      <c r="BM80" s="14">
        <f>(AF80/W80)-AF80</f>
        <v>27494.444444444445</v>
      </c>
      <c r="BN80" s="14">
        <f>AH80/Y80-AH80</f>
        <v>31058.019801980205</v>
      </c>
      <c r="BO80" s="14">
        <f>AJ80/AA80-AJ80</f>
        <v>58714.13953488371</v>
      </c>
      <c r="BP80" s="14">
        <f>BG80/S80</f>
        <v>-5.2391194175597337E-2</v>
      </c>
      <c r="BQ80" s="14">
        <f>(BG80-CA80)/S80</f>
        <v>-3.2259145989592841E-2</v>
      </c>
      <c r="BR80" s="27">
        <f>BQ80-BP80</f>
        <v>2.0132048186004496E-2</v>
      </c>
      <c r="BS80" s="28">
        <f t="shared" si="7"/>
        <v>414504</v>
      </c>
      <c r="BT80" s="11">
        <f>BS80/S80</f>
        <v>0.42696629213483145</v>
      </c>
      <c r="BU80" s="14">
        <f>(BE80-AP80)*1/BT80-(BE80-AP80)</f>
        <v>119309.13157894739</v>
      </c>
      <c r="BV80" s="14">
        <f t="shared" si="8"/>
        <v>0.11859350729080399</v>
      </c>
      <c r="BW80" s="27">
        <f>(AR80+AV80+AY80+BB80)/S80</f>
        <v>0.17098470146640132</v>
      </c>
      <c r="BX80" s="13">
        <f>(AF80+AH80+AJ80+AL80+AN80)/N80</f>
        <v>194.94956140350877</v>
      </c>
      <c r="BY80" s="26">
        <f>BX80/K80</f>
        <v>0.21446596414027366</v>
      </c>
      <c r="BZ80" s="11">
        <f>AP80/BE80</f>
        <v>0.22786888093666399</v>
      </c>
      <c r="CA80" s="15">
        <f>-(BM80+BN80+BO80)/M80</f>
        <v>-19544.433963551393</v>
      </c>
      <c r="CB80" s="15">
        <f>BG80-CA80</f>
        <v>-31317.566036448607</v>
      </c>
      <c r="CC80" s="18">
        <f t="shared" si="9"/>
        <v>1</v>
      </c>
      <c r="CD80" s="17">
        <f>(AF80/(AF80+AH80+AJ80))/(X80/(X80+Z80+AB80))</f>
        <v>1.6037932540922559</v>
      </c>
      <c r="CE80" s="19">
        <f>(AH80/(AF80+AH80+AJ80))/(Z80/(X80+Z80+AB80))</f>
        <v>0.96971435411408224</v>
      </c>
      <c r="CF80" s="18">
        <f>(AJ80/(AF80+AH80+AJ80))/(AB80/(X80+Z80+AB80))</f>
        <v>0.88763426722296956</v>
      </c>
      <c r="CG80">
        <f>AH80/Z80</f>
        <v>77.441860465116278</v>
      </c>
      <c r="CH80" s="11">
        <f>BB80/BE80</f>
        <v>0.3210488830212278</v>
      </c>
      <c r="CI80" s="14">
        <f>AY80/V80</f>
        <v>2947.0774376125551</v>
      </c>
      <c r="CJ80" s="14">
        <f>AV80/M80</f>
        <v>5239.5</v>
      </c>
      <c r="CK80" s="17">
        <f>N80/V80</f>
        <v>29.631277127231385</v>
      </c>
      <c r="CL80" s="17">
        <f>(AL80+AN80)/N80</f>
        <v>7.9078947368421053</v>
      </c>
      <c r="CM80" s="14">
        <f>AP80/AC80</f>
        <v>5</v>
      </c>
    </row>
    <row r="81" spans="1:91" hidden="1" x14ac:dyDescent="0.2">
      <c r="A81">
        <v>227</v>
      </c>
      <c r="B81" s="2">
        <v>44835</v>
      </c>
      <c r="C81" s="3" t="s">
        <v>46</v>
      </c>
      <c r="D81" t="s">
        <v>42</v>
      </c>
      <c r="E81" s="3" t="s">
        <v>41</v>
      </c>
      <c r="F81" t="s">
        <v>42</v>
      </c>
      <c r="G81" t="str">
        <f>CONCATENATE(C81,E81)</f>
        <v>GEGSEA</v>
      </c>
      <c r="H81" t="s">
        <v>35</v>
      </c>
      <c r="I81">
        <f>U81/M81</f>
        <v>166.875</v>
      </c>
      <c r="J81" t="str">
        <f>_xlfn.CONCAT(C81,E81,H81)</f>
        <v>GEGSEA737-Max 9</v>
      </c>
      <c r="K81" s="4">
        <v>223</v>
      </c>
      <c r="L81" s="4">
        <f>N81/M81</f>
        <v>103.5</v>
      </c>
      <c r="M81" s="4">
        <v>8</v>
      </c>
      <c r="N81" s="4">
        <v>828</v>
      </c>
      <c r="O81" s="4">
        <f>P81/M81</f>
        <v>17.125</v>
      </c>
      <c r="P81" s="4">
        <v>137</v>
      </c>
      <c r="Q81" s="4">
        <v>171</v>
      </c>
      <c r="R81" s="4">
        <v>520</v>
      </c>
      <c r="S81" s="4">
        <f>U81*K81</f>
        <v>297705</v>
      </c>
      <c r="T81" s="7">
        <f>N81/U81</f>
        <v>0.62022471910112364</v>
      </c>
      <c r="U81" s="4">
        <v>1335</v>
      </c>
      <c r="V81" s="4">
        <v>9.2305927091528979</v>
      </c>
      <c r="W81" s="7">
        <f>P81/X81</f>
        <v>0.79190751445086704</v>
      </c>
      <c r="X81" s="4">
        <v>173</v>
      </c>
      <c r="Y81" s="7">
        <f>Q81/Z81</f>
        <v>0.52941176470588236</v>
      </c>
      <c r="Z81" s="4">
        <v>323</v>
      </c>
      <c r="AA81" s="7">
        <f>R81/AB81</f>
        <v>0.61904761904761907</v>
      </c>
      <c r="AB81" s="4">
        <v>840</v>
      </c>
      <c r="AC81" s="4">
        <v>1908</v>
      </c>
      <c r="AD81" s="4">
        <f>AP81/AC81</f>
        <v>4.9989517819706499</v>
      </c>
      <c r="AE81" s="7">
        <f>AF81/(AF81+AH81+AJ81+AL81+AN81+AP81)</f>
        <v>0.23155042628828701</v>
      </c>
      <c r="AF81" s="4">
        <v>22732</v>
      </c>
      <c r="AG81" s="7">
        <f>AH81/(AF81+AH81+AJ81+AL81+AN81+AP81)</f>
        <v>0.15971804875067483</v>
      </c>
      <c r="AH81" s="4">
        <v>15680</v>
      </c>
      <c r="AI81" s="7">
        <f>AJ81/(AF81+AH81+AJ81+AL81+AN81+AP81)</f>
        <v>0.45331201043056646</v>
      </c>
      <c r="AJ81" s="4">
        <v>44503</v>
      </c>
      <c r="AK81" s="7">
        <f>AL81/(AF81+AH81+AJ81+AL81+AN81+AP81)</f>
        <v>3.1780632149368972E-2</v>
      </c>
      <c r="AL81" s="4">
        <v>3120</v>
      </c>
      <c r="AM81" s="7">
        <f>AN81/(AF81+AH81+AJ81+AL81+AN81+AP81)</f>
        <v>2.6483860124474144E-2</v>
      </c>
      <c r="AN81" s="4">
        <v>2600</v>
      </c>
      <c r="AO81" s="7">
        <f>AP81/(AF81+AH81+AJ81+AL81+AN81+AP81)</f>
        <v>9.7155022256628601E-2</v>
      </c>
      <c r="AP81" s="4">
        <v>9538</v>
      </c>
      <c r="AQ81" s="6">
        <f>AO81+AM81+AK81+AI81+AG81+AE81</f>
        <v>1</v>
      </c>
      <c r="AR81" s="4">
        <v>31335</v>
      </c>
      <c r="AS81" s="4">
        <f>AR81/M81</f>
        <v>3916.875</v>
      </c>
      <c r="AT81" s="4">
        <f>AR81/V81</f>
        <v>3394.6899172497069</v>
      </c>
      <c r="AU81" s="7">
        <f>AR81/(AR81+AV81+AY81+BB81)</f>
        <v>0.26111194440277985</v>
      </c>
      <c r="AV81" s="4">
        <v>39297</v>
      </c>
      <c r="AW81" s="4">
        <f>AV81/M81</f>
        <v>4912.125</v>
      </c>
      <c r="AX81" s="7">
        <f>AV81/(AR81+AV81+AY81+BB81)</f>
        <v>0.32745862706864659</v>
      </c>
      <c r="AY81" s="4">
        <v>27203</v>
      </c>
      <c r="AZ81" s="4">
        <f>AY81/M81</f>
        <v>3400.375</v>
      </c>
      <c r="BA81" s="7">
        <f>AY81/(AR81+AV81+AY81+BB81)</f>
        <v>0.22668033265003418</v>
      </c>
      <c r="BB81" s="4">
        <v>22171</v>
      </c>
      <c r="BC81" s="11">
        <f>BB81/(AR81+AV81+AY81+BB81)</f>
        <v>0.18474909587853941</v>
      </c>
      <c r="BD81" s="9">
        <f>BC81+BA81+AX81+AU81</f>
        <v>1</v>
      </c>
      <c r="BE81" s="14">
        <f>(AF81+AH81+AJ81+AL81+AN81+AP81)</f>
        <v>98173</v>
      </c>
      <c r="BF81" s="14">
        <f t="shared" si="5"/>
        <v>-120006</v>
      </c>
      <c r="BG81" s="13">
        <f>(AF81+AH81+AJ81+AL81+AN81+AP81)-(AR81+AV81+AY81+BB81)</f>
        <v>-21833</v>
      </c>
      <c r="BH81" s="13">
        <f t="shared" si="6"/>
        <v>1</v>
      </c>
      <c r="BI81" s="14">
        <f>AF81/W81</f>
        <v>28705.372262773722</v>
      </c>
      <c r="BJ81" s="14">
        <f>AH81/Y81</f>
        <v>29617.777777777777</v>
      </c>
      <c r="BK81" s="14">
        <f>AJ81/AA81</f>
        <v>71889.461538461532</v>
      </c>
      <c r="BL81" s="14">
        <f>BI81+BJ81+BK81</f>
        <v>130212.61157901303</v>
      </c>
      <c r="BM81" s="14">
        <f>(AF81/W81)-AF81</f>
        <v>5973.3722627737225</v>
      </c>
      <c r="BN81" s="14">
        <f>AH81/Y81-AH81</f>
        <v>13937.777777777777</v>
      </c>
      <c r="BO81" s="14">
        <f>AJ81/AA81-AJ81</f>
        <v>27386.461538461532</v>
      </c>
      <c r="BP81" s="14">
        <f>BG81/S81</f>
        <v>-7.3337700072219139E-2</v>
      </c>
      <c r="BQ81" s="14">
        <f>(BG81-CA81)/S81</f>
        <v>-5.3478438563757315E-2</v>
      </c>
      <c r="BR81" s="27">
        <f>BQ81-BP81</f>
        <v>1.9859261508461824E-2</v>
      </c>
      <c r="BS81" s="28">
        <f t="shared" si="7"/>
        <v>184644</v>
      </c>
      <c r="BT81" s="11">
        <f>BS81/S81</f>
        <v>0.62022471910112364</v>
      </c>
      <c r="BU81" s="14">
        <f>(BE81-AP81)*1/BT81-(BE81-AP81)</f>
        <v>54272.880434782594</v>
      </c>
      <c r="BV81" s="14">
        <f t="shared" si="8"/>
        <v>0.32976604356661798</v>
      </c>
      <c r="BW81" s="27">
        <f>(AR81+AV81+AY81+BB81)/S81</f>
        <v>0.40310374363883711</v>
      </c>
      <c r="BX81" s="13">
        <f>(AF81+AH81+AJ81+AL81+AN81)/N81</f>
        <v>107.04710144927536</v>
      </c>
      <c r="BY81" s="26">
        <f>BX81/K81</f>
        <v>0.48003184506401508</v>
      </c>
      <c r="BZ81" s="11">
        <f>AP81/BE81</f>
        <v>9.7155022256628601E-2</v>
      </c>
      <c r="CA81" s="15">
        <f>-(BM81+BN81+BO81)/M81</f>
        <v>-5912.2014473766285</v>
      </c>
      <c r="CB81" s="15">
        <f>BG81-CA81</f>
        <v>-15920.798552623372</v>
      </c>
      <c r="CC81" s="18">
        <f t="shared" si="9"/>
        <v>1</v>
      </c>
      <c r="CD81" s="17">
        <f>(AF81/(AF81+AH81+AJ81))/(X81/(X81+Z81+AB81))</f>
        <v>2.117214683607664</v>
      </c>
      <c r="CE81" s="19">
        <f>(AH81/(AF81+AH81+AJ81))/(Z81/(X81+Z81+AB81))</f>
        <v>0.78219833844537345</v>
      </c>
      <c r="CF81" s="18">
        <f>(AJ81/(AF81+AH81+AJ81))/(AB81/(X81+Z81+AB81))</f>
        <v>0.85365690049764098</v>
      </c>
      <c r="CG81">
        <f>AH81/Z81</f>
        <v>48.544891640866872</v>
      </c>
      <c r="CH81" s="11">
        <f>BB81/BE81</f>
        <v>0.22583602416142931</v>
      </c>
      <c r="CI81" s="14">
        <f>AY81/V81</f>
        <v>2947.0480235820578</v>
      </c>
      <c r="CJ81" s="14">
        <f>AV81/M81</f>
        <v>4912.125</v>
      </c>
      <c r="CK81" s="17">
        <f>N81/V81</f>
        <v>89.701715381610256</v>
      </c>
      <c r="CL81" s="17">
        <f>(AL81+AN81)/N81</f>
        <v>6.908212560386473</v>
      </c>
      <c r="CM81" s="14">
        <f>AP81/AC81</f>
        <v>4.9989517819706499</v>
      </c>
    </row>
    <row r="82" spans="1:91" hidden="1" x14ac:dyDescent="0.2">
      <c r="A82">
        <v>610</v>
      </c>
      <c r="B82" s="2">
        <v>45170</v>
      </c>
      <c r="C82" s="3" t="s">
        <v>44</v>
      </c>
      <c r="D82" t="s">
        <v>45</v>
      </c>
      <c r="E82" s="3" t="s">
        <v>41</v>
      </c>
      <c r="F82" t="s">
        <v>42</v>
      </c>
      <c r="G82" t="str">
        <f>CONCATENATE(C82,E82)</f>
        <v>BOISEA</v>
      </c>
      <c r="H82" t="s">
        <v>35</v>
      </c>
      <c r="I82">
        <f>U82/M82</f>
        <v>178</v>
      </c>
      <c r="J82" t="str">
        <f>_xlfn.CONCAT(C82,E82,H82)</f>
        <v>BOISEA737-Max 9</v>
      </c>
      <c r="K82" s="4">
        <v>399</v>
      </c>
      <c r="L82" s="4">
        <f>N82/M82</f>
        <v>101</v>
      </c>
      <c r="M82" s="4">
        <v>7</v>
      </c>
      <c r="N82" s="4">
        <v>707</v>
      </c>
      <c r="O82" s="4">
        <f>P82/M82</f>
        <v>20</v>
      </c>
      <c r="P82" s="4">
        <v>140</v>
      </c>
      <c r="Q82" s="4">
        <v>228</v>
      </c>
      <c r="R82" s="4">
        <v>339</v>
      </c>
      <c r="S82" s="4">
        <f>U82*K82</f>
        <v>497154</v>
      </c>
      <c r="T82" s="7">
        <f>N82/U82</f>
        <v>0.56741573033707871</v>
      </c>
      <c r="U82" s="4">
        <v>1246</v>
      </c>
      <c r="V82" s="4">
        <v>11.315069560378408</v>
      </c>
      <c r="W82" s="7">
        <f>P82/X82</f>
        <v>0.86956521739130432</v>
      </c>
      <c r="X82" s="4">
        <v>161</v>
      </c>
      <c r="Y82" s="7">
        <f>Q82/Z82</f>
        <v>0.75747508305647837</v>
      </c>
      <c r="Z82" s="4">
        <v>301</v>
      </c>
      <c r="AA82" s="7">
        <f>R82/AB82</f>
        <v>0.43239795918367346</v>
      </c>
      <c r="AB82" s="4">
        <v>784</v>
      </c>
      <c r="AC82" s="4">
        <v>1754</v>
      </c>
      <c r="AD82" s="4">
        <f>AP82/AC82</f>
        <v>6</v>
      </c>
      <c r="AE82" s="7">
        <f>AF82/(AF82+AH82+AJ82+AL82+AN82+AP82)</f>
        <v>0.24355283519637594</v>
      </c>
      <c r="AF82" s="4">
        <v>28172</v>
      </c>
      <c r="AG82" s="7">
        <f>AH82/(AF82+AH82+AJ82+AL82+AN82+AP82)</f>
        <v>0.27288603020636115</v>
      </c>
      <c r="AH82" s="4">
        <v>31565</v>
      </c>
      <c r="AI82" s="7">
        <f>AJ82/(AF82+AH82+AJ82+AL82+AN82+AP82)</f>
        <v>0.35734972465008513</v>
      </c>
      <c r="AJ82" s="4">
        <v>41335</v>
      </c>
      <c r="AK82" s="7">
        <f>AL82/(AF82+AH82+AJ82+AL82+AN82+AP82)</f>
        <v>2.0575598032350373E-2</v>
      </c>
      <c r="AL82" s="4">
        <v>2380</v>
      </c>
      <c r="AM82" s="7">
        <f>AN82/(AF82+AH82+AJ82+AL82+AN82+AP82)</f>
        <v>1.4653629691106673E-2</v>
      </c>
      <c r="AN82" s="4">
        <v>1695</v>
      </c>
      <c r="AO82" s="7">
        <f>AP82/(AF82+AH82+AJ82+AL82+AN82+AP82)</f>
        <v>9.0982182223720731E-2</v>
      </c>
      <c r="AP82" s="4">
        <v>10524</v>
      </c>
      <c r="AQ82" s="6">
        <f>AO82+AM82+AK82+AI82+AG82+AE82</f>
        <v>1</v>
      </c>
      <c r="AR82" s="4">
        <v>49756</v>
      </c>
      <c r="AS82" s="4">
        <f>AR82/M82</f>
        <v>7108</v>
      </c>
      <c r="AT82" s="4">
        <f>AR82/V82</f>
        <v>4397.3216191466363</v>
      </c>
      <c r="AU82" s="7">
        <f>AR82/(AR82+AV82+AY82+BB82)</f>
        <v>0.31570665346886462</v>
      </c>
      <c r="AV82" s="4">
        <v>46043</v>
      </c>
      <c r="AW82" s="4">
        <f>AV82/M82</f>
        <v>6577.5714285714284</v>
      </c>
      <c r="AX82" s="7">
        <f>AV82/(AR82+AV82+AY82+BB82)</f>
        <v>0.29214730777528203</v>
      </c>
      <c r="AY82" s="4">
        <v>26779</v>
      </c>
      <c r="AZ82" s="4">
        <f>AY82/M82</f>
        <v>3825.5714285714284</v>
      </c>
      <c r="BA82" s="7">
        <f>AY82/(AR82+AV82+AY82+BB82)</f>
        <v>0.16991535640410654</v>
      </c>
      <c r="BB82" s="4">
        <v>35024</v>
      </c>
      <c r="BC82" s="11">
        <f>BB82/(AR82+AV82+AY82+BB82)</f>
        <v>0.22223068235174681</v>
      </c>
      <c r="BD82" s="9">
        <f>BC82+BA82+AX82+AU82</f>
        <v>1</v>
      </c>
      <c r="BE82" s="14">
        <f>(AF82+AH82+AJ82+AL82+AN82+AP82)</f>
        <v>115671</v>
      </c>
      <c r="BF82" s="14">
        <f t="shared" si="5"/>
        <v>-157602</v>
      </c>
      <c r="BG82" s="13">
        <f>(AF82+AH82+AJ82+AL82+AN82+AP82)-(AR82+AV82+AY82+BB82)</f>
        <v>-41931</v>
      </c>
      <c r="BH82" s="13">
        <f t="shared" si="6"/>
        <v>1</v>
      </c>
      <c r="BI82" s="14">
        <f>AF82/W82</f>
        <v>32397.8</v>
      </c>
      <c r="BJ82" s="14">
        <f>AH82/Y82</f>
        <v>41671.337719298244</v>
      </c>
      <c r="BK82" s="14">
        <f>AJ82/AA82</f>
        <v>95594.808259587022</v>
      </c>
      <c r="BL82" s="14">
        <f>BI82+BJ82+BK82</f>
        <v>169663.94597888528</v>
      </c>
      <c r="BM82" s="14">
        <f>(AF82/W82)-AF82</f>
        <v>4225.7999999999993</v>
      </c>
      <c r="BN82" s="14">
        <f>AH82/Y82-AH82</f>
        <v>10106.337719298244</v>
      </c>
      <c r="BO82" s="14">
        <f>AJ82/AA82-AJ82</f>
        <v>54259.808259587022</v>
      </c>
      <c r="BP82" s="14">
        <f>BG82/S82</f>
        <v>-8.434207509142036E-2</v>
      </c>
      <c r="BQ82" s="14">
        <f>(BG82-CA82)/S82</f>
        <v>-6.4632187560484194E-2</v>
      </c>
      <c r="BR82" s="27">
        <f>BQ82-BP82</f>
        <v>1.9709887530936165E-2</v>
      </c>
      <c r="BS82" s="28">
        <f t="shared" si="7"/>
        <v>282093</v>
      </c>
      <c r="BT82" s="11">
        <f>BS82/S82</f>
        <v>0.56741573033707871</v>
      </c>
      <c r="BU82" s="14">
        <f>(BE82-AP82)*1/BT82-(BE82-AP82)</f>
        <v>80161.574257425731</v>
      </c>
      <c r="BV82" s="14">
        <f t="shared" si="8"/>
        <v>0.232666336789003</v>
      </c>
      <c r="BW82" s="27">
        <f>(AR82+AV82+AY82+BB82)/S82</f>
        <v>0.31700841188042339</v>
      </c>
      <c r="BX82" s="13">
        <f>(AF82+AH82+AJ82+AL82+AN82)/N82</f>
        <v>148.72277227722773</v>
      </c>
      <c r="BY82" s="26">
        <f>BX82/K82</f>
        <v>0.37273877763716223</v>
      </c>
      <c r="BZ82" s="11">
        <f>AP82/BE82</f>
        <v>9.0982182223720731E-2</v>
      </c>
      <c r="CA82" s="15">
        <f>-(BM82+BN82+BO82)/M82</f>
        <v>-9798.8494255550377</v>
      </c>
      <c r="CB82" s="15">
        <f>BG82-CA82</f>
        <v>-32132.150574444961</v>
      </c>
      <c r="CC82" s="18">
        <f t="shared" si="9"/>
        <v>1</v>
      </c>
      <c r="CD82" s="17">
        <f>(AF82/(AF82+AH82+AJ82))/(X82/(X82+Z82+AB82))</f>
        <v>2.1571432504422154</v>
      </c>
      <c r="CE82" s="19">
        <f>(AH82/(AF82+AH82+AJ82))/(Z82/(X82+Z82+AB82))</f>
        <v>1.2927855252161939</v>
      </c>
      <c r="CF82" s="18">
        <f>(AJ82/(AF82+AH82+AJ82))/(AB82/(X82+Z82+AB82))</f>
        <v>0.64996363978154192</v>
      </c>
      <c r="CG82">
        <f>AH82/Z82</f>
        <v>104.8671096345515</v>
      </c>
      <c r="CH82" s="11">
        <f>BB82/BE82</f>
        <v>0.30278980902732749</v>
      </c>
      <c r="CI82" s="14">
        <f>AY82/V82</f>
        <v>2366.6668469958954</v>
      </c>
      <c r="CJ82" s="14">
        <f>AV82/M82</f>
        <v>6577.5714285714284</v>
      </c>
      <c r="CK82" s="17">
        <f>N82/V82</f>
        <v>62.483044954109495</v>
      </c>
      <c r="CL82" s="17">
        <f>(AL82+AN82)/N82</f>
        <v>5.763790664780764</v>
      </c>
      <c r="CM82" s="14">
        <f>AP82/AC82</f>
        <v>6</v>
      </c>
    </row>
    <row r="83" spans="1:91" hidden="1" x14ac:dyDescent="0.2">
      <c r="A83">
        <v>1171</v>
      </c>
      <c r="B83" s="2">
        <v>45231</v>
      </c>
      <c r="C83" s="3" t="s">
        <v>41</v>
      </c>
      <c r="D83" t="s">
        <v>42</v>
      </c>
      <c r="E83" s="3" t="s">
        <v>43</v>
      </c>
      <c r="F83" t="s">
        <v>38</v>
      </c>
      <c r="G83" t="str">
        <f>CONCATENATE(C83,E83)</f>
        <v>SEASFO</v>
      </c>
      <c r="H83" t="s">
        <v>48</v>
      </c>
      <c r="I83">
        <f>U83/M83</f>
        <v>181.875</v>
      </c>
      <c r="J83" t="str">
        <f>_xlfn.CONCAT(C83,E83,H83)</f>
        <v>SEASFOA321</v>
      </c>
      <c r="K83" s="4">
        <v>679</v>
      </c>
      <c r="L83" s="4">
        <f>N83/M83</f>
        <v>71.75</v>
      </c>
      <c r="M83" s="4">
        <v>8</v>
      </c>
      <c r="N83" s="4">
        <v>574</v>
      </c>
      <c r="O83" s="4">
        <f>P83/M83</f>
        <v>13.375</v>
      </c>
      <c r="P83" s="4">
        <v>107</v>
      </c>
      <c r="Q83" s="4">
        <v>178</v>
      </c>
      <c r="R83" s="4">
        <v>289</v>
      </c>
      <c r="S83" s="4">
        <f>U83*K83</f>
        <v>987945</v>
      </c>
      <c r="T83" s="7">
        <f>N83/U83</f>
        <v>0.39450171821305841</v>
      </c>
      <c r="U83" s="4">
        <v>1455</v>
      </c>
      <c r="V83" s="4">
        <v>15.955082742316787</v>
      </c>
      <c r="W83" s="7">
        <f>P83/X83</f>
        <v>0.56914893617021278</v>
      </c>
      <c r="X83" s="4">
        <v>188</v>
      </c>
      <c r="Y83" s="7">
        <f>Q83/Z83</f>
        <v>0.50424929178470257</v>
      </c>
      <c r="Z83" s="4">
        <v>353</v>
      </c>
      <c r="AA83" s="7">
        <f>R83/AB83</f>
        <v>0.31584699453551912</v>
      </c>
      <c r="AB83" s="4">
        <v>915</v>
      </c>
      <c r="AC83" s="4">
        <v>633</v>
      </c>
      <c r="AD83" s="4">
        <f>AP83/AC83</f>
        <v>5.9952606635071088</v>
      </c>
      <c r="AE83" s="7">
        <f>AF83/(AF83+AH83+AJ83+AL83+AN83+AP83)</f>
        <v>0.30051756785188299</v>
      </c>
      <c r="AF83" s="4">
        <v>35709</v>
      </c>
      <c r="AG83" s="7">
        <f>AH83/(AF83+AH83+AJ83+AL83+AN83+AP83)</f>
        <v>0.26258783925941509</v>
      </c>
      <c r="AH83" s="4">
        <v>31202</v>
      </c>
      <c r="AI83" s="7">
        <f>AJ83/(AF83+AH83+AJ83+AL83+AN83+AP83)</f>
        <v>0.38057647801388594</v>
      </c>
      <c r="AJ83" s="4">
        <v>45222</v>
      </c>
      <c r="AK83" s="7">
        <f>AL83/(AF83+AH83+AJ83+AL83+AN83+AP83)</f>
        <v>1.7083946980854196E-2</v>
      </c>
      <c r="AL83" s="4">
        <v>2030</v>
      </c>
      <c r="AM83" s="7">
        <f>AN83/(AF83+AH83+AJ83+AL83+AN83+AP83)</f>
        <v>7.2964443509362506E-3</v>
      </c>
      <c r="AN83" s="4">
        <v>867</v>
      </c>
      <c r="AO83" s="7">
        <f>AP83/(AF83+AH83+AJ83+AL83+AN83+AP83)</f>
        <v>3.1937723543025459E-2</v>
      </c>
      <c r="AP83" s="4">
        <v>3795</v>
      </c>
      <c r="AQ83" s="6">
        <f>AO83+AM83+AK83+AI83+AG83+AE83</f>
        <v>1</v>
      </c>
      <c r="AR83" s="4">
        <v>72101</v>
      </c>
      <c r="AS83" s="4">
        <f>AR83/M83</f>
        <v>9012.625</v>
      </c>
      <c r="AT83" s="4">
        <f>AR83/V83</f>
        <v>4518.9988146392052</v>
      </c>
      <c r="AU83" s="7">
        <f>AR83/(AR83+AV83+AY83+BB83)</f>
        <v>0.33535816778838773</v>
      </c>
      <c r="AV83" s="4">
        <v>52152</v>
      </c>
      <c r="AW83" s="4">
        <f>AV83/M83</f>
        <v>6519</v>
      </c>
      <c r="AX83" s="7">
        <f>AV83/(AR83+AV83+AY83+BB83)</f>
        <v>0.24257082656967308</v>
      </c>
      <c r="AY83" s="4">
        <v>41532</v>
      </c>
      <c r="AZ83" s="4">
        <f>AY83/M83</f>
        <v>5191.5</v>
      </c>
      <c r="BA83" s="7">
        <f>AY83/(AR83+AV83+AY83+BB83)</f>
        <v>0.19317478848542072</v>
      </c>
      <c r="BB83" s="4">
        <v>49212</v>
      </c>
      <c r="BC83" s="11">
        <f>BB83/(AR83+AV83+AY83+BB83)</f>
        <v>0.22889621715651845</v>
      </c>
      <c r="BD83" s="9">
        <f>BC83+BA83+AX83+AU83</f>
        <v>1</v>
      </c>
      <c r="BE83" s="14">
        <f>(AF83+AH83+AJ83+AL83+AN83+AP83)</f>
        <v>118825</v>
      </c>
      <c r="BF83" s="14">
        <f t="shared" si="5"/>
        <v>-214997</v>
      </c>
      <c r="BG83" s="13">
        <f>(AF83+AH83+AJ83+AL83+AN83+AP83)-(AR83+AV83+AY83+BB83)</f>
        <v>-96172</v>
      </c>
      <c r="BH83" s="13">
        <f t="shared" si="6"/>
        <v>1</v>
      </c>
      <c r="BI83" s="14">
        <f>AF83/W83</f>
        <v>62741.04672897196</v>
      </c>
      <c r="BJ83" s="14">
        <f>AH83/Y83</f>
        <v>61878.123595505618</v>
      </c>
      <c r="BK83" s="14">
        <f>AJ83/AA83</f>
        <v>143176.92041522491</v>
      </c>
      <c r="BL83" s="14">
        <f>BI83+BJ83+BK83</f>
        <v>267796.09073970246</v>
      </c>
      <c r="BM83" s="14">
        <f>(AF83/W83)-AF83</f>
        <v>27032.04672897196</v>
      </c>
      <c r="BN83" s="14">
        <f>AH83/Y83-AH83</f>
        <v>30676.123595505618</v>
      </c>
      <c r="BO83" s="14">
        <f>AJ83/AA83-AJ83</f>
        <v>97954.920415224915</v>
      </c>
      <c r="BP83" s="14">
        <f>BG83/S83</f>
        <v>-9.7345500002530505E-2</v>
      </c>
      <c r="BQ83" s="14">
        <f>(BG83-CA83)/S83</f>
        <v>-7.7650186657695713E-2</v>
      </c>
      <c r="BR83" s="27">
        <f>BQ83-BP83</f>
        <v>1.9695313344834792E-2</v>
      </c>
      <c r="BS83" s="28">
        <f t="shared" si="7"/>
        <v>389746</v>
      </c>
      <c r="BT83" s="11">
        <f>BS83/S83</f>
        <v>0.39450171821305841</v>
      </c>
      <c r="BU83" s="14">
        <f>(BE83-AP83)*1/BT83-(BE83-AP83)</f>
        <v>176553.01393728226</v>
      </c>
      <c r="BV83" s="14">
        <f t="shared" si="8"/>
        <v>0.12027491408934708</v>
      </c>
      <c r="BW83" s="27">
        <f>(AR83+AV83+AY83+BB83)/S83</f>
        <v>0.21762041409187757</v>
      </c>
      <c r="BX83" s="13">
        <f>(AF83+AH83+AJ83+AL83+AN83)/N83</f>
        <v>200.4006968641115</v>
      </c>
      <c r="BY83" s="26">
        <f>BX83/K83</f>
        <v>0.29514093794419954</v>
      </c>
      <c r="BZ83" s="11">
        <f>AP83/BE83</f>
        <v>3.1937723543025459E-2</v>
      </c>
      <c r="CA83" s="15">
        <f>-(BM83+BN83+BO83)/M83</f>
        <v>-19457.886342462811</v>
      </c>
      <c r="CB83" s="15">
        <f>BG83-CA83</f>
        <v>-76714.113657537193</v>
      </c>
      <c r="CC83" s="18">
        <f t="shared" si="9"/>
        <v>1</v>
      </c>
      <c r="CD83" s="17">
        <f>(AF83/(AF83+AH83+AJ83))/(X83/(X83+Z83+AB83))</f>
        <v>2.4663106178434386</v>
      </c>
      <c r="CE83" s="19">
        <f>(AH83/(AF83+AH83+AJ83))/(Z83/(X83+Z83+AB83))</f>
        <v>1.1477192363813014</v>
      </c>
      <c r="CF83" s="18">
        <f>(AJ83/(AF83+AH83+AJ83))/(AB83/(X83+Z83+AB83))</f>
        <v>0.64173629880091165</v>
      </c>
      <c r="CG83">
        <f>AH83/Z83</f>
        <v>88.390934844192628</v>
      </c>
      <c r="CH83" s="11">
        <f>BB83/BE83</f>
        <v>0.41415527035556493</v>
      </c>
      <c r="CI83" s="14">
        <f>AY83/V83</f>
        <v>2603.0576381686174</v>
      </c>
      <c r="CJ83" s="14">
        <f>AV83/M83</f>
        <v>6519</v>
      </c>
      <c r="CK83" s="17">
        <f>N83/V83</f>
        <v>35.975996443917616</v>
      </c>
      <c r="CL83" s="17">
        <f>(AL83+AN83)/N83</f>
        <v>5.0470383275261321</v>
      </c>
      <c r="CM83" s="14">
        <f>AP83/AC83</f>
        <v>5.9952606635071088</v>
      </c>
    </row>
    <row r="84" spans="1:91" hidden="1" x14ac:dyDescent="0.2">
      <c r="A84">
        <v>511</v>
      </c>
      <c r="B84" s="2">
        <v>44866</v>
      </c>
      <c r="C84" s="3" t="s">
        <v>41</v>
      </c>
      <c r="D84" t="s">
        <v>42</v>
      </c>
      <c r="E84" s="3" t="s">
        <v>46</v>
      </c>
      <c r="F84" t="s">
        <v>42</v>
      </c>
      <c r="G84" t="str">
        <f>CONCATENATE(C84,E84)</f>
        <v>SEAGEG</v>
      </c>
      <c r="H84" t="s">
        <v>35</v>
      </c>
      <c r="I84">
        <f>U84/M84</f>
        <v>160.19999999999999</v>
      </c>
      <c r="J84" t="str">
        <f>_xlfn.CONCAT(C84,E84,H84)</f>
        <v>SEAGEG737-Max 9</v>
      </c>
      <c r="K84" s="4">
        <v>223</v>
      </c>
      <c r="L84" s="4">
        <f>N84/M84</f>
        <v>122.8</v>
      </c>
      <c r="M84" s="4">
        <v>5</v>
      </c>
      <c r="N84" s="4">
        <v>614</v>
      </c>
      <c r="O84" s="4">
        <f>P84/M84</f>
        <v>17.600000000000001</v>
      </c>
      <c r="P84" s="4">
        <v>88</v>
      </c>
      <c r="Q84" s="4">
        <v>146</v>
      </c>
      <c r="R84" s="4">
        <v>380</v>
      </c>
      <c r="S84" s="4">
        <f>U84*K84</f>
        <v>178623</v>
      </c>
      <c r="T84" s="7">
        <f>N84/U84</f>
        <v>0.76654182272159799</v>
      </c>
      <c r="U84" s="4">
        <v>801</v>
      </c>
      <c r="V84" s="4">
        <v>4.7605283911671918</v>
      </c>
      <c r="W84" s="7">
        <f>P84/X84</f>
        <v>0.84615384615384615</v>
      </c>
      <c r="X84" s="4">
        <v>104</v>
      </c>
      <c r="Y84" s="7">
        <f>Q84/Z84</f>
        <v>0.75257731958762886</v>
      </c>
      <c r="Z84" s="4">
        <v>194</v>
      </c>
      <c r="AA84" s="7">
        <f>R84/AB84</f>
        <v>0.75396825396825395</v>
      </c>
      <c r="AB84" s="4">
        <v>504</v>
      </c>
      <c r="AC84" s="4">
        <v>474</v>
      </c>
      <c r="AD84" s="4">
        <f>AP84/AC84</f>
        <v>5</v>
      </c>
      <c r="AE84" s="7">
        <f>AF84/(AF84+AH84+AJ84+AL84+AN84+AP84)</f>
        <v>0.20039271127866792</v>
      </c>
      <c r="AF84" s="4">
        <v>12757</v>
      </c>
      <c r="AG84" s="7">
        <f>AH84/(AF84+AH84+AJ84+AL84+AN84+AP84)</f>
        <v>0.22832233741753064</v>
      </c>
      <c r="AH84" s="4">
        <v>14535</v>
      </c>
      <c r="AI84" s="7">
        <f>AJ84/(AF84+AH84+AJ84+AL84+AN84+AP84)</f>
        <v>0.47436380772855796</v>
      </c>
      <c r="AJ84" s="4">
        <v>30198</v>
      </c>
      <c r="AK84" s="7">
        <f>AL84/(AF84+AH84+AJ84+AL84+AN84+AP84)</f>
        <v>3.581526861451461E-2</v>
      </c>
      <c r="AL84" s="4">
        <v>2280</v>
      </c>
      <c r="AM84" s="7">
        <f>AN84/(AF84+AH84+AJ84+AL84+AN84+AP84)</f>
        <v>2.3876845743009738E-2</v>
      </c>
      <c r="AN84" s="4">
        <v>1520</v>
      </c>
      <c r="AO84" s="7">
        <f>AP84/(AF84+AH84+AJ84+AL84+AN84+AP84)</f>
        <v>3.7229029217719131E-2</v>
      </c>
      <c r="AP84" s="4">
        <v>2370</v>
      </c>
      <c r="AQ84" s="6">
        <f>AO84+AM84+AK84+AI84+AG84+AE84</f>
        <v>1</v>
      </c>
      <c r="AR84" s="4">
        <v>16161</v>
      </c>
      <c r="AS84" s="4">
        <f>AR84/M84</f>
        <v>3232.2</v>
      </c>
      <c r="AT84" s="4">
        <f>AR84/V84</f>
        <v>3394.7912231729442</v>
      </c>
      <c r="AU84" s="7">
        <f>AR84/(AR84+AV84+AY84+BB84)</f>
        <v>0.24785289246058523</v>
      </c>
      <c r="AV84" s="4">
        <v>23578</v>
      </c>
      <c r="AW84" s="4">
        <f>AV84/M84</f>
        <v>4715.6000000000004</v>
      </c>
      <c r="AX84" s="7">
        <f>AV84/(AR84+AV84+AY84+BB84)</f>
        <v>0.36160358260229436</v>
      </c>
      <c r="AY84" s="4">
        <v>14030</v>
      </c>
      <c r="AZ84" s="4">
        <f>AY84/M84</f>
        <v>2806</v>
      </c>
      <c r="BA84" s="7">
        <f>AY84/(AR84+AV84+AY84+BB84)</f>
        <v>0.21517084841420772</v>
      </c>
      <c r="BB84" s="4">
        <v>11435</v>
      </c>
      <c r="BC84" s="11">
        <f>BB84/(AR84+AV84+AY84+BB84)</f>
        <v>0.17537267652291272</v>
      </c>
      <c r="BD84" s="9">
        <f>BC84+BA84+AX84+AU84</f>
        <v>1</v>
      </c>
      <c r="BE84" s="14">
        <f>(AF84+AH84+AJ84+AL84+AN84+AP84)</f>
        <v>63660</v>
      </c>
      <c r="BF84" s="14">
        <f t="shared" si="5"/>
        <v>-65204</v>
      </c>
      <c r="BG84" s="13">
        <f>(AF84+AH84+AJ84+AL84+AN84+AP84)-(AR84+AV84+AY84+BB84)</f>
        <v>-1544</v>
      </c>
      <c r="BH84" s="13">
        <f t="shared" si="6"/>
        <v>1</v>
      </c>
      <c r="BI84" s="14">
        <f>AF84/W84</f>
        <v>15076.454545454546</v>
      </c>
      <c r="BJ84" s="14">
        <f>AH84/Y84</f>
        <v>19313.630136986303</v>
      </c>
      <c r="BK84" s="14">
        <f>AJ84/AA84</f>
        <v>40052.084210526315</v>
      </c>
      <c r="BL84" s="14">
        <f>BI84+BJ84+BK84</f>
        <v>74442.168892967165</v>
      </c>
      <c r="BM84" s="14">
        <f>(AF84/W84)-AF84</f>
        <v>2319.454545454546</v>
      </c>
      <c r="BN84" s="14">
        <f>AH84/Y84-AH84</f>
        <v>4778.6301369863031</v>
      </c>
      <c r="BO84" s="14">
        <f>AJ84/AA84-AJ84</f>
        <v>9854.0842105263146</v>
      </c>
      <c r="BP84" s="14">
        <f>BG84/S84</f>
        <v>-8.6439036406285863E-3</v>
      </c>
      <c r="BQ84" s="14">
        <f>(BG84-CA84)/S84</f>
        <v>1.0337043821867471E-2</v>
      </c>
      <c r="BR84" s="27">
        <f>BQ84-BP84</f>
        <v>1.8980947462496057E-2</v>
      </c>
      <c r="BS84" s="28">
        <f t="shared" si="7"/>
        <v>136922</v>
      </c>
      <c r="BT84" s="11">
        <f>BS84/S84</f>
        <v>0.76654182272159799</v>
      </c>
      <c r="BU84" s="14">
        <f>(BE84-AP84)*1/BT84-(BE84-AP84)</f>
        <v>18666.498371335503</v>
      </c>
      <c r="BV84" s="14">
        <f t="shared" si="8"/>
        <v>0.35639307368032114</v>
      </c>
      <c r="BW84" s="27">
        <f>(AR84+AV84+AY84+BB84)/S84</f>
        <v>0.3650369773209497</v>
      </c>
      <c r="BX84" s="13">
        <f>(AF84+AH84+AJ84+AL84+AN84)/N84</f>
        <v>99.820846905537465</v>
      </c>
      <c r="BY84" s="26">
        <f>BX84/K84</f>
        <v>0.44762711616832945</v>
      </c>
      <c r="BZ84" s="11">
        <f>AP84/BE84</f>
        <v>3.7229029217719131E-2</v>
      </c>
      <c r="CA84" s="15">
        <f>-(BM84+BN84+BO84)/M84</f>
        <v>-3390.4337785934331</v>
      </c>
      <c r="CB84" s="15">
        <f>BG84-CA84</f>
        <v>1846.4337785934331</v>
      </c>
      <c r="CC84" s="18">
        <f t="shared" si="9"/>
        <v>0</v>
      </c>
      <c r="CD84" s="17">
        <f>(AF84/(AF84+AH84+AJ84))/(X84/(X84+Z84+AB84))</f>
        <v>1.7111862263671274</v>
      </c>
      <c r="CE84" s="19">
        <f>(AH84/(AF84+AH84+AJ84))/(Z84/(X84+Z84+AB84))</f>
        <v>1.0451902885844782</v>
      </c>
      <c r="CF84" s="18">
        <f>(AJ84/(AF84+AH84+AJ84))/(AB84/(X84+Z84+AB84))</f>
        <v>0.83585261204847217</v>
      </c>
      <c r="CG84">
        <f>AH84/Z84</f>
        <v>74.922680412371136</v>
      </c>
      <c r="CH84" s="11">
        <f>BB84/BE84</f>
        <v>0.17962613886270815</v>
      </c>
      <c r="CI84" s="14">
        <f>AY84/V84</f>
        <v>2947.1518384454184</v>
      </c>
      <c r="CJ84" s="14">
        <f>AV84/M84</f>
        <v>4715.6000000000004</v>
      </c>
      <c r="CK84" s="17">
        <f>N84/V84</f>
        <v>128.97727931614304</v>
      </c>
      <c r="CL84" s="17">
        <f>(AL84+AN84)/N84</f>
        <v>6.1889250814332248</v>
      </c>
      <c r="CM84" s="14">
        <f>AP84/AC84</f>
        <v>5</v>
      </c>
    </row>
    <row r="85" spans="1:91" hidden="1" x14ac:dyDescent="0.2">
      <c r="A85">
        <v>1131</v>
      </c>
      <c r="B85" s="2">
        <v>45231</v>
      </c>
      <c r="C85" s="3" t="s">
        <v>39</v>
      </c>
      <c r="D85" t="s">
        <v>28</v>
      </c>
      <c r="E85" s="3" t="s">
        <v>29</v>
      </c>
      <c r="F85" t="s">
        <v>28</v>
      </c>
      <c r="G85" t="str">
        <f>CONCATENATE(C85,E85)</f>
        <v>OMEANC</v>
      </c>
      <c r="H85" t="s">
        <v>30</v>
      </c>
      <c r="I85">
        <f>U85/M85</f>
        <v>113.66666666666667</v>
      </c>
      <c r="J85" t="str">
        <f>_xlfn.CONCAT(C85,E85,H85)</f>
        <v>OMEANC737-700</v>
      </c>
      <c r="K85" s="4">
        <v>539</v>
      </c>
      <c r="L85" s="4">
        <f>N85/M85</f>
        <v>83.333333333333329</v>
      </c>
      <c r="M85" s="4">
        <v>6</v>
      </c>
      <c r="N85" s="4">
        <v>500</v>
      </c>
      <c r="O85" s="4">
        <f>P85/M85</f>
        <v>12</v>
      </c>
      <c r="P85" s="4">
        <v>72</v>
      </c>
      <c r="Q85" s="4">
        <v>151</v>
      </c>
      <c r="R85" s="4">
        <v>277</v>
      </c>
      <c r="S85" s="4">
        <f>U85*K85</f>
        <v>367598</v>
      </c>
      <c r="T85" s="7">
        <f>N85/U85</f>
        <v>0.73313782991202348</v>
      </c>
      <c r="U85" s="4">
        <v>682</v>
      </c>
      <c r="V85" s="4">
        <v>8.3522030651341002</v>
      </c>
      <c r="W85" s="7">
        <f>P85/X85</f>
        <v>0.76595744680851063</v>
      </c>
      <c r="X85" s="4">
        <v>94</v>
      </c>
      <c r="Y85" s="7">
        <f>Q85/Z85</f>
        <v>0.88304093567251463</v>
      </c>
      <c r="Z85" s="4">
        <v>171</v>
      </c>
      <c r="AA85" s="7">
        <f>R85/AB85</f>
        <v>0.66267942583732053</v>
      </c>
      <c r="AB85" s="4">
        <v>418</v>
      </c>
      <c r="AC85" s="4">
        <v>3347</v>
      </c>
      <c r="AD85" s="4">
        <f>AP85/AC85</f>
        <v>6</v>
      </c>
      <c r="AE85" s="7">
        <f>AF85/(AF85+AH85+AJ85+AL85+AN85+AP85)</f>
        <v>0.2011990721301771</v>
      </c>
      <c r="AF85" s="4">
        <v>29230</v>
      </c>
      <c r="AG85" s="7">
        <f>AH85/(AF85+AH85+AJ85+AL85+AN85+AP85)</f>
        <v>0.25586629863917015</v>
      </c>
      <c r="AH85" s="4">
        <v>37172</v>
      </c>
      <c r="AI85" s="7">
        <f>AJ85/(AF85+AH85+AJ85+AL85+AN85+AP85)</f>
        <v>0.37810695282869511</v>
      </c>
      <c r="AJ85" s="4">
        <v>54931</v>
      </c>
      <c r="AK85" s="7">
        <f>AL85/(AF85+AH85+AJ85+AL85+AN85+AP85)</f>
        <v>1.3250366536113271E-2</v>
      </c>
      <c r="AL85" s="4">
        <v>1925</v>
      </c>
      <c r="AM85" s="7">
        <f>AN85/(AF85+AH85+AJ85+AL85+AN85+AP85)</f>
        <v>1.3346732838194096E-2</v>
      </c>
      <c r="AN85" s="4">
        <v>1939</v>
      </c>
      <c r="AO85" s="7">
        <f>AP85/(AF85+AH85+AJ85+AL85+AN85+AP85)</f>
        <v>0.13823057702765024</v>
      </c>
      <c r="AP85" s="4">
        <v>20082</v>
      </c>
      <c r="AQ85" s="6">
        <f>AO85+AM85+AK85+AI85+AG85+AE85</f>
        <v>1</v>
      </c>
      <c r="AR85" s="4">
        <v>34729</v>
      </c>
      <c r="AS85" s="4">
        <f>AR85/M85</f>
        <v>5788.166666666667</v>
      </c>
      <c r="AT85" s="4">
        <f>AR85/V85</f>
        <v>4158.0646123146435</v>
      </c>
      <c r="AU85" s="7">
        <f>AR85/(AR85+AV85+AY85+BB85)</f>
        <v>0.31092986194424049</v>
      </c>
      <c r="AV85" s="4">
        <v>32266</v>
      </c>
      <c r="AW85" s="4">
        <f>AV85/M85</f>
        <v>5377.666666666667</v>
      </c>
      <c r="AX85" s="7">
        <f>AV85/(AR85+AV85+AY85+BB85)</f>
        <v>0.28887854316256917</v>
      </c>
      <c r="AY85" s="4">
        <v>18774</v>
      </c>
      <c r="AZ85" s="4">
        <f>AY85/M85</f>
        <v>3129</v>
      </c>
      <c r="BA85" s="7">
        <f>AY85/(AR85+AV85+AY85+BB85)</f>
        <v>0.1680842301287446</v>
      </c>
      <c r="BB85" s="4">
        <v>25925</v>
      </c>
      <c r="BC85" s="11">
        <f>BB85/(AR85+AV85+AY85+BB85)</f>
        <v>0.23210736476444571</v>
      </c>
      <c r="BD85" s="9">
        <f>BC85+BA85+AX85+AU85</f>
        <v>1</v>
      </c>
      <c r="BE85" s="14">
        <f>(AF85+AH85+AJ85+AL85+AN85+AP85)</f>
        <v>145279</v>
      </c>
      <c r="BF85" s="14">
        <f t="shared" si="5"/>
        <v>-111694</v>
      </c>
      <c r="BG85" s="13">
        <f>(AF85+AH85+AJ85+AL85+AN85+AP85)-(AR85+AV85+AY85+BB85)</f>
        <v>33585</v>
      </c>
      <c r="BH85" s="13">
        <f t="shared" si="6"/>
        <v>0</v>
      </c>
      <c r="BI85" s="14">
        <f>AF85/W85</f>
        <v>38161.388888888891</v>
      </c>
      <c r="BJ85" s="14">
        <f>AH85/Y85</f>
        <v>42095.443708609273</v>
      </c>
      <c r="BK85" s="14">
        <f>AJ85/AA85</f>
        <v>82892.267148014449</v>
      </c>
      <c r="BL85" s="14">
        <f>BI85+BJ85+BK85</f>
        <v>163149.09974551262</v>
      </c>
      <c r="BM85" s="14">
        <f>(AF85/W85)-AF85</f>
        <v>8931.3888888888905</v>
      </c>
      <c r="BN85" s="14">
        <f>AH85/Y85-AH85</f>
        <v>4923.443708609273</v>
      </c>
      <c r="BO85" s="14">
        <f>AJ85/AA85-AJ85</f>
        <v>27961.267148014449</v>
      </c>
      <c r="BP85" s="14">
        <f>BG85/S85</f>
        <v>9.1363391530965898E-2</v>
      </c>
      <c r="BQ85" s="14">
        <f>(BG85-CA85)/S85</f>
        <v>0.11032255332614822</v>
      </c>
      <c r="BR85" s="27">
        <f>BQ85-BP85</f>
        <v>1.8959161795182325E-2</v>
      </c>
      <c r="BS85" s="28">
        <f t="shared" si="7"/>
        <v>269500</v>
      </c>
      <c r="BT85" s="11">
        <f>BS85/S85</f>
        <v>0.73313782991202348</v>
      </c>
      <c r="BU85" s="14">
        <f>(BE85-AP85)*1/BT85-(BE85-AP85)</f>
        <v>45571.707999999984</v>
      </c>
      <c r="BV85" s="14">
        <f t="shared" si="8"/>
        <v>0.39521161703817759</v>
      </c>
      <c r="BW85" s="27">
        <f>(AR85+AV85+AY85+BB85)/S85</f>
        <v>0.30384822550721169</v>
      </c>
      <c r="BX85" s="13">
        <f>(AF85+AH85+AJ85+AL85+AN85)/N85</f>
        <v>250.39400000000001</v>
      </c>
      <c r="BY85" s="26">
        <f>BX85/K85</f>
        <v>0.46455287569573284</v>
      </c>
      <c r="BZ85" s="11">
        <f>AP85/BE85</f>
        <v>0.13823057702765024</v>
      </c>
      <c r="CA85" s="15">
        <f>-(BM85+BN85+BO85)/M85</f>
        <v>-6969.3499575854357</v>
      </c>
      <c r="CB85" s="15">
        <f>BG85-CA85</f>
        <v>40554.349957585437</v>
      </c>
      <c r="CC85" s="18">
        <f t="shared" si="9"/>
        <v>0</v>
      </c>
      <c r="CD85" s="17">
        <f>(AF85/(AF85+AH85+AJ85))/(X85/(X85+Z85+AB85))</f>
        <v>1.7504218651991854</v>
      </c>
      <c r="CE85" s="19">
        <f>(AH85/(AF85+AH85+AJ85))/(Z85/(X85+Z85+AB85))</f>
        <v>1.2236623167896694</v>
      </c>
      <c r="CF85" s="18">
        <f>(AJ85/(AF85+AH85+AJ85))/(AB85/(X85+Z85+AB85))</f>
        <v>0.73974662320632334</v>
      </c>
      <c r="CG85">
        <f>AH85/Z85</f>
        <v>217.38011695906434</v>
      </c>
      <c r="CH85" s="11">
        <f>BB85/BE85</f>
        <v>0.1784497415318112</v>
      </c>
      <c r="CI85" s="14">
        <f>AY85/V85</f>
        <v>2247.7901762675319</v>
      </c>
      <c r="CJ85" s="14">
        <f>AV85/M85</f>
        <v>5377.666666666667</v>
      </c>
      <c r="CK85" s="17">
        <f>N85/V85</f>
        <v>59.864444877690744</v>
      </c>
      <c r="CL85" s="17">
        <f>(AL85+AN85)/N85</f>
        <v>7.7279999999999998</v>
      </c>
      <c r="CM85" s="14">
        <f>AP85/AC85</f>
        <v>6</v>
      </c>
    </row>
    <row r="86" spans="1:91" hidden="1" x14ac:dyDescent="0.2">
      <c r="A86">
        <v>20</v>
      </c>
      <c r="B86" s="2">
        <v>44805</v>
      </c>
      <c r="C86" s="3" t="s">
        <v>44</v>
      </c>
      <c r="D86" t="s">
        <v>45</v>
      </c>
      <c r="E86" s="3" t="s">
        <v>41</v>
      </c>
      <c r="F86" t="s">
        <v>42</v>
      </c>
      <c r="G86" t="str">
        <f>CONCATENATE(C86,E86)</f>
        <v>BOISEA</v>
      </c>
      <c r="H86" t="s">
        <v>35</v>
      </c>
      <c r="I86">
        <f>U86/M86</f>
        <v>163.16666666666666</v>
      </c>
      <c r="J86" t="str">
        <f>_xlfn.CONCAT(C86,E86,H86)</f>
        <v>BOISEA737-Max 9</v>
      </c>
      <c r="K86" s="4">
        <v>399</v>
      </c>
      <c r="L86" s="4">
        <f>N86/M86</f>
        <v>93.166666666666671</v>
      </c>
      <c r="M86" s="4">
        <v>6</v>
      </c>
      <c r="N86" s="4">
        <v>559</v>
      </c>
      <c r="O86" s="4">
        <f>P86/M86</f>
        <v>16.5</v>
      </c>
      <c r="P86" s="4">
        <v>99</v>
      </c>
      <c r="Q86" s="4">
        <v>185</v>
      </c>
      <c r="R86" s="4">
        <v>275</v>
      </c>
      <c r="S86" s="4">
        <f>U86*K86</f>
        <v>390621</v>
      </c>
      <c r="T86" s="7">
        <f>N86/U86</f>
        <v>0.57099080694586313</v>
      </c>
      <c r="U86" s="4">
        <v>979</v>
      </c>
      <c r="V86" s="4">
        <v>8.8904117974401782</v>
      </c>
      <c r="W86" s="7">
        <f>P86/X86</f>
        <v>0.77952755905511806</v>
      </c>
      <c r="X86" s="4">
        <v>127</v>
      </c>
      <c r="Y86" s="7">
        <f>Q86/Z86</f>
        <v>0.78059071729957807</v>
      </c>
      <c r="Z86" s="4">
        <v>237</v>
      </c>
      <c r="AA86" s="7">
        <f>R86/AB86</f>
        <v>0.44642857142857145</v>
      </c>
      <c r="AB86" s="4">
        <v>616</v>
      </c>
      <c r="AC86" s="4">
        <v>852</v>
      </c>
      <c r="AD86" s="4">
        <f>AP86/AC86</f>
        <v>5</v>
      </c>
      <c r="AE86" s="7">
        <f>AF86/(AF86+AH86+AJ86+AL86+AN86+AP86)</f>
        <v>0.23405478146289496</v>
      </c>
      <c r="AF86" s="4">
        <v>16697</v>
      </c>
      <c r="AG86" s="7">
        <f>AH86/(AF86+AH86+AJ86+AL86+AN86+AP86)</f>
        <v>0.27634640724438586</v>
      </c>
      <c r="AH86" s="4">
        <v>19714</v>
      </c>
      <c r="AI86" s="7">
        <f>AJ86/(AF86+AH86+AJ86+AL86+AN86+AP86)</f>
        <v>0.38362443578457484</v>
      </c>
      <c r="AJ86" s="4">
        <v>27367</v>
      </c>
      <c r="AK86" s="7">
        <f>AL86/(AF86+AH86+AJ86+AL86+AN86+AP86)</f>
        <v>2.3129327987888644E-2</v>
      </c>
      <c r="AL86" s="4">
        <v>1650</v>
      </c>
      <c r="AM86" s="7">
        <f>AN86/(AF86+AH86+AJ86+AL86+AN86+AP86)</f>
        <v>2.3129327987888644E-2</v>
      </c>
      <c r="AN86" s="4">
        <v>1650</v>
      </c>
      <c r="AO86" s="7">
        <f>AP86/(AF86+AH86+AJ86+AL86+AN86+AP86)</f>
        <v>5.971571953236704E-2</v>
      </c>
      <c r="AP86" s="4">
        <v>4260</v>
      </c>
      <c r="AQ86" s="6">
        <f>AO86+AM86+AK86+AI86+AG86+AE86</f>
        <v>0.99999999999999989</v>
      </c>
      <c r="AR86" s="4">
        <v>30180</v>
      </c>
      <c r="AS86" s="4">
        <f>AR86/M86</f>
        <v>5030</v>
      </c>
      <c r="AT86" s="4">
        <f>AR86/V86</f>
        <v>3394.6684009271366</v>
      </c>
      <c r="AU86" s="7">
        <f>AR86/(AR86+AV86+AY86+BB86)</f>
        <v>0.28323932690773607</v>
      </c>
      <c r="AV86" s="4">
        <v>28818</v>
      </c>
      <c r="AW86" s="4">
        <f>AV86/M86</f>
        <v>4803</v>
      </c>
      <c r="AX86" s="7">
        <f>AV86/(AR86+AV86+AY86+BB86)</f>
        <v>0.27045695569341077</v>
      </c>
      <c r="AY86" s="4">
        <v>26201</v>
      </c>
      <c r="AZ86" s="4">
        <f>AY86/M86</f>
        <v>4366.833333333333</v>
      </c>
      <c r="BA86" s="7">
        <f>AY86/(AR86+AV86+AY86+BB86)</f>
        <v>0.2458964083601588</v>
      </c>
      <c r="BB86" s="4">
        <v>21354</v>
      </c>
      <c r="BC86" s="11">
        <f>BB86/(AR86+AV86+AY86+BB86)</f>
        <v>0.20040730903869436</v>
      </c>
      <c r="BD86" s="9">
        <f>BC86+BA86+AX86+AU86</f>
        <v>1</v>
      </c>
      <c r="BE86" s="14">
        <f>(AF86+AH86+AJ86+AL86+AN86+AP86)</f>
        <v>71338</v>
      </c>
      <c r="BF86" s="14">
        <f t="shared" si="5"/>
        <v>-106553</v>
      </c>
      <c r="BG86" s="13">
        <f>(AF86+AH86+AJ86+AL86+AN86+AP86)-(AR86+AV86+AY86+BB86)</f>
        <v>-35215</v>
      </c>
      <c r="BH86" s="13">
        <f t="shared" si="6"/>
        <v>1</v>
      </c>
      <c r="BI86" s="14">
        <f>AF86/W86</f>
        <v>21419.383838383841</v>
      </c>
      <c r="BJ86" s="14">
        <f>AH86/Y86</f>
        <v>25255.232432432433</v>
      </c>
      <c r="BK86" s="14">
        <f>AJ86/AA86</f>
        <v>61302.079999999994</v>
      </c>
      <c r="BL86" s="14">
        <f>BI86+BJ86+BK86</f>
        <v>107976.69627081626</v>
      </c>
      <c r="BM86" s="14">
        <f>(AF86/W86)-AF86</f>
        <v>4722.3838383838411</v>
      </c>
      <c r="BN86" s="14">
        <f>AH86/Y86-AH86</f>
        <v>5541.2324324324327</v>
      </c>
      <c r="BO86" s="14">
        <f>AJ86/AA86-AJ86</f>
        <v>33935.079999999994</v>
      </c>
      <c r="BP86" s="14">
        <f>BG86/S86</f>
        <v>-9.0151323149549045E-2</v>
      </c>
      <c r="BQ86" s="14">
        <f>(BG86-CA86)/S86</f>
        <v>-7.129301963163942E-2</v>
      </c>
      <c r="BR86" s="27">
        <f>BQ86-BP86</f>
        <v>1.8858303517909625E-2</v>
      </c>
      <c r="BS86" s="28">
        <f t="shared" si="7"/>
        <v>223041</v>
      </c>
      <c r="BT86" s="11">
        <f>BS86/S86</f>
        <v>0.57099080694586313</v>
      </c>
      <c r="BU86" s="14">
        <f>(BE86-AP86)*1/BT86-(BE86-AP86)</f>
        <v>50398.497316636858</v>
      </c>
      <c r="BV86" s="14">
        <f t="shared" si="8"/>
        <v>0.18262715010201705</v>
      </c>
      <c r="BW86" s="27">
        <f>(AR86+AV86+AY86+BB86)/S86</f>
        <v>0.27277847325156612</v>
      </c>
      <c r="BX86" s="13">
        <f>(AF86+AH86+AJ86+AL86+AN86)/N86</f>
        <v>119.99642218246869</v>
      </c>
      <c r="BY86" s="26">
        <f>BX86/K86</f>
        <v>0.30074291273801679</v>
      </c>
      <c r="BZ86" s="11">
        <f>AP86/BE86</f>
        <v>5.971571953236704E-2</v>
      </c>
      <c r="CA86" s="15">
        <f>-(BM86+BN86+BO86)/M86</f>
        <v>-7366.4493784693777</v>
      </c>
      <c r="CB86" s="15">
        <f>BG86-CA86</f>
        <v>-27848.550621530623</v>
      </c>
      <c r="CC86" s="18">
        <f t="shared" si="9"/>
        <v>1</v>
      </c>
      <c r="CD86" s="17">
        <f>(AF86/(AF86+AH86+AJ86))/(X86/(X86+Z86+AB86))</f>
        <v>2.0201792487375623</v>
      </c>
      <c r="CE86" s="19">
        <f>(AH86/(AF86+AH86+AJ86))/(Z86/(X86+Z86+AB86))</f>
        <v>1.2781492976758912</v>
      </c>
      <c r="CF86" s="18">
        <f>(AJ86/(AF86+AH86+AJ86))/(AB86/(X86+Z86+AB86))</f>
        <v>0.68265560367068723</v>
      </c>
      <c r="CG86">
        <f>AH86/Z86</f>
        <v>83.18143459915612</v>
      </c>
      <c r="CH86" s="11">
        <f>BB86/BE86</f>
        <v>0.29933555748689339</v>
      </c>
      <c r="CI86" s="14">
        <f>AY86/V86</f>
        <v>2947.1075802747482</v>
      </c>
      <c r="CJ86" s="14">
        <f>AV86/M86</f>
        <v>4803</v>
      </c>
      <c r="CK86" s="17">
        <f>N86/V86</f>
        <v>62.876727505575523</v>
      </c>
      <c r="CL86" s="17">
        <f>(AL86+AN86)/N86</f>
        <v>5.9033989266547406</v>
      </c>
      <c r="CM86" s="14">
        <f>AP86/AC86</f>
        <v>5</v>
      </c>
    </row>
    <row r="87" spans="1:91" hidden="1" x14ac:dyDescent="0.2">
      <c r="A87">
        <v>712</v>
      </c>
      <c r="B87" s="2">
        <v>45170</v>
      </c>
      <c r="C87" s="3" t="s">
        <v>41</v>
      </c>
      <c r="D87" t="s">
        <v>42</v>
      </c>
      <c r="E87" s="3" t="s">
        <v>44</v>
      </c>
      <c r="F87" t="s">
        <v>45</v>
      </c>
      <c r="G87" t="str">
        <f>CONCATENATE(C87,E87)</f>
        <v>SEABOI</v>
      </c>
      <c r="H87" t="s">
        <v>35</v>
      </c>
      <c r="I87">
        <f>U87/M87</f>
        <v>178</v>
      </c>
      <c r="J87" t="str">
        <f>_xlfn.CONCAT(C87,E87,H87)</f>
        <v>SEABOI737-Max 9</v>
      </c>
      <c r="K87" s="4">
        <v>399</v>
      </c>
      <c r="L87" s="4">
        <f>N87/M87</f>
        <v>101</v>
      </c>
      <c r="M87" s="4">
        <v>7</v>
      </c>
      <c r="N87" s="4">
        <v>707</v>
      </c>
      <c r="O87" s="4">
        <f>P87/M87</f>
        <v>18.857142857142858</v>
      </c>
      <c r="P87" s="4">
        <v>132</v>
      </c>
      <c r="Q87" s="4">
        <v>219</v>
      </c>
      <c r="R87" s="4">
        <v>356</v>
      </c>
      <c r="S87" s="4">
        <f>U87*K87</f>
        <v>497154</v>
      </c>
      <c r="T87" s="7">
        <f>N87/U87</f>
        <v>0.56741573033707871</v>
      </c>
      <c r="U87" s="4">
        <v>1246</v>
      </c>
      <c r="V87" s="4">
        <v>9.7732565899232551</v>
      </c>
      <c r="W87" s="7">
        <f>P87/X87</f>
        <v>0.81987577639751552</v>
      </c>
      <c r="X87" s="4">
        <v>161</v>
      </c>
      <c r="Y87" s="7">
        <f>Q87/Z87</f>
        <v>0.72757475083056478</v>
      </c>
      <c r="Z87" s="4">
        <v>301</v>
      </c>
      <c r="AA87" s="7">
        <f>R87/AB87</f>
        <v>0.45408163265306123</v>
      </c>
      <c r="AB87" s="4">
        <v>784</v>
      </c>
      <c r="AC87" s="4">
        <v>1754</v>
      </c>
      <c r="AD87" s="4">
        <f>AP87/AC87</f>
        <v>6</v>
      </c>
      <c r="AE87" s="7">
        <f>AF87/(AF87+AH87+AJ87+AL87+AN87+AP87)</f>
        <v>0.24763047814038866</v>
      </c>
      <c r="AF87" s="4">
        <v>28060</v>
      </c>
      <c r="AG87" s="7">
        <f>AH87/(AF87+AH87+AJ87+AL87+AN87+AP87)</f>
        <v>0.26756623188661594</v>
      </c>
      <c r="AH87" s="4">
        <v>30319</v>
      </c>
      <c r="AI87" s="7">
        <f>AJ87/(AF87+AH87+AJ87+AL87+AN87+AP87)</f>
        <v>0.35114813703514131</v>
      </c>
      <c r="AJ87" s="4">
        <v>39790</v>
      </c>
      <c r="AK87" s="7">
        <f>AL87/(AF87+AH87+AJ87+AL87+AN87+AP87)</f>
        <v>2.1930211624335918E-2</v>
      </c>
      <c r="AL87" s="4">
        <v>2485</v>
      </c>
      <c r="AM87" s="7">
        <f>AN87/(AF87+AH87+AJ87+AL87+AN87+AP87)</f>
        <v>1.8850274458584112E-2</v>
      </c>
      <c r="AN87" s="4">
        <v>2136</v>
      </c>
      <c r="AO87" s="7">
        <f>AP87/(AF87+AH87+AJ87+AL87+AN87+AP87)</f>
        <v>9.2874666854934076E-2</v>
      </c>
      <c r="AP87" s="4">
        <v>10524</v>
      </c>
      <c r="AQ87" s="6">
        <f>AO87+AM87+AK87+AI87+AG87+AE87</f>
        <v>1</v>
      </c>
      <c r="AR87" s="4">
        <v>42976</v>
      </c>
      <c r="AS87" s="4">
        <f>AR87/M87</f>
        <v>6139.4285714285716</v>
      </c>
      <c r="AT87" s="4">
        <f>AR87/V87</f>
        <v>4397.3060161247104</v>
      </c>
      <c r="AU87" s="7">
        <f>AR87/(AR87+AV87+AY87+BB87)</f>
        <v>0.30179775280898874</v>
      </c>
      <c r="AV87" s="4">
        <v>46043</v>
      </c>
      <c r="AW87" s="4">
        <f>AV87/M87</f>
        <v>6577.5714285714284</v>
      </c>
      <c r="AX87" s="7">
        <f>AV87/(AR87+AV87+AY87+BB87)</f>
        <v>0.32333567415730335</v>
      </c>
      <c r="AY87" s="4">
        <v>23130</v>
      </c>
      <c r="AZ87" s="4">
        <f>AY87/M87</f>
        <v>3304.2857142857142</v>
      </c>
      <c r="BA87" s="7">
        <f>AY87/(AR87+AV87+AY87+BB87)</f>
        <v>0.16242977528089889</v>
      </c>
      <c r="BB87" s="4">
        <v>30251</v>
      </c>
      <c r="BC87" s="11">
        <f>BB87/(AR87+AV87+AY87+BB87)</f>
        <v>0.21243679775280899</v>
      </c>
      <c r="BD87" s="9">
        <f>BC87+BA87+AX87+AU87</f>
        <v>1</v>
      </c>
      <c r="BE87" s="14">
        <f>(AF87+AH87+AJ87+AL87+AN87+AP87)</f>
        <v>113314</v>
      </c>
      <c r="BF87" s="14">
        <f t="shared" si="5"/>
        <v>-142400</v>
      </c>
      <c r="BG87" s="13">
        <f>(AF87+AH87+AJ87+AL87+AN87+AP87)-(AR87+AV87+AY87+BB87)</f>
        <v>-29086</v>
      </c>
      <c r="BH87" s="13">
        <f t="shared" si="6"/>
        <v>1</v>
      </c>
      <c r="BI87" s="14">
        <f>AF87/W87</f>
        <v>34224.696969696968</v>
      </c>
      <c r="BJ87" s="14">
        <f>AH87/Y87</f>
        <v>41671.319634703199</v>
      </c>
      <c r="BK87" s="14">
        <f>AJ87/AA87</f>
        <v>87627.415730337074</v>
      </c>
      <c r="BL87" s="14">
        <f>BI87+BJ87+BK87</f>
        <v>163523.43233473724</v>
      </c>
      <c r="BM87" s="14">
        <f>(AF87/W87)-AF87</f>
        <v>6164.6969696969682</v>
      </c>
      <c r="BN87" s="14">
        <f>AH87/Y87-AH87</f>
        <v>11352.319634703199</v>
      </c>
      <c r="BO87" s="14">
        <f>AJ87/AA87-AJ87</f>
        <v>47837.415730337074</v>
      </c>
      <c r="BP87" s="14">
        <f>BG87/S87</f>
        <v>-5.850501051987915E-2</v>
      </c>
      <c r="BQ87" s="14">
        <f>(BG87-CA87)/S87</f>
        <v>-3.9725422150096279E-2</v>
      </c>
      <c r="BR87" s="27">
        <f>BQ87-BP87</f>
        <v>1.8779588369782871E-2</v>
      </c>
      <c r="BS87" s="28">
        <f t="shared" si="7"/>
        <v>282093</v>
      </c>
      <c r="BT87" s="11">
        <f>BS87/S87</f>
        <v>0.56741573033707871</v>
      </c>
      <c r="BU87" s="14">
        <f>(BE87-AP87)*1/BT87-(BE87-AP87)</f>
        <v>78364.653465346521</v>
      </c>
      <c r="BV87" s="14">
        <f t="shared" si="8"/>
        <v>0.22792535109845238</v>
      </c>
      <c r="BW87" s="27">
        <f>(AR87+AV87+AY87+BB87)/S87</f>
        <v>0.28643036161833152</v>
      </c>
      <c r="BX87" s="13">
        <f>(AF87+AH87+AJ87+AL87+AN87)/N87</f>
        <v>145.38896746817539</v>
      </c>
      <c r="BY87" s="26">
        <f>BX87/K87</f>
        <v>0.36438337711322155</v>
      </c>
      <c r="BZ87" s="11">
        <f>AP87/BE87</f>
        <v>9.2874666854934076E-2</v>
      </c>
      <c r="CA87" s="15">
        <f>-(BM87+BN87+BO87)/M87</f>
        <v>-9336.3474763910344</v>
      </c>
      <c r="CB87" s="15">
        <f>BG87-CA87</f>
        <v>-19749.652523608966</v>
      </c>
      <c r="CC87" s="18">
        <f t="shared" si="9"/>
        <v>1</v>
      </c>
      <c r="CD87" s="17">
        <f>(AF87/(AF87+AH87+AJ87))/(X87/(X87+Z87+AB87))</f>
        <v>2.2121036172315089</v>
      </c>
      <c r="CE87" s="19">
        <f>(AH87/(AF87+AH87+AJ87))/(Z87/(X87+Z87+AB87))</f>
        <v>1.2784744485482678</v>
      </c>
      <c r="CF87" s="18">
        <f>(AJ87/(AF87+AH87+AJ87))/(AB87/(X87+Z87+AB87))</f>
        <v>0.64417156710803392</v>
      </c>
      <c r="CG87">
        <f>AH87/Z87</f>
        <v>100.72757475083057</v>
      </c>
      <c r="CH87" s="11">
        <f>BB87/BE87</f>
        <v>0.26696612951621157</v>
      </c>
      <c r="CI87" s="14">
        <f>AY87/V87</f>
        <v>2366.662512866822</v>
      </c>
      <c r="CJ87" s="14">
        <f>AV87/M87</f>
        <v>6577.5714285714284</v>
      </c>
      <c r="CK87" s="17">
        <f>N87/V87</f>
        <v>72.340267903019594</v>
      </c>
      <c r="CL87" s="17">
        <f>(AL87+AN87)/N87</f>
        <v>6.536067892503536</v>
      </c>
      <c r="CM87" s="14">
        <f>AP87/AC87</f>
        <v>6</v>
      </c>
    </row>
    <row r="88" spans="1:91" hidden="1" x14ac:dyDescent="0.2">
      <c r="A88">
        <v>1180</v>
      </c>
      <c r="B88" s="2">
        <v>45231</v>
      </c>
      <c r="C88" s="3" t="s">
        <v>43</v>
      </c>
      <c r="D88" t="s">
        <v>38</v>
      </c>
      <c r="E88" s="3" t="s">
        <v>32</v>
      </c>
      <c r="F88" t="s">
        <v>33</v>
      </c>
      <c r="G88" t="str">
        <f>CONCATENATE(C88,E88)</f>
        <v>SFOHNL</v>
      </c>
      <c r="H88" t="s">
        <v>31</v>
      </c>
      <c r="I88">
        <f>U88/M88</f>
        <v>166</v>
      </c>
      <c r="J88" t="str">
        <f>_xlfn.CONCAT(C88,E88,H88)</f>
        <v>SFOHNL737-800</v>
      </c>
      <c r="K88" s="4">
        <v>2399</v>
      </c>
      <c r="L88" s="4">
        <f>N88/M88</f>
        <v>104</v>
      </c>
      <c r="M88" s="4">
        <v>3</v>
      </c>
      <c r="N88" s="4">
        <v>312</v>
      </c>
      <c r="O88" s="4">
        <f>P88/M88</f>
        <v>14.666666666666666</v>
      </c>
      <c r="P88" s="4">
        <v>44</v>
      </c>
      <c r="Q88" s="4">
        <v>74</v>
      </c>
      <c r="R88" s="4">
        <v>194</v>
      </c>
      <c r="S88" s="4">
        <f>U88*K88</f>
        <v>1194702</v>
      </c>
      <c r="T88" s="7">
        <f>N88/U88</f>
        <v>0.62650602409638556</v>
      </c>
      <c r="U88" s="4">
        <v>498</v>
      </c>
      <c r="V88" s="4">
        <v>16.245805369127517</v>
      </c>
      <c r="W88" s="7">
        <f>P88/X88</f>
        <v>0.69841269841269837</v>
      </c>
      <c r="X88" s="4">
        <v>63</v>
      </c>
      <c r="Y88" s="7">
        <f>Q88/Z88</f>
        <v>0.6166666666666667</v>
      </c>
      <c r="Z88" s="4">
        <v>120</v>
      </c>
      <c r="AA88" s="7">
        <f>R88/AB88</f>
        <v>0.61587301587301591</v>
      </c>
      <c r="AB88" s="4">
        <v>315</v>
      </c>
      <c r="AC88" s="4">
        <v>0</v>
      </c>
      <c r="AD88" s="4" t="e">
        <f>AP88/AC88</f>
        <v>#DIV/0!</v>
      </c>
      <c r="AE88" s="7">
        <f>AF88/(AF88+AH88+AJ88+AL88+AN88+AP88)</f>
        <v>0.24027551268260522</v>
      </c>
      <c r="AF88" s="4">
        <v>27698</v>
      </c>
      <c r="AG88" s="7">
        <f>AH88/(AF88+AH88+AJ88+AL88+AN88+AP88)</f>
        <v>0.21594260730767897</v>
      </c>
      <c r="AH88" s="4">
        <v>24893</v>
      </c>
      <c r="AI88" s="7">
        <f>AJ88/(AF88+AH88+AJ88+AL88+AN88+AP88)</f>
        <v>0.52689198098476697</v>
      </c>
      <c r="AJ88" s="4">
        <v>60738</v>
      </c>
      <c r="AK88" s="7">
        <f>AL88/(AF88+AH88+AJ88+AL88+AN88+AP88)</f>
        <v>1.1841146465873208E-2</v>
      </c>
      <c r="AL88" s="4">
        <v>1365</v>
      </c>
      <c r="AM88" s="7">
        <f>AN88/(AF88+AH88+AJ88+AL88+AN88+AP88)</f>
        <v>5.0487525590756097E-3</v>
      </c>
      <c r="AN88" s="4">
        <v>582</v>
      </c>
      <c r="AO88" s="7">
        <f>AP88/(AF88+AH88+AJ88+AL88+AN88+AP88)</f>
        <v>0</v>
      </c>
      <c r="AP88" s="4">
        <v>0</v>
      </c>
      <c r="AQ88" s="6">
        <f>AO88+AM88+AK88+AI88+AG88+AE88</f>
        <v>1</v>
      </c>
      <c r="AR88" s="4">
        <v>67551</v>
      </c>
      <c r="AS88" s="4">
        <f>AR88/M88</f>
        <v>22517</v>
      </c>
      <c r="AT88" s="4">
        <f>AR88/V88</f>
        <v>4158.0579395817194</v>
      </c>
      <c r="AU88" s="7">
        <f>AR88/(AR88+AV88+AY88+BB88)</f>
        <v>0.3925238532429951</v>
      </c>
      <c r="AV88" s="4">
        <v>17600</v>
      </c>
      <c r="AW88" s="4">
        <f>AV88/M88</f>
        <v>5866.666666666667</v>
      </c>
      <c r="AX88" s="7">
        <f>AV88/(AR88+AV88+AY88+BB88)</f>
        <v>0.1022696898206794</v>
      </c>
      <c r="AY88" s="4">
        <v>36518</v>
      </c>
      <c r="AZ88" s="4">
        <f>AY88/M88</f>
        <v>12172.666666666666</v>
      </c>
      <c r="BA88" s="7">
        <f>AY88/(AR88+AV88+AY88+BB88)</f>
        <v>0.2121979848222483</v>
      </c>
      <c r="BB88" s="4">
        <v>50425</v>
      </c>
      <c r="BC88" s="11">
        <f>BB88/(AR88+AV88+AY88+BB88)</f>
        <v>0.29300847211407721</v>
      </c>
      <c r="BD88" s="9">
        <f>BC88+BA88+AX88+AU88</f>
        <v>1</v>
      </c>
      <c r="BE88" s="14">
        <f>(AF88+AH88+AJ88+AL88+AN88+AP88)</f>
        <v>115276</v>
      </c>
      <c r="BF88" s="14">
        <f t="shared" si="5"/>
        <v>-172094</v>
      </c>
      <c r="BG88" s="13">
        <f>(AF88+AH88+AJ88+AL88+AN88+AP88)-(AR88+AV88+AY88+BB88)</f>
        <v>-56818</v>
      </c>
      <c r="BH88" s="13">
        <f t="shared" si="6"/>
        <v>1</v>
      </c>
      <c r="BI88" s="14">
        <f>AF88/W88</f>
        <v>39658.5</v>
      </c>
      <c r="BJ88" s="14">
        <f>AH88/Y88</f>
        <v>40367.027027027027</v>
      </c>
      <c r="BK88" s="14">
        <f>AJ88/AA88</f>
        <v>98620.979381443292</v>
      </c>
      <c r="BL88" s="14">
        <f>BI88+BJ88+BK88</f>
        <v>178646.50640847033</v>
      </c>
      <c r="BM88" s="14">
        <f>(AF88/W88)-AF88</f>
        <v>11960.5</v>
      </c>
      <c r="BN88" s="14">
        <f>AH88/Y88-AH88</f>
        <v>15474.027027027027</v>
      </c>
      <c r="BO88" s="14">
        <f>AJ88/AA88-AJ88</f>
        <v>37882.979381443292</v>
      </c>
      <c r="BP88" s="14">
        <f>BG88/S88</f>
        <v>-4.7558303242147416E-2</v>
      </c>
      <c r="BQ88" s="14">
        <f>(BG88-CA88)/S88</f>
        <v>-2.9334091567473079E-2</v>
      </c>
      <c r="BR88" s="27">
        <f>BQ88-BP88</f>
        <v>1.8224211674674338E-2</v>
      </c>
      <c r="BS88" s="28">
        <f t="shared" si="7"/>
        <v>748488</v>
      </c>
      <c r="BT88" s="11">
        <f>BS88/S88</f>
        <v>0.62650602409638556</v>
      </c>
      <c r="BU88" s="14">
        <f>(BE88-AP88)*1/BT88-(BE88-AP88)</f>
        <v>68722.230769230751</v>
      </c>
      <c r="BV88" s="14">
        <f t="shared" si="8"/>
        <v>9.6489333741803393E-2</v>
      </c>
      <c r="BW88" s="27">
        <f>(AR88+AV88+AY88+BB88)/S88</f>
        <v>0.14404763698395082</v>
      </c>
      <c r="BX88" s="13">
        <f>(AF88+AH88+AJ88+AL88+AN88)/N88</f>
        <v>369.47435897435895</v>
      </c>
      <c r="BY88" s="26">
        <f>BX88/K88</f>
        <v>0.15401182116480155</v>
      </c>
      <c r="BZ88" s="11">
        <f>AP88/BE88</f>
        <v>0</v>
      </c>
      <c r="CA88" s="15">
        <f>-(BM88+BN88+BO88)/M88</f>
        <v>-21772.502136156774</v>
      </c>
      <c r="CB88" s="15">
        <f>BG88-CA88</f>
        <v>-35045.497863843222</v>
      </c>
      <c r="CC88" s="18">
        <f t="shared" si="9"/>
        <v>1</v>
      </c>
      <c r="CD88" s="17">
        <f>(AF88/(AF88+AH88+AJ88))/(X88/(X88+Z88+AB88))</f>
        <v>1.9319511796459445</v>
      </c>
      <c r="CE88" s="19">
        <f>(AH88/(AF88+AH88+AJ88))/(Z88/(X88+Z88+AB88))</f>
        <v>0.91155794192130879</v>
      </c>
      <c r="CF88" s="18">
        <f>(AJ88/(AF88+AH88+AJ88))/(AB88/(X88+Z88+AB88))</f>
        <v>0.84730197667221729</v>
      </c>
      <c r="CG88">
        <f>AH88/Z88</f>
        <v>207.44166666666666</v>
      </c>
      <c r="CH88" s="11">
        <f>BB88/BE88</f>
        <v>0.4374284326312502</v>
      </c>
      <c r="CI88" s="14">
        <f>AY88/V88</f>
        <v>2247.8417764007231</v>
      </c>
      <c r="CJ88" s="14">
        <f>AV88/M88</f>
        <v>5866.666666666667</v>
      </c>
      <c r="CK88" s="17">
        <f>N88/V88</f>
        <v>19.204957397366382</v>
      </c>
      <c r="CL88" s="17">
        <f>(AL88+AN88)/N88</f>
        <v>6.240384615384615</v>
      </c>
      <c r="CM88" s="14" t="e">
        <f>AP88/AC88</f>
        <v>#DIV/0!</v>
      </c>
    </row>
    <row r="89" spans="1:91" hidden="1" x14ac:dyDescent="0.2">
      <c r="A89">
        <v>612</v>
      </c>
      <c r="B89" s="2">
        <v>45170</v>
      </c>
      <c r="C89" s="3" t="s">
        <v>44</v>
      </c>
      <c r="D89" t="s">
        <v>45</v>
      </c>
      <c r="E89" s="3" t="s">
        <v>43</v>
      </c>
      <c r="F89" t="s">
        <v>38</v>
      </c>
      <c r="G89" t="str">
        <f>CONCATENATE(C89,E89)</f>
        <v>BOISFO</v>
      </c>
      <c r="H89" t="s">
        <v>31</v>
      </c>
      <c r="I89">
        <f>U89/M89</f>
        <v>145.25</v>
      </c>
      <c r="J89" t="str">
        <f>_xlfn.CONCAT(C89,E89,H89)</f>
        <v>BOISFO737-800</v>
      </c>
      <c r="K89" s="4">
        <v>522</v>
      </c>
      <c r="L89" s="4">
        <f>N89/M89</f>
        <v>112</v>
      </c>
      <c r="M89" s="4">
        <v>4</v>
      </c>
      <c r="N89" s="4">
        <v>448</v>
      </c>
      <c r="O89" s="4">
        <f>P89/M89</f>
        <v>18.5</v>
      </c>
      <c r="P89" s="4">
        <v>74</v>
      </c>
      <c r="Q89" s="4">
        <v>140</v>
      </c>
      <c r="R89" s="4">
        <v>234</v>
      </c>
      <c r="S89" s="4">
        <f>U89*K89</f>
        <v>303282</v>
      </c>
      <c r="T89" s="7">
        <f>N89/U89</f>
        <v>0.77108433734939763</v>
      </c>
      <c r="U89" s="4">
        <v>581</v>
      </c>
      <c r="V89" s="4">
        <v>6.326595937613348</v>
      </c>
      <c r="W89" s="7">
        <f>P89/X89</f>
        <v>1</v>
      </c>
      <c r="X89" s="4">
        <v>74</v>
      </c>
      <c r="Y89" s="7">
        <f>Q89/Z89</f>
        <v>1</v>
      </c>
      <c r="Z89" s="4">
        <v>140</v>
      </c>
      <c r="AA89" s="7">
        <f>R89/AB89</f>
        <v>0.63586956521739135</v>
      </c>
      <c r="AB89" s="4">
        <v>368</v>
      </c>
      <c r="AC89" s="4">
        <v>15</v>
      </c>
      <c r="AD89" s="4">
        <f>AP89/AC89</f>
        <v>5.8</v>
      </c>
      <c r="AE89" s="7">
        <f>AF89/(AF89+AH89+AJ89+AL89+AN89+AP89)</f>
        <v>0.26101237736834093</v>
      </c>
      <c r="AF89" s="4">
        <v>23998</v>
      </c>
      <c r="AG89" s="7">
        <f>AH89/(AF89+AH89+AJ89+AL89+AN89+AP89)</f>
        <v>0.2833307955015118</v>
      </c>
      <c r="AH89" s="4">
        <v>26050</v>
      </c>
      <c r="AI89" s="7">
        <f>AJ89/(AF89+AH89+AJ89+AL89+AN89+AP89)</f>
        <v>0.41637119053316224</v>
      </c>
      <c r="AJ89" s="4">
        <v>38282</v>
      </c>
      <c r="AK89" s="7">
        <f>AL89/(AF89+AH89+AJ89+AL89+AN89+AP89)</f>
        <v>1.7891714341650169E-2</v>
      </c>
      <c r="AL89" s="4">
        <v>1645</v>
      </c>
      <c r="AM89" s="7">
        <f>AN89/(AF89+AH89+AJ89+AL89+AN89+AP89)</f>
        <v>2.0447673533314482E-2</v>
      </c>
      <c r="AN89" s="4">
        <v>1880</v>
      </c>
      <c r="AO89" s="7">
        <f>AP89/(AF89+AH89+AJ89+AL89+AN89+AP89)</f>
        <v>9.462487220204042E-4</v>
      </c>
      <c r="AP89" s="4">
        <v>87</v>
      </c>
      <c r="AQ89" s="6">
        <f>AO89+AM89+AK89+AI89+AG89+AE89</f>
        <v>1</v>
      </c>
      <c r="AR89" s="4">
        <v>26306</v>
      </c>
      <c r="AS89" s="4">
        <f>AR89/M89</f>
        <v>6576.5</v>
      </c>
      <c r="AT89" s="4">
        <f>AR89/V89</f>
        <v>4158.0022273279083</v>
      </c>
      <c r="AU89" s="7">
        <f>AR89/(AR89+AV89+AY89+BB89)</f>
        <v>0.32598485693396284</v>
      </c>
      <c r="AV89" s="4">
        <v>20533</v>
      </c>
      <c r="AW89" s="4">
        <f>AV89/M89</f>
        <v>5133.25</v>
      </c>
      <c r="AX89" s="7">
        <f>AV89/(AR89+AV89+AY89+BB89)</f>
        <v>0.25444564234110312</v>
      </c>
      <c r="AY89" s="4">
        <v>14221</v>
      </c>
      <c r="AZ89" s="4">
        <f>AY89/M89</f>
        <v>3555.25</v>
      </c>
      <c r="BA89" s="7">
        <f>AY89/(AR89+AV89+AY89+BB89)</f>
        <v>0.17622712120648848</v>
      </c>
      <c r="BB89" s="4">
        <v>19637</v>
      </c>
      <c r="BC89" s="11">
        <f>BB89/(AR89+AV89+AY89+BB89)</f>
        <v>0.24334237951844553</v>
      </c>
      <c r="BD89" s="9">
        <f>BC89+BA89+AX89+AU89</f>
        <v>1</v>
      </c>
      <c r="BE89" s="14">
        <f>(AF89+AH89+AJ89+AL89+AN89+AP89)</f>
        <v>91942</v>
      </c>
      <c r="BF89" s="14">
        <f t="shared" si="5"/>
        <v>-80697</v>
      </c>
      <c r="BG89" s="13">
        <f>(AF89+AH89+AJ89+AL89+AN89+AP89)-(AR89+AV89+AY89+BB89)</f>
        <v>11245</v>
      </c>
      <c r="BH89" s="13">
        <f t="shared" si="6"/>
        <v>0</v>
      </c>
      <c r="BI89" s="14">
        <f>AF89/W89</f>
        <v>23998</v>
      </c>
      <c r="BJ89" s="14">
        <f>AH89/Y89</f>
        <v>26050</v>
      </c>
      <c r="BK89" s="14">
        <f>AJ89/AA89</f>
        <v>60204.170940170938</v>
      </c>
      <c r="BL89" s="14">
        <f>BI89+BJ89+BK89</f>
        <v>110252.17094017094</v>
      </c>
      <c r="BM89" s="14">
        <f>(AF89/W89)-AF89</f>
        <v>0</v>
      </c>
      <c r="BN89" s="14">
        <f>AH89/Y89-AH89</f>
        <v>0</v>
      </c>
      <c r="BO89" s="14">
        <f>AJ89/AA89-AJ89</f>
        <v>21922.170940170938</v>
      </c>
      <c r="BP89" s="14">
        <f>BG89/S89</f>
        <v>3.7077703259672516E-2</v>
      </c>
      <c r="BQ89" s="14">
        <f>(BG89-CA89)/S89</f>
        <v>5.5148484694253978E-2</v>
      </c>
      <c r="BR89" s="27">
        <f>BQ89-BP89</f>
        <v>1.8070781434581462E-2</v>
      </c>
      <c r="BS89" s="28">
        <f t="shared" si="7"/>
        <v>233856</v>
      </c>
      <c r="BT89" s="11">
        <f>BS89/S89</f>
        <v>0.77108433734939763</v>
      </c>
      <c r="BU89" s="14">
        <f>(BE89-AP89)*1/BT89-(BE89-AP89)</f>
        <v>27269.453125</v>
      </c>
      <c r="BV89" s="14">
        <f t="shared" si="8"/>
        <v>0.30315679796361145</v>
      </c>
      <c r="BW89" s="27">
        <f>(AR89+AV89+AY89+BB89)/S89</f>
        <v>0.26607909470393892</v>
      </c>
      <c r="BX89" s="13">
        <f>(AF89+AH89+AJ89+AL89+AN89)/N89</f>
        <v>205.03348214285714</v>
      </c>
      <c r="BY89" s="26">
        <f>BX89/K89</f>
        <v>0.39278444854953476</v>
      </c>
      <c r="BZ89" s="11">
        <f>AP89/BE89</f>
        <v>9.462487220204042E-4</v>
      </c>
      <c r="CA89" s="15">
        <f>-(BM89+BN89+BO89)/M89</f>
        <v>-5480.5427350427344</v>
      </c>
      <c r="CB89" s="15">
        <f>BG89-CA89</f>
        <v>16725.542735042734</v>
      </c>
      <c r="CC89" s="18">
        <f t="shared" si="9"/>
        <v>0</v>
      </c>
      <c r="CD89" s="17">
        <f>(AF89/(AF89+AH89+AJ89))/(X89/(X89+Z89+AB89))</f>
        <v>2.1367715048910569</v>
      </c>
      <c r="CE89" s="19">
        <f>(AH89/(AF89+AH89+AJ89))/(Z89/(X89+Z89+AB89))</f>
        <v>1.2260112241432291</v>
      </c>
      <c r="CF89" s="18">
        <f>(AJ89/(AF89+AH89+AJ89))/(AB89/(X89+Z89+AB89))</f>
        <v>0.68542754689676566</v>
      </c>
      <c r="CG89">
        <f>AH89/Z89</f>
        <v>186.07142857142858</v>
      </c>
      <c r="CH89" s="11">
        <f>BB89/BE89</f>
        <v>0.21358030062430663</v>
      </c>
      <c r="CI89" s="14">
        <f>AY89/V89</f>
        <v>2247.8122738094044</v>
      </c>
      <c r="CJ89" s="14">
        <f>AV89/M89</f>
        <v>5133.25</v>
      </c>
      <c r="CK89" s="17">
        <f>N89/V89</f>
        <v>70.812172046031435</v>
      </c>
      <c r="CL89" s="17">
        <f>(AL89+AN89)/N89</f>
        <v>7.8683035714285712</v>
      </c>
      <c r="CM89" s="14">
        <f>AP89/AC89</f>
        <v>5.8</v>
      </c>
    </row>
    <row r="90" spans="1:91" hidden="1" x14ac:dyDescent="0.2">
      <c r="A90">
        <v>1215</v>
      </c>
      <c r="B90" s="2">
        <v>45231</v>
      </c>
      <c r="C90" s="3" t="s">
        <v>53</v>
      </c>
      <c r="D90" t="s">
        <v>54</v>
      </c>
      <c r="E90" s="3" t="s">
        <v>43</v>
      </c>
      <c r="F90" t="s">
        <v>38</v>
      </c>
      <c r="G90" t="str">
        <f>CONCATENATE(C90,E90)</f>
        <v>YVRSFO</v>
      </c>
      <c r="H90" t="s">
        <v>47</v>
      </c>
      <c r="I90">
        <f>U90/M90</f>
        <v>135</v>
      </c>
      <c r="J90" t="str">
        <f>_xlfn.CONCAT(C90,E90,H90)</f>
        <v>YVRSFOA320</v>
      </c>
      <c r="K90" s="4">
        <v>800</v>
      </c>
      <c r="L90" s="4">
        <f>N90/M90</f>
        <v>96.2</v>
      </c>
      <c r="M90" s="4">
        <v>5</v>
      </c>
      <c r="N90" s="4">
        <v>481</v>
      </c>
      <c r="O90" s="4">
        <f>P90/M90</f>
        <v>14.4</v>
      </c>
      <c r="P90" s="4">
        <v>72</v>
      </c>
      <c r="Q90" s="4">
        <v>116</v>
      </c>
      <c r="R90" s="4">
        <v>293</v>
      </c>
      <c r="S90" s="4">
        <f>U90*K90</f>
        <v>540000</v>
      </c>
      <c r="T90" s="7">
        <f>N90/U90</f>
        <v>0.71259259259259256</v>
      </c>
      <c r="U90" s="4">
        <v>675</v>
      </c>
      <c r="V90" s="4">
        <v>4.7456680584551147</v>
      </c>
      <c r="W90" s="7">
        <f>P90/X90</f>
        <v>0.8</v>
      </c>
      <c r="X90" s="4">
        <v>90</v>
      </c>
      <c r="Y90" s="7">
        <f>Q90/Z90</f>
        <v>0.69461077844311381</v>
      </c>
      <c r="Z90" s="4">
        <v>167</v>
      </c>
      <c r="AA90" s="7">
        <f>R90/AB90</f>
        <v>0.69928400954653935</v>
      </c>
      <c r="AB90" s="4">
        <v>419</v>
      </c>
      <c r="AC90" s="4">
        <v>490</v>
      </c>
      <c r="AD90" s="4">
        <f>AP90/AC90</f>
        <v>5.9938775510204083</v>
      </c>
      <c r="AE90" s="7">
        <f>AF90/(AF90+AH90+AJ90+AL90+AN90+AP90)</f>
        <v>0.21333639213886976</v>
      </c>
      <c r="AF90" s="4">
        <v>27898</v>
      </c>
      <c r="AG90" s="7">
        <f>AH90/(AF90+AH90+AJ90+AL90+AN90+AP90)</f>
        <v>0.22638984476561902</v>
      </c>
      <c r="AH90" s="4">
        <v>29605</v>
      </c>
      <c r="AI90" s="7">
        <f>AJ90/(AF90+AH90+AJ90+AL90+AN90+AP90)</f>
        <v>0.50857994952970864</v>
      </c>
      <c r="AJ90" s="4">
        <v>66507</v>
      </c>
      <c r="AK90" s="7">
        <f>AL90/(AF90+AH90+AJ90+AL90+AN90+AP90)</f>
        <v>1.5791083581861282E-2</v>
      </c>
      <c r="AL90" s="4">
        <v>2065</v>
      </c>
      <c r="AM90" s="7">
        <f>AN90/(AF90+AH90+AJ90+AL90+AN90+AP90)</f>
        <v>1.3443450332645102E-2</v>
      </c>
      <c r="AN90" s="4">
        <v>1758</v>
      </c>
      <c r="AO90" s="7">
        <f>AP90/(AF90+AH90+AJ90+AL90+AN90+AP90)</f>
        <v>2.2459279651296168E-2</v>
      </c>
      <c r="AP90" s="4">
        <v>2937</v>
      </c>
      <c r="AQ90" s="6">
        <f>AO90+AM90+AK90+AI90+AG90+AE90</f>
        <v>1</v>
      </c>
      <c r="AR90" s="4">
        <v>19515</v>
      </c>
      <c r="AS90" s="4">
        <f>AR90/M90</f>
        <v>3903</v>
      </c>
      <c r="AT90" s="4">
        <f>AR90/V90</f>
        <v>4112.1713022534559</v>
      </c>
      <c r="AU90" s="7">
        <f>AR90/(AR90+AV90+AY90+BB90)</f>
        <v>0.2729141610494224</v>
      </c>
      <c r="AV90" s="4">
        <v>25914</v>
      </c>
      <c r="AW90" s="4">
        <f>AV90/M90</f>
        <v>5182.8</v>
      </c>
      <c r="AX90" s="7">
        <f>AV90/(AR90+AV90+AY90+BB90)</f>
        <v>0.3624031549800017</v>
      </c>
      <c r="AY90" s="4">
        <v>11320</v>
      </c>
      <c r="AZ90" s="4">
        <f>AY90/M90</f>
        <v>2264</v>
      </c>
      <c r="BA90" s="7">
        <f>AY90/(AR90+AV90+AY90+BB90)</f>
        <v>0.15830839370122787</v>
      </c>
      <c r="BB90" s="4">
        <v>14757</v>
      </c>
      <c r="BC90" s="11">
        <f>BB90/(AR90+AV90+AY90+BB90)</f>
        <v>0.20637429026934803</v>
      </c>
      <c r="BD90" s="9">
        <f>BC90+BA90+AX90+AU90</f>
        <v>1</v>
      </c>
      <c r="BE90" s="14">
        <f>(AF90+AH90+AJ90+AL90+AN90+AP90)</f>
        <v>130770</v>
      </c>
      <c r="BF90" s="14">
        <f t="shared" si="5"/>
        <v>-71506</v>
      </c>
      <c r="BG90" s="13">
        <f>(AF90+AH90+AJ90+AL90+AN90+AP90)-(AR90+AV90+AY90+BB90)</f>
        <v>59264</v>
      </c>
      <c r="BH90" s="13">
        <f t="shared" si="6"/>
        <v>0</v>
      </c>
      <c r="BI90" s="14">
        <f>AF90/W90</f>
        <v>34872.5</v>
      </c>
      <c r="BJ90" s="14">
        <f>AH90/Y90</f>
        <v>42620.991379310341</v>
      </c>
      <c r="BK90" s="14">
        <f>AJ90/AA90</f>
        <v>95107.279863481235</v>
      </c>
      <c r="BL90" s="14">
        <f>BI90+BJ90+BK90</f>
        <v>172600.77124279158</v>
      </c>
      <c r="BM90" s="14">
        <f>(AF90/W90)-AF90</f>
        <v>6974.5</v>
      </c>
      <c r="BN90" s="14">
        <f>AH90/Y90-AH90</f>
        <v>13015.991379310341</v>
      </c>
      <c r="BO90" s="14">
        <f>AJ90/AA90-AJ90</f>
        <v>28600.279863481235</v>
      </c>
      <c r="BP90" s="14">
        <f>BG90/S90</f>
        <v>0.10974814814814815</v>
      </c>
      <c r="BQ90" s="14">
        <f>(BG90-CA90)/S90</f>
        <v>0.12774473008992282</v>
      </c>
      <c r="BR90" s="27">
        <f>BQ90-BP90</f>
        <v>1.799658194177467E-2</v>
      </c>
      <c r="BS90" s="28">
        <f t="shared" si="7"/>
        <v>384800</v>
      </c>
      <c r="BT90" s="11">
        <f>BS90/S90</f>
        <v>0.71259259259259256</v>
      </c>
      <c r="BU90" s="14">
        <f>(BE90-AP90)*1/BT90-(BE90-AP90)</f>
        <v>51558.424116424139</v>
      </c>
      <c r="BV90" s="14">
        <f t="shared" si="8"/>
        <v>0.24216666666666667</v>
      </c>
      <c r="BW90" s="27">
        <f>(AR90+AV90+AY90+BB90)/S90</f>
        <v>0.13241851851851852</v>
      </c>
      <c r="BX90" s="13">
        <f>(AF90+AH90+AJ90+AL90+AN90)/N90</f>
        <v>265.76507276507277</v>
      </c>
      <c r="BY90" s="26">
        <f>BX90/K90</f>
        <v>0.33220634095634094</v>
      </c>
      <c r="BZ90" s="11">
        <f>AP90/BE90</f>
        <v>2.2459279651296168E-2</v>
      </c>
      <c r="CA90" s="15">
        <f>-(BM90+BN90+BO90)/M90</f>
        <v>-9718.1542485583159</v>
      </c>
      <c r="CB90" s="15">
        <f>BG90-CA90</f>
        <v>68982.15424855832</v>
      </c>
      <c r="CC90" s="18">
        <f t="shared" si="9"/>
        <v>0</v>
      </c>
      <c r="CD90" s="17">
        <f>(AF90/(AF90+AH90+AJ90))/(X90/(X90+Z90+AB90))</f>
        <v>1.6897425834834106</v>
      </c>
      <c r="CE90" s="19">
        <f>(AH90/(AF90+AH90+AJ90))/(Z90/(X90+Z90+AB90))</f>
        <v>0.96635919355547428</v>
      </c>
      <c r="CF90" s="18">
        <f>(AJ90/(AF90+AH90+AJ90))/(AB90/(X90+Z90+AB90))</f>
        <v>0.8652534180494722</v>
      </c>
      <c r="CG90">
        <f>AH90/Z90</f>
        <v>177.2754491017964</v>
      </c>
      <c r="CH90" s="11">
        <f>BB90/BE90</f>
        <v>0.11284698325303968</v>
      </c>
      <c r="CI90" s="14">
        <f>AY90/V90</f>
        <v>2385.3332893419997</v>
      </c>
      <c r="CJ90" s="14">
        <f>AV90/M90</f>
        <v>5182.8</v>
      </c>
      <c r="CK90" s="17">
        <f>N90/V90</f>
        <v>101.35559294818921</v>
      </c>
      <c r="CL90" s="17">
        <f>(AL90+AN90)/N90</f>
        <v>7.9480249480249476</v>
      </c>
      <c r="CM90" s="14">
        <f>AP90/AC90</f>
        <v>5.9938775510204083</v>
      </c>
    </row>
    <row r="91" spans="1:91" hidden="1" x14ac:dyDescent="0.2">
      <c r="A91">
        <v>116</v>
      </c>
      <c r="B91" s="2">
        <v>44805</v>
      </c>
      <c r="C91" s="3" t="s">
        <v>41</v>
      </c>
      <c r="D91" t="s">
        <v>42</v>
      </c>
      <c r="E91" s="3" t="s">
        <v>46</v>
      </c>
      <c r="F91" t="s">
        <v>42</v>
      </c>
      <c r="G91" t="str">
        <f>CONCATENATE(C91,E91)</f>
        <v>SEAGEG</v>
      </c>
      <c r="H91" t="s">
        <v>30</v>
      </c>
      <c r="I91">
        <f>U91/M91</f>
        <v>124</v>
      </c>
      <c r="J91" t="str">
        <f>_xlfn.CONCAT(C91,E91,H91)</f>
        <v>SEAGEG737-700</v>
      </c>
      <c r="K91" s="4">
        <v>223</v>
      </c>
      <c r="L91" s="4">
        <f>N91/M91</f>
        <v>80.375</v>
      </c>
      <c r="M91" s="4">
        <v>8</v>
      </c>
      <c r="N91" s="4">
        <v>643</v>
      </c>
      <c r="O91" s="4">
        <f>P91/M91</f>
        <v>13.625</v>
      </c>
      <c r="P91" s="4">
        <v>109</v>
      </c>
      <c r="Q91" s="4">
        <v>155</v>
      </c>
      <c r="R91" s="4">
        <v>379</v>
      </c>
      <c r="S91" s="4">
        <f>U91*K91</f>
        <v>221216</v>
      </c>
      <c r="T91" s="7">
        <f>N91/U91</f>
        <v>0.64818548387096775</v>
      </c>
      <c r="U91" s="4">
        <v>992</v>
      </c>
      <c r="V91" s="4">
        <v>8.4631615842972305</v>
      </c>
      <c r="W91" s="7">
        <f>P91/X91</f>
        <v>0.80147058823529416</v>
      </c>
      <c r="X91" s="4">
        <v>136</v>
      </c>
      <c r="Y91" s="7">
        <f>Q91/Z91</f>
        <v>0.625</v>
      </c>
      <c r="Z91" s="4">
        <v>248</v>
      </c>
      <c r="AA91" s="7">
        <f>R91/AB91</f>
        <v>0.62335526315789469</v>
      </c>
      <c r="AB91" s="4">
        <v>608</v>
      </c>
      <c r="AC91" s="4">
        <v>100</v>
      </c>
      <c r="AD91" s="4">
        <f>AP91/AC91</f>
        <v>5</v>
      </c>
      <c r="AE91" s="7">
        <f>AF91/(AF91+AH91+AJ91+AL91+AN91+AP91)</f>
        <v>0.27663008392511296</v>
      </c>
      <c r="AF91" s="4">
        <v>18854</v>
      </c>
      <c r="AG91" s="7">
        <f>AH91/(AF91+AH91+AJ91+AL91+AN91+AP91)</f>
        <v>0.21213099360291096</v>
      </c>
      <c r="AH91" s="4">
        <v>14458</v>
      </c>
      <c r="AI91" s="7">
        <f>AJ91/(AF91+AH91+AJ91+AL91+AN91+AP91)</f>
        <v>0.44820705440460124</v>
      </c>
      <c r="AJ91" s="4">
        <v>30548</v>
      </c>
      <c r="AK91" s="7">
        <f>AL91/(AF91+AH91+AJ91+AL91+AN91+AP91)</f>
        <v>3.3452667410059277E-2</v>
      </c>
      <c r="AL91" s="4">
        <v>2280</v>
      </c>
      <c r="AM91" s="7">
        <f>AN91/(AF91+AH91+AJ91+AL91+AN91+AP91)</f>
        <v>2.2243089383179763E-2</v>
      </c>
      <c r="AN91" s="4">
        <v>1516</v>
      </c>
      <c r="AO91" s="7">
        <f>AP91/(AF91+AH91+AJ91+AL91+AN91+AP91)</f>
        <v>7.3361112741358063E-3</v>
      </c>
      <c r="AP91" s="4">
        <v>500</v>
      </c>
      <c r="AQ91" s="6">
        <f>AO91+AM91+AK91+AI91+AG91+AE91</f>
        <v>1</v>
      </c>
      <c r="AR91" s="4">
        <v>31166</v>
      </c>
      <c r="AS91" s="4">
        <f>AR91/M91</f>
        <v>3895.75</v>
      </c>
      <c r="AT91" s="4">
        <f>AR91/V91</f>
        <v>3682.5481458165946</v>
      </c>
      <c r="AU91" s="7">
        <f>AR91/(AR91+AV91+AY91+BB91)</f>
        <v>0.25730868621153702</v>
      </c>
      <c r="AV91" s="4">
        <v>41916</v>
      </c>
      <c r="AW91" s="4">
        <f>AV91/M91</f>
        <v>5239.5</v>
      </c>
      <c r="AX91" s="7">
        <f>AV91/(AR91+AV91+AY91+BB91)</f>
        <v>0.34606144167499153</v>
      </c>
      <c r="AY91" s="4">
        <v>27713</v>
      </c>
      <c r="AZ91" s="4">
        <f>AY91/M91</f>
        <v>3464.125</v>
      </c>
      <c r="BA91" s="7">
        <f>AY91/(AR91+AV91+AY91+BB91)</f>
        <v>0.22880047554964789</v>
      </c>
      <c r="BB91" s="4">
        <v>20328</v>
      </c>
      <c r="BC91" s="11">
        <f>BB91/(AR91+AV91+AY91+BB91)</f>
        <v>0.16782939656382356</v>
      </c>
      <c r="BD91" s="9">
        <f>BC91+BA91+AX91+AU91</f>
        <v>1</v>
      </c>
      <c r="BE91" s="14">
        <f>(AF91+AH91+AJ91+AL91+AN91+AP91)</f>
        <v>68156</v>
      </c>
      <c r="BF91" s="14">
        <f t="shared" si="5"/>
        <v>-121123</v>
      </c>
      <c r="BG91" s="13">
        <f>(AF91+AH91+AJ91+AL91+AN91+AP91)-(AR91+AV91+AY91+BB91)</f>
        <v>-52967</v>
      </c>
      <c r="BH91" s="13">
        <f t="shared" si="6"/>
        <v>1</v>
      </c>
      <c r="BI91" s="14">
        <f>AF91/W91</f>
        <v>23524.256880733945</v>
      </c>
      <c r="BJ91" s="14">
        <f>AH91/Y91</f>
        <v>23132.799999999999</v>
      </c>
      <c r="BK91" s="14">
        <f>AJ91/AA91</f>
        <v>49005.762532981535</v>
      </c>
      <c r="BL91" s="14">
        <f>BI91+BJ91+BK91</f>
        <v>95662.819413715479</v>
      </c>
      <c r="BM91" s="14">
        <f>(AF91/W91)-AF91</f>
        <v>4670.2568807339449</v>
      </c>
      <c r="BN91" s="14">
        <f>AH91/Y91-AH91</f>
        <v>8674.7999999999993</v>
      </c>
      <c r="BO91" s="14">
        <f>AJ91/AA91-AJ91</f>
        <v>18457.762532981535</v>
      </c>
      <c r="BP91" s="14">
        <f>BG91/S91</f>
        <v>-0.23943566468971503</v>
      </c>
      <c r="BQ91" s="14">
        <f>(BG91-CA91)/S91</f>
        <v>-0.22146520854407259</v>
      </c>
      <c r="BR91" s="27">
        <f>BQ91-BP91</f>
        <v>1.7970456145642438E-2</v>
      </c>
      <c r="BS91" s="28">
        <f t="shared" si="7"/>
        <v>143389</v>
      </c>
      <c r="BT91" s="11">
        <f>BS91/S91</f>
        <v>0.64818548387096775</v>
      </c>
      <c r="BU91" s="14">
        <f>(BE91-AP91)*1/BT91-(BE91-AP91)</f>
        <v>36721.530326594089</v>
      </c>
      <c r="BV91" s="14">
        <f t="shared" si="8"/>
        <v>0.30809706350354404</v>
      </c>
      <c r="BW91" s="27">
        <f>(AR91+AV91+AY91+BB91)/S91</f>
        <v>0.54753272819325904</v>
      </c>
      <c r="BX91" s="13">
        <f>(AF91+AH91+AJ91+AL91+AN91)/N91</f>
        <v>105.21928460342146</v>
      </c>
      <c r="BY91" s="26">
        <f>BX91/K91</f>
        <v>0.47183535696601553</v>
      </c>
      <c r="BZ91" s="11">
        <f>AP91/BE91</f>
        <v>7.3361112741358063E-3</v>
      </c>
      <c r="CA91" s="15">
        <f>-(BM91+BN91+BO91)/M91</f>
        <v>-3975.3524267144348</v>
      </c>
      <c r="CB91" s="15">
        <f>BG91-CA91</f>
        <v>-48991.647573285562</v>
      </c>
      <c r="CC91" s="18">
        <f t="shared" si="9"/>
        <v>1</v>
      </c>
      <c r="CD91" s="17">
        <f>(AF91/(AF91+AH91+AJ91))/(X91/(X91+Z91+AB91))</f>
        <v>2.1535122786978871</v>
      </c>
      <c r="CE91" s="19">
        <f>(AH91/(AF91+AH91+AJ91))/(Z91/(X91+Z91+AB91))</f>
        <v>0.90560601315377387</v>
      </c>
      <c r="CF91" s="18">
        <f>(AJ91/(AF91+AH91+AJ91))/(AB91/(X91+Z91+AB91))</f>
        <v>0.78048032703117021</v>
      </c>
      <c r="CG91">
        <f>AH91/Z91</f>
        <v>58.298387096774192</v>
      </c>
      <c r="CH91" s="11">
        <f>BB91/BE91</f>
        <v>0.29825693996126534</v>
      </c>
      <c r="CI91" s="14">
        <f>AY91/V91</f>
        <v>3274.5445923447119</v>
      </c>
      <c r="CJ91" s="14">
        <f>AV91/M91</f>
        <v>5239.5</v>
      </c>
      <c r="CK91" s="17">
        <f>N91/V91</f>
        <v>75.976335036901446</v>
      </c>
      <c r="CL91" s="17">
        <f>(AL91+AN91)/N91</f>
        <v>5.9035769828926909</v>
      </c>
      <c r="CM91" s="14">
        <f>AP91/AC91</f>
        <v>5</v>
      </c>
    </row>
    <row r="92" spans="1:91" hidden="1" x14ac:dyDescent="0.2">
      <c r="A92">
        <v>751</v>
      </c>
      <c r="B92" s="2">
        <v>45170</v>
      </c>
      <c r="C92" s="3" t="s">
        <v>43</v>
      </c>
      <c r="D92" t="s">
        <v>38</v>
      </c>
      <c r="E92" s="3" t="s">
        <v>44</v>
      </c>
      <c r="F92" t="s">
        <v>45</v>
      </c>
      <c r="G92" t="str">
        <f>CONCATENATE(C92,E92)</f>
        <v>SFOBOI</v>
      </c>
      <c r="H92" t="s">
        <v>31</v>
      </c>
      <c r="I92">
        <f>U92/M92</f>
        <v>145.25</v>
      </c>
      <c r="J92" t="str">
        <f>_xlfn.CONCAT(C92,E92,H92)</f>
        <v>SFOBOI737-800</v>
      </c>
      <c r="K92" s="4">
        <v>522</v>
      </c>
      <c r="L92" s="4">
        <f>N92/M92</f>
        <v>112</v>
      </c>
      <c r="M92" s="4">
        <v>4</v>
      </c>
      <c r="N92" s="4">
        <v>448</v>
      </c>
      <c r="O92" s="4">
        <f>P92/M92</f>
        <v>18.5</v>
      </c>
      <c r="P92" s="4">
        <v>74</v>
      </c>
      <c r="Q92" s="4">
        <v>140</v>
      </c>
      <c r="R92" s="4">
        <v>234</v>
      </c>
      <c r="S92" s="4">
        <f>U92*K92</f>
        <v>303282</v>
      </c>
      <c r="T92" s="7">
        <f>N92/U92</f>
        <v>0.77108433734939763</v>
      </c>
      <c r="U92" s="4">
        <v>581</v>
      </c>
      <c r="V92" s="4">
        <v>5.6321376414749906</v>
      </c>
      <c r="W92" s="7">
        <f>P92/X92</f>
        <v>1</v>
      </c>
      <c r="X92" s="4">
        <v>74</v>
      </c>
      <c r="Y92" s="7">
        <f>Q92/Z92</f>
        <v>1</v>
      </c>
      <c r="Z92" s="4">
        <v>140</v>
      </c>
      <c r="AA92" s="7">
        <f>R92/AB92</f>
        <v>0.63586956521739135</v>
      </c>
      <c r="AB92" s="4">
        <v>368</v>
      </c>
      <c r="AC92" s="4">
        <v>15</v>
      </c>
      <c r="AD92" s="4">
        <f>AP92/AC92</f>
        <v>5.8</v>
      </c>
      <c r="AE92" s="7">
        <f>AF92/(AF92+AH92+AJ92+AL92+AN92+AP92)</f>
        <v>0.26965069067238506</v>
      </c>
      <c r="AF92" s="4">
        <v>24772</v>
      </c>
      <c r="AG92" s="7">
        <f>AH92/(AF92+AH92+AJ92+AL92+AN92+AP92)</f>
        <v>0.29158457335060467</v>
      </c>
      <c r="AH92" s="4">
        <v>26787</v>
      </c>
      <c r="AI92" s="7">
        <f>AJ92/(AF92+AH92+AJ92+AL92+AN92+AP92)</f>
        <v>0.4122372560331784</v>
      </c>
      <c r="AJ92" s="4">
        <v>37871</v>
      </c>
      <c r="AK92" s="7">
        <f>AL92/(AF92+AH92+AJ92+AL92+AN92+AP92)</f>
        <v>1.7906321094625928E-2</v>
      </c>
      <c r="AL92" s="4">
        <v>1645</v>
      </c>
      <c r="AM92" s="7">
        <f>AN92/(AF92+AH92+AJ92+AL92+AN92+AP92)</f>
        <v>7.6741376119825403E-3</v>
      </c>
      <c r="AN92" s="4">
        <v>705</v>
      </c>
      <c r="AO92" s="7">
        <f>AP92/(AF92+AH92+AJ92+AL92+AN92+AP92)</f>
        <v>9.4702123722337727E-4</v>
      </c>
      <c r="AP92" s="4">
        <v>87</v>
      </c>
      <c r="AQ92" s="6">
        <f>AO92+AM92+AK92+AI92+AG92+AE92</f>
        <v>1</v>
      </c>
      <c r="AR92" s="4">
        <v>23419</v>
      </c>
      <c r="AS92" s="4">
        <f>AR92/M92</f>
        <v>5854.75</v>
      </c>
      <c r="AT92" s="4">
        <f>AR92/V92</f>
        <v>4158.1015043991074</v>
      </c>
      <c r="AU92" s="7">
        <f>AR92/(AR92+AV92+AY92+BB92)</f>
        <v>0.31607147677274811</v>
      </c>
      <c r="AV92" s="4">
        <v>20533</v>
      </c>
      <c r="AW92" s="4">
        <f>AV92/M92</f>
        <v>5133.25</v>
      </c>
      <c r="AX92" s="7">
        <f>AV92/(AR92+AV92+AY92+BB92)</f>
        <v>0.27712095446324936</v>
      </c>
      <c r="AY92" s="4">
        <v>12660</v>
      </c>
      <c r="AZ92" s="4">
        <f>AY92/M92</f>
        <v>3165</v>
      </c>
      <c r="BA92" s="7">
        <f>AY92/(AR92+AV92+AY92+BB92)</f>
        <v>0.17086403757389262</v>
      </c>
      <c r="BB92" s="4">
        <v>17482</v>
      </c>
      <c r="BC92" s="11">
        <f>BB92/(AR92+AV92+AY92+BB92)</f>
        <v>0.23594353119010986</v>
      </c>
      <c r="BD92" s="9">
        <f>BC92+BA92+AX92+AU92</f>
        <v>1</v>
      </c>
      <c r="BE92" s="14">
        <f>(AF92+AH92+AJ92+AL92+AN92+AP92)</f>
        <v>91867</v>
      </c>
      <c r="BF92" s="14">
        <f t="shared" si="5"/>
        <v>-74094</v>
      </c>
      <c r="BG92" s="13">
        <f>(AF92+AH92+AJ92+AL92+AN92+AP92)-(AR92+AV92+AY92+BB92)</f>
        <v>17773</v>
      </c>
      <c r="BH92" s="13">
        <f t="shared" si="6"/>
        <v>0</v>
      </c>
      <c r="BI92" s="14">
        <f>AF92/W92</f>
        <v>24772</v>
      </c>
      <c r="BJ92" s="14">
        <f>AH92/Y92</f>
        <v>26787</v>
      </c>
      <c r="BK92" s="14">
        <f>AJ92/AA92</f>
        <v>59557.811965811961</v>
      </c>
      <c r="BL92" s="14">
        <f>BI92+BJ92+BK92</f>
        <v>111116.81196581197</v>
      </c>
      <c r="BM92" s="14">
        <f>(AF92/W92)-AF92</f>
        <v>0</v>
      </c>
      <c r="BN92" s="14">
        <f>AH92/Y92-AH92</f>
        <v>0</v>
      </c>
      <c r="BO92" s="14">
        <f>AJ92/AA92-AJ92</f>
        <v>21686.811965811961</v>
      </c>
      <c r="BP92" s="14">
        <f>BG92/S92</f>
        <v>5.8602224991921713E-2</v>
      </c>
      <c r="BQ92" s="14">
        <f>(BG92-CA92)/S92</f>
        <v>7.6478996417370604E-2</v>
      </c>
      <c r="BR92" s="27">
        <f>BQ92-BP92</f>
        <v>1.7876771425448891E-2</v>
      </c>
      <c r="BS92" s="28">
        <f t="shared" si="7"/>
        <v>233856</v>
      </c>
      <c r="BT92" s="11">
        <f>BS92/S92</f>
        <v>0.77108433734939763</v>
      </c>
      <c r="BU92" s="14">
        <f>(BE92-AP92)*1/BT92-(BE92-AP92)</f>
        <v>27247.1875</v>
      </c>
      <c r="BV92" s="14">
        <f t="shared" si="8"/>
        <v>0.3029095033665038</v>
      </c>
      <c r="BW92" s="27">
        <f>(AR92+AV92+AY92+BB92)/S92</f>
        <v>0.24430727837458208</v>
      </c>
      <c r="BX92" s="13">
        <f>(AF92+AH92+AJ92+AL92+AN92)/N92</f>
        <v>204.86607142857142</v>
      </c>
      <c r="BY92" s="26">
        <f>BX92/K92</f>
        <v>0.39246373836891074</v>
      </c>
      <c r="BZ92" s="11">
        <f>AP92/BE92</f>
        <v>9.4702123722337727E-4</v>
      </c>
      <c r="CA92" s="15">
        <f>-(BM92+BN92+BO92)/M92</f>
        <v>-5421.7029914529903</v>
      </c>
      <c r="CB92" s="15">
        <f>BG92-CA92</f>
        <v>23194.702991452992</v>
      </c>
      <c r="CC92" s="18">
        <f t="shared" si="9"/>
        <v>0</v>
      </c>
      <c r="CD92" s="17">
        <f>(AF92/(AF92+AH92+AJ92))/(X92/(X92+Z92+AB92))</f>
        <v>2.1785578936870453</v>
      </c>
      <c r="CE92" s="19">
        <f>(AH92/(AF92+AH92+AJ92))/(Z92/(X92+Z92+AB92))</f>
        <v>1.2451904921646619</v>
      </c>
      <c r="CF92" s="18">
        <f>(AJ92/(AF92+AH92+AJ92))/(AB92/(X92+Z92+AB92))</f>
        <v>0.66972838848941851</v>
      </c>
      <c r="CG92">
        <f>AH92/Z92</f>
        <v>191.33571428571429</v>
      </c>
      <c r="CH92" s="11">
        <f>BB92/BE92</f>
        <v>0.19029684217401244</v>
      </c>
      <c r="CI92" s="14">
        <f>AY92/V92</f>
        <v>2247.814383436214</v>
      </c>
      <c r="CJ92" s="14">
        <f>AV92/M92</f>
        <v>5133.25</v>
      </c>
      <c r="CK92" s="17">
        <f>N92/V92</f>
        <v>79.543510567095097</v>
      </c>
      <c r="CL92" s="17">
        <f>(AL92+AN92)/N92</f>
        <v>5.2455357142857144</v>
      </c>
      <c r="CM92" s="14">
        <f>AP92/AC92</f>
        <v>5.8</v>
      </c>
    </row>
    <row r="93" spans="1:91" hidden="1" x14ac:dyDescent="0.2">
      <c r="A93">
        <v>452</v>
      </c>
      <c r="B93" s="2">
        <v>44866</v>
      </c>
      <c r="C93" s="3" t="s">
        <v>37</v>
      </c>
      <c r="D93" t="s">
        <v>38</v>
      </c>
      <c r="E93" s="3" t="s">
        <v>29</v>
      </c>
      <c r="F93" t="s">
        <v>28</v>
      </c>
      <c r="G93" t="str">
        <f>CONCATENATE(C93,E93)</f>
        <v>LAXANC</v>
      </c>
      <c r="H93" t="s">
        <v>35</v>
      </c>
      <c r="I93">
        <f>U93/M93</f>
        <v>178</v>
      </c>
      <c r="J93" t="str">
        <f>_xlfn.CONCAT(C93,E93,H93)</f>
        <v>LAXANC737-Max 9</v>
      </c>
      <c r="K93" s="4">
        <v>2345</v>
      </c>
      <c r="L93" s="4">
        <f>N93/M93</f>
        <v>118.33333333333333</v>
      </c>
      <c r="M93" s="4">
        <v>3</v>
      </c>
      <c r="N93" s="4">
        <v>355</v>
      </c>
      <c r="O93" s="4">
        <f>P93/M93</f>
        <v>16.333333333333332</v>
      </c>
      <c r="P93" s="4">
        <v>49</v>
      </c>
      <c r="Q93" s="4">
        <v>104</v>
      </c>
      <c r="R93" s="4">
        <v>202</v>
      </c>
      <c r="S93" s="4">
        <f>U93*K93</f>
        <v>1252230</v>
      </c>
      <c r="T93" s="7">
        <f>N93/U93</f>
        <v>0.66479400749063666</v>
      </c>
      <c r="U93" s="4">
        <v>534</v>
      </c>
      <c r="V93" s="4">
        <v>16.360526315789471</v>
      </c>
      <c r="W93" s="7">
        <f>P93/X93</f>
        <v>0.71014492753623193</v>
      </c>
      <c r="X93" s="4">
        <v>69</v>
      </c>
      <c r="Y93" s="7">
        <f>Q93/Z93</f>
        <v>0.80620155038759689</v>
      </c>
      <c r="Z93" s="4">
        <v>129</v>
      </c>
      <c r="AA93" s="7">
        <f>R93/AB93</f>
        <v>0.60119047619047616</v>
      </c>
      <c r="AB93" s="4">
        <v>336</v>
      </c>
      <c r="AC93" s="4">
        <v>1858</v>
      </c>
      <c r="AD93" s="4">
        <f>AP93/AC93</f>
        <v>5</v>
      </c>
      <c r="AE93" s="7">
        <f>AF93/(AF93+AH93+AJ93+AL93+AN93+AP93)</f>
        <v>0.18485020549426778</v>
      </c>
      <c r="AF93" s="4">
        <v>27346</v>
      </c>
      <c r="AG93" s="7">
        <f>AH93/(AF93+AH93+AJ93+AL93+AN93+AP93)</f>
        <v>0.27953304131516332</v>
      </c>
      <c r="AH93" s="4">
        <v>41353</v>
      </c>
      <c r="AI93" s="7">
        <f>AJ93/(AF93+AH93+AJ93+AL93+AN93+AP93)</f>
        <v>0.46197680077871511</v>
      </c>
      <c r="AJ93" s="4">
        <v>68343</v>
      </c>
      <c r="AK93" s="7">
        <f>AL93/(AF93+AH93+AJ93+AL93+AN93+AP93)</f>
        <v>8.1116158338741078E-3</v>
      </c>
      <c r="AL93" s="4">
        <v>1200</v>
      </c>
      <c r="AM93" s="7">
        <f>AN93/(AF93+AH93+AJ93+AL93+AN93+AP93)</f>
        <v>2.7309106640709497E-3</v>
      </c>
      <c r="AN93" s="4">
        <v>404</v>
      </c>
      <c r="AO93" s="7">
        <f>AP93/(AF93+AH93+AJ93+AL93+AN93+AP93)</f>
        <v>6.2797425913908717E-2</v>
      </c>
      <c r="AP93" s="4">
        <v>9290</v>
      </c>
      <c r="AQ93" s="6">
        <f>AO93+AM93+AK93+AI93+AG93+AE93</f>
        <v>1</v>
      </c>
      <c r="AR93" s="4">
        <v>55538</v>
      </c>
      <c r="AS93" s="4">
        <f>AR93/M93</f>
        <v>18512.666666666668</v>
      </c>
      <c r="AT93" s="4">
        <f>AR93/V93</f>
        <v>3394.6340678783986</v>
      </c>
      <c r="AU93" s="7">
        <f>AR93/(AR93+AV93+AY93+BB93)</f>
        <v>0.34980600624811042</v>
      </c>
      <c r="AV93" s="4">
        <v>15719</v>
      </c>
      <c r="AW93" s="4">
        <f>AV93/M93</f>
        <v>5239.666666666667</v>
      </c>
      <c r="AX93" s="7">
        <f>AV93/(AR93+AV93+AY93+BB93)</f>
        <v>9.9006096946487959E-2</v>
      </c>
      <c r="AY93" s="4">
        <v>48215</v>
      </c>
      <c r="AZ93" s="4">
        <f>AY93/M93</f>
        <v>16071.666666666666</v>
      </c>
      <c r="BA93" s="7">
        <f>AY93/(AR93+AV93+AY93+BB93)</f>
        <v>0.30368210218683866</v>
      </c>
      <c r="BB93" s="4">
        <v>39296</v>
      </c>
      <c r="BC93" s="11">
        <f>BB93/(AR93+AV93+AY93+BB93)</f>
        <v>0.24750579461856292</v>
      </c>
      <c r="BD93" s="9">
        <f>BC93+BA93+AX93+AU93</f>
        <v>1</v>
      </c>
      <c r="BE93" s="14">
        <f>(AF93+AH93+AJ93+AL93+AN93+AP93)</f>
        <v>147936</v>
      </c>
      <c r="BF93" s="14">
        <f t="shared" si="5"/>
        <v>-158768</v>
      </c>
      <c r="BG93" s="13">
        <f>(AF93+AH93+AJ93+AL93+AN93+AP93)-(AR93+AV93+AY93+BB93)</f>
        <v>-10832</v>
      </c>
      <c r="BH93" s="13">
        <f t="shared" si="6"/>
        <v>1</v>
      </c>
      <c r="BI93" s="14">
        <f>AF93/W93</f>
        <v>38507.63265306122</v>
      </c>
      <c r="BJ93" s="14">
        <f>AH93/Y93</f>
        <v>51293.625</v>
      </c>
      <c r="BK93" s="14">
        <f>AJ93/AA93</f>
        <v>113679.44554455446</v>
      </c>
      <c r="BL93" s="14">
        <f>BI93+BJ93+BK93</f>
        <v>203480.70319761569</v>
      </c>
      <c r="BM93" s="14">
        <f>(AF93/W93)-AF93</f>
        <v>11161.63265306122</v>
      </c>
      <c r="BN93" s="14">
        <f>AH93/Y93-AH93</f>
        <v>9940.625</v>
      </c>
      <c r="BO93" s="14">
        <f>AJ93/AA93-AJ93</f>
        <v>45336.445544554459</v>
      </c>
      <c r="BP93" s="14">
        <f>BG93/S93</f>
        <v>-8.6501681001094049E-3</v>
      </c>
      <c r="BQ93" s="14">
        <f>(BG93-CA93)/S93</f>
        <v>9.0352686001814609E-3</v>
      </c>
      <c r="BR93" s="27">
        <f>BQ93-BP93</f>
        <v>1.7685436700290866E-2</v>
      </c>
      <c r="BS93" s="28">
        <f t="shared" si="7"/>
        <v>832475</v>
      </c>
      <c r="BT93" s="11">
        <f>BS93/S93</f>
        <v>0.66479400749063666</v>
      </c>
      <c r="BU93" s="14">
        <f>(BE93-AP93)*1/BT93-(BE93-AP93)</f>
        <v>69908.828169014101</v>
      </c>
      <c r="BV93" s="14">
        <f t="shared" si="8"/>
        <v>0.11813804173354735</v>
      </c>
      <c r="BW93" s="27">
        <f>(AR93+AV93+AY93+BB93)/S93</f>
        <v>0.12678820983365677</v>
      </c>
      <c r="BX93" s="13">
        <f>(AF93+AH93+AJ93+AL93+AN93)/N93</f>
        <v>390.55211267605631</v>
      </c>
      <c r="BY93" s="26">
        <f>BX93/K93</f>
        <v>0.1665467431454398</v>
      </c>
      <c r="BZ93" s="11">
        <f>AP93/BE93</f>
        <v>6.2797425913908717E-2</v>
      </c>
      <c r="CA93" s="15">
        <f>-(BM93+BN93+BO93)/M93</f>
        <v>-22146.23439920523</v>
      </c>
      <c r="CB93" s="15">
        <f>BG93-CA93</f>
        <v>11314.23439920523</v>
      </c>
      <c r="CC93" s="18">
        <f t="shared" si="9"/>
        <v>0</v>
      </c>
      <c r="CD93" s="17">
        <f>(AF93/(AF93+AH93+AJ93))/(X93/(X93+Z93+AB93))</f>
        <v>1.5443021910769341</v>
      </c>
      <c r="CE93" s="19">
        <f>(AH93/(AF93+AH93+AJ93))/(Z93/(X93+Z93+AB93))</f>
        <v>1.2491220651078618</v>
      </c>
      <c r="CF93" s="18">
        <f>(AJ93/(AF93+AH93+AJ93))/(AB93/(X93+Z93+AB93))</f>
        <v>0.79257857862136116</v>
      </c>
      <c r="CG93">
        <f>AH93/Z93</f>
        <v>320.5658914728682</v>
      </c>
      <c r="CH93" s="11">
        <f>BB93/BE93</f>
        <v>0.26562837983993076</v>
      </c>
      <c r="CI93" s="14">
        <f>AY93/V93</f>
        <v>2947.032330706129</v>
      </c>
      <c r="CJ93" s="14">
        <f>AV93/M93</f>
        <v>5239.666666666667</v>
      </c>
      <c r="CK93" s="17">
        <f>N93/V93</f>
        <v>21.69856844137044</v>
      </c>
      <c r="CL93" s="17">
        <f>(AL93+AN93)/N93</f>
        <v>4.5183098591549298</v>
      </c>
      <c r="CM93" s="14">
        <f>AP93/AC93</f>
        <v>5</v>
      </c>
    </row>
    <row r="94" spans="1:91" hidden="1" x14ac:dyDescent="0.2">
      <c r="A94">
        <v>1035</v>
      </c>
      <c r="B94" s="2">
        <v>45231</v>
      </c>
      <c r="C94" s="3" t="s">
        <v>44</v>
      </c>
      <c r="D94" t="s">
        <v>45</v>
      </c>
      <c r="E94" s="3" t="s">
        <v>41</v>
      </c>
      <c r="F94" t="s">
        <v>42</v>
      </c>
      <c r="G94" t="str">
        <f>CONCATENATE(C94,E94)</f>
        <v>BOISEA</v>
      </c>
      <c r="H94" t="s">
        <v>31</v>
      </c>
      <c r="I94">
        <f>U94/M94</f>
        <v>147.71428571428572</v>
      </c>
      <c r="J94" t="str">
        <f>_xlfn.CONCAT(C94,E94,H94)</f>
        <v>BOISEA737-800</v>
      </c>
      <c r="K94" s="4">
        <v>399</v>
      </c>
      <c r="L94" s="4">
        <f>N94/M94</f>
        <v>94.428571428571431</v>
      </c>
      <c r="M94" s="4">
        <v>7</v>
      </c>
      <c r="N94" s="4">
        <v>661</v>
      </c>
      <c r="O94" s="4">
        <f>P94/M94</f>
        <v>13.857142857142858</v>
      </c>
      <c r="P94" s="4">
        <v>97</v>
      </c>
      <c r="Q94" s="4">
        <v>164</v>
      </c>
      <c r="R94" s="4">
        <v>401</v>
      </c>
      <c r="S94" s="4">
        <f>U94*K94</f>
        <v>412566</v>
      </c>
      <c r="T94" s="7">
        <f>N94/U94</f>
        <v>0.63926499032882012</v>
      </c>
      <c r="U94" s="4">
        <v>1034</v>
      </c>
      <c r="V94" s="4">
        <v>10.506850306065665</v>
      </c>
      <c r="W94" s="7">
        <f>P94/X94</f>
        <v>0.70802919708029199</v>
      </c>
      <c r="X94" s="4">
        <v>137</v>
      </c>
      <c r="Y94" s="7">
        <f>Q94/Z94</f>
        <v>0.63076923076923075</v>
      </c>
      <c r="Z94" s="4">
        <v>260</v>
      </c>
      <c r="AA94" s="7">
        <f>R94/AB94</f>
        <v>0.6295133437990581</v>
      </c>
      <c r="AB94" s="4">
        <v>637</v>
      </c>
      <c r="AC94" s="4">
        <v>2017</v>
      </c>
      <c r="AD94" s="4">
        <f>AP94/AC94</f>
        <v>5.9995042141794741</v>
      </c>
      <c r="AE94" s="7">
        <f>AF94/(AF94+AH94+AJ94+AL94+AN94+AP94)</f>
        <v>0.19341515329921652</v>
      </c>
      <c r="AF94" s="4">
        <v>21354</v>
      </c>
      <c r="AG94" s="7">
        <f>AH94/(AF94+AH94+AJ94+AL94+AN94+AP94)</f>
        <v>0.22041574204066844</v>
      </c>
      <c r="AH94" s="4">
        <v>24335</v>
      </c>
      <c r="AI94" s="7">
        <f>AJ94/(AF94+AH94+AJ94+AL94+AN94+AP94)</f>
        <v>0.42577781803360354</v>
      </c>
      <c r="AJ94" s="4">
        <v>47008</v>
      </c>
      <c r="AK94" s="7">
        <f>AL94/(AF94+AH94+AJ94+AL94+AN94+AP94)</f>
        <v>2.5361170236855215E-2</v>
      </c>
      <c r="AL94" s="4">
        <v>2800</v>
      </c>
      <c r="AM94" s="7">
        <f>AN94/(AF94+AH94+AJ94+AL94+AN94+AP94)</f>
        <v>2.5424573162447353E-2</v>
      </c>
      <c r="AN94" s="4">
        <v>2807</v>
      </c>
      <c r="AO94" s="7">
        <f>AP94/(AF94+AH94+AJ94+AL94+AN94+AP94)</f>
        <v>0.10960554322720892</v>
      </c>
      <c r="AP94" s="4">
        <v>12101</v>
      </c>
      <c r="AQ94" s="6">
        <f>AO94+AM94+AK94+AI94+AG94+AE94</f>
        <v>1</v>
      </c>
      <c r="AR94" s="4">
        <v>43688</v>
      </c>
      <c r="AS94" s="4">
        <f>AR94/M94</f>
        <v>6241.1428571428569</v>
      </c>
      <c r="AT94" s="4">
        <f>AR94/V94</f>
        <v>4158.0491514929709</v>
      </c>
      <c r="AU94" s="7">
        <f>AR94/(AR94+AV94+AY94+BB94)</f>
        <v>0.31646275651751887</v>
      </c>
      <c r="AV94" s="4">
        <v>38133</v>
      </c>
      <c r="AW94" s="4">
        <f>AV94/M94</f>
        <v>5447.5714285714284</v>
      </c>
      <c r="AX94" s="7">
        <f>AV94/(AR94+AV94+AY94+BB94)</f>
        <v>0.27622400417237108</v>
      </c>
      <c r="AY94" s="4">
        <v>23618</v>
      </c>
      <c r="AZ94" s="4">
        <f>AY94/M94</f>
        <v>3374</v>
      </c>
      <c r="BA94" s="7">
        <f>AY94/(AR94+AV94+AY94+BB94)</f>
        <v>0.17108170168995515</v>
      </c>
      <c r="BB94" s="4">
        <v>32612</v>
      </c>
      <c r="BC94" s="11">
        <f>BB94/(AR94+AV94+AY94+BB94)</f>
        <v>0.23623153762015486</v>
      </c>
      <c r="BD94" s="9">
        <f>BC94+BA94+AX94+AU94</f>
        <v>1</v>
      </c>
      <c r="BE94" s="14">
        <f>(AF94+AH94+AJ94+AL94+AN94+AP94)</f>
        <v>110405</v>
      </c>
      <c r="BF94" s="14">
        <f t="shared" si="5"/>
        <v>-138051</v>
      </c>
      <c r="BG94" s="13">
        <f>(AF94+AH94+AJ94+AL94+AN94+AP94)-(AR94+AV94+AY94+BB94)</f>
        <v>-27646</v>
      </c>
      <c r="BH94" s="13">
        <f t="shared" si="6"/>
        <v>1</v>
      </c>
      <c r="BI94" s="14">
        <f>AF94/W94</f>
        <v>30159.773195876289</v>
      </c>
      <c r="BJ94" s="14">
        <f>AH94/Y94</f>
        <v>38579.878048780491</v>
      </c>
      <c r="BK94" s="14">
        <f>AJ94/AA94</f>
        <v>74673.556109725687</v>
      </c>
      <c r="BL94" s="14">
        <f>BI94+BJ94+BK94</f>
        <v>143413.20735438247</v>
      </c>
      <c r="BM94" s="14">
        <f>(AF94/W94)-AF94</f>
        <v>8805.7731958762888</v>
      </c>
      <c r="BN94" s="14">
        <f>AH94/Y94-AH94</f>
        <v>14244.878048780491</v>
      </c>
      <c r="BO94" s="14">
        <f>AJ94/AA94-AJ94</f>
        <v>27665.556109725687</v>
      </c>
      <c r="BP94" s="14">
        <f>BG94/S94</f>
        <v>-6.7009884479089413E-2</v>
      </c>
      <c r="BQ94" s="14">
        <f>(BG94-CA94)/S94</f>
        <v>-4.9448639783216515E-2</v>
      </c>
      <c r="BR94" s="27">
        <f>BQ94-BP94</f>
        <v>1.7561244695872898E-2</v>
      </c>
      <c r="BS94" s="28">
        <f t="shared" si="7"/>
        <v>263739</v>
      </c>
      <c r="BT94" s="11">
        <f>BS94/S94</f>
        <v>0.63926499032882012</v>
      </c>
      <c r="BU94" s="14">
        <f>(BE94-AP94)*1/BT94-(BE94-AP94)</f>
        <v>55472.605143721623</v>
      </c>
      <c r="BV94" s="14">
        <f t="shared" si="8"/>
        <v>0.26760566794161417</v>
      </c>
      <c r="BW94" s="27">
        <f>(AR94+AV94+AY94+BB94)/S94</f>
        <v>0.33461555242070362</v>
      </c>
      <c r="BX94" s="13">
        <f>(AF94+AH94+AJ94+AL94+AN94)/N94</f>
        <v>148.72012102874433</v>
      </c>
      <c r="BY94" s="26">
        <f>BX94/K94</f>
        <v>0.37273213290412111</v>
      </c>
      <c r="BZ94" s="11">
        <f>AP94/BE94</f>
        <v>0.10960554322720892</v>
      </c>
      <c r="CA94" s="15">
        <f>-(BM94+BN94+BO94)/M94</f>
        <v>-7245.1724791974948</v>
      </c>
      <c r="CB94" s="15">
        <f>BG94-CA94</f>
        <v>-20400.827520802504</v>
      </c>
      <c r="CC94" s="18">
        <f t="shared" si="9"/>
        <v>1</v>
      </c>
      <c r="CD94" s="17">
        <f>(AF94/(AF94+AH94+AJ94))/(X94/(X94+Z94+AB94))</f>
        <v>1.7386554687357896</v>
      </c>
      <c r="CE94" s="19">
        <f>(AH94/(AF94+AH94+AJ94))/(Z94/(X94+Z94+AB94))</f>
        <v>1.044029721317012</v>
      </c>
      <c r="CF94" s="18">
        <f>(AJ94/(AF94+AH94+AJ94))/(AB94/(X94+Z94+AB94))</f>
        <v>0.82316557808598689</v>
      </c>
      <c r="CG94">
        <f>AH94/Z94</f>
        <v>93.59615384615384</v>
      </c>
      <c r="CH94" s="11">
        <f>BB94/BE94</f>
        <v>0.29538517277297222</v>
      </c>
      <c r="CI94" s="14">
        <f>AY94/V94</f>
        <v>2247.8668023246883</v>
      </c>
      <c r="CJ94" s="14">
        <f>AV94/M94</f>
        <v>5447.5714285714284</v>
      </c>
      <c r="CK94" s="17">
        <f>N94/V94</f>
        <v>62.911336960649464</v>
      </c>
      <c r="CL94" s="17">
        <f>(AL94+AN94)/N94</f>
        <v>8.482602118003026</v>
      </c>
      <c r="CM94" s="14">
        <f>AP94/AC94</f>
        <v>5.9995042141794741</v>
      </c>
    </row>
    <row r="95" spans="1:91" hidden="1" x14ac:dyDescent="0.2">
      <c r="A95">
        <v>150</v>
      </c>
      <c r="B95" s="2">
        <v>44805</v>
      </c>
      <c r="C95" s="3" t="s">
        <v>43</v>
      </c>
      <c r="D95" t="s">
        <v>38</v>
      </c>
      <c r="E95" s="3" t="s">
        <v>29</v>
      </c>
      <c r="F95" t="s">
        <v>28</v>
      </c>
      <c r="G95" t="str">
        <f>CONCATENATE(C95,E95)</f>
        <v>SFOANC</v>
      </c>
      <c r="H95" t="s">
        <v>34</v>
      </c>
      <c r="I95">
        <f>U95/M95</f>
        <v>178</v>
      </c>
      <c r="J95" t="str">
        <f>_xlfn.CONCAT(C95,E95,H95)</f>
        <v>SFOANC737-900</v>
      </c>
      <c r="K95" s="4">
        <v>2018</v>
      </c>
      <c r="L95" s="4">
        <f>N95/M95</f>
        <v>125.33333333333333</v>
      </c>
      <c r="M95" s="4">
        <v>3</v>
      </c>
      <c r="N95" s="4">
        <v>376</v>
      </c>
      <c r="O95" s="4">
        <f>P95/M95</f>
        <v>16.666666666666668</v>
      </c>
      <c r="P95" s="4">
        <v>50</v>
      </c>
      <c r="Q95" s="4">
        <v>82</v>
      </c>
      <c r="R95" s="4">
        <v>244</v>
      </c>
      <c r="S95" s="4">
        <f>U95*K95</f>
        <v>1077612</v>
      </c>
      <c r="T95" s="7">
        <f>N95/U95</f>
        <v>0.70411985018726597</v>
      </c>
      <c r="U95" s="4">
        <v>534</v>
      </c>
      <c r="V95" s="4">
        <v>14.128</v>
      </c>
      <c r="W95" s="7">
        <f>P95/X95</f>
        <v>0.72463768115942029</v>
      </c>
      <c r="X95" s="4">
        <v>69</v>
      </c>
      <c r="Y95" s="7">
        <f>Q95/Z95</f>
        <v>0.63565891472868219</v>
      </c>
      <c r="Z95" s="4">
        <v>129</v>
      </c>
      <c r="AA95" s="7">
        <f>R95/AB95</f>
        <v>0.72619047619047616</v>
      </c>
      <c r="AB95" s="4">
        <v>336</v>
      </c>
      <c r="AC95" s="4">
        <v>2680</v>
      </c>
      <c r="AD95" s="4">
        <f>AP95/AC95</f>
        <v>5</v>
      </c>
      <c r="AE95" s="7">
        <f>AF95/(AF95+AH95+AJ95+AL95+AN95+AP95)</f>
        <v>0.18914407529563187</v>
      </c>
      <c r="AF95" s="4">
        <v>28215</v>
      </c>
      <c r="AG95" s="7">
        <f>AH95/(AF95+AH95+AJ95+AL95+AN95+AP95)</f>
        <v>0.20018502131767354</v>
      </c>
      <c r="AH95" s="4">
        <v>29862</v>
      </c>
      <c r="AI95" s="7">
        <f>AJ95/(AF95+AH95+AJ95+AL95+AN95+AP95)</f>
        <v>0.5044445338267235</v>
      </c>
      <c r="AJ95" s="4">
        <v>75249</v>
      </c>
      <c r="AK95" s="7">
        <f>AL95/(AF95+AH95+AJ95+AL95+AN95+AP95)</f>
        <v>9.8543962673960268E-3</v>
      </c>
      <c r="AL95" s="4">
        <v>1470</v>
      </c>
      <c r="AM95" s="7">
        <f>AN95/(AF95+AH95+AJ95+AL95+AN95+AP95)</f>
        <v>6.5427828278765456E-3</v>
      </c>
      <c r="AN95" s="4">
        <v>976</v>
      </c>
      <c r="AO95" s="7">
        <f>AP95/(AF95+AH95+AJ95+AL95+AN95+AP95)</f>
        <v>8.9829190464698463E-2</v>
      </c>
      <c r="AP95" s="4">
        <v>13400</v>
      </c>
      <c r="AQ95" s="6">
        <f>AO95+AM95+AK95+AI95+AG95+AE95</f>
        <v>1</v>
      </c>
      <c r="AR95" s="4">
        <v>52027</v>
      </c>
      <c r="AS95" s="4">
        <f>AR95/M95</f>
        <v>17342.333333333332</v>
      </c>
      <c r="AT95" s="4">
        <f>AR95/V95</f>
        <v>3682.5453001132501</v>
      </c>
      <c r="AU95" s="7">
        <f>AR95/(AR95+AV95+AY95+BB95)</f>
        <v>0.35166922395787564</v>
      </c>
      <c r="AV95" s="4">
        <v>15719</v>
      </c>
      <c r="AW95" s="4">
        <f>AV95/M95</f>
        <v>5239.666666666667</v>
      </c>
      <c r="AX95" s="7">
        <f>AV95/(AR95+AV95+AY95+BB95)</f>
        <v>0.10625038021400134</v>
      </c>
      <c r="AY95" s="4">
        <v>46262</v>
      </c>
      <c r="AZ95" s="4">
        <f>AY95/M95</f>
        <v>15420.666666666666</v>
      </c>
      <c r="BA95" s="7">
        <f>AY95/(AR95+AV95+AY95+BB95)</f>
        <v>0.31270151342070934</v>
      </c>
      <c r="BB95" s="4">
        <v>33935</v>
      </c>
      <c r="BC95" s="11">
        <f>BB95/(AR95+AV95+AY95+BB95)</f>
        <v>0.22937888240741366</v>
      </c>
      <c r="BD95" s="9">
        <f>BC95+BA95+AX95+AU95</f>
        <v>1</v>
      </c>
      <c r="BE95" s="14">
        <f>(AF95+AH95+AJ95+AL95+AN95+AP95)</f>
        <v>149172</v>
      </c>
      <c r="BF95" s="14">
        <f t="shared" si="5"/>
        <v>-147943</v>
      </c>
      <c r="BG95" s="13">
        <f>(AF95+AH95+AJ95+AL95+AN95+AP95)-(AR95+AV95+AY95+BB95)</f>
        <v>1229</v>
      </c>
      <c r="BH95" s="13">
        <f t="shared" si="6"/>
        <v>0</v>
      </c>
      <c r="BI95" s="14">
        <f>AF95/W95</f>
        <v>38936.699999999997</v>
      </c>
      <c r="BJ95" s="14">
        <f>AH95/Y95</f>
        <v>46978.024390243903</v>
      </c>
      <c r="BK95" s="14">
        <f>AJ95/AA95</f>
        <v>103621.57377049181</v>
      </c>
      <c r="BL95" s="14">
        <f>BI95+BJ95+BK95</f>
        <v>189536.29816073572</v>
      </c>
      <c r="BM95" s="14">
        <f>(AF95/W95)-AF95</f>
        <v>10721.699999999997</v>
      </c>
      <c r="BN95" s="14">
        <f>AH95/Y95-AH95</f>
        <v>17116.024390243903</v>
      </c>
      <c r="BO95" s="14">
        <f>AJ95/AA95-AJ95</f>
        <v>28372.573770491814</v>
      </c>
      <c r="BP95" s="14">
        <f>BG95/S95</f>
        <v>1.1404847013581883E-3</v>
      </c>
      <c r="BQ95" s="14">
        <f>(BG95-CA95)/S95</f>
        <v>1.8527787416601313E-2</v>
      </c>
      <c r="BR95" s="27">
        <f>BQ95-BP95</f>
        <v>1.7387302715243125E-2</v>
      </c>
      <c r="BS95" s="28">
        <f t="shared" si="7"/>
        <v>758768</v>
      </c>
      <c r="BT95" s="11">
        <f>BS95/S95</f>
        <v>0.70411985018726597</v>
      </c>
      <c r="BU95" s="14">
        <f>(BE95-AP95)*1/BT95-(BE95-AP95)</f>
        <v>57053.127659574442</v>
      </c>
      <c r="BV95" s="14">
        <f t="shared" si="8"/>
        <v>0.13842830258014943</v>
      </c>
      <c r="BW95" s="27">
        <f>(AR95+AV95+AY95+BB95)/S95</f>
        <v>0.13728781787879124</v>
      </c>
      <c r="BX95" s="13">
        <f>(AF95+AH95+AJ95+AL95+AN95)/N95</f>
        <v>361.09574468085106</v>
      </c>
      <c r="BY95" s="26">
        <f>BX95/K95</f>
        <v>0.17893743542163085</v>
      </c>
      <c r="BZ95" s="11">
        <f>AP95/BE95</f>
        <v>8.9829190464698463E-2</v>
      </c>
      <c r="CA95" s="15">
        <f>-(BM95+BN95+BO95)/M95</f>
        <v>-18736.766053578573</v>
      </c>
      <c r="CB95" s="15">
        <f>BG95-CA95</f>
        <v>19965.766053578573</v>
      </c>
      <c r="CC95" s="18">
        <f t="shared" si="9"/>
        <v>0</v>
      </c>
      <c r="CD95" s="17">
        <f>(AF95/(AF95+AH95+AJ95))/(X95/(X95+Z95+AB95))</f>
        <v>1.637786817405392</v>
      </c>
      <c r="CE95" s="19">
        <f>(AH95/(AF95+AH95+AJ95))/(Z95/(X95+Z95+AB95))</f>
        <v>0.92716192413838572</v>
      </c>
      <c r="CF95" s="18">
        <f>(AJ95/(AF95+AH95+AJ95))/(AB95/(X95+Z95+AB95))</f>
        <v>0.89699053983683386</v>
      </c>
      <c r="CG95">
        <f>AH95/Z95</f>
        <v>231.48837209302326</v>
      </c>
      <c r="CH95" s="11">
        <f>BB95/BE95</f>
        <v>0.22748907301638377</v>
      </c>
      <c r="CI95" s="14">
        <f>AY95/V95</f>
        <v>3274.4903737259342</v>
      </c>
      <c r="CJ95" s="14">
        <f>AV95/M95</f>
        <v>5239.666666666667</v>
      </c>
      <c r="CK95" s="17">
        <f>N95/V95</f>
        <v>26.613816534541336</v>
      </c>
      <c r="CL95" s="17">
        <f>(AL95+AN95)/N95</f>
        <v>6.5053191489361701</v>
      </c>
      <c r="CM95" s="14">
        <f>AP95/AC95</f>
        <v>5</v>
      </c>
    </row>
    <row r="96" spans="1:91" hidden="1" x14ac:dyDescent="0.2">
      <c r="A96">
        <v>1138</v>
      </c>
      <c r="B96" s="2">
        <v>45231</v>
      </c>
      <c r="C96" s="3" t="s">
        <v>41</v>
      </c>
      <c r="D96" t="s">
        <v>42</v>
      </c>
      <c r="E96" s="3" t="s">
        <v>44</v>
      </c>
      <c r="F96" t="s">
        <v>45</v>
      </c>
      <c r="G96" t="str">
        <f>CONCATENATE(C96,E96)</f>
        <v>SEABOI</v>
      </c>
      <c r="H96" t="s">
        <v>31</v>
      </c>
      <c r="I96">
        <f>U96/M96</f>
        <v>147.71428571428572</v>
      </c>
      <c r="J96" t="str">
        <f>_xlfn.CONCAT(C96,E96,H96)</f>
        <v>SEABOI737-800</v>
      </c>
      <c r="K96" s="4">
        <v>399</v>
      </c>
      <c r="L96" s="4">
        <f>N96/M96</f>
        <v>94.428571428571431</v>
      </c>
      <c r="M96" s="4">
        <v>7</v>
      </c>
      <c r="N96" s="4">
        <v>661</v>
      </c>
      <c r="O96" s="4">
        <f>P96/M96</f>
        <v>15.428571428571429</v>
      </c>
      <c r="P96" s="4">
        <v>108</v>
      </c>
      <c r="Q96" s="4">
        <v>160</v>
      </c>
      <c r="R96" s="4">
        <v>393</v>
      </c>
      <c r="S96" s="4">
        <f>U96*K96</f>
        <v>412566</v>
      </c>
      <c r="T96" s="7">
        <f>N96/U96</f>
        <v>0.63926499032882012</v>
      </c>
      <c r="U96" s="4">
        <v>1034</v>
      </c>
      <c r="V96" s="4">
        <v>9.0751668335001661</v>
      </c>
      <c r="W96" s="7">
        <f>P96/X96</f>
        <v>0.78832116788321172</v>
      </c>
      <c r="X96" s="4">
        <v>137</v>
      </c>
      <c r="Y96" s="7">
        <f>Q96/Z96</f>
        <v>0.61538461538461542</v>
      </c>
      <c r="Z96" s="4">
        <v>260</v>
      </c>
      <c r="AA96" s="7">
        <f>R96/AB96</f>
        <v>0.61695447409733128</v>
      </c>
      <c r="AB96" s="4">
        <v>637</v>
      </c>
      <c r="AC96" s="4">
        <v>2017</v>
      </c>
      <c r="AD96" s="4">
        <f>AP96/AC96</f>
        <v>5.9995042141794741</v>
      </c>
      <c r="AE96" s="7">
        <f>AF96/(AF96+AH96+AJ96+AL96+AN96+AP96)</f>
        <v>0.20615318145404465</v>
      </c>
      <c r="AF96" s="4">
        <v>22903</v>
      </c>
      <c r="AG96" s="7">
        <f>AH96/(AF96+AH96+AJ96+AL96+AN96+AP96)</f>
        <v>0.20676525918791686</v>
      </c>
      <c r="AH96" s="4">
        <v>22971</v>
      </c>
      <c r="AI96" s="7">
        <f>AJ96/(AF96+AH96+AJ96+AL96+AN96+AP96)</f>
        <v>0.42866144000288037</v>
      </c>
      <c r="AJ96" s="4">
        <v>47623</v>
      </c>
      <c r="AK96" s="7">
        <f>AL96/(AF96+AH96+AJ96+AL96+AN96+AP96)</f>
        <v>2.4735141362953093E-2</v>
      </c>
      <c r="AL96" s="4">
        <v>2748</v>
      </c>
      <c r="AM96" s="7">
        <f>AN96/(AF96+AH96+AJ96+AL96+AN96+AP96)</f>
        <v>2.4762144792388634E-2</v>
      </c>
      <c r="AN96" s="4">
        <v>2751</v>
      </c>
      <c r="AO96" s="7">
        <f>AP96/(AF96+AH96+AJ96+AL96+AN96+AP96)</f>
        <v>0.10892283319981638</v>
      </c>
      <c r="AP96" s="4">
        <v>12101</v>
      </c>
      <c r="AQ96" s="6">
        <f>AO96+AM96+AK96+AI96+AG96+AE96</f>
        <v>1</v>
      </c>
      <c r="AR96" s="4">
        <v>37735</v>
      </c>
      <c r="AS96" s="4">
        <f>AR96/M96</f>
        <v>5390.7142857142853</v>
      </c>
      <c r="AT96" s="4">
        <f>AR96/V96</f>
        <v>4158.0502807622915</v>
      </c>
      <c r="AU96" s="7">
        <f>AR96/(AR96+AV96+AY96+BB96)</f>
        <v>0.30324581916953963</v>
      </c>
      <c r="AV96" s="4">
        <v>38133</v>
      </c>
      <c r="AW96" s="4">
        <f>AV96/M96</f>
        <v>5447.5714285714284</v>
      </c>
      <c r="AX96" s="7">
        <f>AV96/(AR96+AV96+AY96+BB96)</f>
        <v>0.30644422478844718</v>
      </c>
      <c r="AY96" s="4">
        <v>20400</v>
      </c>
      <c r="AZ96" s="4">
        <f>AY96/M96</f>
        <v>2914.2857142857142</v>
      </c>
      <c r="BA96" s="7">
        <f>AY96/(AR96+AV96+AY96+BB96)</f>
        <v>0.16393837845656839</v>
      </c>
      <c r="BB96" s="4">
        <v>28169</v>
      </c>
      <c r="BC96" s="11">
        <f>BB96/(AR96+AV96+AY96+BB96)</f>
        <v>0.22637157758544485</v>
      </c>
      <c r="BD96" s="9">
        <f>BC96+BA96+AX96+AU96</f>
        <v>1</v>
      </c>
      <c r="BE96" s="14">
        <f>(AF96+AH96+AJ96+AL96+AN96+AP96)</f>
        <v>111097</v>
      </c>
      <c r="BF96" s="14">
        <f t="shared" si="5"/>
        <v>-124437</v>
      </c>
      <c r="BG96" s="13">
        <f>(AF96+AH96+AJ96+AL96+AN96+AP96)-(AR96+AV96+AY96+BB96)</f>
        <v>-13340</v>
      </c>
      <c r="BH96" s="13">
        <f t="shared" si="6"/>
        <v>1</v>
      </c>
      <c r="BI96" s="14">
        <f>AF96/W96</f>
        <v>29052.879629629628</v>
      </c>
      <c r="BJ96" s="14">
        <f>AH96/Y96</f>
        <v>37327.875</v>
      </c>
      <c r="BK96" s="14">
        <f>AJ96/AA96</f>
        <v>77190.460559796426</v>
      </c>
      <c r="BL96" s="14">
        <f>BI96+BJ96+BK96</f>
        <v>143571.21518942606</v>
      </c>
      <c r="BM96" s="14">
        <f>(AF96/W96)-AF96</f>
        <v>6149.8796296296277</v>
      </c>
      <c r="BN96" s="14">
        <f>AH96/Y96-AH96</f>
        <v>14356.875</v>
      </c>
      <c r="BO96" s="14">
        <f>AJ96/AA96-AJ96</f>
        <v>29567.460559796426</v>
      </c>
      <c r="BP96" s="14">
        <f>BG96/S96</f>
        <v>-3.2334220464119677E-2</v>
      </c>
      <c r="BQ96" s="14">
        <f>(BG96-CA96)/S96</f>
        <v>-1.4995275149248482E-2</v>
      </c>
      <c r="BR96" s="27">
        <f>BQ96-BP96</f>
        <v>1.7338945314871193E-2</v>
      </c>
      <c r="BS96" s="28">
        <f t="shared" si="7"/>
        <v>263739</v>
      </c>
      <c r="BT96" s="11">
        <f>BS96/S96</f>
        <v>0.63926499032882012</v>
      </c>
      <c r="BU96" s="14">
        <f>(BE96-AP96)*1/BT96-(BE96-AP96)</f>
        <v>55863.098335854767</v>
      </c>
      <c r="BV96" s="14">
        <f t="shared" si="8"/>
        <v>0.26928297533000778</v>
      </c>
      <c r="BW96" s="27">
        <f>(AR96+AV96+AY96+BB96)/S96</f>
        <v>0.30161719579412749</v>
      </c>
      <c r="BX96" s="13">
        <f>(AF96+AH96+AJ96+AL96+AN96)/N96</f>
        <v>149.76701966717096</v>
      </c>
      <c r="BY96" s="26">
        <f>BX96/K96</f>
        <v>0.37535593901546604</v>
      </c>
      <c r="BZ96" s="11">
        <f>AP96/BE96</f>
        <v>0.10892283319981638</v>
      </c>
      <c r="CA96" s="15">
        <f>-(BM96+BN96+BO96)/M96</f>
        <v>-7153.4593127751505</v>
      </c>
      <c r="CB96" s="15">
        <f>BG96-CA96</f>
        <v>-6186.5406872248495</v>
      </c>
      <c r="CC96" s="18">
        <f t="shared" si="9"/>
        <v>1</v>
      </c>
      <c r="CD96" s="17">
        <f>(AF96/(AF96+AH96+AJ96))/(X96/(X96+Z96+AB96))</f>
        <v>1.8488201619959079</v>
      </c>
      <c r="CE96" s="19">
        <f>(AH96/(AF96+AH96+AJ96))/(Z96/(X96+Z96+AB96))</f>
        <v>0.97707840893290698</v>
      </c>
      <c r="CF96" s="18">
        <f>(AJ96/(AF96+AH96+AJ96))/(AB96/(X96+Z96+AB96))</f>
        <v>0.82679945287912837</v>
      </c>
      <c r="CG96">
        <f>AH96/Z96</f>
        <v>88.35</v>
      </c>
      <c r="CH96" s="11">
        <f>BB96/BE96</f>
        <v>0.25355320125655956</v>
      </c>
      <c r="CI96" s="14">
        <f>AY96/V96</f>
        <v>2247.8925593626805</v>
      </c>
      <c r="CJ96" s="14">
        <f>AV96/M96</f>
        <v>5447.5714285714284</v>
      </c>
      <c r="CK96" s="17">
        <f>N96/V96</f>
        <v>72.836126555820186</v>
      </c>
      <c r="CL96" s="17">
        <f>(AL96+AN96)/N96</f>
        <v>8.3192133131618764</v>
      </c>
      <c r="CM96" s="14">
        <f>AP96/AC96</f>
        <v>5.9995042141794741</v>
      </c>
    </row>
    <row r="97" spans="1:91" hidden="1" x14ac:dyDescent="0.2">
      <c r="A97">
        <v>1069</v>
      </c>
      <c r="B97" s="2">
        <v>45231</v>
      </c>
      <c r="C97" s="3" t="s">
        <v>32</v>
      </c>
      <c r="D97" t="s">
        <v>33</v>
      </c>
      <c r="E97" s="3" t="s">
        <v>43</v>
      </c>
      <c r="F97" t="s">
        <v>38</v>
      </c>
      <c r="G97" t="str">
        <f>CONCATENATE(C97,E97)</f>
        <v>HNLSFO</v>
      </c>
      <c r="H97" t="s">
        <v>31</v>
      </c>
      <c r="I97">
        <f>U97/M97</f>
        <v>166</v>
      </c>
      <c r="J97" t="str">
        <f>_xlfn.CONCAT(C97,E97,H97)</f>
        <v>HNLSFO737-800</v>
      </c>
      <c r="K97" s="4">
        <v>2399</v>
      </c>
      <c r="L97" s="4">
        <f>N97/M97</f>
        <v>104</v>
      </c>
      <c r="M97" s="4">
        <v>3</v>
      </c>
      <c r="N97" s="4">
        <v>312</v>
      </c>
      <c r="O97" s="4">
        <f>P97/M97</f>
        <v>16.666666666666668</v>
      </c>
      <c r="P97" s="4">
        <v>50</v>
      </c>
      <c r="Q97" s="4">
        <v>72</v>
      </c>
      <c r="R97" s="4">
        <v>190</v>
      </c>
      <c r="S97" s="4">
        <f>U97*K97</f>
        <v>1194702</v>
      </c>
      <c r="T97" s="7">
        <f>N97/U97</f>
        <v>0.62650602409638556</v>
      </c>
      <c r="U97" s="4">
        <v>498</v>
      </c>
      <c r="V97" s="4">
        <v>15.058389544688026</v>
      </c>
      <c r="W97" s="7">
        <f>P97/X97</f>
        <v>0.79365079365079361</v>
      </c>
      <c r="X97" s="4">
        <v>63</v>
      </c>
      <c r="Y97" s="7">
        <f>Q97/Z97</f>
        <v>0.6</v>
      </c>
      <c r="Z97" s="4">
        <v>120</v>
      </c>
      <c r="AA97" s="7">
        <f>R97/AB97</f>
        <v>0.60317460317460314</v>
      </c>
      <c r="AB97" s="4">
        <v>315</v>
      </c>
      <c r="AC97" s="4">
        <v>0</v>
      </c>
      <c r="AD97" s="4" t="e">
        <f>AP97/AC97</f>
        <v>#DIV/0!</v>
      </c>
      <c r="AE97" s="7">
        <f>AF97/(AF97+AH97+AJ97+AL97+AN97+AP97)</f>
        <v>0.26867264006106395</v>
      </c>
      <c r="AF97" s="4">
        <v>30975</v>
      </c>
      <c r="AG97" s="7">
        <f>AH97/(AF97+AH97+AJ97+AL97+AN97+AP97)</f>
        <v>0.21424420369679675</v>
      </c>
      <c r="AH97" s="4">
        <v>24700</v>
      </c>
      <c r="AI97" s="7">
        <f>AJ97/(AF97+AH97+AJ97+AL97+AN97+AP97)</f>
        <v>0.49401070353633042</v>
      </c>
      <c r="AJ97" s="4">
        <v>56954</v>
      </c>
      <c r="AK97" s="7">
        <f>AL97/(AF97+AH97+AJ97+AL97+AN97+AP97)</f>
        <v>1.153622635290444E-2</v>
      </c>
      <c r="AL97" s="4">
        <v>1330</v>
      </c>
      <c r="AM97" s="7">
        <f>AN97/(AF97+AH97+AJ97+AL97+AN97+AP97)</f>
        <v>1.153622635290444E-2</v>
      </c>
      <c r="AN97" s="4">
        <v>1330</v>
      </c>
      <c r="AO97" s="7">
        <f>AP97/(AF97+AH97+AJ97+AL97+AN97+AP97)</f>
        <v>0</v>
      </c>
      <c r="AP97" s="4">
        <v>0</v>
      </c>
      <c r="AQ97" s="6">
        <f>AO97+AM97+AK97+AI97+AG97+AE97</f>
        <v>1</v>
      </c>
      <c r="AR97" s="4">
        <v>62614</v>
      </c>
      <c r="AS97" s="4">
        <f>AR97/M97</f>
        <v>20871.333333333332</v>
      </c>
      <c r="AT97" s="4">
        <f>AR97/V97</f>
        <v>4158.0807704690851</v>
      </c>
      <c r="AU97" s="7">
        <f>AR97/(AR97+AV97+AY97+BB97)</f>
        <v>0.38938570415790846</v>
      </c>
      <c r="AV97" s="4">
        <v>17600</v>
      </c>
      <c r="AW97" s="4">
        <f>AV97/M97</f>
        <v>5866.666666666667</v>
      </c>
      <c r="AX97" s="7">
        <f>AV97/(AR97+AV97+AY97+BB97)</f>
        <v>0.10945137498289823</v>
      </c>
      <c r="AY97" s="4">
        <v>33848</v>
      </c>
      <c r="AZ97" s="4">
        <f>AY97/M97</f>
        <v>11282.666666666666</v>
      </c>
      <c r="BA97" s="7">
        <f>AY97/(AR97+AV97+AY97+BB97)</f>
        <v>0.21049489434211016</v>
      </c>
      <c r="BB97" s="4">
        <v>46740</v>
      </c>
      <c r="BC97" s="11">
        <f>BB97/(AR97+AV97+AY97+BB97)</f>
        <v>0.29066802651708312</v>
      </c>
      <c r="BD97" s="9">
        <f>BC97+BA97+AX97+AU97</f>
        <v>1</v>
      </c>
      <c r="BE97" s="14">
        <f>(AF97+AH97+AJ97+AL97+AN97+AP97)</f>
        <v>115289</v>
      </c>
      <c r="BF97" s="14">
        <f t="shared" si="5"/>
        <v>-160802</v>
      </c>
      <c r="BG97" s="13">
        <f>(AF97+AH97+AJ97+AL97+AN97+AP97)-(AR97+AV97+AY97+BB97)</f>
        <v>-45513</v>
      </c>
      <c r="BH97" s="13">
        <f t="shared" si="6"/>
        <v>1</v>
      </c>
      <c r="BI97" s="14">
        <f>AF97/W97</f>
        <v>39028.5</v>
      </c>
      <c r="BJ97" s="14">
        <f>AH97/Y97</f>
        <v>41166.666666666672</v>
      </c>
      <c r="BK97" s="14">
        <f>AJ97/AA97</f>
        <v>94423.736842105267</v>
      </c>
      <c r="BL97" s="14">
        <f>BI97+BJ97+BK97</f>
        <v>174618.90350877194</v>
      </c>
      <c r="BM97" s="14">
        <f>(AF97/W97)-AF97</f>
        <v>8053.5</v>
      </c>
      <c r="BN97" s="14">
        <f>AH97/Y97-AH97</f>
        <v>16466.666666666672</v>
      </c>
      <c r="BO97" s="14">
        <f>AJ97/AA97-AJ97</f>
        <v>37469.736842105267</v>
      </c>
      <c r="BP97" s="14">
        <f>BG97/S97</f>
        <v>-3.8095692482309394E-2</v>
      </c>
      <c r="BQ97" s="14">
        <f>(BG97-CA97)/S97</f>
        <v>-2.0799913978891266E-2</v>
      </c>
      <c r="BR97" s="27">
        <f>BQ97-BP97</f>
        <v>1.7295778503418128E-2</v>
      </c>
      <c r="BS97" s="28">
        <f t="shared" si="7"/>
        <v>748488</v>
      </c>
      <c r="BT97" s="11">
        <f>BS97/S97</f>
        <v>0.62650602409638556</v>
      </c>
      <c r="BU97" s="14">
        <f>(BE97-AP97)*1/BT97-(BE97-AP97)</f>
        <v>68729.980769230751</v>
      </c>
      <c r="BV97" s="14">
        <f t="shared" si="8"/>
        <v>9.6500215116405594E-2</v>
      </c>
      <c r="BW97" s="27">
        <f>(AR97+AV97+AY97+BB97)/S97</f>
        <v>0.13459590759871498</v>
      </c>
      <c r="BX97" s="13">
        <f>(AF97+AH97+AJ97+AL97+AN97)/N97</f>
        <v>369.51602564102564</v>
      </c>
      <c r="BY97" s="26">
        <f>BX97/K97</f>
        <v>0.15402918951272432</v>
      </c>
      <c r="BZ97" s="11">
        <f>AP97/BE97</f>
        <v>0</v>
      </c>
      <c r="CA97" s="15">
        <f>-(BM97+BN97+BO97)/M97</f>
        <v>-20663.301169590646</v>
      </c>
      <c r="CB97" s="15">
        <f>BG97-CA97</f>
        <v>-24849.698830409354</v>
      </c>
      <c r="CC97" s="18">
        <f t="shared" si="9"/>
        <v>1</v>
      </c>
      <c r="CD97" s="17">
        <f>(AF97/(AF97+AH97+AJ97))/(X97/(X97+Z97+AB97))</f>
        <v>2.1739516465563931</v>
      </c>
      <c r="CE97" s="19">
        <f>(AH97/(AF97+AH97+AJ97))/(Z97/(X97+Z97+AB97))</f>
        <v>0.91011196050750687</v>
      </c>
      <c r="CF97" s="18">
        <f>(AJ97/(AF97+AH97+AJ97))/(AB97/(X97+Z97+AB97))</f>
        <v>0.79945273335252831</v>
      </c>
      <c r="CG97">
        <f>AH97/Z97</f>
        <v>205.83333333333334</v>
      </c>
      <c r="CH97" s="11">
        <f>BB97/BE97</f>
        <v>0.40541595468778463</v>
      </c>
      <c r="CI97" s="14">
        <f>AY97/V97</f>
        <v>2247.7835295435139</v>
      </c>
      <c r="CJ97" s="14">
        <f>AV97/M97</f>
        <v>5866.666666666667</v>
      </c>
      <c r="CK97" s="17">
        <f>N97/V97</f>
        <v>20.71934711704019</v>
      </c>
      <c r="CL97" s="17">
        <f>(AL97+AN97)/N97</f>
        <v>8.5256410256410255</v>
      </c>
      <c r="CM97" s="14" t="e">
        <f>AP97/AC97</f>
        <v>#DIV/0!</v>
      </c>
    </row>
    <row r="98" spans="1:91" hidden="1" x14ac:dyDescent="0.2">
      <c r="A98">
        <v>55</v>
      </c>
      <c r="B98" s="2">
        <v>44805</v>
      </c>
      <c r="C98" s="3" t="s">
        <v>36</v>
      </c>
      <c r="D98" t="s">
        <v>28</v>
      </c>
      <c r="E98" s="3" t="s">
        <v>41</v>
      </c>
      <c r="F98" t="s">
        <v>42</v>
      </c>
      <c r="G98" t="str">
        <f>CONCATENATE(C98,E98)</f>
        <v>JNUSEA</v>
      </c>
      <c r="H98" t="s">
        <v>35</v>
      </c>
      <c r="I98">
        <f>U98/M98</f>
        <v>178</v>
      </c>
      <c r="J98" t="str">
        <f>_xlfn.CONCAT(C98,E98,H98)</f>
        <v>JNUSEA737-Max 9</v>
      </c>
      <c r="K98" s="4">
        <v>909</v>
      </c>
      <c r="L98" s="4">
        <f>N98/M98</f>
        <v>115.5</v>
      </c>
      <c r="M98" s="4">
        <v>4</v>
      </c>
      <c r="N98" s="4">
        <v>462</v>
      </c>
      <c r="O98" s="4">
        <f>P98/M98</f>
        <v>21.75</v>
      </c>
      <c r="P98" s="4">
        <v>87</v>
      </c>
      <c r="Q98" s="4">
        <v>163</v>
      </c>
      <c r="R98" s="4">
        <v>212</v>
      </c>
      <c r="S98" s="4">
        <f>U98*K98</f>
        <v>647208</v>
      </c>
      <c r="T98" s="7">
        <f>N98/U98</f>
        <v>0.648876404494382</v>
      </c>
      <c r="U98" s="4">
        <v>712</v>
      </c>
      <c r="V98" s="4">
        <v>9.6226205719163467</v>
      </c>
      <c r="W98" s="7">
        <f>P98/X98</f>
        <v>0.94565217391304346</v>
      </c>
      <c r="X98" s="4">
        <v>92</v>
      </c>
      <c r="Y98" s="7">
        <f>Q98/Z98</f>
        <v>0.94767441860465118</v>
      </c>
      <c r="Z98" s="4">
        <v>172</v>
      </c>
      <c r="AA98" s="7">
        <f>R98/AB98</f>
        <v>0.4732142857142857</v>
      </c>
      <c r="AB98" s="4">
        <v>448</v>
      </c>
      <c r="AC98" s="4">
        <v>3252</v>
      </c>
      <c r="AD98" s="4">
        <f>AP98/AC98</f>
        <v>5</v>
      </c>
      <c r="AE98" s="7">
        <f>AF98/(AF98+AH98+AJ98+AL98+AN98+AP98)</f>
        <v>0.26341867666942903</v>
      </c>
      <c r="AF98" s="4">
        <v>30197</v>
      </c>
      <c r="AG98" s="7">
        <f>AH98/(AF98+AH98+AJ98+AL98+AN98+AP98)</f>
        <v>0.26593972172547653</v>
      </c>
      <c r="AH98" s="4">
        <v>30486</v>
      </c>
      <c r="AI98" s="7">
        <f>AJ98/(AF98+AH98+AJ98+AL98+AN98+AP98)</f>
        <v>0.31595934923888863</v>
      </c>
      <c r="AJ98" s="4">
        <v>36220</v>
      </c>
      <c r="AK98" s="7">
        <f>AL98/(AF98+AH98+AJ98+AL98+AN98+AP98)</f>
        <v>1.0991407510795132E-2</v>
      </c>
      <c r="AL98" s="4">
        <v>1260</v>
      </c>
      <c r="AM98" s="7">
        <f>AN98/(AF98+AH98+AJ98+AL98+AN98+AP98)</f>
        <v>1.8493479303877524E-3</v>
      </c>
      <c r="AN98" s="4">
        <v>212</v>
      </c>
      <c r="AO98" s="7">
        <f>AP98/(AF98+AH98+AJ98+AL98+AN98+AP98)</f>
        <v>0.1418414969250229</v>
      </c>
      <c r="AP98" s="4">
        <v>16260</v>
      </c>
      <c r="AQ98" s="6">
        <f>AO98+AM98+AK98+AI98+AG98+AE98</f>
        <v>1</v>
      </c>
      <c r="AR98" s="4">
        <v>32666</v>
      </c>
      <c r="AS98" s="4">
        <f>AR98/M98</f>
        <v>8166.5</v>
      </c>
      <c r="AT98" s="4">
        <f>AR98/V98</f>
        <v>3394.7093471954863</v>
      </c>
      <c r="AU98" s="7">
        <f>AR98/(AR98+AV98+AY98+BB98)</f>
        <v>0.3108264981825794</v>
      </c>
      <c r="AV98" s="4">
        <v>20958</v>
      </c>
      <c r="AW98" s="4">
        <f>AV98/M98</f>
        <v>5239.5</v>
      </c>
      <c r="AX98" s="7">
        <f>AV98/(AR98+AV98+AY98+BB98)</f>
        <v>0.19942147030277657</v>
      </c>
      <c r="AY98" s="4">
        <v>28358</v>
      </c>
      <c r="AZ98" s="4">
        <f>AY98/M98</f>
        <v>7089.5</v>
      </c>
      <c r="BA98" s="7">
        <f>AY98/(AR98+AV98+AY98+BB98)</f>
        <v>0.26983462424115556</v>
      </c>
      <c r="BB98" s="4">
        <v>23112</v>
      </c>
      <c r="BC98" s="11">
        <f>BB98/(AR98+AV98+AY98+BB98)</f>
        <v>0.21991740727348849</v>
      </c>
      <c r="BD98" s="9">
        <f>BC98+BA98+AX98+AU98</f>
        <v>1</v>
      </c>
      <c r="BE98" s="14">
        <f>(AF98+AH98+AJ98+AL98+AN98+AP98)</f>
        <v>114635</v>
      </c>
      <c r="BF98" s="14">
        <f t="shared" si="5"/>
        <v>-105094</v>
      </c>
      <c r="BG98" s="13">
        <f>(AF98+AH98+AJ98+AL98+AN98+AP98)-(AR98+AV98+AY98+BB98)</f>
        <v>9541</v>
      </c>
      <c r="BH98" s="13">
        <f t="shared" si="6"/>
        <v>0</v>
      </c>
      <c r="BI98" s="14">
        <f>AF98/W98</f>
        <v>31932.459770114943</v>
      </c>
      <c r="BJ98" s="14">
        <f>AH98/Y98</f>
        <v>32169.276073619632</v>
      </c>
      <c r="BK98" s="14">
        <f>AJ98/AA98</f>
        <v>76540.377358490572</v>
      </c>
      <c r="BL98" s="14">
        <f>BI98+BJ98+BK98</f>
        <v>140642.11320222515</v>
      </c>
      <c r="BM98" s="14">
        <f>(AF98/W98)-AF98</f>
        <v>1735.4597701149432</v>
      </c>
      <c r="BN98" s="14">
        <f>AH98/Y98-AH98</f>
        <v>1683.2760736196324</v>
      </c>
      <c r="BO98" s="14">
        <f>AJ98/AA98-AJ98</f>
        <v>40320.377358490572</v>
      </c>
      <c r="BP98" s="14">
        <f>BG98/S98</f>
        <v>1.4741783167080753E-2</v>
      </c>
      <c r="BQ98" s="14">
        <f>(BG98-CA98)/S98</f>
        <v>3.1637090858821722E-2</v>
      </c>
      <c r="BR98" s="27">
        <f>BQ98-BP98</f>
        <v>1.6895307691740968E-2</v>
      </c>
      <c r="BS98" s="28">
        <f t="shared" si="7"/>
        <v>419958</v>
      </c>
      <c r="BT98" s="11">
        <f>BS98/S98</f>
        <v>0.648876404494382</v>
      </c>
      <c r="BU98" s="14">
        <f>(BE98-AP98)*1/BT98-(BE98-AP98)</f>
        <v>53233.225108225102</v>
      </c>
      <c r="BV98" s="14">
        <f t="shared" si="8"/>
        <v>0.17712234706616728</v>
      </c>
      <c r="BW98" s="27">
        <f>(AR98+AV98+AY98+BB98)/S98</f>
        <v>0.16238056389908653</v>
      </c>
      <c r="BX98" s="13">
        <f>(AF98+AH98+AJ98+AL98+AN98)/N98</f>
        <v>212.93290043290042</v>
      </c>
      <c r="BY98" s="26">
        <f>BX98/K98</f>
        <v>0.23424961543773423</v>
      </c>
      <c r="BZ98" s="11">
        <f>AP98/BE98</f>
        <v>0.1418414969250229</v>
      </c>
      <c r="CA98" s="15">
        <f>-(BM98+BN98+BO98)/M98</f>
        <v>-10934.778300556287</v>
      </c>
      <c r="CB98" s="15">
        <f>BG98-CA98</f>
        <v>20475.778300556289</v>
      </c>
      <c r="CC98" s="18">
        <f t="shared" si="9"/>
        <v>0</v>
      </c>
      <c r="CD98" s="17">
        <f>(AF98/(AF98+AH98+AJ98))/(X98/(X98+Z98+AB98))</f>
        <v>2.4116747854981826</v>
      </c>
      <c r="CE98" s="19">
        <f>(AH98/(AF98+AH98+AJ98))/(Z98/(X98+Z98+AB98))</f>
        <v>1.3023111819563509</v>
      </c>
      <c r="CF98" s="18">
        <f>(AJ98/(AF98+AH98+AJ98))/(AB98/(X98+Z98+AB98))</f>
        <v>0.59403659919123841</v>
      </c>
      <c r="CG98">
        <f>AH98/Z98</f>
        <v>177.24418604651163</v>
      </c>
      <c r="CH98" s="11">
        <f>BB98/BE98</f>
        <v>0.20161381776944215</v>
      </c>
      <c r="CI98" s="14">
        <f>AY98/V98</f>
        <v>2947.0142554267313</v>
      </c>
      <c r="CJ98" s="14">
        <f>AV98/M98</f>
        <v>5239.5</v>
      </c>
      <c r="CK98" s="17">
        <f>N98/V98</f>
        <v>48.011869172972347</v>
      </c>
      <c r="CL98" s="17">
        <f>(AL98+AN98)/N98</f>
        <v>3.1861471861471862</v>
      </c>
      <c r="CM98" s="14">
        <f>AP98/AC98</f>
        <v>5</v>
      </c>
    </row>
    <row r="99" spans="1:91" hidden="1" x14ac:dyDescent="0.2">
      <c r="A99">
        <v>207</v>
      </c>
      <c r="B99" s="2">
        <v>44835</v>
      </c>
      <c r="C99" s="3" t="s">
        <v>29</v>
      </c>
      <c r="D99" t="s">
        <v>28</v>
      </c>
      <c r="E99" s="3" t="s">
        <v>39</v>
      </c>
      <c r="F99" t="s">
        <v>28</v>
      </c>
      <c r="G99" t="str">
        <f>CONCATENATE(C99,E99)</f>
        <v>ANCOME</v>
      </c>
      <c r="H99" t="s">
        <v>31</v>
      </c>
      <c r="I99">
        <f>U99/M99</f>
        <v>159</v>
      </c>
      <c r="J99" t="str">
        <f>_xlfn.CONCAT(C99,E99,H99)</f>
        <v>ANCOME737-800</v>
      </c>
      <c r="K99" s="4">
        <v>539</v>
      </c>
      <c r="L99" s="4">
        <f>N99/M99</f>
        <v>66.285714285714292</v>
      </c>
      <c r="M99" s="4">
        <v>14</v>
      </c>
      <c r="N99" s="4">
        <v>928</v>
      </c>
      <c r="O99" s="4">
        <f>P99/M99</f>
        <v>11.142857142857142</v>
      </c>
      <c r="P99" s="4">
        <v>156</v>
      </c>
      <c r="Q99" s="4">
        <v>254</v>
      </c>
      <c r="R99" s="4">
        <v>518</v>
      </c>
      <c r="S99" s="4">
        <f>U99*K99</f>
        <v>1199814</v>
      </c>
      <c r="T99" s="7">
        <f>N99/U99</f>
        <v>0.41689128481581311</v>
      </c>
      <c r="U99" s="4">
        <v>2226</v>
      </c>
      <c r="V99" s="4">
        <v>22.162643678160919</v>
      </c>
      <c r="W99" s="7">
        <f>P99/X99</f>
        <v>0.53061224489795922</v>
      </c>
      <c r="X99" s="4">
        <v>294</v>
      </c>
      <c r="Y99" s="7">
        <f>Q99/Z99</f>
        <v>0.45357142857142857</v>
      </c>
      <c r="Z99" s="4">
        <v>560</v>
      </c>
      <c r="AA99" s="7">
        <f>R99/AB99</f>
        <v>0.37755102040816324</v>
      </c>
      <c r="AB99" s="4">
        <v>1372</v>
      </c>
      <c r="AC99" s="4">
        <v>17290</v>
      </c>
      <c r="AD99" s="4">
        <f>AP99/AC99</f>
        <v>5</v>
      </c>
      <c r="AE99" s="7">
        <f>AF99/(AF99+AH99+AJ99+AL99+AN99+AP99)</f>
        <v>0.17245680617850792</v>
      </c>
      <c r="AF99" s="4">
        <v>51984</v>
      </c>
      <c r="AG99" s="7">
        <f>AH99/(AF99+AH99+AJ99+AL99+AN99+AP99)</f>
        <v>0.18894145279864116</v>
      </c>
      <c r="AH99" s="4">
        <v>56953</v>
      </c>
      <c r="AI99" s="7">
        <f>AJ99/(AF99+AH99+AJ99+AL99+AN99+AP99)</f>
        <v>0.33978476074205793</v>
      </c>
      <c r="AJ99" s="4">
        <v>102422</v>
      </c>
      <c r="AK99" s="7">
        <f>AL99/(AF99+AH99+AJ99+AL99+AN99+AP99)</f>
        <v>1.0300830701451737E-2</v>
      </c>
      <c r="AL99" s="4">
        <v>3105</v>
      </c>
      <c r="AM99" s="7">
        <f>AN99/(AF99+AH99+AJ99+AL99+AN99+AP99)</f>
        <v>1.7184638658138485E-3</v>
      </c>
      <c r="AN99" s="4">
        <v>518</v>
      </c>
      <c r="AO99" s="7">
        <f>AP99/(AF99+AH99+AJ99+AL99+AN99+AP99)</f>
        <v>0.28679768571352743</v>
      </c>
      <c r="AP99" s="4">
        <v>86450</v>
      </c>
      <c r="AQ99" s="6">
        <f>AO99+AM99+AK99+AI99+AG99+AE99</f>
        <v>1</v>
      </c>
      <c r="AR99" s="4">
        <v>81615</v>
      </c>
      <c r="AS99" s="4">
        <f>AR99/M99</f>
        <v>5829.6428571428569</v>
      </c>
      <c r="AT99" s="4">
        <f>AR99/V99</f>
        <v>3682.5480382750306</v>
      </c>
      <c r="AU99" s="7">
        <f>AR99/(AR99+AV99+AY99+BB99)</f>
        <v>0.2906796593689564</v>
      </c>
      <c r="AV99" s="4">
        <v>73354</v>
      </c>
      <c r="AW99" s="4">
        <f>AV99/M99</f>
        <v>5239.5714285714284</v>
      </c>
      <c r="AX99" s="7">
        <f>AV99/(AR99+AV99+AY99+BB99)</f>
        <v>0.26125731462783103</v>
      </c>
      <c r="AY99" s="4">
        <v>72572</v>
      </c>
      <c r="AZ99" s="4">
        <f>AY99/M99</f>
        <v>5183.7142857142853</v>
      </c>
      <c r="BA99" s="7">
        <f>AY99/(AR99+AV99+AY99+BB99)</f>
        <v>0.25847214653830675</v>
      </c>
      <c r="BB99" s="4">
        <v>53232</v>
      </c>
      <c r="BC99" s="11">
        <f>BB99/(AR99+AV99+AY99+BB99)</f>
        <v>0.18959087946490583</v>
      </c>
      <c r="BD99" s="9">
        <f>BC99+BA99+AX99+AU99</f>
        <v>1</v>
      </c>
      <c r="BE99" s="14">
        <f>(AF99+AH99+AJ99+AL99+AN99+AP99)</f>
        <v>301432</v>
      </c>
      <c r="BF99" s="14">
        <f t="shared" si="5"/>
        <v>-280773</v>
      </c>
      <c r="BG99" s="13">
        <f>(AF99+AH99+AJ99+AL99+AN99+AP99)-(AR99+AV99+AY99+BB99)</f>
        <v>20659</v>
      </c>
      <c r="BH99" s="13">
        <f t="shared" si="6"/>
        <v>0</v>
      </c>
      <c r="BI99" s="14">
        <f>AF99/W99</f>
        <v>97969.846153846142</v>
      </c>
      <c r="BJ99" s="14">
        <f>AH99/Y99</f>
        <v>125565.66929133858</v>
      </c>
      <c r="BK99" s="14">
        <f>AJ99/AA99</f>
        <v>271279.89189189189</v>
      </c>
      <c r="BL99" s="14">
        <f>BI99+BJ99+BK99</f>
        <v>494815.40733707661</v>
      </c>
      <c r="BM99" s="14">
        <f>(AF99/W99)-AF99</f>
        <v>45985.846153846142</v>
      </c>
      <c r="BN99" s="14">
        <f>AH99/Y99-AH99</f>
        <v>68612.669291338578</v>
      </c>
      <c r="BO99" s="14">
        <f>AJ99/AA99-AJ99</f>
        <v>168857.89189189189</v>
      </c>
      <c r="BP99" s="14">
        <f>BG99/S99</f>
        <v>1.7218502201174515E-2</v>
      </c>
      <c r="BQ99" s="14">
        <f>(BG99-CA99)/S99</f>
        <v>3.409352302803819E-2</v>
      </c>
      <c r="BR99" s="27">
        <f>BQ99-BP99</f>
        <v>1.6875020826863676E-2</v>
      </c>
      <c r="BS99" s="28">
        <f t="shared" si="7"/>
        <v>500192</v>
      </c>
      <c r="BT99" s="11">
        <f>BS99/S99</f>
        <v>0.41689128481581311</v>
      </c>
      <c r="BU99" s="14">
        <f>(BE99-AP99)*1/BT99-(BE99-AP99)</f>
        <v>300696.80603448278</v>
      </c>
      <c r="BV99" s="14">
        <f t="shared" si="8"/>
        <v>0.25123227433585538</v>
      </c>
      <c r="BW99" s="27">
        <f>(AR99+AV99+AY99+BB99)/S99</f>
        <v>0.23401377213468089</v>
      </c>
      <c r="BX99" s="13">
        <f>(AF99+AH99+AJ99+AL99+AN99)/N99</f>
        <v>231.66163793103448</v>
      </c>
      <c r="BY99" s="26">
        <f>BX99/K99</f>
        <v>0.42979895720043504</v>
      </c>
      <c r="BZ99" s="11">
        <f>AP99/BE99</f>
        <v>0.28679768571352743</v>
      </c>
      <c r="CA99" s="15">
        <f>-(BM99+BN99+BO99)/M99</f>
        <v>-20246.886238362615</v>
      </c>
      <c r="CB99" s="15">
        <f>BG99-CA99</f>
        <v>40905.886238362611</v>
      </c>
      <c r="CC99" s="18">
        <f t="shared" si="9"/>
        <v>0</v>
      </c>
      <c r="CD99" s="17">
        <f>(AF99/(AF99+AH99+AJ99))/(X99/(X99+Z99+AB99))</f>
        <v>1.8622019542917163</v>
      </c>
      <c r="CE99" s="19">
        <f>(AH99/(AF99+AH99+AJ99))/(Z99/(X99+Z99+AB99))</f>
        <v>1.0711073339673258</v>
      </c>
      <c r="CF99" s="18">
        <f>(AJ99/(AF99+AH99+AJ99))/(AB99/(X99+Z99+AB99))</f>
        <v>0.7862190367467442</v>
      </c>
      <c r="CG99">
        <f>AH99/Z99</f>
        <v>101.70178571428572</v>
      </c>
      <c r="CH99" s="11">
        <f>BB99/BE99</f>
        <v>0.17659704344595131</v>
      </c>
      <c r="CI99" s="14">
        <f>AY99/V99</f>
        <v>3274.5190986178463</v>
      </c>
      <c r="CJ99" s="14">
        <f>AV99/M99</f>
        <v>5239.5714285714284</v>
      </c>
      <c r="CK99" s="17">
        <f>N99/V99</f>
        <v>41.87226097554651</v>
      </c>
      <c r="CL99" s="17">
        <f>(AL99+AN99)/N99</f>
        <v>3.9040948275862069</v>
      </c>
      <c r="CM99" s="14">
        <f>AP99/AC99</f>
        <v>5</v>
      </c>
    </row>
    <row r="100" spans="1:91" hidden="1" x14ac:dyDescent="0.2">
      <c r="A100">
        <v>1205</v>
      </c>
      <c r="B100" s="2">
        <v>45231</v>
      </c>
      <c r="C100" s="3" t="s">
        <v>43</v>
      </c>
      <c r="D100" t="s">
        <v>38</v>
      </c>
      <c r="E100" s="3" t="s">
        <v>53</v>
      </c>
      <c r="F100" t="s">
        <v>54</v>
      </c>
      <c r="G100" t="str">
        <f>CONCATENATE(C100,E100)</f>
        <v>SFOYVR</v>
      </c>
      <c r="H100" t="s">
        <v>47</v>
      </c>
      <c r="I100">
        <f>U100/M100</f>
        <v>135</v>
      </c>
      <c r="J100" t="str">
        <f>_xlfn.CONCAT(C100,E100,H100)</f>
        <v>SFOYVRA320</v>
      </c>
      <c r="K100" s="4">
        <v>800</v>
      </c>
      <c r="L100" s="4">
        <f>N100/M100</f>
        <v>96.2</v>
      </c>
      <c r="M100" s="4">
        <v>5</v>
      </c>
      <c r="N100" s="4">
        <v>481</v>
      </c>
      <c r="O100" s="4">
        <f>P100/M100</f>
        <v>15.4</v>
      </c>
      <c r="P100" s="4">
        <v>77</v>
      </c>
      <c r="Q100" s="4">
        <v>126</v>
      </c>
      <c r="R100" s="4">
        <v>278</v>
      </c>
      <c r="S100" s="4">
        <f>U100*K100</f>
        <v>540000</v>
      </c>
      <c r="T100" s="7">
        <f>N100/U100</f>
        <v>0.71259259259259256</v>
      </c>
      <c r="U100" s="4">
        <v>675</v>
      </c>
      <c r="V100" s="4">
        <v>4.7906445993031355</v>
      </c>
      <c r="W100" s="7">
        <f>P100/X100</f>
        <v>0.85555555555555551</v>
      </c>
      <c r="X100" s="4">
        <v>90</v>
      </c>
      <c r="Y100" s="7">
        <f>Q100/Z100</f>
        <v>0.75449101796407181</v>
      </c>
      <c r="Z100" s="4">
        <v>167</v>
      </c>
      <c r="AA100" s="7">
        <f>R100/AB100</f>
        <v>0.66348448687350836</v>
      </c>
      <c r="AB100" s="4">
        <v>419</v>
      </c>
      <c r="AC100" s="4">
        <v>490</v>
      </c>
      <c r="AD100" s="4">
        <f>AP100/AC100</f>
        <v>5.9938775510204083</v>
      </c>
      <c r="AE100" s="7">
        <f>AF100/(AF100+AH100+AJ100+AL100+AN100+AP100)</f>
        <v>0.23133102783962606</v>
      </c>
      <c r="AF100" s="4">
        <v>29299</v>
      </c>
      <c r="AG100" s="7">
        <f>AH100/(AF100+AH100+AJ100+AL100+AN100+AP100)</f>
        <v>0.26082081892399767</v>
      </c>
      <c r="AH100" s="4">
        <v>33034</v>
      </c>
      <c r="AI100" s="7">
        <f>AJ100/(AF100+AH100+AJ100+AL100+AN100+AP100)</f>
        <v>0.46259889146809419</v>
      </c>
      <c r="AJ100" s="4">
        <v>58590</v>
      </c>
      <c r="AK100" s="7">
        <f>AL100/(AF100+AH100+AJ100+AL100+AN100+AP100)</f>
        <v>1.5475231733699685E-2</v>
      </c>
      <c r="AL100" s="4">
        <v>1960</v>
      </c>
      <c r="AM100" s="7">
        <f>AN100/(AF100+AH100+AJ100+AL100+AN100+AP100)</f>
        <v>6.5848690132171116E-3</v>
      </c>
      <c r="AN100" s="4">
        <v>834</v>
      </c>
      <c r="AO100" s="7">
        <f>AP100/(AF100+AH100+AJ100+AL100+AN100+AP100)</f>
        <v>2.3189161021365295E-2</v>
      </c>
      <c r="AP100" s="4">
        <v>2937</v>
      </c>
      <c r="AQ100" s="6">
        <f>AO100+AM100+AK100+AI100+AG100+AE100</f>
        <v>1</v>
      </c>
      <c r="AR100" s="4">
        <v>19700</v>
      </c>
      <c r="AS100" s="4">
        <f>AR100/M100</f>
        <v>3940</v>
      </c>
      <c r="AT100" s="4">
        <f>AR100/V100</f>
        <v>4112.1814803096922</v>
      </c>
      <c r="AU100" s="7">
        <f>AR100/(AR100+AV100+AY100+BB100)</f>
        <v>0.27384692373988712</v>
      </c>
      <c r="AV100" s="4">
        <v>25914</v>
      </c>
      <c r="AW100" s="4">
        <f>AV100/M100</f>
        <v>5182.8</v>
      </c>
      <c r="AX100" s="7">
        <f>AV100/(AR100+AV100+AY100+BB100)</f>
        <v>0.36022686202007281</v>
      </c>
      <c r="AY100" s="4">
        <v>11428</v>
      </c>
      <c r="AZ100" s="4">
        <f>AY100/M100</f>
        <v>2285.6</v>
      </c>
      <c r="BA100" s="7">
        <f>AY100/(AR100+AV100+AY100+BB100)</f>
        <v>0.15885901748728071</v>
      </c>
      <c r="BB100" s="4">
        <v>14896</v>
      </c>
      <c r="BC100" s="11">
        <f>BB100/(AR100+AV100+AY100+BB100)</f>
        <v>0.20706719675275931</v>
      </c>
      <c r="BD100" s="9">
        <f>BC100+BA100+AX100+AU100</f>
        <v>1</v>
      </c>
      <c r="BE100" s="14">
        <f>(AF100+AH100+AJ100+AL100+AN100+AP100)</f>
        <v>126654</v>
      </c>
      <c r="BF100" s="14">
        <f t="shared" si="5"/>
        <v>-71938</v>
      </c>
      <c r="BG100" s="13">
        <f>(AF100+AH100+AJ100+AL100+AN100+AP100)-(AR100+AV100+AY100+BB100)</f>
        <v>54716</v>
      </c>
      <c r="BH100" s="13">
        <f t="shared" si="6"/>
        <v>0</v>
      </c>
      <c r="BI100" s="14">
        <f>AF100/W100</f>
        <v>34245.584415584417</v>
      </c>
      <c r="BJ100" s="14">
        <f>AH100/Y100</f>
        <v>43783.158730158735</v>
      </c>
      <c r="BK100" s="14">
        <f>AJ100/AA100</f>
        <v>88306.510791366905</v>
      </c>
      <c r="BL100" s="14">
        <f>BI100+BJ100+BK100</f>
        <v>166335.25393711007</v>
      </c>
      <c r="BM100" s="14">
        <f>(AF100/W100)-AF100</f>
        <v>4946.584415584417</v>
      </c>
      <c r="BN100" s="14">
        <f>AH100/Y100-AH100</f>
        <v>10749.158730158735</v>
      </c>
      <c r="BO100" s="14">
        <f>AJ100/AA100-AJ100</f>
        <v>29716.510791366905</v>
      </c>
      <c r="BP100" s="14">
        <f>BG100/S100</f>
        <v>0.10132592592592593</v>
      </c>
      <c r="BQ100" s="14">
        <f>(BG100-CA100)/S100</f>
        <v>0.1181452792359667</v>
      </c>
      <c r="BR100" s="27">
        <f>BQ100-BP100</f>
        <v>1.6819353310040766E-2</v>
      </c>
      <c r="BS100" s="28">
        <f t="shared" si="7"/>
        <v>384800</v>
      </c>
      <c r="BT100" s="11">
        <f>BS100/S100</f>
        <v>0.71259259259259256</v>
      </c>
      <c r="BU100" s="14">
        <f>(BE100-AP100)*1/BT100-(BE100-AP100)</f>
        <v>49898.332640332635</v>
      </c>
      <c r="BV100" s="14">
        <f t="shared" si="8"/>
        <v>0.23454444444444444</v>
      </c>
      <c r="BW100" s="27">
        <f>(AR100+AV100+AY100+BB100)/S100</f>
        <v>0.13321851851851851</v>
      </c>
      <c r="BX100" s="13">
        <f>(AF100+AH100+AJ100+AL100+AN100)/N100</f>
        <v>257.2079002079002</v>
      </c>
      <c r="BY100" s="26">
        <f>BX100/K100</f>
        <v>0.32150987525987523</v>
      </c>
      <c r="BZ100" s="11">
        <f>AP100/BE100</f>
        <v>2.3189161021365295E-2</v>
      </c>
      <c r="CA100" s="15">
        <f>-(BM100+BN100+BO100)/M100</f>
        <v>-9082.4507874220108</v>
      </c>
      <c r="CB100" s="15">
        <f>BG100-CA100</f>
        <v>63798.450787422014</v>
      </c>
      <c r="CC100" s="18">
        <f t="shared" si="9"/>
        <v>0</v>
      </c>
      <c r="CD100" s="17">
        <f>(AF100/(AF100+AH100+AJ100))/(X100/(X100+Z100+AB100))</f>
        <v>1.8199022886005509</v>
      </c>
      <c r="CE100" s="19">
        <f>(AH100/(AF100+AH100+AJ100))/(Z100/(X100+Z100+AB100))</f>
        <v>1.1058149985186296</v>
      </c>
      <c r="CF100" s="18">
        <f>(AJ100/(AF100+AH100+AJ100))/(AB100/(X100+Z100+AB100))</f>
        <v>0.78171286222753988</v>
      </c>
      <c r="CG100">
        <f>AH100/Z100</f>
        <v>197.80838323353294</v>
      </c>
      <c r="CH100" s="11">
        <f>BB100/BE100</f>
        <v>0.11761176117611762</v>
      </c>
      <c r="CI100" s="14">
        <f>AY100/V100</f>
        <v>2385.4827389329525</v>
      </c>
      <c r="CJ100" s="14">
        <f>AV100/M100</f>
        <v>5182.8</v>
      </c>
      <c r="CK100" s="17">
        <f>N100/V100</f>
        <v>100.40402497608945</v>
      </c>
      <c r="CL100" s="17">
        <f>(AL100+AN100)/N100</f>
        <v>5.8087318087318085</v>
      </c>
      <c r="CM100" s="14">
        <f>AP100/AC100</f>
        <v>5.9938775510204083</v>
      </c>
    </row>
    <row r="101" spans="1:91" hidden="1" x14ac:dyDescent="0.2">
      <c r="A101">
        <v>144</v>
      </c>
      <c r="B101" s="2">
        <v>44805</v>
      </c>
      <c r="C101" s="3" t="s">
        <v>41</v>
      </c>
      <c r="D101" t="s">
        <v>42</v>
      </c>
      <c r="E101" s="3" t="s">
        <v>43</v>
      </c>
      <c r="F101" t="s">
        <v>38</v>
      </c>
      <c r="G101" t="str">
        <f>CONCATENATE(C101,E101)</f>
        <v>SEASFO</v>
      </c>
      <c r="H101" t="s">
        <v>48</v>
      </c>
      <c r="I101">
        <f>U101/M101</f>
        <v>190</v>
      </c>
      <c r="J101" t="str">
        <f>_xlfn.CONCAT(C101,E101,H101)</f>
        <v>SEASFOA321</v>
      </c>
      <c r="K101" s="4">
        <v>679</v>
      </c>
      <c r="L101" s="4">
        <f>N101/M101</f>
        <v>109.16666666666667</v>
      </c>
      <c r="M101" s="4">
        <v>6</v>
      </c>
      <c r="N101" s="4">
        <v>655</v>
      </c>
      <c r="O101" s="4">
        <f>P101/M101</f>
        <v>20.666666666666668</v>
      </c>
      <c r="P101" s="4">
        <v>124</v>
      </c>
      <c r="Q101" s="4">
        <v>207</v>
      </c>
      <c r="R101" s="4">
        <v>325</v>
      </c>
      <c r="S101" s="4">
        <f>U101*K101</f>
        <v>774060</v>
      </c>
      <c r="T101" s="7">
        <f>N101/U101</f>
        <v>0.57456140350877194</v>
      </c>
      <c r="U101" s="4">
        <v>1140</v>
      </c>
      <c r="V101" s="4">
        <v>12.764066193853429</v>
      </c>
      <c r="W101" s="7">
        <f>P101/X101</f>
        <v>0.82666666666666666</v>
      </c>
      <c r="X101" s="4">
        <v>150</v>
      </c>
      <c r="Y101" s="7">
        <f>Q101/Z101</f>
        <v>0.73404255319148937</v>
      </c>
      <c r="Z101" s="4">
        <v>282</v>
      </c>
      <c r="AA101" s="7">
        <f>R101/AB101</f>
        <v>0.45903954802259889</v>
      </c>
      <c r="AB101" s="4">
        <v>708</v>
      </c>
      <c r="AC101" s="4">
        <v>4564</v>
      </c>
      <c r="AD101" s="4">
        <f>AP101/AC101</f>
        <v>5</v>
      </c>
      <c r="AE101" s="7">
        <f>AF101/(AF101+AH101+AJ101+AL101+AN101+AP101)</f>
        <v>0.24756110208455767</v>
      </c>
      <c r="AF101" s="4">
        <v>35806</v>
      </c>
      <c r="AG101" s="7">
        <f>AH101/(AF101+AH101+AJ101+AL101+AN101+AP101)</f>
        <v>0.23808206865558129</v>
      </c>
      <c r="AH101" s="4">
        <v>34435</v>
      </c>
      <c r="AI101" s="7">
        <f>AJ101/(AF101+AH101+AJ101+AL101+AN101+AP101)</f>
        <v>0.33412382894873299</v>
      </c>
      <c r="AJ101" s="4">
        <v>48326</v>
      </c>
      <c r="AK101" s="7">
        <f>AL101/(AF101+AH101+AJ101+AL101+AN101+AP101)</f>
        <v>1.3482213848653507E-2</v>
      </c>
      <c r="AL101" s="4">
        <v>1950</v>
      </c>
      <c r="AM101" s="7">
        <f>AN101/(AF101+AH101+AJ101+AL101+AN101+AP101)</f>
        <v>8.9743146541293606E-3</v>
      </c>
      <c r="AN101" s="4">
        <v>1298</v>
      </c>
      <c r="AO101" s="7">
        <f>AP101/(AF101+AH101+AJ101+AL101+AN101+AP101)</f>
        <v>0.15777647180834514</v>
      </c>
      <c r="AP101" s="4">
        <v>22820</v>
      </c>
      <c r="AQ101" s="6">
        <f>AO101+AM101+AK101+AI101+AG101+AE101</f>
        <v>1</v>
      </c>
      <c r="AR101" s="4">
        <v>49152</v>
      </c>
      <c r="AS101" s="4">
        <f>AR101/M101</f>
        <v>8192</v>
      </c>
      <c r="AT101" s="4">
        <f>AR101/V101</f>
        <v>3850.8104904430284</v>
      </c>
      <c r="AU101" s="7">
        <f>AR101/(AR101+AV101+AY101+BB101)</f>
        <v>0.29822890184633494</v>
      </c>
      <c r="AV101" s="4">
        <v>37262</v>
      </c>
      <c r="AW101" s="4">
        <f>AV101/M101</f>
        <v>6210.333333333333</v>
      </c>
      <c r="AX101" s="7">
        <f>AV101/(AR101+AV101+AY101+BB101)</f>
        <v>0.22608653443599716</v>
      </c>
      <c r="AY101" s="4">
        <v>47600</v>
      </c>
      <c r="AZ101" s="4">
        <f>AY101/M101</f>
        <v>7933.333333333333</v>
      </c>
      <c r="BA101" s="7">
        <f>AY101/(AR101+AV101+AY101+BB101)</f>
        <v>0.28881216894298389</v>
      </c>
      <c r="BB101" s="4">
        <v>30799</v>
      </c>
      <c r="BC101" s="11">
        <f>BB101/(AR101+AV101+AY101+BB101)</f>
        <v>0.18687239477468404</v>
      </c>
      <c r="BD101" s="9">
        <f>BC101+BA101+AX101+AU101</f>
        <v>1</v>
      </c>
      <c r="BE101" s="14">
        <f>(AF101+AH101+AJ101+AL101+AN101+AP101)</f>
        <v>144635</v>
      </c>
      <c r="BF101" s="14">
        <f t="shared" si="5"/>
        <v>-164813</v>
      </c>
      <c r="BG101" s="13">
        <f>(AF101+AH101+AJ101+AL101+AN101+AP101)-(AR101+AV101+AY101+BB101)</f>
        <v>-20178</v>
      </c>
      <c r="BH101" s="13">
        <f t="shared" si="6"/>
        <v>1</v>
      </c>
      <c r="BI101" s="14">
        <f>AF101/W101</f>
        <v>43313.709677419356</v>
      </c>
      <c r="BJ101" s="14">
        <f>AH101/Y101</f>
        <v>46911.44927536232</v>
      </c>
      <c r="BK101" s="14">
        <f>AJ101/AA101</f>
        <v>105276.3323076923</v>
      </c>
      <c r="BL101" s="14">
        <f>BI101+BJ101+BK101</f>
        <v>195501.49126047397</v>
      </c>
      <c r="BM101" s="14">
        <f>(AF101/W101)-AF101</f>
        <v>7507.709677419356</v>
      </c>
      <c r="BN101" s="14">
        <f>AH101/Y101-AH101</f>
        <v>12476.44927536232</v>
      </c>
      <c r="BO101" s="14">
        <f>AJ101/AA101-AJ101</f>
        <v>56950.332307692297</v>
      </c>
      <c r="BP101" s="14">
        <f>BG101/S101</f>
        <v>-2.6067746686303388E-2</v>
      </c>
      <c r="BQ101" s="14">
        <f>(BG101-CA101)/S101</f>
        <v>-9.502602885979131E-3</v>
      </c>
      <c r="BR101" s="27">
        <f>BQ101-BP101</f>
        <v>1.6565143800324256E-2</v>
      </c>
      <c r="BS101" s="28">
        <f t="shared" si="7"/>
        <v>444745</v>
      </c>
      <c r="BT101" s="11">
        <f>BS101/S101</f>
        <v>0.57456140350877194</v>
      </c>
      <c r="BU101" s="14">
        <f>(BE101-AP101)*1/BT101-(BE101-AP101)</f>
        <v>90198.893129770993</v>
      </c>
      <c r="BV101" s="14">
        <f t="shared" si="8"/>
        <v>0.18685244037929877</v>
      </c>
      <c r="BW101" s="27">
        <f>(AR101+AV101+AY101+BB101)/S101</f>
        <v>0.21292018706560215</v>
      </c>
      <c r="BX101" s="13">
        <f>(AF101+AH101+AJ101+AL101+AN101)/N101</f>
        <v>185.97709923664121</v>
      </c>
      <c r="BY101" s="26">
        <f>BX101/K101</f>
        <v>0.27389852612171017</v>
      </c>
      <c r="BZ101" s="11">
        <f>AP101/BE101</f>
        <v>0.15777647180834514</v>
      </c>
      <c r="CA101" s="15">
        <f>-(BM101+BN101+BO101)/M101</f>
        <v>-12822.415210078994</v>
      </c>
      <c r="CB101" s="15">
        <f>BG101-CA101</f>
        <v>-7355.5847899210057</v>
      </c>
      <c r="CC101" s="18">
        <f t="shared" si="9"/>
        <v>1</v>
      </c>
      <c r="CD101" s="17">
        <f>(AF101/(AF101+AH101+AJ101))/(X101/(X101+Z101+AB101))</f>
        <v>2.2951209021059826</v>
      </c>
      <c r="CE101" s="19">
        <f>(AH101/(AF101+AH101+AJ101))/(Z101/(X101+Z101+AB101))</f>
        <v>1.1740646145127749</v>
      </c>
      <c r="CF101" s="18">
        <f>(AJ101/(AF101+AH101+AJ101))/(AB101/(X101+Z101+AB101))</f>
        <v>0.65627915733262732</v>
      </c>
      <c r="CG101">
        <f>AH101/Z101</f>
        <v>122.10992907801419</v>
      </c>
      <c r="CH101" s="11">
        <f>BB101/BE101</f>
        <v>0.21294292529470737</v>
      </c>
      <c r="CI101" s="14">
        <f>AY101/V101</f>
        <v>3729.2191435768259</v>
      </c>
      <c r="CJ101" s="14">
        <f>AV101/M101</f>
        <v>6210.333333333333</v>
      </c>
      <c r="CK101" s="17">
        <f>N101/V101</f>
        <v>51.315935694176908</v>
      </c>
      <c r="CL101" s="17">
        <f>(AL101+AN101)/N101</f>
        <v>4.9587786259541984</v>
      </c>
      <c r="CM101" s="14">
        <f>AP101/AC101</f>
        <v>5</v>
      </c>
    </row>
    <row r="102" spans="1:91" hidden="1" x14ac:dyDescent="0.2">
      <c r="A102">
        <v>569</v>
      </c>
      <c r="B102" s="2">
        <v>44866</v>
      </c>
      <c r="C102" s="3" t="s">
        <v>43</v>
      </c>
      <c r="D102" t="s">
        <v>38</v>
      </c>
      <c r="E102" s="3" t="s">
        <v>53</v>
      </c>
      <c r="F102" t="s">
        <v>54</v>
      </c>
      <c r="G102" t="str">
        <f>CONCATENATE(C102,E102)</f>
        <v>SFOYVR</v>
      </c>
      <c r="H102" t="s">
        <v>35</v>
      </c>
      <c r="I102">
        <f>U102/M102</f>
        <v>179</v>
      </c>
      <c r="J102" t="str">
        <f>_xlfn.CONCAT(C102,E102,H102)</f>
        <v>SFOYVR737-Max 9</v>
      </c>
      <c r="K102" s="4">
        <v>800</v>
      </c>
      <c r="L102" s="4">
        <f>N102/M102</f>
        <v>118.25</v>
      </c>
      <c r="M102" s="4">
        <v>4</v>
      </c>
      <c r="N102" s="4">
        <v>473</v>
      </c>
      <c r="O102" s="4">
        <f>P102/M102</f>
        <v>21.75</v>
      </c>
      <c r="P102" s="4">
        <v>87</v>
      </c>
      <c r="Q102" s="4">
        <v>140</v>
      </c>
      <c r="R102" s="4">
        <v>246</v>
      </c>
      <c r="S102" s="4">
        <f>U102*K102</f>
        <v>572800</v>
      </c>
      <c r="T102" s="7">
        <f>N102/U102</f>
        <v>0.66061452513966479</v>
      </c>
      <c r="U102" s="4">
        <v>716</v>
      </c>
      <c r="V102" s="4">
        <v>4.2583507549361208</v>
      </c>
      <c r="W102" s="7">
        <f>P102/X102</f>
        <v>0.94565217391304346</v>
      </c>
      <c r="X102" s="4">
        <v>92</v>
      </c>
      <c r="Y102" s="7">
        <f>Q102/Z102</f>
        <v>0.81395348837209303</v>
      </c>
      <c r="Z102" s="4">
        <v>172</v>
      </c>
      <c r="AA102" s="7">
        <f>R102/AB102</f>
        <v>0.54424778761061943</v>
      </c>
      <c r="AB102" s="4">
        <v>452</v>
      </c>
      <c r="AC102" s="4">
        <v>0</v>
      </c>
      <c r="AD102" s="4" t="e">
        <f>AP102/AC102</f>
        <v>#DIV/0!</v>
      </c>
      <c r="AE102" s="7">
        <f>AF102/(AF102+AH102+AJ102+AL102+AN102+AP102)</f>
        <v>0.28143378162753591</v>
      </c>
      <c r="AF102" s="4">
        <v>24693</v>
      </c>
      <c r="AG102" s="7">
        <f>AH102/(AF102+AH102+AJ102+AL102+AN102+AP102)</f>
        <v>0.28239115568725781</v>
      </c>
      <c r="AH102" s="4">
        <v>24777</v>
      </c>
      <c r="AI102" s="7">
        <f>AJ102/(AF102+AH102+AJ102+AL102+AN102+AP102)</f>
        <v>0.41661727832231593</v>
      </c>
      <c r="AJ102" s="4">
        <v>36554</v>
      </c>
      <c r="AK102" s="7">
        <f>AL102/(AF102+AH102+AJ102+AL102+AN102+AP102)</f>
        <v>1.675404604513335E-2</v>
      </c>
      <c r="AL102" s="4">
        <v>1470</v>
      </c>
      <c r="AM102" s="7">
        <f>AN102/(AF102+AH102+AJ102+AL102+AN102+AP102)</f>
        <v>2.8037383177570091E-3</v>
      </c>
      <c r="AN102" s="4">
        <v>246</v>
      </c>
      <c r="AO102" s="7">
        <f>AP102/(AF102+AH102+AJ102+AL102+AN102+AP102)</f>
        <v>0</v>
      </c>
      <c r="AP102" s="4">
        <v>0</v>
      </c>
      <c r="AQ102" s="6">
        <f>AO102+AM102+AK102+AI102+AG102+AE102</f>
        <v>1</v>
      </c>
      <c r="AR102" s="4">
        <v>14456</v>
      </c>
      <c r="AS102" s="4">
        <f>AR102/M102</f>
        <v>3614</v>
      </c>
      <c r="AT102" s="4">
        <f>AR102/V102</f>
        <v>3394.7414931104831</v>
      </c>
      <c r="AU102" s="7">
        <f>AR102/(AR102+AV102+AY102+BB102)</f>
        <v>0.24841902667033269</v>
      </c>
      <c r="AV102" s="4">
        <v>20958</v>
      </c>
      <c r="AW102" s="4">
        <f>AV102/M102</f>
        <v>5239.5</v>
      </c>
      <c r="AX102" s="7">
        <f>AV102/(AR102+AV102+AY102+BB102)</f>
        <v>0.36015259829529833</v>
      </c>
      <c r="AY102" s="4">
        <v>12550</v>
      </c>
      <c r="AZ102" s="4">
        <f>AY102/M102</f>
        <v>3137.5</v>
      </c>
      <c r="BA102" s="7">
        <f>AY102/(AR102+AV102+AY102+BB102)</f>
        <v>0.21566538355787737</v>
      </c>
      <c r="BB102" s="4">
        <v>10228</v>
      </c>
      <c r="BC102" s="11">
        <f>BB102/(AR102+AV102+AY102+BB102)</f>
        <v>0.1757629914764916</v>
      </c>
      <c r="BD102" s="9">
        <f>BC102+BA102+AX102+AU102</f>
        <v>1</v>
      </c>
      <c r="BE102" s="14">
        <f>(AF102+AH102+AJ102+AL102+AN102+AP102)</f>
        <v>87740</v>
      </c>
      <c r="BF102" s="14">
        <f t="shared" si="5"/>
        <v>-58192</v>
      </c>
      <c r="BG102" s="13">
        <f>(AF102+AH102+AJ102+AL102+AN102+AP102)-(AR102+AV102+AY102+BB102)</f>
        <v>29548</v>
      </c>
      <c r="BH102" s="13">
        <f t="shared" si="6"/>
        <v>0</v>
      </c>
      <c r="BI102" s="14">
        <f>AF102/W102</f>
        <v>26112.137931034482</v>
      </c>
      <c r="BJ102" s="14">
        <f>AH102/Y102</f>
        <v>30440.314285714285</v>
      </c>
      <c r="BK102" s="14">
        <f>AJ102/AA102</f>
        <v>67164.260162601626</v>
      </c>
      <c r="BL102" s="14">
        <f>BI102+BJ102+BK102</f>
        <v>123716.71237935039</v>
      </c>
      <c r="BM102" s="14">
        <f>(AF102/W102)-AF102</f>
        <v>1419.1379310344819</v>
      </c>
      <c r="BN102" s="14">
        <f>AH102/Y102-AH102</f>
        <v>5663.3142857142848</v>
      </c>
      <c r="BO102" s="14">
        <f>AJ102/AA102-AJ102</f>
        <v>30610.260162601626</v>
      </c>
      <c r="BP102" s="14">
        <f>BG102/S102</f>
        <v>5.1585195530726255E-2</v>
      </c>
      <c r="BQ102" s="14">
        <f>(BG102-CA102)/S102</f>
        <v>6.8036274606909211E-2</v>
      </c>
      <c r="BR102" s="27">
        <f>BQ102-BP102</f>
        <v>1.6451079076182956E-2</v>
      </c>
      <c r="BS102" s="28">
        <f t="shared" si="7"/>
        <v>378400</v>
      </c>
      <c r="BT102" s="11">
        <f>BS102/S102</f>
        <v>0.66061452513966479</v>
      </c>
      <c r="BU102" s="14">
        <f>(BE102-AP102)*1/BT102-(BE102-AP102)</f>
        <v>45075.72938689217</v>
      </c>
      <c r="BV102" s="14">
        <f t="shared" si="8"/>
        <v>0.15317737430167597</v>
      </c>
      <c r="BW102" s="27">
        <f>(AR102+AV102+AY102+BB102)/S102</f>
        <v>0.10159217877094973</v>
      </c>
      <c r="BX102" s="13">
        <f>(AF102+AH102+AJ102+AL102+AN102)/N102</f>
        <v>185.4968287526427</v>
      </c>
      <c r="BY102" s="26">
        <f>BX102/K102</f>
        <v>0.23187103594080338</v>
      </c>
      <c r="BZ102" s="11">
        <f>AP102/BE102</f>
        <v>0</v>
      </c>
      <c r="CA102" s="15">
        <f>-(BM102+BN102+BO102)/M102</f>
        <v>-9423.1780948375981</v>
      </c>
      <c r="CB102" s="15">
        <f>BG102-CA102</f>
        <v>38971.178094837596</v>
      </c>
      <c r="CC102" s="18">
        <f t="shared" si="9"/>
        <v>0</v>
      </c>
      <c r="CD102" s="17">
        <f>(AF102/(AF102+AH102+AJ102))/(X102/(X102+Z102+AB102))</f>
        <v>2.2339807091246526</v>
      </c>
      <c r="CE102" s="19">
        <f>(AH102/(AF102+AH102+AJ102))/(Z102/(X102+Z102+AB102))</f>
        <v>1.1989847614186631</v>
      </c>
      <c r="CF102" s="18">
        <f>(AJ102/(AF102+AH102+AJ102))/(AB102/(X102+Z102+AB102))</f>
        <v>0.67311591990380959</v>
      </c>
      <c r="CG102">
        <f>AH102/Z102</f>
        <v>144.05232558139534</v>
      </c>
      <c r="CH102" s="11">
        <f>BB102/BE102</f>
        <v>0.1165716890813768</v>
      </c>
      <c r="CI102" s="14">
        <f>AY102/V102</f>
        <v>2947.1503692955566</v>
      </c>
      <c r="CJ102" s="14">
        <f>AV102/M102</f>
        <v>5239.5</v>
      </c>
      <c r="CK102" s="17">
        <f>N102/V102</f>
        <v>111.0758665081114</v>
      </c>
      <c r="CL102" s="17">
        <f>(AL102+AN102)/N102</f>
        <v>3.6279069767441858</v>
      </c>
      <c r="CM102" s="14" t="e">
        <f>AP102/AC102</f>
        <v>#DIV/0!</v>
      </c>
    </row>
    <row r="103" spans="1:91" hidden="1" x14ac:dyDescent="0.2">
      <c r="A103">
        <v>51</v>
      </c>
      <c r="B103" s="2">
        <v>44805</v>
      </c>
      <c r="C103" s="3" t="s">
        <v>36</v>
      </c>
      <c r="D103" t="s">
        <v>28</v>
      </c>
      <c r="E103" s="3" t="s">
        <v>29</v>
      </c>
      <c r="F103" t="s">
        <v>28</v>
      </c>
      <c r="G103" t="str">
        <f>CONCATENATE(C103,E103)</f>
        <v>JNUANC</v>
      </c>
      <c r="H103" t="s">
        <v>34</v>
      </c>
      <c r="I103">
        <f>U103/M103</f>
        <v>170.58333333333334</v>
      </c>
      <c r="J103" t="str">
        <f>_xlfn.CONCAT(C103,E103,H103)</f>
        <v>JNUANC737-900</v>
      </c>
      <c r="K103" s="4">
        <v>571</v>
      </c>
      <c r="L103" s="4">
        <f>N103/M103</f>
        <v>57.583333333333336</v>
      </c>
      <c r="M103" s="4">
        <v>12</v>
      </c>
      <c r="N103" s="4">
        <v>691</v>
      </c>
      <c r="O103" s="4">
        <f>P103/M103</f>
        <v>7.916666666666667</v>
      </c>
      <c r="P103" s="4">
        <v>95</v>
      </c>
      <c r="Q103" s="4">
        <v>177</v>
      </c>
      <c r="R103" s="4">
        <v>420</v>
      </c>
      <c r="S103" s="4">
        <f>U103*K103</f>
        <v>1168837</v>
      </c>
      <c r="T103" s="7">
        <f>N103/U103</f>
        <v>0.33756717147044457</v>
      </c>
      <c r="U103" s="4">
        <v>2047</v>
      </c>
      <c r="V103" s="4">
        <v>20.320289232531501</v>
      </c>
      <c r="W103" s="7">
        <f>P103/X103</f>
        <v>0.35849056603773582</v>
      </c>
      <c r="X103" s="4">
        <v>265</v>
      </c>
      <c r="Y103" s="7">
        <f>Q103/Z103</f>
        <v>0.3575757575757576</v>
      </c>
      <c r="Z103" s="4">
        <v>495</v>
      </c>
      <c r="AA103" s="7">
        <f>R103/AB103</f>
        <v>0.32608695652173914</v>
      </c>
      <c r="AB103" s="4">
        <v>1288</v>
      </c>
      <c r="AC103" s="4">
        <v>3861</v>
      </c>
      <c r="AD103" s="4">
        <f>AP103/AC103</f>
        <v>4.9994819994819997</v>
      </c>
      <c r="AE103" s="7">
        <f>AF103/(AF103+AH103+AJ103+AL103+AN103+AP103)</f>
        <v>0.17220140018386254</v>
      </c>
      <c r="AF103" s="4">
        <v>24351</v>
      </c>
      <c r="AG103" s="7">
        <f>AH103/(AF103+AH103+AJ103+AL103+AN103+AP103)</f>
        <v>0.21839332437592815</v>
      </c>
      <c r="AH103" s="4">
        <v>30883</v>
      </c>
      <c r="AI103" s="7">
        <f>AJ103/(AF103+AH103+AJ103+AL103+AN103+AP103)</f>
        <v>0.44859628031963794</v>
      </c>
      <c r="AJ103" s="4">
        <v>63436</v>
      </c>
      <c r="AK103" s="7">
        <f>AL103/(AF103+AH103+AJ103+AL103+AN103+AP103)</f>
        <v>1.7820521886712397E-2</v>
      </c>
      <c r="AL103" s="4">
        <v>2520</v>
      </c>
      <c r="AM103" s="7">
        <f>AN103/(AF103+AH103+AJ103+AL103+AN103+AP103)</f>
        <v>6.4846899087759001E-3</v>
      </c>
      <c r="AN103" s="4">
        <v>917</v>
      </c>
      <c r="AO103" s="7">
        <f>AP103/(AF103+AH103+AJ103+AL103+AN103+AP103)</f>
        <v>0.13650378332508309</v>
      </c>
      <c r="AP103" s="4">
        <v>19303</v>
      </c>
      <c r="AQ103" s="6">
        <f>AO103+AM103+AK103+AI103+AG103+AE103</f>
        <v>1</v>
      </c>
      <c r="AR103" s="4">
        <v>74831</v>
      </c>
      <c r="AS103" s="4">
        <f>AR103/M103</f>
        <v>6235.916666666667</v>
      </c>
      <c r="AT103" s="4">
        <f>AR103/V103</f>
        <v>3682.5755354013509</v>
      </c>
      <c r="AU103" s="7">
        <f>AR103/(AR103+AV103+AY103+BB103)</f>
        <v>0.29880646719881165</v>
      </c>
      <c r="AV103" s="4">
        <v>60255</v>
      </c>
      <c r="AW103" s="4">
        <f>AV103/M103</f>
        <v>5021.25</v>
      </c>
      <c r="AX103" s="7">
        <f>AV103/(AR103+AV103+AY103+BB103)</f>
        <v>0.2406032751274792</v>
      </c>
      <c r="AY103" s="4">
        <v>66539</v>
      </c>
      <c r="AZ103" s="4">
        <f>AY103/M103</f>
        <v>5544.916666666667</v>
      </c>
      <c r="BA103" s="7">
        <f>AY103/(AR103+AV103+AY103+BB103)</f>
        <v>0.2656958148486821</v>
      </c>
      <c r="BB103" s="4">
        <v>48808</v>
      </c>
      <c r="BC103" s="11">
        <f>BB103/(AR103+AV103+AY103+BB103)</f>
        <v>0.19489444282502705</v>
      </c>
      <c r="BD103" s="9">
        <f>BC103+BA103+AX103+AU103</f>
        <v>1</v>
      </c>
      <c r="BE103" s="14">
        <f>(AF103+AH103+AJ103+AL103+AN103+AP103)</f>
        <v>141410</v>
      </c>
      <c r="BF103" s="14">
        <f t="shared" si="5"/>
        <v>-250433</v>
      </c>
      <c r="BG103" s="13">
        <f>(AF103+AH103+AJ103+AL103+AN103+AP103)-(AR103+AV103+AY103+BB103)</f>
        <v>-109023</v>
      </c>
      <c r="BH103" s="13">
        <f t="shared" si="6"/>
        <v>1</v>
      </c>
      <c r="BI103" s="14">
        <f>AF103/W103</f>
        <v>67926.473684210534</v>
      </c>
      <c r="BJ103" s="14">
        <f>AH103/Y103</f>
        <v>86367.711864406767</v>
      </c>
      <c r="BK103" s="14">
        <f>AJ103/AA103</f>
        <v>194537.06666666665</v>
      </c>
      <c r="BL103" s="14">
        <f>BI103+BJ103+BK103</f>
        <v>348831.25221528392</v>
      </c>
      <c r="BM103" s="14">
        <f>(AF103/W103)-AF103</f>
        <v>43575.473684210534</v>
      </c>
      <c r="BN103" s="14">
        <f>AH103/Y103-AH103</f>
        <v>55484.711864406767</v>
      </c>
      <c r="BO103" s="14">
        <f>AJ103/AA103-AJ103</f>
        <v>131101.06666666665</v>
      </c>
      <c r="BP103" s="14">
        <f>BG103/S103</f>
        <v>-9.3274767995879665E-2</v>
      </c>
      <c r="BQ103" s="14">
        <f>(BG103-CA103)/S103</f>
        <v>-7.6865205027498565E-2</v>
      </c>
      <c r="BR103" s="27">
        <f>BQ103-BP103</f>
        <v>1.64095629683811E-2</v>
      </c>
      <c r="BS103" s="28">
        <f t="shared" si="7"/>
        <v>394561</v>
      </c>
      <c r="BT103" s="11">
        <f>BS103/S103</f>
        <v>0.33756717147044457</v>
      </c>
      <c r="BU103" s="14">
        <f>(BE103-AP103)*1/BT103-(BE103-AP103)</f>
        <v>239619.52532561502</v>
      </c>
      <c r="BV103" s="14">
        <f t="shared" si="8"/>
        <v>0.12098350753783461</v>
      </c>
      <c r="BW103" s="27">
        <f>(AR103+AV103+AY103+BB103)/S103</f>
        <v>0.21425827553371429</v>
      </c>
      <c r="BX103" s="13">
        <f>(AF103+AH103+AJ103+AL103+AN103)/N103</f>
        <v>176.71056439942112</v>
      </c>
      <c r="BY103" s="26">
        <f>BX103/K103</f>
        <v>0.30947559439478306</v>
      </c>
      <c r="BZ103" s="11">
        <f>AP103/BE103</f>
        <v>0.13650378332508309</v>
      </c>
      <c r="CA103" s="15">
        <f>-(BM103+BN103+BO103)/M103</f>
        <v>-19180.104351273661</v>
      </c>
      <c r="CB103" s="15">
        <f>BG103-CA103</f>
        <v>-89842.895648726335</v>
      </c>
      <c r="CC103" s="18">
        <f t="shared" si="9"/>
        <v>1</v>
      </c>
      <c r="CD103" s="17">
        <f>(AF103/(AF103+AH103+AJ103))/(X103/(X103+Z103+AB103))</f>
        <v>1.5858420767277577</v>
      </c>
      <c r="CE103" s="19">
        <f>(AH103/(AF103+AH103+AJ103))/(Z103/(X103+Z103+AB103))</f>
        <v>1.0767212701720159</v>
      </c>
      <c r="CF103" s="18">
        <f>(AJ103/(AF103+AH103+AJ103))/(AB103/(X103+Z103+AB103))</f>
        <v>0.84998045103415865</v>
      </c>
      <c r="CG103">
        <f>AH103/Z103</f>
        <v>62.389898989898988</v>
      </c>
      <c r="CH103" s="11">
        <f>BB103/BE103</f>
        <v>0.34515239374867407</v>
      </c>
      <c r="CI103" s="14">
        <f>AY103/V103</f>
        <v>3274.510477610489</v>
      </c>
      <c r="CJ103" s="14">
        <f>AV103/M103</f>
        <v>5021.25</v>
      </c>
      <c r="CK103" s="17">
        <f>N103/V103</f>
        <v>34.00542148257184</v>
      </c>
      <c r="CL103" s="17">
        <f>(AL103+AN103)/N103</f>
        <v>4.9739507959479017</v>
      </c>
      <c r="CM103" s="14">
        <f>AP103/AC103</f>
        <v>4.9994819994819997</v>
      </c>
    </row>
    <row r="104" spans="1:91" hidden="1" x14ac:dyDescent="0.2">
      <c r="A104">
        <v>105</v>
      </c>
      <c r="B104" s="2">
        <v>44805</v>
      </c>
      <c r="C104" s="3" t="s">
        <v>39</v>
      </c>
      <c r="D104" t="s">
        <v>28</v>
      </c>
      <c r="E104" s="3" t="s">
        <v>29</v>
      </c>
      <c r="F104" t="s">
        <v>28</v>
      </c>
      <c r="G104" t="str">
        <f>CONCATENATE(C104,E104)</f>
        <v>OMEANC</v>
      </c>
      <c r="H104" t="s">
        <v>31</v>
      </c>
      <c r="I104">
        <f>U104/M104</f>
        <v>159</v>
      </c>
      <c r="J104" t="str">
        <f>_xlfn.CONCAT(C104,E104,H104)</f>
        <v>OMEANC737-800</v>
      </c>
      <c r="K104" s="4">
        <v>539</v>
      </c>
      <c r="L104" s="4">
        <f>N104/M104</f>
        <v>84.454545454545453</v>
      </c>
      <c r="M104" s="4">
        <v>11</v>
      </c>
      <c r="N104" s="4">
        <v>929</v>
      </c>
      <c r="O104" s="4">
        <f>P104/M104</f>
        <v>14.545454545454545</v>
      </c>
      <c r="P104" s="4">
        <v>160</v>
      </c>
      <c r="Q104" s="4">
        <v>271</v>
      </c>
      <c r="R104" s="4">
        <v>498</v>
      </c>
      <c r="S104" s="4">
        <f>U104*K104</f>
        <v>942711</v>
      </c>
      <c r="T104" s="7">
        <f>N104/U104</f>
        <v>0.53116066323613498</v>
      </c>
      <c r="U104" s="4">
        <v>1749</v>
      </c>
      <c r="V104" s="4">
        <v>16.7044061302682</v>
      </c>
      <c r="W104" s="7">
        <f>P104/X104</f>
        <v>0.69264069264069261</v>
      </c>
      <c r="X104" s="4">
        <v>231</v>
      </c>
      <c r="Y104" s="7">
        <f>Q104/Z104</f>
        <v>0.61590909090909096</v>
      </c>
      <c r="Z104" s="4">
        <v>440</v>
      </c>
      <c r="AA104" s="7">
        <f>R104/AB104</f>
        <v>0.46196660482374768</v>
      </c>
      <c r="AB104" s="4">
        <v>1078</v>
      </c>
      <c r="AC104" s="4">
        <v>3262</v>
      </c>
      <c r="AD104" s="4">
        <f>AP104/AC104</f>
        <v>4.999386879215205</v>
      </c>
      <c r="AE104" s="7">
        <f>AF104/(AF104+AH104+AJ104+AL104+AN104+AP104)</f>
        <v>0.26133894238097105</v>
      </c>
      <c r="AF104" s="4">
        <v>60011</v>
      </c>
      <c r="AG104" s="7">
        <f>AH104/(AF104+AH104+AJ104+AL104+AN104+AP104)</f>
        <v>0.25019052471595488</v>
      </c>
      <c r="AH104" s="4">
        <v>57451</v>
      </c>
      <c r="AI104" s="7">
        <f>AJ104/(AF104+AH104+AJ104+AL104+AN104+AP104)</f>
        <v>0.40228368368106815</v>
      </c>
      <c r="AJ104" s="4">
        <v>92376</v>
      </c>
      <c r="AK104" s="7">
        <f>AL104/(AF104+AH104+AJ104+AL104+AN104+AP104)</f>
        <v>1.2999229191434879E-2</v>
      </c>
      <c r="AL104" s="4">
        <v>2985</v>
      </c>
      <c r="AM104" s="7">
        <f>AN104/(AF104+AH104+AJ104+AL104+AN104+AP104)</f>
        <v>2.1687156238976786E-3</v>
      </c>
      <c r="AN104" s="4">
        <v>498</v>
      </c>
      <c r="AO104" s="7">
        <f>AP104/(AF104+AH104+AJ104+AL104+AN104+AP104)</f>
        <v>7.1018904406673369E-2</v>
      </c>
      <c r="AP104" s="4">
        <v>16308</v>
      </c>
      <c r="AQ104" s="6">
        <f>AO104+AM104+AK104+AI104+AG104+AE104</f>
        <v>1</v>
      </c>
      <c r="AR104" s="4">
        <v>61515</v>
      </c>
      <c r="AS104" s="4">
        <f>AR104/M104</f>
        <v>5592.272727272727</v>
      </c>
      <c r="AT104" s="4">
        <f>AR104/V104</f>
        <v>3682.5613266511459</v>
      </c>
      <c r="AU104" s="7">
        <f>AR104/(AR104+AV104+AY104+BB104)</f>
        <v>0.28749088665806743</v>
      </c>
      <c r="AV104" s="4">
        <v>57635</v>
      </c>
      <c r="AW104" s="4">
        <f>AV104/M104</f>
        <v>5239.545454545455</v>
      </c>
      <c r="AX104" s="7">
        <f>AV104/(AR104+AV104+AY104+BB104)</f>
        <v>0.26935767296655638</v>
      </c>
      <c r="AY104" s="4">
        <v>54699</v>
      </c>
      <c r="AZ104" s="4">
        <f>AY104/M104</f>
        <v>4972.636363636364</v>
      </c>
      <c r="BA104" s="7">
        <f>AY104/(AR104+AV104+AY104+BB104)</f>
        <v>0.25563625147215524</v>
      </c>
      <c r="BB104" s="4">
        <v>40123</v>
      </c>
      <c r="BC104" s="11">
        <f>BB104/(AR104+AV104+AY104+BB104)</f>
        <v>0.18751518890322097</v>
      </c>
      <c r="BD104" s="9">
        <f>BC104+BA104+AX104+AU104</f>
        <v>1</v>
      </c>
      <c r="BE104" s="14">
        <f>(AF104+AH104+AJ104+AL104+AN104+AP104)</f>
        <v>229629</v>
      </c>
      <c r="BF104" s="14">
        <f t="shared" si="5"/>
        <v>-213972</v>
      </c>
      <c r="BG104" s="13">
        <f>(AF104+AH104+AJ104+AL104+AN104+AP104)-(AR104+AV104+AY104+BB104)</f>
        <v>15657</v>
      </c>
      <c r="BH104" s="13">
        <f t="shared" si="6"/>
        <v>0</v>
      </c>
      <c r="BI104" s="14">
        <f>AF104/W104</f>
        <v>86640.881250000006</v>
      </c>
      <c r="BJ104" s="14">
        <f>AH104/Y104</f>
        <v>93278.376383763825</v>
      </c>
      <c r="BK104" s="14">
        <f>AJ104/AA104</f>
        <v>199962.50602409639</v>
      </c>
      <c r="BL104" s="14">
        <f>BI104+BJ104+BK104</f>
        <v>379881.76365786023</v>
      </c>
      <c r="BM104" s="14">
        <f>(AF104/W104)-AF104</f>
        <v>26629.881250000006</v>
      </c>
      <c r="BN104" s="14">
        <f>AH104/Y104-AH104</f>
        <v>35827.376383763825</v>
      </c>
      <c r="BO104" s="14">
        <f>AJ104/AA104-AJ104</f>
        <v>107586.50602409639</v>
      </c>
      <c r="BP104" s="14">
        <f>BG104/S104</f>
        <v>1.6608483405836996E-2</v>
      </c>
      <c r="BQ104" s="14">
        <f>(BG104-CA104)/S104</f>
        <v>3.3006429296885666E-2</v>
      </c>
      <c r="BR104" s="27">
        <f>BQ104-BP104</f>
        <v>1.6397945891048669E-2</v>
      </c>
      <c r="BS104" s="28">
        <f t="shared" si="7"/>
        <v>500731</v>
      </c>
      <c r="BT104" s="11">
        <f>BS104/S104</f>
        <v>0.53116066323613498</v>
      </c>
      <c r="BU104" s="14">
        <f>(BE104-AP104)*1/BT104-(BE104-AP104)</f>
        <v>188291.94833153923</v>
      </c>
      <c r="BV104" s="14">
        <f t="shared" si="8"/>
        <v>0.24358366455891572</v>
      </c>
      <c r="BW104" s="27">
        <f>(AR104+AV104+AY104+BB104)/S104</f>
        <v>0.22697518115307871</v>
      </c>
      <c r="BX104" s="13">
        <f>(AF104+AH104+AJ104+AL104+AN104)/N104</f>
        <v>229.62432723358449</v>
      </c>
      <c r="BY104" s="26">
        <f>BX104/K104</f>
        <v>0.42601915998809742</v>
      </c>
      <c r="BZ104" s="11">
        <f>AP104/BE104</f>
        <v>7.1018904406673369E-2</v>
      </c>
      <c r="CA104" s="15">
        <f>-(BM104+BN104+BO104)/M104</f>
        <v>-15458.523968896385</v>
      </c>
      <c r="CB104" s="15">
        <f>BG104-CA104</f>
        <v>31115.523968896385</v>
      </c>
      <c r="CC104" s="18">
        <f t="shared" si="9"/>
        <v>0</v>
      </c>
      <c r="CD104" s="17">
        <f>(AF104/(AF104+AH104+AJ104))/(X104/(X104+Z104+AB104))</f>
        <v>2.1653323039678232</v>
      </c>
      <c r="CE104" s="19">
        <f>(AH104/(AF104+AH104+AJ104))/(Z104/(X104+Z104+AB104))</f>
        <v>1.0883049066422668</v>
      </c>
      <c r="CF104" s="18">
        <f>(AJ104/(AF104+AH104+AJ104))/(AB104/(X104+Z104+AB104))</f>
        <v>0.71424311582637801</v>
      </c>
      <c r="CG104">
        <f>AH104/Z104</f>
        <v>130.57045454545454</v>
      </c>
      <c r="CH104" s="11">
        <f>BB104/BE104</f>
        <v>0.1747296726458766</v>
      </c>
      <c r="CI104" s="14">
        <f>AY104/V104</f>
        <v>3274.5252703648057</v>
      </c>
      <c r="CJ104" s="14">
        <f>AV104/M104</f>
        <v>5239.545454545455</v>
      </c>
      <c r="CK104" s="17">
        <f>N104/V104</f>
        <v>55.614069291374697</v>
      </c>
      <c r="CL104" s="17">
        <f>(AL104+AN104)/N104</f>
        <v>3.7491926803013995</v>
      </c>
      <c r="CM104" s="14">
        <f>AP104/AC104</f>
        <v>4.999386879215205</v>
      </c>
    </row>
    <row r="105" spans="1:91" hidden="1" x14ac:dyDescent="0.2">
      <c r="A105">
        <v>376</v>
      </c>
      <c r="B105" s="2">
        <v>44835</v>
      </c>
      <c r="C105" s="3" t="s">
        <v>43</v>
      </c>
      <c r="D105" t="s">
        <v>38</v>
      </c>
      <c r="E105" s="3" t="s">
        <v>53</v>
      </c>
      <c r="F105" t="s">
        <v>54</v>
      </c>
      <c r="G105" t="str">
        <f>CONCATENATE(C105,E105)</f>
        <v>SFOYVR</v>
      </c>
      <c r="H105" t="s">
        <v>34</v>
      </c>
      <c r="I105">
        <f>U105/M105</f>
        <v>179</v>
      </c>
      <c r="J105" t="str">
        <f>_xlfn.CONCAT(C105,E105,H105)</f>
        <v>SFOYVR737-900</v>
      </c>
      <c r="K105" s="4">
        <v>800</v>
      </c>
      <c r="L105" s="4">
        <f>N105/M105</f>
        <v>136.66666666666666</v>
      </c>
      <c r="M105" s="4">
        <v>3</v>
      </c>
      <c r="N105" s="4">
        <v>410</v>
      </c>
      <c r="O105" s="4">
        <f>P105/M105</f>
        <v>23</v>
      </c>
      <c r="P105" s="4">
        <v>69</v>
      </c>
      <c r="Q105" s="4">
        <v>93</v>
      </c>
      <c r="R105" s="4">
        <v>248</v>
      </c>
      <c r="S105" s="4">
        <f>U105*K105</f>
        <v>429600</v>
      </c>
      <c r="T105" s="7">
        <f>N105/U105</f>
        <v>0.76350093109869643</v>
      </c>
      <c r="U105" s="4">
        <v>537</v>
      </c>
      <c r="V105" s="4">
        <v>3.1937630662020906</v>
      </c>
      <c r="W105" s="7">
        <f>P105/X105</f>
        <v>1</v>
      </c>
      <c r="X105" s="4">
        <v>69</v>
      </c>
      <c r="Y105" s="7">
        <f>Q105/Z105</f>
        <v>0.72093023255813948</v>
      </c>
      <c r="Z105" s="4">
        <v>129</v>
      </c>
      <c r="AA105" s="7">
        <f>R105/AB105</f>
        <v>0.73156342182890854</v>
      </c>
      <c r="AB105" s="4">
        <v>339</v>
      </c>
      <c r="AC105" s="4">
        <v>0</v>
      </c>
      <c r="AD105" s="4" t="e">
        <f>AP105/AC105</f>
        <v>#DIV/0!</v>
      </c>
      <c r="AE105" s="7">
        <f>AF105/(AF105+AH105+AJ105+AL105+AN105+AP105)</f>
        <v>0.26808622043808361</v>
      </c>
      <c r="AF105" s="4">
        <v>21504</v>
      </c>
      <c r="AG105" s="7">
        <f>AH105/(AF105+AH105+AJ105+AL105+AN105+AP105)</f>
        <v>0.2167977759216087</v>
      </c>
      <c r="AH105" s="4">
        <v>17390</v>
      </c>
      <c r="AI105" s="7">
        <f>AJ105/(AF105+AH105+AJ105+AL105+AN105+AP105)</f>
        <v>0.4871404884495032</v>
      </c>
      <c r="AJ105" s="4">
        <v>39075</v>
      </c>
      <c r="AK105" s="7">
        <f>AL105/(AF105+AH105+AJ105+AL105+AN105+AP105)</f>
        <v>1.8700210689040431E-2</v>
      </c>
      <c r="AL105" s="4">
        <v>1500</v>
      </c>
      <c r="AM105" s="7">
        <f>AN105/(AF105+AH105+AJ105+AL105+AN105+AP105)</f>
        <v>9.2753045017640538E-3</v>
      </c>
      <c r="AN105" s="4">
        <v>744</v>
      </c>
      <c r="AO105" s="7">
        <f>AP105/(AF105+AH105+AJ105+AL105+AN105+AP105)</f>
        <v>0</v>
      </c>
      <c r="AP105" s="4">
        <v>0</v>
      </c>
      <c r="AQ105" s="6">
        <f>AO105+AM105+AK105+AI105+AG105+AE105</f>
        <v>1</v>
      </c>
      <c r="AR105" s="4">
        <v>11761</v>
      </c>
      <c r="AS105" s="4">
        <f>AR105/M105</f>
        <v>3920.3333333333335</v>
      </c>
      <c r="AT105" s="4">
        <f>AR105/V105</f>
        <v>3682.489826643829</v>
      </c>
      <c r="AU105" s="7">
        <f>AR105/(AR105+AV105+AY105+BB105)</f>
        <v>0.25786577210638251</v>
      </c>
      <c r="AV105" s="4">
        <v>15719</v>
      </c>
      <c r="AW105" s="4">
        <f>AV105/M105</f>
        <v>5239.666666666667</v>
      </c>
      <c r="AX105" s="7">
        <f>AV105/(AR105+AV105+AY105+BB105)</f>
        <v>0.34464688986822778</v>
      </c>
      <c r="AY105" s="4">
        <v>10458</v>
      </c>
      <c r="AZ105" s="4">
        <f>AY105/M105</f>
        <v>3486</v>
      </c>
      <c r="BA105" s="7">
        <f>AY105/(AR105+AV105+AY105+BB105)</f>
        <v>0.22929684930605801</v>
      </c>
      <c r="BB105" s="4">
        <v>7671</v>
      </c>
      <c r="BC105" s="11">
        <f>BB105/(AR105+AV105+AY105+BB105)</f>
        <v>0.1681904887193317</v>
      </c>
      <c r="BD105" s="9">
        <f>BC105+BA105+AX105+AU105</f>
        <v>1</v>
      </c>
      <c r="BE105" s="14">
        <f>(AF105+AH105+AJ105+AL105+AN105+AP105)</f>
        <v>80213</v>
      </c>
      <c r="BF105" s="14">
        <f t="shared" si="5"/>
        <v>-45609</v>
      </c>
      <c r="BG105" s="13">
        <f>(AF105+AH105+AJ105+AL105+AN105+AP105)-(AR105+AV105+AY105+BB105)</f>
        <v>34604</v>
      </c>
      <c r="BH105" s="13">
        <f t="shared" si="6"/>
        <v>0</v>
      </c>
      <c r="BI105" s="14">
        <f>AF105/W105</f>
        <v>21504</v>
      </c>
      <c r="BJ105" s="14">
        <f>AH105/Y105</f>
        <v>24121.612903225807</v>
      </c>
      <c r="BK105" s="14">
        <f>AJ105/AA105</f>
        <v>53413.004032258068</v>
      </c>
      <c r="BL105" s="14">
        <f>BI105+BJ105+BK105</f>
        <v>99038.616935483878</v>
      </c>
      <c r="BM105" s="14">
        <f>(AF105/W105)-AF105</f>
        <v>0</v>
      </c>
      <c r="BN105" s="14">
        <f>AH105/Y105-AH105</f>
        <v>6731.6129032258068</v>
      </c>
      <c r="BO105" s="14">
        <f>AJ105/AA105-AJ105</f>
        <v>14338.004032258068</v>
      </c>
      <c r="BP105" s="14">
        <f>BG105/S105</f>
        <v>8.0549348230912476E-2</v>
      </c>
      <c r="BQ105" s="14">
        <f>(BG105-CA105)/S105</f>
        <v>9.6897592283894995E-2</v>
      </c>
      <c r="BR105" s="27">
        <f>BQ105-BP105</f>
        <v>1.6348244052982519E-2</v>
      </c>
      <c r="BS105" s="28">
        <f t="shared" si="7"/>
        <v>328000</v>
      </c>
      <c r="BT105" s="11">
        <f>BS105/S105</f>
        <v>0.76350093109869643</v>
      </c>
      <c r="BU105" s="14">
        <f>(BE105-AP105)*1/BT105-(BE105-AP105)</f>
        <v>24846.465853658534</v>
      </c>
      <c r="BV105" s="14">
        <f t="shared" si="8"/>
        <v>0.18671554934823092</v>
      </c>
      <c r="BW105" s="27">
        <f>(AR105+AV105+AY105+BB105)/S105</f>
        <v>0.10616620111731843</v>
      </c>
      <c r="BX105" s="13">
        <f>(AF105+AH105+AJ105+AL105+AN105)/N105</f>
        <v>195.64146341463416</v>
      </c>
      <c r="BY105" s="26">
        <f>BX105/K105</f>
        <v>0.24455182926829269</v>
      </c>
      <c r="BZ105" s="11">
        <f>AP105/BE105</f>
        <v>0</v>
      </c>
      <c r="CA105" s="15">
        <f>-(BM105+BN105+BO105)/M105</f>
        <v>-7023.2056451612916</v>
      </c>
      <c r="CB105" s="15">
        <f>BG105-CA105</f>
        <v>41627.205645161288</v>
      </c>
      <c r="CC105" s="18">
        <f t="shared" si="9"/>
        <v>0</v>
      </c>
      <c r="CD105" s="17">
        <f>(AF105/(AF105+AH105+AJ105))/(X105/(X105+Z105+AB105))</f>
        <v>2.1464584308033237</v>
      </c>
      <c r="CE105" s="19">
        <f>(AH105/(AF105+AH105+AJ105))/(Z105/(X105+Z105+AB105))</f>
        <v>0.92845785161484873</v>
      </c>
      <c r="CF105" s="18">
        <f>(AJ105/(AF105+AH105+AJ105))/(AB105/(X105+Z105+AB105))</f>
        <v>0.79387405727508908</v>
      </c>
      <c r="CG105">
        <f>AH105/Z105</f>
        <v>134.80620155038758</v>
      </c>
      <c r="CH105" s="11">
        <f>BB105/BE105</f>
        <v>9.5632877463752763E-2</v>
      </c>
      <c r="CI105" s="14">
        <f>AY105/V105</f>
        <v>3274.5071513511743</v>
      </c>
      <c r="CJ105" s="14">
        <f>AV105/M105</f>
        <v>5239.666666666667</v>
      </c>
      <c r="CK105" s="17">
        <f>N105/V105</f>
        <v>128.37520864926196</v>
      </c>
      <c r="CL105" s="17">
        <f>(AL105+AN105)/N105</f>
        <v>5.4731707317073175</v>
      </c>
      <c r="CM105" s="14" t="e">
        <f>AP105/AC105</f>
        <v>#DIV/0!</v>
      </c>
    </row>
    <row r="106" spans="1:91" hidden="1" x14ac:dyDescent="0.2">
      <c r="A106">
        <v>104</v>
      </c>
      <c r="B106" s="2">
        <v>44805</v>
      </c>
      <c r="C106" s="3" t="s">
        <v>39</v>
      </c>
      <c r="D106" t="s">
        <v>28</v>
      </c>
      <c r="E106" s="3" t="s">
        <v>29</v>
      </c>
      <c r="F106" t="s">
        <v>28</v>
      </c>
      <c r="G106" t="str">
        <f>CONCATENATE(C106,E106)</f>
        <v>OMEANC</v>
      </c>
      <c r="H106" t="s">
        <v>30</v>
      </c>
      <c r="I106">
        <f>U106/M106</f>
        <v>124</v>
      </c>
      <c r="J106" t="str">
        <f>_xlfn.CONCAT(C106,E106,H106)</f>
        <v>OMEANC737-700</v>
      </c>
      <c r="K106" s="4">
        <v>539</v>
      </c>
      <c r="L106" s="4">
        <f>N106/M106</f>
        <v>86</v>
      </c>
      <c r="M106" s="4">
        <v>8</v>
      </c>
      <c r="N106" s="4">
        <v>688</v>
      </c>
      <c r="O106" s="4">
        <f>P106/M106</f>
        <v>12.25</v>
      </c>
      <c r="P106" s="4">
        <v>98</v>
      </c>
      <c r="Q106" s="4">
        <v>153</v>
      </c>
      <c r="R106" s="4">
        <v>437</v>
      </c>
      <c r="S106" s="4">
        <f>U106*K106</f>
        <v>534688</v>
      </c>
      <c r="T106" s="7">
        <f>N106/U106</f>
        <v>0.69354838709677424</v>
      </c>
      <c r="U106" s="4">
        <v>992</v>
      </c>
      <c r="V106" s="4">
        <v>12.148659003831417</v>
      </c>
      <c r="W106" s="7">
        <f>P106/X106</f>
        <v>0.72058823529411764</v>
      </c>
      <c r="X106" s="4">
        <v>136</v>
      </c>
      <c r="Y106" s="7">
        <f>Q106/Z106</f>
        <v>0.61693548387096775</v>
      </c>
      <c r="Z106" s="4">
        <v>248</v>
      </c>
      <c r="AA106" s="7">
        <f>R106/AB106</f>
        <v>0.71875</v>
      </c>
      <c r="AB106" s="4">
        <v>608</v>
      </c>
      <c r="AC106" s="4">
        <v>2142</v>
      </c>
      <c r="AD106" s="4">
        <f>AP106/AC106</f>
        <v>5</v>
      </c>
      <c r="AE106" s="7">
        <f>AF106/(AF106+AH106+AJ106+AL106+AN106+AP106)</f>
        <v>0.21291825621014007</v>
      </c>
      <c r="AF106" s="4">
        <v>36557</v>
      </c>
      <c r="AG106" s="7">
        <f>AH106/(AF106+AH106+AJ106+AL106+AN106+AP106)</f>
        <v>0.20889367774250853</v>
      </c>
      <c r="AH106" s="4">
        <v>35866</v>
      </c>
      <c r="AI106" s="7">
        <f>AJ106/(AF106+AH106+AJ106+AL106+AN106+AP106)</f>
        <v>0.49806342642476487</v>
      </c>
      <c r="AJ106" s="4">
        <v>85515</v>
      </c>
      <c r="AK106" s="7">
        <f>AL106/(AF106+AH106+AJ106+AL106+AN106+AP106)</f>
        <v>1.5201374530417309E-2</v>
      </c>
      <c r="AL106" s="4">
        <v>2610</v>
      </c>
      <c r="AM106" s="7">
        <f>AN106/(AF106+AH106+AJ106+AL106+AN106+AP106)</f>
        <v>2.5452109845947755E-3</v>
      </c>
      <c r="AN106" s="4">
        <v>437</v>
      </c>
      <c r="AO106" s="7">
        <f>AP106/(AF106+AH106+AJ106+AL106+AN106+AP106)</f>
        <v>6.2378054107574479E-2</v>
      </c>
      <c r="AP106" s="4">
        <v>10710</v>
      </c>
      <c r="AQ106" s="6">
        <f>AO106+AM106+AK106+AI106+AG106+AE106</f>
        <v>1</v>
      </c>
      <c r="AR106" s="4">
        <v>44738</v>
      </c>
      <c r="AS106" s="4">
        <f>AR106/M106</f>
        <v>5592.25</v>
      </c>
      <c r="AT106" s="4">
        <f>AR106/V106</f>
        <v>3682.5463605399268</v>
      </c>
      <c r="AU106" s="7">
        <f>AR106/(AR106+AV106+AY106+BB106)</f>
        <v>0.28748971828089659</v>
      </c>
      <c r="AV106" s="4">
        <v>41916</v>
      </c>
      <c r="AW106" s="4">
        <f>AV106/M106</f>
        <v>5239.5</v>
      </c>
      <c r="AX106" s="7">
        <f>AV106/(AR106+AV106+AY106+BB106)</f>
        <v>0.26935533621221469</v>
      </c>
      <c r="AY106" s="4">
        <v>39781</v>
      </c>
      <c r="AZ106" s="4">
        <f>AY106/M106</f>
        <v>4972.625</v>
      </c>
      <c r="BA106" s="7">
        <f>AY106/(AR106+AV106+AY106+BB106)</f>
        <v>0.25563566728356979</v>
      </c>
      <c r="BB106" s="4">
        <v>29181</v>
      </c>
      <c r="BC106" s="11">
        <f>BB106/(AR106+AV106+AY106+BB106)</f>
        <v>0.18751927822331893</v>
      </c>
      <c r="BD106" s="9">
        <f>BC106+BA106+AX106+AU106</f>
        <v>1</v>
      </c>
      <c r="BE106" s="14">
        <f>(AF106+AH106+AJ106+AL106+AN106+AP106)</f>
        <v>171695</v>
      </c>
      <c r="BF106" s="14">
        <f t="shared" si="5"/>
        <v>-155616</v>
      </c>
      <c r="BG106" s="13">
        <f>(AF106+AH106+AJ106+AL106+AN106+AP106)-(AR106+AV106+AY106+BB106)</f>
        <v>16079</v>
      </c>
      <c r="BH106" s="13">
        <f t="shared" si="6"/>
        <v>0</v>
      </c>
      <c r="BI106" s="14">
        <f>AF106/W106</f>
        <v>50732.163265306124</v>
      </c>
      <c r="BJ106" s="14">
        <f>AH106/Y106</f>
        <v>58135.738562091501</v>
      </c>
      <c r="BK106" s="14">
        <f>AJ106/AA106</f>
        <v>118977.39130434782</v>
      </c>
      <c r="BL106" s="14">
        <f>BI106+BJ106+BK106</f>
        <v>227845.29313174545</v>
      </c>
      <c r="BM106" s="14">
        <f>(AF106/W106)-AF106</f>
        <v>14175.163265306124</v>
      </c>
      <c r="BN106" s="14">
        <f>AH106/Y106-AH106</f>
        <v>22269.738562091501</v>
      </c>
      <c r="BO106" s="14">
        <f>AJ106/AA106-AJ106</f>
        <v>33462.391304347824</v>
      </c>
      <c r="BP106" s="14">
        <f>BG106/S106</f>
        <v>3.0071742773355677E-2</v>
      </c>
      <c r="BQ106" s="14">
        <f>(BG106-CA106)/S106</f>
        <v>4.641475335423309E-2</v>
      </c>
      <c r="BR106" s="27">
        <f>BQ106-BP106</f>
        <v>1.6343010580877414E-2</v>
      </c>
      <c r="BS106" s="28">
        <f t="shared" si="7"/>
        <v>370832</v>
      </c>
      <c r="BT106" s="11">
        <f>BS106/S106</f>
        <v>0.69354838709677424</v>
      </c>
      <c r="BU106" s="14">
        <f>(BE106-AP106)*1/BT106-(BE106-AP106)</f>
        <v>71132.906976744183</v>
      </c>
      <c r="BV106" s="14">
        <f t="shared" si="8"/>
        <v>0.32111249925190016</v>
      </c>
      <c r="BW106" s="27">
        <f>(AR106+AV106+AY106+BB106)/S106</f>
        <v>0.29104075647854449</v>
      </c>
      <c r="BX106" s="13">
        <f>(AF106+AH106+AJ106+AL106+AN106)/N106</f>
        <v>233.98982558139534</v>
      </c>
      <c r="BY106" s="26">
        <f>BX106/K106</f>
        <v>0.43411841480778357</v>
      </c>
      <c r="BZ106" s="11">
        <f>AP106/BE106</f>
        <v>6.2378054107574479E-2</v>
      </c>
      <c r="CA106" s="15">
        <f>-(BM106+BN106+BO106)/M106</f>
        <v>-8738.4116414681812</v>
      </c>
      <c r="CB106" s="15">
        <f>BG106-CA106</f>
        <v>24817.411641468181</v>
      </c>
      <c r="CC106" s="18">
        <f t="shared" si="9"/>
        <v>0</v>
      </c>
      <c r="CD106" s="17">
        <f>(AF106/(AF106+AH106+AJ106))/(X106/(X106+Z106+AB106))</f>
        <v>1.6883274374978119</v>
      </c>
      <c r="CE106" s="19">
        <f>(AH106/(AF106+AH106+AJ106))/(Z106/(X106+Z106+AB106))</f>
        <v>0.90835644366776835</v>
      </c>
      <c r="CF106" s="18">
        <f>(AJ106/(AF106+AH106+AJ106))/(AB106/(X106+Z106+AB106))</f>
        <v>0.88341294485311028</v>
      </c>
      <c r="CG106">
        <f>AH106/Z106</f>
        <v>144.62096774193549</v>
      </c>
      <c r="CH106" s="11">
        <f>BB106/BE106</f>
        <v>0.16995835638778065</v>
      </c>
      <c r="CI106" s="14">
        <f>AY106/V106</f>
        <v>3274.5177873091966</v>
      </c>
      <c r="CJ106" s="14">
        <f>AV106/M106</f>
        <v>5239.5</v>
      </c>
      <c r="CK106" s="17">
        <f>N106/V106</f>
        <v>56.631764854295447</v>
      </c>
      <c r="CL106" s="17">
        <f>(AL106+AN106)/N106</f>
        <v>4.4287790697674421</v>
      </c>
      <c r="CM106" s="14">
        <f>AP106/AC106</f>
        <v>5</v>
      </c>
    </row>
    <row r="107" spans="1:91" hidden="1" x14ac:dyDescent="0.2">
      <c r="A107">
        <v>422</v>
      </c>
      <c r="B107" s="2">
        <v>44866</v>
      </c>
      <c r="C107" s="3" t="s">
        <v>46</v>
      </c>
      <c r="D107" t="s">
        <v>42</v>
      </c>
      <c r="E107" s="3" t="s">
        <v>41</v>
      </c>
      <c r="F107" t="s">
        <v>42</v>
      </c>
      <c r="G107" t="str">
        <f>CONCATENATE(C107,E107)</f>
        <v>GEGSEA</v>
      </c>
      <c r="H107" t="s">
        <v>35</v>
      </c>
      <c r="I107">
        <f>U107/M107</f>
        <v>178</v>
      </c>
      <c r="J107" t="str">
        <f>_xlfn.CONCAT(C107,E107,H107)</f>
        <v>GEGSEA737-Max 9</v>
      </c>
      <c r="K107" s="4">
        <v>223</v>
      </c>
      <c r="L107" s="4">
        <f>N107/M107</f>
        <v>139.80000000000001</v>
      </c>
      <c r="M107" s="4">
        <v>5</v>
      </c>
      <c r="N107" s="4">
        <v>699</v>
      </c>
      <c r="O107" s="4">
        <f>P107/M107</f>
        <v>23</v>
      </c>
      <c r="P107" s="4">
        <v>115</v>
      </c>
      <c r="Q107" s="4">
        <v>159</v>
      </c>
      <c r="R107" s="4">
        <v>425</v>
      </c>
      <c r="S107" s="4">
        <f>U107*K107</f>
        <v>198470</v>
      </c>
      <c r="T107" s="7">
        <f>N107/U107</f>
        <v>0.78539325842696628</v>
      </c>
      <c r="U107" s="4">
        <v>890</v>
      </c>
      <c r="V107" s="4">
        <v>6.1537284727685986</v>
      </c>
      <c r="W107" s="7">
        <f>P107/X107</f>
        <v>1</v>
      </c>
      <c r="X107" s="4">
        <v>115</v>
      </c>
      <c r="Y107" s="7">
        <f>Q107/Z107</f>
        <v>0.73953488372093024</v>
      </c>
      <c r="Z107" s="4">
        <v>215</v>
      </c>
      <c r="AA107" s="7">
        <f>R107/AB107</f>
        <v>0.7589285714285714</v>
      </c>
      <c r="AB107" s="4">
        <v>560</v>
      </c>
      <c r="AC107" s="4">
        <v>920</v>
      </c>
      <c r="AD107" s="4">
        <f>AP107/AC107</f>
        <v>4.9978260869565219</v>
      </c>
      <c r="AE107" s="7">
        <f>AF107/(AF107+AH107+AJ107+AL107+AN107+AP107)</f>
        <v>0.21122689896605065</v>
      </c>
      <c r="AF107" s="4">
        <v>15567</v>
      </c>
      <c r="AG107" s="7">
        <f>AH107/(AF107+AH107+AJ107+AL107+AN107+AP107)</f>
        <v>0.19532416076419984</v>
      </c>
      <c r="AH107" s="4">
        <v>14395</v>
      </c>
      <c r="AI107" s="7">
        <f>AJ107/(AF107+AH107+AJ107+AL107+AN107+AP107)</f>
        <v>0.47339140817932646</v>
      </c>
      <c r="AJ107" s="4">
        <v>34888</v>
      </c>
      <c r="AK107" s="7">
        <f>AL107/(AF107+AH107+AJ107+AL107+AN107+AP107)</f>
        <v>3.4600667589351139E-2</v>
      </c>
      <c r="AL107" s="4">
        <v>2550</v>
      </c>
      <c r="AM107" s="7">
        <f>AN107/(AF107+AH107+AJ107+AL107+AN107+AP107)</f>
        <v>2.3067111726234091E-2</v>
      </c>
      <c r="AN107" s="4">
        <v>1700</v>
      </c>
      <c r="AO107" s="7">
        <f>AP107/(AF107+AH107+AJ107+AL107+AN107+AP107)</f>
        <v>6.2389752774837853E-2</v>
      </c>
      <c r="AP107" s="4">
        <v>4598</v>
      </c>
      <c r="AQ107" s="6">
        <f>AO107+AM107+AK107+AI107+AG107+AE107</f>
        <v>1</v>
      </c>
      <c r="AR107" s="4">
        <v>20890</v>
      </c>
      <c r="AS107" s="4">
        <f>AR107/M107</f>
        <v>4178</v>
      </c>
      <c r="AT107" s="4">
        <f>AR107/V107</f>
        <v>3394.6899172497069</v>
      </c>
      <c r="AU107" s="7">
        <f>AR107/(AR107+AV107+AY107+BB107)</f>
        <v>0.26110541709371798</v>
      </c>
      <c r="AV107" s="4">
        <v>26198</v>
      </c>
      <c r="AW107" s="4">
        <f>AV107/M107</f>
        <v>5239.6000000000004</v>
      </c>
      <c r="AX107" s="7">
        <f>AV107/(AR107+AV107+AY107+BB107)</f>
        <v>0.32745044121690875</v>
      </c>
      <c r="AY107" s="4">
        <v>18136</v>
      </c>
      <c r="AZ107" s="4">
        <f>AY107/M107</f>
        <v>3627.2</v>
      </c>
      <c r="BA107" s="7">
        <f>AY107/(AR107+AV107+AY107+BB107)</f>
        <v>0.22668299877509188</v>
      </c>
      <c r="BB107" s="4">
        <v>14782</v>
      </c>
      <c r="BC107" s="11">
        <f>BB107/(AR107+AV107+AY107+BB107)</f>
        <v>0.18476114291428142</v>
      </c>
      <c r="BD107" s="9">
        <f>BC107+BA107+AX107+AU107</f>
        <v>1</v>
      </c>
      <c r="BE107" s="14">
        <f>(AF107+AH107+AJ107+AL107+AN107+AP107)</f>
        <v>73698</v>
      </c>
      <c r="BF107" s="14">
        <f t="shared" si="5"/>
        <v>-80006</v>
      </c>
      <c r="BG107" s="13">
        <f>(AF107+AH107+AJ107+AL107+AN107+AP107)-(AR107+AV107+AY107+BB107)</f>
        <v>-6308</v>
      </c>
      <c r="BH107" s="13">
        <f t="shared" si="6"/>
        <v>1</v>
      </c>
      <c r="BI107" s="14">
        <f>AF107/W107</f>
        <v>15567</v>
      </c>
      <c r="BJ107" s="14">
        <f>AH107/Y107</f>
        <v>19464.937106918238</v>
      </c>
      <c r="BK107" s="14">
        <f>AJ107/AA107</f>
        <v>45970.0705882353</v>
      </c>
      <c r="BL107" s="14">
        <f>BI107+BJ107+BK107</f>
        <v>81002.00769515353</v>
      </c>
      <c r="BM107" s="14">
        <f>(AF107/W107)-AF107</f>
        <v>0</v>
      </c>
      <c r="BN107" s="14">
        <f>AH107/Y107-AH107</f>
        <v>5069.937106918238</v>
      </c>
      <c r="BO107" s="14">
        <f>AJ107/AA107-AJ107</f>
        <v>11082.0705882353</v>
      </c>
      <c r="BP107" s="14">
        <f>BG107/S107</f>
        <v>-3.1783141028870865E-2</v>
      </c>
      <c r="BQ107" s="14">
        <f>(BG107-CA107)/S107</f>
        <v>-1.5506617932026463E-2</v>
      </c>
      <c r="BR107" s="27">
        <f>BQ107-BP107</f>
        <v>1.6276523096844402E-2</v>
      </c>
      <c r="BS107" s="28">
        <f t="shared" si="7"/>
        <v>155877</v>
      </c>
      <c r="BT107" s="11">
        <f>BS107/S107</f>
        <v>0.78539325842696628</v>
      </c>
      <c r="BU107" s="14">
        <f>(BE107-AP107)*1/BT107-(BE107-AP107)</f>
        <v>18881.402002861229</v>
      </c>
      <c r="BV107" s="14">
        <f t="shared" si="8"/>
        <v>0.37133067969970274</v>
      </c>
      <c r="BW107" s="27">
        <f>(AR107+AV107+AY107+BB107)/S107</f>
        <v>0.4031138207285736</v>
      </c>
      <c r="BX107" s="13">
        <f>(AF107+AH107+AJ107+AL107+AN107)/N107</f>
        <v>98.855507868383398</v>
      </c>
      <c r="BY107" s="26">
        <f>BX107/K107</f>
        <v>0.44329824156225739</v>
      </c>
      <c r="BZ107" s="11">
        <f>AP107/BE107</f>
        <v>6.2389752774837853E-2</v>
      </c>
      <c r="CA107" s="15">
        <f>-(BM107+BN107+BO107)/M107</f>
        <v>-3230.4015390307077</v>
      </c>
      <c r="CB107" s="15">
        <f>BG107-CA107</f>
        <v>-3077.5984609692923</v>
      </c>
      <c r="CC107" s="18">
        <f t="shared" si="9"/>
        <v>1</v>
      </c>
      <c r="CD107" s="17">
        <f>(AF107/(AF107+AH107+AJ107))/(X107/(X107+Z107+AB107))</f>
        <v>1.8577493211759577</v>
      </c>
      <c r="CE107" s="19">
        <f>(AH107/(AF107+AH107+AJ107))/(Z107/(X107+Z107+AB107))</f>
        <v>0.91886822900790732</v>
      </c>
      <c r="CF107" s="18">
        <f>(AJ107/(AF107+AH107+AJ107))/(AB107/(X107+Z107+AB107))</f>
        <v>0.85500385505011578</v>
      </c>
      <c r="CG107">
        <f>AH107/Z107</f>
        <v>66.95348837209302</v>
      </c>
      <c r="CH107" s="11">
        <f>BB107/BE107</f>
        <v>0.20057532090423077</v>
      </c>
      <c r="CI107" s="14">
        <f>AY107/V107</f>
        <v>2947.156358987108</v>
      </c>
      <c r="CJ107" s="14">
        <f>AV107/M107</f>
        <v>5239.6000000000004</v>
      </c>
      <c r="CK107" s="17">
        <f>N107/V107</f>
        <v>113.58967219519126</v>
      </c>
      <c r="CL107" s="17">
        <f>(AL107+AN107)/N107</f>
        <v>6.0801144492131618</v>
      </c>
      <c r="CM107" s="14">
        <f>AP107/AC107</f>
        <v>4.9978260869565219</v>
      </c>
    </row>
    <row r="108" spans="1:91" hidden="1" x14ac:dyDescent="0.2">
      <c r="A108">
        <v>872</v>
      </c>
      <c r="B108" s="2">
        <v>45200</v>
      </c>
      <c r="C108" s="3" t="s">
        <v>37</v>
      </c>
      <c r="D108" t="s">
        <v>38</v>
      </c>
      <c r="E108" s="3" t="s">
        <v>29</v>
      </c>
      <c r="F108" t="s">
        <v>28</v>
      </c>
      <c r="G108" t="str">
        <f>CONCATENATE(C108,E108)</f>
        <v>LAXANC</v>
      </c>
      <c r="H108" t="s">
        <v>35</v>
      </c>
      <c r="I108">
        <f>U108/M108</f>
        <v>148.33333333333334</v>
      </c>
      <c r="J108" t="str">
        <f>_xlfn.CONCAT(C108,E108,H108)</f>
        <v>LAXANC737-Max 9</v>
      </c>
      <c r="K108" s="4">
        <v>2345</v>
      </c>
      <c r="L108" s="4">
        <f>N108/M108</f>
        <v>102</v>
      </c>
      <c r="M108" s="4">
        <v>3</v>
      </c>
      <c r="N108" s="4">
        <v>306</v>
      </c>
      <c r="O108" s="4">
        <f>P108/M108</f>
        <v>14</v>
      </c>
      <c r="P108" s="4">
        <v>42</v>
      </c>
      <c r="Q108" s="4">
        <v>89</v>
      </c>
      <c r="R108" s="4">
        <v>175</v>
      </c>
      <c r="S108" s="4">
        <f>U108*K108</f>
        <v>1043525</v>
      </c>
      <c r="T108" s="7">
        <f>N108/U108</f>
        <v>0.68764044943820224</v>
      </c>
      <c r="U108" s="4">
        <v>445</v>
      </c>
      <c r="V108" s="4">
        <v>13.633771929824562</v>
      </c>
      <c r="W108" s="7">
        <f>P108/X108</f>
        <v>0.72413793103448276</v>
      </c>
      <c r="X108" s="4">
        <v>58</v>
      </c>
      <c r="Y108" s="7">
        <f>Q108/Z108</f>
        <v>0.82407407407407407</v>
      </c>
      <c r="Z108" s="4">
        <v>108</v>
      </c>
      <c r="AA108" s="7">
        <f>R108/AB108</f>
        <v>0.625</v>
      </c>
      <c r="AB108" s="4">
        <v>280</v>
      </c>
      <c r="AC108" s="4">
        <v>6344</v>
      </c>
      <c r="AD108" s="4">
        <f>AP108/AC108</f>
        <v>5.9995271122320304</v>
      </c>
      <c r="AE108" s="7">
        <f>AF108/(AF108+AH108+AJ108+AL108+AN108+AP108)</f>
        <v>0.15851989568001654</v>
      </c>
      <c r="AF108" s="4">
        <v>24556</v>
      </c>
      <c r="AG108" s="7">
        <f>AH108/(AF108+AH108+AJ108+AL108+AN108+AP108)</f>
        <v>0.21142871898158908</v>
      </c>
      <c r="AH108" s="4">
        <v>32752</v>
      </c>
      <c r="AI108" s="7">
        <f>AJ108/(AF108+AH108+AJ108+AL108+AN108+AP108)</f>
        <v>0.37192398068530996</v>
      </c>
      <c r="AJ108" s="4">
        <v>57614</v>
      </c>
      <c r="AK108" s="7">
        <f>AL108/(AF108+AH108+AJ108+AL108+AN108+AP108)</f>
        <v>7.9079195393394787E-3</v>
      </c>
      <c r="AL108" s="4">
        <v>1225</v>
      </c>
      <c r="AM108" s="7">
        <f>AN108/(AF108+AH108+AJ108+AL108+AN108+AP108)</f>
        <v>4.5188111653368451E-3</v>
      </c>
      <c r="AN108" s="4">
        <v>700</v>
      </c>
      <c r="AO108" s="7">
        <f>AP108/(AF108+AH108+AJ108+AL108+AN108+AP108)</f>
        <v>0.24570067394840808</v>
      </c>
      <c r="AP108" s="4">
        <v>38061</v>
      </c>
      <c r="AQ108" s="6">
        <f>AO108+AM108+AK108+AI108+AG108+AE108</f>
        <v>1</v>
      </c>
      <c r="AR108" s="4">
        <v>59952</v>
      </c>
      <c r="AS108" s="4">
        <f>AR108/M108</f>
        <v>19984</v>
      </c>
      <c r="AT108" s="4">
        <f>AR108/V108</f>
        <v>4397.3157471449249</v>
      </c>
      <c r="AU108" s="7">
        <f>AR108/(AR108+AV108+AY108+BB108)</f>
        <v>0.39739366179911573</v>
      </c>
      <c r="AV108" s="4">
        <v>16444</v>
      </c>
      <c r="AW108" s="4">
        <f>AV108/M108</f>
        <v>5481.333333333333</v>
      </c>
      <c r="AX108" s="7">
        <f>AV108/(AR108+AV108+AY108+BB108)</f>
        <v>0.10899955588845509</v>
      </c>
      <c r="AY108" s="4">
        <v>32267</v>
      </c>
      <c r="AZ108" s="4">
        <f>AY108/M108</f>
        <v>10755.666666666666</v>
      </c>
      <c r="BA108" s="7">
        <f>AY108/(AR108+AV108+AY108+BB108)</f>
        <v>0.21388279432332646</v>
      </c>
      <c r="BB108" s="4">
        <v>42200</v>
      </c>
      <c r="BC108" s="11">
        <f>BB108/(AR108+AV108+AY108+BB108)</f>
        <v>0.2797239879891027</v>
      </c>
      <c r="BD108" s="9">
        <f>BC108+BA108+AX108+AU108</f>
        <v>1</v>
      </c>
      <c r="BE108" s="14">
        <f>(AF108+AH108+AJ108+AL108+AN108+AP108)</f>
        <v>154908</v>
      </c>
      <c r="BF108" s="14">
        <f t="shared" si="5"/>
        <v>-150863</v>
      </c>
      <c r="BG108" s="13">
        <f>(AF108+AH108+AJ108+AL108+AN108+AP108)-(AR108+AV108+AY108+BB108)</f>
        <v>4045</v>
      </c>
      <c r="BH108" s="13">
        <f t="shared" si="6"/>
        <v>0</v>
      </c>
      <c r="BI108" s="14">
        <f>AF108/W108</f>
        <v>33910.666666666664</v>
      </c>
      <c r="BJ108" s="14">
        <f>AH108/Y108</f>
        <v>39744</v>
      </c>
      <c r="BK108" s="14">
        <f>AJ108/AA108</f>
        <v>92182.399999999994</v>
      </c>
      <c r="BL108" s="14">
        <f>BI108+BJ108+BK108</f>
        <v>165837.06666666665</v>
      </c>
      <c r="BM108" s="14">
        <f>(AF108/W108)-AF108</f>
        <v>9354.6666666666642</v>
      </c>
      <c r="BN108" s="14">
        <f>AH108/Y108-AH108</f>
        <v>6992</v>
      </c>
      <c r="BO108" s="14">
        <f>AJ108/AA108-AJ108</f>
        <v>34568.399999999994</v>
      </c>
      <c r="BP108" s="14">
        <f>BG108/S108</f>
        <v>3.8762847080807839E-3</v>
      </c>
      <c r="BQ108" s="14">
        <f>(BG108-CA108)/S108</f>
        <v>2.0140091410257431E-2</v>
      </c>
      <c r="BR108" s="27">
        <f>BQ108-BP108</f>
        <v>1.6263806702176649E-2</v>
      </c>
      <c r="BS108" s="28">
        <f t="shared" si="7"/>
        <v>717570</v>
      </c>
      <c r="BT108" s="11">
        <f>BS108/S108</f>
        <v>0.68764044943820224</v>
      </c>
      <c r="BU108" s="14">
        <f>(BE108-AP108)*1/BT108-(BE108-AP108)</f>
        <v>53077.558823529427</v>
      </c>
      <c r="BV108" s="14">
        <f t="shared" si="8"/>
        <v>0.14844685081814044</v>
      </c>
      <c r="BW108" s="27">
        <f>(AR108+AV108+AY108+BB108)/S108</f>
        <v>0.14457056611005967</v>
      </c>
      <c r="BX108" s="13">
        <f>(AF108+AH108+AJ108+AL108+AN108)/N108</f>
        <v>381.85294117647061</v>
      </c>
      <c r="BY108" s="26">
        <f>BX108/K108</f>
        <v>0.16283707512855888</v>
      </c>
      <c r="BZ108" s="11">
        <f>AP108/BE108</f>
        <v>0.24570067394840808</v>
      </c>
      <c r="CA108" s="15">
        <f>-(BM108+BN108+BO108)/M108</f>
        <v>-16971.688888888886</v>
      </c>
      <c r="CB108" s="15">
        <f>BG108-CA108</f>
        <v>21016.688888888886</v>
      </c>
      <c r="CC108" s="18">
        <f t="shared" si="9"/>
        <v>0</v>
      </c>
      <c r="CD108" s="17">
        <f>(AF108/(AF108+AH108+AJ108))/(X108/(X108+Z108+AB108))</f>
        <v>1.6430898558482547</v>
      </c>
      <c r="CE108" s="19">
        <f>(AH108/(AF108+AH108+AJ108))/(Z108/(X108+Z108+AB108))</f>
        <v>1.176916775113813</v>
      </c>
      <c r="CF108" s="18">
        <f>(AJ108/(AF108+AH108+AJ108))/(AB108/(X108+Z108+AB108))</f>
        <v>0.79854920231610504</v>
      </c>
      <c r="CG108">
        <f>AH108/Z108</f>
        <v>303.25925925925924</v>
      </c>
      <c r="CH108" s="11">
        <f>BB108/BE108</f>
        <v>0.27241975882459268</v>
      </c>
      <c r="CI108" s="14">
        <f>AY108/V108</f>
        <v>2366.6964774006756</v>
      </c>
      <c r="CJ108" s="14">
        <f>AV108/M108</f>
        <v>5481.333333333333</v>
      </c>
      <c r="CK108" s="17">
        <f>N108/V108</f>
        <v>22.444265723017534</v>
      </c>
      <c r="CL108" s="17">
        <f>(AL108+AN108)/N108</f>
        <v>6.2908496732026142</v>
      </c>
      <c r="CM108" s="14">
        <f>AP108/AC108</f>
        <v>5.9995271122320304</v>
      </c>
    </row>
    <row r="109" spans="1:91" hidden="1" x14ac:dyDescent="0.2">
      <c r="A109">
        <v>1026</v>
      </c>
      <c r="B109" s="2">
        <v>45231</v>
      </c>
      <c r="C109" s="3" t="s">
        <v>29</v>
      </c>
      <c r="D109" t="s">
        <v>28</v>
      </c>
      <c r="E109" s="3" t="s">
        <v>39</v>
      </c>
      <c r="F109" t="s">
        <v>28</v>
      </c>
      <c r="G109" t="str">
        <f>CONCATENATE(C109,E109)</f>
        <v>ANCOME</v>
      </c>
      <c r="H109" t="s">
        <v>30</v>
      </c>
      <c r="I109">
        <f>U109/M109</f>
        <v>113.66666666666667</v>
      </c>
      <c r="J109" t="str">
        <f>_xlfn.CONCAT(C109,E109,H109)</f>
        <v>ANCOME737-700</v>
      </c>
      <c r="K109" s="4">
        <v>539</v>
      </c>
      <c r="L109" s="4">
        <f>N109/M109</f>
        <v>83.333333333333329</v>
      </c>
      <c r="M109" s="4">
        <v>6</v>
      </c>
      <c r="N109" s="4">
        <v>500</v>
      </c>
      <c r="O109" s="4">
        <f>P109/M109</f>
        <v>15.666666666666666</v>
      </c>
      <c r="P109" s="4">
        <v>94</v>
      </c>
      <c r="Q109" s="4">
        <v>165</v>
      </c>
      <c r="R109" s="4">
        <v>241</v>
      </c>
      <c r="S109" s="4">
        <f>U109*K109</f>
        <v>367598</v>
      </c>
      <c r="T109" s="7">
        <f>N109/U109</f>
        <v>0.73313782991202348</v>
      </c>
      <c r="U109" s="4">
        <v>682</v>
      </c>
      <c r="V109" s="4">
        <v>8.706752873563218</v>
      </c>
      <c r="W109" s="7">
        <f>P109/X109</f>
        <v>1</v>
      </c>
      <c r="X109" s="4">
        <v>94</v>
      </c>
      <c r="Y109" s="7">
        <f>Q109/Z109</f>
        <v>0.96491228070175439</v>
      </c>
      <c r="Z109" s="4">
        <v>171</v>
      </c>
      <c r="AA109" s="7">
        <f>R109/AB109</f>
        <v>0.57655502392344493</v>
      </c>
      <c r="AB109" s="4">
        <v>418</v>
      </c>
      <c r="AC109" s="4">
        <v>3347</v>
      </c>
      <c r="AD109" s="4">
        <f>AP109/AC109</f>
        <v>6</v>
      </c>
      <c r="AE109" s="7">
        <f>AF109/(AF109+AH109+AJ109+AL109+AN109+AP109)</f>
        <v>0.22545660108732823</v>
      </c>
      <c r="AF109" s="4">
        <v>32305</v>
      </c>
      <c r="AG109" s="7">
        <f>AH109/(AF109+AH109+AJ109+AL109+AN109+AP109)</f>
        <v>0.28596453272104239</v>
      </c>
      <c r="AH109" s="4">
        <v>40975</v>
      </c>
      <c r="AI109" s="7">
        <f>AJ109/(AF109+AH109+AJ109+AL109+AN109+AP109)</f>
        <v>0.32324635172765148</v>
      </c>
      <c r="AJ109" s="4">
        <v>46317</v>
      </c>
      <c r="AK109" s="7">
        <f>AL109/(AF109+AH109+AJ109+AL109+AN109+AP109)</f>
        <v>1.1724720316567449E-2</v>
      </c>
      <c r="AL109" s="4">
        <v>1680</v>
      </c>
      <c r="AM109" s="7">
        <f>AN109/(AF109+AH109+AJ109+AL109+AN109+AP109)</f>
        <v>1.3455512363298833E-2</v>
      </c>
      <c r="AN109" s="4">
        <v>1928</v>
      </c>
      <c r="AO109" s="7">
        <f>AP109/(AF109+AH109+AJ109+AL109+AN109+AP109)</f>
        <v>0.1401522817841116</v>
      </c>
      <c r="AP109" s="4">
        <v>20082</v>
      </c>
      <c r="AQ109" s="6">
        <f>AO109+AM109+AK109+AI109+AG109+AE109</f>
        <v>1</v>
      </c>
      <c r="AR109" s="4">
        <v>36203</v>
      </c>
      <c r="AS109" s="4">
        <f>AR109/M109</f>
        <v>6033.833333333333</v>
      </c>
      <c r="AT109" s="4">
        <f>AR109/V109</f>
        <v>4158.0369313024967</v>
      </c>
      <c r="AU109" s="7">
        <f>AR109/(AR109+AV109+AY109+BB109)</f>
        <v>0.31462812646654964</v>
      </c>
      <c r="AV109" s="4">
        <v>32266</v>
      </c>
      <c r="AW109" s="4">
        <f>AV109/M109</f>
        <v>5377.666666666667</v>
      </c>
      <c r="AX109" s="7">
        <f>AV109/(AR109+AV109+AY109+BB109)</f>
        <v>0.2804129803764796</v>
      </c>
      <c r="AY109" s="4">
        <v>19571</v>
      </c>
      <c r="AZ109" s="4">
        <f>AY109/M109</f>
        <v>3261.8333333333335</v>
      </c>
      <c r="BA109" s="7">
        <f>AY109/(AR109+AV109+AY109+BB109)</f>
        <v>0.17008499469869467</v>
      </c>
      <c r="BB109" s="4">
        <v>27026</v>
      </c>
      <c r="BC109" s="11">
        <f>BB109/(AR109+AV109+AY109+BB109)</f>
        <v>0.23487389845827611</v>
      </c>
      <c r="BD109" s="9">
        <f>BC109+BA109+AX109+AU109</f>
        <v>1</v>
      </c>
      <c r="BE109" s="14">
        <f>(AF109+AH109+AJ109+AL109+AN109+AP109)</f>
        <v>143287</v>
      </c>
      <c r="BF109" s="14">
        <f t="shared" si="5"/>
        <v>-115066</v>
      </c>
      <c r="BG109" s="13">
        <f>(AF109+AH109+AJ109+AL109+AN109+AP109)-(AR109+AV109+AY109+BB109)</f>
        <v>28221</v>
      </c>
      <c r="BH109" s="13">
        <f t="shared" si="6"/>
        <v>0</v>
      </c>
      <c r="BI109" s="14">
        <f>AF109/W109</f>
        <v>32305</v>
      </c>
      <c r="BJ109" s="14">
        <f>AH109/Y109</f>
        <v>42465</v>
      </c>
      <c r="BK109" s="14">
        <f>AJ109/AA109</f>
        <v>80334.049792531121</v>
      </c>
      <c r="BL109" s="14">
        <f>BI109+BJ109+BK109</f>
        <v>155104.04979253112</v>
      </c>
      <c r="BM109" s="14">
        <f>(AF109/W109)-AF109</f>
        <v>0</v>
      </c>
      <c r="BN109" s="14">
        <f>AH109/Y109-AH109</f>
        <v>1490</v>
      </c>
      <c r="BO109" s="14">
        <f>AJ109/AA109-AJ109</f>
        <v>34017.049792531121</v>
      </c>
      <c r="BP109" s="14">
        <f>BG109/S109</f>
        <v>7.6771364370861642E-2</v>
      </c>
      <c r="BQ109" s="14">
        <f>(BG109-CA109)/S109</f>
        <v>9.2870041817660925E-2</v>
      </c>
      <c r="BR109" s="27">
        <f>BQ109-BP109</f>
        <v>1.6098677446799284E-2</v>
      </c>
      <c r="BS109" s="28">
        <f t="shared" si="7"/>
        <v>269500</v>
      </c>
      <c r="BT109" s="11">
        <f>BS109/S109</f>
        <v>0.73313782991202348</v>
      </c>
      <c r="BU109" s="14">
        <f>(BE109-AP109)*1/BT109-(BE109-AP109)</f>
        <v>44846.619999999995</v>
      </c>
      <c r="BV109" s="14">
        <f t="shared" si="8"/>
        <v>0.38979265393174067</v>
      </c>
      <c r="BW109" s="27">
        <f>(AR109+AV109+AY109+BB109)/S109</f>
        <v>0.31302128956087899</v>
      </c>
      <c r="BX109" s="13">
        <f>(AF109+AH109+AJ109+AL109+AN109)/N109</f>
        <v>246.41</v>
      </c>
      <c r="BY109" s="26">
        <f>BX109/K109</f>
        <v>0.45716141001855287</v>
      </c>
      <c r="BZ109" s="11">
        <f>AP109/BE109</f>
        <v>0.1401522817841116</v>
      </c>
      <c r="CA109" s="15">
        <f>-(BM109+BN109+BO109)/M109</f>
        <v>-5917.8416320885199</v>
      </c>
      <c r="CB109" s="15">
        <f>BG109-CA109</f>
        <v>34138.841632088523</v>
      </c>
      <c r="CC109" s="18">
        <f t="shared" si="9"/>
        <v>0</v>
      </c>
      <c r="CD109" s="17">
        <f>(AF109/(AF109+AH109+AJ109))/(X109/(X109+Z109+AB109))</f>
        <v>1.9626475189105825</v>
      </c>
      <c r="CE109" s="19">
        <f>(AH109/(AF109+AH109+AJ109))/(Z109/(X109+Z109+AB109))</f>
        <v>1.3684321522860863</v>
      </c>
      <c r="CF109" s="18">
        <f>(AJ109/(AF109+AH109+AJ109))/(AB109/(X109+Z109+AB109))</f>
        <v>0.63279721335283368</v>
      </c>
      <c r="CG109">
        <f>AH109/Z109</f>
        <v>239.61988304093566</v>
      </c>
      <c r="CH109" s="11">
        <f>BB109/BE109</f>
        <v>0.18861445909259039</v>
      </c>
      <c r="CI109" s="14">
        <f>AY109/V109</f>
        <v>2247.7955081767027</v>
      </c>
      <c r="CJ109" s="14">
        <f>AV109/M109</f>
        <v>5377.666666666667</v>
      </c>
      <c r="CK109" s="17">
        <f>N109/V109</f>
        <v>57.426690209409401</v>
      </c>
      <c r="CL109" s="17">
        <f>(AL109+AN109)/N109</f>
        <v>7.2160000000000002</v>
      </c>
      <c r="CM109" s="14">
        <f>AP109/AC109</f>
        <v>6</v>
      </c>
    </row>
    <row r="110" spans="1:91" hidden="1" x14ac:dyDescent="0.2">
      <c r="A110">
        <v>303</v>
      </c>
      <c r="B110" s="2">
        <v>44835</v>
      </c>
      <c r="C110" s="3" t="s">
        <v>39</v>
      </c>
      <c r="D110" t="s">
        <v>28</v>
      </c>
      <c r="E110" s="3" t="s">
        <v>29</v>
      </c>
      <c r="F110" t="s">
        <v>28</v>
      </c>
      <c r="G110" t="str">
        <f>CONCATENATE(C110,E110)</f>
        <v>OMEANC</v>
      </c>
      <c r="H110" t="s">
        <v>31</v>
      </c>
      <c r="I110">
        <f>U110/M110</f>
        <v>152.41666666666666</v>
      </c>
      <c r="J110" t="str">
        <f>_xlfn.CONCAT(C110,E110,H110)</f>
        <v>OMEANC737-800</v>
      </c>
      <c r="K110" s="4">
        <v>539</v>
      </c>
      <c r="L110" s="4">
        <f>N110/M110</f>
        <v>74.833333333333329</v>
      </c>
      <c r="M110" s="4">
        <v>12</v>
      </c>
      <c r="N110" s="4">
        <v>898</v>
      </c>
      <c r="O110" s="4">
        <f>P110/M110</f>
        <v>11.5</v>
      </c>
      <c r="P110" s="4">
        <v>138</v>
      </c>
      <c r="Q110" s="4">
        <v>197</v>
      </c>
      <c r="R110" s="4">
        <v>563</v>
      </c>
      <c r="S110" s="4">
        <f>U110*K110</f>
        <v>985831</v>
      </c>
      <c r="T110" s="7">
        <f>N110/U110</f>
        <v>0.49097867687260799</v>
      </c>
      <c r="U110" s="4">
        <v>1829</v>
      </c>
      <c r="V110" s="4">
        <v>17.463697318007661</v>
      </c>
      <c r="W110" s="7">
        <f>P110/X110</f>
        <v>0.57024793388429751</v>
      </c>
      <c r="X110" s="4">
        <v>242</v>
      </c>
      <c r="Y110" s="7">
        <f>Q110/Z110</f>
        <v>0.42826086956521742</v>
      </c>
      <c r="Z110" s="4">
        <v>460</v>
      </c>
      <c r="AA110" s="7">
        <f>R110/AB110</f>
        <v>0.49955634427684115</v>
      </c>
      <c r="AB110" s="4">
        <v>1127</v>
      </c>
      <c r="AC110" s="4">
        <v>1795</v>
      </c>
      <c r="AD110" s="4">
        <f>AP110/AC110</f>
        <v>4.9988857938718665</v>
      </c>
      <c r="AE110" s="7">
        <f>AF110/(AF110+AH110+AJ110+AL110+AN110+AP110)</f>
        <v>0.22319861145549219</v>
      </c>
      <c r="AF110" s="4">
        <v>45008</v>
      </c>
      <c r="AG110" s="7">
        <f>AH110/(AF110+AH110+AJ110+AL110+AN110+AP110)</f>
        <v>0.20113067195636003</v>
      </c>
      <c r="AH110" s="4">
        <v>40558</v>
      </c>
      <c r="AI110" s="7">
        <f>AJ110/(AF110+AH110+AJ110+AL110+AN110+AP110)</f>
        <v>0.50606496404661538</v>
      </c>
      <c r="AJ110" s="4">
        <v>102048</v>
      </c>
      <c r="AK110" s="7">
        <f>AL110/(AF110+AH110+AJ110+AL110+AN110+AP110)</f>
        <v>1.6736920406645178E-2</v>
      </c>
      <c r="AL110" s="4">
        <v>3375</v>
      </c>
      <c r="AM110" s="7">
        <f>AN110/(AF110+AH110+AJ110+AL110+AN110+AP110)</f>
        <v>8.3709397470865358E-3</v>
      </c>
      <c r="AN110" s="4">
        <v>1688</v>
      </c>
      <c r="AO110" s="7">
        <f>AP110/(AF110+AH110+AJ110+AL110+AN110+AP110)</f>
        <v>4.4497892387800643E-2</v>
      </c>
      <c r="AP110" s="4">
        <v>8973</v>
      </c>
      <c r="AQ110" s="6">
        <f>AO110+AM110+AK110+AI110+AG110+AE110</f>
        <v>1</v>
      </c>
      <c r="AR110" s="4">
        <v>64311</v>
      </c>
      <c r="AS110" s="4">
        <f>AR110/M110</f>
        <v>5359.25</v>
      </c>
      <c r="AT110" s="4">
        <f>AR110/V110</f>
        <v>3682.5535182452932</v>
      </c>
      <c r="AU110" s="7">
        <f>AR110/(AR110+AV110+AY110+BB110)</f>
        <v>0.28749027706997826</v>
      </c>
      <c r="AV110" s="4">
        <v>60255</v>
      </c>
      <c r="AW110" s="4">
        <f>AV110/M110</f>
        <v>5021.25</v>
      </c>
      <c r="AX110" s="7">
        <f>AV110/(AR110+AV110+AY110+BB110)</f>
        <v>0.26935868894670495</v>
      </c>
      <c r="AY110" s="4">
        <v>57185</v>
      </c>
      <c r="AZ110" s="4">
        <f>AY110/M110</f>
        <v>4765.416666666667</v>
      </c>
      <c r="BA110" s="7">
        <f>AY110/(AR110+AV110+AY110+BB110)</f>
        <v>0.25563482909994723</v>
      </c>
      <c r="BB110" s="4">
        <v>41947</v>
      </c>
      <c r="BC110" s="11">
        <f>BB110/(AR110+AV110+AY110+BB110)</f>
        <v>0.18751620488336954</v>
      </c>
      <c r="BD110" s="9">
        <f>BC110+BA110+AX110+AU110</f>
        <v>1</v>
      </c>
      <c r="BE110" s="14">
        <f>(AF110+AH110+AJ110+AL110+AN110+AP110)</f>
        <v>201650</v>
      </c>
      <c r="BF110" s="14">
        <f t="shared" si="5"/>
        <v>-223698</v>
      </c>
      <c r="BG110" s="13">
        <f>(AF110+AH110+AJ110+AL110+AN110+AP110)-(AR110+AV110+AY110+BB110)</f>
        <v>-22048</v>
      </c>
      <c r="BH110" s="13">
        <f t="shared" si="6"/>
        <v>1</v>
      </c>
      <c r="BI110" s="14">
        <f>AF110/W110</f>
        <v>78927.072463768112</v>
      </c>
      <c r="BJ110" s="14">
        <f>AH110/Y110</f>
        <v>94703.959390862932</v>
      </c>
      <c r="BK110" s="14">
        <f>AJ110/AA110</f>
        <v>204277.25754884549</v>
      </c>
      <c r="BL110" s="14">
        <f>BI110+BJ110+BK110</f>
        <v>377908.28940347652</v>
      </c>
      <c r="BM110" s="14">
        <f>(AF110/W110)-AF110</f>
        <v>33919.072463768112</v>
      </c>
      <c r="BN110" s="14">
        <f>AH110/Y110-AH110</f>
        <v>54145.959390862932</v>
      </c>
      <c r="BO110" s="14">
        <f>AJ110/AA110-AJ110</f>
        <v>102229.25754884549</v>
      </c>
      <c r="BP110" s="14">
        <f>BG110/S110</f>
        <v>-2.2364888099481554E-2</v>
      </c>
      <c r="BQ110" s="14">
        <f>(BG110-CA110)/S110</f>
        <v>-6.2791112773997676E-3</v>
      </c>
      <c r="BR110" s="27">
        <f>BQ110-BP110</f>
        <v>1.6085776822081788E-2</v>
      </c>
      <c r="BS110" s="28">
        <f t="shared" si="7"/>
        <v>484022</v>
      </c>
      <c r="BT110" s="11">
        <f>BS110/S110</f>
        <v>0.49097867687260799</v>
      </c>
      <c r="BU110" s="14">
        <f>(BE110-AP110)*1/BT110-(BE110-AP110)</f>
        <v>199757.55790645879</v>
      </c>
      <c r="BV110" s="14">
        <f t="shared" si="8"/>
        <v>0.20454824407023112</v>
      </c>
      <c r="BW110" s="27">
        <f>(AR110+AV110+AY110+BB110)/S110</f>
        <v>0.22691313216971265</v>
      </c>
      <c r="BX110" s="13">
        <f>(AF110+AH110+AJ110+AL110+AN110)/N110</f>
        <v>214.56236080178175</v>
      </c>
      <c r="BY110" s="26">
        <f>BX110/K110</f>
        <v>0.39807488089384369</v>
      </c>
      <c r="BZ110" s="11">
        <f>AP110/BE110</f>
        <v>4.4497892387800643E-2</v>
      </c>
      <c r="CA110" s="15">
        <f>-(BM110+BN110+BO110)/M110</f>
        <v>-15857.85745028971</v>
      </c>
      <c r="CB110" s="15">
        <f>BG110-CA110</f>
        <v>-6190.14254971029</v>
      </c>
      <c r="CC110" s="18">
        <f t="shared" si="9"/>
        <v>1</v>
      </c>
      <c r="CD110" s="17">
        <f>(AF110/(AF110+AH110+AJ110))/(X110/(X110+Z110+AB110))</f>
        <v>1.8131043983660136</v>
      </c>
      <c r="CE110" s="19">
        <f>(AH110/(AF110+AH110+AJ110))/(Z110/(X110+Z110+AB110))</f>
        <v>0.85954211723330176</v>
      </c>
      <c r="CF110" s="18">
        <f>(AJ110/(AF110+AH110+AJ110))/(AB110/(X110+Z110+AB110))</f>
        <v>0.88273235285546214</v>
      </c>
      <c r="CG110">
        <f>AH110/Z110</f>
        <v>88.169565217391309</v>
      </c>
      <c r="CH110" s="11">
        <f>BB110/BE110</f>
        <v>0.208018844532606</v>
      </c>
      <c r="CI110" s="14">
        <f>AY110/V110</f>
        <v>3274.5070507511482</v>
      </c>
      <c r="CJ110" s="14">
        <f>AV110/M110</f>
        <v>5021.25</v>
      </c>
      <c r="CK110" s="17">
        <f>N110/V110</f>
        <v>51.420955347985149</v>
      </c>
      <c r="CL110" s="17">
        <f>(AL110+AN110)/N110</f>
        <v>5.638084632516704</v>
      </c>
      <c r="CM110" s="14">
        <f>AP110/AC110</f>
        <v>4.9988857938718665</v>
      </c>
    </row>
    <row r="111" spans="1:91" hidden="1" x14ac:dyDescent="0.2">
      <c r="A111">
        <v>579</v>
      </c>
      <c r="B111" s="2">
        <v>44866</v>
      </c>
      <c r="C111" s="3" t="s">
        <v>53</v>
      </c>
      <c r="D111" t="s">
        <v>54</v>
      </c>
      <c r="E111" s="3" t="s">
        <v>43</v>
      </c>
      <c r="F111" t="s">
        <v>38</v>
      </c>
      <c r="G111" t="str">
        <f>CONCATENATE(C111,E111)</f>
        <v>YVRSFO</v>
      </c>
      <c r="H111" t="s">
        <v>35</v>
      </c>
      <c r="I111">
        <f>U111/M111</f>
        <v>179</v>
      </c>
      <c r="J111" t="str">
        <f>_xlfn.CONCAT(C111,E111,H111)</f>
        <v>YVRSFO737-Max 9</v>
      </c>
      <c r="K111" s="4">
        <v>800</v>
      </c>
      <c r="L111" s="4">
        <f>N111/M111</f>
        <v>136.66666666666666</v>
      </c>
      <c r="M111" s="4">
        <v>3</v>
      </c>
      <c r="N111" s="4">
        <v>410</v>
      </c>
      <c r="O111" s="4">
        <f>P111/M111</f>
        <v>23</v>
      </c>
      <c r="P111" s="4">
        <v>69</v>
      </c>
      <c r="Q111" s="4">
        <v>115</v>
      </c>
      <c r="R111" s="4">
        <v>226</v>
      </c>
      <c r="S111" s="4">
        <f>U111*K111</f>
        <v>429600</v>
      </c>
      <c r="T111" s="7">
        <f>N111/U111</f>
        <v>0.76350093109869643</v>
      </c>
      <c r="U111" s="4">
        <v>537</v>
      </c>
      <c r="V111" s="4">
        <v>3.1637787056367435</v>
      </c>
      <c r="W111" s="7">
        <f>P111/X111</f>
        <v>1</v>
      </c>
      <c r="X111" s="4">
        <v>69</v>
      </c>
      <c r="Y111" s="7">
        <f>Q111/Z111</f>
        <v>0.89147286821705429</v>
      </c>
      <c r="Z111" s="4">
        <v>129</v>
      </c>
      <c r="AA111" s="7">
        <f>R111/AB111</f>
        <v>0.66666666666666663</v>
      </c>
      <c r="AB111" s="4">
        <v>339</v>
      </c>
      <c r="AC111" s="4">
        <v>0</v>
      </c>
      <c r="AD111" s="4" t="e">
        <f>AP111/AC111</f>
        <v>#DIV/0!</v>
      </c>
      <c r="AE111" s="7">
        <f>AF111/(AF111+AH111+AJ111+AL111+AN111+AP111)</f>
        <v>0.27279675244944496</v>
      </c>
      <c r="AF111" s="4">
        <v>21773</v>
      </c>
      <c r="AG111" s="7">
        <f>AH111/(AF111+AH111+AJ111+AL111+AN111+AP111)</f>
        <v>0.25739845139950385</v>
      </c>
      <c r="AH111" s="4">
        <v>20544</v>
      </c>
      <c r="AI111" s="7">
        <f>AJ111/(AF111+AH111+AJ111+AL111+AN111+AP111)</f>
        <v>0.44439572004911421</v>
      </c>
      <c r="AJ111" s="4">
        <v>35469</v>
      </c>
      <c r="AK111" s="7">
        <f>AL111/(AF111+AH111+AJ111+AL111+AN111+AP111)</f>
        <v>1.6914325807502444E-2</v>
      </c>
      <c r="AL111" s="4">
        <v>1350</v>
      </c>
      <c r="AM111" s="7">
        <f>AN111/(AF111+AH111+AJ111+AL111+AN111+AP111)</f>
        <v>8.4947502944345606E-3</v>
      </c>
      <c r="AN111" s="4">
        <v>678</v>
      </c>
      <c r="AO111" s="7">
        <f>AP111/(AF111+AH111+AJ111+AL111+AN111+AP111)</f>
        <v>0</v>
      </c>
      <c r="AP111" s="4">
        <v>0</v>
      </c>
      <c r="AQ111" s="6">
        <f>AO111+AM111+AK111+AI111+AG111+AE111</f>
        <v>1</v>
      </c>
      <c r="AR111" s="4">
        <v>10740</v>
      </c>
      <c r="AS111" s="4">
        <f>AR111/M111</f>
        <v>3580</v>
      </c>
      <c r="AT111" s="4">
        <f>AR111/V111</f>
        <v>3394.6748490547361</v>
      </c>
      <c r="AU111" s="7">
        <f>AR111/(AR111+AV111+AY111+BB111)</f>
        <v>0.2475681158083998</v>
      </c>
      <c r="AV111" s="4">
        <v>15719</v>
      </c>
      <c r="AW111" s="4">
        <f>AV111/M111</f>
        <v>5239.666666666667</v>
      </c>
      <c r="AX111" s="7">
        <f>AV111/(AR111+AV111+AY111+BB111)</f>
        <v>0.36233921903093447</v>
      </c>
      <c r="AY111" s="4">
        <v>9324</v>
      </c>
      <c r="AZ111" s="4">
        <f>AY111/M111</f>
        <v>3108</v>
      </c>
      <c r="BA111" s="7">
        <f>AY111/(AR111+AV111+AY111+BB111)</f>
        <v>0.2149278502604767</v>
      </c>
      <c r="BB111" s="4">
        <v>7599</v>
      </c>
      <c r="BC111" s="11">
        <f>BB111/(AR111+AV111+AY111+BB111)</f>
        <v>0.17516481490018901</v>
      </c>
      <c r="BD111" s="9">
        <f>BC111+BA111+AX111+AU111</f>
        <v>1</v>
      </c>
      <c r="BE111" s="14">
        <f>(AF111+AH111+AJ111+AL111+AN111+AP111)</f>
        <v>79814</v>
      </c>
      <c r="BF111" s="14">
        <f t="shared" si="5"/>
        <v>-43382</v>
      </c>
      <c r="BG111" s="13">
        <f>(AF111+AH111+AJ111+AL111+AN111+AP111)-(AR111+AV111+AY111+BB111)</f>
        <v>36432</v>
      </c>
      <c r="BH111" s="13">
        <f t="shared" si="6"/>
        <v>0</v>
      </c>
      <c r="BI111" s="14">
        <f>AF111/W111</f>
        <v>21773</v>
      </c>
      <c r="BJ111" s="14">
        <f>AH111/Y111</f>
        <v>23045.008695652174</v>
      </c>
      <c r="BK111" s="14">
        <f>AJ111/AA111</f>
        <v>53203.5</v>
      </c>
      <c r="BL111" s="14">
        <f>BI111+BJ111+BK111</f>
        <v>98021.50869565217</v>
      </c>
      <c r="BM111" s="14">
        <f>(AF111/W111)-AF111</f>
        <v>0</v>
      </c>
      <c r="BN111" s="14">
        <f>AH111/Y111-AH111</f>
        <v>2501.0086956521736</v>
      </c>
      <c r="BO111" s="14">
        <f>AJ111/AA111-AJ111</f>
        <v>17734.5</v>
      </c>
      <c r="BP111" s="14">
        <f>BG111/S111</f>
        <v>8.4804469273743022E-2</v>
      </c>
      <c r="BQ111" s="14">
        <f>(BG111-CA111)/S111</f>
        <v>0.10050551574771274</v>
      </c>
      <c r="BR111" s="27">
        <f>BQ111-BP111</f>
        <v>1.5701046473969721E-2</v>
      </c>
      <c r="BS111" s="28">
        <f t="shared" si="7"/>
        <v>328000</v>
      </c>
      <c r="BT111" s="11">
        <f>BS111/S111</f>
        <v>0.76350093109869643</v>
      </c>
      <c r="BU111" s="14">
        <f>(BE111-AP111)*1/BT111-(BE111-AP111)</f>
        <v>24722.873170731706</v>
      </c>
      <c r="BV111" s="14">
        <f t="shared" si="8"/>
        <v>0.18578677839851024</v>
      </c>
      <c r="BW111" s="27">
        <f>(AR111+AV111+AY111+BB111)/S111</f>
        <v>0.10098230912476723</v>
      </c>
      <c r="BX111" s="13">
        <f>(AF111+AH111+AJ111+AL111+AN111)/N111</f>
        <v>194.66829268292682</v>
      </c>
      <c r="BY111" s="26">
        <f>BX111/K111</f>
        <v>0.24333536585365853</v>
      </c>
      <c r="BZ111" s="11">
        <f>AP111/BE111</f>
        <v>0</v>
      </c>
      <c r="CA111" s="15">
        <f>-(BM111+BN111+BO111)/M111</f>
        <v>-6745.1695652173912</v>
      </c>
      <c r="CB111" s="15">
        <f>BG111-CA111</f>
        <v>43177.169565217395</v>
      </c>
      <c r="CC111" s="18">
        <f t="shared" si="9"/>
        <v>0</v>
      </c>
      <c r="CD111" s="17">
        <f>(AF111/(AF111+AH111+AJ111))/(X111/(X111+Z111+AB111))</f>
        <v>2.1784220699153418</v>
      </c>
      <c r="CE111" s="19">
        <f>(AH111/(AF111+AH111+AJ111))/(Z111/(X111+Z111+AB111))</f>
        <v>1.0994314155892224</v>
      </c>
      <c r="CF111" s="18">
        <f>(AJ111/(AF111+AH111+AJ111))/(AB111/(X111+Z111+AB111))</f>
        <v>0.72230744709389894</v>
      </c>
      <c r="CG111">
        <f>AH111/Z111</f>
        <v>159.25581395348837</v>
      </c>
      <c r="CH111" s="11">
        <f>BB111/BE111</f>
        <v>9.5208860600897088E-2</v>
      </c>
      <c r="CI111" s="14">
        <f>AY111/V111</f>
        <v>2947.1087795704243</v>
      </c>
      <c r="CJ111" s="14">
        <f>AV111/M111</f>
        <v>5239.666666666667</v>
      </c>
      <c r="CK111" s="17">
        <f>N111/V111</f>
        <v>129.59187040153088</v>
      </c>
      <c r="CL111" s="17">
        <f>(AL111+AN111)/N111</f>
        <v>4.9463414634146341</v>
      </c>
      <c r="CM111" s="14" t="e">
        <f>AP111/AC111</f>
        <v>#DIV/0!</v>
      </c>
    </row>
    <row r="112" spans="1:91" hidden="1" x14ac:dyDescent="0.2">
      <c r="A112">
        <v>88</v>
      </c>
      <c r="B112" s="2">
        <v>44805</v>
      </c>
      <c r="C112" s="3" t="s">
        <v>37</v>
      </c>
      <c r="D112" t="s">
        <v>38</v>
      </c>
      <c r="E112" s="3" t="s">
        <v>53</v>
      </c>
      <c r="F112" t="s">
        <v>54</v>
      </c>
      <c r="G112" t="str">
        <f>CONCATENATE(C112,E112)</f>
        <v>LAXYVR</v>
      </c>
      <c r="H112" t="s">
        <v>47</v>
      </c>
      <c r="I112">
        <f>U112/M112</f>
        <v>150</v>
      </c>
      <c r="J112" t="str">
        <f>_xlfn.CONCAT(C112,E112,H112)</f>
        <v>LAXYVRA320</v>
      </c>
      <c r="K112" s="4">
        <v>1080</v>
      </c>
      <c r="L112" s="4">
        <f>N112/M112</f>
        <v>96.75</v>
      </c>
      <c r="M112" s="4">
        <v>4</v>
      </c>
      <c r="N112" s="4">
        <v>387</v>
      </c>
      <c r="O112" s="4">
        <f>P112/M112</f>
        <v>16.5</v>
      </c>
      <c r="P112" s="4">
        <v>66</v>
      </c>
      <c r="Q112" s="4">
        <v>91</v>
      </c>
      <c r="R112" s="4">
        <v>230</v>
      </c>
      <c r="S112" s="4">
        <f>U112*K112</f>
        <v>648000</v>
      </c>
      <c r="T112" s="7">
        <f>N112/U112</f>
        <v>0.64500000000000002</v>
      </c>
      <c r="U112" s="4">
        <v>600</v>
      </c>
      <c r="V112" s="4">
        <v>2.6542466922748611</v>
      </c>
      <c r="W112" s="7">
        <f>P112/X112</f>
        <v>0.82499999999999996</v>
      </c>
      <c r="X112" s="4">
        <v>80</v>
      </c>
      <c r="Y112" s="7">
        <f>Q112/Z112</f>
        <v>0.61486486486486491</v>
      </c>
      <c r="Z112" s="4">
        <v>148</v>
      </c>
      <c r="AA112" s="7">
        <f>R112/AB112</f>
        <v>0.61827956989247312</v>
      </c>
      <c r="AB112" s="4">
        <v>372</v>
      </c>
      <c r="AC112" s="4">
        <v>90</v>
      </c>
      <c r="AD112" s="4">
        <f>AP112/AC112</f>
        <v>5</v>
      </c>
      <c r="AE112" s="7">
        <f>AF112/(AF112+AH112+AJ112+AL112+AN112+AP112)</f>
        <v>0.29211441685891537</v>
      </c>
      <c r="AF112" s="4">
        <v>24438</v>
      </c>
      <c r="AG112" s="7">
        <f>AH112/(AF112+AH112+AJ112+AL112+AN112+AP112)</f>
        <v>0.21911569586057686</v>
      </c>
      <c r="AH112" s="4">
        <v>18331</v>
      </c>
      <c r="AI112" s="7">
        <f>AJ112/(AF112+AH112+AJ112+AL112+AN112+AP112)</f>
        <v>0.46414611697486224</v>
      </c>
      <c r="AJ112" s="4">
        <v>38830</v>
      </c>
      <c r="AK112" s="7">
        <f>AL112/(AF112+AH112+AJ112+AL112+AN112+AP112)</f>
        <v>1.6495535447471281E-2</v>
      </c>
      <c r="AL112" s="4">
        <v>1380</v>
      </c>
      <c r="AM112" s="7">
        <f>AN112/(AF112+AH112+AJ112+AL112+AN112+AP112)</f>
        <v>2.7492559079118806E-3</v>
      </c>
      <c r="AN112" s="4">
        <v>230</v>
      </c>
      <c r="AO112" s="7">
        <f>AP112/(AF112+AH112+AJ112+AL112+AN112+AP112)</f>
        <v>5.3789789502623744E-3</v>
      </c>
      <c r="AP112" s="4">
        <v>450</v>
      </c>
      <c r="AQ112" s="6">
        <f>AO112+AM112+AK112+AI112+AG112+AE112</f>
        <v>1</v>
      </c>
      <c r="AR112" s="4">
        <v>9594</v>
      </c>
      <c r="AS112" s="4">
        <f>AR112/M112</f>
        <v>2398.5</v>
      </c>
      <c r="AT112" s="4">
        <f>AR112/V112</f>
        <v>3614.5848944347072</v>
      </c>
      <c r="AU112" s="7">
        <f>AR112/(AR112+AV112+AY112+BB112)</f>
        <v>0.21018731514952349</v>
      </c>
      <c r="AV112" s="4">
        <v>20569</v>
      </c>
      <c r="AW112" s="4">
        <f>AV112/M112</f>
        <v>5142.25</v>
      </c>
      <c r="AX112" s="7">
        <f>AV112/(AR112+AV112+AY112+BB112)</f>
        <v>0.45062986088290063</v>
      </c>
      <c r="AY112" s="4">
        <v>9101</v>
      </c>
      <c r="AZ112" s="4">
        <f>AY112/M112</f>
        <v>2275.25</v>
      </c>
      <c r="BA112" s="7">
        <f>AY112/(AR112+AV112+AY112+BB112)</f>
        <v>0.19938657027056633</v>
      </c>
      <c r="BB112" s="4">
        <v>6381</v>
      </c>
      <c r="BC112" s="11">
        <f>BB112/(AR112+AV112+AY112+BB112)</f>
        <v>0.13979625369700954</v>
      </c>
      <c r="BD112" s="9">
        <f>BC112+BA112+AX112+AU112</f>
        <v>1</v>
      </c>
      <c r="BE112" s="14">
        <f>(AF112+AH112+AJ112+AL112+AN112+AP112)</f>
        <v>83659</v>
      </c>
      <c r="BF112" s="14">
        <f t="shared" si="5"/>
        <v>-45645</v>
      </c>
      <c r="BG112" s="13">
        <f>(AF112+AH112+AJ112+AL112+AN112+AP112)-(AR112+AV112+AY112+BB112)</f>
        <v>38014</v>
      </c>
      <c r="BH112" s="13">
        <f t="shared" si="6"/>
        <v>0</v>
      </c>
      <c r="BI112" s="14">
        <f>AF112/W112</f>
        <v>29621.818181818184</v>
      </c>
      <c r="BJ112" s="14">
        <f>AH112/Y112</f>
        <v>29813.054945054944</v>
      </c>
      <c r="BK112" s="14">
        <f>AJ112/AA112</f>
        <v>62803.304347826088</v>
      </c>
      <c r="BL112" s="14">
        <f>BI112+BJ112+BK112</f>
        <v>122238.17747469922</v>
      </c>
      <c r="BM112" s="14">
        <f>(AF112/W112)-AF112</f>
        <v>5183.8181818181838</v>
      </c>
      <c r="BN112" s="14">
        <f>AH112/Y112-AH112</f>
        <v>11482.054945054944</v>
      </c>
      <c r="BO112" s="14">
        <f>AJ112/AA112-AJ112</f>
        <v>23973.304347826088</v>
      </c>
      <c r="BP112" s="14">
        <f>BG112/S112</f>
        <v>5.866358024691358E-2</v>
      </c>
      <c r="BQ112" s="14">
        <f>(BG112-CA112)/S112</f>
        <v>7.4342275260300628E-2</v>
      </c>
      <c r="BR112" s="27">
        <f>BQ112-BP112</f>
        <v>1.5678695013387048E-2</v>
      </c>
      <c r="BS112" s="28">
        <f t="shared" si="7"/>
        <v>417960</v>
      </c>
      <c r="BT112" s="11">
        <f>BS112/S112</f>
        <v>0.64500000000000002</v>
      </c>
      <c r="BU112" s="14">
        <f>(BE112-AP112)*1/BT112-(BE112-AP112)</f>
        <v>45797.201550387588</v>
      </c>
      <c r="BV112" s="14">
        <f t="shared" si="8"/>
        <v>0.12910339506172838</v>
      </c>
      <c r="BW112" s="27">
        <f>(AR112+AV112+AY112+BB112)/S112</f>
        <v>7.0439814814814816E-2</v>
      </c>
      <c r="BX112" s="13">
        <f>(AF112+AH112+AJ112+AL112+AN112)/N112</f>
        <v>215.01033591731266</v>
      </c>
      <c r="BY112" s="26">
        <f>BX112/K112</f>
        <v>0.19908364436788209</v>
      </c>
      <c r="BZ112" s="11">
        <f>AP112/BE112</f>
        <v>5.3789789502623744E-3</v>
      </c>
      <c r="CA112" s="15">
        <f>-(BM112+BN112+BO112)/M112</f>
        <v>-10159.794368674804</v>
      </c>
      <c r="CB112" s="15">
        <f>BG112-CA112</f>
        <v>48173.794368674804</v>
      </c>
      <c r="CC112" s="18">
        <f t="shared" si="9"/>
        <v>0</v>
      </c>
      <c r="CD112" s="17">
        <f>(AF112/(AF112+AH112+AJ112))/(X112/(X112+Z112+AB112))</f>
        <v>2.2461672324415742</v>
      </c>
      <c r="CE112" s="19">
        <f>(AH112/(AF112+AH112+AJ112))/(Z112/(X112+Z112+AB112))</f>
        <v>0.91073254408589399</v>
      </c>
      <c r="CF112" s="18">
        <f>(AJ112/(AF112+AH112+AJ112))/(AB112/(X112+Z112+AB112))</f>
        <v>0.76752205612892954</v>
      </c>
      <c r="CG112">
        <f>AH112/Z112</f>
        <v>123.85810810810811</v>
      </c>
      <c r="CH112" s="11">
        <f>BB112/BE112</f>
        <v>7.6273921514720469E-2</v>
      </c>
      <c r="CI112" s="14">
        <f>AY112/V112</f>
        <v>3428.8448117834346</v>
      </c>
      <c r="CJ112" s="14">
        <f>AV112/M112</f>
        <v>5142.25</v>
      </c>
      <c r="CK112" s="17">
        <f>N112/V112</f>
        <v>145.80408110759137</v>
      </c>
      <c r="CL112" s="17">
        <f>(AL112+AN112)/N112</f>
        <v>4.1602067183462532</v>
      </c>
      <c r="CM112" s="14">
        <f>AP112/AC112</f>
        <v>5</v>
      </c>
    </row>
    <row r="113" spans="1:91" hidden="1" x14ac:dyDescent="0.2">
      <c r="A113">
        <v>1218</v>
      </c>
      <c r="B113" s="2">
        <v>45231</v>
      </c>
      <c r="C113" s="3" t="s">
        <v>57</v>
      </c>
      <c r="D113" t="s">
        <v>56</v>
      </c>
      <c r="E113" s="3" t="s">
        <v>43</v>
      </c>
      <c r="F113" t="s">
        <v>38</v>
      </c>
      <c r="G113" t="str">
        <f>CONCATENATE(C113,E113)</f>
        <v>YYCSFO</v>
      </c>
      <c r="H113" t="s">
        <v>35</v>
      </c>
      <c r="I113">
        <f>U113/M113</f>
        <v>179</v>
      </c>
      <c r="J113" t="str">
        <f>_xlfn.CONCAT(C113,E113,H113)</f>
        <v>YYCSFO737-Max 9</v>
      </c>
      <c r="K113" s="4">
        <v>1018</v>
      </c>
      <c r="L113" s="4">
        <f>N113/M113</f>
        <v>139.25</v>
      </c>
      <c r="M113" s="4">
        <v>4</v>
      </c>
      <c r="N113" s="4">
        <v>557</v>
      </c>
      <c r="O113" s="4">
        <f>P113/M113</f>
        <v>18</v>
      </c>
      <c r="P113" s="4">
        <v>72</v>
      </c>
      <c r="Q113" s="4">
        <v>134</v>
      </c>
      <c r="R113" s="4">
        <v>351</v>
      </c>
      <c r="S113" s="4">
        <f>U113*K113</f>
        <v>728888</v>
      </c>
      <c r="T113" s="7">
        <f>N113/U113</f>
        <v>0.77793296089385477</v>
      </c>
      <c r="U113" s="4">
        <v>716</v>
      </c>
      <c r="V113" s="4">
        <v>2.7288984263233189</v>
      </c>
      <c r="W113" s="7">
        <f>P113/X113</f>
        <v>0.78260869565217395</v>
      </c>
      <c r="X113" s="4">
        <v>92</v>
      </c>
      <c r="Y113" s="7">
        <f>Q113/Z113</f>
        <v>0.77906976744186052</v>
      </c>
      <c r="Z113" s="4">
        <v>172</v>
      </c>
      <c r="AA113" s="7">
        <f>R113/AB113</f>
        <v>0.77654867256637172</v>
      </c>
      <c r="AB113" s="4">
        <v>452</v>
      </c>
      <c r="AC113" s="4">
        <v>0</v>
      </c>
      <c r="AD113" s="4" t="e">
        <f>AP113/AC113</f>
        <v>#DIV/0!</v>
      </c>
      <c r="AE113" s="7">
        <f>AF113/(AF113+AH113+AJ113+AL113+AN113+AP113)</f>
        <v>0.20081769051393317</v>
      </c>
      <c r="AF113" s="4">
        <v>32811</v>
      </c>
      <c r="AG113" s="7">
        <f>AH113/(AF113+AH113+AJ113+AL113+AN113+AP113)</f>
        <v>0.2543225593223451</v>
      </c>
      <c r="AH113" s="4">
        <v>41553</v>
      </c>
      <c r="AI113" s="7">
        <f>AJ113/(AF113+AH113+AJ113+AL113+AN113+AP113)</f>
        <v>0.51482676100301739</v>
      </c>
      <c r="AJ113" s="4">
        <v>84116</v>
      </c>
      <c r="AK113" s="7">
        <f>AL113/(AF113+AH113+AJ113+AL113+AN113+AP113)</f>
        <v>1.4995073047427273E-2</v>
      </c>
      <c r="AL113" s="4">
        <v>2450</v>
      </c>
      <c r="AM113" s="7">
        <f>AN113/(AF113+AH113+AJ113+AL113+AN113+AP113)</f>
        <v>1.5037916113277067E-2</v>
      </c>
      <c r="AN113" s="4">
        <v>2457</v>
      </c>
      <c r="AO113" s="7">
        <f>AP113/(AF113+AH113+AJ113+AL113+AN113+AP113)</f>
        <v>0</v>
      </c>
      <c r="AP113" s="4">
        <v>0</v>
      </c>
      <c r="AQ113" s="6">
        <f>AO113+AM113+AK113+AI113+AG113+AE113</f>
        <v>1</v>
      </c>
      <c r="AR113" s="4">
        <v>12000</v>
      </c>
      <c r="AS113" s="4">
        <f>AR113/M113</f>
        <v>3000</v>
      </c>
      <c r="AT113" s="4">
        <f>AR113/V113</f>
        <v>4397.3787680209698</v>
      </c>
      <c r="AU113" s="7">
        <f>AR113/(AR113+AV113+AY113+BB113)</f>
        <v>0.22550032885464624</v>
      </c>
      <c r="AV113" s="4">
        <v>26310</v>
      </c>
      <c r="AW113" s="4">
        <f>AV113/M113</f>
        <v>6577.5</v>
      </c>
      <c r="AX113" s="7">
        <f>AV113/(AR113+AV113+AY113+BB113)</f>
        <v>0.49440947101381189</v>
      </c>
      <c r="AY113" s="4">
        <v>6458</v>
      </c>
      <c r="AZ113" s="4">
        <f>AY113/M113</f>
        <v>1614.5</v>
      </c>
      <c r="BA113" s="7">
        <f>AY113/(AR113+AV113+AY113+BB113)</f>
        <v>0.12135676031194212</v>
      </c>
      <c r="BB113" s="4">
        <v>8447</v>
      </c>
      <c r="BC113" s="11">
        <f>BB113/(AR113+AV113+AY113+BB113)</f>
        <v>0.15873343981959973</v>
      </c>
      <c r="BD113" s="9">
        <f>BC113+BA113+AX113+AU113</f>
        <v>1</v>
      </c>
      <c r="BE113" s="14">
        <f>(AF113+AH113+AJ113+AL113+AN113+AP113)</f>
        <v>163387</v>
      </c>
      <c r="BF113" s="14">
        <f t="shared" si="5"/>
        <v>-53215</v>
      </c>
      <c r="BG113" s="13">
        <f>(AF113+AH113+AJ113+AL113+AN113+AP113)-(AR113+AV113+AY113+BB113)</f>
        <v>110172</v>
      </c>
      <c r="BH113" s="13">
        <f t="shared" si="6"/>
        <v>0</v>
      </c>
      <c r="BI113" s="14">
        <f>AF113/W113</f>
        <v>41925.166666666664</v>
      </c>
      <c r="BJ113" s="14">
        <f>AH113/Y113</f>
        <v>53336.686567164179</v>
      </c>
      <c r="BK113" s="14">
        <f>AJ113/AA113</f>
        <v>108320.31908831908</v>
      </c>
      <c r="BL113" s="14">
        <f>BI113+BJ113+BK113</f>
        <v>203582.17232214991</v>
      </c>
      <c r="BM113" s="14">
        <f>(AF113/W113)-AF113</f>
        <v>9114.1666666666642</v>
      </c>
      <c r="BN113" s="14">
        <f>AH113/Y113-AH113</f>
        <v>11783.686567164179</v>
      </c>
      <c r="BO113" s="14">
        <f>AJ113/AA113-AJ113</f>
        <v>24204.319088319084</v>
      </c>
      <c r="BP113" s="14">
        <f>BG113/S113</f>
        <v>0.15115079408633425</v>
      </c>
      <c r="BQ113" s="14">
        <f>(BG113-CA113)/S113</f>
        <v>0.16662030803160086</v>
      </c>
      <c r="BR113" s="27">
        <f>BQ113-BP113</f>
        <v>1.5469513945266605E-2</v>
      </c>
      <c r="BS113" s="28">
        <f t="shared" si="7"/>
        <v>567026</v>
      </c>
      <c r="BT113" s="11">
        <f>BS113/S113</f>
        <v>0.77793296089385477</v>
      </c>
      <c r="BU113" s="14">
        <f>(BE113-AP113)*1/BT113-(BE113-AP113)</f>
        <v>46640.09515260323</v>
      </c>
      <c r="BV113" s="14">
        <f t="shared" si="8"/>
        <v>0.2241592672673991</v>
      </c>
      <c r="BW113" s="27">
        <f>(AR113+AV113+AY113+BB113)/S113</f>
        <v>7.3008473181064862E-2</v>
      </c>
      <c r="BX113" s="13">
        <f>(AF113+AH113+AJ113+AL113+AN113)/N113</f>
        <v>293.33393177737884</v>
      </c>
      <c r="BY113" s="26">
        <f>BX113/K113</f>
        <v>0.2881472807243407</v>
      </c>
      <c r="BZ113" s="11">
        <f>AP113/BE113</f>
        <v>0</v>
      </c>
      <c r="CA113" s="15">
        <f>-(BM113+BN113+BO113)/M113</f>
        <v>-11275.543080537482</v>
      </c>
      <c r="CB113" s="15">
        <f>BG113-CA113</f>
        <v>121447.54308053748</v>
      </c>
      <c r="CC113" s="18">
        <f t="shared" si="9"/>
        <v>0</v>
      </c>
      <c r="CD113" s="17">
        <f>(AF113/(AF113+AH113+AJ113))/(X113/(X113+Z113+AB113))</f>
        <v>1.6112769681539847</v>
      </c>
      <c r="CE113" s="19">
        <f>(AH113/(AF113+AH113+AJ113))/(Z113/(X113+Z113+AB113))</f>
        <v>1.0914717431881948</v>
      </c>
      <c r="CF113" s="18">
        <f>(AJ113/(AF113+AH113+AJ113))/(AB113/(X113+Z113+AB113))</f>
        <v>0.84077296261385837</v>
      </c>
      <c r="CG113">
        <f>AH113/Z113</f>
        <v>241.58720930232559</v>
      </c>
      <c r="CH113" s="11">
        <f>BB113/BE113</f>
        <v>5.1699339604742114E-2</v>
      </c>
      <c r="CI113" s="14">
        <f>AY113/V113</f>
        <v>2366.5226736566187</v>
      </c>
      <c r="CJ113" s="14">
        <f>AV113/M113</f>
        <v>6577.5</v>
      </c>
      <c r="CK113" s="17">
        <f>N113/V113</f>
        <v>204.11166448230668</v>
      </c>
      <c r="CL113" s="17">
        <f>(AL113+AN113)/N113</f>
        <v>8.8096947935368046</v>
      </c>
      <c r="CM113" s="14" t="e">
        <f>AP113/AC113</f>
        <v>#DIV/0!</v>
      </c>
    </row>
    <row r="114" spans="1:91" hidden="1" x14ac:dyDescent="0.2">
      <c r="A114">
        <v>302</v>
      </c>
      <c r="B114" s="2">
        <v>44835</v>
      </c>
      <c r="C114" s="3" t="s">
        <v>39</v>
      </c>
      <c r="D114" t="s">
        <v>28</v>
      </c>
      <c r="E114" s="3" t="s">
        <v>29</v>
      </c>
      <c r="F114" t="s">
        <v>28</v>
      </c>
      <c r="G114" t="str">
        <f>CONCATENATE(C114,E114)</f>
        <v>OMEANC</v>
      </c>
      <c r="H114" t="s">
        <v>30</v>
      </c>
      <c r="I114">
        <f>U114/M114</f>
        <v>124</v>
      </c>
      <c r="J114" t="str">
        <f>_xlfn.CONCAT(C114,E114,H114)</f>
        <v>OMEANC737-700</v>
      </c>
      <c r="K114" s="4">
        <v>539</v>
      </c>
      <c r="L114" s="4">
        <f>N114/M114</f>
        <v>85.75</v>
      </c>
      <c r="M114" s="4">
        <v>8</v>
      </c>
      <c r="N114" s="4">
        <v>686</v>
      </c>
      <c r="O114" s="4">
        <f>P114/M114</f>
        <v>13</v>
      </c>
      <c r="P114" s="4">
        <v>104</v>
      </c>
      <c r="Q114" s="4">
        <v>169</v>
      </c>
      <c r="R114" s="4">
        <v>413</v>
      </c>
      <c r="S114" s="4">
        <f>U114*K114</f>
        <v>534688</v>
      </c>
      <c r="T114" s="7">
        <f>N114/U114</f>
        <v>0.69153225806451613</v>
      </c>
      <c r="U114" s="4">
        <v>992</v>
      </c>
      <c r="V114" s="4">
        <v>12.148659003831417</v>
      </c>
      <c r="W114" s="7">
        <f>P114/X114</f>
        <v>0.76470588235294112</v>
      </c>
      <c r="X114" s="4">
        <v>136</v>
      </c>
      <c r="Y114" s="7">
        <f>Q114/Z114</f>
        <v>0.68145161290322576</v>
      </c>
      <c r="Z114" s="4">
        <v>248</v>
      </c>
      <c r="AA114" s="7">
        <f>R114/AB114</f>
        <v>0.67927631578947367</v>
      </c>
      <c r="AB114" s="4">
        <v>608</v>
      </c>
      <c r="AC114" s="4">
        <v>1186</v>
      </c>
      <c r="AD114" s="4">
        <f>AP114/AC114</f>
        <v>5</v>
      </c>
      <c r="AE114" s="7">
        <f>AF114/(AF114+AH114+AJ114+AL114+AN114+AP114)</f>
        <v>0.23207471317685624</v>
      </c>
      <c r="AF114" s="4">
        <v>37523</v>
      </c>
      <c r="AG114" s="7">
        <f>AH114/(AF114+AH114+AJ114+AL114+AN114+AP114)</f>
        <v>0.23436929832699385</v>
      </c>
      <c r="AH114" s="4">
        <v>37894</v>
      </c>
      <c r="AI114" s="7">
        <f>AJ114/(AF114+AH114+AJ114+AL114+AN114+AP114)</f>
        <v>0.47381637133933263</v>
      </c>
      <c r="AJ114" s="4">
        <v>76609</v>
      </c>
      <c r="AK114" s="7">
        <f>AL114/(AF114+AH114+AJ114+AL114+AN114+AP114)</f>
        <v>1.5400315428147323E-2</v>
      </c>
      <c r="AL114" s="4">
        <v>2490</v>
      </c>
      <c r="AM114" s="7">
        <f>AN114/(AF114+AH114+AJ114+AL114+AN114+AP114)</f>
        <v>7.6630485202708971E-3</v>
      </c>
      <c r="AN114" s="4">
        <v>1239</v>
      </c>
      <c r="AO114" s="7">
        <f>AP114/(AF114+AH114+AJ114+AL114+AN114+AP114)</f>
        <v>3.6676253208399047E-2</v>
      </c>
      <c r="AP114" s="4">
        <v>5930</v>
      </c>
      <c r="AQ114" s="6">
        <f>AO114+AM114+AK114+AI114+AG114+AE114</f>
        <v>1</v>
      </c>
      <c r="AR114" s="4">
        <v>44738</v>
      </c>
      <c r="AS114" s="4">
        <f>AR114/M114</f>
        <v>5592.25</v>
      </c>
      <c r="AT114" s="4">
        <f>AR114/V114</f>
        <v>3682.5463605399268</v>
      </c>
      <c r="AU114" s="7">
        <f>AR114/(AR114+AV114+AY114+BB114)</f>
        <v>0.28748971828089659</v>
      </c>
      <c r="AV114" s="4">
        <v>41916</v>
      </c>
      <c r="AW114" s="4">
        <f>AV114/M114</f>
        <v>5239.5</v>
      </c>
      <c r="AX114" s="7">
        <f>AV114/(AR114+AV114+AY114+BB114)</f>
        <v>0.26935533621221469</v>
      </c>
      <c r="AY114" s="4">
        <v>39781</v>
      </c>
      <c r="AZ114" s="4">
        <f>AY114/M114</f>
        <v>4972.625</v>
      </c>
      <c r="BA114" s="7">
        <f>AY114/(AR114+AV114+AY114+BB114)</f>
        <v>0.25563566728356979</v>
      </c>
      <c r="BB114" s="4">
        <v>29181</v>
      </c>
      <c r="BC114" s="11">
        <f>BB114/(AR114+AV114+AY114+BB114)</f>
        <v>0.18751927822331893</v>
      </c>
      <c r="BD114" s="9">
        <f>BC114+BA114+AX114+AU114</f>
        <v>1</v>
      </c>
      <c r="BE114" s="14">
        <f>(AF114+AH114+AJ114+AL114+AN114+AP114)</f>
        <v>161685</v>
      </c>
      <c r="BF114" s="14">
        <f t="shared" si="5"/>
        <v>-155616</v>
      </c>
      <c r="BG114" s="13">
        <f>(AF114+AH114+AJ114+AL114+AN114+AP114)-(AR114+AV114+AY114+BB114)</f>
        <v>6069</v>
      </c>
      <c r="BH114" s="13">
        <f t="shared" si="6"/>
        <v>0</v>
      </c>
      <c r="BI114" s="14">
        <f>AF114/W114</f>
        <v>49068.538461538468</v>
      </c>
      <c r="BJ114" s="14">
        <f>AH114/Y114</f>
        <v>55607.763313609474</v>
      </c>
      <c r="BK114" s="14">
        <f>AJ114/AA114</f>
        <v>112780.3196125908</v>
      </c>
      <c r="BL114" s="14">
        <f>BI114+BJ114+BK114</f>
        <v>217456.62138773873</v>
      </c>
      <c r="BM114" s="14">
        <f>(AF114/W114)-AF114</f>
        <v>11545.538461538468</v>
      </c>
      <c r="BN114" s="14">
        <f>AH114/Y114-AH114</f>
        <v>17713.763313609474</v>
      </c>
      <c r="BO114" s="14">
        <f>AJ114/AA114-AJ114</f>
        <v>36171.3196125908</v>
      </c>
      <c r="BP114" s="14">
        <f>BG114/S114</f>
        <v>1.1350544616673649E-2</v>
      </c>
      <c r="BQ114" s="14">
        <f>(BG114-CA114)/S114</f>
        <v>2.6646993524199799E-2</v>
      </c>
      <c r="BR114" s="27">
        <f>BQ114-BP114</f>
        <v>1.529644890752615E-2</v>
      </c>
      <c r="BS114" s="28">
        <f t="shared" si="7"/>
        <v>369754</v>
      </c>
      <c r="BT114" s="11">
        <f>BS114/S114</f>
        <v>0.69153225806451613</v>
      </c>
      <c r="BU114" s="14">
        <f>(BE114-AP114)*1/BT114-(BE114-AP114)</f>
        <v>69476.720116618089</v>
      </c>
      <c r="BV114" s="14">
        <f t="shared" si="8"/>
        <v>0.30239130109521817</v>
      </c>
      <c r="BW114" s="27">
        <f>(AR114+AV114+AY114+BB114)/S114</f>
        <v>0.29104075647854449</v>
      </c>
      <c r="BX114" s="13">
        <f>(AF114+AH114+AJ114+AL114+AN114)/N114</f>
        <v>227.04810495626822</v>
      </c>
      <c r="BY114" s="26">
        <f>BX114/K114</f>
        <v>0.42123952682053473</v>
      </c>
      <c r="BZ114" s="11">
        <f>AP114/BE114</f>
        <v>3.6676253208399047E-2</v>
      </c>
      <c r="CA114" s="15">
        <f>-(BM114+BN114+BO114)/M114</f>
        <v>-8178.8276734673427</v>
      </c>
      <c r="CB114" s="15">
        <f>BG114-CA114</f>
        <v>14247.827673467342</v>
      </c>
      <c r="CC114" s="18">
        <f t="shared" si="9"/>
        <v>0</v>
      </c>
      <c r="CD114" s="17">
        <f>(AF114/(AF114+AH114+AJ114))/(X114/(X114+Z114+AB114))</f>
        <v>1.8003313674673296</v>
      </c>
      <c r="CE114" s="19">
        <f>(AH114/(AF114+AH114+AJ114))/(Z114/(X114+Z114+AB114))</f>
        <v>0.99703998000342042</v>
      </c>
      <c r="CF114" s="18">
        <f>(AJ114/(AF114+AH114+AJ114))/(AB114/(X114+Z114+AB114))</f>
        <v>0.82218588648617574</v>
      </c>
      <c r="CG114">
        <f>AH114/Z114</f>
        <v>152.79838709677421</v>
      </c>
      <c r="CH114" s="11">
        <f>BB114/BE114</f>
        <v>0.1804805640597458</v>
      </c>
      <c r="CI114" s="14">
        <f>AY114/V114</f>
        <v>3274.5177873091966</v>
      </c>
      <c r="CJ114" s="14">
        <f>AV114/M114</f>
        <v>5239.5</v>
      </c>
      <c r="CK114" s="17">
        <f>N114/V114</f>
        <v>56.467137630881801</v>
      </c>
      <c r="CL114" s="17">
        <f>(AL114+AN114)/N114</f>
        <v>5.4358600583090375</v>
      </c>
      <c r="CM114" s="14">
        <f>AP114/AC114</f>
        <v>5</v>
      </c>
    </row>
    <row r="115" spans="1:91" hidden="1" x14ac:dyDescent="0.2">
      <c r="A115">
        <v>17</v>
      </c>
      <c r="B115" s="2">
        <v>44805</v>
      </c>
      <c r="C115" s="3" t="s">
        <v>44</v>
      </c>
      <c r="D115" t="s">
        <v>45</v>
      </c>
      <c r="E115" s="3" t="s">
        <v>41</v>
      </c>
      <c r="F115" t="s">
        <v>42</v>
      </c>
      <c r="G115" t="str">
        <f>CONCATENATE(C115,E115)</f>
        <v>BOISEA</v>
      </c>
      <c r="H115" t="s">
        <v>30</v>
      </c>
      <c r="I115">
        <f>U115/M115</f>
        <v>124</v>
      </c>
      <c r="J115" t="str">
        <f>_xlfn.CONCAT(C115,E115,H115)</f>
        <v>BOISEA737-700</v>
      </c>
      <c r="K115" s="4">
        <v>399</v>
      </c>
      <c r="L115" s="4">
        <f>N115/M115</f>
        <v>71.875</v>
      </c>
      <c r="M115" s="4">
        <v>8</v>
      </c>
      <c r="N115" s="4">
        <v>575</v>
      </c>
      <c r="O115" s="4">
        <f>P115/M115</f>
        <v>11.25</v>
      </c>
      <c r="P115" s="4">
        <v>90</v>
      </c>
      <c r="Q115" s="4">
        <v>128</v>
      </c>
      <c r="R115" s="4">
        <v>357</v>
      </c>
      <c r="S115" s="4">
        <f>U115*K115</f>
        <v>395808</v>
      </c>
      <c r="T115" s="7">
        <f>N115/U115</f>
        <v>0.57963709677419351</v>
      </c>
      <c r="U115" s="4">
        <v>992</v>
      </c>
      <c r="V115" s="4">
        <v>12.931508069003895</v>
      </c>
      <c r="W115" s="7">
        <f>P115/X115</f>
        <v>0.66176470588235292</v>
      </c>
      <c r="X115" s="4">
        <v>136</v>
      </c>
      <c r="Y115" s="7">
        <f>Q115/Z115</f>
        <v>0.5161290322580645</v>
      </c>
      <c r="Z115" s="4">
        <v>248</v>
      </c>
      <c r="AA115" s="7">
        <f>R115/AB115</f>
        <v>0.58717105263157898</v>
      </c>
      <c r="AB115" s="4">
        <v>608</v>
      </c>
      <c r="AC115" s="4">
        <v>1829</v>
      </c>
      <c r="AD115" s="4">
        <f>AP115/AC115</f>
        <v>5</v>
      </c>
      <c r="AE115" s="7">
        <f>AF115/(AF115+AH115+AJ115+AL115+AN115+AP115)</f>
        <v>0.22468140538016296</v>
      </c>
      <c r="AF115" s="4">
        <v>18283</v>
      </c>
      <c r="AG115" s="7">
        <f>AH115/(AF115+AH115+AJ115+AL115+AN115+AP115)</f>
        <v>0.18112887567129146</v>
      </c>
      <c r="AH115" s="4">
        <v>14739</v>
      </c>
      <c r="AI115" s="7">
        <f>AJ115/(AF115+AH115+AJ115+AL115+AN115+AP115)</f>
        <v>0.43369422289948756</v>
      </c>
      <c r="AJ115" s="4">
        <v>35291</v>
      </c>
      <c r="AK115" s="7">
        <f>AL115/(AF115+AH115+AJ115+AL115+AN115+AP115)</f>
        <v>2.6175758543988792E-2</v>
      </c>
      <c r="AL115" s="4">
        <v>2130</v>
      </c>
      <c r="AM115" s="7">
        <f>AN115/(AF115+AH115+AJ115+AL115+AN115+AP115)</f>
        <v>2.1936023005173708E-2</v>
      </c>
      <c r="AN115" s="4">
        <v>1785</v>
      </c>
      <c r="AO115" s="7">
        <f>AP115/(AF115+AH115+AJ115+AL115+AN115+AP115)</f>
        <v>0.11238371449989554</v>
      </c>
      <c r="AP115" s="4">
        <v>9145</v>
      </c>
      <c r="AQ115" s="6">
        <f>AO115+AM115+AK115+AI115+AG115+AE115</f>
        <v>1</v>
      </c>
      <c r="AR115" s="4">
        <v>47621</v>
      </c>
      <c r="AS115" s="4">
        <f>AR115/M115</f>
        <v>5952.625</v>
      </c>
      <c r="AT115" s="4">
        <f>AR115/V115</f>
        <v>3682.5557967322379</v>
      </c>
      <c r="AU115" s="7">
        <f>AR115/(AR115+AV115+AY115+BB115)</f>
        <v>0.29225736765229343</v>
      </c>
      <c r="AV115" s="4">
        <v>41916</v>
      </c>
      <c r="AW115" s="4">
        <f>AV115/M115</f>
        <v>5239.5</v>
      </c>
      <c r="AX115" s="7">
        <f>AV115/(AR115+AV115+AY115+BB115)</f>
        <v>0.25724490923150567</v>
      </c>
      <c r="AY115" s="4">
        <v>42344</v>
      </c>
      <c r="AZ115" s="4">
        <f>AY115/M115</f>
        <v>5293</v>
      </c>
      <c r="BA115" s="7">
        <f>AY115/(AR115+AV115+AY115+BB115)</f>
        <v>0.25987161075720194</v>
      </c>
      <c r="BB115" s="4">
        <v>31061</v>
      </c>
      <c r="BC115" s="11">
        <f>BB115/(AR115+AV115+AY115+BB115)</f>
        <v>0.1906261123589989</v>
      </c>
      <c r="BD115" s="9">
        <f>BC115+BA115+AX115+AU115</f>
        <v>1</v>
      </c>
      <c r="BE115" s="14">
        <f>(AF115+AH115+AJ115+AL115+AN115+AP115)</f>
        <v>81373</v>
      </c>
      <c r="BF115" s="14">
        <f t="shared" si="5"/>
        <v>-162942</v>
      </c>
      <c r="BG115" s="13">
        <f>(AF115+AH115+AJ115+AL115+AN115+AP115)-(AR115+AV115+AY115+BB115)</f>
        <v>-81569</v>
      </c>
      <c r="BH115" s="13">
        <f t="shared" si="6"/>
        <v>1</v>
      </c>
      <c r="BI115" s="14">
        <f>AF115/W115</f>
        <v>27627.644444444446</v>
      </c>
      <c r="BJ115" s="14">
        <f>AH115/Y115</f>
        <v>28556.8125</v>
      </c>
      <c r="BK115" s="14">
        <f>AJ115/AA115</f>
        <v>60103.439775910359</v>
      </c>
      <c r="BL115" s="14">
        <f>BI115+BJ115+BK115</f>
        <v>116287.89672035481</v>
      </c>
      <c r="BM115" s="14">
        <f>(AF115/W115)-AF115</f>
        <v>9344.644444444446</v>
      </c>
      <c r="BN115" s="14">
        <f>AH115/Y115-AH115</f>
        <v>13817.8125</v>
      </c>
      <c r="BO115" s="14">
        <f>AJ115/AA115-AJ115</f>
        <v>24812.439775910359</v>
      </c>
      <c r="BP115" s="14">
        <f>BG115/S115</f>
        <v>-0.20608224189506022</v>
      </c>
      <c r="BQ115" s="14">
        <f>(BG115-CA115)/S115</f>
        <v>-0.19093130484971413</v>
      </c>
      <c r="BR115" s="27">
        <f>BQ115-BP115</f>
        <v>1.5150937045346091E-2</v>
      </c>
      <c r="BS115" s="28">
        <f t="shared" si="7"/>
        <v>229425</v>
      </c>
      <c r="BT115" s="11">
        <f>BS115/S115</f>
        <v>0.57963709677419351</v>
      </c>
      <c r="BU115" s="14">
        <f>(BE115-AP115)*1/BT115-(BE115-AP115)</f>
        <v>52381.001739130443</v>
      </c>
      <c r="BV115" s="14">
        <f t="shared" si="8"/>
        <v>0.20558705230818983</v>
      </c>
      <c r="BW115" s="27">
        <f>(AR115+AV115+AY115+BB115)/S115</f>
        <v>0.41166929420325005</v>
      </c>
      <c r="BX115" s="13">
        <f>(AF115+AH115+AJ115+AL115+AN115)/N115</f>
        <v>125.61391304347826</v>
      </c>
      <c r="BY115" s="26">
        <f>BX115/K115</f>
        <v>0.31482183720169993</v>
      </c>
      <c r="BZ115" s="11">
        <f>AP115/BE115</f>
        <v>0.11238371449989554</v>
      </c>
      <c r="CA115" s="15">
        <f>-(BM115+BN115+BO115)/M115</f>
        <v>-5996.8620900443511</v>
      </c>
      <c r="CB115" s="15">
        <f>BG115-CA115</f>
        <v>-75572.137909955651</v>
      </c>
      <c r="CC115" s="18">
        <f t="shared" si="9"/>
        <v>1</v>
      </c>
      <c r="CD115" s="17">
        <f>(AF115/(AF115+AH115+AJ115))/(X115/(X115+Z115+AB115))</f>
        <v>1.9521665413783098</v>
      </c>
      <c r="CE115" s="19">
        <f>(AH115/(AF115+AH115+AJ115))/(Z115/(X115+Z115+AB115))</f>
        <v>0.86302753502261653</v>
      </c>
      <c r="CF115" s="18">
        <f>(AJ115/(AF115+AH115+AJ115))/(AB115/(X115+Z115+AB115))</f>
        <v>0.84288572645878457</v>
      </c>
      <c r="CG115">
        <f>AH115/Z115</f>
        <v>59.431451612903224</v>
      </c>
      <c r="CH115" s="11">
        <f>BB115/BE115</f>
        <v>0.3817113784670591</v>
      </c>
      <c r="CI115" s="14">
        <f>AY115/V115</f>
        <v>3274.4827420010051</v>
      </c>
      <c r="CJ115" s="14">
        <f>AV115/M115</f>
        <v>5239.5</v>
      </c>
      <c r="CK115" s="17">
        <f>N115/V115</f>
        <v>44.465038178976435</v>
      </c>
      <c r="CL115" s="17">
        <f>(AL115+AN115)/N115</f>
        <v>6.8086956521739133</v>
      </c>
      <c r="CM115" s="14">
        <f>AP115/AC115</f>
        <v>5</v>
      </c>
    </row>
    <row r="116" spans="1:91" hidden="1" x14ac:dyDescent="0.2">
      <c r="A116">
        <v>813</v>
      </c>
      <c r="B116" s="2">
        <v>45200</v>
      </c>
      <c r="C116" s="3" t="s">
        <v>29</v>
      </c>
      <c r="D116" t="s">
        <v>28</v>
      </c>
      <c r="E116" s="3" t="s">
        <v>37</v>
      </c>
      <c r="F116" t="s">
        <v>38</v>
      </c>
      <c r="G116" t="str">
        <f>CONCATENATE(C116,E116)</f>
        <v>ANCLAX</v>
      </c>
      <c r="H116" t="s">
        <v>35</v>
      </c>
      <c r="I116">
        <f>U116/M116</f>
        <v>148.33333333333334</v>
      </c>
      <c r="J116" t="str">
        <f>_xlfn.CONCAT(C116,E116,H116)</f>
        <v>ANCLAX737-Max 9</v>
      </c>
      <c r="K116" s="4">
        <v>2345</v>
      </c>
      <c r="L116" s="4">
        <f>N116/M116</f>
        <v>102</v>
      </c>
      <c r="M116" s="4">
        <v>3</v>
      </c>
      <c r="N116" s="4">
        <v>306</v>
      </c>
      <c r="O116" s="4">
        <f>P116/M116</f>
        <v>19.333333333333332</v>
      </c>
      <c r="P116" s="4">
        <v>58</v>
      </c>
      <c r="Q116" s="4">
        <v>105</v>
      </c>
      <c r="R116" s="4">
        <v>143</v>
      </c>
      <c r="S116" s="4">
        <f>U116*K116</f>
        <v>1043525</v>
      </c>
      <c r="T116" s="7">
        <f>N116/U116</f>
        <v>0.68764044943820224</v>
      </c>
      <c r="U116" s="4">
        <v>445</v>
      </c>
      <c r="V116" s="4">
        <v>13.054924242424242</v>
      </c>
      <c r="W116" s="7">
        <f>P116/X116</f>
        <v>1</v>
      </c>
      <c r="X116" s="4">
        <v>58</v>
      </c>
      <c r="Y116" s="7">
        <f>Q116/Z116</f>
        <v>0.97222222222222221</v>
      </c>
      <c r="Z116" s="4">
        <v>108</v>
      </c>
      <c r="AA116" s="7">
        <f>R116/AB116</f>
        <v>0.51071428571428568</v>
      </c>
      <c r="AB116" s="4">
        <v>280</v>
      </c>
      <c r="AC116" s="4">
        <v>6344</v>
      </c>
      <c r="AD116" s="4">
        <f>AP116/AC116</f>
        <v>5.9995271122320304</v>
      </c>
      <c r="AE116" s="7">
        <f>AF116/(AF116+AH116+AJ116+AL116+AN116+AP116)</f>
        <v>0.22716052400039105</v>
      </c>
      <c r="AF116" s="4">
        <v>37178</v>
      </c>
      <c r="AG116" s="7">
        <f>AH116/(AF116+AH116+AJ116+AL116+AN116+AP116)</f>
        <v>0.23609345977123863</v>
      </c>
      <c r="AH116" s="4">
        <v>38640</v>
      </c>
      <c r="AI116" s="7">
        <f>AJ116/(AF116+AH116+AJ116+AL116+AN116+AP116)</f>
        <v>0.29449359663701241</v>
      </c>
      <c r="AJ116" s="4">
        <v>48198</v>
      </c>
      <c r="AK116" s="7">
        <f>AL116/(AF116+AH116+AJ116+AL116+AN116+AP116)</f>
        <v>6.2017303744256527E-3</v>
      </c>
      <c r="AL116" s="4">
        <v>1015</v>
      </c>
      <c r="AM116" s="7">
        <f>AN116/(AF116+AH116+AJ116+AL116+AN116+AP116)</f>
        <v>3.4949652947502199E-3</v>
      </c>
      <c r="AN116" s="4">
        <v>572</v>
      </c>
      <c r="AO116" s="7">
        <f>AP116/(AF116+AH116+AJ116+AL116+AN116+AP116)</f>
        <v>0.23255572392218204</v>
      </c>
      <c r="AP116" s="4">
        <v>38061</v>
      </c>
      <c r="AQ116" s="6">
        <f>AO116+AM116+AK116+AI116+AG116+AE116</f>
        <v>1</v>
      </c>
      <c r="AR116" s="4">
        <v>57407</v>
      </c>
      <c r="AS116" s="4">
        <f>AR116/M116</f>
        <v>19135.666666666668</v>
      </c>
      <c r="AT116" s="4">
        <f>AR116/V116</f>
        <v>4397.3445524445087</v>
      </c>
      <c r="AU116" s="7">
        <f>AR116/(AR116+AV116+AY116+BB116)</f>
        <v>0.39548213313860164</v>
      </c>
      <c r="AV116" s="4">
        <v>16444</v>
      </c>
      <c r="AW116" s="4">
        <f>AV116/M116</f>
        <v>5481.333333333333</v>
      </c>
      <c r="AX116" s="7">
        <f>AV116/(AR116+AV116+AY116+BB116)</f>
        <v>0.11328423706745111</v>
      </c>
      <c r="AY116" s="4">
        <v>30897</v>
      </c>
      <c r="AZ116" s="4">
        <f>AY116/M116</f>
        <v>10299</v>
      </c>
      <c r="BA116" s="7">
        <f>AY116/(AR116+AV116+AY116+BB116)</f>
        <v>0.21285229096771083</v>
      </c>
      <c r="BB116" s="4">
        <v>40409</v>
      </c>
      <c r="BC116" s="11">
        <f>BB116/(AR116+AV116+AY116+BB116)</f>
        <v>0.27838133882623645</v>
      </c>
      <c r="BD116" s="9">
        <f>BC116+BA116+AX116+AU116</f>
        <v>1</v>
      </c>
      <c r="BE116" s="14">
        <f>(AF116+AH116+AJ116+AL116+AN116+AP116)</f>
        <v>163664</v>
      </c>
      <c r="BF116" s="14">
        <f t="shared" si="5"/>
        <v>-145157</v>
      </c>
      <c r="BG116" s="13">
        <f>(AF116+AH116+AJ116+AL116+AN116+AP116)-(AR116+AV116+AY116+BB116)</f>
        <v>18507</v>
      </c>
      <c r="BH116" s="13">
        <f t="shared" si="6"/>
        <v>0</v>
      </c>
      <c r="BI116" s="14">
        <f>AF116/W116</f>
        <v>37178</v>
      </c>
      <c r="BJ116" s="14">
        <f>AH116/Y116</f>
        <v>39744</v>
      </c>
      <c r="BK116" s="14">
        <f>AJ116/AA116</f>
        <v>94373.706293706302</v>
      </c>
      <c r="BL116" s="14">
        <f>BI116+BJ116+BK116</f>
        <v>171295.70629370632</v>
      </c>
      <c r="BM116" s="14">
        <f>(AF116/W116)-AF116</f>
        <v>0</v>
      </c>
      <c r="BN116" s="14">
        <f>AH116/Y116-AH116</f>
        <v>1104</v>
      </c>
      <c r="BO116" s="14">
        <f>AJ116/AA116-AJ116</f>
        <v>46175.706293706302</v>
      </c>
      <c r="BP116" s="14">
        <f>BG116/S116</f>
        <v>1.7735080616180735E-2</v>
      </c>
      <c r="BQ116" s="14">
        <f>(BG116-CA116)/S116</f>
        <v>3.2837643657700678E-2</v>
      </c>
      <c r="BR116" s="27">
        <f>BQ116-BP116</f>
        <v>1.5102563041519943E-2</v>
      </c>
      <c r="BS116" s="28">
        <f t="shared" si="7"/>
        <v>717570</v>
      </c>
      <c r="BT116" s="11">
        <f>BS116/S116</f>
        <v>0.68764044943820224</v>
      </c>
      <c r="BU116" s="14">
        <f>(BE116-AP116)*1/BT116-(BE116-AP116)</f>
        <v>57054.957516339869</v>
      </c>
      <c r="BV116" s="14">
        <f t="shared" si="8"/>
        <v>0.15683764164730121</v>
      </c>
      <c r="BW116" s="27">
        <f>(AR116+AV116+AY116+BB116)/S116</f>
        <v>0.13910256103112048</v>
      </c>
      <c r="BX116" s="13">
        <f>(AF116+AH116+AJ116+AL116+AN116)/N116</f>
        <v>410.46732026143792</v>
      </c>
      <c r="BY116" s="26">
        <f>BX116/K116</f>
        <v>0.17503936898142342</v>
      </c>
      <c r="BZ116" s="11">
        <f>AP116/BE116</f>
        <v>0.23255572392218204</v>
      </c>
      <c r="CA116" s="15">
        <f>-(BM116+BN116+BO116)/M116</f>
        <v>-15759.902097902101</v>
      </c>
      <c r="CB116" s="15">
        <f>BG116-CA116</f>
        <v>34266.902097902101</v>
      </c>
      <c r="CC116" s="18">
        <f t="shared" si="9"/>
        <v>0</v>
      </c>
      <c r="CD116" s="17">
        <f>(AF116/(AF116+AH116+AJ116))/(X116/(X116+Z116+AB116))</f>
        <v>2.3052348084118179</v>
      </c>
      <c r="CE116" s="19">
        <f>(AH116/(AF116+AH116+AJ116))/(Z116/(X116+Z116+AB116))</f>
        <v>1.286679854929113</v>
      </c>
      <c r="CF116" s="18">
        <f>(AJ116/(AF116+AH116+AJ116))/(AB116/(X116+Z116+AB116))</f>
        <v>0.61905341707060835</v>
      </c>
      <c r="CG116">
        <f>AH116/Z116</f>
        <v>357.77777777777777</v>
      </c>
      <c r="CH116" s="11">
        <f>BB116/BE116</f>
        <v>0.24690218985238049</v>
      </c>
      <c r="CI116" s="14">
        <f>AY116/V116</f>
        <v>2366.6931669809951</v>
      </c>
      <c r="CJ116" s="14">
        <f>AV116/M116</f>
        <v>5481.333333333333</v>
      </c>
      <c r="CK116" s="17">
        <f>N116/V116</f>
        <v>23.439431307123169</v>
      </c>
      <c r="CL116" s="17">
        <f>(AL116+AN116)/N116</f>
        <v>5.1862745098039218</v>
      </c>
      <c r="CM116" s="14">
        <f>AP116/AC116</f>
        <v>5.9995271122320304</v>
      </c>
    </row>
    <row r="117" spans="1:91" hidden="1" x14ac:dyDescent="0.2">
      <c r="A117">
        <v>699</v>
      </c>
      <c r="B117" s="2">
        <v>45170</v>
      </c>
      <c r="C117" s="3" t="s">
        <v>52</v>
      </c>
      <c r="D117" t="s">
        <v>33</v>
      </c>
      <c r="E117" s="3" t="s">
        <v>43</v>
      </c>
      <c r="F117" t="s">
        <v>38</v>
      </c>
      <c r="G117" t="str">
        <f>CONCATENATE(C117,E117)</f>
        <v>OGGSFO</v>
      </c>
      <c r="H117" t="s">
        <v>34</v>
      </c>
      <c r="I117">
        <f>U117/M117</f>
        <v>163.16666666666666</v>
      </c>
      <c r="J117" t="str">
        <f>_xlfn.CONCAT(C117,E117,H117)</f>
        <v>OGGSFO737-900</v>
      </c>
      <c r="K117" s="4">
        <v>2338</v>
      </c>
      <c r="L117" s="4">
        <f>N117/M117</f>
        <v>46.666666666666664</v>
      </c>
      <c r="M117" s="4">
        <v>6</v>
      </c>
      <c r="N117" s="4">
        <v>280</v>
      </c>
      <c r="O117" s="4">
        <f>P117/M117</f>
        <v>7.333333333333333</v>
      </c>
      <c r="P117" s="4">
        <v>44</v>
      </c>
      <c r="Q117" s="4">
        <v>73</v>
      </c>
      <c r="R117" s="4">
        <v>163</v>
      </c>
      <c r="S117" s="4">
        <f>U117*K117</f>
        <v>2288902</v>
      </c>
      <c r="T117" s="7">
        <f>N117/U117</f>
        <v>0.28600612870275793</v>
      </c>
      <c r="U117" s="4">
        <v>979</v>
      </c>
      <c r="V117" s="4">
        <v>26.609773242630389</v>
      </c>
      <c r="W117" s="7">
        <f>P117/X117</f>
        <v>0.34645669291338582</v>
      </c>
      <c r="X117" s="4">
        <v>127</v>
      </c>
      <c r="Y117" s="7">
        <f>Q117/Z117</f>
        <v>0.30801687763713081</v>
      </c>
      <c r="Z117" s="4">
        <v>237</v>
      </c>
      <c r="AA117" s="7">
        <f>R117/AB117</f>
        <v>0.26461038961038963</v>
      </c>
      <c r="AB117" s="4">
        <v>616</v>
      </c>
      <c r="AC117" s="4">
        <v>985</v>
      </c>
      <c r="AD117" s="4">
        <f>AP117/AC117</f>
        <v>6</v>
      </c>
      <c r="AE117" s="7">
        <f>AF117/(AF117+AH117+AJ117+AL117+AN117+AP117)</f>
        <v>0.21922002290901696</v>
      </c>
      <c r="AF117" s="4">
        <v>20478</v>
      </c>
      <c r="AG117" s="7">
        <f>AH117/(AF117+AH117+AJ117+AL117+AN117+AP117)</f>
        <v>0.25436502414010898</v>
      </c>
      <c r="AH117" s="4">
        <v>23761</v>
      </c>
      <c r="AI117" s="7">
        <f>AJ117/(AF117+AH117+AJ117+AL117+AN117+AP117)</f>
        <v>0.44205838587776863</v>
      </c>
      <c r="AJ117" s="4">
        <v>41294</v>
      </c>
      <c r="AK117" s="7">
        <f>AL117/(AF117+AH117+AJ117+AL117+AN117+AP117)</f>
        <v>1.2364446062111269E-2</v>
      </c>
      <c r="AL117" s="4">
        <v>1155</v>
      </c>
      <c r="AM117" s="7">
        <f>AN117/(AF117+AH117+AJ117+AL117+AN117+AP117)</f>
        <v>8.7246957061650945E-3</v>
      </c>
      <c r="AN117" s="4">
        <v>815</v>
      </c>
      <c r="AO117" s="7">
        <f>AP117/(AF117+AH117+AJ117+AL117+AN117+AP117)</f>
        <v>6.3267425304829095E-2</v>
      </c>
      <c r="AP117" s="4">
        <v>5910</v>
      </c>
      <c r="AQ117" s="6">
        <f>AO117+AM117+AK117+AI117+AG117+AE117</f>
        <v>1</v>
      </c>
      <c r="AR117" s="4">
        <v>110645</v>
      </c>
      <c r="AS117" s="4">
        <f>AR117/M117</f>
        <v>18440.833333333332</v>
      </c>
      <c r="AT117" s="4">
        <f>AR117/V117</f>
        <v>4158.058732448736</v>
      </c>
      <c r="AU117" s="7">
        <f>AR117/(AR117+AV117+AY117+BB117)</f>
        <v>0.38779401301700905</v>
      </c>
      <c r="AV117" s="4">
        <v>32266</v>
      </c>
      <c r="AW117" s="4">
        <f>AV117/M117</f>
        <v>5377.666666666667</v>
      </c>
      <c r="AX117" s="7">
        <f>AV117/(AR117+AV117+AY117+BB117)</f>
        <v>0.11308745649606231</v>
      </c>
      <c r="AY117" s="4">
        <v>59814</v>
      </c>
      <c r="AZ117" s="4">
        <f>AY117/M117</f>
        <v>9969</v>
      </c>
      <c r="BA117" s="7">
        <f>AY117/(AR117+AV117+AY117+BB117)</f>
        <v>0.20963903560576058</v>
      </c>
      <c r="BB117" s="4">
        <v>82594</v>
      </c>
      <c r="BC117" s="11">
        <f>BB117/(AR117+AV117+AY117+BB117)</f>
        <v>0.28947949488116809</v>
      </c>
      <c r="BD117" s="9">
        <f>BC117+BA117+AX117+AU117</f>
        <v>1</v>
      </c>
      <c r="BE117" s="14">
        <f>(AF117+AH117+AJ117+AL117+AN117+AP117)</f>
        <v>93413</v>
      </c>
      <c r="BF117" s="14">
        <f t="shared" si="5"/>
        <v>-285319</v>
      </c>
      <c r="BG117" s="13">
        <f>(AF117+AH117+AJ117+AL117+AN117+AP117)-(AR117+AV117+AY117+BB117)</f>
        <v>-191906</v>
      </c>
      <c r="BH117" s="13">
        <f t="shared" si="6"/>
        <v>1</v>
      </c>
      <c r="BI117" s="14">
        <f>AF117/W117</f>
        <v>59106.954545454544</v>
      </c>
      <c r="BJ117" s="14">
        <f>AH117/Y117</f>
        <v>77141.876712328769</v>
      </c>
      <c r="BK117" s="14">
        <f>AJ117/AA117</f>
        <v>156055.85276073619</v>
      </c>
      <c r="BL117" s="14">
        <f>BI117+BJ117+BK117</f>
        <v>292304.68401851947</v>
      </c>
      <c r="BM117" s="14">
        <f>(AF117/W117)-AF117</f>
        <v>38628.954545454544</v>
      </c>
      <c r="BN117" s="14">
        <f>AH117/Y117-AH117</f>
        <v>53380.876712328769</v>
      </c>
      <c r="BO117" s="14">
        <f>AJ117/AA117-AJ117</f>
        <v>114761.85276073619</v>
      </c>
      <c r="BP117" s="14">
        <f>BG117/S117</f>
        <v>-8.3841946924770039E-2</v>
      </c>
      <c r="BQ117" s="14">
        <f>(BG117-CA117)/S117</f>
        <v>-6.8785842584601728E-2</v>
      </c>
      <c r="BR117" s="27">
        <f>BQ117-BP117</f>
        <v>1.5056104340168311E-2</v>
      </c>
      <c r="BS117" s="28">
        <f t="shared" si="7"/>
        <v>654640</v>
      </c>
      <c r="BT117" s="11">
        <f>BS117/S117</f>
        <v>0.28600612870275793</v>
      </c>
      <c r="BU117" s="14">
        <f>(BE117-AP117)*1/BT117-(BE117-AP117)</f>
        <v>218444.98928571428</v>
      </c>
      <c r="BV117" s="14">
        <f t="shared" si="8"/>
        <v>4.0811271081068565E-2</v>
      </c>
      <c r="BW117" s="27">
        <f>(AR117+AV117+AY117+BB117)/S117</f>
        <v>0.1246532180058386</v>
      </c>
      <c r="BX117" s="13">
        <f>(AF117+AH117+AJ117+AL117+AN117)/N117</f>
        <v>312.5107142857143</v>
      </c>
      <c r="BY117" s="26">
        <f>BX117/K117</f>
        <v>0.13366583160210194</v>
      </c>
      <c r="BZ117" s="11">
        <f>AP117/BE117</f>
        <v>6.3267425304829095E-2</v>
      </c>
      <c r="CA117" s="15">
        <f>-(BM117+BN117+BO117)/M117</f>
        <v>-34461.947336419915</v>
      </c>
      <c r="CB117" s="15">
        <f>BG117-CA117</f>
        <v>-157444.05266358008</v>
      </c>
      <c r="CC117" s="18">
        <f t="shared" si="9"/>
        <v>1</v>
      </c>
      <c r="CD117" s="17">
        <f>(AF117/(AF117+AH117+AJ117))/(X117/(X117+Z117+AB117))</f>
        <v>1.8474648685118631</v>
      </c>
      <c r="CE117" s="19">
        <f>(AH117/(AF117+AH117+AJ117))/(Z117/(X117+Z117+AB117))</f>
        <v>1.1487056023630624</v>
      </c>
      <c r="CF117" s="18">
        <f>(AJ117/(AF117+AH117+AJ117))/(AB117/(X117+Z117+AB117))</f>
        <v>0.76806612652426554</v>
      </c>
      <c r="CG117">
        <f>AH117/Z117</f>
        <v>100.25738396624473</v>
      </c>
      <c r="CH117" s="11">
        <f>BB117/BE117</f>
        <v>0.88418100264417154</v>
      </c>
      <c r="CI117" s="14">
        <f>AY117/V117</f>
        <v>2247.8207331798876</v>
      </c>
      <c r="CJ117" s="14">
        <f>AV117/M117</f>
        <v>5377.666666666667</v>
      </c>
      <c r="CK117" s="17">
        <f>N117/V117</f>
        <v>10.522449682187592</v>
      </c>
      <c r="CL117" s="17">
        <f>(AL117+AN117)/N117</f>
        <v>7.0357142857142856</v>
      </c>
      <c r="CM117" s="14">
        <f>AP117/AC117</f>
        <v>6</v>
      </c>
    </row>
    <row r="118" spans="1:91" hidden="1" x14ac:dyDescent="0.2">
      <c r="A118">
        <v>770</v>
      </c>
      <c r="B118" s="2">
        <v>45170</v>
      </c>
      <c r="C118" s="3" t="s">
        <v>43</v>
      </c>
      <c r="D118" t="s">
        <v>38</v>
      </c>
      <c r="E118" s="3" t="s">
        <v>52</v>
      </c>
      <c r="F118" t="s">
        <v>33</v>
      </c>
      <c r="G118" t="str">
        <f>CONCATENATE(C118,E118)</f>
        <v>SFOOGG</v>
      </c>
      <c r="H118" t="s">
        <v>34</v>
      </c>
      <c r="I118">
        <f>U118/M118</f>
        <v>163.16666666666666</v>
      </c>
      <c r="J118" t="str">
        <f>_xlfn.CONCAT(C118,E118,H118)</f>
        <v>SFOOGG737-900</v>
      </c>
      <c r="K118" s="4">
        <v>2338</v>
      </c>
      <c r="L118" s="4">
        <f>N118/M118</f>
        <v>46.666666666666664</v>
      </c>
      <c r="M118" s="4">
        <v>6</v>
      </c>
      <c r="N118" s="4">
        <v>280</v>
      </c>
      <c r="O118" s="4">
        <f>P118/M118</f>
        <v>9.3333333333333339</v>
      </c>
      <c r="P118" s="4">
        <v>56</v>
      </c>
      <c r="Q118" s="4">
        <v>70</v>
      </c>
      <c r="R118" s="4">
        <v>154</v>
      </c>
      <c r="S118" s="4">
        <f>U118*K118</f>
        <v>2288902</v>
      </c>
      <c r="T118" s="7">
        <f>N118/U118</f>
        <v>0.28600612870275793</v>
      </c>
      <c r="U118" s="4">
        <v>979</v>
      </c>
      <c r="V118" s="4">
        <v>29.504155405405406</v>
      </c>
      <c r="W118" s="7">
        <f>P118/X118</f>
        <v>0.44094488188976377</v>
      </c>
      <c r="X118" s="4">
        <v>127</v>
      </c>
      <c r="Y118" s="7">
        <f>Q118/Z118</f>
        <v>0.29535864978902954</v>
      </c>
      <c r="Z118" s="4">
        <v>237</v>
      </c>
      <c r="AA118" s="7">
        <f>R118/AB118</f>
        <v>0.25</v>
      </c>
      <c r="AB118" s="4">
        <v>616</v>
      </c>
      <c r="AC118" s="4">
        <v>985</v>
      </c>
      <c r="AD118" s="4">
        <f>AP118/AC118</f>
        <v>6</v>
      </c>
      <c r="AE118" s="7">
        <f>AF118/(AF118+AH118+AJ118+AL118+AN118+AP118)</f>
        <v>0.27958745615412806</v>
      </c>
      <c r="AF118" s="4">
        <v>26702</v>
      </c>
      <c r="AG118" s="7">
        <f>AH118/(AF118+AH118+AJ118+AL118+AN118+AP118)</f>
        <v>0.23229150306266688</v>
      </c>
      <c r="AH118" s="4">
        <v>22185</v>
      </c>
      <c r="AI118" s="7">
        <f>AJ118/(AF118+AH118+AJ118+AL118+AN118+AP118)</f>
        <v>0.40842887806921102</v>
      </c>
      <c r="AJ118" s="4">
        <v>39007</v>
      </c>
      <c r="AK118" s="7">
        <f>AL118/(AF118+AH118+AJ118+AL118+AN118+AP118)</f>
        <v>1.1360661745458352E-2</v>
      </c>
      <c r="AL118" s="4">
        <v>1085</v>
      </c>
      <c r="AM118" s="7">
        <f>AN118/(AF118+AH118+AJ118+AL118+AN118+AP118)</f>
        <v>6.4499240877440968E-3</v>
      </c>
      <c r="AN118" s="4">
        <v>616</v>
      </c>
      <c r="AO118" s="7">
        <f>AP118/(AF118+AH118+AJ118+AL118+AN118+AP118)</f>
        <v>6.1881576880791579E-2</v>
      </c>
      <c r="AP118" s="4">
        <v>5910</v>
      </c>
      <c r="AQ118" s="6">
        <f>AO118+AM118+AK118+AI118+AG118+AE118</f>
        <v>1</v>
      </c>
      <c r="AR118" s="4">
        <v>122680</v>
      </c>
      <c r="AS118" s="4">
        <f>AR118/M118</f>
        <v>20446.666666666668</v>
      </c>
      <c r="AT118" s="4">
        <f>AR118/V118</f>
        <v>4158.0583587057708</v>
      </c>
      <c r="AU118" s="7">
        <f>AR118/(AR118+AV118+AY118+BB118)</f>
        <v>0.39214558101028313</v>
      </c>
      <c r="AV118" s="4">
        <v>32266</v>
      </c>
      <c r="AW118" s="4">
        <f>AV118/M118</f>
        <v>5377.666666666667</v>
      </c>
      <c r="AX118" s="7">
        <f>AV118/(AR118+AV118+AY118+BB118)</f>
        <v>0.1031379957358803</v>
      </c>
      <c r="AY118" s="4">
        <v>66320</v>
      </c>
      <c r="AZ118" s="4">
        <f>AY118/M118</f>
        <v>11053.333333333334</v>
      </c>
      <c r="BA118" s="7">
        <f>AY118/(AR118+AV118+AY118+BB118)</f>
        <v>0.21199131832900209</v>
      </c>
      <c r="BB118" s="4">
        <v>91577</v>
      </c>
      <c r="BC118" s="11">
        <f>BB118/(AR118+AV118+AY118+BB118)</f>
        <v>0.2927251049248345</v>
      </c>
      <c r="BD118" s="9">
        <f>BC118+BA118+AX118+AU118</f>
        <v>1</v>
      </c>
      <c r="BE118" s="14">
        <f>(AF118+AH118+AJ118+AL118+AN118+AP118)</f>
        <v>95505</v>
      </c>
      <c r="BF118" s="14">
        <f t="shared" si="5"/>
        <v>-312843</v>
      </c>
      <c r="BG118" s="13">
        <f>(AF118+AH118+AJ118+AL118+AN118+AP118)-(AR118+AV118+AY118+BB118)</f>
        <v>-217338</v>
      </c>
      <c r="BH118" s="13">
        <f t="shared" si="6"/>
        <v>1</v>
      </c>
      <c r="BI118" s="14">
        <f>AF118/W118</f>
        <v>60556.321428571428</v>
      </c>
      <c r="BJ118" s="14">
        <f>AH118/Y118</f>
        <v>75112.071428571435</v>
      </c>
      <c r="BK118" s="14">
        <f>AJ118/AA118</f>
        <v>156028</v>
      </c>
      <c r="BL118" s="14">
        <f>BI118+BJ118+BK118</f>
        <v>291696.39285714284</v>
      </c>
      <c r="BM118" s="14">
        <f>(AF118/W118)-AF118</f>
        <v>33854.321428571428</v>
      </c>
      <c r="BN118" s="14">
        <f>AH118/Y118-AH118</f>
        <v>52927.071428571435</v>
      </c>
      <c r="BO118" s="14">
        <f>AJ118/AA118-AJ118</f>
        <v>117021</v>
      </c>
      <c r="BP118" s="14">
        <f>BG118/S118</f>
        <v>-9.4952951240376393E-2</v>
      </c>
      <c r="BQ118" s="14">
        <f>(BG118-CA118)/S118</f>
        <v>-8.011305618318719E-2</v>
      </c>
      <c r="BR118" s="27">
        <f>BQ118-BP118</f>
        <v>1.4839895057189204E-2</v>
      </c>
      <c r="BS118" s="28">
        <f t="shared" si="7"/>
        <v>654640</v>
      </c>
      <c r="BT118" s="11">
        <f>BS118/S118</f>
        <v>0.28600612870275793</v>
      </c>
      <c r="BU118" s="14">
        <f>(BE118-AP118)*1/BT118-(BE118-AP118)</f>
        <v>223667.51785714284</v>
      </c>
      <c r="BV118" s="14">
        <f t="shared" si="8"/>
        <v>4.1725246428200073E-2</v>
      </c>
      <c r="BW118" s="27">
        <f>(AR118+AV118+AY118+BB118)/S118</f>
        <v>0.13667819766857647</v>
      </c>
      <c r="BX118" s="13">
        <f>(AF118+AH118+AJ118+AL118+AN118)/N118</f>
        <v>319.98214285714283</v>
      </c>
      <c r="BY118" s="26">
        <f>BX118/K118</f>
        <v>0.13686148111939386</v>
      </c>
      <c r="BZ118" s="11">
        <f>AP118/BE118</f>
        <v>6.1881576880791579E-2</v>
      </c>
      <c r="CA118" s="15">
        <f>-(BM118+BN118+BO118)/M118</f>
        <v>-33967.065476190481</v>
      </c>
      <c r="CB118" s="15">
        <f>BG118-CA118</f>
        <v>-183370.93452380953</v>
      </c>
      <c r="CC118" s="18">
        <f t="shared" si="9"/>
        <v>1</v>
      </c>
      <c r="CD118" s="17">
        <f>(AF118/(AF118+AH118+AJ118))/(X118/(X118+Z118+AB118))</f>
        <v>2.3442661516583416</v>
      </c>
      <c r="CE118" s="19">
        <f>(AH118/(AF118+AH118+AJ118))/(Z118/(X118+Z118+AB118))</f>
        <v>1.0437054069444409</v>
      </c>
      <c r="CF118" s="18">
        <f>(AJ118/(AF118+AH118+AJ118))/(AB118/(X118+Z118+AB118))</f>
        <v>0.70603898911291907</v>
      </c>
      <c r="CG118">
        <f>AH118/Z118</f>
        <v>93.607594936708864</v>
      </c>
      <c r="CH118" s="11">
        <f>BB118/BE118</f>
        <v>0.95887126328464478</v>
      </c>
      <c r="CI118" s="14">
        <f>AY118/V118</f>
        <v>2247.8189627434522</v>
      </c>
      <c r="CJ118" s="14">
        <f>AV118/M118</f>
        <v>5377.666666666667</v>
      </c>
      <c r="CK118" s="17">
        <f>N118/V118</f>
        <v>9.4901886243692193</v>
      </c>
      <c r="CL118" s="17">
        <f>(AL118+AN118)/N118</f>
        <v>6.0750000000000002</v>
      </c>
      <c r="CM118" s="14">
        <f>AP118/AC118</f>
        <v>6</v>
      </c>
    </row>
    <row r="119" spans="1:91" hidden="1" x14ac:dyDescent="0.2">
      <c r="A119">
        <v>690</v>
      </c>
      <c r="B119" s="2">
        <v>45170</v>
      </c>
      <c r="C119" s="3" t="s">
        <v>52</v>
      </c>
      <c r="D119" t="s">
        <v>33</v>
      </c>
      <c r="E119" s="3" t="s">
        <v>37</v>
      </c>
      <c r="F119" t="s">
        <v>38</v>
      </c>
      <c r="G119" t="str">
        <f>CONCATENATE(C119,E119)</f>
        <v>OGGLAX</v>
      </c>
      <c r="H119" t="s">
        <v>34</v>
      </c>
      <c r="I119">
        <f>U119/M119</f>
        <v>163.16666666666666</v>
      </c>
      <c r="J119" t="str">
        <f>_xlfn.CONCAT(C119,E119,H119)</f>
        <v>OGGLAX737-900</v>
      </c>
      <c r="K119" s="4">
        <v>2486</v>
      </c>
      <c r="L119" s="4">
        <f>N119/M119</f>
        <v>59.666666666666664</v>
      </c>
      <c r="M119" s="4">
        <v>6</v>
      </c>
      <c r="N119" s="4">
        <v>358</v>
      </c>
      <c r="O119" s="4">
        <f>P119/M119</f>
        <v>6.833333333333333</v>
      </c>
      <c r="P119" s="4">
        <v>41</v>
      </c>
      <c r="Q119" s="4">
        <v>88</v>
      </c>
      <c r="R119" s="4">
        <v>229</v>
      </c>
      <c r="S119" s="4">
        <f>U119*K119</f>
        <v>2433794</v>
      </c>
      <c r="T119" s="7">
        <f>N119/U119</f>
        <v>0.36567926455566907</v>
      </c>
      <c r="U119" s="4">
        <v>979</v>
      </c>
      <c r="V119" s="4">
        <v>28.404068984101318</v>
      </c>
      <c r="W119" s="7">
        <f>P119/X119</f>
        <v>0.32283464566929132</v>
      </c>
      <c r="X119" s="4">
        <v>127</v>
      </c>
      <c r="Y119" s="7">
        <f>Q119/Z119</f>
        <v>0.37130801687763715</v>
      </c>
      <c r="Z119" s="4">
        <v>237</v>
      </c>
      <c r="AA119" s="7">
        <f>R119/AB119</f>
        <v>0.37175324675324678</v>
      </c>
      <c r="AB119" s="4">
        <v>616</v>
      </c>
      <c r="AC119" s="4">
        <v>4030</v>
      </c>
      <c r="AD119" s="4">
        <f>AP119/AC119</f>
        <v>6</v>
      </c>
      <c r="AE119" s="7">
        <f>AF119/(AF119+AH119+AJ119+AL119+AN119+AP119)</f>
        <v>0.14610867355128684</v>
      </c>
      <c r="AF119" s="4">
        <v>21845</v>
      </c>
      <c r="AG119" s="7">
        <f>AH119/(AF119+AH119+AJ119+AL119+AN119+AP119)</f>
        <v>0.20723420193696826</v>
      </c>
      <c r="AH119" s="4">
        <v>30984</v>
      </c>
      <c r="AI119" s="7">
        <f>AJ119/(AF119+AH119+AJ119+AL119+AN119+AP119)</f>
        <v>0.46190941195355556</v>
      </c>
      <c r="AJ119" s="4">
        <v>69061</v>
      </c>
      <c r="AK119" s="7">
        <f>AL119/(AF119+AH119+AJ119+AL119+AN119+AP119)</f>
        <v>1.0768366418748997E-2</v>
      </c>
      <c r="AL119" s="4">
        <v>1610</v>
      </c>
      <c r="AM119" s="7">
        <f>AN119/(AF119+AH119+AJ119+AL119+AN119+AP119)</f>
        <v>1.2253197067793889E-2</v>
      </c>
      <c r="AN119" s="4">
        <v>1832</v>
      </c>
      <c r="AO119" s="7">
        <f>AP119/(AF119+AH119+AJ119+AL119+AN119+AP119)</f>
        <v>0.16172614907164642</v>
      </c>
      <c r="AP119" s="4">
        <v>24180</v>
      </c>
      <c r="AQ119" s="6">
        <f>AO119+AM119+AK119+AI119+AG119+AE119</f>
        <v>1</v>
      </c>
      <c r="AR119" s="4">
        <v>118106</v>
      </c>
      <c r="AS119" s="4">
        <f>AR119/M119</f>
        <v>19684.333333333332</v>
      </c>
      <c r="AT119" s="4">
        <f>AR119/V119</f>
        <v>4158.0662286839179</v>
      </c>
      <c r="AU119" s="7">
        <f>AR119/(AR119+AV119+AY119+BB119)</f>
        <v>0.39058541844421957</v>
      </c>
      <c r="AV119" s="4">
        <v>32266</v>
      </c>
      <c r="AW119" s="4">
        <f>AV119/M119</f>
        <v>5377.666666666667</v>
      </c>
      <c r="AX119" s="7">
        <f>AV119/(AR119+AV119+AY119+BB119)</f>
        <v>0.10670608700253321</v>
      </c>
      <c r="AY119" s="4">
        <v>63847</v>
      </c>
      <c r="AZ119" s="4">
        <f>AY119/M119</f>
        <v>10641.166666666666</v>
      </c>
      <c r="BA119" s="7">
        <f>AY119/(AR119+AV119+AY119+BB119)</f>
        <v>0.21114682752280228</v>
      </c>
      <c r="BB119" s="4">
        <v>88163</v>
      </c>
      <c r="BC119" s="11">
        <f>BB119/(AR119+AV119+AY119+BB119)</f>
        <v>0.29156166703044495</v>
      </c>
      <c r="BD119" s="9">
        <f>BC119+BA119+AX119+AU119</f>
        <v>1</v>
      </c>
      <c r="BE119" s="14">
        <f>(AF119+AH119+AJ119+AL119+AN119+AP119)</f>
        <v>149512</v>
      </c>
      <c r="BF119" s="14">
        <f t="shared" si="5"/>
        <v>-302382</v>
      </c>
      <c r="BG119" s="13">
        <f>(AF119+AH119+AJ119+AL119+AN119+AP119)-(AR119+AV119+AY119+BB119)</f>
        <v>-152870</v>
      </c>
      <c r="BH119" s="13">
        <f t="shared" si="6"/>
        <v>1</v>
      </c>
      <c r="BI119" s="14">
        <f>AF119/W119</f>
        <v>67666.219512195123</v>
      </c>
      <c r="BJ119" s="14">
        <f>AH119/Y119</f>
        <v>83445.545454545456</v>
      </c>
      <c r="BK119" s="14">
        <f>AJ119/AA119</f>
        <v>185771.07423580784</v>
      </c>
      <c r="BL119" s="14">
        <f>BI119+BJ119+BK119</f>
        <v>336882.83920254838</v>
      </c>
      <c r="BM119" s="14">
        <f>(AF119/W119)-AF119</f>
        <v>45821.219512195123</v>
      </c>
      <c r="BN119" s="14">
        <f>AH119/Y119-AH119</f>
        <v>52461.545454545456</v>
      </c>
      <c r="BO119" s="14">
        <f>AJ119/AA119-AJ119</f>
        <v>116710.07423580784</v>
      </c>
      <c r="BP119" s="14">
        <f>BG119/S119</f>
        <v>-6.2811396527397145E-2</v>
      </c>
      <c r="BQ119" s="14">
        <f>(BG119-CA119)/S119</f>
        <v>-4.8088646834082337E-2</v>
      </c>
      <c r="BR119" s="27">
        <f>BQ119-BP119</f>
        <v>1.4722749693314809E-2</v>
      </c>
      <c r="BS119" s="28">
        <f t="shared" si="7"/>
        <v>889988</v>
      </c>
      <c r="BT119" s="11">
        <f>BS119/S119</f>
        <v>0.36567926455566907</v>
      </c>
      <c r="BU119" s="14">
        <f>(BE119-AP119)*1/BT119-(BE119-AP119)</f>
        <v>217405.50837988826</v>
      </c>
      <c r="BV119" s="14">
        <f t="shared" si="8"/>
        <v>6.1431657732741556E-2</v>
      </c>
      <c r="BW119" s="27">
        <f>(AR119+AV119+AY119+BB119)/S119</f>
        <v>0.12424305426013869</v>
      </c>
      <c r="BX119" s="13">
        <f>(AF119+AH119+AJ119+AL119+AN119)/N119</f>
        <v>350.08938547486031</v>
      </c>
      <c r="BY119" s="26">
        <f>BX119/K119</f>
        <v>0.14082437066567188</v>
      </c>
      <c r="BZ119" s="11">
        <f>AP119/BE119</f>
        <v>0.16172614907164642</v>
      </c>
      <c r="CA119" s="15">
        <f>-(BM119+BN119+BO119)/M119</f>
        <v>-35832.139867091406</v>
      </c>
      <c r="CB119" s="15">
        <f>BG119-CA119</f>
        <v>-117037.86013290859</v>
      </c>
      <c r="CC119" s="18">
        <f t="shared" si="9"/>
        <v>1</v>
      </c>
      <c r="CD119" s="17">
        <f>(AF119/(AF119+AH119+AJ119))/(X119/(X119+Z119+AB119))</f>
        <v>1.3829495162477075</v>
      </c>
      <c r="CE119" s="19">
        <f>(AH119/(AF119+AH119+AJ119))/(Z119/(X119+Z119+AB119))</f>
        <v>1.051107504068308</v>
      </c>
      <c r="CF119" s="18">
        <f>(AJ119/(AF119+AH119+AJ119))/(AB119/(X119+Z119+AB119))</f>
        <v>0.90138463144862357</v>
      </c>
      <c r="CG119">
        <f>AH119/Z119</f>
        <v>130.73417721518987</v>
      </c>
      <c r="CH119" s="11">
        <f>BB119/BE119</f>
        <v>0.58967173203488688</v>
      </c>
      <c r="CI119" s="14">
        <f>AY119/V119</f>
        <v>2247.8117496383088</v>
      </c>
      <c r="CJ119" s="14">
        <f>AV119/M119</f>
        <v>5377.666666666667</v>
      </c>
      <c r="CK119" s="17">
        <f>N119/V119</f>
        <v>12.603828000853831</v>
      </c>
      <c r="CL119" s="17">
        <f>(AL119+AN119)/N119</f>
        <v>9.6145251396648046</v>
      </c>
      <c r="CM119" s="14">
        <f>AP119/AC119</f>
        <v>6</v>
      </c>
    </row>
    <row r="120" spans="1:91" hidden="1" x14ac:dyDescent="0.2">
      <c r="A120">
        <v>571</v>
      </c>
      <c r="B120" s="2">
        <v>44866</v>
      </c>
      <c r="C120" s="3" t="s">
        <v>43</v>
      </c>
      <c r="D120" t="s">
        <v>38</v>
      </c>
      <c r="E120" s="3" t="s">
        <v>57</v>
      </c>
      <c r="F120" t="s">
        <v>56</v>
      </c>
      <c r="G120" t="str">
        <f>CONCATENATE(C120,E120)</f>
        <v>SFOYYC</v>
      </c>
      <c r="H120" t="s">
        <v>30</v>
      </c>
      <c r="I120">
        <f>U120/M120</f>
        <v>132</v>
      </c>
      <c r="J120" t="str">
        <f>_xlfn.CONCAT(C120,E120,H120)</f>
        <v>SFOYYC737-700</v>
      </c>
      <c r="K120" s="4">
        <v>1018</v>
      </c>
      <c r="L120" s="4">
        <f>N120/M120</f>
        <v>96.5</v>
      </c>
      <c r="M120" s="4">
        <v>4</v>
      </c>
      <c r="N120" s="4">
        <v>386</v>
      </c>
      <c r="O120" s="4">
        <f>P120/M120</f>
        <v>14.25</v>
      </c>
      <c r="P120" s="4">
        <v>57</v>
      </c>
      <c r="Q120" s="4">
        <v>80</v>
      </c>
      <c r="R120" s="4">
        <v>249</v>
      </c>
      <c r="S120" s="4">
        <f>U120*K120</f>
        <v>537504</v>
      </c>
      <c r="T120" s="7">
        <f>N120/U120</f>
        <v>0.73106060606060608</v>
      </c>
      <c r="U120" s="4">
        <v>528</v>
      </c>
      <c r="V120" s="4">
        <v>2.5668091168091167</v>
      </c>
      <c r="W120" s="7">
        <f>P120/X120</f>
        <v>0.83823529411764708</v>
      </c>
      <c r="X120" s="4">
        <v>68</v>
      </c>
      <c r="Y120" s="7">
        <f>Q120/Z120</f>
        <v>0.64516129032258063</v>
      </c>
      <c r="Z120" s="4">
        <v>124</v>
      </c>
      <c r="AA120" s="7">
        <f>R120/AB120</f>
        <v>0.7410714285714286</v>
      </c>
      <c r="AB120" s="4">
        <v>336</v>
      </c>
      <c r="AC120" s="4">
        <v>0</v>
      </c>
      <c r="AD120" s="4" t="e">
        <f>AP120/AC120</f>
        <v>#DIV/0!</v>
      </c>
      <c r="AE120" s="7">
        <f>AF120/(AF120+AH120+AJ120+AL120+AN120+AP120)</f>
        <v>0.20907952273176733</v>
      </c>
      <c r="AF120" s="4">
        <v>19030</v>
      </c>
      <c r="AG120" s="7">
        <f>AH120/(AF120+AH120+AJ120+AL120+AN120+AP120)</f>
        <v>0.20007031576171747</v>
      </c>
      <c r="AH120" s="4">
        <v>18210</v>
      </c>
      <c r="AI120" s="7">
        <f>AJ120/(AF120+AH120+AJ120+AL120+AN120+AP120)</f>
        <v>0.56342701443670484</v>
      </c>
      <c r="AJ120" s="4">
        <v>51282</v>
      </c>
      <c r="AK120" s="7">
        <f>AL120/(AF120+AH120+AJ120+AL120+AN120+AP120)</f>
        <v>1.6480256652530268E-2</v>
      </c>
      <c r="AL120" s="4">
        <v>1500</v>
      </c>
      <c r="AM120" s="7">
        <f>AN120/(AF120+AH120+AJ120+AL120+AN120+AP120)</f>
        <v>1.0942890417280098E-2</v>
      </c>
      <c r="AN120" s="4">
        <v>996</v>
      </c>
      <c r="AO120" s="7">
        <f>AP120/(AF120+AH120+AJ120+AL120+AN120+AP120)</f>
        <v>0</v>
      </c>
      <c r="AP120" s="4">
        <v>0</v>
      </c>
      <c r="AQ120" s="6">
        <f>AO120+AM120+AK120+AI120+AG120+AE120</f>
        <v>1</v>
      </c>
      <c r="AR120" s="4">
        <v>9452</v>
      </c>
      <c r="AS120" s="4">
        <f>AR120/M120</f>
        <v>2363</v>
      </c>
      <c r="AT120" s="4">
        <f>AR120/V120</f>
        <v>3682.3930295798882</v>
      </c>
      <c r="AU120" s="7">
        <f>AR120/(AR120+AV120+AY120+BB120)</f>
        <v>0.21013316733732021</v>
      </c>
      <c r="AV120" s="4">
        <v>20958</v>
      </c>
      <c r="AW120" s="4">
        <f>AV120/M120</f>
        <v>5239.5</v>
      </c>
      <c r="AX120" s="7">
        <f>AV120/(AR120+AV120+AY120+BB120)</f>
        <v>0.46593005935839577</v>
      </c>
      <c r="AY120" s="4">
        <v>8405</v>
      </c>
      <c r="AZ120" s="4">
        <f>AY120/M120</f>
        <v>2101.25</v>
      </c>
      <c r="BA120" s="7">
        <f>AY120/(AR120+AV120+AY120+BB120)</f>
        <v>0.18685667281741181</v>
      </c>
      <c r="BB120" s="4">
        <v>6166</v>
      </c>
      <c r="BC120" s="11">
        <f>BB120/(AR120+AV120+AY120+BB120)</f>
        <v>0.13708010048687225</v>
      </c>
      <c r="BD120" s="9">
        <f>BC120+BA120+AX120+AU120</f>
        <v>1</v>
      </c>
      <c r="BE120" s="14">
        <f>(AF120+AH120+AJ120+AL120+AN120+AP120)</f>
        <v>91018</v>
      </c>
      <c r="BF120" s="14">
        <f t="shared" si="5"/>
        <v>-44981</v>
      </c>
      <c r="BG120" s="13">
        <f>(AF120+AH120+AJ120+AL120+AN120+AP120)-(AR120+AV120+AY120+BB120)</f>
        <v>46037</v>
      </c>
      <c r="BH120" s="13">
        <f t="shared" si="6"/>
        <v>0</v>
      </c>
      <c r="BI120" s="14">
        <f>AF120/W120</f>
        <v>22702.456140350878</v>
      </c>
      <c r="BJ120" s="14">
        <f>AH120/Y120</f>
        <v>28225.5</v>
      </c>
      <c r="BK120" s="14">
        <f>AJ120/AA120</f>
        <v>69199.807228915655</v>
      </c>
      <c r="BL120" s="14">
        <f>BI120+BJ120+BK120</f>
        <v>120127.76336926653</v>
      </c>
      <c r="BM120" s="14">
        <f>(AF120/W120)-AF120</f>
        <v>3672.4561403508778</v>
      </c>
      <c r="BN120" s="14">
        <f>AH120/Y120-AH120</f>
        <v>10015.5</v>
      </c>
      <c r="BO120" s="14">
        <f>AJ120/AA120-AJ120</f>
        <v>17917.807228915655</v>
      </c>
      <c r="BP120" s="14">
        <f>BG120/S120</f>
        <v>8.5649595165803422E-2</v>
      </c>
      <c r="BQ120" s="14">
        <f>(BG120-CA120)/S120</f>
        <v>0.10034984082409923</v>
      </c>
      <c r="BR120" s="27">
        <f>BQ120-BP120</f>
        <v>1.4700245658295807E-2</v>
      </c>
      <c r="BS120" s="28">
        <f t="shared" si="7"/>
        <v>392948</v>
      </c>
      <c r="BT120" s="11">
        <f>BS120/S120</f>
        <v>0.73106060606060608</v>
      </c>
      <c r="BU120" s="14">
        <f>(BE120-AP120)*1/BT120-(BE120-AP120)</f>
        <v>33483.305699481862</v>
      </c>
      <c r="BV120" s="14">
        <f t="shared" si="8"/>
        <v>0.16933455378936715</v>
      </c>
      <c r="BW120" s="27">
        <f>(AR120+AV120+AY120+BB120)/S120</f>
        <v>8.3684958623563732E-2</v>
      </c>
      <c r="BX120" s="13">
        <f>(AF120+AH120+AJ120+AL120+AN120)/N120</f>
        <v>235.79792746113989</v>
      </c>
      <c r="BY120" s="26">
        <f>BX120/K120</f>
        <v>0.23162861243726904</v>
      </c>
      <c r="BZ120" s="11">
        <f>AP120/BE120</f>
        <v>0</v>
      </c>
      <c r="CA120" s="15">
        <f>-(BM120+BN120+BO120)/M120</f>
        <v>-7901.4408423166333</v>
      </c>
      <c r="CB120" s="15">
        <f>BG120-CA120</f>
        <v>53938.440842316631</v>
      </c>
      <c r="CC120" s="18">
        <f t="shared" si="9"/>
        <v>0</v>
      </c>
      <c r="CD120" s="17">
        <f>(AF120/(AF120+AH120+AJ120))/(X120/(X120+Z120+AB120))</f>
        <v>1.6692161602898314</v>
      </c>
      <c r="CE120" s="19">
        <f>(AH120/(AF120+AH120+AJ120))/(Z120/(X120+Z120+AB120))</f>
        <v>0.87593315603702659</v>
      </c>
      <c r="CF120" s="18">
        <f>(AJ120/(AF120+AH120+AJ120))/(AB120/(X120+Z120+AB120))</f>
        <v>0.91034996949910763</v>
      </c>
      <c r="CG120">
        <f>AH120/Z120</f>
        <v>146.85483870967741</v>
      </c>
      <c r="CH120" s="11">
        <f>BB120/BE120</f>
        <v>6.7744841679667753E-2</v>
      </c>
      <c r="CI120" s="14">
        <f>AY120/V120</f>
        <v>3274.4935900993396</v>
      </c>
      <c r="CJ120" s="14">
        <f>AV120/M120</f>
        <v>5239.5</v>
      </c>
      <c r="CK120" s="17">
        <f>N120/V120</f>
        <v>150.38126422109997</v>
      </c>
      <c r="CL120" s="17">
        <f>(AL120+AN120)/N120</f>
        <v>6.4663212435233159</v>
      </c>
      <c r="CM120" s="14" t="e">
        <f>AP120/AC120</f>
        <v>#DIV/0!</v>
      </c>
    </row>
    <row r="121" spans="1:91" hidden="1" x14ac:dyDescent="0.2">
      <c r="A121">
        <v>587</v>
      </c>
      <c r="B121" s="2">
        <v>45170</v>
      </c>
      <c r="C121" s="3" t="s">
        <v>29</v>
      </c>
      <c r="D121" t="s">
        <v>28</v>
      </c>
      <c r="E121" s="3" t="s">
        <v>32</v>
      </c>
      <c r="F121" t="s">
        <v>33</v>
      </c>
      <c r="G121" t="str">
        <f>CONCATENATE(C121,E121)</f>
        <v>ANCHNL</v>
      </c>
      <c r="H121" t="s">
        <v>31</v>
      </c>
      <c r="I121">
        <f>U121/M121</f>
        <v>159</v>
      </c>
      <c r="J121" t="str">
        <f>_xlfn.CONCAT(C121,E121,H121)</f>
        <v>ANCHNL737-800</v>
      </c>
      <c r="K121" s="4">
        <v>2777</v>
      </c>
      <c r="L121" s="4">
        <f>N121/M121</f>
        <v>94.333333333333329</v>
      </c>
      <c r="M121" s="4">
        <v>3</v>
      </c>
      <c r="N121" s="4">
        <v>283</v>
      </c>
      <c r="O121" s="4">
        <f>P121/M121</f>
        <v>17.666666666666668</v>
      </c>
      <c r="P121" s="4">
        <v>53</v>
      </c>
      <c r="Q121" s="4">
        <v>76</v>
      </c>
      <c r="R121" s="4">
        <v>154</v>
      </c>
      <c r="S121" s="4">
        <f>U121*K121</f>
        <v>1324629</v>
      </c>
      <c r="T121" s="7">
        <f>N121/U121</f>
        <v>0.59329140461215935</v>
      </c>
      <c r="U121" s="4">
        <v>477</v>
      </c>
      <c r="V121" s="4">
        <v>18.292346938775509</v>
      </c>
      <c r="W121" s="7">
        <f>P121/X121</f>
        <v>0.84126984126984128</v>
      </c>
      <c r="X121" s="4">
        <v>63</v>
      </c>
      <c r="Y121" s="7">
        <f>Q121/Z121</f>
        <v>0.6333333333333333</v>
      </c>
      <c r="Z121" s="4">
        <v>120</v>
      </c>
      <c r="AA121" s="7">
        <f>R121/AB121</f>
        <v>0.52380952380952384</v>
      </c>
      <c r="AB121" s="4">
        <v>294</v>
      </c>
      <c r="AC121" s="4">
        <v>2976</v>
      </c>
      <c r="AD121" s="4">
        <f>AP121/AC121</f>
        <v>5.998991935483871</v>
      </c>
      <c r="AE121" s="7">
        <f>AF121/(AF121+AH121+AJ121+AL121+AN121+AP121)</f>
        <v>0.23283130101332283</v>
      </c>
      <c r="AF121" s="4">
        <v>25987</v>
      </c>
      <c r="AG121" s="7">
        <f>AH121/(AF121+AH121+AJ121+AL121+AN121+AP121)</f>
        <v>0.20944692822520675</v>
      </c>
      <c r="AH121" s="4">
        <v>23377</v>
      </c>
      <c r="AI121" s="7">
        <f>AJ121/(AF121+AH121+AJ121+AL121+AN121+AP121)</f>
        <v>0.38114735738668437</v>
      </c>
      <c r="AJ121" s="4">
        <v>42541</v>
      </c>
      <c r="AK121" s="7">
        <f>AL121/(AF121+AH121+AJ121+AL121+AN121+AP121)</f>
        <v>9.7210898372053437E-3</v>
      </c>
      <c r="AL121" s="4">
        <v>1085</v>
      </c>
      <c r="AM121" s="7">
        <f>AN121/(AF121+AH121+AJ121+AL121+AN121+AP121)</f>
        <v>6.8988379489844376E-3</v>
      </c>
      <c r="AN121" s="4">
        <v>770</v>
      </c>
      <c r="AO121" s="7">
        <f>AP121/(AF121+AH121+AJ121+AL121+AN121+AP121)</f>
        <v>0.15995448558859632</v>
      </c>
      <c r="AP121" s="4">
        <v>17853</v>
      </c>
      <c r="AQ121" s="6">
        <f>AO121+AM121+AK121+AI121+AG121+AE121</f>
        <v>1</v>
      </c>
      <c r="AR121" s="4">
        <v>76061</v>
      </c>
      <c r="AS121" s="4">
        <f>AR121/M121</f>
        <v>25353.666666666668</v>
      </c>
      <c r="AT121" s="4">
        <f>AR121/V121</f>
        <v>4158.0777061891613</v>
      </c>
      <c r="AU121" s="7">
        <f>AR121/(AR121+AV121+AY121+BB121)</f>
        <v>0.39706719148869529</v>
      </c>
      <c r="AV121" s="4">
        <v>17600</v>
      </c>
      <c r="AW121" s="4">
        <f>AV121/M121</f>
        <v>5866.666666666667</v>
      </c>
      <c r="AX121" s="7">
        <f>AV121/(AR121+AV121+AY121+BB121)</f>
        <v>9.1878657527524443E-2</v>
      </c>
      <c r="AY121" s="4">
        <v>41118</v>
      </c>
      <c r="AZ121" s="4">
        <f>AY121/M121</f>
        <v>13706</v>
      </c>
      <c r="BA121" s="7">
        <f>AY121/(AR121+AV121+AY121+BB121)</f>
        <v>0.21465151364867899</v>
      </c>
      <c r="BB121" s="4">
        <v>56778</v>
      </c>
      <c r="BC121" s="11">
        <f>BB121/(AR121+AV121+AY121+BB121)</f>
        <v>0.2964026373351013</v>
      </c>
      <c r="BD121" s="9">
        <f>BC121+BA121+AX121+AU121</f>
        <v>1</v>
      </c>
      <c r="BE121" s="14">
        <f>(AF121+AH121+AJ121+AL121+AN121+AP121)</f>
        <v>111613</v>
      </c>
      <c r="BF121" s="14">
        <f t="shared" si="5"/>
        <v>-191557</v>
      </c>
      <c r="BG121" s="13">
        <f>(AF121+AH121+AJ121+AL121+AN121+AP121)-(AR121+AV121+AY121+BB121)</f>
        <v>-79944</v>
      </c>
      <c r="BH121" s="13">
        <f t="shared" si="6"/>
        <v>1</v>
      </c>
      <c r="BI121" s="14">
        <f>AF121/W121</f>
        <v>30890.207547169812</v>
      </c>
      <c r="BJ121" s="14">
        <f>AH121/Y121</f>
        <v>36911.052631578947</v>
      </c>
      <c r="BK121" s="14">
        <f>AJ121/AA121</f>
        <v>81214.636363636353</v>
      </c>
      <c r="BL121" s="14">
        <f>BI121+BJ121+BK121</f>
        <v>149015.8965423851</v>
      </c>
      <c r="BM121" s="14">
        <f>(AF121/W121)-AF121</f>
        <v>4903.2075471698117</v>
      </c>
      <c r="BN121" s="14">
        <f>AH121/Y121-AH121</f>
        <v>13534.052631578947</v>
      </c>
      <c r="BO121" s="14">
        <f>AJ121/AA121-AJ121</f>
        <v>38673.636363636353</v>
      </c>
      <c r="BP121" s="14">
        <f>BG121/S121</f>
        <v>-6.0351992897633981E-2</v>
      </c>
      <c r="BQ121" s="14">
        <f>(BG121-CA121)/S121</f>
        <v>-4.5980447722246479E-2</v>
      </c>
      <c r="BR121" s="27">
        <f>BQ121-BP121</f>
        <v>1.4371545175387503E-2</v>
      </c>
      <c r="BS121" s="28">
        <f t="shared" si="7"/>
        <v>785891</v>
      </c>
      <c r="BT121" s="11">
        <f>BS121/S121</f>
        <v>0.59329140461215935</v>
      </c>
      <c r="BU121" s="14">
        <f>(BE121-AP121)*1/BT121-(BE121-AP121)</f>
        <v>64273.639575971727</v>
      </c>
      <c r="BV121" s="14">
        <f t="shared" si="8"/>
        <v>8.4259819164460389E-2</v>
      </c>
      <c r="BW121" s="27">
        <f>(AR121+AV121+AY121+BB121)/S121</f>
        <v>0.14461181206209436</v>
      </c>
      <c r="BX121" s="13">
        <f>(AF121+AH121+AJ121+AL121+AN121)/N121</f>
        <v>331.30742049469967</v>
      </c>
      <c r="BY121" s="26">
        <f>BX121/K121</f>
        <v>0.11930407651951734</v>
      </c>
      <c r="BZ121" s="11">
        <f>AP121/BE121</f>
        <v>0.15995448558859632</v>
      </c>
      <c r="CA121" s="15">
        <f>-(BM121+BN121+BO121)/M121</f>
        <v>-19036.965514128369</v>
      </c>
      <c r="CB121" s="15">
        <f>BG121-CA121</f>
        <v>-60907.034485871627</v>
      </c>
      <c r="CC121" s="18">
        <f t="shared" si="9"/>
        <v>1</v>
      </c>
      <c r="CD121" s="17">
        <f>(AF121/(AF121+AH121+AJ121))/(X121/(X121+Z121+AB121))</f>
        <v>2.1408923811078213</v>
      </c>
      <c r="CE121" s="19">
        <f>(AH121/(AF121+AH121+AJ121))/(Z121/(X121+Z121+AB121))</f>
        <v>1.0110829117023015</v>
      </c>
      <c r="CF121" s="18">
        <f>(AJ121/(AF121+AH121+AJ121))/(AB121/(X121+Z121+AB121))</f>
        <v>0.7509994237616705</v>
      </c>
      <c r="CG121">
        <f>AH121/Z121</f>
        <v>194.80833333333334</v>
      </c>
      <c r="CH121" s="11">
        <f>BB121/BE121</f>
        <v>0.50870418320446542</v>
      </c>
      <c r="CI121" s="14">
        <f>AY121/V121</f>
        <v>2247.8252865868967</v>
      </c>
      <c r="CJ121" s="14">
        <f>AV121/M121</f>
        <v>5866.666666666667</v>
      </c>
      <c r="CK121" s="17">
        <f>N121/V121</f>
        <v>15.470950826987979</v>
      </c>
      <c r="CL121" s="17">
        <f>(AL121+AN121)/N121</f>
        <v>6.5547703180212018</v>
      </c>
      <c r="CM121" s="14">
        <f>AP121/AC121</f>
        <v>5.998991935483871</v>
      </c>
    </row>
    <row r="122" spans="1:91" hidden="1" x14ac:dyDescent="0.2">
      <c r="A122">
        <v>717</v>
      </c>
      <c r="B122" s="2">
        <v>45170</v>
      </c>
      <c r="C122" s="3" t="s">
        <v>41</v>
      </c>
      <c r="D122" t="s">
        <v>42</v>
      </c>
      <c r="E122" s="3" t="s">
        <v>46</v>
      </c>
      <c r="F122" t="s">
        <v>42</v>
      </c>
      <c r="G122" t="str">
        <f>CONCATENATE(C122,E122)</f>
        <v>SEAGEG</v>
      </c>
      <c r="H122" t="s">
        <v>35</v>
      </c>
      <c r="I122">
        <f>U122/M122</f>
        <v>175.06666666666666</v>
      </c>
      <c r="J122" t="str">
        <f>_xlfn.CONCAT(C122,E122,H122)</f>
        <v>SEAGEG737-Max 9</v>
      </c>
      <c r="K122" s="4">
        <v>223</v>
      </c>
      <c r="L122" s="4">
        <f>N122/M122</f>
        <v>100.2</v>
      </c>
      <c r="M122" s="4">
        <v>15</v>
      </c>
      <c r="N122" s="4">
        <v>1503</v>
      </c>
      <c r="O122" s="4">
        <f>P122/M122</f>
        <v>13.4</v>
      </c>
      <c r="P122" s="4">
        <v>201</v>
      </c>
      <c r="Q122" s="4">
        <v>322</v>
      </c>
      <c r="R122" s="4">
        <v>980</v>
      </c>
      <c r="S122" s="4">
        <f>U122*K122</f>
        <v>585598</v>
      </c>
      <c r="T122" s="7">
        <f>N122/U122</f>
        <v>0.57235338918507239</v>
      </c>
      <c r="U122" s="4">
        <v>2626</v>
      </c>
      <c r="V122" s="4">
        <v>15.603954171048018</v>
      </c>
      <c r="W122" s="7">
        <f>P122/X122</f>
        <v>0.59292035398230092</v>
      </c>
      <c r="X122" s="4">
        <v>339</v>
      </c>
      <c r="Y122" s="7">
        <f>Q122/Z122</f>
        <v>0.50788643533123023</v>
      </c>
      <c r="Z122" s="4">
        <v>634</v>
      </c>
      <c r="AA122" s="7">
        <f>R122/AB122</f>
        <v>0.59322033898305082</v>
      </c>
      <c r="AB122" s="4">
        <v>1652</v>
      </c>
      <c r="AC122" s="4">
        <v>2200</v>
      </c>
      <c r="AD122" s="4">
        <f>AP122/AC122</f>
        <v>6</v>
      </c>
      <c r="AE122" s="7">
        <f>AF122/(AF122+AH122+AJ122+AL122+AN122+AP122)</f>
        <v>0.18433436532507741</v>
      </c>
      <c r="AF122" s="4">
        <v>35724</v>
      </c>
      <c r="AG122" s="7">
        <f>AH122/(AF122+AH122+AJ122+AL122+AN122+AP122)</f>
        <v>0.19341589267285861</v>
      </c>
      <c r="AH122" s="4">
        <v>37484</v>
      </c>
      <c r="AI122" s="7">
        <f>AJ122/(AF122+AH122+AJ122+AL122+AN122+AP122)</f>
        <v>0.48841589267285862</v>
      </c>
      <c r="AJ122" s="4">
        <v>94655</v>
      </c>
      <c r="AK122" s="7">
        <f>AL122/(AF122+AH122+AJ122+AL122+AN122+AP122)</f>
        <v>3.5397316821465429E-2</v>
      </c>
      <c r="AL122" s="4">
        <v>6860</v>
      </c>
      <c r="AM122" s="7">
        <f>AN122/(AF122+AH122+AJ122+AL122+AN122+AP122)</f>
        <v>3.0325077399380805E-2</v>
      </c>
      <c r="AN122" s="4">
        <v>5877</v>
      </c>
      <c r="AO122" s="7">
        <f>AP122/(AF122+AH122+AJ122+AL122+AN122+AP122)</f>
        <v>6.8111455108359129E-2</v>
      </c>
      <c r="AP122" s="4">
        <v>13200</v>
      </c>
      <c r="AQ122" s="6">
        <f>AO122+AM122+AK122+AI122+AG122+AE122</f>
        <v>1</v>
      </c>
      <c r="AR122" s="4">
        <v>68616</v>
      </c>
      <c r="AS122" s="4">
        <f>AR122/M122</f>
        <v>4574.3999999999996</v>
      </c>
      <c r="AT122" s="4">
        <f>AR122/V122</f>
        <v>4397.3469319278001</v>
      </c>
      <c r="AU122" s="7">
        <f>AR122/(AR122+AV122+AY122+BB122)</f>
        <v>0.27351871930607818</v>
      </c>
      <c r="AV122" s="4">
        <v>97019</v>
      </c>
      <c r="AW122" s="4">
        <f>AV122/M122</f>
        <v>6467.9333333333334</v>
      </c>
      <c r="AX122" s="7">
        <f>AV122/(AR122+AV122+AY122+BB122)</f>
        <v>0.38673942853498311</v>
      </c>
      <c r="AY122" s="4">
        <v>36930</v>
      </c>
      <c r="AZ122" s="4">
        <f>AY122/M122</f>
        <v>2462</v>
      </c>
      <c r="BA122" s="7">
        <f>AY122/(AR122+AV122+AY122+BB122)</f>
        <v>0.14721123796160471</v>
      </c>
      <c r="BB122" s="4">
        <v>48299</v>
      </c>
      <c r="BC122" s="11">
        <f>BB122/(AR122+AV122+AY122+BB122)</f>
        <v>0.19253061419733403</v>
      </c>
      <c r="BD122" s="9">
        <f>BC122+BA122+AX122+AU122</f>
        <v>1</v>
      </c>
      <c r="BE122" s="14">
        <f>(AF122+AH122+AJ122+AL122+AN122+AP122)</f>
        <v>193800</v>
      </c>
      <c r="BF122" s="14">
        <f t="shared" si="5"/>
        <v>-250864</v>
      </c>
      <c r="BG122" s="13">
        <f>(AF122+AH122+AJ122+AL122+AN122+AP122)-(AR122+AV122+AY122+BB122)</f>
        <v>-57064</v>
      </c>
      <c r="BH122" s="13">
        <f t="shared" si="6"/>
        <v>1</v>
      </c>
      <c r="BI122" s="14">
        <f>AF122/W122</f>
        <v>60250.925373134327</v>
      </c>
      <c r="BJ122" s="14">
        <f>AH122/Y122</f>
        <v>73803.900621118024</v>
      </c>
      <c r="BK122" s="14">
        <f>AJ122/AA122</f>
        <v>159561.28571428571</v>
      </c>
      <c r="BL122" s="14">
        <f>BI122+BJ122+BK122</f>
        <v>293616.11170853802</v>
      </c>
      <c r="BM122" s="14">
        <f>(AF122/W122)-AF122</f>
        <v>24526.925373134327</v>
      </c>
      <c r="BN122" s="14">
        <f>AH122/Y122-AH122</f>
        <v>36319.900621118024</v>
      </c>
      <c r="BO122" s="14">
        <f>AJ122/AA122-AJ122</f>
        <v>64906.28571428571</v>
      </c>
      <c r="BP122" s="14">
        <f>BG122/S122</f>
        <v>-9.7445687997568295E-2</v>
      </c>
      <c r="BQ122" s="14">
        <f>(BG122-CA122)/S122</f>
        <v>-8.3129483398902998E-2</v>
      </c>
      <c r="BR122" s="27">
        <f>BQ122-BP122</f>
        <v>1.4316204598665297E-2</v>
      </c>
      <c r="BS122" s="28">
        <f t="shared" si="7"/>
        <v>335169</v>
      </c>
      <c r="BT122" s="11">
        <f>BS122/S122</f>
        <v>0.57235338918507239</v>
      </c>
      <c r="BU122" s="14">
        <f>(BE122-AP122)*1/BT122-(BE122-AP122)</f>
        <v>134939.32135728543</v>
      </c>
      <c r="BV122" s="14">
        <f t="shared" si="8"/>
        <v>0.33094375322320091</v>
      </c>
      <c r="BW122" s="27">
        <f>(AR122+AV122+AY122+BB122)/S122</f>
        <v>0.42838944122076922</v>
      </c>
      <c r="BX122" s="13">
        <f>(AF122+AH122+AJ122+AL122+AN122)/N122</f>
        <v>120.15968063872255</v>
      </c>
      <c r="BY122" s="26">
        <f>BX122/K122</f>
        <v>0.53883264860413704</v>
      </c>
      <c r="BZ122" s="11">
        <f>AP122/BE122</f>
        <v>6.8111455108359129E-2</v>
      </c>
      <c r="CA122" s="15">
        <f>-(BM122+BN122+BO122)/M122</f>
        <v>-8383.540780569203</v>
      </c>
      <c r="CB122" s="15">
        <f>BG122-CA122</f>
        <v>-48680.459219430799</v>
      </c>
      <c r="CC122" s="18">
        <f t="shared" si="9"/>
        <v>1</v>
      </c>
      <c r="CD122" s="17">
        <f>(AF122/(AF122+AH122+AJ122))/(X122/(X122+Z122+AB122))</f>
        <v>1.6479146316061892</v>
      </c>
      <c r="CE122" s="19">
        <f>(AH122/(AF122+AH122+AJ122))/(Z122/(X122+Z122+AB122))</f>
        <v>0.92455126815804489</v>
      </c>
      <c r="CF122" s="18">
        <f>(AJ122/(AF122+AH122+AJ122))/(AB122/(X122+Z122+AB122))</f>
        <v>0.89599965851894769</v>
      </c>
      <c r="CG122">
        <f>AH122/Z122</f>
        <v>59.123028391167189</v>
      </c>
      <c r="CH122" s="11">
        <f>BB122/BE122</f>
        <v>0.24922084623323013</v>
      </c>
      <c r="CI122" s="14">
        <f>AY122/V122</f>
        <v>2366.7077969583429</v>
      </c>
      <c r="CJ122" s="14">
        <f>AV122/M122</f>
        <v>6467.9333333333334</v>
      </c>
      <c r="CK122" s="17">
        <f>N122/V122</f>
        <v>96.321738933885442</v>
      </c>
      <c r="CL122" s="17">
        <f>(AL122+AN122)/N122</f>
        <v>8.4743845642049234</v>
      </c>
      <c r="CM122" s="14">
        <f>AP122/AC122</f>
        <v>6</v>
      </c>
    </row>
    <row r="123" spans="1:91" hidden="1" x14ac:dyDescent="0.2">
      <c r="A123">
        <v>832</v>
      </c>
      <c r="B123" s="2">
        <v>45200</v>
      </c>
      <c r="C123" s="3" t="s">
        <v>46</v>
      </c>
      <c r="D123" t="s">
        <v>42</v>
      </c>
      <c r="E123" s="3" t="s">
        <v>37</v>
      </c>
      <c r="F123" t="s">
        <v>38</v>
      </c>
      <c r="G123" t="str">
        <f>CONCATENATE(C123,E123)</f>
        <v>GEGLAX</v>
      </c>
      <c r="H123" t="s">
        <v>34</v>
      </c>
      <c r="I123">
        <f>U123/M123</f>
        <v>189.25</v>
      </c>
      <c r="J123" t="str">
        <f>_xlfn.CONCAT(C123,E123,H123)</f>
        <v>GEGLAX737-900</v>
      </c>
      <c r="K123" s="4">
        <v>945</v>
      </c>
      <c r="L123" s="4">
        <f>N123/M123</f>
        <v>145.75</v>
      </c>
      <c r="M123" s="4">
        <v>4</v>
      </c>
      <c r="N123" s="4">
        <v>583</v>
      </c>
      <c r="O123" s="4">
        <f>P123/M123</f>
        <v>18</v>
      </c>
      <c r="P123" s="4">
        <v>72</v>
      </c>
      <c r="Q123" s="4">
        <v>115</v>
      </c>
      <c r="R123" s="4">
        <v>397</v>
      </c>
      <c r="S123" s="4">
        <f>U123*K123</f>
        <v>715365</v>
      </c>
      <c r="T123" s="7">
        <f>N123/U123</f>
        <v>0.77014531043593126</v>
      </c>
      <c r="U123" s="4">
        <v>757</v>
      </c>
      <c r="V123" s="4">
        <v>11.597909407665506</v>
      </c>
      <c r="W123" s="7">
        <f>P123/X123</f>
        <v>0.73469387755102045</v>
      </c>
      <c r="X123" s="4">
        <v>98</v>
      </c>
      <c r="Y123" s="7">
        <f>Q123/Z123</f>
        <v>0.62841530054644812</v>
      </c>
      <c r="Z123" s="4">
        <v>183</v>
      </c>
      <c r="AA123" s="7">
        <f>R123/AB123</f>
        <v>0.83403361344537819</v>
      </c>
      <c r="AB123" s="4">
        <v>476</v>
      </c>
      <c r="AC123" s="4">
        <v>180</v>
      </c>
      <c r="AD123" s="4">
        <f>AP123/AC123</f>
        <v>5.9944444444444445</v>
      </c>
      <c r="AE123" s="7">
        <f>AF123/(AF123+AH123+AJ123+AL123+AN123+AP123)</f>
        <v>0.18381197672666749</v>
      </c>
      <c r="AF123" s="4">
        <v>25621</v>
      </c>
      <c r="AG123" s="7">
        <f>AH123/(AF123+AH123+AJ123+AL123+AN123+AP123)</f>
        <v>0.18636601691692914</v>
      </c>
      <c r="AH123" s="4">
        <v>25977</v>
      </c>
      <c r="AI123" s="7">
        <f>AJ123/(AF123+AH123+AJ123+AL123+AN123+AP123)</f>
        <v>0.58504738605465356</v>
      </c>
      <c r="AJ123" s="4">
        <v>81548</v>
      </c>
      <c r="AK123" s="7">
        <f>AL123/(AF123+AH123+AJ123+AL123+AN123+AP123)</f>
        <v>1.9965993959264496E-2</v>
      </c>
      <c r="AL123" s="4">
        <v>2783</v>
      </c>
      <c r="AM123" s="7">
        <f>AN123/(AF123+AH123+AJ123+AL123+AN123+AP123)</f>
        <v>1.7067588799529368E-2</v>
      </c>
      <c r="AN123" s="4">
        <v>2379</v>
      </c>
      <c r="AO123" s="7">
        <f>AP123/(AF123+AH123+AJ123+AL123+AN123+AP123)</f>
        <v>7.7410375429559425E-3</v>
      </c>
      <c r="AP123" s="4">
        <v>1079</v>
      </c>
      <c r="AQ123" s="6">
        <f>AO123+AM123+AK123+AI123+AG123+AE123</f>
        <v>1</v>
      </c>
      <c r="AR123" s="4">
        <v>48225</v>
      </c>
      <c r="AS123" s="4">
        <f>AR123/M123</f>
        <v>12056.25</v>
      </c>
      <c r="AT123" s="4">
        <f>AR123/V123</f>
        <v>4158.0769692964004</v>
      </c>
      <c r="AU123" s="7">
        <f>AR123/(AR123+AV123+AY123+BB123)</f>
        <v>0.35662256797828834</v>
      </c>
      <c r="AV123" s="4">
        <v>24933</v>
      </c>
      <c r="AW123" s="4">
        <f>AV123/M123</f>
        <v>6233.25</v>
      </c>
      <c r="AX123" s="7">
        <f>AV123/(AR123+AV123+AY123+BB123)</f>
        <v>0.18437885925148084</v>
      </c>
      <c r="AY123" s="4">
        <v>26070</v>
      </c>
      <c r="AZ123" s="4">
        <f>AY123/M123</f>
        <v>6517.5</v>
      </c>
      <c r="BA123" s="7">
        <f>AY123/(AR123+AV123+AY123+BB123)</f>
        <v>0.19278694343585231</v>
      </c>
      <c r="BB123" s="4">
        <v>35999</v>
      </c>
      <c r="BC123" s="11">
        <f>BB123/(AR123+AV123+AY123+BB123)</f>
        <v>0.26621162933437847</v>
      </c>
      <c r="BD123" s="9">
        <f>BC123+BA123+AX123+AU123</f>
        <v>1</v>
      </c>
      <c r="BE123" s="14">
        <f>(AF123+AH123+AJ123+AL123+AN123+AP123)</f>
        <v>139387</v>
      </c>
      <c r="BF123" s="14">
        <f t="shared" si="5"/>
        <v>-135227</v>
      </c>
      <c r="BG123" s="13">
        <f>(AF123+AH123+AJ123+AL123+AN123+AP123)-(AR123+AV123+AY123+BB123)</f>
        <v>4160</v>
      </c>
      <c r="BH123" s="13">
        <f t="shared" si="6"/>
        <v>0</v>
      </c>
      <c r="BI123" s="14">
        <f>AF123/W123</f>
        <v>34873.027777777774</v>
      </c>
      <c r="BJ123" s="14">
        <f>AH123/Y123</f>
        <v>41337.313043478258</v>
      </c>
      <c r="BK123" s="14">
        <f>AJ123/AA123</f>
        <v>97775.435768261959</v>
      </c>
      <c r="BL123" s="14">
        <f>BI123+BJ123+BK123</f>
        <v>173985.77658951801</v>
      </c>
      <c r="BM123" s="14">
        <f>(AF123/W123)-AF123</f>
        <v>9252.0277777777737</v>
      </c>
      <c r="BN123" s="14">
        <f>AH123/Y123-AH123</f>
        <v>15360.313043478258</v>
      </c>
      <c r="BO123" s="14">
        <f>AJ123/AA123-AJ123</f>
        <v>16227.435768261959</v>
      </c>
      <c r="BP123" s="14">
        <f>BG123/S123</f>
        <v>5.815213212835406E-3</v>
      </c>
      <c r="BQ123" s="14">
        <f>(BG123-CA123)/S123</f>
        <v>2.0087569488833668E-2</v>
      </c>
      <c r="BR123" s="27">
        <f>BQ123-BP123</f>
        <v>1.4272356275998262E-2</v>
      </c>
      <c r="BS123" s="28">
        <f t="shared" si="7"/>
        <v>550935</v>
      </c>
      <c r="BT123" s="11">
        <f>BS123/S123</f>
        <v>0.77014531043593126</v>
      </c>
      <c r="BU123" s="14">
        <f>(BE123-AP123)*1/BT123-(BE123-AP123)</f>
        <v>41278.888507718715</v>
      </c>
      <c r="BV123" s="14">
        <f t="shared" si="8"/>
        <v>0.19484738560035786</v>
      </c>
      <c r="BW123" s="27">
        <f>(AR123+AV123+AY123+BB123)/S123</f>
        <v>0.18903217238752246</v>
      </c>
      <c r="BX123" s="13">
        <f>(AF123+AH123+AJ123+AL123+AN123)/N123</f>
        <v>237.23499142367066</v>
      </c>
      <c r="BY123" s="26">
        <f>BX123/K123</f>
        <v>0.25104231896684726</v>
      </c>
      <c r="BZ123" s="11">
        <f>AP123/BE123</f>
        <v>7.7410375429559425E-3</v>
      </c>
      <c r="CA123" s="15">
        <f>-(BM123+BN123+BO123)/M123</f>
        <v>-10209.944147379498</v>
      </c>
      <c r="CB123" s="15">
        <f>BG123-CA123</f>
        <v>14369.944147379498</v>
      </c>
      <c r="CC123" s="18">
        <f t="shared" si="9"/>
        <v>0</v>
      </c>
      <c r="CD123" s="17">
        <f>(AF123/(AF123+AH123+AJ123))/(X123/(X123+Z123+AB123))</f>
        <v>1.4864070498642428</v>
      </c>
      <c r="CE123" s="19">
        <f>(AH123/(AF123+AH123+AJ123))/(Z123/(X123+Z123+AB123))</f>
        <v>0.80705969756360152</v>
      </c>
      <c r="CF123" s="18">
        <f>(AJ123/(AF123+AH123+AJ123))/(AB123/(X123+Z123+AB123))</f>
        <v>0.97403400096463266</v>
      </c>
      <c r="CG123">
        <f>AH123/Z123</f>
        <v>141.95081967213116</v>
      </c>
      <c r="CH123" s="11">
        <f>BB123/BE123</f>
        <v>0.25826655283491284</v>
      </c>
      <c r="CI123" s="14">
        <f>AY123/V123</f>
        <v>2247.8189028420356</v>
      </c>
      <c r="CJ123" s="14">
        <f>AV123/M123</f>
        <v>6233.25</v>
      </c>
      <c r="CK123" s="17">
        <f>N123/V123</f>
        <v>50.267680105750159</v>
      </c>
      <c r="CL123" s="17">
        <f>(AL123+AN123)/N123</f>
        <v>8.8542024013722127</v>
      </c>
      <c r="CM123" s="14">
        <f>AP123/AC123</f>
        <v>5.9944444444444445</v>
      </c>
    </row>
    <row r="124" spans="1:91" hidden="1" x14ac:dyDescent="0.2">
      <c r="A124">
        <v>670</v>
      </c>
      <c r="B124" s="2">
        <v>45170</v>
      </c>
      <c r="C124" s="3" t="s">
        <v>37</v>
      </c>
      <c r="D124" t="s">
        <v>38</v>
      </c>
      <c r="E124" s="3" t="s">
        <v>52</v>
      </c>
      <c r="F124" t="s">
        <v>33</v>
      </c>
      <c r="G124" t="str">
        <f>CONCATENATE(C124,E124)</f>
        <v>LAXOGG</v>
      </c>
      <c r="H124" t="s">
        <v>34</v>
      </c>
      <c r="I124">
        <f>U124/M124</f>
        <v>163.16666666666666</v>
      </c>
      <c r="J124" t="str">
        <f>_xlfn.CONCAT(C124,E124,H124)</f>
        <v>LAXOGG737-900</v>
      </c>
      <c r="K124" s="4">
        <v>2486</v>
      </c>
      <c r="L124" s="4">
        <f>N124/M124</f>
        <v>59.666666666666664</v>
      </c>
      <c r="M124" s="4">
        <v>6</v>
      </c>
      <c r="N124" s="4">
        <v>358</v>
      </c>
      <c r="O124" s="4">
        <f>P124/M124</f>
        <v>8.3333333333333339</v>
      </c>
      <c r="P124" s="4">
        <v>50</v>
      </c>
      <c r="Q124" s="4">
        <v>94</v>
      </c>
      <c r="R124" s="4">
        <v>214</v>
      </c>
      <c r="S124" s="4">
        <f>U124*K124</f>
        <v>2433794</v>
      </c>
      <c r="T124" s="7">
        <f>N124/U124</f>
        <v>0.36567926455566907</v>
      </c>
      <c r="U124" s="4">
        <v>979</v>
      </c>
      <c r="V124" s="4">
        <v>31.113095238095237</v>
      </c>
      <c r="W124" s="7">
        <f>P124/X124</f>
        <v>0.39370078740157483</v>
      </c>
      <c r="X124" s="4">
        <v>127</v>
      </c>
      <c r="Y124" s="7">
        <f>Q124/Z124</f>
        <v>0.39662447257383965</v>
      </c>
      <c r="Z124" s="4">
        <v>237</v>
      </c>
      <c r="AA124" s="7">
        <f>R124/AB124</f>
        <v>0.34740259740259738</v>
      </c>
      <c r="AB124" s="4">
        <v>616</v>
      </c>
      <c r="AC124" s="4">
        <v>4030</v>
      </c>
      <c r="AD124" s="4">
        <f>AP124/AC124</f>
        <v>6</v>
      </c>
      <c r="AE124" s="7">
        <f>AF124/(AF124+AH124+AJ124+AL124+AN124+AP124)</f>
        <v>0.19259607632356893</v>
      </c>
      <c r="AF124" s="4">
        <v>28666</v>
      </c>
      <c r="AG124" s="7">
        <f>AH124/(AF124+AH124+AJ124+AL124+AN124+AP124)</f>
        <v>0.21646062886320883</v>
      </c>
      <c r="AH124" s="4">
        <v>32218</v>
      </c>
      <c r="AI124" s="7">
        <f>AJ124/(AF124+AH124+AJ124+AL124+AN124+AP124)</f>
        <v>0.41118650900295617</v>
      </c>
      <c r="AJ124" s="4">
        <v>61201</v>
      </c>
      <c r="AK124" s="7">
        <f>AL124/(AF124+AH124+AJ124+AL124+AN124+AP124)</f>
        <v>1.0111529158828273E-2</v>
      </c>
      <c r="AL124" s="4">
        <v>1505</v>
      </c>
      <c r="AM124" s="7">
        <f>AN124/(AF124+AH124+AJ124+AL124+AN124+AP124)</f>
        <v>7.1889277076054824E-3</v>
      </c>
      <c r="AN124" s="4">
        <v>1070</v>
      </c>
      <c r="AO124" s="7">
        <f>AP124/(AF124+AH124+AJ124+AL124+AN124+AP124)</f>
        <v>0.1624563289438323</v>
      </c>
      <c r="AP124" s="4">
        <v>24180</v>
      </c>
      <c r="AQ124" s="6">
        <f>AO124+AM124+AK124+AI124+AG124+AE124</f>
        <v>1</v>
      </c>
      <c r="AR124" s="4">
        <v>129370</v>
      </c>
      <c r="AS124" s="4">
        <f>AR124/M124</f>
        <v>21561.666666666668</v>
      </c>
      <c r="AT124" s="4">
        <f>AR124/V124</f>
        <v>4158.0562464128561</v>
      </c>
      <c r="AU124" s="7">
        <f>AR124/(AR124+AV124+AY124+BB124)</f>
        <v>0.39424884882505495</v>
      </c>
      <c r="AV124" s="4">
        <v>32266</v>
      </c>
      <c r="AW124" s="4">
        <f>AV124/M124</f>
        <v>5377.666666666667</v>
      </c>
      <c r="AX124" s="7">
        <f>AV124/(AR124+AV124+AY124+BB124)</f>
        <v>9.8329082137970342E-2</v>
      </c>
      <c r="AY124" s="4">
        <v>69936</v>
      </c>
      <c r="AZ124" s="4">
        <f>AY124/M124</f>
        <v>11656</v>
      </c>
      <c r="BA124" s="7">
        <f>AY124/(AR124+AV124+AY124+BB124)</f>
        <v>0.21312659419826113</v>
      </c>
      <c r="BB124" s="4">
        <v>96571</v>
      </c>
      <c r="BC124" s="11">
        <f>BB124/(AR124+AV124+AY124+BB124)</f>
        <v>0.2942954748387136</v>
      </c>
      <c r="BD124" s="9">
        <f>BC124+BA124+AX124+AU124</f>
        <v>1</v>
      </c>
      <c r="BE124" s="14">
        <f>(AF124+AH124+AJ124+AL124+AN124+AP124)</f>
        <v>148840</v>
      </c>
      <c r="BF124" s="14">
        <f t="shared" si="5"/>
        <v>-328143</v>
      </c>
      <c r="BG124" s="13">
        <f>(AF124+AH124+AJ124+AL124+AN124+AP124)-(AR124+AV124+AY124+BB124)</f>
        <v>-179303</v>
      </c>
      <c r="BH124" s="13">
        <f t="shared" si="6"/>
        <v>1</v>
      </c>
      <c r="BI124" s="14">
        <f>AF124/W124</f>
        <v>72811.64</v>
      </c>
      <c r="BJ124" s="14">
        <f>AH124/Y124</f>
        <v>81230.48936170213</v>
      </c>
      <c r="BK124" s="14">
        <f>AJ124/AA124</f>
        <v>176167.36448598132</v>
      </c>
      <c r="BL124" s="14">
        <f>BI124+BJ124+BK124</f>
        <v>330209.49384768342</v>
      </c>
      <c r="BM124" s="14">
        <f>(AF124/W124)-AF124</f>
        <v>44145.64</v>
      </c>
      <c r="BN124" s="14">
        <f>AH124/Y124-AH124</f>
        <v>49012.48936170213</v>
      </c>
      <c r="BO124" s="14">
        <f>AJ124/AA124-AJ124</f>
        <v>114966.36448598132</v>
      </c>
      <c r="BP124" s="14">
        <f>BG124/S124</f>
        <v>-7.3672217122731018E-2</v>
      </c>
      <c r="BQ124" s="14">
        <f>(BG124-CA124)/S124</f>
        <v>-5.9419812999259351E-2</v>
      </c>
      <c r="BR124" s="27">
        <f>BQ124-BP124</f>
        <v>1.4252404123471667E-2</v>
      </c>
      <c r="BS124" s="28">
        <f t="shared" si="7"/>
        <v>889988</v>
      </c>
      <c r="BT124" s="11">
        <f>BS124/S124</f>
        <v>0.36567926455566907</v>
      </c>
      <c r="BU124" s="14">
        <f>(BE124-AP124)*1/BT124-(BE124-AP124)</f>
        <v>216239.83240223461</v>
      </c>
      <c r="BV124" s="14">
        <f t="shared" si="8"/>
        <v>6.1155545621363189E-2</v>
      </c>
      <c r="BW124" s="27">
        <f>(AR124+AV124+AY124+BB124)/S124</f>
        <v>0.13482776274409419</v>
      </c>
      <c r="BX124" s="13">
        <f>(AF124+AH124+AJ124+AL124+AN124)/N124</f>
        <v>348.21229050279328</v>
      </c>
      <c r="BY124" s="26">
        <f>BX124/K124</f>
        <v>0.14006930430522657</v>
      </c>
      <c r="BZ124" s="11">
        <f>AP124/BE124</f>
        <v>0.1624563289438323</v>
      </c>
      <c r="CA124" s="15">
        <f>-(BM124+BN124+BO124)/M124</f>
        <v>-34687.415641280575</v>
      </c>
      <c r="CB124" s="15">
        <f>BG124-CA124</f>
        <v>-144615.58435871941</v>
      </c>
      <c r="CC124" s="18">
        <f t="shared" si="9"/>
        <v>1</v>
      </c>
      <c r="CD124" s="17">
        <f>(AF124/(AF124+AH124+AJ124))/(X124/(X124+Z124+AB124))</f>
        <v>1.8118704568489943</v>
      </c>
      <c r="CE124" s="19">
        <f>(AH124/(AF124+AH124+AJ124))/(Z124/(X124+Z124+AB124))</f>
        <v>1.0912242266014771</v>
      </c>
      <c r="CF124" s="18">
        <f>(AJ124/(AF124+AH124+AJ124))/(AB124/(X124+Z124+AB124))</f>
        <v>0.79751998421368131</v>
      </c>
      <c r="CG124">
        <f>AH124/Z124</f>
        <v>135.94092827004221</v>
      </c>
      <c r="CH124" s="11">
        <f>BB124/BE124</f>
        <v>0.64882424079548506</v>
      </c>
      <c r="CI124" s="14">
        <f>AY124/V124</f>
        <v>2247.7995025827436</v>
      </c>
      <c r="CJ124" s="14">
        <f>AV124/M124</f>
        <v>5377.666666666667</v>
      </c>
      <c r="CK124" s="17">
        <f>N124/V124</f>
        <v>11.50640903003635</v>
      </c>
      <c r="CL124" s="17">
        <f>(AL124+AN124)/N124</f>
        <v>7.1927374301675977</v>
      </c>
      <c r="CM124" s="14">
        <f>AP124/AC124</f>
        <v>6</v>
      </c>
    </row>
    <row r="125" spans="1:91" hidden="1" x14ac:dyDescent="0.2">
      <c r="A125">
        <v>505</v>
      </c>
      <c r="B125" s="2">
        <v>44866</v>
      </c>
      <c r="C125" s="3" t="s">
        <v>41</v>
      </c>
      <c r="D125" t="s">
        <v>42</v>
      </c>
      <c r="E125" s="3" t="s">
        <v>44</v>
      </c>
      <c r="F125" t="s">
        <v>45</v>
      </c>
      <c r="G125" t="str">
        <f>CONCATENATE(C125,E125)</f>
        <v>SEABOI</v>
      </c>
      <c r="H125" t="s">
        <v>34</v>
      </c>
      <c r="I125">
        <f>U125/M125</f>
        <v>178</v>
      </c>
      <c r="J125" t="str">
        <f>_xlfn.CONCAT(C125,E125,H125)</f>
        <v>SEABOI737-900</v>
      </c>
      <c r="K125" s="4">
        <v>399</v>
      </c>
      <c r="L125" s="4">
        <f>N125/M125</f>
        <v>92.6</v>
      </c>
      <c r="M125" s="4">
        <v>10</v>
      </c>
      <c r="N125" s="4">
        <v>926</v>
      </c>
      <c r="O125" s="4">
        <f>P125/M125</f>
        <v>13.1</v>
      </c>
      <c r="P125" s="4">
        <v>131</v>
      </c>
      <c r="Q125" s="4">
        <v>217</v>
      </c>
      <c r="R125" s="4">
        <v>578</v>
      </c>
      <c r="S125" s="4">
        <f>U125*K125</f>
        <v>710220</v>
      </c>
      <c r="T125" s="7">
        <f>N125/U125</f>
        <v>0.52022471910112356</v>
      </c>
      <c r="U125" s="4">
        <v>1780</v>
      </c>
      <c r="V125" s="4">
        <v>13.961795128461794</v>
      </c>
      <c r="W125" s="7">
        <f>P125/X125</f>
        <v>0.56956521739130439</v>
      </c>
      <c r="X125" s="4">
        <v>230</v>
      </c>
      <c r="Y125" s="7">
        <f>Q125/Z125</f>
        <v>0.50465116279069766</v>
      </c>
      <c r="Z125" s="4">
        <v>430</v>
      </c>
      <c r="AA125" s="7">
        <f>R125/AB125</f>
        <v>0.51607142857142863</v>
      </c>
      <c r="AB125" s="4">
        <v>1120</v>
      </c>
      <c r="AC125" s="4">
        <v>3568</v>
      </c>
      <c r="AD125" s="4">
        <f>AP125/AC125</f>
        <v>5</v>
      </c>
      <c r="AE125" s="7">
        <f>AF125/(AF125+AH125+AJ125+AL125+AN125+AP125)</f>
        <v>0.19428977166560785</v>
      </c>
      <c r="AF125" s="4">
        <v>25995</v>
      </c>
      <c r="AG125" s="7">
        <f>AH125/(AF125+AH125+AJ125+AL125+AN125+AP125)</f>
        <v>0.19009678986509213</v>
      </c>
      <c r="AH125" s="4">
        <v>25434</v>
      </c>
      <c r="AI125" s="7">
        <f>AJ125/(AF125+AH125+AJ125+AL125+AN125+AP125)</f>
        <v>0.44911244814828655</v>
      </c>
      <c r="AJ125" s="4">
        <v>60089</v>
      </c>
      <c r="AK125" s="7">
        <f>AL125/(AF125+AH125+AJ125+AL125+AN125+AP125)</f>
        <v>2.5897828767891175E-2</v>
      </c>
      <c r="AL125" s="4">
        <v>3465</v>
      </c>
      <c r="AM125" s="7">
        <f>AN125/(AF125+AH125+AJ125+AL125+AN125+AP125)</f>
        <v>7.2648454725512913E-3</v>
      </c>
      <c r="AN125" s="4">
        <v>972</v>
      </c>
      <c r="AO125" s="7">
        <f>AP125/(AF125+AH125+AJ125+AL125+AN125+AP125)</f>
        <v>0.13333831608057103</v>
      </c>
      <c r="AP125" s="4">
        <v>17840</v>
      </c>
      <c r="AQ125" s="6">
        <f>AO125+AM125+AK125+AI125+AG125+AE125</f>
        <v>1</v>
      </c>
      <c r="AR125" s="4">
        <v>51415</v>
      </c>
      <c r="AS125" s="4">
        <f>AR125/M125</f>
        <v>5141.5</v>
      </c>
      <c r="AT125" s="4">
        <f>AR125/V125</f>
        <v>3682.5493804294574</v>
      </c>
      <c r="AU125" s="7">
        <f>AR125/(AR125+AV125+AY125+BB125)</f>
        <v>0.28085652637041486</v>
      </c>
      <c r="AV125" s="4">
        <v>52396</v>
      </c>
      <c r="AW125" s="4">
        <f>AV125/M125</f>
        <v>5239.6000000000004</v>
      </c>
      <c r="AX125" s="7">
        <f>AV125/(AR125+AV125+AY125+BB125)</f>
        <v>0.2862152787261355</v>
      </c>
      <c r="AY125" s="4">
        <v>45718</v>
      </c>
      <c r="AZ125" s="4">
        <f>AY125/M125</f>
        <v>4571.8</v>
      </c>
      <c r="BA125" s="7">
        <f>AY125/(AR125+AV125+AY125+BB125)</f>
        <v>0.24973643241471608</v>
      </c>
      <c r="BB125" s="4">
        <v>33536</v>
      </c>
      <c r="BC125" s="11">
        <f>BB125/(AR125+AV125+AY125+BB125)</f>
        <v>0.18319176248873351</v>
      </c>
      <c r="BD125" s="9">
        <f>BC125+BA125+AX125+AU125</f>
        <v>1</v>
      </c>
      <c r="BE125" s="14">
        <f>(AF125+AH125+AJ125+AL125+AN125+AP125)</f>
        <v>133795</v>
      </c>
      <c r="BF125" s="14">
        <f t="shared" si="5"/>
        <v>-183065</v>
      </c>
      <c r="BG125" s="13">
        <f>(AF125+AH125+AJ125+AL125+AN125+AP125)-(AR125+AV125+AY125+BB125)</f>
        <v>-49270</v>
      </c>
      <c r="BH125" s="13">
        <f t="shared" si="6"/>
        <v>1</v>
      </c>
      <c r="BI125" s="14">
        <f>AF125/W125</f>
        <v>45640.076335877857</v>
      </c>
      <c r="BJ125" s="14">
        <f>AH125/Y125</f>
        <v>50399.170506912444</v>
      </c>
      <c r="BK125" s="14">
        <f>AJ125/AA125</f>
        <v>116435.43252595155</v>
      </c>
      <c r="BL125" s="14">
        <f>BI125+BJ125+BK125</f>
        <v>212474.67936874187</v>
      </c>
      <c r="BM125" s="14">
        <f>(AF125/W125)-AF125</f>
        <v>19645.076335877857</v>
      </c>
      <c r="BN125" s="14">
        <f>AH125/Y125-AH125</f>
        <v>24965.170506912444</v>
      </c>
      <c r="BO125" s="14">
        <f>AJ125/AA125-AJ125</f>
        <v>56346.432525951546</v>
      </c>
      <c r="BP125" s="14">
        <f>BG125/S125</f>
        <v>-6.9372870378192675E-2</v>
      </c>
      <c r="BQ125" s="14">
        <f>(BG125-CA125)/S125</f>
        <v>-5.5158024363050631E-2</v>
      </c>
      <c r="BR125" s="27">
        <f>BQ125-BP125</f>
        <v>1.4214846015142044E-2</v>
      </c>
      <c r="BS125" s="28">
        <f t="shared" si="7"/>
        <v>369474</v>
      </c>
      <c r="BT125" s="11">
        <f>BS125/S125</f>
        <v>0.52022471910112356</v>
      </c>
      <c r="BU125" s="14">
        <f>(BE125-AP125)*1/BT125-(BE125-AP125)</f>
        <v>106939.060475162</v>
      </c>
      <c r="BV125" s="14">
        <f t="shared" si="8"/>
        <v>0.18838528906536003</v>
      </c>
      <c r="BW125" s="27">
        <f>(AR125+AV125+AY125+BB125)/S125</f>
        <v>0.25775815944355268</v>
      </c>
      <c r="BX125" s="13">
        <f>(AF125+AH125+AJ125+AL125+AN125)/N125</f>
        <v>125.22138228941685</v>
      </c>
      <c r="BY125" s="26">
        <f>BX125/K125</f>
        <v>0.31383805085066879</v>
      </c>
      <c r="BZ125" s="11">
        <f>AP125/BE125</f>
        <v>0.13333831608057103</v>
      </c>
      <c r="CA125" s="15">
        <f>-(BM125+BN125+BO125)/M125</f>
        <v>-10095.667936874184</v>
      </c>
      <c r="CB125" s="15">
        <f>BG125-CA125</f>
        <v>-39174.332063125818</v>
      </c>
      <c r="CC125" s="18">
        <f t="shared" si="9"/>
        <v>1</v>
      </c>
      <c r="CD125" s="17">
        <f>(AF125/(AF125+AH125+AJ125))/(X125/(X125+Z125+AB125))</f>
        <v>1.8040020055253312</v>
      </c>
      <c r="CE125" s="19">
        <f>(AH125/(AF125+AH125+AJ125))/(Z125/(X125+Z125+AB125))</f>
        <v>0.94410705206834888</v>
      </c>
      <c r="CF125" s="18">
        <f>(AJ125/(AF125+AH125+AJ125))/(AB125/(X125+Z125+AB125))</f>
        <v>0.85635134494623555</v>
      </c>
      <c r="CG125">
        <f>AH125/Z125</f>
        <v>59.148837209302329</v>
      </c>
      <c r="CH125" s="11">
        <f>BB125/BE125</f>
        <v>0.25065211704473261</v>
      </c>
      <c r="CI125" s="14">
        <f>AY125/V125</f>
        <v>3274.5072950398512</v>
      </c>
      <c r="CJ125" s="14">
        <f>AV125/M125</f>
        <v>5239.6000000000004</v>
      </c>
      <c r="CK125" s="17">
        <f>N125/V125</f>
        <v>66.323849582372418</v>
      </c>
      <c r="CL125" s="17">
        <f>(AL125+AN125)/N125</f>
        <v>4.791576673866091</v>
      </c>
      <c r="CM125" s="14">
        <f>AP125/AC125</f>
        <v>5</v>
      </c>
    </row>
    <row r="126" spans="1:91" hidden="1" x14ac:dyDescent="0.2">
      <c r="A126">
        <v>626</v>
      </c>
      <c r="B126" s="2">
        <v>45170</v>
      </c>
      <c r="C126" s="3" t="s">
        <v>32</v>
      </c>
      <c r="D126" t="s">
        <v>33</v>
      </c>
      <c r="E126" s="3" t="s">
        <v>29</v>
      </c>
      <c r="F126" t="s">
        <v>28</v>
      </c>
      <c r="G126" t="str">
        <f>CONCATENATE(C126,E126)</f>
        <v>HNLANC</v>
      </c>
      <c r="H126" t="s">
        <v>31</v>
      </c>
      <c r="I126">
        <f>U126/M126</f>
        <v>159</v>
      </c>
      <c r="J126" t="str">
        <f>_xlfn.CONCAT(C126,E126,H126)</f>
        <v>HNLANC737-800</v>
      </c>
      <c r="K126" s="4">
        <v>2777</v>
      </c>
      <c r="L126" s="4">
        <f>N126/M126</f>
        <v>94.333333333333329</v>
      </c>
      <c r="M126" s="4">
        <v>3</v>
      </c>
      <c r="N126" s="4">
        <v>283</v>
      </c>
      <c r="O126" s="4">
        <f>P126/M126</f>
        <v>19</v>
      </c>
      <c r="P126" s="4">
        <v>57</v>
      </c>
      <c r="Q126" s="4">
        <v>94</v>
      </c>
      <c r="R126" s="4">
        <v>132</v>
      </c>
      <c r="S126" s="4">
        <f>U126*K126</f>
        <v>1324629</v>
      </c>
      <c r="T126" s="7">
        <f>N126/U126</f>
        <v>0.59329140461215935</v>
      </c>
      <c r="U126" s="4">
        <v>477</v>
      </c>
      <c r="V126" s="4">
        <v>17.985106382978721</v>
      </c>
      <c r="W126" s="7">
        <f>P126/X126</f>
        <v>0.90476190476190477</v>
      </c>
      <c r="X126" s="4">
        <v>63</v>
      </c>
      <c r="Y126" s="7">
        <f>Q126/Z126</f>
        <v>0.78333333333333333</v>
      </c>
      <c r="Z126" s="4">
        <v>120</v>
      </c>
      <c r="AA126" s="7">
        <f>R126/AB126</f>
        <v>0.44897959183673469</v>
      </c>
      <c r="AB126" s="4">
        <v>294</v>
      </c>
      <c r="AC126" s="4">
        <v>2976</v>
      </c>
      <c r="AD126" s="4">
        <f>AP126/AC126</f>
        <v>5.998991935483871</v>
      </c>
      <c r="AE126" s="7">
        <f>AF126/(AF126+AH126+AJ126+AL126+AN126+AP126)</f>
        <v>0.26060585144474258</v>
      </c>
      <c r="AF126" s="4">
        <v>30205</v>
      </c>
      <c r="AG126" s="7">
        <f>AH126/(AF126+AH126+AJ126+AL126+AN126+AP126)</f>
        <v>0.26428996661001009</v>
      </c>
      <c r="AH126" s="4">
        <v>30632</v>
      </c>
      <c r="AI126" s="7">
        <f>AJ126/(AF126+AH126+AJ126+AL126+AN126+AP126)</f>
        <v>0.30752439539960141</v>
      </c>
      <c r="AJ126" s="4">
        <v>35643</v>
      </c>
      <c r="AK126" s="7">
        <f>AL126/(AF126+AH126+AJ126+AL126+AN126+AP126)</f>
        <v>7.8513929751602637E-3</v>
      </c>
      <c r="AL126" s="4">
        <v>910</v>
      </c>
      <c r="AM126" s="7">
        <f>AN126/(AF126+AH126+AJ126+AL126+AN126+AP126)</f>
        <v>5.6944168830832679E-3</v>
      </c>
      <c r="AN126" s="4">
        <v>660</v>
      </c>
      <c r="AO126" s="7">
        <f>AP126/(AF126+AH126+AJ126+AL126+AN126+AP126)</f>
        <v>0.1540339766874024</v>
      </c>
      <c r="AP126" s="4">
        <v>17853</v>
      </c>
      <c r="AQ126" s="6">
        <f>AO126+AM126+AK126+AI126+AG126+AE126</f>
        <v>1</v>
      </c>
      <c r="AR126" s="4">
        <v>74783</v>
      </c>
      <c r="AS126" s="4">
        <f>AR126/M126</f>
        <v>24927.666666666668</v>
      </c>
      <c r="AT126" s="4">
        <f>AR126/V126</f>
        <v>4158.0515793209515</v>
      </c>
      <c r="AU126" s="7">
        <f>AR126/(AR126+AV126+AY126+BB126)</f>
        <v>0.39644496750320729</v>
      </c>
      <c r="AV126" s="4">
        <v>17600</v>
      </c>
      <c r="AW126" s="4">
        <f>AV126/M126</f>
        <v>5866.666666666667</v>
      </c>
      <c r="AX126" s="7">
        <f>AV126/(AR126+AV126+AY126+BB126)</f>
        <v>9.3302373909263436E-2</v>
      </c>
      <c r="AY126" s="4">
        <v>40427</v>
      </c>
      <c r="AZ126" s="4">
        <f>AY126/M126</f>
        <v>13475.666666666666</v>
      </c>
      <c r="BA126" s="7">
        <f>AY126/(AR126+AV126+AY126+BB126)</f>
        <v>0.21431449261532914</v>
      </c>
      <c r="BB126" s="4">
        <v>55824</v>
      </c>
      <c r="BC126" s="11">
        <f>BB126/(AR126+AV126+AY126+BB126)</f>
        <v>0.29593816597220013</v>
      </c>
      <c r="BD126" s="9">
        <f>BC126+BA126+AX126+AU126</f>
        <v>1</v>
      </c>
      <c r="BE126" s="14">
        <f>(AF126+AH126+AJ126+AL126+AN126+AP126)</f>
        <v>115903</v>
      </c>
      <c r="BF126" s="14">
        <f t="shared" si="5"/>
        <v>-188634</v>
      </c>
      <c r="BG126" s="13">
        <f>(AF126+AH126+AJ126+AL126+AN126+AP126)-(AR126+AV126+AY126+BB126)</f>
        <v>-72731</v>
      </c>
      <c r="BH126" s="13">
        <f t="shared" si="6"/>
        <v>1</v>
      </c>
      <c r="BI126" s="14">
        <f>AF126/W126</f>
        <v>33384.473684210527</v>
      </c>
      <c r="BJ126" s="14">
        <f>AH126/Y126</f>
        <v>39104.680851063829</v>
      </c>
      <c r="BK126" s="14">
        <f>AJ126/AA126</f>
        <v>79386.681818181823</v>
      </c>
      <c r="BL126" s="14">
        <f>BI126+BJ126+BK126</f>
        <v>151875.83635345619</v>
      </c>
      <c r="BM126" s="14">
        <f>(AF126/W126)-AF126</f>
        <v>3179.4736842105267</v>
      </c>
      <c r="BN126" s="14">
        <f>AH126/Y126-AH126</f>
        <v>8472.6808510638293</v>
      </c>
      <c r="BO126" s="14">
        <f>AJ126/AA126-AJ126</f>
        <v>43743.681818181823</v>
      </c>
      <c r="BP126" s="14">
        <f>BG126/S126</f>
        <v>-5.490669462921316E-2</v>
      </c>
      <c r="BQ126" s="14">
        <f>(BG126-CA126)/S126</f>
        <v>-4.0966731979682321E-2</v>
      </c>
      <c r="BR126" s="27">
        <f>BQ126-BP126</f>
        <v>1.3939962649530839E-2</v>
      </c>
      <c r="BS126" s="28">
        <f t="shared" si="7"/>
        <v>785891</v>
      </c>
      <c r="BT126" s="11">
        <f>BS126/S126</f>
        <v>0.59329140461215935</v>
      </c>
      <c r="BU126" s="14">
        <f>(BE126-AP126)*1/BT126-(BE126-AP126)</f>
        <v>67214.487632508826</v>
      </c>
      <c r="BV126" s="14">
        <f t="shared" si="8"/>
        <v>8.7498461833464311E-2</v>
      </c>
      <c r="BW126" s="27">
        <f>(AR126+AV126+AY126+BB126)/S126</f>
        <v>0.14240515646267748</v>
      </c>
      <c r="BX126" s="13">
        <f>(AF126+AH126+AJ126+AL126+AN126)/N126</f>
        <v>346.46643109540634</v>
      </c>
      <c r="BY126" s="26">
        <f>BX126/K126</f>
        <v>0.12476284879200804</v>
      </c>
      <c r="BZ126" s="11">
        <f>AP126/BE126</f>
        <v>0.1540339766874024</v>
      </c>
      <c r="CA126" s="15">
        <f>-(BM126+BN126+BO126)/M126</f>
        <v>-18465.278784485392</v>
      </c>
      <c r="CB126" s="15">
        <f>BG126-CA126</f>
        <v>-54265.721215514612</v>
      </c>
      <c r="CC126" s="18">
        <f t="shared" si="9"/>
        <v>1</v>
      </c>
      <c r="CD126" s="17">
        <f>(AF126/(AF126+AH126+AJ126))/(X126/(X126+Z126+AB126))</f>
        <v>2.3703876451077943</v>
      </c>
      <c r="CE126" s="19">
        <f>(AH126/(AF126+AH126+AJ126))/(Z126/(X126+Z126+AB126))</f>
        <v>1.2620460199004975</v>
      </c>
      <c r="CF126" s="18">
        <f>(AJ126/(AF126+AH126+AJ126))/(AB126/(X126+Z126+AB126))</f>
        <v>0.59938794547669816</v>
      </c>
      <c r="CG126">
        <f>AH126/Z126</f>
        <v>255.26666666666668</v>
      </c>
      <c r="CH126" s="11">
        <f>BB126/BE126</f>
        <v>0.48164413345642476</v>
      </c>
      <c r="CI126" s="14">
        <f>AY126/V126</f>
        <v>2247.8043298237317</v>
      </c>
      <c r="CJ126" s="14">
        <f>AV126/M126</f>
        <v>5866.666666666667</v>
      </c>
      <c r="CK126" s="17">
        <f>N126/V126</f>
        <v>15.735241925943454</v>
      </c>
      <c r="CL126" s="17">
        <f>(AL126+AN126)/N126</f>
        <v>5.5477031802120145</v>
      </c>
      <c r="CM126" s="14">
        <f>AP126/AC126</f>
        <v>5.998991935483871</v>
      </c>
    </row>
    <row r="127" spans="1:91" hidden="1" x14ac:dyDescent="0.2">
      <c r="A127">
        <v>58</v>
      </c>
      <c r="B127" s="2">
        <v>44805</v>
      </c>
      <c r="C127" s="3" t="s">
        <v>37</v>
      </c>
      <c r="D127" t="s">
        <v>38</v>
      </c>
      <c r="E127" s="3" t="s">
        <v>29</v>
      </c>
      <c r="F127" t="s">
        <v>28</v>
      </c>
      <c r="G127" t="str">
        <f>CONCATENATE(C127,E127)</f>
        <v>LAXANC</v>
      </c>
      <c r="H127" t="s">
        <v>35</v>
      </c>
      <c r="I127">
        <f>U127/M127</f>
        <v>178</v>
      </c>
      <c r="J127" t="str">
        <f>_xlfn.CONCAT(C127,E127,H127)</f>
        <v>LAXANC737-Max 9</v>
      </c>
      <c r="K127" s="4">
        <v>2345</v>
      </c>
      <c r="L127" s="4">
        <f>N127/M127</f>
        <v>123</v>
      </c>
      <c r="M127" s="4">
        <v>3</v>
      </c>
      <c r="N127" s="4">
        <v>369</v>
      </c>
      <c r="O127" s="4">
        <f>P127/M127</f>
        <v>23</v>
      </c>
      <c r="P127" s="4">
        <v>69</v>
      </c>
      <c r="Q127" s="4">
        <v>114</v>
      </c>
      <c r="R127" s="4">
        <v>186</v>
      </c>
      <c r="S127" s="4">
        <f>U127*K127</f>
        <v>1252230</v>
      </c>
      <c r="T127" s="7">
        <f>N127/U127</f>
        <v>0.6910112359550562</v>
      </c>
      <c r="U127" s="4">
        <v>534</v>
      </c>
      <c r="V127" s="4">
        <v>16.360526315789471</v>
      </c>
      <c r="W127" s="7">
        <f>P127/X127</f>
        <v>1</v>
      </c>
      <c r="X127" s="4">
        <v>69</v>
      </c>
      <c r="Y127" s="7">
        <f>Q127/Z127</f>
        <v>0.88372093023255816</v>
      </c>
      <c r="Z127" s="4">
        <v>129</v>
      </c>
      <c r="AA127" s="7">
        <f>R127/AB127</f>
        <v>0.5535714285714286</v>
      </c>
      <c r="AB127" s="4">
        <v>336</v>
      </c>
      <c r="AC127" s="4">
        <v>345</v>
      </c>
      <c r="AD127" s="4">
        <f>AP127/AC127</f>
        <v>5</v>
      </c>
      <c r="AE127" s="7">
        <f>AF127/(AF127+AH127+AJ127+AL127+AN127+AP127)</f>
        <v>0.30128569495195562</v>
      </c>
      <c r="AF127" s="4">
        <v>44524</v>
      </c>
      <c r="AG127" s="7">
        <f>AH127/(AF127+AH127+AJ127+AL127+AN127+AP127)</f>
        <v>0.28252131546894033</v>
      </c>
      <c r="AH127" s="4">
        <v>41751</v>
      </c>
      <c r="AI127" s="7">
        <f>AJ127/(AF127+AH127+AJ127+AL127+AN127+AP127)</f>
        <v>0.39071592908377317</v>
      </c>
      <c r="AJ127" s="4">
        <v>57740</v>
      </c>
      <c r="AK127" s="7">
        <f>AL127/(AF127+AH127+AJ127+AL127+AN127+AP127)</f>
        <v>7.5111652456354037E-3</v>
      </c>
      <c r="AL127" s="4">
        <v>1110</v>
      </c>
      <c r="AM127" s="7">
        <f>AN127/(AF127+AH127+AJ127+AL127+AN127+AP127)</f>
        <v>6.2931384490458788E-3</v>
      </c>
      <c r="AN127" s="4">
        <v>930</v>
      </c>
      <c r="AO127" s="7">
        <f>AP127/(AF127+AH127+AJ127+AL127+AN127+AP127)</f>
        <v>1.1672756800649614E-2</v>
      </c>
      <c r="AP127" s="4">
        <v>1725</v>
      </c>
      <c r="AQ127" s="6">
        <f>AO127+AM127+AK127+AI127+AG127+AE127</f>
        <v>1</v>
      </c>
      <c r="AR127" s="4">
        <v>55538</v>
      </c>
      <c r="AS127" s="4">
        <f>AR127/M127</f>
        <v>18512.666666666668</v>
      </c>
      <c r="AT127" s="4">
        <f>AR127/V127</f>
        <v>3394.6340678783986</v>
      </c>
      <c r="AU127" s="7">
        <f>AR127/(AR127+AV127+AY127+BB127)</f>
        <v>0.34980600624811042</v>
      </c>
      <c r="AV127" s="4">
        <v>15719</v>
      </c>
      <c r="AW127" s="4">
        <f>AV127/M127</f>
        <v>5239.666666666667</v>
      </c>
      <c r="AX127" s="7">
        <f>AV127/(AR127+AV127+AY127+BB127)</f>
        <v>9.9006096946487959E-2</v>
      </c>
      <c r="AY127" s="4">
        <v>48215</v>
      </c>
      <c r="AZ127" s="4">
        <f>AY127/M127</f>
        <v>16071.666666666666</v>
      </c>
      <c r="BA127" s="7">
        <f>AY127/(AR127+AV127+AY127+BB127)</f>
        <v>0.30368210218683866</v>
      </c>
      <c r="BB127" s="4">
        <v>39296</v>
      </c>
      <c r="BC127" s="11">
        <f>BB127/(AR127+AV127+AY127+BB127)</f>
        <v>0.24750579461856292</v>
      </c>
      <c r="BD127" s="9">
        <f>BC127+BA127+AX127+AU127</f>
        <v>1</v>
      </c>
      <c r="BE127" s="14">
        <f>(AF127+AH127+AJ127+AL127+AN127+AP127)</f>
        <v>147780</v>
      </c>
      <c r="BF127" s="14">
        <f t="shared" si="5"/>
        <v>-158768</v>
      </c>
      <c r="BG127" s="13">
        <f>(AF127+AH127+AJ127+AL127+AN127+AP127)-(AR127+AV127+AY127+BB127)</f>
        <v>-10988</v>
      </c>
      <c r="BH127" s="13">
        <f t="shared" si="6"/>
        <v>1</v>
      </c>
      <c r="BI127" s="14">
        <f>AF127/W127</f>
        <v>44524</v>
      </c>
      <c r="BJ127" s="14">
        <f>AH127/Y127</f>
        <v>47244.552631578947</v>
      </c>
      <c r="BK127" s="14">
        <f>AJ127/AA127</f>
        <v>104304.51612903226</v>
      </c>
      <c r="BL127" s="14">
        <f>BI127+BJ127+BK127</f>
        <v>196073.0687606112</v>
      </c>
      <c r="BM127" s="14">
        <f>(AF127/W127)-AF127</f>
        <v>0</v>
      </c>
      <c r="BN127" s="14">
        <f>AH127/Y127-AH127</f>
        <v>5493.5526315789466</v>
      </c>
      <c r="BO127" s="14">
        <f>AJ127/AA127-AJ127</f>
        <v>46564.516129032258</v>
      </c>
      <c r="BP127" s="14">
        <f>BG127/S127</f>
        <v>-8.7747458533975389E-3</v>
      </c>
      <c r="BQ127" s="14">
        <f>(BG127-CA127)/S127</f>
        <v>5.082684160953181E-3</v>
      </c>
      <c r="BR127" s="27">
        <f>BQ127-BP127</f>
        <v>1.3857430014350719E-2</v>
      </c>
      <c r="BS127" s="28">
        <f t="shared" si="7"/>
        <v>865305</v>
      </c>
      <c r="BT127" s="11">
        <f>BS127/S127</f>
        <v>0.6910112359550562</v>
      </c>
      <c r="BU127" s="14">
        <f>(BE127-AP127)*1/BT127-(BE127-AP127)</f>
        <v>65309.146341463405</v>
      </c>
      <c r="BV127" s="14">
        <f t="shared" si="8"/>
        <v>0.11801346398025922</v>
      </c>
      <c r="BW127" s="27">
        <f>(AR127+AV127+AY127+BB127)/S127</f>
        <v>0.12678820983365677</v>
      </c>
      <c r="BX127" s="13">
        <f>(AF127+AH127+AJ127+AL127+AN127)/N127</f>
        <v>395.8130081300813</v>
      </c>
      <c r="BY127" s="26">
        <f>BX127/K127</f>
        <v>0.16879019536464021</v>
      </c>
      <c r="BZ127" s="11">
        <f>AP127/BE127</f>
        <v>1.1672756800649614E-2</v>
      </c>
      <c r="CA127" s="15">
        <f>-(BM127+BN127+BO127)/M127</f>
        <v>-17352.689586870401</v>
      </c>
      <c r="CB127" s="15">
        <f>BG127-CA127</f>
        <v>6364.6895868704014</v>
      </c>
      <c r="CC127" s="18">
        <f t="shared" si="9"/>
        <v>0</v>
      </c>
      <c r="CD127" s="17">
        <f>(AF127/(AF127+AH127+AJ127))/(X127/(X127+Z127+AB127))</f>
        <v>2.3926469012134906</v>
      </c>
      <c r="CE127" s="19">
        <f>(AH127/(AF127+AH127+AJ127))/(Z127/(X127+Z127+AB127))</f>
        <v>1.200081386871038</v>
      </c>
      <c r="CF127" s="18">
        <f>(AJ127/(AF127+AH127+AJ127))/(AB127/(X127+Z127+AB127))</f>
        <v>0.63719305032709894</v>
      </c>
      <c r="CG127">
        <f>AH127/Z127</f>
        <v>323.6511627906977</v>
      </c>
      <c r="CH127" s="11">
        <f>BB127/BE127</f>
        <v>0.26590878332656653</v>
      </c>
      <c r="CI127" s="14">
        <f>AY127/V127</f>
        <v>2947.032330706129</v>
      </c>
      <c r="CJ127" s="14">
        <f>AV127/M127</f>
        <v>5239.666666666667</v>
      </c>
      <c r="CK127" s="17">
        <f>N127/V127</f>
        <v>22.554286633424486</v>
      </c>
      <c r="CL127" s="17">
        <f>(AL127+AN127)/N127</f>
        <v>5.5284552845528454</v>
      </c>
      <c r="CM127" s="14">
        <f>AP127/AC127</f>
        <v>5</v>
      </c>
    </row>
    <row r="128" spans="1:91" hidden="1" x14ac:dyDescent="0.2">
      <c r="A128">
        <v>1207</v>
      </c>
      <c r="B128" s="2">
        <v>45231</v>
      </c>
      <c r="C128" s="3" t="s">
        <v>43</v>
      </c>
      <c r="D128" t="s">
        <v>38</v>
      </c>
      <c r="E128" s="3" t="s">
        <v>57</v>
      </c>
      <c r="F128" t="s">
        <v>56</v>
      </c>
      <c r="G128" t="str">
        <f>CONCATENATE(C128,E128)</f>
        <v>SFOYYC</v>
      </c>
      <c r="H128" t="s">
        <v>35</v>
      </c>
      <c r="I128">
        <f>U128/M128</f>
        <v>179</v>
      </c>
      <c r="J128" t="str">
        <f>_xlfn.CONCAT(C128,E128,H128)</f>
        <v>SFOYYC737-Max 9</v>
      </c>
      <c r="K128" s="4">
        <v>1018</v>
      </c>
      <c r="L128" s="4">
        <f>N128/M128</f>
        <v>139.25</v>
      </c>
      <c r="M128" s="4">
        <v>4</v>
      </c>
      <c r="N128" s="4">
        <v>557</v>
      </c>
      <c r="O128" s="4">
        <f>P128/M128</f>
        <v>23</v>
      </c>
      <c r="P128" s="4">
        <v>92</v>
      </c>
      <c r="Q128" s="4">
        <v>139</v>
      </c>
      <c r="R128" s="4">
        <v>326</v>
      </c>
      <c r="S128" s="4">
        <f>U128*K128</f>
        <v>728888</v>
      </c>
      <c r="T128" s="7">
        <f>N128/U128</f>
        <v>0.77793296089385477</v>
      </c>
      <c r="U128" s="4">
        <v>716</v>
      </c>
      <c r="V128" s="4">
        <v>2.5668091168091167</v>
      </c>
      <c r="W128" s="7">
        <f>P128/X128</f>
        <v>1</v>
      </c>
      <c r="X128" s="4">
        <v>92</v>
      </c>
      <c r="Y128" s="7">
        <f>Q128/Z128</f>
        <v>0.80813953488372092</v>
      </c>
      <c r="Z128" s="4">
        <v>172</v>
      </c>
      <c r="AA128" s="7">
        <f>R128/AB128</f>
        <v>0.72123893805309736</v>
      </c>
      <c r="AB128" s="4">
        <v>452</v>
      </c>
      <c r="AC128" s="4">
        <v>0</v>
      </c>
      <c r="AD128" s="4" t="e">
        <f>AP128/AC128</f>
        <v>#DIV/0!</v>
      </c>
      <c r="AE128" s="7">
        <f>AF128/(AF128+AH128+AJ128+AL128+AN128+AP128)</f>
        <v>0.26150711391689435</v>
      </c>
      <c r="AF128" s="4">
        <v>44406</v>
      </c>
      <c r="AG128" s="7">
        <f>AH128/(AF128+AH128+AJ128+AL128+AN128+AP128)</f>
        <v>0.25163125412230286</v>
      </c>
      <c r="AH128" s="4">
        <v>42729</v>
      </c>
      <c r="AI128" s="7">
        <f>AJ128/(AF128+AH128+AJ128+AL128+AN128+AP128)</f>
        <v>0.46002544049750305</v>
      </c>
      <c r="AJ128" s="4">
        <v>78116</v>
      </c>
      <c r="AK128" s="7">
        <f>AL128/(AF128+AH128+AJ128+AL128+AN128+AP128)</f>
        <v>1.3397484217469141E-2</v>
      </c>
      <c r="AL128" s="4">
        <v>2275</v>
      </c>
      <c r="AM128" s="7">
        <f>AN128/(AF128+AH128+AJ128+AL128+AN128+AP128)</f>
        <v>1.3438707245830584E-2</v>
      </c>
      <c r="AN128" s="4">
        <v>2282</v>
      </c>
      <c r="AO128" s="7">
        <f>AP128/(AF128+AH128+AJ128+AL128+AN128+AP128)</f>
        <v>0</v>
      </c>
      <c r="AP128" s="4">
        <v>0</v>
      </c>
      <c r="AQ128" s="6">
        <f>AO128+AM128+AK128+AI128+AG128+AE128</f>
        <v>1</v>
      </c>
      <c r="AR128" s="4">
        <v>11287</v>
      </c>
      <c r="AS128" s="4">
        <f>AR128/M128</f>
        <v>2821.75</v>
      </c>
      <c r="AT128" s="4">
        <f>AR128/V128</f>
        <v>4397.2884177812311</v>
      </c>
      <c r="AU128" s="7">
        <f>AR128/(AR128+AV128+AY128+BB128)</f>
        <v>0.21866826820621113</v>
      </c>
      <c r="AV128" s="4">
        <v>26310</v>
      </c>
      <c r="AW128" s="4">
        <f>AV128/M128</f>
        <v>6577.5</v>
      </c>
      <c r="AX128" s="7">
        <f>AV128/(AR128+AV128+AY128+BB128)</f>
        <v>0.50971579130906486</v>
      </c>
      <c r="AY128" s="4">
        <v>6075</v>
      </c>
      <c r="AZ128" s="4">
        <f>AY128/M128</f>
        <v>1518.75</v>
      </c>
      <c r="BA128" s="7">
        <f>AY128/(AR128+AV128+AY128+BB128)</f>
        <v>0.11769378305596993</v>
      </c>
      <c r="BB128" s="4">
        <v>7945</v>
      </c>
      <c r="BC128" s="11">
        <f>BB128/(AR128+AV128+AY128+BB128)</f>
        <v>0.15392215742875409</v>
      </c>
      <c r="BD128" s="9">
        <f>BC128+BA128+AX128+AU128</f>
        <v>1</v>
      </c>
      <c r="BE128" s="14">
        <f>(AF128+AH128+AJ128+AL128+AN128+AP128)</f>
        <v>169808</v>
      </c>
      <c r="BF128" s="14">
        <f t="shared" si="5"/>
        <v>-51617</v>
      </c>
      <c r="BG128" s="13">
        <f>(AF128+AH128+AJ128+AL128+AN128+AP128)-(AR128+AV128+AY128+BB128)</f>
        <v>118191</v>
      </c>
      <c r="BH128" s="13">
        <f t="shared" si="6"/>
        <v>0</v>
      </c>
      <c r="BI128" s="14">
        <f>AF128/W128</f>
        <v>44406</v>
      </c>
      <c r="BJ128" s="14">
        <f>AH128/Y128</f>
        <v>52873.294964028777</v>
      </c>
      <c r="BK128" s="14">
        <f>AJ128/AA128</f>
        <v>108308.0736196319</v>
      </c>
      <c r="BL128" s="14">
        <f>BI128+BJ128+BK128</f>
        <v>205587.36858366069</v>
      </c>
      <c r="BM128" s="14">
        <f>(AF128/W128)-AF128</f>
        <v>0</v>
      </c>
      <c r="BN128" s="14">
        <f>AH128/Y128-AH128</f>
        <v>10144.294964028777</v>
      </c>
      <c r="BO128" s="14">
        <f>AJ128/AA128-AJ128</f>
        <v>30192.073619631905</v>
      </c>
      <c r="BP128" s="14">
        <f>BG128/S128</f>
        <v>0.16215248433229795</v>
      </c>
      <c r="BQ128" s="14">
        <f>(BG128-CA128)/S128</f>
        <v>0.17598738372138817</v>
      </c>
      <c r="BR128" s="27">
        <f>BQ128-BP128</f>
        <v>1.3834899389090216E-2</v>
      </c>
      <c r="BS128" s="28">
        <f t="shared" si="7"/>
        <v>567026</v>
      </c>
      <c r="BT128" s="11">
        <f>BS128/S128</f>
        <v>0.77793296089385477</v>
      </c>
      <c r="BU128" s="14">
        <f>(BE128-AP128)*1/BT128-(BE128-AP128)</f>
        <v>48473.019748653489</v>
      </c>
      <c r="BV128" s="14">
        <f t="shared" si="8"/>
        <v>0.23296857679094732</v>
      </c>
      <c r="BW128" s="27">
        <f>(AR128+AV128+AY128+BB128)/S128</f>
        <v>7.0816092458649338E-2</v>
      </c>
      <c r="BX128" s="13">
        <f>(AF128+AH128+AJ128+AL128+AN128)/N128</f>
        <v>304.86175942549374</v>
      </c>
      <c r="BY128" s="26">
        <f>BX128/K128</f>
        <v>0.29947127644940447</v>
      </c>
      <c r="BZ128" s="11">
        <f>AP128/BE128</f>
        <v>0</v>
      </c>
      <c r="CA128" s="15">
        <f>-(BM128+BN128+BO128)/M128</f>
        <v>-10084.09214591517</v>
      </c>
      <c r="CB128" s="15">
        <f>BG128-CA128</f>
        <v>128275.09214591517</v>
      </c>
      <c r="CC128" s="18">
        <f t="shared" si="9"/>
        <v>0</v>
      </c>
      <c r="CD128" s="17">
        <f>(AF128/(AF128+AH128+AJ128))/(X128/(X128+Z128+AB128))</f>
        <v>2.0913308950573999</v>
      </c>
      <c r="CE128" s="19">
        <f>(AH128/(AF128+AH128+AJ128))/(Z128/(X128+Z128+AB128))</f>
        <v>1.076374023279316</v>
      </c>
      <c r="CF128" s="18">
        <f>(AJ128/(AF128+AH128+AJ128))/(AB128/(X128+Z128+AB128))</f>
        <v>0.74880802135105506</v>
      </c>
      <c r="CG128">
        <f>AH128/Z128</f>
        <v>248.42441860465115</v>
      </c>
      <c r="CH128" s="11">
        <f>BB128/BE128</f>
        <v>4.6788137190238388E-2</v>
      </c>
      <c r="CI128" s="14">
        <f>AY128/V128</f>
        <v>2366.7517620289696</v>
      </c>
      <c r="CJ128" s="14">
        <f>AV128/M128</f>
        <v>6577.5</v>
      </c>
      <c r="CK128" s="17">
        <f>N128/V128</f>
        <v>217.00094344858206</v>
      </c>
      <c r="CL128" s="17">
        <f>(AL128+AN128)/N128</f>
        <v>8.1813285457809695</v>
      </c>
      <c r="CM128" s="14" t="e">
        <f>AP128/AC128</f>
        <v>#DIV/0!</v>
      </c>
    </row>
    <row r="129" spans="1:91" hidden="1" x14ac:dyDescent="0.2">
      <c r="A129">
        <v>932</v>
      </c>
      <c r="B129" s="2">
        <v>45200</v>
      </c>
      <c r="C129" s="3" t="s">
        <v>41</v>
      </c>
      <c r="D129" t="s">
        <v>42</v>
      </c>
      <c r="E129" s="3" t="s">
        <v>46</v>
      </c>
      <c r="F129" t="s">
        <v>42</v>
      </c>
      <c r="G129" t="str">
        <f>CONCATENATE(C129,E129)</f>
        <v>SEAGEG</v>
      </c>
      <c r="H129" t="s">
        <v>35</v>
      </c>
      <c r="I129">
        <f>U129/M129</f>
        <v>182.5</v>
      </c>
      <c r="J129" t="str">
        <f>_xlfn.CONCAT(C129,E129,H129)</f>
        <v>SEAGEG737-Max 9</v>
      </c>
      <c r="K129" s="4">
        <v>223</v>
      </c>
      <c r="L129" s="4">
        <f>N129/M129</f>
        <v>130.19999999999999</v>
      </c>
      <c r="M129" s="4">
        <v>10</v>
      </c>
      <c r="N129" s="4">
        <v>1302</v>
      </c>
      <c r="O129" s="4">
        <f>P129/M129</f>
        <v>16.8</v>
      </c>
      <c r="P129" s="4">
        <v>168</v>
      </c>
      <c r="Q129" s="4">
        <v>315</v>
      </c>
      <c r="R129" s="4">
        <v>819</v>
      </c>
      <c r="S129" s="4">
        <f>U129*K129</f>
        <v>406975</v>
      </c>
      <c r="T129" s="7">
        <f>N129/U129</f>
        <v>0.71342465753424655</v>
      </c>
      <c r="U129" s="4">
        <v>1825</v>
      </c>
      <c r="V129" s="4">
        <v>10.843425779880826</v>
      </c>
      <c r="W129" s="7">
        <f>P129/X129</f>
        <v>0.71186440677966101</v>
      </c>
      <c r="X129" s="4">
        <v>236</v>
      </c>
      <c r="Y129" s="7">
        <f>Q129/Z129</f>
        <v>0.7142857142857143</v>
      </c>
      <c r="Z129" s="4">
        <v>441</v>
      </c>
      <c r="AA129" s="7">
        <f>R129/AB129</f>
        <v>0.71341463414634143</v>
      </c>
      <c r="AB129" s="4">
        <v>1148</v>
      </c>
      <c r="AC129" s="4">
        <v>1252</v>
      </c>
      <c r="AD129" s="4">
        <f>AP129/AC129</f>
        <v>5.9968051118210859</v>
      </c>
      <c r="AE129" s="7">
        <f>AF129/(AF129+AH129+AJ129+AL129+AN129+AP129)</f>
        <v>0.19023628394377551</v>
      </c>
      <c r="AF129" s="4">
        <v>30208</v>
      </c>
      <c r="AG129" s="7">
        <f>AH129/(AF129+AH129+AJ129+AL129+AN129+AP129)</f>
        <v>0.20791349690160713</v>
      </c>
      <c r="AH129" s="4">
        <v>33015</v>
      </c>
      <c r="AI129" s="7">
        <f>AJ129/(AF129+AH129+AJ129+AL129+AN129+AP129)</f>
        <v>0.4823164894956925</v>
      </c>
      <c r="AJ129" s="4">
        <v>76588</v>
      </c>
      <c r="AK129" s="7">
        <f>AL129/(AF129+AH129+AJ129+AL129+AN129+AP129)</f>
        <v>3.6147916771625772E-2</v>
      </c>
      <c r="AL129" s="4">
        <v>5740</v>
      </c>
      <c r="AM129" s="7">
        <f>AN129/(AF129+AH129+AJ129+AL129+AN129+AP129)</f>
        <v>3.6103833946294524E-2</v>
      </c>
      <c r="AN129" s="4">
        <v>5733</v>
      </c>
      <c r="AO129" s="7">
        <f>AP129/(AF129+AH129+AJ129+AL129+AN129+AP129)</f>
        <v>4.7281978941004582E-2</v>
      </c>
      <c r="AP129" s="4">
        <v>7508</v>
      </c>
      <c r="AQ129" s="6">
        <f>AO129+AM129+AK129+AI129+AG129+AE129</f>
        <v>1</v>
      </c>
      <c r="AR129" s="4">
        <v>47682</v>
      </c>
      <c r="AS129" s="4">
        <f>AR129/M129</f>
        <v>4768.2</v>
      </c>
      <c r="AT129" s="4">
        <f>AR129/V129</f>
        <v>4397.3187964702465</v>
      </c>
      <c r="AU129" s="7">
        <f>AR129/(AR129+AV129+AY129+BB129)</f>
        <v>0.27351731496193976</v>
      </c>
      <c r="AV129" s="4">
        <v>67420</v>
      </c>
      <c r="AW129" s="4">
        <f>AV129/M129</f>
        <v>6742</v>
      </c>
      <c r="AX129" s="7">
        <f>AV129/(AR129+AV129+AY129+BB129)</f>
        <v>0.38674001457015184</v>
      </c>
      <c r="AY129" s="4">
        <v>25663</v>
      </c>
      <c r="AZ129" s="4">
        <f>AY129/M129</f>
        <v>2566.3000000000002</v>
      </c>
      <c r="BA129" s="7">
        <f>AY129/(AR129+AV129+AY129+BB129)</f>
        <v>0.14721016009958182</v>
      </c>
      <c r="BB129" s="4">
        <v>33564</v>
      </c>
      <c r="BC129" s="11">
        <f>BB129/(AR129+AV129+AY129+BB129)</f>
        <v>0.19253251036832655</v>
      </c>
      <c r="BD129" s="9">
        <f>BC129+BA129+AX129+AU129</f>
        <v>1</v>
      </c>
      <c r="BE129" s="14">
        <f>(AF129+AH129+AJ129+AL129+AN129+AP129)</f>
        <v>158792</v>
      </c>
      <c r="BF129" s="14">
        <f t="shared" si="5"/>
        <v>-174329</v>
      </c>
      <c r="BG129" s="13">
        <f>(AF129+AH129+AJ129+AL129+AN129+AP129)-(AR129+AV129+AY129+BB129)</f>
        <v>-15537</v>
      </c>
      <c r="BH129" s="13">
        <f t="shared" si="6"/>
        <v>1</v>
      </c>
      <c r="BI129" s="14">
        <f>AF129/W129</f>
        <v>42435.047619047618</v>
      </c>
      <c r="BJ129" s="14">
        <f>AH129/Y129</f>
        <v>46221</v>
      </c>
      <c r="BK129" s="14">
        <f>AJ129/AA129</f>
        <v>107354.11965811966</v>
      </c>
      <c r="BL129" s="14">
        <f>BI129+BJ129+BK129</f>
        <v>196010.16727716726</v>
      </c>
      <c r="BM129" s="14">
        <f>(AF129/W129)-AF129</f>
        <v>12227.047619047618</v>
      </c>
      <c r="BN129" s="14">
        <f>AH129/Y129-AH129</f>
        <v>13206</v>
      </c>
      <c r="BO129" s="14">
        <f>AJ129/AA129-AJ129</f>
        <v>30766.119658119656</v>
      </c>
      <c r="BP129" s="14">
        <f>BG129/S129</f>
        <v>-3.817679218625223E-2</v>
      </c>
      <c r="BQ129" s="14">
        <f>(BG129-CA129)/S129</f>
        <v>-2.436779475958787E-2</v>
      </c>
      <c r="BR129" s="27">
        <f>BQ129-BP129</f>
        <v>1.380899742666436E-2</v>
      </c>
      <c r="BS129" s="28">
        <f t="shared" si="7"/>
        <v>290346</v>
      </c>
      <c r="BT129" s="11">
        <f>BS129/S129</f>
        <v>0.71342465753424655</v>
      </c>
      <c r="BU129" s="14">
        <f>(BE129-AP129)*1/BT129-(BE129-AP129)</f>
        <v>60769.225806451606</v>
      </c>
      <c r="BV129" s="14">
        <f t="shared" si="8"/>
        <v>0.39017630075557469</v>
      </c>
      <c r="BW129" s="27">
        <f>(AR129+AV129+AY129+BB129)/S129</f>
        <v>0.42835309294182689</v>
      </c>
      <c r="BX129" s="13">
        <f>(AF129+AH129+AJ129+AL129+AN129)/N129</f>
        <v>116.19354838709677</v>
      </c>
      <c r="BY129" s="26">
        <f>BX129/K129</f>
        <v>0.52104730218429041</v>
      </c>
      <c r="BZ129" s="11">
        <f>AP129/BE129</f>
        <v>4.7281978941004582E-2</v>
      </c>
      <c r="CA129" s="15">
        <f>-(BM129+BN129+BO129)/M129</f>
        <v>-5619.9167277167271</v>
      </c>
      <c r="CB129" s="15">
        <f>BG129-CA129</f>
        <v>-9917.0832722832729</v>
      </c>
      <c r="CC129" s="18">
        <f t="shared" si="9"/>
        <v>1</v>
      </c>
      <c r="CD129" s="17">
        <f>(AF129/(AF129+AH129+AJ129))/(X129/(X129+Z129+AB129))</f>
        <v>1.6708270450822895</v>
      </c>
      <c r="CE129" s="19">
        <f>(AH129/(AF129+AH129+AJ129))/(Z129/(X129+Z129+AB129))</f>
        <v>0.97722425760685583</v>
      </c>
      <c r="CF129" s="18">
        <f>(AJ129/(AF129+AH129+AJ129))/(AB129/(X129+Z129+AB129))</f>
        <v>0.87084400675605955</v>
      </c>
      <c r="CG129">
        <f>AH129/Z129</f>
        <v>74.863945578231295</v>
      </c>
      <c r="CH129" s="11">
        <f>BB129/BE129</f>
        <v>0.21137084991687238</v>
      </c>
      <c r="CI129" s="14">
        <f>AY129/V129</f>
        <v>2366.6874769056653</v>
      </c>
      <c r="CJ129" s="14">
        <f>AV129/M129</f>
        <v>6742</v>
      </c>
      <c r="CK129" s="17">
        <f>N129/V129</f>
        <v>120.07275435183635</v>
      </c>
      <c r="CL129" s="17">
        <f>(AL129+AN129)/N129</f>
        <v>8.8118279569892479</v>
      </c>
      <c r="CM129" s="14">
        <f>AP129/AC129</f>
        <v>5.9968051118210859</v>
      </c>
    </row>
    <row r="130" spans="1:91" hidden="1" x14ac:dyDescent="0.2">
      <c r="A130">
        <v>623</v>
      </c>
      <c r="B130" s="2">
        <v>45170</v>
      </c>
      <c r="C130" s="3" t="s">
        <v>46</v>
      </c>
      <c r="D130" t="s">
        <v>42</v>
      </c>
      <c r="E130" s="3" t="s">
        <v>41</v>
      </c>
      <c r="F130" t="s">
        <v>42</v>
      </c>
      <c r="G130" t="str">
        <f>CONCATENATE(C130,E130)</f>
        <v>GEGSEA</v>
      </c>
      <c r="H130" t="s">
        <v>35</v>
      </c>
      <c r="I130">
        <f>U130/M130</f>
        <v>175.06666666666666</v>
      </c>
      <c r="J130" t="str">
        <f>_xlfn.CONCAT(C130,E130,H130)</f>
        <v>GEGSEA737-Max 9</v>
      </c>
      <c r="K130" s="4">
        <v>223</v>
      </c>
      <c r="L130" s="4">
        <f>N130/M130</f>
        <v>100.2</v>
      </c>
      <c r="M130" s="4">
        <v>15</v>
      </c>
      <c r="N130" s="4">
        <v>1503</v>
      </c>
      <c r="O130" s="4">
        <f>P130/M130</f>
        <v>13.333333333333334</v>
      </c>
      <c r="P130" s="4">
        <v>200</v>
      </c>
      <c r="Q130" s="4">
        <v>328</v>
      </c>
      <c r="R130" s="4">
        <v>975</v>
      </c>
      <c r="S130" s="4">
        <f>U130*K130</f>
        <v>585598</v>
      </c>
      <c r="T130" s="7">
        <f>N130/U130</f>
        <v>0.57235338918507239</v>
      </c>
      <c r="U130" s="4">
        <v>2626</v>
      </c>
      <c r="V130" s="4">
        <v>18.153498994667366</v>
      </c>
      <c r="W130" s="7">
        <f>P130/X130</f>
        <v>0.58997050147492625</v>
      </c>
      <c r="X130" s="4">
        <v>339</v>
      </c>
      <c r="Y130" s="7">
        <f>Q130/Z130</f>
        <v>0.51735015772870663</v>
      </c>
      <c r="Z130" s="4">
        <v>634</v>
      </c>
      <c r="AA130" s="7">
        <f>R130/AB130</f>
        <v>0.59019370460048426</v>
      </c>
      <c r="AB130" s="4">
        <v>1652</v>
      </c>
      <c r="AC130" s="4">
        <v>2200</v>
      </c>
      <c r="AD130" s="4">
        <f>AP130/AC130</f>
        <v>6</v>
      </c>
      <c r="AE130" s="7">
        <f>AF130/(AF130+AH130+AJ130+AL130+AN130+AP130)</f>
        <v>0.20310669615418964</v>
      </c>
      <c r="AF130" s="4">
        <v>38664</v>
      </c>
      <c r="AG130" s="7">
        <f>AH130/(AF130+AH130+AJ130+AL130+AN130+AP130)</f>
        <v>0.1823883842973687</v>
      </c>
      <c r="AH130" s="4">
        <v>34720</v>
      </c>
      <c r="AI130" s="7">
        <f>AJ130/(AF130+AH130+AJ130+AL130+AN130+AP130)</f>
        <v>0.46833680914883669</v>
      </c>
      <c r="AJ130" s="4">
        <v>89154</v>
      </c>
      <c r="AK130" s="7">
        <f>AL130/(AF130+AH130+AJ130+AL130+AN130+AP130)</f>
        <v>3.5852555381035177E-2</v>
      </c>
      <c r="AL130" s="4">
        <v>6825</v>
      </c>
      <c r="AM130" s="7">
        <f>AN130/(AF130+AH130+AJ130+AL130+AN130+AP130)</f>
        <v>4.0974349006897351E-2</v>
      </c>
      <c r="AN130" s="4">
        <v>7800</v>
      </c>
      <c r="AO130" s="7">
        <f>AP130/(AF130+AH130+AJ130+AL130+AN130+AP130)</f>
        <v>6.9341206011672443E-2</v>
      </c>
      <c r="AP130" s="4">
        <v>13200</v>
      </c>
      <c r="AQ130" s="6">
        <f>AO130+AM130+AK130+AI130+AG130+AE130</f>
        <v>1</v>
      </c>
      <c r="AR130" s="4">
        <v>79827</v>
      </c>
      <c r="AS130" s="4">
        <f>AR130/M130</f>
        <v>5321.8</v>
      </c>
      <c r="AT130" s="4">
        <f>AR130/V130</f>
        <v>4397.334090989807</v>
      </c>
      <c r="AU130" s="7">
        <f>AR130/(AR130+AV130+AY130+BB130)</f>
        <v>0.28922826086956521</v>
      </c>
      <c r="AV130" s="4">
        <v>97019</v>
      </c>
      <c r="AW130" s="4">
        <f>AV130/M130</f>
        <v>6467.9333333333334</v>
      </c>
      <c r="AX130" s="7">
        <f>AV130/(AR130+AV130+AY130+BB130)</f>
        <v>0.35151811594202897</v>
      </c>
      <c r="AY130" s="4">
        <v>42964</v>
      </c>
      <c r="AZ130" s="4">
        <f>AY130/M130</f>
        <v>2864.2666666666669</v>
      </c>
      <c r="BA130" s="7">
        <f>AY130/(AR130+AV130+AY130+BB130)</f>
        <v>0.15566666666666668</v>
      </c>
      <c r="BB130" s="4">
        <v>56190</v>
      </c>
      <c r="BC130" s="11">
        <f>BB130/(AR130+AV130+AY130+BB130)</f>
        <v>0.20358695652173914</v>
      </c>
      <c r="BD130" s="9">
        <f>BC130+BA130+AX130+AU130</f>
        <v>1</v>
      </c>
      <c r="BE130" s="14">
        <f>(AF130+AH130+AJ130+AL130+AN130+AP130)</f>
        <v>190363</v>
      </c>
      <c r="BF130" s="14">
        <f t="shared" si="5"/>
        <v>-276000</v>
      </c>
      <c r="BG130" s="13">
        <f>(AF130+AH130+AJ130+AL130+AN130+AP130)-(AR130+AV130+AY130+BB130)</f>
        <v>-85637</v>
      </c>
      <c r="BH130" s="13">
        <f t="shared" si="6"/>
        <v>1</v>
      </c>
      <c r="BI130" s="14">
        <f>AF130/W130</f>
        <v>65535.48</v>
      </c>
      <c r="BJ130" s="14">
        <f>AH130/Y130</f>
        <v>67111.219512195123</v>
      </c>
      <c r="BK130" s="14">
        <f>AJ130/AA130</f>
        <v>151058.88</v>
      </c>
      <c r="BL130" s="14">
        <f>BI130+BJ130+BK130</f>
        <v>283705.57951219514</v>
      </c>
      <c r="BM130" s="14">
        <f>(AF130/W130)-AF130</f>
        <v>26871.480000000003</v>
      </c>
      <c r="BN130" s="14">
        <f>AH130/Y130-AH130</f>
        <v>32391.219512195123</v>
      </c>
      <c r="BO130" s="14">
        <f>AJ130/AA130-AJ130</f>
        <v>61904.880000000005</v>
      </c>
      <c r="BP130" s="14">
        <f>BG130/S130</f>
        <v>-0.14623854589667315</v>
      </c>
      <c r="BQ130" s="14">
        <f>(BG130-CA130)/S130</f>
        <v>-0.13244437543477547</v>
      </c>
      <c r="BR130" s="27">
        <f>BQ130-BP130</f>
        <v>1.3794170461897681E-2</v>
      </c>
      <c r="BS130" s="28">
        <f t="shared" si="7"/>
        <v>335169</v>
      </c>
      <c r="BT130" s="11">
        <f>BS130/S130</f>
        <v>0.57235338918507239</v>
      </c>
      <c r="BU130" s="14">
        <f>(BE130-AP130)*1/BT130-(BE130-AP130)</f>
        <v>132371.29008649365</v>
      </c>
      <c r="BV130" s="14">
        <f t="shared" si="8"/>
        <v>0.32507453918899998</v>
      </c>
      <c r="BW130" s="27">
        <f>(AR130+AV130+AY130+BB130)/S130</f>
        <v>0.4713130850856731</v>
      </c>
      <c r="BX130" s="13">
        <f>(AF130+AH130+AJ130+AL130+AN130)/N130</f>
        <v>117.87292082501664</v>
      </c>
      <c r="BY130" s="26">
        <f>BX130/K130</f>
        <v>0.52857812029155438</v>
      </c>
      <c r="BZ130" s="11">
        <f>AP130/BE130</f>
        <v>6.9341206011672443E-2</v>
      </c>
      <c r="CA130" s="15">
        <f>-(BM130+BN130+BO130)/M130</f>
        <v>-8077.8386341463429</v>
      </c>
      <c r="CB130" s="15">
        <f>BG130-CA130</f>
        <v>-77559.161365853652</v>
      </c>
      <c r="CC130" s="18">
        <f t="shared" si="9"/>
        <v>1</v>
      </c>
      <c r="CD130" s="17">
        <f>(AF130/(AF130+AH130+AJ130))/(X130/(X130+Z130+AB130))</f>
        <v>1.8419654513465986</v>
      </c>
      <c r="CE130" s="19">
        <f>(AH130/(AF130+AH130+AJ130))/(Z130/(X130+Z130+AB130))</f>
        <v>0.88443282935477008</v>
      </c>
      <c r="CF130" s="18">
        <f>(AJ130/(AF130+AH130+AJ130))/(AB130/(X130+Z130+AB130))</f>
        <v>0.8715758463574933</v>
      </c>
      <c r="CG130">
        <f>AH130/Z130</f>
        <v>54.763406940063092</v>
      </c>
      <c r="CH130" s="11">
        <f>BB130/BE130</f>
        <v>0.29517290649968742</v>
      </c>
      <c r="CI130" s="14">
        <f>AY130/V130</f>
        <v>2366.7062758876832</v>
      </c>
      <c r="CJ130" s="14">
        <f>AV130/M130</f>
        <v>6467.9333333333334</v>
      </c>
      <c r="CK130" s="17">
        <f>N130/V130</f>
        <v>82.793956164677112</v>
      </c>
      <c r="CL130" s="17">
        <f>(AL130+AN130)/N130</f>
        <v>9.7305389221556879</v>
      </c>
      <c r="CM130" s="14">
        <f>AP130/AC130</f>
        <v>6</v>
      </c>
    </row>
    <row r="131" spans="1:91" hidden="1" x14ac:dyDescent="0.2">
      <c r="A131">
        <v>591</v>
      </c>
      <c r="B131" s="2">
        <v>45170</v>
      </c>
      <c r="C131" s="3" t="s">
        <v>29</v>
      </c>
      <c r="D131" t="s">
        <v>28</v>
      </c>
      <c r="E131" s="3" t="s">
        <v>36</v>
      </c>
      <c r="F131" t="s">
        <v>28</v>
      </c>
      <c r="G131" t="str">
        <f>CONCATENATE(C131,E131)</f>
        <v>ANCJNU</v>
      </c>
      <c r="H131" t="s">
        <v>31</v>
      </c>
      <c r="I131">
        <f>U131/M131</f>
        <v>152.58333333333334</v>
      </c>
      <c r="J131" t="str">
        <f>_xlfn.CONCAT(C131,E131,H131)</f>
        <v>ANCJNU737-800</v>
      </c>
      <c r="K131" s="4">
        <v>571</v>
      </c>
      <c r="L131" s="4">
        <f>N131/M131</f>
        <v>79.416666666666671</v>
      </c>
      <c r="M131" s="4">
        <v>12</v>
      </c>
      <c r="N131" s="4">
        <v>953</v>
      </c>
      <c r="O131" s="4">
        <f>P131/M131</f>
        <v>11.083333333333334</v>
      </c>
      <c r="P131" s="4">
        <v>133</v>
      </c>
      <c r="Q131" s="4">
        <v>289</v>
      </c>
      <c r="R131" s="4">
        <v>532</v>
      </c>
      <c r="S131" s="4">
        <f>U131*K131</f>
        <v>1045501</v>
      </c>
      <c r="T131" s="7">
        <f>N131/U131</f>
        <v>0.5204806116876024</v>
      </c>
      <c r="U131" s="4">
        <v>1831</v>
      </c>
      <c r="V131" s="4">
        <v>18.93492130410343</v>
      </c>
      <c r="W131" s="7">
        <f>P131/X131</f>
        <v>0.54958677685950408</v>
      </c>
      <c r="X131" s="4">
        <v>242</v>
      </c>
      <c r="Y131" s="7">
        <f>Q131/Z131</f>
        <v>0.62826086956521743</v>
      </c>
      <c r="Z131" s="4">
        <v>460</v>
      </c>
      <c r="AA131" s="7">
        <f>R131/AB131</f>
        <v>0.47121346324180691</v>
      </c>
      <c r="AB131" s="4">
        <v>1129</v>
      </c>
      <c r="AC131" s="4">
        <v>9582</v>
      </c>
      <c r="AD131" s="4">
        <f>AP131/AC131</f>
        <v>5.9996869129618036</v>
      </c>
      <c r="AE131" s="7">
        <f>AF131/(AF131+AH131+AJ131+AL131+AN131+AP131)</f>
        <v>0.17502684341018682</v>
      </c>
      <c r="AF131" s="4">
        <v>44827</v>
      </c>
      <c r="AG131" s="7">
        <f>AH131/(AF131+AH131+AJ131+AL131+AN131+AP131)</f>
        <v>0.21265447162407511</v>
      </c>
      <c r="AH131" s="4">
        <v>54464</v>
      </c>
      <c r="AI131" s="7">
        <f>AJ131/(AF131+AH131+AJ131+AL131+AN131+AP131)</f>
        <v>0.35669523456259883</v>
      </c>
      <c r="AJ131" s="4">
        <v>91355</v>
      </c>
      <c r="AK131" s="7">
        <f>AL131/(AF131+AH131+AJ131+AL131+AN131+AP131)</f>
        <v>1.4555961189309489E-2</v>
      </c>
      <c r="AL131" s="4">
        <v>3728</v>
      </c>
      <c r="AM131" s="7">
        <f>AN131/(AF131+AH131+AJ131+AL131+AN131+AP131)</f>
        <v>1.6601917107549342E-2</v>
      </c>
      <c r="AN131" s="4">
        <v>4252</v>
      </c>
      <c r="AO131" s="7">
        <f>AP131/(AF131+AH131+AJ131+AL131+AN131+AP131)</f>
        <v>0.22446557210628038</v>
      </c>
      <c r="AP131" s="4">
        <v>57489</v>
      </c>
      <c r="AQ131" s="6">
        <f>AO131+AM131+AK131+AI131+AG131+AE131</f>
        <v>1</v>
      </c>
      <c r="AR131" s="4">
        <v>78733</v>
      </c>
      <c r="AS131" s="4">
        <f>AR131/M131</f>
        <v>6561.083333333333</v>
      </c>
      <c r="AT131" s="4">
        <f>AR131/V131</f>
        <v>4158.0843530063994</v>
      </c>
      <c r="AU131" s="7">
        <f>AR131/(AR131+AV131+AY131+BB131)</f>
        <v>0.31807200685163939</v>
      </c>
      <c r="AV131" s="4">
        <v>67465</v>
      </c>
      <c r="AW131" s="4">
        <f>AV131/M131</f>
        <v>5622.083333333333</v>
      </c>
      <c r="AX131" s="7">
        <f>AV131/(AR131+AV131+AY131+BB131)</f>
        <v>0.27255061971785466</v>
      </c>
      <c r="AY131" s="4">
        <v>42562</v>
      </c>
      <c r="AZ131" s="4">
        <f>AY131/M131</f>
        <v>3546.8333333333335</v>
      </c>
      <c r="BA131" s="7">
        <f>AY131/(AR131+AV131+AY131+BB131)</f>
        <v>0.1719454454373576</v>
      </c>
      <c r="BB131" s="4">
        <v>58772</v>
      </c>
      <c r="BC131" s="11">
        <f>BB131/(AR131+AV131+AY131+BB131)</f>
        <v>0.23743192799314836</v>
      </c>
      <c r="BD131" s="9">
        <f>BC131+BA131+AX131+AU131</f>
        <v>1</v>
      </c>
      <c r="BE131" s="14">
        <f>(AF131+AH131+AJ131+AL131+AN131+AP131)</f>
        <v>256115</v>
      </c>
      <c r="BF131" s="14">
        <f t="shared" ref="BF131:BF194" si="10">-(AR131+AV131+AY131+BB131)</f>
        <v>-247532</v>
      </c>
      <c r="BG131" s="13">
        <f>(AF131+AH131+AJ131+AL131+AN131+AP131)-(AR131+AV131+AY131+BB131)</f>
        <v>8583</v>
      </c>
      <c r="BH131" s="13">
        <f t="shared" ref="BH131:BH194" si="11">IF(BG131&lt;0,1,0)</f>
        <v>0</v>
      </c>
      <c r="BI131" s="14">
        <f>AF131/W131</f>
        <v>81564.917293233084</v>
      </c>
      <c r="BJ131" s="14">
        <f>AH131/Y131</f>
        <v>86690.103806228362</v>
      </c>
      <c r="BK131" s="14">
        <f>AJ131/AA131</f>
        <v>193871.79511278195</v>
      </c>
      <c r="BL131" s="14">
        <f>BI131+BJ131+BK131</f>
        <v>362126.8162122434</v>
      </c>
      <c r="BM131" s="14">
        <f>(AF131/W131)-AF131</f>
        <v>36737.917293233084</v>
      </c>
      <c r="BN131" s="14">
        <f>AH131/Y131-AH131</f>
        <v>32226.103806228362</v>
      </c>
      <c r="BO131" s="14">
        <f>AJ131/AA131-AJ131</f>
        <v>102516.79511278195</v>
      </c>
      <c r="BP131" s="14">
        <f>BG131/S131</f>
        <v>8.2094613013282622E-3</v>
      </c>
      <c r="BQ131" s="14">
        <f>(BG131-CA131)/S131</f>
        <v>2.187761467247468E-2</v>
      </c>
      <c r="BR131" s="27">
        <f>BQ131-BP131</f>
        <v>1.3668153371146418E-2</v>
      </c>
      <c r="BS131" s="28">
        <f t="shared" ref="BS131:BS194" si="12">N131*K131</f>
        <v>544163</v>
      </c>
      <c r="BT131" s="11">
        <f>BS131/S131</f>
        <v>0.5204806116876024</v>
      </c>
      <c r="BU131" s="14">
        <f>(BE131-AP131)*1/BT131-(BE131-AP131)</f>
        <v>182994.36306400842</v>
      </c>
      <c r="BV131" s="14">
        <f t="shared" ref="BV131:BV194" si="13">BE131/S131</f>
        <v>0.24496868008734568</v>
      </c>
      <c r="BW131" s="27">
        <f>(AR131+AV131+AY131+BB131)/S131</f>
        <v>0.23675921878601741</v>
      </c>
      <c r="BX131" s="13">
        <f>(AF131+AH131+AJ131+AL131+AN131)/N131</f>
        <v>208.4218258132214</v>
      </c>
      <c r="BY131" s="26">
        <f>BX131/K131</f>
        <v>0.36501195413874149</v>
      </c>
      <c r="BZ131" s="11">
        <f>AP131/BE131</f>
        <v>0.22446557210628038</v>
      </c>
      <c r="CA131" s="15">
        <f>-(BM131+BN131+BO131)/M131</f>
        <v>-14290.06801768695</v>
      </c>
      <c r="CB131" s="15">
        <f>BG131-CA131</f>
        <v>22873.06801768695</v>
      </c>
      <c r="CC131" s="18">
        <f t="shared" ref="CC131:CC194" si="14">IF(CB131&lt;0,1,0)</f>
        <v>0</v>
      </c>
      <c r="CD131" s="17">
        <f>(AF131/(AF131+AH131+AJ131))/(X131/(X131+Z131+AB131))</f>
        <v>1.7790368987287501</v>
      </c>
      <c r="CE131" s="19">
        <f>(AH131/(AF131+AH131+AJ131))/(Z131/(X131+Z131+AB131))</f>
        <v>1.1371358433956129</v>
      </c>
      <c r="CF131" s="18">
        <f>(AJ131/(AF131+AH131+AJ131))/(AB131/(X131+Z131+AB131))</f>
        <v>0.77713957709978787</v>
      </c>
      <c r="CG131">
        <f>AH131/Z131</f>
        <v>118.4</v>
      </c>
      <c r="CH131" s="11">
        <f>BB131/BE131</f>
        <v>0.22947504050914627</v>
      </c>
      <c r="CI131" s="14">
        <f>AY131/V131</f>
        <v>2247.8044305775011</v>
      </c>
      <c r="CJ131" s="14">
        <f>AV131/M131</f>
        <v>5622.083333333333</v>
      </c>
      <c r="CK131" s="17">
        <f>N131/V131</f>
        <v>50.330285755846958</v>
      </c>
      <c r="CL131" s="17">
        <f>(AL131+AN131)/N131</f>
        <v>8.3735571878279114</v>
      </c>
      <c r="CM131" s="14">
        <f>AP131/AC131</f>
        <v>5.9996869129618036</v>
      </c>
    </row>
    <row r="132" spans="1:91" hidden="1" x14ac:dyDescent="0.2">
      <c r="A132">
        <v>596</v>
      </c>
      <c r="B132" s="2">
        <v>45170</v>
      </c>
      <c r="C132" s="3" t="s">
        <v>29</v>
      </c>
      <c r="D132" t="s">
        <v>28</v>
      </c>
      <c r="E132" s="3" t="s">
        <v>39</v>
      </c>
      <c r="F132" t="s">
        <v>28</v>
      </c>
      <c r="G132" t="str">
        <f>CONCATENATE(C132,E132)</f>
        <v>ANCOME</v>
      </c>
      <c r="H132" t="s">
        <v>30</v>
      </c>
      <c r="I132">
        <f>U132/M132</f>
        <v>115.14285714285714</v>
      </c>
      <c r="J132" t="str">
        <f>_xlfn.CONCAT(C132,E132,H132)</f>
        <v>ANCOME737-700</v>
      </c>
      <c r="K132" s="4">
        <v>539</v>
      </c>
      <c r="L132" s="4">
        <f>N132/M132</f>
        <v>88.142857142857139</v>
      </c>
      <c r="M132" s="4">
        <v>7</v>
      </c>
      <c r="N132" s="4">
        <v>617</v>
      </c>
      <c r="O132" s="4">
        <f>P132/M132</f>
        <v>15</v>
      </c>
      <c r="P132" s="4">
        <v>105</v>
      </c>
      <c r="Q132" s="4">
        <v>148</v>
      </c>
      <c r="R132" s="4">
        <v>364</v>
      </c>
      <c r="S132" s="4">
        <f>U132*K132</f>
        <v>434434</v>
      </c>
      <c r="T132" s="7">
        <f>N132/U132</f>
        <v>0.76550868486352353</v>
      </c>
      <c r="U132" s="4">
        <v>806</v>
      </c>
      <c r="V132" s="4">
        <v>10.289798850574712</v>
      </c>
      <c r="W132" s="7">
        <f>P132/X132</f>
        <v>0.94594594594594594</v>
      </c>
      <c r="X132" s="4">
        <v>111</v>
      </c>
      <c r="Y132" s="7">
        <f>Q132/Z132</f>
        <v>0.73267326732673266</v>
      </c>
      <c r="Z132" s="4">
        <v>202</v>
      </c>
      <c r="AA132" s="7">
        <f>R132/AB132</f>
        <v>0.73684210526315785</v>
      </c>
      <c r="AB132" s="4">
        <v>494</v>
      </c>
      <c r="AC132" s="4">
        <v>2479</v>
      </c>
      <c r="AD132" s="4">
        <f>AP132/AC132</f>
        <v>6</v>
      </c>
      <c r="AE132" s="7">
        <f>AF132/(AF132+AH132+AJ132+AL132+AN132+AP132)</f>
        <v>0.26281230259230709</v>
      </c>
      <c r="AF132" s="4">
        <v>45348</v>
      </c>
      <c r="AG132" s="7">
        <f>AH132/(AF132+AH132+AJ132+AL132+AN132+AP132)</f>
        <v>0.20744252357301404</v>
      </c>
      <c r="AH132" s="4">
        <v>35794</v>
      </c>
      <c r="AI132" s="7">
        <f>AJ132/(AF132+AH132+AJ132+AL132+AN132+AP132)</f>
        <v>0.41396936522379152</v>
      </c>
      <c r="AJ132" s="4">
        <v>71430</v>
      </c>
      <c r="AK132" s="7">
        <f>AL132/(AF132+AH132+AJ132+AL132+AN132+AP132)</f>
        <v>1.4807388046294096E-2</v>
      </c>
      <c r="AL132" s="4">
        <v>2555</v>
      </c>
      <c r="AM132" s="7">
        <f>AN132/(AF132+AH132+AJ132+AL132+AN132+AP132)</f>
        <v>1.4766819859865893E-2</v>
      </c>
      <c r="AN132" s="4">
        <v>2548</v>
      </c>
      <c r="AO132" s="7">
        <f>AP132/(AF132+AH132+AJ132+AL132+AN132+AP132)</f>
        <v>8.6201600704727349E-2</v>
      </c>
      <c r="AP132" s="4">
        <v>14874</v>
      </c>
      <c r="AQ132" s="6">
        <f>AO132+AM132+AK132+AI132+AG132+AE132</f>
        <v>1</v>
      </c>
      <c r="AR132" s="4">
        <v>42786</v>
      </c>
      <c r="AS132" s="4">
        <f>AR132/M132</f>
        <v>6112.2857142857147</v>
      </c>
      <c r="AT132" s="4">
        <f>AR132/V132</f>
        <v>4158.0987754304151</v>
      </c>
      <c r="AU132" s="7">
        <f>AR132/(AR132+AV132+AY132+BB132)</f>
        <v>0.31463301639127267</v>
      </c>
      <c r="AV132" s="4">
        <v>38132</v>
      </c>
      <c r="AW132" s="4">
        <f>AV132/M132</f>
        <v>5447.4285714285716</v>
      </c>
      <c r="AX132" s="7">
        <f>AV132/(AR132+AV132+AY132+BB132)</f>
        <v>0.28040915675763123</v>
      </c>
      <c r="AY132" s="4">
        <v>23130</v>
      </c>
      <c r="AZ132" s="4">
        <f>AY132/M132</f>
        <v>3304.2857142857142</v>
      </c>
      <c r="BA132" s="7">
        <f>AY132/(AR132+AV132+AY132+BB132)</f>
        <v>0.17008978799444063</v>
      </c>
      <c r="BB132" s="4">
        <v>31939</v>
      </c>
      <c r="BC132" s="11">
        <f>BB132/(AR132+AV132+AY132+BB132)</f>
        <v>0.23486803885665541</v>
      </c>
      <c r="BD132" s="9">
        <f>BC132+BA132+AX132+AU132</f>
        <v>1</v>
      </c>
      <c r="BE132" s="14">
        <f>(AF132+AH132+AJ132+AL132+AN132+AP132)</f>
        <v>172549</v>
      </c>
      <c r="BF132" s="14">
        <f t="shared" si="10"/>
        <v>-135987</v>
      </c>
      <c r="BG132" s="13">
        <f>(AF132+AH132+AJ132+AL132+AN132+AP132)-(AR132+AV132+AY132+BB132)</f>
        <v>36562</v>
      </c>
      <c r="BH132" s="13">
        <f t="shared" si="11"/>
        <v>0</v>
      </c>
      <c r="BI132" s="14">
        <f>AF132/W132</f>
        <v>47939.314285714288</v>
      </c>
      <c r="BJ132" s="14">
        <f>AH132/Y132</f>
        <v>48853.972972972973</v>
      </c>
      <c r="BK132" s="14">
        <f>AJ132/AA132</f>
        <v>96940.71428571429</v>
      </c>
      <c r="BL132" s="14">
        <f>BI132+BJ132+BK132</f>
        <v>193734.00154440154</v>
      </c>
      <c r="BM132" s="14">
        <f>(AF132/W132)-AF132</f>
        <v>2591.3142857142884</v>
      </c>
      <c r="BN132" s="14">
        <f>AH132/Y132-AH132</f>
        <v>13059.972972972973</v>
      </c>
      <c r="BO132" s="14">
        <f>AJ132/AA132-AJ132</f>
        <v>25510.71428571429</v>
      </c>
      <c r="BP132" s="14">
        <f>BG132/S132</f>
        <v>8.4160079551784617E-2</v>
      </c>
      <c r="BQ132" s="14">
        <f>(BG132-CA132)/S132</f>
        <v>9.7695589974344799E-2</v>
      </c>
      <c r="BR132" s="27">
        <f>BQ132-BP132</f>
        <v>1.3535510422560182E-2</v>
      </c>
      <c r="BS132" s="28">
        <f t="shared" si="12"/>
        <v>332563</v>
      </c>
      <c r="BT132" s="11">
        <f>BS132/S132</f>
        <v>0.76550868486352353</v>
      </c>
      <c r="BU132" s="14">
        <f>(BE132-AP132)*1/BT132-(BE132-AP132)</f>
        <v>48299.149108589976</v>
      </c>
      <c r="BV132" s="14">
        <f t="shared" si="13"/>
        <v>0.3971811598539709</v>
      </c>
      <c r="BW132" s="27">
        <f>(AR132+AV132+AY132+BB132)/S132</f>
        <v>0.31302108030218628</v>
      </c>
      <c r="BX132" s="13">
        <f>(AF132+AH132+AJ132+AL132+AN132)/N132</f>
        <v>255.5510534846029</v>
      </c>
      <c r="BY132" s="26">
        <f>BX132/K132</f>
        <v>0.47412069292134118</v>
      </c>
      <c r="BZ132" s="11">
        <f>AP132/BE132</f>
        <v>8.6201600704727349E-2</v>
      </c>
      <c r="CA132" s="15">
        <f>-(BM132+BN132+BO132)/M132</f>
        <v>-5880.2859349145074</v>
      </c>
      <c r="CB132" s="15">
        <f>BG132-CA132</f>
        <v>42442.285934914507</v>
      </c>
      <c r="CC132" s="18">
        <f t="shared" si="14"/>
        <v>0</v>
      </c>
      <c r="CD132" s="17">
        <f>(AF132/(AF132+AH132+AJ132))/(X132/(X132+Z132+AB132))</f>
        <v>2.1608959456270891</v>
      </c>
      <c r="CE132" s="19">
        <f>(AH132/(AF132+AH132+AJ132))/(Z132/(X132+Z132+AB132))</f>
        <v>0.93725455509659705</v>
      </c>
      <c r="CF132" s="18">
        <f>(AJ132/(AF132+AH132+AJ132))/(AB132/(X132+Z132+AB132))</f>
        <v>0.76480795527506162</v>
      </c>
      <c r="CG132">
        <f>AH132/Z132</f>
        <v>177.19801980198019</v>
      </c>
      <c r="CH132" s="11">
        <f>BB132/BE132</f>
        <v>0.18510104376148226</v>
      </c>
      <c r="CI132" s="14">
        <f>AY132/V132</f>
        <v>2247.8573523046207</v>
      </c>
      <c r="CJ132" s="14">
        <f>AV132/M132</f>
        <v>5447.4285714285716</v>
      </c>
      <c r="CK132" s="17">
        <f>N132/V132</f>
        <v>59.962299454040242</v>
      </c>
      <c r="CL132" s="17">
        <f>(AL132+AN132)/N132</f>
        <v>8.2706645056726096</v>
      </c>
      <c r="CM132" s="14">
        <f>AP132/AC132</f>
        <v>6</v>
      </c>
    </row>
    <row r="133" spans="1:91" hidden="1" x14ac:dyDescent="0.2">
      <c r="A133">
        <v>521</v>
      </c>
      <c r="B133" s="2">
        <v>44866</v>
      </c>
      <c r="C133" s="3" t="s">
        <v>41</v>
      </c>
      <c r="D133" t="s">
        <v>42</v>
      </c>
      <c r="E133" s="3" t="s">
        <v>36</v>
      </c>
      <c r="F133" t="s">
        <v>28</v>
      </c>
      <c r="G133" t="str">
        <f>CONCATENATE(C133,E133)</f>
        <v>SEAJNU</v>
      </c>
      <c r="H133" t="s">
        <v>35</v>
      </c>
      <c r="I133">
        <f>U133/M133</f>
        <v>178</v>
      </c>
      <c r="J133" t="str">
        <f>_xlfn.CONCAT(C133,E133,H133)</f>
        <v>SEAJNU737-Max 9</v>
      </c>
      <c r="K133" s="4">
        <v>909</v>
      </c>
      <c r="L133" s="4">
        <f>N133/M133</f>
        <v>109.33333333333333</v>
      </c>
      <c r="M133" s="4">
        <v>6</v>
      </c>
      <c r="N133" s="4">
        <v>656</v>
      </c>
      <c r="O133" s="4">
        <f>P133/M133</f>
        <v>16.666666666666668</v>
      </c>
      <c r="P133" s="4">
        <v>100</v>
      </c>
      <c r="Q133" s="4">
        <v>125</v>
      </c>
      <c r="R133" s="4">
        <v>432</v>
      </c>
      <c r="S133" s="4">
        <f>U133*K133</f>
        <v>970812</v>
      </c>
      <c r="T133" s="7">
        <f>N133/U133</f>
        <v>0.61423220973782766</v>
      </c>
      <c r="U133" s="4">
        <v>1068</v>
      </c>
      <c r="V133" s="4">
        <v>15.389144316730523</v>
      </c>
      <c r="W133" s="7">
        <f>P133/X133</f>
        <v>0.72463768115942029</v>
      </c>
      <c r="X133" s="4">
        <v>138</v>
      </c>
      <c r="Y133" s="7">
        <f>Q133/Z133</f>
        <v>0.48449612403100772</v>
      </c>
      <c r="Z133" s="4">
        <v>258</v>
      </c>
      <c r="AA133" s="7">
        <f>R133/AB133</f>
        <v>0.6428571428571429</v>
      </c>
      <c r="AB133" s="4">
        <v>672</v>
      </c>
      <c r="AC133" s="4">
        <v>8929</v>
      </c>
      <c r="AD133" s="4">
        <f>AP133/AC133</f>
        <v>5</v>
      </c>
      <c r="AE133" s="7">
        <f>AF133/(AF133+AH133+AJ133+AL133+AN133+AP133)</f>
        <v>0.18043289847109006</v>
      </c>
      <c r="AF133" s="4">
        <v>31852</v>
      </c>
      <c r="AG133" s="7">
        <f>AH133/(AF133+AH133+AJ133+AL133+AN133+AP133)</f>
        <v>0.13190884320600915</v>
      </c>
      <c r="AH133" s="4">
        <v>23286</v>
      </c>
      <c r="AI133" s="7">
        <f>AJ133/(AF133+AH133+AJ133+AL133+AN133+AP133)</f>
        <v>0.41760937172507945</v>
      </c>
      <c r="AJ133" s="4">
        <v>73721</v>
      </c>
      <c r="AK133" s="7">
        <f>AL133/(AF133+AH133+AJ133+AL133+AN133+AP133)</f>
        <v>1.4699967711053582E-2</v>
      </c>
      <c r="AL133" s="4">
        <v>2595</v>
      </c>
      <c r="AM133" s="7">
        <f>AN133/(AF133+AH133+AJ133+AL133+AN133+AP133)</f>
        <v>2.4471622547881109E-3</v>
      </c>
      <c r="AN133" s="4">
        <v>432</v>
      </c>
      <c r="AO133" s="7">
        <f>AP133/(AF133+AH133+AJ133+AL133+AN133+AP133)</f>
        <v>0.25290175663197967</v>
      </c>
      <c r="AP133" s="4">
        <v>44645</v>
      </c>
      <c r="AQ133" s="6">
        <f>AO133+AM133+AK133+AI133+AG133+AE133</f>
        <v>1</v>
      </c>
      <c r="AR133" s="4">
        <v>52241</v>
      </c>
      <c r="AS133" s="4">
        <f>AR133/M133</f>
        <v>8706.8333333333339</v>
      </c>
      <c r="AT133" s="4">
        <f>AR133/V133</f>
        <v>3394.6656763238921</v>
      </c>
      <c r="AU133" s="7">
        <f>AR133/(AR133+AV133+AY133+BB133)</f>
        <v>0.31471619456124922</v>
      </c>
      <c r="AV133" s="4">
        <v>31437</v>
      </c>
      <c r="AW133" s="4">
        <f>AV133/M133</f>
        <v>5239.5</v>
      </c>
      <c r="AX133" s="7">
        <f>AV133/(AR133+AV133+AY133+BB133)</f>
        <v>0.18938636336253117</v>
      </c>
      <c r="AY133" s="4">
        <v>45353</v>
      </c>
      <c r="AZ133" s="4">
        <f>AY133/M133</f>
        <v>7558.833333333333</v>
      </c>
      <c r="BA133" s="7">
        <f>AY133/(AR133+AV133+AY133+BB133)</f>
        <v>0.27322071882116222</v>
      </c>
      <c r="BB133" s="4">
        <v>36963</v>
      </c>
      <c r="BC133" s="11">
        <f>BB133/(AR133+AV133+AY133+BB133)</f>
        <v>0.22267672325505741</v>
      </c>
      <c r="BD133" s="9">
        <f>BC133+BA133+AX133+AU133</f>
        <v>1</v>
      </c>
      <c r="BE133" s="14">
        <f>(AF133+AH133+AJ133+AL133+AN133+AP133)</f>
        <v>176531</v>
      </c>
      <c r="BF133" s="14">
        <f t="shared" si="10"/>
        <v>-165994</v>
      </c>
      <c r="BG133" s="13">
        <f>(AF133+AH133+AJ133+AL133+AN133+AP133)-(AR133+AV133+AY133+BB133)</f>
        <v>10537</v>
      </c>
      <c r="BH133" s="13">
        <f t="shared" si="11"/>
        <v>0</v>
      </c>
      <c r="BI133" s="14">
        <f>AF133/W133</f>
        <v>43955.76</v>
      </c>
      <c r="BJ133" s="14">
        <f>AH133/Y133</f>
        <v>48062.304000000004</v>
      </c>
      <c r="BK133" s="14">
        <f>AJ133/AA133</f>
        <v>114677.11111111111</v>
      </c>
      <c r="BL133" s="14">
        <f>BI133+BJ133+BK133</f>
        <v>206695.17511111114</v>
      </c>
      <c r="BM133" s="14">
        <f>(AF133/W133)-AF133</f>
        <v>12103.760000000002</v>
      </c>
      <c r="BN133" s="14">
        <f>AH133/Y133-AH133</f>
        <v>24776.304000000004</v>
      </c>
      <c r="BO133" s="14">
        <f>AJ133/AA133-AJ133</f>
        <v>40956.111111111109</v>
      </c>
      <c r="BP133" s="14">
        <f>BG133/S133</f>
        <v>1.0853800735878832E-2</v>
      </c>
      <c r="BQ133" s="14">
        <f>(BG133-CA133)/S133</f>
        <v>2.4216527867240878E-2</v>
      </c>
      <c r="BR133" s="27">
        <f>BQ133-BP133</f>
        <v>1.3362727131362046E-2</v>
      </c>
      <c r="BS133" s="28">
        <f t="shared" si="12"/>
        <v>596304</v>
      </c>
      <c r="BT133" s="11">
        <f>BS133/S133</f>
        <v>0.61423220973782766</v>
      </c>
      <c r="BU133" s="14">
        <f>(BE133-AP133)*1/BT133-(BE133-AP133)</f>
        <v>82830.841463414661</v>
      </c>
      <c r="BV133" s="14">
        <f t="shared" si="13"/>
        <v>0.18183850220228015</v>
      </c>
      <c r="BW133" s="27">
        <f>(AR133+AV133+AY133+BB133)/S133</f>
        <v>0.17098470146640132</v>
      </c>
      <c r="BX133" s="13">
        <f>(AF133+AH133+AJ133+AL133+AN133)/N133</f>
        <v>201.04573170731706</v>
      </c>
      <c r="BY133" s="26">
        <f>BX133/K133</f>
        <v>0.22117242212026078</v>
      </c>
      <c r="BZ133" s="11">
        <f>AP133/BE133</f>
        <v>0.25290175663197967</v>
      </c>
      <c r="CA133" s="15">
        <f>-(BM133+BN133+BO133)/M133</f>
        <v>-12972.695851851851</v>
      </c>
      <c r="CB133" s="15">
        <f>BG133-CA133</f>
        <v>23509.695851851851</v>
      </c>
      <c r="CC133" s="18">
        <f t="shared" si="14"/>
        <v>0</v>
      </c>
      <c r="CD133" s="17">
        <f>(AF133/(AF133+AH133+AJ133))/(X133/(X133+Z133+AB133))</f>
        <v>1.9129962409198864</v>
      </c>
      <c r="CE133" s="19">
        <f>(AH133/(AF133+AH133+AJ133))/(Z133/(X133+Z133+AB133))</f>
        <v>0.74805181867254578</v>
      </c>
      <c r="CF133" s="18">
        <f>(AJ133/(AF133+AH133+AJ133))/(AB133/(X133+Z133+AB133))</f>
        <v>0.9092398058564567</v>
      </c>
      <c r="CG133">
        <f>AH133/Z133</f>
        <v>90.255813953488371</v>
      </c>
      <c r="CH133" s="11">
        <f>BB133/BE133</f>
        <v>0.20938532042530775</v>
      </c>
      <c r="CI133" s="14">
        <f>AY133/V133</f>
        <v>2947.0774376125551</v>
      </c>
      <c r="CJ133" s="14">
        <f>AV133/M133</f>
        <v>5239.5</v>
      </c>
      <c r="CK133" s="17">
        <f>N133/V133</f>
        <v>42.627451305841639</v>
      </c>
      <c r="CL133" s="17">
        <f>(AL133+AN133)/N133</f>
        <v>4.6143292682926829</v>
      </c>
      <c r="CM133" s="14">
        <f>AP133/AC133</f>
        <v>5</v>
      </c>
    </row>
    <row r="134" spans="1:91" hidden="1" x14ac:dyDescent="0.2">
      <c r="A134">
        <v>703</v>
      </c>
      <c r="B134" s="2">
        <v>45170</v>
      </c>
      <c r="C134" s="3" t="s">
        <v>39</v>
      </c>
      <c r="D134" t="s">
        <v>28</v>
      </c>
      <c r="E134" s="3" t="s">
        <v>29</v>
      </c>
      <c r="F134" t="s">
        <v>28</v>
      </c>
      <c r="G134" t="str">
        <f>CONCATENATE(C134,E134)</f>
        <v>OMEANC</v>
      </c>
      <c r="H134" t="s">
        <v>30</v>
      </c>
      <c r="I134">
        <f>U134/M134</f>
        <v>115.14285714285714</v>
      </c>
      <c r="J134" t="str">
        <f>_xlfn.CONCAT(C134,E134,H134)</f>
        <v>OMEANC737-700</v>
      </c>
      <c r="K134" s="4">
        <v>539</v>
      </c>
      <c r="L134" s="4">
        <f>N134/M134</f>
        <v>88.142857142857139</v>
      </c>
      <c r="M134" s="4">
        <v>7</v>
      </c>
      <c r="N134" s="4">
        <v>617</v>
      </c>
      <c r="O134" s="4">
        <f>P134/M134</f>
        <v>15</v>
      </c>
      <c r="P134" s="4">
        <v>105</v>
      </c>
      <c r="Q134" s="4">
        <v>148</v>
      </c>
      <c r="R134" s="4">
        <v>364</v>
      </c>
      <c r="S134" s="4">
        <f>U134*K134</f>
        <v>434434</v>
      </c>
      <c r="T134" s="7">
        <f>N134/U134</f>
        <v>0.76550868486352353</v>
      </c>
      <c r="U134" s="4">
        <v>806</v>
      </c>
      <c r="V134" s="4">
        <v>9.8707854406130267</v>
      </c>
      <c r="W134" s="7">
        <f>P134/X134</f>
        <v>0.94594594594594594</v>
      </c>
      <c r="X134" s="4">
        <v>111</v>
      </c>
      <c r="Y134" s="7">
        <f>Q134/Z134</f>
        <v>0.73267326732673266</v>
      </c>
      <c r="Z134" s="4">
        <v>202</v>
      </c>
      <c r="AA134" s="7">
        <f>R134/AB134</f>
        <v>0.73684210526315785</v>
      </c>
      <c r="AB134" s="4">
        <v>494</v>
      </c>
      <c r="AC134" s="4">
        <v>2479</v>
      </c>
      <c r="AD134" s="4">
        <f>AP134/AC134</f>
        <v>6</v>
      </c>
      <c r="AE134" s="7">
        <f>AF134/(AF134+AH134+AJ134+AL134+AN134+AP134)</f>
        <v>0.22755506055283917</v>
      </c>
      <c r="AF134" s="4">
        <v>37185</v>
      </c>
      <c r="AG134" s="7">
        <f>AH134/(AF134+AH134+AJ134+AL134+AN134+AP134)</f>
        <v>0.22491141967187031</v>
      </c>
      <c r="AH134" s="4">
        <v>36753</v>
      </c>
      <c r="AI134" s="7">
        <f>AJ134/(AF134+AH134+AJ134+AL134+AN134+AP134)</f>
        <v>0.42751099987148966</v>
      </c>
      <c r="AJ134" s="4">
        <v>69860</v>
      </c>
      <c r="AK134" s="7">
        <f>AL134/(AF134+AH134+AJ134+AL134+AN134+AP134)</f>
        <v>1.5635422339989352E-2</v>
      </c>
      <c r="AL134" s="4">
        <v>2555</v>
      </c>
      <c r="AM134" s="7">
        <f>AN134/(AF134+AH134+AJ134+AL134+AN134+AP134)</f>
        <v>1.336507334267583E-2</v>
      </c>
      <c r="AN134" s="4">
        <v>2184</v>
      </c>
      <c r="AO134" s="7">
        <f>AP134/(AF134+AH134+AJ134+AL134+AN134+AP134)</f>
        <v>9.1022024221135658E-2</v>
      </c>
      <c r="AP134" s="4">
        <v>14874</v>
      </c>
      <c r="AQ134" s="6">
        <f>AO134+AM134+AK134+AI134+AG134+AE134</f>
        <v>1</v>
      </c>
      <c r="AR134" s="4">
        <v>41043</v>
      </c>
      <c r="AS134" s="4">
        <f>AR134/M134</f>
        <v>5863.2857142857147</v>
      </c>
      <c r="AT134" s="4">
        <f>AR134/V134</f>
        <v>4158.0277726562581</v>
      </c>
      <c r="AU134" s="7">
        <f>AR134/(AR134+AV134+AY134+BB134)</f>
        <v>0.31092946265558596</v>
      </c>
      <c r="AV134" s="4">
        <v>38132</v>
      </c>
      <c r="AW134" s="4">
        <f>AV134/M134</f>
        <v>5447.4285714285716</v>
      </c>
      <c r="AX134" s="7">
        <f>AV134/(AR134+AV134+AY134+BB134)</f>
        <v>0.28887659941970134</v>
      </c>
      <c r="AY134" s="4">
        <v>22188</v>
      </c>
      <c r="AZ134" s="4">
        <f>AY134/M134</f>
        <v>3169.7142857142858</v>
      </c>
      <c r="BA134" s="7">
        <f>AY134/(AR134+AV134+AY134+BB134)</f>
        <v>0.16808963568457816</v>
      </c>
      <c r="BB134" s="4">
        <v>30638</v>
      </c>
      <c r="BC134" s="11">
        <f>BB134/(AR134+AV134+AY134+BB134)</f>
        <v>0.23210430224013454</v>
      </c>
      <c r="BD134" s="9">
        <f>BC134+BA134+AX134+AU134</f>
        <v>1</v>
      </c>
      <c r="BE134" s="14">
        <f>(AF134+AH134+AJ134+AL134+AN134+AP134)</f>
        <v>163411</v>
      </c>
      <c r="BF134" s="14">
        <f t="shared" si="10"/>
        <v>-132001</v>
      </c>
      <c r="BG134" s="13">
        <f>(AF134+AH134+AJ134+AL134+AN134+AP134)-(AR134+AV134+AY134+BB134)</f>
        <v>31410</v>
      </c>
      <c r="BH134" s="13">
        <f t="shared" si="11"/>
        <v>0</v>
      </c>
      <c r="BI134" s="14">
        <f>AF134/W134</f>
        <v>39309.857142857145</v>
      </c>
      <c r="BJ134" s="14">
        <f>AH134/Y134</f>
        <v>50162.87837837838</v>
      </c>
      <c r="BK134" s="14">
        <f>AJ134/AA134</f>
        <v>94810</v>
      </c>
      <c r="BL134" s="14">
        <f>BI134+BJ134+BK134</f>
        <v>184282.73552123553</v>
      </c>
      <c r="BM134" s="14">
        <f>(AF134/W134)-AF134</f>
        <v>2124.8571428571449</v>
      </c>
      <c r="BN134" s="14">
        <f>AH134/Y134-AH134</f>
        <v>13409.87837837838</v>
      </c>
      <c r="BO134" s="14">
        <f>AJ134/AA134-AJ134</f>
        <v>24950</v>
      </c>
      <c r="BP134" s="14">
        <f>BG134/S134</f>
        <v>7.2300970918482435E-2</v>
      </c>
      <c r="BQ134" s="14">
        <f>(BG134-CA134)/S134</f>
        <v>8.5613772508346009E-2</v>
      </c>
      <c r="BR134" s="27">
        <f>BQ134-BP134</f>
        <v>1.3312801589863574E-2</v>
      </c>
      <c r="BS134" s="28">
        <f t="shared" si="12"/>
        <v>332563</v>
      </c>
      <c r="BT134" s="11">
        <f>BS134/S134</f>
        <v>0.76550868486352353</v>
      </c>
      <c r="BU134" s="14">
        <f>(BE134-AP134)*1/BT134-(BE134-AP134)</f>
        <v>45499.98865478122</v>
      </c>
      <c r="BV134" s="14">
        <f t="shared" si="13"/>
        <v>0.37614689458007433</v>
      </c>
      <c r="BW134" s="27">
        <f>(AR134+AV134+AY134+BB134)/S134</f>
        <v>0.30384592366159185</v>
      </c>
      <c r="BX134" s="13">
        <f>(AF134+AH134+AJ134+AL134+AN134)/N134</f>
        <v>240.74068071312803</v>
      </c>
      <c r="BY134" s="26">
        <f>BX134/K134</f>
        <v>0.44664319241767725</v>
      </c>
      <c r="BZ134" s="11">
        <f>AP134/BE134</f>
        <v>9.1022024221135658E-2</v>
      </c>
      <c r="CA134" s="15">
        <f>-(BM134+BN134+BO134)/M134</f>
        <v>-5783.5336458907896</v>
      </c>
      <c r="CB134" s="15">
        <f>BG134-CA134</f>
        <v>37193.533645890791</v>
      </c>
      <c r="CC134" s="18">
        <f t="shared" si="14"/>
        <v>0</v>
      </c>
      <c r="CD134" s="17">
        <f>(AF134/(AF134+AH134+AJ134))/(X134/(X134+Z134+AB134))</f>
        <v>1.8800331019902918</v>
      </c>
      <c r="CE134" s="19">
        <f>(AH134/(AF134+AH134+AJ134))/(Z134/(X134+Z134+AB134))</f>
        <v>1.0210855120060469</v>
      </c>
      <c r="CF134" s="18">
        <f>(AJ134/(AF134+AH134+AJ134))/(AB134/(X134+Z134+AB134))</f>
        <v>0.79363775759889887</v>
      </c>
      <c r="CG134">
        <f>AH134/Z134</f>
        <v>181.94554455445544</v>
      </c>
      <c r="CH134" s="11">
        <f>BB134/BE134</f>
        <v>0.18749043822019326</v>
      </c>
      <c r="CI134" s="14">
        <f>AY134/V134</f>
        <v>2247.8454357551118</v>
      </c>
      <c r="CJ134" s="14">
        <f>AV134/M134</f>
        <v>5447.4285714285716</v>
      </c>
      <c r="CK134" s="17">
        <f>N134/V134</f>
        <v>62.507690366905706</v>
      </c>
      <c r="CL134" s="17">
        <f>(AL134+AN134)/N134</f>
        <v>7.6807131280388976</v>
      </c>
      <c r="CM134" s="14">
        <f>AP134/AC134</f>
        <v>6</v>
      </c>
    </row>
    <row r="135" spans="1:91" hidden="1" x14ac:dyDescent="0.2">
      <c r="A135">
        <v>1153</v>
      </c>
      <c r="B135" s="2">
        <v>45231</v>
      </c>
      <c r="C135" s="3" t="s">
        <v>41</v>
      </c>
      <c r="D135" t="s">
        <v>42</v>
      </c>
      <c r="E135" s="3" t="s">
        <v>36</v>
      </c>
      <c r="F135" t="s">
        <v>28</v>
      </c>
      <c r="G135" t="str">
        <f>CONCATENATE(C135,E135)</f>
        <v>SEAJNU</v>
      </c>
      <c r="H135" t="s">
        <v>31</v>
      </c>
      <c r="I135">
        <f>U135/M135</f>
        <v>155</v>
      </c>
      <c r="J135" t="str">
        <f>_xlfn.CONCAT(C135,E135,H135)</f>
        <v>SEAJNU737-800</v>
      </c>
      <c r="K135" s="4">
        <v>909</v>
      </c>
      <c r="L135" s="4">
        <f>N135/M135</f>
        <v>76.555555555555557</v>
      </c>
      <c r="M135" s="4">
        <v>9</v>
      </c>
      <c r="N135" s="4">
        <v>689</v>
      </c>
      <c r="O135" s="4">
        <f>P135/M135</f>
        <v>13.666666666666666</v>
      </c>
      <c r="P135" s="4">
        <v>123</v>
      </c>
      <c r="Q135" s="4">
        <v>182</v>
      </c>
      <c r="R135" s="4">
        <v>384</v>
      </c>
      <c r="S135" s="4">
        <f>U135*K135</f>
        <v>1268055</v>
      </c>
      <c r="T135" s="7">
        <f>N135/U135</f>
        <v>0.4939068100358423</v>
      </c>
      <c r="U135" s="4">
        <v>1395</v>
      </c>
      <c r="V135" s="4">
        <v>22.442502128565344</v>
      </c>
      <c r="W135" s="7">
        <f>P135/X135</f>
        <v>0.66847826086956519</v>
      </c>
      <c r="X135" s="4">
        <v>184</v>
      </c>
      <c r="Y135" s="7">
        <f>Q135/Z135</f>
        <v>0.52</v>
      </c>
      <c r="Z135" s="4">
        <v>350</v>
      </c>
      <c r="AA135" s="7">
        <f>R135/AB135</f>
        <v>0.44599303135888502</v>
      </c>
      <c r="AB135" s="4">
        <v>861</v>
      </c>
      <c r="AC135" s="4">
        <v>6835</v>
      </c>
      <c r="AD135" s="4">
        <f>AP135/AC135</f>
        <v>5.9995610826627654</v>
      </c>
      <c r="AE135" s="7">
        <f>AF135/(AF135+AH135+AJ135+AL135+AN135+AP135)</f>
        <v>0.19771551957879585</v>
      </c>
      <c r="AF135" s="4">
        <v>40106</v>
      </c>
      <c r="AG135" s="7">
        <f>AH135/(AF135+AH135+AJ135+AL135+AN135+AP135)</f>
        <v>0.21108027232347532</v>
      </c>
      <c r="AH135" s="4">
        <v>42817</v>
      </c>
      <c r="AI135" s="7">
        <f>AJ135/(AF135+AH135+AJ135+AL135+AN135+AP135)</f>
        <v>0.36260827125863337</v>
      </c>
      <c r="AJ135" s="4">
        <v>73554</v>
      </c>
      <c r="AK135" s="7">
        <f>AL135/(AF135+AH135+AJ135+AL135+AN135+AP135)</f>
        <v>1.3202068554131932E-2</v>
      </c>
      <c r="AL135" s="4">
        <v>2678</v>
      </c>
      <c r="AM135" s="7">
        <f>AN135/(AF135+AH135+AJ135+AL135+AN135+AP135)</f>
        <v>1.3236577321823838E-2</v>
      </c>
      <c r="AN135" s="4">
        <v>2685</v>
      </c>
      <c r="AO135" s="7">
        <f>AP135/(AF135+AH135+AJ135+AL135+AN135+AP135)</f>
        <v>0.2021572909631397</v>
      </c>
      <c r="AP135" s="4">
        <v>41007</v>
      </c>
      <c r="AQ135" s="6">
        <f>AO135+AM135+AK135+AI135+AG135+AE135</f>
        <v>1</v>
      </c>
      <c r="AR135" s="4">
        <v>93317</v>
      </c>
      <c r="AS135" s="4">
        <f>AR135/M135</f>
        <v>10368.555555555555</v>
      </c>
      <c r="AT135" s="4">
        <f>AR135/V135</f>
        <v>4158.0479514012804</v>
      </c>
      <c r="AU135" s="7">
        <f>AR135/(AR135+AV135+AY135+BB135)</f>
        <v>0.35246415567541434</v>
      </c>
      <c r="AV135" s="4">
        <v>51332</v>
      </c>
      <c r="AW135" s="4">
        <f>AV135/M135</f>
        <v>5703.5555555555557</v>
      </c>
      <c r="AX135" s="7">
        <f>AV135/(AR135+AV135+AY135+BB135)</f>
        <v>0.19388418015078035</v>
      </c>
      <c r="AY135" s="4">
        <v>50447</v>
      </c>
      <c r="AZ135" s="4">
        <f>AY135/M135</f>
        <v>5605.2222222222226</v>
      </c>
      <c r="BA135" s="7">
        <f>AY135/(AR135+AV135+AY135+BB135)</f>
        <v>0.19054147970206531</v>
      </c>
      <c r="BB135" s="4">
        <v>69660</v>
      </c>
      <c r="BC135" s="11">
        <f>BB135/(AR135+AV135+AY135+BB135)</f>
        <v>0.26311018447174001</v>
      </c>
      <c r="BD135" s="9">
        <f>BC135+BA135+AX135+AU135</f>
        <v>1</v>
      </c>
      <c r="BE135" s="14">
        <f>(AF135+AH135+AJ135+AL135+AN135+AP135)</f>
        <v>202847</v>
      </c>
      <c r="BF135" s="14">
        <f t="shared" si="10"/>
        <v>-264756</v>
      </c>
      <c r="BG135" s="13">
        <f>(AF135+AH135+AJ135+AL135+AN135+AP135)-(AR135+AV135+AY135+BB135)</f>
        <v>-61909</v>
      </c>
      <c r="BH135" s="13">
        <f t="shared" si="11"/>
        <v>1</v>
      </c>
      <c r="BI135" s="14">
        <f>AF135/W135</f>
        <v>59995.9674796748</v>
      </c>
      <c r="BJ135" s="14">
        <f>AH135/Y135</f>
        <v>82340.38461538461</v>
      </c>
      <c r="BK135" s="14">
        <f>AJ135/AA135</f>
        <v>164921.859375</v>
      </c>
      <c r="BL135" s="14">
        <f>BI135+BJ135+BK135</f>
        <v>307258.21147005941</v>
      </c>
      <c r="BM135" s="14">
        <f>(AF135/W135)-AF135</f>
        <v>19889.9674796748</v>
      </c>
      <c r="BN135" s="14">
        <f>AH135/Y135-AH135</f>
        <v>39523.38461538461</v>
      </c>
      <c r="BO135" s="14">
        <f>AJ135/AA135-AJ135</f>
        <v>91367.859375</v>
      </c>
      <c r="BP135" s="14">
        <f>BG135/S135</f>
        <v>-4.8822014817969252E-2</v>
      </c>
      <c r="BQ135" s="14">
        <f>(BG135-CA135)/S135</f>
        <v>-3.5610073741976715E-2</v>
      </c>
      <c r="BR135" s="27">
        <f>BQ135-BP135</f>
        <v>1.3211941075992537E-2</v>
      </c>
      <c r="BS135" s="28">
        <f t="shared" si="12"/>
        <v>626301</v>
      </c>
      <c r="BT135" s="11">
        <f>BS135/S135</f>
        <v>0.4939068100358423</v>
      </c>
      <c r="BU135" s="14">
        <f>(BE135-AP135)*1/BT135-(BE135-AP135)</f>
        <v>165833.1494920174</v>
      </c>
      <c r="BV135" s="14">
        <f t="shared" si="13"/>
        <v>0.1599670361301363</v>
      </c>
      <c r="BW135" s="27">
        <f>(AR135+AV135+AY135+BB135)/S135</f>
        <v>0.20878905094810557</v>
      </c>
      <c r="BX135" s="13">
        <f>(AF135+AH135+AJ135+AL135+AN135)/N135</f>
        <v>234.89114658925979</v>
      </c>
      <c r="BY135" s="26">
        <f>BX135/K135</f>
        <v>0.2584061018583716</v>
      </c>
      <c r="BZ135" s="11">
        <f>AP135/BE135</f>
        <v>0.2021572909631397</v>
      </c>
      <c r="CA135" s="15">
        <f>-(BM135+BN135+BO135)/M135</f>
        <v>-16753.467941117713</v>
      </c>
      <c r="CB135" s="15">
        <f>BG135-CA135</f>
        <v>-45155.532058882287</v>
      </c>
      <c r="CC135" s="18">
        <f t="shared" si="14"/>
        <v>1</v>
      </c>
      <c r="CD135" s="17">
        <f>(AF135/(AF135+AH135+AJ135))/(X135/(X135+Z135+AB135))</f>
        <v>1.9431898034188106</v>
      </c>
      <c r="CE135" s="19">
        <f>(AH135/(AF135+AH135+AJ135))/(Z135/(X135+Z135+AB135))</f>
        <v>1.0906160558512024</v>
      </c>
      <c r="CF135" s="18">
        <f>(AJ135/(AF135+AH135+AJ135))/(AB135/(X135+Z135+AB135))</f>
        <v>0.76159983347621152</v>
      </c>
      <c r="CG135">
        <f>AH135/Z135</f>
        <v>122.33428571428571</v>
      </c>
      <c r="CH135" s="11">
        <f>BB135/BE135</f>
        <v>0.34341153677402181</v>
      </c>
      <c r="CI135" s="14">
        <f>AY135/V135</f>
        <v>2247.8331387029198</v>
      </c>
      <c r="CJ135" s="14">
        <f>AV135/M135</f>
        <v>5703.5555555555557</v>
      </c>
      <c r="CK135" s="17">
        <f>N135/V135</f>
        <v>30.70067660249989</v>
      </c>
      <c r="CL135" s="17">
        <f>(AL135+AN135)/N135</f>
        <v>7.783744557329463</v>
      </c>
      <c r="CM135" s="14">
        <f>AP135/AC135</f>
        <v>5.9995610826627654</v>
      </c>
    </row>
    <row r="136" spans="1:91" hidden="1" x14ac:dyDescent="0.2">
      <c r="A136">
        <v>1080</v>
      </c>
      <c r="B136" s="2">
        <v>45231</v>
      </c>
      <c r="C136" s="3" t="s">
        <v>36</v>
      </c>
      <c r="D136" t="s">
        <v>28</v>
      </c>
      <c r="E136" s="3" t="s">
        <v>41</v>
      </c>
      <c r="F136" t="s">
        <v>42</v>
      </c>
      <c r="G136" t="str">
        <f>CONCATENATE(C136,E136)</f>
        <v>JNUSEA</v>
      </c>
      <c r="H136" t="s">
        <v>31</v>
      </c>
      <c r="I136">
        <f>U136/M136</f>
        <v>155</v>
      </c>
      <c r="J136" t="str">
        <f>_xlfn.CONCAT(C136,E136,H136)</f>
        <v>JNUSEA737-800</v>
      </c>
      <c r="K136" s="4">
        <v>909</v>
      </c>
      <c r="L136" s="4">
        <f>N136/M136</f>
        <v>76.555555555555557</v>
      </c>
      <c r="M136" s="4">
        <v>9</v>
      </c>
      <c r="N136" s="4">
        <v>689</v>
      </c>
      <c r="O136" s="4">
        <f>P136/M136</f>
        <v>10.444444444444445</v>
      </c>
      <c r="P136" s="4">
        <v>94</v>
      </c>
      <c r="Q136" s="4">
        <v>154</v>
      </c>
      <c r="R136" s="4">
        <v>441</v>
      </c>
      <c r="S136" s="4">
        <f>U136*K136</f>
        <v>1268055</v>
      </c>
      <c r="T136" s="7">
        <f>N136/U136</f>
        <v>0.4939068100358423</v>
      </c>
      <c r="U136" s="4">
        <v>1395</v>
      </c>
      <c r="V136" s="4">
        <v>21.049482501067008</v>
      </c>
      <c r="W136" s="7">
        <f>P136/X136</f>
        <v>0.51086956521739135</v>
      </c>
      <c r="X136" s="4">
        <v>184</v>
      </c>
      <c r="Y136" s="7">
        <f>Q136/Z136</f>
        <v>0.44</v>
      </c>
      <c r="Z136" s="4">
        <v>350</v>
      </c>
      <c r="AA136" s="7">
        <f>R136/AB136</f>
        <v>0.51219512195121952</v>
      </c>
      <c r="AB136" s="4">
        <v>861</v>
      </c>
      <c r="AC136" s="4">
        <v>6835</v>
      </c>
      <c r="AD136" s="4">
        <f>AP136/AC136</f>
        <v>5.9995610826627654</v>
      </c>
      <c r="AE136" s="7">
        <f>AF136/(AF136+AH136+AJ136+AL136+AN136+AP136)</f>
        <v>0.15742681905435704</v>
      </c>
      <c r="AF136" s="4">
        <v>30262</v>
      </c>
      <c r="AG136" s="7">
        <f>AH136/(AF136+AH136+AJ136+AL136+AN136+AP136)</f>
        <v>0.16644210811063886</v>
      </c>
      <c r="AH136" s="4">
        <v>31995</v>
      </c>
      <c r="AI136" s="7">
        <f>AJ136/(AF136+AH136+AJ136+AL136+AN136+AP136)</f>
        <v>0.4353141305422179</v>
      </c>
      <c r="AJ136" s="4">
        <v>83680</v>
      </c>
      <c r="AK136" s="7">
        <f>AL136/(AF136+AH136+AJ136+AL136+AN136+AP136)</f>
        <v>1.6022556430091192E-2</v>
      </c>
      <c r="AL136" s="4">
        <v>3080</v>
      </c>
      <c r="AM136" s="7">
        <f>AN136/(AF136+AH136+AJ136+AL136+AN136+AP136)</f>
        <v>1.1470693807906196E-2</v>
      </c>
      <c r="AN136" s="4">
        <v>2205</v>
      </c>
      <c r="AO136" s="7">
        <f>AP136/(AF136+AH136+AJ136+AL136+AN136+AP136)</f>
        <v>0.21332369205478882</v>
      </c>
      <c r="AP136" s="4">
        <v>41007</v>
      </c>
      <c r="AQ136" s="6">
        <f>AO136+AM136+AK136+AI136+AG136+AE136</f>
        <v>1</v>
      </c>
      <c r="AR136" s="4">
        <v>87525</v>
      </c>
      <c r="AS136" s="4">
        <f>AR136/M136</f>
        <v>9725</v>
      </c>
      <c r="AT136" s="4">
        <f>AR136/V136</f>
        <v>4158.0594675219836</v>
      </c>
      <c r="AU136" s="7">
        <f>AR136/(AR136+AV136+AY136+BB136)</f>
        <v>0.34799947516788665</v>
      </c>
      <c r="AV136" s="4">
        <v>51332</v>
      </c>
      <c r="AW136" s="4">
        <f>AV136/M136</f>
        <v>5703.5555555555557</v>
      </c>
      <c r="AX136" s="7">
        <f>AV136/(AR136+AV136+AY136+BB136)</f>
        <v>0.20409607608475244</v>
      </c>
      <c r="AY136" s="4">
        <v>47316</v>
      </c>
      <c r="AZ136" s="4">
        <f>AY136/M136</f>
        <v>5257.333333333333</v>
      </c>
      <c r="BA136" s="7">
        <f>AY136/(AR136+AV136+AY136+BB136)</f>
        <v>0.18812845663574662</v>
      </c>
      <c r="BB136" s="4">
        <v>65336</v>
      </c>
      <c r="BC136" s="11">
        <f>BB136/(AR136+AV136+AY136+BB136)</f>
        <v>0.25977599211161428</v>
      </c>
      <c r="BD136" s="9">
        <f>BC136+BA136+AX136+AU136</f>
        <v>1</v>
      </c>
      <c r="BE136" s="14">
        <f>(AF136+AH136+AJ136+AL136+AN136+AP136)</f>
        <v>192229</v>
      </c>
      <c r="BF136" s="14">
        <f t="shared" si="10"/>
        <v>-251509</v>
      </c>
      <c r="BG136" s="13">
        <f>(AF136+AH136+AJ136+AL136+AN136+AP136)-(AR136+AV136+AY136+BB136)</f>
        <v>-59280</v>
      </c>
      <c r="BH136" s="13">
        <f t="shared" si="11"/>
        <v>1</v>
      </c>
      <c r="BI136" s="14">
        <f>AF136/W136</f>
        <v>59236.255319148928</v>
      </c>
      <c r="BJ136" s="14">
        <f>AH136/Y136</f>
        <v>72715.909090909088</v>
      </c>
      <c r="BK136" s="14">
        <f>AJ136/AA136</f>
        <v>163375.23809523811</v>
      </c>
      <c r="BL136" s="14">
        <f>BI136+BJ136+BK136</f>
        <v>295327.40250529611</v>
      </c>
      <c r="BM136" s="14">
        <f>(AF136/W136)-AF136</f>
        <v>28974.255319148928</v>
      </c>
      <c r="BN136" s="14">
        <f>AH136/Y136-AH136</f>
        <v>40720.909090909088</v>
      </c>
      <c r="BO136" s="14">
        <f>AJ136/AA136-AJ136</f>
        <v>79695.238095238106</v>
      </c>
      <c r="BP136" s="14">
        <f>BG136/S136</f>
        <v>-4.6748760897595137E-2</v>
      </c>
      <c r="BQ136" s="14">
        <f>(BG136-CA136)/S136</f>
        <v>-3.3658687035105286E-2</v>
      </c>
      <c r="BR136" s="27">
        <f>BQ136-BP136</f>
        <v>1.3090073862489851E-2</v>
      </c>
      <c r="BS136" s="28">
        <f t="shared" si="12"/>
        <v>626301</v>
      </c>
      <c r="BT136" s="11">
        <f>BS136/S136</f>
        <v>0.4939068100358423</v>
      </c>
      <c r="BU136" s="14">
        <f>(BE136-AP136)*1/BT136-(BE136-AP136)</f>
        <v>154953.16690856311</v>
      </c>
      <c r="BV136" s="14">
        <f t="shared" si="13"/>
        <v>0.15159358229729783</v>
      </c>
      <c r="BW136" s="27">
        <f>(AR136+AV136+AY136+BB136)/S136</f>
        <v>0.19834234319489297</v>
      </c>
      <c r="BX136" s="13">
        <f>(AF136+AH136+AJ136+AL136+AN136)/N136</f>
        <v>219.48040638606676</v>
      </c>
      <c r="BY136" s="26">
        <f>BX136/K136</f>
        <v>0.24145259228390184</v>
      </c>
      <c r="BZ136" s="11">
        <f>AP136/BE136</f>
        <v>0.21332369205478882</v>
      </c>
      <c r="CA136" s="15">
        <f>-(BM136+BN136+BO136)/M136</f>
        <v>-16598.933611699569</v>
      </c>
      <c r="CB136" s="15">
        <f>BG136-CA136</f>
        <v>-42681.066388300431</v>
      </c>
      <c r="CC136" s="18">
        <f t="shared" si="14"/>
        <v>1</v>
      </c>
      <c r="CD136" s="17">
        <f>(AF136/(AF136+AH136+AJ136))/(X136/(X136+Z136+AB136))</f>
        <v>1.5721305143285473</v>
      </c>
      <c r="CE136" s="19">
        <f>(AH136/(AF136+AH136+AJ136))/(Z136/(X136+Z136+AB136))</f>
        <v>0.87382177632422608</v>
      </c>
      <c r="CF136" s="18">
        <f>(AJ136/(AF136+AH136+AJ136))/(AB136/(X136+Z136+AB136))</f>
        <v>0.92902481260170522</v>
      </c>
      <c r="CG136">
        <f>AH136/Z136</f>
        <v>91.414285714285711</v>
      </c>
      <c r="CH136" s="11">
        <f>BB136/BE136</f>
        <v>0.33988628146637606</v>
      </c>
      <c r="CI136" s="14">
        <f>AY136/V136</f>
        <v>2247.8462355357919</v>
      </c>
      <c r="CJ136" s="14">
        <f>AV136/M136</f>
        <v>5703.5555555555557</v>
      </c>
      <c r="CK136" s="17">
        <f>N136/V136</f>
        <v>32.732396151072798</v>
      </c>
      <c r="CL136" s="17">
        <f>(AL136+AN136)/N136</f>
        <v>7.6705370101596513</v>
      </c>
      <c r="CM136" s="14">
        <f>AP136/AC136</f>
        <v>5.9995610826627654</v>
      </c>
    </row>
    <row r="137" spans="1:91" hidden="1" x14ac:dyDescent="0.2">
      <c r="A137">
        <v>826</v>
      </c>
      <c r="B137" s="2">
        <v>45200</v>
      </c>
      <c r="C137" s="3" t="s">
        <v>44</v>
      </c>
      <c r="D137" t="s">
        <v>45</v>
      </c>
      <c r="E137" s="3" t="s">
        <v>43</v>
      </c>
      <c r="F137" t="s">
        <v>38</v>
      </c>
      <c r="G137" t="str">
        <f>CONCATENATE(C137,E137)</f>
        <v>BOISFO</v>
      </c>
      <c r="H137" t="s">
        <v>31</v>
      </c>
      <c r="I137">
        <f>U137/M137</f>
        <v>166</v>
      </c>
      <c r="J137" t="str">
        <f>_xlfn.CONCAT(C137,E137,H137)</f>
        <v>BOISFO737-800</v>
      </c>
      <c r="K137" s="4">
        <v>522</v>
      </c>
      <c r="L137" s="4">
        <f>N137/M137</f>
        <v>119</v>
      </c>
      <c r="M137" s="4">
        <v>7</v>
      </c>
      <c r="N137" s="4">
        <v>833</v>
      </c>
      <c r="O137" s="4">
        <f>P137/M137</f>
        <v>17.857142857142858</v>
      </c>
      <c r="P137" s="4">
        <v>125</v>
      </c>
      <c r="Q137" s="4">
        <v>239</v>
      </c>
      <c r="R137" s="4">
        <v>470</v>
      </c>
      <c r="S137" s="4">
        <f>U137*K137</f>
        <v>606564</v>
      </c>
      <c r="T137" s="7">
        <f>N137/U137</f>
        <v>0.7168674698795181</v>
      </c>
      <c r="U137" s="4">
        <v>1162</v>
      </c>
      <c r="V137" s="4">
        <v>12.653191875226696</v>
      </c>
      <c r="W137" s="7">
        <f>P137/X137</f>
        <v>0.85034013605442171</v>
      </c>
      <c r="X137" s="4">
        <v>147</v>
      </c>
      <c r="Y137" s="7">
        <f>Q137/Z137</f>
        <v>0.85357142857142854</v>
      </c>
      <c r="Z137" s="4">
        <v>280</v>
      </c>
      <c r="AA137" s="7">
        <f>R137/AB137</f>
        <v>0.63945578231292521</v>
      </c>
      <c r="AB137" s="4">
        <v>735</v>
      </c>
      <c r="AC137" s="4">
        <v>257</v>
      </c>
      <c r="AD137" s="4">
        <f>AP137/AC137</f>
        <v>5.9883268482490273</v>
      </c>
      <c r="AE137" s="7">
        <f>AF137/(AF137+AH137+AJ137+AL137+AN137+AP137)</f>
        <v>0.22031868782936792</v>
      </c>
      <c r="AF137" s="4">
        <v>35327</v>
      </c>
      <c r="AG137" s="7">
        <f>AH137/(AF137+AH137+AJ137+AL137+AN137+AP137)</f>
        <v>0.26893261405095265</v>
      </c>
      <c r="AH137" s="4">
        <v>43122</v>
      </c>
      <c r="AI137" s="7">
        <f>AJ137/(AF137+AH137+AJ137+AL137+AN137+AP137)</f>
        <v>0.45720789547538121</v>
      </c>
      <c r="AJ137" s="4">
        <v>73311</v>
      </c>
      <c r="AK137" s="7">
        <f>AL137/(AF137+AH137+AJ137+AL137+AN137+AP137)</f>
        <v>2.0518257507249994E-2</v>
      </c>
      <c r="AL137" s="4">
        <v>3290</v>
      </c>
      <c r="AM137" s="7">
        <f>AN137/(AF137+AH137+AJ137+AL137+AN137+AP137)</f>
        <v>2.342449094140759E-2</v>
      </c>
      <c r="AN137" s="4">
        <v>3756</v>
      </c>
      <c r="AO137" s="7">
        <f>AP137/(AF137+AH137+AJ137+AL137+AN137+AP137)</f>
        <v>9.5980541956406495E-3</v>
      </c>
      <c r="AP137" s="4">
        <v>1539</v>
      </c>
      <c r="AQ137" s="6">
        <f>AO137+AM137+AK137+AI137+AG137+AE137</f>
        <v>1</v>
      </c>
      <c r="AR137" s="4">
        <v>52613</v>
      </c>
      <c r="AS137" s="4">
        <f>AR137/M137</f>
        <v>7516.1428571428569</v>
      </c>
      <c r="AT137" s="4">
        <f>AR137/V137</f>
        <v>4158.0812587699247</v>
      </c>
      <c r="AU137" s="7">
        <f>AR137/(AR137+AV137+AY137+BB137)</f>
        <v>0.32598903311750677</v>
      </c>
      <c r="AV137" s="4">
        <v>41066</v>
      </c>
      <c r="AW137" s="4">
        <f>AV137/M137</f>
        <v>5866.5714285714284</v>
      </c>
      <c r="AX137" s="7">
        <f>AV137/(AR137+AV137+AY137+BB137)</f>
        <v>0.25444406580129497</v>
      </c>
      <c r="AY137" s="4">
        <v>28442</v>
      </c>
      <c r="AZ137" s="4">
        <f>AY137/M137</f>
        <v>4063.1428571428573</v>
      </c>
      <c r="BA137" s="7">
        <f>AY137/(AR137+AV137+AY137+BB137)</f>
        <v>0.17622602930697978</v>
      </c>
      <c r="BB137" s="4">
        <v>39274</v>
      </c>
      <c r="BC137" s="11">
        <f>BB137/(AR137+AV137+AY137+BB137)</f>
        <v>0.24334087177421854</v>
      </c>
      <c r="BD137" s="9">
        <f>BC137+BA137+AX137+AU137</f>
        <v>1</v>
      </c>
      <c r="BE137" s="14">
        <f>(AF137+AH137+AJ137+AL137+AN137+AP137)</f>
        <v>160345</v>
      </c>
      <c r="BF137" s="14">
        <f t="shared" si="10"/>
        <v>-161395</v>
      </c>
      <c r="BG137" s="13">
        <f>(AF137+AH137+AJ137+AL137+AN137+AP137)-(AR137+AV137+AY137+BB137)</f>
        <v>-1050</v>
      </c>
      <c r="BH137" s="13">
        <f t="shared" si="11"/>
        <v>1</v>
      </c>
      <c r="BI137" s="14">
        <f>AF137/W137</f>
        <v>41544.552000000003</v>
      </c>
      <c r="BJ137" s="14">
        <f>AH137/Y137</f>
        <v>50519.497907949793</v>
      </c>
      <c r="BK137" s="14">
        <f>AJ137/AA137</f>
        <v>114645.92553191488</v>
      </c>
      <c r="BL137" s="14">
        <f>BI137+BJ137+BK137</f>
        <v>206709.97543986468</v>
      </c>
      <c r="BM137" s="14">
        <f>(AF137/W137)-AF137</f>
        <v>6217.5520000000033</v>
      </c>
      <c r="BN137" s="14">
        <f>AH137/Y137-AH137</f>
        <v>7397.4979079497934</v>
      </c>
      <c r="BO137" s="14">
        <f>AJ137/AA137-AJ137</f>
        <v>41334.92553191488</v>
      </c>
      <c r="BP137" s="14">
        <f>BG137/S137</f>
        <v>-1.7310621797534968E-3</v>
      </c>
      <c r="BQ137" s="14">
        <f>(BG137-CA137)/S137</f>
        <v>1.1210682617842865E-2</v>
      </c>
      <c r="BR137" s="27">
        <f>BQ137-BP137</f>
        <v>1.2941744797596362E-2</v>
      </c>
      <c r="BS137" s="28">
        <f t="shared" si="12"/>
        <v>434826</v>
      </c>
      <c r="BT137" s="11">
        <f>BS137/S137</f>
        <v>0.7168674698795181</v>
      </c>
      <c r="BU137" s="14">
        <f>(BE137-AP137)*1/BT137-(BE137-AP137)</f>
        <v>62721.697478991584</v>
      </c>
      <c r="BV137" s="14">
        <f t="shared" si="13"/>
        <v>0.26434968115483282</v>
      </c>
      <c r="BW137" s="27">
        <f>(AR137+AV137+AY137+BB137)/S137</f>
        <v>0.26608074333458631</v>
      </c>
      <c r="BX137" s="13">
        <f>(AF137+AH137+AJ137+AL137+AN137)/N137</f>
        <v>190.64345738295319</v>
      </c>
      <c r="BY137" s="26">
        <f>BX137/K137</f>
        <v>0.36521735130833943</v>
      </c>
      <c r="BZ137" s="11">
        <f>AP137/BE137</f>
        <v>9.5980541956406495E-3</v>
      </c>
      <c r="CA137" s="15">
        <f>-(BM137+BN137+BO137)/M137</f>
        <v>-7849.9964914092398</v>
      </c>
      <c r="CB137" s="15">
        <f>BG137-CA137</f>
        <v>6799.9964914092398</v>
      </c>
      <c r="CC137" s="18">
        <f t="shared" si="14"/>
        <v>0</v>
      </c>
      <c r="CD137" s="17">
        <f>(AF137/(AF137+AH137+AJ137))/(X137/(X137+Z137+AB137))</f>
        <v>1.8400864773953864</v>
      </c>
      <c r="CE137" s="19">
        <f>(AH137/(AF137+AH137+AJ137))/(Z137/(X137+Z137+AB137))</f>
        <v>1.1792059831312598</v>
      </c>
      <c r="CF137" s="18">
        <f>(AJ137/(AF137+AH137+AJ137))/(AB137/(X137+Z137+AB137))</f>
        <v>0.76371375856615709</v>
      </c>
      <c r="CG137">
        <f>AH137/Z137</f>
        <v>154.00714285714287</v>
      </c>
      <c r="CH137" s="11">
        <f>BB137/BE137</f>
        <v>0.24493436028563409</v>
      </c>
      <c r="CI137" s="14">
        <f>AY137/V137</f>
        <v>2247.8122738094044</v>
      </c>
      <c r="CJ137" s="14">
        <f>AV137/M137</f>
        <v>5866.5714285714284</v>
      </c>
      <c r="CK137" s="17">
        <f>N137/V137</f>
        <v>65.833191199044862</v>
      </c>
      <c r="CL137" s="17">
        <f>(AL137+AN137)/N137</f>
        <v>8.4585834333733487</v>
      </c>
      <c r="CM137" s="14">
        <f>AP137/AC137</f>
        <v>5.9883268482490273</v>
      </c>
    </row>
    <row r="138" spans="1:91" hidden="1" x14ac:dyDescent="0.2">
      <c r="A138">
        <v>370</v>
      </c>
      <c r="B138" s="2">
        <v>44835</v>
      </c>
      <c r="C138" s="3" t="s">
        <v>43</v>
      </c>
      <c r="D138" t="s">
        <v>38</v>
      </c>
      <c r="E138" s="3" t="s">
        <v>41</v>
      </c>
      <c r="F138" t="s">
        <v>42</v>
      </c>
      <c r="G138" t="str">
        <f>CONCATENATE(C138,E138)</f>
        <v>SFOSEA</v>
      </c>
      <c r="H138" t="s">
        <v>35</v>
      </c>
      <c r="I138">
        <f>U138/M138</f>
        <v>178</v>
      </c>
      <c r="J138" t="str">
        <f>_xlfn.CONCAT(C138,E138,H138)</f>
        <v>SFOSEA737-Max 9</v>
      </c>
      <c r="K138" s="4">
        <v>679</v>
      </c>
      <c r="L138" s="4">
        <f>N138/M138</f>
        <v>108.85714285714286</v>
      </c>
      <c r="M138" s="4">
        <v>7</v>
      </c>
      <c r="N138" s="4">
        <v>762</v>
      </c>
      <c r="O138" s="4">
        <f>P138/M138</f>
        <v>14.571428571428571</v>
      </c>
      <c r="P138" s="4">
        <v>102</v>
      </c>
      <c r="Q138" s="4">
        <v>164</v>
      </c>
      <c r="R138" s="4">
        <v>497</v>
      </c>
      <c r="S138" s="4">
        <f>U138*K138</f>
        <v>846034</v>
      </c>
      <c r="T138" s="7">
        <f>N138/U138</f>
        <v>0.6115569823434992</v>
      </c>
      <c r="U138" s="4">
        <v>1246</v>
      </c>
      <c r="V138" s="4">
        <v>15.052480803307741</v>
      </c>
      <c r="W138" s="7">
        <f>P138/X138</f>
        <v>0.63354037267080743</v>
      </c>
      <c r="X138" s="4">
        <v>161</v>
      </c>
      <c r="Y138" s="7">
        <f>Q138/Z138</f>
        <v>0.54485049833887045</v>
      </c>
      <c r="Z138" s="4">
        <v>301</v>
      </c>
      <c r="AA138" s="7">
        <f>R138/AB138</f>
        <v>0.6339285714285714</v>
      </c>
      <c r="AB138" s="4">
        <v>784</v>
      </c>
      <c r="AC138" s="4">
        <v>943</v>
      </c>
      <c r="AD138" s="4">
        <f>AP138/AC138</f>
        <v>5</v>
      </c>
      <c r="AE138" s="7">
        <f>AF138/(AF138+AH138+AJ138+AL138+AN138+AP138)</f>
        <v>0.19402626955316993</v>
      </c>
      <c r="AF138" s="4">
        <v>25068</v>
      </c>
      <c r="AG138" s="7">
        <f>AH138/(AF138+AH138+AJ138+AL138+AN138+AP138)</f>
        <v>0.20668890626088438</v>
      </c>
      <c r="AH138" s="4">
        <v>26704</v>
      </c>
      <c r="AI138" s="7">
        <f>AJ138/(AF138+AH138+AJ138+AL138+AN138+AP138)</f>
        <v>0.5320010216797344</v>
      </c>
      <c r="AJ138" s="4">
        <v>68734</v>
      </c>
      <c r="AK138" s="7">
        <f>AL138/(AF138+AH138+AJ138+AL138+AN138+AP138)</f>
        <v>2.3103893992987561E-2</v>
      </c>
      <c r="AL138" s="4">
        <v>2985</v>
      </c>
      <c r="AM138" s="7">
        <f>AN138/(AF138+AH138+AJ138+AL138+AN138+AP138)</f>
        <v>7.6858180016873192E-3</v>
      </c>
      <c r="AN138" s="4">
        <v>993</v>
      </c>
      <c r="AO138" s="7">
        <f>AP138/(AF138+AH138+AJ138+AL138+AN138+AP138)</f>
        <v>3.6494090511536466E-2</v>
      </c>
      <c r="AP138" s="4">
        <v>4715</v>
      </c>
      <c r="AQ138" s="6">
        <f>AO138+AM138+AK138+AI138+AG138+AE138</f>
        <v>1</v>
      </c>
      <c r="AR138" s="4">
        <v>51098</v>
      </c>
      <c r="AS138" s="4">
        <f>AR138/M138</f>
        <v>7299.7142857142853</v>
      </c>
      <c r="AT138" s="4">
        <f>AR138/V138</f>
        <v>3394.6563804134767</v>
      </c>
      <c r="AU138" s="7">
        <f>AR138/(AR138+AV138+AY138+BB138)</f>
        <v>0.30362883338978319</v>
      </c>
      <c r="AV138" s="4">
        <v>36677</v>
      </c>
      <c r="AW138" s="4">
        <f>AV138/M138</f>
        <v>5239.5714285714284</v>
      </c>
      <c r="AX138" s="7">
        <f>AV138/(AR138+AV138+AY138+BB138)</f>
        <v>0.21793797648121407</v>
      </c>
      <c r="AY138" s="4">
        <v>44361</v>
      </c>
      <c r="AZ138" s="4">
        <f>AY138/M138</f>
        <v>6337.2857142857147</v>
      </c>
      <c r="BA138" s="7">
        <f>AY138/(AR138+AV138+AY138+BB138)</f>
        <v>0.26359698379592489</v>
      </c>
      <c r="BB138" s="4">
        <v>36155</v>
      </c>
      <c r="BC138" s="11">
        <f>BB138/(AR138+AV138+AY138+BB138)</f>
        <v>0.21483620633307782</v>
      </c>
      <c r="BD138" s="9">
        <f>BC138+BA138+AX138+AU138</f>
        <v>1</v>
      </c>
      <c r="BE138" s="14">
        <f>(AF138+AH138+AJ138+AL138+AN138+AP138)</f>
        <v>129199</v>
      </c>
      <c r="BF138" s="14">
        <f t="shared" si="10"/>
        <v>-168291</v>
      </c>
      <c r="BG138" s="13">
        <f>(AF138+AH138+AJ138+AL138+AN138+AP138)-(AR138+AV138+AY138+BB138)</f>
        <v>-39092</v>
      </c>
      <c r="BH138" s="13">
        <f t="shared" si="11"/>
        <v>1</v>
      </c>
      <c r="BI138" s="14">
        <f>AF138/W138</f>
        <v>39568.117647058825</v>
      </c>
      <c r="BJ138" s="14">
        <f>AH138/Y138</f>
        <v>49011.609756097561</v>
      </c>
      <c r="BK138" s="14">
        <f>AJ138/AA138</f>
        <v>108425.4647887324</v>
      </c>
      <c r="BL138" s="14">
        <f>BI138+BJ138+BK138</f>
        <v>197005.19219188878</v>
      </c>
      <c r="BM138" s="14">
        <f>(AF138/W138)-AF138</f>
        <v>14500.117647058825</v>
      </c>
      <c r="BN138" s="14">
        <f>AH138/Y138-AH138</f>
        <v>22307.609756097561</v>
      </c>
      <c r="BO138" s="14">
        <f>AJ138/AA138-AJ138</f>
        <v>39691.464788732395</v>
      </c>
      <c r="BP138" s="14">
        <f>BG138/S138</f>
        <v>-4.6206180839067933E-2</v>
      </c>
      <c r="BQ138" s="14">
        <f>(BG138-CA138)/S138</f>
        <v>-3.3288903250445388E-2</v>
      </c>
      <c r="BR138" s="27">
        <f>BQ138-BP138</f>
        <v>1.2917277588622544E-2</v>
      </c>
      <c r="BS138" s="28">
        <f t="shared" si="12"/>
        <v>517398</v>
      </c>
      <c r="BT138" s="11">
        <f>BS138/S138</f>
        <v>0.6115569823434992</v>
      </c>
      <c r="BU138" s="14">
        <f>(BE138-AP138)*1/BT138-(BE138-AP138)</f>
        <v>79068.577427821525</v>
      </c>
      <c r="BV138" s="14">
        <f t="shared" si="13"/>
        <v>0.1527113567539839</v>
      </c>
      <c r="BW138" s="27">
        <f>(AR138+AV138+AY138+BB138)/S138</f>
        <v>0.19891753759305181</v>
      </c>
      <c r="BX138" s="13">
        <f>(AF138+AH138+AJ138+AL138+AN138)/N138</f>
        <v>163.36482939632546</v>
      </c>
      <c r="BY138" s="26">
        <f>BX138/K138</f>
        <v>0.2405962141330272</v>
      </c>
      <c r="BZ138" s="11">
        <f>AP138/BE138</f>
        <v>3.6494090511536466E-2</v>
      </c>
      <c r="CA138" s="15">
        <f>-(BM138+BN138+BO138)/M138</f>
        <v>-10928.456027412683</v>
      </c>
      <c r="CB138" s="15">
        <f>BG138-CA138</f>
        <v>-28163.543972587315</v>
      </c>
      <c r="CC138" s="18">
        <f t="shared" si="14"/>
        <v>1</v>
      </c>
      <c r="CD138" s="17">
        <f>(AF138/(AF138+AH138+AJ138))/(X138/(X138+Z138+AB138))</f>
        <v>1.6099158692441076</v>
      </c>
      <c r="CE138" s="19">
        <f>(AH138/(AF138+AH138+AJ138))/(Z138/(X138+Z138+AB138))</f>
        <v>0.917316478307169</v>
      </c>
      <c r="CF138" s="18">
        <f>(AJ138/(AF138+AH138+AJ138))/(AB138/(X138+Z138+AB138))</f>
        <v>0.90649398607301124</v>
      </c>
      <c r="CG138">
        <f>AH138/Z138</f>
        <v>88.71760797342192</v>
      </c>
      <c r="CH138" s="11">
        <f>BB138/BE138</f>
        <v>0.27983962724169692</v>
      </c>
      <c r="CI138" s="14">
        <f>AY138/V138</f>
        <v>2947.0889602630677</v>
      </c>
      <c r="CJ138" s="14">
        <f>AV138/M138</f>
        <v>5239.5714285714284</v>
      </c>
      <c r="CK138" s="17">
        <f>N138/V138</f>
        <v>50.622884689715242</v>
      </c>
      <c r="CL138" s="17">
        <f>(AL138+AN138)/N138</f>
        <v>5.2204724409448815</v>
      </c>
      <c r="CM138" s="14">
        <f>AP138/AC138</f>
        <v>5</v>
      </c>
    </row>
    <row r="139" spans="1:91" hidden="1" x14ac:dyDescent="0.2">
      <c r="A139">
        <v>649</v>
      </c>
      <c r="B139" s="2">
        <v>45170</v>
      </c>
      <c r="C139" s="3" t="s">
        <v>36</v>
      </c>
      <c r="D139" t="s">
        <v>28</v>
      </c>
      <c r="E139" s="3" t="s">
        <v>29</v>
      </c>
      <c r="F139" t="s">
        <v>28</v>
      </c>
      <c r="G139" t="str">
        <f>CONCATENATE(C139,E139)</f>
        <v>JNUANC</v>
      </c>
      <c r="H139" t="s">
        <v>31</v>
      </c>
      <c r="I139">
        <f>U139/M139</f>
        <v>152.58333333333334</v>
      </c>
      <c r="J139" t="str">
        <f>_xlfn.CONCAT(C139,E139,H139)</f>
        <v>JNUANC737-800</v>
      </c>
      <c r="K139" s="4">
        <v>571</v>
      </c>
      <c r="L139" s="4">
        <f>N139/M139</f>
        <v>79.416666666666671</v>
      </c>
      <c r="M139" s="4">
        <v>12</v>
      </c>
      <c r="N139" s="4">
        <v>953</v>
      </c>
      <c r="O139" s="4">
        <f>P139/M139</f>
        <v>14.833333333333334</v>
      </c>
      <c r="P139" s="4">
        <v>178</v>
      </c>
      <c r="Q139" s="4">
        <v>254</v>
      </c>
      <c r="R139" s="4">
        <v>521</v>
      </c>
      <c r="S139" s="4">
        <f>U139*K139</f>
        <v>1045501</v>
      </c>
      <c r="T139" s="7">
        <f>N139/U139</f>
        <v>0.5204806116876024</v>
      </c>
      <c r="U139" s="4">
        <v>1831</v>
      </c>
      <c r="V139" s="4">
        <v>20.320289232531501</v>
      </c>
      <c r="W139" s="7">
        <f>P139/X139</f>
        <v>0.73553719008264462</v>
      </c>
      <c r="X139" s="4">
        <v>242</v>
      </c>
      <c r="Y139" s="7">
        <f>Q139/Z139</f>
        <v>0.55217391304347829</v>
      </c>
      <c r="Z139" s="4">
        <v>460</v>
      </c>
      <c r="AA139" s="7">
        <f>R139/AB139</f>
        <v>0.46147032772364927</v>
      </c>
      <c r="AB139" s="4">
        <v>1129</v>
      </c>
      <c r="AC139" s="4">
        <v>9582</v>
      </c>
      <c r="AD139" s="4">
        <f>AP139/AC139</f>
        <v>5.9996869129618036</v>
      </c>
      <c r="AE139" s="7">
        <f>AF139/(AF139+AH139+AJ139+AL139+AN139+AP139)</f>
        <v>0.2166876566895399</v>
      </c>
      <c r="AF139" s="4">
        <v>55230</v>
      </c>
      <c r="AG139" s="7">
        <f>AH139/(AF139+AH139+AJ139+AL139+AN139+AP139)</f>
        <v>0.1881294554756496</v>
      </c>
      <c r="AH139" s="4">
        <v>47951</v>
      </c>
      <c r="AI139" s="7">
        <f>AJ139/(AF139+AH139+AJ139+AL139+AN139+AP139)</f>
        <v>0.34718282506091031</v>
      </c>
      <c r="AJ139" s="4">
        <v>88491</v>
      </c>
      <c r="AK139" s="7">
        <f>AL139/(AF139+AH139+AJ139+AL139+AN139+AP139)</f>
        <v>1.4281062291325823E-2</v>
      </c>
      <c r="AL139" s="4">
        <v>3640</v>
      </c>
      <c r="AM139" s="7">
        <f>AN139/(AF139+AH139+AJ139+AL139+AN139+AP139)</f>
        <v>8.168453761137463E-3</v>
      </c>
      <c r="AN139" s="4">
        <v>2082</v>
      </c>
      <c r="AO139" s="7">
        <f>AP139/(AF139+AH139+AJ139+AL139+AN139+AP139)</f>
        <v>0.2255505467214369</v>
      </c>
      <c r="AP139" s="4">
        <v>57489</v>
      </c>
      <c r="AQ139" s="6">
        <f>AO139+AM139+AK139+AI139+AG139+AE139</f>
        <v>1</v>
      </c>
      <c r="AR139" s="4">
        <v>84493</v>
      </c>
      <c r="AS139" s="4">
        <f>AR139/M139</f>
        <v>7041.083333333333</v>
      </c>
      <c r="AT139" s="4">
        <f>AR139/V139</f>
        <v>4158.0608933819722</v>
      </c>
      <c r="AU139" s="7">
        <f>AR139/(AR139+AV139+AY139+BB139)</f>
        <v>0.32409179653787584</v>
      </c>
      <c r="AV139" s="4">
        <v>67465</v>
      </c>
      <c r="AW139" s="4">
        <f>AV139/M139</f>
        <v>5622.083333333333</v>
      </c>
      <c r="AX139" s="7">
        <f>AV139/(AR139+AV139+AY139+BB139)</f>
        <v>0.25877709459278042</v>
      </c>
      <c r="AY139" s="4">
        <v>45676</v>
      </c>
      <c r="AZ139" s="4">
        <f>AY139/M139</f>
        <v>3806.3333333333335</v>
      </c>
      <c r="BA139" s="7">
        <f>AY139/(AR139+AV139+AY139+BB139)</f>
        <v>0.17520051245267676</v>
      </c>
      <c r="BB139" s="4">
        <v>63073</v>
      </c>
      <c r="BC139" s="11">
        <f>BB139/(AR139+AV139+AY139+BB139)</f>
        <v>0.24193059641666698</v>
      </c>
      <c r="BD139" s="9">
        <f>BC139+BA139+AX139+AU139</f>
        <v>1</v>
      </c>
      <c r="BE139" s="14">
        <f>(AF139+AH139+AJ139+AL139+AN139+AP139)</f>
        <v>254883</v>
      </c>
      <c r="BF139" s="14">
        <f t="shared" si="10"/>
        <v>-260707</v>
      </c>
      <c r="BG139" s="13">
        <f>(AF139+AH139+AJ139+AL139+AN139+AP139)-(AR139+AV139+AY139+BB139)</f>
        <v>-5824</v>
      </c>
      <c r="BH139" s="13">
        <f t="shared" si="11"/>
        <v>1</v>
      </c>
      <c r="BI139" s="14">
        <f>AF139/W139</f>
        <v>75087.97752808989</v>
      </c>
      <c r="BJ139" s="14">
        <f>AH139/Y139</f>
        <v>86840.39370078739</v>
      </c>
      <c r="BK139" s="14">
        <f>AJ139/AA139</f>
        <v>191758.80806142034</v>
      </c>
      <c r="BL139" s="14">
        <f>BI139+BJ139+BK139</f>
        <v>353687.17929029762</v>
      </c>
      <c r="BM139" s="14">
        <f>(AF139/W139)-AF139</f>
        <v>19857.97752808989</v>
      </c>
      <c r="BN139" s="14">
        <f>AH139/Y139-AH139</f>
        <v>38889.39370078739</v>
      </c>
      <c r="BO139" s="14">
        <f>AJ139/AA139-AJ139</f>
        <v>103267.80806142034</v>
      </c>
      <c r="BP139" s="14">
        <f>BG139/S139</f>
        <v>-5.5705350831802168E-3</v>
      </c>
      <c r="BQ139" s="14">
        <f>(BG139-CA139)/S139</f>
        <v>7.3431445219642394E-3</v>
      </c>
      <c r="BR139" s="27">
        <f>BQ139-BP139</f>
        <v>1.2913679605144456E-2</v>
      </c>
      <c r="BS139" s="28">
        <f t="shared" si="12"/>
        <v>544163</v>
      </c>
      <c r="BT139" s="11">
        <f>BS139/S139</f>
        <v>0.5204806116876024</v>
      </c>
      <c r="BU139" s="14">
        <f>(BE139-AP139)*1/BT139-(BE139-AP139)</f>
        <v>181859.32004197274</v>
      </c>
      <c r="BV139" s="14">
        <f t="shared" si="13"/>
        <v>0.24379029766590371</v>
      </c>
      <c r="BW139" s="27">
        <f>(AR139+AV139+AY139+BB139)/S139</f>
        <v>0.24936083274908394</v>
      </c>
      <c r="BX139" s="13">
        <f>(AF139+AH139+AJ139+AL139+AN139)/N139</f>
        <v>207.12906610703044</v>
      </c>
      <c r="BY139" s="26">
        <f>BX139/K139</f>
        <v>0.36274792663227745</v>
      </c>
      <c r="BZ139" s="11">
        <f>AP139/BE139</f>
        <v>0.2255505467214369</v>
      </c>
      <c r="CA139" s="15">
        <f>-(BM139+BN139+BO139)/M139</f>
        <v>-13501.264940858135</v>
      </c>
      <c r="CB139" s="15">
        <f>BG139-CA139</f>
        <v>7677.2649408581347</v>
      </c>
      <c r="CC139" s="18">
        <f t="shared" si="14"/>
        <v>0</v>
      </c>
      <c r="CD139" s="17">
        <f>(AF139/(AF139+AH139+AJ139))/(X139/(X139+Z139+AB139))</f>
        <v>2.1801649184436633</v>
      </c>
      <c r="CE139" s="19">
        <f>(AH139/(AF139+AH139+AJ139))/(Z139/(X139+Z139+AB139))</f>
        <v>0.99579400361487103</v>
      </c>
      <c r="CF139" s="18">
        <f>(AJ139/(AF139+AH139+AJ139))/(AB139/(X139+Z139+AB139))</f>
        <v>0.74874654390947093</v>
      </c>
      <c r="CG139">
        <f>AH139/Z139</f>
        <v>104.24130434782609</v>
      </c>
      <c r="CH139" s="11">
        <f>BB139/BE139</f>
        <v>0.24745863788483344</v>
      </c>
      <c r="CI139" s="14">
        <f>AY139/V139</f>
        <v>2247.8026507061527</v>
      </c>
      <c r="CJ139" s="14">
        <f>AV139/M139</f>
        <v>5622.083333333333</v>
      </c>
      <c r="CK139" s="17">
        <f>N139/V139</f>
        <v>46.898938745138878</v>
      </c>
      <c r="CL139" s="17">
        <f>(AL139+AN139)/N139</f>
        <v>6.0041972717733474</v>
      </c>
      <c r="CM139" s="14">
        <f>AP139/AC139</f>
        <v>5.9996869129618036</v>
      </c>
    </row>
    <row r="140" spans="1:91" hidden="1" x14ac:dyDescent="0.2">
      <c r="A140">
        <v>876</v>
      </c>
      <c r="B140" s="2">
        <v>45200</v>
      </c>
      <c r="C140" s="3" t="s">
        <v>37</v>
      </c>
      <c r="D140" t="s">
        <v>38</v>
      </c>
      <c r="E140" s="3" t="s">
        <v>46</v>
      </c>
      <c r="F140" t="s">
        <v>42</v>
      </c>
      <c r="G140" t="str">
        <f>CONCATENATE(C140,E140)</f>
        <v>LAXGEG</v>
      </c>
      <c r="H140" t="s">
        <v>35</v>
      </c>
      <c r="I140">
        <f>U140/M140</f>
        <v>133.5</v>
      </c>
      <c r="J140" t="str">
        <f>_xlfn.CONCAT(C140,E140,H140)</f>
        <v>LAXGEG737-Max 9</v>
      </c>
      <c r="K140" s="4">
        <v>945</v>
      </c>
      <c r="L140" s="4">
        <f>N140/M140</f>
        <v>119</v>
      </c>
      <c r="M140" s="4">
        <v>2</v>
      </c>
      <c r="N140" s="4">
        <v>238</v>
      </c>
      <c r="O140" s="4">
        <f>P140/M140</f>
        <v>16</v>
      </c>
      <c r="P140" s="4">
        <v>32</v>
      </c>
      <c r="Q140" s="4">
        <v>51</v>
      </c>
      <c r="R140" s="4">
        <v>155</v>
      </c>
      <c r="S140" s="4">
        <f>U140*K140</f>
        <v>252315</v>
      </c>
      <c r="T140" s="7">
        <f>N140/U140</f>
        <v>0.89138576779026213</v>
      </c>
      <c r="U140" s="4">
        <v>267</v>
      </c>
      <c r="V140" s="4">
        <v>3.8112989323843411</v>
      </c>
      <c r="W140" s="7">
        <f>P140/X140</f>
        <v>0.91428571428571426</v>
      </c>
      <c r="X140" s="4">
        <v>35</v>
      </c>
      <c r="Y140" s="7">
        <f>Q140/Z140</f>
        <v>0.7846153846153846</v>
      </c>
      <c r="Z140" s="4">
        <v>65</v>
      </c>
      <c r="AA140" s="7">
        <f>R140/AB140</f>
        <v>0.92261904761904767</v>
      </c>
      <c r="AB140" s="4">
        <v>168</v>
      </c>
      <c r="AC140" s="4">
        <v>0</v>
      </c>
      <c r="AD140" s="4" t="e">
        <f>AP140/AC140</f>
        <v>#DIV/0!</v>
      </c>
      <c r="AE140" s="7">
        <f>AF140/(AF140+AH140+AJ140+AL140+AN140+AP140)</f>
        <v>0.19942755185488067</v>
      </c>
      <c r="AF140" s="4">
        <v>10730</v>
      </c>
      <c r="AG140" s="7">
        <f>AH140/(AF140+AH140+AJ140+AL140+AN140+AP140)</f>
        <v>0.19961341164225707</v>
      </c>
      <c r="AH140" s="4">
        <v>10740</v>
      </c>
      <c r="AI140" s="7">
        <f>AJ140/(AF140+AH140+AJ140+AL140+AN140+AP140)</f>
        <v>0.55774663593784846</v>
      </c>
      <c r="AJ140" s="4">
        <v>30009</v>
      </c>
      <c r="AK140" s="7">
        <f>AL140/(AF140+AH140+AJ140+AL140+AN140+AP140)</f>
        <v>2.0165786930339751E-2</v>
      </c>
      <c r="AL140" s="4">
        <v>1085</v>
      </c>
      <c r="AM140" s="7">
        <f>AN140/(AF140+AH140+AJ140+AL140+AN140+AP140)</f>
        <v>2.3046613634674001E-2</v>
      </c>
      <c r="AN140" s="4">
        <v>1240</v>
      </c>
      <c r="AO140" s="7">
        <f>AP140/(AF140+AH140+AJ140+AL140+AN140+AP140)</f>
        <v>0</v>
      </c>
      <c r="AP140" s="4">
        <v>0</v>
      </c>
      <c r="AQ140" s="6">
        <f>AO140+AM140+AK140+AI140+AG140+AE140</f>
        <v>1</v>
      </c>
      <c r="AR140" s="4">
        <v>16759</v>
      </c>
      <c r="AS140" s="4">
        <f>AR140/M140</f>
        <v>8379.5</v>
      </c>
      <c r="AT140" s="4">
        <f>AR140/V140</f>
        <v>4397.188543149934</v>
      </c>
      <c r="AU140" s="7">
        <f>AR140/(AR140+AV140+AY140+BB140)</f>
        <v>0.35324494656745992</v>
      </c>
      <c r="AV140" s="4">
        <v>9866</v>
      </c>
      <c r="AW140" s="4">
        <f>AV140/M140</f>
        <v>4933</v>
      </c>
      <c r="AX140" s="7">
        <f>AV140/(AR140+AV140+AY140+BB140)</f>
        <v>0.20795480892860907</v>
      </c>
      <c r="AY140" s="4">
        <v>9020</v>
      </c>
      <c r="AZ140" s="4">
        <f>AY140/M140</f>
        <v>4510</v>
      </c>
      <c r="BA140" s="7">
        <f>AY140/(AR140+AV140+AY140+BB140)</f>
        <v>0.19012288430326918</v>
      </c>
      <c r="BB140" s="4">
        <v>11798</v>
      </c>
      <c r="BC140" s="11">
        <f>BB140/(AR140+AV140+AY140+BB140)</f>
        <v>0.24867736020066183</v>
      </c>
      <c r="BD140" s="9">
        <f>BC140+BA140+AX140+AU140</f>
        <v>1</v>
      </c>
      <c r="BE140" s="14">
        <f>(AF140+AH140+AJ140+AL140+AN140+AP140)</f>
        <v>53804</v>
      </c>
      <c r="BF140" s="14">
        <f t="shared" si="10"/>
        <v>-47443</v>
      </c>
      <c r="BG140" s="13">
        <f>(AF140+AH140+AJ140+AL140+AN140+AP140)-(AR140+AV140+AY140+BB140)</f>
        <v>6361</v>
      </c>
      <c r="BH140" s="13">
        <f t="shared" si="11"/>
        <v>0</v>
      </c>
      <c r="BI140" s="14">
        <f>AF140/W140</f>
        <v>11735.9375</v>
      </c>
      <c r="BJ140" s="14">
        <f>AH140/Y140</f>
        <v>13688.235294117647</v>
      </c>
      <c r="BK140" s="14">
        <f>AJ140/AA140</f>
        <v>32525.88387096774</v>
      </c>
      <c r="BL140" s="14">
        <f>BI140+BJ140+BK140</f>
        <v>57950.056665085387</v>
      </c>
      <c r="BM140" s="14">
        <f>(AF140/W140)-AF140</f>
        <v>1005.9375</v>
      </c>
      <c r="BN140" s="14">
        <f>AH140/Y140-AH140</f>
        <v>2948.2352941176468</v>
      </c>
      <c r="BO140" s="14">
        <f>AJ140/AA140-AJ140</f>
        <v>2516.8838709677402</v>
      </c>
      <c r="BP140" s="14">
        <f>BG140/S140</f>
        <v>2.5210550304183264E-2</v>
      </c>
      <c r="BQ140" s="14">
        <f>(BG140-CA140)/S140</f>
        <v>3.8033919238026646E-2</v>
      </c>
      <c r="BR140" s="27">
        <f>BQ140-BP140</f>
        <v>1.2823368933843383E-2</v>
      </c>
      <c r="BS140" s="28">
        <f t="shared" si="12"/>
        <v>224910</v>
      </c>
      <c r="BT140" s="11">
        <f>BS140/S140</f>
        <v>0.89138576779026213</v>
      </c>
      <c r="BU140" s="14">
        <f>(BE140-AP140)*1/BT140-(BE140-AP140)</f>
        <v>6555.9495798319331</v>
      </c>
      <c r="BV140" s="14">
        <f t="shared" si="13"/>
        <v>0.2132413847769653</v>
      </c>
      <c r="BW140" s="27">
        <f>(AR140+AV140+AY140+BB140)/S140</f>
        <v>0.18803083447278204</v>
      </c>
      <c r="BX140" s="13">
        <f>(AF140+AH140+AJ140+AL140+AN140)/N140</f>
        <v>226.0672268907563</v>
      </c>
      <c r="BY140" s="26">
        <f>BX140/K140</f>
        <v>0.23922457872037703</v>
      </c>
      <c r="BZ140" s="11">
        <f>AP140/BE140</f>
        <v>0</v>
      </c>
      <c r="CA140" s="15">
        <f>-(BM140+BN140+BO140)/M140</f>
        <v>-3235.5283325426935</v>
      </c>
      <c r="CB140" s="15">
        <f>BG140-CA140</f>
        <v>9596.5283325426935</v>
      </c>
      <c r="CC140" s="18">
        <f t="shared" si="14"/>
        <v>0</v>
      </c>
      <c r="CD140" s="17">
        <f>(AF140/(AF140+AH140+AJ140))/(X140/(X140+Z140+AB140))</f>
        <v>1.5960127985614108</v>
      </c>
      <c r="CE140" s="19">
        <f>(AH140/(AF140+AH140+AJ140))/(Z140/(X140+Z140+AB140))</f>
        <v>0.86019243096886411</v>
      </c>
      <c r="CF140" s="18">
        <f>(AJ140/(AF140+AH140+AJ140))/(AB140/(X140+Z140+AB140))</f>
        <v>0.92992288117484789</v>
      </c>
      <c r="CG140">
        <f>AH140/Z140</f>
        <v>165.23076923076923</v>
      </c>
      <c r="CH140" s="11">
        <f>BB140/BE140</f>
        <v>0.21927737714668055</v>
      </c>
      <c r="CI140" s="14">
        <f>AY140/V140</f>
        <v>2366.6472139872549</v>
      </c>
      <c r="CJ140" s="14">
        <f>AV140/M140</f>
        <v>4933</v>
      </c>
      <c r="CK140" s="17">
        <f>N140/V140</f>
        <v>62.445902098555067</v>
      </c>
      <c r="CL140" s="17">
        <f>(AL140+AN140)/N140</f>
        <v>9.7689075630252109</v>
      </c>
      <c r="CM140" s="14" t="e">
        <f>AP140/AC140</f>
        <v>#DIV/0!</v>
      </c>
    </row>
    <row r="141" spans="1:91" hidden="1" x14ac:dyDescent="0.2">
      <c r="A141">
        <v>317</v>
      </c>
      <c r="B141" s="2">
        <v>44835</v>
      </c>
      <c r="C141" s="3" t="s">
        <v>41</v>
      </c>
      <c r="D141" t="s">
        <v>42</v>
      </c>
      <c r="E141" s="3" t="s">
        <v>46</v>
      </c>
      <c r="F141" t="s">
        <v>42</v>
      </c>
      <c r="G141" t="str">
        <f>CONCATENATE(C141,E141)</f>
        <v>SEAGEG</v>
      </c>
      <c r="H141" t="s">
        <v>35</v>
      </c>
      <c r="I141">
        <f>U141/M141</f>
        <v>178</v>
      </c>
      <c r="J141" t="str">
        <f>_xlfn.CONCAT(C141,E141,H141)</f>
        <v>SEAGEG737-Max 9</v>
      </c>
      <c r="K141" s="4">
        <v>223</v>
      </c>
      <c r="L141" s="4">
        <f>N141/M141</f>
        <v>131</v>
      </c>
      <c r="M141" s="4">
        <v>9</v>
      </c>
      <c r="N141" s="4">
        <v>1179</v>
      </c>
      <c r="O141" s="4">
        <f>P141/M141</f>
        <v>16.111111111111111</v>
      </c>
      <c r="P141" s="4">
        <v>145</v>
      </c>
      <c r="Q141" s="4">
        <v>231</v>
      </c>
      <c r="R141" s="4">
        <v>803</v>
      </c>
      <c r="S141" s="4">
        <f>U141*K141</f>
        <v>357246</v>
      </c>
      <c r="T141" s="7">
        <f>N141/U141</f>
        <v>0.7359550561797753</v>
      </c>
      <c r="U141" s="4">
        <v>1602</v>
      </c>
      <c r="V141" s="4">
        <v>9.5210567823343837</v>
      </c>
      <c r="W141" s="7">
        <f>P141/X141</f>
        <v>0.70048309178743962</v>
      </c>
      <c r="X141" s="4">
        <v>207</v>
      </c>
      <c r="Y141" s="7">
        <f>Q141/Z141</f>
        <v>0.5968992248062015</v>
      </c>
      <c r="Z141" s="4">
        <v>387</v>
      </c>
      <c r="AA141" s="7">
        <f>R141/AB141</f>
        <v>0.79662698412698407</v>
      </c>
      <c r="AB141" s="4">
        <v>1008</v>
      </c>
      <c r="AC141" s="4">
        <v>976</v>
      </c>
      <c r="AD141" s="4">
        <f>AP141/AC141</f>
        <v>4.9979508196721314</v>
      </c>
      <c r="AE141" s="7">
        <f>AF141/(AF141+AH141+AJ141+AL141+AN141+AP141)</f>
        <v>0.17289750114177596</v>
      </c>
      <c r="AF141" s="4">
        <v>21200</v>
      </c>
      <c r="AG141" s="7">
        <f>AH141/(AF141+AH141+AJ141+AL141+AN141+AP141)</f>
        <v>0.18426632739609838</v>
      </c>
      <c r="AH141" s="4">
        <v>22594</v>
      </c>
      <c r="AI141" s="7">
        <f>AJ141/(AF141+AH141+AJ141+AL141+AN141+AP141)</f>
        <v>0.53758889541332289</v>
      </c>
      <c r="AJ141" s="4">
        <v>65917</v>
      </c>
      <c r="AK141" s="7">
        <f>AL141/(AF141+AH141+AJ141+AL141+AN141+AP141)</f>
        <v>3.9268937169700528E-2</v>
      </c>
      <c r="AL141" s="4">
        <v>4815</v>
      </c>
      <c r="AM141" s="7">
        <f>AN141/(AF141+AH141+AJ141+AL141+AN141+AP141)</f>
        <v>2.6195602531480393E-2</v>
      </c>
      <c r="AN141" s="4">
        <v>3212</v>
      </c>
      <c r="AO141" s="7">
        <f>AP141/(AF141+AH141+AJ141+AL141+AN141+AP141)</f>
        <v>3.9782736347621847E-2</v>
      </c>
      <c r="AP141" s="4">
        <v>4878</v>
      </c>
      <c r="AQ141" s="6">
        <f>AO141+AM141+AK141+AI141+AG141+AE141</f>
        <v>1</v>
      </c>
      <c r="AR141" s="4">
        <v>32321</v>
      </c>
      <c r="AS141" s="4">
        <f>AR141/M141</f>
        <v>3591.2222222222222</v>
      </c>
      <c r="AT141" s="4">
        <f>AR141/V141</f>
        <v>3394.6861928151952</v>
      </c>
      <c r="AU141" s="7">
        <f>AR141/(AR141+AV141+AY141+BB141)</f>
        <v>0.24785092596142785</v>
      </c>
      <c r="AV141" s="4">
        <v>47156</v>
      </c>
      <c r="AW141" s="4">
        <f>AV141/M141</f>
        <v>5239.5555555555557</v>
      </c>
      <c r="AX141" s="7">
        <f>AV141/(AR141+AV141+AY141+BB141)</f>
        <v>0.36161190138414939</v>
      </c>
      <c r="AY141" s="4">
        <v>28059</v>
      </c>
      <c r="AZ141" s="4">
        <f>AY141/M141</f>
        <v>3117.6666666666665</v>
      </c>
      <c r="BA141" s="7">
        <f>AY141/(AR141+AV141+AY141+BB141)</f>
        <v>0.21516813005636287</v>
      </c>
      <c r="BB141" s="4">
        <v>22869</v>
      </c>
      <c r="BC141" s="11">
        <f>BB141/(AR141+AV141+AY141+BB141)</f>
        <v>0.17536904259805988</v>
      </c>
      <c r="BD141" s="9">
        <f>BC141+BA141+AX141+AU141</f>
        <v>1</v>
      </c>
      <c r="BE141" s="14">
        <f>(AF141+AH141+AJ141+AL141+AN141+AP141)</f>
        <v>122616</v>
      </c>
      <c r="BF141" s="14">
        <f t="shared" si="10"/>
        <v>-130405</v>
      </c>
      <c r="BG141" s="13">
        <f>(AF141+AH141+AJ141+AL141+AN141+AP141)-(AR141+AV141+AY141+BB141)</f>
        <v>-7789</v>
      </c>
      <c r="BH141" s="13">
        <f t="shared" si="11"/>
        <v>1</v>
      </c>
      <c r="BI141" s="14">
        <f>AF141/W141</f>
        <v>30264.827586206895</v>
      </c>
      <c r="BJ141" s="14">
        <f>AH141/Y141</f>
        <v>37852.285714285717</v>
      </c>
      <c r="BK141" s="14">
        <f>AJ141/AA141</f>
        <v>82745.125778331261</v>
      </c>
      <c r="BL141" s="14">
        <f>BI141+BJ141+BK141</f>
        <v>150862.23907882388</v>
      </c>
      <c r="BM141" s="14">
        <f>(AF141/W141)-AF141</f>
        <v>9064.8275862068949</v>
      </c>
      <c r="BN141" s="14">
        <f>AH141/Y141-AH141</f>
        <v>15258.285714285717</v>
      </c>
      <c r="BO141" s="14">
        <f>AJ141/AA141-AJ141</f>
        <v>16828.125778331261</v>
      </c>
      <c r="BP141" s="14">
        <f>BG141/S141</f>
        <v>-2.1802903321520746E-2</v>
      </c>
      <c r="BQ141" s="14">
        <f>(BG141-CA141)/S141</f>
        <v>-9.003991933717672E-3</v>
      </c>
      <c r="BR141" s="27">
        <f>BQ141-BP141</f>
        <v>1.2798911387803074E-2</v>
      </c>
      <c r="BS141" s="28">
        <f t="shared" si="12"/>
        <v>262917</v>
      </c>
      <c r="BT141" s="11">
        <f>BS141/S141</f>
        <v>0.7359550561797753</v>
      </c>
      <c r="BU141" s="14">
        <f>(BE141-AP141)*1/BT141-(BE141-AP141)</f>
        <v>42241.877862595429</v>
      </c>
      <c r="BV141" s="14">
        <f t="shared" si="13"/>
        <v>0.34322567642464857</v>
      </c>
      <c r="BW141" s="27">
        <f>(AR141+AV141+AY141+BB141)/S141</f>
        <v>0.36502857974616931</v>
      </c>
      <c r="BX141" s="13">
        <f>(AF141+AH141+AJ141+AL141+AN141)/N141</f>
        <v>99.862595419847324</v>
      </c>
      <c r="BY141" s="26">
        <f>BX141/K141</f>
        <v>0.4478143292369835</v>
      </c>
      <c r="BZ141" s="11">
        <f>AP141/BE141</f>
        <v>3.9782736347621847E-2</v>
      </c>
      <c r="CA141" s="15">
        <f>-(BM141+BN141+BO141)/M141</f>
        <v>-4572.3598976470967</v>
      </c>
      <c r="CB141" s="15">
        <f>BG141-CA141</f>
        <v>-3216.6401023529033</v>
      </c>
      <c r="CC141" s="18">
        <f t="shared" si="14"/>
        <v>1</v>
      </c>
      <c r="CD141" s="17">
        <f>(AF141/(AF141+AH141+AJ141))/(X141/(X141+Z141+AB141))</f>
        <v>1.4954705108639179</v>
      </c>
      <c r="CE141" s="19">
        <f>(AH141/(AF141+AH141+AJ141))/(Z141/(X141+Z141+AB141))</f>
        <v>0.85250021568293688</v>
      </c>
      <c r="CF141" s="18">
        <f>(AJ141/(AF141+AH141+AJ141))/(AB141/(X141+Z141+AB141))</f>
        <v>0.95488097299788921</v>
      </c>
      <c r="CG141">
        <f>AH141/Z141</f>
        <v>58.382428940568474</v>
      </c>
      <c r="CH141" s="11">
        <f>BB141/BE141</f>
        <v>0.18650910158543746</v>
      </c>
      <c r="CI141" s="14">
        <f>AY141/V141</f>
        <v>2947.0468080876694</v>
      </c>
      <c r="CJ141" s="14">
        <f>AV141/M141</f>
        <v>5239.5555555555557</v>
      </c>
      <c r="CK141" s="17">
        <f>N141/V141</f>
        <v>123.83079178642724</v>
      </c>
      <c r="CL141" s="17">
        <f>(AL141+AN141)/N141</f>
        <v>6.8083121289228163</v>
      </c>
      <c r="CM141" s="14">
        <f>AP141/AC141</f>
        <v>4.9979508196721314</v>
      </c>
    </row>
    <row r="142" spans="1:91" hidden="1" x14ac:dyDescent="0.2">
      <c r="A142">
        <v>311</v>
      </c>
      <c r="B142" s="2">
        <v>44835</v>
      </c>
      <c r="C142" s="3" t="s">
        <v>41</v>
      </c>
      <c r="D142" t="s">
        <v>42</v>
      </c>
      <c r="E142" s="3" t="s">
        <v>44</v>
      </c>
      <c r="F142" t="s">
        <v>45</v>
      </c>
      <c r="G142" t="str">
        <f>CONCATENATE(C142,E142)</f>
        <v>SEABOI</v>
      </c>
      <c r="H142" t="s">
        <v>34</v>
      </c>
      <c r="I142">
        <f>U142/M142</f>
        <v>178</v>
      </c>
      <c r="J142" t="str">
        <f>_xlfn.CONCAT(C142,E142,H142)</f>
        <v>SEABOI737-900</v>
      </c>
      <c r="K142" s="4">
        <v>399</v>
      </c>
      <c r="L142" s="4">
        <f>N142/M142</f>
        <v>88.545454545454547</v>
      </c>
      <c r="M142" s="4">
        <v>11</v>
      </c>
      <c r="N142" s="4">
        <v>974</v>
      </c>
      <c r="O142" s="4">
        <f>P142/M142</f>
        <v>15.545454545454545</v>
      </c>
      <c r="P142" s="4">
        <v>171</v>
      </c>
      <c r="Q142" s="4">
        <v>249</v>
      </c>
      <c r="R142" s="4">
        <v>555</v>
      </c>
      <c r="S142" s="4">
        <f>U142*K142</f>
        <v>781242</v>
      </c>
      <c r="T142" s="7">
        <f>N142/U142</f>
        <v>0.49744637385086821</v>
      </c>
      <c r="U142" s="4">
        <v>1958</v>
      </c>
      <c r="V142" s="4">
        <v>15.357974641307973</v>
      </c>
      <c r="W142" s="7">
        <f>P142/X142</f>
        <v>0.67588932806324109</v>
      </c>
      <c r="X142" s="4">
        <v>253</v>
      </c>
      <c r="Y142" s="7">
        <f>Q142/Z142</f>
        <v>0.52642706131078221</v>
      </c>
      <c r="Z142" s="4">
        <v>473</v>
      </c>
      <c r="AA142" s="7">
        <f>R142/AB142</f>
        <v>0.45048701298701299</v>
      </c>
      <c r="AB142" s="4">
        <v>1232</v>
      </c>
      <c r="AC142" s="4">
        <v>5735</v>
      </c>
      <c r="AD142" s="4">
        <f>AP142/AC142</f>
        <v>4.9996512641673929</v>
      </c>
      <c r="AE142" s="7">
        <f>AF142/(AF142+AH142+AJ142+AL142+AN142+AP142)</f>
        <v>0.20850344180638683</v>
      </c>
      <c r="AF142" s="4">
        <v>31562</v>
      </c>
      <c r="AG142" s="7">
        <f>AH142/(AF142+AH142+AJ142+AL142+AN142+AP142)</f>
        <v>0.19344801617186572</v>
      </c>
      <c r="AH142" s="4">
        <v>29283</v>
      </c>
      <c r="AI142" s="7">
        <f>AJ142/(AF142+AH142+AJ142+AL142+AN142+AP142)</f>
        <v>0.3681147356877667</v>
      </c>
      <c r="AJ142" s="4">
        <v>55723</v>
      </c>
      <c r="AK142" s="7">
        <f>AL142/(AF142+AH142+AJ142+AL142+AN142+AP142)</f>
        <v>2.1998493796821117E-2</v>
      </c>
      <c r="AL142" s="4">
        <v>3330</v>
      </c>
      <c r="AM142" s="7">
        <f>AN142/(AF142+AH142+AJ142+AL142+AN142+AP142)</f>
        <v>1.851705048423111E-2</v>
      </c>
      <c r="AN142" s="4">
        <v>2803</v>
      </c>
      <c r="AO142" s="7">
        <f>AP142/(AF142+AH142+AJ142+AL142+AN142+AP142)</f>
        <v>0.1894182620529285</v>
      </c>
      <c r="AP142" s="4">
        <v>28673</v>
      </c>
      <c r="AQ142" s="6">
        <f>AO142+AM142+AK142+AI142+AG142+AE142</f>
        <v>0.99999999999999989</v>
      </c>
      <c r="AR142" s="4">
        <v>56556</v>
      </c>
      <c r="AS142" s="4">
        <f>AR142/M142</f>
        <v>5141.454545454545</v>
      </c>
      <c r="AT142" s="4">
        <f>AR142/V142</f>
        <v>3682.5168240532639</v>
      </c>
      <c r="AU142" s="7">
        <f>AR142/(AR142+AV142+AY142+BB142)</f>
        <v>0.28085613547201671</v>
      </c>
      <c r="AV142" s="4">
        <v>57635</v>
      </c>
      <c r="AW142" s="4">
        <f>AV142/M142</f>
        <v>5239.545454545455</v>
      </c>
      <c r="AX142" s="7">
        <f>AV142/(AR142+AV142+AY142+BB142)</f>
        <v>0.28621443114664546</v>
      </c>
      <c r="AY142" s="4">
        <v>50290</v>
      </c>
      <c r="AZ142" s="4">
        <f>AY142/M142</f>
        <v>4571.818181818182</v>
      </c>
      <c r="BA142" s="7">
        <f>AY142/(AR142+AV142+AY142+BB142)</f>
        <v>0.24973928589164224</v>
      </c>
      <c r="BB142" s="4">
        <v>36889</v>
      </c>
      <c r="BC142" s="11">
        <f>BB142/(AR142+AV142+AY142+BB142)</f>
        <v>0.18319014748969559</v>
      </c>
      <c r="BD142" s="9">
        <f>BC142+BA142+AX142+AU142</f>
        <v>1</v>
      </c>
      <c r="BE142" s="14">
        <f>(AF142+AH142+AJ142+AL142+AN142+AP142)</f>
        <v>151374</v>
      </c>
      <c r="BF142" s="14">
        <f t="shared" si="10"/>
        <v>-201370</v>
      </c>
      <c r="BG142" s="13">
        <f>(AF142+AH142+AJ142+AL142+AN142+AP142)-(AR142+AV142+AY142+BB142)</f>
        <v>-49996</v>
      </c>
      <c r="BH142" s="13">
        <f t="shared" si="11"/>
        <v>1</v>
      </c>
      <c r="BI142" s="14">
        <f>AF142/W142</f>
        <v>46696.994152046784</v>
      </c>
      <c r="BJ142" s="14">
        <f>AH142/Y142</f>
        <v>55625.939759036148</v>
      </c>
      <c r="BK142" s="14">
        <f>AJ142/AA142</f>
        <v>123695.01981981982</v>
      </c>
      <c r="BL142" s="14">
        <f>BI142+BJ142+BK142</f>
        <v>226017.95373090275</v>
      </c>
      <c r="BM142" s="14">
        <f>(AF142/W142)-AF142</f>
        <v>15134.994152046784</v>
      </c>
      <c r="BN142" s="14">
        <f>AH142/Y142-AH142</f>
        <v>26342.939759036148</v>
      </c>
      <c r="BO142" s="14">
        <f>AJ142/AA142-AJ142</f>
        <v>67972.01981981982</v>
      </c>
      <c r="BP142" s="14">
        <f>BG142/S142</f>
        <v>-6.3995535314281621E-2</v>
      </c>
      <c r="BQ142" s="14">
        <f>(BG142-CA142)/S142</f>
        <v>-5.1259410280401679E-2</v>
      </c>
      <c r="BR142" s="27">
        <f>BQ142-BP142</f>
        <v>1.2736125033879941E-2</v>
      </c>
      <c r="BS142" s="28">
        <f t="shared" si="12"/>
        <v>388626</v>
      </c>
      <c r="BT142" s="11">
        <f>BS142/S142</f>
        <v>0.49744637385086821</v>
      </c>
      <c r="BU142" s="14">
        <f>(BE142-AP142)*1/BT142-(BE142-AP142)</f>
        <v>123960.76386036963</v>
      </c>
      <c r="BV142" s="14">
        <f t="shared" si="13"/>
        <v>0.19376070410961008</v>
      </c>
      <c r="BW142" s="27">
        <f>(AR142+AV142+AY142+BB142)/S142</f>
        <v>0.2577562394238917</v>
      </c>
      <c r="BX142" s="13">
        <f>(AF142+AH142+AJ142+AL142+AN142)/N142</f>
        <v>125.97638603696099</v>
      </c>
      <c r="BY142" s="26">
        <f>BX142/K142</f>
        <v>0.31573029081945109</v>
      </c>
      <c r="BZ142" s="11">
        <f>AP142/BE142</f>
        <v>0.1894182620529285</v>
      </c>
      <c r="CA142" s="15">
        <f>-(BM142+BN142+BO142)/M142</f>
        <v>-9949.9957937184317</v>
      </c>
      <c r="CB142" s="15">
        <f>BG142-CA142</f>
        <v>-40046.00420628157</v>
      </c>
      <c r="CC142" s="18">
        <f t="shared" si="14"/>
        <v>1</v>
      </c>
      <c r="CD142" s="17">
        <f>(AF142/(AF142+AH142+AJ142))/(X142/(X142+Z142+AB142))</f>
        <v>2.095450164561532</v>
      </c>
      <c r="CE142" s="19">
        <f>(AH142/(AF142+AH142+AJ142))/(Z142/(X142+Z142+AB142))</f>
        <v>1.0398908791435042</v>
      </c>
      <c r="CF142" s="18">
        <f>(AJ142/(AF142+AH142+AJ142))/(AB142/(X142+Z142+AB142))</f>
        <v>0.75972623582066146</v>
      </c>
      <c r="CG142">
        <f>AH142/Z142</f>
        <v>61.909090909090907</v>
      </c>
      <c r="CH142" s="11">
        <f>BB142/BE142</f>
        <v>0.24369442572700728</v>
      </c>
      <c r="CI142" s="14">
        <f>AY142/V142</f>
        <v>3274.5203175903289</v>
      </c>
      <c r="CJ142" s="14">
        <f>AV142/M142</f>
        <v>5239.545454545455</v>
      </c>
      <c r="CK142" s="17">
        <f>N142/V142</f>
        <v>63.419820825869564</v>
      </c>
      <c r="CL142" s="17">
        <f>(AL142+AN142)/N142</f>
        <v>6.2967145790554415</v>
      </c>
      <c r="CM142" s="14">
        <f>AP142/AC142</f>
        <v>4.9996512641673929</v>
      </c>
    </row>
    <row r="143" spans="1:91" hidden="1" x14ac:dyDescent="0.2">
      <c r="A143">
        <v>199</v>
      </c>
      <c r="B143" s="2">
        <v>44805</v>
      </c>
      <c r="C143" s="3" t="s">
        <v>57</v>
      </c>
      <c r="D143" t="s">
        <v>56</v>
      </c>
      <c r="E143" s="3" t="s">
        <v>43</v>
      </c>
      <c r="F143" t="s">
        <v>38</v>
      </c>
      <c r="G143" t="str">
        <f>CONCATENATE(C143,E143)</f>
        <v>YYCSFO</v>
      </c>
      <c r="H143" t="s">
        <v>47</v>
      </c>
      <c r="I143">
        <f>U143/M143</f>
        <v>150</v>
      </c>
      <c r="J143" t="str">
        <f>_xlfn.CONCAT(C143,E143,H143)</f>
        <v>YYCSFOA320</v>
      </c>
      <c r="K143" s="4">
        <v>1018</v>
      </c>
      <c r="L143" s="4">
        <f>N143/M143</f>
        <v>121</v>
      </c>
      <c r="M143" s="4">
        <v>3</v>
      </c>
      <c r="N143" s="4">
        <v>363</v>
      </c>
      <c r="O143" s="4">
        <f>P143/M143</f>
        <v>20</v>
      </c>
      <c r="P143" s="4">
        <v>60</v>
      </c>
      <c r="Q143" s="4">
        <v>94</v>
      </c>
      <c r="R143" s="4">
        <v>209</v>
      </c>
      <c r="S143" s="4">
        <f>U143*K143</f>
        <v>458100</v>
      </c>
      <c r="T143" s="7">
        <f>N143/U143</f>
        <v>0.80666666666666664</v>
      </c>
      <c r="U143" s="4">
        <v>450</v>
      </c>
      <c r="V143" s="4">
        <v>2.0466738197424892</v>
      </c>
      <c r="W143" s="7">
        <f>P143/X143</f>
        <v>1</v>
      </c>
      <c r="X143" s="4">
        <v>60</v>
      </c>
      <c r="Y143" s="7">
        <f>Q143/Z143</f>
        <v>0.84684684684684686</v>
      </c>
      <c r="Z143" s="4">
        <v>111</v>
      </c>
      <c r="AA143" s="7">
        <f>R143/AB143</f>
        <v>0.74910394265232971</v>
      </c>
      <c r="AB143" s="4">
        <v>279</v>
      </c>
      <c r="AC143" s="4">
        <v>0</v>
      </c>
      <c r="AD143" s="4" t="e">
        <f>AP143/AC143</f>
        <v>#DIV/0!</v>
      </c>
      <c r="AE143" s="7">
        <f>AF143/(AF143+AH143+AJ143+AL143+AN143+AP143)</f>
        <v>0.2635159775721384</v>
      </c>
      <c r="AF143" s="4">
        <v>23123</v>
      </c>
      <c r="AG143" s="7">
        <f>AH143/(AF143+AH143+AJ143+AL143+AN143+AP143)</f>
        <v>0.24634179696403335</v>
      </c>
      <c r="AH143" s="4">
        <v>21616</v>
      </c>
      <c r="AI143" s="7">
        <f>AJ143/(AF143+AH143+AJ143+AL143+AN143+AP143)</f>
        <v>0.46149199981765965</v>
      </c>
      <c r="AJ143" s="4">
        <v>40495</v>
      </c>
      <c r="AK143" s="7">
        <f>AL143/(AF143+AH143+AJ143+AL143+AN143+AP143)</f>
        <v>1.4359301636504536E-2</v>
      </c>
      <c r="AL143" s="4">
        <v>1260</v>
      </c>
      <c r="AM143" s="7">
        <f>AN143/(AF143+AH143+AJ143+AL143+AN143+AP143)</f>
        <v>1.4290924009664039E-2</v>
      </c>
      <c r="AN143" s="4">
        <v>1254</v>
      </c>
      <c r="AO143" s="7">
        <f>AP143/(AF143+AH143+AJ143+AL143+AN143+AP143)</f>
        <v>0</v>
      </c>
      <c r="AP143" s="4">
        <v>0</v>
      </c>
      <c r="AQ143" s="6">
        <f>AO143+AM143+AK143+AI143+AG143+AE143</f>
        <v>1</v>
      </c>
      <c r="AR143" s="4">
        <v>7398</v>
      </c>
      <c r="AS143" s="4">
        <f>AR143/M143</f>
        <v>2466</v>
      </c>
      <c r="AT143" s="4">
        <f>AR143/V143</f>
        <v>3614.6453473132374</v>
      </c>
      <c r="AU143" s="7">
        <f>AR143/(AR143+AV143+AY143+BB143)</f>
        <v>0.21280635139799792</v>
      </c>
      <c r="AV143" s="4">
        <v>15427</v>
      </c>
      <c r="AW143" s="4">
        <f>AV143/M143</f>
        <v>5142.333333333333</v>
      </c>
      <c r="AX143" s="7">
        <f>AV143/(AR143+AV143+AY143+BB143)</f>
        <v>0.44376366356000463</v>
      </c>
      <c r="AY143" s="4">
        <v>7018</v>
      </c>
      <c r="AZ143" s="4">
        <f>AY143/M143</f>
        <v>2339.3333333333335</v>
      </c>
      <c r="BA143" s="7">
        <f>AY143/(AR143+AV143+AY143+BB143)</f>
        <v>0.20187550339431595</v>
      </c>
      <c r="BB143" s="4">
        <v>4921</v>
      </c>
      <c r="BC143" s="11">
        <f>BB143/(AR143+AV143+AY143+BB143)</f>
        <v>0.1415544816476815</v>
      </c>
      <c r="BD143" s="9">
        <f>BC143+BA143+AX143+AU143</f>
        <v>1</v>
      </c>
      <c r="BE143" s="14">
        <f>(AF143+AH143+AJ143+AL143+AN143+AP143)</f>
        <v>87748</v>
      </c>
      <c r="BF143" s="14">
        <f t="shared" si="10"/>
        <v>-34764</v>
      </c>
      <c r="BG143" s="13">
        <f>(AF143+AH143+AJ143+AL143+AN143+AP143)-(AR143+AV143+AY143+BB143)</f>
        <v>52984</v>
      </c>
      <c r="BH143" s="13">
        <f t="shared" si="11"/>
        <v>0</v>
      </c>
      <c r="BI143" s="14">
        <f>AF143/W143</f>
        <v>23123</v>
      </c>
      <c r="BJ143" s="14">
        <f>AH143/Y143</f>
        <v>25525.276595744679</v>
      </c>
      <c r="BK143" s="14">
        <f>AJ143/AA143</f>
        <v>54057.918660287083</v>
      </c>
      <c r="BL143" s="14">
        <f>BI143+BJ143+BK143</f>
        <v>102706.19525603176</v>
      </c>
      <c r="BM143" s="14">
        <f>(AF143/W143)-AF143</f>
        <v>0</v>
      </c>
      <c r="BN143" s="14">
        <f>AH143/Y143-AH143</f>
        <v>3909.2765957446791</v>
      </c>
      <c r="BO143" s="14">
        <f>AJ143/AA143-AJ143</f>
        <v>13562.918660287083</v>
      </c>
      <c r="BP143" s="14">
        <f>BG143/S143</f>
        <v>0.11566033617114167</v>
      </c>
      <c r="BQ143" s="14">
        <f>(BG143-CA143)/S143</f>
        <v>0.12837385960564052</v>
      </c>
      <c r="BR143" s="27">
        <f>BQ143-BP143</f>
        <v>1.2713523434498844E-2</v>
      </c>
      <c r="BS143" s="28">
        <f t="shared" si="12"/>
        <v>369534</v>
      </c>
      <c r="BT143" s="11">
        <f>BS143/S143</f>
        <v>0.80666666666666664</v>
      </c>
      <c r="BU143" s="14">
        <f>(BE143-AP143)*1/BT143-(BE143-AP143)</f>
        <v>21030.512396694219</v>
      </c>
      <c r="BV143" s="14">
        <f t="shared" si="13"/>
        <v>0.19154769700938659</v>
      </c>
      <c r="BW143" s="27">
        <f>(AR143+AV143+AY143+BB143)/S143</f>
        <v>7.5887360838244919E-2</v>
      </c>
      <c r="BX143" s="13">
        <f>(AF143+AH143+AJ143+AL143+AN143)/N143</f>
        <v>241.73002754820936</v>
      </c>
      <c r="BY143" s="26">
        <f>BX143/K143</f>
        <v>0.237455822738909</v>
      </c>
      <c r="BZ143" s="11">
        <f>AP143/BE143</f>
        <v>0</v>
      </c>
      <c r="CA143" s="15">
        <f>-(BM143+BN143+BO143)/M143</f>
        <v>-5824.0650853439211</v>
      </c>
      <c r="CB143" s="15">
        <f>BG143-CA143</f>
        <v>58808.065085343922</v>
      </c>
      <c r="CC143" s="18">
        <f t="shared" si="14"/>
        <v>0</v>
      </c>
      <c r="CD143" s="17">
        <f>(AF143/(AF143+AH143+AJ143))/(X143/(X143+Z143+AB143))</f>
        <v>2.0346633972358448</v>
      </c>
      <c r="CE143" s="19">
        <f>(AH143/(AF143+AH143+AJ143))/(Z143/(X143+Z143+AB143))</f>
        <v>1.0281393860716666</v>
      </c>
      <c r="CF143" s="18">
        <f>(AJ143/(AF143+AH143+AJ143))/(AB143/(X143+Z143+AB143))</f>
        <v>0.76629650291001539</v>
      </c>
      <c r="CG143">
        <f>AH143/Z143</f>
        <v>194.73873873873873</v>
      </c>
      <c r="CH143" s="11">
        <f>BB143/BE143</f>
        <v>5.6081050280348273E-2</v>
      </c>
      <c r="CI143" s="14">
        <f>AY143/V143</f>
        <v>3428.9782437745744</v>
      </c>
      <c r="CJ143" s="14">
        <f>AV143/M143</f>
        <v>5142.333333333333</v>
      </c>
      <c r="CK143" s="17">
        <f>N143/V143</f>
        <v>177.36094364351246</v>
      </c>
      <c r="CL143" s="17">
        <f>(AL143+AN143)/N143</f>
        <v>6.9256198347107434</v>
      </c>
      <c r="CM143" s="14" t="e">
        <f>AP143/AC143</f>
        <v>#DIV/0!</v>
      </c>
    </row>
    <row r="144" spans="1:91" hidden="1" x14ac:dyDescent="0.2">
      <c r="A144">
        <v>963</v>
      </c>
      <c r="B144" s="2">
        <v>45200</v>
      </c>
      <c r="C144" s="3" t="s">
        <v>43</v>
      </c>
      <c r="D144" t="s">
        <v>38</v>
      </c>
      <c r="E144" s="3" t="s">
        <v>44</v>
      </c>
      <c r="F144" t="s">
        <v>45</v>
      </c>
      <c r="G144" t="str">
        <f>CONCATENATE(C144,E144)</f>
        <v>SFOBOI</v>
      </c>
      <c r="H144" t="s">
        <v>31</v>
      </c>
      <c r="I144">
        <f>U144/M144</f>
        <v>166</v>
      </c>
      <c r="J144" t="str">
        <f>_xlfn.CONCAT(C144,E144,H144)</f>
        <v>SFOBOI737-800</v>
      </c>
      <c r="K144" s="4">
        <v>522</v>
      </c>
      <c r="L144" s="4">
        <f>N144/M144</f>
        <v>119</v>
      </c>
      <c r="M144" s="4">
        <v>7</v>
      </c>
      <c r="N144" s="4">
        <v>833</v>
      </c>
      <c r="O144" s="4">
        <f>P144/M144</f>
        <v>21</v>
      </c>
      <c r="P144" s="4">
        <v>147</v>
      </c>
      <c r="Q144" s="4">
        <v>263</v>
      </c>
      <c r="R144" s="4">
        <v>424</v>
      </c>
      <c r="S144" s="4">
        <f>U144*K144</f>
        <v>606564</v>
      </c>
      <c r="T144" s="7">
        <f>N144/U144</f>
        <v>0.7168674698795181</v>
      </c>
      <c r="U144" s="4">
        <v>1162</v>
      </c>
      <c r="V144" s="4">
        <v>11.264275282949981</v>
      </c>
      <c r="W144" s="7">
        <f>P144/X144</f>
        <v>1</v>
      </c>
      <c r="X144" s="4">
        <v>147</v>
      </c>
      <c r="Y144" s="7">
        <f>Q144/Z144</f>
        <v>0.93928571428571428</v>
      </c>
      <c r="Z144" s="4">
        <v>280</v>
      </c>
      <c r="AA144" s="7">
        <f>R144/AB144</f>
        <v>0.57687074829931972</v>
      </c>
      <c r="AB144" s="4">
        <v>735</v>
      </c>
      <c r="AC144" s="4">
        <v>257</v>
      </c>
      <c r="AD144" s="4">
        <f>AP144/AC144</f>
        <v>5.9883268482490273</v>
      </c>
      <c r="AE144" s="7">
        <f>AF144/(AF144+AH144+AJ144+AL144+AN144+AP144)</f>
        <v>0.25122293564282516</v>
      </c>
      <c r="AF144" s="4">
        <v>42061</v>
      </c>
      <c r="AG144" s="7">
        <f>AH144/(AF144+AH144+AJ144+AL144+AN144+AP144)</f>
        <v>0.288983126773182</v>
      </c>
      <c r="AH144" s="4">
        <v>48383</v>
      </c>
      <c r="AI144" s="7">
        <f>AJ144/(AF144+AH144+AJ144+AL144+AN144+AP144)</f>
        <v>0.4126982230849634</v>
      </c>
      <c r="AJ144" s="4">
        <v>69096</v>
      </c>
      <c r="AK144" s="7">
        <f>AL144/(AF144+AH144+AJ144+AL144+AN144+AP144)</f>
        <v>1.766761236374496E-2</v>
      </c>
      <c r="AL144" s="4">
        <v>2958</v>
      </c>
      <c r="AM144" s="7">
        <f>AN144/(AF144+AH144+AJ144+AL144+AN144+AP144)</f>
        <v>2.0235926534269075E-2</v>
      </c>
      <c r="AN144" s="4">
        <v>3388</v>
      </c>
      <c r="AO144" s="7">
        <f>AP144/(AF144+AH144+AJ144+AL144+AN144+AP144)</f>
        <v>9.1921756010153802E-3</v>
      </c>
      <c r="AP144" s="4">
        <v>1539</v>
      </c>
      <c r="AQ144" s="6">
        <f>AO144+AM144+AK144+AI144+AG144+AE144</f>
        <v>0.99999999999999989</v>
      </c>
      <c r="AR144" s="4">
        <v>46838</v>
      </c>
      <c r="AS144" s="4">
        <f>AR144/M144</f>
        <v>6691.1428571428569</v>
      </c>
      <c r="AT144" s="4">
        <f>AR144/V144</f>
        <v>4158.1015043991074</v>
      </c>
      <c r="AU144" s="7">
        <f>AR144/(AR144+AV144+AY144+BB144)</f>
        <v>0.31607147677274811</v>
      </c>
      <c r="AV144" s="4">
        <v>41066</v>
      </c>
      <c r="AW144" s="4">
        <f>AV144/M144</f>
        <v>5866.5714285714284</v>
      </c>
      <c r="AX144" s="7">
        <f>AV144/(AR144+AV144+AY144+BB144)</f>
        <v>0.27712095446324936</v>
      </c>
      <c r="AY144" s="4">
        <v>25320</v>
      </c>
      <c r="AZ144" s="4">
        <f>AY144/M144</f>
        <v>3617.1428571428573</v>
      </c>
      <c r="BA144" s="7">
        <f>AY144/(AR144+AV144+AY144+BB144)</f>
        <v>0.17086403757389262</v>
      </c>
      <c r="BB144" s="4">
        <v>34964</v>
      </c>
      <c r="BC144" s="11">
        <f>BB144/(AR144+AV144+AY144+BB144)</f>
        <v>0.23594353119010986</v>
      </c>
      <c r="BD144" s="9">
        <f>BC144+BA144+AX144+AU144</f>
        <v>1</v>
      </c>
      <c r="BE144" s="14">
        <f>(AF144+AH144+AJ144+AL144+AN144+AP144)</f>
        <v>167425</v>
      </c>
      <c r="BF144" s="14">
        <f t="shared" si="10"/>
        <v>-148188</v>
      </c>
      <c r="BG144" s="13">
        <f>(AF144+AH144+AJ144+AL144+AN144+AP144)-(AR144+AV144+AY144+BB144)</f>
        <v>19237</v>
      </c>
      <c r="BH144" s="13">
        <f t="shared" si="11"/>
        <v>0</v>
      </c>
      <c r="BI144" s="14">
        <f>AF144/W144</f>
        <v>42061</v>
      </c>
      <c r="BJ144" s="14">
        <f>AH144/Y144</f>
        <v>51510.41825095057</v>
      </c>
      <c r="BK144" s="14">
        <f>AJ144/AA144</f>
        <v>119777.2641509434</v>
      </c>
      <c r="BL144" s="14">
        <f>BI144+BJ144+BK144</f>
        <v>213348.68240189398</v>
      </c>
      <c r="BM144" s="14">
        <f>(AF144/W144)-AF144</f>
        <v>0</v>
      </c>
      <c r="BN144" s="14">
        <f>AH144/Y144-AH144</f>
        <v>3127.4182509505699</v>
      </c>
      <c r="BO144" s="14">
        <f>AJ144/AA144-AJ144</f>
        <v>50681.264150943403</v>
      </c>
      <c r="BP144" s="14">
        <f>BG144/S144</f>
        <v>3.1714707763731448E-2</v>
      </c>
      <c r="BQ144" s="14">
        <f>(BG144-CA144)/S144</f>
        <v>4.4387656749892833E-2</v>
      </c>
      <c r="BR144" s="27">
        <f>BQ144-BP144</f>
        <v>1.2672948986161385E-2</v>
      </c>
      <c r="BS144" s="28">
        <f t="shared" si="12"/>
        <v>434826</v>
      </c>
      <c r="BT144" s="11">
        <f>BS144/S144</f>
        <v>0.7168674698795181</v>
      </c>
      <c r="BU144" s="14">
        <f>(BE144-AP144)*1/BT144-(BE144-AP144)</f>
        <v>65518</v>
      </c>
      <c r="BV144" s="14">
        <f t="shared" si="13"/>
        <v>0.27602198613831352</v>
      </c>
      <c r="BW144" s="27">
        <f>(AR144+AV144+AY144+BB144)/S144</f>
        <v>0.24430727837458208</v>
      </c>
      <c r="BX144" s="13">
        <f>(AF144+AH144+AJ144+AL144+AN144)/N144</f>
        <v>199.14285714285714</v>
      </c>
      <c r="BY144" s="26">
        <f>BX144/K144</f>
        <v>0.38149972632731255</v>
      </c>
      <c r="BZ144" s="11">
        <f>AP144/BE144</f>
        <v>9.1921756010153802E-3</v>
      </c>
      <c r="CA144" s="15">
        <f>-(BM144+BN144+BO144)/M144</f>
        <v>-7686.9546288419961</v>
      </c>
      <c r="CB144" s="15">
        <f>BG144-CA144</f>
        <v>26923.954628841995</v>
      </c>
      <c r="CC144" s="18">
        <f t="shared" si="14"/>
        <v>0</v>
      </c>
      <c r="CD144" s="17">
        <f>(AF144/(AF144+AH144+AJ144))/(X144/(X144+Z144+AB144))</f>
        <v>2.0840052054418359</v>
      </c>
      <c r="CE144" s="19">
        <f>(AH144/(AF144+AH144+AJ144))/(Z144/(X144+Z144+AB144))</f>
        <v>1.2585524006518742</v>
      </c>
      <c r="CF144" s="18">
        <f>(AJ144/(AF144+AH144+AJ144))/(AB144/(X144+Z144+AB144))</f>
        <v>0.68470280628234748</v>
      </c>
      <c r="CG144">
        <f>AH144/Z144</f>
        <v>172.79642857142858</v>
      </c>
      <c r="CH144" s="11">
        <f>BB144/BE144</f>
        <v>0.20883380618187247</v>
      </c>
      <c r="CI144" s="14">
        <f>AY144/V144</f>
        <v>2247.814383436214</v>
      </c>
      <c r="CJ144" s="14">
        <f>AV144/M144</f>
        <v>5866.5714285714284</v>
      </c>
      <c r="CK144" s="17">
        <f>N144/V144</f>
        <v>73.950607480346221</v>
      </c>
      <c r="CL144" s="17">
        <f>(AL144+AN144)/N144</f>
        <v>7.6182472989195675</v>
      </c>
      <c r="CM144" s="14">
        <f>AP144/AC144</f>
        <v>5.9883268482490273</v>
      </c>
    </row>
    <row r="145" spans="1:91" hidden="1" x14ac:dyDescent="0.2">
      <c r="A145">
        <v>875</v>
      </c>
      <c r="B145" s="2">
        <v>45200</v>
      </c>
      <c r="C145" s="3" t="s">
        <v>37</v>
      </c>
      <c r="D145" t="s">
        <v>38</v>
      </c>
      <c r="E145" s="3" t="s">
        <v>46</v>
      </c>
      <c r="F145" t="s">
        <v>42</v>
      </c>
      <c r="G145" t="str">
        <f>CONCATENATE(C145,E145)</f>
        <v>LAXGEG</v>
      </c>
      <c r="H145" t="s">
        <v>34</v>
      </c>
      <c r="I145">
        <f>U145/M145</f>
        <v>189.25</v>
      </c>
      <c r="J145" t="str">
        <f>_xlfn.CONCAT(C145,E145,H145)</f>
        <v>LAXGEG737-900</v>
      </c>
      <c r="K145" s="4">
        <v>945</v>
      </c>
      <c r="L145" s="4">
        <f>N145/M145</f>
        <v>145.75</v>
      </c>
      <c r="M145" s="4">
        <v>4</v>
      </c>
      <c r="N145" s="4">
        <v>583</v>
      </c>
      <c r="O145" s="4">
        <f>P145/M145</f>
        <v>24.5</v>
      </c>
      <c r="P145" s="4">
        <v>98</v>
      </c>
      <c r="Q145" s="4">
        <v>181</v>
      </c>
      <c r="R145" s="4">
        <v>304</v>
      </c>
      <c r="S145" s="4">
        <f>U145*K145</f>
        <v>715365</v>
      </c>
      <c r="T145" s="7">
        <f>N145/U145</f>
        <v>0.77014531043593126</v>
      </c>
      <c r="U145" s="4">
        <v>757</v>
      </c>
      <c r="V145" s="4">
        <v>10.7986803084223</v>
      </c>
      <c r="W145" s="7">
        <f>P145/X145</f>
        <v>1</v>
      </c>
      <c r="X145" s="4">
        <v>98</v>
      </c>
      <c r="Y145" s="7">
        <f>Q145/Z145</f>
        <v>0.98907103825136611</v>
      </c>
      <c r="Z145" s="4">
        <v>183</v>
      </c>
      <c r="AA145" s="7">
        <f>R145/AB145</f>
        <v>0.6386554621848739</v>
      </c>
      <c r="AB145" s="4">
        <v>476</v>
      </c>
      <c r="AC145" s="4">
        <v>180</v>
      </c>
      <c r="AD145" s="4">
        <f>AP145/AC145</f>
        <v>5.9944444444444445</v>
      </c>
      <c r="AE145" s="7">
        <f>AF145/(AF145+AH145+AJ145+AL145+AN145+AP145)</f>
        <v>0.26701065695399973</v>
      </c>
      <c r="AF145" s="4">
        <v>39587</v>
      </c>
      <c r="AG145" s="7">
        <f>AH145/(AF145+AH145+AJ145+AL145+AN145+AP145)</f>
        <v>0.26846755699446917</v>
      </c>
      <c r="AH145" s="4">
        <v>39803</v>
      </c>
      <c r="AI145" s="7">
        <f>AJ145/(AF145+AH145+AJ145+AL145+AN145+AP145)</f>
        <v>0.42641305814110347</v>
      </c>
      <c r="AJ145" s="4">
        <v>63220</v>
      </c>
      <c r="AK145" s="7">
        <f>AL145/(AF145+AH145+AJ145+AL145+AN145+AP145)</f>
        <v>1.4400377714825307E-2</v>
      </c>
      <c r="AL145" s="4">
        <v>2135</v>
      </c>
      <c r="AM145" s="7">
        <f>AN145/(AF145+AH145+AJ145+AL145+AN145+AP145)</f>
        <v>1.643059490084986E-2</v>
      </c>
      <c r="AN145" s="4">
        <v>2436</v>
      </c>
      <c r="AO145" s="7">
        <f>AP145/(AF145+AH145+AJ145+AL145+AN145+AP145)</f>
        <v>7.2777552947524615E-3</v>
      </c>
      <c r="AP145" s="4">
        <v>1079</v>
      </c>
      <c r="AQ145" s="6">
        <f>AO145+AM145+AK145+AI145+AG145+AE145</f>
        <v>1</v>
      </c>
      <c r="AR145" s="4">
        <v>44902</v>
      </c>
      <c r="AS145" s="4">
        <f>AR145/M145</f>
        <v>11225.5</v>
      </c>
      <c r="AT145" s="4">
        <f>AR145/V145</f>
        <v>4158.1006861532169</v>
      </c>
      <c r="AU145" s="7">
        <f>AR145/(AR145+AV145+AY145+BB145)</f>
        <v>0.35182210660753604</v>
      </c>
      <c r="AV145" s="4">
        <v>24933</v>
      </c>
      <c r="AW145" s="4">
        <f>AV145/M145</f>
        <v>6233.25</v>
      </c>
      <c r="AX145" s="7">
        <f>AV145/(AR145+AV145+AY145+BB145)</f>
        <v>0.19535834893870418</v>
      </c>
      <c r="AY145" s="4">
        <v>24274</v>
      </c>
      <c r="AZ145" s="4">
        <f>AY145/M145</f>
        <v>6068.5</v>
      </c>
      <c r="BA145" s="7">
        <f>AY145/(AR145+AV145+AY145+BB145)</f>
        <v>0.1901948647229818</v>
      </c>
      <c r="BB145" s="4">
        <v>33518</v>
      </c>
      <c r="BC145" s="11">
        <f>BB145/(AR145+AV145+AY145+BB145)</f>
        <v>0.26262467973077797</v>
      </c>
      <c r="BD145" s="9">
        <f>BC145+BA145+AX145+AU145</f>
        <v>1</v>
      </c>
      <c r="BE145" s="14">
        <f>(AF145+AH145+AJ145+AL145+AN145+AP145)</f>
        <v>148260</v>
      </c>
      <c r="BF145" s="14">
        <f t="shared" si="10"/>
        <v>-127627</v>
      </c>
      <c r="BG145" s="13">
        <f>(AF145+AH145+AJ145+AL145+AN145+AP145)-(AR145+AV145+AY145+BB145)</f>
        <v>20633</v>
      </c>
      <c r="BH145" s="13">
        <f t="shared" si="11"/>
        <v>0</v>
      </c>
      <c r="BI145" s="14">
        <f>AF145/W145</f>
        <v>39587</v>
      </c>
      <c r="BJ145" s="14">
        <f>AH145/Y145</f>
        <v>40242.812154696134</v>
      </c>
      <c r="BK145" s="14">
        <f>AJ145/AA145</f>
        <v>98989.210526315801</v>
      </c>
      <c r="BL145" s="14">
        <f>BI145+BJ145+BK145</f>
        <v>178819.02268101193</v>
      </c>
      <c r="BM145" s="14">
        <f>(AF145/W145)-AF145</f>
        <v>0</v>
      </c>
      <c r="BN145" s="14">
        <f>AH145/Y145-AH145</f>
        <v>439.8121546961338</v>
      </c>
      <c r="BO145" s="14">
        <f>AJ145/AA145-AJ145</f>
        <v>35769.210526315801</v>
      </c>
      <c r="BP145" s="14">
        <f>BG145/S145</f>
        <v>2.8842618802988683E-2</v>
      </c>
      <c r="BQ145" s="14">
        <f>(BG145-CA145)/S145</f>
        <v>4.1496656490397188E-2</v>
      </c>
      <c r="BR145" s="27">
        <f>BQ145-BP145</f>
        <v>1.2654037687408505E-2</v>
      </c>
      <c r="BS145" s="28">
        <f t="shared" si="12"/>
        <v>550935</v>
      </c>
      <c r="BT145" s="11">
        <f>BS145/S145</f>
        <v>0.77014531043593126</v>
      </c>
      <c r="BU145" s="14">
        <f>(BE145-AP145)*1/BT145-(BE145-AP145)</f>
        <v>43927.090909090912</v>
      </c>
      <c r="BV145" s="14">
        <f t="shared" si="13"/>
        <v>0.20725084397475416</v>
      </c>
      <c r="BW145" s="27">
        <f>(AR145+AV145+AY145+BB145)/S145</f>
        <v>0.17840822517176547</v>
      </c>
      <c r="BX145" s="13">
        <f>(AF145+AH145+AJ145+AL145+AN145)/N145</f>
        <v>252.45454545454547</v>
      </c>
      <c r="BY145" s="26">
        <f>BX145/K145</f>
        <v>0.26714766714766713</v>
      </c>
      <c r="BZ145" s="11">
        <f>AP145/BE145</f>
        <v>7.2777552947524615E-3</v>
      </c>
      <c r="CA145" s="15">
        <f>-(BM145+BN145+BO145)/M145</f>
        <v>-9052.2556702529837</v>
      </c>
      <c r="CB145" s="15">
        <f>BG145-CA145</f>
        <v>29685.255670252984</v>
      </c>
      <c r="CC145" s="18">
        <f t="shared" si="14"/>
        <v>0</v>
      </c>
      <c r="CD145" s="17">
        <f>(AF145/(AF145+AH145+AJ145))/(X145/(X145+Z145+AB145))</f>
        <v>2.1442351697007251</v>
      </c>
      <c r="CE145" s="19">
        <f>(AH145/(AF145+AH145+AJ145))/(Z145/(X145+Z145+AB145))</f>
        <v>1.154544339850017</v>
      </c>
      <c r="CF145" s="18">
        <f>(AJ145/(AF145+AH145+AJ145))/(AB145/(X145+Z145+AB145))</f>
        <v>0.70500701507726016</v>
      </c>
      <c r="CG145">
        <f>AH145/Z145</f>
        <v>217.50273224043715</v>
      </c>
      <c r="CH145" s="11">
        <f>BB145/BE145</f>
        <v>0.22607581276136518</v>
      </c>
      <c r="CI145" s="14">
        <f>AY145/V145</f>
        <v>2247.8672677315753</v>
      </c>
      <c r="CJ145" s="14">
        <f>AV145/M145</f>
        <v>6233.25</v>
      </c>
      <c r="CK145" s="17">
        <f>N145/V145</f>
        <v>53.988078482636084</v>
      </c>
      <c r="CL145" s="17">
        <f>(AL145+AN145)/N145</f>
        <v>7.8404802744425384</v>
      </c>
      <c r="CM145" s="14">
        <f>AP145/AC145</f>
        <v>5.9944444444444445</v>
      </c>
    </row>
    <row r="146" spans="1:91" hidden="1" x14ac:dyDescent="0.2">
      <c r="A146">
        <v>1145</v>
      </c>
      <c r="B146" s="2">
        <v>45231</v>
      </c>
      <c r="C146" s="3" t="s">
        <v>41</v>
      </c>
      <c r="D146" t="s">
        <v>42</v>
      </c>
      <c r="E146" s="3" t="s">
        <v>46</v>
      </c>
      <c r="F146" t="s">
        <v>42</v>
      </c>
      <c r="G146" t="str">
        <f>CONCATENATE(C146,E146)</f>
        <v>SEAGEG</v>
      </c>
      <c r="H146" t="s">
        <v>35</v>
      </c>
      <c r="I146">
        <f>U146/M146</f>
        <v>173.6</v>
      </c>
      <c r="J146" t="str">
        <f>_xlfn.CONCAT(C146,E146,H146)</f>
        <v>SEAGEG737-Max 9</v>
      </c>
      <c r="K146" s="4">
        <v>223</v>
      </c>
      <c r="L146" s="4">
        <f>N146/M146</f>
        <v>129.6</v>
      </c>
      <c r="M146" s="4">
        <v>10</v>
      </c>
      <c r="N146" s="4">
        <v>1296</v>
      </c>
      <c r="O146" s="4">
        <f>P146/M146</f>
        <v>17.399999999999999</v>
      </c>
      <c r="P146" s="4">
        <v>174</v>
      </c>
      <c r="Q146" s="4">
        <v>278</v>
      </c>
      <c r="R146" s="4">
        <v>844</v>
      </c>
      <c r="S146" s="4">
        <f>U146*K146</f>
        <v>387128</v>
      </c>
      <c r="T146" s="7">
        <f>N146/U146</f>
        <v>0.74654377880184331</v>
      </c>
      <c r="U146" s="4">
        <v>1736</v>
      </c>
      <c r="V146" s="4">
        <v>10.314478180862249</v>
      </c>
      <c r="W146" s="7">
        <f>P146/X146</f>
        <v>0.7767857142857143</v>
      </c>
      <c r="X146" s="4">
        <v>224</v>
      </c>
      <c r="Y146" s="7">
        <f>Q146/Z146</f>
        <v>0.66348448687350836</v>
      </c>
      <c r="Z146" s="4">
        <v>419</v>
      </c>
      <c r="AA146" s="7">
        <f>R146/AB146</f>
        <v>0.77289377289377292</v>
      </c>
      <c r="AB146" s="4">
        <v>1092</v>
      </c>
      <c r="AC146" s="4">
        <v>2558</v>
      </c>
      <c r="AD146" s="4">
        <f>AP146/AC146</f>
        <v>5.9996090695856141</v>
      </c>
      <c r="AE146" s="7">
        <f>AF146/(AF146+AH146+AJ146+AL146+AN146+AP146)</f>
        <v>0.19298650158752684</v>
      </c>
      <c r="AF146" s="4">
        <v>32640</v>
      </c>
      <c r="AG146" s="7">
        <f>AH146/(AF146+AH146+AJ146+AL146+AN146+AP146)</f>
        <v>0.18450786668322189</v>
      </c>
      <c r="AH146" s="4">
        <v>31206</v>
      </c>
      <c r="AI146" s="7">
        <f>AJ146/(AF146+AH146+AJ146+AL146+AN146+AP146)</f>
        <v>0.47184135374354791</v>
      </c>
      <c r="AJ146" s="4">
        <v>79803</v>
      </c>
      <c r="AK146" s="7">
        <f>AL146/(AF146+AH146+AJ146+AL146+AN146+AP146)</f>
        <v>3.4972890836097462E-2</v>
      </c>
      <c r="AL146" s="4">
        <v>5915</v>
      </c>
      <c r="AM146" s="7">
        <f>AN146/(AF146+AH146+AJ146+AL146+AN146+AP146)</f>
        <v>2.4951073428289314E-2</v>
      </c>
      <c r="AN146" s="4">
        <v>4220</v>
      </c>
      <c r="AO146" s="7">
        <f>AP146/(AF146+AH146+AJ146+AL146+AN146+AP146)</f>
        <v>9.0740313721316607E-2</v>
      </c>
      <c r="AP146" s="4">
        <v>15347</v>
      </c>
      <c r="AQ146" s="6">
        <f>AO146+AM146+AK146+AI146+AG146+AE146</f>
        <v>0.99999999999999989</v>
      </c>
      <c r="AR146" s="4">
        <v>45356</v>
      </c>
      <c r="AS146" s="4">
        <f>AR146/M146</f>
        <v>4535.6000000000004</v>
      </c>
      <c r="AT146" s="4">
        <f>AR146/V146</f>
        <v>4397.3140671483216</v>
      </c>
      <c r="AU146" s="7">
        <f>AR146/(AR146+AV146+AY146+BB146)</f>
        <v>0.27351891161713626</v>
      </c>
      <c r="AV146" s="4">
        <v>64131</v>
      </c>
      <c r="AW146" s="4">
        <f>AV146/M146</f>
        <v>6413.1</v>
      </c>
      <c r="AX146" s="7">
        <f>AV146/(AR146+AV146+AY146+BB146)</f>
        <v>0.38674136433809342</v>
      </c>
      <c r="AY146" s="4">
        <v>24411</v>
      </c>
      <c r="AZ146" s="4">
        <f>AY146/M146</f>
        <v>2441.1</v>
      </c>
      <c r="BA146" s="7">
        <f>AY146/(AR146+AV146+AY146+BB146)</f>
        <v>0.14721029525279813</v>
      </c>
      <c r="BB146" s="4">
        <v>31926</v>
      </c>
      <c r="BC146" s="11">
        <f>BB146/(AR146+AV146+AY146+BB146)</f>
        <v>0.19252942879197221</v>
      </c>
      <c r="BD146" s="9">
        <f>BC146+BA146+AX146+AU146</f>
        <v>1</v>
      </c>
      <c r="BE146" s="14">
        <f>(AF146+AH146+AJ146+AL146+AN146+AP146)</f>
        <v>169131</v>
      </c>
      <c r="BF146" s="14">
        <f t="shared" si="10"/>
        <v>-165824</v>
      </c>
      <c r="BG146" s="13">
        <f>(AF146+AH146+AJ146+AL146+AN146+AP146)-(AR146+AV146+AY146+BB146)</f>
        <v>3307</v>
      </c>
      <c r="BH146" s="13">
        <f t="shared" si="11"/>
        <v>0</v>
      </c>
      <c r="BI146" s="14">
        <f>AF146/W146</f>
        <v>42019.310344827587</v>
      </c>
      <c r="BJ146" s="14">
        <f>AH146/Y146</f>
        <v>47033.503597122304</v>
      </c>
      <c r="BK146" s="14">
        <f>AJ146/AA146</f>
        <v>103252.22274881515</v>
      </c>
      <c r="BL146" s="14">
        <f>BI146+BJ146+BK146</f>
        <v>192305.03669076506</v>
      </c>
      <c r="BM146" s="14">
        <f>(AF146/W146)-AF146</f>
        <v>9379.310344827587</v>
      </c>
      <c r="BN146" s="14">
        <f>AH146/Y146-AH146</f>
        <v>15827.503597122304</v>
      </c>
      <c r="BO146" s="14">
        <f>AJ146/AA146-AJ146</f>
        <v>23449.222748815155</v>
      </c>
      <c r="BP146" s="14">
        <f>BG146/S146</f>
        <v>8.5423942468640865E-3</v>
      </c>
      <c r="BQ146" s="14">
        <f>(BG146-CA146)/S146</f>
        <v>2.1110856536020399E-2</v>
      </c>
      <c r="BR146" s="27">
        <f>BQ146-BP146</f>
        <v>1.2568462289156312E-2</v>
      </c>
      <c r="BS146" s="28">
        <f t="shared" si="12"/>
        <v>289008</v>
      </c>
      <c r="BT146" s="11">
        <f>BS146/S146</f>
        <v>0.74654377880184331</v>
      </c>
      <c r="BU146" s="14">
        <f>(BE146-AP146)*1/BT146-(BE146-AP146)</f>
        <v>52210.617283950618</v>
      </c>
      <c r="BV146" s="14">
        <f t="shared" si="13"/>
        <v>0.43688650782170241</v>
      </c>
      <c r="BW146" s="27">
        <f>(AR146+AV146+AY146+BB146)/S146</f>
        <v>0.42834411357483831</v>
      </c>
      <c r="BX146" s="13">
        <f>(AF146+AH146+AJ146+AL146+AN146)/N146</f>
        <v>118.66049382716049</v>
      </c>
      <c r="BY146" s="26">
        <f>BX146/K146</f>
        <v>0.53210983778995735</v>
      </c>
      <c r="BZ146" s="11">
        <f>AP146/BE146</f>
        <v>9.0740313721316607E-2</v>
      </c>
      <c r="CA146" s="15">
        <f>-(BM146+BN146+BO146)/M146</f>
        <v>-4865.603669076505</v>
      </c>
      <c r="CB146" s="15">
        <f>BG146-CA146</f>
        <v>8172.603669076505</v>
      </c>
      <c r="CC146" s="18">
        <f t="shared" si="14"/>
        <v>0</v>
      </c>
      <c r="CD146" s="17">
        <f>(AF146/(AF146+AH146+AJ146))/(X146/(X146+Z146+AB146))</f>
        <v>1.7599446269329111</v>
      </c>
      <c r="CE146" s="19">
        <f>(AH146/(AF146+AH146+AJ146))/(Z146/(X146+Z146+AB146))</f>
        <v>0.89954098038391817</v>
      </c>
      <c r="CF146" s="18">
        <f>(AJ146/(AF146+AH146+AJ146))/(AB146/(X146+Z146+AB146))</f>
        <v>0.88266001170894348</v>
      </c>
      <c r="CG146">
        <f>AH146/Z146</f>
        <v>74.477326968973742</v>
      </c>
      <c r="CH146" s="11">
        <f>BB146/BE146</f>
        <v>0.18876492186529967</v>
      </c>
      <c r="CI146" s="14">
        <f>AY146/V146</f>
        <v>2366.6732889398909</v>
      </c>
      <c r="CJ146" s="14">
        <f>AV146/M146</f>
        <v>6413.1</v>
      </c>
      <c r="CK146" s="17">
        <f>N146/V146</f>
        <v>125.64862490131901</v>
      </c>
      <c r="CL146" s="17">
        <f>(AL146+AN146)/N146</f>
        <v>7.820216049382716</v>
      </c>
      <c r="CM146" s="14">
        <f>AP146/AC146</f>
        <v>5.9996090695856141</v>
      </c>
    </row>
    <row r="147" spans="1:91" hidden="1" x14ac:dyDescent="0.2">
      <c r="A147">
        <v>182</v>
      </c>
      <c r="B147" s="2">
        <v>44805</v>
      </c>
      <c r="C147" s="3" t="s">
        <v>43</v>
      </c>
      <c r="D147" t="s">
        <v>38</v>
      </c>
      <c r="E147" s="3" t="s">
        <v>57</v>
      </c>
      <c r="F147" t="s">
        <v>56</v>
      </c>
      <c r="G147" t="str">
        <f>CONCATENATE(C147,E147)</f>
        <v>SFOYYC</v>
      </c>
      <c r="H147" t="s">
        <v>47</v>
      </c>
      <c r="I147">
        <f>U147/M147</f>
        <v>150</v>
      </c>
      <c r="J147" t="str">
        <f>_xlfn.CONCAT(C147,E147,H147)</f>
        <v>SFOYYCA320</v>
      </c>
      <c r="K147" s="4">
        <v>1018</v>
      </c>
      <c r="L147" s="4">
        <f>N147/M147</f>
        <v>125.66666666666667</v>
      </c>
      <c r="M147" s="4">
        <v>3</v>
      </c>
      <c r="N147" s="4">
        <v>377</v>
      </c>
      <c r="O147" s="4">
        <f>P147/M147</f>
        <v>17.333333333333332</v>
      </c>
      <c r="P147" s="4">
        <v>52</v>
      </c>
      <c r="Q147" s="4">
        <v>84</v>
      </c>
      <c r="R147" s="4">
        <v>241</v>
      </c>
      <c r="S147" s="4">
        <f>U147*K147</f>
        <v>458100</v>
      </c>
      <c r="T147" s="7">
        <f>N147/U147</f>
        <v>0.83777777777777773</v>
      </c>
      <c r="U147" s="4">
        <v>450</v>
      </c>
      <c r="V147" s="4">
        <v>1.9251068376068377</v>
      </c>
      <c r="W147" s="7">
        <f>P147/X147</f>
        <v>0.8666666666666667</v>
      </c>
      <c r="X147" s="4">
        <v>60</v>
      </c>
      <c r="Y147" s="7">
        <f>Q147/Z147</f>
        <v>0.7567567567567568</v>
      </c>
      <c r="Z147" s="4">
        <v>111</v>
      </c>
      <c r="AA147" s="7">
        <f>R147/AB147</f>
        <v>0.86379928315412191</v>
      </c>
      <c r="AB147" s="4">
        <v>279</v>
      </c>
      <c r="AC147" s="4">
        <v>0</v>
      </c>
      <c r="AD147" s="4" t="e">
        <f>AP147/AC147</f>
        <v>#DIV/0!</v>
      </c>
      <c r="AE147" s="7">
        <f>AF147/(AF147+AH147+AJ147+AL147+AN147+AP147)</f>
        <v>0.20380719332473574</v>
      </c>
      <c r="AF147" s="4">
        <v>18490</v>
      </c>
      <c r="AG147" s="7">
        <f>AH147/(AF147+AH147+AJ147+AL147+AN147+AP147)</f>
        <v>0.22671207962699647</v>
      </c>
      <c r="AH147" s="4">
        <v>20568</v>
      </c>
      <c r="AI147" s="7">
        <f>AJ147/(AF147+AH147+AJ147+AL147+AN147+AP147)</f>
        <v>0.54298248514709613</v>
      </c>
      <c r="AJ147" s="4">
        <v>49261</v>
      </c>
      <c r="AK147" s="7">
        <f>AL147/(AF147+AH147+AJ147+AL147+AN147+AP147)</f>
        <v>1.5872490989054595E-2</v>
      </c>
      <c r="AL147" s="4">
        <v>1440</v>
      </c>
      <c r="AM147" s="7">
        <f>AN147/(AF147+AH147+AJ147+AL147+AN147+AP147)</f>
        <v>1.0625750912117104E-2</v>
      </c>
      <c r="AN147" s="4">
        <v>964</v>
      </c>
      <c r="AO147" s="7">
        <f>AP147/(AF147+AH147+AJ147+AL147+AN147+AP147)</f>
        <v>0</v>
      </c>
      <c r="AP147" s="4">
        <v>0</v>
      </c>
      <c r="AQ147" s="6">
        <f>AO147+AM147+AK147+AI147+AG147+AE147</f>
        <v>1</v>
      </c>
      <c r="AR147" s="4">
        <v>6959</v>
      </c>
      <c r="AS147" s="4">
        <f>AR147/M147</f>
        <v>2319.6666666666665</v>
      </c>
      <c r="AT147" s="4">
        <f>AR147/V147</f>
        <v>3614.8643098951106</v>
      </c>
      <c r="AU147" s="7">
        <f>AR147/(AR147+AV147+AY147+BB147)</f>
        <v>0.20701451689671585</v>
      </c>
      <c r="AV147" s="4">
        <v>15427</v>
      </c>
      <c r="AW147" s="4">
        <f>AV147/M147</f>
        <v>5142.333333333333</v>
      </c>
      <c r="AX147" s="7">
        <f>AV147/(AR147+AV147+AY147+BB147)</f>
        <v>0.45891837220371251</v>
      </c>
      <c r="AY147" s="4">
        <v>6601</v>
      </c>
      <c r="AZ147" s="4">
        <f>AY147/M147</f>
        <v>2200.3333333333335</v>
      </c>
      <c r="BA147" s="7">
        <f>AY147/(AR147+AV147+AY147+BB147)</f>
        <v>0.19636482627320323</v>
      </c>
      <c r="BB147" s="4">
        <v>4629</v>
      </c>
      <c r="BC147" s="11">
        <f>BB147/(AR147+AV147+AY147+BB147)</f>
        <v>0.13770228462636841</v>
      </c>
      <c r="BD147" s="9">
        <f>BC147+BA147+AX147+AU147</f>
        <v>1</v>
      </c>
      <c r="BE147" s="14">
        <f>(AF147+AH147+AJ147+AL147+AN147+AP147)</f>
        <v>90723</v>
      </c>
      <c r="BF147" s="14">
        <f t="shared" si="10"/>
        <v>-33616</v>
      </c>
      <c r="BG147" s="13">
        <f>(AF147+AH147+AJ147+AL147+AN147+AP147)-(AR147+AV147+AY147+BB147)</f>
        <v>57107</v>
      </c>
      <c r="BH147" s="13">
        <f t="shared" si="11"/>
        <v>0</v>
      </c>
      <c r="BI147" s="14">
        <f>AF147/W147</f>
        <v>21334.615384615383</v>
      </c>
      <c r="BJ147" s="14">
        <f>AH147/Y147</f>
        <v>27179.142857142855</v>
      </c>
      <c r="BK147" s="14">
        <f>AJ147/AA147</f>
        <v>57028.294605809126</v>
      </c>
      <c r="BL147" s="14">
        <f>BI147+BJ147+BK147</f>
        <v>105542.05284756736</v>
      </c>
      <c r="BM147" s="14">
        <f>(AF147/W147)-AF147</f>
        <v>2844.6153846153829</v>
      </c>
      <c r="BN147" s="14">
        <f>AH147/Y147-AH147</f>
        <v>6611.1428571428551</v>
      </c>
      <c r="BO147" s="14">
        <f>AJ147/AA147-AJ147</f>
        <v>7767.2946058091256</v>
      </c>
      <c r="BP147" s="14">
        <f>BG147/S147</f>
        <v>0.12466055446409081</v>
      </c>
      <c r="BQ147" s="14">
        <f>(BG147-CA147)/S147</f>
        <v>0.13719279112825974</v>
      </c>
      <c r="BR147" s="27">
        <f>BQ147-BP147</f>
        <v>1.253223666416893E-2</v>
      </c>
      <c r="BS147" s="28">
        <f t="shared" si="12"/>
        <v>383786</v>
      </c>
      <c r="BT147" s="11">
        <f>BS147/S147</f>
        <v>0.83777777777777773</v>
      </c>
      <c r="BU147" s="14">
        <f>(BE147-AP147)*1/BT147-(BE147-AP147)</f>
        <v>17567.053050397881</v>
      </c>
      <c r="BV147" s="14">
        <f t="shared" si="13"/>
        <v>0.19804191224623444</v>
      </c>
      <c r="BW147" s="27">
        <f>(AR147+AV147+AY147+BB147)/S147</f>
        <v>7.3381357782143636E-2</v>
      </c>
      <c r="BX147" s="13">
        <f>(AF147+AH147+AJ147+AL147+AN147)/N147</f>
        <v>240.64456233421751</v>
      </c>
      <c r="BY147" s="26">
        <f>BX147/K147</f>
        <v>0.23638955042653981</v>
      </c>
      <c r="BZ147" s="11">
        <f>AP147/BE147</f>
        <v>0</v>
      </c>
      <c r="CA147" s="15">
        <f>-(BM147+BN147+BO147)/M147</f>
        <v>-5741.0176158557879</v>
      </c>
      <c r="CB147" s="15">
        <f>BG147-CA147</f>
        <v>62848.017615855788</v>
      </c>
      <c r="CC147" s="18">
        <f t="shared" si="14"/>
        <v>0</v>
      </c>
      <c r="CD147" s="17">
        <f>(AF147/(AF147+AH147+AJ147))/(X147/(X147+Z147+AB147))</f>
        <v>1.5701604411281831</v>
      </c>
      <c r="CE147" s="19">
        <f>(AH147/(AF147+AH147+AJ147))/(Z147/(X147+Z147+AB147))</f>
        <v>0.94412056051114468</v>
      </c>
      <c r="CF147" s="18">
        <f>(AJ147/(AF147+AH147+AJ147))/(AB147/(X147+Z147+AB147))</f>
        <v>0.89961645632821485</v>
      </c>
      <c r="CG147">
        <f>AH147/Z147</f>
        <v>185.29729729729729</v>
      </c>
      <c r="CH147" s="11">
        <f>BB147/BE147</f>
        <v>5.1023444991898419E-2</v>
      </c>
      <c r="CI147" s="14">
        <f>AY147/V147</f>
        <v>3428.9006049170321</v>
      </c>
      <c r="CJ147" s="14">
        <f>AV147/M147</f>
        <v>5142.333333333333</v>
      </c>
      <c r="CK147" s="17">
        <f>N147/V147</f>
        <v>195.83328708585381</v>
      </c>
      <c r="CL147" s="17">
        <f>(AL147+AN147)/N147</f>
        <v>6.3766578249336874</v>
      </c>
      <c r="CM147" s="14" t="e">
        <f>AP147/AC147</f>
        <v>#DIV/0!</v>
      </c>
    </row>
    <row r="148" spans="1:91" hidden="1" x14ac:dyDescent="0.2">
      <c r="A148">
        <v>1089</v>
      </c>
      <c r="B148" s="2">
        <v>45231</v>
      </c>
      <c r="C148" s="3" t="s">
        <v>37</v>
      </c>
      <c r="D148" t="s">
        <v>38</v>
      </c>
      <c r="E148" s="3" t="s">
        <v>46</v>
      </c>
      <c r="F148" t="s">
        <v>42</v>
      </c>
      <c r="G148" t="str">
        <f>CONCATENATE(C148,E148)</f>
        <v>LAXGEG</v>
      </c>
      <c r="H148" t="s">
        <v>35</v>
      </c>
      <c r="I148">
        <f>U148/M148</f>
        <v>178</v>
      </c>
      <c r="J148" t="str">
        <f>_xlfn.CONCAT(C148,E148,H148)</f>
        <v>LAXGEG737-Max 9</v>
      </c>
      <c r="K148" s="4">
        <v>945</v>
      </c>
      <c r="L148" s="4">
        <f>N148/M148</f>
        <v>139.75</v>
      </c>
      <c r="M148" s="4">
        <v>4</v>
      </c>
      <c r="N148" s="4">
        <v>559</v>
      </c>
      <c r="O148" s="4">
        <f>P148/M148</f>
        <v>19.25</v>
      </c>
      <c r="P148" s="4">
        <v>77</v>
      </c>
      <c r="Q148" s="4">
        <v>108</v>
      </c>
      <c r="R148" s="4">
        <v>374</v>
      </c>
      <c r="S148" s="4">
        <f>U148*K148</f>
        <v>672840</v>
      </c>
      <c r="T148" s="7">
        <f>N148/U148</f>
        <v>0.7851123595505618</v>
      </c>
      <c r="U148" s="4">
        <v>712</v>
      </c>
      <c r="V148" s="4">
        <v>10.163463819691577</v>
      </c>
      <c r="W148" s="7">
        <f>P148/X148</f>
        <v>0.83695652173913049</v>
      </c>
      <c r="X148" s="4">
        <v>92</v>
      </c>
      <c r="Y148" s="7">
        <f>Q148/Z148</f>
        <v>0.62790697674418605</v>
      </c>
      <c r="Z148" s="4">
        <v>172</v>
      </c>
      <c r="AA148" s="7">
        <f>R148/AB148</f>
        <v>0.8348214285714286</v>
      </c>
      <c r="AB148" s="4">
        <v>448</v>
      </c>
      <c r="AC148" s="4">
        <v>123</v>
      </c>
      <c r="AD148" s="4">
        <f>AP148/AC148</f>
        <v>5.975609756097561</v>
      </c>
      <c r="AE148" s="7">
        <f>AF148/(AF148+AH148+AJ148+AL148+AN148+AP148)</f>
        <v>0.22570050214663895</v>
      </c>
      <c r="AF148" s="4">
        <v>29755</v>
      </c>
      <c r="AG148" s="7">
        <f>AH148/(AF148+AH148+AJ148+AL148+AN148+AP148)</f>
        <v>0.16916728613256066</v>
      </c>
      <c r="AH148" s="4">
        <v>22302</v>
      </c>
      <c r="AI148" s="7">
        <f>AJ148/(AF148+AH148+AJ148+AL148+AN148+AP148)</f>
        <v>0.56262420923282308</v>
      </c>
      <c r="AJ148" s="4">
        <v>74173</v>
      </c>
      <c r="AK148" s="7">
        <f>AL148/(AF148+AH148+AJ148+AL148+AN148+AP148)</f>
        <v>1.9911403735000076E-2</v>
      </c>
      <c r="AL148" s="4">
        <v>2625</v>
      </c>
      <c r="AM148" s="7">
        <f>AN148/(AF148+AH148+AJ148+AL148+AN148+AP148)</f>
        <v>1.7021405707177209E-2</v>
      </c>
      <c r="AN148" s="4">
        <v>2244</v>
      </c>
      <c r="AO148" s="7">
        <f>AP148/(AF148+AH148+AJ148+AL148+AN148+AP148)</f>
        <v>5.5751930458000209E-3</v>
      </c>
      <c r="AP148" s="4">
        <v>735</v>
      </c>
      <c r="AQ148" s="6">
        <f>AO148+AM148+AK148+AI148+AG148+AE148</f>
        <v>1</v>
      </c>
      <c r="AR148" s="4">
        <v>44692</v>
      </c>
      <c r="AS148" s="4">
        <f>AR148/M148</f>
        <v>11173</v>
      </c>
      <c r="AT148" s="4">
        <f>AR148/V148</f>
        <v>4397.3197320198888</v>
      </c>
      <c r="AU148" s="7">
        <f>AR148/(AR148+AV148+AY148+BB148)</f>
        <v>0.35325455479587403</v>
      </c>
      <c r="AV148" s="4">
        <v>26310</v>
      </c>
      <c r="AW148" s="4">
        <f>AV148/M148</f>
        <v>6577.5</v>
      </c>
      <c r="AX148" s="7">
        <f>AV148/(AR148+AV148+AY148+BB148)</f>
        <v>0.20795953049045568</v>
      </c>
      <c r="AY148" s="4">
        <v>24054</v>
      </c>
      <c r="AZ148" s="4">
        <f>AY148/M148</f>
        <v>6013.5</v>
      </c>
      <c r="BA148" s="7">
        <f>AY148/(AR148+AV148+AY148+BB148)</f>
        <v>0.19012765284748845</v>
      </c>
      <c r="BB148" s="4">
        <v>31459</v>
      </c>
      <c r="BC148" s="11">
        <f>BB148/(AR148+AV148+AY148+BB148)</f>
        <v>0.24865826186618187</v>
      </c>
      <c r="BD148" s="9">
        <f>BC148+BA148+AX148+AU148</f>
        <v>1</v>
      </c>
      <c r="BE148" s="14">
        <f>(AF148+AH148+AJ148+AL148+AN148+AP148)</f>
        <v>131834</v>
      </c>
      <c r="BF148" s="14">
        <f t="shared" si="10"/>
        <v>-126515</v>
      </c>
      <c r="BG148" s="13">
        <f>(AF148+AH148+AJ148+AL148+AN148+AP148)-(AR148+AV148+AY148+BB148)</f>
        <v>5319</v>
      </c>
      <c r="BH148" s="13">
        <f t="shared" si="11"/>
        <v>0</v>
      </c>
      <c r="BI148" s="14">
        <f>AF148/W148</f>
        <v>35551.428571428572</v>
      </c>
      <c r="BJ148" s="14">
        <f>AH148/Y148</f>
        <v>35518</v>
      </c>
      <c r="BK148" s="14">
        <f>AJ148/AA148</f>
        <v>88848.941176470587</v>
      </c>
      <c r="BL148" s="14">
        <f>BI148+BJ148+BK148</f>
        <v>159918.36974789918</v>
      </c>
      <c r="BM148" s="14">
        <f>(AF148/W148)-AF148</f>
        <v>5796.4285714285725</v>
      </c>
      <c r="BN148" s="14">
        <f>AH148/Y148-AH148</f>
        <v>13216</v>
      </c>
      <c r="BO148" s="14">
        <f>AJ148/AA148-AJ148</f>
        <v>14675.941176470587</v>
      </c>
      <c r="BP148" s="14">
        <f>BG148/S148</f>
        <v>7.9052969502407706E-3</v>
      </c>
      <c r="BQ148" s="14">
        <f>(BG148-CA148)/S148</f>
        <v>2.0422526064108541E-2</v>
      </c>
      <c r="BR148" s="27">
        <f>BQ148-BP148</f>
        <v>1.2517229113867771E-2</v>
      </c>
      <c r="BS148" s="28">
        <f t="shared" si="12"/>
        <v>528255</v>
      </c>
      <c r="BT148" s="11">
        <f>BS148/S148</f>
        <v>0.7851123595505618</v>
      </c>
      <c r="BU148" s="14">
        <f>(BE148-AP148)*1/BT148-(BE148-AP148)</f>
        <v>35882.194991055469</v>
      </c>
      <c r="BV148" s="14">
        <f t="shared" si="13"/>
        <v>0.19593662683550325</v>
      </c>
      <c r="BW148" s="27">
        <f>(AR148+AV148+AY148+BB148)/S148</f>
        <v>0.18803132988526247</v>
      </c>
      <c r="BX148" s="13">
        <f>(AF148+AH148+AJ148+AL148+AN148)/N148</f>
        <v>234.52415026833631</v>
      </c>
      <c r="BY148" s="26">
        <f>BX148/K148</f>
        <v>0.24817370398765748</v>
      </c>
      <c r="BZ148" s="11">
        <f>AP148/BE148</f>
        <v>5.5751930458000209E-3</v>
      </c>
      <c r="CA148" s="15">
        <f>-(BM148+BN148+BO148)/M148</f>
        <v>-8422.09243697479</v>
      </c>
      <c r="CB148" s="15">
        <f>BG148-CA148</f>
        <v>13741.09243697479</v>
      </c>
      <c r="CC148" s="18">
        <f t="shared" si="14"/>
        <v>0</v>
      </c>
      <c r="CD148" s="17">
        <f>(AF148/(AF148+AH148+AJ148))/(X148/(X148+Z148+AB148))</f>
        <v>1.8242717744352097</v>
      </c>
      <c r="CE148" s="19">
        <f>(AH148/(AF148+AH148+AJ148))/(Z148/(X148+Z148+AB148))</f>
        <v>0.73136264736389278</v>
      </c>
      <c r="CF148" s="18">
        <f>(AJ148/(AF148+AH148+AJ148))/(AB148/(X148+Z148+AB148))</f>
        <v>0.933867458494132</v>
      </c>
      <c r="CG148">
        <f>AH148/Z148</f>
        <v>129.66279069767441</v>
      </c>
      <c r="CH148" s="11">
        <f>BB148/BE148</f>
        <v>0.23862584765690187</v>
      </c>
      <c r="CI148" s="14">
        <f>AY148/V148</f>
        <v>2366.7128084222322</v>
      </c>
      <c r="CJ148" s="14">
        <f>AV148/M148</f>
        <v>6577.5</v>
      </c>
      <c r="CK148" s="17">
        <f>N148/V148</f>
        <v>55.000933728611784</v>
      </c>
      <c r="CL148" s="17">
        <f>(AL148+AN148)/N148</f>
        <v>8.710196779964221</v>
      </c>
      <c r="CM148" s="14">
        <f>AP148/AC148</f>
        <v>5.975609756097561</v>
      </c>
    </row>
    <row r="149" spans="1:91" hidden="1" x14ac:dyDescent="0.2">
      <c r="A149">
        <v>838</v>
      </c>
      <c r="B149" s="2">
        <v>45200</v>
      </c>
      <c r="C149" s="3" t="s">
        <v>46</v>
      </c>
      <c r="D149" t="s">
        <v>42</v>
      </c>
      <c r="E149" s="3" t="s">
        <v>41</v>
      </c>
      <c r="F149" t="s">
        <v>42</v>
      </c>
      <c r="G149" t="str">
        <f>CONCATENATE(C149,E149)</f>
        <v>GEGSEA</v>
      </c>
      <c r="H149" t="s">
        <v>35</v>
      </c>
      <c r="I149">
        <f>U149/M149</f>
        <v>182.5</v>
      </c>
      <c r="J149" t="str">
        <f>_xlfn.CONCAT(C149,E149,H149)</f>
        <v>GEGSEA737-Max 9</v>
      </c>
      <c r="K149" s="4">
        <v>223</v>
      </c>
      <c r="L149" s="4">
        <f>N149/M149</f>
        <v>130.19999999999999</v>
      </c>
      <c r="M149" s="4">
        <v>10</v>
      </c>
      <c r="N149" s="4">
        <v>1302</v>
      </c>
      <c r="O149" s="4">
        <f>P149/M149</f>
        <v>22</v>
      </c>
      <c r="P149" s="4">
        <v>220</v>
      </c>
      <c r="Q149" s="4">
        <v>412</v>
      </c>
      <c r="R149" s="4">
        <v>670</v>
      </c>
      <c r="S149" s="4">
        <f>U149*K149</f>
        <v>406975</v>
      </c>
      <c r="T149" s="7">
        <f>N149/U149</f>
        <v>0.71342465753424655</v>
      </c>
      <c r="U149" s="4">
        <v>1825</v>
      </c>
      <c r="V149" s="4">
        <v>12.615143369175627</v>
      </c>
      <c r="W149" s="7">
        <f>P149/X149</f>
        <v>0.93220338983050843</v>
      </c>
      <c r="X149" s="4">
        <v>236</v>
      </c>
      <c r="Y149" s="7">
        <f>Q149/Z149</f>
        <v>0.93424036281179135</v>
      </c>
      <c r="Z149" s="4">
        <v>441</v>
      </c>
      <c r="AA149" s="7">
        <f>R149/AB149</f>
        <v>0.58362369337979092</v>
      </c>
      <c r="AB149" s="4">
        <v>1148</v>
      </c>
      <c r="AC149" s="4">
        <v>1252</v>
      </c>
      <c r="AD149" s="4">
        <f>AP149/AC149</f>
        <v>5.9968051118210859</v>
      </c>
      <c r="AE149" s="7">
        <f>AF149/(AF149+AH149+AJ149+AL149+AN149+AP149)</f>
        <v>0.24726831963779611</v>
      </c>
      <c r="AF149" s="4">
        <v>41616</v>
      </c>
      <c r="AG149" s="7">
        <f>AH149/(AF149+AH149+AJ149+AL149+AN149+AP149)</f>
        <v>0.29224078002174647</v>
      </c>
      <c r="AH149" s="4">
        <v>49185</v>
      </c>
      <c r="AI149" s="7">
        <f>AJ149/(AF149+AH149+AJ149+AL149+AN149+AP149)</f>
        <v>0.36810989703095015</v>
      </c>
      <c r="AJ149" s="4">
        <v>61954</v>
      </c>
      <c r="AK149" s="7">
        <f>AL149/(AF149+AH149+AJ149+AL149+AN149+AP149)</f>
        <v>2.7866407610084194E-2</v>
      </c>
      <c r="AL149" s="4">
        <v>4690</v>
      </c>
      <c r="AM149" s="7">
        <f>AN149/(AF149+AH149+AJ149+AL149+AN149+AP149)</f>
        <v>1.9904576864345852E-2</v>
      </c>
      <c r="AN149" s="4">
        <v>3350</v>
      </c>
      <c r="AO149" s="7">
        <f>AP149/(AF149+AH149+AJ149+AL149+AN149+AP149)</f>
        <v>4.461001883507721E-2</v>
      </c>
      <c r="AP149" s="4">
        <v>7508</v>
      </c>
      <c r="AQ149" s="6">
        <f>AO149+AM149+AK149+AI149+AG149+AE149</f>
        <v>1</v>
      </c>
      <c r="AR149" s="4">
        <v>55473</v>
      </c>
      <c r="AS149" s="4">
        <f>AR149/M149</f>
        <v>5547.3</v>
      </c>
      <c r="AT149" s="4">
        <f>AR149/V149</f>
        <v>4397.334090989807</v>
      </c>
      <c r="AU149" s="7">
        <f>AR149/(AR149+AV149+AY149+BB149)</f>
        <v>0.28922767300844121</v>
      </c>
      <c r="AV149" s="4">
        <v>67420</v>
      </c>
      <c r="AW149" s="4">
        <f>AV149/M149</f>
        <v>6742</v>
      </c>
      <c r="AX149" s="7">
        <f>AV149/(AR149+AV149+AY149+BB149)</f>
        <v>0.35151748984603515</v>
      </c>
      <c r="AY149" s="4">
        <v>29856</v>
      </c>
      <c r="AZ149" s="4">
        <f>AY149/M149</f>
        <v>2985.6</v>
      </c>
      <c r="BA149" s="7">
        <f>AY149/(AR149+AV149+AY149+BB149)</f>
        <v>0.15566458286625964</v>
      </c>
      <c r="BB149" s="4">
        <v>39048</v>
      </c>
      <c r="BC149" s="11">
        <f>BB149/(AR149+AV149+AY149+BB149)</f>
        <v>0.20359025427926403</v>
      </c>
      <c r="BD149" s="9">
        <f>BC149+BA149+AX149+AU149</f>
        <v>1</v>
      </c>
      <c r="BE149" s="14">
        <f>(AF149+AH149+AJ149+AL149+AN149+AP149)</f>
        <v>168303</v>
      </c>
      <c r="BF149" s="14">
        <f t="shared" si="10"/>
        <v>-191797</v>
      </c>
      <c r="BG149" s="13">
        <f>(AF149+AH149+AJ149+AL149+AN149+AP149)-(AR149+AV149+AY149+BB149)</f>
        <v>-23494</v>
      </c>
      <c r="BH149" s="13">
        <f t="shared" si="11"/>
        <v>1</v>
      </c>
      <c r="BI149" s="14">
        <f>AF149/W149</f>
        <v>44642.618181818187</v>
      </c>
      <c r="BJ149" s="14">
        <f>AH149/Y149</f>
        <v>52647.050970873788</v>
      </c>
      <c r="BK149" s="14">
        <f>AJ149/AA149</f>
        <v>106154.01791044777</v>
      </c>
      <c r="BL149" s="14">
        <f>BI149+BJ149+BK149</f>
        <v>203443.68706313975</v>
      </c>
      <c r="BM149" s="14">
        <f>(AF149/W149)-AF149</f>
        <v>3026.6181818181867</v>
      </c>
      <c r="BN149" s="14">
        <f>AH149/Y149-AH149</f>
        <v>3462.0509708737882</v>
      </c>
      <c r="BO149" s="14">
        <f>AJ149/AA149-AJ149</f>
        <v>44200.017910447772</v>
      </c>
      <c r="BP149" s="14">
        <f>BG149/S149</f>
        <v>-5.7728361692978687E-2</v>
      </c>
      <c r="BQ149" s="14">
        <f>(BG149-CA149)/S149</f>
        <v>-4.527337377894472E-2</v>
      </c>
      <c r="BR149" s="27">
        <f>BQ149-BP149</f>
        <v>1.2454987914033967E-2</v>
      </c>
      <c r="BS149" s="28">
        <f t="shared" si="12"/>
        <v>290346</v>
      </c>
      <c r="BT149" s="11">
        <f>BS149/S149</f>
        <v>0.71342465753424655</v>
      </c>
      <c r="BU149" s="14">
        <f>(BE149-AP149)*1/BT149-(BE149-AP149)</f>
        <v>64589.696620583738</v>
      </c>
      <c r="BV149" s="14">
        <f t="shared" si="13"/>
        <v>0.41354628662694271</v>
      </c>
      <c r="BW149" s="27">
        <f>(AR149+AV149+AY149+BB149)/S149</f>
        <v>0.47127464831992139</v>
      </c>
      <c r="BX149" s="13">
        <f>(AF149+AH149+AJ149+AL149+AN149)/N149</f>
        <v>123.4984639016897</v>
      </c>
      <c r="BY149" s="26">
        <f>BX149/K149</f>
        <v>0.55380477085959512</v>
      </c>
      <c r="BZ149" s="11">
        <f>AP149/BE149</f>
        <v>4.461001883507721E-2</v>
      </c>
      <c r="CA149" s="15">
        <f>-(BM149+BN149+BO149)/M149</f>
        <v>-5068.8687063139751</v>
      </c>
      <c r="CB149" s="15">
        <f>BG149-CA149</f>
        <v>-18425.131293686027</v>
      </c>
      <c r="CC149" s="18">
        <f t="shared" si="14"/>
        <v>1</v>
      </c>
      <c r="CD149" s="17">
        <f>(AF149/(AF149+AH149+AJ149))/(X149/(X149+Z149+AB149))</f>
        <v>2.1067634058970022</v>
      </c>
      <c r="CE149" s="19">
        <f>(AH149/(AF149+AH149+AJ149))/(Z149/(X149+Z149+AB149))</f>
        <v>1.3324825200284034</v>
      </c>
      <c r="CF149" s="18">
        <f>(AJ149/(AF149+AH149+AJ149))/(AB149/(X149+Z149+AB149))</f>
        <v>0.6447552655712383</v>
      </c>
      <c r="CG149">
        <f>AH149/Z149</f>
        <v>111.53061224489795</v>
      </c>
      <c r="CH149" s="11">
        <f>BB149/BE149</f>
        <v>0.2320101245967095</v>
      </c>
      <c r="CI149" s="14">
        <f>AY149/V149</f>
        <v>2366.6794047661328</v>
      </c>
      <c r="CJ149" s="14">
        <f>AV149/M149</f>
        <v>6742</v>
      </c>
      <c r="CK149" s="17">
        <f>N149/V149</f>
        <v>103.20929076251022</v>
      </c>
      <c r="CL149" s="17">
        <f>(AL149+AN149)/N149</f>
        <v>6.1751152073732722</v>
      </c>
      <c r="CM149" s="14">
        <f>AP149/AC149</f>
        <v>5.9968051118210859</v>
      </c>
    </row>
    <row r="150" spans="1:91" hidden="1" x14ac:dyDescent="0.2">
      <c r="A150">
        <v>885</v>
      </c>
      <c r="B150" s="2">
        <v>45200</v>
      </c>
      <c r="C150" s="3" t="s">
        <v>37</v>
      </c>
      <c r="D150" t="s">
        <v>38</v>
      </c>
      <c r="E150" s="3" t="s">
        <v>52</v>
      </c>
      <c r="F150" t="s">
        <v>33</v>
      </c>
      <c r="G150" t="str">
        <f>CONCATENATE(C150,E150)</f>
        <v>LAXOGG</v>
      </c>
      <c r="H150" t="s">
        <v>34</v>
      </c>
      <c r="I150">
        <f>U150/M150</f>
        <v>178</v>
      </c>
      <c r="J150" t="str">
        <f>_xlfn.CONCAT(C150,E150,H150)</f>
        <v>LAXOGG737-900</v>
      </c>
      <c r="K150" s="4">
        <v>2486</v>
      </c>
      <c r="L150" s="4">
        <f>N150/M150</f>
        <v>126</v>
      </c>
      <c r="M150" s="4">
        <v>3</v>
      </c>
      <c r="N150" s="4">
        <v>378</v>
      </c>
      <c r="O150" s="4">
        <f>P150/M150</f>
        <v>20</v>
      </c>
      <c r="P150" s="4">
        <v>60</v>
      </c>
      <c r="Q150" s="4">
        <v>111</v>
      </c>
      <c r="R150" s="4">
        <v>207</v>
      </c>
      <c r="S150" s="4">
        <f>U150*K150</f>
        <v>1327524</v>
      </c>
      <c r="T150" s="7">
        <f>N150/U150</f>
        <v>0.7078651685393258</v>
      </c>
      <c r="U150" s="4">
        <v>534</v>
      </c>
      <c r="V150" s="4">
        <v>16.970779220779221</v>
      </c>
      <c r="W150" s="7">
        <f>P150/X150</f>
        <v>0.86956521739130432</v>
      </c>
      <c r="X150" s="4">
        <v>69</v>
      </c>
      <c r="Y150" s="7">
        <f>Q150/Z150</f>
        <v>0.86046511627906974</v>
      </c>
      <c r="Z150" s="4">
        <v>129</v>
      </c>
      <c r="AA150" s="7">
        <f>R150/AB150</f>
        <v>0.6160714285714286</v>
      </c>
      <c r="AB150" s="4">
        <v>336</v>
      </c>
      <c r="AC150" s="4">
        <v>2745</v>
      </c>
      <c r="AD150" s="4">
        <f>AP150/AC150</f>
        <v>6</v>
      </c>
      <c r="AE150" s="7">
        <f>AF150/(AF150+AH150+AJ150+AL150+AN150+AP150)</f>
        <v>0.21424097862587282</v>
      </c>
      <c r="AF150" s="4">
        <v>32155</v>
      </c>
      <c r="AG150" s="7">
        <f>AH150/(AF150+AH150+AJ150+AL150+AN150+AP150)</f>
        <v>0.24426336549224456</v>
      </c>
      <c r="AH150" s="4">
        <v>36661</v>
      </c>
      <c r="AI150" s="7">
        <f>AJ150/(AF150+AH150+AJ150+AL150+AN150+AP150)</f>
        <v>0.41254464047758649</v>
      </c>
      <c r="AJ150" s="4">
        <v>61918</v>
      </c>
      <c r="AK150" s="7">
        <f>AL150/(AF150+AH150+AJ150+AL150+AN150+AP150)</f>
        <v>9.56105751292575E-3</v>
      </c>
      <c r="AL150" s="4">
        <v>1435</v>
      </c>
      <c r="AM150" s="7">
        <f>AN150/(AF150+AH150+AJ150+AL150+AN150+AP150)</f>
        <v>9.6543361228079525E-3</v>
      </c>
      <c r="AN150" s="4">
        <v>1449</v>
      </c>
      <c r="AO150" s="7">
        <f>AP150/(AF150+AH150+AJ150+AL150+AN150+AP150)</f>
        <v>0.10973562176856244</v>
      </c>
      <c r="AP150" s="4">
        <v>16470</v>
      </c>
      <c r="AQ150" s="6">
        <f>AO150+AM150+AK150+AI150+AG150+AE150</f>
        <v>1</v>
      </c>
      <c r="AR150" s="4">
        <v>70565</v>
      </c>
      <c r="AS150" s="4">
        <f>AR150/M150</f>
        <v>23521.666666666668</v>
      </c>
      <c r="AT150" s="4">
        <f>AR150/V150</f>
        <v>4158.0294624067346</v>
      </c>
      <c r="AU150" s="7">
        <f>AR150/(AR150+AV150+AY150+BB150)</f>
        <v>0.39424650952303797</v>
      </c>
      <c r="AV150" s="4">
        <v>17600</v>
      </c>
      <c r="AW150" s="4">
        <f>AV150/M150</f>
        <v>5866.666666666667</v>
      </c>
      <c r="AX150" s="7">
        <f>AV150/(AR150+AV150+AY150+BB150)</f>
        <v>9.8331163715800585E-2</v>
      </c>
      <c r="AY150" s="4">
        <v>38147</v>
      </c>
      <c r="AZ150" s="4">
        <f>AY150/M150</f>
        <v>12715.666666666666</v>
      </c>
      <c r="BA150" s="7">
        <f>AY150/(AR150+AV150+AY150+BB150)</f>
        <v>0.21312721035605939</v>
      </c>
      <c r="BB150" s="4">
        <v>52675</v>
      </c>
      <c r="BC150" s="11">
        <f>BB150/(AR150+AV150+AY150+BB150)</f>
        <v>0.29429511640510203</v>
      </c>
      <c r="BD150" s="9">
        <f>BC150+BA150+AX150+AU150</f>
        <v>0.99999999999999989</v>
      </c>
      <c r="BE150" s="14">
        <f>(AF150+AH150+AJ150+AL150+AN150+AP150)</f>
        <v>150088</v>
      </c>
      <c r="BF150" s="14">
        <f t="shared" si="10"/>
        <v>-178987</v>
      </c>
      <c r="BG150" s="13">
        <f>(AF150+AH150+AJ150+AL150+AN150+AP150)-(AR150+AV150+AY150+BB150)</f>
        <v>-28899</v>
      </c>
      <c r="BH150" s="13">
        <f t="shared" si="11"/>
        <v>1</v>
      </c>
      <c r="BI150" s="14">
        <f>AF150/W150</f>
        <v>36978.25</v>
      </c>
      <c r="BJ150" s="14">
        <f>AH150/Y150</f>
        <v>42606.027027027027</v>
      </c>
      <c r="BK150" s="14">
        <f>AJ150/AA150</f>
        <v>100504.57971014493</v>
      </c>
      <c r="BL150" s="14">
        <f>BI150+BJ150+BK150</f>
        <v>180088.85673717194</v>
      </c>
      <c r="BM150" s="14">
        <f>(AF150/W150)-AF150</f>
        <v>4823.25</v>
      </c>
      <c r="BN150" s="14">
        <f>AH150/Y150-AH150</f>
        <v>5945.0270270270266</v>
      </c>
      <c r="BO150" s="14">
        <f>AJ150/AA150-AJ150</f>
        <v>38586.579710144928</v>
      </c>
      <c r="BP150" s="14">
        <f>BG150/S150</f>
        <v>-2.1769097959810895E-2</v>
      </c>
      <c r="BQ150" s="14">
        <f>(BG150-CA150)/S150</f>
        <v>-9.3763887414535247E-3</v>
      </c>
      <c r="BR150" s="27">
        <f>BQ150-BP150</f>
        <v>1.239270921835737E-2</v>
      </c>
      <c r="BS150" s="28">
        <f t="shared" si="12"/>
        <v>939708</v>
      </c>
      <c r="BT150" s="11">
        <f>BS150/S150</f>
        <v>0.7078651685393258</v>
      </c>
      <c r="BU150" s="14">
        <f>(BE150-AP150)*1/BT150-(BE150-AP150)</f>
        <v>55143.936507936509</v>
      </c>
      <c r="BV150" s="14">
        <f t="shared" si="13"/>
        <v>0.11305859630409695</v>
      </c>
      <c r="BW150" s="27">
        <f>(AR150+AV150+AY150+BB150)/S150</f>
        <v>0.13482769426390784</v>
      </c>
      <c r="BX150" s="13">
        <f>(AF150+AH150+AJ150+AL150+AN150)/N150</f>
        <v>353.48677248677251</v>
      </c>
      <c r="BY150" s="26">
        <f>BX150/K150</f>
        <v>0.14219097847416431</v>
      </c>
      <c r="BZ150" s="11">
        <f>AP150/BE150</f>
        <v>0.10973562176856244</v>
      </c>
      <c r="CA150" s="15">
        <f>-(BM150+BN150+BO150)/M150</f>
        <v>-16451.618912390652</v>
      </c>
      <c r="CB150" s="15">
        <f>BG150-CA150</f>
        <v>-12447.381087609348</v>
      </c>
      <c r="CC150" s="18">
        <f t="shared" si="14"/>
        <v>1</v>
      </c>
      <c r="CD150" s="17">
        <f>(AF150/(AF150+AH150+AJ150))/(X150/(X150+Z150+AB150))</f>
        <v>1.9034967118762889</v>
      </c>
      <c r="CE150" s="19">
        <f>(AH150/(AF150+AH150+AJ150))/(Z150/(X150+Z150+AB150))</f>
        <v>1.1608264749192485</v>
      </c>
      <c r="CF150" s="18">
        <f>(AJ150/(AF150+AH150+AJ150))/(AB150/(X150+Z150+AB150))</f>
        <v>0.75271461790462213</v>
      </c>
      <c r="CG150">
        <f>AH150/Z150</f>
        <v>284.19379844961242</v>
      </c>
      <c r="CH150" s="11">
        <f>BB150/BE150</f>
        <v>0.35096076968178669</v>
      </c>
      <c r="CI150" s="14">
        <f>AY150/V150</f>
        <v>2247.8048593839681</v>
      </c>
      <c r="CJ150" s="14">
        <f>AV150/M150</f>
        <v>5866.666666666667</v>
      </c>
      <c r="CK150" s="17">
        <f>N150/V150</f>
        <v>22.273579491103884</v>
      </c>
      <c r="CL150" s="17">
        <f>(AL150+AN150)/N150</f>
        <v>7.6296296296296298</v>
      </c>
      <c r="CM150" s="14">
        <f>AP150/AC150</f>
        <v>6</v>
      </c>
    </row>
    <row r="151" spans="1:91" hidden="1" x14ac:dyDescent="0.2">
      <c r="A151">
        <v>151</v>
      </c>
      <c r="B151" s="2">
        <v>44805</v>
      </c>
      <c r="C151" s="3" t="s">
        <v>43</v>
      </c>
      <c r="D151" t="s">
        <v>38</v>
      </c>
      <c r="E151" s="3" t="s">
        <v>29</v>
      </c>
      <c r="F151" t="s">
        <v>28</v>
      </c>
      <c r="G151" t="str">
        <f>CONCATENATE(C151,E151)</f>
        <v>SFOANC</v>
      </c>
      <c r="H151" t="s">
        <v>35</v>
      </c>
      <c r="I151">
        <f>U151/M151</f>
        <v>179</v>
      </c>
      <c r="J151" t="str">
        <f>_xlfn.CONCAT(C151,E151,H151)</f>
        <v>SFOANC737-Max 9</v>
      </c>
      <c r="K151" s="4">
        <v>2018</v>
      </c>
      <c r="L151" s="4">
        <f>N151/M151</f>
        <v>114.6</v>
      </c>
      <c r="M151" s="4">
        <v>5</v>
      </c>
      <c r="N151" s="4">
        <v>573</v>
      </c>
      <c r="O151" s="4">
        <f>P151/M151</f>
        <v>16.399999999999999</v>
      </c>
      <c r="P151" s="4">
        <v>82</v>
      </c>
      <c r="Q151" s="4">
        <v>135</v>
      </c>
      <c r="R151" s="4">
        <v>356</v>
      </c>
      <c r="S151" s="4">
        <f>U151*K151</f>
        <v>1806110</v>
      </c>
      <c r="T151" s="7">
        <f>N151/U151</f>
        <v>0.64022346368715088</v>
      </c>
      <c r="U151" s="4">
        <v>895</v>
      </c>
      <c r="V151" s="4">
        <v>23.546666666666667</v>
      </c>
      <c r="W151" s="7">
        <f>P151/X151</f>
        <v>0.71304347826086956</v>
      </c>
      <c r="X151" s="4">
        <v>115</v>
      </c>
      <c r="Y151" s="7">
        <f>Q151/Z151</f>
        <v>0.62790697674418605</v>
      </c>
      <c r="Z151" s="4">
        <v>215</v>
      </c>
      <c r="AA151" s="7">
        <f>R151/AB151</f>
        <v>0.63008849557522129</v>
      </c>
      <c r="AB151" s="4">
        <v>565</v>
      </c>
      <c r="AC151" s="4">
        <v>722</v>
      </c>
      <c r="AD151" s="4">
        <f>AP151/AC151</f>
        <v>5</v>
      </c>
      <c r="AE151" s="7">
        <f>AF151/(AF151+AH151+AJ151+AL151+AN151+AP151)</f>
        <v>0.2272870121707331</v>
      </c>
      <c r="AF151" s="4">
        <v>47733</v>
      </c>
      <c r="AG151" s="7">
        <f>AH151/(AF151+AH151+AJ151+AL151+AN151+AP151)</f>
        <v>0.22573948155343504</v>
      </c>
      <c r="AH151" s="4">
        <v>47408</v>
      </c>
      <c r="AI151" s="7">
        <f>AJ151/(AF151+AH151+AJ151+AL151+AN151+AP151)</f>
        <v>0.50947088737786417</v>
      </c>
      <c r="AJ151" s="4">
        <v>106995</v>
      </c>
      <c r="AK151" s="7">
        <f>AL151/(AF151+AH151+AJ151+AL151+AN151+AP151)</f>
        <v>1.0142277584138049E-2</v>
      </c>
      <c r="AL151" s="4">
        <v>2130</v>
      </c>
      <c r="AM151" s="7">
        <f>AN151/(AF151+AH151+AJ151+AL151+AN151+AP151)</f>
        <v>1.0170847380149705E-2</v>
      </c>
      <c r="AN151" s="4">
        <v>2136</v>
      </c>
      <c r="AO151" s="7">
        <f>AP151/(AF151+AH151+AJ151+AL151+AN151+AP151)</f>
        <v>1.7189493933679981E-2</v>
      </c>
      <c r="AP151" s="4">
        <v>3610</v>
      </c>
      <c r="AQ151" s="6">
        <f>AO151+AM151+AK151+AI151+AG151+AE151</f>
        <v>1</v>
      </c>
      <c r="AR151" s="4">
        <v>79933</v>
      </c>
      <c r="AS151" s="4">
        <f>AR151/M151</f>
        <v>15986.6</v>
      </c>
      <c r="AT151" s="4">
        <f>AR151/V151</f>
        <v>3394.6630804077008</v>
      </c>
      <c r="AU151" s="7">
        <f>AR151/(AR151+AV151+AY151+BB151)</f>
        <v>0.3444185435257518</v>
      </c>
      <c r="AV151" s="4">
        <v>26198</v>
      </c>
      <c r="AW151" s="4">
        <f>AV151/M151</f>
        <v>5239.6000000000004</v>
      </c>
      <c r="AX151" s="7">
        <f>AV151/(AR151+AV151+AY151+BB151)</f>
        <v>0.1128830020553169</v>
      </c>
      <c r="AY151" s="4">
        <v>69393</v>
      </c>
      <c r="AZ151" s="4">
        <f>AY151/M151</f>
        <v>13878.6</v>
      </c>
      <c r="BA151" s="7">
        <f>AY151/(AR151+AV151+AY151+BB151)</f>
        <v>0.29900336520438986</v>
      </c>
      <c r="BB151" s="4">
        <v>56557</v>
      </c>
      <c r="BC151" s="11">
        <f>BB151/(AR151+AV151+AY151+BB151)</f>
        <v>0.24369508921454147</v>
      </c>
      <c r="BD151" s="9">
        <f>BC151+BA151+AX151+AU151</f>
        <v>1</v>
      </c>
      <c r="BE151" s="14">
        <f>(AF151+AH151+AJ151+AL151+AN151+AP151)</f>
        <v>210012</v>
      </c>
      <c r="BF151" s="14">
        <f t="shared" si="10"/>
        <v>-232081</v>
      </c>
      <c r="BG151" s="13">
        <f>(AF151+AH151+AJ151+AL151+AN151+AP151)-(AR151+AV151+AY151+BB151)</f>
        <v>-22069</v>
      </c>
      <c r="BH151" s="13">
        <f t="shared" si="11"/>
        <v>1</v>
      </c>
      <c r="BI151" s="14">
        <f>AF151/W151</f>
        <v>66942.621951219509</v>
      </c>
      <c r="BJ151" s="14">
        <f>AH151/Y151</f>
        <v>75501.629629629635</v>
      </c>
      <c r="BK151" s="14">
        <f>AJ151/AA151</f>
        <v>169809.48033707862</v>
      </c>
      <c r="BL151" s="14">
        <f>BI151+BJ151+BK151</f>
        <v>312253.73191792774</v>
      </c>
      <c r="BM151" s="14">
        <f>(AF151/W151)-AF151</f>
        <v>19209.621951219509</v>
      </c>
      <c r="BN151" s="14">
        <f>AH151/Y151-AH151</f>
        <v>28093.629629629635</v>
      </c>
      <c r="BO151" s="14">
        <f>AJ151/AA151-AJ151</f>
        <v>62814.480337078625</v>
      </c>
      <c r="BP151" s="14">
        <f>BG151/S151</f>
        <v>-1.2219078572179989E-2</v>
      </c>
      <c r="BQ151" s="14">
        <f>(BG151-CA151)/S151</f>
        <v>-2.5166582552803925E-5</v>
      </c>
      <c r="BR151" s="27">
        <f>BQ151-BP151</f>
        <v>1.2193911989627184E-2</v>
      </c>
      <c r="BS151" s="28">
        <f t="shared" si="12"/>
        <v>1156314</v>
      </c>
      <c r="BT151" s="11">
        <f>BS151/S151</f>
        <v>0.64022346368715088</v>
      </c>
      <c r="BU151" s="14">
        <f>(BE151-AP151)*1/BT151-(BE151-AP151)</f>
        <v>115988.55846422334</v>
      </c>
      <c r="BV151" s="14">
        <f t="shared" si="13"/>
        <v>0.11627863197701137</v>
      </c>
      <c r="BW151" s="27">
        <f>(AR151+AV151+AY151+BB151)/S151</f>
        <v>0.12849771054919135</v>
      </c>
      <c r="BX151" s="13">
        <f>(AF151+AH151+AJ151+AL151+AN151)/N151</f>
        <v>360.21291448516581</v>
      </c>
      <c r="BY151" s="26">
        <f>BX151/K151</f>
        <v>0.1784999576239672</v>
      </c>
      <c r="BZ151" s="11">
        <f>AP151/BE151</f>
        <v>1.7189493933679981E-2</v>
      </c>
      <c r="CA151" s="15">
        <f>-(BM151+BN151+BO151)/M151</f>
        <v>-22023.546383585555</v>
      </c>
      <c r="CB151" s="15">
        <f>BG151-CA151</f>
        <v>-45.453616414444696</v>
      </c>
      <c r="CC151" s="18">
        <f t="shared" si="14"/>
        <v>1</v>
      </c>
      <c r="CD151" s="17">
        <f>(AF151/(AF151+AH151+AJ151))/(X151/(X151+Z151+AB151))</f>
        <v>1.8378085094667214</v>
      </c>
      <c r="CE151" s="19">
        <f>(AH151/(AF151+AH151+AJ151))/(Z151/(X151+Z151+AB151))</f>
        <v>0.97632080082394446</v>
      </c>
      <c r="CF151" s="18">
        <f>(AJ151/(AF151+AH151+AJ151))/(AB151/(X151+Z151+AB151))</f>
        <v>0.83848327298084779</v>
      </c>
      <c r="CG151">
        <f>AH151/Z151</f>
        <v>220.50232558139535</v>
      </c>
      <c r="CH151" s="11">
        <f>BB151/BE151</f>
        <v>0.26930365883854257</v>
      </c>
      <c r="CI151" s="14">
        <f>AY151/V151</f>
        <v>2947.0413363533407</v>
      </c>
      <c r="CJ151" s="14">
        <f>AV151/M151</f>
        <v>5239.6000000000004</v>
      </c>
      <c r="CK151" s="17">
        <f>N151/V151</f>
        <v>24.334654586636468</v>
      </c>
      <c r="CL151" s="17">
        <f>(AL151+AN151)/N151</f>
        <v>7.4450261780104716</v>
      </c>
      <c r="CM151" s="14">
        <f>AP151/AC151</f>
        <v>5</v>
      </c>
    </row>
    <row r="152" spans="1:91" hidden="1" x14ac:dyDescent="0.2">
      <c r="A152">
        <v>1050</v>
      </c>
      <c r="B152" s="2">
        <v>45231</v>
      </c>
      <c r="C152" s="3" t="s">
        <v>46</v>
      </c>
      <c r="D152" t="s">
        <v>42</v>
      </c>
      <c r="E152" s="3" t="s">
        <v>41</v>
      </c>
      <c r="F152" t="s">
        <v>42</v>
      </c>
      <c r="G152" t="str">
        <f>CONCATENATE(C152,E152)</f>
        <v>GEGSEA</v>
      </c>
      <c r="H152" t="s">
        <v>35</v>
      </c>
      <c r="I152">
        <f>U152/M152</f>
        <v>173.6</v>
      </c>
      <c r="J152" t="str">
        <f>_xlfn.CONCAT(C152,E152,H152)</f>
        <v>GEGSEA737-Max 9</v>
      </c>
      <c r="K152" s="4">
        <v>223</v>
      </c>
      <c r="L152" s="4">
        <f>N152/M152</f>
        <v>129.6</v>
      </c>
      <c r="M152" s="4">
        <v>10</v>
      </c>
      <c r="N152" s="4">
        <v>1296</v>
      </c>
      <c r="O152" s="4">
        <f>P152/M152</f>
        <v>18.8</v>
      </c>
      <c r="P152" s="4">
        <v>188</v>
      </c>
      <c r="Q152" s="4">
        <v>307</v>
      </c>
      <c r="R152" s="4">
        <v>801</v>
      </c>
      <c r="S152" s="4">
        <f>U152*K152</f>
        <v>387128</v>
      </c>
      <c r="T152" s="7">
        <f>N152/U152</f>
        <v>0.74654377880184331</v>
      </c>
      <c r="U152" s="4">
        <v>1736</v>
      </c>
      <c r="V152" s="4">
        <v>11.999770521898766</v>
      </c>
      <c r="W152" s="7">
        <f>P152/X152</f>
        <v>0.8392857142857143</v>
      </c>
      <c r="X152" s="4">
        <v>224</v>
      </c>
      <c r="Y152" s="7">
        <f>Q152/Z152</f>
        <v>0.73269689737470167</v>
      </c>
      <c r="Z152" s="4">
        <v>419</v>
      </c>
      <c r="AA152" s="7">
        <f>R152/AB152</f>
        <v>0.73351648351648346</v>
      </c>
      <c r="AB152" s="4">
        <v>1092</v>
      </c>
      <c r="AC152" s="4">
        <v>2558</v>
      </c>
      <c r="AD152" s="4">
        <f>AP152/AC152</f>
        <v>5.9996090695856141</v>
      </c>
      <c r="AE152" s="7">
        <f>AF152/(AF152+AH152+AJ152+AL152+AN152+AP152)</f>
        <v>0.20469975401533785</v>
      </c>
      <c r="AF152" s="4">
        <v>35367</v>
      </c>
      <c r="AG152" s="7">
        <f>AH152/(AF152+AH152+AJ152+AL152+AN152+AP152)</f>
        <v>0.19391694400231516</v>
      </c>
      <c r="AH152" s="4">
        <v>33504</v>
      </c>
      <c r="AI152" s="7">
        <f>AJ152/(AF152+AH152+AJ152+AL152+AN152+AP152)</f>
        <v>0.4477094487049631</v>
      </c>
      <c r="AJ152" s="4">
        <v>77353</v>
      </c>
      <c r="AK152" s="7">
        <f>AL152/(AF152+AH152+AJ152+AL152+AN152+AP152)</f>
        <v>3.2412096657502533E-2</v>
      </c>
      <c r="AL152" s="4">
        <v>5600</v>
      </c>
      <c r="AM152" s="7">
        <f>AN152/(AF152+AH152+AJ152+AL152+AN152+AP152)</f>
        <v>3.2435248155115032E-2</v>
      </c>
      <c r="AN152" s="4">
        <v>5604</v>
      </c>
      <c r="AO152" s="7">
        <f>AP152/(AF152+AH152+AJ152+AL152+AN152+AP152)</f>
        <v>8.8826508464766321E-2</v>
      </c>
      <c r="AP152" s="4">
        <v>15347</v>
      </c>
      <c r="AQ152" s="6">
        <f>AO152+AM152+AK152+AI152+AG152+AE152</f>
        <v>1</v>
      </c>
      <c r="AR152" s="4">
        <v>52767</v>
      </c>
      <c r="AS152" s="4">
        <f>AR152/M152</f>
        <v>5276.7</v>
      </c>
      <c r="AT152" s="4">
        <f>AR152/V152</f>
        <v>4397.3340909898079</v>
      </c>
      <c r="AU152" s="7">
        <f>AR152/(AR152+AV152+AY152+BB152)</f>
        <v>0.28922616502778964</v>
      </c>
      <c r="AV152" s="4">
        <v>64131</v>
      </c>
      <c r="AW152" s="4">
        <f>AV152/M152</f>
        <v>6413.1</v>
      </c>
      <c r="AX152" s="7">
        <f>AV152/(AR152+AV152+AY152+BB152)</f>
        <v>0.35151445390863945</v>
      </c>
      <c r="AY152" s="4">
        <v>28400</v>
      </c>
      <c r="AZ152" s="4">
        <f>AY152/M152</f>
        <v>2840</v>
      </c>
      <c r="BA152" s="7">
        <f>AY152/(AR152+AV152+AY152+BB152)</f>
        <v>0.15566591026189144</v>
      </c>
      <c r="BB152" s="4">
        <v>37144</v>
      </c>
      <c r="BC152" s="11">
        <f>BB152/(AR152+AV152+AY152+BB152)</f>
        <v>0.20359347080167944</v>
      </c>
      <c r="BD152" s="9">
        <f>BC152+BA152+AX152+AU152</f>
        <v>1</v>
      </c>
      <c r="BE152" s="14">
        <f>(AF152+AH152+AJ152+AL152+AN152+AP152)</f>
        <v>172775</v>
      </c>
      <c r="BF152" s="14">
        <f t="shared" si="10"/>
        <v>-182442</v>
      </c>
      <c r="BG152" s="13">
        <f>(AF152+AH152+AJ152+AL152+AN152+AP152)-(AR152+AV152+AY152+BB152)</f>
        <v>-9667</v>
      </c>
      <c r="BH152" s="13">
        <f t="shared" si="11"/>
        <v>1</v>
      </c>
      <c r="BI152" s="14">
        <f>AF152/W152</f>
        <v>42139.404255319147</v>
      </c>
      <c r="BJ152" s="14">
        <f>AH152/Y152</f>
        <v>45726.957654723126</v>
      </c>
      <c r="BK152" s="14">
        <f>AJ152/AA152</f>
        <v>105455.02621722847</v>
      </c>
      <c r="BL152" s="14">
        <f>BI152+BJ152+BK152</f>
        <v>193321.38812727074</v>
      </c>
      <c r="BM152" s="14">
        <f>(AF152/W152)-AF152</f>
        <v>6772.4042553191466</v>
      </c>
      <c r="BN152" s="14">
        <f>AH152/Y152-AH152</f>
        <v>12222.957654723126</v>
      </c>
      <c r="BO152" s="14">
        <f>AJ152/AA152-AJ152</f>
        <v>28102.026217228471</v>
      </c>
      <c r="BP152" s="14">
        <f>BG152/S152</f>
        <v>-2.4971069000433964E-2</v>
      </c>
      <c r="BQ152" s="14">
        <f>(BG152-CA152)/S152</f>
        <v>-1.2805225112296001E-2</v>
      </c>
      <c r="BR152" s="27">
        <f>BQ152-BP152</f>
        <v>1.2165843888137963E-2</v>
      </c>
      <c r="BS152" s="28">
        <f t="shared" si="12"/>
        <v>289008</v>
      </c>
      <c r="BT152" s="11">
        <f>BS152/S152</f>
        <v>0.74654377880184331</v>
      </c>
      <c r="BU152" s="14">
        <f>(BE152-AP152)*1/BT152-(BE152-AP152)</f>
        <v>53447.777777777781</v>
      </c>
      <c r="BV152" s="14">
        <f t="shared" si="13"/>
        <v>0.44629941518050875</v>
      </c>
      <c r="BW152" s="27">
        <f>(AR152+AV152+AY152+BB152)/S152</f>
        <v>0.47127048418094275</v>
      </c>
      <c r="BX152" s="13">
        <f>(AF152+AH152+AJ152+AL152+AN152)/N152</f>
        <v>121.47222222222223</v>
      </c>
      <c r="BY152" s="26">
        <f>BX152/K152</f>
        <v>0.54471848530144495</v>
      </c>
      <c r="BZ152" s="11">
        <f>AP152/BE152</f>
        <v>8.8826508464766321E-2</v>
      </c>
      <c r="CA152" s="15">
        <f>-(BM152+BN152+BO152)/M152</f>
        <v>-4709.7388127270742</v>
      </c>
      <c r="CB152" s="15">
        <f>BG152-CA152</f>
        <v>-4957.2611872729258</v>
      </c>
      <c r="CC152" s="18">
        <f t="shared" si="14"/>
        <v>1</v>
      </c>
      <c r="CD152" s="17">
        <f>(AF152/(AF152+AH152+AJ152))/(X152/(X152+Z152+AB152))</f>
        <v>1.8734021884720899</v>
      </c>
      <c r="CE152" s="19">
        <f>(AH152/(AF152+AH152+AJ152))/(Z152/(X152+Z152+AB152))</f>
        <v>0.94877548840618808</v>
      </c>
      <c r="CF152" s="18">
        <f>(AJ152/(AF152+AH152+AJ152))/(AB152/(X152+Z152+AB152))</f>
        <v>0.84049540305866222</v>
      </c>
      <c r="CG152">
        <f>AH152/Z152</f>
        <v>79.961813842482101</v>
      </c>
      <c r="CH152" s="11">
        <f>BB152/BE152</f>
        <v>0.21498480682969179</v>
      </c>
      <c r="CI152" s="14">
        <f>AY152/V152</f>
        <v>2366.7119257132399</v>
      </c>
      <c r="CJ152" s="14">
        <f>AV152/M152</f>
        <v>6413.1</v>
      </c>
      <c r="CK152" s="17">
        <f>N152/V152</f>
        <v>108.00206534240701</v>
      </c>
      <c r="CL152" s="17">
        <f>(AL152+AN152)/N152</f>
        <v>8.6450617283950617</v>
      </c>
      <c r="CM152" s="14">
        <f>AP152/AC152</f>
        <v>5.9996090695856141</v>
      </c>
    </row>
    <row r="153" spans="1:91" hidden="1" x14ac:dyDescent="0.2">
      <c r="A153">
        <v>833</v>
      </c>
      <c r="B153" s="2">
        <v>45200</v>
      </c>
      <c r="C153" s="3" t="s">
        <v>46</v>
      </c>
      <c r="D153" t="s">
        <v>42</v>
      </c>
      <c r="E153" s="3" t="s">
        <v>37</v>
      </c>
      <c r="F153" t="s">
        <v>38</v>
      </c>
      <c r="G153" t="str">
        <f>CONCATENATE(C153,E153)</f>
        <v>GEGLAX</v>
      </c>
      <c r="H153" t="s">
        <v>35</v>
      </c>
      <c r="I153">
        <f>U153/M153</f>
        <v>133.5</v>
      </c>
      <c r="J153" t="str">
        <f>_xlfn.CONCAT(C153,E153,H153)</f>
        <v>GEGLAX737-Max 9</v>
      </c>
      <c r="K153" s="4">
        <v>945</v>
      </c>
      <c r="L153" s="4">
        <f>N153/M153</f>
        <v>119</v>
      </c>
      <c r="M153" s="4">
        <v>2</v>
      </c>
      <c r="N153" s="4">
        <v>238</v>
      </c>
      <c r="O153" s="4">
        <f>P153/M153</f>
        <v>17.5</v>
      </c>
      <c r="P153" s="4">
        <v>35</v>
      </c>
      <c r="Q153" s="4">
        <v>50</v>
      </c>
      <c r="R153" s="4">
        <v>153</v>
      </c>
      <c r="S153" s="4">
        <f>U153*K153</f>
        <v>252315</v>
      </c>
      <c r="T153" s="7">
        <f>N153/U153</f>
        <v>0.89138576779026213</v>
      </c>
      <c r="U153" s="4">
        <v>267</v>
      </c>
      <c r="V153" s="4">
        <v>4.0933797909407668</v>
      </c>
      <c r="W153" s="7">
        <f>P153/X153</f>
        <v>1</v>
      </c>
      <c r="X153" s="4">
        <v>35</v>
      </c>
      <c r="Y153" s="7">
        <f>Q153/Z153</f>
        <v>0.76923076923076927</v>
      </c>
      <c r="Z153" s="4">
        <v>65</v>
      </c>
      <c r="AA153" s="7">
        <f>R153/AB153</f>
        <v>0.9107142857142857</v>
      </c>
      <c r="AB153" s="4">
        <v>168</v>
      </c>
      <c r="AC153" s="4">
        <v>0</v>
      </c>
      <c r="AD153" s="4" t="e">
        <f>AP153/AC153</f>
        <v>#DIV/0!</v>
      </c>
      <c r="AE153" s="7">
        <f>AF153/(AF153+AH153+AJ153+AL153+AN153+AP153)</f>
        <v>0.24528434437458288</v>
      </c>
      <c r="AF153" s="4">
        <v>13966</v>
      </c>
      <c r="AG153" s="7">
        <f>AH153/(AF153+AH153+AJ153+AL153+AN153+AP153)</f>
        <v>0.18672942498858408</v>
      </c>
      <c r="AH153" s="4">
        <v>10632</v>
      </c>
      <c r="AI153" s="7">
        <f>AJ153/(AF153+AH153+AJ153+AL153+AN153+AP153)</f>
        <v>0.52743334855456814</v>
      </c>
      <c r="AJ153" s="4">
        <v>30031</v>
      </c>
      <c r="AK153" s="7">
        <f>AL153/(AF153+AH153+AJ153+AL153+AN153+AP153)</f>
        <v>1.9055815097123188E-2</v>
      </c>
      <c r="AL153" s="4">
        <v>1085</v>
      </c>
      <c r="AM153" s="7">
        <f>AN153/(AF153+AH153+AJ153+AL153+AN153+AP153)</f>
        <v>2.1497066985141734E-2</v>
      </c>
      <c r="AN153" s="4">
        <v>1224</v>
      </c>
      <c r="AO153" s="7">
        <f>AP153/(AF153+AH153+AJ153+AL153+AN153+AP153)</f>
        <v>0</v>
      </c>
      <c r="AP153" s="4">
        <v>0</v>
      </c>
      <c r="AQ153" s="6">
        <f>AO153+AM153+AK153+AI153+AG153+AE153</f>
        <v>1</v>
      </c>
      <c r="AR153" s="4">
        <v>18000</v>
      </c>
      <c r="AS153" s="4">
        <f>AR153/M153</f>
        <v>9000</v>
      </c>
      <c r="AT153" s="4">
        <f>AR153/V153</f>
        <v>4397.3442288049027</v>
      </c>
      <c r="AU153" s="7">
        <f>AR153/(AR153+AV153+AY153+BB153)</f>
        <v>0.35839439311882765</v>
      </c>
      <c r="AV153" s="4">
        <v>9866</v>
      </c>
      <c r="AW153" s="4">
        <f>AV153/M153</f>
        <v>4933</v>
      </c>
      <c r="AX153" s="7">
        <f>AV153/(AR153+AV153+AY153+BB153)</f>
        <v>0.19643994902835299</v>
      </c>
      <c r="AY153" s="4">
        <v>9688</v>
      </c>
      <c r="AZ153" s="4">
        <f>AY153/M153</f>
        <v>4844</v>
      </c>
      <c r="BA153" s="7">
        <f>AY153/(AR153+AV153+AY153+BB153)</f>
        <v>0.19289582669640012</v>
      </c>
      <c r="BB153" s="4">
        <v>12670</v>
      </c>
      <c r="BC153" s="11">
        <f>BB153/(AR153+AV153+AY153+BB153)</f>
        <v>0.25226983115641927</v>
      </c>
      <c r="BD153" s="9">
        <f>BC153+BA153+AX153+AU153</f>
        <v>1</v>
      </c>
      <c r="BE153" s="14">
        <f>(AF153+AH153+AJ153+AL153+AN153+AP153)</f>
        <v>56938</v>
      </c>
      <c r="BF153" s="14">
        <f t="shared" si="10"/>
        <v>-50224</v>
      </c>
      <c r="BG153" s="13">
        <f>(AF153+AH153+AJ153+AL153+AN153+AP153)-(AR153+AV153+AY153+BB153)</f>
        <v>6714</v>
      </c>
      <c r="BH153" s="13">
        <f t="shared" si="11"/>
        <v>0</v>
      </c>
      <c r="BI153" s="14">
        <f>AF153/W153</f>
        <v>13966</v>
      </c>
      <c r="BJ153" s="14">
        <f>AH153/Y153</f>
        <v>13821.599999999999</v>
      </c>
      <c r="BK153" s="14">
        <f>AJ153/AA153</f>
        <v>32975.215686274511</v>
      </c>
      <c r="BL153" s="14">
        <f>BI153+BJ153+BK153</f>
        <v>60762.815686274509</v>
      </c>
      <c r="BM153" s="14">
        <f>(AF153/W153)-AF153</f>
        <v>0</v>
      </c>
      <c r="BN153" s="14">
        <f>AH153/Y153-AH153</f>
        <v>3189.5999999999985</v>
      </c>
      <c r="BO153" s="14">
        <f>AJ153/AA153-AJ153</f>
        <v>2944.2156862745105</v>
      </c>
      <c r="BP153" s="14">
        <f>BG153/S153</f>
        <v>2.660959514892099E-2</v>
      </c>
      <c r="BQ153" s="14">
        <f>(BG153-CA153)/S153</f>
        <v>3.8764670523501396E-2</v>
      </c>
      <c r="BR153" s="27">
        <f>BQ153-BP153</f>
        <v>1.2155075374580406E-2</v>
      </c>
      <c r="BS153" s="28">
        <f t="shared" si="12"/>
        <v>224910</v>
      </c>
      <c r="BT153" s="11">
        <f>BS153/S153</f>
        <v>0.89138576779026213</v>
      </c>
      <c r="BU153" s="14">
        <f>(BE153-AP153)*1/BT153-(BE153-AP153)</f>
        <v>6937.8235294117694</v>
      </c>
      <c r="BV153" s="14">
        <f t="shared" si="13"/>
        <v>0.22566236648633653</v>
      </c>
      <c r="BW153" s="27">
        <f>(AR153+AV153+AY153+BB153)/S153</f>
        <v>0.19905277133741553</v>
      </c>
      <c r="BX153" s="13">
        <f>(AF153+AH153+AJ153+AL153+AN153)/N153</f>
        <v>239.23529411764707</v>
      </c>
      <c r="BY153" s="26">
        <f>BX153/K153</f>
        <v>0.25315904139433554</v>
      </c>
      <c r="BZ153" s="11">
        <f>AP153/BE153</f>
        <v>0</v>
      </c>
      <c r="CA153" s="15">
        <f>-(BM153+BN153+BO153)/M153</f>
        <v>-3066.9078431372545</v>
      </c>
      <c r="CB153" s="15">
        <f>BG153-CA153</f>
        <v>9780.9078431372545</v>
      </c>
      <c r="CC153" s="18">
        <f t="shared" si="14"/>
        <v>0</v>
      </c>
      <c r="CD153" s="17">
        <f>(AF153/(AF153+AH153+AJ153))/(X153/(X153+Z153+AB153))</f>
        <v>1.9575620484148921</v>
      </c>
      <c r="CE153" s="19">
        <f>(AH153/(AF153+AH153+AJ153))/(Z153/(X153+Z153+AB153))</f>
        <v>0.80244108158951921</v>
      </c>
      <c r="CF153" s="18">
        <f>(AJ153/(AF153+AH153+AJ153))/(AB153/(X153+Z153+AB153))</f>
        <v>0.87694439287000014</v>
      </c>
      <c r="CG153">
        <f>AH153/Z153</f>
        <v>163.56923076923076</v>
      </c>
      <c r="CH153" s="11">
        <f>BB153/BE153</f>
        <v>0.22252274403737399</v>
      </c>
      <c r="CI153" s="14">
        <f>AY153/V153</f>
        <v>2366.7483827034389</v>
      </c>
      <c r="CJ153" s="14">
        <f>AV153/M153</f>
        <v>4933</v>
      </c>
      <c r="CK153" s="17">
        <f>N153/V153</f>
        <v>58.142662580864823</v>
      </c>
      <c r="CL153" s="17">
        <f>(AL153+AN153)/N153</f>
        <v>9.7016806722689068</v>
      </c>
      <c r="CM153" s="14" t="e">
        <f>AP153/AC153</f>
        <v>#DIV/0!</v>
      </c>
    </row>
    <row r="154" spans="1:91" hidden="1" x14ac:dyDescent="0.2">
      <c r="A154">
        <v>1037</v>
      </c>
      <c r="B154" s="2">
        <v>45231</v>
      </c>
      <c r="C154" s="3" t="s">
        <v>44</v>
      </c>
      <c r="D154" t="s">
        <v>45</v>
      </c>
      <c r="E154" s="3" t="s">
        <v>41</v>
      </c>
      <c r="F154" t="s">
        <v>42</v>
      </c>
      <c r="G154" t="str">
        <f>CONCATENATE(C154,E154)</f>
        <v>BOISEA</v>
      </c>
      <c r="H154" t="s">
        <v>35</v>
      </c>
      <c r="I154">
        <f>U154/M154</f>
        <v>173.6</v>
      </c>
      <c r="J154" t="str">
        <f>_xlfn.CONCAT(C154,E154,H154)</f>
        <v>BOISEA737-Max 9</v>
      </c>
      <c r="K154" s="4">
        <v>399</v>
      </c>
      <c r="L154" s="4">
        <f>N154/M154</f>
        <v>113.6</v>
      </c>
      <c r="M154" s="4">
        <v>10</v>
      </c>
      <c r="N154" s="4">
        <v>1136</v>
      </c>
      <c r="O154" s="4">
        <f>P154/M154</f>
        <v>15.2</v>
      </c>
      <c r="P154" s="4">
        <v>152</v>
      </c>
      <c r="Q154" s="4">
        <v>244</v>
      </c>
      <c r="R154" s="4">
        <v>740</v>
      </c>
      <c r="S154" s="4">
        <f>U154*K154</f>
        <v>692664</v>
      </c>
      <c r="T154" s="7">
        <f>N154/U154</f>
        <v>0.65437788018433185</v>
      </c>
      <c r="U154" s="4">
        <v>1736</v>
      </c>
      <c r="V154" s="4">
        <v>15.760275459098498</v>
      </c>
      <c r="W154" s="7">
        <f>P154/X154</f>
        <v>0.6785714285714286</v>
      </c>
      <c r="X154" s="4">
        <v>224</v>
      </c>
      <c r="Y154" s="7">
        <f>Q154/Z154</f>
        <v>0.58233890214797135</v>
      </c>
      <c r="Z154" s="4">
        <v>419</v>
      </c>
      <c r="AA154" s="7">
        <f>R154/AB154</f>
        <v>0.67765567765567769</v>
      </c>
      <c r="AB154" s="4">
        <v>1092</v>
      </c>
      <c r="AC154" s="4">
        <v>2202</v>
      </c>
      <c r="AD154" s="4">
        <f>AP154/AC154</f>
        <v>5.9986376021798362</v>
      </c>
      <c r="AE154" s="7">
        <f>AF154/(AF154+AH154+AJ154+AL154+AN154+AP154)</f>
        <v>0.19260287257344458</v>
      </c>
      <c r="AF154" s="4">
        <v>34557</v>
      </c>
      <c r="AG154" s="7">
        <f>AH154/(AF154+AH154+AJ154+AL154+AN154+AP154)</f>
        <v>0.19822651752024567</v>
      </c>
      <c r="AH154" s="4">
        <v>35566</v>
      </c>
      <c r="AI154" s="7">
        <f>AJ154/(AF154+AH154+AJ154+AL154+AN154+AP154)</f>
        <v>0.48193355292858697</v>
      </c>
      <c r="AJ154" s="4">
        <v>86469</v>
      </c>
      <c r="AK154" s="7">
        <f>AL154/(AF154+AH154+AJ154+AL154+AN154+AP154)</f>
        <v>2.8870645019256385E-2</v>
      </c>
      <c r="AL154" s="4">
        <v>5180</v>
      </c>
      <c r="AM154" s="7">
        <f>AN154/(AF154+AH154+AJ154+AL154+AN154+AP154)</f>
        <v>2.4746267159362616E-2</v>
      </c>
      <c r="AN154" s="4">
        <v>4440</v>
      </c>
      <c r="AO154" s="7">
        <f>AP154/(AF154+AH154+AJ154+AL154+AN154+AP154)</f>
        <v>7.3620144799103782E-2</v>
      </c>
      <c r="AP154" s="4">
        <v>13209</v>
      </c>
      <c r="AQ154" s="6">
        <f>AO154+AM154+AK154+AI154+AG154+AE154</f>
        <v>1</v>
      </c>
      <c r="AR154" s="4">
        <v>69303</v>
      </c>
      <c r="AS154" s="4">
        <f>AR154/M154</f>
        <v>6930.3</v>
      </c>
      <c r="AT154" s="4">
        <f>AR154/V154</f>
        <v>4397.3216191466363</v>
      </c>
      <c r="AU154" s="7">
        <f>AR154/(AR154+AV154+AY154+BB154)</f>
        <v>0.3157067561965588</v>
      </c>
      <c r="AV154" s="4">
        <v>64131</v>
      </c>
      <c r="AW154" s="4">
        <f>AV154/M154</f>
        <v>6413.1</v>
      </c>
      <c r="AX154" s="7">
        <f>AV154/(AR154+AV154+AY154+BB154)</f>
        <v>0.29214593858334437</v>
      </c>
      <c r="AY154" s="4">
        <v>37300</v>
      </c>
      <c r="AZ154" s="4">
        <f>AY154/M154</f>
        <v>3730</v>
      </c>
      <c r="BA154" s="7">
        <f>AY154/(AR154+AV154+AY154+BB154)</f>
        <v>0.16991850289499219</v>
      </c>
      <c r="BB154" s="4">
        <v>48783</v>
      </c>
      <c r="BC154" s="11">
        <f>BB154/(AR154+AV154+AY154+BB154)</f>
        <v>0.22222880232510467</v>
      </c>
      <c r="BD154" s="9">
        <f>BC154+BA154+AX154+AU154</f>
        <v>1</v>
      </c>
      <c r="BE154" s="14">
        <f>(AF154+AH154+AJ154+AL154+AN154+AP154)</f>
        <v>179421</v>
      </c>
      <c r="BF154" s="14">
        <f t="shared" si="10"/>
        <v>-219517</v>
      </c>
      <c r="BG154" s="13">
        <f>(AF154+AH154+AJ154+AL154+AN154+AP154)-(AR154+AV154+AY154+BB154)</f>
        <v>-40096</v>
      </c>
      <c r="BH154" s="13">
        <f t="shared" si="11"/>
        <v>1</v>
      </c>
      <c r="BI154" s="14">
        <f>AF154/W154</f>
        <v>50926.105263157893</v>
      </c>
      <c r="BJ154" s="14">
        <f>AH154/Y154</f>
        <v>61074.401639344265</v>
      </c>
      <c r="BK154" s="14">
        <f>AJ154/AA154</f>
        <v>127600.2</v>
      </c>
      <c r="BL154" s="14">
        <f>BI154+BJ154+BK154</f>
        <v>239600.70690250216</v>
      </c>
      <c r="BM154" s="14">
        <f>(AF154/W154)-AF154</f>
        <v>16369.105263157893</v>
      </c>
      <c r="BN154" s="14">
        <f>AH154/Y154-AH154</f>
        <v>25508.401639344265</v>
      </c>
      <c r="BO154" s="14">
        <f>AJ154/AA154-AJ154</f>
        <v>41131.199999999997</v>
      </c>
      <c r="BP154" s="14">
        <f>BG154/S154</f>
        <v>-5.7886652114156362E-2</v>
      </c>
      <c r="BQ154" s="14">
        <f>(BG154-CA154)/S154</f>
        <v>-4.5902673315994166E-2</v>
      </c>
      <c r="BR154" s="27">
        <f>BQ154-BP154</f>
        <v>1.1983978798162195E-2</v>
      </c>
      <c r="BS154" s="28">
        <f t="shared" si="12"/>
        <v>453264</v>
      </c>
      <c r="BT154" s="11">
        <f>BS154/S154</f>
        <v>0.65437788018433185</v>
      </c>
      <c r="BU154" s="14">
        <f>(BE154-AP154)*1/BT154-(BE154-AP154)</f>
        <v>87788.028169014055</v>
      </c>
      <c r="BV154" s="14">
        <f t="shared" si="13"/>
        <v>0.25903035237864247</v>
      </c>
      <c r="BW154" s="27">
        <f>(AR154+AV154+AY154+BB154)/S154</f>
        <v>0.3169170044927988</v>
      </c>
      <c r="BX154" s="13">
        <f>(AF154+AH154+AJ154+AL154+AN154)/N154</f>
        <v>146.31338028169014</v>
      </c>
      <c r="BY154" s="26">
        <f>BX154/K154</f>
        <v>0.36670020120724345</v>
      </c>
      <c r="BZ154" s="11">
        <f>AP154/BE154</f>
        <v>7.3620144799103782E-2</v>
      </c>
      <c r="CA154" s="15">
        <f>-(BM154+BN154+BO154)/M154</f>
        <v>-8300.8706902502163</v>
      </c>
      <c r="CB154" s="15">
        <f>BG154-CA154</f>
        <v>-31795.129309749784</v>
      </c>
      <c r="CC154" s="18">
        <f t="shared" si="14"/>
        <v>1</v>
      </c>
      <c r="CD154" s="17">
        <f>(AF154/(AF154+AH154+AJ154))/(X154/(X154+Z154+AB154))</f>
        <v>1.7092985444886803</v>
      </c>
      <c r="CE154" s="19">
        <f>(AH154/(AF154+AH154+AJ154))/(Z154/(X154+Z154+AB154))</f>
        <v>0.94048291252850391</v>
      </c>
      <c r="CF154" s="18">
        <f>(AJ154/(AF154+AH154+AJ154))/(AB154/(X154+Z154+AB154))</f>
        <v>0.87733954733067065</v>
      </c>
      <c r="CG154">
        <f>AH154/Z154</f>
        <v>84.883054892601436</v>
      </c>
      <c r="CH154" s="11">
        <f>BB154/BE154</f>
        <v>0.27189125018810506</v>
      </c>
      <c r="CI154" s="14">
        <f>AY154/V154</f>
        <v>2366.7099028060766</v>
      </c>
      <c r="CJ154" s="14">
        <f>AV154/M154</f>
        <v>6413.1</v>
      </c>
      <c r="CK154" s="17">
        <f>N154/V154</f>
        <v>72.079958433986675</v>
      </c>
      <c r="CL154" s="17">
        <f>(AL154+AN154)/N154</f>
        <v>8.46830985915493</v>
      </c>
      <c r="CM154" s="14">
        <f>AP154/AC154</f>
        <v>5.9986376021798362</v>
      </c>
    </row>
    <row r="155" spans="1:91" hidden="1" x14ac:dyDescent="0.2">
      <c r="A155">
        <v>715</v>
      </c>
      <c r="B155" s="2">
        <v>45170</v>
      </c>
      <c r="C155" s="3" t="s">
        <v>41</v>
      </c>
      <c r="D155" t="s">
        <v>42</v>
      </c>
      <c r="E155" s="3" t="s">
        <v>46</v>
      </c>
      <c r="F155" t="s">
        <v>42</v>
      </c>
      <c r="G155" t="str">
        <f>CONCATENATE(C155,E155)</f>
        <v>SEAGEG</v>
      </c>
      <c r="H155" t="s">
        <v>31</v>
      </c>
      <c r="I155">
        <f>U155/M155</f>
        <v>156.6875</v>
      </c>
      <c r="J155" t="str">
        <f>_xlfn.CONCAT(C155,E155,H155)</f>
        <v>SEAGEG737-800</v>
      </c>
      <c r="K155" s="4">
        <v>223</v>
      </c>
      <c r="L155" s="4">
        <f>N155/M155</f>
        <v>96.25</v>
      </c>
      <c r="M155" s="4">
        <v>16</v>
      </c>
      <c r="N155" s="4">
        <v>1540</v>
      </c>
      <c r="O155" s="4">
        <f>P155/M155</f>
        <v>14.0625</v>
      </c>
      <c r="P155" s="4">
        <v>225</v>
      </c>
      <c r="Q155" s="4">
        <v>381</v>
      </c>
      <c r="R155" s="4">
        <v>935</v>
      </c>
      <c r="S155" s="4">
        <f>U155*K155</f>
        <v>559061</v>
      </c>
      <c r="T155" s="7">
        <f>N155/U155</f>
        <v>0.61428001595532511</v>
      </c>
      <c r="U155" s="4">
        <v>2507</v>
      </c>
      <c r="V155" s="4">
        <v>16.661849369085171</v>
      </c>
      <c r="W155" s="7">
        <f>P155/X155</f>
        <v>0.6797583081570997</v>
      </c>
      <c r="X155" s="4">
        <v>331</v>
      </c>
      <c r="Y155" s="7">
        <f>Q155/Z155</f>
        <v>0.60476190476190472</v>
      </c>
      <c r="Z155" s="4">
        <v>630</v>
      </c>
      <c r="AA155" s="7">
        <f>R155/AB155</f>
        <v>0.60439560439560436</v>
      </c>
      <c r="AB155" s="4">
        <v>1547</v>
      </c>
      <c r="AC155" s="4">
        <v>1734</v>
      </c>
      <c r="AD155" s="4">
        <f>AP155/AC155</f>
        <v>6</v>
      </c>
      <c r="AE155" s="7">
        <f>AF155/(AF155+AH155+AJ155+AL155+AN155+AP155)</f>
        <v>0.21412462728359746</v>
      </c>
      <c r="AF155" s="4">
        <v>42441</v>
      </c>
      <c r="AG155" s="7">
        <f>AH155/(AF155+AH155+AJ155+AL155+AN155+AP155)</f>
        <v>0.21519421614776471</v>
      </c>
      <c r="AH155" s="4">
        <v>42653</v>
      </c>
      <c r="AI155" s="7">
        <f>AJ155/(AF155+AH155+AJ155+AL155+AN155+AP155)</f>
        <v>0.45216364709621759</v>
      </c>
      <c r="AJ155" s="4">
        <v>89622</v>
      </c>
      <c r="AK155" s="7">
        <f>AL155/(AF155+AH155+AJ155+AL155+AN155+AP155)</f>
        <v>3.3021033565918456E-2</v>
      </c>
      <c r="AL155" s="4">
        <v>6545</v>
      </c>
      <c r="AM155" s="7">
        <f>AN155/(AF155+AH155+AJ155+AL155+AN155+AP155)</f>
        <v>3.3005897874444391E-2</v>
      </c>
      <c r="AN155" s="4">
        <v>6542</v>
      </c>
      <c r="AO155" s="7">
        <f>AP155/(AF155+AH155+AJ155+AL155+AN155+AP155)</f>
        <v>5.2490578032057394E-2</v>
      </c>
      <c r="AP155" s="4">
        <v>10404</v>
      </c>
      <c r="AQ155" s="6">
        <f>AO155+AM155+AK155+AI155+AG155+AE155</f>
        <v>1</v>
      </c>
      <c r="AR155" s="4">
        <v>69281</v>
      </c>
      <c r="AS155" s="4">
        <f>AR155/M155</f>
        <v>4330.0625</v>
      </c>
      <c r="AT155" s="4">
        <f>AR155/V155</f>
        <v>4158.0618372739445</v>
      </c>
      <c r="AU155" s="7">
        <f>AR155/(AR155+AV155+AY155+BB155)</f>
        <v>0.2761860720991513</v>
      </c>
      <c r="AV155" s="4">
        <v>92398</v>
      </c>
      <c r="AW155" s="4">
        <f>AV155/M155</f>
        <v>5774.875</v>
      </c>
      <c r="AX155" s="7">
        <f>AV155/(AR155+AV155+AY155+BB155)</f>
        <v>0.36834111357828814</v>
      </c>
      <c r="AY155" s="4">
        <v>37453</v>
      </c>
      <c r="AZ155" s="4">
        <f>AY155/M155</f>
        <v>2340.8125</v>
      </c>
      <c r="BA155" s="7">
        <f>AY155/(AR155+AV155+AY155+BB155)</f>
        <v>0.14930496035463567</v>
      </c>
      <c r="BB155" s="4">
        <v>51717</v>
      </c>
      <c r="BC155" s="11">
        <f>BB155/(AR155+AV155+AY155+BB155)</f>
        <v>0.20616785396792492</v>
      </c>
      <c r="BD155" s="9">
        <f>BC155+BA155+AX155+AU155</f>
        <v>1</v>
      </c>
      <c r="BE155" s="14">
        <f>(AF155+AH155+AJ155+AL155+AN155+AP155)</f>
        <v>198207</v>
      </c>
      <c r="BF155" s="14">
        <f t="shared" si="10"/>
        <v>-250849</v>
      </c>
      <c r="BG155" s="13">
        <f>(AF155+AH155+AJ155+AL155+AN155+AP155)-(AR155+AV155+AY155+BB155)</f>
        <v>-52642</v>
      </c>
      <c r="BH155" s="13">
        <f t="shared" si="11"/>
        <v>1</v>
      </c>
      <c r="BI155" s="14">
        <f>AF155/W155</f>
        <v>62435.426666666666</v>
      </c>
      <c r="BJ155" s="14">
        <f>AH155/Y155</f>
        <v>70528.582677165352</v>
      </c>
      <c r="BK155" s="14">
        <f>AJ155/AA155</f>
        <v>148283.67272727273</v>
      </c>
      <c r="BL155" s="14">
        <f>BI155+BJ155+BK155</f>
        <v>281247.68207110476</v>
      </c>
      <c r="BM155" s="14">
        <f>(AF155/W155)-AF155</f>
        <v>19994.426666666666</v>
      </c>
      <c r="BN155" s="14">
        <f>AH155/Y155-AH155</f>
        <v>27875.582677165352</v>
      </c>
      <c r="BO155" s="14">
        <f>AJ155/AA155-AJ155</f>
        <v>58661.672727272729</v>
      </c>
      <c r="BP155" s="14">
        <f>BG155/S155</f>
        <v>-9.416146001956853E-2</v>
      </c>
      <c r="BQ155" s="14">
        <f>(BG155-CA155)/S155</f>
        <v>-8.2251793400999085E-2</v>
      </c>
      <c r="BR155" s="27">
        <f>BQ155-BP155</f>
        <v>1.1909666618569445E-2</v>
      </c>
      <c r="BS155" s="28">
        <f t="shared" si="12"/>
        <v>343420</v>
      </c>
      <c r="BT155" s="11">
        <f>BS155/S155</f>
        <v>0.61428001595532511</v>
      </c>
      <c r="BU155" s="14">
        <f>(BE155-AP155)*1/BT155-(BE155-AP155)</f>
        <v>117925.64999999997</v>
      </c>
      <c r="BV155" s="14">
        <f t="shared" si="13"/>
        <v>0.35453555157666156</v>
      </c>
      <c r="BW155" s="27">
        <f>(AR155+AV155+AY155+BB155)/S155</f>
        <v>0.4486970115962301</v>
      </c>
      <c r="BX155" s="13">
        <f>(AF155+AH155+AJ155+AL155+AN155)/N155</f>
        <v>121.95</v>
      </c>
      <c r="BY155" s="26">
        <f>BX155/K155</f>
        <v>0.54686098654708526</v>
      </c>
      <c r="BZ155" s="11">
        <f>AP155/BE155</f>
        <v>5.2490578032057394E-2</v>
      </c>
      <c r="CA155" s="15">
        <f>-(BM155+BN155+BO155)/M155</f>
        <v>-6658.2301294440467</v>
      </c>
      <c r="CB155" s="15">
        <f>BG155-CA155</f>
        <v>-45983.769870555952</v>
      </c>
      <c r="CC155" s="18">
        <f t="shared" si="14"/>
        <v>1</v>
      </c>
      <c r="CD155" s="17">
        <f>(AF155/(AF155+AH155+AJ155))/(X155/(X155+Z155+AB155))</f>
        <v>1.8405705480154622</v>
      </c>
      <c r="CE155" s="19">
        <f>(AH155/(AF155+AH155+AJ155))/(Z155/(X155+Z155+AB155))</f>
        <v>0.97186040147875363</v>
      </c>
      <c r="CF155" s="18">
        <f>(AJ155/(AF155+AH155+AJ155))/(AB155/(X155+Z155+AB155))</f>
        <v>0.83160898233695357</v>
      </c>
      <c r="CG155">
        <f>AH155/Z155</f>
        <v>67.703174603174602</v>
      </c>
      <c r="CH155" s="11">
        <f>BB155/BE155</f>
        <v>0.26092418532140643</v>
      </c>
      <c r="CI155" s="14">
        <f>AY155/V155</f>
        <v>2247.8297078769219</v>
      </c>
      <c r="CJ155" s="14">
        <f>AV155/M155</f>
        <v>5774.875</v>
      </c>
      <c r="CK155" s="17">
        <f>N155/V155</f>
        <v>92.426714819385893</v>
      </c>
      <c r="CL155" s="17">
        <f>(AL155+AN155)/N155</f>
        <v>8.4980519480519483</v>
      </c>
      <c r="CM155" s="14">
        <f>AP155/AC155</f>
        <v>6</v>
      </c>
    </row>
    <row r="156" spans="1:91" hidden="1" x14ac:dyDescent="0.2">
      <c r="A156">
        <v>252</v>
      </c>
      <c r="B156" s="2">
        <v>44835</v>
      </c>
      <c r="C156" s="3" t="s">
        <v>36</v>
      </c>
      <c r="D156" t="s">
        <v>28</v>
      </c>
      <c r="E156" s="3" t="s">
        <v>41</v>
      </c>
      <c r="F156" t="s">
        <v>42</v>
      </c>
      <c r="G156" t="str">
        <f>CONCATENATE(C156,E156)</f>
        <v>JNUSEA</v>
      </c>
      <c r="H156" t="s">
        <v>30</v>
      </c>
      <c r="I156">
        <f>U156/M156</f>
        <v>124</v>
      </c>
      <c r="J156" t="str">
        <f>_xlfn.CONCAT(C156,E156,H156)</f>
        <v>JNUSEA737-700</v>
      </c>
      <c r="K156" s="4">
        <v>909</v>
      </c>
      <c r="L156" s="4">
        <f>N156/M156</f>
        <v>81</v>
      </c>
      <c r="M156" s="4">
        <v>6</v>
      </c>
      <c r="N156" s="4">
        <v>486</v>
      </c>
      <c r="O156" s="4">
        <f>P156/M156</f>
        <v>13.5</v>
      </c>
      <c r="P156" s="4">
        <v>81</v>
      </c>
      <c r="Q156" s="4">
        <v>147</v>
      </c>
      <c r="R156" s="4">
        <v>258</v>
      </c>
      <c r="S156" s="4">
        <f>U156*K156</f>
        <v>676296</v>
      </c>
      <c r="T156" s="7">
        <f>N156/U156</f>
        <v>0.65322580645161288</v>
      </c>
      <c r="U156" s="4">
        <v>744</v>
      </c>
      <c r="V156" s="4">
        <v>14.43393085787452</v>
      </c>
      <c r="W156" s="7">
        <f>P156/X156</f>
        <v>0.79411764705882348</v>
      </c>
      <c r="X156" s="4">
        <v>102</v>
      </c>
      <c r="Y156" s="7">
        <f>Q156/Z156</f>
        <v>0.79032258064516125</v>
      </c>
      <c r="Z156" s="4">
        <v>186</v>
      </c>
      <c r="AA156" s="7">
        <f>R156/AB156</f>
        <v>0.56578947368421051</v>
      </c>
      <c r="AB156" s="4">
        <v>456</v>
      </c>
      <c r="AC156" s="4">
        <v>4856</v>
      </c>
      <c r="AD156" s="4">
        <f>AP156/AC156</f>
        <v>5</v>
      </c>
      <c r="AE156" s="7">
        <f>AF156/(AF156+AH156+AJ156+AL156+AN156+AP156)</f>
        <v>0.19192151012680017</v>
      </c>
      <c r="AF156" s="4">
        <v>23415</v>
      </c>
      <c r="AG156" s="7">
        <f>AH156/(AF156+AH156+AJ156+AL156+AN156+AP156)</f>
        <v>0.22920747850462694</v>
      </c>
      <c r="AH156" s="4">
        <v>27964</v>
      </c>
      <c r="AI156" s="7">
        <f>AJ156/(AF156+AH156+AJ156+AL156+AN156+AP156)</f>
        <v>0.36284353663434504</v>
      </c>
      <c r="AJ156" s="4">
        <v>44268</v>
      </c>
      <c r="AK156" s="7">
        <f>AL156/(AF156+AH156+AJ156+AL156+AN156+AP156)</f>
        <v>1.2786570822028966E-2</v>
      </c>
      <c r="AL156" s="4">
        <v>1560</v>
      </c>
      <c r="AM156" s="7">
        <f>AN156/(AF156+AH156+AJ156+AL156+AN156+AP156)</f>
        <v>4.2294041949788117E-3</v>
      </c>
      <c r="AN156" s="4">
        <v>516</v>
      </c>
      <c r="AO156" s="7">
        <f>AP156/(AF156+AH156+AJ156+AL156+AN156+AP156)</f>
        <v>0.19901149971722007</v>
      </c>
      <c r="AP156" s="4">
        <v>24280</v>
      </c>
      <c r="AQ156" s="6">
        <f>AO156+AM156+AK156+AI156+AG156+AE156</f>
        <v>1</v>
      </c>
      <c r="AR156" s="4">
        <v>53154</v>
      </c>
      <c r="AS156" s="4">
        <f>AR156/M156</f>
        <v>8859</v>
      </c>
      <c r="AT156" s="4">
        <f>AR156/V156</f>
        <v>3682.5727186438271</v>
      </c>
      <c r="AU156" s="7">
        <f>AR156/(AR156+AV156+AY156+BB156)</f>
        <v>0.31919723283130358</v>
      </c>
      <c r="AV156" s="4">
        <v>31437</v>
      </c>
      <c r="AW156" s="4">
        <f>AV156/M156</f>
        <v>5239.5</v>
      </c>
      <c r="AX156" s="7">
        <f>AV156/(AR156+AV156+AY156+BB156)</f>
        <v>0.18878359876053902</v>
      </c>
      <c r="AY156" s="4">
        <v>47264</v>
      </c>
      <c r="AZ156" s="4">
        <f>AY156/M156</f>
        <v>7877.333333333333</v>
      </c>
      <c r="BA156" s="7">
        <f>AY156/(AR156+AV156+AY156+BB156)</f>
        <v>0.28382695587422835</v>
      </c>
      <c r="BB156" s="4">
        <v>34669</v>
      </c>
      <c r="BC156" s="11">
        <f>BB156/(AR156+AV156+AY156+BB156)</f>
        <v>0.20819221253392906</v>
      </c>
      <c r="BD156" s="9">
        <f>BC156+BA156+AX156+AU156</f>
        <v>1</v>
      </c>
      <c r="BE156" s="14">
        <f>(AF156+AH156+AJ156+AL156+AN156+AP156)</f>
        <v>122003</v>
      </c>
      <c r="BF156" s="14">
        <f t="shared" si="10"/>
        <v>-166524</v>
      </c>
      <c r="BG156" s="13">
        <f>(AF156+AH156+AJ156+AL156+AN156+AP156)-(AR156+AV156+AY156+BB156)</f>
        <v>-44521</v>
      </c>
      <c r="BH156" s="13">
        <f t="shared" si="11"/>
        <v>1</v>
      </c>
      <c r="BI156" s="14">
        <f>AF156/W156</f>
        <v>29485.555555555558</v>
      </c>
      <c r="BJ156" s="14">
        <f>AH156/Y156</f>
        <v>35383.020408163269</v>
      </c>
      <c r="BK156" s="14">
        <f>AJ156/AA156</f>
        <v>78241.116279069771</v>
      </c>
      <c r="BL156" s="14">
        <f>BI156+BJ156+BK156</f>
        <v>143109.69224278862</v>
      </c>
      <c r="BM156" s="14">
        <f>(AF156/W156)-AF156</f>
        <v>6070.5555555555584</v>
      </c>
      <c r="BN156" s="14">
        <f>AH156/Y156-AH156</f>
        <v>7419.0204081632692</v>
      </c>
      <c r="BO156" s="14">
        <f>AJ156/AA156-AJ156</f>
        <v>33973.116279069771</v>
      </c>
      <c r="BP156" s="14">
        <f>BG156/S156</f>
        <v>-6.5830642204005349E-2</v>
      </c>
      <c r="BQ156" s="14">
        <f>(BG156-CA156)/S156</f>
        <v>-5.4133916647249966E-2</v>
      </c>
      <c r="BR156" s="27">
        <f>BQ156-BP156</f>
        <v>1.1696725556755383E-2</v>
      </c>
      <c r="BS156" s="28">
        <f t="shared" si="12"/>
        <v>441774</v>
      </c>
      <c r="BT156" s="11">
        <f>BS156/S156</f>
        <v>0.65322580645161288</v>
      </c>
      <c r="BU156" s="14">
        <f>(BE156-AP156)*1/BT156-(BE156-AP156)</f>
        <v>51877.641975308652</v>
      </c>
      <c r="BV156" s="14">
        <f t="shared" si="13"/>
        <v>0.18039881945183767</v>
      </c>
      <c r="BW156" s="27">
        <f>(AR156+AV156+AY156+BB156)/S156</f>
        <v>0.246229461655843</v>
      </c>
      <c r="BX156" s="13">
        <f>(AF156+AH156+AJ156+AL156+AN156)/N156</f>
        <v>201.07613168724279</v>
      </c>
      <c r="BY156" s="26">
        <f>BX156/K156</f>
        <v>0.22120586544251133</v>
      </c>
      <c r="BZ156" s="11">
        <f>AP156/BE156</f>
        <v>0.19901149971722007</v>
      </c>
      <c r="CA156" s="15">
        <f>-(BM156+BN156+BO156)/M156</f>
        <v>-7910.4487071314334</v>
      </c>
      <c r="CB156" s="15">
        <f>BG156-CA156</f>
        <v>-36610.551292868564</v>
      </c>
      <c r="CC156" s="18">
        <f t="shared" si="14"/>
        <v>1</v>
      </c>
      <c r="CD156" s="17">
        <f>(AF156/(AF156+AH156+AJ156))/(X156/(X156+Z156+AB156))</f>
        <v>1.7856468546413622</v>
      </c>
      <c r="CE156" s="19">
        <f>(AH156/(AF156+AH156+AJ156))/(Z156/(X156+Z156+AB156))</f>
        <v>1.1694668938910786</v>
      </c>
      <c r="CF156" s="18">
        <f>(AJ156/(AF156+AH156+AJ156))/(AB156/(X156+Z156+AB156))</f>
        <v>0.75513854947991321</v>
      </c>
      <c r="CG156">
        <f>AH156/Z156</f>
        <v>150.34408602150538</v>
      </c>
      <c r="CH156" s="11">
        <f>BB156/BE156</f>
        <v>0.28416514348007837</v>
      </c>
      <c r="CI156" s="14">
        <f>AY156/V156</f>
        <v>3274.5064712718113</v>
      </c>
      <c r="CJ156" s="14">
        <f>AV156/M156</f>
        <v>5239.5</v>
      </c>
      <c r="CK156" s="17">
        <f>N156/V156</f>
        <v>33.670661497928663</v>
      </c>
      <c r="CL156" s="17">
        <f>(AL156+AN156)/N156</f>
        <v>4.2716049382716053</v>
      </c>
      <c r="CM156" s="14">
        <f>AP156/AC156</f>
        <v>5</v>
      </c>
    </row>
    <row r="157" spans="1:91" hidden="1" x14ac:dyDescent="0.2">
      <c r="A157">
        <v>906</v>
      </c>
      <c r="B157" s="2">
        <v>45200</v>
      </c>
      <c r="C157" s="3" t="s">
        <v>52</v>
      </c>
      <c r="D157" t="s">
        <v>33</v>
      </c>
      <c r="E157" s="3" t="s">
        <v>37</v>
      </c>
      <c r="F157" t="s">
        <v>38</v>
      </c>
      <c r="G157" t="str">
        <f>CONCATENATE(C157,E157)</f>
        <v>OGGLAX</v>
      </c>
      <c r="H157" t="s">
        <v>34</v>
      </c>
      <c r="I157">
        <f>U157/M157</f>
        <v>178</v>
      </c>
      <c r="J157" t="str">
        <f>_xlfn.CONCAT(C157,E157,H157)</f>
        <v>OGGLAX737-900</v>
      </c>
      <c r="K157" s="4">
        <v>2486</v>
      </c>
      <c r="L157" s="4">
        <f>N157/M157</f>
        <v>126</v>
      </c>
      <c r="M157" s="4">
        <v>3</v>
      </c>
      <c r="N157" s="4">
        <v>378</v>
      </c>
      <c r="O157" s="4">
        <f>P157/M157</f>
        <v>23</v>
      </c>
      <c r="P157" s="4">
        <v>69</v>
      </c>
      <c r="Q157" s="4">
        <v>110</v>
      </c>
      <c r="R157" s="4">
        <v>199</v>
      </c>
      <c r="S157" s="4">
        <f>U157*K157</f>
        <v>1327524</v>
      </c>
      <c r="T157" s="7">
        <f>N157/U157</f>
        <v>0.7078651685393258</v>
      </c>
      <c r="U157" s="4">
        <v>534</v>
      </c>
      <c r="V157" s="4">
        <v>15.493128536782539</v>
      </c>
      <c r="W157" s="7">
        <f>P157/X157</f>
        <v>1</v>
      </c>
      <c r="X157" s="4">
        <v>69</v>
      </c>
      <c r="Y157" s="7">
        <f>Q157/Z157</f>
        <v>0.8527131782945736</v>
      </c>
      <c r="Z157" s="4">
        <v>129</v>
      </c>
      <c r="AA157" s="7">
        <f>R157/AB157</f>
        <v>0.59226190476190477</v>
      </c>
      <c r="AB157" s="4">
        <v>336</v>
      </c>
      <c r="AC157" s="4">
        <v>2745</v>
      </c>
      <c r="AD157" s="4">
        <f>AP157/AC157</f>
        <v>6</v>
      </c>
      <c r="AE157" s="7">
        <f>AF157/(AF157+AH157+AJ157+AL157+AN157+AP157)</f>
        <v>0.22993206430349095</v>
      </c>
      <c r="AF157" s="4">
        <v>34184</v>
      </c>
      <c r="AG157" s="7">
        <f>AH157/(AF157+AH157+AJ157+AL157+AN157+AP157)</f>
        <v>0.25128808771103789</v>
      </c>
      <c r="AH157" s="4">
        <v>37359</v>
      </c>
      <c r="AI157" s="7">
        <f>AJ157/(AF157+AH157+AJ157+AL157+AN157+AP157)</f>
        <v>0.38787246922714735</v>
      </c>
      <c r="AJ157" s="4">
        <v>57665</v>
      </c>
      <c r="AK157" s="7">
        <f>AL157/(AF157+AH157+AJ157+AL157+AN157+AP157)</f>
        <v>9.4168292190758059E-3</v>
      </c>
      <c r="AL157" s="4">
        <v>1400</v>
      </c>
      <c r="AM157" s="7">
        <f>AN157/(AF157+AH157+AJ157+AL157+AN157+AP157)</f>
        <v>1.0708280083406201E-2</v>
      </c>
      <c r="AN157" s="4">
        <v>1592</v>
      </c>
      <c r="AO157" s="7">
        <f>AP157/(AF157+AH157+AJ157+AL157+AN157+AP157)</f>
        <v>0.1107822694558418</v>
      </c>
      <c r="AP157" s="4">
        <v>16470</v>
      </c>
      <c r="AQ157" s="6">
        <f>AO157+AM157+AK157+AI157+AG157+AE157</f>
        <v>1</v>
      </c>
      <c r="AR157" s="4">
        <v>64421</v>
      </c>
      <c r="AS157" s="4">
        <f>AR157/M157</f>
        <v>21473.666666666668</v>
      </c>
      <c r="AT157" s="4">
        <f>AR157/V157</f>
        <v>4158.0368901643624</v>
      </c>
      <c r="AU157" s="7">
        <f>AR157/(AR157+AV157+AY157+BB157)</f>
        <v>0.39058180142600768</v>
      </c>
      <c r="AV157" s="4">
        <v>17600</v>
      </c>
      <c r="AW157" s="4">
        <f>AV157/M157</f>
        <v>5866.666666666667</v>
      </c>
      <c r="AX157" s="7">
        <f>AV157/(AR157+AV157+AY157+BB157)</f>
        <v>0.1067080564582626</v>
      </c>
      <c r="AY157" s="4">
        <v>34826</v>
      </c>
      <c r="AZ157" s="4">
        <f>AY157/M157</f>
        <v>11608.666666666666</v>
      </c>
      <c r="BA157" s="7">
        <f>AY157/(AR157+AV157+AY157+BB157)</f>
        <v>0.21114856671678711</v>
      </c>
      <c r="BB157" s="4">
        <v>48089</v>
      </c>
      <c r="BC157" s="11">
        <f>BB157/(AR157+AV157+AY157+BB157)</f>
        <v>0.29156157539894262</v>
      </c>
      <c r="BD157" s="9">
        <f>BC157+BA157+AX157+AU157</f>
        <v>1</v>
      </c>
      <c r="BE157" s="14">
        <f>(AF157+AH157+AJ157+AL157+AN157+AP157)</f>
        <v>148670</v>
      </c>
      <c r="BF157" s="14">
        <f t="shared" si="10"/>
        <v>-164936</v>
      </c>
      <c r="BG157" s="13">
        <f>(AF157+AH157+AJ157+AL157+AN157+AP157)-(AR157+AV157+AY157+BB157)</f>
        <v>-16266</v>
      </c>
      <c r="BH157" s="13">
        <f t="shared" si="11"/>
        <v>1</v>
      </c>
      <c r="BI157" s="14">
        <f>AF157/W157</f>
        <v>34184</v>
      </c>
      <c r="BJ157" s="14">
        <f>AH157/Y157</f>
        <v>43811.918181818182</v>
      </c>
      <c r="BK157" s="14">
        <f>AJ157/AA157</f>
        <v>97364.020100502516</v>
      </c>
      <c r="BL157" s="14">
        <f>BI157+BJ157+BK157</f>
        <v>175359.93828232068</v>
      </c>
      <c r="BM157" s="14">
        <f>(AF157/W157)-AF157</f>
        <v>0</v>
      </c>
      <c r="BN157" s="14">
        <f>AH157/Y157-AH157</f>
        <v>6452.9181818181823</v>
      </c>
      <c r="BO157" s="14">
        <f>AJ157/AA157-AJ157</f>
        <v>39699.020100502516</v>
      </c>
      <c r="BP157" s="14">
        <f>BG157/S157</f>
        <v>-1.2252885823533134E-2</v>
      </c>
      <c r="BQ157" s="14">
        <f>(BG157-CA157)/S157</f>
        <v>-6.6441026494418784E-4</v>
      </c>
      <c r="BR157" s="27">
        <f>BQ157-BP157</f>
        <v>1.1588475558588947E-2</v>
      </c>
      <c r="BS157" s="28">
        <f t="shared" si="12"/>
        <v>939708</v>
      </c>
      <c r="BT157" s="11">
        <f>BS157/S157</f>
        <v>0.7078651685393258</v>
      </c>
      <c r="BU157" s="14">
        <f>(BE157-AP157)*1/BT157-(BE157-AP157)</f>
        <v>54558.730158730177</v>
      </c>
      <c r="BV157" s="14">
        <f t="shared" si="13"/>
        <v>0.11199044235735098</v>
      </c>
      <c r="BW157" s="27">
        <f>(AR157+AV157+AY157+BB157)/S157</f>
        <v>0.12424332818088411</v>
      </c>
      <c r="BX157" s="13">
        <f>(AF157+AH157+AJ157+AL157+AN157)/N157</f>
        <v>349.73544973544972</v>
      </c>
      <c r="BY157" s="26">
        <f>BX157/K157</f>
        <v>0.14068199908907872</v>
      </c>
      <c r="BZ157" s="11">
        <f>AP157/BE157</f>
        <v>0.1107822694558418</v>
      </c>
      <c r="CA157" s="15">
        <f>-(BM157+BN157+BO157)/M157</f>
        <v>-15383.979427440232</v>
      </c>
      <c r="CB157" s="15">
        <f>BG157-CA157</f>
        <v>-882.02057255976797</v>
      </c>
      <c r="CC157" s="18">
        <f t="shared" si="14"/>
        <v>1</v>
      </c>
      <c r="CD157" s="17">
        <f>(AF157/(AF157+AH157+AJ157))/(X157/(X157+Z157+AB157))</f>
        <v>2.047508163446603</v>
      </c>
      <c r="CE157" s="19">
        <f>(AH157/(AF157+AH157+AJ157))/(Z157/(X157+Z157+AB157))</f>
        <v>1.1968986728447948</v>
      </c>
      <c r="CF157" s="18">
        <f>(AJ157/(AF157+AH157+AJ157))/(AB157/(X157+Z157+AB157))</f>
        <v>0.70929169025358896</v>
      </c>
      <c r="CG157">
        <f>AH157/Z157</f>
        <v>289.60465116279067</v>
      </c>
      <c r="CH157" s="11">
        <f>BB157/BE157</f>
        <v>0.32346135736866888</v>
      </c>
      <c r="CI157" s="14">
        <f>AY157/V157</f>
        <v>2247.8352204539524</v>
      </c>
      <c r="CJ157" s="14">
        <f>AV157/M157</f>
        <v>5866.666666666667</v>
      </c>
      <c r="CK157" s="17">
        <f>N157/V157</f>
        <v>24.397912861987997</v>
      </c>
      <c r="CL157" s="17">
        <f>(AL157+AN157)/N157</f>
        <v>7.9153439153439153</v>
      </c>
      <c r="CM157" s="14">
        <f>AP157/AC157</f>
        <v>6</v>
      </c>
    </row>
    <row r="158" spans="1:91" hidden="1" x14ac:dyDescent="0.2">
      <c r="A158">
        <v>659</v>
      </c>
      <c r="B158" s="2">
        <v>45170</v>
      </c>
      <c r="C158" s="3" t="s">
        <v>37</v>
      </c>
      <c r="D158" t="s">
        <v>38</v>
      </c>
      <c r="E158" s="3" t="s">
        <v>46</v>
      </c>
      <c r="F158" t="s">
        <v>42</v>
      </c>
      <c r="G158" t="str">
        <f>CONCATENATE(C158,E158)</f>
        <v>LAXGEG</v>
      </c>
      <c r="H158" t="s">
        <v>31</v>
      </c>
      <c r="I158">
        <f>U158/M158</f>
        <v>145.83333333333334</v>
      </c>
      <c r="J158" t="str">
        <f>_xlfn.CONCAT(C158,E158,H158)</f>
        <v>LAXGEG737-800</v>
      </c>
      <c r="K158" s="4">
        <v>945</v>
      </c>
      <c r="L158" s="4">
        <f>N158/M158</f>
        <v>105.66666666666667</v>
      </c>
      <c r="M158" s="4">
        <v>6</v>
      </c>
      <c r="N158" s="4">
        <v>634</v>
      </c>
      <c r="O158" s="4">
        <f>P158/M158</f>
        <v>14</v>
      </c>
      <c r="P158" s="4">
        <v>84</v>
      </c>
      <c r="Q158" s="4">
        <v>159</v>
      </c>
      <c r="R158" s="4">
        <v>391</v>
      </c>
      <c r="S158" s="4">
        <f>U158*K158</f>
        <v>826875</v>
      </c>
      <c r="T158" s="7">
        <f>N158/U158</f>
        <v>0.72457142857142853</v>
      </c>
      <c r="U158" s="4">
        <v>875</v>
      </c>
      <c r="V158" s="4">
        <v>13.974762752075918</v>
      </c>
      <c r="W158" s="7">
        <f>P158/X158</f>
        <v>0.72413793103448276</v>
      </c>
      <c r="X158" s="4">
        <v>116</v>
      </c>
      <c r="Y158" s="7">
        <f>Q158/Z158</f>
        <v>0.72272727272727277</v>
      </c>
      <c r="Z158" s="4">
        <v>220</v>
      </c>
      <c r="AA158" s="7">
        <f>R158/AB158</f>
        <v>0.72541743970315398</v>
      </c>
      <c r="AB158" s="4">
        <v>539</v>
      </c>
      <c r="AC158" s="4">
        <v>113</v>
      </c>
      <c r="AD158" s="4">
        <f>AP158/AC158</f>
        <v>6</v>
      </c>
      <c r="AE158" s="7">
        <f>AF158/(AF158+AH158+AJ158+AL158+AN158+AP158)</f>
        <v>0.21056317666334692</v>
      </c>
      <c r="AF158" s="4">
        <v>32771</v>
      </c>
      <c r="AG158" s="7">
        <f>AH158/(AF158+AH158+AJ158+AL158+AN158+AP158)</f>
        <v>0.23827545217977961</v>
      </c>
      <c r="AH158" s="4">
        <v>37084</v>
      </c>
      <c r="AI158" s="7">
        <f>AJ158/(AF158+AH158+AJ158+AL158+AN158+AP158)</f>
        <v>0.51670254120217174</v>
      </c>
      <c r="AJ158" s="4">
        <v>80417</v>
      </c>
      <c r="AK158" s="7">
        <f>AL158/(AF158+AH158+AJ158+AL158+AN158+AP158)</f>
        <v>1.754104153949947E-2</v>
      </c>
      <c r="AL158" s="4">
        <v>2730</v>
      </c>
      <c r="AM158" s="7">
        <f>AN158/(AF158+AH158+AJ158+AL158+AN158+AP158)</f>
        <v>1.2561441835062807E-2</v>
      </c>
      <c r="AN158" s="4">
        <v>1955</v>
      </c>
      <c r="AO158" s="7">
        <f>AP158/(AF158+AH158+AJ158+AL158+AN158+AP158)</f>
        <v>4.3563465801394292E-3</v>
      </c>
      <c r="AP158" s="4">
        <v>678</v>
      </c>
      <c r="AQ158" s="6">
        <f>AO158+AM158+AK158+AI158+AG158+AE158</f>
        <v>1</v>
      </c>
      <c r="AR158" s="4">
        <v>58108</v>
      </c>
      <c r="AS158" s="4">
        <f>AR158/M158</f>
        <v>9684.6666666666661</v>
      </c>
      <c r="AT158" s="4">
        <f>AR158/V158</f>
        <v>4158.0670120047789</v>
      </c>
      <c r="AU158" s="7">
        <f>AR158/(AR158+AV158+AY158+BB158)</f>
        <v>0.35182213934113571</v>
      </c>
      <c r="AV158" s="4">
        <v>32266</v>
      </c>
      <c r="AW158" s="4">
        <f>AV158/M158</f>
        <v>5377.666666666667</v>
      </c>
      <c r="AX158" s="7">
        <f>AV158/(AR158+AV158+AY158+BB158)</f>
        <v>0.19535852460902262</v>
      </c>
      <c r="AY158" s="4">
        <v>31413</v>
      </c>
      <c r="AZ158" s="4">
        <f>AY158/M158</f>
        <v>5235.5</v>
      </c>
      <c r="BA158" s="7">
        <f>AY158/(AR158+AV158+AY158+BB158)</f>
        <v>0.19019392963315029</v>
      </c>
      <c r="BB158" s="4">
        <v>43376</v>
      </c>
      <c r="BC158" s="11">
        <f>BB158/(AR158+AV158+AY158+BB158)</f>
        <v>0.26262540641669141</v>
      </c>
      <c r="BD158" s="9">
        <f>BC158+BA158+AX158+AU158</f>
        <v>1</v>
      </c>
      <c r="BE158" s="14">
        <f>(AF158+AH158+AJ158+AL158+AN158+AP158)</f>
        <v>155635</v>
      </c>
      <c r="BF158" s="14">
        <f t="shared" si="10"/>
        <v>-165163</v>
      </c>
      <c r="BG158" s="13">
        <f>(AF158+AH158+AJ158+AL158+AN158+AP158)-(AR158+AV158+AY158+BB158)</f>
        <v>-9528</v>
      </c>
      <c r="BH158" s="13">
        <f t="shared" si="11"/>
        <v>1</v>
      </c>
      <c r="BI158" s="14">
        <f>AF158/W158</f>
        <v>45255.190476190473</v>
      </c>
      <c r="BJ158" s="14">
        <f>AH158/Y158</f>
        <v>51311.194968553456</v>
      </c>
      <c r="BK158" s="14">
        <f>AJ158/AA158</f>
        <v>110856.17135549872</v>
      </c>
      <c r="BL158" s="14">
        <f>BI158+BJ158+BK158</f>
        <v>207422.55680024266</v>
      </c>
      <c r="BM158" s="14">
        <f>(AF158/W158)-AF158</f>
        <v>12484.190476190473</v>
      </c>
      <c r="BN158" s="14">
        <f>AH158/Y158-AH158</f>
        <v>14227.194968553456</v>
      </c>
      <c r="BO158" s="14">
        <f>AJ158/AA158-AJ158</f>
        <v>30439.171355498722</v>
      </c>
      <c r="BP158" s="14">
        <f>BG158/S158</f>
        <v>-1.1522902494331065E-2</v>
      </c>
      <c r="BQ158" s="14">
        <f>(BG158-CA158)/S158</f>
        <v>-3.5158880841216103E-6</v>
      </c>
      <c r="BR158" s="27">
        <f>BQ158-BP158</f>
        <v>1.1519386606246945E-2</v>
      </c>
      <c r="BS158" s="28">
        <f t="shared" si="12"/>
        <v>599130</v>
      </c>
      <c r="BT158" s="11">
        <f>BS158/S158</f>
        <v>0.72457142857142853</v>
      </c>
      <c r="BU158" s="14">
        <f>(BE158-AP158)*1/BT158-(BE158-AP158)</f>
        <v>58903.212933753966</v>
      </c>
      <c r="BV158" s="14">
        <f t="shared" si="13"/>
        <v>0.1882207105064248</v>
      </c>
      <c r="BW158" s="27">
        <f>(AR158+AV158+AY158+BB158)/S158</f>
        <v>0.19974361300075585</v>
      </c>
      <c r="BX158" s="13">
        <f>(AF158+AH158+AJ158+AL158+AN158)/N158</f>
        <v>244.41167192429023</v>
      </c>
      <c r="BY158" s="26">
        <f>BX158/K158</f>
        <v>0.2586366898669738</v>
      </c>
      <c r="BZ158" s="11">
        <f>AP158/BE158</f>
        <v>4.3563465801394292E-3</v>
      </c>
      <c r="CA158" s="15">
        <f>-(BM158+BN158+BO158)/M158</f>
        <v>-9525.0928000404419</v>
      </c>
      <c r="CB158" s="15">
        <f>BG158-CA158</f>
        <v>-2.9071999595580564</v>
      </c>
      <c r="CC158" s="18">
        <f t="shared" si="14"/>
        <v>1</v>
      </c>
      <c r="CD158" s="17">
        <f>(AF158/(AF158+AH158+AJ158))/(X158/(X158+Z158+AB158))</f>
        <v>1.6449840496130237</v>
      </c>
      <c r="CE158" s="19">
        <f>(AH158/(AF158+AH158+AJ158))/(Z158/(X158+Z158+AB158))</f>
        <v>0.9815080774740591</v>
      </c>
      <c r="CF158" s="18">
        <f>(AJ158/(AF158+AH158+AJ158))/(AB158/(X158+Z158+AB158))</f>
        <v>0.86873854026084651</v>
      </c>
      <c r="CG158">
        <f>AH158/Z158</f>
        <v>168.56363636363636</v>
      </c>
      <c r="CH158" s="11">
        <f>BB158/BE158</f>
        <v>0.2787033764898641</v>
      </c>
      <c r="CI158" s="14">
        <f>AY158/V158</f>
        <v>2247.8378028516922</v>
      </c>
      <c r="CJ158" s="14">
        <f>AV158/M158</f>
        <v>5377.666666666667</v>
      </c>
      <c r="CK158" s="17">
        <f>N158/V158</f>
        <v>45.367496482601879</v>
      </c>
      <c r="CL158" s="17">
        <f>(AL158+AN158)/N158</f>
        <v>7.3895899053627758</v>
      </c>
      <c r="CM158" s="14">
        <f>AP158/AC158</f>
        <v>6</v>
      </c>
    </row>
    <row r="159" spans="1:91" hidden="1" x14ac:dyDescent="0.2">
      <c r="A159">
        <v>1077</v>
      </c>
      <c r="B159" s="2">
        <v>45231</v>
      </c>
      <c r="C159" s="3" t="s">
        <v>36</v>
      </c>
      <c r="D159" t="s">
        <v>28</v>
      </c>
      <c r="E159" s="3" t="s">
        <v>29</v>
      </c>
      <c r="F159" t="s">
        <v>28</v>
      </c>
      <c r="G159" t="str">
        <f>CONCATENATE(C159,E159)</f>
        <v>JNUANC</v>
      </c>
      <c r="H159" t="s">
        <v>31</v>
      </c>
      <c r="I159">
        <f>U159/M159</f>
        <v>150.22222222222223</v>
      </c>
      <c r="J159" t="str">
        <f>_xlfn.CONCAT(C159,E159,H159)</f>
        <v>JNUANC737-800</v>
      </c>
      <c r="K159" s="4">
        <v>571</v>
      </c>
      <c r="L159" s="4">
        <f>N159/M159</f>
        <v>103.11111111111111</v>
      </c>
      <c r="M159" s="4">
        <v>9</v>
      </c>
      <c r="N159" s="4">
        <v>928</v>
      </c>
      <c r="O159" s="4">
        <f>P159/M159</f>
        <v>17.777777777777779</v>
      </c>
      <c r="P159" s="4">
        <v>160</v>
      </c>
      <c r="Q159" s="4">
        <v>304</v>
      </c>
      <c r="R159" s="4">
        <v>465</v>
      </c>
      <c r="S159" s="4">
        <f>U159*K159</f>
        <v>771992</v>
      </c>
      <c r="T159" s="7">
        <f>N159/U159</f>
        <v>0.68639053254437865</v>
      </c>
      <c r="U159" s="4">
        <v>1352</v>
      </c>
      <c r="V159" s="4">
        <v>15.019344215349369</v>
      </c>
      <c r="W159" s="7">
        <f>P159/X159</f>
        <v>0.8938547486033519</v>
      </c>
      <c r="X159" s="4">
        <v>179</v>
      </c>
      <c r="Y159" s="7">
        <f>Q159/Z159</f>
        <v>0.89411764705882357</v>
      </c>
      <c r="Z159" s="4">
        <v>340</v>
      </c>
      <c r="AA159" s="7">
        <f>R159/AB159</f>
        <v>0.55755395683453235</v>
      </c>
      <c r="AB159" s="4">
        <v>834</v>
      </c>
      <c r="AC159" s="4">
        <v>7049</v>
      </c>
      <c r="AD159" s="4">
        <f>AP159/AC159</f>
        <v>5.9998581359058019</v>
      </c>
      <c r="AE159" s="7">
        <f>AF159/(AF159+AH159+AJ159+AL159+AN159+AP159)</f>
        <v>0.20851326843470694</v>
      </c>
      <c r="AF159" s="4">
        <v>51278</v>
      </c>
      <c r="AG159" s="7">
        <f>AH159/(AF159+AH159+AJ159+AL159+AN159+AP159)</f>
        <v>0.25374712307154301</v>
      </c>
      <c r="AH159" s="4">
        <v>62402</v>
      </c>
      <c r="AI159" s="7">
        <f>AJ159/(AF159+AH159+AJ159+AL159+AN159+AP159)</f>
        <v>0.33929050674604144</v>
      </c>
      <c r="AJ159" s="4">
        <v>83439</v>
      </c>
      <c r="AK159" s="7">
        <f>AL159/(AF159+AH159+AJ159+AL159+AN159+AP159)</f>
        <v>1.323590406714324E-2</v>
      </c>
      <c r="AL159" s="4">
        <v>3255</v>
      </c>
      <c r="AM159" s="7">
        <f>AN159/(AF159+AH159+AJ159+AL159+AN159+AP159)</f>
        <v>1.323590406714324E-2</v>
      </c>
      <c r="AN159" s="4">
        <v>3255</v>
      </c>
      <c r="AO159" s="7">
        <f>AP159/(AF159+AH159+AJ159+AL159+AN159+AP159)</f>
        <v>0.17197729361342215</v>
      </c>
      <c r="AP159" s="4">
        <v>42293</v>
      </c>
      <c r="AQ159" s="6">
        <f>AO159+AM159+AK159+AI159+AG159+AE159</f>
        <v>1</v>
      </c>
      <c r="AR159" s="4">
        <v>62451</v>
      </c>
      <c r="AS159" s="4">
        <f>AR159/M159</f>
        <v>6939</v>
      </c>
      <c r="AT159" s="4">
        <f>AR159/V159</f>
        <v>4158.0377348417614</v>
      </c>
      <c r="AU159" s="7">
        <f>AR159/(AR159+AV159+AY159+BB159)</f>
        <v>0.32408911399762319</v>
      </c>
      <c r="AV159" s="4">
        <v>49866</v>
      </c>
      <c r="AW159" s="4">
        <f>AV159/M159</f>
        <v>5540.666666666667</v>
      </c>
      <c r="AX159" s="7">
        <f>AV159/(AR159+AV159+AY159+BB159)</f>
        <v>0.25877932713015772</v>
      </c>
      <c r="AY159" s="4">
        <v>33761</v>
      </c>
      <c r="AZ159" s="4">
        <f>AY159/M159</f>
        <v>3751.2222222222222</v>
      </c>
      <c r="BA159" s="7">
        <f>AY159/(AR159+AV159+AY159+BB159)</f>
        <v>0.17520252001847461</v>
      </c>
      <c r="BB159" s="4">
        <v>46619</v>
      </c>
      <c r="BC159" s="11">
        <f>BB159/(AR159+AV159+AY159+BB159)</f>
        <v>0.24192903885374448</v>
      </c>
      <c r="BD159" s="9">
        <f>BC159+BA159+AX159+AU159</f>
        <v>1</v>
      </c>
      <c r="BE159" s="14">
        <f>(AF159+AH159+AJ159+AL159+AN159+AP159)</f>
        <v>245922</v>
      </c>
      <c r="BF159" s="14">
        <f t="shared" si="10"/>
        <v>-192697</v>
      </c>
      <c r="BG159" s="13">
        <f>(AF159+AH159+AJ159+AL159+AN159+AP159)-(AR159+AV159+AY159+BB159)</f>
        <v>53225</v>
      </c>
      <c r="BH159" s="13">
        <f t="shared" si="11"/>
        <v>0</v>
      </c>
      <c r="BI159" s="14">
        <f>AF159/W159</f>
        <v>57367.262500000004</v>
      </c>
      <c r="BJ159" s="14">
        <f>AH159/Y159</f>
        <v>69791.710526315786</v>
      </c>
      <c r="BK159" s="14">
        <f>AJ159/AA159</f>
        <v>149651.88387096775</v>
      </c>
      <c r="BL159" s="14">
        <f>BI159+BJ159+BK159</f>
        <v>276810.85689728358</v>
      </c>
      <c r="BM159" s="14">
        <f>(AF159/W159)-AF159</f>
        <v>6089.2625000000044</v>
      </c>
      <c r="BN159" s="14">
        <f>AH159/Y159-AH159</f>
        <v>7389.7105263157864</v>
      </c>
      <c r="BO159" s="14">
        <f>AJ159/AA159-AJ159</f>
        <v>66212.883870967751</v>
      </c>
      <c r="BP159" s="14">
        <f>BG159/S159</f>
        <v>6.8945014974248445E-2</v>
      </c>
      <c r="BQ159" s="14">
        <f>(BG159-CA159)/S159</f>
        <v>8.0414888711754576E-2</v>
      </c>
      <c r="BR159" s="27">
        <f>BQ159-BP159</f>
        <v>1.1469873737506131E-2</v>
      </c>
      <c r="BS159" s="28">
        <f t="shared" si="12"/>
        <v>529888</v>
      </c>
      <c r="BT159" s="11">
        <f>BS159/S159</f>
        <v>0.68639053254437865</v>
      </c>
      <c r="BU159" s="14">
        <f>(BE159-AP159)*1/BT159-(BE159-AP159)</f>
        <v>93037.387931034493</v>
      </c>
      <c r="BV159" s="14">
        <f t="shared" si="13"/>
        <v>0.31855511456077262</v>
      </c>
      <c r="BW159" s="27">
        <f>(AR159+AV159+AY159+BB159)/S159</f>
        <v>0.24961009958652422</v>
      </c>
      <c r="BX159" s="13">
        <f>(AF159+AH159+AJ159+AL159+AN159)/N159</f>
        <v>219.42780172413794</v>
      </c>
      <c r="BY159" s="26">
        <f>BX159/K159</f>
        <v>0.38428686816836766</v>
      </c>
      <c r="BZ159" s="11">
        <f>AP159/BE159</f>
        <v>0.17197729361342215</v>
      </c>
      <c r="CA159" s="15">
        <f>-(BM159+BN159+BO159)/M159</f>
        <v>-8854.650766364839</v>
      </c>
      <c r="CB159" s="15">
        <f>BG159-CA159</f>
        <v>62079.650766364837</v>
      </c>
      <c r="CC159" s="18">
        <f t="shared" si="14"/>
        <v>0</v>
      </c>
      <c r="CD159" s="17">
        <f>(AF159/(AF159+AH159+AJ159))/(X159/(X159+Z159+AB159))</f>
        <v>1.9662890303537541</v>
      </c>
      <c r="CE159" s="19">
        <f>(AH159/(AF159+AH159+AJ159))/(Z159/(X159+Z159+AB159))</f>
        <v>1.2597631529237492</v>
      </c>
      <c r="CF159" s="18">
        <f>(AJ159/(AF159+AH159+AJ159))/(AB159/(X159+Z159+AB159))</f>
        <v>0.68670838318057947</v>
      </c>
      <c r="CG159">
        <f>AH159/Z159</f>
        <v>183.53529411764706</v>
      </c>
      <c r="CH159" s="11">
        <f>BB159/BE159</f>
        <v>0.18956823708330284</v>
      </c>
      <c r="CI159" s="14">
        <f>AY159/V159</f>
        <v>2247.8344936989433</v>
      </c>
      <c r="CJ159" s="14">
        <f>AV159/M159</f>
        <v>5540.666666666667</v>
      </c>
      <c r="CK159" s="17">
        <f>N159/V159</f>
        <v>61.786985283392653</v>
      </c>
      <c r="CL159" s="17">
        <f>(AL159+AN159)/N159</f>
        <v>7.0150862068965516</v>
      </c>
      <c r="CM159" s="14">
        <f>AP159/AC159</f>
        <v>5.9998581359058019</v>
      </c>
    </row>
    <row r="160" spans="1:91" hidden="1" x14ac:dyDescent="0.2">
      <c r="A160">
        <v>38</v>
      </c>
      <c r="B160" s="2">
        <v>44805</v>
      </c>
      <c r="C160" s="3" t="s">
        <v>32</v>
      </c>
      <c r="D160" t="s">
        <v>33</v>
      </c>
      <c r="E160" s="3" t="s">
        <v>52</v>
      </c>
      <c r="F160" t="s">
        <v>33</v>
      </c>
      <c r="G160" t="str">
        <f>CONCATENATE(C160,E160)</f>
        <v>HNLOGG</v>
      </c>
      <c r="H160" t="s">
        <v>31</v>
      </c>
      <c r="I160">
        <f>U160/M160</f>
        <v>175</v>
      </c>
      <c r="J160" t="str">
        <f>_xlfn.CONCAT(C160,E160,H160)</f>
        <v>HNLOGG737-800</v>
      </c>
      <c r="K160" s="4">
        <v>101</v>
      </c>
      <c r="L160" s="4">
        <f>N160/M160</f>
        <v>85.95</v>
      </c>
      <c r="M160" s="4">
        <v>20</v>
      </c>
      <c r="N160" s="4">
        <v>1719</v>
      </c>
      <c r="O160" s="4">
        <f>P160/M160</f>
        <v>9.75</v>
      </c>
      <c r="P160" s="4">
        <v>195</v>
      </c>
      <c r="Q160" s="4">
        <v>318</v>
      </c>
      <c r="R160" s="4">
        <v>1207</v>
      </c>
      <c r="S160" s="4">
        <f>U160*K160</f>
        <v>353500</v>
      </c>
      <c r="T160" s="7">
        <f>N160/U160</f>
        <v>0.49114285714285716</v>
      </c>
      <c r="U160" s="4">
        <v>3500</v>
      </c>
      <c r="V160" s="4">
        <v>14.244330125013828</v>
      </c>
      <c r="W160" s="7">
        <f>P160/X160</f>
        <v>0.4642857142857143</v>
      </c>
      <c r="X160" s="4">
        <v>420</v>
      </c>
      <c r="Y160" s="7">
        <f>Q160/Z160</f>
        <v>0.39750000000000002</v>
      </c>
      <c r="Z160" s="4">
        <v>800</v>
      </c>
      <c r="AA160" s="7">
        <f>R160/AB160</f>
        <v>0.52938596491228074</v>
      </c>
      <c r="AB160" s="4">
        <v>2280</v>
      </c>
      <c r="AC160" s="4">
        <v>0</v>
      </c>
      <c r="AD160" s="4" t="e">
        <f>AP160/AC160</f>
        <v>#DIV/0!</v>
      </c>
      <c r="AE160" s="7">
        <f>AF160/(AF160+AH160+AJ160+AL160+AN160+AP160)</f>
        <v>0.17928512445440603</v>
      </c>
      <c r="AF160" s="4">
        <v>15198</v>
      </c>
      <c r="AG160" s="7">
        <f>AH160/(AF160+AH160+AJ160+AL160+AN160+AP160)</f>
        <v>0.17099209626046952</v>
      </c>
      <c r="AH160" s="4">
        <v>14495</v>
      </c>
      <c r="AI160" s="7">
        <f>AJ160/(AF160+AH160+AJ160+AL160+AN160+AP160)</f>
        <v>0.55001769493924735</v>
      </c>
      <c r="AJ160" s="4">
        <v>46625</v>
      </c>
      <c r="AK160" s="7">
        <f>AL160/(AF160+AH160+AJ160+AL160+AN160+AP160)</f>
        <v>8.5466556564822466E-2</v>
      </c>
      <c r="AL160" s="4">
        <v>7245</v>
      </c>
      <c r="AM160" s="7">
        <f>AN160/(AF160+AH160+AJ160+AL160+AN160+AP160)</f>
        <v>1.4238527781054618E-2</v>
      </c>
      <c r="AN160" s="4">
        <v>1207</v>
      </c>
      <c r="AO160" s="7">
        <f>AP160/(AF160+AH160+AJ160+AL160+AN160+AP160)</f>
        <v>0</v>
      </c>
      <c r="AP160" s="4">
        <v>0</v>
      </c>
      <c r="AQ160" s="6">
        <f>AO160+AM160+AK160+AI160+AG160+AE160</f>
        <v>1</v>
      </c>
      <c r="AR160" s="4">
        <v>52456</v>
      </c>
      <c r="AS160" s="4">
        <f>AR160/M160</f>
        <v>2622.8</v>
      </c>
      <c r="AT160" s="4">
        <f>AR160/V160</f>
        <v>3682.5880571164503</v>
      </c>
      <c r="AU160" s="7">
        <f>AR160/(AR160+AV160+AY160+BB160)</f>
        <v>0.22030709269898868</v>
      </c>
      <c r="AV160" s="4">
        <v>104791</v>
      </c>
      <c r="AW160" s="4">
        <f>AV160/M160</f>
        <v>5239.55</v>
      </c>
      <c r="AX160" s="7">
        <f>AV160/(AR160+AV160+AY160+BB160)</f>
        <v>0.44010600409904915</v>
      </c>
      <c r="AY160" s="4">
        <v>46643</v>
      </c>
      <c r="AZ160" s="4">
        <f>AY160/M160</f>
        <v>2332.15</v>
      </c>
      <c r="BA160" s="7">
        <f>AY160/(AR160+AV160+AY160+BB160)</f>
        <v>0.19589339112320667</v>
      </c>
      <c r="BB160" s="4">
        <v>34214</v>
      </c>
      <c r="BC160" s="11">
        <f>BB160/(AR160+AV160+AY160+BB160)</f>
        <v>0.1436935120787555</v>
      </c>
      <c r="BD160" s="9">
        <f>BC160+BA160+AX160+AU160</f>
        <v>1</v>
      </c>
      <c r="BE160" s="14">
        <f>(AF160+AH160+AJ160+AL160+AN160+AP160)</f>
        <v>84770</v>
      </c>
      <c r="BF160" s="14">
        <f t="shared" si="10"/>
        <v>-238104</v>
      </c>
      <c r="BG160" s="13">
        <f>(AF160+AH160+AJ160+AL160+AN160+AP160)-(AR160+AV160+AY160+BB160)</f>
        <v>-153334</v>
      </c>
      <c r="BH160" s="13">
        <f t="shared" si="11"/>
        <v>1</v>
      </c>
      <c r="BI160" s="14">
        <f>AF160/W160</f>
        <v>32734.153846153844</v>
      </c>
      <c r="BJ160" s="14">
        <f>AH160/Y160</f>
        <v>36465.408805031446</v>
      </c>
      <c r="BK160" s="14">
        <f>AJ160/AA160</f>
        <v>88073.736536868266</v>
      </c>
      <c r="BL160" s="14">
        <f>BI160+BJ160+BK160</f>
        <v>157273.29918805356</v>
      </c>
      <c r="BM160" s="14">
        <f>(AF160/W160)-AF160</f>
        <v>17536.153846153844</v>
      </c>
      <c r="BN160" s="14">
        <f>AH160/Y160-AH160</f>
        <v>21970.408805031446</v>
      </c>
      <c r="BO160" s="14">
        <f>AJ160/AA160-AJ160</f>
        <v>41448.736536868266</v>
      </c>
      <c r="BP160" s="14">
        <f>BG160/S160</f>
        <v>-0.43375954738330974</v>
      </c>
      <c r="BQ160" s="14">
        <f>(BG160-CA160)/S160</f>
        <v>-0.42230901001583404</v>
      </c>
      <c r="BR160" s="27">
        <f>BQ160-BP160</f>
        <v>1.1450537367475699E-2</v>
      </c>
      <c r="BS160" s="28">
        <f t="shared" si="12"/>
        <v>173619</v>
      </c>
      <c r="BT160" s="11">
        <f>BS160/S160</f>
        <v>0.49114285714285716</v>
      </c>
      <c r="BU160" s="14">
        <f>(BE160-AP160)*1/BT160-(BE160-AP160)</f>
        <v>87827.440372309473</v>
      </c>
      <c r="BV160" s="14">
        <f t="shared" si="13"/>
        <v>0.23980198019801979</v>
      </c>
      <c r="BW160" s="27">
        <f>(AR160+AV160+AY160+BB160)/S160</f>
        <v>0.67356152758132959</v>
      </c>
      <c r="BX160" s="13">
        <f>(AF160+AH160+AJ160+AL160+AN160)/N160</f>
        <v>49.31355439208842</v>
      </c>
      <c r="BY160" s="26">
        <f>BX160/K160</f>
        <v>0.48825301378305369</v>
      </c>
      <c r="BZ160" s="11">
        <f>AP160/BE160</f>
        <v>0</v>
      </c>
      <c r="CA160" s="15">
        <f>-(BM160+BN160+BO160)/M160</f>
        <v>-4047.764959402678</v>
      </c>
      <c r="CB160" s="15">
        <f>BG160-CA160</f>
        <v>-149286.23504059733</v>
      </c>
      <c r="CC160" s="18">
        <f t="shared" si="14"/>
        <v>1</v>
      </c>
      <c r="CD160" s="17">
        <f>(AF160/(AF160+AH160+AJ160))/(X160/(X160+Z160+AB160))</f>
        <v>1.6595036557561782</v>
      </c>
      <c r="CE160" s="19">
        <f>(AH160/(AF160+AH160+AJ160))/(Z160/(X160+Z160+AB160))</f>
        <v>0.83093929348253359</v>
      </c>
      <c r="CF160" s="18">
        <f>(AJ160/(AF160+AH160+AJ160))/(AB160/(X160+Z160+AB160))</f>
        <v>0.93783203061244669</v>
      </c>
      <c r="CG160">
        <f>AH160/Z160</f>
        <v>18.118749999999999</v>
      </c>
      <c r="CH160" s="11">
        <f>BB160/BE160</f>
        <v>0.40360976760646455</v>
      </c>
      <c r="CI160" s="14">
        <f>AY160/V160</f>
        <v>3274.4958583971825</v>
      </c>
      <c r="CJ160" s="14">
        <f>AV160/M160</f>
        <v>5239.55</v>
      </c>
      <c r="CK160" s="17">
        <f>N160/V160</f>
        <v>120.67959566461755</v>
      </c>
      <c r="CL160" s="17">
        <f>(AL160+AN160)/N160</f>
        <v>4.9168121000581735</v>
      </c>
      <c r="CM160" s="14" t="e">
        <f>AP160/AC160</f>
        <v>#DIV/0!</v>
      </c>
    </row>
    <row r="161" spans="1:91" hidden="1" x14ac:dyDescent="0.2">
      <c r="A161">
        <v>621</v>
      </c>
      <c r="B161" s="2">
        <v>45170</v>
      </c>
      <c r="C161" s="3" t="s">
        <v>46</v>
      </c>
      <c r="D161" t="s">
        <v>42</v>
      </c>
      <c r="E161" s="3" t="s">
        <v>41</v>
      </c>
      <c r="F161" t="s">
        <v>42</v>
      </c>
      <c r="G161" t="str">
        <f>CONCATENATE(C161,E161)</f>
        <v>GEGSEA</v>
      </c>
      <c r="H161" t="s">
        <v>31</v>
      </c>
      <c r="I161">
        <f>U161/M161</f>
        <v>156.6875</v>
      </c>
      <c r="J161" t="str">
        <f>_xlfn.CONCAT(C161,E161,H161)</f>
        <v>GEGSEA737-800</v>
      </c>
      <c r="K161" s="4">
        <v>223</v>
      </c>
      <c r="L161" s="4">
        <f>N161/M161</f>
        <v>96.25</v>
      </c>
      <c r="M161" s="4">
        <v>16</v>
      </c>
      <c r="N161" s="4">
        <v>1540</v>
      </c>
      <c r="O161" s="4">
        <f>P161/M161</f>
        <v>20.6875</v>
      </c>
      <c r="P161" s="4">
        <v>331</v>
      </c>
      <c r="Q161" s="4">
        <v>501</v>
      </c>
      <c r="R161" s="4">
        <v>709</v>
      </c>
      <c r="S161" s="4">
        <f>U161*K161</f>
        <v>559061</v>
      </c>
      <c r="T161" s="7">
        <f>N161/U161</f>
        <v>0.61428001595532511</v>
      </c>
      <c r="U161" s="4">
        <v>2507</v>
      </c>
      <c r="V161" s="4">
        <v>19.384244689221084</v>
      </c>
      <c r="W161" s="7">
        <f>P161/X161</f>
        <v>1</v>
      </c>
      <c r="X161" s="4">
        <v>331</v>
      </c>
      <c r="Y161" s="7">
        <f>Q161/Z161</f>
        <v>0.79523809523809519</v>
      </c>
      <c r="Z161" s="4">
        <v>630</v>
      </c>
      <c r="AA161" s="7">
        <f>R161/AB161</f>
        <v>0.45830639948287005</v>
      </c>
      <c r="AB161" s="4">
        <v>1547</v>
      </c>
      <c r="AC161" s="4">
        <v>1734</v>
      </c>
      <c r="AD161" s="4">
        <f>AP161/AC161</f>
        <v>6</v>
      </c>
      <c r="AE161" s="7">
        <f>AF161/(AF161+AH161+AJ161+AL161+AN161+AP161)</f>
        <v>0.27484255819444242</v>
      </c>
      <c r="AF161" s="4">
        <v>57040</v>
      </c>
      <c r="AG161" s="7">
        <f>AH161/(AF161+AH161+AJ161+AL161+AN161+AP161)</f>
        <v>0.27033733743862542</v>
      </c>
      <c r="AH161" s="4">
        <v>56105</v>
      </c>
      <c r="AI161" s="7">
        <f>AJ161/(AF161+AH161+AJ161+AL161+AN161+AP161)</f>
        <v>0.35692430747288434</v>
      </c>
      <c r="AJ161" s="4">
        <v>74075</v>
      </c>
      <c r="AK161" s="7">
        <f>AL161/(AF161+AH161+AJ161+AL161+AN161+AP161)</f>
        <v>2.3865623961028634E-2</v>
      </c>
      <c r="AL161" s="4">
        <v>4953</v>
      </c>
      <c r="AM161" s="7">
        <f>AN161/(AF161+AH161+AJ161+AL161+AN161+AP161)</f>
        <v>2.3899352886473255E-2</v>
      </c>
      <c r="AN161" s="4">
        <v>4960</v>
      </c>
      <c r="AO161" s="7">
        <f>AP161/(AF161+AH161+AJ161+AL161+AN161+AP161)</f>
        <v>5.0130820046545919E-2</v>
      </c>
      <c r="AP161" s="4">
        <v>10404</v>
      </c>
      <c r="AQ161" s="6">
        <f>AO161+AM161+AK161+AI161+AG161+AE161</f>
        <v>1</v>
      </c>
      <c r="AR161" s="4">
        <v>80601</v>
      </c>
      <c r="AS161" s="4">
        <f>AR161/M161</f>
        <v>5037.5625</v>
      </c>
      <c r="AT161" s="4">
        <f>AR161/V161</f>
        <v>4158.0676106931041</v>
      </c>
      <c r="AU161" s="7">
        <f>AR161/(AR161+AV161+AY161+BB161)</f>
        <v>0.29125276885440793</v>
      </c>
      <c r="AV161" s="4">
        <v>92398</v>
      </c>
      <c r="AW161" s="4">
        <f>AV161/M161</f>
        <v>5774.875</v>
      </c>
      <c r="AX161" s="7">
        <f>AV161/(AR161+AV161+AY161+BB161)</f>
        <v>0.33388138281919066</v>
      </c>
      <c r="AY161" s="4">
        <v>43572</v>
      </c>
      <c r="AZ161" s="4">
        <f>AY161/M161</f>
        <v>2723.25</v>
      </c>
      <c r="BA161" s="7">
        <f>AY161/(AR161+AV161+AY161+BB161)</f>
        <v>0.15744799251280087</v>
      </c>
      <c r="BB161" s="4">
        <v>60168</v>
      </c>
      <c r="BC161" s="11">
        <f>BB161/(AR161+AV161+AY161+BB161)</f>
        <v>0.21741785581360054</v>
      </c>
      <c r="BD161" s="9">
        <f>BC161+BA161+AX161+AU161</f>
        <v>1</v>
      </c>
      <c r="BE161" s="14">
        <f>(AF161+AH161+AJ161+AL161+AN161+AP161)</f>
        <v>207537</v>
      </c>
      <c r="BF161" s="14">
        <f t="shared" si="10"/>
        <v>-276739</v>
      </c>
      <c r="BG161" s="13">
        <f>(AF161+AH161+AJ161+AL161+AN161+AP161)-(AR161+AV161+AY161+BB161)</f>
        <v>-69202</v>
      </c>
      <c r="BH161" s="13">
        <f t="shared" si="11"/>
        <v>1</v>
      </c>
      <c r="BI161" s="14">
        <f>AF161/W161</f>
        <v>57040</v>
      </c>
      <c r="BJ161" s="14">
        <f>AH161/Y161</f>
        <v>70551.197604790417</v>
      </c>
      <c r="BK161" s="14">
        <f>AJ161/AA161</f>
        <v>161627.67983074754</v>
      </c>
      <c r="BL161" s="14">
        <f>BI161+BJ161+BK161</f>
        <v>289218.87743553799</v>
      </c>
      <c r="BM161" s="14">
        <f>(AF161/W161)-AF161</f>
        <v>0</v>
      </c>
      <c r="BN161" s="14">
        <f>AH161/Y161-AH161</f>
        <v>14446.197604790417</v>
      </c>
      <c r="BO161" s="14">
        <f>AJ161/AA161-AJ161</f>
        <v>87552.67983074754</v>
      </c>
      <c r="BP161" s="14">
        <f>BG161/S161</f>
        <v>-0.12378255682295849</v>
      </c>
      <c r="BQ161" s="14">
        <f>(BG161-CA161)/S161</f>
        <v>-0.11237963327844167</v>
      </c>
      <c r="BR161" s="27">
        <f>BQ161-BP161</f>
        <v>1.140292354451683E-2</v>
      </c>
      <c r="BS161" s="28">
        <f t="shared" si="12"/>
        <v>343420</v>
      </c>
      <c r="BT161" s="11">
        <f>BS161/S161</f>
        <v>0.61428001595532511</v>
      </c>
      <c r="BU161" s="14">
        <f>(BE161-AP161)*1/BT161-(BE161-AP161)</f>
        <v>123784.162987013</v>
      </c>
      <c r="BV161" s="14">
        <f t="shared" si="13"/>
        <v>0.37122424923219471</v>
      </c>
      <c r="BW161" s="27">
        <f>(AR161+AV161+AY161+BB161)/S161</f>
        <v>0.49500680605515318</v>
      </c>
      <c r="BX161" s="13">
        <f>(AF161+AH161+AJ161+AL161+AN161)/N161</f>
        <v>128.00844155844155</v>
      </c>
      <c r="BY161" s="26">
        <f>BX161/K161</f>
        <v>0.57402888591229395</v>
      </c>
      <c r="BZ161" s="11">
        <f>AP161/BE161</f>
        <v>5.0130820046545919E-2</v>
      </c>
      <c r="CA161" s="15">
        <f>-(BM161+BN161+BO161)/M161</f>
        <v>-6374.9298397211223</v>
      </c>
      <c r="CB161" s="15">
        <f>BG161-CA161</f>
        <v>-62827.070160278876</v>
      </c>
      <c r="CC161" s="18">
        <f t="shared" si="14"/>
        <v>1</v>
      </c>
      <c r="CD161" s="17">
        <f>(AF161/(AF161+AH161+AJ161))/(X161/(X161+Z161+AB161))</f>
        <v>2.3084837102963993</v>
      </c>
      <c r="CE161" s="19">
        <f>(AH161/(AF161+AH161+AJ161))/(Z161/(X161+Z161+AB161))</f>
        <v>1.1929886408147279</v>
      </c>
      <c r="CF161" s="18">
        <f>(AJ161/(AF161+AH161+AJ161))/(AB161/(X161+Z161+AB161))</f>
        <v>0.64144088440763636</v>
      </c>
      <c r="CG161">
        <f>AH161/Z161</f>
        <v>89.055555555555557</v>
      </c>
      <c r="CH161" s="11">
        <f>BB161/BE161</f>
        <v>0.28991456945026672</v>
      </c>
      <c r="CI161" s="14">
        <f>AY161/V161</f>
        <v>2247.8048899284117</v>
      </c>
      <c r="CJ161" s="14">
        <f>AV161/M161</f>
        <v>5774.875</v>
      </c>
      <c r="CK161" s="17">
        <f>N161/V161</f>
        <v>79.445963703519553</v>
      </c>
      <c r="CL161" s="17">
        <f>(AL161+AN161)/N161</f>
        <v>6.4370129870129871</v>
      </c>
      <c r="CM161" s="14">
        <f>AP161/AC161</f>
        <v>6</v>
      </c>
    </row>
    <row r="162" spans="1:91" hidden="1" x14ac:dyDescent="0.2">
      <c r="A162">
        <v>1097</v>
      </c>
      <c r="B162" s="2">
        <v>45231</v>
      </c>
      <c r="C162" s="3" t="s">
        <v>37</v>
      </c>
      <c r="D162" t="s">
        <v>38</v>
      </c>
      <c r="E162" s="3" t="s">
        <v>52</v>
      </c>
      <c r="F162" t="s">
        <v>33</v>
      </c>
      <c r="G162" t="str">
        <f>CONCATENATE(C162,E162)</f>
        <v>LAXOGG</v>
      </c>
      <c r="H162" t="s">
        <v>34</v>
      </c>
      <c r="I162">
        <f>U162/M162</f>
        <v>178</v>
      </c>
      <c r="J162" t="str">
        <f>_xlfn.CONCAT(C162,E162,H162)</f>
        <v>LAXOGG737-900</v>
      </c>
      <c r="K162" s="4">
        <v>2486</v>
      </c>
      <c r="L162" s="4">
        <f>N162/M162</f>
        <v>130.33333333333334</v>
      </c>
      <c r="M162" s="4">
        <v>3</v>
      </c>
      <c r="N162" s="4">
        <v>391</v>
      </c>
      <c r="O162" s="4">
        <f>P162/M162</f>
        <v>18.666666666666668</v>
      </c>
      <c r="P162" s="4">
        <v>56</v>
      </c>
      <c r="Q162" s="4">
        <v>104</v>
      </c>
      <c r="R162" s="4">
        <v>231</v>
      </c>
      <c r="S162" s="4">
        <f>U162*K162</f>
        <v>1327524</v>
      </c>
      <c r="T162" s="7">
        <f>N162/U162</f>
        <v>0.73220973782771537</v>
      </c>
      <c r="U162" s="4">
        <v>534</v>
      </c>
      <c r="V162" s="4">
        <v>16.970779220779221</v>
      </c>
      <c r="W162" s="7">
        <f>P162/X162</f>
        <v>0.81159420289855078</v>
      </c>
      <c r="X162" s="4">
        <v>69</v>
      </c>
      <c r="Y162" s="7">
        <f>Q162/Z162</f>
        <v>0.80620155038759689</v>
      </c>
      <c r="Z162" s="4">
        <v>129</v>
      </c>
      <c r="AA162" s="7">
        <f>R162/AB162</f>
        <v>0.6875</v>
      </c>
      <c r="AB162" s="4">
        <v>336</v>
      </c>
      <c r="AC162" s="4">
        <v>1335</v>
      </c>
      <c r="AD162" s="4">
        <f>AP162/AC162</f>
        <v>5.9977528089887642</v>
      </c>
      <c r="AE162" s="7">
        <f>AF162/(AF162+AH162+AJ162+AL162+AN162+AP162)</f>
        <v>0.20804973775541344</v>
      </c>
      <c r="AF162" s="4">
        <v>29314</v>
      </c>
      <c r="AG162" s="7">
        <f>AH162/(AF162+AH162+AJ162+AL162+AN162+AP162)</f>
        <v>0.25758167197779969</v>
      </c>
      <c r="AH162" s="4">
        <v>36293</v>
      </c>
      <c r="AI162" s="7">
        <f>AJ162/(AF162+AH162+AJ162+AL162+AN162+AP162)</f>
        <v>0.45463771921731166</v>
      </c>
      <c r="AJ162" s="4">
        <v>64058</v>
      </c>
      <c r="AK162" s="7">
        <f>AL162/(AF162+AH162+AJ162+AL162+AN162+AP162)</f>
        <v>1.1426624745384991E-2</v>
      </c>
      <c r="AL162" s="4">
        <v>1610</v>
      </c>
      <c r="AM162" s="7">
        <f>AN162/(AF162+AH162+AJ162+AL162+AN162+AP162)</f>
        <v>1.147630572253884E-2</v>
      </c>
      <c r="AN162" s="4">
        <v>1617</v>
      </c>
      <c r="AO162" s="7">
        <f>AP162/(AF162+AH162+AJ162+AL162+AN162+AP162)</f>
        <v>5.6827940581551321E-2</v>
      </c>
      <c r="AP162" s="4">
        <v>8007</v>
      </c>
      <c r="AQ162" s="6">
        <f>AO162+AM162+AK162+AI162+AG162+AE162</f>
        <v>1</v>
      </c>
      <c r="AR162" s="4">
        <v>70565</v>
      </c>
      <c r="AS162" s="4">
        <f>AR162/M162</f>
        <v>23521.666666666668</v>
      </c>
      <c r="AT162" s="4">
        <f>AR162/V162</f>
        <v>4158.0294624067346</v>
      </c>
      <c r="AU162" s="7">
        <f>AR162/(AR162+AV162+AY162+BB162)</f>
        <v>0.39424650952303797</v>
      </c>
      <c r="AV162" s="4">
        <v>17600</v>
      </c>
      <c r="AW162" s="4">
        <f>AV162/M162</f>
        <v>5866.666666666667</v>
      </c>
      <c r="AX162" s="7">
        <f>AV162/(AR162+AV162+AY162+BB162)</f>
        <v>9.8331163715800585E-2</v>
      </c>
      <c r="AY162" s="4">
        <v>38147</v>
      </c>
      <c r="AZ162" s="4">
        <f>AY162/M162</f>
        <v>12715.666666666666</v>
      </c>
      <c r="BA162" s="7">
        <f>AY162/(AR162+AV162+AY162+BB162)</f>
        <v>0.21312721035605939</v>
      </c>
      <c r="BB162" s="4">
        <v>52675</v>
      </c>
      <c r="BC162" s="11">
        <f>BB162/(AR162+AV162+AY162+BB162)</f>
        <v>0.29429511640510203</v>
      </c>
      <c r="BD162" s="9">
        <f>BC162+BA162+AX162+AU162</f>
        <v>0.99999999999999989</v>
      </c>
      <c r="BE162" s="14">
        <f>(AF162+AH162+AJ162+AL162+AN162+AP162)</f>
        <v>140899</v>
      </c>
      <c r="BF162" s="14">
        <f t="shared" si="10"/>
        <v>-178987</v>
      </c>
      <c r="BG162" s="13">
        <f>(AF162+AH162+AJ162+AL162+AN162+AP162)-(AR162+AV162+AY162+BB162)</f>
        <v>-38088</v>
      </c>
      <c r="BH162" s="13">
        <f t="shared" si="11"/>
        <v>1</v>
      </c>
      <c r="BI162" s="14">
        <f>AF162/W162</f>
        <v>36119.03571428571</v>
      </c>
      <c r="BJ162" s="14">
        <f>AH162/Y162</f>
        <v>45017.278846153844</v>
      </c>
      <c r="BK162" s="14">
        <f>AJ162/AA162</f>
        <v>93175.272727272721</v>
      </c>
      <c r="BL162" s="14">
        <f>BI162+BJ162+BK162</f>
        <v>174311.58728771226</v>
      </c>
      <c r="BM162" s="14">
        <f>(AF162/W162)-AF162</f>
        <v>6805.0357142857101</v>
      </c>
      <c r="BN162" s="14">
        <f>AH162/Y162-AH162</f>
        <v>8724.2788461538439</v>
      </c>
      <c r="BO162" s="14">
        <f>AJ162/AA162-AJ162</f>
        <v>29117.272727272721</v>
      </c>
      <c r="BP162" s="14">
        <f>BG162/S162</f>
        <v>-2.8691006716262756E-2</v>
      </c>
      <c r="BQ162" s="14">
        <f>(BG162-CA162)/S162</f>
        <v>-1.7480515785348694E-2</v>
      </c>
      <c r="BR162" s="27">
        <f>BQ162-BP162</f>
        <v>1.1210490930914061E-2</v>
      </c>
      <c r="BS162" s="28">
        <f t="shared" si="12"/>
        <v>972026</v>
      </c>
      <c r="BT162" s="11">
        <f>BS162/S162</f>
        <v>0.73220973782771537</v>
      </c>
      <c r="BU162" s="14">
        <f>(BE162-AP162)*1/BT162-(BE162-AP162)</f>
        <v>48602.445012787735</v>
      </c>
      <c r="BV162" s="14">
        <f t="shared" si="13"/>
        <v>0.10613668754764509</v>
      </c>
      <c r="BW162" s="27">
        <f>(AR162+AV162+AY162+BB162)/S162</f>
        <v>0.13482769426390784</v>
      </c>
      <c r="BX162" s="13">
        <f>(AF162+AH162+AJ162+AL162+AN162)/N162</f>
        <v>339.87723785166241</v>
      </c>
      <c r="BY162" s="26">
        <f>BX162/K162</f>
        <v>0.1367165075831305</v>
      </c>
      <c r="BZ162" s="11">
        <f>AP162/BE162</f>
        <v>5.6827940581551321E-2</v>
      </c>
      <c r="CA162" s="15">
        <f>-(BM162+BN162+BO162)/M162</f>
        <v>-14882.195762570758</v>
      </c>
      <c r="CB162" s="15">
        <f>BG162-CA162</f>
        <v>-23205.804237429242</v>
      </c>
      <c r="CC162" s="18">
        <f t="shared" si="14"/>
        <v>1</v>
      </c>
      <c r="CD162" s="17">
        <f>(AF162/(AF162+AH162+AJ162))/(X162/(X162+Z162+AB162))</f>
        <v>1.7496230252205096</v>
      </c>
      <c r="CE162" s="19">
        <f>(AH162/(AF162+AH162+AJ162))/(Z162/(X162+Z162+AB162))</f>
        <v>1.1586483595024386</v>
      </c>
      <c r="CF162" s="18">
        <f>(AJ162/(AF162+AH162+AJ162))/(AB162/(X162+Z162+AB162))</f>
        <v>0.78514991929753053</v>
      </c>
      <c r="CG162">
        <f>AH162/Z162</f>
        <v>281.34108527131781</v>
      </c>
      <c r="CH162" s="11">
        <f>BB162/BE162</f>
        <v>0.37384935308270462</v>
      </c>
      <c r="CI162" s="14">
        <f>AY162/V162</f>
        <v>2247.8048593839681</v>
      </c>
      <c r="CJ162" s="14">
        <f>AV162/M162</f>
        <v>5866.666666666667</v>
      </c>
      <c r="CK162" s="17">
        <f>N162/V162</f>
        <v>23.039602066194757</v>
      </c>
      <c r="CL162" s="17">
        <f>(AL162+AN162)/N162</f>
        <v>8.2531969309462916</v>
      </c>
      <c r="CM162" s="14">
        <f>AP162/AC162</f>
        <v>5.9977528089887642</v>
      </c>
    </row>
    <row r="163" spans="1:91" hidden="1" x14ac:dyDescent="0.2">
      <c r="A163">
        <v>90</v>
      </c>
      <c r="B163" s="2">
        <v>44805</v>
      </c>
      <c r="C163" s="3" t="s">
        <v>52</v>
      </c>
      <c r="D163" t="s">
        <v>33</v>
      </c>
      <c r="E163" s="3" t="s">
        <v>32</v>
      </c>
      <c r="F163" t="s">
        <v>33</v>
      </c>
      <c r="G163" t="str">
        <f>CONCATENATE(C163,E163)</f>
        <v>OGGHNL</v>
      </c>
      <c r="H163" t="s">
        <v>31</v>
      </c>
      <c r="I163">
        <f>U163/M163</f>
        <v>171.21739130434781</v>
      </c>
      <c r="J163" t="str">
        <f>_xlfn.CONCAT(C163,E163,H163)</f>
        <v>OGGHNL737-800</v>
      </c>
      <c r="K163" s="4">
        <v>101</v>
      </c>
      <c r="L163" s="4">
        <f>N163/M163</f>
        <v>74.173913043478265</v>
      </c>
      <c r="M163" s="4">
        <v>23</v>
      </c>
      <c r="N163" s="4">
        <v>1706</v>
      </c>
      <c r="O163" s="4">
        <f>P163/M163</f>
        <v>10.173913043478262</v>
      </c>
      <c r="P163" s="4">
        <v>234</v>
      </c>
      <c r="Q163" s="4">
        <v>346</v>
      </c>
      <c r="R163" s="4">
        <v>1126</v>
      </c>
      <c r="S163" s="4">
        <f>U163*K163</f>
        <v>397738</v>
      </c>
      <c r="T163" s="7">
        <f>N163/U163</f>
        <v>0.43321482986287457</v>
      </c>
      <c r="U163" s="4">
        <v>3938</v>
      </c>
      <c r="V163" s="4">
        <v>15.85808567159223</v>
      </c>
      <c r="W163" s="7">
        <f>P163/X163</f>
        <v>0.49471458773784355</v>
      </c>
      <c r="X163" s="4">
        <v>473</v>
      </c>
      <c r="Y163" s="7">
        <f>Q163/Z163</f>
        <v>0.38444444444444442</v>
      </c>
      <c r="Z163" s="4">
        <v>900</v>
      </c>
      <c r="AA163" s="7">
        <f>R163/AB163</f>
        <v>0.43898635477582848</v>
      </c>
      <c r="AB163" s="4">
        <v>2565</v>
      </c>
      <c r="AC163" s="4">
        <v>1798</v>
      </c>
      <c r="AD163" s="4">
        <f>AP163/AC163</f>
        <v>4.9988876529477198</v>
      </c>
      <c r="AE163" s="7">
        <f>AF163/(AF163+AH163+AJ163+AL163+AN163+AP163)</f>
        <v>0.17001292370940987</v>
      </c>
      <c r="AF163" s="4">
        <v>16707</v>
      </c>
      <c r="AG163" s="7">
        <f>AH163/(AF163+AH163+AJ163+AL163+AN163+AP163)</f>
        <v>0.17774679705705768</v>
      </c>
      <c r="AH163" s="4">
        <v>17467</v>
      </c>
      <c r="AI163" s="7">
        <f>AJ163/(AF163+AH163+AJ163+AL163+AN163+AP163)</f>
        <v>0.45771301224190741</v>
      </c>
      <c r="AJ163" s="4">
        <v>44979</v>
      </c>
      <c r="AK163" s="7">
        <f>AL163/(AF163+AH163+AJ163+AL163+AN163+AP163)</f>
        <v>6.8689006706082287E-2</v>
      </c>
      <c r="AL163" s="4">
        <v>6750</v>
      </c>
      <c r="AM163" s="7">
        <f>AN163/(AF163+AH163+AJ163+AL163+AN163+AP163)</f>
        <v>3.4375031800466069E-2</v>
      </c>
      <c r="AN163" s="4">
        <v>3378</v>
      </c>
      <c r="AO163" s="7">
        <f>AP163/(AF163+AH163+AJ163+AL163+AN163+AP163)</f>
        <v>9.1463228485076681E-2</v>
      </c>
      <c r="AP163" s="4">
        <v>8988</v>
      </c>
      <c r="AQ163" s="6">
        <f>AO163+AM163+AK163+AI163+AG163+AE163</f>
        <v>1</v>
      </c>
      <c r="AR163" s="4">
        <v>58398</v>
      </c>
      <c r="AS163" s="4">
        <f>AR163/M163</f>
        <v>2539.0434782608695</v>
      </c>
      <c r="AT163" s="4">
        <f>AR163/V163</f>
        <v>3682.5378049642327</v>
      </c>
      <c r="AU163" s="7">
        <f>AR163/(AR163+AV163+AY163+BB163)</f>
        <v>0.21928908849218567</v>
      </c>
      <c r="AV163" s="4">
        <v>117890</v>
      </c>
      <c r="AW163" s="4">
        <f>AV163/M163</f>
        <v>5125.652173913043</v>
      </c>
      <c r="AX163" s="7">
        <f>AV163/(AR163+AV163+AY163+BB163)</f>
        <v>0.44268623313030875</v>
      </c>
      <c r="AY163" s="4">
        <v>51928</v>
      </c>
      <c r="AZ163" s="4">
        <f>AY163/M163</f>
        <v>2257.7391304347825</v>
      </c>
      <c r="BA163" s="7">
        <f>AY163/(AR163+AV163+AY163+BB163)</f>
        <v>0.19499372901849751</v>
      </c>
      <c r="BB163" s="4">
        <v>38090</v>
      </c>
      <c r="BC163" s="11">
        <f>BB163/(AR163+AV163+AY163+BB163)</f>
        <v>0.14303094935900806</v>
      </c>
      <c r="BD163" s="9">
        <f>BC163+BA163+AX163+AU163</f>
        <v>1</v>
      </c>
      <c r="BE163" s="14">
        <f>(AF163+AH163+AJ163+AL163+AN163+AP163)</f>
        <v>98269</v>
      </c>
      <c r="BF163" s="14">
        <f t="shared" si="10"/>
        <v>-266306</v>
      </c>
      <c r="BG163" s="13">
        <f>(AF163+AH163+AJ163+AL163+AN163+AP163)-(AR163+AV163+AY163+BB163)</f>
        <v>-168037</v>
      </c>
      <c r="BH163" s="13">
        <f t="shared" si="11"/>
        <v>1</v>
      </c>
      <c r="BI163" s="14">
        <f>AF163/W163</f>
        <v>33770.98717948718</v>
      </c>
      <c r="BJ163" s="14">
        <f>AH163/Y163</f>
        <v>45434.393063583819</v>
      </c>
      <c r="BK163" s="14">
        <f>AJ163/AA163</f>
        <v>102461.04351687389</v>
      </c>
      <c r="BL163" s="14">
        <f>BI163+BJ163+BK163</f>
        <v>181666.42375994491</v>
      </c>
      <c r="BM163" s="14">
        <f>(AF163/W163)-AF163</f>
        <v>17063.98717948718</v>
      </c>
      <c r="BN163" s="14">
        <f>AH163/Y163-AH163</f>
        <v>27967.393063583819</v>
      </c>
      <c r="BO163" s="14">
        <f>AJ163/AA163-AJ163</f>
        <v>57482.043516873891</v>
      </c>
      <c r="BP163" s="14">
        <f>BG163/S163</f>
        <v>-0.42248163363822416</v>
      </c>
      <c r="BQ163" s="14">
        <f>(BG163-CA163)/S163</f>
        <v>-0.41127549949749037</v>
      </c>
      <c r="BR163" s="27">
        <f>BQ163-BP163</f>
        <v>1.1206134140733792E-2</v>
      </c>
      <c r="BS163" s="28">
        <f t="shared" si="12"/>
        <v>172306</v>
      </c>
      <c r="BT163" s="11">
        <f>BS163/S163</f>
        <v>0.43321482986287457</v>
      </c>
      <c r="BU163" s="14">
        <f>(BE163-AP163)*1/BT163-(BE163-AP163)</f>
        <v>116808.43610785462</v>
      </c>
      <c r="BV163" s="14">
        <f t="shared" si="13"/>
        <v>0.24706967903494259</v>
      </c>
      <c r="BW163" s="27">
        <f>(AR163+AV163+AY163+BB163)/S163</f>
        <v>0.66955131267316681</v>
      </c>
      <c r="BX163" s="13">
        <f>(AF163+AH163+AJ163+AL163+AN163)/N163</f>
        <v>52.333528722157091</v>
      </c>
      <c r="BY163" s="26">
        <f>BX163/K163</f>
        <v>0.51815374972432759</v>
      </c>
      <c r="BZ163" s="11">
        <f>AP163/BE163</f>
        <v>9.1463228485076681E-2</v>
      </c>
      <c r="CA163" s="15">
        <f>-(BM163+BN163+BO163)/M163</f>
        <v>-4457.1053808671686</v>
      </c>
      <c r="CB163" s="15">
        <f>BG163-CA163</f>
        <v>-163579.89461913283</v>
      </c>
      <c r="CC163" s="18">
        <f t="shared" si="14"/>
        <v>1</v>
      </c>
      <c r="CD163" s="17">
        <f>(AF163/(AF163+AH163+AJ163))/(X163/(X163+Z163+AB163))</f>
        <v>1.7572990078972752</v>
      </c>
      <c r="CE163" s="19">
        <f>(AH163/(AF163+AH163+AJ163))/(Z163/(X163+Z163+AB163))</f>
        <v>0.96557084240507485</v>
      </c>
      <c r="CF163" s="18">
        <f>(AJ163/(AF163+AH163+AJ163))/(AB163/(X163+Z163+AB163))</f>
        <v>0.87243033571150941</v>
      </c>
      <c r="CG163">
        <f>AH163/Z163</f>
        <v>19.407777777777778</v>
      </c>
      <c r="CH163" s="11">
        <f>BB163/BE163</f>
        <v>0.38760952080513694</v>
      </c>
      <c r="CI163" s="14">
        <f>AY163/V163</f>
        <v>3274.5440449361736</v>
      </c>
      <c r="CJ163" s="14">
        <f>AV163/M163</f>
        <v>5125.652173913043</v>
      </c>
      <c r="CK163" s="17">
        <f>N163/V163</f>
        <v>107.57918927478649</v>
      </c>
      <c r="CL163" s="17">
        <f>(AL163+AN163)/N163</f>
        <v>5.9366940211019932</v>
      </c>
      <c r="CM163" s="14">
        <f>AP163/AC163</f>
        <v>4.9988876529477198</v>
      </c>
    </row>
    <row r="164" spans="1:91" hidden="1" x14ac:dyDescent="0.2">
      <c r="A164">
        <v>1021</v>
      </c>
      <c r="B164" s="2">
        <v>45231</v>
      </c>
      <c r="C164" s="3" t="s">
        <v>29</v>
      </c>
      <c r="D164" t="s">
        <v>28</v>
      </c>
      <c r="E164" s="3" t="s">
        <v>36</v>
      </c>
      <c r="F164" t="s">
        <v>28</v>
      </c>
      <c r="G164" t="str">
        <f>CONCATENATE(C164,E164)</f>
        <v>ANCJNU</v>
      </c>
      <c r="H164" t="s">
        <v>31</v>
      </c>
      <c r="I164">
        <f>U164/M164</f>
        <v>150.22222222222223</v>
      </c>
      <c r="J164" t="str">
        <f>_xlfn.CONCAT(C164,E164,H164)</f>
        <v>ANCJNU737-800</v>
      </c>
      <c r="K164" s="4">
        <v>571</v>
      </c>
      <c r="L164" s="4">
        <f>N164/M164</f>
        <v>103.11111111111111</v>
      </c>
      <c r="M164" s="4">
        <v>9</v>
      </c>
      <c r="N164" s="4">
        <v>928</v>
      </c>
      <c r="O164" s="4">
        <f>P164/M164</f>
        <v>19.444444444444443</v>
      </c>
      <c r="P164" s="4">
        <v>175</v>
      </c>
      <c r="Q164" s="4">
        <v>286</v>
      </c>
      <c r="R164" s="4">
        <v>467</v>
      </c>
      <c r="S164" s="4">
        <f>U164*K164</f>
        <v>771992</v>
      </c>
      <c r="T164" s="7">
        <f>N164/U164</f>
        <v>0.68639053254437865</v>
      </c>
      <c r="U164" s="4">
        <v>1352</v>
      </c>
      <c r="V164" s="4">
        <v>13.995376616076449</v>
      </c>
      <c r="W164" s="7">
        <f>P164/X164</f>
        <v>0.97765363128491622</v>
      </c>
      <c r="X164" s="4">
        <v>179</v>
      </c>
      <c r="Y164" s="7">
        <f>Q164/Z164</f>
        <v>0.8411764705882353</v>
      </c>
      <c r="Z164" s="4">
        <v>340</v>
      </c>
      <c r="AA164" s="7">
        <f>R164/AB164</f>
        <v>0.55995203836930452</v>
      </c>
      <c r="AB164" s="4">
        <v>834</v>
      </c>
      <c r="AC164" s="4">
        <v>7049</v>
      </c>
      <c r="AD164" s="4">
        <f>AP164/AC164</f>
        <v>5.9998581359058019</v>
      </c>
      <c r="AE164" s="7">
        <f>AF164/(AF164+AH164+AJ164+AL164+AN164+AP164)</f>
        <v>0.2118248076320757</v>
      </c>
      <c r="AF164" s="4">
        <v>50047</v>
      </c>
      <c r="AG164" s="7">
        <f>AH164/(AF164+AH164+AJ164+AL164+AN164+AP164)</f>
        <v>0.22852208950928191</v>
      </c>
      <c r="AH164" s="4">
        <v>53992</v>
      </c>
      <c r="AI164" s="7">
        <f>AJ164/(AF164+AH164+AJ164+AL164+AN164+AP164)</f>
        <v>0.35098152082821904</v>
      </c>
      <c r="AJ164" s="4">
        <v>82925</v>
      </c>
      <c r="AK164" s="7">
        <f>AL164/(AF164+AH164+AJ164+AL164+AN164+AP164)</f>
        <v>1.3853030059339896E-2</v>
      </c>
      <c r="AL164" s="4">
        <v>3273</v>
      </c>
      <c r="AM164" s="7">
        <f>AN164/(AF164+AH164+AJ164+AL164+AN164+AP164)</f>
        <v>1.581268570170909E-2</v>
      </c>
      <c r="AN164" s="4">
        <v>3736</v>
      </c>
      <c r="AO164" s="7">
        <f>AP164/(AF164+AH164+AJ164+AL164+AN164+AP164)</f>
        <v>0.17900586626937434</v>
      </c>
      <c r="AP164" s="4">
        <v>42293</v>
      </c>
      <c r="AQ164" s="6">
        <f>AO164+AM164+AK164+AI164+AG164+AE164</f>
        <v>1</v>
      </c>
      <c r="AR164" s="4">
        <v>58194</v>
      </c>
      <c r="AS164" s="4">
        <f>AR164/M164</f>
        <v>6466</v>
      </c>
      <c r="AT164" s="4">
        <f>AR164/V164</f>
        <v>4158.0874596223957</v>
      </c>
      <c r="AU164" s="7">
        <f>AR164/(AR164+AV164+AY164+BB164)</f>
        <v>0.31807126186741291</v>
      </c>
      <c r="AV164" s="4">
        <v>49866</v>
      </c>
      <c r="AW164" s="4">
        <f>AV164/M164</f>
        <v>5540.666666666667</v>
      </c>
      <c r="AX164" s="7">
        <f>AV164/(AR164+AV164+AY164+BB164)</f>
        <v>0.27255286703578396</v>
      </c>
      <c r="AY164" s="4">
        <v>31459</v>
      </c>
      <c r="AZ164" s="4">
        <f>AY164/M164</f>
        <v>3495.4444444444443</v>
      </c>
      <c r="BA164" s="7">
        <f>AY164/(AR164+AV164+AY164+BB164)</f>
        <v>0.17194562716236972</v>
      </c>
      <c r="BB164" s="4">
        <v>43440</v>
      </c>
      <c r="BC164" s="11">
        <f>BB164/(AR164+AV164+AY164+BB164)</f>
        <v>0.2374302439344334</v>
      </c>
      <c r="BD164" s="9">
        <f>BC164+BA164+AX164+AU164</f>
        <v>1</v>
      </c>
      <c r="BE164" s="14">
        <f>(AF164+AH164+AJ164+AL164+AN164+AP164)</f>
        <v>236266</v>
      </c>
      <c r="BF164" s="14">
        <f t="shared" si="10"/>
        <v>-182959</v>
      </c>
      <c r="BG164" s="13">
        <f>(AF164+AH164+AJ164+AL164+AN164+AP164)-(AR164+AV164+AY164+BB164)</f>
        <v>53307</v>
      </c>
      <c r="BH164" s="13">
        <f t="shared" si="11"/>
        <v>0</v>
      </c>
      <c r="BI164" s="14">
        <f>AF164/W164</f>
        <v>51190.931428571428</v>
      </c>
      <c r="BJ164" s="14">
        <f>AH164/Y164</f>
        <v>64186.293706293705</v>
      </c>
      <c r="BK164" s="14">
        <f>AJ164/AA164</f>
        <v>148093.04068522484</v>
      </c>
      <c r="BL164" s="14">
        <f>BI164+BJ164+BK164</f>
        <v>263470.26582008996</v>
      </c>
      <c r="BM164" s="14">
        <f>(AF164/W164)-AF164</f>
        <v>1143.9314285714281</v>
      </c>
      <c r="BN164" s="14">
        <f>AH164/Y164-AH164</f>
        <v>10194.293706293705</v>
      </c>
      <c r="BO164" s="14">
        <f>AJ164/AA164-AJ164</f>
        <v>65168.040685224842</v>
      </c>
      <c r="BP164" s="14">
        <f>BG164/S164</f>
        <v>6.9051233691540842E-2</v>
      </c>
      <c r="BQ164" s="14">
        <f>(BG164-CA164)/S164</f>
        <v>8.0062612309754783E-2</v>
      </c>
      <c r="BR164" s="27">
        <f>BQ164-BP164</f>
        <v>1.1011378618213941E-2</v>
      </c>
      <c r="BS164" s="28">
        <f t="shared" si="12"/>
        <v>529888</v>
      </c>
      <c r="BT164" s="11">
        <f>BS164/S164</f>
        <v>0.68639053254437865</v>
      </c>
      <c r="BU164" s="14">
        <f>(BE164-AP164)*1/BT164-(BE164-AP164)</f>
        <v>88625.594827586203</v>
      </c>
      <c r="BV164" s="14">
        <f t="shared" si="13"/>
        <v>0.30604721292448628</v>
      </c>
      <c r="BW164" s="27">
        <f>(AR164+AV164+AY164+BB164)/S164</f>
        <v>0.23699597923294541</v>
      </c>
      <c r="BX164" s="13">
        <f>(AF164+AH164+AJ164+AL164+AN164)/N164</f>
        <v>209.02262931034483</v>
      </c>
      <c r="BY164" s="26">
        <f>BX164/K164</f>
        <v>0.3660641494051573</v>
      </c>
      <c r="BZ164" s="11">
        <f>AP164/BE164</f>
        <v>0.17900586626937434</v>
      </c>
      <c r="CA164" s="15">
        <f>-(BM164+BN164+BO164)/M164</f>
        <v>-8500.6962022322186</v>
      </c>
      <c r="CB164" s="15">
        <f>BG164-CA164</f>
        <v>61807.696202232219</v>
      </c>
      <c r="CC164" s="18">
        <f t="shared" si="14"/>
        <v>0</v>
      </c>
      <c r="CD164" s="17">
        <f>(AF164/(AF164+AH164+AJ164))/(X164/(X164+Z164+AB164))</f>
        <v>2.0233211627751597</v>
      </c>
      <c r="CE164" s="19">
        <f>(AH164/(AF164+AH164+AJ164))/(Z164/(X164+Z164+AB164))</f>
        <v>1.1491859395391626</v>
      </c>
      <c r="CF164" s="18">
        <f>(AJ164/(AF164+AH164+AJ164))/(AB164/(X164+Z164+AB164))</f>
        <v>0.71954711321334663</v>
      </c>
      <c r="CG164">
        <f>AH164/Z164</f>
        <v>158.80000000000001</v>
      </c>
      <c r="CH164" s="11">
        <f>BB164/BE164</f>
        <v>0.18386056394064318</v>
      </c>
      <c r="CI164" s="14">
        <f>AY164/V164</f>
        <v>2247.8137504254896</v>
      </c>
      <c r="CJ164" s="14">
        <f>AV164/M164</f>
        <v>5540.666666666667</v>
      </c>
      <c r="CK164" s="17">
        <f>N164/V164</f>
        <v>66.307611824751405</v>
      </c>
      <c r="CL164" s="17">
        <f>(AL164+AN164)/N164</f>
        <v>7.5528017241379306</v>
      </c>
      <c r="CM164" s="14">
        <f>AP164/AC164</f>
        <v>5.9998581359058019</v>
      </c>
    </row>
    <row r="165" spans="1:91" hidden="1" x14ac:dyDescent="0.2">
      <c r="A165">
        <v>206</v>
      </c>
      <c r="B165" s="2">
        <v>44835</v>
      </c>
      <c r="C165" s="3" t="s">
        <v>29</v>
      </c>
      <c r="D165" t="s">
        <v>28</v>
      </c>
      <c r="E165" s="3" t="s">
        <v>39</v>
      </c>
      <c r="F165" t="s">
        <v>28</v>
      </c>
      <c r="G165" t="str">
        <f>CONCATENATE(C165,E165)</f>
        <v>ANCOME</v>
      </c>
      <c r="H165" t="s">
        <v>30</v>
      </c>
      <c r="I165">
        <f>U165/M165</f>
        <v>124</v>
      </c>
      <c r="J165" t="str">
        <f>_xlfn.CONCAT(C165,E165,H165)</f>
        <v>ANCOME737-700</v>
      </c>
      <c r="K165" s="4">
        <v>539</v>
      </c>
      <c r="L165" s="4">
        <f>N165/M165</f>
        <v>66.470588235294116</v>
      </c>
      <c r="M165" s="4">
        <v>17</v>
      </c>
      <c r="N165" s="4">
        <v>1130</v>
      </c>
      <c r="O165" s="4">
        <f>P165/M165</f>
        <v>10.764705882352942</v>
      </c>
      <c r="P165" s="4">
        <v>183</v>
      </c>
      <c r="Q165" s="4">
        <v>222</v>
      </c>
      <c r="R165" s="4">
        <v>726</v>
      </c>
      <c r="S165" s="4">
        <f>U165*K165</f>
        <v>1136212</v>
      </c>
      <c r="T165" s="7">
        <f>N165/U165</f>
        <v>0.53605313092979123</v>
      </c>
      <c r="U165" s="4">
        <v>2108</v>
      </c>
      <c r="V165" s="4">
        <v>26.911781609195401</v>
      </c>
      <c r="W165" s="7">
        <f>P165/X165</f>
        <v>0.63321799307958482</v>
      </c>
      <c r="X165" s="4">
        <v>289</v>
      </c>
      <c r="Y165" s="7">
        <f>Q165/Z165</f>
        <v>0.42125237191650855</v>
      </c>
      <c r="Z165" s="4">
        <v>527</v>
      </c>
      <c r="AA165" s="7">
        <f>R165/AB165</f>
        <v>0.5619195046439629</v>
      </c>
      <c r="AB165" s="4">
        <v>1292</v>
      </c>
      <c r="AC165" s="4">
        <v>16108</v>
      </c>
      <c r="AD165" s="4">
        <f>AP165/AC165</f>
        <v>4.9998758380928727</v>
      </c>
      <c r="AE165" s="7">
        <f>AF165/(AF165+AH165+AJ165+AL165+AN165+AP165)</f>
        <v>0.20811225812842904</v>
      </c>
      <c r="AF165" s="4">
        <v>71426</v>
      </c>
      <c r="AG165" s="7">
        <f>AH165/(AF165+AH165+AJ165+AL165+AN165+AP165)</f>
        <v>0.13316958471368759</v>
      </c>
      <c r="AH165" s="4">
        <v>45705</v>
      </c>
      <c r="AI165" s="7">
        <f>AJ165/(AF165+AH165+AJ165+AL165+AN165+AP165)</f>
        <v>0.40503891214973964</v>
      </c>
      <c r="AJ165" s="4">
        <v>139013</v>
      </c>
      <c r="AK165" s="7">
        <f>AL165/(AF165+AH165+AJ165+AL165+AN165+AP165)</f>
        <v>1.2674492801762192E-2</v>
      </c>
      <c r="AL165" s="4">
        <v>4350</v>
      </c>
      <c r="AM165" s="7">
        <f>AN165/(AF165+AH165+AJ165+AL165+AN165+AP165)</f>
        <v>6.3430737538934003E-3</v>
      </c>
      <c r="AN165" s="4">
        <v>2177</v>
      </c>
      <c r="AO165" s="7">
        <f>AP165/(AF165+AH165+AJ165+AL165+AN165+AP165)</f>
        <v>0.23466167845248814</v>
      </c>
      <c r="AP165" s="4">
        <v>80538</v>
      </c>
      <c r="AQ165" s="6">
        <f>AO165+AM165+AK165+AI165+AG165+AE165</f>
        <v>0.99999999999999989</v>
      </c>
      <c r="AR165" s="4">
        <v>99104</v>
      </c>
      <c r="AS165" s="4">
        <f>AR165/M165</f>
        <v>5829.6470588235297</v>
      </c>
      <c r="AT165" s="4">
        <f>AR165/V165</f>
        <v>3682.5506924497881</v>
      </c>
      <c r="AU165" s="7">
        <f>AR165/(AR165+AV165+AY165+BB165)</f>
        <v>0.29068041696730784</v>
      </c>
      <c r="AV165" s="4">
        <v>89072</v>
      </c>
      <c r="AW165" s="4">
        <f>AV165/M165</f>
        <v>5239.5294117647063</v>
      </c>
      <c r="AX165" s="7">
        <f>AV165/(AR165+AV165+AY165+BB165)</f>
        <v>0.26125571218227361</v>
      </c>
      <c r="AY165" s="4">
        <v>88123</v>
      </c>
      <c r="AZ165" s="4">
        <f>AY165/M165</f>
        <v>5183.7058823529414</v>
      </c>
      <c r="BA165" s="7">
        <f>AY165/(AR165+AV165+AY165+BB165)</f>
        <v>0.25847221488951072</v>
      </c>
      <c r="BB165" s="4">
        <v>64639</v>
      </c>
      <c r="BC165" s="11">
        <f>BB165/(AR165+AV165+AY165+BB165)</f>
        <v>0.18959165596090785</v>
      </c>
      <c r="BD165" s="9">
        <f>BC165+BA165+AX165+AU165</f>
        <v>1</v>
      </c>
      <c r="BE165" s="14">
        <f>(AF165+AH165+AJ165+AL165+AN165+AP165)</f>
        <v>343209</v>
      </c>
      <c r="BF165" s="14">
        <f t="shared" si="10"/>
        <v>-340938</v>
      </c>
      <c r="BG165" s="13">
        <f>(AF165+AH165+AJ165+AL165+AN165+AP165)-(AR165+AV165+AY165+BB165)</f>
        <v>2271</v>
      </c>
      <c r="BH165" s="13">
        <f t="shared" si="11"/>
        <v>0</v>
      </c>
      <c r="BI165" s="14">
        <f>AF165/W165</f>
        <v>112798.43715846994</v>
      </c>
      <c r="BJ165" s="14">
        <f>AH165/Y165</f>
        <v>108497.9054054054</v>
      </c>
      <c r="BK165" s="14">
        <f>AJ165/AA165</f>
        <v>247389.52617079887</v>
      </c>
      <c r="BL165" s="14">
        <f>BI165+BJ165+BK165</f>
        <v>468685.86873467418</v>
      </c>
      <c r="BM165" s="14">
        <f>(AF165/W165)-AF165</f>
        <v>41372.43715846994</v>
      </c>
      <c r="BN165" s="14">
        <f>AH165/Y165-AH165</f>
        <v>62792.9054054054</v>
      </c>
      <c r="BO165" s="14">
        <f>AJ165/AA165-AJ165</f>
        <v>108376.52617079887</v>
      </c>
      <c r="BP165" s="14">
        <f>BG165/S165</f>
        <v>1.9987467127613508E-3</v>
      </c>
      <c r="BQ165" s="14">
        <f>(BG165-CA165)/S165</f>
        <v>1.3002382360638279E-2</v>
      </c>
      <c r="BR165" s="27">
        <f>BQ165-BP165</f>
        <v>1.1003635647876929E-2</v>
      </c>
      <c r="BS165" s="28">
        <f t="shared" si="12"/>
        <v>609070</v>
      </c>
      <c r="BT165" s="11">
        <f>BS165/S165</f>
        <v>0.53605313092979123</v>
      </c>
      <c r="BU165" s="14">
        <f>(BE165-AP165)*1/BT165-(BE165-AP165)</f>
        <v>227338.26371681417</v>
      </c>
      <c r="BV165" s="14">
        <f t="shared" si="13"/>
        <v>0.30206422745051098</v>
      </c>
      <c r="BW165" s="27">
        <f>(AR165+AV165+AY165+BB165)/S165</f>
        <v>0.30006548073774963</v>
      </c>
      <c r="BX165" s="13">
        <f>(AF165+AH165+AJ165+AL165+AN165)/N165</f>
        <v>232.45221238938052</v>
      </c>
      <c r="BY165" s="26">
        <f>BX165/K165</f>
        <v>0.43126570016582655</v>
      </c>
      <c r="BZ165" s="11">
        <f>AP165/BE165</f>
        <v>0.23466167845248814</v>
      </c>
      <c r="CA165" s="15">
        <f>-(BM165+BN165+BO165)/M165</f>
        <v>-12502.462866745542</v>
      </c>
      <c r="CB165" s="15">
        <f>BG165-CA165</f>
        <v>14773.462866745542</v>
      </c>
      <c r="CC165" s="18">
        <f t="shared" si="14"/>
        <v>0</v>
      </c>
      <c r="CD165" s="17">
        <f>(AF165/(AF165+AH165+AJ165))/(X165/(X165+Z165+AB165))</f>
        <v>2.0339716997424246</v>
      </c>
      <c r="CE165" s="19">
        <f>(AH165/(AF165+AH165+AJ165))/(Z165/(X165+Z165+AB165))</f>
        <v>0.71373914672996441</v>
      </c>
      <c r="CF165" s="18">
        <f>(AJ165/(AF165+AH165+AJ165))/(AB165/(X165+Z165+AB165))</f>
        <v>0.88548115204934064</v>
      </c>
      <c r="CG165">
        <f>AH165/Z165</f>
        <v>86.726755218216326</v>
      </c>
      <c r="CH165" s="11">
        <f>BB165/BE165</f>
        <v>0.18833713568117386</v>
      </c>
      <c r="CI165" s="14">
        <f>AY165/V165</f>
        <v>3274.5137902683309</v>
      </c>
      <c r="CJ165" s="14">
        <f>AV165/M165</f>
        <v>5239.5294117647063</v>
      </c>
      <c r="CK165" s="17">
        <f>N165/V165</f>
        <v>41.989044664879934</v>
      </c>
      <c r="CL165" s="17">
        <f>(AL165+AN165)/N165</f>
        <v>5.7761061946902652</v>
      </c>
      <c r="CM165" s="14">
        <f>AP165/AC165</f>
        <v>4.9998758380928727</v>
      </c>
    </row>
    <row r="166" spans="1:91" hidden="1" x14ac:dyDescent="0.2">
      <c r="A166">
        <v>341</v>
      </c>
      <c r="B166" s="2">
        <v>44835</v>
      </c>
      <c r="C166" s="3" t="s">
        <v>41</v>
      </c>
      <c r="D166" t="s">
        <v>42</v>
      </c>
      <c r="E166" s="3" t="s">
        <v>43</v>
      </c>
      <c r="F166" t="s">
        <v>38</v>
      </c>
      <c r="G166" t="str">
        <f>CONCATENATE(C166,E166)</f>
        <v>SEASFO</v>
      </c>
      <c r="H166" t="s">
        <v>35</v>
      </c>
      <c r="I166">
        <f>U166/M166</f>
        <v>178</v>
      </c>
      <c r="J166" t="str">
        <f>_xlfn.CONCAT(C166,E166,H166)</f>
        <v>SEASFO737-Max 9</v>
      </c>
      <c r="K166" s="4">
        <v>679</v>
      </c>
      <c r="L166" s="4">
        <f>N166/M166</f>
        <v>120.42857142857143</v>
      </c>
      <c r="M166" s="4">
        <v>7</v>
      </c>
      <c r="N166" s="4">
        <v>843</v>
      </c>
      <c r="O166" s="4">
        <f>P166/M166</f>
        <v>15.571428571428571</v>
      </c>
      <c r="P166" s="4">
        <v>109</v>
      </c>
      <c r="Q166" s="4">
        <v>204</v>
      </c>
      <c r="R166" s="4">
        <v>531</v>
      </c>
      <c r="S166" s="4">
        <f>U166*K166</f>
        <v>846034</v>
      </c>
      <c r="T166" s="7">
        <f>N166/U166</f>
        <v>0.6765650080256822</v>
      </c>
      <c r="U166" s="4">
        <v>1246</v>
      </c>
      <c r="V166" s="4">
        <v>14.891410559495668</v>
      </c>
      <c r="W166" s="7">
        <f>P166/X166</f>
        <v>0.67701863354037262</v>
      </c>
      <c r="X166" s="4">
        <v>161</v>
      </c>
      <c r="Y166" s="7">
        <f>Q166/Z166</f>
        <v>0.67774086378737541</v>
      </c>
      <c r="Z166" s="4">
        <v>301</v>
      </c>
      <c r="AA166" s="7">
        <f>R166/AB166</f>
        <v>0.67729591836734693</v>
      </c>
      <c r="AB166" s="4">
        <v>784</v>
      </c>
      <c r="AC166" s="4">
        <v>3713</v>
      </c>
      <c r="AD166" s="4">
        <f>AP166/AC166</f>
        <v>4.9994613520064641</v>
      </c>
      <c r="AE166" s="7">
        <f>AF166/(AF166+AH166+AJ166+AL166+AN166+AP166)</f>
        <v>0.16467471855192203</v>
      </c>
      <c r="AF166" s="4">
        <v>26110</v>
      </c>
      <c r="AG166" s="7">
        <f>AH166/(AF166+AH166+AJ166+AL166+AN166+AP166)</f>
        <v>0.20563211503894549</v>
      </c>
      <c r="AH166" s="4">
        <v>32604</v>
      </c>
      <c r="AI166" s="7">
        <f>AJ166/(AF166+AH166+AJ166+AL166+AN166+AP166)</f>
        <v>0.48921194538172874</v>
      </c>
      <c r="AJ166" s="4">
        <v>77567</v>
      </c>
      <c r="AK166" s="7">
        <f>AL166/(AF166+AH166+AJ166+AL166+AN166+AP166)</f>
        <v>2.0056131941597551E-2</v>
      </c>
      <c r="AL166" s="4">
        <v>3180</v>
      </c>
      <c r="AM166" s="7">
        <f>AN166/(AF166+AH166+AJ166+AL166+AN166+AP166)</f>
        <v>3.3489956166629876E-3</v>
      </c>
      <c r="AN166" s="4">
        <v>531</v>
      </c>
      <c r="AO166" s="7">
        <f>AP166/(AF166+AH166+AJ166+AL166+AN166+AP166)</f>
        <v>0.1170760934691432</v>
      </c>
      <c r="AP166" s="4">
        <v>18563</v>
      </c>
      <c r="AQ166" s="6">
        <f>AO166+AM166+AK166+AI166+AG166+AE166</f>
        <v>1</v>
      </c>
      <c r="AR166" s="4">
        <v>50551</v>
      </c>
      <c r="AS166" s="4">
        <f>AR166/M166</f>
        <v>7221.5714285714284</v>
      </c>
      <c r="AT166" s="4">
        <f>AR166/V166</f>
        <v>3394.6414812776493</v>
      </c>
      <c r="AU166" s="7">
        <f>AR166/(AR166+AV166+AY166+BB166)</f>
        <v>0.3029146342924941</v>
      </c>
      <c r="AV166" s="4">
        <v>36677</v>
      </c>
      <c r="AW166" s="4">
        <f>AV166/M166</f>
        <v>5239.5714285714284</v>
      </c>
      <c r="AX166" s="7">
        <f>AV166/(AR166+AV166+AY166+BB166)</f>
        <v>0.21977804676358145</v>
      </c>
      <c r="AY166" s="4">
        <v>43886</v>
      </c>
      <c r="AZ166" s="4">
        <f>AY166/M166</f>
        <v>6269.4285714285716</v>
      </c>
      <c r="BA166" s="7">
        <f>AY166/(AR166+AV166+AY166+BB166)</f>
        <v>0.26297623470476145</v>
      </c>
      <c r="BB166" s="4">
        <v>35768</v>
      </c>
      <c r="BC166" s="11">
        <f>BB166/(AR166+AV166+AY166+BB166)</f>
        <v>0.214331084239163</v>
      </c>
      <c r="BD166" s="9">
        <f>BC166+BA166+AX166+AU166</f>
        <v>1</v>
      </c>
      <c r="BE166" s="14">
        <f>(AF166+AH166+AJ166+AL166+AN166+AP166)</f>
        <v>158555</v>
      </c>
      <c r="BF166" s="14">
        <f t="shared" si="10"/>
        <v>-166882</v>
      </c>
      <c r="BG166" s="13">
        <f>(AF166+AH166+AJ166+AL166+AN166+AP166)-(AR166+AV166+AY166+BB166)</f>
        <v>-8327</v>
      </c>
      <c r="BH166" s="13">
        <f t="shared" si="11"/>
        <v>1</v>
      </c>
      <c r="BI166" s="14">
        <f>AF166/W166</f>
        <v>38566.146788990831</v>
      </c>
      <c r="BJ166" s="14">
        <f>AH166/Y166</f>
        <v>48106.882352941175</v>
      </c>
      <c r="BK166" s="14">
        <f>AJ166/AA166</f>
        <v>114524.53483992467</v>
      </c>
      <c r="BL166" s="14">
        <f>BI166+BJ166+BK166</f>
        <v>201197.56398185669</v>
      </c>
      <c r="BM166" s="14">
        <f>(AF166/W166)-AF166</f>
        <v>12456.146788990831</v>
      </c>
      <c r="BN166" s="14">
        <f>AH166/Y166-AH166</f>
        <v>15502.882352941175</v>
      </c>
      <c r="BO166" s="14">
        <f>AJ166/AA166-AJ166</f>
        <v>36957.534839924672</v>
      </c>
      <c r="BP166" s="14">
        <f>BG166/S166</f>
        <v>-9.8423940409014289E-3</v>
      </c>
      <c r="BQ166" s="14">
        <f>(BG166-CA166)/S166</f>
        <v>1.1190978785142836E-3</v>
      </c>
      <c r="BR166" s="27">
        <f>BQ166-BP166</f>
        <v>1.0961491919415712E-2</v>
      </c>
      <c r="BS166" s="28">
        <f t="shared" si="12"/>
        <v>572397</v>
      </c>
      <c r="BT166" s="11">
        <f>BS166/S166</f>
        <v>0.6765650080256822</v>
      </c>
      <c r="BU166" s="14">
        <f>(BE166-AP166)*1/BT166-(BE166-AP166)</f>
        <v>66923.814946619212</v>
      </c>
      <c r="BV166" s="14">
        <f t="shared" si="13"/>
        <v>0.18740972585026133</v>
      </c>
      <c r="BW166" s="27">
        <f>(AR166+AV166+AY166+BB166)/S166</f>
        <v>0.19725211989116276</v>
      </c>
      <c r="BX166" s="13">
        <f>(AF166+AH166+AJ166+AL166+AN166)/N166</f>
        <v>166.06405693950177</v>
      </c>
      <c r="BY166" s="26">
        <f>BX166/K166</f>
        <v>0.24457151242931041</v>
      </c>
      <c r="BZ166" s="11">
        <f>AP166/BE166</f>
        <v>0.1170760934691432</v>
      </c>
      <c r="CA166" s="15">
        <f>-(BM166+BN166+BO166)/M166</f>
        <v>-9273.7948545509535</v>
      </c>
      <c r="CB166" s="15">
        <f>BG166-CA166</f>
        <v>946.79485455095346</v>
      </c>
      <c r="CC166" s="18">
        <f t="shared" si="14"/>
        <v>0</v>
      </c>
      <c r="CD166" s="17">
        <f>(AF166/(AF166+AH166+AJ166))/(X166/(X166+Z166+AB166))</f>
        <v>1.4827356392466589</v>
      </c>
      <c r="CE166" s="19">
        <f>(AH166/(AF166+AH166+AJ166))/(Z166/(X166+Z166+AB166))</f>
        <v>0.99034638246591389</v>
      </c>
      <c r="CF166" s="18">
        <f>(AJ166/(AF166+AH166+AJ166))/(AB166/(X166+Z166+AB166))</f>
        <v>0.90457308795796931</v>
      </c>
      <c r="CG166">
        <f>AH166/Z166</f>
        <v>108.31893687707641</v>
      </c>
      <c r="CH166" s="11">
        <f>BB166/BE166</f>
        <v>0.22558733562486202</v>
      </c>
      <c r="CI166" s="14">
        <f>AY166/V166</f>
        <v>2947.0680312427235</v>
      </c>
      <c r="CJ166" s="14">
        <f>AV166/M166</f>
        <v>5239.5714285714284</v>
      </c>
      <c r="CK166" s="17">
        <f>N166/V166</f>
        <v>56.609815210719042</v>
      </c>
      <c r="CL166" s="17">
        <f>(AL166+AN166)/N166</f>
        <v>4.4021352313167261</v>
      </c>
      <c r="CM166" s="14">
        <f>AP166/AC166</f>
        <v>4.9994613520064641</v>
      </c>
    </row>
    <row r="167" spans="1:91" hidden="1" x14ac:dyDescent="0.2">
      <c r="A167">
        <v>616</v>
      </c>
      <c r="B167" s="2">
        <v>45170</v>
      </c>
      <c r="C167" s="3" t="s">
        <v>46</v>
      </c>
      <c r="D167" t="s">
        <v>42</v>
      </c>
      <c r="E167" s="3" t="s">
        <v>37</v>
      </c>
      <c r="F167" t="s">
        <v>38</v>
      </c>
      <c r="G167" t="str">
        <f>CONCATENATE(C167,E167)</f>
        <v>GEGLAX</v>
      </c>
      <c r="H167" t="s">
        <v>31</v>
      </c>
      <c r="I167">
        <f>U167/M167</f>
        <v>145.83333333333334</v>
      </c>
      <c r="J167" t="str">
        <f>_xlfn.CONCAT(C167,E167,H167)</f>
        <v>GEGLAX737-800</v>
      </c>
      <c r="K167" s="4">
        <v>945</v>
      </c>
      <c r="L167" s="4">
        <f>N167/M167</f>
        <v>105.66666666666667</v>
      </c>
      <c r="M167" s="4">
        <v>6</v>
      </c>
      <c r="N167" s="4">
        <v>634</v>
      </c>
      <c r="O167" s="4">
        <f>P167/M167</f>
        <v>14.5</v>
      </c>
      <c r="P167" s="4">
        <v>87</v>
      </c>
      <c r="Q167" s="4">
        <v>142</v>
      </c>
      <c r="R167" s="4">
        <v>405</v>
      </c>
      <c r="S167" s="4">
        <f>U167*K167</f>
        <v>826875</v>
      </c>
      <c r="T167" s="7">
        <f>N167/U167</f>
        <v>0.72457142857142853</v>
      </c>
      <c r="U167" s="4">
        <v>875</v>
      </c>
      <c r="V167" s="4">
        <v>15.009059233449477</v>
      </c>
      <c r="W167" s="7">
        <f>P167/X167</f>
        <v>0.75</v>
      </c>
      <c r="X167" s="4">
        <v>116</v>
      </c>
      <c r="Y167" s="7">
        <f>Q167/Z167</f>
        <v>0.6454545454545455</v>
      </c>
      <c r="Z167" s="4">
        <v>220</v>
      </c>
      <c r="AA167" s="7">
        <f>R167/AB167</f>
        <v>0.75139146567717996</v>
      </c>
      <c r="AB167" s="4">
        <v>539</v>
      </c>
      <c r="AC167" s="4">
        <v>113</v>
      </c>
      <c r="AD167" s="4">
        <f>AP167/AC167</f>
        <v>6</v>
      </c>
      <c r="AE167" s="7">
        <f>AF167/(AF167+AH167+AJ167+AL167+AN167+AP167)</f>
        <v>0.21276710554716166</v>
      </c>
      <c r="AF167" s="4">
        <v>31544</v>
      </c>
      <c r="AG167" s="7">
        <f>AH167/(AF167+AH167+AJ167+AL167+AN167+AP167)</f>
        <v>0.21120898985538528</v>
      </c>
      <c r="AH167" s="4">
        <v>31313</v>
      </c>
      <c r="AI167" s="7">
        <f>AJ167/(AF167+AH167+AJ167+AL167+AN167+AP167)</f>
        <v>0.53866959853226848</v>
      </c>
      <c r="AJ167" s="4">
        <v>79861</v>
      </c>
      <c r="AK167" s="7">
        <f>AL167/(AF167+AH167+AJ167+AL167+AN167+AP167)</f>
        <v>1.9122328944528384E-2</v>
      </c>
      <c r="AL167" s="4">
        <v>2835</v>
      </c>
      <c r="AM167" s="7">
        <f>AN167/(AF167+AH167+AJ167+AL167+AN167+AP167)</f>
        <v>1.3658806388948844E-2</v>
      </c>
      <c r="AN167" s="4">
        <v>2025</v>
      </c>
      <c r="AO167" s="7">
        <f>AP167/(AF167+AH167+AJ167+AL167+AN167+AP167)</f>
        <v>4.5731707317073168E-3</v>
      </c>
      <c r="AP167" s="4">
        <v>678</v>
      </c>
      <c r="AQ167" s="6">
        <f>AO167+AM167+AK167+AI167+AG167+AE167</f>
        <v>1</v>
      </c>
      <c r="AR167" s="4">
        <v>62408</v>
      </c>
      <c r="AS167" s="4">
        <f>AR167/M167</f>
        <v>10401.333333333334</v>
      </c>
      <c r="AT167" s="4">
        <f>AR167/V167</f>
        <v>4158.0221004735813</v>
      </c>
      <c r="AU167" s="7">
        <f>AR167/(AR167+AV167+AY167+BB167)</f>
        <v>0.35662121852821177</v>
      </c>
      <c r="AV167" s="4">
        <v>32266</v>
      </c>
      <c r="AW167" s="4">
        <f>AV167/M167</f>
        <v>5377.666666666667</v>
      </c>
      <c r="AX167" s="7">
        <f>AV167/(AR167+AV167+AY167+BB167)</f>
        <v>0.18437925004857197</v>
      </c>
      <c r="AY167" s="4">
        <v>33738</v>
      </c>
      <c r="AZ167" s="4">
        <f>AY167/M167</f>
        <v>5623</v>
      </c>
      <c r="BA167" s="7">
        <f>AY167/(AR167+AV167+AY167+BB167)</f>
        <v>0.19279077475171144</v>
      </c>
      <c r="BB167" s="4">
        <v>46586</v>
      </c>
      <c r="BC167" s="11">
        <f>BB167/(AR167+AV167+AY167+BB167)</f>
        <v>0.26620875667150484</v>
      </c>
      <c r="BD167" s="9">
        <f>BC167+BA167+AX167+AU167</f>
        <v>1</v>
      </c>
      <c r="BE167" s="14">
        <f>(AF167+AH167+AJ167+AL167+AN167+AP167)</f>
        <v>148256</v>
      </c>
      <c r="BF167" s="14">
        <f t="shared" si="10"/>
        <v>-174998</v>
      </c>
      <c r="BG167" s="13">
        <f>(AF167+AH167+AJ167+AL167+AN167+AP167)-(AR167+AV167+AY167+BB167)</f>
        <v>-26742</v>
      </c>
      <c r="BH167" s="13">
        <f t="shared" si="11"/>
        <v>1</v>
      </c>
      <c r="BI167" s="14">
        <f>AF167/W167</f>
        <v>42058.666666666664</v>
      </c>
      <c r="BJ167" s="14">
        <f>AH167/Y167</f>
        <v>48513.098591549293</v>
      </c>
      <c r="BK167" s="14">
        <f>AJ167/AA167</f>
        <v>106284.14567901235</v>
      </c>
      <c r="BL167" s="14">
        <f>BI167+BJ167+BK167</f>
        <v>196855.9109372283</v>
      </c>
      <c r="BM167" s="14">
        <f>(AF167/W167)-AF167</f>
        <v>10514.666666666664</v>
      </c>
      <c r="BN167" s="14">
        <f>AH167/Y167-AH167</f>
        <v>17200.098591549293</v>
      </c>
      <c r="BO167" s="14">
        <f>AJ167/AA167-AJ167</f>
        <v>26423.145679012348</v>
      </c>
      <c r="BP167" s="14">
        <f>BG167/S167</f>
        <v>-3.2341043083900227E-2</v>
      </c>
      <c r="BQ167" s="14">
        <f>(BG167-CA167)/S167</f>
        <v>-2.1428891723410771E-2</v>
      </c>
      <c r="BR167" s="27">
        <f>BQ167-BP167</f>
        <v>1.0912151360489456E-2</v>
      </c>
      <c r="BS167" s="28">
        <f t="shared" si="12"/>
        <v>599130</v>
      </c>
      <c r="BT167" s="11">
        <f>BS167/S167</f>
        <v>0.72457142857142853</v>
      </c>
      <c r="BU167" s="14">
        <f>(BE167-AP167)*1/BT167-(BE167-AP167)</f>
        <v>56098.261829652998</v>
      </c>
      <c r="BV167" s="14">
        <f t="shared" si="13"/>
        <v>0.17929674981103552</v>
      </c>
      <c r="BW167" s="27">
        <f>(AR167+AV167+AY167+BB167)/S167</f>
        <v>0.21163779289493576</v>
      </c>
      <c r="BX167" s="13">
        <f>(AF167+AH167+AJ167+AL167+AN167)/N167</f>
        <v>232.77287066246058</v>
      </c>
      <c r="BY167" s="26">
        <f>BX167/K167</f>
        <v>0.24632049805551384</v>
      </c>
      <c r="BZ167" s="11">
        <f>AP167/BE167</f>
        <v>4.5731707317073168E-3</v>
      </c>
      <c r="CA167" s="15">
        <f>-(BM167+BN167+BO167)/M167</f>
        <v>-9022.985156204717</v>
      </c>
      <c r="CB167" s="15">
        <f>BG167-CA167</f>
        <v>-17719.014843795281</v>
      </c>
      <c r="CC167" s="18">
        <f t="shared" si="14"/>
        <v>1</v>
      </c>
      <c r="CD167" s="17">
        <f>(AF167/(AF167+AH167+AJ167))/(X167/(X167+Z167+AB167))</f>
        <v>1.6672014404098559</v>
      </c>
      <c r="CE167" s="19">
        <f>(AH167/(AF167+AH167+AJ167))/(Z167/(X167+Z167+AB167))</f>
        <v>0.872632330253303</v>
      </c>
      <c r="CF167" s="18">
        <f>(AJ167/(AF167+AH167+AJ167))/(AB167/(X167+Z167+AB167))</f>
        <v>0.90839614147816339</v>
      </c>
      <c r="CG167">
        <f>AH167/Z167</f>
        <v>142.33181818181819</v>
      </c>
      <c r="CH167" s="11">
        <f>BB167/BE167</f>
        <v>0.31422674293114611</v>
      </c>
      <c r="CI167" s="14">
        <f>AY167/V167</f>
        <v>2247.8424180518155</v>
      </c>
      <c r="CJ167" s="14">
        <f>AV167/M167</f>
        <v>5377.666666666667</v>
      </c>
      <c r="CK167" s="17">
        <f>N167/V167</f>
        <v>42.241155167610735</v>
      </c>
      <c r="CL167" s="17">
        <f>(AL167+AN167)/N167</f>
        <v>7.6656151419558363</v>
      </c>
      <c r="CM167" s="14">
        <f>AP167/AC167</f>
        <v>6</v>
      </c>
    </row>
    <row r="168" spans="1:91" hidden="1" x14ac:dyDescent="0.2">
      <c r="A168">
        <v>866</v>
      </c>
      <c r="B168" s="2">
        <v>45200</v>
      </c>
      <c r="C168" s="3" t="s">
        <v>36</v>
      </c>
      <c r="D168" t="s">
        <v>28</v>
      </c>
      <c r="E168" s="3" t="s">
        <v>41</v>
      </c>
      <c r="F168" t="s">
        <v>42</v>
      </c>
      <c r="G168" t="str">
        <f>CONCATENATE(C168,E168)</f>
        <v>JNUSEA</v>
      </c>
      <c r="H168" t="s">
        <v>30</v>
      </c>
      <c r="I168">
        <f>U168/M168</f>
        <v>116.25</v>
      </c>
      <c r="J168" t="str">
        <f>_xlfn.CONCAT(C168,E168,H168)</f>
        <v>JNUSEA737-700</v>
      </c>
      <c r="K168" s="4">
        <v>909</v>
      </c>
      <c r="L168" s="4">
        <f>N168/M168</f>
        <v>75.625</v>
      </c>
      <c r="M168" s="4">
        <v>8</v>
      </c>
      <c r="N168" s="4">
        <v>605</v>
      </c>
      <c r="O168" s="4">
        <f>P168/M168</f>
        <v>9.875</v>
      </c>
      <c r="P168" s="4">
        <v>79</v>
      </c>
      <c r="Q168" s="4">
        <v>123</v>
      </c>
      <c r="R168" s="4">
        <v>403</v>
      </c>
      <c r="S168" s="4">
        <f>U168*K168</f>
        <v>845370</v>
      </c>
      <c r="T168" s="7">
        <f>N168/U168</f>
        <v>0.65053763440860213</v>
      </c>
      <c r="U168" s="4">
        <v>930</v>
      </c>
      <c r="V168" s="4">
        <v>18.04241357234315</v>
      </c>
      <c r="W168" s="7">
        <f>P168/X168</f>
        <v>0.6171875</v>
      </c>
      <c r="X168" s="4">
        <v>128</v>
      </c>
      <c r="Y168" s="7">
        <f>Q168/Z168</f>
        <v>0.52789699570815452</v>
      </c>
      <c r="Z168" s="4">
        <v>233</v>
      </c>
      <c r="AA168" s="7">
        <f>R168/AB168</f>
        <v>0.7070175438596491</v>
      </c>
      <c r="AB168" s="4">
        <v>570</v>
      </c>
      <c r="AC168" s="4">
        <v>8388</v>
      </c>
      <c r="AD168" s="4">
        <f>AP168/AC168</f>
        <v>5.9998807820696234</v>
      </c>
      <c r="AE168" s="7">
        <f>AF168/(AF168+AH168+AJ168+AL168+AN168+AP168)</f>
        <v>0.14066301540176418</v>
      </c>
      <c r="AF168" s="4">
        <v>26248</v>
      </c>
      <c r="AG168" s="7">
        <f>AH168/(AF168+AH168+AJ168+AL168+AN168+AP168)</f>
        <v>0.14963398034319031</v>
      </c>
      <c r="AH168" s="4">
        <v>27922</v>
      </c>
      <c r="AI168" s="7">
        <f>AJ168/(AF168+AH168+AJ168+AL168+AN168+AP168)</f>
        <v>0.40978124564581303</v>
      </c>
      <c r="AJ168" s="4">
        <v>76466</v>
      </c>
      <c r="AK168" s="7">
        <f>AL168/(AF168+AH168+AJ168+AL168+AN168+AP168)</f>
        <v>1.5101660218004095E-2</v>
      </c>
      <c r="AL168" s="4">
        <v>2818</v>
      </c>
      <c r="AM168" s="7">
        <f>AN168/(AF168+AH168+AJ168+AL168+AN168+AP168)</f>
        <v>1.5117737216107008E-2</v>
      </c>
      <c r="AN168" s="4">
        <v>2821</v>
      </c>
      <c r="AO168" s="7">
        <f>AP168/(AF168+AH168+AJ168+AL168+AN168+AP168)</f>
        <v>0.26970236117512136</v>
      </c>
      <c r="AP168" s="4">
        <v>50327</v>
      </c>
      <c r="AQ168" s="6">
        <f>AO168+AM168+AK168+AI168+AG168+AE168</f>
        <v>0.99999999999999989</v>
      </c>
      <c r="AR168" s="4">
        <v>75022</v>
      </c>
      <c r="AS168" s="4">
        <f>AR168/M168</f>
        <v>9377.75</v>
      </c>
      <c r="AT168" s="4">
        <f>AR168/V168</f>
        <v>4158.0911389260973</v>
      </c>
      <c r="AU168" s="7">
        <f>AR168/(AR168+AV168+AY168+BB168)</f>
        <v>0.3480023564447372</v>
      </c>
      <c r="AV168" s="4">
        <v>43999</v>
      </c>
      <c r="AW168" s="4">
        <f>AV168/M168</f>
        <v>5499.875</v>
      </c>
      <c r="AX168" s="7">
        <f>AV168/(AR168+AV168+AY168+BB168)</f>
        <v>0.20409687399978663</v>
      </c>
      <c r="AY168" s="4">
        <v>40556</v>
      </c>
      <c r="AZ168" s="4">
        <f>AY168/M168</f>
        <v>5069.5</v>
      </c>
      <c r="BA168" s="7">
        <f>AY168/(AR168+AV168+AY168+BB168)</f>
        <v>0.18812593063331773</v>
      </c>
      <c r="BB168" s="4">
        <v>56002</v>
      </c>
      <c r="BC168" s="11">
        <f>BB168/(AR168+AV168+AY168+BB168)</f>
        <v>0.25977483892215847</v>
      </c>
      <c r="BD168" s="9">
        <f>BC168+BA168+AX168+AU168</f>
        <v>1</v>
      </c>
      <c r="BE168" s="14">
        <f>(AF168+AH168+AJ168+AL168+AN168+AP168)</f>
        <v>186602</v>
      </c>
      <c r="BF168" s="14">
        <f t="shared" si="10"/>
        <v>-215579</v>
      </c>
      <c r="BG168" s="13">
        <f>(AF168+AH168+AJ168+AL168+AN168+AP168)-(AR168+AV168+AY168+BB168)</f>
        <v>-28977</v>
      </c>
      <c r="BH168" s="13">
        <f t="shared" si="11"/>
        <v>1</v>
      </c>
      <c r="BI168" s="14">
        <f>AF168/W168</f>
        <v>42528.405063291139</v>
      </c>
      <c r="BJ168" s="14">
        <f>AH168/Y168</f>
        <v>52892.89430894309</v>
      </c>
      <c r="BK168" s="14">
        <f>AJ168/AA168</f>
        <v>108152.90322580645</v>
      </c>
      <c r="BL168" s="14">
        <f>BI168+BJ168+BK168</f>
        <v>203574.20259804069</v>
      </c>
      <c r="BM168" s="14">
        <f>(AF168/W168)-AF168</f>
        <v>16280.405063291139</v>
      </c>
      <c r="BN168" s="14">
        <f>AH168/Y168-AH168</f>
        <v>24970.89430894309</v>
      </c>
      <c r="BO168" s="14">
        <f>AJ168/AA168-AJ168</f>
        <v>31686.903225806454</v>
      </c>
      <c r="BP168" s="14">
        <f>BG168/S168</f>
        <v>-3.4277298697611695E-2</v>
      </c>
      <c r="BQ168" s="14">
        <f>(BG168-CA168)/S168</f>
        <v>-2.3492346162325269E-2</v>
      </c>
      <c r="BR168" s="27">
        <f>BQ168-BP168</f>
        <v>1.0784952535286427E-2</v>
      </c>
      <c r="BS168" s="28">
        <f t="shared" si="12"/>
        <v>549945</v>
      </c>
      <c r="BT168" s="11">
        <f>BS168/S168</f>
        <v>0.65053763440860213</v>
      </c>
      <c r="BU168" s="14">
        <f>(BE168-AP168)*1/BT168-(BE168-AP168)</f>
        <v>73205.578512396693</v>
      </c>
      <c r="BV168" s="14">
        <f t="shared" si="13"/>
        <v>0.22073411642239493</v>
      </c>
      <c r="BW168" s="27">
        <f>(AR168+AV168+AY168+BB168)/S168</f>
        <v>0.25501141512000663</v>
      </c>
      <c r="BX168" s="13">
        <f>(AF168+AH168+AJ168+AL168+AN168)/N168</f>
        <v>225.24793388429751</v>
      </c>
      <c r="BY168" s="26">
        <f>BX168/K168</f>
        <v>0.24779750702342959</v>
      </c>
      <c r="BZ168" s="11">
        <f>AP168/BE168</f>
        <v>0.26970236117512136</v>
      </c>
      <c r="CA168" s="15">
        <f>-(BM168+BN168+BO168)/M168</f>
        <v>-9117.2753247550863</v>
      </c>
      <c r="CB168" s="15">
        <f>BG168-CA168</f>
        <v>-19859.724675244914</v>
      </c>
      <c r="CC168" s="18">
        <f t="shared" si="14"/>
        <v>1</v>
      </c>
      <c r="CD168" s="17">
        <f>(AF168/(AF168+AH168+AJ168))/(X168/(X168+Z168+AB168))</f>
        <v>1.461413297253437</v>
      </c>
      <c r="CE168" s="19">
        <f>(AH168/(AF168+AH168+AJ168))/(Z168/(X168+Z168+AB168))</f>
        <v>0.85403842042108413</v>
      </c>
      <c r="CF168" s="18">
        <f>(AJ168/(AF168+AH168+AJ168))/(AB168/(X168+Z168+AB168))</f>
        <v>0.95604937893587272</v>
      </c>
      <c r="CG168">
        <f>AH168/Z168</f>
        <v>119.83690987124463</v>
      </c>
      <c r="CH168" s="11">
        <f>BB168/BE168</f>
        <v>0.30011468258646745</v>
      </c>
      <c r="CI168" s="14">
        <f>AY168/V168</f>
        <v>2247.8145641316787</v>
      </c>
      <c r="CJ168" s="14">
        <f>AV168/M168</f>
        <v>5499.875</v>
      </c>
      <c r="CK168" s="17">
        <f>N168/V168</f>
        <v>33.532099104933067</v>
      </c>
      <c r="CL168" s="17">
        <f>(AL168+AN168)/N168</f>
        <v>9.3206611570247926</v>
      </c>
      <c r="CM168" s="14">
        <f>AP168/AC168</f>
        <v>5.9998807820696234</v>
      </c>
    </row>
    <row r="169" spans="1:91" hidden="1" x14ac:dyDescent="0.2">
      <c r="A169">
        <v>453</v>
      </c>
      <c r="B169" s="2">
        <v>44866</v>
      </c>
      <c r="C169" s="3" t="s">
        <v>37</v>
      </c>
      <c r="D169" t="s">
        <v>38</v>
      </c>
      <c r="E169" s="3" t="s">
        <v>44</v>
      </c>
      <c r="F169" t="s">
        <v>45</v>
      </c>
      <c r="G169" t="str">
        <f>CONCATENATE(C169,E169)</f>
        <v>LAXBOI</v>
      </c>
      <c r="H169" t="s">
        <v>34</v>
      </c>
      <c r="I169">
        <f>U169/M169</f>
        <v>168.11111111111111</v>
      </c>
      <c r="J169" t="str">
        <f>_xlfn.CONCAT(C169,E169,H169)</f>
        <v>LAXBOI737-900</v>
      </c>
      <c r="K169" s="4">
        <v>674</v>
      </c>
      <c r="L169" s="4">
        <f>N169/M169</f>
        <v>104.77777777777777</v>
      </c>
      <c r="M169" s="4">
        <v>9</v>
      </c>
      <c r="N169" s="4">
        <v>943</v>
      </c>
      <c r="O169" s="4">
        <f>P169/M169</f>
        <v>16.777777777777779</v>
      </c>
      <c r="P169" s="4">
        <v>151</v>
      </c>
      <c r="Q169" s="4">
        <v>220</v>
      </c>
      <c r="R169" s="4">
        <v>572</v>
      </c>
      <c r="S169" s="4">
        <f>U169*K169</f>
        <v>1019762</v>
      </c>
      <c r="T169" s="7">
        <f>N169/U169</f>
        <v>0.62326503635161934</v>
      </c>
      <c r="U169" s="4">
        <v>1513</v>
      </c>
      <c r="V169" s="4">
        <v>17.093787668057487</v>
      </c>
      <c r="W169" s="7">
        <f>P169/X169</f>
        <v>0.77040816326530615</v>
      </c>
      <c r="X169" s="4">
        <v>196</v>
      </c>
      <c r="Y169" s="7">
        <f>Q169/Z169</f>
        <v>0.60109289617486339</v>
      </c>
      <c r="Z169" s="4">
        <v>366</v>
      </c>
      <c r="AA169" s="7">
        <f>R169/AB169</f>
        <v>0.60084033613445376</v>
      </c>
      <c r="AB169" s="4">
        <v>952</v>
      </c>
      <c r="AC169" s="4">
        <v>407</v>
      </c>
      <c r="AD169" s="4">
        <f>AP169/AC169</f>
        <v>5</v>
      </c>
      <c r="AE169" s="7">
        <f>AF169/(AF169+AH169+AJ169+AL169+AN169+AP169)</f>
        <v>0.25639930338776984</v>
      </c>
      <c r="AF169" s="4">
        <v>46818</v>
      </c>
      <c r="AG169" s="7">
        <f>AH169/(AF169+AH169+AJ169+AL169+AN169+AP169)</f>
        <v>0.21547881137799976</v>
      </c>
      <c r="AH169" s="4">
        <v>39346</v>
      </c>
      <c r="AI169" s="7">
        <f>AJ169/(AF169+AH169+AJ169+AL169+AN169+AP169)</f>
        <v>0.4856351110088829</v>
      </c>
      <c r="AJ169" s="4">
        <v>88676</v>
      </c>
      <c r="AK169" s="7">
        <f>AL169/(AF169+AH169+AJ169+AL169+AN169+AP169)</f>
        <v>1.8811816120658496E-2</v>
      </c>
      <c r="AL169" s="4">
        <v>3435</v>
      </c>
      <c r="AM169" s="7">
        <f>AN169/(AF169+AH169+AJ169+AL169+AN169+AP169)</f>
        <v>1.2530257724619109E-2</v>
      </c>
      <c r="AN169" s="4">
        <v>2288</v>
      </c>
      <c r="AO169" s="7">
        <f>AP169/(AF169+AH169+AJ169+AL169+AN169+AP169)</f>
        <v>1.1144700380069881E-2</v>
      </c>
      <c r="AP169" s="4">
        <v>2035</v>
      </c>
      <c r="AQ169" s="6">
        <f>AO169+AM169+AK169+AI169+AG169+AE169</f>
        <v>1</v>
      </c>
      <c r="AR169" s="4">
        <v>62949</v>
      </c>
      <c r="AS169" s="4">
        <f>AR169/M169</f>
        <v>6994.333333333333</v>
      </c>
      <c r="AT169" s="4">
        <f>AR169/V169</f>
        <v>3682.5659252589412</v>
      </c>
      <c r="AU169" s="7">
        <f>AR169/(AR169+AV169+AY169+BB169)</f>
        <v>0.30779348416024094</v>
      </c>
      <c r="AV169" s="4">
        <v>44536</v>
      </c>
      <c r="AW169" s="4">
        <f>AV169/M169</f>
        <v>4948.4444444444443</v>
      </c>
      <c r="AX169" s="7">
        <f>AV169/(AR169+AV169+AY169+BB169)</f>
        <v>0.21776184864827863</v>
      </c>
      <c r="AY169" s="4">
        <v>55974</v>
      </c>
      <c r="AZ169" s="4">
        <f>AY169/M169</f>
        <v>6219.333333333333</v>
      </c>
      <c r="BA169" s="7">
        <f>AY169/(AR169+AV169+AY169+BB169)</f>
        <v>0.27368873981136044</v>
      </c>
      <c r="BB169" s="4">
        <v>41058</v>
      </c>
      <c r="BC169" s="11">
        <f>BB169/(AR169+AV169+AY169+BB169)</f>
        <v>0.20075592738011999</v>
      </c>
      <c r="BD169" s="9">
        <f>BC169+BA169+AX169+AU169</f>
        <v>1</v>
      </c>
      <c r="BE169" s="14">
        <f>(AF169+AH169+AJ169+AL169+AN169+AP169)</f>
        <v>182598</v>
      </c>
      <c r="BF169" s="14">
        <f t="shared" si="10"/>
        <v>-204517</v>
      </c>
      <c r="BG169" s="13">
        <f>(AF169+AH169+AJ169+AL169+AN169+AP169)-(AR169+AV169+AY169+BB169)</f>
        <v>-21919</v>
      </c>
      <c r="BH169" s="13">
        <f t="shared" si="11"/>
        <v>1</v>
      </c>
      <c r="BI169" s="14">
        <f>AF169/W169</f>
        <v>60770.384105960264</v>
      </c>
      <c r="BJ169" s="14">
        <f>AH169/Y169</f>
        <v>65457.436363636363</v>
      </c>
      <c r="BK169" s="14">
        <f>AJ169/AA169</f>
        <v>147586.62937062938</v>
      </c>
      <c r="BL169" s="14">
        <f>BI169+BJ169+BK169</f>
        <v>273814.44984022598</v>
      </c>
      <c r="BM169" s="14">
        <f>(AF169/W169)-AF169</f>
        <v>13952.384105960264</v>
      </c>
      <c r="BN169" s="14">
        <f>AH169/Y169-AH169</f>
        <v>26111.436363636363</v>
      </c>
      <c r="BO169" s="14">
        <f>AJ169/AA169-AJ169</f>
        <v>58910.62937062938</v>
      </c>
      <c r="BP169" s="14">
        <f>BG169/S169</f>
        <v>-2.1494231006842772E-2</v>
      </c>
      <c r="BQ169" s="14">
        <f>(BG169-CA169)/S169</f>
        <v>-1.0710184245580396E-2</v>
      </c>
      <c r="BR169" s="27">
        <f>BQ169-BP169</f>
        <v>1.0784046761262376E-2</v>
      </c>
      <c r="BS169" s="28">
        <f t="shared" si="12"/>
        <v>635582</v>
      </c>
      <c r="BT169" s="11">
        <f>BS169/S169</f>
        <v>0.62326503635161934</v>
      </c>
      <c r="BU169" s="14">
        <f>(BE169-AP169)*1/BT169-(BE169-AP169)</f>
        <v>109142.00424178154</v>
      </c>
      <c r="BV169" s="14">
        <f t="shared" si="13"/>
        <v>0.17905942759192831</v>
      </c>
      <c r="BW169" s="27">
        <f>(AR169+AV169+AY169+BB169)/S169</f>
        <v>0.20055365859877108</v>
      </c>
      <c r="BX169" s="13">
        <f>(AF169+AH169+AJ169+AL169+AN169)/N169</f>
        <v>191.47720042417816</v>
      </c>
      <c r="BY169" s="26">
        <f>BX169/K169</f>
        <v>0.2840908018162881</v>
      </c>
      <c r="BZ169" s="11">
        <f>AP169/BE169</f>
        <v>1.1144700380069881E-2</v>
      </c>
      <c r="CA169" s="15">
        <f>-(BM169+BN169+BO169)/M169</f>
        <v>-10997.161093358445</v>
      </c>
      <c r="CB169" s="15">
        <f>BG169-CA169</f>
        <v>-10921.838906641555</v>
      </c>
      <c r="CC169" s="18">
        <f t="shared" si="14"/>
        <v>1</v>
      </c>
      <c r="CD169" s="17">
        <f>(AF169/(AF169+AH169+AJ169))/(X169/(X169+Z169+AB169))</f>
        <v>2.0684349305954366</v>
      </c>
      <c r="CE169" s="19">
        <f>(AH169/(AF169+AH169+AJ169))/(Z169/(X169+Z169+AB169))</f>
        <v>0.93090332081915961</v>
      </c>
      <c r="CF169" s="18">
        <f>(AJ169/(AF169+AH169+AJ169))/(AB169/(X169+Z169+AB169))</f>
        <v>0.80659258212550622</v>
      </c>
      <c r="CG169">
        <f>AH169/Z169</f>
        <v>107.50273224043715</v>
      </c>
      <c r="CH169" s="11">
        <f>BB169/BE169</f>
        <v>0.22485459862649099</v>
      </c>
      <c r="CI169" s="14">
        <f>AY169/V169</f>
        <v>3274.5229487433317</v>
      </c>
      <c r="CJ169" s="14">
        <f>AV169/M169</f>
        <v>4948.4444444444443</v>
      </c>
      <c r="CK169" s="17">
        <f>N169/V169</f>
        <v>55.166240409207163</v>
      </c>
      <c r="CL169" s="17">
        <f>(AL169+AN169)/N169</f>
        <v>6.0689289501590666</v>
      </c>
      <c r="CM169" s="14">
        <f>AP169/AC169</f>
        <v>5</v>
      </c>
    </row>
    <row r="170" spans="1:91" hidden="1" x14ac:dyDescent="0.2">
      <c r="A170">
        <v>401</v>
      </c>
      <c r="B170" s="2">
        <v>44866</v>
      </c>
      <c r="C170" s="3" t="s">
        <v>29</v>
      </c>
      <c r="D170" t="s">
        <v>28</v>
      </c>
      <c r="E170" s="3" t="s">
        <v>39</v>
      </c>
      <c r="F170" t="s">
        <v>28</v>
      </c>
      <c r="G170" t="str">
        <f>CONCATENATE(C170,E170)</f>
        <v>ANCOME</v>
      </c>
      <c r="H170" t="s">
        <v>30</v>
      </c>
      <c r="I170">
        <f>U170/M170</f>
        <v>120.55555555555556</v>
      </c>
      <c r="J170" t="str">
        <f>_xlfn.CONCAT(C170,E170,H170)</f>
        <v>ANCOME737-700</v>
      </c>
      <c r="K170" s="4">
        <v>539</v>
      </c>
      <c r="L170" s="4">
        <f>N170/M170</f>
        <v>60.388888888888886</v>
      </c>
      <c r="M170" s="4">
        <v>18</v>
      </c>
      <c r="N170" s="4">
        <v>1087</v>
      </c>
      <c r="O170" s="4">
        <f>P170/M170</f>
        <v>9.1111111111111107</v>
      </c>
      <c r="P170" s="4">
        <v>164</v>
      </c>
      <c r="Q170" s="4">
        <v>298</v>
      </c>
      <c r="R170" s="4">
        <v>626</v>
      </c>
      <c r="S170" s="4">
        <f>U170*K170</f>
        <v>1169630</v>
      </c>
      <c r="T170" s="7">
        <f>N170/U170</f>
        <v>0.50092165898617513</v>
      </c>
      <c r="U170" s="4">
        <v>2170</v>
      </c>
      <c r="V170" s="4">
        <v>27.703304597701148</v>
      </c>
      <c r="W170" s="7">
        <f>P170/X170</f>
        <v>0.55033557046979864</v>
      </c>
      <c r="X170" s="4">
        <v>298</v>
      </c>
      <c r="Y170" s="7">
        <f>Q170/Z170</f>
        <v>0.54880294659300188</v>
      </c>
      <c r="Z170" s="4">
        <v>543</v>
      </c>
      <c r="AA170" s="7">
        <f>R170/AB170</f>
        <v>0.4706766917293233</v>
      </c>
      <c r="AB170" s="4">
        <v>1330</v>
      </c>
      <c r="AC170" s="4">
        <v>17610</v>
      </c>
      <c r="AD170" s="4">
        <f>AP170/AC170</f>
        <v>4.9998864281658149</v>
      </c>
      <c r="AE170" s="7">
        <f>AF170/(AF170+AH170+AJ170+AL170+AN170+AP170)</f>
        <v>0.16672804836878127</v>
      </c>
      <c r="AF170" s="4">
        <v>54325</v>
      </c>
      <c r="AG170" s="7">
        <f>AH170/(AF170+AH170+AJ170+AL170+AN170+AP170)</f>
        <v>0.20134425927630972</v>
      </c>
      <c r="AH170" s="4">
        <v>65604</v>
      </c>
      <c r="AI170" s="7">
        <f>AJ170/(AF170+AH170+AJ170+AL170+AN170+AP170)</f>
        <v>0.34827057054292115</v>
      </c>
      <c r="AJ170" s="4">
        <v>113477</v>
      </c>
      <c r="AK170" s="7">
        <f>AL170/(AF170+AH170+AJ170+AL170+AN170+AP170)</f>
        <v>1.1509069146487432E-2</v>
      </c>
      <c r="AL170" s="4">
        <v>3750</v>
      </c>
      <c r="AM170" s="7">
        <f>AN170/(AF170+AH170+AJ170+AL170+AN170+AP170)</f>
        <v>1.9212472761869688E-3</v>
      </c>
      <c r="AN170" s="4">
        <v>626</v>
      </c>
      <c r="AO170" s="7">
        <f>AP170/(AF170+AH170+AJ170+AL170+AN170+AP170)</f>
        <v>0.27022680538931343</v>
      </c>
      <c r="AP170" s="4">
        <v>88048</v>
      </c>
      <c r="AQ170" s="6">
        <f>AO170+AM170+AK170+AI170+AG170+AE170</f>
        <v>1</v>
      </c>
      <c r="AR170" s="4">
        <v>102019</v>
      </c>
      <c r="AS170" s="4">
        <f>AR170/M170</f>
        <v>5667.7222222222226</v>
      </c>
      <c r="AT170" s="4">
        <f>AR170/V170</f>
        <v>3682.5570624692064</v>
      </c>
      <c r="AU170" s="7">
        <f>AR170/(AR170+AV170+AY170+BB170)</f>
        <v>0.29067975051785494</v>
      </c>
      <c r="AV170" s="4">
        <v>91692</v>
      </c>
      <c r="AW170" s="4">
        <f>AV170/M170</f>
        <v>5094</v>
      </c>
      <c r="AX170" s="7">
        <f>AV170/(AR170+AV170+AY170+BB170)</f>
        <v>0.26125533169785192</v>
      </c>
      <c r="AY170" s="4">
        <v>90715</v>
      </c>
      <c r="AZ170" s="4">
        <f>AY170/M170</f>
        <v>5039.7222222222226</v>
      </c>
      <c r="BA170" s="7">
        <f>AY170/(AR170+AV170+AY170+BB170)</f>
        <v>0.25847159419546567</v>
      </c>
      <c r="BB170" s="4">
        <v>66541</v>
      </c>
      <c r="BC170" s="11">
        <f>BB170/(AR170+AV170+AY170+BB170)</f>
        <v>0.18959332358882744</v>
      </c>
      <c r="BD170" s="9">
        <f>BC170+BA170+AX170+AU170</f>
        <v>1</v>
      </c>
      <c r="BE170" s="14">
        <f>(AF170+AH170+AJ170+AL170+AN170+AP170)</f>
        <v>325830</v>
      </c>
      <c r="BF170" s="14">
        <f t="shared" si="10"/>
        <v>-350967</v>
      </c>
      <c r="BG170" s="13">
        <f>(AF170+AH170+AJ170+AL170+AN170+AP170)-(AR170+AV170+AY170+BB170)</f>
        <v>-25137</v>
      </c>
      <c r="BH170" s="13">
        <f t="shared" si="11"/>
        <v>1</v>
      </c>
      <c r="BI170" s="14">
        <f>AF170/W170</f>
        <v>98712.5</v>
      </c>
      <c r="BJ170" s="14">
        <f>AH170/Y170</f>
        <v>119540.17449664429</v>
      </c>
      <c r="BK170" s="14">
        <f>AJ170/AA170</f>
        <v>241093.30670926519</v>
      </c>
      <c r="BL170" s="14">
        <f>BI170+BJ170+BK170</f>
        <v>459345.98120590951</v>
      </c>
      <c r="BM170" s="14">
        <f>(AF170/W170)-AF170</f>
        <v>44387.5</v>
      </c>
      <c r="BN170" s="14">
        <f>AH170/Y170-AH170</f>
        <v>53936.174496644293</v>
      </c>
      <c r="BO170" s="14">
        <f>AJ170/AA170-AJ170</f>
        <v>127616.30670926519</v>
      </c>
      <c r="BP170" s="14">
        <f>BG170/S170</f>
        <v>-2.1491411813992459E-2</v>
      </c>
      <c r="BQ170" s="14">
        <f>(BG170-CA170)/S170</f>
        <v>-1.0759623831377373E-2</v>
      </c>
      <c r="BR170" s="27">
        <f>BQ170-BP170</f>
        <v>1.0731787982615086E-2</v>
      </c>
      <c r="BS170" s="28">
        <f t="shared" si="12"/>
        <v>585893</v>
      </c>
      <c r="BT170" s="11">
        <f>BS170/S170</f>
        <v>0.50092165898617513</v>
      </c>
      <c r="BU170" s="14">
        <f>(BE170-AP170)*1/BT170-(BE170-AP170)</f>
        <v>236906.99724011036</v>
      </c>
      <c r="BV170" s="14">
        <f t="shared" si="13"/>
        <v>0.27857527594196457</v>
      </c>
      <c r="BW170" s="27">
        <f>(AR170+AV170+AY170+BB170)/S170</f>
        <v>0.30006668775595702</v>
      </c>
      <c r="BX170" s="13">
        <f>(AF170+AH170+AJ170+AL170+AN170)/N170</f>
        <v>218.75068997240109</v>
      </c>
      <c r="BY170" s="26">
        <f>BX170/K170</f>
        <v>0.40584543594137495</v>
      </c>
      <c r="BZ170" s="11">
        <f>AP170/BE170</f>
        <v>0.27022680538931343</v>
      </c>
      <c r="CA170" s="15">
        <f>-(BM170+BN170+BO170)/M170</f>
        <v>-12552.221178106083</v>
      </c>
      <c r="CB170" s="15">
        <f>BG170-CA170</f>
        <v>-12584.778821893917</v>
      </c>
      <c r="CC170" s="18">
        <f t="shared" si="14"/>
        <v>1</v>
      </c>
      <c r="CD170" s="17">
        <f>(AF170/(AF170+AH170+AJ170))/(X170/(X170+Z170+AB170))</f>
        <v>1.6956307288846055</v>
      </c>
      <c r="CE170" s="19">
        <f>(AH170/(AF170+AH170+AJ170))/(Z170/(X170+Z170+AB170))</f>
        <v>1.1237722351629436</v>
      </c>
      <c r="CF170" s="18">
        <f>(AJ170/(AF170+AH170+AJ170))/(AB170/(X170+Z170+AB170))</f>
        <v>0.79360430007436777</v>
      </c>
      <c r="CG170">
        <f>AH170/Z170</f>
        <v>120.81767955801105</v>
      </c>
      <c r="CH170" s="11">
        <f>BB170/BE170</f>
        <v>0.20421999202037872</v>
      </c>
      <c r="CI170" s="14">
        <f>AY170/V170</f>
        <v>3274.5190986178463</v>
      </c>
      <c r="CJ170" s="14">
        <f>AV170/M170</f>
        <v>5094</v>
      </c>
      <c r="CK170" s="17">
        <f>N170/V170</f>
        <v>39.237196276223322</v>
      </c>
      <c r="CL170" s="17">
        <f>(AL170+AN170)/N170</f>
        <v>4.0257589696412142</v>
      </c>
      <c r="CM170" s="14">
        <f>AP170/AC170</f>
        <v>4.9998864281658149</v>
      </c>
    </row>
    <row r="171" spans="1:91" hidden="1" x14ac:dyDescent="0.2">
      <c r="A171">
        <v>661</v>
      </c>
      <c r="B171" s="2">
        <v>45170</v>
      </c>
      <c r="C171" s="3" t="s">
        <v>37</v>
      </c>
      <c r="D171" t="s">
        <v>38</v>
      </c>
      <c r="E171" s="3" t="s">
        <v>46</v>
      </c>
      <c r="F171" t="s">
        <v>42</v>
      </c>
      <c r="G171" t="str">
        <f>CONCATENATE(C171,E171)</f>
        <v>LAXGEG</v>
      </c>
      <c r="H171" t="s">
        <v>35</v>
      </c>
      <c r="I171">
        <f>U171/M171</f>
        <v>160.19999999999999</v>
      </c>
      <c r="J171" t="str">
        <f>_xlfn.CONCAT(C171,E171,H171)</f>
        <v>LAXGEG737-Max 9</v>
      </c>
      <c r="K171" s="4">
        <v>945</v>
      </c>
      <c r="L171" s="4">
        <f>N171/M171</f>
        <v>119.4</v>
      </c>
      <c r="M171" s="4">
        <v>5</v>
      </c>
      <c r="N171" s="4">
        <v>597</v>
      </c>
      <c r="O171" s="4">
        <f>P171/M171</f>
        <v>20.8</v>
      </c>
      <c r="P171" s="4">
        <v>104</v>
      </c>
      <c r="Q171" s="4">
        <v>185</v>
      </c>
      <c r="R171" s="4">
        <v>308</v>
      </c>
      <c r="S171" s="4">
        <f>U171*K171</f>
        <v>756945</v>
      </c>
      <c r="T171" s="7">
        <f>N171/U171</f>
        <v>0.74531835205992514</v>
      </c>
      <c r="U171" s="4">
        <v>801</v>
      </c>
      <c r="V171" s="4">
        <v>11.433896797153023</v>
      </c>
      <c r="W171" s="7">
        <f>P171/X171</f>
        <v>1</v>
      </c>
      <c r="X171" s="4">
        <v>104</v>
      </c>
      <c r="Y171" s="7">
        <f>Q171/Z171</f>
        <v>0.95360824742268047</v>
      </c>
      <c r="Z171" s="4">
        <v>194</v>
      </c>
      <c r="AA171" s="7">
        <f>R171/AB171</f>
        <v>0.61111111111111116</v>
      </c>
      <c r="AB171" s="4">
        <v>504</v>
      </c>
      <c r="AC171" s="4">
        <v>61</v>
      </c>
      <c r="AD171" s="4">
        <f>AP171/AC171</f>
        <v>5.9508196721311473</v>
      </c>
      <c r="AE171" s="7">
        <f>AF171/(AF171+AH171+AJ171+AL171+AN171+AP171)</f>
        <v>0.243378067538772</v>
      </c>
      <c r="AF171" s="4">
        <v>34493</v>
      </c>
      <c r="AG171" s="7">
        <f>AH171/(AF171+AH171+AJ171+AL171+AN171+AP171)</f>
        <v>0.29624063333474449</v>
      </c>
      <c r="AH171" s="4">
        <v>41985</v>
      </c>
      <c r="AI171" s="7">
        <f>AJ171/(AF171+AH171+AJ171+AL171+AN171+AP171)</f>
        <v>0.42724694128106344</v>
      </c>
      <c r="AJ171" s="4">
        <v>60552</v>
      </c>
      <c r="AK171" s="7">
        <f>AL171/(AF171+AH171+AJ171+AL171+AN171+AP171)</f>
        <v>1.5311234353611898E-2</v>
      </c>
      <c r="AL171" s="4">
        <v>2170</v>
      </c>
      <c r="AM171" s="7">
        <f>AN171/(AF171+AH171+AJ171+AL171+AN171+AP171)</f>
        <v>1.526184327505186E-2</v>
      </c>
      <c r="AN171" s="4">
        <v>2163</v>
      </c>
      <c r="AO171" s="7">
        <f>AP171/(AF171+AH171+AJ171+AL171+AN171+AP171)</f>
        <v>2.5612802167562761E-3</v>
      </c>
      <c r="AP171" s="4">
        <v>363</v>
      </c>
      <c r="AQ171" s="6">
        <f>AO171+AM171+AK171+AI171+AG171+AE171</f>
        <v>1</v>
      </c>
      <c r="AR171" s="4">
        <v>50278</v>
      </c>
      <c r="AS171" s="4">
        <f>AR171/M171</f>
        <v>10055.6</v>
      </c>
      <c r="AT171" s="4">
        <f>AR171/V171</f>
        <v>4397.2760023965702</v>
      </c>
      <c r="AU171" s="7">
        <f>AR171/(AR171+AV171+AY171+BB171)</f>
        <v>0.35325445449946602</v>
      </c>
      <c r="AV171" s="4">
        <v>29599</v>
      </c>
      <c r="AW171" s="4">
        <f>AV171/M171</f>
        <v>5919.8</v>
      </c>
      <c r="AX171" s="7">
        <f>AV171/(AR171+AV171+AY171+BB171)</f>
        <v>0.20796329604856387</v>
      </c>
      <c r="AY171" s="4">
        <v>27060</v>
      </c>
      <c r="AZ171" s="4">
        <f>AY171/M171</f>
        <v>5412</v>
      </c>
      <c r="BA171" s="7">
        <f>AY171/(AR171+AV171+AY171+BB171)</f>
        <v>0.19012422011129224</v>
      </c>
      <c r="BB171" s="4">
        <v>35391</v>
      </c>
      <c r="BC171" s="11">
        <f>BB171/(AR171+AV171+AY171+BB171)</f>
        <v>0.24865802934067788</v>
      </c>
      <c r="BD171" s="9">
        <f>BC171+BA171+AX171+AU171</f>
        <v>1</v>
      </c>
      <c r="BE171" s="14">
        <f>(AF171+AH171+AJ171+AL171+AN171+AP171)</f>
        <v>141726</v>
      </c>
      <c r="BF171" s="14">
        <f t="shared" si="10"/>
        <v>-142328</v>
      </c>
      <c r="BG171" s="13">
        <f>(AF171+AH171+AJ171+AL171+AN171+AP171)-(AR171+AV171+AY171+BB171)</f>
        <v>-602</v>
      </c>
      <c r="BH171" s="13">
        <f t="shared" si="11"/>
        <v>1</v>
      </c>
      <c r="BI171" s="14">
        <f>AF171/W171</f>
        <v>34493</v>
      </c>
      <c r="BJ171" s="14">
        <f>AH171/Y171</f>
        <v>44027.513513513513</v>
      </c>
      <c r="BK171" s="14">
        <f>AJ171/AA171</f>
        <v>99085.090909090897</v>
      </c>
      <c r="BL171" s="14">
        <f>BI171+BJ171+BK171</f>
        <v>177605.60442260443</v>
      </c>
      <c r="BM171" s="14">
        <f>(AF171/W171)-AF171</f>
        <v>0</v>
      </c>
      <c r="BN171" s="14">
        <f>AH171/Y171-AH171</f>
        <v>2042.5135135135133</v>
      </c>
      <c r="BO171" s="14">
        <f>AJ171/AA171-AJ171</f>
        <v>38533.090909090897</v>
      </c>
      <c r="BP171" s="14">
        <f>BG171/S171</f>
        <v>-7.9530216858556436E-4</v>
      </c>
      <c r="BQ171" s="14">
        <f>(BG171-CA171)/S171</f>
        <v>9.9255836084799851E-3</v>
      </c>
      <c r="BR171" s="27">
        <f>BQ171-BP171</f>
        <v>1.072088577706555E-2</v>
      </c>
      <c r="BS171" s="28">
        <f t="shared" si="12"/>
        <v>564165</v>
      </c>
      <c r="BT171" s="11">
        <f>BS171/S171</f>
        <v>0.74531835205992514</v>
      </c>
      <c r="BU171" s="14">
        <f>(BE171-AP171)*1/BT171-(BE171-AP171)</f>
        <v>48304.944723618071</v>
      </c>
      <c r="BV171" s="14">
        <f t="shared" si="13"/>
        <v>0.18723421120424866</v>
      </c>
      <c r="BW171" s="27">
        <f>(AR171+AV171+AY171+BB171)/S171</f>
        <v>0.18802951337283422</v>
      </c>
      <c r="BX171" s="13">
        <f>(AF171+AH171+AJ171+AL171+AN171)/N171</f>
        <v>236.7889447236181</v>
      </c>
      <c r="BY171" s="26">
        <f>BX171/K171</f>
        <v>0.25057031187684453</v>
      </c>
      <c r="BZ171" s="11">
        <f>AP171/BE171</f>
        <v>2.5612802167562761E-3</v>
      </c>
      <c r="CA171" s="15">
        <f>-(BM171+BN171+BO171)/M171</f>
        <v>-8115.1208845208821</v>
      </c>
      <c r="CB171" s="15">
        <f>BG171-CA171</f>
        <v>7513.1208845208821</v>
      </c>
      <c r="CC171" s="18">
        <f t="shared" si="14"/>
        <v>0</v>
      </c>
      <c r="CD171" s="17">
        <f>(AF171/(AF171+AH171+AJ171))/(X171/(X171+Z171+AB171))</f>
        <v>1.9411376790034747</v>
      </c>
      <c r="CE171" s="19">
        <f>(AH171/(AF171+AH171+AJ171))/(Z171/(X171+Z171+AB171))</f>
        <v>1.2666339901488952</v>
      </c>
      <c r="CF171" s="18">
        <f>(AJ171/(AF171+AH171+AJ171))/(AB171/(X171+Z171+AB171))</f>
        <v>0.70316406209276383</v>
      </c>
      <c r="CG171">
        <f>AH171/Z171</f>
        <v>216.41752577319588</v>
      </c>
      <c r="CH171" s="11">
        <f>BB171/BE171</f>
        <v>0.24971423733118836</v>
      </c>
      <c r="CI171" s="14">
        <f>AY171/V171</f>
        <v>2366.6472139872549</v>
      </c>
      <c r="CJ171" s="14">
        <f>AV171/M171</f>
        <v>5919.8</v>
      </c>
      <c r="CK171" s="17">
        <f>N171/V171</f>
        <v>52.213170242069147</v>
      </c>
      <c r="CL171" s="17">
        <f>(AL171+AN171)/N171</f>
        <v>7.2579564489112229</v>
      </c>
      <c r="CM171" s="14">
        <f>AP171/AC171</f>
        <v>5.9508196721311473</v>
      </c>
    </row>
    <row r="172" spans="1:91" hidden="1" x14ac:dyDescent="0.2">
      <c r="A172">
        <v>1119</v>
      </c>
      <c r="B172" s="2">
        <v>45231</v>
      </c>
      <c r="C172" s="3" t="s">
        <v>52</v>
      </c>
      <c r="D172" t="s">
        <v>33</v>
      </c>
      <c r="E172" s="3" t="s">
        <v>37</v>
      </c>
      <c r="F172" t="s">
        <v>38</v>
      </c>
      <c r="G172" t="str">
        <f>CONCATENATE(C172,E172)</f>
        <v>OGGLAX</v>
      </c>
      <c r="H172" t="s">
        <v>34</v>
      </c>
      <c r="I172">
        <f>U172/M172</f>
        <v>178</v>
      </c>
      <c r="J172" t="str">
        <f>_xlfn.CONCAT(C172,E172,H172)</f>
        <v>OGGLAX737-900</v>
      </c>
      <c r="K172" s="4">
        <v>2486</v>
      </c>
      <c r="L172" s="4">
        <f>N172/M172</f>
        <v>130.33333333333334</v>
      </c>
      <c r="M172" s="4">
        <v>3</v>
      </c>
      <c r="N172" s="4">
        <v>391</v>
      </c>
      <c r="O172" s="4">
        <f>P172/M172</f>
        <v>23</v>
      </c>
      <c r="P172" s="4">
        <v>69</v>
      </c>
      <c r="Q172" s="4">
        <v>129</v>
      </c>
      <c r="R172" s="4">
        <v>193</v>
      </c>
      <c r="S172" s="4">
        <f>U172*K172</f>
        <v>1327524</v>
      </c>
      <c r="T172" s="7">
        <f>N172/U172</f>
        <v>0.73220973782771537</v>
      </c>
      <c r="U172" s="4">
        <v>534</v>
      </c>
      <c r="V172" s="4">
        <v>15.493128536782539</v>
      </c>
      <c r="W172" s="7">
        <f>P172/X172</f>
        <v>1</v>
      </c>
      <c r="X172" s="4">
        <v>69</v>
      </c>
      <c r="Y172" s="7">
        <f>Q172/Z172</f>
        <v>1</v>
      </c>
      <c r="Z172" s="4">
        <v>129</v>
      </c>
      <c r="AA172" s="7">
        <f>R172/AB172</f>
        <v>0.57440476190476186</v>
      </c>
      <c r="AB172" s="4">
        <v>336</v>
      </c>
      <c r="AC172" s="4">
        <v>1335</v>
      </c>
      <c r="AD172" s="4">
        <f>AP172/AC172</f>
        <v>5.9977528089887642</v>
      </c>
      <c r="AE172" s="7">
        <f>AF172/(AF172+AH172+AJ172+AL172+AN172+AP172)</f>
        <v>0.23418175300233016</v>
      </c>
      <c r="AF172" s="4">
        <v>33969</v>
      </c>
      <c r="AG172" s="7">
        <f>AH172/(AF172+AH172+AJ172+AL172+AN172+AP172)</f>
        <v>0.30203924055868847</v>
      </c>
      <c r="AH172" s="4">
        <v>43812</v>
      </c>
      <c r="AI172" s="7">
        <f>AJ172/(AF172+AH172+AJ172+AL172+AN172+AP172)</f>
        <v>0.39384642960552624</v>
      </c>
      <c r="AJ172" s="4">
        <v>57129</v>
      </c>
      <c r="AK172" s="7">
        <f>AL172/(AF172+AH172+AJ172+AL172+AN172+AP172)</f>
        <v>9.4102885821831864E-3</v>
      </c>
      <c r="AL172" s="4">
        <v>1365</v>
      </c>
      <c r="AM172" s="7">
        <f>AN172/(AF172+AH172+AJ172+AL172+AN172+AP172)</f>
        <v>5.322155886773202E-3</v>
      </c>
      <c r="AN172" s="4">
        <v>772</v>
      </c>
      <c r="AO172" s="7">
        <f>AP172/(AF172+AH172+AJ172+AL172+AN172+AP172)</f>
        <v>5.5200132364498736E-2</v>
      </c>
      <c r="AP172" s="4">
        <v>8007</v>
      </c>
      <c r="AQ172" s="6">
        <f>AO172+AM172+AK172+AI172+AG172+AE172</f>
        <v>1</v>
      </c>
      <c r="AR172" s="4">
        <v>64421</v>
      </c>
      <c r="AS172" s="4">
        <f>AR172/M172</f>
        <v>21473.666666666668</v>
      </c>
      <c r="AT172" s="4">
        <f>AR172/V172</f>
        <v>4158.0368901643624</v>
      </c>
      <c r="AU172" s="7">
        <f>AR172/(AR172+AV172+AY172+BB172)</f>
        <v>0.39058180142600768</v>
      </c>
      <c r="AV172" s="4">
        <v>17600</v>
      </c>
      <c r="AW172" s="4">
        <f>AV172/M172</f>
        <v>5866.666666666667</v>
      </c>
      <c r="AX172" s="7">
        <f>AV172/(AR172+AV172+AY172+BB172)</f>
        <v>0.1067080564582626</v>
      </c>
      <c r="AY172" s="4">
        <v>34826</v>
      </c>
      <c r="AZ172" s="4">
        <f>AY172/M172</f>
        <v>11608.666666666666</v>
      </c>
      <c r="BA172" s="7">
        <f>AY172/(AR172+AV172+AY172+BB172)</f>
        <v>0.21114856671678711</v>
      </c>
      <c r="BB172" s="4">
        <v>48089</v>
      </c>
      <c r="BC172" s="11">
        <f>BB172/(AR172+AV172+AY172+BB172)</f>
        <v>0.29156157539894262</v>
      </c>
      <c r="BD172" s="9">
        <f>BC172+BA172+AX172+AU172</f>
        <v>1</v>
      </c>
      <c r="BE172" s="14">
        <f>(AF172+AH172+AJ172+AL172+AN172+AP172)</f>
        <v>145054</v>
      </c>
      <c r="BF172" s="14">
        <f t="shared" si="10"/>
        <v>-164936</v>
      </c>
      <c r="BG172" s="13">
        <f>(AF172+AH172+AJ172+AL172+AN172+AP172)-(AR172+AV172+AY172+BB172)</f>
        <v>-19882</v>
      </c>
      <c r="BH172" s="13">
        <f t="shared" si="11"/>
        <v>1</v>
      </c>
      <c r="BI172" s="14">
        <f>AF172/W172</f>
        <v>33969</v>
      </c>
      <c r="BJ172" s="14">
        <f>AH172/Y172</f>
        <v>43812</v>
      </c>
      <c r="BK172" s="14">
        <f>AJ172/AA172</f>
        <v>99457.740932642497</v>
      </c>
      <c r="BL172" s="14">
        <f>BI172+BJ172+BK172</f>
        <v>177238.74093264248</v>
      </c>
      <c r="BM172" s="14">
        <f>(AF172/W172)-AF172</f>
        <v>0</v>
      </c>
      <c r="BN172" s="14">
        <f>AH172/Y172-AH172</f>
        <v>0</v>
      </c>
      <c r="BO172" s="14">
        <f>AJ172/AA172-AJ172</f>
        <v>42328.740932642497</v>
      </c>
      <c r="BP172" s="14">
        <f>BG172/S172</f>
        <v>-1.4976753715940353E-2</v>
      </c>
      <c r="BQ172" s="14">
        <f>(BG172-CA172)/S172</f>
        <v>-4.3482601362530302E-3</v>
      </c>
      <c r="BR172" s="27">
        <f>BQ172-BP172</f>
        <v>1.0628493579687322E-2</v>
      </c>
      <c r="BS172" s="28">
        <f t="shared" si="12"/>
        <v>972026</v>
      </c>
      <c r="BT172" s="11">
        <f>BS172/S172</f>
        <v>0.73220973782771537</v>
      </c>
      <c r="BU172" s="14">
        <f>(BE172-AP172)*1/BT172-(BE172-AP172)</f>
        <v>50122.048593350395</v>
      </c>
      <c r="BV172" s="14">
        <f t="shared" si="13"/>
        <v>0.10926657446494376</v>
      </c>
      <c r="BW172" s="27">
        <f>(AR172+AV172+AY172+BB172)/S172</f>
        <v>0.12424332818088411</v>
      </c>
      <c r="BX172" s="13">
        <f>(AF172+AH172+AJ172+AL172+AN172)/N172</f>
        <v>350.50383631713555</v>
      </c>
      <c r="BY172" s="26">
        <f>BX172/K172</f>
        <v>0.14099108460061768</v>
      </c>
      <c r="BZ172" s="11">
        <f>AP172/BE172</f>
        <v>5.5200132364498736E-2</v>
      </c>
      <c r="CA172" s="15">
        <f>-(BM172+BN172+BO172)/M172</f>
        <v>-14109.580310880832</v>
      </c>
      <c r="CB172" s="15">
        <f>BG172-CA172</f>
        <v>-5772.4196891191677</v>
      </c>
      <c r="CC172" s="18">
        <f t="shared" si="14"/>
        <v>1</v>
      </c>
      <c r="CD172" s="17">
        <f>(AF172/(AF172+AH172+AJ172))/(X172/(X172+Z172+AB172))</f>
        <v>1.9486362889269173</v>
      </c>
      <c r="CE172" s="19">
        <f>(AH172/(AF172+AH172+AJ172))/(Z172/(X172+Z172+AB172))</f>
        <v>1.3443132631056363</v>
      </c>
      <c r="CF172" s="18">
        <f>(AJ172/(AF172+AH172+AJ172))/(AB172/(X172+Z172+AB172))</f>
        <v>0.67299906286730837</v>
      </c>
      <c r="CG172">
        <f>AH172/Z172</f>
        <v>339.62790697674421</v>
      </c>
      <c r="CH172" s="11">
        <f>BB172/BE172</f>
        <v>0.33152481144952917</v>
      </c>
      <c r="CI172" s="14">
        <f>AY172/V172</f>
        <v>2247.8352204539524</v>
      </c>
      <c r="CJ172" s="14">
        <f>AV172/M172</f>
        <v>5866.666666666667</v>
      </c>
      <c r="CK172" s="17">
        <f>N172/V172</f>
        <v>25.236994521262719</v>
      </c>
      <c r="CL172" s="17">
        <f>(AL172+AN172)/N172</f>
        <v>5.4654731457800514</v>
      </c>
      <c r="CM172" s="14">
        <f>AP172/AC172</f>
        <v>5.9977528089887642</v>
      </c>
    </row>
    <row r="173" spans="1:91" hidden="1" x14ac:dyDescent="0.2">
      <c r="A173">
        <v>1083</v>
      </c>
      <c r="B173" s="2">
        <v>45231</v>
      </c>
      <c r="C173" s="3" t="s">
        <v>37</v>
      </c>
      <c r="D173" t="s">
        <v>38</v>
      </c>
      <c r="E173" s="3" t="s">
        <v>29</v>
      </c>
      <c r="F173" t="s">
        <v>28</v>
      </c>
      <c r="G173" t="str">
        <f>CONCATENATE(C173,E173)</f>
        <v>LAXANC</v>
      </c>
      <c r="H173" t="s">
        <v>31</v>
      </c>
      <c r="I173">
        <f>U173/M173</f>
        <v>159</v>
      </c>
      <c r="J173" t="str">
        <f>_xlfn.CONCAT(C173,E173,H173)</f>
        <v>LAXANC737-800</v>
      </c>
      <c r="K173" s="4">
        <v>2345</v>
      </c>
      <c r="L173" s="4">
        <f>N173/M173</f>
        <v>118.75</v>
      </c>
      <c r="M173" s="4">
        <v>4</v>
      </c>
      <c r="N173" s="4">
        <v>475</v>
      </c>
      <c r="O173" s="4">
        <f>P173/M173</f>
        <v>14</v>
      </c>
      <c r="P173" s="4">
        <v>56</v>
      </c>
      <c r="Q173" s="4">
        <v>122</v>
      </c>
      <c r="R173" s="4">
        <v>297</v>
      </c>
      <c r="S173" s="4">
        <f>U173*K173</f>
        <v>1491420</v>
      </c>
      <c r="T173" s="7">
        <f>N173/U173</f>
        <v>0.74685534591194969</v>
      </c>
      <c r="U173" s="4">
        <v>636</v>
      </c>
      <c r="V173" s="4">
        <v>21.814035087719297</v>
      </c>
      <c r="W173" s="7">
        <f>P173/X173</f>
        <v>0.66666666666666663</v>
      </c>
      <c r="X173" s="4">
        <v>84</v>
      </c>
      <c r="Y173" s="7">
        <f>Q173/Z173</f>
        <v>0.76249999999999996</v>
      </c>
      <c r="Z173" s="4">
        <v>160</v>
      </c>
      <c r="AA173" s="7">
        <f>R173/AB173</f>
        <v>0.75765306122448983</v>
      </c>
      <c r="AB173" s="4">
        <v>392</v>
      </c>
      <c r="AC173" s="4">
        <v>4476</v>
      </c>
      <c r="AD173" s="4">
        <f>AP173/AC173</f>
        <v>6</v>
      </c>
      <c r="AE173" s="7">
        <f>AF173/(AF173+AH173+AJ173+AL173+AN173+AP173)</f>
        <v>0.1624393004751328</v>
      </c>
      <c r="AF173" s="4">
        <v>34154</v>
      </c>
      <c r="AG173" s="7">
        <f>AH173/(AF173+AH173+AJ173+AL173+AN173+AP173)</f>
        <v>0.21936962859738321</v>
      </c>
      <c r="AH173" s="4">
        <v>46124</v>
      </c>
      <c r="AI173" s="7">
        <f>AJ173/(AF173+AH173+AJ173+AL173+AN173+AP173)</f>
        <v>0.47357757411168239</v>
      </c>
      <c r="AJ173" s="4">
        <v>99573</v>
      </c>
      <c r="AK173" s="7">
        <f>AL173/(AF173+AH173+AJ173+AL173+AN173+AP173)</f>
        <v>9.8213139158268223E-3</v>
      </c>
      <c r="AL173" s="4">
        <v>2065</v>
      </c>
      <c r="AM173" s="7">
        <f>AN173/(AF173+AH173+AJ173+AL173+AN173+AP173)</f>
        <v>7.0627850677979801E-3</v>
      </c>
      <c r="AN173" s="4">
        <v>1485</v>
      </c>
      <c r="AO173" s="7">
        <f>AP173/(AF173+AH173+AJ173+AL173+AN173+AP173)</f>
        <v>0.12772939783217682</v>
      </c>
      <c r="AP173" s="4">
        <v>26856</v>
      </c>
      <c r="AQ173" s="6">
        <f>AO173+AM173+AK173+AI173+AG173+AE173</f>
        <v>1</v>
      </c>
      <c r="AR173" s="4">
        <v>90704</v>
      </c>
      <c r="AS173" s="4">
        <f>AR173/M173</f>
        <v>22676</v>
      </c>
      <c r="AT173" s="4">
        <f>AR173/V173</f>
        <v>4158.0569406466147</v>
      </c>
      <c r="AU173" s="7">
        <f>AR173/(AR173+AV173+AY173+BB173)</f>
        <v>0.39280764966740578</v>
      </c>
      <c r="AV173" s="4">
        <v>23466</v>
      </c>
      <c r="AW173" s="4">
        <f>AV173/M173</f>
        <v>5866.5</v>
      </c>
      <c r="AX173" s="7">
        <f>AV173/(AR173+AV173+AY173+BB173)</f>
        <v>0.10162312915742794</v>
      </c>
      <c r="AY173" s="4">
        <v>49034</v>
      </c>
      <c r="AZ173" s="4">
        <f>AY173/M173</f>
        <v>12258.5</v>
      </c>
      <c r="BA173" s="7">
        <f>AY173/(AR173+AV173+AY173+BB173)</f>
        <v>0.21234929323725055</v>
      </c>
      <c r="BB173" s="4">
        <v>67708</v>
      </c>
      <c r="BC173" s="11">
        <f>BB173/(AR173+AV173+AY173+BB173)</f>
        <v>0.29321992793791574</v>
      </c>
      <c r="BD173" s="9">
        <f>BC173+BA173+AX173+AU173</f>
        <v>1</v>
      </c>
      <c r="BE173" s="14">
        <f>(AF173+AH173+AJ173+AL173+AN173+AP173)</f>
        <v>210257</v>
      </c>
      <c r="BF173" s="14">
        <f t="shared" si="10"/>
        <v>-230912</v>
      </c>
      <c r="BG173" s="13">
        <f>(AF173+AH173+AJ173+AL173+AN173+AP173)-(AR173+AV173+AY173+BB173)</f>
        <v>-20655</v>
      </c>
      <c r="BH173" s="13">
        <f t="shared" si="11"/>
        <v>1</v>
      </c>
      <c r="BI173" s="14">
        <f>AF173/W173</f>
        <v>51231</v>
      </c>
      <c r="BJ173" s="14">
        <f>AH173/Y173</f>
        <v>60490.491803278695</v>
      </c>
      <c r="BK173" s="14">
        <f>AJ173/AA173</f>
        <v>131422.94949494948</v>
      </c>
      <c r="BL173" s="14">
        <f>BI173+BJ173+BK173</f>
        <v>243144.44129822816</v>
      </c>
      <c r="BM173" s="14">
        <f>(AF173/W173)-AF173</f>
        <v>17077</v>
      </c>
      <c r="BN173" s="14">
        <f>AH173/Y173-AH173</f>
        <v>14366.491803278695</v>
      </c>
      <c r="BO173" s="14">
        <f>AJ173/AA173-AJ173</f>
        <v>31849.949494949484</v>
      </c>
      <c r="BP173" s="14">
        <f>BG173/S173</f>
        <v>-1.3849217524238644E-2</v>
      </c>
      <c r="BQ173" s="14">
        <f>(BG173-CA173)/S173</f>
        <v>-3.2396237648971821E-3</v>
      </c>
      <c r="BR173" s="27">
        <f>BQ173-BP173</f>
        <v>1.0609593759341462E-2</v>
      </c>
      <c r="BS173" s="28">
        <f t="shared" si="12"/>
        <v>1113875</v>
      </c>
      <c r="BT173" s="11">
        <f>BS173/S173</f>
        <v>0.74685534591194969</v>
      </c>
      <c r="BU173" s="14">
        <f>(BE173-AP173)*1/BT173-(BE173-AP173)</f>
        <v>62163.286315789475</v>
      </c>
      <c r="BV173" s="14">
        <f t="shared" si="13"/>
        <v>0.14097772592562793</v>
      </c>
      <c r="BW173" s="27">
        <f>(AR173+AV173+AY173+BB173)/S173</f>
        <v>0.15482694344986658</v>
      </c>
      <c r="BX173" s="13">
        <f>(AF173+AH173+AJ173+AL173+AN173)/N173</f>
        <v>386.10736842105263</v>
      </c>
      <c r="BY173" s="26">
        <f>BX173/K173</f>
        <v>0.16465132981708</v>
      </c>
      <c r="BZ173" s="11">
        <f>AP173/BE173</f>
        <v>0.12772939783217682</v>
      </c>
      <c r="CA173" s="15">
        <f>-(BM173+BN173+BO173)/M173</f>
        <v>-15823.360324557045</v>
      </c>
      <c r="CB173" s="15">
        <f>BG173-CA173</f>
        <v>-4831.6396754429552</v>
      </c>
      <c r="CC173" s="18">
        <f t="shared" si="14"/>
        <v>1</v>
      </c>
      <c r="CD173" s="17">
        <f>(AF173/(AF173+AH173+AJ173))/(X173/(X173+Z173+AB173))</f>
        <v>1.4378267089344592</v>
      </c>
      <c r="CE173" s="19">
        <f>(AH173/(AF173+AH173+AJ173))/(Z173/(X173+Z173+AB173))</f>
        <v>1.0194155161772802</v>
      </c>
      <c r="CF173" s="18">
        <f>(AJ173/(AF173+AH173+AJ173))/(AB173/(X173+Z173+AB173))</f>
        <v>0.8982552904620934</v>
      </c>
      <c r="CG173">
        <f>AH173/Z173</f>
        <v>288.27499999999998</v>
      </c>
      <c r="CH173" s="11">
        <f>BB173/BE173</f>
        <v>0.32202495041782198</v>
      </c>
      <c r="CI173" s="14">
        <f>AY173/V173</f>
        <v>2247.8188837059674</v>
      </c>
      <c r="CJ173" s="14">
        <f>AV173/M173</f>
        <v>5866.5</v>
      </c>
      <c r="CK173" s="17">
        <f>N173/V173</f>
        <v>21.774971851375263</v>
      </c>
      <c r="CL173" s="17">
        <f>(AL173+AN173)/N173</f>
        <v>7.4736842105263159</v>
      </c>
      <c r="CM173" s="14">
        <f>AP173/AC173</f>
        <v>6</v>
      </c>
    </row>
    <row r="174" spans="1:91" hidden="1" x14ac:dyDescent="0.2">
      <c r="A174">
        <v>1045</v>
      </c>
      <c r="B174" s="2">
        <v>45231</v>
      </c>
      <c r="C174" s="3" t="s">
        <v>46</v>
      </c>
      <c r="D174" t="s">
        <v>42</v>
      </c>
      <c r="E174" s="3" t="s">
        <v>37</v>
      </c>
      <c r="F174" t="s">
        <v>38</v>
      </c>
      <c r="G174" t="str">
        <f>CONCATENATE(C174,E174)</f>
        <v>GEGLAX</v>
      </c>
      <c r="H174" t="s">
        <v>35</v>
      </c>
      <c r="I174">
        <f>U174/M174</f>
        <v>178</v>
      </c>
      <c r="J174" t="str">
        <f>_xlfn.CONCAT(C174,E174,H174)</f>
        <v>GEGLAX737-Max 9</v>
      </c>
      <c r="K174" s="4">
        <v>945</v>
      </c>
      <c r="L174" s="4">
        <f>N174/M174</f>
        <v>139.75</v>
      </c>
      <c r="M174" s="4">
        <v>4</v>
      </c>
      <c r="N174" s="4">
        <v>559</v>
      </c>
      <c r="O174" s="4">
        <f>P174/M174</f>
        <v>23</v>
      </c>
      <c r="P174" s="4">
        <v>92</v>
      </c>
      <c r="Q174" s="4">
        <v>172</v>
      </c>
      <c r="R174" s="4">
        <v>295</v>
      </c>
      <c r="S174" s="4">
        <f>U174*K174</f>
        <v>672840</v>
      </c>
      <c r="T174" s="7">
        <f>N174/U174</f>
        <v>0.7851123595505618</v>
      </c>
      <c r="U174" s="4">
        <v>712</v>
      </c>
      <c r="V174" s="4">
        <v>10.915679442508711</v>
      </c>
      <c r="W174" s="7">
        <f>P174/X174</f>
        <v>1</v>
      </c>
      <c r="X174" s="4">
        <v>92</v>
      </c>
      <c r="Y174" s="7">
        <f>Q174/Z174</f>
        <v>1</v>
      </c>
      <c r="Z174" s="4">
        <v>172</v>
      </c>
      <c r="AA174" s="7">
        <f>R174/AB174</f>
        <v>0.6584821428571429</v>
      </c>
      <c r="AB174" s="4">
        <v>448</v>
      </c>
      <c r="AC174" s="4">
        <v>123</v>
      </c>
      <c r="AD174" s="4">
        <f>AP174/AC174</f>
        <v>5.975609756097561</v>
      </c>
      <c r="AE174" s="7">
        <f>AF174/(AF174+AH174+AJ174+AL174+AN174+AP174)</f>
        <v>0.27499682994323732</v>
      </c>
      <c r="AF174" s="4">
        <v>36868</v>
      </c>
      <c r="AG174" s="7">
        <f>AH174/(AF174+AH174+AJ174+AL174+AN174+AP174)</f>
        <v>0.28591674312097681</v>
      </c>
      <c r="AH174" s="4">
        <v>38332</v>
      </c>
      <c r="AI174" s="7">
        <f>AJ174/(AF174+AH174+AJ174+AL174+AN174+AP174)</f>
        <v>0.40939977772307878</v>
      </c>
      <c r="AJ174" s="4">
        <v>54887</v>
      </c>
      <c r="AK174" s="7">
        <f>AL174/(AF174+AH174+AJ174+AL174+AN174+AP174)</f>
        <v>1.540274638800003E-2</v>
      </c>
      <c r="AL174" s="4">
        <v>2065</v>
      </c>
      <c r="AM174" s="7">
        <f>AN174/(AF174+AH174+AJ174+AL174+AN174+AP174)</f>
        <v>8.8015693645714464E-3</v>
      </c>
      <c r="AN174" s="4">
        <v>1180</v>
      </c>
      <c r="AO174" s="7">
        <f>AP174/(AF174+AH174+AJ174+AL174+AN174+AP174)</f>
        <v>5.4823334601356039E-3</v>
      </c>
      <c r="AP174" s="4">
        <v>735</v>
      </c>
      <c r="AQ174" s="6">
        <f>AO174+AM174+AK174+AI174+AG174+AE174</f>
        <v>1</v>
      </c>
      <c r="AR174" s="4">
        <v>48000</v>
      </c>
      <c r="AS174" s="4">
        <f>AR174/M174</f>
        <v>12000</v>
      </c>
      <c r="AT174" s="4">
        <f>AR174/V174</f>
        <v>4397.3442288049027</v>
      </c>
      <c r="AU174" s="7">
        <f>AR174/(AR174+AV174+AY174+BB174)</f>
        <v>0.35839350113117951</v>
      </c>
      <c r="AV174" s="4">
        <v>26310</v>
      </c>
      <c r="AW174" s="4">
        <f>AV174/M174</f>
        <v>6577.5</v>
      </c>
      <c r="AX174" s="7">
        <f>AV174/(AR174+AV174+AY174+BB174)</f>
        <v>0.19644443780752777</v>
      </c>
      <c r="AY174" s="4">
        <v>25834</v>
      </c>
      <c r="AZ174" s="4">
        <f>AY174/M174</f>
        <v>6458.5</v>
      </c>
      <c r="BA174" s="7">
        <f>AY174/(AR174+AV174+AY174+BB174)</f>
        <v>0.19289036892131023</v>
      </c>
      <c r="BB174" s="4">
        <v>33787</v>
      </c>
      <c r="BC174" s="11">
        <f>BB174/(AR174+AV174+AY174+BB174)</f>
        <v>0.25227169213998252</v>
      </c>
      <c r="BD174" s="9">
        <f>BC174+BA174+AX174+AU174</f>
        <v>1</v>
      </c>
      <c r="BE174" s="14">
        <f>(AF174+AH174+AJ174+AL174+AN174+AP174)</f>
        <v>134067</v>
      </c>
      <c r="BF174" s="14">
        <f t="shared" si="10"/>
        <v>-133931</v>
      </c>
      <c r="BG174" s="13">
        <f>(AF174+AH174+AJ174+AL174+AN174+AP174)-(AR174+AV174+AY174+BB174)</f>
        <v>136</v>
      </c>
      <c r="BH174" s="13">
        <f t="shared" si="11"/>
        <v>0</v>
      </c>
      <c r="BI174" s="14">
        <f>AF174/W174</f>
        <v>36868</v>
      </c>
      <c r="BJ174" s="14">
        <f>AH174/Y174</f>
        <v>38332</v>
      </c>
      <c r="BK174" s="14">
        <f>AJ174/AA174</f>
        <v>83353.816949152533</v>
      </c>
      <c r="BL174" s="14">
        <f>BI174+BJ174+BK174</f>
        <v>158553.81694915253</v>
      </c>
      <c r="BM174" s="14">
        <f>(AF174/W174)-AF174</f>
        <v>0</v>
      </c>
      <c r="BN174" s="14">
        <f>AH174/Y174-AH174</f>
        <v>0</v>
      </c>
      <c r="BO174" s="14">
        <f>AJ174/AA174-AJ174</f>
        <v>28466.816949152533</v>
      </c>
      <c r="BP174" s="14">
        <f>BG174/S174</f>
        <v>2.0212829201593247E-4</v>
      </c>
      <c r="BQ174" s="14">
        <f>(BG174-CA174)/S174</f>
        <v>1.0779240588086519E-2</v>
      </c>
      <c r="BR174" s="27">
        <f>BQ174-BP174</f>
        <v>1.0577112296070588E-2</v>
      </c>
      <c r="BS174" s="28">
        <f t="shared" si="12"/>
        <v>528255</v>
      </c>
      <c r="BT174" s="11">
        <f>BS174/S174</f>
        <v>0.7851123595505618</v>
      </c>
      <c r="BU174" s="14">
        <f>(BE174-AP174)*1/BT174-(BE174-AP174)</f>
        <v>36493.373881932028</v>
      </c>
      <c r="BV174" s="14">
        <f t="shared" si="13"/>
        <v>0.19925539504191189</v>
      </c>
      <c r="BW174" s="27">
        <f>(AR174+AV174+AY174+BB174)/S174</f>
        <v>0.19905326674989596</v>
      </c>
      <c r="BX174" s="13">
        <f>(AF174+AH174+AJ174+AL174+AN174)/N174</f>
        <v>238.51878354203936</v>
      </c>
      <c r="BY174" s="26">
        <f>BX174/K174</f>
        <v>0.25240082914501522</v>
      </c>
      <c r="BZ174" s="11">
        <f>AP174/BE174</f>
        <v>5.4823334601356039E-3</v>
      </c>
      <c r="CA174" s="15">
        <f>-(BM174+BN174+BO174)/M174</f>
        <v>-7116.7042372881333</v>
      </c>
      <c r="CB174" s="15">
        <f>BG174-CA174</f>
        <v>7252.7042372881333</v>
      </c>
      <c r="CC174" s="18">
        <f t="shared" si="14"/>
        <v>0</v>
      </c>
      <c r="CD174" s="17">
        <f>(AF174/(AF174+AH174+AJ174))/(X174/(X174+Z174+AB174))</f>
        <v>2.1933495343083105</v>
      </c>
      <c r="CE174" s="19">
        <f>(AH174/(AF174+AH174+AJ174))/(Z174/(X174+Z174+AB174))</f>
        <v>1.219773314495612</v>
      </c>
      <c r="CF174" s="18">
        <f>(AJ174/(AF174+AH174+AJ174))/(AB174/(X174+Z174+AB174))</f>
        <v>0.67055989453212084</v>
      </c>
      <c r="CG174">
        <f>AH174/Z174</f>
        <v>222.86046511627907</v>
      </c>
      <c r="CH174" s="11">
        <f>BB174/BE174</f>
        <v>0.2520157831531995</v>
      </c>
      <c r="CI174" s="14">
        <f>AY174/V174</f>
        <v>2366.6873084780386</v>
      </c>
      <c r="CJ174" s="14">
        <f>AV174/M174</f>
        <v>6577.5</v>
      </c>
      <c r="CK174" s="17">
        <f>N174/V174</f>
        <v>51.210737997957096</v>
      </c>
      <c r="CL174" s="17">
        <f>(AL174+AN174)/N174</f>
        <v>5.805008944543828</v>
      </c>
      <c r="CM174" s="14">
        <f>AP174/AC174</f>
        <v>5.975609756097561</v>
      </c>
    </row>
    <row r="175" spans="1:91" hidden="1" x14ac:dyDescent="0.2">
      <c r="A175">
        <v>618</v>
      </c>
      <c r="B175" s="2">
        <v>45170</v>
      </c>
      <c r="C175" s="3" t="s">
        <v>46</v>
      </c>
      <c r="D175" t="s">
        <v>42</v>
      </c>
      <c r="E175" s="3" t="s">
        <v>37</v>
      </c>
      <c r="F175" t="s">
        <v>38</v>
      </c>
      <c r="G175" t="str">
        <f>CONCATENATE(C175,E175)</f>
        <v>GEGLAX</v>
      </c>
      <c r="H175" t="s">
        <v>35</v>
      </c>
      <c r="I175">
        <f>U175/M175</f>
        <v>160.19999999999999</v>
      </c>
      <c r="J175" t="str">
        <f>_xlfn.CONCAT(C175,E175,H175)</f>
        <v>GEGLAX737-Max 9</v>
      </c>
      <c r="K175" s="4">
        <v>945</v>
      </c>
      <c r="L175" s="4">
        <f>N175/M175</f>
        <v>119.4</v>
      </c>
      <c r="M175" s="4">
        <v>5</v>
      </c>
      <c r="N175" s="4">
        <v>597</v>
      </c>
      <c r="O175" s="4">
        <f>P175/M175</f>
        <v>20.8</v>
      </c>
      <c r="P175" s="4">
        <v>104</v>
      </c>
      <c r="Q175" s="4">
        <v>169</v>
      </c>
      <c r="R175" s="4">
        <v>324</v>
      </c>
      <c r="S175" s="4">
        <f>U175*K175</f>
        <v>756945</v>
      </c>
      <c r="T175" s="7">
        <f>N175/U175</f>
        <v>0.74531835205992514</v>
      </c>
      <c r="U175" s="4">
        <v>801</v>
      </c>
      <c r="V175" s="4">
        <v>12.280139372822301</v>
      </c>
      <c r="W175" s="7">
        <f>P175/X175</f>
        <v>1</v>
      </c>
      <c r="X175" s="4">
        <v>104</v>
      </c>
      <c r="Y175" s="7">
        <f>Q175/Z175</f>
        <v>0.87113402061855671</v>
      </c>
      <c r="Z175" s="4">
        <v>194</v>
      </c>
      <c r="AA175" s="7">
        <f>R175/AB175</f>
        <v>0.6428571428571429</v>
      </c>
      <c r="AB175" s="4">
        <v>504</v>
      </c>
      <c r="AC175" s="4">
        <v>61</v>
      </c>
      <c r="AD175" s="4">
        <f>AP175/AC175</f>
        <v>5.9508196721311473</v>
      </c>
      <c r="AE175" s="7">
        <f>AF175/(AF175+AH175+AJ175+AL175+AN175+AP175)</f>
        <v>0.24675398999907</v>
      </c>
      <c r="AF175" s="4">
        <v>34493</v>
      </c>
      <c r="AG175" s="7">
        <f>AH175/(AF175+AH175+AJ175+AL175+AN175+AP175)</f>
        <v>0.27437458418880151</v>
      </c>
      <c r="AH175" s="4">
        <v>38354</v>
      </c>
      <c r="AI175" s="7">
        <f>AJ175/(AF175+AH175+AJ175+AL175+AN175+AP175)</f>
        <v>0.4414001301980871</v>
      </c>
      <c r="AJ175" s="4">
        <v>61702</v>
      </c>
      <c r="AK175" s="7">
        <f>AL175/(AF175+AH175+AJ175+AL175+AN175+AP175)</f>
        <v>1.6274760886205442E-2</v>
      </c>
      <c r="AL175" s="4">
        <v>2275</v>
      </c>
      <c r="AM175" s="7">
        <f>AN175/(AF175+AH175+AJ175+AL175+AN175+AP175)</f>
        <v>1.8599726727091932E-2</v>
      </c>
      <c r="AN175" s="4">
        <v>2600</v>
      </c>
      <c r="AO175" s="7">
        <f>AP175/(AF175+AH175+AJ175+AL175+AN175+AP175)</f>
        <v>2.596808000743989E-3</v>
      </c>
      <c r="AP175" s="4">
        <v>363</v>
      </c>
      <c r="AQ175" s="6">
        <f>AO175+AM175+AK175+AI175+AG175+AE175</f>
        <v>1</v>
      </c>
      <c r="AR175" s="4">
        <v>54000</v>
      </c>
      <c r="AS175" s="4">
        <f>AR175/M175</f>
        <v>10800</v>
      </c>
      <c r="AT175" s="4">
        <f>AR175/V175</f>
        <v>4397.3442288049027</v>
      </c>
      <c r="AU175" s="7">
        <f>AR175/(AR175+AV175+AY175+BB175)</f>
        <v>0.35839677177426316</v>
      </c>
      <c r="AV175" s="4">
        <v>29599</v>
      </c>
      <c r="AW175" s="4">
        <f>AV175/M175</f>
        <v>5919.8</v>
      </c>
      <c r="AX175" s="7">
        <f>AV175/(AR175+AV175+AY175+BB175)</f>
        <v>0.19644788977308175</v>
      </c>
      <c r="AY175" s="4">
        <v>29063</v>
      </c>
      <c r="AZ175" s="4">
        <f>AY175/M175</f>
        <v>5812.6</v>
      </c>
      <c r="BA175" s="7">
        <f>AY175/(AR175+AV175+AY175+BB175)</f>
        <v>0.19289046996435943</v>
      </c>
      <c r="BB175" s="4">
        <v>38009</v>
      </c>
      <c r="BC175" s="11">
        <f>BB175/(AR175+AV175+AY175+BB175)</f>
        <v>0.25226486848829571</v>
      </c>
      <c r="BD175" s="9">
        <f>BC175+BA175+AX175+AU175</f>
        <v>1</v>
      </c>
      <c r="BE175" s="14">
        <f>(AF175+AH175+AJ175+AL175+AN175+AP175)</f>
        <v>139787</v>
      </c>
      <c r="BF175" s="14">
        <f t="shared" si="10"/>
        <v>-150671</v>
      </c>
      <c r="BG175" s="13">
        <f>(AF175+AH175+AJ175+AL175+AN175+AP175)-(AR175+AV175+AY175+BB175)</f>
        <v>-10884</v>
      </c>
      <c r="BH175" s="13">
        <f t="shared" si="11"/>
        <v>1</v>
      </c>
      <c r="BI175" s="14">
        <f>AF175/W175</f>
        <v>34493</v>
      </c>
      <c r="BJ175" s="14">
        <f>AH175/Y175</f>
        <v>44027.668639053256</v>
      </c>
      <c r="BK175" s="14">
        <f>AJ175/AA175</f>
        <v>95980.888888888876</v>
      </c>
      <c r="BL175" s="14">
        <f>BI175+BJ175+BK175</f>
        <v>174501.55752794212</v>
      </c>
      <c r="BM175" s="14">
        <f>(AF175/W175)-AF175</f>
        <v>0</v>
      </c>
      <c r="BN175" s="14">
        <f>AH175/Y175-AH175</f>
        <v>5673.6686390532559</v>
      </c>
      <c r="BO175" s="14">
        <f>AJ175/AA175-AJ175</f>
        <v>34278.888888888876</v>
      </c>
      <c r="BP175" s="14">
        <f>BG175/S175</f>
        <v>-1.4378851832035352E-2</v>
      </c>
      <c r="BQ175" s="14">
        <f>(BG175-CA175)/S175</f>
        <v>-3.822587498974924E-3</v>
      </c>
      <c r="BR175" s="27">
        <f>BQ175-BP175</f>
        <v>1.0556264333060427E-2</v>
      </c>
      <c r="BS175" s="28">
        <f t="shared" si="12"/>
        <v>564165</v>
      </c>
      <c r="BT175" s="11">
        <f>BS175/S175</f>
        <v>0.74531835205992514</v>
      </c>
      <c r="BU175" s="14">
        <f>(BE175-AP175)*1/BT175-(BE175-AP175)</f>
        <v>47642.371859296458</v>
      </c>
      <c r="BV175" s="14">
        <f t="shared" si="13"/>
        <v>0.18467259840543238</v>
      </c>
      <c r="BW175" s="27">
        <f>(AR175+AV175+AY175+BB175)/S175</f>
        <v>0.1990514502374677</v>
      </c>
      <c r="BX175" s="13">
        <f>(AF175+AH175+AJ175+AL175+AN175)/N175</f>
        <v>233.54103852596316</v>
      </c>
      <c r="BY175" s="26">
        <f>BX175/K175</f>
        <v>0.24713337410154831</v>
      </c>
      <c r="BZ175" s="11">
        <f>AP175/BE175</f>
        <v>2.596808000743989E-3</v>
      </c>
      <c r="CA175" s="15">
        <f>-(BM175+BN175+BO175)/M175</f>
        <v>-7990.5115055884262</v>
      </c>
      <c r="CB175" s="15">
        <f>BG175-CA175</f>
        <v>-2893.4884944115738</v>
      </c>
      <c r="CC175" s="18">
        <f t="shared" si="14"/>
        <v>1</v>
      </c>
      <c r="CD175" s="17">
        <f>(AF175/(AF175+AH175+AJ175))/(X175/(X175+Z175+AB175))</f>
        <v>1.9769310522846408</v>
      </c>
      <c r="CE175" s="19">
        <f>(AH175/(AF175+AH175+AJ175))/(Z175/(X175+Z175+AB175))</f>
        <v>1.1784273893089039</v>
      </c>
      <c r="CF175" s="18">
        <f>(AJ175/(AF175+AH175+AJ175))/(AB175/(X175+Z175+AB175))</f>
        <v>0.72973066872315473</v>
      </c>
      <c r="CG175">
        <f>AH175/Z175</f>
        <v>197.70103092783506</v>
      </c>
      <c r="CH175" s="11">
        <f>BB175/BE175</f>
        <v>0.27190654352693744</v>
      </c>
      <c r="CI175" s="14">
        <f>AY175/V175</f>
        <v>2366.6669504029051</v>
      </c>
      <c r="CJ175" s="14">
        <f>AV175/M175</f>
        <v>5919.8</v>
      </c>
      <c r="CK175" s="17">
        <f>N175/V175</f>
        <v>48.615083418454198</v>
      </c>
      <c r="CL175" s="17">
        <f>(AL175+AN175)/N175</f>
        <v>8.1658291457286438</v>
      </c>
      <c r="CM175" s="14">
        <f>AP175/AC175</f>
        <v>5.9508196721311473</v>
      </c>
    </row>
    <row r="176" spans="1:91" hidden="1" x14ac:dyDescent="0.2">
      <c r="A176">
        <v>1001</v>
      </c>
      <c r="B176" s="2">
        <v>45200</v>
      </c>
      <c r="C176" s="3" t="s">
        <v>53</v>
      </c>
      <c r="D176" t="s">
        <v>54</v>
      </c>
      <c r="E176" s="3" t="s">
        <v>37</v>
      </c>
      <c r="F176" t="s">
        <v>38</v>
      </c>
      <c r="G176" t="str">
        <f>CONCATENATE(C176,E176)</f>
        <v>YVRLAX</v>
      </c>
      <c r="H176" t="s">
        <v>48</v>
      </c>
      <c r="I176">
        <f>U176/M176</f>
        <v>171</v>
      </c>
      <c r="J176" t="str">
        <f>_xlfn.CONCAT(C176,E176,H176)</f>
        <v>YVRLAXA321</v>
      </c>
      <c r="K176" s="4">
        <v>1080</v>
      </c>
      <c r="L176" s="4">
        <f>N176/M176</f>
        <v>129</v>
      </c>
      <c r="M176" s="4">
        <v>5</v>
      </c>
      <c r="N176" s="4">
        <v>645</v>
      </c>
      <c r="O176" s="4">
        <f>P176/M176</f>
        <v>17.600000000000001</v>
      </c>
      <c r="P176" s="4">
        <v>88</v>
      </c>
      <c r="Q176" s="4">
        <v>141</v>
      </c>
      <c r="R176" s="4">
        <v>416</v>
      </c>
      <c r="S176" s="4">
        <f>U176*K176</f>
        <v>923400</v>
      </c>
      <c r="T176" s="7">
        <f>N176/U176</f>
        <v>0.75438596491228072</v>
      </c>
      <c r="U176" s="4">
        <v>855</v>
      </c>
      <c r="V176" s="4">
        <v>2.911402946828956</v>
      </c>
      <c r="W176" s="7">
        <f>P176/X176</f>
        <v>0.77876106194690264</v>
      </c>
      <c r="X176" s="4">
        <v>113</v>
      </c>
      <c r="Y176" s="7">
        <f>Q176/Z176</f>
        <v>0.6811594202898551</v>
      </c>
      <c r="Z176" s="4">
        <v>207</v>
      </c>
      <c r="AA176" s="7">
        <f>R176/AB176</f>
        <v>0.77611940298507465</v>
      </c>
      <c r="AB176" s="4">
        <v>536</v>
      </c>
      <c r="AC176" s="4">
        <v>731</v>
      </c>
      <c r="AD176" s="4">
        <f>AP176/AC176</f>
        <v>5.9958960328317374</v>
      </c>
      <c r="AE176" s="7">
        <f>AF176/(AF176+AH176+AJ176+AL176+AN176+AP176)</f>
        <v>0.22553539797543148</v>
      </c>
      <c r="AF176" s="4">
        <v>35269</v>
      </c>
      <c r="AG176" s="7">
        <f>AH176/(AF176+AH176+AJ176+AL176+AN176+AP176)</f>
        <v>0.20399797926831609</v>
      </c>
      <c r="AH176" s="4">
        <v>31901</v>
      </c>
      <c r="AI176" s="7">
        <f>AJ176/(AF176+AH176+AJ176+AL176+AN176+AP176)</f>
        <v>0.51588128840829006</v>
      </c>
      <c r="AJ176" s="4">
        <v>80673</v>
      </c>
      <c r="AK176" s="7">
        <f>AL176/(AF176+AH176+AJ176+AL176+AN176+AP176)</f>
        <v>1.8576663106938913E-2</v>
      </c>
      <c r="AL176" s="4">
        <v>2905</v>
      </c>
      <c r="AM176" s="7">
        <f>AN176/(AF176+AH176+AJ176+AL176+AN176+AP176)</f>
        <v>7.9806112073871806E-3</v>
      </c>
      <c r="AN176" s="4">
        <v>1248</v>
      </c>
      <c r="AO176" s="7">
        <f>AP176/(AF176+AH176+AJ176+AL176+AN176+AP176)</f>
        <v>2.802806003363623E-2</v>
      </c>
      <c r="AP176" s="4">
        <v>4383</v>
      </c>
      <c r="AQ176" s="6">
        <f>AO176+AM176+AK176+AI176+AG176+AE176</f>
        <v>1</v>
      </c>
      <c r="AR176" s="4">
        <v>13157</v>
      </c>
      <c r="AS176" s="4">
        <f>AR176/M176</f>
        <v>2631.4</v>
      </c>
      <c r="AT176" s="4">
        <f>AR176/V176</f>
        <v>4519.1271151011069</v>
      </c>
      <c r="AU176" s="7">
        <f>AR176/(AR176+AV176+AY176+BB176)</f>
        <v>0.21566731141199227</v>
      </c>
      <c r="AV176" s="4">
        <v>31291</v>
      </c>
      <c r="AW176" s="4">
        <f>AV176/M176</f>
        <v>6258.2</v>
      </c>
      <c r="AX176" s="7">
        <f>AV176/(AR176+AV176+AY176+BB176)</f>
        <v>0.51291676228567684</v>
      </c>
      <c r="AY176" s="4">
        <v>7579</v>
      </c>
      <c r="AZ176" s="4">
        <f>AY176/M176</f>
        <v>1515.8</v>
      </c>
      <c r="BA176" s="7">
        <f>AY176/(AR176+AV176+AY176+BB176)</f>
        <v>0.12423368193292463</v>
      </c>
      <c r="BB176" s="4">
        <v>8979</v>
      </c>
      <c r="BC176" s="11">
        <f>BB176/(AR176+AV176+AY176+BB176)</f>
        <v>0.1471822443694063</v>
      </c>
      <c r="BD176" s="9">
        <f>BC176+BA176+AX176+AU176</f>
        <v>1</v>
      </c>
      <c r="BE176" s="14">
        <f>(AF176+AH176+AJ176+AL176+AN176+AP176)</f>
        <v>156379</v>
      </c>
      <c r="BF176" s="14">
        <f t="shared" si="10"/>
        <v>-61006</v>
      </c>
      <c r="BG176" s="13">
        <f>(AF176+AH176+AJ176+AL176+AN176+AP176)-(AR176+AV176+AY176+BB176)</f>
        <v>95373</v>
      </c>
      <c r="BH176" s="13">
        <f t="shared" si="11"/>
        <v>0</v>
      </c>
      <c r="BI176" s="14">
        <f>AF176/W176</f>
        <v>45288.602272727272</v>
      </c>
      <c r="BJ176" s="14">
        <f>AH176/Y176</f>
        <v>46833.382978723399</v>
      </c>
      <c r="BK176" s="14">
        <f>AJ176/AA176</f>
        <v>103944.05769230769</v>
      </c>
      <c r="BL176" s="14">
        <f>BI176+BJ176+BK176</f>
        <v>196066.04294375837</v>
      </c>
      <c r="BM176" s="14">
        <f>(AF176/W176)-AF176</f>
        <v>10019.602272727272</v>
      </c>
      <c r="BN176" s="14">
        <f>AH176/Y176-AH176</f>
        <v>14932.382978723399</v>
      </c>
      <c r="BO176" s="14">
        <f>AJ176/AA176-AJ176</f>
        <v>23271.057692307688</v>
      </c>
      <c r="BP176" s="14">
        <f>BG176/S176</f>
        <v>0.10328460038986355</v>
      </c>
      <c r="BQ176" s="14">
        <f>(BG176-CA176)/S176</f>
        <v>0.1137292707263934</v>
      </c>
      <c r="BR176" s="27">
        <f>BQ176-BP176</f>
        <v>1.0444670336529849E-2</v>
      </c>
      <c r="BS176" s="28">
        <f t="shared" si="12"/>
        <v>696600</v>
      </c>
      <c r="BT176" s="11">
        <f>BS176/S176</f>
        <v>0.75438596491228072</v>
      </c>
      <c r="BU176" s="14">
        <f>(BE176-AP176)*1/BT176-(BE176-AP176)</f>
        <v>49487.069767441862</v>
      </c>
      <c r="BV176" s="14">
        <f t="shared" si="13"/>
        <v>0.16935131037470219</v>
      </c>
      <c r="BW176" s="27">
        <f>(AR176+AV176+AY176+BB176)/S176</f>
        <v>6.6066709984838642E-2</v>
      </c>
      <c r="BX176" s="13">
        <f>(AF176+AH176+AJ176+AL176+AN176)/N176</f>
        <v>235.65271317829456</v>
      </c>
      <c r="BY176" s="26">
        <f>BX176/K176</f>
        <v>0.21819695664656905</v>
      </c>
      <c r="BZ176" s="11">
        <f>AP176/BE176</f>
        <v>2.802806003363623E-2</v>
      </c>
      <c r="CA176" s="15">
        <f>-(BM176+BN176+BO176)/M176</f>
        <v>-9644.608588751671</v>
      </c>
      <c r="CB176" s="15">
        <f>BG176-CA176</f>
        <v>105017.60858875167</v>
      </c>
      <c r="CC176" s="18">
        <f t="shared" si="14"/>
        <v>0</v>
      </c>
      <c r="CD176" s="17">
        <f>(AF176/(AF176+AH176+AJ176))/(X176/(X176+Z176+AB176))</f>
        <v>1.8071229471541175</v>
      </c>
      <c r="CE176" s="19">
        <f>(AH176/(AF176+AH176+AJ176))/(Z176/(X176+Z176+AB176))</f>
        <v>0.89229189823739441</v>
      </c>
      <c r="CF176" s="18">
        <f>(AJ176/(AF176+AH176+AJ176))/(AB176/(X176+Z176+AB176))</f>
        <v>0.8714378433515747</v>
      </c>
      <c r="CG176">
        <f>AH176/Z176</f>
        <v>154.11111111111111</v>
      </c>
      <c r="CH176" s="11">
        <f>BB176/BE176</f>
        <v>5.7418195537764019E-2</v>
      </c>
      <c r="CI176" s="14">
        <f>AY176/V176</f>
        <v>2603.2123132439983</v>
      </c>
      <c r="CJ176" s="14">
        <f>AV176/M176</f>
        <v>6258.2</v>
      </c>
      <c r="CK176" s="17">
        <f>N176/V176</f>
        <v>221.54267608422998</v>
      </c>
      <c r="CL176" s="17">
        <f>(AL176+AN176)/N176</f>
        <v>6.438759689922481</v>
      </c>
      <c r="CM176" s="14">
        <f>AP176/AC176</f>
        <v>5.9958960328317374</v>
      </c>
    </row>
    <row r="177" spans="1:91" hidden="1" x14ac:dyDescent="0.2">
      <c r="A177">
        <v>1140</v>
      </c>
      <c r="B177" s="2">
        <v>45231</v>
      </c>
      <c r="C177" s="3" t="s">
        <v>41</v>
      </c>
      <c r="D177" t="s">
        <v>42</v>
      </c>
      <c r="E177" s="3" t="s">
        <v>44</v>
      </c>
      <c r="F177" t="s">
        <v>45</v>
      </c>
      <c r="G177" t="str">
        <f>CONCATENATE(C177,E177)</f>
        <v>SEABOI</v>
      </c>
      <c r="H177" t="s">
        <v>35</v>
      </c>
      <c r="I177">
        <f>U177/M177</f>
        <v>173.6</v>
      </c>
      <c r="J177" t="str">
        <f>_xlfn.CONCAT(C177,E177,H177)</f>
        <v>SEABOI737-Max 9</v>
      </c>
      <c r="K177" s="4">
        <v>399</v>
      </c>
      <c r="L177" s="4">
        <f>N177/M177</f>
        <v>113.6</v>
      </c>
      <c r="M177" s="4">
        <v>10</v>
      </c>
      <c r="N177" s="4">
        <v>1136</v>
      </c>
      <c r="O177" s="4">
        <f>P177/M177</f>
        <v>20.7</v>
      </c>
      <c r="P177" s="4">
        <v>207</v>
      </c>
      <c r="Q177" s="4">
        <v>258</v>
      </c>
      <c r="R177" s="4">
        <v>672</v>
      </c>
      <c r="S177" s="4">
        <f>U177*K177</f>
        <v>692664</v>
      </c>
      <c r="T177" s="7">
        <f>N177/U177</f>
        <v>0.65437788018433185</v>
      </c>
      <c r="U177" s="4">
        <v>1736</v>
      </c>
      <c r="V177" s="4">
        <v>13.612750250250249</v>
      </c>
      <c r="W177" s="7">
        <f>P177/X177</f>
        <v>0.9241071428571429</v>
      </c>
      <c r="X177" s="4">
        <v>224</v>
      </c>
      <c r="Y177" s="7">
        <f>Q177/Z177</f>
        <v>0.61575178997613367</v>
      </c>
      <c r="Z177" s="4">
        <v>419</v>
      </c>
      <c r="AA177" s="7">
        <f>R177/AB177</f>
        <v>0.61538461538461542</v>
      </c>
      <c r="AB177" s="4">
        <v>1092</v>
      </c>
      <c r="AC177" s="4">
        <v>2202</v>
      </c>
      <c r="AD177" s="4">
        <f>AP177/AC177</f>
        <v>5.9986376021798362</v>
      </c>
      <c r="AE177" s="7">
        <f>AF177/(AF177+AH177+AJ177+AL177+AN177+AP177)</f>
        <v>0.25615953755912529</v>
      </c>
      <c r="AF177" s="4">
        <v>45112</v>
      </c>
      <c r="AG177" s="7">
        <f>AH177/(AF177+AH177+AJ177+AL177+AN177+AP177)</f>
        <v>0.19685535662572612</v>
      </c>
      <c r="AH177" s="4">
        <v>34668</v>
      </c>
      <c r="AI177" s="7">
        <f>AJ177/(AF177+AH177+AJ177+AL177+AN177+AP177)</f>
        <v>0.42617924126535273</v>
      </c>
      <c r="AJ177" s="4">
        <v>75054</v>
      </c>
      <c r="AK177" s="7">
        <f>AL177/(AF177+AH177+AJ177+AL177+AN177+AP177)</f>
        <v>2.6733443492382557E-2</v>
      </c>
      <c r="AL177" s="4">
        <v>4708</v>
      </c>
      <c r="AM177" s="7">
        <f>AN177/(AF177+AH177+AJ177+AL177+AN177+AP177)</f>
        <v>1.9067736458670482E-2</v>
      </c>
      <c r="AN177" s="4">
        <v>3358</v>
      </c>
      <c r="AO177" s="7">
        <f>AP177/(AF177+AH177+AJ177+AL177+AN177+AP177)</f>
        <v>7.5004684598742821E-2</v>
      </c>
      <c r="AP177" s="4">
        <v>13209</v>
      </c>
      <c r="AQ177" s="6">
        <f>AO177+AM177+AK177+AI177+AG177+AE177</f>
        <v>1</v>
      </c>
      <c r="AR177" s="4">
        <v>59860</v>
      </c>
      <c r="AS177" s="4">
        <f>AR177/M177</f>
        <v>5986</v>
      </c>
      <c r="AT177" s="4">
        <f>AR177/V177</f>
        <v>4397.3479935767991</v>
      </c>
      <c r="AU177" s="7">
        <f>AR177/(AR177+AV177+AY177+BB177)</f>
        <v>0.30179889484935263</v>
      </c>
      <c r="AV177" s="4">
        <v>64131</v>
      </c>
      <c r="AW177" s="4">
        <f>AV177/M177</f>
        <v>6413.1</v>
      </c>
      <c r="AX177" s="7">
        <f>AV177/(AR177+AV177+AY177+BB177)</f>
        <v>0.32333219053765178</v>
      </c>
      <c r="AY177" s="4">
        <v>32217</v>
      </c>
      <c r="AZ177" s="4">
        <f>AY177/M177</f>
        <v>3221.7</v>
      </c>
      <c r="BA177" s="7">
        <f>AY177/(AR177+AV177+AY177+BB177)</f>
        <v>0.16242991973540918</v>
      </c>
      <c r="BB177" s="4">
        <v>42136</v>
      </c>
      <c r="BC177" s="11">
        <f>BB177/(AR177+AV177+AY177+BB177)</f>
        <v>0.21243899487758641</v>
      </c>
      <c r="BD177" s="9">
        <f>BC177+BA177+AX177+AU177</f>
        <v>1</v>
      </c>
      <c r="BE177" s="14">
        <f>(AF177+AH177+AJ177+AL177+AN177+AP177)</f>
        <v>176109</v>
      </c>
      <c r="BF177" s="14">
        <f t="shared" si="10"/>
        <v>-198344</v>
      </c>
      <c r="BG177" s="13">
        <f>(AF177+AH177+AJ177+AL177+AN177+AP177)-(AR177+AV177+AY177+BB177)</f>
        <v>-22235</v>
      </c>
      <c r="BH177" s="13">
        <f t="shared" si="11"/>
        <v>1</v>
      </c>
      <c r="BI177" s="14">
        <f>AF177/W177</f>
        <v>48816.850241545893</v>
      </c>
      <c r="BJ177" s="14">
        <f>AH177/Y177</f>
        <v>56301.906976744183</v>
      </c>
      <c r="BK177" s="14">
        <f>AJ177/AA177</f>
        <v>121962.75</v>
      </c>
      <c r="BL177" s="14">
        <f>BI177+BJ177+BK177</f>
        <v>227081.50721829006</v>
      </c>
      <c r="BM177" s="14">
        <f>(AF177/W177)-AF177</f>
        <v>3704.8502415458934</v>
      </c>
      <c r="BN177" s="14">
        <f>AH177/Y177-AH177</f>
        <v>21633.906976744183</v>
      </c>
      <c r="BO177" s="14">
        <f>AJ177/AA177-AJ177</f>
        <v>46908.75</v>
      </c>
      <c r="BP177" s="14">
        <f>BG177/S177</f>
        <v>-3.2100701061409283E-2</v>
      </c>
      <c r="BQ177" s="14">
        <f>(BG177-CA177)/S177</f>
        <v>-2.1670318189152306E-2</v>
      </c>
      <c r="BR177" s="27">
        <f>BQ177-BP177</f>
        <v>1.0430382872256977E-2</v>
      </c>
      <c r="BS177" s="28">
        <f t="shared" si="12"/>
        <v>453264</v>
      </c>
      <c r="BT177" s="11">
        <f>BS177/S177</f>
        <v>0.65437788018433185</v>
      </c>
      <c r="BU177" s="14">
        <f>(BE177-AP177)*1/BT177-(BE177-AP177)</f>
        <v>86038.732394366176</v>
      </c>
      <c r="BV177" s="14">
        <f t="shared" si="13"/>
        <v>0.25424881327743321</v>
      </c>
      <c r="BW177" s="27">
        <f>(AR177+AV177+AY177+BB177)/S177</f>
        <v>0.28634951433884248</v>
      </c>
      <c r="BX177" s="13">
        <f>(AF177+AH177+AJ177+AL177+AN177)/N177</f>
        <v>143.39788732394365</v>
      </c>
      <c r="BY177" s="26">
        <f>BX177/K177</f>
        <v>0.35939320131314195</v>
      </c>
      <c r="BZ177" s="11">
        <f>AP177/BE177</f>
        <v>7.5004684598742821E-2</v>
      </c>
      <c r="CA177" s="15">
        <f>-(BM177+BN177+BO177)/M177</f>
        <v>-7224.7507218290075</v>
      </c>
      <c r="CB177" s="15">
        <f>BG177-CA177</f>
        <v>-15010.249278170992</v>
      </c>
      <c r="CC177" s="18">
        <f t="shared" si="14"/>
        <v>1</v>
      </c>
      <c r="CD177" s="17">
        <f>(AF177/(AF177+AH177+AJ177))/(X177/(X177+Z177+AB177))</f>
        <v>2.2567175629568257</v>
      </c>
      <c r="CE177" s="19">
        <f>(AH177/(AF177+AH177+AJ177))/(Z177/(X177+Z177+AB177))</f>
        <v>0.92714553361220831</v>
      </c>
      <c r="CF177" s="18">
        <f>(AJ177/(AF177+AH177+AJ177))/(AB177/(X177+Z177+AB177))</f>
        <v>0.77016601402395213</v>
      </c>
      <c r="CG177">
        <f>AH177/Z177</f>
        <v>82.739856801909312</v>
      </c>
      <c r="CH177" s="11">
        <f>BB177/BE177</f>
        <v>0.23926091227592003</v>
      </c>
      <c r="CI177" s="14">
        <f>AY177/V177</f>
        <v>2366.6782544113553</v>
      </c>
      <c r="CJ177" s="14">
        <f>AV177/M177</f>
        <v>6413.1</v>
      </c>
      <c r="CK177" s="17">
        <f>N177/V177</f>
        <v>83.451174752810616</v>
      </c>
      <c r="CL177" s="17">
        <f>(AL177+AN177)/N177</f>
        <v>7.100352112676056</v>
      </c>
      <c r="CM177" s="14">
        <f>AP177/AC177</f>
        <v>5.9986376021798362</v>
      </c>
    </row>
    <row r="178" spans="1:91" hidden="1" x14ac:dyDescent="0.2">
      <c r="A178">
        <v>1023</v>
      </c>
      <c r="B178" s="2">
        <v>45231</v>
      </c>
      <c r="C178" s="3" t="s">
        <v>29</v>
      </c>
      <c r="D178" t="s">
        <v>28</v>
      </c>
      <c r="E178" s="3" t="s">
        <v>37</v>
      </c>
      <c r="F178" t="s">
        <v>38</v>
      </c>
      <c r="G178" t="str">
        <f>CONCATENATE(C178,E178)</f>
        <v>ANCLAX</v>
      </c>
      <c r="H178" t="s">
        <v>31</v>
      </c>
      <c r="I178">
        <f>U178/M178</f>
        <v>159</v>
      </c>
      <c r="J178" t="str">
        <f>_xlfn.CONCAT(C178,E178,H178)</f>
        <v>ANCLAX737-800</v>
      </c>
      <c r="K178" s="4">
        <v>2345</v>
      </c>
      <c r="L178" s="4">
        <f>N178/M178</f>
        <v>118.75</v>
      </c>
      <c r="M178" s="4">
        <v>4</v>
      </c>
      <c r="N178" s="4">
        <v>475</v>
      </c>
      <c r="O178" s="4">
        <f>P178/M178</f>
        <v>18</v>
      </c>
      <c r="P178" s="4">
        <v>72</v>
      </c>
      <c r="Q178" s="4">
        <v>106</v>
      </c>
      <c r="R178" s="4">
        <v>297</v>
      </c>
      <c r="S178" s="4">
        <f>U178*K178</f>
        <v>1491420</v>
      </c>
      <c r="T178" s="7">
        <f>N178/U178</f>
        <v>0.74685534591194969</v>
      </c>
      <c r="U178" s="4">
        <v>636</v>
      </c>
      <c r="V178" s="4">
        <v>20.887878787878787</v>
      </c>
      <c r="W178" s="7">
        <f>P178/X178</f>
        <v>0.8571428571428571</v>
      </c>
      <c r="X178" s="4">
        <v>84</v>
      </c>
      <c r="Y178" s="7">
        <f>Q178/Z178</f>
        <v>0.66249999999999998</v>
      </c>
      <c r="Z178" s="4">
        <v>160</v>
      </c>
      <c r="AA178" s="7">
        <f>R178/AB178</f>
        <v>0.75765306122448983</v>
      </c>
      <c r="AB178" s="4">
        <v>392</v>
      </c>
      <c r="AC178" s="4">
        <v>4476</v>
      </c>
      <c r="AD178" s="4">
        <f>AP178/AC178</f>
        <v>6</v>
      </c>
      <c r="AE178" s="7">
        <f>AF178/(AF178+AH178+AJ178+AL178+AN178+AP178)</f>
        <v>0.21502723630306578</v>
      </c>
      <c r="AF178" s="4">
        <v>47764</v>
      </c>
      <c r="AG178" s="7">
        <f>AH178/(AF178+AH178+AJ178+AL178+AN178+AP178)</f>
        <v>0.18551748975824967</v>
      </c>
      <c r="AH178" s="4">
        <v>41209</v>
      </c>
      <c r="AI178" s="7">
        <f>AJ178/(AF178+AH178+AJ178+AL178+AN178+AP178)</f>
        <v>0.46257146715887093</v>
      </c>
      <c r="AJ178" s="4">
        <v>102751</v>
      </c>
      <c r="AK178" s="7">
        <f>AL178/(AF178+AH178+AJ178+AL178+AN178+AP178)</f>
        <v>9.2963579885652538E-3</v>
      </c>
      <c r="AL178" s="4">
        <v>2065</v>
      </c>
      <c r="AM178" s="7">
        <f>AN178/(AF178+AH178+AJ178+AL178+AN178+AP178)</f>
        <v>6.6852743888713819E-3</v>
      </c>
      <c r="AN178" s="4">
        <v>1485</v>
      </c>
      <c r="AO178" s="7">
        <f>AP178/(AF178+AH178+AJ178+AL178+AN178+AP178)</f>
        <v>0.12090217440237698</v>
      </c>
      <c r="AP178" s="4">
        <v>26856</v>
      </c>
      <c r="AQ178" s="6">
        <f>AO178+AM178+AK178+AI178+AG178+AE178</f>
        <v>1</v>
      </c>
      <c r="AR178" s="4">
        <v>86853</v>
      </c>
      <c r="AS178" s="4">
        <f>AR178/M178</f>
        <v>21713.25</v>
      </c>
      <c r="AT178" s="4">
        <f>AR178/V178</f>
        <v>4158.0574495865376</v>
      </c>
      <c r="AU178" s="7">
        <f>AR178/(AR178+AV178+AY178+BB178)</f>
        <v>0.39104477611940297</v>
      </c>
      <c r="AV178" s="4">
        <v>23466</v>
      </c>
      <c r="AW178" s="4">
        <f>AV178/M178</f>
        <v>5866.5</v>
      </c>
      <c r="AX178" s="7">
        <f>AV178/(AR178+AV178+AY178+BB178)</f>
        <v>0.10565273181603296</v>
      </c>
      <c r="AY178" s="4">
        <v>46952</v>
      </c>
      <c r="AZ178" s="4">
        <f>AY178/M178</f>
        <v>11738</v>
      </c>
      <c r="BA178" s="7">
        <f>AY178/(AR178+AV178+AY178+BB178)</f>
        <v>0.21139551113212218</v>
      </c>
      <c r="BB178" s="4">
        <v>64834</v>
      </c>
      <c r="BC178" s="11">
        <f>BB178/(AR178+AV178+AY178+BB178)</f>
        <v>0.29190698093244188</v>
      </c>
      <c r="BD178" s="9">
        <f>BC178+BA178+AX178+AU178</f>
        <v>1</v>
      </c>
      <c r="BE178" s="14">
        <f>(AF178+AH178+AJ178+AL178+AN178+AP178)</f>
        <v>222130</v>
      </c>
      <c r="BF178" s="14">
        <f t="shared" si="10"/>
        <v>-222105</v>
      </c>
      <c r="BG178" s="13">
        <f>(AF178+AH178+AJ178+AL178+AN178+AP178)-(AR178+AV178+AY178+BB178)</f>
        <v>25</v>
      </c>
      <c r="BH178" s="13">
        <f t="shared" si="11"/>
        <v>0</v>
      </c>
      <c r="BI178" s="14">
        <f>AF178/W178</f>
        <v>55724.666666666672</v>
      </c>
      <c r="BJ178" s="14">
        <f>AH178/Y178</f>
        <v>62202.264150943396</v>
      </c>
      <c r="BK178" s="14">
        <f>AJ178/AA178</f>
        <v>135617.48148148149</v>
      </c>
      <c r="BL178" s="14">
        <f>BI178+BJ178+BK178</f>
        <v>253544.41229909155</v>
      </c>
      <c r="BM178" s="14">
        <f>(AF178/W178)-AF178</f>
        <v>7960.6666666666715</v>
      </c>
      <c r="BN178" s="14">
        <f>AH178/Y178-AH178</f>
        <v>20993.264150943396</v>
      </c>
      <c r="BO178" s="14">
        <f>AJ178/AA178-AJ178</f>
        <v>32866.481481481489</v>
      </c>
      <c r="BP178" s="14">
        <f>BG178/S178</f>
        <v>1.6762548443765002E-5</v>
      </c>
      <c r="BQ178" s="14">
        <f>(BG178-CA178)/S178</f>
        <v>1.0379439108214246E-2</v>
      </c>
      <c r="BR178" s="27">
        <f>BQ178-BP178</f>
        <v>1.0362676559770481E-2</v>
      </c>
      <c r="BS178" s="28">
        <f t="shared" si="12"/>
        <v>1113875</v>
      </c>
      <c r="BT178" s="11">
        <f>BS178/S178</f>
        <v>0.74685534591194969</v>
      </c>
      <c r="BU178" s="14">
        <f>(BE178-AP178)*1/BT178-(BE178-AP178)</f>
        <v>66187.608421052631</v>
      </c>
      <c r="BV178" s="14">
        <f t="shared" si="13"/>
        <v>0.14893859543254079</v>
      </c>
      <c r="BW178" s="27">
        <f>(AR178+AV178+AY178+BB178)/S178</f>
        <v>0.14892183288409702</v>
      </c>
      <c r="BX178" s="13">
        <f>(AF178+AH178+AJ178+AL178+AN178)/N178</f>
        <v>411.10315789473685</v>
      </c>
      <c r="BY178" s="26">
        <f>BX178/K178</f>
        <v>0.17531051509370441</v>
      </c>
      <c r="BZ178" s="11">
        <f>AP178/BE178</f>
        <v>0.12090217440237698</v>
      </c>
      <c r="CA178" s="15">
        <f>-(BM178+BN178+BO178)/M178</f>
        <v>-15455.103074772889</v>
      </c>
      <c r="CB178" s="15">
        <f>BG178-CA178</f>
        <v>15480.103074772889</v>
      </c>
      <c r="CC178" s="18">
        <f t="shared" si="14"/>
        <v>0</v>
      </c>
      <c r="CD178" s="17">
        <f>(AF178/(AF178+AH178+AJ178))/(X178/(X178+Z178+AB178))</f>
        <v>1.8862620970025363</v>
      </c>
      <c r="CE178" s="19">
        <f>(AH178/(AF178+AH178+AJ178))/(Z178/(X178+Z178+AB178))</f>
        <v>0.85438325405270077</v>
      </c>
      <c r="CF178" s="18">
        <f>(AJ178/(AF178+AH178+AJ178))/(AB178/(X178+Z178+AB178))</f>
        <v>0.86952210000855834</v>
      </c>
      <c r="CG178">
        <f>AH178/Z178</f>
        <v>257.55624999999998</v>
      </c>
      <c r="CH178" s="11">
        <f>BB178/BE178</f>
        <v>0.29187412776302163</v>
      </c>
      <c r="CI178" s="14">
        <f>AY178/V178</f>
        <v>2247.8108225736255</v>
      </c>
      <c r="CJ178" s="14">
        <f>AV178/M178</f>
        <v>5866.5</v>
      </c>
      <c r="CK178" s="17">
        <f>N178/V178</f>
        <v>22.740461337588858</v>
      </c>
      <c r="CL178" s="17">
        <f>(AL178+AN178)/N178</f>
        <v>7.4736842105263159</v>
      </c>
      <c r="CM178" s="14">
        <f>AP178/AC178</f>
        <v>6</v>
      </c>
    </row>
    <row r="179" spans="1:91" hidden="1" x14ac:dyDescent="0.2">
      <c r="A179">
        <v>869</v>
      </c>
      <c r="B179" s="2">
        <v>45200</v>
      </c>
      <c r="C179" s="3" t="s">
        <v>36</v>
      </c>
      <c r="D179" t="s">
        <v>28</v>
      </c>
      <c r="E179" s="3" t="s">
        <v>41</v>
      </c>
      <c r="F179" t="s">
        <v>42</v>
      </c>
      <c r="G179" t="str">
        <f>CONCATENATE(C179,E179)</f>
        <v>JNUSEA</v>
      </c>
      <c r="H179" t="s">
        <v>35</v>
      </c>
      <c r="I179">
        <f>U179/M179</f>
        <v>178</v>
      </c>
      <c r="J179" t="str">
        <f>_xlfn.CONCAT(C179,E179,H179)</f>
        <v>JNUSEA737-Max 9</v>
      </c>
      <c r="K179" s="4">
        <v>909</v>
      </c>
      <c r="L179" s="4">
        <f>N179/M179</f>
        <v>113.875</v>
      </c>
      <c r="M179" s="4">
        <v>8</v>
      </c>
      <c r="N179" s="4">
        <v>911</v>
      </c>
      <c r="O179" s="4">
        <f>P179/M179</f>
        <v>17.125</v>
      </c>
      <c r="P179" s="4">
        <v>137</v>
      </c>
      <c r="Q179" s="4">
        <v>192</v>
      </c>
      <c r="R179" s="4">
        <v>583</v>
      </c>
      <c r="S179" s="4">
        <f>U179*K179</f>
        <v>1294416</v>
      </c>
      <c r="T179" s="7">
        <f>N179/U179</f>
        <v>0.639747191011236</v>
      </c>
      <c r="U179" s="4">
        <v>1424</v>
      </c>
      <c r="V179" s="4">
        <v>19.245241143832693</v>
      </c>
      <c r="W179" s="7">
        <f>P179/X179</f>
        <v>0.74456521739130432</v>
      </c>
      <c r="X179" s="4">
        <v>184</v>
      </c>
      <c r="Y179" s="7">
        <f>Q179/Z179</f>
        <v>0.55813953488372092</v>
      </c>
      <c r="Z179" s="4">
        <v>344</v>
      </c>
      <c r="AA179" s="7">
        <f>R179/AB179</f>
        <v>0.6506696428571429</v>
      </c>
      <c r="AB179" s="4">
        <v>896</v>
      </c>
      <c r="AC179" s="4">
        <v>4578</v>
      </c>
      <c r="AD179" s="4">
        <f>AP179/AC179</f>
        <v>6</v>
      </c>
      <c r="AE179" s="7">
        <f>AF179/(AF179+AH179+AJ179+AL179+AN179+AP179)</f>
        <v>0.21852173578155956</v>
      </c>
      <c r="AF179" s="4">
        <v>51067</v>
      </c>
      <c r="AG179" s="7">
        <f>AH179/(AF179+AH179+AJ179+AL179+AN179+AP179)</f>
        <v>0.1679639527071842</v>
      </c>
      <c r="AH179" s="4">
        <v>39252</v>
      </c>
      <c r="AI179" s="7">
        <f>AJ179/(AF179+AH179+AJ179+AL179+AN179+AP179)</f>
        <v>0.46606017296196289</v>
      </c>
      <c r="AJ179" s="4">
        <v>108915</v>
      </c>
      <c r="AK179" s="7">
        <f>AL179/(AF179+AH179+AJ179+AL179+AN179+AP179)</f>
        <v>1.7450244551612586E-2</v>
      </c>
      <c r="AL179" s="4">
        <v>4078</v>
      </c>
      <c r="AM179" s="7">
        <f>AN179/(AF179+AH179+AJ179+AL179+AN179+AP179)</f>
        <v>1.2465071696627627E-2</v>
      </c>
      <c r="AN179" s="4">
        <v>2913</v>
      </c>
      <c r="AO179" s="7">
        <f>AP179/(AF179+AH179+AJ179+AL179+AN179+AP179)</f>
        <v>0.11753882230105309</v>
      </c>
      <c r="AP179" s="4">
        <v>27468</v>
      </c>
      <c r="AQ179" s="6">
        <f>AO179+AM179+AK179+AI179+AG179+AE179</f>
        <v>1</v>
      </c>
      <c r="AR179" s="4">
        <v>84628</v>
      </c>
      <c r="AS179" s="4">
        <f>AR179/M179</f>
        <v>10578.5</v>
      </c>
      <c r="AT179" s="4">
        <f>AR179/V179</f>
        <v>4397.3468229115842</v>
      </c>
      <c r="AU179" s="7">
        <f>AR179/(AR179+AV179+AY179+BB179)</f>
        <v>0.349175829843418</v>
      </c>
      <c r="AV179" s="4">
        <v>52621</v>
      </c>
      <c r="AW179" s="4">
        <f>AV179/M179</f>
        <v>6577.625</v>
      </c>
      <c r="AX179" s="7">
        <f>AV179/(AR179+AV179+AY179+BB179)</f>
        <v>0.21711468240051163</v>
      </c>
      <c r="AY179" s="4">
        <v>45547</v>
      </c>
      <c r="AZ179" s="4">
        <f>AY179/M179</f>
        <v>5693.375</v>
      </c>
      <c r="BA179" s="7">
        <f>AY179/(AR179+AV179+AY179+BB179)</f>
        <v>0.18792729973387245</v>
      </c>
      <c r="BB179" s="4">
        <v>59569</v>
      </c>
      <c r="BC179" s="11">
        <f>BB179/(AR179+AV179+AY179+BB179)</f>
        <v>0.24578218802219792</v>
      </c>
      <c r="BD179" s="9">
        <f>BC179+BA179+AX179+AU179</f>
        <v>1</v>
      </c>
      <c r="BE179" s="14">
        <f>(AF179+AH179+AJ179+AL179+AN179+AP179)</f>
        <v>233693</v>
      </c>
      <c r="BF179" s="14">
        <f t="shared" si="10"/>
        <v>-242365</v>
      </c>
      <c r="BG179" s="13">
        <f>(AF179+AH179+AJ179+AL179+AN179+AP179)-(AR179+AV179+AY179+BB179)</f>
        <v>-8672</v>
      </c>
      <c r="BH179" s="13">
        <f t="shared" si="11"/>
        <v>1</v>
      </c>
      <c r="BI179" s="14">
        <f>AF179/W179</f>
        <v>68586.335766423363</v>
      </c>
      <c r="BJ179" s="14">
        <f>AH179/Y179</f>
        <v>70326.5</v>
      </c>
      <c r="BK179" s="14">
        <f>AJ179/AA179</f>
        <v>167389.09090909088</v>
      </c>
      <c r="BL179" s="14">
        <f>BI179+BJ179+BK179</f>
        <v>306301.92667551426</v>
      </c>
      <c r="BM179" s="14">
        <f>(AF179/W179)-AF179</f>
        <v>17519.335766423363</v>
      </c>
      <c r="BN179" s="14">
        <f>AH179/Y179-AH179</f>
        <v>31074.5</v>
      </c>
      <c r="BO179" s="14">
        <f>AJ179/AA179-AJ179</f>
        <v>58474.090909090883</v>
      </c>
      <c r="BP179" s="14">
        <f>BG179/S179</f>
        <v>-6.6995463591302947E-3</v>
      </c>
      <c r="BQ179" s="14">
        <f>(BG179-CA179)/S179</f>
        <v>3.6398583101872046E-3</v>
      </c>
      <c r="BR179" s="27">
        <f>BQ179-BP179</f>
        <v>1.0339404669317499E-2</v>
      </c>
      <c r="BS179" s="28">
        <f t="shared" si="12"/>
        <v>828099</v>
      </c>
      <c r="BT179" s="11">
        <f>BS179/S179</f>
        <v>0.639747191011236</v>
      </c>
      <c r="BU179" s="14">
        <f>(BE179-AP179)*1/BT179-(BE179-AP179)</f>
        <v>116128.89681668492</v>
      </c>
      <c r="BV179" s="14">
        <f t="shared" si="13"/>
        <v>0.18053933202308994</v>
      </c>
      <c r="BW179" s="27">
        <f>(AR179+AV179+AY179+BB179)/S179</f>
        <v>0.18723887838222025</v>
      </c>
      <c r="BX179" s="13">
        <f>(AF179+AH179+AJ179+AL179+AN179)/N179</f>
        <v>226.3721185510428</v>
      </c>
      <c r="BY179" s="26">
        <f>BX179/K179</f>
        <v>0.24903423382953005</v>
      </c>
      <c r="BZ179" s="11">
        <f>AP179/BE179</f>
        <v>0.11753882230105309</v>
      </c>
      <c r="CA179" s="15">
        <f>-(BM179+BN179+BO179)/M179</f>
        <v>-13383.490834439281</v>
      </c>
      <c r="CB179" s="15">
        <f>BG179-CA179</f>
        <v>4711.4908344392807</v>
      </c>
      <c r="CC179" s="18">
        <f t="shared" si="14"/>
        <v>0</v>
      </c>
      <c r="CD179" s="17">
        <f>(AF179/(AF179+AH179+AJ179))/(X179/(X179+Z179+AB179))</f>
        <v>1.9836683192278601</v>
      </c>
      <c r="CE179" s="19">
        <f>(AH179/(AF179+AH179+AJ179))/(Z179/(X179+Z179+AB179))</f>
        <v>0.81554866767626988</v>
      </c>
      <c r="CF179" s="18">
        <f>(AJ179/(AF179+AH179+AJ179))/(AB179/(X179+Z179+AB179))</f>
        <v>0.86881282096142509</v>
      </c>
      <c r="CG179">
        <f>AH179/Z179</f>
        <v>114.1046511627907</v>
      </c>
      <c r="CH179" s="11">
        <f>BB179/BE179</f>
        <v>0.25490279982712361</v>
      </c>
      <c r="CI179" s="14">
        <f>AY179/V179</f>
        <v>2366.662992663822</v>
      </c>
      <c r="CJ179" s="14">
        <f>AV179/M179</f>
        <v>6577.625</v>
      </c>
      <c r="CK179" s="17">
        <f>N179/V179</f>
        <v>47.33637750711884</v>
      </c>
      <c r="CL179" s="17">
        <f>(AL179+AN179)/N179</f>
        <v>7.6739846322722283</v>
      </c>
      <c r="CM179" s="14">
        <f>AP179/AC179</f>
        <v>6</v>
      </c>
    </row>
    <row r="180" spans="1:91" hidden="1" x14ac:dyDescent="0.2">
      <c r="A180">
        <v>91</v>
      </c>
      <c r="B180" s="2">
        <v>44805</v>
      </c>
      <c r="C180" s="3" t="s">
        <v>52</v>
      </c>
      <c r="D180" t="s">
        <v>33</v>
      </c>
      <c r="E180" s="3" t="s">
        <v>32</v>
      </c>
      <c r="F180" t="s">
        <v>33</v>
      </c>
      <c r="G180" t="str">
        <f>CONCATENATE(C180,E180)</f>
        <v>OGGHNL</v>
      </c>
      <c r="H180" t="s">
        <v>48</v>
      </c>
      <c r="I180">
        <f>U180/M180</f>
        <v>183.77777777777777</v>
      </c>
      <c r="J180" t="str">
        <f>_xlfn.CONCAT(C180,E180,H180)</f>
        <v>OGGHNLA321</v>
      </c>
      <c r="K180" s="4">
        <v>101</v>
      </c>
      <c r="L180" s="4">
        <f>N180/M180</f>
        <v>110.33333333333333</v>
      </c>
      <c r="M180" s="4">
        <v>18</v>
      </c>
      <c r="N180" s="4">
        <v>1986</v>
      </c>
      <c r="O180" s="4">
        <f>P180/M180</f>
        <v>15.555555555555555</v>
      </c>
      <c r="P180" s="4">
        <v>280</v>
      </c>
      <c r="Q180" s="4">
        <v>395</v>
      </c>
      <c r="R180" s="4">
        <v>1311</v>
      </c>
      <c r="S180" s="4">
        <f>U180*K180</f>
        <v>334108</v>
      </c>
      <c r="T180" s="7">
        <f>N180/U180</f>
        <v>0.60036275695284158</v>
      </c>
      <c r="U180" s="4">
        <v>3308</v>
      </c>
      <c r="V180" s="4">
        <v>12.334066633460623</v>
      </c>
      <c r="W180" s="7">
        <f>P180/X180</f>
        <v>0.63926940639269403</v>
      </c>
      <c r="X180" s="4">
        <v>438</v>
      </c>
      <c r="Y180" s="7">
        <f>Q180/Z180</f>
        <v>0.47995139732685299</v>
      </c>
      <c r="Z180" s="4">
        <v>823</v>
      </c>
      <c r="AA180" s="7">
        <f>R180/AB180</f>
        <v>0.64013671875</v>
      </c>
      <c r="AB180" s="4">
        <v>2048</v>
      </c>
      <c r="AC180" s="4">
        <v>4176</v>
      </c>
      <c r="AD180" s="4">
        <f>AP180/AC180</f>
        <v>4.9995210727969353</v>
      </c>
      <c r="AE180" s="7">
        <f>AF180/(AF180+AH180+AJ180+AL180+AN180+AP180)</f>
        <v>0.19447577007346309</v>
      </c>
      <c r="AF180" s="4">
        <v>24143</v>
      </c>
      <c r="AG180" s="7">
        <f>AH180/(AF180+AH180+AJ180+AL180+AN180+AP180)</f>
        <v>0.15226672251578813</v>
      </c>
      <c r="AH180" s="4">
        <v>18903</v>
      </c>
      <c r="AI180" s="7">
        <f>AJ180/(AF180+AH180+AJ180+AL180+AN180+AP180)</f>
        <v>0.40064763500451089</v>
      </c>
      <c r="AJ180" s="4">
        <v>49738</v>
      </c>
      <c r="AK180" s="7">
        <f>AL180/(AF180+AH180+AJ180+AL180+AN180+AP180)</f>
        <v>6.3313571336512442E-2</v>
      </c>
      <c r="AL180" s="4">
        <v>7860</v>
      </c>
      <c r="AM180" s="7">
        <f>AN180/(AF180+AH180+AJ180+AL180+AN180+AP180)</f>
        <v>2.1120634102332773E-2</v>
      </c>
      <c r="AN180" s="4">
        <v>2622</v>
      </c>
      <c r="AO180" s="7">
        <f>AP180/(AF180+AH180+AJ180+AL180+AN180+AP180)</f>
        <v>0.1681756669673927</v>
      </c>
      <c r="AP180" s="4">
        <v>20878</v>
      </c>
      <c r="AQ180" s="6">
        <f>AO180+AM180+AK180+AI180+AG180+AE180</f>
        <v>0.99999999999999989</v>
      </c>
      <c r="AR180" s="4">
        <v>47496</v>
      </c>
      <c r="AS180" s="4">
        <f>AR180/M180</f>
        <v>2638.6666666666665</v>
      </c>
      <c r="AT180" s="4">
        <f>AR180/V180</f>
        <v>3850.7980710230559</v>
      </c>
      <c r="AU180" s="7">
        <f>AR180/(AR180+AV180+AY180+BB180)</f>
        <v>0.20477974622419018</v>
      </c>
      <c r="AV180" s="4">
        <v>108681</v>
      </c>
      <c r="AW180" s="4">
        <f>AV180/M180</f>
        <v>6037.833333333333</v>
      </c>
      <c r="AX180" s="7">
        <f>AV180/(AR180+AV180+AY180+BB180)</f>
        <v>0.46857982986759333</v>
      </c>
      <c r="AY180" s="4">
        <v>45997</v>
      </c>
      <c r="AZ180" s="4">
        <f>AY180/M180</f>
        <v>2555.3888888888887</v>
      </c>
      <c r="BA180" s="7">
        <f>AY180/(AR180+AV180+AY180+BB180)</f>
        <v>0.1983167842991847</v>
      </c>
      <c r="BB180" s="4">
        <v>29763</v>
      </c>
      <c r="BC180" s="11">
        <f>BB180/(AR180+AV180+AY180+BB180)</f>
        <v>0.12832363960903176</v>
      </c>
      <c r="BD180" s="9">
        <f>BC180+BA180+AX180+AU180</f>
        <v>0.99999999999999989</v>
      </c>
      <c r="BE180" s="14">
        <f>(AF180+AH180+AJ180+AL180+AN180+AP180)</f>
        <v>124144</v>
      </c>
      <c r="BF180" s="14">
        <f t="shared" si="10"/>
        <v>-231937</v>
      </c>
      <c r="BG180" s="13">
        <f>(AF180+AH180+AJ180+AL180+AN180+AP180)-(AR180+AV180+AY180+BB180)</f>
        <v>-107793</v>
      </c>
      <c r="BH180" s="13">
        <f t="shared" si="11"/>
        <v>1</v>
      </c>
      <c r="BI180" s="14">
        <f>AF180/W180</f>
        <v>37766.550000000003</v>
      </c>
      <c r="BJ180" s="14">
        <f>AH180/Y180</f>
        <v>39385.237974683543</v>
      </c>
      <c r="BK180" s="14">
        <f>AJ180/AA180</f>
        <v>77699.026697177731</v>
      </c>
      <c r="BL180" s="14">
        <f>BI180+BJ180+BK180</f>
        <v>154850.81467186127</v>
      </c>
      <c r="BM180" s="14">
        <f>(AF180/W180)-AF180</f>
        <v>13623.550000000003</v>
      </c>
      <c r="BN180" s="14">
        <f>AH180/Y180-AH180</f>
        <v>20482.237974683543</v>
      </c>
      <c r="BO180" s="14">
        <f>AJ180/AA180-AJ180</f>
        <v>27961.026697177731</v>
      </c>
      <c r="BP180" s="14">
        <f>BG180/S180</f>
        <v>-0.32262920971661857</v>
      </c>
      <c r="BQ180" s="14">
        <f>(BG180-CA180)/S180</f>
        <v>-0.31230872541016985</v>
      </c>
      <c r="BR180" s="27">
        <f>BQ180-BP180</f>
        <v>1.0320484306448718E-2</v>
      </c>
      <c r="BS180" s="28">
        <f t="shared" si="12"/>
        <v>200586</v>
      </c>
      <c r="BT180" s="11">
        <f>BS180/S180</f>
        <v>0.60036275695284158</v>
      </c>
      <c r="BU180" s="14">
        <f>(BE180-AP180)*1/BT180-(BE180-AP180)</f>
        <v>68740.006042296067</v>
      </c>
      <c r="BV180" s="14">
        <f t="shared" si="13"/>
        <v>0.37156847486441508</v>
      </c>
      <c r="BW180" s="27">
        <f>(AR180+AV180+AY180+BB180)/S180</f>
        <v>0.6941976845810337</v>
      </c>
      <c r="BX180" s="13">
        <f>(AF180+AH180+AJ180+AL180+AN180)/N180</f>
        <v>51.996978851963746</v>
      </c>
      <c r="BY180" s="26">
        <f>BX180/K180</f>
        <v>0.51482157279172025</v>
      </c>
      <c r="BZ180" s="11">
        <f>AP180/BE180</f>
        <v>0.1681756669673927</v>
      </c>
      <c r="CA180" s="15">
        <f>-(BM180+BN180+BO180)/M180</f>
        <v>-3448.15637065896</v>
      </c>
      <c r="CB180" s="15">
        <f>BG180-CA180</f>
        <v>-104344.84362934103</v>
      </c>
      <c r="CC180" s="18">
        <f t="shared" si="14"/>
        <v>1</v>
      </c>
      <c r="CD180" s="17">
        <f>(AF180/(AF180+AH180+AJ180))/(X180/(X180+Z180+AB180))</f>
        <v>1.9658066488789989</v>
      </c>
      <c r="CE180" s="19">
        <f>(AH180/(AF180+AH180+AJ180))/(Z180/(X180+Z180+AB180))</f>
        <v>0.81913328742522118</v>
      </c>
      <c r="CF180" s="18">
        <f>(AJ180/(AF180+AH180+AJ180))/(AB180/(X180+Z180+AB180))</f>
        <v>0.86612792589845777</v>
      </c>
      <c r="CG180">
        <f>AH180/Z180</f>
        <v>22.968408262454435</v>
      </c>
      <c r="CH180" s="11">
        <f>BB180/BE180</f>
        <v>0.23974577909524422</v>
      </c>
      <c r="CI180" s="14">
        <f>AY180/V180</f>
        <v>3729.2647564604913</v>
      </c>
      <c r="CJ180" s="14">
        <f>AV180/M180</f>
        <v>6037.833333333333</v>
      </c>
      <c r="CK180" s="17">
        <f>N180/V180</f>
        <v>161.01745344980185</v>
      </c>
      <c r="CL180" s="17">
        <f>(AL180+AN180)/N180</f>
        <v>5.2779456193353473</v>
      </c>
      <c r="CM180" s="14">
        <f>AP180/AC180</f>
        <v>4.9995210727969353</v>
      </c>
    </row>
    <row r="181" spans="1:91" hidden="1" x14ac:dyDescent="0.2">
      <c r="A181">
        <v>613</v>
      </c>
      <c r="B181" s="2">
        <v>45170</v>
      </c>
      <c r="C181" s="3" t="s">
        <v>44</v>
      </c>
      <c r="D181" t="s">
        <v>45</v>
      </c>
      <c r="E181" s="3" t="s">
        <v>43</v>
      </c>
      <c r="F181" t="s">
        <v>38</v>
      </c>
      <c r="G181" t="str">
        <f>CONCATENATE(C181,E181)</f>
        <v>BOISFO</v>
      </c>
      <c r="H181" t="s">
        <v>47</v>
      </c>
      <c r="I181">
        <f>U181/M181</f>
        <v>153.80000000000001</v>
      </c>
      <c r="J181" t="str">
        <f>_xlfn.CONCAT(C181,E181,H181)</f>
        <v>BOISFOA320</v>
      </c>
      <c r="K181" s="4">
        <v>522</v>
      </c>
      <c r="L181" s="4">
        <f>N181/M181</f>
        <v>104</v>
      </c>
      <c r="M181" s="4">
        <v>10</v>
      </c>
      <c r="N181" s="4">
        <v>1040</v>
      </c>
      <c r="O181" s="4">
        <f>P181/M181</f>
        <v>19.899999999999999</v>
      </c>
      <c r="P181" s="4">
        <v>199</v>
      </c>
      <c r="Q181" s="4">
        <v>315</v>
      </c>
      <c r="R181" s="4">
        <v>527</v>
      </c>
      <c r="S181" s="4">
        <f>U181*K181</f>
        <v>802836</v>
      </c>
      <c r="T181" s="7">
        <f>N181/U181</f>
        <v>0.67620286085825743</v>
      </c>
      <c r="U181" s="4">
        <v>1538</v>
      </c>
      <c r="V181" s="4">
        <v>18.527888103010518</v>
      </c>
      <c r="W181" s="7">
        <f>P181/X181</f>
        <v>0.97073170731707314</v>
      </c>
      <c r="X181" s="4">
        <v>205</v>
      </c>
      <c r="Y181" s="7">
        <f>Q181/Z181</f>
        <v>0.83113456464379942</v>
      </c>
      <c r="Z181" s="4">
        <v>379</v>
      </c>
      <c r="AA181" s="7">
        <f>R181/AB181</f>
        <v>0.55299055613851</v>
      </c>
      <c r="AB181" s="4">
        <v>953</v>
      </c>
      <c r="AC181" s="4">
        <v>47</v>
      </c>
      <c r="AD181" s="4">
        <f>AP181/AC181</f>
        <v>6</v>
      </c>
      <c r="AE181" s="7">
        <f>AF181/(AF181+AH181+AJ181+AL181+AN181+AP181)</f>
        <v>0.30315081208682992</v>
      </c>
      <c r="AF181" s="4">
        <v>64338</v>
      </c>
      <c r="AG181" s="7">
        <f>AH181/(AF181+AH181+AJ181+AL181+AN181+AP181)</f>
        <v>0.26825487322775654</v>
      </c>
      <c r="AH181" s="4">
        <v>56932</v>
      </c>
      <c r="AI181" s="7">
        <f>AJ181/(AF181+AH181+AJ181+AL181+AN181+AP181)</f>
        <v>0.40241529277061316</v>
      </c>
      <c r="AJ181" s="4">
        <v>85405</v>
      </c>
      <c r="AK181" s="7">
        <f>AL181/(AF181+AH181+AJ181+AL181+AN181+AP181)</f>
        <v>1.740085095956764E-2</v>
      </c>
      <c r="AL181" s="4">
        <v>3693</v>
      </c>
      <c r="AM181" s="7">
        <f>AN181/(AF181+AH181+AJ181+AL181+AN181+AP181)</f>
        <v>7.449430102105724E-3</v>
      </c>
      <c r="AN181" s="4">
        <v>1581</v>
      </c>
      <c r="AO181" s="7">
        <f>AP181/(AF181+AH181+AJ181+AL181+AN181+AP181)</f>
        <v>1.3287408531270173E-3</v>
      </c>
      <c r="AP181" s="4">
        <v>282</v>
      </c>
      <c r="AQ181" s="6">
        <f>AO181+AM181+AK181+AI181+AG181+AE181</f>
        <v>1</v>
      </c>
      <c r="AR181" s="4">
        <v>76192</v>
      </c>
      <c r="AS181" s="4">
        <f>AR181/M181</f>
        <v>7619.2</v>
      </c>
      <c r="AT181" s="4">
        <f>AR181/V181</f>
        <v>4112.2873571122163</v>
      </c>
      <c r="AU181" s="7">
        <f>AR181/(AR181+AV181+AY181+BB181)</f>
        <v>0.32144725517660361</v>
      </c>
      <c r="AV181" s="4">
        <v>59028</v>
      </c>
      <c r="AW181" s="4">
        <f>AV181/M181</f>
        <v>5902.8</v>
      </c>
      <c r="AX181" s="7">
        <f>AV181/(AR181+AV181+AY181+BB181)</f>
        <v>0.24903386941627151</v>
      </c>
      <c r="AY181" s="4">
        <v>44197</v>
      </c>
      <c r="AZ181" s="4">
        <f>AY181/M181</f>
        <v>4419.7</v>
      </c>
      <c r="BA181" s="7">
        <f>AY181/(AR181+AV181+AY181+BB181)</f>
        <v>0.1864632026596014</v>
      </c>
      <c r="BB181" s="4">
        <v>57611</v>
      </c>
      <c r="BC181" s="11">
        <f>BB181/(AR181+AV181+AY181+BB181)</f>
        <v>0.24305567274752349</v>
      </c>
      <c r="BD181" s="9">
        <f>BC181+BA181+AX181+AU181</f>
        <v>1</v>
      </c>
      <c r="BE181" s="14">
        <f>(AF181+AH181+AJ181+AL181+AN181+AP181)</f>
        <v>212231</v>
      </c>
      <c r="BF181" s="14">
        <f t="shared" si="10"/>
        <v>-237028</v>
      </c>
      <c r="BG181" s="13">
        <f>(AF181+AH181+AJ181+AL181+AN181+AP181)-(AR181+AV181+AY181+BB181)</f>
        <v>-24797</v>
      </c>
      <c r="BH181" s="13">
        <f t="shared" si="11"/>
        <v>1</v>
      </c>
      <c r="BI181" s="14">
        <f>AF181/W181</f>
        <v>66277.839195979905</v>
      </c>
      <c r="BJ181" s="14">
        <f>AH181/Y181</f>
        <v>68499.136507936506</v>
      </c>
      <c r="BK181" s="14">
        <f>AJ181/AA181</f>
        <v>154442.0588235294</v>
      </c>
      <c r="BL181" s="14">
        <f>BI181+BJ181+BK181</f>
        <v>289219.03452744579</v>
      </c>
      <c r="BM181" s="14">
        <f>(AF181/W181)-AF181</f>
        <v>1939.8391959799046</v>
      </c>
      <c r="BN181" s="14">
        <f>AH181/Y181-AH181</f>
        <v>11567.136507936506</v>
      </c>
      <c r="BO181" s="14">
        <f>AJ181/AA181-AJ181</f>
        <v>69037.058823529398</v>
      </c>
      <c r="BP181" s="14">
        <f>BG181/S181</f>
        <v>-3.0886756448390455E-2</v>
      </c>
      <c r="BQ181" s="14">
        <f>(BG181-CA181)/S181</f>
        <v>-2.0605200249185912E-2</v>
      </c>
      <c r="BR181" s="27">
        <f>BQ181-BP181</f>
        <v>1.0281556199204542E-2</v>
      </c>
      <c r="BS181" s="28">
        <f t="shared" si="12"/>
        <v>542880</v>
      </c>
      <c r="BT181" s="11">
        <f>BS181/S181</f>
        <v>0.67620286085825743</v>
      </c>
      <c r="BU181" s="14">
        <f>(BE181-AP181)*1/BT181-(BE181-AP181)</f>
        <v>101490.96346153849</v>
      </c>
      <c r="BV181" s="14">
        <f t="shared" si="13"/>
        <v>0.26435162349471125</v>
      </c>
      <c r="BW181" s="27">
        <f>(AR181+AV181+AY181+BB181)/S181</f>
        <v>0.2952383799431017</v>
      </c>
      <c r="BX181" s="13">
        <f>(AF181+AH181+AJ181+AL181+AN181)/N181</f>
        <v>203.79711538461538</v>
      </c>
      <c r="BY181" s="26">
        <f>BX181/K181</f>
        <v>0.39041592985558504</v>
      </c>
      <c r="BZ181" s="11">
        <f>AP181/BE181</f>
        <v>1.3287408531270173E-3</v>
      </c>
      <c r="CA181" s="15">
        <f>-(BM181+BN181+BO181)/M181</f>
        <v>-8254.4034527445801</v>
      </c>
      <c r="CB181" s="15">
        <f>BG181-CA181</f>
        <v>-16542.59654725542</v>
      </c>
      <c r="CC181" s="18">
        <f t="shared" si="14"/>
        <v>1</v>
      </c>
      <c r="CD181" s="17">
        <f>(AF181/(AF181+AH181+AJ181))/(X181/(X181+Z181+AB181))</f>
        <v>2.3339933617940272</v>
      </c>
      <c r="CE181" s="19">
        <f>(AH181/(AF181+AH181+AJ181))/(Z181/(X181+Z181+AB181))</f>
        <v>1.1171285522468613</v>
      </c>
      <c r="CF181" s="18">
        <f>(AJ181/(AF181+AH181+AJ181))/(AB181/(X181+Z181+AB181))</f>
        <v>0.66646342028401273</v>
      </c>
      <c r="CG181">
        <f>AH181/Z181</f>
        <v>150.21635883905014</v>
      </c>
      <c r="CH181" s="11">
        <f>BB181/BE181</f>
        <v>0.2714542173386546</v>
      </c>
      <c r="CI181" s="14">
        <f>AY181/V181</f>
        <v>2385.4310731085761</v>
      </c>
      <c r="CJ181" s="14">
        <f>AV181/M181</f>
        <v>5902.8</v>
      </c>
      <c r="CK181" s="17">
        <f>N181/V181</f>
        <v>56.131599792585902</v>
      </c>
      <c r="CL181" s="17">
        <f>(AL181+AN181)/N181</f>
        <v>5.0711538461538463</v>
      </c>
      <c r="CM181" s="14">
        <f>AP181/AC181</f>
        <v>6</v>
      </c>
    </row>
    <row r="182" spans="1:91" hidden="1" x14ac:dyDescent="0.2">
      <c r="A182">
        <v>1177</v>
      </c>
      <c r="B182" s="2">
        <v>45231</v>
      </c>
      <c r="C182" s="3" t="s">
        <v>43</v>
      </c>
      <c r="D182" t="s">
        <v>38</v>
      </c>
      <c r="E182" s="3" t="s">
        <v>44</v>
      </c>
      <c r="F182" t="s">
        <v>45</v>
      </c>
      <c r="G182" t="str">
        <f>CONCATENATE(C182,E182)</f>
        <v>SFOBOI</v>
      </c>
      <c r="H182" t="s">
        <v>47</v>
      </c>
      <c r="I182">
        <f>U182/M182</f>
        <v>140.625</v>
      </c>
      <c r="J182" t="str">
        <f>_xlfn.CONCAT(C182,E182,H182)</f>
        <v>SFOBOIA320</v>
      </c>
      <c r="K182" s="4">
        <v>522</v>
      </c>
      <c r="L182" s="4">
        <f>N182/M182</f>
        <v>105.875</v>
      </c>
      <c r="M182" s="4">
        <v>8</v>
      </c>
      <c r="N182" s="4">
        <v>847</v>
      </c>
      <c r="O182" s="4">
        <f>P182/M182</f>
        <v>18.5</v>
      </c>
      <c r="P182" s="4">
        <v>148</v>
      </c>
      <c r="Q182" s="4">
        <v>243</v>
      </c>
      <c r="R182" s="4">
        <v>457</v>
      </c>
      <c r="S182" s="4">
        <f>U182*K182</f>
        <v>587250</v>
      </c>
      <c r="T182" s="7">
        <f>N182/U182</f>
        <v>0.75288888888888894</v>
      </c>
      <c r="U182" s="4">
        <v>1125</v>
      </c>
      <c r="V182" s="4">
        <v>12.068866374589266</v>
      </c>
      <c r="W182" s="7">
        <f>P182/X182</f>
        <v>0.98666666666666669</v>
      </c>
      <c r="X182" s="4">
        <v>150</v>
      </c>
      <c r="Y182" s="7">
        <f>Q182/Z182</f>
        <v>0.87410071942446044</v>
      </c>
      <c r="Z182" s="4">
        <v>278</v>
      </c>
      <c r="AA182" s="7">
        <f>R182/AB182</f>
        <v>0.6547277936962751</v>
      </c>
      <c r="AB182" s="4">
        <v>698</v>
      </c>
      <c r="AC182" s="4">
        <v>94</v>
      </c>
      <c r="AD182" s="4">
        <f>AP182/AC182</f>
        <v>6</v>
      </c>
      <c r="AE182" s="7">
        <f>AF182/(AF182+AH182+AJ182+AL182+AN182+AP182)</f>
        <v>0.23368315081562296</v>
      </c>
      <c r="AF182" s="4">
        <v>39925</v>
      </c>
      <c r="AG182" s="7">
        <f>AH182/(AF182+AH182+AJ182+AL182+AN182+AP182)</f>
        <v>0.27896237072068647</v>
      </c>
      <c r="AH182" s="4">
        <v>47661</v>
      </c>
      <c r="AI182" s="7">
        <f>AJ182/(AF182+AH182+AJ182+AL182+AN182+AP182)</f>
        <v>0.45193180022358664</v>
      </c>
      <c r="AJ182" s="4">
        <v>77213</v>
      </c>
      <c r="AK182" s="7">
        <f>AL182/(AF182+AH182+AJ182+AL182+AN182+AP182)</f>
        <v>1.8747329544456865E-2</v>
      </c>
      <c r="AL182" s="4">
        <v>3203</v>
      </c>
      <c r="AM182" s="7">
        <f>AN182/(AF182+AH182+AJ182+AL182+AN182+AP182)</f>
        <v>1.3374226665339975E-2</v>
      </c>
      <c r="AN182" s="4">
        <v>2285</v>
      </c>
      <c r="AO182" s="7">
        <f>AP182/(AF182+AH182+AJ182+AL182+AN182+AP182)</f>
        <v>3.3011220303071098E-3</v>
      </c>
      <c r="AP182" s="4">
        <v>564</v>
      </c>
      <c r="AQ182" s="6">
        <f>AO182+AM182+AK182+AI182+AG182+AE182</f>
        <v>1</v>
      </c>
      <c r="AR182" s="4">
        <v>49631</v>
      </c>
      <c r="AS182" s="4">
        <f>AR182/M182</f>
        <v>6203.875</v>
      </c>
      <c r="AT182" s="4">
        <f>AR182/V182</f>
        <v>4112.3166384953092</v>
      </c>
      <c r="AU182" s="7">
        <f>AR182/(AR182+AV182+AY182+BB182)</f>
        <v>0.31186809181794761</v>
      </c>
      <c r="AV182" s="4">
        <v>43191</v>
      </c>
      <c r="AW182" s="4">
        <f>AV182/M182</f>
        <v>5398.875</v>
      </c>
      <c r="AX182" s="7">
        <f>AV182/(AR182+AV182+AY182+BB182)</f>
        <v>0.27140083322336794</v>
      </c>
      <c r="AY182" s="4">
        <v>28790</v>
      </c>
      <c r="AZ182" s="4">
        <f>AY182/M182</f>
        <v>3598.75</v>
      </c>
      <c r="BA182" s="7">
        <f>AY182/(AR182+AV182+AY182+BB182)</f>
        <v>0.1809087538723522</v>
      </c>
      <c r="BB182" s="4">
        <v>37529</v>
      </c>
      <c r="BC182" s="11">
        <f>BB182/(AR182+AV182+AY182+BB182)</f>
        <v>0.23582232108633225</v>
      </c>
      <c r="BD182" s="9">
        <f>BC182+BA182+AX182+AU182</f>
        <v>1</v>
      </c>
      <c r="BE182" s="14">
        <f>(AF182+AH182+AJ182+AL182+AN182+AP182)</f>
        <v>170851</v>
      </c>
      <c r="BF182" s="14">
        <f t="shared" si="10"/>
        <v>-159141</v>
      </c>
      <c r="BG182" s="13">
        <f>(AF182+AH182+AJ182+AL182+AN182+AP182)-(AR182+AV182+AY182+BB182)</f>
        <v>11710</v>
      </c>
      <c r="BH182" s="13">
        <f t="shared" si="11"/>
        <v>0</v>
      </c>
      <c r="BI182" s="14">
        <f>AF182/W182</f>
        <v>40464.527027027027</v>
      </c>
      <c r="BJ182" s="14">
        <f>AH182/Y182</f>
        <v>54525.753086419754</v>
      </c>
      <c r="BK182" s="14">
        <f>AJ182/AA182</f>
        <v>117931.45295404813</v>
      </c>
      <c r="BL182" s="14">
        <f>BI182+BJ182+BK182</f>
        <v>212921.73306749493</v>
      </c>
      <c r="BM182" s="14">
        <f>(AF182/W182)-AF182</f>
        <v>539.52702702702663</v>
      </c>
      <c r="BN182" s="14">
        <f>AH182/Y182-AH182</f>
        <v>6864.7530864197543</v>
      </c>
      <c r="BO182" s="14">
        <f>AJ182/AA182-AJ182</f>
        <v>40718.452954048131</v>
      </c>
      <c r="BP182" s="14">
        <f>BG182/S182</f>
        <v>1.9940400170285227E-2</v>
      </c>
      <c r="BQ182" s="14">
        <f>(BG182-CA182)/S182</f>
        <v>3.0183638371114284E-2</v>
      </c>
      <c r="BR182" s="27">
        <f>BQ182-BP182</f>
        <v>1.0243238200829057E-2</v>
      </c>
      <c r="BS182" s="28">
        <f t="shared" si="12"/>
        <v>442134</v>
      </c>
      <c r="BT182" s="11">
        <f>BS182/S182</f>
        <v>0.75288888888888894</v>
      </c>
      <c r="BU182" s="14">
        <f>(BE182-AP182)*1/BT182-(BE182-AP182)</f>
        <v>55891.128689492296</v>
      </c>
      <c r="BV182" s="14">
        <f t="shared" si="13"/>
        <v>0.29093401447424438</v>
      </c>
      <c r="BW182" s="27">
        <f>(AR182+AV182+AY182+BB182)/S182</f>
        <v>0.27099361430395913</v>
      </c>
      <c r="BX182" s="13">
        <f>(AF182+AH182+AJ182+AL182+AN182)/N182</f>
        <v>201.04722550177095</v>
      </c>
      <c r="BY182" s="26">
        <f>BX182/K182</f>
        <v>0.38514794157427384</v>
      </c>
      <c r="BZ182" s="11">
        <f>AP182/BE182</f>
        <v>3.3011220303071098E-3</v>
      </c>
      <c r="CA182" s="15">
        <f>-(BM182+BN182+BO182)/M182</f>
        <v>-6015.341633436864</v>
      </c>
      <c r="CB182" s="15">
        <f>BG182-CA182</f>
        <v>17725.341633436863</v>
      </c>
      <c r="CC182" s="18">
        <f t="shared" si="14"/>
        <v>0</v>
      </c>
      <c r="CD182" s="17">
        <f>(AF182/(AF182+AH182+AJ182))/(X182/(X182+Z182+AB182))</f>
        <v>1.8186012455577198</v>
      </c>
      <c r="CE182" s="19">
        <f>(AH182/(AF182+AH182+AJ182))/(Z182/(X182+Z182+AB182))</f>
        <v>1.1713917817741875</v>
      </c>
      <c r="CF182" s="18">
        <f>(AJ182/(AF182+AH182+AJ182))/(AB182/(X182+Z182+AB182))</f>
        <v>0.75582077053455277</v>
      </c>
      <c r="CG182">
        <f>AH182/Z182</f>
        <v>171.44244604316546</v>
      </c>
      <c r="CH182" s="11">
        <f>BB182/BE182</f>
        <v>0.21965923524006298</v>
      </c>
      <c r="CI182" s="14">
        <f>AY182/V182</f>
        <v>2385.4767387777792</v>
      </c>
      <c r="CJ182" s="14">
        <f>AV182/M182</f>
        <v>5398.875</v>
      </c>
      <c r="CK182" s="17">
        <f>N182/V182</f>
        <v>70.180576510759948</v>
      </c>
      <c r="CL182" s="17">
        <f>(AL182+AN182)/N182</f>
        <v>6.4793388429752063</v>
      </c>
      <c r="CM182" s="14">
        <f>AP182/AC182</f>
        <v>6</v>
      </c>
    </row>
    <row r="183" spans="1:91" hidden="1" x14ac:dyDescent="0.2">
      <c r="A183">
        <v>56</v>
      </c>
      <c r="B183" s="2">
        <v>44805</v>
      </c>
      <c r="C183" s="3" t="s">
        <v>37</v>
      </c>
      <c r="D183" t="s">
        <v>38</v>
      </c>
      <c r="E183" s="3" t="s">
        <v>29</v>
      </c>
      <c r="F183" t="s">
        <v>28</v>
      </c>
      <c r="G183" t="str">
        <f>CONCATENATE(C183,E183)</f>
        <v>LAXANC</v>
      </c>
      <c r="H183" t="s">
        <v>31</v>
      </c>
      <c r="I183">
        <f>U183/M183</f>
        <v>159</v>
      </c>
      <c r="J183" t="str">
        <f>_xlfn.CONCAT(C183,E183,H183)</f>
        <v>LAXANC737-800</v>
      </c>
      <c r="K183" s="4">
        <v>2345</v>
      </c>
      <c r="L183" s="4">
        <f>N183/M183</f>
        <v>109</v>
      </c>
      <c r="M183" s="4">
        <v>5</v>
      </c>
      <c r="N183" s="4">
        <v>545</v>
      </c>
      <c r="O183" s="4">
        <f>P183/M183</f>
        <v>12.8</v>
      </c>
      <c r="P183" s="4">
        <v>64</v>
      </c>
      <c r="Q183" s="4">
        <v>139</v>
      </c>
      <c r="R183" s="4">
        <v>342</v>
      </c>
      <c r="S183" s="4">
        <f>U183*K183</f>
        <v>1864275</v>
      </c>
      <c r="T183" s="7">
        <f>N183/U183</f>
        <v>0.68553459119496851</v>
      </c>
      <c r="U183" s="4">
        <v>795</v>
      </c>
      <c r="V183" s="4">
        <v>27.267543859649123</v>
      </c>
      <c r="W183" s="7">
        <f>P183/X183</f>
        <v>0.60952380952380958</v>
      </c>
      <c r="X183" s="4">
        <v>105</v>
      </c>
      <c r="Y183" s="7">
        <f>Q183/Z183</f>
        <v>0.69499999999999995</v>
      </c>
      <c r="Z183" s="4">
        <v>200</v>
      </c>
      <c r="AA183" s="7">
        <f>R183/AB183</f>
        <v>0.69795918367346943</v>
      </c>
      <c r="AB183" s="4">
        <v>490</v>
      </c>
      <c r="AC183" s="4">
        <v>4936</v>
      </c>
      <c r="AD183" s="4">
        <f>AP183/AC183</f>
        <v>5</v>
      </c>
      <c r="AE183" s="7">
        <f>AF183/(AF183+AH183+AJ183+AL183+AN183+AP183)</f>
        <v>0.17051665373652142</v>
      </c>
      <c r="AF183" s="4">
        <v>39123</v>
      </c>
      <c r="AG183" s="7">
        <f>AH183/(AF183+AH183+AJ183+AL183+AN183+AP183)</f>
        <v>0.22571239289045406</v>
      </c>
      <c r="AH183" s="4">
        <v>51787</v>
      </c>
      <c r="AI183" s="7">
        <f>AJ183/(AF183+AH183+AJ183+AL183+AN183+AP183)</f>
        <v>0.47985948273607687</v>
      </c>
      <c r="AJ183" s="4">
        <v>110098</v>
      </c>
      <c r="AK183" s="7">
        <f>AL183/(AF183+AH183+AJ183+AL183+AN183+AP183)</f>
        <v>8.8912908934003949E-3</v>
      </c>
      <c r="AL183" s="4">
        <v>2040</v>
      </c>
      <c r="AM183" s="7">
        <f>AN183/(AF183+AH183+AJ183+AL183+AN183+AP183)</f>
        <v>7.4529938371150376E-3</v>
      </c>
      <c r="AN183" s="4">
        <v>1710</v>
      </c>
      <c r="AO183" s="7">
        <f>AP183/(AF183+AH183+AJ183+AL183+AN183+AP183)</f>
        <v>0.10756718590643224</v>
      </c>
      <c r="AP183" s="4">
        <v>24680</v>
      </c>
      <c r="AQ183" s="6">
        <f>AO183+AM183+AK183+AI183+AG183+AE183</f>
        <v>1</v>
      </c>
      <c r="AR183" s="4">
        <v>100414</v>
      </c>
      <c r="AS183" s="4">
        <f>AR183/M183</f>
        <v>20082.8</v>
      </c>
      <c r="AT183" s="4">
        <f>AR183/V183</f>
        <v>3682.5465658677817</v>
      </c>
      <c r="AU183" s="7">
        <f>AR183/(AR183+AV183+AY183+BB183)</f>
        <v>0.35684485099184771</v>
      </c>
      <c r="AV183" s="4">
        <v>26198</v>
      </c>
      <c r="AW183" s="4">
        <f>AV183/M183</f>
        <v>5239.6000000000004</v>
      </c>
      <c r="AX183" s="7">
        <f>AV183/(AR183+AV183+AY183+BB183)</f>
        <v>9.3100776846698929E-2</v>
      </c>
      <c r="AY183" s="4">
        <v>89288</v>
      </c>
      <c r="AZ183" s="4">
        <f>AY183/M183</f>
        <v>17857.599999999999</v>
      </c>
      <c r="BA183" s="7">
        <f>AY183/(AR183+AV183+AY183+BB183)</f>
        <v>0.3173059837807487</v>
      </c>
      <c r="BB183" s="4">
        <v>65494</v>
      </c>
      <c r="BC183" s="11">
        <f>BB183/(AR183+AV183+AY183+BB183)</f>
        <v>0.23274838838070463</v>
      </c>
      <c r="BD183" s="9">
        <f>BC183+BA183+AX183+AU183</f>
        <v>1</v>
      </c>
      <c r="BE183" s="14">
        <f>(AF183+AH183+AJ183+AL183+AN183+AP183)</f>
        <v>229438</v>
      </c>
      <c r="BF183" s="14">
        <f t="shared" si="10"/>
        <v>-281394</v>
      </c>
      <c r="BG183" s="13">
        <f>(AF183+AH183+AJ183+AL183+AN183+AP183)-(AR183+AV183+AY183+BB183)</f>
        <v>-51956</v>
      </c>
      <c r="BH183" s="13">
        <f t="shared" si="11"/>
        <v>1</v>
      </c>
      <c r="BI183" s="14">
        <f>AF183/W183</f>
        <v>64186.171874999993</v>
      </c>
      <c r="BJ183" s="14">
        <f>AH183/Y183</f>
        <v>74513.669064748203</v>
      </c>
      <c r="BK183" s="14">
        <f>AJ183/AA183</f>
        <v>157742.74853801169</v>
      </c>
      <c r="BL183" s="14">
        <f>BI183+BJ183+BK183</f>
        <v>296442.5894777599</v>
      </c>
      <c r="BM183" s="14">
        <f>(AF183/W183)-AF183</f>
        <v>25063.171874999993</v>
      </c>
      <c r="BN183" s="14">
        <f>AH183/Y183-AH183</f>
        <v>22726.669064748203</v>
      </c>
      <c r="BO183" s="14">
        <f>AJ183/AA183-AJ183</f>
        <v>47644.748538011685</v>
      </c>
      <c r="BP183" s="14">
        <f>BG183/S183</f>
        <v>-2.7869278942216143E-2</v>
      </c>
      <c r="BQ183" s="14">
        <f>(BG183-CA183)/S183</f>
        <v>-1.7631026594492779E-2</v>
      </c>
      <c r="BR183" s="27">
        <f>BQ183-BP183</f>
        <v>1.0238252347723364E-2</v>
      </c>
      <c r="BS183" s="28">
        <f t="shared" si="12"/>
        <v>1278025</v>
      </c>
      <c r="BT183" s="11">
        <f>BS183/S183</f>
        <v>0.68553459119496851</v>
      </c>
      <c r="BU183" s="14">
        <f>(BE183-AP183)*1/BT183-(BE183-AP183)</f>
        <v>93925.688073394529</v>
      </c>
      <c r="BV183" s="14">
        <f t="shared" si="13"/>
        <v>0.12307089887489775</v>
      </c>
      <c r="BW183" s="27">
        <f>(AR183+AV183+AY183+BB183)/S183</f>
        <v>0.15094017781711389</v>
      </c>
      <c r="BX183" s="13">
        <f>(AF183+AH183+AJ183+AL183+AN183)/N183</f>
        <v>375.70275229357799</v>
      </c>
      <c r="BY183" s="26">
        <f>BX183/K183</f>
        <v>0.16021439330216544</v>
      </c>
      <c r="BZ183" s="11">
        <f>AP183/BE183</f>
        <v>0.10756718590643224</v>
      </c>
      <c r="CA183" s="15">
        <f>-(BM183+BN183+BO183)/M183</f>
        <v>-19086.917895551975</v>
      </c>
      <c r="CB183" s="15">
        <f>BG183-CA183</f>
        <v>-32869.082104448025</v>
      </c>
      <c r="CC183" s="18">
        <f t="shared" si="14"/>
        <v>1</v>
      </c>
      <c r="CD183" s="17">
        <f>(AF183/(AF183+AH183+AJ183))/(X183/(X183+Z183+AB183))</f>
        <v>1.4736577648650802</v>
      </c>
      <c r="CE183" s="19">
        <f>(AH183/(AF183+AH183+AJ183))/(Z183/(X183+Z183+AB183))</f>
        <v>1.0241051351190003</v>
      </c>
      <c r="CF183" s="18">
        <f>(AJ183/(AF183+AH183+AJ183))/(AB183/(X183+Z183+AB183))</f>
        <v>0.88866307686809509</v>
      </c>
      <c r="CG183">
        <f>AH183/Z183</f>
        <v>258.935</v>
      </c>
      <c r="CH183" s="11">
        <f>BB183/BE183</f>
        <v>0.28545402243743406</v>
      </c>
      <c r="CI183" s="14">
        <f>AY183/V183</f>
        <v>3274.5156828052113</v>
      </c>
      <c r="CJ183" s="14">
        <f>AV183/M183</f>
        <v>5239.6000000000004</v>
      </c>
      <c r="CK183" s="17">
        <f>N183/V183</f>
        <v>19.987132057262343</v>
      </c>
      <c r="CL183" s="17">
        <f>(AL183+AN183)/N183</f>
        <v>6.8807339449541285</v>
      </c>
      <c r="CM183" s="14">
        <f>AP183/AC183</f>
        <v>5</v>
      </c>
    </row>
    <row r="184" spans="1:91" hidden="1" x14ac:dyDescent="0.2">
      <c r="A184">
        <v>325</v>
      </c>
      <c r="B184" s="2">
        <v>44835</v>
      </c>
      <c r="C184" s="3" t="s">
        <v>41</v>
      </c>
      <c r="D184" t="s">
        <v>42</v>
      </c>
      <c r="E184" s="3" t="s">
        <v>36</v>
      </c>
      <c r="F184" t="s">
        <v>28</v>
      </c>
      <c r="G184" t="str">
        <f>CONCATENATE(C184,E184)</f>
        <v>SEAJNU</v>
      </c>
      <c r="H184" t="s">
        <v>31</v>
      </c>
      <c r="I184">
        <f>U184/M184</f>
        <v>159.41666666666666</v>
      </c>
      <c r="J184" t="str">
        <f>_xlfn.CONCAT(C184,E184,H184)</f>
        <v>SEAJNU737-800</v>
      </c>
      <c r="K184" s="4">
        <v>909</v>
      </c>
      <c r="L184" s="4">
        <f>N184/M184</f>
        <v>68.333333333333329</v>
      </c>
      <c r="M184" s="4">
        <v>12</v>
      </c>
      <c r="N184" s="4">
        <v>820</v>
      </c>
      <c r="O184" s="4">
        <f>P184/M184</f>
        <v>11.166666666666666</v>
      </c>
      <c r="P184" s="4">
        <v>134</v>
      </c>
      <c r="Q184" s="4">
        <v>198</v>
      </c>
      <c r="R184" s="4">
        <v>488</v>
      </c>
      <c r="S184" s="4">
        <f>U184*K184</f>
        <v>1738917</v>
      </c>
      <c r="T184" s="7">
        <f>N184/U184</f>
        <v>0.42864610559330896</v>
      </c>
      <c r="U184" s="4">
        <v>1913</v>
      </c>
      <c r="V184" s="4">
        <v>30.778288633461045</v>
      </c>
      <c r="W184" s="7">
        <f>P184/X184</f>
        <v>0.53174603174603174</v>
      </c>
      <c r="X184" s="4">
        <v>252</v>
      </c>
      <c r="Y184" s="7">
        <f>Q184/Z184</f>
        <v>0.41249999999999998</v>
      </c>
      <c r="Z184" s="4">
        <v>480</v>
      </c>
      <c r="AA184" s="7">
        <f>R184/AB184</f>
        <v>0.41320914479254867</v>
      </c>
      <c r="AB184" s="4">
        <v>1181</v>
      </c>
      <c r="AC184" s="4">
        <v>7753</v>
      </c>
      <c r="AD184" s="4">
        <f>AP184/AC184</f>
        <v>5</v>
      </c>
      <c r="AE184" s="7">
        <f>AF184/(AF184+AH184+AJ184+AL184+AN184+AP184)</f>
        <v>0.18673602329769706</v>
      </c>
      <c r="AF184" s="4">
        <v>38986</v>
      </c>
      <c r="AG184" s="7">
        <f>AH184/(AF184+AH184+AJ184+AL184+AN184+AP184)</f>
        <v>0.19456259340154042</v>
      </c>
      <c r="AH184" s="4">
        <v>40620</v>
      </c>
      <c r="AI184" s="7">
        <f>AJ184/(AF184+AH184+AJ184+AL184+AN184+AP184)</f>
        <v>0.40500344867226118</v>
      </c>
      <c r="AJ184" s="4">
        <v>84555</v>
      </c>
      <c r="AK184" s="7">
        <f>AL184/(AF184+AH184+AJ184+AL184+AN184+AP184)</f>
        <v>1.40102310610415E-2</v>
      </c>
      <c r="AL184" s="4">
        <v>2925</v>
      </c>
      <c r="AM184" s="7">
        <f>AN184/(AF184+AH184+AJ184+AL184+AN184+AP184)</f>
        <v>1.40102310610415E-2</v>
      </c>
      <c r="AN184" s="4">
        <v>2925</v>
      </c>
      <c r="AO184" s="7">
        <f>AP184/(AF184+AH184+AJ184+AL184+AN184+AP184)</f>
        <v>0.18567747250641836</v>
      </c>
      <c r="AP184" s="4">
        <v>38765</v>
      </c>
      <c r="AQ184" s="6">
        <f>AO184+AM184+AK184+AI184+AG184+AE184</f>
        <v>1</v>
      </c>
      <c r="AR184" s="4">
        <v>113342</v>
      </c>
      <c r="AS184" s="4">
        <f>AR184/M184</f>
        <v>9445.1666666666661</v>
      </c>
      <c r="AT184" s="4">
        <f>AR184/V184</f>
        <v>3682.5309343801091</v>
      </c>
      <c r="AU184" s="7">
        <f>AR184/(AR184+AV184+AY184+BB184)</f>
        <v>0.32297701244411264</v>
      </c>
      <c r="AV184" s="4">
        <v>62875</v>
      </c>
      <c r="AW184" s="4">
        <f>AV184/M184</f>
        <v>5239.583333333333</v>
      </c>
      <c r="AX184" s="7">
        <f>AV184/(AR184+AV184+AY184+BB184)</f>
        <v>0.17916729594875316</v>
      </c>
      <c r="AY184" s="4">
        <v>100784</v>
      </c>
      <c r="AZ184" s="4">
        <f>AY184/M184</f>
        <v>8398.6666666666661</v>
      </c>
      <c r="BA184" s="7">
        <f>AY184/(AR184+AV184+AY184+BB184)</f>
        <v>0.28719199610177559</v>
      </c>
      <c r="BB184" s="4">
        <v>73928</v>
      </c>
      <c r="BC184" s="11">
        <f>BB184/(AR184+AV184+AY184+BB184)</f>
        <v>0.21066369550535863</v>
      </c>
      <c r="BD184" s="9">
        <f>BC184+BA184+AX184+AU184</f>
        <v>1</v>
      </c>
      <c r="BE184" s="14">
        <f>(AF184+AH184+AJ184+AL184+AN184+AP184)</f>
        <v>208776</v>
      </c>
      <c r="BF184" s="14">
        <f t="shared" si="10"/>
        <v>-350929</v>
      </c>
      <c r="BG184" s="13">
        <f>(AF184+AH184+AJ184+AL184+AN184+AP184)-(AR184+AV184+AY184+BB184)</f>
        <v>-142153</v>
      </c>
      <c r="BH184" s="13">
        <f t="shared" si="11"/>
        <v>1</v>
      </c>
      <c r="BI184" s="14">
        <f>AF184/W184</f>
        <v>73316.955223880592</v>
      </c>
      <c r="BJ184" s="14">
        <f>AH184/Y184</f>
        <v>98472.727272727279</v>
      </c>
      <c r="BK184" s="14">
        <f>AJ184/AA184</f>
        <v>204630.03073770492</v>
      </c>
      <c r="BL184" s="14">
        <f>BI184+BJ184+BK184</f>
        <v>376419.71323431283</v>
      </c>
      <c r="BM184" s="14">
        <f>(AF184/W184)-AF184</f>
        <v>34330.955223880592</v>
      </c>
      <c r="BN184" s="14">
        <f>AH184/Y184-AH184</f>
        <v>57852.727272727279</v>
      </c>
      <c r="BO184" s="14">
        <f>AJ184/AA184-AJ184</f>
        <v>120075.03073770492</v>
      </c>
      <c r="BP184" s="14">
        <f>BG184/S184</f>
        <v>-8.1748007524223412E-2</v>
      </c>
      <c r="BQ184" s="14">
        <f>(BG184-CA184)/S184</f>
        <v>-7.1576029159034396E-2</v>
      </c>
      <c r="BR184" s="27">
        <f>BQ184-BP184</f>
        <v>1.0171978365189016E-2</v>
      </c>
      <c r="BS184" s="28">
        <f t="shared" si="12"/>
        <v>745380</v>
      </c>
      <c r="BT184" s="11">
        <f>BS184/S184</f>
        <v>0.42864610559330896</v>
      </c>
      <c r="BU184" s="14">
        <f>(BE184-AP184)*1/BT184-(BE184-AP184)</f>
        <v>226612.22317073168</v>
      </c>
      <c r="BV184" s="14">
        <f t="shared" si="13"/>
        <v>0.12006093447818383</v>
      </c>
      <c r="BW184" s="27">
        <f>(AR184+AV184+AY184+BB184)/S184</f>
        <v>0.20180894200240723</v>
      </c>
      <c r="BX184" s="13">
        <f>(AF184+AH184+AJ184+AL184+AN184)/N184</f>
        <v>207.33048780487806</v>
      </c>
      <c r="BY184" s="26">
        <f>BX184/K184</f>
        <v>0.22808634521988785</v>
      </c>
      <c r="BZ184" s="11">
        <f>AP184/BE184</f>
        <v>0.18567747250641836</v>
      </c>
      <c r="CA184" s="15">
        <f>-(BM184+BN184+BO184)/M184</f>
        <v>-17688.226102859397</v>
      </c>
      <c r="CB184" s="15">
        <f>BG184-CA184</f>
        <v>-124464.77389714061</v>
      </c>
      <c r="CC184" s="18">
        <f t="shared" si="14"/>
        <v>1</v>
      </c>
      <c r="CD184" s="17">
        <f>(AF184/(AF184+AH184+AJ184))/(X184/(X184+Z184+AB184))</f>
        <v>1.8028231189609347</v>
      </c>
      <c r="CE184" s="19">
        <f>(AH184/(AF184+AH184+AJ184))/(Z184/(X184+Z184+AB184))</f>
        <v>0.98615155243937369</v>
      </c>
      <c r="CF184" s="18">
        <f>(AJ184/(AF184+AH184+AJ184))/(AB184/(X184+Z184+AB184))</f>
        <v>0.83432330978064784</v>
      </c>
      <c r="CG184">
        <f>AH184/Z184</f>
        <v>84.625</v>
      </c>
      <c r="CH184" s="11">
        <f>BB184/BE184</f>
        <v>0.35410200406176956</v>
      </c>
      <c r="CI184" s="14">
        <f>AY184/V184</f>
        <v>3274.5160460426405</v>
      </c>
      <c r="CJ184" s="14">
        <f>AV184/M184</f>
        <v>5239.583333333333</v>
      </c>
      <c r="CK184" s="17">
        <f>N184/V184</f>
        <v>26.642157066151025</v>
      </c>
      <c r="CL184" s="17">
        <f>(AL184+AN184)/N184</f>
        <v>7.1341463414634143</v>
      </c>
      <c r="CM184" s="14">
        <f>AP184/AC184</f>
        <v>5</v>
      </c>
    </row>
    <row r="185" spans="1:91" hidden="1" x14ac:dyDescent="0.2">
      <c r="A185">
        <v>1040</v>
      </c>
      <c r="B185" s="2">
        <v>45231</v>
      </c>
      <c r="C185" s="3" t="s">
        <v>44</v>
      </c>
      <c r="D185" t="s">
        <v>45</v>
      </c>
      <c r="E185" s="3" t="s">
        <v>43</v>
      </c>
      <c r="F185" t="s">
        <v>38</v>
      </c>
      <c r="G185" t="str">
        <f>CONCATENATE(C185,E185)</f>
        <v>BOISFO</v>
      </c>
      <c r="H185" t="s">
        <v>47</v>
      </c>
      <c r="I185">
        <f>U185/M185</f>
        <v>140.625</v>
      </c>
      <c r="J185" t="str">
        <f>_xlfn.CONCAT(C185,E185,H185)</f>
        <v>BOISFOA320</v>
      </c>
      <c r="K185" s="4">
        <v>522</v>
      </c>
      <c r="L185" s="4">
        <f>N185/M185</f>
        <v>105.875</v>
      </c>
      <c r="M185" s="4">
        <v>8</v>
      </c>
      <c r="N185" s="4">
        <v>847</v>
      </c>
      <c r="O185" s="4">
        <f>P185/M185</f>
        <v>15.5</v>
      </c>
      <c r="P185" s="4">
        <v>124</v>
      </c>
      <c r="Q185" s="4">
        <v>229</v>
      </c>
      <c r="R185" s="4">
        <v>494</v>
      </c>
      <c r="S185" s="4">
        <f>U185*K185</f>
        <v>587250</v>
      </c>
      <c r="T185" s="7">
        <f>N185/U185</f>
        <v>0.75288888888888894</v>
      </c>
      <c r="U185" s="4">
        <v>1125</v>
      </c>
      <c r="V185" s="4">
        <v>13.556991294885746</v>
      </c>
      <c r="W185" s="7">
        <f>P185/X185</f>
        <v>0.82666666666666666</v>
      </c>
      <c r="X185" s="4">
        <v>150</v>
      </c>
      <c r="Y185" s="7">
        <f>Q185/Z185</f>
        <v>0.82374100719424459</v>
      </c>
      <c r="Z185" s="4">
        <v>278</v>
      </c>
      <c r="AA185" s="7">
        <f>R185/AB185</f>
        <v>0.70773638968481378</v>
      </c>
      <c r="AB185" s="4">
        <v>698</v>
      </c>
      <c r="AC185" s="4">
        <v>94</v>
      </c>
      <c r="AD185" s="4">
        <f>AP185/AC185</f>
        <v>6</v>
      </c>
      <c r="AE185" s="7">
        <f>AF185/(AF185+AH185+AJ185+AL185+AN185+AP185)</f>
        <v>0.20318717526295779</v>
      </c>
      <c r="AF185" s="4">
        <v>32067</v>
      </c>
      <c r="AG185" s="7">
        <f>AH185/(AF185+AH185+AJ185+AL185+AN185+AP185)</f>
        <v>0.25516411101254594</v>
      </c>
      <c r="AH185" s="4">
        <v>40270</v>
      </c>
      <c r="AI185" s="7">
        <f>AJ185/(AF185+AH185+AJ185+AL185+AN185+AP185)</f>
        <v>0.49107844379673044</v>
      </c>
      <c r="AJ185" s="4">
        <v>77502</v>
      </c>
      <c r="AK185" s="7">
        <f>AL185/(AF185+AH185+AJ185+AL185+AN185+AP185)</f>
        <v>2.1955392218983651E-2</v>
      </c>
      <c r="AL185" s="4">
        <v>3465</v>
      </c>
      <c r="AM185" s="7">
        <f>AN185/(AF185+AH185+AJ185+AL185+AN185+AP185)</f>
        <v>2.5041186161449753E-2</v>
      </c>
      <c r="AN185" s="4">
        <v>3952</v>
      </c>
      <c r="AO185" s="7">
        <f>AP185/(AF185+AH185+AJ185+AL185+AN185+AP185)</f>
        <v>3.5736915473324042E-3</v>
      </c>
      <c r="AP185" s="4">
        <v>564</v>
      </c>
      <c r="AQ185" s="6">
        <f>AO185+AM185+AK185+AI185+AG185+AE185</f>
        <v>1</v>
      </c>
      <c r="AR185" s="4">
        <v>55750</v>
      </c>
      <c r="AS185" s="4">
        <f>AR185/M185</f>
        <v>6968.75</v>
      </c>
      <c r="AT185" s="4">
        <f>AR185/V185</f>
        <v>4112.2693662148467</v>
      </c>
      <c r="AU185" s="7">
        <f>AR185/(AR185+AV185+AY185+BB185)</f>
        <v>0.3214460748983769</v>
      </c>
      <c r="AV185" s="4">
        <v>43191</v>
      </c>
      <c r="AW185" s="4">
        <f>AV185/M185</f>
        <v>5398.875</v>
      </c>
      <c r="AX185" s="7">
        <f>AV185/(AR185+AV185+AY185+BB185)</f>
        <v>0.24903277885086633</v>
      </c>
      <c r="AY185" s="4">
        <v>32339</v>
      </c>
      <c r="AZ185" s="4">
        <f>AY185/M185</f>
        <v>4042.375</v>
      </c>
      <c r="BA185" s="7">
        <f>AY185/(AR185+AV185+AY185+BB185)</f>
        <v>0.186461786836567</v>
      </c>
      <c r="BB185" s="4">
        <v>42155</v>
      </c>
      <c r="BC185" s="11">
        <f>BB185/(AR185+AV185+AY185+BB185)</f>
        <v>0.24305935941418974</v>
      </c>
      <c r="BD185" s="9">
        <f>BC185+BA185+AX185+AU185</f>
        <v>1</v>
      </c>
      <c r="BE185" s="14">
        <f>(AF185+AH185+AJ185+AL185+AN185+AP185)</f>
        <v>157820</v>
      </c>
      <c r="BF185" s="14">
        <f t="shared" si="10"/>
        <v>-173435</v>
      </c>
      <c r="BG185" s="13">
        <f>(AF185+AH185+AJ185+AL185+AN185+AP185)-(AR185+AV185+AY185+BB185)</f>
        <v>-15615</v>
      </c>
      <c r="BH185" s="13">
        <f t="shared" si="11"/>
        <v>1</v>
      </c>
      <c r="BI185" s="14">
        <f>AF185/W185</f>
        <v>38790.725806451614</v>
      </c>
      <c r="BJ185" s="14">
        <f>AH185/Y185</f>
        <v>48886.724890829697</v>
      </c>
      <c r="BK185" s="14">
        <f>AJ185/AA185</f>
        <v>109506.87449392713</v>
      </c>
      <c r="BL185" s="14">
        <f>BI185+BJ185+BK185</f>
        <v>197184.32519120845</v>
      </c>
      <c r="BM185" s="14">
        <f>(AF185/W185)-AF185</f>
        <v>6723.7258064516136</v>
      </c>
      <c r="BN185" s="14">
        <f>AH185/Y185-AH185</f>
        <v>8616.724890829697</v>
      </c>
      <c r="BO185" s="14">
        <f>AJ185/AA185-AJ185</f>
        <v>32004.874493927127</v>
      </c>
      <c r="BP185" s="14">
        <f>BG185/S185</f>
        <v>-2.6590038314176244E-2</v>
      </c>
      <c r="BQ185" s="14">
        <f>(BG185-CA185)/S185</f>
        <v>-1.6512276459938604E-2</v>
      </c>
      <c r="BR185" s="27">
        <f>BQ185-BP185</f>
        <v>1.007776185423764E-2</v>
      </c>
      <c r="BS185" s="28">
        <f t="shared" si="12"/>
        <v>442134</v>
      </c>
      <c r="BT185" s="11">
        <f>BS185/S185</f>
        <v>0.75288888888888894</v>
      </c>
      <c r="BU185" s="14">
        <f>(BE185-AP185)*1/BT185-(BE185-AP185)</f>
        <v>51614.129870129866</v>
      </c>
      <c r="BV185" s="14">
        <f t="shared" si="13"/>
        <v>0.26874414644529587</v>
      </c>
      <c r="BW185" s="27">
        <f>(AR185+AV185+AY185+BB185)/S185</f>
        <v>0.2953341847594721</v>
      </c>
      <c r="BX185" s="13">
        <f>(AF185+AH185+AJ185+AL185+AN185)/N185</f>
        <v>185.66233766233765</v>
      </c>
      <c r="BY185" s="26">
        <f>BX185/K185</f>
        <v>0.35567497636463152</v>
      </c>
      <c r="BZ185" s="11">
        <f>AP185/BE185</f>
        <v>3.5736915473324042E-3</v>
      </c>
      <c r="CA185" s="15">
        <f>-(BM185+BN185+BO185)/M185</f>
        <v>-5918.1656489010547</v>
      </c>
      <c r="CB185" s="15">
        <f>BG185-CA185</f>
        <v>-9696.8343510989453</v>
      </c>
      <c r="CC185" s="18">
        <f t="shared" si="14"/>
        <v>1</v>
      </c>
      <c r="CD185" s="17">
        <f>(AF185/(AF185+AH185+AJ185))/(X185/(X185+Z185+AB185))</f>
        <v>1.6064995094735015</v>
      </c>
      <c r="CE185" s="19">
        <f>(AH185/(AF185+AH185+AJ185))/(Z185/(X185+Z185+AB185))</f>
        <v>1.0885549530596892</v>
      </c>
      <c r="CF185" s="18">
        <f>(AJ185/(AF185+AH185+AJ185))/(AB185/(X185+Z185+AB185))</f>
        <v>0.83439369144467201</v>
      </c>
      <c r="CG185">
        <f>AH185/Z185</f>
        <v>144.85611510791367</v>
      </c>
      <c r="CH185" s="11">
        <f>BB185/BE185</f>
        <v>0.26710809783297429</v>
      </c>
      <c r="CI185" s="14">
        <f>AY185/V185</f>
        <v>2385.4112831214693</v>
      </c>
      <c r="CJ185" s="14">
        <f>AV185/M185</f>
        <v>5398.875</v>
      </c>
      <c r="CK185" s="17">
        <f>N185/V185</f>
        <v>62.47698929477982</v>
      </c>
      <c r="CL185" s="17">
        <f>(AL185+AN185)/N185</f>
        <v>8.7567886658795757</v>
      </c>
      <c r="CM185" s="14">
        <f>AP185/AC185</f>
        <v>6</v>
      </c>
    </row>
    <row r="186" spans="1:91" hidden="1" x14ac:dyDescent="0.2">
      <c r="A186">
        <v>939</v>
      </c>
      <c r="B186" s="2">
        <v>45200</v>
      </c>
      <c r="C186" s="3" t="s">
        <v>41</v>
      </c>
      <c r="D186" t="s">
        <v>42</v>
      </c>
      <c r="E186" s="3" t="s">
        <v>36</v>
      </c>
      <c r="F186" t="s">
        <v>28</v>
      </c>
      <c r="G186" t="str">
        <f>CONCATENATE(C186,E186)</f>
        <v>SEAJNU</v>
      </c>
      <c r="H186" t="s">
        <v>30</v>
      </c>
      <c r="I186">
        <f>U186/M186</f>
        <v>116.25</v>
      </c>
      <c r="J186" t="str">
        <f>_xlfn.CONCAT(C186,E186,H186)</f>
        <v>SEAJNU737-700</v>
      </c>
      <c r="K186" s="4">
        <v>909</v>
      </c>
      <c r="L186" s="4">
        <f>N186/M186</f>
        <v>75.625</v>
      </c>
      <c r="M186" s="4">
        <v>8</v>
      </c>
      <c r="N186" s="4">
        <v>605</v>
      </c>
      <c r="O186" s="4">
        <f>P186/M186</f>
        <v>13.25</v>
      </c>
      <c r="P186" s="4">
        <v>106</v>
      </c>
      <c r="Q186" s="4">
        <v>145</v>
      </c>
      <c r="R186" s="4">
        <v>355</v>
      </c>
      <c r="S186" s="4">
        <f>U186*K186</f>
        <v>845370</v>
      </c>
      <c r="T186" s="7">
        <f>N186/U186</f>
        <v>0.65053763440860213</v>
      </c>
      <c r="U186" s="4">
        <v>930</v>
      </c>
      <c r="V186" s="4">
        <v>19.236430395913153</v>
      </c>
      <c r="W186" s="7">
        <f>P186/X186</f>
        <v>0.828125</v>
      </c>
      <c r="X186" s="4">
        <v>128</v>
      </c>
      <c r="Y186" s="7">
        <f>Q186/Z186</f>
        <v>0.62231759656652363</v>
      </c>
      <c r="Z186" s="4">
        <v>233</v>
      </c>
      <c r="AA186" s="7">
        <f>R186/AB186</f>
        <v>0.6228070175438597</v>
      </c>
      <c r="AB186" s="4">
        <v>570</v>
      </c>
      <c r="AC186" s="4">
        <v>8388</v>
      </c>
      <c r="AD186" s="4">
        <f>AP186/AC186</f>
        <v>5.9998807820696234</v>
      </c>
      <c r="AE186" s="7">
        <f>AF186/(AF186+AH186+AJ186+AL186+AN186+AP186)</f>
        <v>0.18182394790532469</v>
      </c>
      <c r="AF186" s="4">
        <v>34400</v>
      </c>
      <c r="AG186" s="7">
        <f>AH186/(AF186+AH186+AJ186+AL186+AN186+AP186)</f>
        <v>0.16392168884848357</v>
      </c>
      <c r="AH186" s="4">
        <v>31013</v>
      </c>
      <c r="AI186" s="7">
        <f>AJ186/(AF186+AH186+AJ186+AL186+AN186+AP186)</f>
        <v>0.36760679514149497</v>
      </c>
      <c r="AJ186" s="4">
        <v>69549</v>
      </c>
      <c r="AK186" s="7">
        <f>AL186/(AF186+AH186+AJ186+AL186+AN186+AP186)</f>
        <v>1.3134666004207322E-2</v>
      </c>
      <c r="AL186" s="4">
        <v>2485</v>
      </c>
      <c r="AM186" s="7">
        <f>AN186/(AF186+AH186+AJ186+AL186+AN186+AP186)</f>
        <v>7.505523430975612E-3</v>
      </c>
      <c r="AN186" s="4">
        <v>1420</v>
      </c>
      <c r="AO186" s="7">
        <f>AP186/(AF186+AH186+AJ186+AL186+AN186+AP186)</f>
        <v>0.26600737866951385</v>
      </c>
      <c r="AP186" s="4">
        <v>50327</v>
      </c>
      <c r="AQ186" s="6">
        <f>AO186+AM186+AK186+AI186+AG186+AE186</f>
        <v>1</v>
      </c>
      <c r="AR186" s="4">
        <v>79986</v>
      </c>
      <c r="AS186" s="4">
        <f>AR186/M186</f>
        <v>9998.25</v>
      </c>
      <c r="AT186" s="4">
        <f>AR186/V186</f>
        <v>4158.0479514012795</v>
      </c>
      <c r="AU186" s="7">
        <f>AR186/(AR186+AV186+AY186+BB186)</f>
        <v>0.35246371191623999</v>
      </c>
      <c r="AV186" s="4">
        <v>43999</v>
      </c>
      <c r="AW186" s="4">
        <f>AV186/M186</f>
        <v>5499.875</v>
      </c>
      <c r="AX186" s="7">
        <f>AV186/(AR186+AV186+AY186+BB186)</f>
        <v>0.19388456555650541</v>
      </c>
      <c r="AY186" s="4">
        <v>43240</v>
      </c>
      <c r="AZ186" s="4">
        <f>AY186/M186</f>
        <v>5405</v>
      </c>
      <c r="BA186" s="7">
        <f>AY186/(AR186+AV186+AY186+BB186)</f>
        <v>0.19053998078736548</v>
      </c>
      <c r="BB186" s="4">
        <v>59709</v>
      </c>
      <c r="BC186" s="11">
        <f>BB186/(AR186+AV186+AY186+BB186)</f>
        <v>0.2631117417398891</v>
      </c>
      <c r="BD186" s="9">
        <f>BC186+BA186+AX186+AU186</f>
        <v>1</v>
      </c>
      <c r="BE186" s="14">
        <f>(AF186+AH186+AJ186+AL186+AN186+AP186)</f>
        <v>189194</v>
      </c>
      <c r="BF186" s="14">
        <f t="shared" si="10"/>
        <v>-226934</v>
      </c>
      <c r="BG186" s="13">
        <f>(AF186+AH186+AJ186+AL186+AN186+AP186)-(AR186+AV186+AY186+BB186)</f>
        <v>-37740</v>
      </c>
      <c r="BH186" s="13">
        <f t="shared" si="11"/>
        <v>1</v>
      </c>
      <c r="BI186" s="14">
        <f>AF186/W186</f>
        <v>41539.622641509435</v>
      </c>
      <c r="BJ186" s="14">
        <f>AH186/Y186</f>
        <v>49834.682758620685</v>
      </c>
      <c r="BK186" s="14">
        <f>AJ186/AA186</f>
        <v>111670.22535211267</v>
      </c>
      <c r="BL186" s="14">
        <f>BI186+BJ186+BK186</f>
        <v>203044.53075224278</v>
      </c>
      <c r="BM186" s="14">
        <f>(AF186/W186)-AF186</f>
        <v>7139.6226415094352</v>
      </c>
      <c r="BN186" s="14">
        <f>AH186/Y186-AH186</f>
        <v>18821.682758620685</v>
      </c>
      <c r="BO186" s="14">
        <f>AJ186/AA186-AJ186</f>
        <v>42121.225352112669</v>
      </c>
      <c r="BP186" s="14">
        <f>BG186/S186</f>
        <v>-4.464317399481884E-2</v>
      </c>
      <c r="BQ186" s="14">
        <f>(BG186-CA186)/S186</f>
        <v>-3.4576201729384359E-2</v>
      </c>
      <c r="BR186" s="27">
        <f>BQ186-BP186</f>
        <v>1.006697226543448E-2</v>
      </c>
      <c r="BS186" s="28">
        <f t="shared" si="12"/>
        <v>549945</v>
      </c>
      <c r="BT186" s="11">
        <f>BS186/S186</f>
        <v>0.65053763440860213</v>
      </c>
      <c r="BU186" s="14">
        <f>(BE186-AP186)*1/BT186-(BE186-AP186)</f>
        <v>74597.975206611591</v>
      </c>
      <c r="BV186" s="14">
        <f t="shared" si="13"/>
        <v>0.22380022948531411</v>
      </c>
      <c r="BW186" s="27">
        <f>(AR186+AV186+AY186+BB186)/S186</f>
        <v>0.26844340348013296</v>
      </c>
      <c r="BX186" s="13">
        <f>(AF186+AH186+AJ186+AL186+AN186)/N186</f>
        <v>229.53223140495868</v>
      </c>
      <c r="BY186" s="26">
        <f>BX186/K186</f>
        <v>0.25251070561601613</v>
      </c>
      <c r="BZ186" s="11">
        <f>AP186/BE186</f>
        <v>0.26600737866951385</v>
      </c>
      <c r="CA186" s="15">
        <f>-(BM186+BN186+BO186)/M186</f>
        <v>-8510.3163440303488</v>
      </c>
      <c r="CB186" s="15">
        <f>BG186-CA186</f>
        <v>-29229.683655969653</v>
      </c>
      <c r="CC186" s="18">
        <f t="shared" si="14"/>
        <v>1</v>
      </c>
      <c r="CD186" s="17">
        <f>(AF186/(AF186+AH186+AJ186))/(X186/(X186+Z186+AB186))</f>
        <v>1.8539014685615212</v>
      </c>
      <c r="CE186" s="19">
        <f>(AH186/(AF186+AH186+AJ186))/(Z186/(X186+Z186+AB186))</f>
        <v>0.91817620512224296</v>
      </c>
      <c r="CF186" s="18">
        <f>(AJ186/(AF186+AH186+AJ186))/(AB186/(X186+Z186+AB186))</f>
        <v>0.8416939582993731</v>
      </c>
      <c r="CG186">
        <f>AH186/Z186</f>
        <v>133.10300429184548</v>
      </c>
      <c r="CH186" s="11">
        <f>BB186/BE186</f>
        <v>0.31559668911276256</v>
      </c>
      <c r="CI186" s="14">
        <f>AY186/V186</f>
        <v>2247.8182859324302</v>
      </c>
      <c r="CJ186" s="14">
        <f>AV186/M186</f>
        <v>5499.875</v>
      </c>
      <c r="CK186" s="17">
        <f>N186/V186</f>
        <v>31.450741512236821</v>
      </c>
      <c r="CL186" s="17">
        <f>(AL186+AN186)/N186</f>
        <v>6.4545454545454541</v>
      </c>
      <c r="CM186" s="14">
        <f>AP186/AC186</f>
        <v>5.9998807820696234</v>
      </c>
    </row>
    <row r="187" spans="1:91" hidden="1" x14ac:dyDescent="0.2">
      <c r="A187">
        <v>752</v>
      </c>
      <c r="B187" s="2">
        <v>45170</v>
      </c>
      <c r="C187" s="3" t="s">
        <v>43</v>
      </c>
      <c r="D187" t="s">
        <v>38</v>
      </c>
      <c r="E187" s="3" t="s">
        <v>44</v>
      </c>
      <c r="F187" t="s">
        <v>45</v>
      </c>
      <c r="G187" t="str">
        <f>CONCATENATE(C187,E187)</f>
        <v>SFOBOI</v>
      </c>
      <c r="H187" t="s">
        <v>47</v>
      </c>
      <c r="I187">
        <f>U187/M187</f>
        <v>153.80000000000001</v>
      </c>
      <c r="J187" t="str">
        <f>_xlfn.CONCAT(C187,E187,H187)</f>
        <v>SFOBOIA320</v>
      </c>
      <c r="K187" s="4">
        <v>522</v>
      </c>
      <c r="L187" s="4">
        <f>N187/M187</f>
        <v>104</v>
      </c>
      <c r="M187" s="4">
        <v>10</v>
      </c>
      <c r="N187" s="4">
        <v>1040</v>
      </c>
      <c r="O187" s="4">
        <f>P187/M187</f>
        <v>20.5</v>
      </c>
      <c r="P187" s="4">
        <v>205</v>
      </c>
      <c r="Q187" s="4">
        <v>299</v>
      </c>
      <c r="R187" s="4">
        <v>537</v>
      </c>
      <c r="S187" s="4">
        <f>U187*K187</f>
        <v>802836</v>
      </c>
      <c r="T187" s="7">
        <f>N187/U187</f>
        <v>0.67620286085825743</v>
      </c>
      <c r="U187" s="4">
        <v>1538</v>
      </c>
      <c r="V187" s="4">
        <v>16.494117378605331</v>
      </c>
      <c r="W187" s="7">
        <f>P187/X187</f>
        <v>1</v>
      </c>
      <c r="X187" s="4">
        <v>205</v>
      </c>
      <c r="Y187" s="7">
        <f>Q187/Z187</f>
        <v>0.78891820580474936</v>
      </c>
      <c r="Z187" s="4">
        <v>379</v>
      </c>
      <c r="AA187" s="7">
        <f>R187/AB187</f>
        <v>0.56348373557187825</v>
      </c>
      <c r="AB187" s="4">
        <v>953</v>
      </c>
      <c r="AC187" s="4">
        <v>47</v>
      </c>
      <c r="AD187" s="4">
        <f>AP187/AC187</f>
        <v>6</v>
      </c>
      <c r="AE187" s="7">
        <f>AF187/(AF187+AH187+AJ187+AL187+AN187+AP187)</f>
        <v>0.31765155949686807</v>
      </c>
      <c r="AF187" s="4">
        <v>68918</v>
      </c>
      <c r="AG187" s="7">
        <f>AH187/(AF187+AH187+AJ187+AL187+AN187+AP187)</f>
        <v>0.26091786081369461</v>
      </c>
      <c r="AH187" s="4">
        <v>56609</v>
      </c>
      <c r="AI187" s="7">
        <f>AJ187/(AF187+AH187+AJ187+AL187+AN187+AP187)</f>
        <v>0.38794990804799018</v>
      </c>
      <c r="AJ187" s="4">
        <v>84170</v>
      </c>
      <c r="AK187" s="7">
        <f>AL187/(AF187+AH187+AJ187+AL187+AN187+AP187)</f>
        <v>1.7344130972847656E-2</v>
      </c>
      <c r="AL187" s="4">
        <v>3763</v>
      </c>
      <c r="AM187" s="7">
        <f>AN187/(AF187+AH187+AJ187+AL187+AN187+AP187)</f>
        <v>1.483676789837805E-2</v>
      </c>
      <c r="AN187" s="4">
        <v>3219</v>
      </c>
      <c r="AO187" s="7">
        <f>AP187/(AF187+AH187+AJ187+AL187+AN187+AP187)</f>
        <v>1.2997727702213763E-3</v>
      </c>
      <c r="AP187" s="4">
        <v>282</v>
      </c>
      <c r="AQ187" s="6">
        <f>AO187+AM187+AK187+AI187+AG187+AE187</f>
        <v>1</v>
      </c>
      <c r="AR187" s="4">
        <v>67828</v>
      </c>
      <c r="AS187" s="4">
        <f>AR187/M187</f>
        <v>6782.8</v>
      </c>
      <c r="AT187" s="4">
        <f>AR187/V187</f>
        <v>4112.2539898970472</v>
      </c>
      <c r="AU187" s="7">
        <f>AR187/(AR187+AV187+AY187+BB187)</f>
        <v>0.31186721228562231</v>
      </c>
      <c r="AV187" s="4">
        <v>59028</v>
      </c>
      <c r="AW187" s="4">
        <f>AV187/M187</f>
        <v>5902.8</v>
      </c>
      <c r="AX187" s="7">
        <f>AV187/(AR187+AV187+AY187+BB187)</f>
        <v>0.27140558186583291</v>
      </c>
      <c r="AY187" s="4">
        <v>39346</v>
      </c>
      <c r="AZ187" s="4">
        <f>AY187/M187</f>
        <v>3934.6</v>
      </c>
      <c r="BA187" s="7">
        <f>AY187/(AR187+AV187+AY187+BB187)</f>
        <v>0.18090946710193573</v>
      </c>
      <c r="BB187" s="4">
        <v>51288</v>
      </c>
      <c r="BC187" s="11">
        <f>BB187/(AR187+AV187+AY187+BB187)</f>
        <v>0.23581773874660905</v>
      </c>
      <c r="BD187" s="9">
        <f>BC187+BA187+AX187+AU187</f>
        <v>1</v>
      </c>
      <c r="BE187" s="14">
        <f>(AF187+AH187+AJ187+AL187+AN187+AP187)</f>
        <v>216961</v>
      </c>
      <c r="BF187" s="14">
        <f t="shared" si="10"/>
        <v>-217490</v>
      </c>
      <c r="BG187" s="13">
        <f>(AF187+AH187+AJ187+AL187+AN187+AP187)-(AR187+AV187+AY187+BB187)</f>
        <v>-529</v>
      </c>
      <c r="BH187" s="13">
        <f t="shared" si="11"/>
        <v>1</v>
      </c>
      <c r="BI187" s="14">
        <f>AF187/W187</f>
        <v>68918</v>
      </c>
      <c r="BJ187" s="14">
        <f>AH187/Y187</f>
        <v>71755.220735785944</v>
      </c>
      <c r="BK187" s="14">
        <f>AJ187/AA187</f>
        <v>149374.32029795158</v>
      </c>
      <c r="BL187" s="14">
        <f>BI187+BJ187+BK187</f>
        <v>290047.54103373754</v>
      </c>
      <c r="BM187" s="14">
        <f>(AF187/W187)-AF187</f>
        <v>0</v>
      </c>
      <c r="BN187" s="14">
        <f>AH187/Y187-AH187</f>
        <v>15146.220735785944</v>
      </c>
      <c r="BO187" s="14">
        <f>AJ187/AA187-AJ187</f>
        <v>65204.320297951577</v>
      </c>
      <c r="BP187" s="14">
        <f>BG187/S187</f>
        <v>-6.5891414934058767E-4</v>
      </c>
      <c r="BQ187" s="14">
        <f>(BG187-CA187)/S187</f>
        <v>9.3494239214157709E-3</v>
      </c>
      <c r="BR187" s="27">
        <f>BQ187-BP187</f>
        <v>1.0008338070756358E-2</v>
      </c>
      <c r="BS187" s="28">
        <f t="shared" si="12"/>
        <v>542880</v>
      </c>
      <c r="BT187" s="11">
        <f>BS187/S187</f>
        <v>0.67620286085825743</v>
      </c>
      <c r="BU187" s="14">
        <f>(BE187-AP187)*1/BT187-(BE187-AP187)</f>
        <v>103755.9057692308</v>
      </c>
      <c r="BV187" s="14">
        <f t="shared" si="13"/>
        <v>0.27024323772227454</v>
      </c>
      <c r="BW187" s="27">
        <f>(AR187+AV187+AY187+BB187)/S187</f>
        <v>0.27090215187161515</v>
      </c>
      <c r="BX187" s="13">
        <f>(AF187+AH187+AJ187+AL187+AN187)/N187</f>
        <v>208.34519230769232</v>
      </c>
      <c r="BY187" s="26">
        <f>BX187/K187</f>
        <v>0.3991287208959623</v>
      </c>
      <c r="BZ187" s="11">
        <f>AP187/BE187</f>
        <v>1.2997727702213763E-3</v>
      </c>
      <c r="CA187" s="15">
        <f>-(BM187+BN187+BO187)/M187</f>
        <v>-8035.0541033737518</v>
      </c>
      <c r="CB187" s="15">
        <f>BG187-CA187</f>
        <v>7506.0541033737518</v>
      </c>
      <c r="CC187" s="18">
        <f t="shared" si="14"/>
        <v>0</v>
      </c>
      <c r="CD187" s="17">
        <f>(AF187/(AF187+AH187+AJ187))/(X187/(X187+Z187+AB187))</f>
        <v>2.4641120632010622</v>
      </c>
      <c r="CE187" s="19">
        <f>(AH187/(AF187+AH187+AJ187))/(Z187/(X187+Z187+AB187))</f>
        <v>1.094782693305077</v>
      </c>
      <c r="CF187" s="18">
        <f>(AJ187/(AF187+AH187+AJ187))/(AB187/(X187+Z187+AB187))</f>
        <v>0.64736032138631483</v>
      </c>
      <c r="CG187">
        <f>AH187/Z187</f>
        <v>149.3641160949868</v>
      </c>
      <c r="CH187" s="11">
        <f>BB187/BE187</f>
        <v>0.23639271574153881</v>
      </c>
      <c r="CI187" s="14">
        <f>AY187/V187</f>
        <v>2385.4565295525331</v>
      </c>
      <c r="CJ187" s="14">
        <f>AV187/M187</f>
        <v>5902.8</v>
      </c>
      <c r="CK187" s="17">
        <f>N187/V187</f>
        <v>63.052782766599769</v>
      </c>
      <c r="CL187" s="17">
        <f>(AL187+AN187)/N187</f>
        <v>6.7134615384615381</v>
      </c>
      <c r="CM187" s="14">
        <f>AP187/AC187</f>
        <v>6</v>
      </c>
    </row>
    <row r="188" spans="1:91" hidden="1" x14ac:dyDescent="0.2">
      <c r="A188">
        <v>604</v>
      </c>
      <c r="B188" s="2">
        <v>45170</v>
      </c>
      <c r="C188" s="3" t="s">
        <v>29</v>
      </c>
      <c r="D188" t="s">
        <v>28</v>
      </c>
      <c r="E188" s="3" t="s">
        <v>43</v>
      </c>
      <c r="F188" t="s">
        <v>38</v>
      </c>
      <c r="G188" t="str">
        <f>CONCATENATE(C188,E188)</f>
        <v>ANCSFO</v>
      </c>
      <c r="H188" t="s">
        <v>34</v>
      </c>
      <c r="I188">
        <f>U188/M188</f>
        <v>178</v>
      </c>
      <c r="J188" t="str">
        <f>_xlfn.CONCAT(C188,E188,H188)</f>
        <v>ANCSFO737-900</v>
      </c>
      <c r="K188" s="4">
        <v>2018</v>
      </c>
      <c r="L188" s="4">
        <f>N188/M188</f>
        <v>145.66666666666666</v>
      </c>
      <c r="M188" s="4">
        <v>3</v>
      </c>
      <c r="N188" s="4">
        <v>437</v>
      </c>
      <c r="O188" s="4">
        <f>P188/M188</f>
        <v>23</v>
      </c>
      <c r="P188" s="4">
        <v>69</v>
      </c>
      <c r="Q188" s="4">
        <v>127</v>
      </c>
      <c r="R188" s="4">
        <v>241</v>
      </c>
      <c r="S188" s="4">
        <f>U188*K188</f>
        <v>1077612</v>
      </c>
      <c r="T188" s="7">
        <f>N188/U188</f>
        <v>0.81835205992509363</v>
      </c>
      <c r="U188" s="4">
        <v>534</v>
      </c>
      <c r="V188" s="4">
        <v>13.494444444444445</v>
      </c>
      <c r="W188" s="7">
        <f>P188/X188</f>
        <v>1</v>
      </c>
      <c r="X188" s="4">
        <v>69</v>
      </c>
      <c r="Y188" s="7">
        <f>Q188/Z188</f>
        <v>0.98449612403100772</v>
      </c>
      <c r="Z188" s="4">
        <v>129</v>
      </c>
      <c r="AA188" s="7">
        <f>R188/AB188</f>
        <v>0.71726190476190477</v>
      </c>
      <c r="AB188" s="4">
        <v>336</v>
      </c>
      <c r="AC188" s="4">
        <v>471</v>
      </c>
      <c r="AD188" s="4">
        <f>AP188/AC188</f>
        <v>5.9936305732484074</v>
      </c>
      <c r="AE188" s="7">
        <f>AF188/(AF188+AH188+AJ188+AL188+AN188+AP188)</f>
        <v>0.21784090641415213</v>
      </c>
      <c r="AF188" s="4">
        <v>36992</v>
      </c>
      <c r="AG188" s="7">
        <f>AH188/(AF188+AH188+AJ188+AL188+AN188+AP188)</f>
        <v>0.2766117824417591</v>
      </c>
      <c r="AH188" s="4">
        <v>46972</v>
      </c>
      <c r="AI188" s="7">
        <f>AJ188/(AF188+AH188+AJ188+AL188+AN188+AP188)</f>
        <v>0.47193366782088425</v>
      </c>
      <c r="AJ188" s="4">
        <v>80140</v>
      </c>
      <c r="AK188" s="7">
        <f>AL188/(AF188+AH188+AJ188+AL188+AN188+AP188)</f>
        <v>9.8932937601582931E-3</v>
      </c>
      <c r="AL188" s="4">
        <v>1680</v>
      </c>
      <c r="AM188" s="7">
        <f>AN188/(AF188+AH188+AJ188+AL188+AN188+AP188)</f>
        <v>7.0960827267802038E-3</v>
      </c>
      <c r="AN188" s="4">
        <v>1205</v>
      </c>
      <c r="AO188" s="7">
        <f>AP188/(AF188+AH188+AJ188+AL188+AN188+AP188)</f>
        <v>1.6624266836265989E-2</v>
      </c>
      <c r="AP188" s="4">
        <v>2823</v>
      </c>
      <c r="AQ188" s="6">
        <f>AO188+AM188+AK188+AI188+AG188+AE188</f>
        <v>0.99999999999999989</v>
      </c>
      <c r="AR188" s="4">
        <v>56111</v>
      </c>
      <c r="AS188" s="4">
        <f>AR188/M188</f>
        <v>18703.666666666668</v>
      </c>
      <c r="AT188" s="4">
        <f>AR188/V188</f>
        <v>4158.0815150267599</v>
      </c>
      <c r="AU188" s="7">
        <f>AR188/(AR188+AV188+AY188+BB188)</f>
        <v>0.38450627012951416</v>
      </c>
      <c r="AV188" s="4">
        <v>17600</v>
      </c>
      <c r="AW188" s="4">
        <f>AV188/M188</f>
        <v>5866.666666666667</v>
      </c>
      <c r="AX188" s="7">
        <f>AV188/(AR188+AV188+AY188+BB188)</f>
        <v>0.12060576988967313</v>
      </c>
      <c r="AY188" s="4">
        <v>30333</v>
      </c>
      <c r="AZ188" s="4">
        <f>AY188/M188</f>
        <v>10111</v>
      </c>
      <c r="BA188" s="7">
        <f>AY188/(AR188+AV188+AY188+BB188)</f>
        <v>0.20785993284451448</v>
      </c>
      <c r="BB188" s="4">
        <v>41886</v>
      </c>
      <c r="BC188" s="11">
        <f>BB188/(AR188+AV188+AY188+BB188)</f>
        <v>0.28702802713629821</v>
      </c>
      <c r="BD188" s="9">
        <f>BC188+BA188+AX188+AU188</f>
        <v>1</v>
      </c>
      <c r="BE188" s="14">
        <f>(AF188+AH188+AJ188+AL188+AN188+AP188)</f>
        <v>169812</v>
      </c>
      <c r="BF188" s="14">
        <f t="shared" si="10"/>
        <v>-145930</v>
      </c>
      <c r="BG188" s="13">
        <f>(AF188+AH188+AJ188+AL188+AN188+AP188)-(AR188+AV188+AY188+BB188)</f>
        <v>23882</v>
      </c>
      <c r="BH188" s="13">
        <f t="shared" si="11"/>
        <v>0</v>
      </c>
      <c r="BI188" s="14">
        <f>AF188/W188</f>
        <v>36992</v>
      </c>
      <c r="BJ188" s="14">
        <f>AH188/Y188</f>
        <v>47711.716535433072</v>
      </c>
      <c r="BK188" s="14">
        <f>AJ188/AA188</f>
        <v>111730.45643153526</v>
      </c>
      <c r="BL188" s="14">
        <f>BI188+BJ188+BK188</f>
        <v>196434.17296696833</v>
      </c>
      <c r="BM188" s="14">
        <f>(AF188/W188)-AF188</f>
        <v>0</v>
      </c>
      <c r="BN188" s="14">
        <f>AH188/Y188-AH188</f>
        <v>739.71653543307184</v>
      </c>
      <c r="BO188" s="14">
        <f>AJ188/AA188-AJ188</f>
        <v>31590.456431535262</v>
      </c>
      <c r="BP188" s="14">
        <f>BG188/S188</f>
        <v>2.2161965531193047E-2</v>
      </c>
      <c r="BQ188" s="14">
        <f>(BG188-CA188)/S188</f>
        <v>3.2162526328885332E-2</v>
      </c>
      <c r="BR188" s="27">
        <f>BQ188-BP188</f>
        <v>1.0000560797692286E-2</v>
      </c>
      <c r="BS188" s="28">
        <f t="shared" si="12"/>
        <v>881866</v>
      </c>
      <c r="BT188" s="11">
        <f>BS188/S188</f>
        <v>0.81835205992509363</v>
      </c>
      <c r="BU188" s="14">
        <f>(BE188-AP188)*1/BT188-(BE188-AP188)</f>
        <v>37066.208237986284</v>
      </c>
      <c r="BV188" s="14">
        <f t="shared" si="13"/>
        <v>0.15758176412289396</v>
      </c>
      <c r="BW188" s="27">
        <f>(AR188+AV188+AY188+BB188)/S188</f>
        <v>0.13541979859170092</v>
      </c>
      <c r="BX188" s="13">
        <f>(AF188+AH188+AJ188+AL188+AN188)/N188</f>
        <v>382.1258581235698</v>
      </c>
      <c r="BY188" s="26">
        <f>BX188/K188</f>
        <v>0.18935870075498998</v>
      </c>
      <c r="BZ188" s="11">
        <f>AP188/BE188</f>
        <v>1.6624266836265989E-2</v>
      </c>
      <c r="CA188" s="15">
        <f>-(BM188+BN188+BO188)/M188</f>
        <v>-10776.724322322778</v>
      </c>
      <c r="CB188" s="15">
        <f>BG188-CA188</f>
        <v>34658.724322322778</v>
      </c>
      <c r="CC188" s="18">
        <f t="shared" si="14"/>
        <v>0</v>
      </c>
      <c r="CD188" s="17">
        <f>(AF188/(AF188+AH188+AJ188))/(X188/(X188+Z188+AB188))</f>
        <v>1.7445395178879139</v>
      </c>
      <c r="CE188" s="19">
        <f>(AH188/(AF188+AH188+AJ188))/(Z188/(X188+Z188+AB188))</f>
        <v>1.1848719870212765</v>
      </c>
      <c r="CF188" s="18">
        <f>(AJ188/(AF188+AH188+AJ188))/(AB188/(X188+Z188+AB188))</f>
        <v>0.77612585398806333</v>
      </c>
      <c r="CG188">
        <f>AH188/Z188</f>
        <v>364.12403100775191</v>
      </c>
      <c r="CH188" s="11">
        <f>BB188/BE188</f>
        <v>0.24666101335594659</v>
      </c>
      <c r="CI188" s="14">
        <f>AY188/V188</f>
        <v>2247.8139151914365</v>
      </c>
      <c r="CJ188" s="14">
        <f>AV188/M188</f>
        <v>5866.666666666667</v>
      </c>
      <c r="CK188" s="17">
        <f>N188/V188</f>
        <v>32.383696994647998</v>
      </c>
      <c r="CL188" s="17">
        <f>(AL188+AN188)/N188</f>
        <v>6.6018306636155604</v>
      </c>
      <c r="CM188" s="14">
        <f>AP188/AC188</f>
        <v>5.9936305732484074</v>
      </c>
    </row>
    <row r="189" spans="1:91" hidden="1" x14ac:dyDescent="0.2">
      <c r="A189">
        <v>714</v>
      </c>
      <c r="B189" s="2">
        <v>45170</v>
      </c>
      <c r="C189" s="3" t="s">
        <v>41</v>
      </c>
      <c r="D189" t="s">
        <v>42</v>
      </c>
      <c r="E189" s="3" t="s">
        <v>46</v>
      </c>
      <c r="F189" t="s">
        <v>42</v>
      </c>
      <c r="G189" t="str">
        <f>CONCATENATE(C189,E189)</f>
        <v>SEAGEG</v>
      </c>
      <c r="H189" t="s">
        <v>30</v>
      </c>
      <c r="I189">
        <f>U189/M189</f>
        <v>122.17647058823529</v>
      </c>
      <c r="J189" t="str">
        <f>_xlfn.CONCAT(C189,E189,H189)</f>
        <v>SEAGEG737-700</v>
      </c>
      <c r="K189" s="4">
        <v>223</v>
      </c>
      <c r="L189" s="4">
        <f>N189/M189</f>
        <v>78.705882352941174</v>
      </c>
      <c r="M189" s="4">
        <v>17</v>
      </c>
      <c r="N189" s="4">
        <v>1338</v>
      </c>
      <c r="O189" s="4">
        <f>P189/M189</f>
        <v>14.588235294117647</v>
      </c>
      <c r="P189" s="4">
        <v>248</v>
      </c>
      <c r="Q189" s="4">
        <v>396</v>
      </c>
      <c r="R189" s="4">
        <v>694</v>
      </c>
      <c r="S189" s="4">
        <f>U189*K189</f>
        <v>463171</v>
      </c>
      <c r="T189" s="7">
        <f>N189/U189</f>
        <v>0.64419836302359168</v>
      </c>
      <c r="U189" s="4">
        <v>2077</v>
      </c>
      <c r="V189" s="4">
        <v>17.719744567122326</v>
      </c>
      <c r="W189" s="7">
        <f>P189/X189</f>
        <v>0.87017543859649127</v>
      </c>
      <c r="X189" s="4">
        <v>285</v>
      </c>
      <c r="Y189" s="7">
        <f>Q189/Z189</f>
        <v>0.76300578034682076</v>
      </c>
      <c r="Z189" s="4">
        <v>519</v>
      </c>
      <c r="AA189" s="7">
        <f>R189/AB189</f>
        <v>0.54516889238020427</v>
      </c>
      <c r="AB189" s="4">
        <v>1273</v>
      </c>
      <c r="AC189" s="4">
        <v>4359</v>
      </c>
      <c r="AD189" s="4">
        <f>AP189/AC189</f>
        <v>5.9993117687543016</v>
      </c>
      <c r="AE189" s="7">
        <f>AF189/(AF189+AH189+AJ189+AL189+AN189+AP189)</f>
        <v>0.22775590652219663</v>
      </c>
      <c r="AF189" s="4">
        <v>44373</v>
      </c>
      <c r="AG189" s="7">
        <f>AH189/(AF189+AH189+AJ189+AL189+AN189+AP189)</f>
        <v>0.23880160347385115</v>
      </c>
      <c r="AH189" s="4">
        <v>46525</v>
      </c>
      <c r="AI189" s="7">
        <f>AJ189/(AF189+AH189+AJ189+AL189+AN189+AP189)</f>
        <v>0.35297469036632501</v>
      </c>
      <c r="AJ189" s="4">
        <v>68769</v>
      </c>
      <c r="AK189" s="7">
        <f>AL189/(AF189+AH189+AJ189+AL189+AN189+AP189)</f>
        <v>2.488361469406191E-2</v>
      </c>
      <c r="AL189" s="4">
        <v>4848</v>
      </c>
      <c r="AM189" s="7">
        <f>AN189/(AF189+AH189+AJ189+AL189+AN189+AP189)</f>
        <v>2.1357409393975169E-2</v>
      </c>
      <c r="AN189" s="4">
        <v>4161</v>
      </c>
      <c r="AO189" s="7">
        <f>AP189/(AF189+AH189+AJ189+AL189+AN189+AP189)</f>
        <v>0.13422677554959014</v>
      </c>
      <c r="AP189" s="4">
        <v>26151</v>
      </c>
      <c r="AQ189" s="6">
        <f>AO189+AM189+AK189+AI189+AG189+AE189</f>
        <v>1</v>
      </c>
      <c r="AR189" s="4">
        <v>73680</v>
      </c>
      <c r="AS189" s="4">
        <f>AR189/M189</f>
        <v>4334.1176470588234</v>
      </c>
      <c r="AT189" s="4">
        <f>AR189/V189</f>
        <v>4158.0734824308802</v>
      </c>
      <c r="AU189" s="7">
        <f>AR189/(AR189+AV189+AY189+BB189)</f>
        <v>0.27618676342699494</v>
      </c>
      <c r="AV189" s="4">
        <v>98264</v>
      </c>
      <c r="AW189" s="4">
        <f>AV189/M189</f>
        <v>5780.2352941176468</v>
      </c>
      <c r="AX189" s="7">
        <f>AV189/(AR189+AV189+AY189+BB189)</f>
        <v>0.36833898101778273</v>
      </c>
      <c r="AY189" s="4">
        <v>39831</v>
      </c>
      <c r="AZ189" s="4">
        <f>AY189/M189</f>
        <v>2343</v>
      </c>
      <c r="BA189" s="7">
        <f>AY189/(AR189+AV189+AY189+BB189)</f>
        <v>0.14930503493567637</v>
      </c>
      <c r="BB189" s="4">
        <v>55001</v>
      </c>
      <c r="BC189" s="11">
        <f>BB189/(AR189+AV189+AY189+BB189)</f>
        <v>0.20616922061954598</v>
      </c>
      <c r="BD189" s="9">
        <f>BC189+BA189+AX189+AU189</f>
        <v>1</v>
      </c>
      <c r="BE189" s="14">
        <f>(AF189+AH189+AJ189+AL189+AN189+AP189)</f>
        <v>194827</v>
      </c>
      <c r="BF189" s="14">
        <f t="shared" si="10"/>
        <v>-266776</v>
      </c>
      <c r="BG189" s="13">
        <f>(AF189+AH189+AJ189+AL189+AN189+AP189)-(AR189+AV189+AY189+BB189)</f>
        <v>-71949</v>
      </c>
      <c r="BH189" s="13">
        <f t="shared" si="11"/>
        <v>1</v>
      </c>
      <c r="BI189" s="14">
        <f>AF189/W189</f>
        <v>50993.165322580644</v>
      </c>
      <c r="BJ189" s="14">
        <f>AH189/Y189</f>
        <v>60975.946969696975</v>
      </c>
      <c r="BK189" s="14">
        <f>AJ189/AA189</f>
        <v>126142.56051873197</v>
      </c>
      <c r="BL189" s="14">
        <f>BI189+BJ189+BK189</f>
        <v>238111.6728110096</v>
      </c>
      <c r="BM189" s="14">
        <f>(AF189/W189)-AF189</f>
        <v>6620.165322580644</v>
      </c>
      <c r="BN189" s="14">
        <f>AH189/Y189-AH189</f>
        <v>14450.946969696975</v>
      </c>
      <c r="BO189" s="14">
        <f>AJ189/AA189-AJ189</f>
        <v>57373.560518731974</v>
      </c>
      <c r="BP189" s="14">
        <f>BG189/S189</f>
        <v>-0.15534003640124275</v>
      </c>
      <c r="BQ189" s="14">
        <f>(BG189-CA189)/S189</f>
        <v>-0.14537742536062342</v>
      </c>
      <c r="BR189" s="27">
        <f>BQ189-BP189</f>
        <v>9.9626110406193236E-3</v>
      </c>
      <c r="BS189" s="28">
        <f t="shared" si="12"/>
        <v>298374</v>
      </c>
      <c r="BT189" s="11">
        <f>BS189/S189</f>
        <v>0.64419836302359168</v>
      </c>
      <c r="BU189" s="14">
        <f>(BE189-AP189)*1/BT189-(BE189-AP189)</f>
        <v>93162.603886397614</v>
      </c>
      <c r="BV189" s="14">
        <f t="shared" si="13"/>
        <v>0.42063730242178377</v>
      </c>
      <c r="BW189" s="27">
        <f>(AR189+AV189+AY189+BB189)/S189</f>
        <v>0.57597733882302649</v>
      </c>
      <c r="BX189" s="13">
        <f>(AF189+AH189+AJ189+AL189+AN189)/N189</f>
        <v>126.06576980568012</v>
      </c>
      <c r="BY189" s="26">
        <f>BX189/K189</f>
        <v>0.56531735338870004</v>
      </c>
      <c r="BZ189" s="11">
        <f>AP189/BE189</f>
        <v>0.13422677554959014</v>
      </c>
      <c r="CA189" s="15">
        <f>-(BM189+BN189+BO189)/M189</f>
        <v>-4614.3925182946823</v>
      </c>
      <c r="CB189" s="15">
        <f>BG189-CA189</f>
        <v>-67334.607481705316</v>
      </c>
      <c r="CC189" s="18">
        <f t="shared" si="14"/>
        <v>1</v>
      </c>
      <c r="CD189" s="17">
        <f>(AF189/(AF189+AH189+AJ189))/(X189/(X189+Z189+AB189))</f>
        <v>2.0253275155232617</v>
      </c>
      <c r="CE189" s="19">
        <f>(AH189/(AF189+AH189+AJ189))/(Z189/(X189+Z189+AB189))</f>
        <v>1.1661122432642899</v>
      </c>
      <c r="CF189" s="18">
        <f>(AJ189/(AF189+AH189+AJ189))/(AB189/(X189+Z189+AB189))</f>
        <v>0.70272537613645236</v>
      </c>
      <c r="CG189">
        <f>AH189/Z189</f>
        <v>89.643545279383432</v>
      </c>
      <c r="CH189" s="11">
        <f>BB189/BE189</f>
        <v>0.28230686711800723</v>
      </c>
      <c r="CI189" s="14">
        <f>AY189/V189</f>
        <v>2247.8314994395273</v>
      </c>
      <c r="CJ189" s="14">
        <f>AV189/M189</f>
        <v>5780.2352941176468</v>
      </c>
      <c r="CK189" s="17">
        <f>N189/V189</f>
        <v>75.50898913534904</v>
      </c>
      <c r="CL189" s="17">
        <f>(AL189+AN189)/N189</f>
        <v>6.7331838565022419</v>
      </c>
      <c r="CM189" s="14">
        <f>AP189/AC189</f>
        <v>5.9993117687543016</v>
      </c>
    </row>
    <row r="190" spans="1:91" hidden="1" x14ac:dyDescent="0.2">
      <c r="A190">
        <v>8</v>
      </c>
      <c r="B190" s="2">
        <v>44805</v>
      </c>
      <c r="C190" s="3" t="s">
        <v>29</v>
      </c>
      <c r="D190" t="s">
        <v>28</v>
      </c>
      <c r="E190" s="3" t="s">
        <v>39</v>
      </c>
      <c r="F190" t="s">
        <v>28</v>
      </c>
      <c r="G190" t="str">
        <f>CONCATENATE(C190,E190)</f>
        <v>ANCOME</v>
      </c>
      <c r="H190" t="s">
        <v>31</v>
      </c>
      <c r="I190">
        <f>U190/M190</f>
        <v>159</v>
      </c>
      <c r="J190" t="str">
        <f>_xlfn.CONCAT(C190,E190,H190)</f>
        <v>ANCOME737-800</v>
      </c>
      <c r="K190" s="4">
        <v>539</v>
      </c>
      <c r="L190" s="4">
        <f>N190/M190</f>
        <v>75.523809523809518</v>
      </c>
      <c r="M190" s="4">
        <v>21</v>
      </c>
      <c r="N190" s="4">
        <v>1586</v>
      </c>
      <c r="O190" s="4">
        <f>P190/M190</f>
        <v>10.523809523809524</v>
      </c>
      <c r="P190" s="4">
        <v>221</v>
      </c>
      <c r="Q190" s="4">
        <v>481</v>
      </c>
      <c r="R190" s="4">
        <v>884</v>
      </c>
      <c r="S190" s="4">
        <f>U190*K190</f>
        <v>1799721</v>
      </c>
      <c r="T190" s="7">
        <f>N190/U190</f>
        <v>0.47499251272836179</v>
      </c>
      <c r="U190" s="4">
        <v>3339</v>
      </c>
      <c r="V190" s="4">
        <v>33.243965517241378</v>
      </c>
      <c r="W190" s="7">
        <f>P190/X190</f>
        <v>0.50113378684807253</v>
      </c>
      <c r="X190" s="4">
        <v>441</v>
      </c>
      <c r="Y190" s="7">
        <f>Q190/Z190</f>
        <v>0.57261904761904758</v>
      </c>
      <c r="Z190" s="4">
        <v>840</v>
      </c>
      <c r="AA190" s="7">
        <f>R190/AB190</f>
        <v>0.42954324586977649</v>
      </c>
      <c r="AB190" s="4">
        <v>2058</v>
      </c>
      <c r="AC190" s="4">
        <v>27805</v>
      </c>
      <c r="AD190" s="4">
        <f>AP190/AC190</f>
        <v>4.9999280704909186</v>
      </c>
      <c r="AE190" s="7">
        <f>AF190/(AF190+AH190+AJ190+AL190+AN190+AP190)</f>
        <v>0.15452894529752417</v>
      </c>
      <c r="AF190" s="4">
        <v>76583</v>
      </c>
      <c r="AG190" s="7">
        <f>AH190/(AF190+AH190+AJ190+AL190+AN190+AP190)</f>
        <v>0.22158033858633144</v>
      </c>
      <c r="AH190" s="4">
        <v>109813</v>
      </c>
      <c r="AI190" s="7">
        <f>AJ190/(AF190+AH190+AJ190+AL190+AN190+AP190)</f>
        <v>0.33087229362981496</v>
      </c>
      <c r="AJ190" s="4">
        <v>163977</v>
      </c>
      <c r="AK190" s="7">
        <f>AL190/(AF190+AH190+AJ190+AL190+AN190+AP190)</f>
        <v>1.0714501906818136E-2</v>
      </c>
      <c r="AL190" s="4">
        <v>5310</v>
      </c>
      <c r="AM190" s="7">
        <f>AN190/(AF190+AH190+AJ190+AL190+AN190+AP190)</f>
        <v>1.7837325208337536E-3</v>
      </c>
      <c r="AN190" s="4">
        <v>884</v>
      </c>
      <c r="AO190" s="7">
        <f>AP190/(AF190+AH190+AJ190+AL190+AN190+AP190)</f>
        <v>0.28052018805867751</v>
      </c>
      <c r="AP190" s="4">
        <v>139023</v>
      </c>
      <c r="AQ190" s="6">
        <f>AO190+AM190+AK190+AI190+AG190+AE190</f>
        <v>0.99999999999999989</v>
      </c>
      <c r="AR190" s="4">
        <v>122422</v>
      </c>
      <c r="AS190" s="4">
        <f>AR190/M190</f>
        <v>5829.6190476190477</v>
      </c>
      <c r="AT190" s="4">
        <f>AR190/V190</f>
        <v>3682.5329979514045</v>
      </c>
      <c r="AU190" s="7">
        <f>AR190/(AR190+AV190+AY190+BB190)</f>
        <v>0.29067881726378875</v>
      </c>
      <c r="AV190" s="4">
        <v>110030</v>
      </c>
      <c r="AW190" s="4">
        <f>AV190/M190</f>
        <v>5239.5238095238092</v>
      </c>
      <c r="AX190" s="7">
        <f>AV190/(AR190+AV190+AY190+BB190)</f>
        <v>0.26125525039236963</v>
      </c>
      <c r="AY190" s="4">
        <v>108858</v>
      </c>
      <c r="AZ190" s="4">
        <f>AY190/M190</f>
        <v>5183.7142857142853</v>
      </c>
      <c r="BA190" s="7">
        <f>AY190/(AR190+AV190+AY190+BB190)</f>
        <v>0.25847245339646074</v>
      </c>
      <c r="BB190" s="4">
        <v>79849</v>
      </c>
      <c r="BC190" s="11">
        <f>BB190/(AR190+AV190+AY190+BB190)</f>
        <v>0.18959347894738091</v>
      </c>
      <c r="BD190" s="9">
        <f>BC190+BA190+AX190+AU190</f>
        <v>1</v>
      </c>
      <c r="BE190" s="14">
        <f>(AF190+AH190+AJ190+AL190+AN190+AP190)</f>
        <v>495590</v>
      </c>
      <c r="BF190" s="14">
        <f t="shared" si="10"/>
        <v>-421159</v>
      </c>
      <c r="BG190" s="13">
        <f>(AF190+AH190+AJ190+AL190+AN190+AP190)-(AR190+AV190+AY190+BB190)</f>
        <v>74431</v>
      </c>
      <c r="BH190" s="13">
        <f t="shared" si="11"/>
        <v>0</v>
      </c>
      <c r="BI190" s="14">
        <f>AF190/W190</f>
        <v>152819.4705882353</v>
      </c>
      <c r="BJ190" s="14">
        <f>AH190/Y190</f>
        <v>191773.22245322246</v>
      </c>
      <c r="BK190" s="14">
        <f>AJ190/AA190</f>
        <v>381747.35972850677</v>
      </c>
      <c r="BL190" s="14">
        <f>BI190+BJ190+BK190</f>
        <v>726340.05276996456</v>
      </c>
      <c r="BM190" s="14">
        <f>(AF190/W190)-AF190</f>
        <v>76236.470588235301</v>
      </c>
      <c r="BN190" s="14">
        <f>AH190/Y190-AH190</f>
        <v>81960.222453222465</v>
      </c>
      <c r="BO190" s="14">
        <f>AJ190/AA190-AJ190</f>
        <v>217770.35972850677</v>
      </c>
      <c r="BP190" s="14">
        <f>BG190/S190</f>
        <v>4.1356965885267771E-2</v>
      </c>
      <c r="BQ190" s="14">
        <f>(BG190-CA190)/S190</f>
        <v>5.1304726115351175E-2</v>
      </c>
      <c r="BR190" s="27">
        <f>BQ190-BP190</f>
        <v>9.9477602300834037E-3</v>
      </c>
      <c r="BS190" s="28">
        <f t="shared" si="12"/>
        <v>854854</v>
      </c>
      <c r="BT190" s="11">
        <f>BS190/S190</f>
        <v>0.47499251272836179</v>
      </c>
      <c r="BU190" s="14">
        <f>(BE190-AP190)*1/BT190-(BE190-AP190)</f>
        <v>394112.2011349306</v>
      </c>
      <c r="BV190" s="14">
        <f t="shared" si="13"/>
        <v>0.27537046019910866</v>
      </c>
      <c r="BW190" s="27">
        <f>(AR190+AV190+AY190+BB190)/S190</f>
        <v>0.23401349431384086</v>
      </c>
      <c r="BX190" s="13">
        <f>(AF190+AH190+AJ190+AL190+AN190)/N190</f>
        <v>224.82156368221942</v>
      </c>
      <c r="BY190" s="26">
        <f>BX190/K190</f>
        <v>0.41710865247165013</v>
      </c>
      <c r="BZ190" s="11">
        <f>AP190/BE190</f>
        <v>0.28052018805867751</v>
      </c>
      <c r="CA190" s="15">
        <f>-(BM190+BN190+BO190)/M190</f>
        <v>-17903.192989045932</v>
      </c>
      <c r="CB190" s="15">
        <f>BG190-CA190</f>
        <v>92334.192989045929</v>
      </c>
      <c r="CC190" s="18">
        <f t="shared" si="14"/>
        <v>0</v>
      </c>
      <c r="CD190" s="17">
        <f>(AF190/(AF190+AH190+AJ190))/(X190/(X190+Z190+AB190))</f>
        <v>1.6549297870718185</v>
      </c>
      <c r="CE190" s="19">
        <f>(AH190/(AF190+AH190+AJ190))/(Z190/(X190+Z190+AB190))</f>
        <v>1.2458342252399586</v>
      </c>
      <c r="CF190" s="18">
        <f>(AJ190/(AF190+AH190+AJ190))/(AB190/(X190+Z190+AB190))</f>
        <v>0.75931740267238235</v>
      </c>
      <c r="CG190">
        <f>AH190/Z190</f>
        <v>130.72976190476192</v>
      </c>
      <c r="CH190" s="11">
        <f>BB190/BE190</f>
        <v>0.16111907019915656</v>
      </c>
      <c r="CI190" s="14">
        <f>AY190/V190</f>
        <v>3274.5190986178463</v>
      </c>
      <c r="CJ190" s="14">
        <f>AV190/M190</f>
        <v>5239.5238095238092</v>
      </c>
      <c r="CK190" s="17">
        <f>N190/V190</f>
        <v>47.707906542540776</v>
      </c>
      <c r="CL190" s="17">
        <f>(AL190+AN190)/N190</f>
        <v>3.9054224464060532</v>
      </c>
      <c r="CM190" s="14">
        <f>AP190/AC190</f>
        <v>4.9999280704909186</v>
      </c>
    </row>
    <row r="191" spans="1:91" hidden="1" x14ac:dyDescent="0.2">
      <c r="A191">
        <v>903</v>
      </c>
      <c r="B191" s="2">
        <v>45200</v>
      </c>
      <c r="C191" s="3" t="s">
        <v>37</v>
      </c>
      <c r="D191" t="s">
        <v>38</v>
      </c>
      <c r="E191" s="3" t="s">
        <v>53</v>
      </c>
      <c r="F191" t="s">
        <v>54</v>
      </c>
      <c r="G191" t="str">
        <f>CONCATENATE(C191,E191)</f>
        <v>LAXYVR</v>
      </c>
      <c r="H191" t="s">
        <v>48</v>
      </c>
      <c r="I191">
        <f>U191/M191</f>
        <v>171</v>
      </c>
      <c r="J191" t="str">
        <f>_xlfn.CONCAT(C191,E191,H191)</f>
        <v>LAXYVRA321</v>
      </c>
      <c r="K191" s="4">
        <v>1080</v>
      </c>
      <c r="L191" s="4">
        <f>N191/M191</f>
        <v>129</v>
      </c>
      <c r="M191" s="4">
        <v>5</v>
      </c>
      <c r="N191" s="4">
        <v>645</v>
      </c>
      <c r="O191" s="4">
        <f>P191/M191</f>
        <v>22.6</v>
      </c>
      <c r="P191" s="4">
        <v>113</v>
      </c>
      <c r="Q191" s="4">
        <v>182</v>
      </c>
      <c r="R191" s="4">
        <v>350</v>
      </c>
      <c r="S191" s="4">
        <f>U191*K191</f>
        <v>923400</v>
      </c>
      <c r="T191" s="7">
        <f>N191/U191</f>
        <v>0.75438596491228072</v>
      </c>
      <c r="U191" s="4">
        <v>855</v>
      </c>
      <c r="V191" s="4">
        <v>2.9860275288092186</v>
      </c>
      <c r="W191" s="7">
        <f>P191/X191</f>
        <v>1</v>
      </c>
      <c r="X191" s="4">
        <v>113</v>
      </c>
      <c r="Y191" s="7">
        <f>Q191/Z191</f>
        <v>0.87922705314009664</v>
      </c>
      <c r="Z191" s="4">
        <v>207</v>
      </c>
      <c r="AA191" s="7">
        <f>R191/AB191</f>
        <v>0.65298507462686572</v>
      </c>
      <c r="AB191" s="4">
        <v>536</v>
      </c>
      <c r="AC191" s="4">
        <v>731</v>
      </c>
      <c r="AD191" s="4">
        <f>AP191/AC191</f>
        <v>5.9958960328317374</v>
      </c>
      <c r="AE191" s="7">
        <f>AF191/(AF191+AH191+AJ191+AL191+AN191+AP191)</f>
        <v>0.23312063386457799</v>
      </c>
      <c r="AF191" s="4">
        <v>38543</v>
      </c>
      <c r="AG191" s="7">
        <f>AH191/(AF191+AH191+AJ191+AL191+AN191+AP191)</f>
        <v>0.26091269241237486</v>
      </c>
      <c r="AH191" s="4">
        <v>43138</v>
      </c>
      <c r="AI191" s="7">
        <f>AJ191/(AF191+AH191+AJ191+AL191+AN191+AP191)</f>
        <v>0.44765476154474249</v>
      </c>
      <c r="AJ191" s="4">
        <v>74013</v>
      </c>
      <c r="AK191" s="7">
        <f>AL191/(AF191+AH191+AJ191+AL191+AN191+AP191)</f>
        <v>1.4818399008074516E-2</v>
      </c>
      <c r="AL191" s="4">
        <v>2450</v>
      </c>
      <c r="AM191" s="7">
        <f>AN191/(AF191+AH191+AJ191+AL191+AN191+AP191)</f>
        <v>1.6983699761091119E-2</v>
      </c>
      <c r="AN191" s="4">
        <v>2808</v>
      </c>
      <c r="AO191" s="7">
        <f>AP191/(AF191+AH191+AJ191+AL191+AN191+AP191)</f>
        <v>2.6509813409139021E-2</v>
      </c>
      <c r="AP191" s="4">
        <v>4383</v>
      </c>
      <c r="AQ191" s="6">
        <f>AO191+AM191+AK191+AI191+AG191+AE191</f>
        <v>1</v>
      </c>
      <c r="AR191" s="4">
        <v>13494</v>
      </c>
      <c r="AS191" s="4">
        <f>AR191/M191</f>
        <v>2698.8</v>
      </c>
      <c r="AT191" s="4">
        <f>AR191/V191</f>
        <v>4519.0474199617302</v>
      </c>
      <c r="AU191" s="7">
        <f>AR191/(AR191+AV191+AY191+BB191)</f>
        <v>0.21846263437378577</v>
      </c>
      <c r="AV191" s="4">
        <v>31291</v>
      </c>
      <c r="AW191" s="4">
        <f>AV191/M191</f>
        <v>6258.2</v>
      </c>
      <c r="AX191" s="7">
        <f>AV191/(AR191+AV191+AY191+BB191)</f>
        <v>0.50658917238699652</v>
      </c>
      <c r="AY191" s="4">
        <v>7773</v>
      </c>
      <c r="AZ191" s="4">
        <f>AY191/M191</f>
        <v>1554.6</v>
      </c>
      <c r="BA191" s="7">
        <f>AY191/(AR191+AV191+AY191+BB191)</f>
        <v>0.1258418598627121</v>
      </c>
      <c r="BB191" s="4">
        <v>9210</v>
      </c>
      <c r="BC191" s="11">
        <f>BB191/(AR191+AV191+AY191+BB191)</f>
        <v>0.14910633337650564</v>
      </c>
      <c r="BD191" s="9">
        <f>BC191+BA191+AX191+AU191</f>
        <v>1</v>
      </c>
      <c r="BE191" s="14">
        <f>(AF191+AH191+AJ191+AL191+AN191+AP191)</f>
        <v>165335</v>
      </c>
      <c r="BF191" s="14">
        <f t="shared" si="10"/>
        <v>-61768</v>
      </c>
      <c r="BG191" s="13">
        <f>(AF191+AH191+AJ191+AL191+AN191+AP191)-(AR191+AV191+AY191+BB191)</f>
        <v>103567</v>
      </c>
      <c r="BH191" s="13">
        <f t="shared" si="11"/>
        <v>0</v>
      </c>
      <c r="BI191" s="14">
        <f>AF191/W191</f>
        <v>38543</v>
      </c>
      <c r="BJ191" s="14">
        <f>AH191/Y191</f>
        <v>49063.54945054945</v>
      </c>
      <c r="BK191" s="14">
        <f>AJ191/AA191</f>
        <v>113345.62285714285</v>
      </c>
      <c r="BL191" s="14">
        <f>BI191+BJ191+BK191</f>
        <v>200952.17230769229</v>
      </c>
      <c r="BM191" s="14">
        <f>(AF191/W191)-AF191</f>
        <v>0</v>
      </c>
      <c r="BN191" s="14">
        <f>AH191/Y191-AH191</f>
        <v>5925.5494505494498</v>
      </c>
      <c r="BO191" s="14">
        <f>AJ191/AA191-AJ191</f>
        <v>39332.622857142851</v>
      </c>
      <c r="BP191" s="14">
        <f>BG191/S191</f>
        <v>0.11215832791856184</v>
      </c>
      <c r="BQ191" s="14">
        <f>(BG191-CA191)/S191</f>
        <v>0.12196083437463554</v>
      </c>
      <c r="BR191" s="27">
        <f>BQ191-BP191</f>
        <v>9.8025064560736952E-3</v>
      </c>
      <c r="BS191" s="28">
        <f t="shared" si="12"/>
        <v>696600</v>
      </c>
      <c r="BT191" s="11">
        <f>BS191/S191</f>
        <v>0.75438596491228072</v>
      </c>
      <c r="BU191" s="14">
        <f>(BE191-AP191)*1/BT191-(BE191-AP191)</f>
        <v>52402.976744186046</v>
      </c>
      <c r="BV191" s="14">
        <f t="shared" si="13"/>
        <v>0.17905024907948885</v>
      </c>
      <c r="BW191" s="27">
        <f>(AR191+AV191+AY191+BB191)/S191</f>
        <v>6.6891921160927015E-2</v>
      </c>
      <c r="BX191" s="13">
        <f>(AF191+AH191+AJ191+AL191+AN191)/N191</f>
        <v>249.53798449612404</v>
      </c>
      <c r="BY191" s="26">
        <f>BX191/K191</f>
        <v>0.23105368934826301</v>
      </c>
      <c r="BZ191" s="11">
        <f>AP191/BE191</f>
        <v>2.6509813409139021E-2</v>
      </c>
      <c r="CA191" s="15">
        <f>-(BM191+BN191+BO191)/M191</f>
        <v>-9051.6344615384605</v>
      </c>
      <c r="CB191" s="15">
        <f>BG191-CA191</f>
        <v>112618.63446153846</v>
      </c>
      <c r="CC191" s="18">
        <f t="shared" si="14"/>
        <v>0</v>
      </c>
      <c r="CD191" s="17">
        <f>(AF191/(AF191+AH191+AJ191))/(X191/(X191+Z191+AB191))</f>
        <v>1.8752922541163397</v>
      </c>
      <c r="CE191" s="19">
        <f>(AH191/(AF191+AH191+AJ191))/(Z191/(X191+Z191+AB191))</f>
        <v>1.1457544400390482</v>
      </c>
      <c r="CF191" s="18">
        <f>(AJ191/(AF191+AH191+AJ191))/(AB191/(X191+Z191+AB191))</f>
        <v>0.75918060857606451</v>
      </c>
      <c r="CG191">
        <f>AH191/Z191</f>
        <v>208.39613526570048</v>
      </c>
      <c r="CH191" s="11">
        <f>BB191/BE191</f>
        <v>5.5705083618108692E-2</v>
      </c>
      <c r="CI191" s="14">
        <f>AY191/V191</f>
        <v>2603.1240251491422</v>
      </c>
      <c r="CJ191" s="14">
        <f>AV191/M191</f>
        <v>6258.2</v>
      </c>
      <c r="CK191" s="17">
        <f>N191/V191</f>
        <v>216.00604608532058</v>
      </c>
      <c r="CL191" s="17">
        <f>(AL191+AN191)/N191</f>
        <v>8.1519379844961239</v>
      </c>
      <c r="CM191" s="14">
        <f>AP191/AC191</f>
        <v>5.9958960328317374</v>
      </c>
    </row>
    <row r="192" spans="1:91" hidden="1" x14ac:dyDescent="0.2">
      <c r="A192">
        <v>482</v>
      </c>
      <c r="B192" s="2">
        <v>44866</v>
      </c>
      <c r="C192" s="3" t="s">
        <v>37</v>
      </c>
      <c r="D192" t="s">
        <v>38</v>
      </c>
      <c r="E192" s="3" t="s">
        <v>53</v>
      </c>
      <c r="F192" t="s">
        <v>54</v>
      </c>
      <c r="G192" t="str">
        <f>CONCATENATE(C192,E192)</f>
        <v>LAXYVR</v>
      </c>
      <c r="H192" t="s">
        <v>40</v>
      </c>
      <c r="I192">
        <f>U192/M192</f>
        <v>76</v>
      </c>
      <c r="J192" t="str">
        <f>_xlfn.CONCAT(C192,E192,H192)</f>
        <v>LAXYVRE175</v>
      </c>
      <c r="K192" s="4">
        <v>1080</v>
      </c>
      <c r="L192" s="4">
        <f>N192/M192</f>
        <v>57.75</v>
      </c>
      <c r="M192" s="4">
        <v>4</v>
      </c>
      <c r="N192" s="4">
        <v>231</v>
      </c>
      <c r="O192" s="4">
        <f>P192/M192</f>
        <v>7.75</v>
      </c>
      <c r="P192" s="4">
        <v>31</v>
      </c>
      <c r="Q192" s="4">
        <v>49</v>
      </c>
      <c r="R192" s="4">
        <v>151</v>
      </c>
      <c r="S192" s="4">
        <f>U192*K192</f>
        <v>328320</v>
      </c>
      <c r="T192" s="7">
        <f>N192/U192</f>
        <v>0.75986842105263153</v>
      </c>
      <c r="U192" s="4">
        <v>304</v>
      </c>
      <c r="V192" s="4">
        <v>2.6542466922748611</v>
      </c>
      <c r="W192" s="7">
        <f>P192/X192</f>
        <v>0.77500000000000002</v>
      </c>
      <c r="X192" s="4">
        <v>40</v>
      </c>
      <c r="Y192" s="7">
        <f>Q192/Z192</f>
        <v>0.68055555555555558</v>
      </c>
      <c r="Z192" s="4">
        <v>72</v>
      </c>
      <c r="AA192" s="7">
        <f>R192/AB192</f>
        <v>0.78645833333333337</v>
      </c>
      <c r="AB192" s="4">
        <v>192</v>
      </c>
      <c r="AC192" s="4">
        <v>0</v>
      </c>
      <c r="AD192" s="4" t="e">
        <f>AP192/AC192</f>
        <v>#DIV/0!</v>
      </c>
      <c r="AE192" s="7">
        <f>AF192/(AF192+AH192+AJ192+AL192+AN192+AP192)</f>
        <v>0.22900007076640011</v>
      </c>
      <c r="AF192" s="4">
        <v>9708</v>
      </c>
      <c r="AG192" s="7">
        <f>AH192/(AF192+AH192+AJ192+AL192+AN192+AP192)</f>
        <v>0.19724954591559926</v>
      </c>
      <c r="AH192" s="4">
        <v>8362</v>
      </c>
      <c r="AI192" s="7">
        <f>AJ192/(AF192+AH192+AJ192+AL192+AN192+AP192)</f>
        <v>0.53114901044983842</v>
      </c>
      <c r="AJ192" s="4">
        <v>22517</v>
      </c>
      <c r="AK192" s="7">
        <f>AL192/(AF192+AH192+AJ192+AL192+AN192+AP192)</f>
        <v>2.1229920033967873E-2</v>
      </c>
      <c r="AL192" s="4">
        <v>900</v>
      </c>
      <c r="AM192" s="7">
        <f>AN192/(AF192+AH192+AJ192+AL192+AN192+AP192)</f>
        <v>2.1371452834194324E-2</v>
      </c>
      <c r="AN192" s="4">
        <v>906</v>
      </c>
      <c r="AO192" s="7">
        <f>AP192/(AF192+AH192+AJ192+AL192+AN192+AP192)</f>
        <v>0</v>
      </c>
      <c r="AP192" s="4">
        <v>0</v>
      </c>
      <c r="AQ192" s="6">
        <f>AO192+AM192+AK192+AI192+AG192+AE192</f>
        <v>1</v>
      </c>
      <c r="AR192" s="4">
        <v>4262</v>
      </c>
      <c r="AS192" s="4">
        <f>AR192/M192</f>
        <v>1065.5</v>
      </c>
      <c r="AT192" s="4">
        <f>AR192/V192</f>
        <v>1605.7286658412261</v>
      </c>
      <c r="AU192" s="7">
        <f>AR192/(AR192+AV192+AY192+BB192)</f>
        <v>0.19037834457497654</v>
      </c>
      <c r="AV192" s="4">
        <v>10848</v>
      </c>
      <c r="AW192" s="4">
        <f>AV192/M192</f>
        <v>2712</v>
      </c>
      <c r="AX192" s="7">
        <f>AV192/(AR192+AV192+AY192+BB192)</f>
        <v>0.48456693616831198</v>
      </c>
      <c r="AY192" s="4">
        <v>4866</v>
      </c>
      <c r="AZ192" s="4">
        <f>AY192/M192</f>
        <v>1216.5</v>
      </c>
      <c r="BA192" s="7">
        <f>AY192/(AR192+AV192+AY192+BB192)</f>
        <v>0.21735828829231249</v>
      </c>
      <c r="BB192" s="4">
        <v>2411</v>
      </c>
      <c r="BC192" s="11">
        <f>BB192/(AR192+AV192+AY192+BB192)</f>
        <v>0.10769643096439899</v>
      </c>
      <c r="BD192" s="9">
        <f>BC192+BA192+AX192+AU192</f>
        <v>1</v>
      </c>
      <c r="BE192" s="14">
        <f>(AF192+AH192+AJ192+AL192+AN192+AP192)</f>
        <v>42393</v>
      </c>
      <c r="BF192" s="14">
        <f t="shared" si="10"/>
        <v>-22387</v>
      </c>
      <c r="BG192" s="13">
        <f>(AF192+AH192+AJ192+AL192+AN192+AP192)-(AR192+AV192+AY192+BB192)</f>
        <v>20006</v>
      </c>
      <c r="BH192" s="13">
        <f t="shared" si="11"/>
        <v>0</v>
      </c>
      <c r="BI192" s="14">
        <f>AF192/W192</f>
        <v>12526.451612903225</v>
      </c>
      <c r="BJ192" s="14">
        <f>AH192/Y192</f>
        <v>12287.020408163266</v>
      </c>
      <c r="BK192" s="14">
        <f>AJ192/AA192</f>
        <v>28630.887417218542</v>
      </c>
      <c r="BL192" s="14">
        <f>BI192+BJ192+BK192</f>
        <v>53444.359438285028</v>
      </c>
      <c r="BM192" s="14">
        <f>(AF192/W192)-AF192</f>
        <v>2818.4516129032254</v>
      </c>
      <c r="BN192" s="14">
        <f>AH192/Y192-AH192</f>
        <v>3925.0204081632655</v>
      </c>
      <c r="BO192" s="14">
        <f>AJ192/AA192-AJ192</f>
        <v>6113.8874172185424</v>
      </c>
      <c r="BP192" s="14">
        <f>BG192/S192</f>
        <v>6.093445419103314E-2</v>
      </c>
      <c r="BQ192" s="14">
        <f>(BG192-CA192)/S192</f>
        <v>7.0724719357855931E-2</v>
      </c>
      <c r="BR192" s="27">
        <f>BQ192-BP192</f>
        <v>9.7902651668227911E-3</v>
      </c>
      <c r="BS192" s="28">
        <f t="shared" si="12"/>
        <v>249480</v>
      </c>
      <c r="BT192" s="11">
        <f>BS192/S192</f>
        <v>0.75986842105263153</v>
      </c>
      <c r="BU192" s="14">
        <f>(BE192-AP192)*1/BT192-(BE192-AP192)</f>
        <v>13396.922077922085</v>
      </c>
      <c r="BV192" s="14">
        <f t="shared" si="13"/>
        <v>0.12912097953216375</v>
      </c>
      <c r="BW192" s="27">
        <f>(AR192+AV192+AY192+BB192)/S192</f>
        <v>6.8186525341130608E-2</v>
      </c>
      <c r="BX192" s="13">
        <f>(AF192+AH192+AJ192+AL192+AN192)/N192</f>
        <v>183.51948051948051</v>
      </c>
      <c r="BY192" s="26">
        <f>BX192/K192</f>
        <v>0.16992544492544492</v>
      </c>
      <c r="BZ192" s="11">
        <f>AP192/BE192</f>
        <v>0</v>
      </c>
      <c r="CA192" s="15">
        <f>-(BM192+BN192+BO192)/M192</f>
        <v>-3214.3398595712583</v>
      </c>
      <c r="CB192" s="15">
        <f>BG192-CA192</f>
        <v>23220.339859571257</v>
      </c>
      <c r="CC192" s="18">
        <f t="shared" si="14"/>
        <v>0</v>
      </c>
      <c r="CD192" s="17">
        <f>(AF192/(AF192+AH192+AJ192))/(X192/(X192+Z192+AB192))</f>
        <v>1.8178431517480966</v>
      </c>
      <c r="CE192" s="19">
        <f>(AH192/(AF192+AH192+AJ192))/(Z192/(X192+Z192+AB192))</f>
        <v>0.86988992096538853</v>
      </c>
      <c r="CF192" s="18">
        <f>(AJ192/(AF192+AH192+AJ192))/(AB192/(X192+Z192+AB192))</f>
        <v>0.87840728969045923</v>
      </c>
      <c r="CG192">
        <f>AH192/Z192</f>
        <v>116.13888888888889</v>
      </c>
      <c r="CH192" s="11">
        <f>BB192/BE192</f>
        <v>5.6872596890996156E-2</v>
      </c>
      <c r="CI192" s="14">
        <f>AY192/V192</f>
        <v>1833.288523693901</v>
      </c>
      <c r="CJ192" s="14">
        <f>AV192/M192</f>
        <v>2712</v>
      </c>
      <c r="CK192" s="17">
        <f>N192/V192</f>
        <v>87.030342986701839</v>
      </c>
      <c r="CL192" s="17">
        <f>(AL192+AN192)/N192</f>
        <v>7.8181818181818183</v>
      </c>
      <c r="CM192" s="14" t="e">
        <f>AP192/AC192</f>
        <v>#DIV/0!</v>
      </c>
    </row>
    <row r="193" spans="1:91" hidden="1" x14ac:dyDescent="0.2">
      <c r="A193">
        <v>289</v>
      </c>
      <c r="B193" s="2">
        <v>44835</v>
      </c>
      <c r="C193" s="3" t="s">
        <v>52</v>
      </c>
      <c r="D193" t="s">
        <v>33</v>
      </c>
      <c r="E193" s="3" t="s">
        <v>32</v>
      </c>
      <c r="F193" t="s">
        <v>33</v>
      </c>
      <c r="G193" t="str">
        <f>CONCATENATE(C193,E193)</f>
        <v>OGGHNL</v>
      </c>
      <c r="H193" t="s">
        <v>31</v>
      </c>
      <c r="I193">
        <f>U193/M193</f>
        <v>175</v>
      </c>
      <c r="J193" t="str">
        <f>_xlfn.CONCAT(C193,E193,H193)</f>
        <v>OGGHNL737-800</v>
      </c>
      <c r="K193" s="4">
        <v>101</v>
      </c>
      <c r="L193" s="4">
        <f>N193/M193</f>
        <v>94.15</v>
      </c>
      <c r="M193" s="4">
        <v>20</v>
      </c>
      <c r="N193" s="4">
        <v>1883</v>
      </c>
      <c r="O193" s="4">
        <f>P193/M193</f>
        <v>17.8</v>
      </c>
      <c r="P193" s="4">
        <v>356</v>
      </c>
      <c r="Q193" s="4">
        <v>453</v>
      </c>
      <c r="R193" s="4">
        <v>1075</v>
      </c>
      <c r="S193" s="4">
        <f>U193*K193</f>
        <v>353500</v>
      </c>
      <c r="T193" s="7">
        <f>N193/U193</f>
        <v>0.53800000000000003</v>
      </c>
      <c r="U193" s="4">
        <v>3500</v>
      </c>
      <c r="V193" s="4">
        <v>14.096076152526427</v>
      </c>
      <c r="W193" s="7">
        <f>P193/X193</f>
        <v>0.84761904761904761</v>
      </c>
      <c r="X193" s="4">
        <v>420</v>
      </c>
      <c r="Y193" s="7">
        <f>Q193/Z193</f>
        <v>0.56625000000000003</v>
      </c>
      <c r="Z193" s="4">
        <v>800</v>
      </c>
      <c r="AA193" s="7">
        <f>R193/AB193</f>
        <v>0.47149122807017546</v>
      </c>
      <c r="AB193" s="4">
        <v>2280</v>
      </c>
      <c r="AC193" s="4">
        <v>1873</v>
      </c>
      <c r="AD193" s="4">
        <f>AP193/AC193</f>
        <v>4.9989321943406297</v>
      </c>
      <c r="AE193" s="7">
        <f>AF193/(AF193+AH193+AJ193+AL193+AN193+AP193)</f>
        <v>0.22223712926192266</v>
      </c>
      <c r="AF193" s="4">
        <v>24847</v>
      </c>
      <c r="AG193" s="7">
        <f>AH193/(AF193+AH193+AJ193+AL193+AN193+AP193)</f>
        <v>0.19898214732925476</v>
      </c>
      <c r="AH193" s="4">
        <v>22247</v>
      </c>
      <c r="AI193" s="7">
        <f>AJ193/(AF193+AH193+AJ193+AL193+AN193+AP193)</f>
        <v>0.37968230116990448</v>
      </c>
      <c r="AJ193" s="4">
        <v>42450</v>
      </c>
      <c r="AK193" s="7">
        <f>AL193/(AF193+AH193+AJ193+AL193+AN193+AP193)</f>
        <v>5.7690243640656863E-2</v>
      </c>
      <c r="AL193" s="4">
        <v>6450</v>
      </c>
      <c r="AM193" s="7">
        <f>AN193/(AF193+AH193+AJ193+AL193+AN193+AP193)</f>
        <v>5.766341096919609E-2</v>
      </c>
      <c r="AN193" s="4">
        <v>6447</v>
      </c>
      <c r="AO193" s="7">
        <f>AP193/(AF193+AH193+AJ193+AL193+AN193+AP193)</f>
        <v>8.3744767629065145E-2</v>
      </c>
      <c r="AP193" s="4">
        <v>9363</v>
      </c>
      <c r="AQ193" s="6">
        <f>AO193+AM193+AK193+AI193+AG193+AE193</f>
        <v>1</v>
      </c>
      <c r="AR193" s="4">
        <v>51910</v>
      </c>
      <c r="AS193" s="4">
        <f>AR193/M193</f>
        <v>2595.5</v>
      </c>
      <c r="AT193" s="4">
        <f>AR193/V193</f>
        <v>3682.5850994495527</v>
      </c>
      <c r="AU193" s="7">
        <f>AR193/(AR193+AV193+AY193+BB193)</f>
        <v>0.21929139014097002</v>
      </c>
      <c r="AV193" s="4">
        <v>104791</v>
      </c>
      <c r="AW193" s="4">
        <f>AV193/M193</f>
        <v>5239.55</v>
      </c>
      <c r="AX193" s="7">
        <f>AV193/(AR193+AV193+AY193+BB193)</f>
        <v>0.4426847247979655</v>
      </c>
      <c r="AY193" s="4">
        <v>46158</v>
      </c>
      <c r="AZ193" s="4">
        <f>AY193/M193</f>
        <v>2307.9</v>
      </c>
      <c r="BA193" s="7">
        <f>AY193/(AR193+AV193+AY193+BB193)</f>
        <v>0.19499233261658436</v>
      </c>
      <c r="BB193" s="4">
        <v>33858</v>
      </c>
      <c r="BC193" s="11">
        <f>BB193/(AR193+AV193+AY193+BB193)</f>
        <v>0.14303155244448013</v>
      </c>
      <c r="BD193" s="9">
        <f>BC193+BA193+AX193+AU193</f>
        <v>1</v>
      </c>
      <c r="BE193" s="14">
        <f>(AF193+AH193+AJ193+AL193+AN193+AP193)</f>
        <v>111804</v>
      </c>
      <c r="BF193" s="14">
        <f t="shared" si="10"/>
        <v>-236717</v>
      </c>
      <c r="BG193" s="13">
        <f>(AF193+AH193+AJ193+AL193+AN193+AP193)-(AR193+AV193+AY193+BB193)</f>
        <v>-124913</v>
      </c>
      <c r="BH193" s="13">
        <f t="shared" si="11"/>
        <v>1</v>
      </c>
      <c r="BI193" s="14">
        <f>AF193/W193</f>
        <v>29313.876404494382</v>
      </c>
      <c r="BJ193" s="14">
        <f>AH193/Y193</f>
        <v>39288.300220750549</v>
      </c>
      <c r="BK193" s="14">
        <f>AJ193/AA193</f>
        <v>90033.488372093023</v>
      </c>
      <c r="BL193" s="14">
        <f>BI193+BJ193+BK193</f>
        <v>158635.66499733797</v>
      </c>
      <c r="BM193" s="14">
        <f>(AF193/W193)-AF193</f>
        <v>4466.8764044943819</v>
      </c>
      <c r="BN193" s="14">
        <f>AH193/Y193-AH193</f>
        <v>17041.300220750549</v>
      </c>
      <c r="BO193" s="14">
        <f>AJ193/AA193-AJ193</f>
        <v>47583.488372093023</v>
      </c>
      <c r="BP193" s="14">
        <f>BG193/S193</f>
        <v>-0.35336067892503537</v>
      </c>
      <c r="BQ193" s="14">
        <f>(BG193-CA193)/S193</f>
        <v>-0.34358816619556748</v>
      </c>
      <c r="BR193" s="27">
        <f>BQ193-BP193</f>
        <v>9.772512729467886E-3</v>
      </c>
      <c r="BS193" s="28">
        <f t="shared" si="12"/>
        <v>190183</v>
      </c>
      <c r="BT193" s="11">
        <f>BS193/S193</f>
        <v>0.53800000000000003</v>
      </c>
      <c r="BU193" s="14">
        <f>(BE193-AP193)*1/BT193-(BE193-AP193)</f>
        <v>87969.780669144966</v>
      </c>
      <c r="BV193" s="14">
        <f t="shared" si="13"/>
        <v>0.31627722772277228</v>
      </c>
      <c r="BW193" s="27">
        <f>(AR193+AV193+AY193+BB193)/S193</f>
        <v>0.66963790664780765</v>
      </c>
      <c r="BX193" s="13">
        <f>(AF193+AH193+AJ193+AL193+AN193)/N193</f>
        <v>54.40308019118428</v>
      </c>
      <c r="BY193" s="26">
        <f>BX193/K193</f>
        <v>0.53864435832855728</v>
      </c>
      <c r="BZ193" s="11">
        <f>AP193/BE193</f>
        <v>8.3744767629065145E-2</v>
      </c>
      <c r="CA193" s="15">
        <f>-(BM193+BN193+BO193)/M193</f>
        <v>-3454.5832498668979</v>
      </c>
      <c r="CB193" s="15">
        <f>BG193-CA193</f>
        <v>-121458.4167501331</v>
      </c>
      <c r="CC193" s="18">
        <f t="shared" si="14"/>
        <v>1</v>
      </c>
      <c r="CD193" s="17">
        <f>(AF193/(AF193+AH193+AJ193))/(X193/(X193+Z193+AB193))</f>
        <v>2.3123641263885166</v>
      </c>
      <c r="CE193" s="19">
        <f>(AH193/(AF193+AH193+AJ193))/(Z193/(X193+Z193+AB193))</f>
        <v>1.0869586460287679</v>
      </c>
      <c r="CF193" s="18">
        <f>(AJ193/(AF193+AH193+AJ193))/(AB193/(X193+Z193+AB193))</f>
        <v>0.72773690793588086</v>
      </c>
      <c r="CG193">
        <f>AH193/Z193</f>
        <v>27.80875</v>
      </c>
      <c r="CH193" s="11">
        <f>BB193/BE193</f>
        <v>0.30283353010625735</v>
      </c>
      <c r="CI193" s="14">
        <f>AY193/V193</f>
        <v>3274.5282801077337</v>
      </c>
      <c r="CJ193" s="14">
        <f>AV193/M193</f>
        <v>5239.55</v>
      </c>
      <c r="CK193" s="17">
        <f>N193/V193</f>
        <v>133.58327378662122</v>
      </c>
      <c r="CL193" s="17">
        <f>(AL193+AN193)/N193</f>
        <v>6.8491768454593736</v>
      </c>
      <c r="CM193" s="14">
        <f>AP193/AC193</f>
        <v>4.9989321943406297</v>
      </c>
    </row>
    <row r="194" spans="1:91" hidden="1" x14ac:dyDescent="0.2">
      <c r="A194">
        <v>841</v>
      </c>
      <c r="B194" s="2">
        <v>45200</v>
      </c>
      <c r="C194" s="3" t="s">
        <v>32</v>
      </c>
      <c r="D194" t="s">
        <v>33</v>
      </c>
      <c r="E194" s="3" t="s">
        <v>29</v>
      </c>
      <c r="F194" t="s">
        <v>28</v>
      </c>
      <c r="G194" t="str">
        <f>CONCATENATE(C194,E194)</f>
        <v>HNLANC</v>
      </c>
      <c r="H194" t="s">
        <v>31</v>
      </c>
      <c r="I194">
        <f>U194/M194</f>
        <v>159.66666666666666</v>
      </c>
      <c r="J194" t="str">
        <f>_xlfn.CONCAT(C194,E194,H194)</f>
        <v>HNLANC737-800</v>
      </c>
      <c r="K194" s="4">
        <v>2777</v>
      </c>
      <c r="L194" s="4">
        <f>N194/M194</f>
        <v>117.33333333333333</v>
      </c>
      <c r="M194" s="4">
        <v>3</v>
      </c>
      <c r="N194" s="4">
        <v>352</v>
      </c>
      <c r="O194" s="4">
        <f>P194/M194</f>
        <v>19</v>
      </c>
      <c r="P194" s="4">
        <v>57</v>
      </c>
      <c r="Q194" s="4">
        <v>95</v>
      </c>
      <c r="R194" s="4">
        <v>200</v>
      </c>
      <c r="S194" s="4">
        <f>U194*K194</f>
        <v>1330183</v>
      </c>
      <c r="T194" s="7">
        <f>N194/U194</f>
        <v>0.73486430062630481</v>
      </c>
      <c r="U194" s="4">
        <v>479</v>
      </c>
      <c r="V194" s="4">
        <v>17.985106382978721</v>
      </c>
      <c r="W194" s="7">
        <f>P194/X194</f>
        <v>0.90476190476190477</v>
      </c>
      <c r="X194" s="4">
        <v>63</v>
      </c>
      <c r="Y194" s="7">
        <f>Q194/Z194</f>
        <v>0.79166666666666663</v>
      </c>
      <c r="Z194" s="4">
        <v>120</v>
      </c>
      <c r="AA194" s="7">
        <f>R194/AB194</f>
        <v>0.67567567567567566</v>
      </c>
      <c r="AB194" s="4">
        <v>296</v>
      </c>
      <c r="AC194" s="4">
        <v>207</v>
      </c>
      <c r="AD194" s="4">
        <f>AP194/AC194</f>
        <v>6</v>
      </c>
      <c r="AE194" s="7">
        <f>AF194/(AF194+AH194+AJ194+AL194+AN194+AP194)</f>
        <v>0.23485010971605813</v>
      </c>
      <c r="AF194" s="4">
        <v>28469</v>
      </c>
      <c r="AG194" s="7">
        <f>AH194/(AF194+AH194+AJ194+AL194+AN194+AP194)</f>
        <v>0.25776674201052613</v>
      </c>
      <c r="AH194" s="4">
        <v>31247</v>
      </c>
      <c r="AI194" s="7">
        <f>AJ194/(AF194+AH194+AJ194+AL194+AN194+AP194)</f>
        <v>0.47733909686360559</v>
      </c>
      <c r="AJ194" s="4">
        <v>57864</v>
      </c>
      <c r="AK194" s="7">
        <f>AL194/(AF194+AH194+AJ194+AL194+AN194+AP194)</f>
        <v>1.1549058751711735E-2</v>
      </c>
      <c r="AL194" s="4">
        <v>1400</v>
      </c>
      <c r="AM194" s="7">
        <f>AN194/(AF194+AH194+AJ194+AL194+AN194+AP194)</f>
        <v>8.2493276797940968E-3</v>
      </c>
      <c r="AN194" s="4">
        <v>1000</v>
      </c>
      <c r="AO194" s="7">
        <f>AP194/(AF194+AH194+AJ194+AL194+AN194+AP194)</f>
        <v>1.0245664978304269E-2</v>
      </c>
      <c r="AP194" s="4">
        <v>1242</v>
      </c>
      <c r="AQ194" s="6">
        <f>AO194+AM194+AK194+AI194+AG194+AE194</f>
        <v>0.99999999999999989</v>
      </c>
      <c r="AR194" s="4">
        <v>74783</v>
      </c>
      <c r="AS194" s="4">
        <f>AR194/M194</f>
        <v>24927.666666666668</v>
      </c>
      <c r="AT194" s="4">
        <f>AR194/V194</f>
        <v>4158.0515793209515</v>
      </c>
      <c r="AU194" s="7">
        <f>AR194/(AR194+AV194+AY194+BB194)</f>
        <v>0.39644496750320729</v>
      </c>
      <c r="AV194" s="4">
        <v>17600</v>
      </c>
      <c r="AW194" s="4">
        <f>AV194/M194</f>
        <v>5866.666666666667</v>
      </c>
      <c r="AX194" s="7">
        <f>AV194/(AR194+AV194+AY194+BB194)</f>
        <v>9.3302373909263436E-2</v>
      </c>
      <c r="AY194" s="4">
        <v>40427</v>
      </c>
      <c r="AZ194" s="4">
        <f>AY194/M194</f>
        <v>13475.666666666666</v>
      </c>
      <c r="BA194" s="7">
        <f>AY194/(AR194+AV194+AY194+BB194)</f>
        <v>0.21431449261532914</v>
      </c>
      <c r="BB194" s="4">
        <v>55824</v>
      </c>
      <c r="BC194" s="11">
        <f>BB194/(AR194+AV194+AY194+BB194)</f>
        <v>0.29593816597220013</v>
      </c>
      <c r="BD194" s="9">
        <f>BC194+BA194+AX194+AU194</f>
        <v>1</v>
      </c>
      <c r="BE194" s="14">
        <f>(AF194+AH194+AJ194+AL194+AN194+AP194)</f>
        <v>121222</v>
      </c>
      <c r="BF194" s="14">
        <f t="shared" si="10"/>
        <v>-188634</v>
      </c>
      <c r="BG194" s="13">
        <f>(AF194+AH194+AJ194+AL194+AN194+AP194)-(AR194+AV194+AY194+BB194)</f>
        <v>-67412</v>
      </c>
      <c r="BH194" s="13">
        <f t="shared" si="11"/>
        <v>1</v>
      </c>
      <c r="BI194" s="14">
        <f>AF194/W194</f>
        <v>31465.736842105263</v>
      </c>
      <c r="BJ194" s="14">
        <f>AH194/Y194</f>
        <v>39469.894736842107</v>
      </c>
      <c r="BK194" s="14">
        <f>AJ194/AA194</f>
        <v>85638.720000000001</v>
      </c>
      <c r="BL194" s="14">
        <f>BI194+BJ194+BK194</f>
        <v>156574.35157894739</v>
      </c>
      <c r="BM194" s="14">
        <f>(AF194/W194)-AF194</f>
        <v>2996.7368421052633</v>
      </c>
      <c r="BN194" s="14">
        <f>AH194/Y194-AH194</f>
        <v>8222.8947368421068</v>
      </c>
      <c r="BO194" s="14">
        <f>AJ194/AA194-AJ194</f>
        <v>27774.720000000001</v>
      </c>
      <c r="BP194" s="14">
        <f>BG194/S194</f>
        <v>-5.0678741195760282E-2</v>
      </c>
      <c r="BQ194" s="14">
        <f>(BG194-CA194)/S194</f>
        <v>-4.0907065273738684E-2</v>
      </c>
      <c r="BR194" s="27">
        <f>BQ194-BP194</f>
        <v>9.7716759220215985E-3</v>
      </c>
      <c r="BS194" s="28">
        <f t="shared" si="12"/>
        <v>977504</v>
      </c>
      <c r="BT194" s="11">
        <f>BS194/S194</f>
        <v>0.73486430062630481</v>
      </c>
      <c r="BU194" s="14">
        <f>(BE194-AP194)*1/BT194-(BE194-AP194)</f>
        <v>43288.238636363647</v>
      </c>
      <c r="BV194" s="14">
        <f t="shared" si="13"/>
        <v>9.1131821711749439E-2</v>
      </c>
      <c r="BW194" s="27">
        <f>(AR194+AV194+AY194+BB194)/S194</f>
        <v>0.14181056290750971</v>
      </c>
      <c r="BX194" s="13">
        <f>(AF194+AH194+AJ194+AL194+AN194)/N194</f>
        <v>340.85227272727275</v>
      </c>
      <c r="BY194" s="26">
        <f>BX194/K194</f>
        <v>0.12274118571381806</v>
      </c>
      <c r="BZ194" s="11">
        <f>AP194/BE194</f>
        <v>1.0245664978304269E-2</v>
      </c>
      <c r="CA194" s="15">
        <f>-(BM194+BN194+BO194)/M194</f>
        <v>-12998.117192982458</v>
      </c>
      <c r="CB194" s="15">
        <f>BG194-CA194</f>
        <v>-54413.882807017544</v>
      </c>
      <c r="CC194" s="18">
        <f t="shared" si="14"/>
        <v>1</v>
      </c>
      <c r="CD194" s="17">
        <f>(AF194/(AF194+AH194+AJ194))/(X194/(X194+Z194+AB194))</f>
        <v>1.8409149326227061</v>
      </c>
      <c r="CE194" s="19">
        <f>(AH194/(AF194+AH194+AJ194))/(Z194/(X194+Z194+AB194))</f>
        <v>1.0607893207461587</v>
      </c>
      <c r="CF194" s="18">
        <f>(AJ194/(AF194+AH194+AJ194))/(AB194/(X194+Z194+AB194))</f>
        <v>0.79637716471361653</v>
      </c>
      <c r="CG194">
        <f>AH194/Z194</f>
        <v>260.39166666666665</v>
      </c>
      <c r="CH194" s="11">
        <f>BB194/BE194</f>
        <v>0.46051046839682563</v>
      </c>
      <c r="CI194" s="14">
        <f>AY194/V194</f>
        <v>2247.8043298237317</v>
      </c>
      <c r="CJ194" s="14">
        <f>AV194/M194</f>
        <v>5866.666666666667</v>
      </c>
      <c r="CK194" s="17">
        <f>N194/V194</f>
        <v>19.571749674671718</v>
      </c>
      <c r="CL194" s="17">
        <f>(AL194+AN194)/N194</f>
        <v>6.8181818181818183</v>
      </c>
      <c r="CM194" s="14">
        <f>AP194/AC194</f>
        <v>6</v>
      </c>
    </row>
    <row r="195" spans="1:91" hidden="1" x14ac:dyDescent="0.2">
      <c r="A195">
        <v>749</v>
      </c>
      <c r="B195" s="2">
        <v>45170</v>
      </c>
      <c r="C195" s="3" t="s">
        <v>43</v>
      </c>
      <c r="D195" t="s">
        <v>38</v>
      </c>
      <c r="E195" s="3" t="s">
        <v>29</v>
      </c>
      <c r="F195" t="s">
        <v>28</v>
      </c>
      <c r="G195" t="str">
        <f>CONCATENATE(C195,E195)</f>
        <v>SFOANC</v>
      </c>
      <c r="H195" t="s">
        <v>34</v>
      </c>
      <c r="I195">
        <f>U195/M195</f>
        <v>178</v>
      </c>
      <c r="J195" t="str">
        <f>_xlfn.CONCAT(C195,E195,H195)</f>
        <v>SFOANC737-900</v>
      </c>
      <c r="K195" s="4">
        <v>2018</v>
      </c>
      <c r="L195" s="4">
        <f>N195/M195</f>
        <v>145.66666666666666</v>
      </c>
      <c r="M195" s="4">
        <v>3</v>
      </c>
      <c r="N195" s="4">
        <v>437</v>
      </c>
      <c r="O195" s="4">
        <f>P195/M195</f>
        <v>23</v>
      </c>
      <c r="P195" s="4">
        <v>69</v>
      </c>
      <c r="Q195" s="4">
        <v>99</v>
      </c>
      <c r="R195" s="4">
        <v>269</v>
      </c>
      <c r="S195" s="4">
        <f>U195*K195</f>
        <v>1077612</v>
      </c>
      <c r="T195" s="7">
        <f>N195/U195</f>
        <v>0.81835205992509363</v>
      </c>
      <c r="U195" s="4">
        <v>534</v>
      </c>
      <c r="V195" s="4">
        <v>14.128</v>
      </c>
      <c r="W195" s="7">
        <f>P195/X195</f>
        <v>1</v>
      </c>
      <c r="X195" s="4">
        <v>69</v>
      </c>
      <c r="Y195" s="7">
        <f>Q195/Z195</f>
        <v>0.76744186046511631</v>
      </c>
      <c r="Z195" s="4">
        <v>129</v>
      </c>
      <c r="AA195" s="7">
        <f>R195/AB195</f>
        <v>0.80059523809523814</v>
      </c>
      <c r="AB195" s="4">
        <v>336</v>
      </c>
      <c r="AC195" s="4">
        <v>471</v>
      </c>
      <c r="AD195" s="4">
        <f>AP195/AC195</f>
        <v>5.9936305732484074</v>
      </c>
      <c r="AE195" s="7">
        <f>AF195/(AF195+AH195+AJ195+AL195+AN195+AP195)</f>
        <v>0.26350550882596846</v>
      </c>
      <c r="AF195" s="4">
        <v>44485</v>
      </c>
      <c r="AG195" s="7">
        <f>AH195/(AF195+AH195+AJ195+AL195+AN195+AP195)</f>
        <v>0.20097144888046439</v>
      </c>
      <c r="AH195" s="4">
        <v>33928</v>
      </c>
      <c r="AI195" s="7">
        <f>AJ195/(AF195+AH195+AJ195+AL195+AN195+AP195)</f>
        <v>0.50282549460964343</v>
      </c>
      <c r="AJ195" s="4">
        <v>84887</v>
      </c>
      <c r="AK195" s="7">
        <f>AL195/(AF195+AH195+AJ195+AL195+AN195+AP195)</f>
        <v>1.1195356000473878E-2</v>
      </c>
      <c r="AL195" s="4">
        <v>1890</v>
      </c>
      <c r="AM195" s="7">
        <f>AN195/(AF195+AH195+AJ195+AL195+AN195+AP195)</f>
        <v>4.7802393081388464E-3</v>
      </c>
      <c r="AN195" s="4">
        <v>807</v>
      </c>
      <c r="AO195" s="7">
        <f>AP195/(AF195+AH195+AJ195+AL195+AN195+AP195)</f>
        <v>1.6721952375310982E-2</v>
      </c>
      <c r="AP195" s="4">
        <v>2823</v>
      </c>
      <c r="AQ195" s="6">
        <f>AO195+AM195+AK195+AI195+AG195+AE195</f>
        <v>1</v>
      </c>
      <c r="AR195" s="4">
        <v>58745</v>
      </c>
      <c r="AS195" s="4">
        <f>AR195/M195</f>
        <v>19581.666666666668</v>
      </c>
      <c r="AT195" s="4">
        <f>AR195/V195</f>
        <v>4158.0549263873163</v>
      </c>
      <c r="AU195" s="7">
        <f>AR195/(AR195+AV195+AY195+BB195)</f>
        <v>0.38659725969701358</v>
      </c>
      <c r="AV195" s="4">
        <v>17600</v>
      </c>
      <c r="AW195" s="4">
        <f>AV195/M195</f>
        <v>5866.666666666667</v>
      </c>
      <c r="AX195" s="7">
        <f>AV195/(AR195+AV195+AY195+BB195)</f>
        <v>0.11582452584334733</v>
      </c>
      <c r="AY195" s="4">
        <v>31757</v>
      </c>
      <c r="AZ195" s="4">
        <f>AY195/M195</f>
        <v>10585.666666666666</v>
      </c>
      <c r="BA195" s="7">
        <f>AY195/(AR195+AV195+AY195+BB195)</f>
        <v>0.20899087881858983</v>
      </c>
      <c r="BB195" s="4">
        <v>43852</v>
      </c>
      <c r="BC195" s="11">
        <f>BB195/(AR195+AV195+AY195+BB195)</f>
        <v>0.28858733564104927</v>
      </c>
      <c r="BD195" s="9">
        <f>BC195+BA195+AX195+AU195</f>
        <v>1</v>
      </c>
      <c r="BE195" s="14">
        <f>(AF195+AH195+AJ195+AL195+AN195+AP195)</f>
        <v>168820</v>
      </c>
      <c r="BF195" s="14">
        <f t="shared" ref="BF195:BF258" si="15">-(AR195+AV195+AY195+BB195)</f>
        <v>-151954</v>
      </c>
      <c r="BG195" s="13">
        <f>(AF195+AH195+AJ195+AL195+AN195+AP195)-(AR195+AV195+AY195+BB195)</f>
        <v>16866</v>
      </c>
      <c r="BH195" s="13">
        <f t="shared" ref="BH195:BH258" si="16">IF(BG195&lt;0,1,0)</f>
        <v>0</v>
      </c>
      <c r="BI195" s="14">
        <f>AF195/W195</f>
        <v>44485</v>
      </c>
      <c r="BJ195" s="14">
        <f>AH195/Y195</f>
        <v>44209.21212121212</v>
      </c>
      <c r="BK195" s="14">
        <f>AJ195/AA195</f>
        <v>106029.85873605947</v>
      </c>
      <c r="BL195" s="14">
        <f>BI195+BJ195+BK195</f>
        <v>194724.07085727161</v>
      </c>
      <c r="BM195" s="14">
        <f>(AF195/W195)-AF195</f>
        <v>0</v>
      </c>
      <c r="BN195" s="14">
        <f>AH195/Y195-AH195</f>
        <v>10281.21212121212</v>
      </c>
      <c r="BO195" s="14">
        <f>AJ195/AA195-AJ195</f>
        <v>21142.858736059468</v>
      </c>
      <c r="BP195" s="14">
        <f>BG195/S195</f>
        <v>1.5651273371120589E-2</v>
      </c>
      <c r="BQ195" s="14">
        <f>(BG195-CA195)/S195</f>
        <v>2.5371553291683089E-2</v>
      </c>
      <c r="BR195" s="27">
        <f>BQ195-BP195</f>
        <v>9.7202799205624996E-3</v>
      </c>
      <c r="BS195" s="28">
        <f t="shared" ref="BS195:BS258" si="17">N195*K195</f>
        <v>881866</v>
      </c>
      <c r="BT195" s="11">
        <f>BS195/S195</f>
        <v>0.81835205992509363</v>
      </c>
      <c r="BU195" s="14">
        <f>(BE195-AP195)*1/BT195-(BE195-AP195)</f>
        <v>36846.016018306633</v>
      </c>
      <c r="BV195" s="14">
        <f t="shared" ref="BV195:BV258" si="18">BE195/S195</f>
        <v>0.15666121015727369</v>
      </c>
      <c r="BW195" s="27">
        <f>(AR195+AV195+AY195+BB195)/S195</f>
        <v>0.14100993678615309</v>
      </c>
      <c r="BX195" s="13">
        <f>(AF195+AH195+AJ195+AL195+AN195)/N195</f>
        <v>379.85583524027459</v>
      </c>
      <c r="BY195" s="26">
        <f>BX195/K195</f>
        <v>0.1882338133004334</v>
      </c>
      <c r="BZ195" s="11">
        <f>AP195/BE195</f>
        <v>1.6721952375310982E-2</v>
      </c>
      <c r="CA195" s="15">
        <f>-(BM195+BN195+BO195)/M195</f>
        <v>-10474.690285757197</v>
      </c>
      <c r="CB195" s="15">
        <f>BG195-CA195</f>
        <v>27340.690285757199</v>
      </c>
      <c r="CC195" s="18">
        <f t="shared" ref="CC195:CC258" si="19">IF(CB195&lt;0,1,0)</f>
        <v>0</v>
      </c>
      <c r="CD195" s="17">
        <f>(AF195/(AF195+AH195+AJ195))/(X195/(X195+Z195+AB195))</f>
        <v>2.1082377060092119</v>
      </c>
      <c r="CE195" s="19">
        <f>(AH195/(AF195+AH195+AJ195))/(Z195/(X195+Z195+AB195))</f>
        <v>0.86004984405930007</v>
      </c>
      <c r="CF195" s="18">
        <f>(AJ195/(AF195+AH195+AJ195))/(AB195/(X195+Z195+AB195))</f>
        <v>0.82614633452891262</v>
      </c>
      <c r="CG195">
        <f>AH195/Z195</f>
        <v>263.00775193798449</v>
      </c>
      <c r="CH195" s="11">
        <f>BB195/BE195</f>
        <v>0.25975595308612726</v>
      </c>
      <c r="CI195" s="14">
        <f>AY195/V195</f>
        <v>2247.8057757644392</v>
      </c>
      <c r="CJ195" s="14">
        <f>AV195/M195</f>
        <v>5866.666666666667</v>
      </c>
      <c r="CK195" s="17">
        <f>N195/V195</f>
        <v>30.931483578708946</v>
      </c>
      <c r="CL195" s="17">
        <f>(AL195+AN195)/N195</f>
        <v>6.1716247139588098</v>
      </c>
      <c r="CM195" s="14">
        <f>AP195/AC195</f>
        <v>5.9936305732484074</v>
      </c>
    </row>
    <row r="196" spans="1:91" hidden="1" x14ac:dyDescent="0.2">
      <c r="A196">
        <v>620</v>
      </c>
      <c r="B196" s="2">
        <v>45170</v>
      </c>
      <c r="C196" s="3" t="s">
        <v>46</v>
      </c>
      <c r="D196" t="s">
        <v>42</v>
      </c>
      <c r="E196" s="3" t="s">
        <v>41</v>
      </c>
      <c r="F196" t="s">
        <v>42</v>
      </c>
      <c r="G196" t="str">
        <f>CONCATENATE(C196,E196)</f>
        <v>GEGSEA</v>
      </c>
      <c r="H196" t="s">
        <v>30</v>
      </c>
      <c r="I196">
        <f>U196/M196</f>
        <v>122.17647058823529</v>
      </c>
      <c r="J196" t="str">
        <f>_xlfn.CONCAT(C196,E196,H196)</f>
        <v>GEGSEA737-700</v>
      </c>
      <c r="K196" s="4">
        <v>223</v>
      </c>
      <c r="L196" s="4">
        <f>N196/M196</f>
        <v>78.705882352941174</v>
      </c>
      <c r="M196" s="4">
        <v>17</v>
      </c>
      <c r="N196" s="4">
        <v>1338</v>
      </c>
      <c r="O196" s="4">
        <f>P196/M196</f>
        <v>15.411764705882353</v>
      </c>
      <c r="P196" s="4">
        <v>262</v>
      </c>
      <c r="Q196" s="4">
        <v>425</v>
      </c>
      <c r="R196" s="4">
        <v>651</v>
      </c>
      <c r="S196" s="4">
        <f>U196*K196</f>
        <v>463171</v>
      </c>
      <c r="T196" s="7">
        <f>N196/U196</f>
        <v>0.64419836302359168</v>
      </c>
      <c r="U196" s="4">
        <v>2077</v>
      </c>
      <c r="V196" s="4">
        <v>20.614990383774803</v>
      </c>
      <c r="W196" s="7">
        <f>P196/X196</f>
        <v>0.91929824561403506</v>
      </c>
      <c r="X196" s="4">
        <v>285</v>
      </c>
      <c r="Y196" s="7">
        <f>Q196/Z196</f>
        <v>0.81888246628131023</v>
      </c>
      <c r="Z196" s="4">
        <v>519</v>
      </c>
      <c r="AA196" s="7">
        <f>R196/AB196</f>
        <v>0.51139041633935589</v>
      </c>
      <c r="AB196" s="4">
        <v>1273</v>
      </c>
      <c r="AC196" s="4">
        <v>4359</v>
      </c>
      <c r="AD196" s="4">
        <f>AP196/AC196</f>
        <v>5.9993117687543016</v>
      </c>
      <c r="AE196" s="7">
        <f>AF196/(AF196+AH196+AJ196+AL196+AN196+AP196)</f>
        <v>0.2807812958295427</v>
      </c>
      <c r="AF196" s="4">
        <v>56480</v>
      </c>
      <c r="AG196" s="7">
        <f>AH196/(AF196+AH196+AJ196+AL196+AN196+AP196)</f>
        <v>0.22974054575372974</v>
      </c>
      <c r="AH196" s="4">
        <v>46213</v>
      </c>
      <c r="AI196" s="7">
        <f>AJ196/(AF196+AH196+AJ196+AL196+AN196+AP196)</f>
        <v>0.31743498729822572</v>
      </c>
      <c r="AJ196" s="4">
        <v>63853</v>
      </c>
      <c r="AK196" s="7">
        <f>AL196/(AF196+AH196+AJ196+AL196+AN196+AP196)</f>
        <v>2.2619598017429517E-2</v>
      </c>
      <c r="AL196" s="4">
        <v>4550</v>
      </c>
      <c r="AM196" s="7">
        <f>AN196/(AF196+AH196+AJ196+AL196+AN196+AP196)</f>
        <v>1.9418054913424111E-2</v>
      </c>
      <c r="AN196" s="4">
        <v>3906</v>
      </c>
      <c r="AO196" s="7">
        <f>AP196/(AF196+AH196+AJ196+AL196+AN196+AP196)</f>
        <v>0.13000551818764822</v>
      </c>
      <c r="AP196" s="4">
        <v>26151</v>
      </c>
      <c r="AQ196" s="6">
        <f>AO196+AM196+AK196+AI196+AG196+AE196</f>
        <v>1</v>
      </c>
      <c r="AR196" s="4">
        <v>85718</v>
      </c>
      <c r="AS196" s="4">
        <f>AR196/M196</f>
        <v>5042.2352941176468</v>
      </c>
      <c r="AT196" s="4">
        <f>AR196/V196</f>
        <v>4158.0422015362692</v>
      </c>
      <c r="AU196" s="7">
        <f>AR196/(AR196+AV196+AY196+BB196)</f>
        <v>0.29125270125174985</v>
      </c>
      <c r="AV196" s="4">
        <v>98264</v>
      </c>
      <c r="AW196" s="4">
        <f>AV196/M196</f>
        <v>5780.2352941176468</v>
      </c>
      <c r="AX196" s="7">
        <f>AV196/(AR196+AV196+AY196+BB196)</f>
        <v>0.33388151188550769</v>
      </c>
      <c r="AY196" s="4">
        <v>46339</v>
      </c>
      <c r="AZ196" s="4">
        <f>AY196/M196</f>
        <v>2725.8235294117649</v>
      </c>
      <c r="BA196" s="7">
        <f>AY196/(AR196+AV196+AY196+BB196)</f>
        <v>0.15745069790831373</v>
      </c>
      <c r="BB196" s="4">
        <v>63987</v>
      </c>
      <c r="BC196" s="11">
        <f>BB196/(AR196+AV196+AY196+BB196)</f>
        <v>0.21741508895442868</v>
      </c>
      <c r="BD196" s="9">
        <f>BC196+BA196+AX196+AU196</f>
        <v>1</v>
      </c>
      <c r="BE196" s="14">
        <f>(AF196+AH196+AJ196+AL196+AN196+AP196)</f>
        <v>201153</v>
      </c>
      <c r="BF196" s="14">
        <f t="shared" si="15"/>
        <v>-294308</v>
      </c>
      <c r="BG196" s="13">
        <f>(AF196+AH196+AJ196+AL196+AN196+AP196)-(AR196+AV196+AY196+BB196)</f>
        <v>-93155</v>
      </c>
      <c r="BH196" s="13">
        <f t="shared" si="16"/>
        <v>1</v>
      </c>
      <c r="BI196" s="14">
        <f>AF196/W196</f>
        <v>61438.167938931299</v>
      </c>
      <c r="BJ196" s="14">
        <f>AH196/Y196</f>
        <v>56434.228235294118</v>
      </c>
      <c r="BK196" s="14">
        <f>AJ196/AA196</f>
        <v>124861.54992319508</v>
      </c>
      <c r="BL196" s="14">
        <f>BI196+BJ196+BK196</f>
        <v>242733.9460974205</v>
      </c>
      <c r="BM196" s="14">
        <f>(AF196/W196)-AF196</f>
        <v>4958.1679389312994</v>
      </c>
      <c r="BN196" s="14">
        <f>AH196/Y196-AH196</f>
        <v>10221.228235294118</v>
      </c>
      <c r="BO196" s="14">
        <f>AJ196/AA196-AJ196</f>
        <v>61008.549923195082</v>
      </c>
      <c r="BP196" s="14">
        <f>BG196/S196</f>
        <v>-0.20112442272940231</v>
      </c>
      <c r="BQ196" s="14">
        <f>(BG196-CA196)/S196</f>
        <v>-0.19144841993975537</v>
      </c>
      <c r="BR196" s="27">
        <f>BQ196-BP196</f>
        <v>9.676002789646948E-3</v>
      </c>
      <c r="BS196" s="28">
        <f t="shared" si="17"/>
        <v>298374</v>
      </c>
      <c r="BT196" s="11">
        <f>BS196/S196</f>
        <v>0.64419836302359168</v>
      </c>
      <c r="BU196" s="14">
        <f>(BE196-AP196)*1/BT196-(BE196-AP196)</f>
        <v>96656.56053811661</v>
      </c>
      <c r="BV196" s="14">
        <f t="shared" si="18"/>
        <v>0.43429532505273433</v>
      </c>
      <c r="BW196" s="27">
        <f>(AR196+AV196+AY196+BB196)/S196</f>
        <v>0.63541974778213661</v>
      </c>
      <c r="BX196" s="13">
        <f>(AF196+AH196+AJ196+AL196+AN196)/N196</f>
        <v>130.79372197309416</v>
      </c>
      <c r="BY196" s="26">
        <f>BX196/K196</f>
        <v>0.58651893261477206</v>
      </c>
      <c r="BZ196" s="11">
        <f>AP196/BE196</f>
        <v>0.13000551818764822</v>
      </c>
      <c r="CA196" s="15">
        <f>-(BM196+BN196+BO196)/M196</f>
        <v>-4481.6438880835585</v>
      </c>
      <c r="CB196" s="15">
        <f>BG196-CA196</f>
        <v>-88673.356111916437</v>
      </c>
      <c r="CC196" s="18">
        <f t="shared" si="19"/>
        <v>1</v>
      </c>
      <c r="CD196" s="17">
        <f>(AF196/(AF196+AH196+AJ196))/(X196/(X196+Z196+AB196))</f>
        <v>2.4714516467817438</v>
      </c>
      <c r="CE196" s="19">
        <f>(AH196/(AF196+AH196+AJ196))/(Z196/(X196+Z196+AB196))</f>
        <v>1.1104502202947535</v>
      </c>
      <c r="CF196" s="18">
        <f>(AJ196/(AF196+AH196+AJ196))/(AB196/(X196+Z196+AB196))</f>
        <v>0.62554015422955689</v>
      </c>
      <c r="CG196">
        <f>AH196/Z196</f>
        <v>89.042389210019266</v>
      </c>
      <c r="CH196" s="11">
        <f>BB196/BE196</f>
        <v>0.31810114688818958</v>
      </c>
      <c r="CI196" s="14">
        <f>AY196/V196</f>
        <v>2247.8302990852467</v>
      </c>
      <c r="CJ196" s="14">
        <f>AV196/M196</f>
        <v>5780.2352941176468</v>
      </c>
      <c r="CK196" s="17">
        <f>N196/V196</f>
        <v>64.904226249510344</v>
      </c>
      <c r="CL196" s="17">
        <f>(AL196+AN196)/N196</f>
        <v>6.3198804185351269</v>
      </c>
      <c r="CM196" s="14">
        <f>AP196/AC196</f>
        <v>5.9993117687543016</v>
      </c>
    </row>
    <row r="197" spans="1:91" hidden="1" x14ac:dyDescent="0.2">
      <c r="A197">
        <v>654</v>
      </c>
      <c r="B197" s="2">
        <v>45170</v>
      </c>
      <c r="C197" s="3" t="s">
        <v>36</v>
      </c>
      <c r="D197" t="s">
        <v>28</v>
      </c>
      <c r="E197" s="3" t="s">
        <v>41</v>
      </c>
      <c r="F197" t="s">
        <v>42</v>
      </c>
      <c r="G197" t="str">
        <f>CONCATENATE(C197,E197)</f>
        <v>JNUSEA</v>
      </c>
      <c r="H197" t="s">
        <v>35</v>
      </c>
      <c r="I197">
        <f>U197/M197</f>
        <v>178</v>
      </c>
      <c r="J197" t="str">
        <f>_xlfn.CONCAT(C197,E197,H197)</f>
        <v>JNUSEA737-Max 9</v>
      </c>
      <c r="K197" s="4">
        <v>909</v>
      </c>
      <c r="L197" s="4">
        <f>N197/M197</f>
        <v>113.88888888888889</v>
      </c>
      <c r="M197" s="4">
        <v>9</v>
      </c>
      <c r="N197" s="4">
        <v>1025</v>
      </c>
      <c r="O197" s="4">
        <f>P197/M197</f>
        <v>14.777777777777779</v>
      </c>
      <c r="P197" s="4">
        <v>133</v>
      </c>
      <c r="Q197" s="4">
        <v>248</v>
      </c>
      <c r="R197" s="4">
        <v>645</v>
      </c>
      <c r="S197" s="4">
        <f>U197*K197</f>
        <v>1456218</v>
      </c>
      <c r="T197" s="7">
        <f>N197/U197</f>
        <v>0.63982521847690388</v>
      </c>
      <c r="U197" s="4">
        <v>1602</v>
      </c>
      <c r="V197" s="4">
        <v>21.650896286811779</v>
      </c>
      <c r="W197" s="7">
        <f>P197/X197</f>
        <v>0.64251207729468596</v>
      </c>
      <c r="X197" s="4">
        <v>207</v>
      </c>
      <c r="Y197" s="7">
        <f>Q197/Z197</f>
        <v>0.64082687338501287</v>
      </c>
      <c r="Z197" s="4">
        <v>387</v>
      </c>
      <c r="AA197" s="7">
        <f>R197/AB197</f>
        <v>0.63988095238095233</v>
      </c>
      <c r="AB197" s="4">
        <v>1008</v>
      </c>
      <c r="AC197" s="4">
        <v>8793</v>
      </c>
      <c r="AD197" s="4">
        <f>AP197/AC197</f>
        <v>6</v>
      </c>
      <c r="AE197" s="7">
        <f>AF197/(AF197+AH197+AJ197+AL197+AN197+AP197)</f>
        <v>0.17651365910636146</v>
      </c>
      <c r="AF197" s="4">
        <v>50625</v>
      </c>
      <c r="AG197" s="7">
        <f>AH197/(AF197+AH197+AJ197+AL197+AN197+AP197)</f>
        <v>0.18546399121354229</v>
      </c>
      <c r="AH197" s="4">
        <v>53192</v>
      </c>
      <c r="AI197" s="7">
        <f>AJ197/(AF197+AH197+AJ197+AL197+AN197+AP197)</f>
        <v>0.4203518069768658</v>
      </c>
      <c r="AJ197" s="4">
        <v>120559</v>
      </c>
      <c r="AK197" s="7">
        <f>AL197/(AF197+AH197+AJ197+AL197+AN197+AP197)</f>
        <v>1.5742403375115496E-2</v>
      </c>
      <c r="AL197" s="4">
        <v>4515</v>
      </c>
      <c r="AM197" s="7">
        <f>AN197/(AF197+AH197+AJ197+AL197+AN197+AP197)</f>
        <v>1.7977371384738761E-2</v>
      </c>
      <c r="AN197" s="4">
        <v>5156</v>
      </c>
      <c r="AO197" s="7">
        <f>AP197/(AF197+AH197+AJ197+AL197+AN197+AP197)</f>
        <v>0.18395076794337617</v>
      </c>
      <c r="AP197" s="4">
        <v>52758</v>
      </c>
      <c r="AQ197" s="6">
        <f>AO197+AM197+AK197+AI197+AG197+AE197</f>
        <v>1</v>
      </c>
      <c r="AR197" s="4">
        <v>95206</v>
      </c>
      <c r="AS197" s="4">
        <f>AR197/M197</f>
        <v>10578.444444444445</v>
      </c>
      <c r="AT197" s="4">
        <f>AR197/V197</f>
        <v>4397.3237291794185</v>
      </c>
      <c r="AU197" s="7">
        <f>AR197/(AR197+AV197+AY197+BB197)</f>
        <v>0.34917351583101358</v>
      </c>
      <c r="AV197" s="4">
        <v>59198</v>
      </c>
      <c r="AW197" s="4">
        <f>AV197/M197</f>
        <v>6577.5555555555557</v>
      </c>
      <c r="AX197" s="7">
        <f>AV197/(AR197+AV197+AY197+BB197)</f>
        <v>0.21711209157158523</v>
      </c>
      <c r="AY197" s="4">
        <v>51241</v>
      </c>
      <c r="AZ197" s="4">
        <f>AY197/M197</f>
        <v>5693.4444444444443</v>
      </c>
      <c r="BA197" s="7">
        <f>AY197/(AR197+AV197+AY197+BB197)</f>
        <v>0.18792933349470589</v>
      </c>
      <c r="BB197" s="4">
        <v>67016</v>
      </c>
      <c r="BC197" s="11">
        <f>BB197/(AR197+AV197+AY197+BB197)</f>
        <v>0.2457850591026953</v>
      </c>
      <c r="BD197" s="9">
        <f>BC197+BA197+AX197+AU197</f>
        <v>1</v>
      </c>
      <c r="BE197" s="14">
        <f>(AF197+AH197+AJ197+AL197+AN197+AP197)</f>
        <v>286805</v>
      </c>
      <c r="BF197" s="14">
        <f t="shared" si="15"/>
        <v>-272661</v>
      </c>
      <c r="BG197" s="13">
        <f>(AF197+AH197+AJ197+AL197+AN197+AP197)-(AR197+AV197+AY197+BB197)</f>
        <v>14144</v>
      </c>
      <c r="BH197" s="13">
        <f t="shared" si="16"/>
        <v>0</v>
      </c>
      <c r="BI197" s="14">
        <f>AF197/W197</f>
        <v>78792.293233082717</v>
      </c>
      <c r="BJ197" s="14">
        <f>AH197/Y197</f>
        <v>83005.258064516136</v>
      </c>
      <c r="BK197" s="14">
        <f>AJ197/AA197</f>
        <v>188408.48372093023</v>
      </c>
      <c r="BL197" s="14">
        <f>BI197+BJ197+BK197</f>
        <v>350206.0350185291</v>
      </c>
      <c r="BM197" s="14">
        <f>(AF197/W197)-AF197</f>
        <v>28167.293233082717</v>
      </c>
      <c r="BN197" s="14">
        <f>AH197/Y197-AH197</f>
        <v>29813.258064516136</v>
      </c>
      <c r="BO197" s="14">
        <f>AJ197/AA197-AJ197</f>
        <v>67849.483720930235</v>
      </c>
      <c r="BP197" s="14">
        <f>BG197/S197</f>
        <v>9.7128314579273158E-3</v>
      </c>
      <c r="BQ197" s="14">
        <f>(BG197-CA197)/S197</f>
        <v>1.9313808098827778E-2</v>
      </c>
      <c r="BR197" s="27">
        <f>BQ197-BP197</f>
        <v>9.6009766409004618E-3</v>
      </c>
      <c r="BS197" s="28">
        <f t="shared" si="17"/>
        <v>931725</v>
      </c>
      <c r="BT197" s="11">
        <f>BS197/S197</f>
        <v>0.63982521847690388</v>
      </c>
      <c r="BU197" s="14">
        <f>(BE197-AP197)*1/BT197-(BE197-AP197)</f>
        <v>131751.33560975612</v>
      </c>
      <c r="BV197" s="14">
        <f t="shared" si="18"/>
        <v>0.19695196735653589</v>
      </c>
      <c r="BW197" s="27">
        <f>(AR197+AV197+AY197+BB197)/S197</f>
        <v>0.18723913589860858</v>
      </c>
      <c r="BX197" s="13">
        <f>(AF197+AH197+AJ197+AL197+AN197)/N197</f>
        <v>228.33853658536586</v>
      </c>
      <c r="BY197" s="26">
        <f>BX197/K197</f>
        <v>0.25119750999490192</v>
      </c>
      <c r="BZ197" s="11">
        <f>AP197/BE197</f>
        <v>0.18395076794337617</v>
      </c>
      <c r="CA197" s="15">
        <f>-(BM197+BN197+BO197)/M197</f>
        <v>-13981.115002058788</v>
      </c>
      <c r="CB197" s="15">
        <f>BG197-CA197</f>
        <v>28125.115002058788</v>
      </c>
      <c r="CC197" s="18">
        <f t="shared" si="19"/>
        <v>0</v>
      </c>
      <c r="CD197" s="17">
        <f>(AF197/(AF197+AH197+AJ197))/(X197/(X197+Z197+AB197))</f>
        <v>1.7461469954935891</v>
      </c>
      <c r="CE197" s="19">
        <f>(AH197/(AF197+AH197+AJ197))/(Z197/(X197+Z197+AB197))</f>
        <v>0.98134443761758705</v>
      </c>
      <c r="CF197" s="18">
        <f>(AJ197/(AF197+AH197+AJ197))/(AB197/(X197+Z197+AB197))</f>
        <v>0.85393578826867145</v>
      </c>
      <c r="CG197">
        <f>AH197/Z197</f>
        <v>137.44702842377262</v>
      </c>
      <c r="CH197" s="11">
        <f>BB197/BE197</f>
        <v>0.23366398772685273</v>
      </c>
      <c r="CI197" s="14">
        <f>AY197/V197</f>
        <v>2366.6918598290295</v>
      </c>
      <c r="CJ197" s="14">
        <f>AV197/M197</f>
        <v>6577.5555555555557</v>
      </c>
      <c r="CK197" s="17">
        <f>N197/V197</f>
        <v>47.34215094016033</v>
      </c>
      <c r="CL197" s="17">
        <f>(AL197+AN197)/N197</f>
        <v>9.4351219512195126</v>
      </c>
      <c r="CM197" s="14">
        <f>AP197/AC197</f>
        <v>6</v>
      </c>
    </row>
    <row r="198" spans="1:91" hidden="1" x14ac:dyDescent="0.2">
      <c r="A198">
        <v>608</v>
      </c>
      <c r="B198" s="2">
        <v>45170</v>
      </c>
      <c r="C198" s="3" t="s">
        <v>44</v>
      </c>
      <c r="D198" t="s">
        <v>45</v>
      </c>
      <c r="E198" s="3" t="s">
        <v>41</v>
      </c>
      <c r="F198" t="s">
        <v>42</v>
      </c>
      <c r="G198" t="str">
        <f>CONCATENATE(C198,E198)</f>
        <v>BOISEA</v>
      </c>
      <c r="H198" t="s">
        <v>31</v>
      </c>
      <c r="I198">
        <f>U198/M198</f>
        <v>154.55555555555554</v>
      </c>
      <c r="J198" t="str">
        <f>_xlfn.CONCAT(C198,E198,H198)</f>
        <v>BOISEA737-800</v>
      </c>
      <c r="K198" s="4">
        <v>399</v>
      </c>
      <c r="L198" s="4">
        <f>N198/M198</f>
        <v>111.88888888888889</v>
      </c>
      <c r="M198" s="4">
        <v>9</v>
      </c>
      <c r="N198" s="4">
        <v>1007</v>
      </c>
      <c r="O198" s="4">
        <f>P198/M198</f>
        <v>19.222222222222221</v>
      </c>
      <c r="P198" s="4">
        <v>173</v>
      </c>
      <c r="Q198" s="4">
        <v>350</v>
      </c>
      <c r="R198" s="4">
        <v>485</v>
      </c>
      <c r="S198" s="4">
        <f>U198*K198</f>
        <v>555009</v>
      </c>
      <c r="T198" s="7">
        <f>N198/U198</f>
        <v>0.72393961179007904</v>
      </c>
      <c r="U198" s="4">
        <v>1391</v>
      </c>
      <c r="V198" s="4">
        <v>14.143836950473011</v>
      </c>
      <c r="W198" s="7">
        <f>P198/X198</f>
        <v>0.94021739130434778</v>
      </c>
      <c r="X198" s="4">
        <v>184</v>
      </c>
      <c r="Y198" s="7">
        <f>Q198/Z198</f>
        <v>1</v>
      </c>
      <c r="Z198" s="4">
        <v>350</v>
      </c>
      <c r="AA198" s="7">
        <f>R198/AB198</f>
        <v>0.56526806526806528</v>
      </c>
      <c r="AB198" s="4">
        <v>858</v>
      </c>
      <c r="AC198" s="4">
        <v>2639</v>
      </c>
      <c r="AD198" s="4">
        <f>AP198/AC198</f>
        <v>5.9996210685865856</v>
      </c>
      <c r="AE198" s="7">
        <f>AF198/(AF198+AH198+AJ198+AL198+AN198+AP198)</f>
        <v>0.20650346617876811</v>
      </c>
      <c r="AF198" s="4">
        <v>34763</v>
      </c>
      <c r="AG198" s="7">
        <f>AH198/(AF198+AH198+AJ198+AL198+AN198+AP198)</f>
        <v>0.30945521293089623</v>
      </c>
      <c r="AH198" s="4">
        <v>52094</v>
      </c>
      <c r="AI198" s="7">
        <f>AJ198/(AF198+AH198+AJ198+AL198+AN198+AP198)</f>
        <v>0.35255225999607936</v>
      </c>
      <c r="AJ198" s="4">
        <v>59349</v>
      </c>
      <c r="AK198" s="7">
        <f>AL198/(AF198+AH198+AJ198+AL198+AN198+AP198)</f>
        <v>2.0167398316512316E-2</v>
      </c>
      <c r="AL198" s="4">
        <v>3395</v>
      </c>
      <c r="AM198" s="7">
        <f>AN198/(AF198+AH198+AJ198+AL198+AN198+AP198)</f>
        <v>1.7268520443623359E-2</v>
      </c>
      <c r="AN198" s="4">
        <v>2907</v>
      </c>
      <c r="AO198" s="7">
        <f>AP198/(AF198+AH198+AJ198+AL198+AN198+AP198)</f>
        <v>9.4053142134120624E-2</v>
      </c>
      <c r="AP198" s="4">
        <v>15833</v>
      </c>
      <c r="AQ198" s="6">
        <f>AO198+AM198+AK198+AI198+AG198+AE198</f>
        <v>1</v>
      </c>
      <c r="AR198" s="4">
        <v>58811</v>
      </c>
      <c r="AS198" s="4">
        <f>AR198/M198</f>
        <v>6534.5555555555557</v>
      </c>
      <c r="AT198" s="4">
        <f>AR198/V198</f>
        <v>4158.065467378934</v>
      </c>
      <c r="AU198" s="7">
        <f>AR198/(AR198+AV198+AY198+BB198)</f>
        <v>0.31646550471649887</v>
      </c>
      <c r="AV198" s="4">
        <v>51332</v>
      </c>
      <c r="AW198" s="4">
        <f>AV198/M198</f>
        <v>5703.5555555555557</v>
      </c>
      <c r="AX198" s="7">
        <f>AV198/(AR198+AV198+AY198+BB198)</f>
        <v>0.2762205588768652</v>
      </c>
      <c r="AY198" s="4">
        <v>31793</v>
      </c>
      <c r="AZ198" s="4">
        <f>AY198/M198</f>
        <v>3532.5555555555557</v>
      </c>
      <c r="BA198" s="7">
        <f>AY198/(AR198+AV198+AY198+BB198)</f>
        <v>0.17108003250160086</v>
      </c>
      <c r="BB198" s="4">
        <v>43901</v>
      </c>
      <c r="BC198" s="11">
        <f>BB198/(AR198+AV198+AY198+BB198)</f>
        <v>0.23623390390503507</v>
      </c>
      <c r="BD198" s="9">
        <f>BC198+BA198+AX198+AU198</f>
        <v>1</v>
      </c>
      <c r="BE198" s="14">
        <f>(AF198+AH198+AJ198+AL198+AN198+AP198)</f>
        <v>168341</v>
      </c>
      <c r="BF198" s="14">
        <f t="shared" si="15"/>
        <v>-185837</v>
      </c>
      <c r="BG198" s="13">
        <f>(AF198+AH198+AJ198+AL198+AN198+AP198)-(AR198+AV198+AY198+BB198)</f>
        <v>-17496</v>
      </c>
      <c r="BH198" s="13">
        <f t="shared" si="16"/>
        <v>1</v>
      </c>
      <c r="BI198" s="14">
        <f>AF198/W198</f>
        <v>36973.364161849713</v>
      </c>
      <c r="BJ198" s="14">
        <f>AH198/Y198</f>
        <v>52094</v>
      </c>
      <c r="BK198" s="14">
        <f>AJ198/AA198</f>
        <v>104992.66391752577</v>
      </c>
      <c r="BL198" s="14">
        <f>BI198+BJ198+BK198</f>
        <v>194060.02807937551</v>
      </c>
      <c r="BM198" s="14">
        <f>(AF198/W198)-AF198</f>
        <v>2210.3641618497131</v>
      </c>
      <c r="BN198" s="14">
        <f>AH198/Y198-AH198</f>
        <v>0</v>
      </c>
      <c r="BO198" s="14">
        <f>AJ198/AA198-AJ198</f>
        <v>45643.663917525773</v>
      </c>
      <c r="BP198" s="14">
        <f>BG198/S198</f>
        <v>-3.1523813127354694E-2</v>
      </c>
      <c r="BQ198" s="14">
        <f>(BG198-CA198)/S198</f>
        <v>-2.1943582480569289E-2</v>
      </c>
      <c r="BR198" s="27">
        <f>BQ198-BP198</f>
        <v>9.5802306467854051E-3</v>
      </c>
      <c r="BS198" s="28">
        <f t="shared" si="17"/>
        <v>401793</v>
      </c>
      <c r="BT198" s="11">
        <f>BS198/S198</f>
        <v>0.72393961179007904</v>
      </c>
      <c r="BU198" s="14">
        <f>(BE198-AP198)*1/BT198-(BE198-AP198)</f>
        <v>58155.980139026826</v>
      </c>
      <c r="BV198" s="14">
        <f t="shared" si="18"/>
        <v>0.30331219854092456</v>
      </c>
      <c r="BW198" s="27">
        <f>(AR198+AV198+AY198+BB198)/S198</f>
        <v>0.33483601166827925</v>
      </c>
      <c r="BX198" s="13">
        <f>(AF198+AH198+AJ198+AL198+AN198)/N198</f>
        <v>151.44786494538232</v>
      </c>
      <c r="BY198" s="26">
        <f>BX198/K198</f>
        <v>0.37956858382301334</v>
      </c>
      <c r="BZ198" s="11">
        <f>AP198/BE198</f>
        <v>9.4053142134120624E-2</v>
      </c>
      <c r="CA198" s="15">
        <f>-(BM198+BN198+BO198)/M198</f>
        <v>-5317.1142310417208</v>
      </c>
      <c r="CB198" s="15">
        <f>BG198-CA198</f>
        <v>-12178.88576895828</v>
      </c>
      <c r="CC198" s="18">
        <f t="shared" si="19"/>
        <v>1</v>
      </c>
      <c r="CD198" s="17">
        <f>(AF198/(AF198+AH198+AJ198))/(X198/(X198+Z198+AB198))</f>
        <v>1.7987610096296529</v>
      </c>
      <c r="CE198" s="19">
        <f>(AH198/(AF198+AH198+AJ198))/(Z198/(X198+Z198+AB198))</f>
        <v>1.4170778217036237</v>
      </c>
      <c r="CF198" s="18">
        <f>(AJ198/(AF198+AH198+AJ198))/(AB198/(X198+Z198+AB198))</f>
        <v>0.65856729211174303</v>
      </c>
      <c r="CG198">
        <f>AH198/Z198</f>
        <v>148.84</v>
      </c>
      <c r="CH198" s="11">
        <f>BB198/BE198</f>
        <v>0.26078614241331582</v>
      </c>
      <c r="CI198" s="14">
        <f>AY198/V198</f>
        <v>2247.8341705527614</v>
      </c>
      <c r="CJ198" s="14">
        <f>AV198/M198</f>
        <v>5703.5555555555557</v>
      </c>
      <c r="CK198" s="17">
        <f>N198/V198</f>
        <v>71.197087715743436</v>
      </c>
      <c r="CL198" s="17">
        <f>(AL198+AN198)/N198</f>
        <v>6.2581926514399209</v>
      </c>
      <c r="CM198" s="14">
        <f>AP198/AC198</f>
        <v>5.9996210685865856</v>
      </c>
    </row>
    <row r="199" spans="1:91" hidden="1" x14ac:dyDescent="0.2">
      <c r="A199">
        <v>710</v>
      </c>
      <c r="B199" s="2">
        <v>45170</v>
      </c>
      <c r="C199" s="3" t="s">
        <v>41</v>
      </c>
      <c r="D199" t="s">
        <v>42</v>
      </c>
      <c r="E199" s="3" t="s">
        <v>44</v>
      </c>
      <c r="F199" t="s">
        <v>45</v>
      </c>
      <c r="G199" t="str">
        <f>CONCATENATE(C199,E199)</f>
        <v>SEABOI</v>
      </c>
      <c r="H199" t="s">
        <v>31</v>
      </c>
      <c r="I199">
        <f>U199/M199</f>
        <v>154.55555555555554</v>
      </c>
      <c r="J199" t="str">
        <f>_xlfn.CONCAT(C199,E199,H199)</f>
        <v>SEABOI737-800</v>
      </c>
      <c r="K199" s="4">
        <v>399</v>
      </c>
      <c r="L199" s="4">
        <f>N199/M199</f>
        <v>111.88888888888889</v>
      </c>
      <c r="M199" s="4">
        <v>9</v>
      </c>
      <c r="N199" s="4">
        <v>1007</v>
      </c>
      <c r="O199" s="4">
        <f>P199/M199</f>
        <v>20.444444444444443</v>
      </c>
      <c r="P199" s="4">
        <v>184</v>
      </c>
      <c r="Q199" s="4">
        <v>302</v>
      </c>
      <c r="R199" s="4">
        <v>521</v>
      </c>
      <c r="S199" s="4">
        <f>U199*K199</f>
        <v>555009</v>
      </c>
      <c r="T199" s="7">
        <f>N199/U199</f>
        <v>0.72393961179007904</v>
      </c>
      <c r="U199" s="4">
        <v>1391</v>
      </c>
      <c r="V199" s="4">
        <v>12.216570737404069</v>
      </c>
      <c r="W199" s="7">
        <f>P199/X199</f>
        <v>1</v>
      </c>
      <c r="X199" s="4">
        <v>184</v>
      </c>
      <c r="Y199" s="7">
        <f>Q199/Z199</f>
        <v>0.86285714285714288</v>
      </c>
      <c r="Z199" s="4">
        <v>350</v>
      </c>
      <c r="AA199" s="7">
        <f>R199/AB199</f>
        <v>0.60722610722610726</v>
      </c>
      <c r="AB199" s="4">
        <v>858</v>
      </c>
      <c r="AC199" s="4">
        <v>2639</v>
      </c>
      <c r="AD199" s="4">
        <f>AP199/AC199</f>
        <v>5.9996210685865856</v>
      </c>
      <c r="AE199" s="7">
        <f>AF199/(AF199+AH199+AJ199+AL199+AN199+AP199)</f>
        <v>0.23197330665596377</v>
      </c>
      <c r="AF199" s="4">
        <v>38724</v>
      </c>
      <c r="AG199" s="7">
        <f>AH199/(AF199+AH199+AJ199+AL199+AN199+AP199)</f>
        <v>0.26450132687964634</v>
      </c>
      <c r="AH199" s="4">
        <v>44154</v>
      </c>
      <c r="AI199" s="7">
        <f>AJ199/(AF199+AH199+AJ199+AL199+AN199+AP199)</f>
        <v>0.37426991667315629</v>
      </c>
      <c r="AJ199" s="4">
        <v>62478</v>
      </c>
      <c r="AK199" s="7">
        <f>AL199/(AF199+AH199+AJ199+AL199+AN199+AP199)</f>
        <v>2.1912983053081175E-2</v>
      </c>
      <c r="AL199" s="4">
        <v>3658</v>
      </c>
      <c r="AM199" s="7">
        <f>AN199/(AF199+AH199+AJ199+AL199+AN199+AP199)</f>
        <v>1.2496031341915619E-2</v>
      </c>
      <c r="AN199" s="4">
        <v>2086</v>
      </c>
      <c r="AO199" s="7">
        <f>AP199/(AF199+AH199+AJ199+AL199+AN199+AP199)</f>
        <v>9.4846435396236814E-2</v>
      </c>
      <c r="AP199" s="4">
        <v>15833</v>
      </c>
      <c r="AQ199" s="6">
        <f>AO199+AM199+AK199+AI199+AG199+AE199</f>
        <v>1</v>
      </c>
      <c r="AR199" s="4">
        <v>50797</v>
      </c>
      <c r="AS199" s="4">
        <f>AR199/M199</f>
        <v>5644.1111111111113</v>
      </c>
      <c r="AT199" s="4">
        <f>AR199/V199</f>
        <v>4158.0408358355717</v>
      </c>
      <c r="AU199" s="7">
        <f>AR199/(AR199+AV199+AY199+BB199)</f>
        <v>0.30324937764538024</v>
      </c>
      <c r="AV199" s="4">
        <v>51332</v>
      </c>
      <c r="AW199" s="4">
        <f>AV199/M199</f>
        <v>5703.5555555555557</v>
      </c>
      <c r="AX199" s="7">
        <f>AV199/(AR199+AV199+AY199+BB199)</f>
        <v>0.306443235885833</v>
      </c>
      <c r="AY199" s="4">
        <v>27461</v>
      </c>
      <c r="AZ199" s="4">
        <f>AY199/M199</f>
        <v>3051.2222222222222</v>
      </c>
      <c r="BA199" s="7">
        <f>AY199/(AR199+AV199+AY199+BB199)</f>
        <v>0.16393746007677198</v>
      </c>
      <c r="BB199" s="4">
        <v>37919</v>
      </c>
      <c r="BC199" s="11">
        <f>BB199/(AR199+AV199+AY199+BB199)</f>
        <v>0.22636992639201475</v>
      </c>
      <c r="BD199" s="9">
        <f>BC199+BA199+AX199+AU199</f>
        <v>1</v>
      </c>
      <c r="BE199" s="14">
        <f>(AF199+AH199+AJ199+AL199+AN199+AP199)</f>
        <v>166933</v>
      </c>
      <c r="BF199" s="14">
        <f t="shared" si="15"/>
        <v>-167509</v>
      </c>
      <c r="BG199" s="13">
        <f>(AF199+AH199+AJ199+AL199+AN199+AP199)-(AR199+AV199+AY199+BB199)</f>
        <v>-576</v>
      </c>
      <c r="BH199" s="13">
        <f t="shared" si="16"/>
        <v>1</v>
      </c>
      <c r="BI199" s="14">
        <f>AF199/W199</f>
        <v>38724</v>
      </c>
      <c r="BJ199" s="14">
        <f>AH199/Y199</f>
        <v>51171.854304635759</v>
      </c>
      <c r="BK199" s="14">
        <f>AJ199/AA199</f>
        <v>102890.83301343569</v>
      </c>
      <c r="BL199" s="14">
        <f>BI199+BJ199+BK199</f>
        <v>192786.68731807143</v>
      </c>
      <c r="BM199" s="14">
        <f>(AF199/W199)-AF199</f>
        <v>0</v>
      </c>
      <c r="BN199" s="14">
        <f>AH199/Y199-AH199</f>
        <v>7017.854304635759</v>
      </c>
      <c r="BO199" s="14">
        <f>AJ199/AA199-AJ199</f>
        <v>40412.833013435695</v>
      </c>
      <c r="BP199" s="14">
        <f>BG199/S199</f>
        <v>-1.0378210083079734E-3</v>
      </c>
      <c r="BQ199" s="14">
        <f>(BG199-CA199)/S199</f>
        <v>8.4576581076606077E-3</v>
      </c>
      <c r="BR199" s="27">
        <f>BQ199-BP199</f>
        <v>9.4954791159685813E-3</v>
      </c>
      <c r="BS199" s="28">
        <f t="shared" si="17"/>
        <v>401793</v>
      </c>
      <c r="BT199" s="11">
        <f>BS199/S199</f>
        <v>0.72393961179007904</v>
      </c>
      <c r="BU199" s="14">
        <f>(BE199-AP199)*1/BT199-(BE199-AP199)</f>
        <v>57619.066534260201</v>
      </c>
      <c r="BV199" s="14">
        <f t="shared" si="18"/>
        <v>0.30077530274283842</v>
      </c>
      <c r="BW199" s="27">
        <f>(AR199+AV199+AY199+BB199)/S199</f>
        <v>0.30181312375114638</v>
      </c>
      <c r="BX199" s="13">
        <f>(AF199+AH199+AJ199+AL199+AN199)/N199</f>
        <v>150.04965243296922</v>
      </c>
      <c r="BY199" s="26">
        <f>BX199/K199</f>
        <v>0.37606429181195294</v>
      </c>
      <c r="BZ199" s="11">
        <f>AP199/BE199</f>
        <v>9.4846435396236814E-2</v>
      </c>
      <c r="CA199" s="15">
        <f>-(BM199+BN199+BO199)/M199</f>
        <v>-5270.0763686746059</v>
      </c>
      <c r="CB199" s="15">
        <f>BG199-CA199</f>
        <v>4694.0763686746059</v>
      </c>
      <c r="CC199" s="18">
        <f t="shared" si="19"/>
        <v>0</v>
      </c>
      <c r="CD199" s="17">
        <f>(AF199/(AF199+AH199+AJ199))/(X199/(X199+Z199+AB199))</f>
        <v>2.0154343698290371</v>
      </c>
      <c r="CE199" s="19">
        <f>(AH199/(AF199+AH199+AJ199))/(Z199/(X199+Z199+AB199))</f>
        <v>1.2081150122064841</v>
      </c>
      <c r="CF199" s="18">
        <f>(AJ199/(AF199+AH199+AJ199))/(AB199/(X199+Z199+AB199))</f>
        <v>0.69734244950954272</v>
      </c>
      <c r="CG199">
        <f>AH199/Z199</f>
        <v>126.15428571428572</v>
      </c>
      <c r="CH199" s="11">
        <f>BB199/BE199</f>
        <v>0.2271510126817346</v>
      </c>
      <c r="CI199" s="14">
        <f>AY199/V199</f>
        <v>2247.8484830379871</v>
      </c>
      <c r="CJ199" s="14">
        <f>AV199/M199</f>
        <v>5703.5555555555557</v>
      </c>
      <c r="CK199" s="17">
        <f>N199/V199</f>
        <v>82.429023794444959</v>
      </c>
      <c r="CL199" s="17">
        <f>(AL199+AN199)/N199</f>
        <v>5.7040714995034758</v>
      </c>
      <c r="CM199" s="14">
        <f>AP199/AC199</f>
        <v>5.9996210685865856</v>
      </c>
    </row>
    <row r="200" spans="1:91" hidden="1" x14ac:dyDescent="0.2">
      <c r="A200">
        <v>942</v>
      </c>
      <c r="B200" s="2">
        <v>45200</v>
      </c>
      <c r="C200" s="3" t="s">
        <v>41</v>
      </c>
      <c r="D200" t="s">
        <v>42</v>
      </c>
      <c r="E200" s="3" t="s">
        <v>36</v>
      </c>
      <c r="F200" t="s">
        <v>28</v>
      </c>
      <c r="G200" t="str">
        <f>CONCATENATE(C200,E200)</f>
        <v>SEAJNU</v>
      </c>
      <c r="H200" t="s">
        <v>35</v>
      </c>
      <c r="I200">
        <f>U200/M200</f>
        <v>178</v>
      </c>
      <c r="J200" t="str">
        <f>_xlfn.CONCAT(C200,E200,H200)</f>
        <v>SEAJNU737-Max 9</v>
      </c>
      <c r="K200" s="4">
        <v>909</v>
      </c>
      <c r="L200" s="4">
        <f>N200/M200</f>
        <v>113.875</v>
      </c>
      <c r="M200" s="4">
        <v>8</v>
      </c>
      <c r="N200" s="4">
        <v>911</v>
      </c>
      <c r="O200" s="4">
        <f>P200/M200</f>
        <v>20.125</v>
      </c>
      <c r="P200" s="4">
        <v>161</v>
      </c>
      <c r="Q200" s="4">
        <v>262</v>
      </c>
      <c r="R200" s="4">
        <v>488</v>
      </c>
      <c r="S200" s="4">
        <f>U200*K200</f>
        <v>1294416</v>
      </c>
      <c r="T200" s="7">
        <f>N200/U200</f>
        <v>0.639747191011236</v>
      </c>
      <c r="U200" s="4">
        <v>1424</v>
      </c>
      <c r="V200" s="4">
        <v>20.518859088974029</v>
      </c>
      <c r="W200" s="7">
        <f>P200/X200</f>
        <v>0.875</v>
      </c>
      <c r="X200" s="4">
        <v>184</v>
      </c>
      <c r="Y200" s="7">
        <f>Q200/Z200</f>
        <v>0.76162790697674421</v>
      </c>
      <c r="Z200" s="4">
        <v>344</v>
      </c>
      <c r="AA200" s="7">
        <f>R200/AB200</f>
        <v>0.5446428571428571</v>
      </c>
      <c r="AB200" s="4">
        <v>896</v>
      </c>
      <c r="AC200" s="4">
        <v>4578</v>
      </c>
      <c r="AD200" s="4">
        <f>AP200/AC200</f>
        <v>6</v>
      </c>
      <c r="AE200" s="7">
        <f>AF200/(AF200+AH200+AJ200+AL200+AN200+AP200)</f>
        <v>0.2450987537351505</v>
      </c>
      <c r="AF200" s="4">
        <v>57171</v>
      </c>
      <c r="AG200" s="7">
        <f>AH200/(AF200+AH200+AJ200+AL200+AN200+AP200)</f>
        <v>0.24587043475651321</v>
      </c>
      <c r="AH200" s="4">
        <v>57351</v>
      </c>
      <c r="AI200" s="7">
        <f>AJ200/(AF200+AH200+AJ200+AL200+AN200+AP200)</f>
        <v>0.36617979310374393</v>
      </c>
      <c r="AJ200" s="4">
        <v>85414</v>
      </c>
      <c r="AK200" s="7">
        <f>AL200/(AF200+AH200+AJ200+AL200+AN200+AP200)</f>
        <v>1.4631929588393917E-2</v>
      </c>
      <c r="AL200" s="4">
        <v>3413</v>
      </c>
      <c r="AM200" s="7">
        <f>AN200/(AF200+AH200+AJ200+AL200+AN200+AP200)</f>
        <v>1.0460564956249974E-2</v>
      </c>
      <c r="AN200" s="4">
        <v>2440</v>
      </c>
      <c r="AO200" s="7">
        <f>AP200/(AF200+AH200+AJ200+AL200+AN200+AP200)</f>
        <v>0.11775852385994846</v>
      </c>
      <c r="AP200" s="4">
        <v>27468</v>
      </c>
      <c r="AQ200" s="6">
        <f>AO200+AM200+AK200+AI200+AG200+AE200</f>
        <v>1</v>
      </c>
      <c r="AR200" s="4">
        <v>90228</v>
      </c>
      <c r="AS200" s="4">
        <f>AR200/M200</f>
        <v>11278.5</v>
      </c>
      <c r="AT200" s="4">
        <f>AR200/V200</f>
        <v>4397.3205142036741</v>
      </c>
      <c r="AU200" s="7">
        <f>AR200/(AR200+AV200+AY200+BB200)</f>
        <v>0.35394217077313544</v>
      </c>
      <c r="AV200" s="4">
        <v>52621</v>
      </c>
      <c r="AW200" s="4">
        <f>AV200/M200</f>
        <v>6577.625</v>
      </c>
      <c r="AX200" s="7">
        <f>AV200/(AR200+AV200+AY200+BB200)</f>
        <v>0.2064191932465882</v>
      </c>
      <c r="AY200" s="4">
        <v>48562</v>
      </c>
      <c r="AZ200" s="4">
        <f>AY200/M200</f>
        <v>6070.25</v>
      </c>
      <c r="BA200" s="7">
        <f>AY200/(AR200+AV200+AY200+BB200)</f>
        <v>0.19049673823075988</v>
      </c>
      <c r="BB200" s="4">
        <v>63512</v>
      </c>
      <c r="BC200" s="11">
        <f>BB200/(AR200+AV200+AY200+BB200)</f>
        <v>0.24914189774951653</v>
      </c>
      <c r="BD200" s="9">
        <f>BC200+BA200+AX200+AU200</f>
        <v>1</v>
      </c>
      <c r="BE200" s="14">
        <f>(AF200+AH200+AJ200+AL200+AN200+AP200)</f>
        <v>233257</v>
      </c>
      <c r="BF200" s="14">
        <f t="shared" si="15"/>
        <v>-254923</v>
      </c>
      <c r="BG200" s="13">
        <f>(AF200+AH200+AJ200+AL200+AN200+AP200)-(AR200+AV200+AY200+BB200)</f>
        <v>-21666</v>
      </c>
      <c r="BH200" s="13">
        <f t="shared" si="16"/>
        <v>1</v>
      </c>
      <c r="BI200" s="14">
        <f>AF200/W200</f>
        <v>65338.285714285717</v>
      </c>
      <c r="BJ200" s="14">
        <f>AH200/Y200</f>
        <v>75300.549618320612</v>
      </c>
      <c r="BK200" s="14">
        <f>AJ200/AA200</f>
        <v>156825.7049180328</v>
      </c>
      <c r="BL200" s="14">
        <f>BI200+BJ200+BK200</f>
        <v>297464.54025063914</v>
      </c>
      <c r="BM200" s="14">
        <f>(AF200/W200)-AF200</f>
        <v>8167.2857142857174</v>
      </c>
      <c r="BN200" s="14">
        <f>AH200/Y200-AH200</f>
        <v>17949.549618320612</v>
      </c>
      <c r="BO200" s="14">
        <f>AJ200/AA200-AJ200</f>
        <v>71411.704918032803</v>
      </c>
      <c r="BP200" s="14">
        <f>BG200/S200</f>
        <v>-1.6738050209515333E-2</v>
      </c>
      <c r="BQ200" s="14">
        <f>(BG200-CA200)/S200</f>
        <v>-7.3198511673759495E-3</v>
      </c>
      <c r="BR200" s="27">
        <f>BQ200-BP200</f>
        <v>9.4181990421393844E-3</v>
      </c>
      <c r="BS200" s="28">
        <f t="shared" si="17"/>
        <v>828099</v>
      </c>
      <c r="BT200" s="11">
        <f>BS200/S200</f>
        <v>0.639747191011236</v>
      </c>
      <c r="BU200" s="14">
        <f>(BE200-AP200)*1/BT200-(BE200-AP200)</f>
        <v>115883.37760702521</v>
      </c>
      <c r="BV200" s="14">
        <f t="shared" si="18"/>
        <v>0.18020250058713735</v>
      </c>
      <c r="BW200" s="27">
        <f>(AR200+AV200+AY200+BB200)/S200</f>
        <v>0.19694055079665271</v>
      </c>
      <c r="BX200" s="13">
        <f>(AF200+AH200+AJ200+AL200+AN200)/N200</f>
        <v>225.89352360043907</v>
      </c>
      <c r="BY200" s="26">
        <f>BX200/K200</f>
        <v>0.2485077267331563</v>
      </c>
      <c r="BZ200" s="11">
        <f>AP200/BE200</f>
        <v>0.11775852385994846</v>
      </c>
      <c r="CA200" s="15">
        <f>-(BM200+BN200+BO200)/M200</f>
        <v>-12191.067531329893</v>
      </c>
      <c r="CB200" s="15">
        <f>BG200-CA200</f>
        <v>-9474.9324686701075</v>
      </c>
      <c r="CC200" s="18">
        <f t="shared" si="19"/>
        <v>1</v>
      </c>
      <c r="CD200" s="17">
        <f>(AF200/(AF200+AH200+AJ200))/(X200/(X200+Z200+AB200))</f>
        <v>2.2129772831653951</v>
      </c>
      <c r="CE200" s="19">
        <f>(AH200/(AF200+AH200+AJ200))/(Z200/(X200+Z200+AB200))</f>
        <v>1.1874122975166006</v>
      </c>
      <c r="CF200" s="18">
        <f>(AJ200/(AF200+AH200+AJ200))/(AB200/(X200+Z200+AB200))</f>
        <v>0.67895351512484003</v>
      </c>
      <c r="CG200">
        <f>AH200/Z200</f>
        <v>166.71802325581396</v>
      </c>
      <c r="CH200" s="11">
        <f>BB200/BE200</f>
        <v>0.27228336127104441</v>
      </c>
      <c r="CI200" s="14">
        <f>AY200/V200</f>
        <v>2366.7007892312677</v>
      </c>
      <c r="CJ200" s="14">
        <f>AV200/M200</f>
        <v>6577.625</v>
      </c>
      <c r="CK200" s="17">
        <f>N200/V200</f>
        <v>44.398180037677292</v>
      </c>
      <c r="CL200" s="17">
        <f>(AL200+AN200)/N200</f>
        <v>6.4248079034028542</v>
      </c>
      <c r="CM200" s="14">
        <f>AP200/AC200</f>
        <v>6</v>
      </c>
    </row>
    <row r="201" spans="1:91" hidden="1" x14ac:dyDescent="0.2">
      <c r="A201">
        <v>805</v>
      </c>
      <c r="B201" s="2">
        <v>45200</v>
      </c>
      <c r="C201" s="3" t="s">
        <v>29</v>
      </c>
      <c r="D201" t="s">
        <v>28</v>
      </c>
      <c r="E201" s="3" t="s">
        <v>32</v>
      </c>
      <c r="F201" t="s">
        <v>33</v>
      </c>
      <c r="G201" t="str">
        <f>CONCATENATE(C201,E201)</f>
        <v>ANCHNL</v>
      </c>
      <c r="H201" t="s">
        <v>31</v>
      </c>
      <c r="I201">
        <f>U201/M201</f>
        <v>159.66666666666666</v>
      </c>
      <c r="J201" t="str">
        <f>_xlfn.CONCAT(C201,E201,H201)</f>
        <v>ANCHNL737-800</v>
      </c>
      <c r="K201" s="4">
        <v>2777</v>
      </c>
      <c r="L201" s="4">
        <f>N201/M201</f>
        <v>117.33333333333333</v>
      </c>
      <c r="M201" s="4">
        <v>3</v>
      </c>
      <c r="N201" s="4">
        <v>352</v>
      </c>
      <c r="O201" s="4">
        <f>P201/M201</f>
        <v>21</v>
      </c>
      <c r="P201" s="4">
        <v>63</v>
      </c>
      <c r="Q201" s="4">
        <v>83</v>
      </c>
      <c r="R201" s="4">
        <v>206</v>
      </c>
      <c r="S201" s="4">
        <f>U201*K201</f>
        <v>1330183</v>
      </c>
      <c r="T201" s="7">
        <f>N201/U201</f>
        <v>0.73486430062630481</v>
      </c>
      <c r="U201" s="4">
        <v>479</v>
      </c>
      <c r="V201" s="4">
        <v>18.292346938775509</v>
      </c>
      <c r="W201" s="7">
        <f>P201/X201</f>
        <v>1</v>
      </c>
      <c r="X201" s="4">
        <v>63</v>
      </c>
      <c r="Y201" s="7">
        <f>Q201/Z201</f>
        <v>0.69166666666666665</v>
      </c>
      <c r="Z201" s="4">
        <v>120</v>
      </c>
      <c r="AA201" s="7">
        <f>R201/AB201</f>
        <v>0.69594594594594594</v>
      </c>
      <c r="AB201" s="4">
        <v>296</v>
      </c>
      <c r="AC201" s="4">
        <v>207</v>
      </c>
      <c r="AD201" s="4">
        <f>AP201/AC201</f>
        <v>6</v>
      </c>
      <c r="AE201" s="7">
        <f>AF201/(AF201+AH201+AJ201+AL201+AN201+AP201)</f>
        <v>0.28639734348683316</v>
      </c>
      <c r="AF201" s="4">
        <v>35879</v>
      </c>
      <c r="AG201" s="7">
        <f>AH201/(AF201+AH201+AJ201+AL201+AN201+AP201)</f>
        <v>0.23001827949264431</v>
      </c>
      <c r="AH201" s="4">
        <v>28816</v>
      </c>
      <c r="AI201" s="7">
        <f>AJ201/(AF201+AH201+AJ201+AL201+AN201+AP201)</f>
        <v>0.45070523719437727</v>
      </c>
      <c r="AJ201" s="4">
        <v>56463</v>
      </c>
      <c r="AK201" s="7">
        <f>AL201/(AF201+AH201+AJ201+AL201+AN201+AP201)</f>
        <v>1.1454616569681586E-2</v>
      </c>
      <c r="AL201" s="4">
        <v>1435</v>
      </c>
      <c r="AM201" s="7">
        <f>AN201/(AF201+AH201+AJ201+AL201+AN201+AP201)</f>
        <v>1.1510492748070277E-2</v>
      </c>
      <c r="AN201" s="4">
        <v>1442</v>
      </c>
      <c r="AO201" s="7">
        <f>AP201/(AF201+AH201+AJ201+AL201+AN201+AP201)</f>
        <v>9.9140305083934011E-3</v>
      </c>
      <c r="AP201" s="4">
        <v>1242</v>
      </c>
      <c r="AQ201" s="6">
        <f>AO201+AM201+AK201+AI201+AG201+AE201</f>
        <v>1</v>
      </c>
      <c r="AR201" s="4">
        <v>76061</v>
      </c>
      <c r="AS201" s="4">
        <f>AR201/M201</f>
        <v>25353.666666666668</v>
      </c>
      <c r="AT201" s="4">
        <f>AR201/V201</f>
        <v>4158.0777061891613</v>
      </c>
      <c r="AU201" s="7">
        <f>AR201/(AR201+AV201+AY201+BB201)</f>
        <v>0.39706719148869529</v>
      </c>
      <c r="AV201" s="4">
        <v>17600</v>
      </c>
      <c r="AW201" s="4">
        <f>AV201/M201</f>
        <v>5866.666666666667</v>
      </c>
      <c r="AX201" s="7">
        <f>AV201/(AR201+AV201+AY201+BB201)</f>
        <v>9.1878657527524443E-2</v>
      </c>
      <c r="AY201" s="4">
        <v>41118</v>
      </c>
      <c r="AZ201" s="4">
        <f>AY201/M201</f>
        <v>13706</v>
      </c>
      <c r="BA201" s="7">
        <f>AY201/(AR201+AV201+AY201+BB201)</f>
        <v>0.21465151364867899</v>
      </c>
      <c r="BB201" s="4">
        <v>56778</v>
      </c>
      <c r="BC201" s="11">
        <f>BB201/(AR201+AV201+AY201+BB201)</f>
        <v>0.2964026373351013</v>
      </c>
      <c r="BD201" s="9">
        <f>BC201+BA201+AX201+AU201</f>
        <v>1</v>
      </c>
      <c r="BE201" s="14">
        <f>(AF201+AH201+AJ201+AL201+AN201+AP201)</f>
        <v>125277</v>
      </c>
      <c r="BF201" s="14">
        <f t="shared" si="15"/>
        <v>-191557</v>
      </c>
      <c r="BG201" s="13">
        <f>(AF201+AH201+AJ201+AL201+AN201+AP201)-(AR201+AV201+AY201+BB201)</f>
        <v>-66280</v>
      </c>
      <c r="BH201" s="13">
        <f t="shared" si="16"/>
        <v>1</v>
      </c>
      <c r="BI201" s="14">
        <f>AF201/W201</f>
        <v>35879</v>
      </c>
      <c r="BJ201" s="14">
        <f>AH201/Y201</f>
        <v>41661.686746987951</v>
      </c>
      <c r="BK201" s="14">
        <f>AJ201/AA201</f>
        <v>81131.300970873781</v>
      </c>
      <c r="BL201" s="14">
        <f>BI201+BJ201+BK201</f>
        <v>158671.98771786172</v>
      </c>
      <c r="BM201" s="14">
        <f>(AF201/W201)-AF201</f>
        <v>0</v>
      </c>
      <c r="BN201" s="14">
        <f>AH201/Y201-AH201</f>
        <v>12845.686746987951</v>
      </c>
      <c r="BO201" s="14">
        <f>AJ201/AA201-AJ201</f>
        <v>24668.300970873781</v>
      </c>
      <c r="BP201" s="14">
        <f>BG201/S201</f>
        <v>-4.9827730470168391E-2</v>
      </c>
      <c r="BQ201" s="14">
        <f>(BG201-CA201)/S201</f>
        <v>-4.0427022016804773E-2</v>
      </c>
      <c r="BR201" s="27">
        <f>BQ201-BP201</f>
        <v>9.4007084533636182E-3</v>
      </c>
      <c r="BS201" s="28">
        <f t="shared" si="17"/>
        <v>977504</v>
      </c>
      <c r="BT201" s="11">
        <f>BS201/S201</f>
        <v>0.73486430062630481</v>
      </c>
      <c r="BU201" s="14">
        <f>(BE201-AP201)*1/BT201-(BE201-AP201)</f>
        <v>44751.264204545441</v>
      </c>
      <c r="BV201" s="14">
        <f t="shared" si="18"/>
        <v>9.4180274443441236E-2</v>
      </c>
      <c r="BW201" s="27">
        <f>(AR201+AV201+AY201+BB201)/S201</f>
        <v>0.14400800491360963</v>
      </c>
      <c r="BX201" s="13">
        <f>(AF201+AH201+AJ201+AL201+AN201)/N201</f>
        <v>352.37215909090907</v>
      </c>
      <c r="BY201" s="26">
        <f>BX201/K201</f>
        <v>0.12688950633450091</v>
      </c>
      <c r="BZ201" s="11">
        <f>AP201/BE201</f>
        <v>9.9140305083934011E-3</v>
      </c>
      <c r="CA201" s="15">
        <f>-(BM201+BN201+BO201)/M201</f>
        <v>-12504.662572620577</v>
      </c>
      <c r="CB201" s="15">
        <f>BG201-CA201</f>
        <v>-53775.337427379425</v>
      </c>
      <c r="CC201" s="18">
        <f t="shared" si="19"/>
        <v>1</v>
      </c>
      <c r="CD201" s="17">
        <f>(AF201/(AF201+AH201+AJ201))/(X201/(X201+Z201+AB201))</f>
        <v>2.2515583088801532</v>
      </c>
      <c r="CE201" s="19">
        <f>(AH201/(AF201+AH201+AJ201))/(Z201/(X201+Z201+AB201))</f>
        <v>0.94937079405954761</v>
      </c>
      <c r="CF201" s="18">
        <f>(AJ201/(AF201+AH201+AJ201))/(AB201/(X201+Z201+AB201))</f>
        <v>0.75414638936961031</v>
      </c>
      <c r="CG201">
        <f>AH201/Z201</f>
        <v>240.13333333333333</v>
      </c>
      <c r="CH201" s="11">
        <f>BB201/BE201</f>
        <v>0.45321966522186835</v>
      </c>
      <c r="CI201" s="14">
        <f>AY201/V201</f>
        <v>2247.8252865868967</v>
      </c>
      <c r="CJ201" s="14">
        <f>AV201/M201</f>
        <v>5866.666666666667</v>
      </c>
      <c r="CK201" s="17">
        <f>N201/V201</f>
        <v>19.243020109893177</v>
      </c>
      <c r="CL201" s="17">
        <f>(AL201+AN201)/N201</f>
        <v>8.173295454545455</v>
      </c>
      <c r="CM201" s="14">
        <f>AP201/AC201</f>
        <v>6</v>
      </c>
    </row>
    <row r="202" spans="1:91" hidden="1" x14ac:dyDescent="0.2">
      <c r="A202">
        <v>824</v>
      </c>
      <c r="B202" s="2">
        <v>45200</v>
      </c>
      <c r="C202" s="3" t="s">
        <v>44</v>
      </c>
      <c r="D202" t="s">
        <v>45</v>
      </c>
      <c r="E202" s="3" t="s">
        <v>41</v>
      </c>
      <c r="F202" t="s">
        <v>42</v>
      </c>
      <c r="G202" t="str">
        <f>CONCATENATE(C202,E202)</f>
        <v>BOISEA</v>
      </c>
      <c r="H202" t="s">
        <v>35</v>
      </c>
      <c r="I202">
        <f>U202/M202</f>
        <v>175.25</v>
      </c>
      <c r="J202" t="str">
        <f>_xlfn.CONCAT(C202,E202,H202)</f>
        <v>BOISEA737-Max 9</v>
      </c>
      <c r="K202" s="4">
        <v>399</v>
      </c>
      <c r="L202" s="4">
        <f>N202/M202</f>
        <v>101.125</v>
      </c>
      <c r="M202" s="4">
        <v>16</v>
      </c>
      <c r="N202" s="4">
        <v>1618</v>
      </c>
      <c r="O202" s="4">
        <f>P202/M202</f>
        <v>12.625</v>
      </c>
      <c r="P202" s="4">
        <v>202</v>
      </c>
      <c r="Q202" s="4">
        <v>432</v>
      </c>
      <c r="R202" s="4">
        <v>984</v>
      </c>
      <c r="S202" s="4">
        <f>U202*K202</f>
        <v>1118796</v>
      </c>
      <c r="T202" s="7">
        <f>N202/U202</f>
        <v>0.57703281027104136</v>
      </c>
      <c r="U202" s="4">
        <v>2804</v>
      </c>
      <c r="V202" s="4">
        <v>25.458906510851417</v>
      </c>
      <c r="W202" s="7">
        <f>P202/X202</f>
        <v>0.55801104972375692</v>
      </c>
      <c r="X202" s="4">
        <v>362</v>
      </c>
      <c r="Y202" s="7">
        <f>Q202/Z202</f>
        <v>0.63810930576070901</v>
      </c>
      <c r="Z202" s="4">
        <v>677</v>
      </c>
      <c r="AA202" s="7">
        <f>R202/AB202</f>
        <v>0.55782312925170063</v>
      </c>
      <c r="AB202" s="4">
        <v>1764</v>
      </c>
      <c r="AC202" s="4">
        <v>4608</v>
      </c>
      <c r="AD202" s="4">
        <f>AP202/AC202</f>
        <v>5.999348958333333</v>
      </c>
      <c r="AE202" s="7">
        <f>AF202/(AF202+AH202+AJ202+AL202+AN202+AP202)</f>
        <v>0.18342392806471228</v>
      </c>
      <c r="AF202" s="4">
        <v>49773</v>
      </c>
      <c r="AG202" s="7">
        <f>AH202/(AF202+AH202+AJ202+AL202+AN202+AP202)</f>
        <v>0.21812754509775018</v>
      </c>
      <c r="AH202" s="4">
        <v>59190</v>
      </c>
      <c r="AI202" s="7">
        <f>AJ202/(AF202+AH202+AJ202+AL202+AN202+AP202)</f>
        <v>0.4421514252547401</v>
      </c>
      <c r="AJ202" s="4">
        <v>119980</v>
      </c>
      <c r="AK202" s="7">
        <f>AL202/(AF202+AH202+AJ202+AL202+AN202+AP202)</f>
        <v>2.5409518895911261E-2</v>
      </c>
      <c r="AL202" s="4">
        <v>6895</v>
      </c>
      <c r="AM202" s="7">
        <f>AN202/(AF202+AH202+AJ202+AL202+AN202+AP202)</f>
        <v>2.9009968491459526E-2</v>
      </c>
      <c r="AN202" s="4">
        <v>7872</v>
      </c>
      <c r="AO202" s="7">
        <f>AP202/(AF202+AH202+AJ202+AL202+AN202+AP202)</f>
        <v>0.10187761419542665</v>
      </c>
      <c r="AP202" s="4">
        <v>27645</v>
      </c>
      <c r="AQ202" s="6">
        <f>AO202+AM202+AK202+AI202+AG202+AE202</f>
        <v>1</v>
      </c>
      <c r="AR202" s="4">
        <v>111951</v>
      </c>
      <c r="AS202" s="4">
        <f>AR202/M202</f>
        <v>6996.9375</v>
      </c>
      <c r="AT202" s="4">
        <f>AR202/V202</f>
        <v>4397.3216191466363</v>
      </c>
      <c r="AU202" s="7">
        <f>AR202/(AR202+AV202+AY202+BB202)</f>
        <v>0.31570709862268898</v>
      </c>
      <c r="AV202" s="4">
        <v>103597</v>
      </c>
      <c r="AW202" s="4">
        <f>AV202/M202</f>
        <v>6474.8125</v>
      </c>
      <c r="AX202" s="7">
        <f>AV202/(AR202+AV202+AY202+BB202)</f>
        <v>0.29214842472166136</v>
      </c>
      <c r="AY202" s="4">
        <v>60253</v>
      </c>
      <c r="AZ202" s="4">
        <f>AY202/M202</f>
        <v>3765.8125</v>
      </c>
      <c r="BA202" s="7">
        <f>AY202/(AR202+AV202+AY202+BB202)</f>
        <v>0.16991630100055272</v>
      </c>
      <c r="BB202" s="4">
        <v>78803</v>
      </c>
      <c r="BC202" s="11">
        <f>BB202/(AR202+AV202+AY202+BB202)</f>
        <v>0.22222817565509695</v>
      </c>
      <c r="BD202" s="9">
        <f>BC202+BA202+AX202+AU202</f>
        <v>1</v>
      </c>
      <c r="BE202" s="14">
        <f>(AF202+AH202+AJ202+AL202+AN202+AP202)</f>
        <v>271355</v>
      </c>
      <c r="BF202" s="14">
        <f t="shared" si="15"/>
        <v>-354604</v>
      </c>
      <c r="BG202" s="13">
        <f>(AF202+AH202+AJ202+AL202+AN202+AP202)-(AR202+AV202+AY202+BB202)</f>
        <v>-83249</v>
      </c>
      <c r="BH202" s="13">
        <f t="shared" si="16"/>
        <v>1</v>
      </c>
      <c r="BI202" s="14">
        <f>AF202/W202</f>
        <v>89197.158415841579</v>
      </c>
      <c r="BJ202" s="14">
        <f>AH202/Y202</f>
        <v>92758.402777777781</v>
      </c>
      <c r="BK202" s="14">
        <f>AJ202/AA202</f>
        <v>215086.09756097561</v>
      </c>
      <c r="BL202" s="14">
        <f>BI202+BJ202+BK202</f>
        <v>397041.65875459497</v>
      </c>
      <c r="BM202" s="14">
        <f>(AF202/W202)-AF202</f>
        <v>39424.158415841579</v>
      </c>
      <c r="BN202" s="14">
        <f>AH202/Y202-AH202</f>
        <v>33568.402777777781</v>
      </c>
      <c r="BO202" s="14">
        <f>AJ202/AA202-AJ202</f>
        <v>95106.097560975613</v>
      </c>
      <c r="BP202" s="14">
        <f>BG202/S202</f>
        <v>-7.4409454449247223E-2</v>
      </c>
      <c r="BQ202" s="14">
        <f>(BG202-CA202)/S202</f>
        <v>-6.5018854042951352E-2</v>
      </c>
      <c r="BR202" s="27">
        <f>BQ202-BP202</f>
        <v>9.3906004062958709E-3</v>
      </c>
      <c r="BS202" s="28">
        <f t="shared" si="17"/>
        <v>645582</v>
      </c>
      <c r="BT202" s="11">
        <f>BS202/S202</f>
        <v>0.57703281027104136</v>
      </c>
      <c r="BU202" s="14">
        <f>(BE202-AP202)*1/BT202-(BE202-AP202)</f>
        <v>178640.33374536462</v>
      </c>
      <c r="BV202" s="14">
        <f t="shared" si="18"/>
        <v>0.24254198263132867</v>
      </c>
      <c r="BW202" s="27">
        <f>(AR202+AV202+AY202+BB202)/S202</f>
        <v>0.31695143708057588</v>
      </c>
      <c r="BX202" s="13">
        <f>(AF202+AH202+AJ202+AL202+AN202)/N202</f>
        <v>150.62422744128554</v>
      </c>
      <c r="BY202" s="26">
        <f>BX202/K202</f>
        <v>0.3775043294267808</v>
      </c>
      <c r="BZ202" s="11">
        <f>AP202/BE202</f>
        <v>0.10187761419542665</v>
      </c>
      <c r="CA202" s="15">
        <f>-(BM202+BN202+BO202)/M202</f>
        <v>-10506.166172162186</v>
      </c>
      <c r="CB202" s="15">
        <f>BG202-CA202</f>
        <v>-72742.833827837807</v>
      </c>
      <c r="CC202" s="18">
        <f t="shared" si="19"/>
        <v>1</v>
      </c>
      <c r="CD202" s="17">
        <f>(AF202/(AF202+AH202+AJ202))/(X202/(X202+Z202+AB202))</f>
        <v>1.6833753982963213</v>
      </c>
      <c r="CE202" s="19">
        <f>(AH202/(AF202+AH202+AJ202))/(Z202/(X202+Z202+AB202))</f>
        <v>1.0704229199593527</v>
      </c>
      <c r="CF202" s="18">
        <f>(AJ202/(AF202+AH202+AJ202))/(AB202/(X202+Z202+AB202))</f>
        <v>0.83273344047859976</v>
      </c>
      <c r="CG202">
        <f>AH202/Z202</f>
        <v>87.429837518463813</v>
      </c>
      <c r="CH202" s="11">
        <f>BB202/BE202</f>
        <v>0.29040555729579332</v>
      </c>
      <c r="CI202" s="14">
        <f>AY202/V202</f>
        <v>2366.6766667420775</v>
      </c>
      <c r="CJ202" s="14">
        <f>AV202/M202</f>
        <v>6474.8125</v>
      </c>
      <c r="CK202" s="17">
        <f>N202/V202</f>
        <v>63.553397287913981</v>
      </c>
      <c r="CL202" s="17">
        <f>(AL202+AN202)/N202</f>
        <v>9.1266996291718172</v>
      </c>
      <c r="CM202" s="14">
        <f>AP202/AC202</f>
        <v>5.999348958333333</v>
      </c>
    </row>
    <row r="203" spans="1:91" hidden="1" x14ac:dyDescent="0.2">
      <c r="A203">
        <v>218</v>
      </c>
      <c r="B203" s="2">
        <v>44835</v>
      </c>
      <c r="C203" s="3" t="s">
        <v>44</v>
      </c>
      <c r="D203" t="s">
        <v>45</v>
      </c>
      <c r="E203" s="3" t="s">
        <v>41</v>
      </c>
      <c r="F203" t="s">
        <v>42</v>
      </c>
      <c r="G203" t="str">
        <f>CONCATENATE(C203,E203)</f>
        <v>BOISEA</v>
      </c>
      <c r="H203" t="s">
        <v>34</v>
      </c>
      <c r="I203">
        <f>U203/M203</f>
        <v>178</v>
      </c>
      <c r="J203" t="str">
        <f>_xlfn.CONCAT(C203,E203,H203)</f>
        <v>BOISEA737-900</v>
      </c>
      <c r="K203" s="4">
        <v>399</v>
      </c>
      <c r="L203" s="4">
        <f>N203/M203</f>
        <v>103.41666666666667</v>
      </c>
      <c r="M203" s="4">
        <v>12</v>
      </c>
      <c r="N203" s="4">
        <v>1241</v>
      </c>
      <c r="O203" s="4">
        <f>P203/M203</f>
        <v>21.25</v>
      </c>
      <c r="P203" s="4">
        <v>255</v>
      </c>
      <c r="Q203" s="4">
        <v>382</v>
      </c>
      <c r="R203" s="4">
        <v>605</v>
      </c>
      <c r="S203" s="4">
        <f>U203*K203</f>
        <v>852264</v>
      </c>
      <c r="T203" s="7">
        <f>N203/U203</f>
        <v>0.58099250936329583</v>
      </c>
      <c r="U203" s="4">
        <v>2136</v>
      </c>
      <c r="V203" s="4">
        <v>19.397262103505842</v>
      </c>
      <c r="W203" s="7">
        <f>P203/X203</f>
        <v>0.92391304347826086</v>
      </c>
      <c r="X203" s="4">
        <v>276</v>
      </c>
      <c r="Y203" s="7">
        <f>Q203/Z203</f>
        <v>0.74031007751937983</v>
      </c>
      <c r="Z203" s="4">
        <v>516</v>
      </c>
      <c r="AA203" s="7">
        <f>R203/AB203</f>
        <v>0.45014880952380953</v>
      </c>
      <c r="AB203" s="4">
        <v>1344</v>
      </c>
      <c r="AC203" s="4">
        <v>1328</v>
      </c>
      <c r="AD203" s="4">
        <f>AP203/AC203</f>
        <v>4.9984939759036147</v>
      </c>
      <c r="AE203" s="7">
        <f>AF203/(AF203+AH203+AJ203+AL203+AN203+AP203)</f>
        <v>0.30305013205055648</v>
      </c>
      <c r="AF203" s="4">
        <v>51407</v>
      </c>
      <c r="AG203" s="7">
        <f>AH203/(AF203+AH203+AJ203+AL203+AN203+AP203)</f>
        <v>0.26391836445953593</v>
      </c>
      <c r="AH203" s="4">
        <v>44769</v>
      </c>
      <c r="AI203" s="7">
        <f>AJ203/(AF203+AH203+AJ203+AL203+AN203+AP203)</f>
        <v>0.36536738351254483</v>
      </c>
      <c r="AJ203" s="4">
        <v>61978</v>
      </c>
      <c r="AK203" s="7">
        <f>AL203/(AF203+AH203+AJ203+AL203+AN203+AP203)</f>
        <v>2.139926428975665E-2</v>
      </c>
      <c r="AL203" s="4">
        <v>3630</v>
      </c>
      <c r="AM203" s="7">
        <f>AN203/(AF203+AH203+AJ203+AL203+AN203+AP203)</f>
        <v>7.1330880965855496E-3</v>
      </c>
      <c r="AN203" s="4">
        <v>1210</v>
      </c>
      <c r="AO203" s="7">
        <f>AP203/(AF203+AH203+AJ203+AL203+AN203+AP203)</f>
        <v>3.9131767591020564E-2</v>
      </c>
      <c r="AP203" s="4">
        <v>6638</v>
      </c>
      <c r="AQ203" s="6">
        <f>AO203+AM203+AK203+AI203+AG203+AE203</f>
        <v>1</v>
      </c>
      <c r="AR203" s="4">
        <v>71431</v>
      </c>
      <c r="AS203" s="4">
        <f>AR203/M203</f>
        <v>5952.583333333333</v>
      </c>
      <c r="AT203" s="4">
        <f>AR203/V203</f>
        <v>3682.530019898511</v>
      </c>
      <c r="AU203" s="7">
        <f>AR203/(AR203+AV203+AY203+BB203)</f>
        <v>0.2922553219345943</v>
      </c>
      <c r="AV203" s="4">
        <v>62874</v>
      </c>
      <c r="AW203" s="4">
        <f>AV203/M203</f>
        <v>5239.5</v>
      </c>
      <c r="AX203" s="7">
        <f>AV203/(AR203+AV203+AY203+BB203)</f>
        <v>0.25724490923150567</v>
      </c>
      <c r="AY203" s="4">
        <v>63516</v>
      </c>
      <c r="AZ203" s="4">
        <f>AY203/M203</f>
        <v>5293</v>
      </c>
      <c r="BA203" s="7">
        <f>AY203/(AR203+AV203+AY203+BB203)</f>
        <v>0.25987161075720194</v>
      </c>
      <c r="BB203" s="4">
        <v>46592</v>
      </c>
      <c r="BC203" s="11">
        <f>BB203/(AR203+AV203+AY203+BB203)</f>
        <v>0.19062815807669806</v>
      </c>
      <c r="BD203" s="9">
        <f>BC203+BA203+AX203+AU203</f>
        <v>1</v>
      </c>
      <c r="BE203" s="14">
        <f>(AF203+AH203+AJ203+AL203+AN203+AP203)</f>
        <v>169632</v>
      </c>
      <c r="BF203" s="14">
        <f t="shared" si="15"/>
        <v>-244413</v>
      </c>
      <c r="BG203" s="13">
        <f>(AF203+AH203+AJ203+AL203+AN203+AP203)-(AR203+AV203+AY203+BB203)</f>
        <v>-74781</v>
      </c>
      <c r="BH203" s="13">
        <f t="shared" si="16"/>
        <v>1</v>
      </c>
      <c r="BI203" s="14">
        <f>AF203/W203</f>
        <v>55640.517647058827</v>
      </c>
      <c r="BJ203" s="14">
        <f>AH203/Y203</f>
        <v>60473.30890052356</v>
      </c>
      <c r="BK203" s="14">
        <f>AJ203/AA203</f>
        <v>137683.35867768596</v>
      </c>
      <c r="BL203" s="14">
        <f>BI203+BJ203+BK203</f>
        <v>253797.18522526836</v>
      </c>
      <c r="BM203" s="14">
        <f>(AF203/W203)-AF203</f>
        <v>4233.5176470588267</v>
      </c>
      <c r="BN203" s="14">
        <f>AH203/Y203-AH203</f>
        <v>15704.30890052356</v>
      </c>
      <c r="BO203" s="14">
        <f>AJ203/AA203-AJ203</f>
        <v>75705.358677685959</v>
      </c>
      <c r="BP203" s="14">
        <f>BG203/S203</f>
        <v>-8.7743938497930218E-2</v>
      </c>
      <c r="BQ203" s="14">
        <f>(BG203-CA203)/S203</f>
        <v>-7.8392064623826627E-2</v>
      </c>
      <c r="BR203" s="27">
        <f>BQ203-BP203</f>
        <v>9.3518738741035917E-3</v>
      </c>
      <c r="BS203" s="28">
        <f t="shared" si="17"/>
        <v>495159</v>
      </c>
      <c r="BT203" s="11">
        <f>BS203/S203</f>
        <v>0.58099250936329583</v>
      </c>
      <c r="BU203" s="14">
        <f>(BE203-AP203)*1/BT203-(BE203-AP203)</f>
        <v>117550.06446414185</v>
      </c>
      <c r="BV203" s="14">
        <f t="shared" si="18"/>
        <v>0.19903691813804172</v>
      </c>
      <c r="BW203" s="27">
        <f>(AR203+AV203+AY203+BB203)/S203</f>
        <v>0.28678085663597197</v>
      </c>
      <c r="BX203" s="13">
        <f>(AF203+AH203+AJ203+AL203+AN203)/N203</f>
        <v>131.34085414987914</v>
      </c>
      <c r="BY203" s="26">
        <f>BX203/K203</f>
        <v>0.32917507305734117</v>
      </c>
      <c r="BZ203" s="11">
        <f>AP203/BE203</f>
        <v>3.9131767591020564E-2</v>
      </c>
      <c r="CA203" s="15">
        <f>-(BM203+BN203+BO203)/M203</f>
        <v>-7970.2654354390288</v>
      </c>
      <c r="CB203" s="15">
        <f>BG203-CA203</f>
        <v>-66810.734564560975</v>
      </c>
      <c r="CC203" s="18">
        <f t="shared" si="19"/>
        <v>1</v>
      </c>
      <c r="CD203" s="17">
        <f>(AF203/(AF203+AH203+AJ203))/(X203/(X203+Z203+AB203))</f>
        <v>2.5155574835974397</v>
      </c>
      <c r="CE203" s="19">
        <f>(AH203/(AF203+AH203+AJ203))/(Z203/(X203+Z203+AB203))</f>
        <v>1.1717872276977017</v>
      </c>
      <c r="CF203" s="18">
        <f>(AJ203/(AF203+AH203+AJ203))/(AB203/(X203+Z203+AB203))</f>
        <v>0.62281542041301519</v>
      </c>
      <c r="CG203">
        <f>AH203/Z203</f>
        <v>86.761627906976742</v>
      </c>
      <c r="CH203" s="11">
        <f>BB203/BE203</f>
        <v>0.27466515751744952</v>
      </c>
      <c r="CI203" s="14">
        <f>AY203/V203</f>
        <v>3274.4827420010056</v>
      </c>
      <c r="CJ203" s="14">
        <f>AV203/M203</f>
        <v>5239.5</v>
      </c>
      <c r="CK203" s="17">
        <f>N203/V203</f>
        <v>63.97810131027218</v>
      </c>
      <c r="CL203" s="17">
        <f>(AL203+AN203)/N203</f>
        <v>3.9000805801772764</v>
      </c>
      <c r="CM203" s="14">
        <f>AP203/AC203</f>
        <v>4.9984939759036147</v>
      </c>
    </row>
    <row r="204" spans="1:91" hidden="1" x14ac:dyDescent="0.2">
      <c r="A204">
        <v>419</v>
      </c>
      <c r="B204" s="2">
        <v>44866</v>
      </c>
      <c r="C204" s="3" t="s">
        <v>46</v>
      </c>
      <c r="D204" t="s">
        <v>42</v>
      </c>
      <c r="E204" s="3" t="s">
        <v>41</v>
      </c>
      <c r="F204" t="s">
        <v>42</v>
      </c>
      <c r="G204" t="str">
        <f>CONCATENATE(C204,E204)</f>
        <v>GEGSEA</v>
      </c>
      <c r="H204" t="s">
        <v>30</v>
      </c>
      <c r="I204">
        <f>U204/M204</f>
        <v>116.25</v>
      </c>
      <c r="J204" t="str">
        <f>_xlfn.CONCAT(C204,E204,H204)</f>
        <v>GEGSEA737-700</v>
      </c>
      <c r="K204" s="4">
        <v>223</v>
      </c>
      <c r="L204" s="4">
        <f>N204/M204</f>
        <v>92.25</v>
      </c>
      <c r="M204" s="4">
        <v>8</v>
      </c>
      <c r="N204" s="4">
        <v>738</v>
      </c>
      <c r="O204" s="4">
        <f>P204/M204</f>
        <v>16</v>
      </c>
      <c r="P204" s="4">
        <v>128</v>
      </c>
      <c r="Q204" s="4">
        <v>233</v>
      </c>
      <c r="R204" s="4">
        <v>378</v>
      </c>
      <c r="S204" s="4">
        <f>U204*K204</f>
        <v>207390</v>
      </c>
      <c r="T204" s="7">
        <f>N204/U204</f>
        <v>0.79354838709677422</v>
      </c>
      <c r="U204" s="4">
        <v>930</v>
      </c>
      <c r="V204" s="4">
        <v>9.2305927091528979</v>
      </c>
      <c r="W204" s="7">
        <f>P204/X204</f>
        <v>1</v>
      </c>
      <c r="X204" s="4">
        <v>128</v>
      </c>
      <c r="Y204" s="7">
        <f>Q204/Z204</f>
        <v>1</v>
      </c>
      <c r="Z204" s="4">
        <v>233</v>
      </c>
      <c r="AA204" s="7">
        <f>R204/AB204</f>
        <v>0.66315789473684206</v>
      </c>
      <c r="AB204" s="4">
        <v>570</v>
      </c>
      <c r="AC204" s="4">
        <v>3882</v>
      </c>
      <c r="AD204" s="4">
        <f>AP204/AC204</f>
        <v>5</v>
      </c>
      <c r="AE204" s="7">
        <f>AF204/(AF204+AH204+AJ204+AL204+AN204+AP204)</f>
        <v>0.19422749333076206</v>
      </c>
      <c r="AF204" s="4">
        <v>18129</v>
      </c>
      <c r="AG204" s="7">
        <f>AH204/(AF204+AH204+AJ204+AL204+AN204+AP204)</f>
        <v>0.23460718456379434</v>
      </c>
      <c r="AH204" s="4">
        <v>21898</v>
      </c>
      <c r="AI204" s="7">
        <f>AJ204/(AF204+AH204+AJ204+AL204+AN204+AP204)</f>
        <v>0.32274826171268173</v>
      </c>
      <c r="AJ204" s="4">
        <v>30125</v>
      </c>
      <c r="AK204" s="7">
        <f>AL204/(AF204+AH204+AJ204+AL204+AN204+AP204)</f>
        <v>2.4266383826696235E-2</v>
      </c>
      <c r="AL204" s="4">
        <v>2265</v>
      </c>
      <c r="AM204" s="7">
        <f>AN204/(AF204+AH204+AJ204+AL204+AN204+AP204)</f>
        <v>1.6199016488284639E-2</v>
      </c>
      <c r="AN204" s="4">
        <v>1512</v>
      </c>
      <c r="AO204" s="7">
        <f>AP204/(AF204+AH204+AJ204+AL204+AN204+AP204)</f>
        <v>0.20795166007778099</v>
      </c>
      <c r="AP204" s="4">
        <v>19410</v>
      </c>
      <c r="AQ204" s="6">
        <f>AO204+AM204+AK204+AI204+AG204+AE204</f>
        <v>1</v>
      </c>
      <c r="AR204" s="4">
        <v>33992</v>
      </c>
      <c r="AS204" s="4">
        <f>AR204/M204</f>
        <v>4249</v>
      </c>
      <c r="AT204" s="4">
        <f>AR204/V204</f>
        <v>3682.5370884682316</v>
      </c>
      <c r="AU204" s="7">
        <f>AR204/(AR204+AV204+AY204+BB204)</f>
        <v>0.27045176073707494</v>
      </c>
      <c r="AV204" s="4">
        <v>39297</v>
      </c>
      <c r="AW204" s="4">
        <f>AV204/M204</f>
        <v>4912.125</v>
      </c>
      <c r="AX204" s="7">
        <f>AV204/(AR204+AV204+AY204+BB204)</f>
        <v>0.312660121254555</v>
      </c>
      <c r="AY204" s="4">
        <v>30226</v>
      </c>
      <c r="AZ204" s="4">
        <f>AY204/M204</f>
        <v>3778.25</v>
      </c>
      <c r="BA204" s="7">
        <f>AY204/(AR204+AV204+AY204+BB204)</f>
        <v>0.24048820075426061</v>
      </c>
      <c r="BB204" s="4">
        <v>22171</v>
      </c>
      <c r="BC204" s="11">
        <f>BB204/(AR204+AV204+AY204+BB204)</f>
        <v>0.17639991725410945</v>
      </c>
      <c r="BD204" s="9">
        <f>BC204+BA204+AX204+AU204</f>
        <v>1</v>
      </c>
      <c r="BE204" s="14">
        <f>(AF204+AH204+AJ204+AL204+AN204+AP204)</f>
        <v>93339</v>
      </c>
      <c r="BF204" s="14">
        <f t="shared" si="15"/>
        <v>-125686</v>
      </c>
      <c r="BG204" s="13">
        <f>(AF204+AH204+AJ204+AL204+AN204+AP204)-(AR204+AV204+AY204+BB204)</f>
        <v>-32347</v>
      </c>
      <c r="BH204" s="13">
        <f t="shared" si="16"/>
        <v>1</v>
      </c>
      <c r="BI204" s="14">
        <f>AF204/W204</f>
        <v>18129</v>
      </c>
      <c r="BJ204" s="14">
        <f>AH204/Y204</f>
        <v>21898</v>
      </c>
      <c r="BK204" s="14">
        <f>AJ204/AA204</f>
        <v>45426.587301587308</v>
      </c>
      <c r="BL204" s="14">
        <f>BI204+BJ204+BK204</f>
        <v>85453.587301587308</v>
      </c>
      <c r="BM204" s="14">
        <f>(AF204/W204)-AF204</f>
        <v>0</v>
      </c>
      <c r="BN204" s="14">
        <f>AH204/Y204-AH204</f>
        <v>0</v>
      </c>
      <c r="BO204" s="14">
        <f>AJ204/AA204-AJ204</f>
        <v>15301.587301587308</v>
      </c>
      <c r="BP204" s="14">
        <f>BG204/S204</f>
        <v>-0.15597184049375573</v>
      </c>
      <c r="BQ204" s="14">
        <f>(BG204-CA204)/S204</f>
        <v>-0.14674912766913345</v>
      </c>
      <c r="BR204" s="27">
        <f>BQ204-BP204</f>
        <v>9.2227128246222811E-3</v>
      </c>
      <c r="BS204" s="28">
        <f t="shared" si="17"/>
        <v>164574</v>
      </c>
      <c r="BT204" s="11">
        <f>BS204/S204</f>
        <v>0.79354838709677422</v>
      </c>
      <c r="BU204" s="14">
        <f>(BE204-AP204)*1/BT204-(BE204-AP204)</f>
        <v>19233.560975609755</v>
      </c>
      <c r="BV204" s="14">
        <f t="shared" si="18"/>
        <v>0.45006509474902356</v>
      </c>
      <c r="BW204" s="27">
        <f>(AR204+AV204+AY204+BB204)/S204</f>
        <v>0.60603693524277935</v>
      </c>
      <c r="BX204" s="13">
        <f>(AF204+AH204+AJ204+AL204+AN204)/N204</f>
        <v>100.17479674796748</v>
      </c>
      <c r="BY204" s="26">
        <f>BX204/K204</f>
        <v>0.44921433519267928</v>
      </c>
      <c r="BZ204" s="11">
        <f>AP204/BE204</f>
        <v>0.20795166007778099</v>
      </c>
      <c r="CA204" s="15">
        <f>-(BM204+BN204+BO204)/M204</f>
        <v>-1912.6984126984134</v>
      </c>
      <c r="CB204" s="15">
        <f>BG204-CA204</f>
        <v>-30434.301587301587</v>
      </c>
      <c r="CC204" s="18">
        <f t="shared" si="19"/>
        <v>1</v>
      </c>
      <c r="CD204" s="17">
        <f>(AF204/(AF204+AH204+AJ204))/(X204/(X204+Z204+AB204))</f>
        <v>1.8796349132954155</v>
      </c>
      <c r="CE204" s="19">
        <f>(AH204/(AF204+AH204+AJ204))/(Z204/(X204+Z204+AB204))</f>
        <v>1.2472633305876093</v>
      </c>
      <c r="CF204" s="18">
        <f>(AJ204/(AF204+AH204+AJ204))/(AB204/(X204+Z204+AB204))</f>
        <v>0.7013936404759189</v>
      </c>
      <c r="CG204">
        <f>AH204/Z204</f>
        <v>93.982832618025753</v>
      </c>
      <c r="CH204" s="11">
        <f>BB204/BE204</f>
        <v>0.23753200698529017</v>
      </c>
      <c r="CI204" s="14">
        <f>AY204/V204</f>
        <v>3274.5459530489752</v>
      </c>
      <c r="CJ204" s="14">
        <f>AV204/M204</f>
        <v>4912.125</v>
      </c>
      <c r="CK204" s="17">
        <f>N204/V204</f>
        <v>79.951528927087409</v>
      </c>
      <c r="CL204" s="17">
        <f>(AL204+AN204)/N204</f>
        <v>5.1178861788617889</v>
      </c>
      <c r="CM204" s="14">
        <f>AP204/AC204</f>
        <v>5</v>
      </c>
    </row>
    <row r="205" spans="1:91" hidden="1" x14ac:dyDescent="0.2">
      <c r="A205">
        <v>187</v>
      </c>
      <c r="B205" s="2">
        <v>44805</v>
      </c>
      <c r="C205" s="3" t="s">
        <v>53</v>
      </c>
      <c r="D205" t="s">
        <v>54</v>
      </c>
      <c r="E205" s="3" t="s">
        <v>37</v>
      </c>
      <c r="F205" t="s">
        <v>38</v>
      </c>
      <c r="G205" t="str">
        <f>CONCATENATE(C205,E205)</f>
        <v>YVRLAX</v>
      </c>
      <c r="H205" t="s">
        <v>35</v>
      </c>
      <c r="I205">
        <f>U205/M205</f>
        <v>179</v>
      </c>
      <c r="J205" t="str">
        <f>_xlfn.CONCAT(C205,E205,H205)</f>
        <v>YVRLAX737-Max 9</v>
      </c>
      <c r="K205" s="4">
        <v>1080</v>
      </c>
      <c r="L205" s="4">
        <f>N205/M205</f>
        <v>154</v>
      </c>
      <c r="M205" s="4">
        <v>3</v>
      </c>
      <c r="N205" s="4">
        <v>462</v>
      </c>
      <c r="O205" s="4">
        <f>P205/M205</f>
        <v>20.333333333333332</v>
      </c>
      <c r="P205" s="4">
        <v>61</v>
      </c>
      <c r="Q205" s="4">
        <v>100</v>
      </c>
      <c r="R205" s="4">
        <v>301</v>
      </c>
      <c r="S205" s="4">
        <f>U205*K205</f>
        <v>579960</v>
      </c>
      <c r="T205" s="7">
        <f>N205/U205</f>
        <v>0.86033519553072624</v>
      </c>
      <c r="U205" s="4">
        <v>537</v>
      </c>
      <c r="V205" s="4">
        <v>1.9409352978859706</v>
      </c>
      <c r="W205" s="7">
        <f>P205/X205</f>
        <v>0.88405797101449279</v>
      </c>
      <c r="X205" s="4">
        <v>69</v>
      </c>
      <c r="Y205" s="7">
        <f>Q205/Z205</f>
        <v>0.77519379844961245</v>
      </c>
      <c r="Z205" s="4">
        <v>129</v>
      </c>
      <c r="AA205" s="7">
        <f>R205/AB205</f>
        <v>0.88790560471976399</v>
      </c>
      <c r="AB205" s="4">
        <v>339</v>
      </c>
      <c r="AC205" s="4">
        <v>0</v>
      </c>
      <c r="AD205" s="4" t="e">
        <f>AP205/AC205</f>
        <v>#DIV/0!</v>
      </c>
      <c r="AE205" s="7">
        <f>AF205/(AF205+AH205+AJ205+AL205+AN205+AP205)</f>
        <v>0.22813441621934427</v>
      </c>
      <c r="AF205" s="4">
        <v>22865</v>
      </c>
      <c r="AG205" s="7">
        <f>AH205/(AF205+AH205+AJ205+AL205+AN205+AP205)</f>
        <v>0.21049428292059943</v>
      </c>
      <c r="AH205" s="4">
        <v>21097</v>
      </c>
      <c r="AI205" s="7">
        <f>AJ205/(AF205+AH205+AJ205+AL205+AN205+AP205)</f>
        <v>0.53740546365214614</v>
      </c>
      <c r="AJ205" s="4">
        <v>53862</v>
      </c>
      <c r="AK205" s="7">
        <f>AL205/(AF205+AH205+AJ205+AL205+AN205+AP205)</f>
        <v>1.7959411729491351E-2</v>
      </c>
      <c r="AL205" s="4">
        <v>1800</v>
      </c>
      <c r="AM205" s="7">
        <f>AN205/(AF205+AH205+AJ205+AL205+AN205+AP205)</f>
        <v>6.0064254784187735E-3</v>
      </c>
      <c r="AN205" s="4">
        <v>602</v>
      </c>
      <c r="AO205" s="7">
        <f>AP205/(AF205+AH205+AJ205+AL205+AN205+AP205)</f>
        <v>0</v>
      </c>
      <c r="AP205" s="4">
        <v>0</v>
      </c>
      <c r="AQ205" s="6">
        <f>AO205+AM205+AK205+AI205+AG205+AE205</f>
        <v>1</v>
      </c>
      <c r="AR205" s="4">
        <v>6589</v>
      </c>
      <c r="AS205" s="4">
        <f>AR205/M205</f>
        <v>2196.3333333333335</v>
      </c>
      <c r="AT205" s="4">
        <f>AR205/V205</f>
        <v>3394.7550993464915</v>
      </c>
      <c r="AU205" s="7">
        <f>AR205/(AR205+AV205+AY205+BB205)</f>
        <v>0.20156011012542061</v>
      </c>
      <c r="AV205" s="4">
        <v>15719</v>
      </c>
      <c r="AW205" s="4">
        <f>AV205/M205</f>
        <v>5239.666666666667</v>
      </c>
      <c r="AX205" s="7">
        <f>AV205/(AR205+AV205+AY205+BB205)</f>
        <v>0.48085041297032732</v>
      </c>
      <c r="AY205" s="4">
        <v>5720</v>
      </c>
      <c r="AZ205" s="4">
        <f>AY205/M205</f>
        <v>1906.6666666666667</v>
      </c>
      <c r="BA205" s="7">
        <f>AY205/(AR205+AV205+AY205+BB205)</f>
        <v>0.17497705720403794</v>
      </c>
      <c r="BB205" s="4">
        <v>4662</v>
      </c>
      <c r="BC205" s="11">
        <f>BB205/(AR205+AV205+AY205+BB205)</f>
        <v>0.14261241970021413</v>
      </c>
      <c r="BD205" s="9">
        <f>BC205+BA205+AX205+AU205</f>
        <v>1</v>
      </c>
      <c r="BE205" s="14">
        <f>(AF205+AH205+AJ205+AL205+AN205+AP205)</f>
        <v>100226</v>
      </c>
      <c r="BF205" s="14">
        <f t="shared" si="15"/>
        <v>-32690</v>
      </c>
      <c r="BG205" s="13">
        <f>(AF205+AH205+AJ205+AL205+AN205+AP205)-(AR205+AV205+AY205+BB205)</f>
        <v>67536</v>
      </c>
      <c r="BH205" s="13">
        <f t="shared" si="16"/>
        <v>0</v>
      </c>
      <c r="BI205" s="14">
        <f>AF205/W205</f>
        <v>25863.688524590161</v>
      </c>
      <c r="BJ205" s="14">
        <f>AH205/Y205</f>
        <v>27215.129999999997</v>
      </c>
      <c r="BK205" s="14">
        <f>AJ205/AA205</f>
        <v>60661.853820598008</v>
      </c>
      <c r="BL205" s="14">
        <f>BI205+BJ205+BK205</f>
        <v>113740.67234518816</v>
      </c>
      <c r="BM205" s="14">
        <f>(AF205/W205)-AF205</f>
        <v>2998.6885245901613</v>
      </c>
      <c r="BN205" s="14">
        <f>AH205/Y205-AH205</f>
        <v>6118.1299999999974</v>
      </c>
      <c r="BO205" s="14">
        <f>AJ205/AA205-AJ205</f>
        <v>6799.8538205980076</v>
      </c>
      <c r="BP205" s="14">
        <f>BG205/S205</f>
        <v>0.11644941030415891</v>
      </c>
      <c r="BQ205" s="14">
        <f>(BG205-CA205)/S205</f>
        <v>0.12559755405268649</v>
      </c>
      <c r="BR205" s="27">
        <f>BQ205-BP205</f>
        <v>9.1481437485275846E-3</v>
      </c>
      <c r="BS205" s="28">
        <f t="shared" si="17"/>
        <v>498960</v>
      </c>
      <c r="BT205" s="11">
        <f>BS205/S205</f>
        <v>0.86033519553072624</v>
      </c>
      <c r="BU205" s="14">
        <f>(BE205-AP205)*1/BT205-(BE205-AP205)</f>
        <v>16270.454545454544</v>
      </c>
      <c r="BV205" s="14">
        <f t="shared" si="18"/>
        <v>0.1728153665770053</v>
      </c>
      <c r="BW205" s="27">
        <f>(AR205+AV205+AY205+BB205)/S205</f>
        <v>5.63659562728464E-2</v>
      </c>
      <c r="BX205" s="13">
        <f>(AF205+AH205+AJ205+AL205+AN205)/N205</f>
        <v>216.93939393939394</v>
      </c>
      <c r="BY205" s="26">
        <f>BX205/K205</f>
        <v>0.20086980920314254</v>
      </c>
      <c r="BZ205" s="11">
        <f>AP205/BE205</f>
        <v>0</v>
      </c>
      <c r="CA205" s="15">
        <f>-(BM205+BN205+BO205)/M205</f>
        <v>-5305.5574483960554</v>
      </c>
      <c r="CB205" s="15">
        <f>BG205-CA205</f>
        <v>72841.557448396052</v>
      </c>
      <c r="CC205" s="18">
        <f t="shared" si="19"/>
        <v>0</v>
      </c>
      <c r="CD205" s="17">
        <f>(AF205/(AF205+AH205+AJ205))/(X205/(X205+Z205+AB205))</f>
        <v>1.8190765847449188</v>
      </c>
      <c r="CE205" s="19">
        <f>(AH205/(AF205+AH205+AJ205))/(Z205/(X205+Z205+AB205))</f>
        <v>0.89775919353979816</v>
      </c>
      <c r="CF205" s="18">
        <f>(AJ205/(AF205+AH205+AJ205))/(AB205/(X205+Z205+AB205))</f>
        <v>0.87219109051907573</v>
      </c>
      <c r="CG205">
        <f>AH205/Z205</f>
        <v>163.54263565891472</v>
      </c>
      <c r="CH205" s="11">
        <f>BB205/BE205</f>
        <v>4.6514876379382598E-2</v>
      </c>
      <c r="CI205" s="14">
        <f>AY205/V205</f>
        <v>2947.0328074460358</v>
      </c>
      <c r="CJ205" s="14">
        <f>AV205/M205</f>
        <v>5239.666666666667</v>
      </c>
      <c r="CK205" s="17">
        <f>N205/V205</f>
        <v>238.02957290910291</v>
      </c>
      <c r="CL205" s="17">
        <f>(AL205+AN205)/N205</f>
        <v>5.1991341991341988</v>
      </c>
      <c r="CM205" s="14" t="e">
        <f>AP205/AC205</f>
        <v>#DIV/0!</v>
      </c>
    </row>
    <row r="206" spans="1:91" hidden="1" x14ac:dyDescent="0.2">
      <c r="A206">
        <v>39</v>
      </c>
      <c r="B206" s="2">
        <v>44805</v>
      </c>
      <c r="C206" s="3" t="s">
        <v>32</v>
      </c>
      <c r="D206" t="s">
        <v>33</v>
      </c>
      <c r="E206" s="3" t="s">
        <v>52</v>
      </c>
      <c r="F206" t="s">
        <v>33</v>
      </c>
      <c r="G206" t="str">
        <f>CONCATENATE(C206,E206)</f>
        <v>HNLOGG</v>
      </c>
      <c r="H206" t="s">
        <v>48</v>
      </c>
      <c r="I206">
        <f>U206/M206</f>
        <v>183.77777777777777</v>
      </c>
      <c r="J206" t="str">
        <f>_xlfn.CONCAT(C206,E206,H206)</f>
        <v>HNLOGGA321</v>
      </c>
      <c r="K206" s="4">
        <v>101</v>
      </c>
      <c r="L206" s="4">
        <f>N206/M206</f>
        <v>118.22222222222223</v>
      </c>
      <c r="M206" s="4">
        <v>18</v>
      </c>
      <c r="N206" s="4">
        <v>2128</v>
      </c>
      <c r="O206" s="4">
        <f>P206/M206</f>
        <v>15.666666666666666</v>
      </c>
      <c r="P206" s="4">
        <v>282</v>
      </c>
      <c r="Q206" s="4">
        <v>529</v>
      </c>
      <c r="R206" s="4">
        <v>1317</v>
      </c>
      <c r="S206" s="4">
        <f>U206*K206</f>
        <v>334108</v>
      </c>
      <c r="T206" s="7">
        <f>N206/U206</f>
        <v>0.64328899637243042</v>
      </c>
      <c r="U206" s="4">
        <v>3308</v>
      </c>
      <c r="V206" s="4">
        <v>12.463788859387099</v>
      </c>
      <c r="W206" s="7">
        <f>P206/X206</f>
        <v>0.64383561643835618</v>
      </c>
      <c r="X206" s="4">
        <v>438</v>
      </c>
      <c r="Y206" s="7">
        <f>Q206/Z206</f>
        <v>0.64277035236938029</v>
      </c>
      <c r="Z206" s="4">
        <v>823</v>
      </c>
      <c r="AA206" s="7">
        <f>R206/AB206</f>
        <v>0.64306640625</v>
      </c>
      <c r="AB206" s="4">
        <v>2048</v>
      </c>
      <c r="AC206" s="4">
        <v>39119</v>
      </c>
      <c r="AD206" s="4">
        <f>AP206/AC206</f>
        <v>5</v>
      </c>
      <c r="AE206" s="7">
        <f>AF206/(AF206+AH206+AJ206+AL206+AN206+AP206)</f>
        <v>7.0715245294012921E-2</v>
      </c>
      <c r="AF206" s="4">
        <v>21845</v>
      </c>
      <c r="AG206" s="7">
        <f>AH206/(AF206+AH206+AJ206+AL206+AN206+AP206)</f>
        <v>8.1951345839470405E-2</v>
      </c>
      <c r="AH206" s="4">
        <v>25316</v>
      </c>
      <c r="AI206" s="7">
        <f>AJ206/(AF206+AH206+AJ206+AL206+AN206+AP206)</f>
        <v>0.16725960215593286</v>
      </c>
      <c r="AJ206" s="4">
        <v>51669</v>
      </c>
      <c r="AK206" s="7">
        <f>AL206/(AF206+AH206+AJ206+AL206+AN206+AP206)</f>
        <v>2.5589563472152535E-2</v>
      </c>
      <c r="AL206" s="4">
        <v>7905</v>
      </c>
      <c r="AM206" s="7">
        <f>AN206/(AF206+AH206+AJ206+AL206+AN206+AP206)</f>
        <v>2.131654338572099E-2</v>
      </c>
      <c r="AN206" s="4">
        <v>6585</v>
      </c>
      <c r="AO206" s="7">
        <f>AP206/(AF206+AH206+AJ206+AL206+AN206+AP206)</f>
        <v>0.63316769985271026</v>
      </c>
      <c r="AP206" s="4">
        <v>195595</v>
      </c>
      <c r="AQ206" s="6">
        <f>AO206+AM206+AK206+AI206+AG206+AE206</f>
        <v>1</v>
      </c>
      <c r="AR206" s="4">
        <v>47995</v>
      </c>
      <c r="AS206" s="4">
        <f>AR206/M206</f>
        <v>2666.3888888888887</v>
      </c>
      <c r="AT206" s="4">
        <f>AR206/V206</f>
        <v>3850.7552190963647</v>
      </c>
      <c r="AU206" s="7">
        <f>AR206/(AR206+AV206+AY206+BB206)</f>
        <v>0.2057831077343921</v>
      </c>
      <c r="AV206" s="4">
        <v>108681</v>
      </c>
      <c r="AW206" s="4">
        <f>AV206/M206</f>
        <v>6037.833333333333</v>
      </c>
      <c r="AX206" s="7">
        <f>AV206/(AR206+AV206+AY206+BB206)</f>
        <v>0.46598007983501338</v>
      </c>
      <c r="AY206" s="4">
        <v>46480</v>
      </c>
      <c r="AZ206" s="4">
        <f>AY206/M206</f>
        <v>2582.2222222222222</v>
      </c>
      <c r="BA206" s="7">
        <f>AY206/(AR206+AV206+AY206+BB206)</f>
        <v>0.19928740176048637</v>
      </c>
      <c r="BB206" s="4">
        <v>30075</v>
      </c>
      <c r="BC206" s="11">
        <f>BB206/(AR206+AV206+AY206+BB206)</f>
        <v>0.12894941067010818</v>
      </c>
      <c r="BD206" s="9">
        <f>BC206+BA206+AX206+AU206</f>
        <v>1</v>
      </c>
      <c r="BE206" s="14">
        <f>(AF206+AH206+AJ206+AL206+AN206+AP206)</f>
        <v>308915</v>
      </c>
      <c r="BF206" s="14">
        <f t="shared" si="15"/>
        <v>-233231</v>
      </c>
      <c r="BG206" s="13">
        <f>(AF206+AH206+AJ206+AL206+AN206+AP206)-(AR206+AV206+AY206+BB206)</f>
        <v>75684</v>
      </c>
      <c r="BH206" s="13">
        <f t="shared" si="16"/>
        <v>0</v>
      </c>
      <c r="BI206" s="14">
        <f>AF206/W206</f>
        <v>33929.468085106382</v>
      </c>
      <c r="BJ206" s="14">
        <f>AH206/Y206</f>
        <v>39385.761814744801</v>
      </c>
      <c r="BK206" s="14">
        <f>AJ206/AA206</f>
        <v>80347.8451025057</v>
      </c>
      <c r="BL206" s="14">
        <f>BI206+BJ206+BK206</f>
        <v>153663.0750023569</v>
      </c>
      <c r="BM206" s="14">
        <f>(AF206/W206)-AF206</f>
        <v>12084.468085106382</v>
      </c>
      <c r="BN206" s="14">
        <f>AH206/Y206-AH206</f>
        <v>14069.761814744801</v>
      </c>
      <c r="BO206" s="14">
        <f>AJ206/AA206-AJ206</f>
        <v>28678.8451025057</v>
      </c>
      <c r="BP206" s="14">
        <f>BG206/S206</f>
        <v>0.22652555461108384</v>
      </c>
      <c r="BQ206" s="14">
        <f>(BG206-CA206)/S206</f>
        <v>0.23564321101133581</v>
      </c>
      <c r="BR206" s="27">
        <f>BQ206-BP206</f>
        <v>9.1176564002519722E-3</v>
      </c>
      <c r="BS206" s="28">
        <f t="shared" si="17"/>
        <v>214928</v>
      </c>
      <c r="BT206" s="11">
        <f>BS206/S206</f>
        <v>0.64328899637243042</v>
      </c>
      <c r="BU206" s="14">
        <f>(BE206-AP206)*1/BT206-(BE206-AP206)</f>
        <v>62837.218045112793</v>
      </c>
      <c r="BV206" s="14">
        <f t="shared" si="18"/>
        <v>0.92459623834209292</v>
      </c>
      <c r="BW206" s="27">
        <f>(AR206+AV206+AY206+BB206)/S206</f>
        <v>0.69807068373100911</v>
      </c>
      <c r="BX206" s="13">
        <f>(AF206+AH206+AJ206+AL206+AN206)/N206</f>
        <v>53.251879699248121</v>
      </c>
      <c r="BY206" s="26">
        <f>BX206/K206</f>
        <v>0.52724633365592199</v>
      </c>
      <c r="BZ206" s="11">
        <f>AP206/BE206</f>
        <v>0.63316769985271026</v>
      </c>
      <c r="CA206" s="15">
        <f>-(BM206+BN206+BO206)/M206</f>
        <v>-3046.2819445753826</v>
      </c>
      <c r="CB206" s="15">
        <f>BG206-CA206</f>
        <v>78730.281944575385</v>
      </c>
      <c r="CC206" s="18">
        <f t="shared" si="19"/>
        <v>0</v>
      </c>
      <c r="CD206" s="17">
        <f>(AF206/(AF206+AH206+AJ206))/(X206/(X206+Z206+AB206))</f>
        <v>1.6698824881247583</v>
      </c>
      <c r="CE206" s="19">
        <f>(AH206/(AF206+AH206+AJ206))/(Z206/(X206+Z206+AB206))</f>
        <v>1.0299193639703608</v>
      </c>
      <c r="CF206" s="18">
        <f>(AJ206/(AF206+AH206+AJ206))/(AB206/(X206+Z206+AB206))</f>
        <v>0.84471085627624454</v>
      </c>
      <c r="CG206">
        <f>AH206/Z206</f>
        <v>30.76063183475091</v>
      </c>
      <c r="CH206" s="11">
        <f>BB206/BE206</f>
        <v>9.7356878105627764E-2</v>
      </c>
      <c r="CI206" s="14">
        <f>AY206/V206</f>
        <v>3729.2030958141272</v>
      </c>
      <c r="CJ206" s="14">
        <f>AV206/M206</f>
        <v>6037.833333333333</v>
      </c>
      <c r="CK206" s="17">
        <f>N206/V206</f>
        <v>170.73459956739379</v>
      </c>
      <c r="CL206" s="17">
        <f>(AL206+AN206)/N206</f>
        <v>6.8092105263157894</v>
      </c>
      <c r="CM206" s="14">
        <f>AP206/AC206</f>
        <v>5</v>
      </c>
    </row>
    <row r="207" spans="1:91" hidden="1" x14ac:dyDescent="0.2">
      <c r="A207">
        <v>189</v>
      </c>
      <c r="B207" s="2">
        <v>44805</v>
      </c>
      <c r="C207" s="3" t="s">
        <v>53</v>
      </c>
      <c r="D207" t="s">
        <v>54</v>
      </c>
      <c r="E207" s="3" t="s">
        <v>37</v>
      </c>
      <c r="F207" t="s">
        <v>38</v>
      </c>
      <c r="G207" t="str">
        <f>CONCATENATE(C207,E207)</f>
        <v>YVRLAX</v>
      </c>
      <c r="H207" t="s">
        <v>48</v>
      </c>
      <c r="I207">
        <f>U207/M207</f>
        <v>190</v>
      </c>
      <c r="J207" t="str">
        <f>_xlfn.CONCAT(C207,E207,H207)</f>
        <v>YVRLAXA321</v>
      </c>
      <c r="K207" s="4">
        <v>1080</v>
      </c>
      <c r="L207" s="4">
        <f>N207/M207</f>
        <v>142.4</v>
      </c>
      <c r="M207" s="4">
        <v>5</v>
      </c>
      <c r="N207" s="4">
        <v>712</v>
      </c>
      <c r="O207" s="4">
        <f>P207/M207</f>
        <v>21.4</v>
      </c>
      <c r="P207" s="4">
        <v>107</v>
      </c>
      <c r="Q207" s="4">
        <v>169</v>
      </c>
      <c r="R207" s="4">
        <v>436</v>
      </c>
      <c r="S207" s="4">
        <f>U207*K207</f>
        <v>1026000</v>
      </c>
      <c r="T207" s="7">
        <f>N207/U207</f>
        <v>0.74947368421052629</v>
      </c>
      <c r="U207" s="4">
        <v>950</v>
      </c>
      <c r="V207" s="4">
        <v>3.2348921631432841</v>
      </c>
      <c r="W207" s="7">
        <f>P207/X207</f>
        <v>0.85599999999999998</v>
      </c>
      <c r="X207" s="4">
        <v>125</v>
      </c>
      <c r="Y207" s="7">
        <f>Q207/Z207</f>
        <v>0.73478260869565215</v>
      </c>
      <c r="Z207" s="4">
        <v>230</v>
      </c>
      <c r="AA207" s="7">
        <f>R207/AB207</f>
        <v>0.73277310924369743</v>
      </c>
      <c r="AB207" s="4">
        <v>595</v>
      </c>
      <c r="AC207" s="4">
        <v>2081</v>
      </c>
      <c r="AD207" s="4">
        <f>AP207/AC207</f>
        <v>5</v>
      </c>
      <c r="AE207" s="7">
        <f>AF207/(AF207+AH207+AJ207+AL207+AN207+AP207)</f>
        <v>0.20940857888293993</v>
      </c>
      <c r="AF207" s="4">
        <v>33871</v>
      </c>
      <c r="AG207" s="7">
        <f>AH207/(AF207+AH207+AJ207+AL207+AN207+AP207)</f>
        <v>0.2285187887181136</v>
      </c>
      <c r="AH207" s="4">
        <v>36962</v>
      </c>
      <c r="AI207" s="7">
        <f>AJ207/(AF207+AH207+AJ207+AL207+AN207+AP207)</f>
        <v>0.46543345739616437</v>
      </c>
      <c r="AJ207" s="4">
        <v>75282</v>
      </c>
      <c r="AK207" s="7">
        <f>AL207/(AF207+AH207+AJ207+AL207+AN207+AP207)</f>
        <v>1.6136411410483102E-2</v>
      </c>
      <c r="AL207" s="4">
        <v>2610</v>
      </c>
      <c r="AM207" s="7">
        <f>AN207/(AF207+AH207+AJ207+AL207+AN207+AP207)</f>
        <v>1.6173506609127891E-2</v>
      </c>
      <c r="AN207" s="4">
        <v>2616</v>
      </c>
      <c r="AO207" s="7">
        <f>AP207/(AF207+AH207+AJ207+AL207+AN207+AP207)</f>
        <v>6.4329256983171143E-2</v>
      </c>
      <c r="AP207" s="4">
        <v>10405</v>
      </c>
      <c r="AQ207" s="6">
        <f>AO207+AM207+AK207+AI207+AG207+AE207</f>
        <v>1</v>
      </c>
      <c r="AR207" s="4">
        <v>12457</v>
      </c>
      <c r="AS207" s="4">
        <f>AR207/M207</f>
        <v>2491.4</v>
      </c>
      <c r="AT207" s="4">
        <f>AR207/V207</f>
        <v>3850.8238827645391</v>
      </c>
      <c r="AU207" s="7">
        <f>AR207/(AR207+AV207+AY207+BB207)</f>
        <v>0.1965477524101043</v>
      </c>
      <c r="AV207" s="4">
        <v>31052</v>
      </c>
      <c r="AW207" s="4">
        <f>AV207/M207</f>
        <v>6210.4</v>
      </c>
      <c r="AX207" s="7">
        <f>AV207/(AR207+AV207+AY207+BB207)</f>
        <v>0.48994146326070148</v>
      </c>
      <c r="AY207" s="4">
        <v>12064</v>
      </c>
      <c r="AZ207" s="4">
        <f>AY207/M207</f>
        <v>2412.8000000000002</v>
      </c>
      <c r="BA207" s="7">
        <f>AY207/(AR207+AV207+AY207+BB207)</f>
        <v>0.19034696034964263</v>
      </c>
      <c r="BB207" s="4">
        <v>7806</v>
      </c>
      <c r="BC207" s="11">
        <f>BB207/(AR207+AV207+AY207+BB207)</f>
        <v>0.12316382397955158</v>
      </c>
      <c r="BD207" s="9">
        <f>BC207+BA207+AX207+AU207</f>
        <v>1</v>
      </c>
      <c r="BE207" s="14">
        <f>(AF207+AH207+AJ207+AL207+AN207+AP207)</f>
        <v>161746</v>
      </c>
      <c r="BF207" s="14">
        <f t="shared" si="15"/>
        <v>-63379</v>
      </c>
      <c r="BG207" s="13">
        <f>(AF207+AH207+AJ207+AL207+AN207+AP207)-(AR207+AV207+AY207+BB207)</f>
        <v>98367</v>
      </c>
      <c r="BH207" s="13">
        <f t="shared" si="16"/>
        <v>0</v>
      </c>
      <c r="BI207" s="14">
        <f>AF207/W207</f>
        <v>39568.925233644863</v>
      </c>
      <c r="BJ207" s="14">
        <f>AH207/Y207</f>
        <v>50303.313609467456</v>
      </c>
      <c r="BK207" s="14">
        <f>AJ207/AA207</f>
        <v>102735.75688073396</v>
      </c>
      <c r="BL207" s="14">
        <f>BI207+BJ207+BK207</f>
        <v>192607.99572384625</v>
      </c>
      <c r="BM207" s="14">
        <f>(AF207/W207)-AF207</f>
        <v>5697.9252336448626</v>
      </c>
      <c r="BN207" s="14">
        <f>AH207/Y207-AH207</f>
        <v>13341.313609467456</v>
      </c>
      <c r="BO207" s="14">
        <f>AJ207/AA207-AJ207</f>
        <v>27453.756880733956</v>
      </c>
      <c r="BP207" s="14">
        <f>BG207/S207</f>
        <v>9.5874269005847959E-2</v>
      </c>
      <c r="BQ207" s="14">
        <f>(BG207-CA207)/S207</f>
        <v>0.10493723113525268</v>
      </c>
      <c r="BR207" s="27">
        <f>BQ207-BP207</f>
        <v>9.0629621294047169E-3</v>
      </c>
      <c r="BS207" s="28">
        <f t="shared" si="17"/>
        <v>768960</v>
      </c>
      <c r="BT207" s="11">
        <f>BS207/S207</f>
        <v>0.74947368421052629</v>
      </c>
      <c r="BU207" s="14">
        <f>(BE207-AP207)*1/BT207-(BE207-AP207)</f>
        <v>50588.705056179781</v>
      </c>
      <c r="BV207" s="14">
        <f t="shared" si="18"/>
        <v>0.15764717348927876</v>
      </c>
      <c r="BW207" s="27">
        <f>(AR207+AV207+AY207+BB207)/S207</f>
        <v>6.1772904483430799E-2</v>
      </c>
      <c r="BX207" s="13">
        <f>(AF207+AH207+AJ207+AL207+AN207)/N207</f>
        <v>212.55758426966293</v>
      </c>
      <c r="BY207" s="26">
        <f>BX207/K207</f>
        <v>0.19681257802746568</v>
      </c>
      <c r="BZ207" s="11">
        <f>AP207/BE207</f>
        <v>6.4329256983171143E-2</v>
      </c>
      <c r="CA207" s="15">
        <f>-(BM207+BN207+BO207)/M207</f>
        <v>-9298.5991447692541</v>
      </c>
      <c r="CB207" s="15">
        <f>BG207-CA207</f>
        <v>107665.59914476925</v>
      </c>
      <c r="CC207" s="18">
        <f t="shared" si="19"/>
        <v>0</v>
      </c>
      <c r="CD207" s="17">
        <f>(AF207/(AF207+AH207+AJ207))/(X207/(X207+Z207+AB207))</f>
        <v>1.7617602573315541</v>
      </c>
      <c r="CE207" s="19">
        <f>(AH207/(AF207+AH207+AJ207))/(Z207/(X207+Z207+AB207))</f>
        <v>1.0448559725885953</v>
      </c>
      <c r="CF207" s="18">
        <f>(AJ207/(AF207+AH207+AJ207))/(AB207/(X207+Z207+AB207))</f>
        <v>0.82262704897172911</v>
      </c>
      <c r="CG207">
        <f>AH207/Z207</f>
        <v>160.70434782608694</v>
      </c>
      <c r="CH207" s="11">
        <f>BB207/BE207</f>
        <v>4.8260853436870157E-2</v>
      </c>
      <c r="CI207" s="14">
        <f>AY207/V207</f>
        <v>3729.3360617862568</v>
      </c>
      <c r="CJ207" s="14">
        <f>AV207/M207</f>
        <v>6210.4</v>
      </c>
      <c r="CK207" s="17">
        <f>N207/V207</f>
        <v>220.10007261205362</v>
      </c>
      <c r="CL207" s="17">
        <f>(AL207+AN207)/N207</f>
        <v>7.3398876404494384</v>
      </c>
      <c r="CM207" s="14">
        <f>AP207/AC207</f>
        <v>5</v>
      </c>
    </row>
    <row r="208" spans="1:91" hidden="1" x14ac:dyDescent="0.2">
      <c r="A208">
        <v>508</v>
      </c>
      <c r="B208" s="2">
        <v>44866</v>
      </c>
      <c r="C208" s="3" t="s">
        <v>41</v>
      </c>
      <c r="D208" t="s">
        <v>42</v>
      </c>
      <c r="E208" s="3" t="s">
        <v>46</v>
      </c>
      <c r="F208" t="s">
        <v>42</v>
      </c>
      <c r="G208" t="str">
        <f>CONCATENATE(C208,E208)</f>
        <v>SEAGEG</v>
      </c>
      <c r="H208" t="s">
        <v>30</v>
      </c>
      <c r="I208">
        <f>U208/M208</f>
        <v>116.25</v>
      </c>
      <c r="J208" t="str">
        <f>_xlfn.CONCAT(C208,E208,H208)</f>
        <v>SEAGEG737-700</v>
      </c>
      <c r="K208" s="4">
        <v>223</v>
      </c>
      <c r="L208" s="4">
        <f>N208/M208</f>
        <v>96.375</v>
      </c>
      <c r="M208" s="4">
        <v>8</v>
      </c>
      <c r="N208" s="4">
        <v>771</v>
      </c>
      <c r="O208" s="4">
        <f>P208/M208</f>
        <v>14.875</v>
      </c>
      <c r="P208" s="4">
        <v>119</v>
      </c>
      <c r="Q208" s="4">
        <v>189</v>
      </c>
      <c r="R208" s="4">
        <v>463</v>
      </c>
      <c r="S208" s="4">
        <f>U208*K208</f>
        <v>207390</v>
      </c>
      <c r="T208" s="7">
        <f>N208/U208</f>
        <v>0.82903225806451608</v>
      </c>
      <c r="U208" s="4">
        <v>930</v>
      </c>
      <c r="V208" s="4">
        <v>7.934213985278654</v>
      </c>
      <c r="W208" s="7">
        <f>P208/X208</f>
        <v>0.9296875</v>
      </c>
      <c r="X208" s="4">
        <v>128</v>
      </c>
      <c r="Y208" s="7">
        <f>Q208/Z208</f>
        <v>0.81115879828326176</v>
      </c>
      <c r="Z208" s="4">
        <v>233</v>
      </c>
      <c r="AA208" s="7">
        <f>R208/AB208</f>
        <v>0.81228070175438594</v>
      </c>
      <c r="AB208" s="4">
        <v>570</v>
      </c>
      <c r="AC208" s="4">
        <v>125</v>
      </c>
      <c r="AD208" s="4">
        <f>AP208/AC208</f>
        <v>4.984</v>
      </c>
      <c r="AE208" s="7">
        <f>AF208/(AF208+AH208+AJ208+AL208+AN208+AP208)</f>
        <v>0.22088880329329064</v>
      </c>
      <c r="AF208" s="4">
        <v>18351</v>
      </c>
      <c r="AG208" s="7">
        <f>AH208/(AF208+AH208+AJ208+AL208+AN208+AP208)</f>
        <v>0.21015190543826284</v>
      </c>
      <c r="AH208" s="4">
        <v>17459</v>
      </c>
      <c r="AI208" s="7">
        <f>AJ208/(AF208+AH208+AJ208+AL208+AN208+AP208)</f>
        <v>0.4946195141914827</v>
      </c>
      <c r="AJ208" s="4">
        <v>41092</v>
      </c>
      <c r="AK208" s="7">
        <f>AL208/(AF208+AH208+AJ208+AL208+AN208+AP208)</f>
        <v>3.340234478441946E-2</v>
      </c>
      <c r="AL208" s="4">
        <v>2775</v>
      </c>
      <c r="AM208" s="7">
        <f>AN208/(AF208+AH208+AJ208+AL208+AN208+AP208)</f>
        <v>3.3438455427429646E-2</v>
      </c>
      <c r="AN208" s="4">
        <v>2778</v>
      </c>
      <c r="AO208" s="7">
        <f>AP208/(AF208+AH208+AJ208+AL208+AN208+AP208)</f>
        <v>7.4989768651147117E-3</v>
      </c>
      <c r="AP208" s="4">
        <v>623</v>
      </c>
      <c r="AQ208" s="6">
        <f>AO208+AM208+AK208+AI208+AG208+AE208</f>
        <v>0.99999999999999989</v>
      </c>
      <c r="AR208" s="4">
        <v>29218</v>
      </c>
      <c r="AS208" s="4">
        <f>AR208/M208</f>
        <v>3652.25</v>
      </c>
      <c r="AT208" s="4">
        <f>AR208/V208</f>
        <v>3682.5323912629319</v>
      </c>
      <c r="AU208" s="7">
        <f>AR208/(AR208+AV208+AY208+BB208)</f>
        <v>0.25730489458759709</v>
      </c>
      <c r="AV208" s="4">
        <v>39297</v>
      </c>
      <c r="AW208" s="4">
        <f>AV208/M208</f>
        <v>4912.125</v>
      </c>
      <c r="AX208" s="7">
        <f>AV208/(AR208+AV208+AY208+BB208)</f>
        <v>0.34606442749704985</v>
      </c>
      <c r="AY208" s="4">
        <v>25981</v>
      </c>
      <c r="AZ208" s="4">
        <f>AY208/M208</f>
        <v>3247.625</v>
      </c>
      <c r="BA208" s="7">
        <f>AY208/(AR208+AV208+AY208+BB208)</f>
        <v>0.22879863324937916</v>
      </c>
      <c r="BB208" s="4">
        <v>19058</v>
      </c>
      <c r="BC208" s="11">
        <f>BB208/(AR208+AV208+AY208+BB208)</f>
        <v>0.1678320446659739</v>
      </c>
      <c r="BD208" s="9">
        <f>BC208+BA208+AX208+AU208</f>
        <v>1</v>
      </c>
      <c r="BE208" s="14">
        <f>(AF208+AH208+AJ208+AL208+AN208+AP208)</f>
        <v>83078</v>
      </c>
      <c r="BF208" s="14">
        <f t="shared" si="15"/>
        <v>-113554</v>
      </c>
      <c r="BG208" s="13">
        <f>(AF208+AH208+AJ208+AL208+AN208+AP208)-(AR208+AV208+AY208+BB208)</f>
        <v>-30476</v>
      </c>
      <c r="BH208" s="13">
        <f t="shared" si="16"/>
        <v>1</v>
      </c>
      <c r="BI208" s="14">
        <f>AF208/W208</f>
        <v>19738.89075630252</v>
      </c>
      <c r="BJ208" s="14">
        <f>AH208/Y208</f>
        <v>21523.5291005291</v>
      </c>
      <c r="BK208" s="14">
        <f>AJ208/AA208</f>
        <v>50588.42332613391</v>
      </c>
      <c r="BL208" s="14">
        <f>BI208+BJ208+BK208</f>
        <v>91850.843182965531</v>
      </c>
      <c r="BM208" s="14">
        <f>(AF208/W208)-AF208</f>
        <v>1387.8907563025205</v>
      </c>
      <c r="BN208" s="14">
        <f>AH208/Y208-AH208</f>
        <v>4064.5291005291001</v>
      </c>
      <c r="BO208" s="14">
        <f>AJ208/AA208-AJ208</f>
        <v>9496.4233261339105</v>
      </c>
      <c r="BP208" s="14">
        <f>BG208/S208</f>
        <v>-0.14695019046241381</v>
      </c>
      <c r="BQ208" s="14">
        <f>(BG208-CA208)/S208</f>
        <v>-0.13794008680326586</v>
      </c>
      <c r="BR208" s="27">
        <f>BQ208-BP208</f>
        <v>9.01010365914795E-3</v>
      </c>
      <c r="BS208" s="28">
        <f t="shared" si="17"/>
        <v>171933</v>
      </c>
      <c r="BT208" s="11">
        <f>BS208/S208</f>
        <v>0.82903225806451608</v>
      </c>
      <c r="BU208" s="14">
        <f>(BE208-AP208)*1/BT208-(BE208-AP208)</f>
        <v>17004.338521400787</v>
      </c>
      <c r="BV208" s="14">
        <f t="shared" si="18"/>
        <v>0.40058826365784272</v>
      </c>
      <c r="BW208" s="27">
        <f>(AR208+AV208+AY208+BB208)/S208</f>
        <v>0.54753845412025648</v>
      </c>
      <c r="BX208" s="13">
        <f>(AF208+AH208+AJ208+AL208+AN208)/N208</f>
        <v>106.94552529182879</v>
      </c>
      <c r="BY208" s="26">
        <f>BX208/K208</f>
        <v>0.4795763466001291</v>
      </c>
      <c r="BZ208" s="11">
        <f>AP208/BE208</f>
        <v>7.4989768651147117E-3</v>
      </c>
      <c r="CA208" s="15">
        <f>-(BM208+BN208+BO208)/M208</f>
        <v>-1868.6053978706914</v>
      </c>
      <c r="CB208" s="15">
        <f>BG208-CA208</f>
        <v>-28607.394602129309</v>
      </c>
      <c r="CC208" s="18">
        <f t="shared" si="19"/>
        <v>1</v>
      </c>
      <c r="CD208" s="17">
        <f>(AF208/(AF208+AH208+AJ208))/(X208/(X208+Z208+AB208))</f>
        <v>1.7356486380393228</v>
      </c>
      <c r="CE208" s="19">
        <f>(AH208/(AF208+AH208+AJ208))/(Z208/(X208+Z208+AB208))</f>
        <v>0.90714244973508995</v>
      </c>
      <c r="CF208" s="18">
        <f>(AJ208/(AF208+AH208+AJ208))/(AB208/(X208+Z208+AB208))</f>
        <v>0.87275926937314163</v>
      </c>
      <c r="CG208">
        <f>AH208/Z208</f>
        <v>74.931330472102999</v>
      </c>
      <c r="CH208" s="11">
        <f>BB208/BE208</f>
        <v>0.22939887816269047</v>
      </c>
      <c r="CI208" s="14">
        <f>AY208/V208</f>
        <v>3274.552469621543</v>
      </c>
      <c r="CJ208" s="14">
        <f>AV208/M208</f>
        <v>4912.125</v>
      </c>
      <c r="CK208" s="17">
        <f>N208/V208</f>
        <v>97.174086989654342</v>
      </c>
      <c r="CL208" s="17">
        <f>(AL208+AN208)/N208</f>
        <v>7.2023346303501947</v>
      </c>
      <c r="CM208" s="14">
        <f>AP208/AC208</f>
        <v>4.984</v>
      </c>
    </row>
    <row r="209" spans="1:91" hidden="1" x14ac:dyDescent="0.2">
      <c r="A209">
        <v>927</v>
      </c>
      <c r="B209" s="2">
        <v>45200</v>
      </c>
      <c r="C209" s="3" t="s">
        <v>41</v>
      </c>
      <c r="D209" t="s">
        <v>42</v>
      </c>
      <c r="E209" s="3" t="s">
        <v>44</v>
      </c>
      <c r="F209" t="s">
        <v>45</v>
      </c>
      <c r="G209" t="str">
        <f>CONCATENATE(C209,E209)</f>
        <v>SEABOI</v>
      </c>
      <c r="H209" t="s">
        <v>35</v>
      </c>
      <c r="I209">
        <f>U209/M209</f>
        <v>175.25</v>
      </c>
      <c r="J209" t="str">
        <f>_xlfn.CONCAT(C209,E209,H209)</f>
        <v>SEABOI737-Max 9</v>
      </c>
      <c r="K209" s="4">
        <v>399</v>
      </c>
      <c r="L209" s="4">
        <f>N209/M209</f>
        <v>101.125</v>
      </c>
      <c r="M209" s="4">
        <v>16</v>
      </c>
      <c r="N209" s="4">
        <v>1618</v>
      </c>
      <c r="O209" s="4">
        <f>P209/M209</f>
        <v>13.5625</v>
      </c>
      <c r="P209" s="4">
        <v>217</v>
      </c>
      <c r="Q209" s="4">
        <v>347</v>
      </c>
      <c r="R209" s="4">
        <v>1054</v>
      </c>
      <c r="S209" s="4">
        <f>U209*K209</f>
        <v>1118796</v>
      </c>
      <c r="T209" s="7">
        <f>N209/U209</f>
        <v>0.57703281027104136</v>
      </c>
      <c r="U209" s="4">
        <v>2804</v>
      </c>
      <c r="V209" s="4">
        <v>21.989827327327326</v>
      </c>
      <c r="W209" s="7">
        <f>P209/X209</f>
        <v>0.59944751381215466</v>
      </c>
      <c r="X209" s="4">
        <v>362</v>
      </c>
      <c r="Y209" s="7">
        <f>Q209/Z209</f>
        <v>0.51255539143279172</v>
      </c>
      <c r="Z209" s="4">
        <v>677</v>
      </c>
      <c r="AA209" s="7">
        <f>R209/AB209</f>
        <v>0.5975056689342404</v>
      </c>
      <c r="AB209" s="4">
        <v>1764</v>
      </c>
      <c r="AC209" s="4">
        <v>4608</v>
      </c>
      <c r="AD209" s="4">
        <f>AP209/AC209</f>
        <v>5.999348958333333</v>
      </c>
      <c r="AE209" s="7">
        <f>AF209/(AF209+AH209+AJ209+AL209+AN209+AP209)</f>
        <v>0.17979719188767551</v>
      </c>
      <c r="AF209" s="4">
        <v>47022</v>
      </c>
      <c r="AG209" s="7">
        <f>AH209/(AF209+AH209+AJ209+AL209+AN209+AP209)</f>
        <v>0.18200345660885259</v>
      </c>
      <c r="AH209" s="4">
        <v>47599</v>
      </c>
      <c r="AI209" s="7">
        <f>AJ209/(AF209+AH209+AJ209+AL209+AN209+AP209)</f>
        <v>0.47604463002049496</v>
      </c>
      <c r="AJ209" s="4">
        <v>124499</v>
      </c>
      <c r="AK209" s="7">
        <f>AL209/(AF209+AH209+AJ209+AL209+AN209+AP209)</f>
        <v>2.8237894221651218E-2</v>
      </c>
      <c r="AL209" s="4">
        <v>7385</v>
      </c>
      <c r="AM209" s="7">
        <f>AN209/(AF209+AH209+AJ209+AL209+AN209+AP209)</f>
        <v>2.8211128445137807E-2</v>
      </c>
      <c r="AN209" s="4">
        <v>7378</v>
      </c>
      <c r="AO209" s="7">
        <f>AP209/(AF209+AH209+AJ209+AL209+AN209+AP209)</f>
        <v>0.10570569881618794</v>
      </c>
      <c r="AP209" s="4">
        <v>27645</v>
      </c>
      <c r="AQ209" s="6">
        <f>AO209+AM209+AK209+AI209+AG209+AE209</f>
        <v>1</v>
      </c>
      <c r="AR209" s="4">
        <v>96696</v>
      </c>
      <c r="AS209" s="4">
        <f>AR209/M209</f>
        <v>6043.5</v>
      </c>
      <c r="AT209" s="4">
        <f>AR209/V209</f>
        <v>4397.3060161247095</v>
      </c>
      <c r="AU209" s="7">
        <f>AR209/(AR209+AV209+AY209+BB209)</f>
        <v>0.30179681087137683</v>
      </c>
      <c r="AV209" s="4">
        <v>103597</v>
      </c>
      <c r="AW209" s="4">
        <f>AV209/M209</f>
        <v>6474.8125</v>
      </c>
      <c r="AX209" s="7">
        <f>AV209/(AR209+AV209+AY209+BB209)</f>
        <v>0.32333544527014585</v>
      </c>
      <c r="AY209" s="4">
        <v>52043</v>
      </c>
      <c r="AZ209" s="4">
        <f>AY209/M209</f>
        <v>3252.6875</v>
      </c>
      <c r="BA209" s="7">
        <f>AY209/(AR209+AV209+AY209+BB209)</f>
        <v>0.16243082886757532</v>
      </c>
      <c r="BB209" s="4">
        <v>68065</v>
      </c>
      <c r="BC209" s="11">
        <f>BB209/(AR209+AV209+AY209+BB209)</f>
        <v>0.21243691499090203</v>
      </c>
      <c r="BD209" s="9">
        <f>BC209+BA209+AX209+AU209</f>
        <v>1</v>
      </c>
      <c r="BE209" s="14">
        <f>(AF209+AH209+AJ209+AL209+AN209+AP209)</f>
        <v>261528</v>
      </c>
      <c r="BF209" s="14">
        <f t="shared" si="15"/>
        <v>-320401</v>
      </c>
      <c r="BG209" s="13">
        <f>(AF209+AH209+AJ209+AL209+AN209+AP209)-(AR209+AV209+AY209+BB209)</f>
        <v>-58873</v>
      </c>
      <c r="BH209" s="13">
        <f t="shared" si="16"/>
        <v>1</v>
      </c>
      <c r="BI209" s="14">
        <f>AF209/W209</f>
        <v>78442.230414746547</v>
      </c>
      <c r="BJ209" s="14">
        <f>AH209/Y209</f>
        <v>92866.060518731989</v>
      </c>
      <c r="BK209" s="14">
        <f>AJ209/AA209</f>
        <v>208364.55028462998</v>
      </c>
      <c r="BL209" s="14">
        <f>BI209+BJ209+BK209</f>
        <v>379672.84121810854</v>
      </c>
      <c r="BM209" s="14">
        <f>(AF209/W209)-AF209</f>
        <v>31420.230414746547</v>
      </c>
      <c r="BN209" s="14">
        <f>AH209/Y209-AH209</f>
        <v>45267.060518731989</v>
      </c>
      <c r="BO209" s="14">
        <f>AJ209/AA209-AJ209</f>
        <v>83865.550284629979</v>
      </c>
      <c r="BP209" s="14">
        <f>BG209/S209</f>
        <v>-5.2621746949399174E-2</v>
      </c>
      <c r="BQ209" s="14">
        <f>(BG209-CA209)/S209</f>
        <v>-4.3652683262961449E-2</v>
      </c>
      <c r="BR209" s="27">
        <f>BQ209-BP209</f>
        <v>8.9690636864377254E-3</v>
      </c>
      <c r="BS209" s="28">
        <f t="shared" si="17"/>
        <v>645582</v>
      </c>
      <c r="BT209" s="11">
        <f>BS209/S209</f>
        <v>0.57703281027104136</v>
      </c>
      <c r="BU209" s="14">
        <f>(BE209-AP209)*1/BT209-(BE209-AP209)</f>
        <v>171437.10630407912</v>
      </c>
      <c r="BV209" s="14">
        <f t="shared" si="18"/>
        <v>0.23375843317280362</v>
      </c>
      <c r="BW209" s="27">
        <f>(AR209+AV209+AY209+BB209)/S209</f>
        <v>0.28638018012220279</v>
      </c>
      <c r="BX209" s="13">
        <f>(AF209+AH209+AJ209+AL209+AN209)/N209</f>
        <v>144.55067985166872</v>
      </c>
      <c r="BY209" s="26">
        <f>BX209/K209</f>
        <v>0.36228240564328001</v>
      </c>
      <c r="BZ209" s="11">
        <f>AP209/BE209</f>
        <v>0.10570569881618794</v>
      </c>
      <c r="CA209" s="15">
        <f>-(BM209+BN209+BO209)/M209</f>
        <v>-10034.552576131782</v>
      </c>
      <c r="CB209" s="15">
        <f>BG209-CA209</f>
        <v>-48838.447423868216</v>
      </c>
      <c r="CC209" s="18">
        <f t="shared" si="19"/>
        <v>1</v>
      </c>
      <c r="CD209" s="17">
        <f>(AF209/(AF209+AH209+AJ209))/(X209/(X209+Z209+AB209))</f>
        <v>1.6616272473116978</v>
      </c>
      <c r="CE209" s="19">
        <f>(AH209/(AF209+AH209+AJ209))/(Z209/(X209+Z209+AB209))</f>
        <v>0.89939452317124013</v>
      </c>
      <c r="CF209" s="18">
        <f>(AJ209/(AF209+AH209+AJ209))/(AB209/(X209+Z209+AB209))</f>
        <v>0.90283494574049639</v>
      </c>
      <c r="CG209">
        <f>AH209/Z209</f>
        <v>70.308714918759236</v>
      </c>
      <c r="CH209" s="11">
        <f>BB209/BE209</f>
        <v>0.26025893976935549</v>
      </c>
      <c r="CI209" s="14">
        <f>AY209/V209</f>
        <v>2366.6852506533701</v>
      </c>
      <c r="CJ209" s="14">
        <f>AV209/M209</f>
        <v>6474.8125</v>
      </c>
      <c r="CK209" s="17">
        <f>N209/V209</f>
        <v>73.579477269895136</v>
      </c>
      <c r="CL209" s="17">
        <f>(AL209+AN209)/N209</f>
        <v>9.1242274412855373</v>
      </c>
      <c r="CM209" s="14">
        <f>AP209/AC209</f>
        <v>5.999348958333333</v>
      </c>
    </row>
    <row r="210" spans="1:91" hidden="1" x14ac:dyDescent="0.2">
      <c r="A210">
        <v>915</v>
      </c>
      <c r="B210" s="2">
        <v>45200</v>
      </c>
      <c r="C210" s="3" t="s">
        <v>52</v>
      </c>
      <c r="D210" t="s">
        <v>33</v>
      </c>
      <c r="E210" s="3" t="s">
        <v>43</v>
      </c>
      <c r="F210" t="s">
        <v>38</v>
      </c>
      <c r="G210" t="str">
        <f>CONCATENATE(C210,E210)</f>
        <v>OGGSFO</v>
      </c>
      <c r="H210" t="s">
        <v>34</v>
      </c>
      <c r="I210">
        <f>U210/M210</f>
        <v>160.19999999999999</v>
      </c>
      <c r="J210" t="str">
        <f>_xlfn.CONCAT(C210,E210,H210)</f>
        <v>OGGSFO737-900</v>
      </c>
      <c r="K210" s="4">
        <v>2338</v>
      </c>
      <c r="L210" s="4">
        <f>N210/M210</f>
        <v>104.4</v>
      </c>
      <c r="M210" s="4">
        <v>5</v>
      </c>
      <c r="N210" s="4">
        <v>522</v>
      </c>
      <c r="O210" s="4">
        <f>P210/M210</f>
        <v>14.8</v>
      </c>
      <c r="P210" s="4">
        <v>74</v>
      </c>
      <c r="Q210" s="4">
        <v>139</v>
      </c>
      <c r="R210" s="4">
        <v>309</v>
      </c>
      <c r="S210" s="4">
        <f>U210*K210</f>
        <v>1872738</v>
      </c>
      <c r="T210" s="7">
        <f>N210/U210</f>
        <v>0.651685393258427</v>
      </c>
      <c r="U210" s="4">
        <v>801</v>
      </c>
      <c r="V210" s="4">
        <v>21.771632653061229</v>
      </c>
      <c r="W210" s="7">
        <f>P210/X210</f>
        <v>0.71153846153846156</v>
      </c>
      <c r="X210" s="4">
        <v>104</v>
      </c>
      <c r="Y210" s="7">
        <f>Q210/Z210</f>
        <v>0.71649484536082475</v>
      </c>
      <c r="Z210" s="4">
        <v>194</v>
      </c>
      <c r="AA210" s="7">
        <f>R210/AB210</f>
        <v>0.61309523809523814</v>
      </c>
      <c r="AB210" s="4">
        <v>504</v>
      </c>
      <c r="AC210" s="4">
        <v>1111</v>
      </c>
      <c r="AD210" s="4">
        <f>AP210/AC210</f>
        <v>5.9972997299729975</v>
      </c>
      <c r="AE210" s="7">
        <f>AF210/(AF210+AH210+AJ210+AL210+AN210+AP210)</f>
        <v>0.23292663422213084</v>
      </c>
      <c r="AF210" s="4">
        <v>40778</v>
      </c>
      <c r="AG210" s="7">
        <f>AH210/(AF210+AH210+AJ210+AL210+AN210+AP210)</f>
        <v>0.25750565494550687</v>
      </c>
      <c r="AH210" s="4">
        <v>45081</v>
      </c>
      <c r="AI210" s="7">
        <f>AJ210/(AF210+AH210+AJ210+AL210+AN210+AP210)</f>
        <v>0.44852285968880662</v>
      </c>
      <c r="AJ210" s="4">
        <v>78522</v>
      </c>
      <c r="AK210" s="7">
        <f>AL210/(AF210+AH210+AJ210+AL210+AN210+AP210)</f>
        <v>1.2395183585806657E-2</v>
      </c>
      <c r="AL210" s="4">
        <v>2170</v>
      </c>
      <c r="AM210" s="7">
        <f>AN210/(AF210+AH210+AJ210+AL210+AN210+AP210)</f>
        <v>1.0590170676537117E-2</v>
      </c>
      <c r="AN210" s="4">
        <v>1854</v>
      </c>
      <c r="AO210" s="7">
        <f>AP210/(AF210+AH210+AJ210+AL210+AN210+AP210)</f>
        <v>3.8059496881211873E-2</v>
      </c>
      <c r="AP210" s="4">
        <v>6663</v>
      </c>
      <c r="AQ210" s="6">
        <f>AO210+AM210+AK210+AI210+AG210+AE210</f>
        <v>1</v>
      </c>
      <c r="AR210" s="4">
        <v>90528</v>
      </c>
      <c r="AS210" s="4">
        <f>AR210/M210</f>
        <v>18105.599999999999</v>
      </c>
      <c r="AT210" s="4">
        <f>AR210/V210</f>
        <v>4158.0712591745478</v>
      </c>
      <c r="AU210" s="7">
        <f>AR210/(AR210+AV210+AY210+BB210)</f>
        <v>0.38779321807371359</v>
      </c>
      <c r="AV210" s="4">
        <v>26400</v>
      </c>
      <c r="AW210" s="4">
        <f>AV210/M210</f>
        <v>5280</v>
      </c>
      <c r="AX210" s="7">
        <f>AV210/(AR210+AV210+AY210+BB210)</f>
        <v>0.11308922054111478</v>
      </c>
      <c r="AY210" s="4">
        <v>48939</v>
      </c>
      <c r="AZ210" s="4">
        <f>AY210/M210</f>
        <v>9787.7999999999993</v>
      </c>
      <c r="BA210" s="7">
        <f>AY210/(AR210+AV210+AY210+BB210)</f>
        <v>0.20963914257809155</v>
      </c>
      <c r="BB210" s="4">
        <v>67577</v>
      </c>
      <c r="BC210" s="11">
        <f>BB210/(AR210+AV210+AY210+BB210)</f>
        <v>0.28947841880708008</v>
      </c>
      <c r="BD210" s="9">
        <f>BC210+BA210+AX210+AU210</f>
        <v>1</v>
      </c>
      <c r="BE210" s="14">
        <f>(AF210+AH210+AJ210+AL210+AN210+AP210)</f>
        <v>175068</v>
      </c>
      <c r="BF210" s="14">
        <f t="shared" si="15"/>
        <v>-233444</v>
      </c>
      <c r="BG210" s="13">
        <f>(AF210+AH210+AJ210+AL210+AN210+AP210)-(AR210+AV210+AY210+BB210)</f>
        <v>-58376</v>
      </c>
      <c r="BH210" s="13">
        <f t="shared" si="16"/>
        <v>1</v>
      </c>
      <c r="BI210" s="14">
        <f>AF210/W210</f>
        <v>57309.62162162162</v>
      </c>
      <c r="BJ210" s="14">
        <f>AH210/Y210</f>
        <v>62918.805755395682</v>
      </c>
      <c r="BK210" s="14">
        <f>AJ210/AA210</f>
        <v>128074.71844660194</v>
      </c>
      <c r="BL210" s="14">
        <f>BI210+BJ210+BK210</f>
        <v>248303.14582361924</v>
      </c>
      <c r="BM210" s="14">
        <f>(AF210/W210)-AF210</f>
        <v>16531.62162162162</v>
      </c>
      <c r="BN210" s="14">
        <f>AH210/Y210-AH210</f>
        <v>17837.805755395682</v>
      </c>
      <c r="BO210" s="14">
        <f>AJ210/AA210-AJ210</f>
        <v>49552.718446601939</v>
      </c>
      <c r="BP210" s="14">
        <f>BG210/S210</f>
        <v>-3.1171471930403507E-2</v>
      </c>
      <c r="BQ210" s="14">
        <f>(BG210-CA210)/S210</f>
        <v>-2.2208964006324512E-2</v>
      </c>
      <c r="BR210" s="27">
        <f>BQ210-BP210</f>
        <v>8.9625079240789954E-3</v>
      </c>
      <c r="BS210" s="28">
        <f t="shared" si="17"/>
        <v>1220436</v>
      </c>
      <c r="BT210" s="11">
        <f>BS210/S210</f>
        <v>0.651685393258427</v>
      </c>
      <c r="BU210" s="14">
        <f>(BE210-AP210)*1/BT210-(BE210-AP210)</f>
        <v>90009.568965517217</v>
      </c>
      <c r="BV210" s="14">
        <f t="shared" si="18"/>
        <v>9.3482377139781428E-2</v>
      </c>
      <c r="BW210" s="27">
        <f>(AR210+AV210+AY210+BB210)/S210</f>
        <v>0.12465384907018494</v>
      </c>
      <c r="BX210" s="13">
        <f>(AF210+AH210+AJ210+AL210+AN210)/N210</f>
        <v>322.61494252873564</v>
      </c>
      <c r="BY210" s="26">
        <f>BX210/K210</f>
        <v>0.13798757165472011</v>
      </c>
      <c r="BZ210" s="11">
        <f>AP210/BE210</f>
        <v>3.8059496881211873E-2</v>
      </c>
      <c r="CA210" s="15">
        <f>-(BM210+BN210+BO210)/M210</f>
        <v>-16784.42916472385</v>
      </c>
      <c r="CB210" s="15">
        <f>BG210-CA210</f>
        <v>-41591.57083527615</v>
      </c>
      <c r="CC210" s="18">
        <f t="shared" si="19"/>
        <v>1</v>
      </c>
      <c r="CD210" s="17">
        <f>(AF210/(AF210+AH210+AJ210))/(X210/(X210+Z210+AB210))</f>
        <v>1.9130015961979512</v>
      </c>
      <c r="CE210" s="19">
        <f>(AH210/(AF210+AH210+AJ210))/(Z210/(X210+Z210+AB210))</f>
        <v>1.1337428504824441</v>
      </c>
      <c r="CF210" s="18">
        <f>(AJ210/(AF210+AH210+AJ210))/(AB210/(X210+Z210+AB210))</f>
        <v>0.76012246230519631</v>
      </c>
      <c r="CG210">
        <f>AH210/Z210</f>
        <v>232.3762886597938</v>
      </c>
      <c r="CH210" s="11">
        <f>BB210/BE210</f>
        <v>0.38600429547375875</v>
      </c>
      <c r="CI210" s="14">
        <f>AY210/V210</f>
        <v>2247.8332599056998</v>
      </c>
      <c r="CJ210" s="14">
        <f>AV210/M210</f>
        <v>5280</v>
      </c>
      <c r="CK210" s="17">
        <f>N210/V210</f>
        <v>23.976153204413151</v>
      </c>
      <c r="CL210" s="17">
        <f>(AL210+AN210)/N210</f>
        <v>7.7088122605363987</v>
      </c>
      <c r="CM210" s="14">
        <f>AP210/AC210</f>
        <v>5.9972997299729975</v>
      </c>
    </row>
    <row r="211" spans="1:91" hidden="1" x14ac:dyDescent="0.2">
      <c r="A211">
        <v>657</v>
      </c>
      <c r="B211" s="2">
        <v>45170</v>
      </c>
      <c r="C211" s="3" t="s">
        <v>37</v>
      </c>
      <c r="D211" t="s">
        <v>38</v>
      </c>
      <c r="E211" s="3" t="s">
        <v>29</v>
      </c>
      <c r="F211" t="s">
        <v>28</v>
      </c>
      <c r="G211" t="str">
        <f>CONCATENATE(C211,E211)</f>
        <v>LAXANC</v>
      </c>
      <c r="H211" t="s">
        <v>35</v>
      </c>
      <c r="I211">
        <f>U211/M211</f>
        <v>178</v>
      </c>
      <c r="J211" t="str">
        <f>_xlfn.CONCAT(C211,E211,H211)</f>
        <v>LAXANC737-Max 9</v>
      </c>
      <c r="K211" s="4">
        <v>2345</v>
      </c>
      <c r="L211" s="4">
        <f>N211/M211</f>
        <v>127</v>
      </c>
      <c r="M211" s="4">
        <v>5</v>
      </c>
      <c r="N211" s="4">
        <v>635</v>
      </c>
      <c r="O211" s="4">
        <f>P211/M211</f>
        <v>17.8</v>
      </c>
      <c r="P211" s="4">
        <v>89</v>
      </c>
      <c r="Q211" s="4">
        <v>166</v>
      </c>
      <c r="R211" s="4">
        <v>380</v>
      </c>
      <c r="S211" s="4">
        <f>U211*K211</f>
        <v>2087050</v>
      </c>
      <c r="T211" s="7">
        <f>N211/U211</f>
        <v>0.7134831460674157</v>
      </c>
      <c r="U211" s="4">
        <v>890</v>
      </c>
      <c r="V211" s="4">
        <v>27.267543859649123</v>
      </c>
      <c r="W211" s="7">
        <f>P211/X211</f>
        <v>0.77391304347826084</v>
      </c>
      <c r="X211" s="4">
        <v>115</v>
      </c>
      <c r="Y211" s="7">
        <f>Q211/Z211</f>
        <v>0.77209302325581397</v>
      </c>
      <c r="Z211" s="4">
        <v>215</v>
      </c>
      <c r="AA211" s="7">
        <f>R211/AB211</f>
        <v>0.6785714285714286</v>
      </c>
      <c r="AB211" s="4">
        <v>560</v>
      </c>
      <c r="AC211" s="4">
        <v>6024</v>
      </c>
      <c r="AD211" s="4">
        <f>AP211/AC211</f>
        <v>5.9995019920318722</v>
      </c>
      <c r="AE211" s="7">
        <f>AF211/(AF211+AH211+AJ211+AL211+AN211+AP211)</f>
        <v>0.18490254459929442</v>
      </c>
      <c r="AF211" s="4">
        <v>51730</v>
      </c>
      <c r="AG211" s="7">
        <f>AH211/(AF211+AH211+AJ211+AL211+AN211+AP211)</f>
        <v>0.22039253812967127</v>
      </c>
      <c r="AH211" s="4">
        <v>61659</v>
      </c>
      <c r="AI211" s="7">
        <f>AJ211/(AF211+AH211+AJ211+AL211+AN211+AP211)</f>
        <v>0.44786591795374042</v>
      </c>
      <c r="AJ211" s="4">
        <v>125299</v>
      </c>
      <c r="AK211" s="7">
        <f>AL211/(AF211+AH211+AJ211+AL211+AN211+AP211)</f>
        <v>9.5078439712763026E-3</v>
      </c>
      <c r="AL211" s="4">
        <v>2660</v>
      </c>
      <c r="AM211" s="7">
        <f>AN211/(AF211+AH211+AJ211+AL211+AN211+AP211)</f>
        <v>8.1495805468082601E-3</v>
      </c>
      <c r="AN211" s="4">
        <v>2280</v>
      </c>
      <c r="AO211" s="7">
        <f>AP211/(AF211+AH211+AJ211+AL211+AN211+AP211)</f>
        <v>0.12918157479920936</v>
      </c>
      <c r="AP211" s="4">
        <v>36141</v>
      </c>
      <c r="AQ211" s="6">
        <f>AO211+AM211+AK211+AI211+AG211+AE211</f>
        <v>1</v>
      </c>
      <c r="AR211" s="4">
        <v>119904</v>
      </c>
      <c r="AS211" s="4">
        <f>AR211/M211</f>
        <v>23980.799999999999</v>
      </c>
      <c r="AT211" s="4">
        <f>AR211/V211</f>
        <v>4397.3157471449249</v>
      </c>
      <c r="AU211" s="7">
        <f>AR211/(AR211+AV211+AY211+BB211)</f>
        <v>0.39739497887148895</v>
      </c>
      <c r="AV211" s="4">
        <v>32888</v>
      </c>
      <c r="AW211" s="4">
        <f>AV211/M211</f>
        <v>6577.6</v>
      </c>
      <c r="AX211" s="7">
        <f>AV211/(AR211+AV211+AY211+BB211)</f>
        <v>0.10899991714309387</v>
      </c>
      <c r="AY211" s="4">
        <v>64533</v>
      </c>
      <c r="AZ211" s="4">
        <f>AY211/M211</f>
        <v>12906.6</v>
      </c>
      <c r="BA211" s="7">
        <f>AY211/(AR211+AV211+AY211+BB211)</f>
        <v>0.21388018891374597</v>
      </c>
      <c r="BB211" s="4">
        <v>84400</v>
      </c>
      <c r="BC211" s="11">
        <f>BB211/(AR211+AV211+AY211+BB211)</f>
        <v>0.27972491507167124</v>
      </c>
      <c r="BD211" s="9">
        <f>BC211+BA211+AX211+AU211</f>
        <v>1</v>
      </c>
      <c r="BE211" s="14">
        <f>(AF211+AH211+AJ211+AL211+AN211+AP211)</f>
        <v>279769</v>
      </c>
      <c r="BF211" s="14">
        <f t="shared" si="15"/>
        <v>-301725</v>
      </c>
      <c r="BG211" s="13">
        <f>(AF211+AH211+AJ211+AL211+AN211+AP211)-(AR211+AV211+AY211+BB211)</f>
        <v>-21956</v>
      </c>
      <c r="BH211" s="13">
        <f t="shared" si="16"/>
        <v>1</v>
      </c>
      <c r="BI211" s="14">
        <f>AF211/W211</f>
        <v>66842.134831460673</v>
      </c>
      <c r="BJ211" s="14">
        <f>AH211/Y211</f>
        <v>79859.548192771079</v>
      </c>
      <c r="BK211" s="14">
        <f>AJ211/AA211</f>
        <v>184651.15789473683</v>
      </c>
      <c r="BL211" s="14">
        <f>BI211+BJ211+BK211</f>
        <v>331352.84091896855</v>
      </c>
      <c r="BM211" s="14">
        <f>(AF211/W211)-AF211</f>
        <v>15112.134831460673</v>
      </c>
      <c r="BN211" s="14">
        <f>AH211/Y211-AH211</f>
        <v>18200.548192771079</v>
      </c>
      <c r="BO211" s="14">
        <f>AJ211/AA211-AJ211</f>
        <v>59352.157894736825</v>
      </c>
      <c r="BP211" s="14">
        <f>BG211/S211</f>
        <v>-1.052011211997796E-2</v>
      </c>
      <c r="BQ211" s="14">
        <f>(BG211-CA211)/S211</f>
        <v>-1.6401292811414594E-3</v>
      </c>
      <c r="BR211" s="27">
        <f>BQ211-BP211</f>
        <v>8.8799828388365001E-3</v>
      </c>
      <c r="BS211" s="28">
        <f t="shared" si="17"/>
        <v>1489075</v>
      </c>
      <c r="BT211" s="11">
        <f>BS211/S211</f>
        <v>0.7134831460674157</v>
      </c>
      <c r="BU211" s="14">
        <f>(BE211-AP211)*1/BT211-(BE211-AP211)</f>
        <v>97834.866141732316</v>
      </c>
      <c r="BV211" s="14">
        <f t="shared" si="18"/>
        <v>0.13404997484487674</v>
      </c>
      <c r="BW211" s="27">
        <f>(AR211+AV211+AY211+BB211)/S211</f>
        <v>0.14457008696485471</v>
      </c>
      <c r="BX211" s="13">
        <f>(AF211+AH211+AJ211+AL211+AN211)/N211</f>
        <v>383.66614173228345</v>
      </c>
      <c r="BY211" s="26">
        <f>BX211/K211</f>
        <v>0.16361029498178398</v>
      </c>
      <c r="BZ211" s="11">
        <f>AP211/BE211</f>
        <v>0.12918157479920936</v>
      </c>
      <c r="CA211" s="15">
        <f>-(BM211+BN211+BO211)/M211</f>
        <v>-18532.968183793717</v>
      </c>
      <c r="CB211" s="15">
        <f>BG211-CA211</f>
        <v>-3423.0318162062831</v>
      </c>
      <c r="CC211" s="18">
        <f t="shared" si="19"/>
        <v>1</v>
      </c>
      <c r="CD211" s="17">
        <f>(AF211/(AF211+AH211+AJ211))/(X211/(X211+Z211+AB211))</f>
        <v>1.6772741712666925</v>
      </c>
      <c r="CE211" s="19">
        <f>(AH211/(AF211+AH211+AJ211))/(Z211/(X211+Z211+AB211))</f>
        <v>1.0693440030305204</v>
      </c>
      <c r="CF211" s="18">
        <f>(AJ211/(AF211+AH211+AJ211))/(AB211/(X211+Z211+AB211))</f>
        <v>0.83429376723708659</v>
      </c>
      <c r="CG211">
        <f>AH211/Z211</f>
        <v>286.78604651162789</v>
      </c>
      <c r="CH211" s="11">
        <f>BB211/BE211</f>
        <v>0.30167745532921802</v>
      </c>
      <c r="CI211" s="14">
        <f>AY211/V211</f>
        <v>2366.6598037638732</v>
      </c>
      <c r="CJ211" s="14">
        <f>AV211/M211</f>
        <v>6577.6</v>
      </c>
      <c r="CK211" s="17">
        <f>N211/V211</f>
        <v>23.287759369470805</v>
      </c>
      <c r="CL211" s="17">
        <f>(AL211+AN211)/N211</f>
        <v>7.7795275590551185</v>
      </c>
      <c r="CM211" s="14">
        <f>AP211/AC211</f>
        <v>5.9995019920318722</v>
      </c>
    </row>
    <row r="212" spans="1:91" hidden="1" x14ac:dyDescent="0.2">
      <c r="A212">
        <v>982</v>
      </c>
      <c r="B212" s="2">
        <v>45200</v>
      </c>
      <c r="C212" s="3" t="s">
        <v>43</v>
      </c>
      <c r="D212" t="s">
        <v>38</v>
      </c>
      <c r="E212" s="3" t="s">
        <v>52</v>
      </c>
      <c r="F212" t="s">
        <v>33</v>
      </c>
      <c r="G212" t="str">
        <f>CONCATENATE(C212,E212)</f>
        <v>SFOOGG</v>
      </c>
      <c r="H212" t="s">
        <v>34</v>
      </c>
      <c r="I212">
        <f>U212/M212</f>
        <v>160.19999999999999</v>
      </c>
      <c r="J212" t="str">
        <f>_xlfn.CONCAT(C212,E212,H212)</f>
        <v>SFOOGG737-900</v>
      </c>
      <c r="K212" s="4">
        <v>2338</v>
      </c>
      <c r="L212" s="4">
        <f>N212/M212</f>
        <v>104.4</v>
      </c>
      <c r="M212" s="4">
        <v>5</v>
      </c>
      <c r="N212" s="4">
        <v>522</v>
      </c>
      <c r="O212" s="4">
        <f>P212/M212</f>
        <v>16.399999999999999</v>
      </c>
      <c r="P212" s="4">
        <v>82</v>
      </c>
      <c r="Q212" s="4">
        <v>154</v>
      </c>
      <c r="R212" s="4">
        <v>286</v>
      </c>
      <c r="S212" s="4">
        <f>U212*K212</f>
        <v>1872738</v>
      </c>
      <c r="T212" s="7">
        <f>N212/U212</f>
        <v>0.651685393258427</v>
      </c>
      <c r="U212" s="4">
        <v>801</v>
      </c>
      <c r="V212" s="4">
        <v>24.139763513513515</v>
      </c>
      <c r="W212" s="7">
        <f>P212/X212</f>
        <v>0.78846153846153844</v>
      </c>
      <c r="X212" s="4">
        <v>104</v>
      </c>
      <c r="Y212" s="7">
        <f>Q212/Z212</f>
        <v>0.79381443298969068</v>
      </c>
      <c r="Z212" s="4">
        <v>194</v>
      </c>
      <c r="AA212" s="7">
        <f>R212/AB212</f>
        <v>0.56746031746031744</v>
      </c>
      <c r="AB212" s="4">
        <v>504</v>
      </c>
      <c r="AC212" s="4">
        <v>1111</v>
      </c>
      <c r="AD212" s="4">
        <f>AP212/AC212</f>
        <v>5.9972997299729975</v>
      </c>
      <c r="AE212" s="7">
        <f>AF212/(AF212+AH212+AJ212+AL212+AN212+AP212)</f>
        <v>0.23914446545928017</v>
      </c>
      <c r="AF212" s="4">
        <v>42611</v>
      </c>
      <c r="AG212" s="7">
        <f>AH212/(AF212+AH212+AJ212+AL212+AN212+AP212)</f>
        <v>0.26565121982702983</v>
      </c>
      <c r="AH212" s="4">
        <v>47334</v>
      </c>
      <c r="AI212" s="7">
        <f>AJ212/(AF212+AH212+AJ212+AL212+AN212+AP212)</f>
        <v>0.4353775093865227</v>
      </c>
      <c r="AJ212" s="4">
        <v>77576</v>
      </c>
      <c r="AK212" s="7">
        <f>AL212/(AF212+AH212+AJ212+AL212+AN212+AP212)</f>
        <v>1.119647998383666E-2</v>
      </c>
      <c r="AL212" s="4">
        <v>1995</v>
      </c>
      <c r="AM212" s="7">
        <f>AN212/(AF212+AH212+AJ212+AL212+AN212+AP212)</f>
        <v>1.1235765878516789E-2</v>
      </c>
      <c r="AN212" s="4">
        <v>2002</v>
      </c>
      <c r="AO212" s="7">
        <f>AP212/(AF212+AH212+AJ212+AL212+AN212+AP212)</f>
        <v>3.7394559464813869E-2</v>
      </c>
      <c r="AP212" s="4">
        <v>6663</v>
      </c>
      <c r="AQ212" s="6">
        <f>AO212+AM212+AK212+AI212+AG212+AE212</f>
        <v>1</v>
      </c>
      <c r="AR212" s="4">
        <v>100375</v>
      </c>
      <c r="AS212" s="4">
        <f>AR212/M212</f>
        <v>20075</v>
      </c>
      <c r="AT212" s="4">
        <f>AR212/V212</f>
        <v>4158.0771884451051</v>
      </c>
      <c r="AU212" s="7">
        <f>AR212/(AR212+AV212+AY212+BB212)</f>
        <v>0.39214345711327719</v>
      </c>
      <c r="AV212" s="4">
        <v>26400</v>
      </c>
      <c r="AW212" s="4">
        <f>AV212/M212</f>
        <v>5280</v>
      </c>
      <c r="AX212" s="7">
        <f>AV212/(AR212+AV212+AY212+BB212)</f>
        <v>0.10313910104897155</v>
      </c>
      <c r="AY212" s="4">
        <v>54262</v>
      </c>
      <c r="AZ212" s="4">
        <f>AY212/M212</f>
        <v>10852.4</v>
      </c>
      <c r="BA212" s="7">
        <f>AY212/(AR212+AV212+AY212+BB212)</f>
        <v>0.21198992049694293</v>
      </c>
      <c r="BB212" s="4">
        <v>74928</v>
      </c>
      <c r="BC212" s="11">
        <f>BB212/(AR212+AV212+AY212+BB212)</f>
        <v>0.29272752134080832</v>
      </c>
      <c r="BD212" s="9">
        <f>BC212+BA212+AX212+AU212</f>
        <v>1</v>
      </c>
      <c r="BE212" s="14">
        <f>(AF212+AH212+AJ212+AL212+AN212+AP212)</f>
        <v>178181</v>
      </c>
      <c r="BF212" s="14">
        <f t="shared" si="15"/>
        <v>-255965</v>
      </c>
      <c r="BG212" s="13">
        <f>(AF212+AH212+AJ212+AL212+AN212+AP212)-(AR212+AV212+AY212+BB212)</f>
        <v>-77784</v>
      </c>
      <c r="BH212" s="13">
        <f t="shared" si="16"/>
        <v>1</v>
      </c>
      <c r="BI212" s="14">
        <f>AF212/W212</f>
        <v>54043.219512195123</v>
      </c>
      <c r="BJ212" s="14">
        <f>AH212/Y212</f>
        <v>59628.545454545456</v>
      </c>
      <c r="BK212" s="14">
        <f>AJ212/AA212</f>
        <v>136707.35664335664</v>
      </c>
      <c r="BL212" s="14">
        <f>BI212+BJ212+BK212</f>
        <v>250379.12161009724</v>
      </c>
      <c r="BM212" s="14">
        <f>(AF212/W212)-AF212</f>
        <v>11432.219512195123</v>
      </c>
      <c r="BN212" s="14">
        <f>AH212/Y212-AH212</f>
        <v>12294.545454545456</v>
      </c>
      <c r="BO212" s="14">
        <f>AJ212/AA212-AJ212</f>
        <v>59131.356643356645</v>
      </c>
      <c r="BP212" s="14">
        <f>BG212/S212</f>
        <v>-4.1534907712664555E-2</v>
      </c>
      <c r="BQ212" s="14">
        <f>(BG212-CA212)/S212</f>
        <v>-3.2686032791549358E-2</v>
      </c>
      <c r="BR212" s="27">
        <f>BQ212-BP212</f>
        <v>8.8488749211151976E-3</v>
      </c>
      <c r="BS212" s="28">
        <f t="shared" si="17"/>
        <v>1220436</v>
      </c>
      <c r="BT212" s="11">
        <f>BS212/S212</f>
        <v>0.651685393258427</v>
      </c>
      <c r="BU212" s="14">
        <f>(BE212-AP212)*1/BT212-(BE212-AP212)</f>
        <v>91673.41379310342</v>
      </c>
      <c r="BV212" s="14">
        <f t="shared" si="18"/>
        <v>9.5144649171427079E-2</v>
      </c>
      <c r="BW212" s="27">
        <f>(AR212+AV212+AY212+BB212)/S212</f>
        <v>0.13667955688409164</v>
      </c>
      <c r="BX212" s="13">
        <f>(AF212+AH212+AJ212+AL212+AN212)/N212</f>
        <v>328.57854406130269</v>
      </c>
      <c r="BY212" s="26">
        <f>BX212/K212</f>
        <v>0.14053829942741775</v>
      </c>
      <c r="BZ212" s="11">
        <f>AP212/BE212</f>
        <v>3.7394559464813869E-2</v>
      </c>
      <c r="CA212" s="15">
        <f>-(BM212+BN212+BO212)/M212</f>
        <v>-16571.624322019445</v>
      </c>
      <c r="CB212" s="15">
        <f>BG212-CA212</f>
        <v>-61212.375677980555</v>
      </c>
      <c r="CC212" s="18">
        <f t="shared" si="19"/>
        <v>1</v>
      </c>
      <c r="CD212" s="17">
        <f>(AF212/(AF212+AH212+AJ212))/(X212/(X212+Z212+AB212))</f>
        <v>1.9615234232401633</v>
      </c>
      <c r="CE212" s="19">
        <f>(AH212/(AF212+AH212+AJ212))/(Z212/(X212+Z212+AB212))</f>
        <v>1.1680907585243814</v>
      </c>
      <c r="CF212" s="18">
        <f>(AJ212/(AF212+AH212+AJ212))/(AB212/(X212+Z212+AB212))</f>
        <v>0.73688880323272421</v>
      </c>
      <c r="CG212">
        <f>AH212/Z212</f>
        <v>243.98969072164948</v>
      </c>
      <c r="CH212" s="11">
        <f>BB212/BE212</f>
        <v>0.4205162166560969</v>
      </c>
      <c r="CI212" s="14">
        <f>AY212/V212</f>
        <v>2247.826494639186</v>
      </c>
      <c r="CJ212" s="14">
        <f>AV212/M212</f>
        <v>5280</v>
      </c>
      <c r="CK212" s="17">
        <f>N212/V212</f>
        <v>21.624072651241292</v>
      </c>
      <c r="CL212" s="17">
        <f>(AL212+AN212)/N212</f>
        <v>7.657088122605364</v>
      </c>
      <c r="CM212" s="14">
        <f>AP212/AC212</f>
        <v>5.9972997299729975</v>
      </c>
    </row>
    <row r="213" spans="1:91" hidden="1" x14ac:dyDescent="0.2">
      <c r="A213">
        <v>595</v>
      </c>
      <c r="B213" s="2">
        <v>45170</v>
      </c>
      <c r="C213" s="3" t="s">
        <v>29</v>
      </c>
      <c r="D213" t="s">
        <v>28</v>
      </c>
      <c r="E213" s="3" t="s">
        <v>37</v>
      </c>
      <c r="F213" t="s">
        <v>38</v>
      </c>
      <c r="G213" t="str">
        <f>CONCATENATE(C213,E213)</f>
        <v>ANCLAX</v>
      </c>
      <c r="H213" t="s">
        <v>35</v>
      </c>
      <c r="I213">
        <f>U213/M213</f>
        <v>178</v>
      </c>
      <c r="J213" t="str">
        <f>_xlfn.CONCAT(C213,E213,H213)</f>
        <v>ANCLAX737-Max 9</v>
      </c>
      <c r="K213" s="4">
        <v>2345</v>
      </c>
      <c r="L213" s="4">
        <f>N213/M213</f>
        <v>127</v>
      </c>
      <c r="M213" s="4">
        <v>5</v>
      </c>
      <c r="N213" s="4">
        <v>635</v>
      </c>
      <c r="O213" s="4">
        <f>P213/M213</f>
        <v>18.399999999999999</v>
      </c>
      <c r="P213" s="4">
        <v>92</v>
      </c>
      <c r="Q213" s="4">
        <v>151</v>
      </c>
      <c r="R213" s="4">
        <v>392</v>
      </c>
      <c r="S213" s="4">
        <f>U213*K213</f>
        <v>2087050</v>
      </c>
      <c r="T213" s="7">
        <f>N213/U213</f>
        <v>0.7134831460674157</v>
      </c>
      <c r="U213" s="4">
        <v>890</v>
      </c>
      <c r="V213" s="4">
        <v>26.109848484848484</v>
      </c>
      <c r="W213" s="7">
        <f>P213/X213</f>
        <v>0.8</v>
      </c>
      <c r="X213" s="4">
        <v>115</v>
      </c>
      <c r="Y213" s="7">
        <f>Q213/Z213</f>
        <v>0.70232558139534884</v>
      </c>
      <c r="Z213" s="4">
        <v>215</v>
      </c>
      <c r="AA213" s="7">
        <f>R213/AB213</f>
        <v>0.7</v>
      </c>
      <c r="AB213" s="4">
        <v>560</v>
      </c>
      <c r="AC213" s="4">
        <v>6024</v>
      </c>
      <c r="AD213" s="4">
        <f>AP213/AC213</f>
        <v>5.9995019920318722</v>
      </c>
      <c r="AE213" s="7">
        <f>AF213/(AF213+AH213+AJ213+AL213+AN213+AP213)</f>
        <v>0.2186408124791813</v>
      </c>
      <c r="AF213" s="4">
        <v>61700</v>
      </c>
      <c r="AG213" s="7">
        <f>AH213/(AF213+AH213+AJ213+AL213+AN213+AP213)</f>
        <v>0.18955130794690253</v>
      </c>
      <c r="AH213" s="4">
        <v>53491</v>
      </c>
      <c r="AI213" s="7">
        <f>AJ213/(AF213+AH213+AJ213+AL213+AN213+AP213)</f>
        <v>0.44850778531385765</v>
      </c>
      <c r="AJ213" s="4">
        <v>126568</v>
      </c>
      <c r="AK213" s="7">
        <f>AL213/(AF213+AH213+AJ213+AL213+AN213+AP213)</f>
        <v>9.674058639678523E-3</v>
      </c>
      <c r="AL213" s="4">
        <v>2730</v>
      </c>
      <c r="AM213" s="7">
        <f>AN213/(AF213+AH213+AJ213+AL213+AN213+AP213)</f>
        <v>5.5563823981743315E-3</v>
      </c>
      <c r="AN213" s="4">
        <v>1568</v>
      </c>
      <c r="AO213" s="7">
        <f>AP213/(AF213+AH213+AJ213+AL213+AN213+AP213)</f>
        <v>0.12806965322220568</v>
      </c>
      <c r="AP213" s="4">
        <v>36141</v>
      </c>
      <c r="AQ213" s="6">
        <f>AO213+AM213+AK213+AI213+AG213+AE213</f>
        <v>1</v>
      </c>
      <c r="AR213" s="4">
        <v>114813</v>
      </c>
      <c r="AS213" s="4">
        <f>AR213/M213</f>
        <v>22962.6</v>
      </c>
      <c r="AT213" s="4">
        <f>AR213/V213</f>
        <v>4397.306252720151</v>
      </c>
      <c r="AU213" s="7">
        <f>AR213/(AR213+AV213+AY213+BB213)</f>
        <v>0.39548277536848414</v>
      </c>
      <c r="AV213" s="4">
        <v>32888</v>
      </c>
      <c r="AW213" s="4">
        <f>AV213/M213</f>
        <v>6577.6</v>
      </c>
      <c r="AX213" s="7">
        <f>AV213/(AR213+AV213+AY213+BB213)</f>
        <v>0.11328540771793008</v>
      </c>
      <c r="AY213" s="4">
        <v>61793</v>
      </c>
      <c r="AZ213" s="4">
        <f>AY213/M213</f>
        <v>12358.6</v>
      </c>
      <c r="BA213" s="7">
        <f>AY213/(AR213+AV213+AY213+BB213)</f>
        <v>0.21285104594727722</v>
      </c>
      <c r="BB213" s="4">
        <v>80817</v>
      </c>
      <c r="BC213" s="11">
        <f>BB213/(AR213+AV213+AY213+BB213)</f>
        <v>0.27838077096630853</v>
      </c>
      <c r="BD213" s="9">
        <f>BC213+BA213+AX213+AU213</f>
        <v>1</v>
      </c>
      <c r="BE213" s="14">
        <f>(AF213+AH213+AJ213+AL213+AN213+AP213)</f>
        <v>282198</v>
      </c>
      <c r="BF213" s="14">
        <f t="shared" si="15"/>
        <v>-290311</v>
      </c>
      <c r="BG213" s="13">
        <f>(AF213+AH213+AJ213+AL213+AN213+AP213)-(AR213+AV213+AY213+BB213)</f>
        <v>-8113</v>
      </c>
      <c r="BH213" s="13">
        <f t="shared" si="16"/>
        <v>1</v>
      </c>
      <c r="BI213" s="14">
        <f>AF213/W213</f>
        <v>77125</v>
      </c>
      <c r="BJ213" s="14">
        <f>AH213/Y213</f>
        <v>76162.682119205303</v>
      </c>
      <c r="BK213" s="14">
        <f>AJ213/AA213</f>
        <v>180811.42857142858</v>
      </c>
      <c r="BL213" s="14">
        <f>BI213+BJ213+BK213</f>
        <v>334099.11069063388</v>
      </c>
      <c r="BM213" s="14">
        <f>(AF213/W213)-AF213</f>
        <v>15425</v>
      </c>
      <c r="BN213" s="14">
        <f>AH213/Y213-AH213</f>
        <v>22671.682119205303</v>
      </c>
      <c r="BO213" s="14">
        <f>AJ213/AA213-AJ213</f>
        <v>54243.42857142858</v>
      </c>
      <c r="BP213" s="14">
        <f>BG213/S213</f>
        <v>-3.8873050477947341E-3</v>
      </c>
      <c r="BQ213" s="14">
        <f>(BG213-CA213)/S213</f>
        <v>4.9615592046797045E-3</v>
      </c>
      <c r="BR213" s="27">
        <f>BQ213-BP213</f>
        <v>8.8488642524744386E-3</v>
      </c>
      <c r="BS213" s="28">
        <f t="shared" si="17"/>
        <v>1489075</v>
      </c>
      <c r="BT213" s="11">
        <f>BS213/S213</f>
        <v>0.7134831460674157</v>
      </c>
      <c r="BU213" s="14">
        <f>(BE213-AP213)*1/BT213-(BE213-AP213)</f>
        <v>98810.291338582698</v>
      </c>
      <c r="BV213" s="14">
        <f t="shared" si="18"/>
        <v>0.13521381854771089</v>
      </c>
      <c r="BW213" s="27">
        <f>(AR213+AV213+AY213+BB213)/S213</f>
        <v>0.13910112359550561</v>
      </c>
      <c r="BX213" s="13">
        <f>(AF213+AH213+AJ213+AL213+AN213)/N213</f>
        <v>387.49133858267714</v>
      </c>
      <c r="BY213" s="26">
        <f>BX213/K213</f>
        <v>0.16524150899048065</v>
      </c>
      <c r="BZ213" s="11">
        <f>AP213/BE213</f>
        <v>0.12806965322220568</v>
      </c>
      <c r="CA213" s="15">
        <f>-(BM213+BN213+BO213)/M213</f>
        <v>-18468.022138126777</v>
      </c>
      <c r="CB213" s="15">
        <f>BG213-CA213</f>
        <v>10355.022138126777</v>
      </c>
      <c r="CC213" s="18">
        <f t="shared" si="19"/>
        <v>0</v>
      </c>
      <c r="CD213" s="17">
        <f>(AF213/(AF213+AH213+AJ213))/(X213/(X213+Z213+AB213))</f>
        <v>1.9751254258417965</v>
      </c>
      <c r="CE213" s="19">
        <f>(AH213/(AF213+AH213+AJ213))/(Z213/(X213+Z213+AB213))</f>
        <v>0.91590327749997424</v>
      </c>
      <c r="CF213" s="18">
        <f>(AJ213/(AF213+AH213+AJ213))/(AB213/(X213+Z213+AB213))</f>
        <v>0.83203816315303381</v>
      </c>
      <c r="CG213">
        <f>AH213/Z213</f>
        <v>248.7953488372093</v>
      </c>
      <c r="CH213" s="11">
        <f>BB213/BE213</f>
        <v>0.28638402823549425</v>
      </c>
      <c r="CI213" s="14">
        <f>AY213/V213</f>
        <v>2366.6548672566373</v>
      </c>
      <c r="CJ213" s="14">
        <f>AV213/M213</f>
        <v>6577.6</v>
      </c>
      <c r="CK213" s="17">
        <f>N213/V213</f>
        <v>24.320324967358189</v>
      </c>
      <c r="CL213" s="17">
        <f>(AL213+AN213)/N213</f>
        <v>6.7685039370078739</v>
      </c>
      <c r="CM213" s="14">
        <f>AP213/AC213</f>
        <v>5.9995019920318722</v>
      </c>
    </row>
    <row r="214" spans="1:91" hidden="1" x14ac:dyDescent="0.2">
      <c r="A214">
        <v>113</v>
      </c>
      <c r="B214" s="2">
        <v>44805</v>
      </c>
      <c r="C214" s="3" t="s">
        <v>41</v>
      </c>
      <c r="D214" t="s">
        <v>42</v>
      </c>
      <c r="E214" s="3" t="s">
        <v>44</v>
      </c>
      <c r="F214" t="s">
        <v>45</v>
      </c>
      <c r="G214" t="str">
        <f>CONCATENATE(C214,E214)</f>
        <v>SEABOI</v>
      </c>
      <c r="H214" t="s">
        <v>34</v>
      </c>
      <c r="I214">
        <f>U214/M214</f>
        <v>178</v>
      </c>
      <c r="J214" t="str">
        <f>_xlfn.CONCAT(C214,E214,H214)</f>
        <v>SEABOI737-900</v>
      </c>
      <c r="K214" s="4">
        <v>399</v>
      </c>
      <c r="L214" s="4">
        <f>N214/M214</f>
        <v>90.625</v>
      </c>
      <c r="M214" s="4">
        <v>16</v>
      </c>
      <c r="N214" s="4">
        <v>1450</v>
      </c>
      <c r="O214" s="4">
        <f>P214/M214</f>
        <v>13.0625</v>
      </c>
      <c r="P214" s="4">
        <v>209</v>
      </c>
      <c r="Q214" s="4">
        <v>344</v>
      </c>
      <c r="R214" s="4">
        <v>897</v>
      </c>
      <c r="S214" s="4">
        <f>U214*K214</f>
        <v>1136352</v>
      </c>
      <c r="T214" s="7">
        <f>N214/U214</f>
        <v>0.5091292134831461</v>
      </c>
      <c r="U214" s="4">
        <v>2848</v>
      </c>
      <c r="V214" s="4">
        <v>22.33887220553887</v>
      </c>
      <c r="W214" s="7">
        <f>P214/X214</f>
        <v>0.56793478260869568</v>
      </c>
      <c r="X214" s="4">
        <v>368</v>
      </c>
      <c r="Y214" s="7">
        <f>Q214/Z214</f>
        <v>0.5</v>
      </c>
      <c r="Z214" s="4">
        <v>688</v>
      </c>
      <c r="AA214" s="7">
        <f>R214/AB214</f>
        <v>0.5005580357142857</v>
      </c>
      <c r="AB214" s="4">
        <v>1792</v>
      </c>
      <c r="AC214" s="4">
        <v>8065</v>
      </c>
      <c r="AD214" s="4">
        <f>AP214/AC214</f>
        <v>4.9997520148791068</v>
      </c>
      <c r="AE214" s="7">
        <f>AF214/(AF214+AH214+AJ214+AL214+AN214+AP214)</f>
        <v>0.18061332103708505</v>
      </c>
      <c r="AF214" s="4">
        <v>39561</v>
      </c>
      <c r="AG214" s="7">
        <f>AH214/(AF214+AH214+AJ214+AL214+AN214+AP214)</f>
        <v>0.18529746115953014</v>
      </c>
      <c r="AH214" s="4">
        <v>40587</v>
      </c>
      <c r="AI214" s="7">
        <f>AJ214/(AF214+AH214+AJ214+AL214+AN214+AP214)</f>
        <v>0.40886242963517577</v>
      </c>
      <c r="AJ214" s="4">
        <v>89556</v>
      </c>
      <c r="AK214" s="7">
        <f>AL214/(AF214+AH214+AJ214+AL214+AN214+AP214)</f>
        <v>2.4584887484762848E-2</v>
      </c>
      <c r="AL214" s="4">
        <v>5385</v>
      </c>
      <c r="AM214" s="7">
        <f>AN214/(AF214+AH214+AJ214+AL214+AN214+AP214)</f>
        <v>1.6549715344896066E-2</v>
      </c>
      <c r="AN214" s="4">
        <v>3625</v>
      </c>
      <c r="AO214" s="7">
        <f>AP214/(AF214+AH214+AJ214+AL214+AN214+AP214)</f>
        <v>0.1840921853385501</v>
      </c>
      <c r="AP214" s="4">
        <v>40323</v>
      </c>
      <c r="AQ214" s="6">
        <f>AO214+AM214+AK214+AI214+AG214+AE214</f>
        <v>1</v>
      </c>
      <c r="AR214" s="4">
        <v>82264</v>
      </c>
      <c r="AS214" s="4">
        <f>AR214/M214</f>
        <v>5141.5</v>
      </c>
      <c r="AT214" s="4">
        <f>AR214/V214</f>
        <v>3682.5493804294579</v>
      </c>
      <c r="AU214" s="7">
        <f>AR214/(AR214+AV214+AY214+BB214)</f>
        <v>0.28085844412124189</v>
      </c>
      <c r="AV214" s="4">
        <v>83833</v>
      </c>
      <c r="AW214" s="4">
        <f>AV214/M214</f>
        <v>5239.5625</v>
      </c>
      <c r="AX214" s="7">
        <f>AV214/(AR214+AV214+AY214+BB214)</f>
        <v>0.28621518460099282</v>
      </c>
      <c r="AY214" s="4">
        <v>73149</v>
      </c>
      <c r="AZ214" s="4">
        <f>AY214/M214</f>
        <v>4571.8125</v>
      </c>
      <c r="BA214" s="7">
        <f>AY214/(AR214+AV214+AY214+BB214)</f>
        <v>0.24973882049286109</v>
      </c>
      <c r="BB214" s="4">
        <v>53656</v>
      </c>
      <c r="BC214" s="11">
        <f>BB214/(AR214+AV214+AY214+BB214)</f>
        <v>0.18318755078490417</v>
      </c>
      <c r="BD214" s="9">
        <f>BC214+BA214+AX214+AU214</f>
        <v>1</v>
      </c>
      <c r="BE214" s="14">
        <f>(AF214+AH214+AJ214+AL214+AN214+AP214)</f>
        <v>219037</v>
      </c>
      <c r="BF214" s="14">
        <f t="shared" si="15"/>
        <v>-292902</v>
      </c>
      <c r="BG214" s="13">
        <f>(AF214+AH214+AJ214+AL214+AN214+AP214)-(AR214+AV214+AY214+BB214)</f>
        <v>-73865</v>
      </c>
      <c r="BH214" s="13">
        <f t="shared" si="16"/>
        <v>1</v>
      </c>
      <c r="BI214" s="14">
        <f>AF214/W214</f>
        <v>69657.645933014355</v>
      </c>
      <c r="BJ214" s="14">
        <f>AH214/Y214</f>
        <v>81174</v>
      </c>
      <c r="BK214" s="14">
        <f>AJ214/AA214</f>
        <v>178912.32107023412</v>
      </c>
      <c r="BL214" s="14">
        <f>BI214+BJ214+BK214</f>
        <v>329743.96700324846</v>
      </c>
      <c r="BM214" s="14">
        <f>(AF214/W214)-AF214</f>
        <v>30096.645933014355</v>
      </c>
      <c r="BN214" s="14">
        <f>AH214/Y214-AH214</f>
        <v>40587</v>
      </c>
      <c r="BO214" s="14">
        <f>AJ214/AA214-AJ214</f>
        <v>89356.321070234117</v>
      </c>
      <c r="BP214" s="14">
        <f>BG214/S214</f>
        <v>-6.5001865619103941E-2</v>
      </c>
      <c r="BQ214" s="14">
        <f>(BG214-CA214)/S214</f>
        <v>-5.6199577298492877E-2</v>
      </c>
      <c r="BR214" s="27">
        <f>BQ214-BP214</f>
        <v>8.8022883206110639E-3</v>
      </c>
      <c r="BS214" s="28">
        <f t="shared" si="17"/>
        <v>578550</v>
      </c>
      <c r="BT214" s="11">
        <f>BS214/S214</f>
        <v>0.5091292134831461</v>
      </c>
      <c r="BU214" s="14">
        <f>(BE214-AP214)*1/BT214-(BE214-AP214)</f>
        <v>172304.94620689651</v>
      </c>
      <c r="BV214" s="14">
        <f t="shared" si="18"/>
        <v>0.19275453380642618</v>
      </c>
      <c r="BW214" s="27">
        <f>(AR214+AV214+AY214+BB214)/S214</f>
        <v>0.25775639942553014</v>
      </c>
      <c r="BX214" s="13">
        <f>(AF214+AH214+AJ214+AL214+AN214)/N214</f>
        <v>123.25103448275863</v>
      </c>
      <c r="BY214" s="26">
        <f>BX214/K214</f>
        <v>0.30889983579638752</v>
      </c>
      <c r="BZ214" s="11">
        <f>AP214/BE214</f>
        <v>0.1840921853385501</v>
      </c>
      <c r="CA214" s="15">
        <f>-(BM214+BN214+BO214)/M214</f>
        <v>-10002.497937703029</v>
      </c>
      <c r="CB214" s="15">
        <f>BG214-CA214</f>
        <v>-63862.502062296975</v>
      </c>
      <c r="CC214" s="18">
        <f t="shared" si="19"/>
        <v>1</v>
      </c>
      <c r="CD214" s="17">
        <f>(AF214/(AF214+AH214+AJ214))/(X214/(X214+Z214+AB214))</f>
        <v>1.8041280060012419</v>
      </c>
      <c r="CE214" s="19">
        <f>(AH214/(AF214+AH214+AJ214))/(Z214/(X214+Z214+AB214))</f>
        <v>0.99002558764425941</v>
      </c>
      <c r="CF214" s="18">
        <f>(AJ214/(AF214+AH214+AJ214))/(AB214/(X214+Z214+AB214))</f>
        <v>0.83869603208275245</v>
      </c>
      <c r="CG214">
        <f>AH214/Z214</f>
        <v>58.992732558139537</v>
      </c>
      <c r="CH214" s="11">
        <f>BB214/BE214</f>
        <v>0.2449631797367568</v>
      </c>
      <c r="CI214" s="14">
        <f>AY214/V214</f>
        <v>3274.5162480433046</v>
      </c>
      <c r="CJ214" s="14">
        <f>AV214/M214</f>
        <v>5239.5625</v>
      </c>
      <c r="CK214" s="17">
        <f>N214/V214</f>
        <v>64.909275036744063</v>
      </c>
      <c r="CL214" s="17">
        <f>(AL214+AN214)/N214</f>
        <v>6.2137931034482756</v>
      </c>
      <c r="CM214" s="14">
        <f>AP214/AC214</f>
        <v>4.9997520148791068</v>
      </c>
    </row>
    <row r="215" spans="1:91" x14ac:dyDescent="0.2">
      <c r="A215">
        <v>1028</v>
      </c>
      <c r="B215" s="2">
        <v>45231</v>
      </c>
      <c r="C215" s="3" t="s">
        <v>29</v>
      </c>
      <c r="D215" t="s">
        <v>28</v>
      </c>
      <c r="E215" s="3" t="s">
        <v>39</v>
      </c>
      <c r="F215" t="s">
        <v>28</v>
      </c>
      <c r="G215" t="str">
        <f>CONCATENATE(C215,E215)</f>
        <v>ANCOME</v>
      </c>
      <c r="H215" t="s">
        <v>40</v>
      </c>
      <c r="I215">
        <f>U215/M215</f>
        <v>74.538461538461533</v>
      </c>
      <c r="J215" t="str">
        <f>_xlfn.CONCAT(C215,E215,H215)</f>
        <v>ANCOMEE175</v>
      </c>
      <c r="K215" s="4">
        <v>539</v>
      </c>
      <c r="L215" s="4">
        <f>N215/M215</f>
        <v>50.384615384615387</v>
      </c>
      <c r="M215" s="4">
        <v>13</v>
      </c>
      <c r="N215" s="4">
        <v>655</v>
      </c>
      <c r="O215" s="4">
        <f>P215/M215</f>
        <v>7.5384615384615383</v>
      </c>
      <c r="P215" s="4">
        <v>98</v>
      </c>
      <c r="Q215" s="4">
        <v>138</v>
      </c>
      <c r="R215" s="4">
        <v>419</v>
      </c>
      <c r="S215" s="4">
        <f>U215*K215</f>
        <v>522291</v>
      </c>
      <c r="T215" s="7">
        <f>N215/U215</f>
        <v>0.67595459236326105</v>
      </c>
      <c r="U215" s="4">
        <v>969</v>
      </c>
      <c r="V215" s="4">
        <v>20.183836206896551</v>
      </c>
      <c r="W215" s="7">
        <f>P215/X215</f>
        <v>0.765625</v>
      </c>
      <c r="X215" s="4">
        <v>128</v>
      </c>
      <c r="Y215" s="7">
        <f>Q215/Z215</f>
        <v>0.6</v>
      </c>
      <c r="Z215" s="4">
        <v>230</v>
      </c>
      <c r="AA215" s="7">
        <f>R215/AB215</f>
        <v>0.684640522875817</v>
      </c>
      <c r="AB215" s="4">
        <v>612</v>
      </c>
      <c r="AC215" s="4">
        <v>3294</v>
      </c>
      <c r="AD215" s="4">
        <f>AP215/AC215</f>
        <v>5.9990892531876137</v>
      </c>
      <c r="AE215" s="7">
        <f>AF215/(AF215+AH215+AJ215+AL215+AN215+AP215)</f>
        <v>0.20645382234542295</v>
      </c>
      <c r="AF215" s="4">
        <v>31951</v>
      </c>
      <c r="AG215" s="7">
        <f>AH215/(AF215+AH215+AJ215+AL215+AN215+AP215)</f>
        <v>0.16924806637331111</v>
      </c>
      <c r="AH215" s="4">
        <v>26193</v>
      </c>
      <c r="AI215" s="7">
        <f>AJ215/(AF215+AH215+AJ215+AL215+AN215+AP215)</f>
        <v>0.45595466558112185</v>
      </c>
      <c r="AJ215" s="4">
        <v>70564</v>
      </c>
      <c r="AK215" s="7">
        <f>AL215/(AF215+AH215+AJ215+AL215+AN215+AP215)</f>
        <v>1.899703413650726E-2</v>
      </c>
      <c r="AL215" s="4">
        <v>2940</v>
      </c>
      <c r="AM215" s="7">
        <f>AN215/(AF215+AH215+AJ215+AL215+AN215+AP215)</f>
        <v>2.1659203546113039E-2</v>
      </c>
      <c r="AN215" s="4">
        <v>3352</v>
      </c>
      <c r="AO215" s="7">
        <f>AP215/(AF215+AH215+AJ215+AL215+AN215+AP215)</f>
        <v>0.12768720801752378</v>
      </c>
      <c r="AP215" s="4">
        <v>19761</v>
      </c>
      <c r="AQ215" s="6">
        <f>AO215+AM215+AK215+AI215+AG215+AE215</f>
        <v>1</v>
      </c>
      <c r="AR215" s="4">
        <v>50383</v>
      </c>
      <c r="AS215" s="4">
        <f>AR215/M215</f>
        <v>3875.6153846153848</v>
      </c>
      <c r="AT215" s="4">
        <f>AR215/V215</f>
        <v>2496.2053538060713</v>
      </c>
      <c r="AU215" s="7">
        <f>AR215/(AR215+AV215+AY215+BB215)</f>
        <v>0.33639799161391981</v>
      </c>
      <c r="AV215" s="4">
        <v>41666</v>
      </c>
      <c r="AW215" s="4">
        <f>AV215/M215</f>
        <v>3205.0769230769229</v>
      </c>
      <c r="AX215" s="7">
        <f>AV215/(AR215+AV215+AY215+BB215)</f>
        <v>0.27819619154448094</v>
      </c>
      <c r="AY215" s="4">
        <v>27936</v>
      </c>
      <c r="AZ215" s="4">
        <f>AY215/M215</f>
        <v>2148.9230769230771</v>
      </c>
      <c r="BA215" s="7">
        <f>AY215/(AR215+AV215+AY215+BB215)</f>
        <v>0.18652351574393078</v>
      </c>
      <c r="BB215" s="4">
        <v>29787</v>
      </c>
      <c r="BC215" s="11">
        <f>BB215/(AR215+AV215+AY215+BB215)</f>
        <v>0.19888230109766847</v>
      </c>
      <c r="BD215" s="9">
        <f>BC215+BA215+AX215+AU215</f>
        <v>1</v>
      </c>
      <c r="BE215" s="14">
        <f>(AF215+AH215+AJ215+AL215+AN215+AP215)</f>
        <v>154761</v>
      </c>
      <c r="BF215" s="14">
        <f t="shared" si="15"/>
        <v>-149772</v>
      </c>
      <c r="BG215" s="13">
        <f>(AF215+AH215+AJ215+AL215+AN215+AP215)-(AR215+AV215+AY215+BB215)</f>
        <v>4989</v>
      </c>
      <c r="BH215" s="13">
        <f t="shared" si="16"/>
        <v>0</v>
      </c>
      <c r="BI215" s="14">
        <f>AF215/W215</f>
        <v>41731.918367346938</v>
      </c>
      <c r="BJ215" s="14">
        <f>AH215/Y215</f>
        <v>43655</v>
      </c>
      <c r="BK215" s="14">
        <f>AJ215/AA215</f>
        <v>103067.22673031026</v>
      </c>
      <c r="BL215" s="14">
        <f>BI215+BJ215+BK215</f>
        <v>188454.14509765719</v>
      </c>
      <c r="BM215" s="14">
        <f>(AF215/W215)-AF215</f>
        <v>9780.9183673469379</v>
      </c>
      <c r="BN215" s="14">
        <f>AH215/Y215-AH215</f>
        <v>17462</v>
      </c>
      <c r="BO215" s="14">
        <f>AJ215/AA215-AJ215</f>
        <v>32503.226730310256</v>
      </c>
      <c r="BP215" s="14">
        <f>BG215/S215</f>
        <v>9.5521462173386099E-3</v>
      </c>
      <c r="BQ215" s="14">
        <f>(BG215-CA215)/S215</f>
        <v>1.835156515276809E-2</v>
      </c>
      <c r="BR215" s="27">
        <f>BQ215-BP215</f>
        <v>8.7994189354294802E-3</v>
      </c>
      <c r="BS215" s="28">
        <f t="shared" si="17"/>
        <v>353045</v>
      </c>
      <c r="BT215" s="11">
        <f>BS215/S215</f>
        <v>0.67595459236326105</v>
      </c>
      <c r="BU215" s="14">
        <f>(BE215-AP215)*1/BT215-(BE215-AP215)</f>
        <v>64717.557251908409</v>
      </c>
      <c r="BV215" s="14">
        <f t="shared" si="18"/>
        <v>0.29631182616587304</v>
      </c>
      <c r="BW215" s="27">
        <f>(AR215+AV215+AY215+BB215)/S215</f>
        <v>0.28675967994853446</v>
      </c>
      <c r="BX215" s="13">
        <f>(AF215+AH215+AJ215+AL215+AN215)/N215</f>
        <v>206.10687022900763</v>
      </c>
      <c r="BY215" s="26">
        <f>BX215/K215</f>
        <v>0.38238751433953178</v>
      </c>
      <c r="BZ215" s="11">
        <f>AP215/BE215</f>
        <v>0.12768720801752378</v>
      </c>
      <c r="CA215" s="15">
        <f>-(BM215+BN215+BO215)/M215</f>
        <v>-4595.8573152043991</v>
      </c>
      <c r="CB215" s="15">
        <f>BG215-CA215</f>
        <v>9584.8573152043991</v>
      </c>
      <c r="CC215" s="18">
        <f t="shared" si="19"/>
        <v>0</v>
      </c>
      <c r="CD215" s="17">
        <f>(AF215/(AF215+AH215+AJ215))/(X215/(X215+Z215+AB215))</f>
        <v>1.8812247247645835</v>
      </c>
      <c r="CE215" s="19">
        <f>(AH215/(AF215+AH215+AJ215))/(Z215/(X215+Z215+AB215))</f>
        <v>0.85826934172532099</v>
      </c>
      <c r="CF215" s="18">
        <f>(AJ215/(AF215+AH215+AJ215))/(AB215/(X215+Z215+AB215))</f>
        <v>0.86895635070802213</v>
      </c>
      <c r="CG215">
        <f>AH215/Z215</f>
        <v>113.88260869565218</v>
      </c>
      <c r="CH215" s="11">
        <f>BB215/BE215</f>
        <v>0.19247097136875568</v>
      </c>
      <c r="CI215" s="14">
        <f>AY215/V215</f>
        <v>1384.0778191835821</v>
      </c>
      <c r="CJ215" s="14">
        <f>AV215/M215</f>
        <v>3205.0769230769229</v>
      </c>
      <c r="CK215" s="17">
        <f>N215/V215</f>
        <v>32.451710035983901</v>
      </c>
      <c r="CL215" s="17">
        <f>(AL215+AN215)/N215</f>
        <v>9.6061068702290076</v>
      </c>
      <c r="CM215" s="14">
        <f>AP215/AC215</f>
        <v>5.9990892531876137</v>
      </c>
    </row>
    <row r="216" spans="1:91" hidden="1" x14ac:dyDescent="0.2">
      <c r="A216">
        <v>398</v>
      </c>
      <c r="B216" s="2">
        <v>44866</v>
      </c>
      <c r="C216" s="3" t="s">
        <v>29</v>
      </c>
      <c r="D216" t="s">
        <v>28</v>
      </c>
      <c r="E216" s="3" t="s">
        <v>36</v>
      </c>
      <c r="F216" t="s">
        <v>28</v>
      </c>
      <c r="G216" t="str">
        <f>CONCATENATE(C216,E216)</f>
        <v>ANCJNU</v>
      </c>
      <c r="H216" t="s">
        <v>31</v>
      </c>
      <c r="I216">
        <f>U216/M216</f>
        <v>159</v>
      </c>
      <c r="J216" t="str">
        <f>_xlfn.CONCAT(C216,E216,H216)</f>
        <v>ANCJNU737-800</v>
      </c>
      <c r="K216" s="4">
        <v>571</v>
      </c>
      <c r="L216" s="4">
        <f>N216/M216</f>
        <v>99.083333333333329</v>
      </c>
      <c r="M216" s="4">
        <v>12</v>
      </c>
      <c r="N216" s="4">
        <v>1189</v>
      </c>
      <c r="O216" s="4">
        <f>P216/M216</f>
        <v>18.416666666666668</v>
      </c>
      <c r="P216" s="4">
        <v>221</v>
      </c>
      <c r="Q216" s="4">
        <v>281</v>
      </c>
      <c r="R216" s="4">
        <v>687</v>
      </c>
      <c r="S216" s="4">
        <f>U216*K216</f>
        <v>1089468</v>
      </c>
      <c r="T216" s="7">
        <f>N216/U216</f>
        <v>0.62316561844863727</v>
      </c>
      <c r="U216" s="4">
        <v>1908</v>
      </c>
      <c r="V216" s="4">
        <v>19.758178752107927</v>
      </c>
      <c r="W216" s="7">
        <f>P216/X216</f>
        <v>0.87698412698412698</v>
      </c>
      <c r="X216" s="4">
        <v>252</v>
      </c>
      <c r="Y216" s="7">
        <f>Q216/Z216</f>
        <v>0.5854166666666667</v>
      </c>
      <c r="Z216" s="4">
        <v>480</v>
      </c>
      <c r="AA216" s="7">
        <f>R216/AB216</f>
        <v>0.58418367346938771</v>
      </c>
      <c r="AB216" s="4">
        <v>1176</v>
      </c>
      <c r="AC216" s="4">
        <v>14790</v>
      </c>
      <c r="AD216" s="4">
        <f>AP216/AC216</f>
        <v>4.999864773495605</v>
      </c>
      <c r="AE216" s="7">
        <f>AF216/(AF216+AH216+AJ216+AL216+AN216+AP216)</f>
        <v>0.22528624360447083</v>
      </c>
      <c r="AF216" s="4">
        <v>66092</v>
      </c>
      <c r="AG216" s="7">
        <f>AH216/(AF216+AH216+AJ216+AL216+AN216+AP216)</f>
        <v>0.15734450470226916</v>
      </c>
      <c r="AH216" s="4">
        <v>46160</v>
      </c>
      <c r="AI216" s="7">
        <f>AJ216/(AF216+AH216+AJ216+AL216+AN216+AP216)</f>
        <v>0.33719309129458125</v>
      </c>
      <c r="AJ216" s="4">
        <v>98922</v>
      </c>
      <c r="AK216" s="7">
        <f>AL216/(AF216+AH216+AJ216+AL216+AN216+AP216)</f>
        <v>1.4060790335720543E-2</v>
      </c>
      <c r="AL216" s="4">
        <v>4125</v>
      </c>
      <c r="AM216" s="7">
        <f>AN216/(AF216+AH216+AJ216+AL216+AN216+AP216)</f>
        <v>1.4050564306385474E-2</v>
      </c>
      <c r="AN216" s="4">
        <v>4122</v>
      </c>
      <c r="AO216" s="7">
        <f>AP216/(AF216+AH216+AJ216+AL216+AN216+AP216)</f>
        <v>0.25206480575657281</v>
      </c>
      <c r="AP216" s="4">
        <v>73948</v>
      </c>
      <c r="AQ216" s="6">
        <f>AO216+AM216+AK216+AI216+AG216+AE216</f>
        <v>1</v>
      </c>
      <c r="AR216" s="4">
        <v>72760</v>
      </c>
      <c r="AS216" s="4">
        <f>AR216/M216</f>
        <v>6063.333333333333</v>
      </c>
      <c r="AT216" s="4">
        <f>AR216/V216</f>
        <v>3682.5256473721042</v>
      </c>
      <c r="AU216" s="7">
        <f>AR216/(AR216+AV216+AY216+BB216)</f>
        <v>0.29363573994107917</v>
      </c>
      <c r="AV216" s="4">
        <v>62875</v>
      </c>
      <c r="AW216" s="4">
        <f>AV216/M216</f>
        <v>5239.583333333333</v>
      </c>
      <c r="AX216" s="7">
        <f>AV216/(AR216+AV216+AY216+BB216)</f>
        <v>0.25374308890592839</v>
      </c>
      <c r="AY216" s="4">
        <v>64698</v>
      </c>
      <c r="AZ216" s="4">
        <f>AY216/M216</f>
        <v>5391.5</v>
      </c>
      <c r="BA216" s="7">
        <f>AY216/(AR216+AV216+AY216+BB216)</f>
        <v>0.2611001251059365</v>
      </c>
      <c r="BB216" s="4">
        <v>47457</v>
      </c>
      <c r="BC216" s="11">
        <f>BB216/(AR216+AV216+AY216+BB216)</f>
        <v>0.19152104604705597</v>
      </c>
      <c r="BD216" s="9">
        <f>BC216+BA216+AX216+AU216</f>
        <v>1</v>
      </c>
      <c r="BE216" s="14">
        <f>(AF216+AH216+AJ216+AL216+AN216+AP216)</f>
        <v>293369</v>
      </c>
      <c r="BF216" s="14">
        <f t="shared" si="15"/>
        <v>-247790</v>
      </c>
      <c r="BG216" s="13">
        <f>(AF216+AH216+AJ216+AL216+AN216+AP216)-(AR216+AV216+AY216+BB216)</f>
        <v>45579</v>
      </c>
      <c r="BH216" s="13">
        <f t="shared" si="16"/>
        <v>0</v>
      </c>
      <c r="BI216" s="14">
        <f>AF216/W216</f>
        <v>75362.823529411762</v>
      </c>
      <c r="BJ216" s="14">
        <f>AH216/Y216</f>
        <v>78849.822064056934</v>
      </c>
      <c r="BK216" s="14">
        <f>AJ216/AA216</f>
        <v>169333.72925764194</v>
      </c>
      <c r="BL216" s="14">
        <f>BI216+BJ216+BK216</f>
        <v>323546.37485111062</v>
      </c>
      <c r="BM216" s="14">
        <f>(AF216/W216)-AF216</f>
        <v>9270.8235294117621</v>
      </c>
      <c r="BN216" s="14">
        <f>AH216/Y216-AH216</f>
        <v>32689.822064056934</v>
      </c>
      <c r="BO216" s="14">
        <f>AJ216/AA216-AJ216</f>
        <v>70411.729257641942</v>
      </c>
      <c r="BP216" s="14">
        <f>BG216/S216</f>
        <v>4.1836015376312111E-2</v>
      </c>
      <c r="BQ216" s="14">
        <f>(BG216-CA216)/S216</f>
        <v>5.0431370697373294E-2</v>
      </c>
      <c r="BR216" s="27">
        <f>BQ216-BP216</f>
        <v>8.5953553210611836E-3</v>
      </c>
      <c r="BS216" s="28">
        <f t="shared" si="17"/>
        <v>678919</v>
      </c>
      <c r="BT216" s="11">
        <f>BS216/S216</f>
        <v>0.62316561844863727</v>
      </c>
      <c r="BU216" s="14">
        <f>(BE216-AP216)*1/BT216-(BE216-AP216)</f>
        <v>132686.03784693021</v>
      </c>
      <c r="BV216" s="14">
        <f t="shared" si="18"/>
        <v>0.26927729864484318</v>
      </c>
      <c r="BW216" s="27">
        <f>(AR216+AV216+AY216+BB216)/S216</f>
        <v>0.22744128326853105</v>
      </c>
      <c r="BX216" s="13">
        <f>(AF216+AH216+AJ216+AL216+AN216)/N216</f>
        <v>184.54247266610597</v>
      </c>
      <c r="BY216" s="26">
        <f>BX216/K216</f>
        <v>0.32319172095640275</v>
      </c>
      <c r="BZ216" s="11">
        <f>AP216/BE216</f>
        <v>0.25206480575657281</v>
      </c>
      <c r="CA216" s="15">
        <f>-(BM216+BN216+BO216)/M216</f>
        <v>-9364.3645709258872</v>
      </c>
      <c r="CB216" s="15">
        <f>BG216-CA216</f>
        <v>54943.364570925885</v>
      </c>
      <c r="CC216" s="18">
        <f t="shared" si="19"/>
        <v>0</v>
      </c>
      <c r="CD216" s="17">
        <f>(AF216/(AF216+AH216+AJ216))/(X216/(X216+Z216+AB216))</f>
        <v>2.3696613084132383</v>
      </c>
      <c r="CE216" s="19">
        <f>(AH216/(AF216+AH216+AJ216))/(Z216/(X216+Z216+AB216))</f>
        <v>0.86888537414643841</v>
      </c>
      <c r="CF216" s="18">
        <f>(AJ216/(AF216+AH216+AJ216))/(AB216/(X216+Z216+AB216))</f>
        <v>0.76001732201494354</v>
      </c>
      <c r="CG216">
        <f>AH216/Z216</f>
        <v>96.166666666666671</v>
      </c>
      <c r="CH216" s="11">
        <f>BB216/BE216</f>
        <v>0.1617655580514642</v>
      </c>
      <c r="CI216" s="14">
        <f>AY216/V216</f>
        <v>3274.4920881484386</v>
      </c>
      <c r="CJ216" s="14">
        <f>AV216/M216</f>
        <v>5239.583333333333</v>
      </c>
      <c r="CK216" s="17">
        <f>N216/V216</f>
        <v>60.177611252411104</v>
      </c>
      <c r="CL216" s="17">
        <f>(AL216+AN216)/N216</f>
        <v>6.9360807401177462</v>
      </c>
      <c r="CM216" s="14">
        <f>AP216/AC216</f>
        <v>4.999864773495605</v>
      </c>
    </row>
    <row r="217" spans="1:91" hidden="1" x14ac:dyDescent="0.2">
      <c r="A217">
        <v>237</v>
      </c>
      <c r="B217" s="2">
        <v>44835</v>
      </c>
      <c r="C217" s="3" t="s">
        <v>32</v>
      </c>
      <c r="D217" t="s">
        <v>33</v>
      </c>
      <c r="E217" s="3" t="s">
        <v>52</v>
      </c>
      <c r="F217" t="s">
        <v>33</v>
      </c>
      <c r="G217" t="str">
        <f>CONCATENATE(C217,E217)</f>
        <v>HNLOGG</v>
      </c>
      <c r="H217" t="s">
        <v>31</v>
      </c>
      <c r="I217">
        <f>U217/M217</f>
        <v>170.85714285714286</v>
      </c>
      <c r="J217" t="str">
        <f>_xlfn.CONCAT(C217,E217,H217)</f>
        <v>HNLOGG737-800</v>
      </c>
      <c r="K217" s="4">
        <v>101</v>
      </c>
      <c r="L217" s="4">
        <f>N217/M217</f>
        <v>99.142857142857139</v>
      </c>
      <c r="M217" s="4">
        <v>21</v>
      </c>
      <c r="N217" s="4">
        <v>2082</v>
      </c>
      <c r="O217" s="4">
        <f>P217/M217</f>
        <v>19.428571428571427</v>
      </c>
      <c r="P217" s="4">
        <v>408</v>
      </c>
      <c r="Q217" s="4">
        <v>691</v>
      </c>
      <c r="R217" s="4">
        <v>984</v>
      </c>
      <c r="S217" s="4">
        <f>U217*K217</f>
        <v>362388</v>
      </c>
      <c r="T217" s="7">
        <f>N217/U217</f>
        <v>0.58026755852842804</v>
      </c>
      <c r="U217" s="4">
        <v>3588</v>
      </c>
      <c r="V217" s="4">
        <v>14.600438378139174</v>
      </c>
      <c r="W217" s="7">
        <f>P217/X217</f>
        <v>0.94663573085846864</v>
      </c>
      <c r="X217" s="4">
        <v>431</v>
      </c>
      <c r="Y217" s="7">
        <f>Q217/Z217</f>
        <v>0.84268292682926826</v>
      </c>
      <c r="Z217" s="4">
        <v>820</v>
      </c>
      <c r="AA217" s="7">
        <f>R217/AB217</f>
        <v>0.42105263157894735</v>
      </c>
      <c r="AB217" s="4">
        <v>2337</v>
      </c>
      <c r="AC217" s="4">
        <v>419</v>
      </c>
      <c r="AD217" s="4">
        <f>AP217/AC217</f>
        <v>4.9952267303102627</v>
      </c>
      <c r="AE217" s="7">
        <f>AF217/(AF217+AH217+AJ217+AL217+AN217+AP217)</f>
        <v>0.2818078980718362</v>
      </c>
      <c r="AF217" s="4">
        <v>33133</v>
      </c>
      <c r="AG217" s="7">
        <f>AH217/(AF217+AH217+AJ217+AL217+AN217+AP217)</f>
        <v>0.28100839478451684</v>
      </c>
      <c r="AH217" s="4">
        <v>33039</v>
      </c>
      <c r="AI217" s="7">
        <f>AJ217/(AF217+AH217+AJ217+AL217+AN217+AP217)</f>
        <v>0.35251290687487774</v>
      </c>
      <c r="AJ217" s="4">
        <v>41446</v>
      </c>
      <c r="AK217" s="7">
        <f>AL217/(AF217+AH217+AJ217+AL217+AN217+AP217)</f>
        <v>5.0139062539868849E-2</v>
      </c>
      <c r="AL217" s="4">
        <v>5895</v>
      </c>
      <c r="AM217" s="7">
        <f>AN217/(AF217+AH217+AJ217+AL217+AN217+AP217)</f>
        <v>1.6730031554863786E-2</v>
      </c>
      <c r="AN217" s="4">
        <v>1967</v>
      </c>
      <c r="AO217" s="7">
        <f>AP217/(AF217+AH217+AJ217+AL217+AN217+AP217)</f>
        <v>1.7801706174036556E-2</v>
      </c>
      <c r="AP217" s="4">
        <v>2093</v>
      </c>
      <c r="AQ217" s="6">
        <f>AO217+AM217+AK217+AI217+AG217+AE217</f>
        <v>1</v>
      </c>
      <c r="AR217" s="4">
        <v>53767</v>
      </c>
      <c r="AS217" s="4">
        <f>AR217/M217</f>
        <v>2560.3333333333335</v>
      </c>
      <c r="AT217" s="4">
        <f>AR217/V217</f>
        <v>3682.5606606787792</v>
      </c>
      <c r="AU217" s="7">
        <f>AR217/(AR217+AV217+AY217+BB217)</f>
        <v>0.22030689803527892</v>
      </c>
      <c r="AV217" s="4">
        <v>107410</v>
      </c>
      <c r="AW217" s="4">
        <f>AV217/M217</f>
        <v>5114.7619047619046</v>
      </c>
      <c r="AX217" s="7">
        <f>AV217/(AR217+AV217+AY217+BB217)</f>
        <v>0.44010571387597058</v>
      </c>
      <c r="AY217" s="4">
        <v>47809</v>
      </c>
      <c r="AZ217" s="4">
        <f>AY217/M217</f>
        <v>2276.6190476190477</v>
      </c>
      <c r="BA217" s="7">
        <f>AY217/(AR217+AV217+AY217+BB217)</f>
        <v>0.19589436807277047</v>
      </c>
      <c r="BB217" s="4">
        <v>35069</v>
      </c>
      <c r="BC217" s="11">
        <f>BB217/(AR217+AV217+AY217+BB217)</f>
        <v>0.14369302001598</v>
      </c>
      <c r="BD217" s="9">
        <f>BC217+BA217+AX217+AU217</f>
        <v>1</v>
      </c>
      <c r="BE217" s="14">
        <f>(AF217+AH217+AJ217+AL217+AN217+AP217)</f>
        <v>117573</v>
      </c>
      <c r="BF217" s="14">
        <f t="shared" si="15"/>
        <v>-244055</v>
      </c>
      <c r="BG217" s="13">
        <f>(AF217+AH217+AJ217+AL217+AN217+AP217)-(AR217+AV217+AY217+BB217)</f>
        <v>-126482</v>
      </c>
      <c r="BH217" s="13">
        <f t="shared" si="16"/>
        <v>1</v>
      </c>
      <c r="BI217" s="14">
        <f>AF217/W217</f>
        <v>35000.791666666672</v>
      </c>
      <c r="BJ217" s="14">
        <f>AH217/Y217</f>
        <v>39206.917510853833</v>
      </c>
      <c r="BK217" s="14">
        <f>AJ217/AA217</f>
        <v>98434.25</v>
      </c>
      <c r="BL217" s="14">
        <f>BI217+BJ217+BK217</f>
        <v>172641.9591775205</v>
      </c>
      <c r="BM217" s="14">
        <f>(AF217/W217)-AF217</f>
        <v>1867.7916666666715</v>
      </c>
      <c r="BN217" s="14">
        <f>AH217/Y217-AH217</f>
        <v>6167.9175108538329</v>
      </c>
      <c r="BO217" s="14">
        <f>AJ217/AA217-AJ217</f>
        <v>56988.25</v>
      </c>
      <c r="BP217" s="14">
        <f>BG217/S217</f>
        <v>-0.34902369835645775</v>
      </c>
      <c r="BQ217" s="14">
        <f>(BG217-CA217)/S217</f>
        <v>-0.34047932324344804</v>
      </c>
      <c r="BR217" s="27">
        <f>BQ217-BP217</f>
        <v>8.5443751130097056E-3</v>
      </c>
      <c r="BS217" s="28">
        <f t="shared" si="17"/>
        <v>210282</v>
      </c>
      <c r="BT217" s="11">
        <f>BS217/S217</f>
        <v>0.58026755852842804</v>
      </c>
      <c r="BU217" s="14">
        <f>(BE217-AP217)*1/BT217-(BE217-AP217)</f>
        <v>83531.642651296861</v>
      </c>
      <c r="BV217" s="14">
        <f t="shared" si="18"/>
        <v>0.32443955097850924</v>
      </c>
      <c r="BW217" s="27">
        <f>(AR217+AV217+AY217+BB217)/S217</f>
        <v>0.67346324933496693</v>
      </c>
      <c r="BX217" s="13">
        <f>(AF217+AH217+AJ217+AL217+AN217)/N217</f>
        <v>55.465898174831892</v>
      </c>
      <c r="BY217" s="26">
        <f>BX217/K217</f>
        <v>0.54916730866170194</v>
      </c>
      <c r="BZ217" s="11">
        <f>AP217/BE217</f>
        <v>1.7801706174036556E-2</v>
      </c>
      <c r="CA217" s="15">
        <f>-(BM217+BN217+BO217)/M217</f>
        <v>-3096.3790084533575</v>
      </c>
      <c r="CB217" s="15">
        <f>BG217-CA217</f>
        <v>-123385.62099154665</v>
      </c>
      <c r="CC217" s="18">
        <f t="shared" si="19"/>
        <v>1</v>
      </c>
      <c r="CD217" s="17">
        <f>(AF217/(AF217+AH217+AJ217))/(X217/(X217+Z217+AB217))</f>
        <v>2.5630141741785923</v>
      </c>
      <c r="CE217" s="19">
        <f>(AH217/(AF217+AH217+AJ217))/(Z217/(X217+Z217+AB217))</f>
        <v>1.3433233356102818</v>
      </c>
      <c r="CF217" s="18">
        <f>(AJ217/(AF217+AH217+AJ217))/(AB217/(X217+Z217+AB217))</f>
        <v>0.59127760193778156</v>
      </c>
      <c r="CG217">
        <f>AH217/Z217</f>
        <v>40.291463414634144</v>
      </c>
      <c r="CH217" s="11">
        <f>BB217/BE217</f>
        <v>0.29827426364896703</v>
      </c>
      <c r="CI217" s="14">
        <f>AY217/V217</f>
        <v>3274.4907215651192</v>
      </c>
      <c r="CJ217" s="14">
        <f>AV217/M217</f>
        <v>5114.7619047619046</v>
      </c>
      <c r="CK217" s="17">
        <f>N217/V217</f>
        <v>142.59845807899302</v>
      </c>
      <c r="CL217" s="17">
        <f>(AL217+AN217)/N217</f>
        <v>3.7761767531219981</v>
      </c>
      <c r="CM217" s="14">
        <f>AP217/AC217</f>
        <v>4.9952267303102627</v>
      </c>
    </row>
    <row r="218" spans="1:91" x14ac:dyDescent="0.2">
      <c r="A218">
        <v>1133</v>
      </c>
      <c r="B218" s="2">
        <v>45231</v>
      </c>
      <c r="C218" s="3" t="s">
        <v>39</v>
      </c>
      <c r="D218" t="s">
        <v>28</v>
      </c>
      <c r="E218" s="3" t="s">
        <v>29</v>
      </c>
      <c r="F218" t="s">
        <v>28</v>
      </c>
      <c r="G218" t="str">
        <f>CONCATENATE(C218,E218)</f>
        <v>OMEANC</v>
      </c>
      <c r="H218" t="s">
        <v>40</v>
      </c>
      <c r="I218">
        <f>U218/M218</f>
        <v>74.538461538461533</v>
      </c>
      <c r="J218" t="str">
        <f>_xlfn.CONCAT(C218,E218,H218)</f>
        <v>OMEANCE175</v>
      </c>
      <c r="K218" s="4">
        <v>539</v>
      </c>
      <c r="L218" s="4">
        <f>N218/M218</f>
        <v>50.384615384615387</v>
      </c>
      <c r="M218" s="4">
        <v>13</v>
      </c>
      <c r="N218" s="4">
        <v>655</v>
      </c>
      <c r="O218" s="4">
        <f>P218/M218</f>
        <v>9.0769230769230766</v>
      </c>
      <c r="P218" s="4">
        <v>118</v>
      </c>
      <c r="Q218" s="4">
        <v>185</v>
      </c>
      <c r="R218" s="4">
        <v>352</v>
      </c>
      <c r="S218" s="4">
        <f>U218*K218</f>
        <v>522291</v>
      </c>
      <c r="T218" s="7">
        <f>N218/U218</f>
        <v>0.67595459236326105</v>
      </c>
      <c r="U218" s="4">
        <v>969</v>
      </c>
      <c r="V218" s="4">
        <v>19.361925287356321</v>
      </c>
      <c r="W218" s="7">
        <f>P218/X218</f>
        <v>0.921875</v>
      </c>
      <c r="X218" s="4">
        <v>128</v>
      </c>
      <c r="Y218" s="7">
        <f>Q218/Z218</f>
        <v>0.80434782608695654</v>
      </c>
      <c r="Z218" s="4">
        <v>230</v>
      </c>
      <c r="AA218" s="7">
        <f>R218/AB218</f>
        <v>0.57516339869281041</v>
      </c>
      <c r="AB218" s="4">
        <v>612</v>
      </c>
      <c r="AC218" s="4">
        <v>3294</v>
      </c>
      <c r="AD218" s="4">
        <f>AP218/AC218</f>
        <v>5.9990892531876137</v>
      </c>
      <c r="AE218" s="7">
        <f>AF218/(AF218+AH218+AJ218+AL218+AN218+AP218)</f>
        <v>0.23321915675406366</v>
      </c>
      <c r="AF218" s="4">
        <v>37448</v>
      </c>
      <c r="AG218" s="7">
        <f>AH218/(AF218+AH218+AJ218+AL218+AN218+AP218)</f>
        <v>0.24058043221025099</v>
      </c>
      <c r="AH218" s="4">
        <v>38630</v>
      </c>
      <c r="AI218" s="7">
        <f>AJ218/(AF218+AH218+AJ218+AL218+AN218+AP218)</f>
        <v>0.38118577567416079</v>
      </c>
      <c r="AJ218" s="4">
        <v>61207</v>
      </c>
      <c r="AK218" s="7">
        <f>AL218/(AF218+AH218+AJ218+AL218+AN218+AP218)</f>
        <v>1.5370243507504515E-2</v>
      </c>
      <c r="AL218" s="4">
        <v>2468</v>
      </c>
      <c r="AM218" s="7">
        <f>AN218/(AF218+AH218+AJ218+AL218+AN218+AP218)</f>
        <v>6.576570965933861E-3</v>
      </c>
      <c r="AN218" s="4">
        <v>1056</v>
      </c>
      <c r="AO218" s="7">
        <f>AP218/(AF218+AH218+AJ218+AL218+AN218+AP218)</f>
        <v>0.1230678208880862</v>
      </c>
      <c r="AP218" s="4">
        <v>19761</v>
      </c>
      <c r="AQ218" s="6">
        <f>AO218+AM218+AK218+AI218+AG218+AE218</f>
        <v>1</v>
      </c>
      <c r="AR218" s="4">
        <v>48332</v>
      </c>
      <c r="AS218" s="4">
        <f>AR218/M218</f>
        <v>3717.8461538461538</v>
      </c>
      <c r="AT218" s="4">
        <f>AR218/V218</f>
        <v>2496.2393606363953</v>
      </c>
      <c r="AU218" s="7">
        <f>AR218/(AR218+AV218+AY218+BB218)</f>
        <v>0.33247346444614123</v>
      </c>
      <c r="AV218" s="4">
        <v>41666</v>
      </c>
      <c r="AW218" s="4">
        <f>AV218/M218</f>
        <v>3205.0769230769229</v>
      </c>
      <c r="AX218" s="7">
        <f>AV218/(AR218+AV218+AY218+BB218)</f>
        <v>0.28661837642996196</v>
      </c>
      <c r="AY218" s="4">
        <v>26798</v>
      </c>
      <c r="AZ218" s="4">
        <f>AY218/M218</f>
        <v>2061.3846153846152</v>
      </c>
      <c r="BA218" s="7">
        <f>AY218/(AR218+AV218+AY218+BB218)</f>
        <v>0.18434213151178708</v>
      </c>
      <c r="BB218" s="4">
        <v>28575</v>
      </c>
      <c r="BC218" s="11">
        <f>BB218/(AR218+AV218+AY218+BB218)</f>
        <v>0.1965660276121097</v>
      </c>
      <c r="BD218" s="9">
        <f>BC218+BA218+AX218+AU218</f>
        <v>0.99999999999999989</v>
      </c>
      <c r="BE218" s="14">
        <f>(AF218+AH218+AJ218+AL218+AN218+AP218)</f>
        <v>160570</v>
      </c>
      <c r="BF218" s="14">
        <f t="shared" si="15"/>
        <v>-145371</v>
      </c>
      <c r="BG218" s="13">
        <f>(AF218+AH218+AJ218+AL218+AN218+AP218)-(AR218+AV218+AY218+BB218)</f>
        <v>15199</v>
      </c>
      <c r="BH218" s="13">
        <f t="shared" si="16"/>
        <v>0</v>
      </c>
      <c r="BI218" s="14">
        <f>AF218/W218</f>
        <v>40621.5593220339</v>
      </c>
      <c r="BJ218" s="14">
        <f>AH218/Y218</f>
        <v>48026.486486486487</v>
      </c>
      <c r="BK218" s="14">
        <f>AJ218/AA218</f>
        <v>106416.71590909091</v>
      </c>
      <c r="BL218" s="14">
        <f>BI218+BJ218+BK218</f>
        <v>195064.76171761128</v>
      </c>
      <c r="BM218" s="14">
        <f>(AF218/W218)-AF218</f>
        <v>3173.5593220338997</v>
      </c>
      <c r="BN218" s="14">
        <f>AH218/Y218-AH218</f>
        <v>9396.4864864864867</v>
      </c>
      <c r="BO218" s="14">
        <f>AJ218/AA218-AJ218</f>
        <v>45209.715909090912</v>
      </c>
      <c r="BP218" s="14">
        <f>BG218/S218</f>
        <v>2.9100635469498804E-2</v>
      </c>
      <c r="BQ218" s="14">
        <f>(BG218-CA218)/S218</f>
        <v>3.7610445240681668E-2</v>
      </c>
      <c r="BR218" s="27">
        <f>BQ218-BP218</f>
        <v>8.5098097711828642E-3</v>
      </c>
      <c r="BS218" s="28">
        <f t="shared" si="17"/>
        <v>353045</v>
      </c>
      <c r="BT218" s="11">
        <f>BS218/S218</f>
        <v>0.67595459236326105</v>
      </c>
      <c r="BU218" s="14">
        <f>(BE218-AP218)*1/BT218-(BE218-AP218)</f>
        <v>67502.329770992365</v>
      </c>
      <c r="BV218" s="14">
        <f t="shared" si="18"/>
        <v>0.30743397837603942</v>
      </c>
      <c r="BW218" s="27">
        <f>(AR218+AV218+AY218+BB218)/S218</f>
        <v>0.2783333429065406</v>
      </c>
      <c r="BX218" s="13">
        <f>(AF218+AH218+AJ218+AL218+AN218)/N218</f>
        <v>214.97557251908398</v>
      </c>
      <c r="BY218" s="26">
        <f>BX218/K218</f>
        <v>0.39884150745655655</v>
      </c>
      <c r="BZ218" s="11">
        <f>AP218/BE218</f>
        <v>0.1230678208880862</v>
      </c>
      <c r="CA218" s="15">
        <f>-(BM218+BN218+BO218)/M218</f>
        <v>-4444.5970552008694</v>
      </c>
      <c r="CB218" s="15">
        <f>BG218-CA218</f>
        <v>19643.597055200869</v>
      </c>
      <c r="CC218" s="18">
        <f t="shared" si="19"/>
        <v>0</v>
      </c>
      <c r="CD218" s="17">
        <f>(AF218/(AF218+AH218+AJ218))/(X218/(X218+Z218+AB218))</f>
        <v>2.0671276905707106</v>
      </c>
      <c r="CE218" s="19">
        <f>(AH218/(AF218+AH218+AJ218))/(Z218/(X218+Z218+AB218))</f>
        <v>1.1867125038202027</v>
      </c>
      <c r="CF218" s="18">
        <f>(AJ218/(AF218+AH218+AJ218))/(AB218/(X218+Z218+AB218))</f>
        <v>0.70664016295474252</v>
      </c>
      <c r="CG218">
        <f>AH218/Z218</f>
        <v>167.95652173913044</v>
      </c>
      <c r="CH218" s="11">
        <f>BB218/BE218</f>
        <v>0.17795976832534097</v>
      </c>
      <c r="CI218" s="14">
        <f>AY218/V218</f>
        <v>1384.0565750710527</v>
      </c>
      <c r="CJ218" s="14">
        <f>AV218/M218</f>
        <v>3205.0769230769229</v>
      </c>
      <c r="CK218" s="17">
        <f>N218/V218</f>
        <v>33.829280419118575</v>
      </c>
      <c r="CL218" s="17">
        <f>(AL218+AN218)/N218</f>
        <v>5.3801526717557255</v>
      </c>
      <c r="CM218" s="14">
        <f>AP218/AC218</f>
        <v>5.9990892531876137</v>
      </c>
    </row>
    <row r="219" spans="1:91" hidden="1" x14ac:dyDescent="0.2">
      <c r="A219">
        <v>727</v>
      </c>
      <c r="B219" s="2">
        <v>45170</v>
      </c>
      <c r="C219" s="3" t="s">
        <v>41</v>
      </c>
      <c r="D219" t="s">
        <v>42</v>
      </c>
      <c r="E219" s="3" t="s">
        <v>36</v>
      </c>
      <c r="F219" t="s">
        <v>28</v>
      </c>
      <c r="G219" t="str">
        <f>CONCATENATE(C219,E219)</f>
        <v>SEAJNU</v>
      </c>
      <c r="H219" t="s">
        <v>35</v>
      </c>
      <c r="I219">
        <f>U219/M219</f>
        <v>178</v>
      </c>
      <c r="J219" t="str">
        <f>_xlfn.CONCAT(C219,E219,H219)</f>
        <v>SEAJNU737-Max 9</v>
      </c>
      <c r="K219" s="4">
        <v>909</v>
      </c>
      <c r="L219" s="4">
        <f>N219/M219</f>
        <v>113.88888888888889</v>
      </c>
      <c r="M219" s="4">
        <v>9</v>
      </c>
      <c r="N219" s="4">
        <v>1025</v>
      </c>
      <c r="O219" s="4">
        <f>P219/M219</f>
        <v>20</v>
      </c>
      <c r="P219" s="4">
        <v>180</v>
      </c>
      <c r="Q219" s="4">
        <v>262</v>
      </c>
      <c r="R219" s="4">
        <v>584</v>
      </c>
      <c r="S219" s="4">
        <f>U219*K219</f>
        <v>1456218</v>
      </c>
      <c r="T219" s="7">
        <f>N219/U219</f>
        <v>0.63982521847690388</v>
      </c>
      <c r="U219" s="4">
        <v>1602</v>
      </c>
      <c r="V219" s="4">
        <v>23.083716475095784</v>
      </c>
      <c r="W219" s="7">
        <f>P219/X219</f>
        <v>0.86956521739130432</v>
      </c>
      <c r="X219" s="4">
        <v>207</v>
      </c>
      <c r="Y219" s="7">
        <f>Q219/Z219</f>
        <v>0.67700258397932822</v>
      </c>
      <c r="Z219" s="4">
        <v>387</v>
      </c>
      <c r="AA219" s="7">
        <f>R219/AB219</f>
        <v>0.57936507936507942</v>
      </c>
      <c r="AB219" s="4">
        <v>1008</v>
      </c>
      <c r="AC219" s="4">
        <v>8793</v>
      </c>
      <c r="AD219" s="4">
        <f>AP219/AC219</f>
        <v>6</v>
      </c>
      <c r="AE219" s="7">
        <f>AF219/(AF219+AH219+AJ219+AL219+AN219+AP219)</f>
        <v>0.24815033519747126</v>
      </c>
      <c r="AF219" s="4">
        <v>71440</v>
      </c>
      <c r="AG219" s="7">
        <f>AH219/(AF219+AH219+AJ219+AL219+AN219+AP219)</f>
        <v>0.19341067768939527</v>
      </c>
      <c r="AH219" s="4">
        <v>55681</v>
      </c>
      <c r="AI219" s="7">
        <f>AJ219/(AF219+AH219+AJ219+AL219+AN219+AP219)</f>
        <v>0.35493417624787243</v>
      </c>
      <c r="AJ219" s="4">
        <v>102182</v>
      </c>
      <c r="AK219" s="7">
        <f>AL219/(AF219+AH219+AJ219+AL219+AN219+AP219)</f>
        <v>1.4165132515891486E-2</v>
      </c>
      <c r="AL219" s="4">
        <v>4078</v>
      </c>
      <c r="AM219" s="7">
        <f>AN219/(AF219+AH219+AJ219+AL219+AN219+AP219)</f>
        <v>6.082184167564E-3</v>
      </c>
      <c r="AN219" s="4">
        <v>1751</v>
      </c>
      <c r="AO219" s="7">
        <f>AP219/(AF219+AH219+AJ219+AL219+AN219+AP219)</f>
        <v>0.18325749418180556</v>
      </c>
      <c r="AP219" s="4">
        <v>52758</v>
      </c>
      <c r="AQ219" s="6">
        <f>AO219+AM219+AK219+AI219+AG219+AE219</f>
        <v>1</v>
      </c>
      <c r="AR219" s="4">
        <v>101506</v>
      </c>
      <c r="AS219" s="4">
        <f>AR219/M219</f>
        <v>11278.444444444445</v>
      </c>
      <c r="AT219" s="4">
        <f>AR219/V219</f>
        <v>4397.2988539133758</v>
      </c>
      <c r="AU219" s="7">
        <f>AR219/(AR219+AV219+AY219+BB219)</f>
        <v>0.35394212429433691</v>
      </c>
      <c r="AV219" s="4">
        <v>59198</v>
      </c>
      <c r="AW219" s="4">
        <f>AV219/M219</f>
        <v>6577.5555555555557</v>
      </c>
      <c r="AX219" s="7">
        <f>AV219/(AR219+AV219+AY219+BB219)</f>
        <v>0.20641800360546328</v>
      </c>
      <c r="AY219" s="4">
        <v>54632</v>
      </c>
      <c r="AZ219" s="4">
        <f>AY219/M219</f>
        <v>6070.2222222222226</v>
      </c>
      <c r="BA219" s="7">
        <f>AY219/(AR219+AV219+AY219+BB219)</f>
        <v>0.19049677984009039</v>
      </c>
      <c r="BB219" s="4">
        <v>71451</v>
      </c>
      <c r="BC219" s="11">
        <f>BB219/(AR219+AV219+AY219+BB219)</f>
        <v>0.24914309226010942</v>
      </c>
      <c r="BD219" s="9">
        <f>BC219+BA219+AX219+AU219</f>
        <v>1</v>
      </c>
      <c r="BE219" s="14">
        <f>(AF219+AH219+AJ219+AL219+AN219+AP219)</f>
        <v>287890</v>
      </c>
      <c r="BF219" s="14">
        <f t="shared" si="15"/>
        <v>-286787</v>
      </c>
      <c r="BG219" s="13">
        <f>(AF219+AH219+AJ219+AL219+AN219+AP219)-(AR219+AV219+AY219+BB219)</f>
        <v>1103</v>
      </c>
      <c r="BH219" s="13">
        <f t="shared" si="16"/>
        <v>0</v>
      </c>
      <c r="BI219" s="14">
        <f>AF219/W219</f>
        <v>82156</v>
      </c>
      <c r="BJ219" s="14">
        <f>AH219/Y219</f>
        <v>82246.362595419836</v>
      </c>
      <c r="BK219" s="14">
        <f>AJ219/AA219</f>
        <v>176368.9315068493</v>
      </c>
      <c r="BL219" s="14">
        <f>BI219+BJ219+BK219</f>
        <v>340771.29410226911</v>
      </c>
      <c r="BM219" s="14">
        <f>(AF219/W219)-AF219</f>
        <v>10716</v>
      </c>
      <c r="BN219" s="14">
        <f>AH219/Y219-AH219</f>
        <v>26565.362595419836</v>
      </c>
      <c r="BO219" s="14">
        <f>AJ219/AA219-AJ219</f>
        <v>74186.931506849302</v>
      </c>
      <c r="BP219" s="14">
        <f>BG219/S219</f>
        <v>7.5744153691274243E-4</v>
      </c>
      <c r="BQ219" s="14">
        <f>(BG219-CA219)/S219</f>
        <v>9.2626007997176508E-3</v>
      </c>
      <c r="BR219" s="27">
        <f>BQ219-BP219</f>
        <v>8.505159262804908E-3</v>
      </c>
      <c r="BS219" s="28">
        <f t="shared" si="17"/>
        <v>931725</v>
      </c>
      <c r="BT219" s="11">
        <f>BS219/S219</f>
        <v>0.63982521847690388</v>
      </c>
      <c r="BU219" s="14">
        <f>(BE219-AP219)*1/BT219-(BE219-AP219)</f>
        <v>132362.11121951218</v>
      </c>
      <c r="BV219" s="14">
        <f t="shared" si="18"/>
        <v>0.19769704810680819</v>
      </c>
      <c r="BW219" s="27">
        <f>(AR219+AV219+AY219+BB219)/S219</f>
        <v>0.19693960656989545</v>
      </c>
      <c r="BX219" s="13">
        <f>(AF219+AH219+AJ219+AL219+AN219)/N219</f>
        <v>229.39707317073172</v>
      </c>
      <c r="BY219" s="26">
        <f>BX219/K219</f>
        <v>0.25236201668947383</v>
      </c>
      <c r="BZ219" s="11">
        <f>AP219/BE219</f>
        <v>0.18325749418180556</v>
      </c>
      <c r="CA219" s="15">
        <f>-(BM219+BN219+BO219)/M219</f>
        <v>-12385.366011363238</v>
      </c>
      <c r="CB219" s="15">
        <f>BG219-CA219</f>
        <v>13488.366011363238</v>
      </c>
      <c r="CC219" s="18">
        <f t="shared" si="19"/>
        <v>0</v>
      </c>
      <c r="CD219" s="17">
        <f>(AF219/(AF219+AH219+AJ219))/(X219/(X219+Z219+AB219))</f>
        <v>2.4111480367063209</v>
      </c>
      <c r="CE219" s="19">
        <f>(AH219/(AF219+AH219+AJ219))/(Z219/(X219+Z219+AB219))</f>
        <v>1.0051915668807869</v>
      </c>
      <c r="CF219" s="18">
        <f>(AJ219/(AF219+AH219+AJ219))/(AB219/(X219+Z219+AB219))</f>
        <v>0.70821748017750685</v>
      </c>
      <c r="CG219">
        <f>AH219/Z219</f>
        <v>143.87855297157623</v>
      </c>
      <c r="CH219" s="11">
        <f>BB219/BE219</f>
        <v>0.24818854423564557</v>
      </c>
      <c r="CI219" s="14">
        <f>AY219/V219</f>
        <v>2366.6899590861185</v>
      </c>
      <c r="CJ219" s="14">
        <f>AV219/M219</f>
        <v>6577.5555555555557</v>
      </c>
      <c r="CK219" s="17">
        <f>N219/V219</f>
        <v>44.403595110251707</v>
      </c>
      <c r="CL219" s="17">
        <f>(AL219+AN219)/N219</f>
        <v>5.6868292682926826</v>
      </c>
      <c r="CM219" s="14">
        <f>AP219/AC219</f>
        <v>6</v>
      </c>
    </row>
    <row r="220" spans="1:91" hidden="1" x14ac:dyDescent="0.2">
      <c r="A220">
        <v>582</v>
      </c>
      <c r="B220" s="2">
        <v>44866</v>
      </c>
      <c r="C220" s="3" t="s">
        <v>57</v>
      </c>
      <c r="D220" t="s">
        <v>56</v>
      </c>
      <c r="E220" s="3" t="s">
        <v>43</v>
      </c>
      <c r="F220" t="s">
        <v>38</v>
      </c>
      <c r="G220" t="str">
        <f>CONCATENATE(C220,E220)</f>
        <v>YYCSFO</v>
      </c>
      <c r="H220" t="s">
        <v>30</v>
      </c>
      <c r="I220">
        <f>U220/M220</f>
        <v>132</v>
      </c>
      <c r="J220" t="str">
        <f>_xlfn.CONCAT(C220,E220,H220)</f>
        <v>YYCSFO737-700</v>
      </c>
      <c r="K220" s="4">
        <v>1018</v>
      </c>
      <c r="L220" s="4">
        <f>N220/M220</f>
        <v>110.75</v>
      </c>
      <c r="M220" s="4">
        <v>4</v>
      </c>
      <c r="N220" s="4">
        <v>443</v>
      </c>
      <c r="O220" s="4">
        <f>P220/M220</f>
        <v>17</v>
      </c>
      <c r="P220" s="4">
        <v>68</v>
      </c>
      <c r="Q220" s="4">
        <v>100</v>
      </c>
      <c r="R220" s="4">
        <v>275</v>
      </c>
      <c r="S220" s="4">
        <f>U220*K220</f>
        <v>537504</v>
      </c>
      <c r="T220" s="7">
        <f>N220/U220</f>
        <v>0.83901515151515149</v>
      </c>
      <c r="U220" s="4">
        <v>528</v>
      </c>
      <c r="V220" s="4">
        <v>2.7288984263233189</v>
      </c>
      <c r="W220" s="7">
        <f>P220/X220</f>
        <v>1</v>
      </c>
      <c r="X220" s="4">
        <v>68</v>
      </c>
      <c r="Y220" s="7">
        <f>Q220/Z220</f>
        <v>0.80645161290322576</v>
      </c>
      <c r="Z220" s="4">
        <v>124</v>
      </c>
      <c r="AA220" s="7">
        <f>R220/AB220</f>
        <v>0.81845238095238093</v>
      </c>
      <c r="AB220" s="4">
        <v>336</v>
      </c>
      <c r="AC220" s="4">
        <v>0</v>
      </c>
      <c r="AD220" s="4" t="e">
        <f>AP220/AC220</f>
        <v>#DIV/0!</v>
      </c>
      <c r="AE220" s="7">
        <f>AF220/(AF220+AH220+AJ220+AL220+AN220+AP220)</f>
        <v>0.25922252179950767</v>
      </c>
      <c r="AF220" s="4">
        <v>28747</v>
      </c>
      <c r="AG220" s="7">
        <f>AH220/(AF220+AH220+AJ220+AL220+AN220+AP220)</f>
        <v>0.2052625409163458</v>
      </c>
      <c r="AH220" s="4">
        <v>22763</v>
      </c>
      <c r="AI220" s="7">
        <f>AJ220/(AF220+AH220+AJ220+AL220+AN220+AP220)</f>
        <v>0.51071715195181111</v>
      </c>
      <c r="AJ220" s="4">
        <v>56637</v>
      </c>
      <c r="AK220" s="7">
        <f>AL220/(AF220+AH220+AJ220+AL220+AN220+AP220)</f>
        <v>1.4878671199401247E-2</v>
      </c>
      <c r="AL220" s="4">
        <v>1650</v>
      </c>
      <c r="AM220" s="7">
        <f>AN220/(AF220+AH220+AJ220+AL220+AN220+AP220)</f>
        <v>9.9191141329341634E-3</v>
      </c>
      <c r="AN220" s="4">
        <v>1100</v>
      </c>
      <c r="AO220" s="7">
        <f>AP220/(AF220+AH220+AJ220+AL220+AN220+AP220)</f>
        <v>0</v>
      </c>
      <c r="AP220" s="4">
        <v>0</v>
      </c>
      <c r="AQ220" s="6">
        <f>AO220+AM220+AK220+AI220+AG220+AE220</f>
        <v>1</v>
      </c>
      <c r="AR220" s="4">
        <v>10049</v>
      </c>
      <c r="AS220" s="4">
        <f>AR220/M220</f>
        <v>2512.25</v>
      </c>
      <c r="AT220" s="4">
        <f>AR220/V220</f>
        <v>3682.4382699868938</v>
      </c>
      <c r="AU220" s="7">
        <f>AR220/(AR220+AV220+AY220+BB220)</f>
        <v>0.21611682222891307</v>
      </c>
      <c r="AV220" s="4">
        <v>20958</v>
      </c>
      <c r="AW220" s="4">
        <f>AV220/M220</f>
        <v>5239.5</v>
      </c>
      <c r="AX220" s="7">
        <f>AV220/(AR220+AV220+AY220+BB220)</f>
        <v>0.45072906361563936</v>
      </c>
      <c r="AY220" s="4">
        <v>8936</v>
      </c>
      <c r="AZ220" s="4">
        <f>AY220/M220</f>
        <v>2234</v>
      </c>
      <c r="BA220" s="7">
        <f>AY220/(AR220+AV220+AY220+BB220)</f>
        <v>0.19218030883048734</v>
      </c>
      <c r="BB220" s="4">
        <v>6555</v>
      </c>
      <c r="BC220" s="11">
        <f>BB220/(AR220+AV220+AY220+BB220)</f>
        <v>0.14097380532496021</v>
      </c>
      <c r="BD220" s="9">
        <f>BC220+BA220+AX220+AU220</f>
        <v>0.99999999999999989</v>
      </c>
      <c r="BE220" s="14">
        <f>(AF220+AH220+AJ220+AL220+AN220+AP220)</f>
        <v>110897</v>
      </c>
      <c r="BF220" s="14">
        <f t="shared" si="15"/>
        <v>-46498</v>
      </c>
      <c r="BG220" s="13">
        <f>(AF220+AH220+AJ220+AL220+AN220+AP220)-(AR220+AV220+AY220+BB220)</f>
        <v>64399</v>
      </c>
      <c r="BH220" s="13">
        <f t="shared" si="16"/>
        <v>0</v>
      </c>
      <c r="BI220" s="14">
        <f>AF220/W220</f>
        <v>28747</v>
      </c>
      <c r="BJ220" s="14">
        <f>AH220/Y220</f>
        <v>28226.120000000003</v>
      </c>
      <c r="BK220" s="14">
        <f>AJ220/AA220</f>
        <v>69200.116363636364</v>
      </c>
      <c r="BL220" s="14">
        <f>BI220+BJ220+BK220</f>
        <v>126173.23636363636</v>
      </c>
      <c r="BM220" s="14">
        <f>(AF220/W220)-AF220</f>
        <v>0</v>
      </c>
      <c r="BN220" s="14">
        <f>AH220/Y220-AH220</f>
        <v>5463.1200000000026</v>
      </c>
      <c r="BO220" s="14">
        <f>AJ220/AA220-AJ220</f>
        <v>12563.116363636364</v>
      </c>
      <c r="BP220" s="14">
        <f>BG220/S220</f>
        <v>0.11981120140501279</v>
      </c>
      <c r="BQ220" s="14">
        <f>(BG220-CA220)/S220</f>
        <v>0.12819543499380301</v>
      </c>
      <c r="BR220" s="27">
        <f>BQ220-BP220</f>
        <v>8.3842335887902159E-3</v>
      </c>
      <c r="BS220" s="28">
        <f t="shared" si="17"/>
        <v>450974</v>
      </c>
      <c r="BT220" s="11">
        <f>BS220/S220</f>
        <v>0.83901515151515149</v>
      </c>
      <c r="BU220" s="14">
        <f>(BE220-AP220)*1/BT220-(BE220-AP220)</f>
        <v>21278.205417607242</v>
      </c>
      <c r="BV220" s="14">
        <f t="shared" si="18"/>
        <v>0.20631846460677503</v>
      </c>
      <c r="BW220" s="27">
        <f>(AR220+AV220+AY220+BB220)/S220</f>
        <v>8.6507263201762219E-2</v>
      </c>
      <c r="BX220" s="13">
        <f>(AF220+AH220+AJ220+AL220+AN220)/N220</f>
        <v>250.33182844243791</v>
      </c>
      <c r="BY220" s="26">
        <f>BX220/K220</f>
        <v>0.2459055289218447</v>
      </c>
      <c r="BZ220" s="11">
        <f>AP220/BE220</f>
        <v>0</v>
      </c>
      <c r="CA220" s="15">
        <f>-(BM220+BN220+BO220)/M220</f>
        <v>-4506.5590909090915</v>
      </c>
      <c r="CB220" s="15">
        <f>BG220-CA220</f>
        <v>68905.559090909097</v>
      </c>
      <c r="CC220" s="18">
        <f t="shared" si="19"/>
        <v>0</v>
      </c>
      <c r="CD220" s="17">
        <f>(AF220/(AF220+AH220+AJ220))/(X220/(X220+Z220+AB220))</f>
        <v>2.0639684873366808</v>
      </c>
      <c r="CE220" s="19">
        <f>(AH220/(AF220+AH220+AJ220))/(Z220/(X220+Z220+AB220))</f>
        <v>0.89624605935111612</v>
      </c>
      <c r="CF220" s="18">
        <f>(AJ220/(AF220+AH220+AJ220))/(AB220/(X220+Z220+AB220))</f>
        <v>0.82296318899275989</v>
      </c>
      <c r="CG220">
        <f>AH220/Z220</f>
        <v>183.57258064516128</v>
      </c>
      <c r="CH220" s="11">
        <f>BB220/BE220</f>
        <v>5.9108902855803135E-2</v>
      </c>
      <c r="CI220" s="14">
        <f>AY220/V220</f>
        <v>3274.5813892529491</v>
      </c>
      <c r="CJ220" s="14">
        <f>AV220/M220</f>
        <v>5239.5</v>
      </c>
      <c r="CK220" s="17">
        <f>N220/V220</f>
        <v>162.33656618610749</v>
      </c>
      <c r="CL220" s="17">
        <f>(AL220+AN220)/N220</f>
        <v>6.207674943566591</v>
      </c>
      <c r="CM220" s="14" t="e">
        <f>AP220/AC220</f>
        <v>#DIV/0!</v>
      </c>
    </row>
    <row r="221" spans="1:91" hidden="1" x14ac:dyDescent="0.2">
      <c r="A221">
        <v>28</v>
      </c>
      <c r="B221" s="2">
        <v>44805</v>
      </c>
      <c r="C221" s="3" t="s">
        <v>46</v>
      </c>
      <c r="D221" t="s">
        <v>42</v>
      </c>
      <c r="E221" s="3" t="s">
        <v>41</v>
      </c>
      <c r="F221" t="s">
        <v>42</v>
      </c>
      <c r="G221" t="str">
        <f>CONCATENATE(C221,E221)</f>
        <v>GEGSEA</v>
      </c>
      <c r="H221" t="s">
        <v>35</v>
      </c>
      <c r="I221">
        <f>U221/M221</f>
        <v>178</v>
      </c>
      <c r="J221" t="str">
        <f>_xlfn.CONCAT(C221,E221,H221)</f>
        <v>GEGSEA737-Max 9</v>
      </c>
      <c r="K221" s="4">
        <v>223</v>
      </c>
      <c r="L221" s="4">
        <f>N221/M221</f>
        <v>88.44</v>
      </c>
      <c r="M221" s="4">
        <v>25</v>
      </c>
      <c r="N221" s="4">
        <v>2211</v>
      </c>
      <c r="O221" s="4">
        <f>P221/M221</f>
        <v>13.48</v>
      </c>
      <c r="P221" s="4">
        <v>337</v>
      </c>
      <c r="Q221" s="4">
        <v>419</v>
      </c>
      <c r="R221" s="4">
        <v>1456</v>
      </c>
      <c r="S221" s="4">
        <f>U221*K221</f>
        <v>992350</v>
      </c>
      <c r="T221" s="7">
        <f>N221/U221</f>
        <v>0.49685393258426969</v>
      </c>
      <c r="U221" s="4">
        <v>4450</v>
      </c>
      <c r="V221" s="4">
        <v>30.768642363842989</v>
      </c>
      <c r="W221" s="7">
        <f>P221/X221</f>
        <v>0.58608695652173914</v>
      </c>
      <c r="X221" s="4">
        <v>575</v>
      </c>
      <c r="Y221" s="7">
        <f>Q221/Z221</f>
        <v>0.38976744186046514</v>
      </c>
      <c r="Z221" s="4">
        <v>1075</v>
      </c>
      <c r="AA221" s="7">
        <f>R221/AB221</f>
        <v>0.52</v>
      </c>
      <c r="AB221" s="4">
        <v>2800</v>
      </c>
      <c r="AC221" s="4">
        <v>3907</v>
      </c>
      <c r="AD221" s="4">
        <f>AP221/AC221</f>
        <v>4.9994880982851289</v>
      </c>
      <c r="AE221" s="7">
        <f>AF221/(AF221+AH221+AJ221+AL221+AN221+AP221)</f>
        <v>0.21429903250533469</v>
      </c>
      <c r="AF221" s="4">
        <v>51720</v>
      </c>
      <c r="AG221" s="7">
        <f>AH221/(AF221+AH221+AJ221+AL221+AN221+AP221)</f>
        <v>0.16070770059458453</v>
      </c>
      <c r="AH221" s="4">
        <v>38786</v>
      </c>
      <c r="AI221" s="7">
        <f>AJ221/(AF221+AH221+AJ221+AL221+AN221+AP221)</f>
        <v>0.48979262052248856</v>
      </c>
      <c r="AJ221" s="4">
        <v>118209</v>
      </c>
      <c r="AK221" s="7">
        <f>AL221/(AF221+AH221+AJ221+AL221+AN221+AP221)</f>
        <v>3.6172284489009512E-2</v>
      </c>
      <c r="AL221" s="4">
        <v>8730</v>
      </c>
      <c r="AM221" s="7">
        <f>AN221/(AF221+AH221+AJ221+AL221+AN221+AP221)</f>
        <v>1.8094429136713004E-2</v>
      </c>
      <c r="AN221" s="4">
        <v>4367</v>
      </c>
      <c r="AO221" s="7">
        <f>AP221/(AF221+AH221+AJ221+AL221+AN221+AP221)</f>
        <v>8.0933932751869733E-2</v>
      </c>
      <c r="AP221" s="4">
        <v>19533</v>
      </c>
      <c r="AQ221" s="6">
        <f>AO221+AM221+AK221+AI221+AG221+AE221</f>
        <v>1</v>
      </c>
      <c r="AR221" s="4">
        <v>104449</v>
      </c>
      <c r="AS221" s="4">
        <f>AR221/M221</f>
        <v>4177.96</v>
      </c>
      <c r="AT221" s="4">
        <f>AR221/V221</f>
        <v>3394.6574166281925</v>
      </c>
      <c r="AU221" s="7">
        <f>AR221/(AR221+AV221+AY221+BB221)</f>
        <v>0.26111009727037965</v>
      </c>
      <c r="AV221" s="4">
        <v>130988</v>
      </c>
      <c r="AW221" s="4">
        <f>AV221/M221</f>
        <v>5239.5200000000004</v>
      </c>
      <c r="AX221" s="7">
        <f>AV221/(AR221+AV221+AY221+BB221)</f>
        <v>0.32745444591381911</v>
      </c>
      <c r="AY221" s="4">
        <v>90677</v>
      </c>
      <c r="AZ221" s="4">
        <f>AY221/M221</f>
        <v>3627.08</v>
      </c>
      <c r="BA221" s="7">
        <f>AY221/(AR221+AV221+AY221+BB221)</f>
        <v>0.22668173261770067</v>
      </c>
      <c r="BB221" s="4">
        <v>73905</v>
      </c>
      <c r="BC221" s="11">
        <f>BB221/(AR221+AV221+AY221+BB221)</f>
        <v>0.1847537241981006</v>
      </c>
      <c r="BD221" s="9">
        <f>BC221+BA221+AX221+AU221</f>
        <v>1</v>
      </c>
      <c r="BE221" s="14">
        <f>(AF221+AH221+AJ221+AL221+AN221+AP221)</f>
        <v>241345</v>
      </c>
      <c r="BF221" s="14">
        <f t="shared" si="15"/>
        <v>-400019</v>
      </c>
      <c r="BG221" s="13">
        <f>(AF221+AH221+AJ221+AL221+AN221+AP221)-(AR221+AV221+AY221+BB221)</f>
        <v>-158674</v>
      </c>
      <c r="BH221" s="13">
        <f t="shared" si="16"/>
        <v>1</v>
      </c>
      <c r="BI221" s="14">
        <f>AF221/W221</f>
        <v>88246.290801186944</v>
      </c>
      <c r="BJ221" s="14">
        <f>AH221/Y221</f>
        <v>99510.620525059654</v>
      </c>
      <c r="BK221" s="14">
        <f>AJ221/AA221</f>
        <v>227325</v>
      </c>
      <c r="BL221" s="14">
        <f>BI221+BJ221+BK221</f>
        <v>415081.91132624657</v>
      </c>
      <c r="BM221" s="14">
        <f>(AF221/W221)-AF221</f>
        <v>36526.290801186944</v>
      </c>
      <c r="BN221" s="14">
        <f>AH221/Y221-AH221</f>
        <v>60724.620525059654</v>
      </c>
      <c r="BO221" s="14">
        <f>AJ221/AA221-AJ221</f>
        <v>109116</v>
      </c>
      <c r="BP221" s="14">
        <f>BG221/S221</f>
        <v>-0.15989721368468787</v>
      </c>
      <c r="BQ221" s="14">
        <f>(BG221-CA221)/S221</f>
        <v>-0.15157890214838526</v>
      </c>
      <c r="BR221" s="27">
        <f>BQ221-BP221</f>
        <v>8.3183115363026083E-3</v>
      </c>
      <c r="BS221" s="28">
        <f t="shared" si="17"/>
        <v>493053</v>
      </c>
      <c r="BT221" s="11">
        <f>BS221/S221</f>
        <v>0.49685393258426969</v>
      </c>
      <c r="BU221" s="14">
        <f>(BE221-AP221)*1/BT221-(BE221-AP221)</f>
        <v>224621.01673450926</v>
      </c>
      <c r="BV221" s="14">
        <f t="shared" si="18"/>
        <v>0.24320552224517558</v>
      </c>
      <c r="BW221" s="27">
        <f>(AR221+AV221+AY221+BB221)/S221</f>
        <v>0.40310273592986345</v>
      </c>
      <c r="BX221" s="13">
        <f>(AF221+AH221+AJ221+AL221+AN221)/N221</f>
        <v>100.32202623247399</v>
      </c>
      <c r="BY221" s="26">
        <f>BX221/K221</f>
        <v>0.44987455709629592</v>
      </c>
      <c r="BZ221" s="11">
        <f>AP221/BE221</f>
        <v>8.0933932751869733E-2</v>
      </c>
      <c r="CA221" s="15">
        <f>-(BM221+BN221+BO221)/M221</f>
        <v>-8254.676453049864</v>
      </c>
      <c r="CB221" s="15">
        <f>BG221-CA221</f>
        <v>-150419.32354695012</v>
      </c>
      <c r="CC221" s="18">
        <f t="shared" si="19"/>
        <v>1</v>
      </c>
      <c r="CD221" s="17">
        <f>(AF221/(AF221+AH221+AJ221))/(X221/(X221+Z221+AB221))</f>
        <v>1.9177722065350189</v>
      </c>
      <c r="CE221" s="19">
        <f>(AH221/(AF221+AH221+AJ221))/(Z221/(X221+Z221+AB221))</f>
        <v>0.76925951656565172</v>
      </c>
      <c r="CF221" s="18">
        <f>(AJ221/(AF221+AH221+AJ221))/(AB221/(X221+Z221+AB221))</f>
        <v>0.90011678604796019</v>
      </c>
      <c r="CG221">
        <f>AH221/Z221</f>
        <v>36.08</v>
      </c>
      <c r="CH221" s="11">
        <f>BB221/BE221</f>
        <v>0.3062213843253434</v>
      </c>
      <c r="CI221" s="14">
        <f>AY221/V221</f>
        <v>2947.058857122563</v>
      </c>
      <c r="CJ221" s="14">
        <f>AV221/M221</f>
        <v>5239.5200000000004</v>
      </c>
      <c r="CK221" s="17">
        <f>N221/V221</f>
        <v>71.858874169833442</v>
      </c>
      <c r="CL221" s="17">
        <f>(AL221+AN221)/N221</f>
        <v>5.9235639981908639</v>
      </c>
      <c r="CM221" s="14">
        <f>AP221/AC221</f>
        <v>4.9994880982851289</v>
      </c>
    </row>
    <row r="222" spans="1:91" hidden="1" x14ac:dyDescent="0.2">
      <c r="A222">
        <v>769</v>
      </c>
      <c r="B222" s="2">
        <v>45170</v>
      </c>
      <c r="C222" s="3" t="s">
        <v>43</v>
      </c>
      <c r="D222" t="s">
        <v>38</v>
      </c>
      <c r="E222" s="3" t="s">
        <v>52</v>
      </c>
      <c r="F222" t="s">
        <v>33</v>
      </c>
      <c r="G222" t="str">
        <f>CONCATENATE(C222,E222)</f>
        <v>SFOOGG</v>
      </c>
      <c r="H222" t="s">
        <v>31</v>
      </c>
      <c r="I222">
        <f>U222/M222</f>
        <v>166</v>
      </c>
      <c r="J222" t="str">
        <f>_xlfn.CONCAT(C222,E222,H222)</f>
        <v>SFOOGG737-800</v>
      </c>
      <c r="K222" s="4">
        <v>2338</v>
      </c>
      <c r="L222" s="4">
        <f>N222/M222</f>
        <v>112.2</v>
      </c>
      <c r="M222" s="4">
        <v>5</v>
      </c>
      <c r="N222" s="4">
        <v>561</v>
      </c>
      <c r="O222" s="4">
        <f>P222/M222</f>
        <v>13</v>
      </c>
      <c r="P222" s="4">
        <v>65</v>
      </c>
      <c r="Q222" s="4">
        <v>124</v>
      </c>
      <c r="R222" s="4">
        <v>372</v>
      </c>
      <c r="S222" s="4">
        <f>U222*K222</f>
        <v>1940540</v>
      </c>
      <c r="T222" s="7">
        <f>N222/U222</f>
        <v>0.67590361445783131</v>
      </c>
      <c r="U222" s="4">
        <v>830</v>
      </c>
      <c r="V222" s="4">
        <v>26.82195945945946</v>
      </c>
      <c r="W222" s="7">
        <f>P222/X222</f>
        <v>0.61904761904761907</v>
      </c>
      <c r="X222" s="4">
        <v>105</v>
      </c>
      <c r="Y222" s="7">
        <f>Q222/Z222</f>
        <v>0.62</v>
      </c>
      <c r="Z222" s="4">
        <v>200</v>
      </c>
      <c r="AA222" s="7">
        <f>R222/AB222</f>
        <v>0.70857142857142852</v>
      </c>
      <c r="AB222" s="4">
        <v>525</v>
      </c>
      <c r="AC222" s="4">
        <v>203</v>
      </c>
      <c r="AD222" s="4">
        <f>AP222/AC222</f>
        <v>5.985221674876847</v>
      </c>
      <c r="AE222" s="7">
        <f>AF222/(AF222+AH222+AJ222+AL222+AN222+AP222)</f>
        <v>0.17803635932966186</v>
      </c>
      <c r="AF222" s="4">
        <v>30065</v>
      </c>
      <c r="AG222" s="7">
        <f>AH222/(AF222+AH222+AJ222+AL222+AN222+AP222)</f>
        <v>0.22013975247231599</v>
      </c>
      <c r="AH222" s="4">
        <v>37175</v>
      </c>
      <c r="AI222" s="7">
        <f>AJ222/(AF222+AH222+AJ222+AL222+AN222+AP222)</f>
        <v>0.56607449517380237</v>
      </c>
      <c r="AJ222" s="4">
        <v>95593</v>
      </c>
      <c r="AK222" s="7">
        <f>AL222/(AF222+AH222+AJ222+AL222+AN222+AP222)</f>
        <v>1.5337241665186237E-2</v>
      </c>
      <c r="AL222" s="4">
        <v>2590</v>
      </c>
      <c r="AM222" s="7">
        <f>AN222/(AF222+AH222+AJ222+AL222+AN222+AP222)</f>
        <v>1.3217267720731923E-2</v>
      </c>
      <c r="AN222" s="4">
        <v>2232</v>
      </c>
      <c r="AO222" s="7">
        <f>AP222/(AF222+AH222+AJ222+AL222+AN222+AP222)</f>
        <v>7.194883638301652E-3</v>
      </c>
      <c r="AP222" s="4">
        <v>1215</v>
      </c>
      <c r="AQ222" s="6">
        <f>AO222+AM222+AK222+AI222+AG222+AE222</f>
        <v>1</v>
      </c>
      <c r="AR222" s="4">
        <v>111527</v>
      </c>
      <c r="AS222" s="4">
        <f>AR222/M222</f>
        <v>22305.4</v>
      </c>
      <c r="AT222" s="4">
        <f>AR222/V222</f>
        <v>4158.0481906465302</v>
      </c>
      <c r="AU222" s="7">
        <f>AR222/(AR222+AV222+AY222+BB222)</f>
        <v>0.39214424601709547</v>
      </c>
      <c r="AV222" s="4">
        <v>29333</v>
      </c>
      <c r="AW222" s="4">
        <f>AV222/M222</f>
        <v>5866.6</v>
      </c>
      <c r="AX222" s="7">
        <f>AV222/(AR222+AV222+AY222+BB222)</f>
        <v>0.10313885577859587</v>
      </c>
      <c r="AY222" s="4">
        <v>60291</v>
      </c>
      <c r="AZ222" s="4">
        <f>AY222/M222</f>
        <v>12058.2</v>
      </c>
      <c r="BA222" s="7">
        <f>AY222/(AR222+AV222+AY222+BB222)</f>
        <v>0.21199143468950749</v>
      </c>
      <c r="BB222" s="4">
        <v>83252</v>
      </c>
      <c r="BC222" s="11">
        <f>BB222/(AR222+AV222+AY222+BB222)</f>
        <v>0.29272546351480117</v>
      </c>
      <c r="BD222" s="9">
        <f>BC222+BA222+AX222+AU222</f>
        <v>1</v>
      </c>
      <c r="BE222" s="14">
        <f>(AF222+AH222+AJ222+AL222+AN222+AP222)</f>
        <v>168870</v>
      </c>
      <c r="BF222" s="14">
        <f t="shared" si="15"/>
        <v>-284403</v>
      </c>
      <c r="BG222" s="13">
        <f>(AF222+AH222+AJ222+AL222+AN222+AP222)-(AR222+AV222+AY222+BB222)</f>
        <v>-115533</v>
      </c>
      <c r="BH222" s="13">
        <f t="shared" si="16"/>
        <v>1</v>
      </c>
      <c r="BI222" s="14">
        <f>AF222/W222</f>
        <v>48566.538461538461</v>
      </c>
      <c r="BJ222" s="14">
        <f>AH222/Y222</f>
        <v>59959.677419354841</v>
      </c>
      <c r="BK222" s="14">
        <f>AJ222/AA222</f>
        <v>134909.47580645164</v>
      </c>
      <c r="BL222" s="14">
        <f>BI222+BJ222+BK222</f>
        <v>243435.69168734492</v>
      </c>
      <c r="BM222" s="14">
        <f>(AF222/W222)-AF222</f>
        <v>18501.538461538461</v>
      </c>
      <c r="BN222" s="14">
        <f>AH222/Y222-AH222</f>
        <v>22784.677419354841</v>
      </c>
      <c r="BO222" s="14">
        <f>AJ222/AA222-AJ222</f>
        <v>39316.475806451635</v>
      </c>
      <c r="BP222" s="14">
        <f>BG222/S222</f>
        <v>-5.9536520762262048E-2</v>
      </c>
      <c r="BQ222" s="14">
        <f>(BG222-CA222)/S222</f>
        <v>-5.1229277243721345E-2</v>
      </c>
      <c r="BR222" s="27">
        <f>BQ222-BP222</f>
        <v>8.3072435185407023E-3</v>
      </c>
      <c r="BS222" s="28">
        <f t="shared" si="17"/>
        <v>1311618</v>
      </c>
      <c r="BT222" s="11">
        <f>BS222/S222</f>
        <v>0.67590361445783131</v>
      </c>
      <c r="BU222" s="14">
        <f>(BE222-AP222)*1/BT222-(BE222-AP222)</f>
        <v>80390.721925133694</v>
      </c>
      <c r="BV222" s="14">
        <f t="shared" si="18"/>
        <v>8.7022169086955176E-2</v>
      </c>
      <c r="BW222" s="27">
        <f>(AR222+AV222+AY222+BB222)/S222</f>
        <v>0.14655868984921722</v>
      </c>
      <c r="BX222" s="13">
        <f>(AF222+AH222+AJ222+AL222+AN222)/N222</f>
        <v>298.85026737967917</v>
      </c>
      <c r="BY222" s="26">
        <f>BX222/K222</f>
        <v>0.12782303993998254</v>
      </c>
      <c r="BZ222" s="11">
        <f>AP222/BE222</f>
        <v>7.194883638301652E-3</v>
      </c>
      <c r="CA222" s="15">
        <f>-(BM222+BN222+BO222)/M222</f>
        <v>-16120.538337468988</v>
      </c>
      <c r="CB222" s="15">
        <f>BG222-CA222</f>
        <v>-99412.461662531015</v>
      </c>
      <c r="CC222" s="18">
        <f t="shared" si="19"/>
        <v>1</v>
      </c>
      <c r="CD222" s="17">
        <f>(AF222/(AF222+AH222+AJ222))/(X222/(X222+Z222+AB222))</f>
        <v>1.4595116878437828</v>
      </c>
      <c r="CE222" s="19">
        <f>(AH222/(AF222+AH222+AJ222))/(Z222/(X222+Z222+AB222))</f>
        <v>0.94745076243758941</v>
      </c>
      <c r="CF222" s="18">
        <f>(AJ222/(AF222+AH222+AJ222))/(AB222/(X222+Z222+AB222))</f>
        <v>0.92811641959787605</v>
      </c>
      <c r="CG222">
        <f>AH222/Z222</f>
        <v>185.875</v>
      </c>
      <c r="CH222" s="11">
        <f>BB222/BE222</f>
        <v>0.49299461123941496</v>
      </c>
      <c r="CI222" s="14">
        <f>AY222/V222</f>
        <v>2247.8223520965325</v>
      </c>
      <c r="CJ222" s="14">
        <f>AV222/M222</f>
        <v>5866.6</v>
      </c>
      <c r="CK222" s="17">
        <f>N222/V222</f>
        <v>20.915697857493733</v>
      </c>
      <c r="CL222" s="17">
        <f>(AL222+AN222)/N222</f>
        <v>8.595365418894831</v>
      </c>
      <c r="CM222" s="14">
        <f>AP222/AC222</f>
        <v>5.985221674876847</v>
      </c>
    </row>
    <row r="223" spans="1:91" hidden="1" x14ac:dyDescent="0.2">
      <c r="A223">
        <v>412</v>
      </c>
      <c r="B223" s="2">
        <v>44866</v>
      </c>
      <c r="C223" s="3" t="s">
        <v>44</v>
      </c>
      <c r="D223" t="s">
        <v>45</v>
      </c>
      <c r="E223" s="3" t="s">
        <v>41</v>
      </c>
      <c r="F223" t="s">
        <v>42</v>
      </c>
      <c r="G223" t="str">
        <f>CONCATENATE(C223,E223)</f>
        <v>BOISEA</v>
      </c>
      <c r="H223" t="s">
        <v>34</v>
      </c>
      <c r="I223">
        <f>U223/M223</f>
        <v>178</v>
      </c>
      <c r="J223" t="str">
        <f>_xlfn.CONCAT(C223,E223,H223)</f>
        <v>BOISEA737-900</v>
      </c>
      <c r="K223" s="4">
        <v>399</v>
      </c>
      <c r="L223" s="4">
        <f>N223/M223</f>
        <v>125.5</v>
      </c>
      <c r="M223" s="4">
        <v>10</v>
      </c>
      <c r="N223" s="4">
        <v>1255</v>
      </c>
      <c r="O223" s="4">
        <f>P223/M223</f>
        <v>20.5</v>
      </c>
      <c r="P223" s="4">
        <v>205</v>
      </c>
      <c r="Q223" s="4">
        <v>291</v>
      </c>
      <c r="R223" s="4">
        <v>759</v>
      </c>
      <c r="S223" s="4">
        <f>U223*K223</f>
        <v>710220</v>
      </c>
      <c r="T223" s="7">
        <f>N223/U223</f>
        <v>0.7050561797752809</v>
      </c>
      <c r="U223" s="4">
        <v>1780</v>
      </c>
      <c r="V223" s="4">
        <v>16.164385086254867</v>
      </c>
      <c r="W223" s="7">
        <f>P223/X223</f>
        <v>0.89130434782608692</v>
      </c>
      <c r="X223" s="4">
        <v>230</v>
      </c>
      <c r="Y223" s="7">
        <f>Q223/Z223</f>
        <v>0.67674418604651165</v>
      </c>
      <c r="Z223" s="4">
        <v>430</v>
      </c>
      <c r="AA223" s="7">
        <f>R223/AB223</f>
        <v>0.67767857142857146</v>
      </c>
      <c r="AB223" s="4">
        <v>1120</v>
      </c>
      <c r="AC223" s="4">
        <v>537</v>
      </c>
      <c r="AD223" s="4">
        <f>AP223/AC223</f>
        <v>4.9962756052141524</v>
      </c>
      <c r="AE223" s="7">
        <f>AF223/(AF223+AH223+AJ223+AL223+AN223+AP223)</f>
        <v>0.25988929065127764</v>
      </c>
      <c r="AF223" s="4">
        <v>43053</v>
      </c>
      <c r="AG223" s="7">
        <f>AH223/(AF223+AH223+AJ223+AL223+AN223+AP223)</f>
        <v>0.21561762415564503</v>
      </c>
      <c r="AH223" s="4">
        <v>35719</v>
      </c>
      <c r="AI223" s="7">
        <f>AJ223/(AF223+AH223+AJ223+AL223+AN223+AP223)</f>
        <v>0.46254655648048099</v>
      </c>
      <c r="AJ223" s="4">
        <v>76625</v>
      </c>
      <c r="AK223" s="7">
        <f>AL223/(AF223+AH223+AJ223+AL223+AN223+AP223)</f>
        <v>2.7435877314241908E-2</v>
      </c>
      <c r="AL223" s="4">
        <v>4545</v>
      </c>
      <c r="AM223" s="7">
        <f>AN223/(AF223+AH223+AJ223+AL223+AN223+AP223)</f>
        <v>1.8314730862796468E-2</v>
      </c>
      <c r="AN223" s="4">
        <v>3034</v>
      </c>
      <c r="AO223" s="7">
        <f>AP223/(AF223+AH223+AJ223+AL223+AN223+AP223)</f>
        <v>1.6195920535557982E-2</v>
      </c>
      <c r="AP223" s="4">
        <v>2683</v>
      </c>
      <c r="AQ223" s="6">
        <f>AO223+AM223+AK223+AI223+AG223+AE223</f>
        <v>1</v>
      </c>
      <c r="AR223" s="4">
        <v>59526</v>
      </c>
      <c r="AS223" s="4">
        <f>AR223/M223</f>
        <v>5952.6</v>
      </c>
      <c r="AT223" s="4">
        <f>AR223/V223</f>
        <v>3682.5403306320018</v>
      </c>
      <c r="AU223" s="7">
        <f>AR223/(AR223+AV223+AY223+BB223)</f>
        <v>0.2922554227751647</v>
      </c>
      <c r="AV223" s="4">
        <v>52396</v>
      </c>
      <c r="AW223" s="4">
        <f>AV223/M223</f>
        <v>5239.6000000000004</v>
      </c>
      <c r="AX223" s="7">
        <f>AV223/(AR223+AV223+AY223+BB223)</f>
        <v>0.25724918744292463</v>
      </c>
      <c r="AY223" s="4">
        <v>52930</v>
      </c>
      <c r="AZ223" s="4">
        <f>AY223/M223</f>
        <v>5293</v>
      </c>
      <c r="BA223" s="7">
        <f>AY223/(AR223+AV223+AY223+BB223)</f>
        <v>0.25987097281002364</v>
      </c>
      <c r="BB223" s="4">
        <v>38826</v>
      </c>
      <c r="BC223" s="11">
        <f>BB223/(AR223+AV223+AY223+BB223)</f>
        <v>0.19062441697188701</v>
      </c>
      <c r="BD223" s="9">
        <f>BC223+BA223+AX223+AU223</f>
        <v>0.99999999999999989</v>
      </c>
      <c r="BE223" s="14">
        <f>(AF223+AH223+AJ223+AL223+AN223+AP223)</f>
        <v>165659</v>
      </c>
      <c r="BF223" s="14">
        <f t="shared" si="15"/>
        <v>-203678</v>
      </c>
      <c r="BG223" s="13">
        <f>(AF223+AH223+AJ223+AL223+AN223+AP223)-(AR223+AV223+AY223+BB223)</f>
        <v>-38019</v>
      </c>
      <c r="BH223" s="13">
        <f t="shared" si="16"/>
        <v>1</v>
      </c>
      <c r="BI223" s="14">
        <f>AF223/W223</f>
        <v>48303.365853658535</v>
      </c>
      <c r="BJ223" s="14">
        <f>AH223/Y223</f>
        <v>52780.652920962195</v>
      </c>
      <c r="BK223" s="14">
        <f>AJ223/AA223</f>
        <v>113069.82872200262</v>
      </c>
      <c r="BL223" s="14">
        <f>BI223+BJ223+BK223</f>
        <v>214153.84749662335</v>
      </c>
      <c r="BM223" s="14">
        <f>(AF223/W223)-AF223</f>
        <v>5250.3658536585353</v>
      </c>
      <c r="BN223" s="14">
        <f>AH223/Y223-AH223</f>
        <v>17061.652920962195</v>
      </c>
      <c r="BO223" s="14">
        <f>AJ223/AA223-AJ223</f>
        <v>36444.828722002625</v>
      </c>
      <c r="BP223" s="14">
        <f>BG223/S223</f>
        <v>-5.3531300160513641E-2</v>
      </c>
      <c r="BQ223" s="14">
        <f>(BG223-CA223)/S223</f>
        <v>-4.5258251316968916E-2</v>
      </c>
      <c r="BR223" s="27">
        <f>BQ223-BP223</f>
        <v>8.2730488435447253E-3</v>
      </c>
      <c r="BS223" s="28">
        <f t="shared" si="17"/>
        <v>500745</v>
      </c>
      <c r="BT223" s="11">
        <f>BS223/S223</f>
        <v>0.7050561797752809</v>
      </c>
      <c r="BU223" s="14">
        <f>(BE223-AP223)*1/BT223-(BE223-AP223)</f>
        <v>68177.211155378493</v>
      </c>
      <c r="BV223" s="14">
        <f t="shared" si="18"/>
        <v>0.23325026048266734</v>
      </c>
      <c r="BW223" s="27">
        <f>(AR223+AV223+AY223+BB223)/S223</f>
        <v>0.286781560643181</v>
      </c>
      <c r="BX223" s="13">
        <f>(AF223+AH223+AJ223+AL223+AN223)/N223</f>
        <v>129.86135458167331</v>
      </c>
      <c r="BY223" s="26">
        <f>BX223/K223</f>
        <v>0.32546705408940679</v>
      </c>
      <c r="BZ223" s="11">
        <f>AP223/BE223</f>
        <v>1.6195920535557982E-2</v>
      </c>
      <c r="CA223" s="15">
        <f>-(BM223+BN223+BO223)/M223</f>
        <v>-5875.6847496623359</v>
      </c>
      <c r="CB223" s="15">
        <f>BG223-CA223</f>
        <v>-32143.315250337662</v>
      </c>
      <c r="CC223" s="18">
        <f t="shared" si="19"/>
        <v>1</v>
      </c>
      <c r="CD223" s="17">
        <f>(AF223/(AF223+AH223+AJ223))/(X223/(X223+Z223+AB223))</f>
        <v>2.144139092831236</v>
      </c>
      <c r="CE223" s="19">
        <f>(AH223/(AF223+AH223+AJ223))/(Z223/(X223+Z223+AB223))</f>
        <v>0.9514987194838247</v>
      </c>
      <c r="CF223" s="18">
        <f>(AJ223/(AF223+AH223+AJ223))/(AB223/(X223+Z223+AB223))</f>
        <v>0.7836638922060456</v>
      </c>
      <c r="CG223">
        <f>AH223/Z223</f>
        <v>83.067441860465109</v>
      </c>
      <c r="CH223" s="11">
        <f>BB223/BE223</f>
        <v>0.23437301927453383</v>
      </c>
      <c r="CI223" s="14">
        <f>AY223/V223</f>
        <v>3274.4827420010056</v>
      </c>
      <c r="CJ223" s="14">
        <f>AV223/M223</f>
        <v>5239.6000000000004</v>
      </c>
      <c r="CK223" s="17">
        <f>N223/V223</f>
        <v>77.639823185551904</v>
      </c>
      <c r="CL223" s="17">
        <f>(AL223+AN223)/N223</f>
        <v>6.0390438247011948</v>
      </c>
      <c r="CM223" s="14">
        <f>AP223/AC223</f>
        <v>4.9962756052141524</v>
      </c>
    </row>
    <row r="224" spans="1:91" hidden="1" x14ac:dyDescent="0.2">
      <c r="A224">
        <v>119</v>
      </c>
      <c r="B224" s="2">
        <v>44805</v>
      </c>
      <c r="C224" s="3" t="s">
        <v>41</v>
      </c>
      <c r="D224" t="s">
        <v>42</v>
      </c>
      <c r="E224" s="3" t="s">
        <v>46</v>
      </c>
      <c r="F224" t="s">
        <v>42</v>
      </c>
      <c r="G224" t="str">
        <f>CONCATENATE(C224,E224)</f>
        <v>SEAGEG</v>
      </c>
      <c r="H224" t="s">
        <v>35</v>
      </c>
      <c r="I224">
        <f>U224/M224</f>
        <v>178</v>
      </c>
      <c r="J224" t="str">
        <f>_xlfn.CONCAT(C224,E224,H224)</f>
        <v>SEAGEG737-Max 9</v>
      </c>
      <c r="K224" s="4">
        <v>223</v>
      </c>
      <c r="L224" s="4">
        <f>N224/M224</f>
        <v>98.318181818181813</v>
      </c>
      <c r="M224" s="4">
        <v>22</v>
      </c>
      <c r="N224" s="4">
        <v>2163</v>
      </c>
      <c r="O224" s="4">
        <f>P224/M224</f>
        <v>14.863636363636363</v>
      </c>
      <c r="P224" s="4">
        <v>327</v>
      </c>
      <c r="Q224" s="4">
        <v>699</v>
      </c>
      <c r="R224" s="4">
        <v>1137</v>
      </c>
      <c r="S224" s="4">
        <f>U224*K224</f>
        <v>873268</v>
      </c>
      <c r="T224" s="7">
        <f>N224/U224</f>
        <v>0.55234933605720127</v>
      </c>
      <c r="U224" s="4">
        <v>3916</v>
      </c>
      <c r="V224" s="4">
        <v>23.273694356817384</v>
      </c>
      <c r="W224" s="7">
        <f>P224/X224</f>
        <v>0.64624505928853759</v>
      </c>
      <c r="X224" s="4">
        <v>506</v>
      </c>
      <c r="Y224" s="7">
        <f>Q224/Z224</f>
        <v>0.7389006342494715</v>
      </c>
      <c r="Z224" s="4">
        <v>946</v>
      </c>
      <c r="AA224" s="7">
        <f>R224/AB224</f>
        <v>0.46144480519480519</v>
      </c>
      <c r="AB224" s="4">
        <v>2464</v>
      </c>
      <c r="AC224" s="4">
        <v>3954</v>
      </c>
      <c r="AD224" s="4">
        <f>AP224/AC224</f>
        <v>4.9994941831057158</v>
      </c>
      <c r="AE224" s="7">
        <f>AF224/(AF224+AH224+AJ224+AL224+AN224+AP224)</f>
        <v>0.18327949997902596</v>
      </c>
      <c r="AF224" s="4">
        <v>43692</v>
      </c>
      <c r="AG224" s="7">
        <f>AH224/(AF224+AH224+AJ224+AL224+AN224+AP224)</f>
        <v>0.28146734342883512</v>
      </c>
      <c r="AH224" s="4">
        <v>67099</v>
      </c>
      <c r="AI224" s="7">
        <f>AJ224/(AF224+AH224+AJ224+AL224+AN224+AP224)</f>
        <v>0.39985318176097989</v>
      </c>
      <c r="AJ224" s="4">
        <v>95321</v>
      </c>
      <c r="AK224" s="7">
        <f>AL224/(AF224+AH224+AJ224+AL224+AN224+AP224)</f>
        <v>2.8629556608918159E-2</v>
      </c>
      <c r="AL224" s="4">
        <v>6825</v>
      </c>
      <c r="AM224" s="7">
        <f>AN224/(AF224+AH224+AJ224+AL224+AN224+AP224)</f>
        <v>2.384747682369227E-2</v>
      </c>
      <c r="AN224" s="4">
        <v>5685</v>
      </c>
      <c r="AO224" s="7">
        <f>AP224/(AF224+AH224+AJ224+AL224+AN224+AP224)</f>
        <v>8.2922941398548597E-2</v>
      </c>
      <c r="AP224" s="4">
        <v>19768</v>
      </c>
      <c r="AQ224" s="6">
        <f>AO224+AM224+AK224+AI224+AG224+AE224</f>
        <v>1</v>
      </c>
      <c r="AR224" s="4">
        <v>79006</v>
      </c>
      <c r="AS224" s="4">
        <f>AR224/M224</f>
        <v>3591.181818181818</v>
      </c>
      <c r="AT224" s="4">
        <f>AR224/V224</f>
        <v>3394.6479999578314</v>
      </c>
      <c r="AU224" s="7">
        <f>AR224/(AR224+AV224+AY224+BB224)</f>
        <v>0.24784874218473055</v>
      </c>
      <c r="AV224" s="4">
        <v>115270</v>
      </c>
      <c r="AW224" s="4">
        <f>AV224/M224</f>
        <v>5239.545454545455</v>
      </c>
      <c r="AX224" s="7">
        <f>AV224/(AR224+AV224+AY224+BB224)</f>
        <v>0.36161208657106914</v>
      </c>
      <c r="AY224" s="4">
        <v>68589</v>
      </c>
      <c r="AZ224" s="4">
        <f>AY224/M224</f>
        <v>3117.681818181818</v>
      </c>
      <c r="BA224" s="7">
        <f>AY224/(AR224+AV224+AY224+BB224)</f>
        <v>0.21516970075321473</v>
      </c>
      <c r="BB224" s="4">
        <v>55902</v>
      </c>
      <c r="BC224" s="11">
        <f>BB224/(AR224+AV224+AY224+BB224)</f>
        <v>0.17536947049098559</v>
      </c>
      <c r="BD224" s="9">
        <f>BC224+BA224+AX224+AU224</f>
        <v>1</v>
      </c>
      <c r="BE224" s="14">
        <f>(AF224+AH224+AJ224+AL224+AN224+AP224)</f>
        <v>238390</v>
      </c>
      <c r="BF224" s="14">
        <f t="shared" si="15"/>
        <v>-318767</v>
      </c>
      <c r="BG224" s="13">
        <f>(AF224+AH224+AJ224+AL224+AN224+AP224)-(AR224+AV224+AY224+BB224)</f>
        <v>-80377</v>
      </c>
      <c r="BH224" s="13">
        <f t="shared" si="16"/>
        <v>1</v>
      </c>
      <c r="BI224" s="14">
        <f>AF224/W224</f>
        <v>67609.027522935779</v>
      </c>
      <c r="BJ224" s="14">
        <f>AH224/Y224</f>
        <v>90809.233190271814</v>
      </c>
      <c r="BK224" s="14">
        <f>AJ224/AA224</f>
        <v>206570.75109938436</v>
      </c>
      <c r="BL224" s="14">
        <f>BI224+BJ224+BK224</f>
        <v>364989.01181259193</v>
      </c>
      <c r="BM224" s="14">
        <f>(AF224/W224)-AF224</f>
        <v>23917.027522935779</v>
      </c>
      <c r="BN224" s="14">
        <f>AH224/Y224-AH224</f>
        <v>23710.233190271814</v>
      </c>
      <c r="BO224" s="14">
        <f>AJ224/AA224-AJ224</f>
        <v>111249.75109938436</v>
      </c>
      <c r="BP224" s="14">
        <f>BG224/S224</f>
        <v>-9.2041618380611673E-2</v>
      </c>
      <c r="BQ224" s="14">
        <f>(BG224-CA224)/S224</f>
        <v>-8.3771897796417819E-2</v>
      </c>
      <c r="BR224" s="27">
        <f>BQ224-BP224</f>
        <v>8.2697205841938543E-3</v>
      </c>
      <c r="BS224" s="28">
        <f t="shared" si="17"/>
        <v>482349</v>
      </c>
      <c r="BT224" s="11">
        <f>BS224/S224</f>
        <v>0.55234933605720127</v>
      </c>
      <c r="BU224" s="14">
        <f>(BE224-AP224)*1/BT224-(BE224-AP224)</f>
        <v>177181.86130374478</v>
      </c>
      <c r="BV224" s="14">
        <f t="shared" si="18"/>
        <v>0.27298607071368697</v>
      </c>
      <c r="BW224" s="27">
        <f>(AR224+AV224+AY224+BB224)/S224</f>
        <v>0.36502768909429867</v>
      </c>
      <c r="BX224" s="13">
        <f>(AF224+AH224+AJ224+AL224+AN224)/N224</f>
        <v>101.07350901525659</v>
      </c>
      <c r="BY224" s="26">
        <f>BX224/K224</f>
        <v>0.45324443504599365</v>
      </c>
      <c r="BZ224" s="11">
        <f>AP224/BE224</f>
        <v>8.2922941398548597E-2</v>
      </c>
      <c r="CA224" s="15">
        <f>-(BM224+BN224+BO224)/M224</f>
        <v>-7221.6823551178159</v>
      </c>
      <c r="CB224" s="15">
        <f>BG224-CA224</f>
        <v>-73155.317644882191</v>
      </c>
      <c r="CC224" s="18">
        <f t="shared" si="19"/>
        <v>1</v>
      </c>
      <c r="CD224" s="17">
        <f>(AF224/(AF224+AH224+AJ224))/(X224/(X224+Z224+AB224))</f>
        <v>1.6405550717887447</v>
      </c>
      <c r="CE224" s="19">
        <f>(AH224/(AF224+AH224+AJ224))/(Z224/(X224+Z224+AB224))</f>
        <v>1.3476102854893974</v>
      </c>
      <c r="CF224" s="18">
        <f>(AJ224/(AF224+AH224+AJ224))/(AB224/(X224+Z224+AB224))</f>
        <v>0.73499992029298911</v>
      </c>
      <c r="CG224">
        <f>AH224/Z224</f>
        <v>70.929175475687103</v>
      </c>
      <c r="CH224" s="11">
        <f>BB224/BE224</f>
        <v>0.23449809136289274</v>
      </c>
      <c r="CI224" s="14">
        <f>AY224/V224</f>
        <v>2947.0611304091804</v>
      </c>
      <c r="CJ224" s="14">
        <f>AV224/M224</f>
        <v>5239.545454545455</v>
      </c>
      <c r="CK224" s="17">
        <f>N224/V224</f>
        <v>92.937544286621133</v>
      </c>
      <c r="CL224" s="17">
        <f>(AL224+AN224)/N224</f>
        <v>5.7836338418862692</v>
      </c>
      <c r="CM224" s="14">
        <f>AP224/AC224</f>
        <v>4.9994941831057158</v>
      </c>
    </row>
    <row r="225" spans="1:91" hidden="1" x14ac:dyDescent="0.2">
      <c r="A225">
        <v>361</v>
      </c>
      <c r="B225" s="2">
        <v>44835</v>
      </c>
      <c r="C225" s="3" t="s">
        <v>43</v>
      </c>
      <c r="D225" t="s">
        <v>38</v>
      </c>
      <c r="E225" s="3" t="s">
        <v>37</v>
      </c>
      <c r="F225" t="s">
        <v>38</v>
      </c>
      <c r="G225" t="str">
        <f>CONCATENATE(C225,E225)</f>
        <v>SFOLAX</v>
      </c>
      <c r="H225" t="s">
        <v>48</v>
      </c>
      <c r="I225">
        <f>U225/M225</f>
        <v>174.5</v>
      </c>
      <c r="J225" t="str">
        <f>_xlfn.CONCAT(C225,E225,H225)</f>
        <v>SFOLAXA321</v>
      </c>
      <c r="K225" s="4">
        <v>337</v>
      </c>
      <c r="L225" s="4">
        <f>N225/M225</f>
        <v>144.83333333333334</v>
      </c>
      <c r="M225" s="4">
        <v>6</v>
      </c>
      <c r="N225" s="4">
        <v>869</v>
      </c>
      <c r="O225" s="4">
        <f>P225/M225</f>
        <v>24.833333333333332</v>
      </c>
      <c r="P225" s="4">
        <v>149</v>
      </c>
      <c r="Q225" s="4">
        <v>260</v>
      </c>
      <c r="R225" s="4">
        <v>460</v>
      </c>
      <c r="S225" s="4">
        <f>U225*K225</f>
        <v>352839</v>
      </c>
      <c r="T225" s="7">
        <f>N225/U225</f>
        <v>0.82999044890162366</v>
      </c>
      <c r="U225" s="4">
        <v>1047</v>
      </c>
      <c r="V225" s="4">
        <v>8.448767724510466</v>
      </c>
      <c r="W225" s="7">
        <f>P225/X225</f>
        <v>0.99333333333333329</v>
      </c>
      <c r="X225" s="4">
        <v>150</v>
      </c>
      <c r="Y225" s="7">
        <f>Q225/Z225</f>
        <v>0.93189964157706096</v>
      </c>
      <c r="Z225" s="4">
        <v>279</v>
      </c>
      <c r="AA225" s="7">
        <f>R225/AB225</f>
        <v>0.74433656957928807</v>
      </c>
      <c r="AB225" s="4">
        <v>618</v>
      </c>
      <c r="AC225" s="4">
        <v>0</v>
      </c>
      <c r="AD225" s="4" t="e">
        <f>AP225/AC225</f>
        <v>#DIV/0!</v>
      </c>
      <c r="AE225" s="7">
        <f>AF225/(AF225+AH225+AJ225+AL225+AN225+AP225)</f>
        <v>0.27560360961328217</v>
      </c>
      <c r="AF225" s="4">
        <v>29747</v>
      </c>
      <c r="AG225" s="7">
        <f>AH225/(AF225+AH225+AJ225+AL225+AN225+AP225)</f>
        <v>0.26370745084959329</v>
      </c>
      <c r="AH225" s="4">
        <v>28463</v>
      </c>
      <c r="AI225" s="7">
        <f>AJ225/(AF225+AH225+AJ225+AL225+AN225+AP225)</f>
        <v>0.40954657475864881</v>
      </c>
      <c r="AJ225" s="4">
        <v>44204</v>
      </c>
      <c r="AK225" s="7">
        <f>AL225/(AF225+AH225+AJ225+AL225+AN225+AP225)</f>
        <v>2.5571182389237869E-2</v>
      </c>
      <c r="AL225" s="4">
        <v>2760</v>
      </c>
      <c r="AM225" s="7">
        <f>AN225/(AF225+AH225+AJ225+AL225+AN225+AP225)</f>
        <v>2.5571182389237869E-2</v>
      </c>
      <c r="AN225" s="4">
        <v>2760</v>
      </c>
      <c r="AO225" s="7">
        <f>AP225/(AF225+AH225+AJ225+AL225+AN225+AP225)</f>
        <v>0</v>
      </c>
      <c r="AP225" s="4">
        <v>0</v>
      </c>
      <c r="AQ225" s="6">
        <f>AO225+AM225+AK225+AI225+AG225+AE225</f>
        <v>1</v>
      </c>
      <c r="AR225" s="4">
        <v>32534</v>
      </c>
      <c r="AS225" s="4">
        <f>AR225/M225</f>
        <v>5422.333333333333</v>
      </c>
      <c r="AT225" s="4">
        <f>AR225/V225</f>
        <v>3850.7390735357289</v>
      </c>
      <c r="AU225" s="7">
        <f>AR225/(AR225+AV225+AY225+BB225)</f>
        <v>0.26735146684197553</v>
      </c>
      <c r="AV225" s="4">
        <v>37262</v>
      </c>
      <c r="AW225" s="4">
        <f>AV225/M225</f>
        <v>6210.333333333333</v>
      </c>
      <c r="AX225" s="7">
        <f>AV225/(AR225+AV225+AY225+BB225)</f>
        <v>0.30620428958829815</v>
      </c>
      <c r="AY225" s="4">
        <v>31508</v>
      </c>
      <c r="AZ225" s="4">
        <f>AY225/M225</f>
        <v>5251.333333333333</v>
      </c>
      <c r="BA225" s="7">
        <f>AY225/(AR225+AV225+AY225+BB225)</f>
        <v>0.258920207083573</v>
      </c>
      <c r="BB225" s="4">
        <v>20386</v>
      </c>
      <c r="BC225" s="11">
        <f>BB225/(AR225+AV225+AY225+BB225)</f>
        <v>0.16752403648615333</v>
      </c>
      <c r="BD225" s="9">
        <f>BC225+BA225+AX225+AU225</f>
        <v>1</v>
      </c>
      <c r="BE225" s="14">
        <f>(AF225+AH225+AJ225+AL225+AN225+AP225)</f>
        <v>107934</v>
      </c>
      <c r="BF225" s="14">
        <f t="shared" si="15"/>
        <v>-121690</v>
      </c>
      <c r="BG225" s="13">
        <f>(AF225+AH225+AJ225+AL225+AN225+AP225)-(AR225+AV225+AY225+BB225)</f>
        <v>-13756</v>
      </c>
      <c r="BH225" s="13">
        <f t="shared" si="16"/>
        <v>1</v>
      </c>
      <c r="BI225" s="14">
        <f>AF225/W225</f>
        <v>29946.644295302016</v>
      </c>
      <c r="BJ225" s="14">
        <f>AH225/Y225</f>
        <v>30542.988461538462</v>
      </c>
      <c r="BK225" s="14">
        <f>AJ225/AA225</f>
        <v>59387.113043478261</v>
      </c>
      <c r="BL225" s="14">
        <f>BI225+BJ225+BK225</f>
        <v>119876.74580031875</v>
      </c>
      <c r="BM225" s="14">
        <f>(AF225/W225)-AF225</f>
        <v>199.64429530201596</v>
      </c>
      <c r="BN225" s="14">
        <f>AH225/Y225-AH225</f>
        <v>2079.9884615384617</v>
      </c>
      <c r="BO225" s="14">
        <f>AJ225/AA225-AJ225</f>
        <v>15183.113043478261</v>
      </c>
      <c r="BP225" s="14">
        <f>BG225/S225</f>
        <v>-3.8986619959811696E-2</v>
      </c>
      <c r="BQ225" s="14">
        <f>(BG225-CA225)/S225</f>
        <v>-3.0737935337685297E-2</v>
      </c>
      <c r="BR225" s="27">
        <f>BQ225-BP225</f>
        <v>8.2486846221263982E-3</v>
      </c>
      <c r="BS225" s="28">
        <f t="shared" si="17"/>
        <v>292853</v>
      </c>
      <c r="BT225" s="11">
        <f>BS225/S225</f>
        <v>0.82999044890162366</v>
      </c>
      <c r="BU225" s="14">
        <f>(BE225-AP225)*1/BT225-(BE225-AP225)</f>
        <v>22108.460299194485</v>
      </c>
      <c r="BV225" s="14">
        <f t="shared" si="18"/>
        <v>0.30590155850118611</v>
      </c>
      <c r="BW225" s="27">
        <f>(AR225+AV225+AY225+BB225)/S225</f>
        <v>0.34488817846099779</v>
      </c>
      <c r="BX225" s="13">
        <f>(AF225+AH225+AJ225+AL225+AN225)/N225</f>
        <v>124.204833141542</v>
      </c>
      <c r="BY225" s="26">
        <f>BX225/K225</f>
        <v>0.36856033573157865</v>
      </c>
      <c r="BZ225" s="11">
        <f>AP225/BE225</f>
        <v>0</v>
      </c>
      <c r="CA225" s="15">
        <f>-(BM225+BN225+BO225)/M225</f>
        <v>-2910.4576333864566</v>
      </c>
      <c r="CB225" s="15">
        <f>BG225-CA225</f>
        <v>-10845.542366613543</v>
      </c>
      <c r="CC225" s="18">
        <f t="shared" si="19"/>
        <v>1</v>
      </c>
      <c r="CD225" s="17">
        <f>(AF225/(AF225+AH225+AJ225))/(X225/(X225+Z225+AB225))</f>
        <v>2.0273991837053527</v>
      </c>
      <c r="CE225" s="19">
        <f>(AH225/(AF225+AH225+AJ225))/(Z225/(X225+Z225+AB225))</f>
        <v>1.0429508020471832</v>
      </c>
      <c r="CF225" s="18">
        <f>(AJ225/(AF225+AH225+AJ225))/(AB225/(X225+Z225+AB225))</f>
        <v>0.73124085545798212</v>
      </c>
      <c r="CG225">
        <f>AH225/Z225</f>
        <v>102.0179211469534</v>
      </c>
      <c r="CH225" s="11">
        <f>BB225/BE225</f>
        <v>0.18887468267645041</v>
      </c>
      <c r="CI225" s="14">
        <f>AY225/V225</f>
        <v>3729.3012457418008</v>
      </c>
      <c r="CJ225" s="14">
        <f>AV225/M225</f>
        <v>6210.333333333333</v>
      </c>
      <c r="CK225" s="17">
        <f>N225/V225</f>
        <v>102.85523621142646</v>
      </c>
      <c r="CL225" s="17">
        <f>(AL225+AN225)/N225</f>
        <v>6.3521288837744532</v>
      </c>
      <c r="CM225" s="14" t="e">
        <f>AP225/AC225</f>
        <v>#DIV/0!</v>
      </c>
    </row>
    <row r="226" spans="1:91" hidden="1" x14ac:dyDescent="0.2">
      <c r="A226">
        <v>87</v>
      </c>
      <c r="B226" s="2">
        <v>44805</v>
      </c>
      <c r="C226" s="3" t="s">
        <v>37</v>
      </c>
      <c r="D226" t="s">
        <v>38</v>
      </c>
      <c r="E226" s="3" t="s">
        <v>53</v>
      </c>
      <c r="F226" t="s">
        <v>54</v>
      </c>
      <c r="G226" t="str">
        <f>CONCATENATE(C226,E226)</f>
        <v>LAXYVR</v>
      </c>
      <c r="H226" t="s">
        <v>35</v>
      </c>
      <c r="I226">
        <f>U226/M226</f>
        <v>179</v>
      </c>
      <c r="J226" t="str">
        <f>_xlfn.CONCAT(C226,E226,H226)</f>
        <v>LAXYVR737-Max 9</v>
      </c>
      <c r="K226" s="4">
        <v>1080</v>
      </c>
      <c r="L226" s="4">
        <f>N226/M226</f>
        <v>155.33333333333334</v>
      </c>
      <c r="M226" s="4">
        <v>3</v>
      </c>
      <c r="N226" s="4">
        <v>466</v>
      </c>
      <c r="O226" s="4">
        <f>P226/M226</f>
        <v>20.666666666666668</v>
      </c>
      <c r="P226" s="4">
        <v>62</v>
      </c>
      <c r="Q226" s="4">
        <v>101</v>
      </c>
      <c r="R226" s="4">
        <v>303</v>
      </c>
      <c r="S226" s="4">
        <f>U226*K226</f>
        <v>579960</v>
      </c>
      <c r="T226" s="7">
        <f>N226/U226</f>
        <v>0.86778398510242083</v>
      </c>
      <c r="U226" s="4">
        <v>537</v>
      </c>
      <c r="V226" s="4">
        <v>1.9906850192061458</v>
      </c>
      <c r="W226" s="7">
        <f>P226/X226</f>
        <v>0.89855072463768115</v>
      </c>
      <c r="X226" s="4">
        <v>69</v>
      </c>
      <c r="Y226" s="7">
        <f>Q226/Z226</f>
        <v>0.78294573643410847</v>
      </c>
      <c r="Z226" s="4">
        <v>129</v>
      </c>
      <c r="AA226" s="7">
        <f>R226/AB226</f>
        <v>0.89380530973451322</v>
      </c>
      <c r="AB226" s="4">
        <v>339</v>
      </c>
      <c r="AC226" s="4">
        <v>0</v>
      </c>
      <c r="AD226" s="4" t="e">
        <f>AP226/AC226</f>
        <v>#DIV/0!</v>
      </c>
      <c r="AE226" s="7">
        <f>AF226/(AF226+AH226+AJ226+AL226+AN226+AP226)</f>
        <v>0.1937730524936325</v>
      </c>
      <c r="AF226" s="4">
        <v>18335</v>
      </c>
      <c r="AG226" s="7">
        <f>AH226/(AF226+AH226+AJ226+AL226+AN226+AP226)</f>
        <v>0.23121717166379557</v>
      </c>
      <c r="AH226" s="4">
        <v>21878</v>
      </c>
      <c r="AI226" s="7">
        <f>AJ226/(AF226+AH226+AJ226+AL226+AN226+AP226)</f>
        <v>0.54286046437894331</v>
      </c>
      <c r="AJ226" s="4">
        <v>51366</v>
      </c>
      <c r="AK226" s="7">
        <f>AL226/(AF226+AH226+AJ226+AL226+AN226+AP226)</f>
        <v>1.93403155747667E-2</v>
      </c>
      <c r="AL226" s="4">
        <v>1830</v>
      </c>
      <c r="AM226" s="7">
        <f>AN226/(AF226+AH226+AJ226+AL226+AN226+AP226)</f>
        <v>1.280899588886188E-2</v>
      </c>
      <c r="AN226" s="4">
        <v>1212</v>
      </c>
      <c r="AO226" s="7">
        <f>AP226/(AF226+AH226+AJ226+AL226+AN226+AP226)</f>
        <v>0</v>
      </c>
      <c r="AP226" s="4">
        <v>0</v>
      </c>
      <c r="AQ226" s="6">
        <f>AO226+AM226+AK226+AI226+AG226+AE226</f>
        <v>1</v>
      </c>
      <c r="AR226" s="4">
        <v>6758</v>
      </c>
      <c r="AS226" s="4">
        <f>AR226/M226</f>
        <v>2252.6666666666665</v>
      </c>
      <c r="AT226" s="4">
        <f>AR226/V226</f>
        <v>3394.8113010339453</v>
      </c>
      <c r="AU226" s="7">
        <f>AR226/(AR226+AV226+AY226+BB226)</f>
        <v>0.20400893557930327</v>
      </c>
      <c r="AV226" s="4">
        <v>15719</v>
      </c>
      <c r="AW226" s="4">
        <f>AV226/M226</f>
        <v>5239.666666666667</v>
      </c>
      <c r="AX226" s="7">
        <f>AV226/(AR226+AV226+AY226+BB226)</f>
        <v>0.47452152387852442</v>
      </c>
      <c r="AY226" s="4">
        <v>5867</v>
      </c>
      <c r="AZ226" s="4">
        <f>AY226/M226</f>
        <v>1955.6666666666667</v>
      </c>
      <c r="BA226" s="7">
        <f>AY226/(AR226+AV226+AY226+BB226)</f>
        <v>0.177111634365755</v>
      </c>
      <c r="BB226" s="4">
        <v>4782</v>
      </c>
      <c r="BC226" s="11">
        <f>BB226/(AR226+AV226+AY226+BB226)</f>
        <v>0.14435790617641731</v>
      </c>
      <c r="BD226" s="9">
        <f>BC226+BA226+AX226+AU226</f>
        <v>1</v>
      </c>
      <c r="BE226" s="14">
        <f>(AF226+AH226+AJ226+AL226+AN226+AP226)</f>
        <v>94621</v>
      </c>
      <c r="BF226" s="14">
        <f t="shared" si="15"/>
        <v>-33126</v>
      </c>
      <c r="BG226" s="13">
        <f>(AF226+AH226+AJ226+AL226+AN226+AP226)-(AR226+AV226+AY226+BB226)</f>
        <v>61495</v>
      </c>
      <c r="BH226" s="13">
        <f t="shared" si="16"/>
        <v>0</v>
      </c>
      <c r="BI226" s="14">
        <f>AF226/W226</f>
        <v>20405.080645161292</v>
      </c>
      <c r="BJ226" s="14">
        <f>AH226/Y226</f>
        <v>27943.188118811882</v>
      </c>
      <c r="BK226" s="14">
        <f>AJ226/AA226</f>
        <v>57468.891089108911</v>
      </c>
      <c r="BL226" s="14">
        <f>BI226+BJ226+BK226</f>
        <v>105817.15985308209</v>
      </c>
      <c r="BM226" s="14">
        <f>(AF226/W226)-AF226</f>
        <v>2070.0806451612916</v>
      </c>
      <c r="BN226" s="14">
        <f>AH226/Y226-AH226</f>
        <v>6065.1881188118823</v>
      </c>
      <c r="BO226" s="14">
        <f>AJ226/AA226-AJ226</f>
        <v>6102.8910891089108</v>
      </c>
      <c r="BP226" s="14">
        <f>BG226/S226</f>
        <v>0.10603317470170356</v>
      </c>
      <c r="BQ226" s="14">
        <f>(BG226-CA226)/S226</f>
        <v>0.1142165895654195</v>
      </c>
      <c r="BR226" s="27">
        <f>BQ226-BP226</f>
        <v>8.1834148637159321E-3</v>
      </c>
      <c r="BS226" s="28">
        <f t="shared" si="17"/>
        <v>503280</v>
      </c>
      <c r="BT226" s="11">
        <f>BS226/S226</f>
        <v>0.86778398510242083</v>
      </c>
      <c r="BU226" s="14">
        <f>(BE226-AP226)*1/BT226-(BE226-AP226)</f>
        <v>14416.5042918455</v>
      </c>
      <c r="BV226" s="14">
        <f t="shared" si="18"/>
        <v>0.16315090695910062</v>
      </c>
      <c r="BW226" s="27">
        <f>(AR226+AV226+AY226+BB226)/S226</f>
        <v>5.7117732257397059E-2</v>
      </c>
      <c r="BX226" s="13">
        <f>(AF226+AH226+AJ226+AL226+AN226)/N226</f>
        <v>203.04935622317598</v>
      </c>
      <c r="BY226" s="26">
        <f>BX226/K226</f>
        <v>0.18800866316960738</v>
      </c>
      <c r="BZ226" s="11">
        <f>AP226/BE226</f>
        <v>0</v>
      </c>
      <c r="CA226" s="15">
        <f>-(BM226+BN226+BO226)/M226</f>
        <v>-4746.0532843606952</v>
      </c>
      <c r="CB226" s="15">
        <f>BG226-CA226</f>
        <v>66241.053284360692</v>
      </c>
      <c r="CC226" s="18">
        <f t="shared" si="19"/>
        <v>0</v>
      </c>
      <c r="CD226" s="17">
        <f>(AF226/(AF226+AH226+AJ226))/(X226/(X226+Z226+AB226))</f>
        <v>1.5581534023606134</v>
      </c>
      <c r="CE226" s="19">
        <f>(AH226/(AF226+AH226+AJ226))/(Z226/(X226+Z226+AB226))</f>
        <v>0.99448055650008116</v>
      </c>
      <c r="CF226" s="18">
        <f>(AJ226/(AF226+AH226+AJ226))/(AB226/(X226+Z226+AB226))</f>
        <v>0.88849387447966743</v>
      </c>
      <c r="CG226">
        <f>AH226/Z226</f>
        <v>169.59689922480621</v>
      </c>
      <c r="CH226" s="11">
        <f>BB226/BE226</f>
        <v>5.0538463977341179E-2</v>
      </c>
      <c r="CI226" s="14">
        <f>AY226/V226</f>
        <v>2947.2266799594786</v>
      </c>
      <c r="CJ226" s="14">
        <f>AV226/M226</f>
        <v>5239.666666666667</v>
      </c>
      <c r="CK226" s="17">
        <f>N226/V226</f>
        <v>234.09027319944045</v>
      </c>
      <c r="CL226" s="17">
        <f>(AL226+AN226)/N226</f>
        <v>6.5278969957081543</v>
      </c>
      <c r="CM226" s="14" t="e">
        <f>AP226/AC226</f>
        <v>#DIV/0!</v>
      </c>
    </row>
    <row r="227" spans="1:91" hidden="1" x14ac:dyDescent="0.2">
      <c r="A227">
        <v>698</v>
      </c>
      <c r="B227" s="2">
        <v>45170</v>
      </c>
      <c r="C227" s="3" t="s">
        <v>52</v>
      </c>
      <c r="D227" t="s">
        <v>33</v>
      </c>
      <c r="E227" s="3" t="s">
        <v>43</v>
      </c>
      <c r="F227" t="s">
        <v>38</v>
      </c>
      <c r="G227" t="str">
        <f>CONCATENATE(C227,E227)</f>
        <v>OGGSFO</v>
      </c>
      <c r="H227" t="s">
        <v>31</v>
      </c>
      <c r="I227">
        <f>U227/M227</f>
        <v>166</v>
      </c>
      <c r="J227" t="str">
        <f>_xlfn.CONCAT(C227,E227,H227)</f>
        <v>OGGSFO737-800</v>
      </c>
      <c r="K227" s="4">
        <v>2338</v>
      </c>
      <c r="L227" s="4">
        <f>N227/M227</f>
        <v>112.2</v>
      </c>
      <c r="M227" s="4">
        <v>5</v>
      </c>
      <c r="N227" s="4">
        <v>561</v>
      </c>
      <c r="O227" s="4">
        <f>P227/M227</f>
        <v>18.600000000000001</v>
      </c>
      <c r="P227" s="4">
        <v>93</v>
      </c>
      <c r="Q227" s="4">
        <v>158</v>
      </c>
      <c r="R227" s="4">
        <v>310</v>
      </c>
      <c r="S227" s="4">
        <f>U227*K227</f>
        <v>1940540</v>
      </c>
      <c r="T227" s="7">
        <f>N227/U227</f>
        <v>0.67590361445783131</v>
      </c>
      <c r="U227" s="4">
        <v>830</v>
      </c>
      <c r="V227" s="4">
        <v>24.190702947845807</v>
      </c>
      <c r="W227" s="7">
        <f>P227/X227</f>
        <v>0.88571428571428568</v>
      </c>
      <c r="X227" s="4">
        <v>105</v>
      </c>
      <c r="Y227" s="7">
        <f>Q227/Z227</f>
        <v>0.79</v>
      </c>
      <c r="Z227" s="4">
        <v>200</v>
      </c>
      <c r="AA227" s="7">
        <f>R227/AB227</f>
        <v>0.59047619047619049</v>
      </c>
      <c r="AB227" s="4">
        <v>525</v>
      </c>
      <c r="AC227" s="4">
        <v>203</v>
      </c>
      <c r="AD227" s="4">
        <f>AP227/AC227</f>
        <v>5.985221674876847</v>
      </c>
      <c r="AE227" s="7">
        <f>AF227/(AF227+AH227+AJ227+AL227+AN227+AP227)</f>
        <v>0.25646939604895785</v>
      </c>
      <c r="AF227" s="4">
        <v>48593</v>
      </c>
      <c r="AG227" s="7">
        <f>AH227/(AF227+AH227+AJ227+AL227+AN227+AP227)</f>
        <v>0.25476463168117214</v>
      </c>
      <c r="AH227" s="4">
        <v>48270</v>
      </c>
      <c r="AI227" s="7">
        <f>AJ227/(AF227+AH227+AJ227+AL227+AN227+AP227)</f>
        <v>0.45781104032849701</v>
      </c>
      <c r="AJ227" s="4">
        <v>86741</v>
      </c>
      <c r="AK227" s="7">
        <f>AL227/(AF227+AH227+AJ227+AL227+AN227+AP227)</f>
        <v>1.1453060922895037E-2</v>
      </c>
      <c r="AL227" s="4">
        <v>2170</v>
      </c>
      <c r="AM227" s="7">
        <f>AN227/(AF227+AH227+AJ227+AL227+AN227+AP227)</f>
        <v>1.3089212483308615E-2</v>
      </c>
      <c r="AN227" s="4">
        <v>2480</v>
      </c>
      <c r="AO227" s="7">
        <f>AP227/(AF227+AH227+AJ227+AL227+AN227+AP227)</f>
        <v>6.4126585351693419E-3</v>
      </c>
      <c r="AP227" s="4">
        <v>1215</v>
      </c>
      <c r="AQ227" s="6">
        <f>AO227+AM227+AK227+AI227+AG227+AE227</f>
        <v>1</v>
      </c>
      <c r="AR227" s="4">
        <v>100586</v>
      </c>
      <c r="AS227" s="4">
        <f>AR227/M227</f>
        <v>20117.2</v>
      </c>
      <c r="AT227" s="4">
        <f>AR227/V227</f>
        <v>4158.0437003777615</v>
      </c>
      <c r="AU227" s="7">
        <f>AR227/(AR227+AV227+AY227+BB227)</f>
        <v>0.38779397023671835</v>
      </c>
      <c r="AV227" s="4">
        <v>29333</v>
      </c>
      <c r="AW227" s="4">
        <f>AV227/M227</f>
        <v>5866.6</v>
      </c>
      <c r="AX227" s="7">
        <f>AV227/(AR227+AV227+AY227+BB227)</f>
        <v>0.11308890431027836</v>
      </c>
      <c r="AY227" s="4">
        <v>54376</v>
      </c>
      <c r="AZ227" s="4">
        <f>AY227/M227</f>
        <v>10875.2</v>
      </c>
      <c r="BA227" s="7">
        <f>AY227/(AR227+AV227+AY227+BB227)</f>
        <v>0.20963836841699438</v>
      </c>
      <c r="BB227" s="4">
        <v>75085</v>
      </c>
      <c r="BC227" s="11">
        <f>BB227/(AR227+AV227+AY227+BB227)</f>
        <v>0.28947875703600895</v>
      </c>
      <c r="BD227" s="9">
        <f>BC227+BA227+AX227+AU227</f>
        <v>1</v>
      </c>
      <c r="BE227" s="14">
        <f>(AF227+AH227+AJ227+AL227+AN227+AP227)</f>
        <v>189469</v>
      </c>
      <c r="BF227" s="14">
        <f t="shared" si="15"/>
        <v>-259380</v>
      </c>
      <c r="BG227" s="13">
        <f>(AF227+AH227+AJ227+AL227+AN227+AP227)-(AR227+AV227+AY227+BB227)</f>
        <v>-69911</v>
      </c>
      <c r="BH227" s="13">
        <f t="shared" si="16"/>
        <v>1</v>
      </c>
      <c r="BI227" s="14">
        <f>AF227/W227</f>
        <v>54863.064516129038</v>
      </c>
      <c r="BJ227" s="14">
        <f>AH227/Y227</f>
        <v>61101.265822784808</v>
      </c>
      <c r="BK227" s="14">
        <f>AJ227/AA227</f>
        <v>146900.08064516127</v>
      </c>
      <c r="BL227" s="14">
        <f>BI227+BJ227+BK227</f>
        <v>262864.4109840751</v>
      </c>
      <c r="BM227" s="14">
        <f>(AF227/W227)-AF227</f>
        <v>6270.0645161290377</v>
      </c>
      <c r="BN227" s="14">
        <f>AH227/Y227-AH227</f>
        <v>12831.265822784808</v>
      </c>
      <c r="BO227" s="14">
        <f>AJ227/AA227-AJ227</f>
        <v>60159.080645161273</v>
      </c>
      <c r="BP227" s="14">
        <f>BG227/S227</f>
        <v>-3.6026569923835634E-2</v>
      </c>
      <c r="BQ227" s="14">
        <f>(BG227-CA227)/S227</f>
        <v>-2.7857667351966448E-2</v>
      </c>
      <c r="BR227" s="27">
        <f>BQ227-BP227</f>
        <v>8.1689025718691861E-3</v>
      </c>
      <c r="BS227" s="28">
        <f t="shared" si="17"/>
        <v>1311618</v>
      </c>
      <c r="BT227" s="11">
        <f>BS227/S227</f>
        <v>0.67590361445783131</v>
      </c>
      <c r="BU227" s="14">
        <f>(BE227-AP227)*1/BT227-(BE227-AP227)</f>
        <v>90267.960784313735</v>
      </c>
      <c r="BV227" s="14">
        <f t="shared" si="18"/>
        <v>9.7637255609263396E-2</v>
      </c>
      <c r="BW227" s="27">
        <f>(AR227+AV227+AY227+BB227)/S227</f>
        <v>0.13366382553309902</v>
      </c>
      <c r="BX227" s="13">
        <f>(AF227+AH227+AJ227+AL227+AN227)/N227</f>
        <v>335.56862745098039</v>
      </c>
      <c r="BY227" s="26">
        <f>BX227/K227</f>
        <v>0.14352806991059897</v>
      </c>
      <c r="BZ227" s="11">
        <f>AP227/BE227</f>
        <v>6.4126585351693419E-3</v>
      </c>
      <c r="CA227" s="15">
        <f>-(BM227+BN227+BO227)/M227</f>
        <v>-15852.082196815023</v>
      </c>
      <c r="CB227" s="15">
        <f>BG227-CA227</f>
        <v>-54058.917803184973</v>
      </c>
      <c r="CC227" s="18">
        <f t="shared" si="19"/>
        <v>1</v>
      </c>
      <c r="CD227" s="17">
        <f>(AF227/(AF227+AH227+AJ227))/(X227/(X227+Z227+AB227))</f>
        <v>2.0920900156755584</v>
      </c>
      <c r="CE227" s="19">
        <f>(AH227/(AF227+AH227+AJ227))/(Z227/(X227+Z227+AB227))</f>
        <v>1.0910464913618441</v>
      </c>
      <c r="CF227" s="18">
        <f>(AJ227/(AF227+AH227+AJ227))/(AB227/(X227+Z227+AB227))</f>
        <v>0.7468976192032335</v>
      </c>
      <c r="CG227">
        <f>AH227/Z227</f>
        <v>241.35</v>
      </c>
      <c r="CH227" s="11">
        <f>BB227/BE227</f>
        <v>0.39629174165694653</v>
      </c>
      <c r="CI227" s="14">
        <f>AY227/V227</f>
        <v>2247.8057011089131</v>
      </c>
      <c r="CJ227" s="14">
        <f>AV227/M227</f>
        <v>5866.6</v>
      </c>
      <c r="CK227" s="17">
        <f>N227/V227</f>
        <v>23.190727495992725</v>
      </c>
      <c r="CL227" s="17">
        <f>(AL227+AN227)/N227</f>
        <v>8.2887700534759361</v>
      </c>
      <c r="CM227" s="14">
        <f>AP227/AC227</f>
        <v>5.985221674876847</v>
      </c>
    </row>
    <row r="228" spans="1:91" hidden="1" x14ac:dyDescent="0.2">
      <c r="A228">
        <v>822</v>
      </c>
      <c r="B228" s="2">
        <v>45200</v>
      </c>
      <c r="C228" s="3" t="s">
        <v>44</v>
      </c>
      <c r="D228" t="s">
        <v>45</v>
      </c>
      <c r="E228" s="3" t="s">
        <v>41</v>
      </c>
      <c r="F228" t="s">
        <v>42</v>
      </c>
      <c r="G228" t="str">
        <f>CONCATENATE(C228,E228)</f>
        <v>BOISEA</v>
      </c>
      <c r="H228" t="s">
        <v>31</v>
      </c>
      <c r="I228">
        <f>U228/M228</f>
        <v>164</v>
      </c>
      <c r="J228" t="str">
        <f>_xlfn.CONCAT(C228,E228,H228)</f>
        <v>BOISEA737-800</v>
      </c>
      <c r="K228" s="4">
        <v>399</v>
      </c>
      <c r="L228" s="4">
        <f>N228/M228</f>
        <v>131.625</v>
      </c>
      <c r="M228" s="4">
        <v>8</v>
      </c>
      <c r="N228" s="4">
        <v>1053</v>
      </c>
      <c r="O228" s="4">
        <f>P228/M228</f>
        <v>20.25</v>
      </c>
      <c r="P228" s="4">
        <v>162</v>
      </c>
      <c r="Q228" s="4">
        <v>330</v>
      </c>
      <c r="R228" s="4">
        <v>561</v>
      </c>
      <c r="S228" s="4">
        <f>U228*K228</f>
        <v>523488</v>
      </c>
      <c r="T228" s="7">
        <f>N228/U228</f>
        <v>0.80259146341463417</v>
      </c>
      <c r="U228" s="4">
        <v>1312</v>
      </c>
      <c r="V228" s="4">
        <v>13.335617696160266</v>
      </c>
      <c r="W228" s="7">
        <f>P228/X228</f>
        <v>0.93641618497109824</v>
      </c>
      <c r="X228" s="4">
        <v>173</v>
      </c>
      <c r="Y228" s="7">
        <f>Q228/Z228</f>
        <v>1</v>
      </c>
      <c r="Z228" s="4">
        <v>330</v>
      </c>
      <c r="AA228" s="7">
        <f>R228/AB228</f>
        <v>0.69344870210135967</v>
      </c>
      <c r="AB228" s="4">
        <v>809</v>
      </c>
      <c r="AC228" s="4">
        <v>1859</v>
      </c>
      <c r="AD228" s="4">
        <f>AP228/AC228</f>
        <v>5.9978483055406135</v>
      </c>
      <c r="AE228" s="7">
        <f>AF228/(AF228+AH228+AJ228+AL228+AN228+AP228)</f>
        <v>0.20551547511519155</v>
      </c>
      <c r="AF228" s="4">
        <v>35950</v>
      </c>
      <c r="AG228" s="7">
        <f>AH228/(AF228+AH228+AJ228+AL228+AN228+AP228)</f>
        <v>0.2857551193075929</v>
      </c>
      <c r="AH228" s="4">
        <v>49986</v>
      </c>
      <c r="AI228" s="7">
        <f>AJ228/(AF228+AH228+AJ228+AL228+AN228+AP228)</f>
        <v>0.40975040874426899</v>
      </c>
      <c r="AJ228" s="4">
        <v>71676</v>
      </c>
      <c r="AK228" s="7">
        <f>AL228/(AF228+AH228+AJ228+AL228+AN228+AP228)</f>
        <v>2.2409476006997244E-2</v>
      </c>
      <c r="AL228" s="4">
        <v>3920</v>
      </c>
      <c r="AM228" s="7">
        <f>AN228/(AF228+AH228+AJ228+AL228+AN228+AP228)</f>
        <v>1.2828281673393321E-2</v>
      </c>
      <c r="AN228" s="4">
        <v>2244</v>
      </c>
      <c r="AO228" s="7">
        <f>AP228/(AF228+AH228+AJ228+AL228+AN228+AP228)</f>
        <v>6.3741239152555931E-2</v>
      </c>
      <c r="AP228" s="4">
        <v>11150</v>
      </c>
      <c r="AQ228" s="6">
        <f>AO228+AM228+AK228+AI228+AG228+AE228</f>
        <v>0.99999999999999989</v>
      </c>
      <c r="AR228" s="4">
        <v>55450</v>
      </c>
      <c r="AS228" s="4">
        <f>AR228/M228</f>
        <v>6931.25</v>
      </c>
      <c r="AT228" s="4">
        <f>AR228/V228</f>
        <v>4158.0376150079464</v>
      </c>
      <c r="AU228" s="7">
        <f>AR228/(AR228+AV228+AY228+BB228)</f>
        <v>0.31646292047620678</v>
      </c>
      <c r="AV228" s="4">
        <v>48399</v>
      </c>
      <c r="AW228" s="4">
        <f>AV228/M228</f>
        <v>6049.875</v>
      </c>
      <c r="AX228" s="7">
        <f>AV228/(AR228+AV228+AY228+BB228)</f>
        <v>0.2762216210663288</v>
      </c>
      <c r="AY228" s="4">
        <v>29976</v>
      </c>
      <c r="AZ228" s="4">
        <f>AY228/M228</f>
        <v>3747</v>
      </c>
      <c r="BA228" s="7">
        <f>AY228/(AR228+AV228+AY228+BB228)</f>
        <v>0.17107831387186248</v>
      </c>
      <c r="BB228" s="4">
        <v>41393</v>
      </c>
      <c r="BC228" s="11">
        <f>BB228/(AR228+AV228+AY228+BB228)</f>
        <v>0.23623714458560194</v>
      </c>
      <c r="BD228" s="9">
        <f>BC228+BA228+AX228+AU228</f>
        <v>1</v>
      </c>
      <c r="BE228" s="14">
        <f>(AF228+AH228+AJ228+AL228+AN228+AP228)</f>
        <v>174926</v>
      </c>
      <c r="BF228" s="14">
        <f t="shared" si="15"/>
        <v>-175218</v>
      </c>
      <c r="BG228" s="13">
        <f>(AF228+AH228+AJ228+AL228+AN228+AP228)-(AR228+AV228+AY228+BB228)</f>
        <v>-292</v>
      </c>
      <c r="BH228" s="13">
        <f t="shared" si="16"/>
        <v>1</v>
      </c>
      <c r="BI228" s="14">
        <f>AF228/W228</f>
        <v>38391.049382716054</v>
      </c>
      <c r="BJ228" s="14">
        <f>AH228/Y228</f>
        <v>49986</v>
      </c>
      <c r="BK228" s="14">
        <f>AJ228/AA228</f>
        <v>103361.64705882354</v>
      </c>
      <c r="BL228" s="14">
        <f>BI228+BJ228+BK228</f>
        <v>191738.69644153959</v>
      </c>
      <c r="BM228" s="14">
        <f>(AF228/W228)-AF228</f>
        <v>2441.0493827160535</v>
      </c>
      <c r="BN228" s="14">
        <f>AH228/Y228-AH228</f>
        <v>0</v>
      </c>
      <c r="BO228" s="14">
        <f>AJ228/AA228-AJ228</f>
        <v>31685.647058823539</v>
      </c>
      <c r="BP228" s="14">
        <f>BG228/S228</f>
        <v>-5.5779693135277219E-4</v>
      </c>
      <c r="BQ228" s="14">
        <f>(BG228-CA228)/S228</f>
        <v>7.5910757365831669E-3</v>
      </c>
      <c r="BR228" s="27">
        <f>BQ228-BP228</f>
        <v>8.1488726679359389E-3</v>
      </c>
      <c r="BS228" s="28">
        <f t="shared" si="17"/>
        <v>420147</v>
      </c>
      <c r="BT228" s="11">
        <f>BS228/S228</f>
        <v>0.80259146341463417</v>
      </c>
      <c r="BU228" s="14">
        <f>(BE228-AP228)*1/BT228-(BE228-AP228)</f>
        <v>40282.985754985741</v>
      </c>
      <c r="BV228" s="14">
        <f t="shared" si="18"/>
        <v>0.33415474662265421</v>
      </c>
      <c r="BW228" s="27">
        <f>(AR228+AV228+AY228+BB228)/S228</f>
        <v>0.33471254355400698</v>
      </c>
      <c r="BX228" s="13">
        <f>(AF228+AH228+AJ228+AL228+AN228)/N228</f>
        <v>155.53276353276354</v>
      </c>
      <c r="BY228" s="26">
        <f>BX228/K228</f>
        <v>0.38980642489414419</v>
      </c>
      <c r="BZ228" s="11">
        <f>AP228/BE228</f>
        <v>6.3741239152555931E-2</v>
      </c>
      <c r="CA228" s="15">
        <f>-(BM228+BN228+BO228)/M228</f>
        <v>-4265.837055192449</v>
      </c>
      <c r="CB228" s="15">
        <f>BG228-CA228</f>
        <v>3973.837055192449</v>
      </c>
      <c r="CC228" s="18">
        <f t="shared" si="19"/>
        <v>0</v>
      </c>
      <c r="CD228" s="17">
        <f>(AF228/(AF228+AH228+AJ228))/(X228/(X228+Z228+AB228))</f>
        <v>1.7298057907330491</v>
      </c>
      <c r="CE228" s="19">
        <f>(AH228/(AF228+AH228+AJ228))/(Z228/(X228+Z228+AB228))</f>
        <v>1.2608952248675114</v>
      </c>
      <c r="CF228" s="18">
        <f>(AJ228/(AF228+AH228+AJ228))/(AB228/(X228+Z228+AB228))</f>
        <v>0.73751319406292193</v>
      </c>
      <c r="CG228">
        <f>AH228/Z228</f>
        <v>151.47272727272727</v>
      </c>
      <c r="CH228" s="11">
        <f>BB228/BE228</f>
        <v>0.23663148988715227</v>
      </c>
      <c r="CI228" s="14">
        <f>AY228/V228</f>
        <v>2247.8148881420775</v>
      </c>
      <c r="CJ228" s="14">
        <f>AV228/M228</f>
        <v>6049.875</v>
      </c>
      <c r="CK228" s="17">
        <f>N228/V228</f>
        <v>78.961471751187872</v>
      </c>
      <c r="CL228" s="17">
        <f>(AL228+AN228)/N228</f>
        <v>5.8537511870845202</v>
      </c>
      <c r="CM228" s="14">
        <f>AP228/AC228</f>
        <v>5.9978483055406135</v>
      </c>
    </row>
    <row r="229" spans="1:91" hidden="1" x14ac:dyDescent="0.2">
      <c r="A229">
        <v>374</v>
      </c>
      <c r="B229" s="2">
        <v>44835</v>
      </c>
      <c r="C229" s="3" t="s">
        <v>43</v>
      </c>
      <c r="D229" t="s">
        <v>38</v>
      </c>
      <c r="E229" s="3" t="s">
        <v>53</v>
      </c>
      <c r="F229" t="s">
        <v>54</v>
      </c>
      <c r="G229" t="str">
        <f>CONCATENATE(C229,E229)</f>
        <v>SFOYVR</v>
      </c>
      <c r="H229" t="s">
        <v>30</v>
      </c>
      <c r="I229">
        <f>U229/M229</f>
        <v>132</v>
      </c>
      <c r="J229" t="str">
        <f>_xlfn.CONCAT(C229,E229,H229)</f>
        <v>SFOYVR737-700</v>
      </c>
      <c r="K229" s="4">
        <v>800</v>
      </c>
      <c r="L229" s="4">
        <f>N229/M229</f>
        <v>104.5</v>
      </c>
      <c r="M229" s="4">
        <v>6</v>
      </c>
      <c r="N229" s="4">
        <v>627</v>
      </c>
      <c r="O229" s="4">
        <f>P229/M229</f>
        <v>13.833333333333334</v>
      </c>
      <c r="P229" s="4">
        <v>83</v>
      </c>
      <c r="Q229" s="4">
        <v>133</v>
      </c>
      <c r="R229" s="4">
        <v>411</v>
      </c>
      <c r="S229" s="4">
        <f>U229*K229</f>
        <v>633600</v>
      </c>
      <c r="T229" s="7">
        <f>N229/U229</f>
        <v>0.79166666666666663</v>
      </c>
      <c r="U229" s="4">
        <v>792</v>
      </c>
      <c r="V229" s="4">
        <v>6.3875261324041812</v>
      </c>
      <c r="W229" s="7">
        <f>P229/X229</f>
        <v>0.81372549019607843</v>
      </c>
      <c r="X229" s="4">
        <v>102</v>
      </c>
      <c r="Y229" s="7">
        <f>Q229/Z229</f>
        <v>0.71505376344086025</v>
      </c>
      <c r="Z229" s="4">
        <v>186</v>
      </c>
      <c r="AA229" s="7">
        <f>R229/AB229</f>
        <v>0.81547619047619047</v>
      </c>
      <c r="AB229" s="4">
        <v>504</v>
      </c>
      <c r="AC229" s="4">
        <v>0</v>
      </c>
      <c r="AD229" s="4" t="e">
        <f>AP229/AC229</f>
        <v>#DIV/0!</v>
      </c>
      <c r="AE229" s="7">
        <f>AF229/(AF229+AH229+AJ229+AL229+AN229+AP229)</f>
        <v>0.19536643490651795</v>
      </c>
      <c r="AF229" s="4">
        <v>23856</v>
      </c>
      <c r="AG229" s="7">
        <f>AH229/(AF229+AH229+AJ229+AL229+AN229+AP229)</f>
        <v>0.19990336502632894</v>
      </c>
      <c r="AH229" s="4">
        <v>24410</v>
      </c>
      <c r="AI229" s="7">
        <f>AJ229/(AF229+AH229+AJ229+AL229+AN229+AP229)</f>
        <v>0.57112088380053883</v>
      </c>
      <c r="AJ229" s="4">
        <v>69739</v>
      </c>
      <c r="AK229" s="7">
        <f>AL229/(AF229+AH229+AJ229+AL229+AN229+AP229)</f>
        <v>2.0145935189052402E-2</v>
      </c>
      <c r="AL229" s="4">
        <v>2460</v>
      </c>
      <c r="AM229" s="7">
        <f>AN229/(AF229+AH229+AJ229+AL229+AN229+AP229)</f>
        <v>1.3463381077561851E-2</v>
      </c>
      <c r="AN229" s="4">
        <v>1644</v>
      </c>
      <c r="AO229" s="7">
        <f>AP229/(AF229+AH229+AJ229+AL229+AN229+AP229)</f>
        <v>0</v>
      </c>
      <c r="AP229" s="4">
        <v>0</v>
      </c>
      <c r="AQ229" s="6">
        <f>AO229+AM229+AK229+AI229+AG229+AE229</f>
        <v>0.99999999999999989</v>
      </c>
      <c r="AR229" s="4">
        <v>23522</v>
      </c>
      <c r="AS229" s="4">
        <f>AR229/M229</f>
        <v>3920.3333333333335</v>
      </c>
      <c r="AT229" s="4">
        <f>AR229/V229</f>
        <v>3682.489826643829</v>
      </c>
      <c r="AU229" s="7">
        <f>AR229/(AR229+AV229+AY229+BB229)</f>
        <v>0.25786577210638251</v>
      </c>
      <c r="AV229" s="4">
        <v>31437</v>
      </c>
      <c r="AW229" s="4">
        <f>AV229/M229</f>
        <v>5239.5</v>
      </c>
      <c r="AX229" s="7">
        <f>AV229/(AR229+AV229+AY229+BB229)</f>
        <v>0.34463592711964741</v>
      </c>
      <c r="AY229" s="4">
        <v>20916</v>
      </c>
      <c r="AZ229" s="4">
        <f>AY229/M229</f>
        <v>3486</v>
      </c>
      <c r="BA229" s="7">
        <f>AY229/(AR229+AV229+AY229+BB229)</f>
        <v>0.22929684930605801</v>
      </c>
      <c r="BB229" s="4">
        <v>15343</v>
      </c>
      <c r="BC229" s="11">
        <f>BB229/(AR229+AV229+AY229+BB229)</f>
        <v>0.16820145146791204</v>
      </c>
      <c r="BD229" s="9">
        <f>BC229+BA229+AX229+AU229</f>
        <v>1</v>
      </c>
      <c r="BE229" s="14">
        <f>(AF229+AH229+AJ229+AL229+AN229+AP229)</f>
        <v>122109</v>
      </c>
      <c r="BF229" s="14">
        <f t="shared" si="15"/>
        <v>-91218</v>
      </c>
      <c r="BG229" s="13">
        <f>(AF229+AH229+AJ229+AL229+AN229+AP229)-(AR229+AV229+AY229+BB229)</f>
        <v>30891</v>
      </c>
      <c r="BH229" s="13">
        <f t="shared" si="16"/>
        <v>0</v>
      </c>
      <c r="BI229" s="14">
        <f>AF229/W229</f>
        <v>29317.01204819277</v>
      </c>
      <c r="BJ229" s="14">
        <f>AH229/Y229</f>
        <v>34137.293233082702</v>
      </c>
      <c r="BK229" s="14">
        <f>AJ229/AA229</f>
        <v>85519.357664233583</v>
      </c>
      <c r="BL229" s="14">
        <f>BI229+BJ229+BK229</f>
        <v>148973.66294550907</v>
      </c>
      <c r="BM229" s="14">
        <f>(AF229/W229)-AF229</f>
        <v>5461.0120481927697</v>
      </c>
      <c r="BN229" s="14">
        <f>AH229/Y229-AH229</f>
        <v>9727.2932330827025</v>
      </c>
      <c r="BO229" s="14">
        <f>AJ229/AA229-AJ229</f>
        <v>15780.357664233583</v>
      </c>
      <c r="BP229" s="14">
        <f>BG229/S229</f>
        <v>4.8754734848484846E-2</v>
      </c>
      <c r="BQ229" s="14">
        <f>(BG229-CA229)/S229</f>
        <v>5.6900953005447459E-2</v>
      </c>
      <c r="BR229" s="27">
        <f>BQ229-BP229</f>
        <v>8.1462181569626133E-3</v>
      </c>
      <c r="BS229" s="28">
        <f t="shared" si="17"/>
        <v>501600</v>
      </c>
      <c r="BT229" s="11">
        <f>BS229/S229</f>
        <v>0.79166666666666663</v>
      </c>
      <c r="BU229" s="14">
        <f>(BE229-AP229)*1/BT229-(BE229-AP229)</f>
        <v>32133.947368421068</v>
      </c>
      <c r="BV229" s="14">
        <f t="shared" si="18"/>
        <v>0.19272253787878788</v>
      </c>
      <c r="BW229" s="27">
        <f>(AR229+AV229+AY229+BB229)/S229</f>
        <v>0.14396780303030304</v>
      </c>
      <c r="BX229" s="13">
        <f>(AF229+AH229+AJ229+AL229+AN229)/N229</f>
        <v>194.7511961722488</v>
      </c>
      <c r="BY229" s="26">
        <f>BX229/K229</f>
        <v>0.24343899521531098</v>
      </c>
      <c r="BZ229" s="11">
        <f>AP229/BE229</f>
        <v>0</v>
      </c>
      <c r="CA229" s="15">
        <f>-(BM229+BN229+BO229)/M229</f>
        <v>-5161.4438242515089</v>
      </c>
      <c r="CB229" s="15">
        <f>BG229-CA229</f>
        <v>36052.44382425151</v>
      </c>
      <c r="CC229" s="18">
        <f t="shared" si="19"/>
        <v>0</v>
      </c>
      <c r="CD229" s="17">
        <f>(AF229/(AF229+AH229+AJ229))/(X229/(X229+Z229+AB229))</f>
        <v>1.569720126515078</v>
      </c>
      <c r="CE229" s="19">
        <f>(AH229/(AF229+AH229+AJ229))/(Z229/(X229+Z229+AB229))</f>
        <v>0.88080466792686474</v>
      </c>
      <c r="CF229" s="18">
        <f>(AJ229/(AF229+AH229+AJ229))/(AB229/(X229+Z229+AB229))</f>
        <v>0.9286882517084627</v>
      </c>
      <c r="CG229">
        <f>AH229/Z229</f>
        <v>131.23655913978496</v>
      </c>
      <c r="CH229" s="11">
        <f>BB229/BE229</f>
        <v>0.12565003398602886</v>
      </c>
      <c r="CI229" s="14">
        <f>AY229/V229</f>
        <v>3274.5071513511743</v>
      </c>
      <c r="CJ229" s="14">
        <f>AV229/M229</f>
        <v>5239.5</v>
      </c>
      <c r="CK229" s="17">
        <f>N229/V229</f>
        <v>98.160068076935659</v>
      </c>
      <c r="CL229" s="17">
        <f>(AL229+AN229)/N229</f>
        <v>6.5454545454545459</v>
      </c>
      <c r="CM229" s="14" t="e">
        <f>AP229/AC229</f>
        <v>#DIV/0!</v>
      </c>
    </row>
    <row r="230" spans="1:91" hidden="1" x14ac:dyDescent="0.2">
      <c r="A230">
        <v>989</v>
      </c>
      <c r="B230" s="2">
        <v>45200</v>
      </c>
      <c r="C230" s="3" t="s">
        <v>43</v>
      </c>
      <c r="D230" t="s">
        <v>38</v>
      </c>
      <c r="E230" s="3" t="s">
        <v>41</v>
      </c>
      <c r="F230" t="s">
        <v>42</v>
      </c>
      <c r="G230" t="str">
        <f>CONCATENATE(C230,E230)</f>
        <v>SFOSEA</v>
      </c>
      <c r="H230" t="s">
        <v>47</v>
      </c>
      <c r="I230">
        <f>U230/M230</f>
        <v>140.625</v>
      </c>
      <c r="J230" t="str">
        <f>_xlfn.CONCAT(C230,E230,H230)</f>
        <v>SFOSEAA320</v>
      </c>
      <c r="K230" s="4">
        <v>679</v>
      </c>
      <c r="L230" s="4">
        <f>N230/M230</f>
        <v>102.375</v>
      </c>
      <c r="M230" s="4">
        <v>8</v>
      </c>
      <c r="N230" s="4">
        <v>819</v>
      </c>
      <c r="O230" s="4">
        <f>P230/M230</f>
        <v>18.75</v>
      </c>
      <c r="P230" s="4">
        <v>150</v>
      </c>
      <c r="Q230" s="4">
        <v>235</v>
      </c>
      <c r="R230" s="4">
        <v>435</v>
      </c>
      <c r="S230" s="4">
        <f>U230*K230</f>
        <v>763875</v>
      </c>
      <c r="T230" s="7">
        <f>N230/U230</f>
        <v>0.72799999999999998</v>
      </c>
      <c r="U230" s="4">
        <v>1125</v>
      </c>
      <c r="V230" s="4">
        <v>16.127658003544006</v>
      </c>
      <c r="W230" s="7">
        <f>P230/X230</f>
        <v>1</v>
      </c>
      <c r="X230" s="4">
        <v>150</v>
      </c>
      <c r="Y230" s="7">
        <f>Q230/Z230</f>
        <v>0.84532374100719421</v>
      </c>
      <c r="Z230" s="4">
        <v>278</v>
      </c>
      <c r="AA230" s="7">
        <f>R230/AB230</f>
        <v>0.62320916905444124</v>
      </c>
      <c r="AB230" s="4">
        <v>698</v>
      </c>
      <c r="AC230" s="4">
        <v>1449</v>
      </c>
      <c r="AD230" s="4">
        <f>AP230/AC230</f>
        <v>6</v>
      </c>
      <c r="AE230" s="7">
        <f>AF230/(AF230+AH230+AJ230+AL230+AN230+AP230)</f>
        <v>0.26819004975707528</v>
      </c>
      <c r="AF230" s="4">
        <v>45761</v>
      </c>
      <c r="AG230" s="7">
        <f>AH230/(AF230+AH230+AJ230+AL230+AN230+AP230)</f>
        <v>0.24785939084211944</v>
      </c>
      <c r="AH230" s="4">
        <v>42292</v>
      </c>
      <c r="AI230" s="7">
        <f>AJ230/(AF230+AH230+AJ230+AL230+AN230+AP230)</f>
        <v>0.40750986057469712</v>
      </c>
      <c r="AJ230" s="4">
        <v>69533</v>
      </c>
      <c r="AK230" s="7">
        <f>AL230/(AF230+AH230+AJ230+AL230+AN230+AP230)</f>
        <v>1.7845735484589374E-2</v>
      </c>
      <c r="AL230" s="4">
        <v>3045</v>
      </c>
      <c r="AM230" s="7">
        <f>AN230/(AF230+AH230+AJ230+AL230+AN230+AP230)</f>
        <v>7.6423116820704571E-3</v>
      </c>
      <c r="AN230" s="4">
        <v>1304</v>
      </c>
      <c r="AO230" s="7">
        <f>AP230/(AF230+AH230+AJ230+AL230+AN230+AP230)</f>
        <v>5.0952651659448275E-2</v>
      </c>
      <c r="AP230" s="4">
        <v>8694</v>
      </c>
      <c r="AQ230" s="6">
        <f>AO230+AM230+AK230+AI230+AG230+AE230</f>
        <v>1</v>
      </c>
      <c r="AR230" s="4">
        <v>66321</v>
      </c>
      <c r="AS230" s="4">
        <f>AR230/M230</f>
        <v>8290.125</v>
      </c>
      <c r="AT230" s="4">
        <f>AR230/V230</f>
        <v>4112.2523794481604</v>
      </c>
      <c r="AU230" s="7">
        <f>AR230/(AR230+AV230+AY230+BB230)</f>
        <v>0.33472970176598549</v>
      </c>
      <c r="AV230" s="4">
        <v>43191</v>
      </c>
      <c r="AW230" s="4">
        <f>AV230/M230</f>
        <v>5398.875</v>
      </c>
      <c r="AX230" s="7">
        <f>AV230/(AR230+AV230+AY230+BB230)</f>
        <v>0.21798993605305528</v>
      </c>
      <c r="AY230" s="4">
        <v>38472</v>
      </c>
      <c r="AZ230" s="4">
        <f>AY230/M230</f>
        <v>4809</v>
      </c>
      <c r="BA230" s="7">
        <f>AY230/(AR230+AV230+AY230+BB230)</f>
        <v>0.19417260123250543</v>
      </c>
      <c r="BB230" s="4">
        <v>50149</v>
      </c>
      <c r="BC230" s="11">
        <f>BB230/(AR230+AV230+AY230+BB230)</f>
        <v>0.25310776094845383</v>
      </c>
      <c r="BD230" s="9">
        <f>BC230+BA230+AX230+AU230</f>
        <v>1</v>
      </c>
      <c r="BE230" s="14">
        <f>(AF230+AH230+AJ230+AL230+AN230+AP230)</f>
        <v>170629</v>
      </c>
      <c r="BF230" s="14">
        <f t="shared" si="15"/>
        <v>-198133</v>
      </c>
      <c r="BG230" s="13">
        <f>(AF230+AH230+AJ230+AL230+AN230+AP230)-(AR230+AV230+AY230+BB230)</f>
        <v>-27504</v>
      </c>
      <c r="BH230" s="13">
        <f t="shared" si="16"/>
        <v>1</v>
      </c>
      <c r="BI230" s="14">
        <f>AF230/W230</f>
        <v>45761</v>
      </c>
      <c r="BJ230" s="14">
        <f>AH230/Y230</f>
        <v>50030.53617021277</v>
      </c>
      <c r="BK230" s="14">
        <f>AJ230/AA230</f>
        <v>111572.49195402299</v>
      </c>
      <c r="BL230" s="14">
        <f>BI230+BJ230+BK230</f>
        <v>207364.02812423575</v>
      </c>
      <c r="BM230" s="14">
        <f>(AF230/W230)-AF230</f>
        <v>0</v>
      </c>
      <c r="BN230" s="14">
        <f>AH230/Y230-AH230</f>
        <v>7738.5361702127702</v>
      </c>
      <c r="BO230" s="14">
        <f>AJ230/AA230-AJ230</f>
        <v>42039.491954022989</v>
      </c>
      <c r="BP230" s="14">
        <f>BG230/S230</f>
        <v>-3.6005891016200296E-2</v>
      </c>
      <c r="BQ230" s="14">
        <f>(BG230-CA230)/S230</f>
        <v>-2.7860247402350557E-2</v>
      </c>
      <c r="BR230" s="27">
        <f>BQ230-BP230</f>
        <v>8.1456436138497394E-3</v>
      </c>
      <c r="BS230" s="28">
        <f t="shared" si="17"/>
        <v>556101</v>
      </c>
      <c r="BT230" s="11">
        <f>BS230/S230</f>
        <v>0.72799999999999998</v>
      </c>
      <c r="BU230" s="14">
        <f>(BE230-AP230)*1/BT230-(BE230-AP230)</f>
        <v>60503.186813186825</v>
      </c>
      <c r="BV230" s="14">
        <f t="shared" si="18"/>
        <v>0.22337293405334643</v>
      </c>
      <c r="BW230" s="27">
        <f>(AR230+AV230+AY230+BB230)/S230</f>
        <v>0.25937882506954674</v>
      </c>
      <c r="BX230" s="13">
        <f>(AF230+AH230+AJ230+AL230+AN230)/N230</f>
        <v>197.72283272283272</v>
      </c>
      <c r="BY230" s="26">
        <f>BX230/K230</f>
        <v>0.29119710268458426</v>
      </c>
      <c r="BZ230" s="11">
        <f>AP230/BE230</f>
        <v>5.0952651659448275E-2</v>
      </c>
      <c r="CA230" s="15">
        <f>-(BM230+BN230+BO230)/M230</f>
        <v>-6222.25351552947</v>
      </c>
      <c r="CB230" s="15">
        <f>BG230-CA230</f>
        <v>-21281.746484470532</v>
      </c>
      <c r="CC230" s="18">
        <f t="shared" si="19"/>
        <v>1</v>
      </c>
      <c r="CD230" s="17">
        <f>(AF230/(AF230+AH230+AJ230))/(X230/(X230+Z230+AB230))</f>
        <v>2.1798419487348704</v>
      </c>
      <c r="CE230" s="19">
        <f>(AH230/(AF230+AH230+AJ230))/(Z230/(X230+Z230+AB230))</f>
        <v>1.0870116187328842</v>
      </c>
      <c r="CF230" s="18">
        <f>(AJ230/(AF230+AH230+AJ230))/(AB230/(X230+Z230+AB230))</f>
        <v>0.71179724596279026</v>
      </c>
      <c r="CG230">
        <f>AH230/Z230</f>
        <v>152.12949640287769</v>
      </c>
      <c r="CH230" s="11">
        <f>BB230/BE230</f>
        <v>0.2939066629939811</v>
      </c>
      <c r="CI230" s="14">
        <f>AY230/V230</f>
        <v>2385.4672508274848</v>
      </c>
      <c r="CJ230" s="14">
        <f>AV230/M230</f>
        <v>5398.875</v>
      </c>
      <c r="CK230" s="17">
        <f>N230/V230</f>
        <v>50.78232684621829</v>
      </c>
      <c r="CL230" s="17">
        <f>(AL230+AN230)/N230</f>
        <v>5.3101343101343099</v>
      </c>
      <c r="CM230" s="14">
        <f>AP230/AC230</f>
        <v>6</v>
      </c>
    </row>
    <row r="231" spans="1:91" hidden="1" x14ac:dyDescent="0.2">
      <c r="A231">
        <v>1079</v>
      </c>
      <c r="B231" s="2">
        <v>45231</v>
      </c>
      <c r="C231" s="3" t="s">
        <v>36</v>
      </c>
      <c r="D231" t="s">
        <v>28</v>
      </c>
      <c r="E231" s="3" t="s">
        <v>41</v>
      </c>
      <c r="F231" t="s">
        <v>42</v>
      </c>
      <c r="G231" t="str">
        <f>CONCATENATE(C231,E231)</f>
        <v>JNUSEA</v>
      </c>
      <c r="H231" t="s">
        <v>30</v>
      </c>
      <c r="I231">
        <f>U231/M231</f>
        <v>124</v>
      </c>
      <c r="J231" t="str">
        <f>_xlfn.CONCAT(C231,E231,H231)</f>
        <v>JNUSEA737-700</v>
      </c>
      <c r="K231" s="4">
        <v>909</v>
      </c>
      <c r="L231" s="4">
        <f>N231/M231</f>
        <v>75</v>
      </c>
      <c r="M231" s="4">
        <v>11</v>
      </c>
      <c r="N231" s="4">
        <v>825</v>
      </c>
      <c r="O231" s="4">
        <f>P231/M231</f>
        <v>13.363636363636363</v>
      </c>
      <c r="P231" s="4">
        <v>147</v>
      </c>
      <c r="Q231" s="4">
        <v>239</v>
      </c>
      <c r="R231" s="4">
        <v>440</v>
      </c>
      <c r="S231" s="4">
        <f>U231*K231</f>
        <v>1239876</v>
      </c>
      <c r="T231" s="7">
        <f>N231/U231</f>
        <v>0.60483870967741937</v>
      </c>
      <c r="U231" s="4">
        <v>1364</v>
      </c>
      <c r="V231" s="4">
        <v>26.462206572769954</v>
      </c>
      <c r="W231" s="7">
        <f>P231/X231</f>
        <v>0.78609625668449201</v>
      </c>
      <c r="X231" s="4">
        <v>187</v>
      </c>
      <c r="Y231" s="7">
        <f>Q231/Z231</f>
        <v>0.70087976539589447</v>
      </c>
      <c r="Z231" s="4">
        <v>341</v>
      </c>
      <c r="AA231" s="7">
        <f>R231/AB231</f>
        <v>0.52631578947368418</v>
      </c>
      <c r="AB231" s="4">
        <v>836</v>
      </c>
      <c r="AC231" s="4">
        <v>7169</v>
      </c>
      <c r="AD231" s="4">
        <f>AP231/AC231</f>
        <v>5.999581531594365</v>
      </c>
      <c r="AE231" s="7">
        <f>AF231/(AF231+AH231+AJ231+AL231+AN231+AP231)</f>
        <v>0.21833391897784571</v>
      </c>
      <c r="AF231" s="4">
        <v>51572</v>
      </c>
      <c r="AG231" s="7">
        <f>AH231/(AF231+AH231+AJ231+AL231+AN231+AP231)</f>
        <v>0.2375458813667673</v>
      </c>
      <c r="AH231" s="4">
        <v>56110</v>
      </c>
      <c r="AI231" s="7">
        <f>AJ231/(AF231+AH231+AJ231+AL231+AN231+AP231)</f>
        <v>0.3415478796140673</v>
      </c>
      <c r="AJ231" s="4">
        <v>80676</v>
      </c>
      <c r="AK231" s="7">
        <f>AL231/(AF231+AH231+AJ231+AL231+AN231+AP231)</f>
        <v>1.3039410347703497E-2</v>
      </c>
      <c r="AL231" s="4">
        <v>3080</v>
      </c>
      <c r="AM231" s="7">
        <f>AN231/(AF231+AH231+AJ231+AL231+AN231+AP231)</f>
        <v>7.4426244776827103E-3</v>
      </c>
      <c r="AN231" s="4">
        <v>1758</v>
      </c>
      <c r="AO231" s="7">
        <f>AP231/(AF231+AH231+AJ231+AL231+AN231+AP231)</f>
        <v>0.18209028521593348</v>
      </c>
      <c r="AP231" s="4">
        <v>43011</v>
      </c>
      <c r="AQ231" s="6">
        <f>AO231+AM231+AK231+AI231+AG231+AE231</f>
        <v>1</v>
      </c>
      <c r="AR231" s="4">
        <v>110031</v>
      </c>
      <c r="AS231" s="4">
        <f>AR231/M231</f>
        <v>10002.818181818182</v>
      </c>
      <c r="AT231" s="4">
        <f>AR231/V231</f>
        <v>4158.0432719176079</v>
      </c>
      <c r="AU231" s="7">
        <f>AR231/(AR231+AV231+AY231+BB231)</f>
        <v>0.34800003795294465</v>
      </c>
      <c r="AV231" s="4">
        <v>64532</v>
      </c>
      <c r="AW231" s="4">
        <f>AV231/M231</f>
        <v>5866.545454545455</v>
      </c>
      <c r="AX231" s="7">
        <f>AV231/(AR231+AV231+AY231+BB231)</f>
        <v>0.20409828547572434</v>
      </c>
      <c r="AY231" s="4">
        <v>59482</v>
      </c>
      <c r="AZ231" s="4">
        <f>AY231/M231</f>
        <v>5407.454545454545</v>
      </c>
      <c r="BA231" s="7">
        <f>AY231/(AR231+AV231+AY231+BB231)</f>
        <v>0.1881264212587094</v>
      </c>
      <c r="BB231" s="4">
        <v>82136</v>
      </c>
      <c r="BC231" s="11">
        <f>BB231/(AR231+AV231+AY231+BB231)</f>
        <v>0.25977525531262158</v>
      </c>
      <c r="BD231" s="9">
        <f>BC231+BA231+AX231+AU231</f>
        <v>1</v>
      </c>
      <c r="BE231" s="14">
        <f>(AF231+AH231+AJ231+AL231+AN231+AP231)</f>
        <v>236207</v>
      </c>
      <c r="BF231" s="14">
        <f t="shared" si="15"/>
        <v>-316181</v>
      </c>
      <c r="BG231" s="13">
        <f>(AF231+AH231+AJ231+AL231+AN231+AP231)-(AR231+AV231+AY231+BB231)</f>
        <v>-79974</v>
      </c>
      <c r="BH231" s="13">
        <f t="shared" si="16"/>
        <v>1</v>
      </c>
      <c r="BI231" s="14">
        <f>AF231/W231</f>
        <v>65605.197278911568</v>
      </c>
      <c r="BJ231" s="14">
        <f>AH231/Y231</f>
        <v>80056.527196652722</v>
      </c>
      <c r="BK231" s="14">
        <f>AJ231/AA231</f>
        <v>153284.4</v>
      </c>
      <c r="BL231" s="14">
        <f>BI231+BJ231+BK231</f>
        <v>298946.12447556428</v>
      </c>
      <c r="BM231" s="14">
        <f>(AF231/W231)-AF231</f>
        <v>14033.197278911568</v>
      </c>
      <c r="BN231" s="14">
        <f>AH231/Y231-AH231</f>
        <v>23946.527196652722</v>
      </c>
      <c r="BO231" s="14">
        <f>AJ231/AA231-AJ231</f>
        <v>72608.399999999994</v>
      </c>
      <c r="BP231" s="14">
        <f>BG231/S231</f>
        <v>-6.4501611451467725E-2</v>
      </c>
      <c r="BQ231" s="14">
        <f>(BG231-CA231)/S231</f>
        <v>-5.6393166847801768E-2</v>
      </c>
      <c r="BR231" s="27">
        <f>BQ231-BP231</f>
        <v>8.1084446036659569E-3</v>
      </c>
      <c r="BS231" s="28">
        <f t="shared" si="17"/>
        <v>749925</v>
      </c>
      <c r="BT231" s="11">
        <f>BS231/S231</f>
        <v>0.60483870967741937</v>
      </c>
      <c r="BU231" s="14">
        <f>(BE231-AP231)*1/BT231-(BE231-AP231)</f>
        <v>126221.38666666666</v>
      </c>
      <c r="BV231" s="14">
        <f t="shared" si="18"/>
        <v>0.19050856698573082</v>
      </c>
      <c r="BW231" s="27">
        <f>(AR231+AV231+AY231+BB231)/S231</f>
        <v>0.25501017843719853</v>
      </c>
      <c r="BX231" s="13">
        <f>(AF231+AH231+AJ231+AL231+AN231)/N231</f>
        <v>234.17696969696971</v>
      </c>
      <c r="BY231" s="26">
        <f>BX231/K231</f>
        <v>0.25762042870953761</v>
      </c>
      <c r="BZ231" s="11">
        <f>AP231/BE231</f>
        <v>0.18209028521593348</v>
      </c>
      <c r="CA231" s="15">
        <f>-(BM231+BN231+BO231)/M231</f>
        <v>-10053.465861414936</v>
      </c>
      <c r="CB231" s="15">
        <f>BG231-CA231</f>
        <v>-69920.534138585062</v>
      </c>
      <c r="CC231" s="18">
        <f t="shared" si="19"/>
        <v>1</v>
      </c>
      <c r="CD231" s="17">
        <f>(AF231/(AF231+AH231+AJ231))/(X231/(X231+Z231+AB231))</f>
        <v>1.9971131318771578</v>
      </c>
      <c r="CE231" s="19">
        <f>(AH231/(AF231+AH231+AJ231))/(Z231/(X231+Z231+AB231))</f>
        <v>1.1915607513352233</v>
      </c>
      <c r="CF231" s="18">
        <f>(AJ231/(AF231+AH231+AJ231))/(AB231/(X231+Z231+AB231))</f>
        <v>0.69882491403547886</v>
      </c>
      <c r="CG231">
        <f>AH231/Z231</f>
        <v>164.54545454545453</v>
      </c>
      <c r="CH231" s="11">
        <f>BB231/BE231</f>
        <v>0.34772889880486185</v>
      </c>
      <c r="CI231" s="14">
        <f>AY231/V231</f>
        <v>2247.8095254992058</v>
      </c>
      <c r="CJ231" s="14">
        <f>AV231/M231</f>
        <v>5866.545454545455</v>
      </c>
      <c r="CK231" s="17">
        <f>N231/V231</f>
        <v>31.176538424008019</v>
      </c>
      <c r="CL231" s="17">
        <f>(AL231+AN231)/N231</f>
        <v>5.8642424242424243</v>
      </c>
      <c r="CM231" s="14">
        <f>AP231/AC231</f>
        <v>5.999581531594365</v>
      </c>
    </row>
    <row r="232" spans="1:91" hidden="1" x14ac:dyDescent="0.2">
      <c r="A232">
        <v>956</v>
      </c>
      <c r="B232" s="2">
        <v>45200</v>
      </c>
      <c r="C232" s="3" t="s">
        <v>41</v>
      </c>
      <c r="D232" t="s">
        <v>42</v>
      </c>
      <c r="E232" s="3" t="s">
        <v>43</v>
      </c>
      <c r="F232" t="s">
        <v>38</v>
      </c>
      <c r="G232" t="str">
        <f>CONCATENATE(C232,E232)</f>
        <v>SEASFO</v>
      </c>
      <c r="H232" t="s">
        <v>47</v>
      </c>
      <c r="I232">
        <f>U232/M232</f>
        <v>140.625</v>
      </c>
      <c r="J232" t="str">
        <f>_xlfn.CONCAT(C232,E232,H232)</f>
        <v>SEASFOA320</v>
      </c>
      <c r="K232" s="4">
        <v>679</v>
      </c>
      <c r="L232" s="4">
        <f>N232/M232</f>
        <v>102.375</v>
      </c>
      <c r="M232" s="4">
        <v>8</v>
      </c>
      <c r="N232" s="4">
        <v>819</v>
      </c>
      <c r="O232" s="4">
        <f>P232/M232</f>
        <v>16.625</v>
      </c>
      <c r="P232" s="4">
        <v>133</v>
      </c>
      <c r="Q232" s="4">
        <v>246</v>
      </c>
      <c r="R232" s="4">
        <v>441</v>
      </c>
      <c r="S232" s="4">
        <f>U232*K232</f>
        <v>763875</v>
      </c>
      <c r="T232" s="7">
        <f>N232/U232</f>
        <v>0.72799999999999998</v>
      </c>
      <c r="U232" s="4">
        <v>1125</v>
      </c>
      <c r="V232" s="4">
        <v>15.955082742316787</v>
      </c>
      <c r="W232" s="7">
        <f>P232/X232</f>
        <v>0.88666666666666671</v>
      </c>
      <c r="X232" s="4">
        <v>150</v>
      </c>
      <c r="Y232" s="7">
        <f>Q232/Z232</f>
        <v>0.8848920863309353</v>
      </c>
      <c r="Z232" s="4">
        <v>278</v>
      </c>
      <c r="AA232" s="7">
        <f>R232/AB232</f>
        <v>0.63180515759312317</v>
      </c>
      <c r="AB232" s="4">
        <v>698</v>
      </c>
      <c r="AC232" s="4">
        <v>1449</v>
      </c>
      <c r="AD232" s="4">
        <f>AP232/AC232</f>
        <v>6</v>
      </c>
      <c r="AE232" s="7">
        <f>AF232/(AF232+AH232+AJ232+AL232+AN232+AP232)</f>
        <v>0.23125874696405821</v>
      </c>
      <c r="AF232" s="4">
        <v>36849</v>
      </c>
      <c r="AG232" s="7">
        <f>AH232/(AF232+AH232+AJ232+AL232+AN232+AP232)</f>
        <v>0.26228654269773632</v>
      </c>
      <c r="AH232" s="4">
        <v>41793</v>
      </c>
      <c r="AI232" s="7">
        <f>AJ232/(AF232+AH232+AJ232+AL232+AN232+AP232)</f>
        <v>0.42425992054775608</v>
      </c>
      <c r="AJ232" s="4">
        <v>67602</v>
      </c>
      <c r="AK232" s="7">
        <f>AL232/(AF232+AH232+AJ232+AL232+AN232+AP232)</f>
        <v>1.9329613847032464E-2</v>
      </c>
      <c r="AL232" s="4">
        <v>3080</v>
      </c>
      <c r="AM232" s="7">
        <f>AN232/(AF232+AH232+AJ232+AL232+AN232+AP232)</f>
        <v>8.3029477661116721E-3</v>
      </c>
      <c r="AN232" s="4">
        <v>1323</v>
      </c>
      <c r="AO232" s="7">
        <f>AP232/(AF232+AH232+AJ232+AL232+AN232+AP232)</f>
        <v>5.4562228177305279E-2</v>
      </c>
      <c r="AP232" s="4">
        <v>8694</v>
      </c>
      <c r="AQ232" s="6">
        <f>AO232+AM232+AK232+AI232+AG232+AE232</f>
        <v>1</v>
      </c>
      <c r="AR232" s="4">
        <v>65612</v>
      </c>
      <c r="AS232" s="4">
        <f>AR232/M232</f>
        <v>8201.5</v>
      </c>
      <c r="AT232" s="4">
        <f>AR232/V232</f>
        <v>4112.2945621573563</v>
      </c>
      <c r="AU232" s="7">
        <f>AR232/(AR232+AV232+AY232+BB232)</f>
        <v>0.33394749432494886</v>
      </c>
      <c r="AV232" s="4">
        <v>43191</v>
      </c>
      <c r="AW232" s="4">
        <f>AV232/M232</f>
        <v>5398.875</v>
      </c>
      <c r="AX232" s="7">
        <f>AV232/(AR232+AV232+AY232+BB232)</f>
        <v>0.21983061371988152</v>
      </c>
      <c r="AY232" s="4">
        <v>38060</v>
      </c>
      <c r="AZ232" s="4">
        <f>AY232/M232</f>
        <v>4757.5</v>
      </c>
      <c r="BA232" s="7">
        <f>AY232/(AR232+AV232+AY232+BB232)</f>
        <v>0.1937151989576229</v>
      </c>
      <c r="BB232" s="4">
        <v>49611</v>
      </c>
      <c r="BC232" s="11">
        <f>BB232/(AR232+AV232+AY232+BB232)</f>
        <v>0.25250669299754674</v>
      </c>
      <c r="BD232" s="9">
        <f>BC232+BA232+AX232+AU232</f>
        <v>1</v>
      </c>
      <c r="BE232" s="14">
        <f>(AF232+AH232+AJ232+AL232+AN232+AP232)</f>
        <v>159341</v>
      </c>
      <c r="BF232" s="14">
        <f t="shared" si="15"/>
        <v>-196474</v>
      </c>
      <c r="BG232" s="13">
        <f>(AF232+AH232+AJ232+AL232+AN232+AP232)-(AR232+AV232+AY232+BB232)</f>
        <v>-37133</v>
      </c>
      <c r="BH232" s="13">
        <f t="shared" si="16"/>
        <v>1</v>
      </c>
      <c r="BI232" s="14">
        <f>AF232/W232</f>
        <v>41559.022556390977</v>
      </c>
      <c r="BJ232" s="14">
        <f>AH232/Y232</f>
        <v>47229.487804878045</v>
      </c>
      <c r="BK232" s="14">
        <f>AJ232/AA232</f>
        <v>106998.17687074831</v>
      </c>
      <c r="BL232" s="14">
        <f>BI232+BJ232+BK232</f>
        <v>195786.68723201734</v>
      </c>
      <c r="BM232" s="14">
        <f>(AF232/W232)-AF232</f>
        <v>4710.0225563909771</v>
      </c>
      <c r="BN232" s="14">
        <f>AH232/Y232-AH232</f>
        <v>5436.4878048780447</v>
      </c>
      <c r="BO232" s="14">
        <f>AJ232/AA232-AJ232</f>
        <v>39396.176870748313</v>
      </c>
      <c r="BP232" s="14">
        <f>BG232/S232</f>
        <v>-4.861135657011946E-2</v>
      </c>
      <c r="BQ232" s="14">
        <f>(BG232-CA232)/S232</f>
        <v>-4.0504223984287782E-2</v>
      </c>
      <c r="BR232" s="27">
        <f>BQ232-BP232</f>
        <v>8.1071325858316778E-3</v>
      </c>
      <c r="BS232" s="28">
        <f t="shared" si="17"/>
        <v>556101</v>
      </c>
      <c r="BT232" s="11">
        <f>BS232/S232</f>
        <v>0.72799999999999998</v>
      </c>
      <c r="BU232" s="14">
        <f>(BE232-AP232)*1/BT232-(BE232-AP232)</f>
        <v>56285.692307692312</v>
      </c>
      <c r="BV232" s="14">
        <f t="shared" si="18"/>
        <v>0.20859564719358534</v>
      </c>
      <c r="BW232" s="27">
        <f>(AR232+AV232+AY232+BB232)/S232</f>
        <v>0.25720700376370481</v>
      </c>
      <c r="BX232" s="13">
        <f>(AF232+AH232+AJ232+AL232+AN232)/N232</f>
        <v>183.94017094017093</v>
      </c>
      <c r="BY232" s="26">
        <f>BX232/K232</f>
        <v>0.27089863172337397</v>
      </c>
      <c r="BZ232" s="11">
        <f>AP232/BE232</f>
        <v>5.4562228177305279E-2</v>
      </c>
      <c r="CA232" s="15">
        <f>-(BM232+BN232+BO232)/M232</f>
        <v>-6192.8359040021669</v>
      </c>
      <c r="CB232" s="15">
        <f>BG232-CA232</f>
        <v>-30940.164095997832</v>
      </c>
      <c r="CC232" s="18">
        <f t="shared" si="19"/>
        <v>1</v>
      </c>
      <c r="CD232" s="17">
        <f>(AF232/(AF232+AH232+AJ232))/(X232/(X232+Z232+AB232))</f>
        <v>1.8914496321216594</v>
      </c>
      <c r="CE232" s="19">
        <f>(AH232/(AF232+AH232+AJ232))/(Z232/(X232+Z232+AB232))</f>
        <v>1.1574948951973238</v>
      </c>
      <c r="CF232" s="18">
        <f>(AJ232/(AF232+AH232+AJ232))/(AB232/(X232+Z232+AB232))</f>
        <v>0.74570053627062327</v>
      </c>
      <c r="CG232">
        <f>AH232/Z232</f>
        <v>150.33453237410072</v>
      </c>
      <c r="CH232" s="11">
        <f>BB232/BE232</f>
        <v>0.31135112745621024</v>
      </c>
      <c r="CI232" s="14">
        <f>AY232/V232</f>
        <v>2385.4467328493106</v>
      </c>
      <c r="CJ232" s="14">
        <f>AV232/M232</f>
        <v>5398.875</v>
      </c>
      <c r="CK232" s="17">
        <f>N232/V232</f>
        <v>51.331604682175133</v>
      </c>
      <c r="CL232" s="17">
        <f>(AL232+AN232)/N232</f>
        <v>5.3760683760683765</v>
      </c>
      <c r="CM232" s="14">
        <f>AP232/AC232</f>
        <v>6</v>
      </c>
    </row>
    <row r="233" spans="1:91" hidden="1" x14ac:dyDescent="0.2">
      <c r="A233">
        <v>449</v>
      </c>
      <c r="B233" s="2">
        <v>44866</v>
      </c>
      <c r="C233" s="3" t="s">
        <v>36</v>
      </c>
      <c r="D233" t="s">
        <v>28</v>
      </c>
      <c r="E233" s="3" t="s">
        <v>41</v>
      </c>
      <c r="F233" t="s">
        <v>42</v>
      </c>
      <c r="G233" t="str">
        <f>CONCATENATE(C233,E233)</f>
        <v>JNUSEA</v>
      </c>
      <c r="H233" t="s">
        <v>35</v>
      </c>
      <c r="I233">
        <f>U233/M233</f>
        <v>178</v>
      </c>
      <c r="J233" t="str">
        <f>_xlfn.CONCAT(C233,E233,H233)</f>
        <v>JNUSEA737-Max 9</v>
      </c>
      <c r="K233" s="4">
        <v>909</v>
      </c>
      <c r="L233" s="4">
        <f>N233/M233</f>
        <v>120.85714285714286</v>
      </c>
      <c r="M233" s="4">
        <v>7</v>
      </c>
      <c r="N233" s="4">
        <v>846</v>
      </c>
      <c r="O233" s="4">
        <f>P233/M233</f>
        <v>22.857142857142858</v>
      </c>
      <c r="P233" s="4">
        <v>160</v>
      </c>
      <c r="Q233" s="4">
        <v>298</v>
      </c>
      <c r="R233" s="4">
        <v>389</v>
      </c>
      <c r="S233" s="4">
        <f>U233*K233</f>
        <v>1132614</v>
      </c>
      <c r="T233" s="7">
        <f>N233/U233</f>
        <v>0.67897271268057779</v>
      </c>
      <c r="U233" s="4">
        <v>1246</v>
      </c>
      <c r="V233" s="4">
        <v>16.839586000853608</v>
      </c>
      <c r="W233" s="7">
        <f>P233/X233</f>
        <v>0.99378881987577639</v>
      </c>
      <c r="X233" s="4">
        <v>161</v>
      </c>
      <c r="Y233" s="7">
        <f>Q233/Z233</f>
        <v>0.99003322259136217</v>
      </c>
      <c r="Z233" s="4">
        <v>301</v>
      </c>
      <c r="AA233" s="7">
        <f>R233/AB233</f>
        <v>0.49617346938775508</v>
      </c>
      <c r="AB233" s="4">
        <v>784</v>
      </c>
      <c r="AC233" s="4">
        <v>1101</v>
      </c>
      <c r="AD233" s="4">
        <f>AP233/AC233</f>
        <v>5</v>
      </c>
      <c r="AE233" s="7">
        <f>AF233/(AF233+AH233+AJ233+AL233+AN233+AP233)</f>
        <v>0.27649987881992644</v>
      </c>
      <c r="AF233" s="4">
        <v>50198</v>
      </c>
      <c r="AG233" s="7">
        <f>AH233/(AF233+AH233+AJ233+AL233+AN233+AP233)</f>
        <v>0.33357569348051203</v>
      </c>
      <c r="AH233" s="4">
        <v>60560</v>
      </c>
      <c r="AI233" s="7">
        <f>AJ233/(AF233+AH233+AJ233+AL233+AN233+AP233)</f>
        <v>0.34251547800030846</v>
      </c>
      <c r="AJ233" s="4">
        <v>62183</v>
      </c>
      <c r="AK233" s="7">
        <f>AL233/(AF233+AH233+AJ233+AL233+AN233+AP233)</f>
        <v>1.2806530504329434E-2</v>
      </c>
      <c r="AL233" s="4">
        <v>2325</v>
      </c>
      <c r="AM233" s="7">
        <f>AN233/(AF233+AH233+AJ233+AL233+AN233+AP233)</f>
        <v>4.2798598717694496E-3</v>
      </c>
      <c r="AN233" s="4">
        <v>777</v>
      </c>
      <c r="AO233" s="7">
        <f>AP233/(AF233+AH233+AJ233+AL233+AN233+AP233)</f>
        <v>3.0322559323154207E-2</v>
      </c>
      <c r="AP233" s="4">
        <v>5505</v>
      </c>
      <c r="AQ233" s="6">
        <f>AO233+AM233+AK233+AI233+AG233+AE233</f>
        <v>1</v>
      </c>
      <c r="AR233" s="4">
        <v>57165</v>
      </c>
      <c r="AS233" s="4">
        <f>AR233/M233</f>
        <v>8166.4285714285716</v>
      </c>
      <c r="AT233" s="4">
        <f>AR233/V233</f>
        <v>3394.67965525413</v>
      </c>
      <c r="AU233" s="7">
        <f>AR233/(AR233+AV233+AY233+BB233)</f>
        <v>0.31081955447294157</v>
      </c>
      <c r="AV233" s="4">
        <v>36677</v>
      </c>
      <c r="AW233" s="4">
        <f>AV233/M233</f>
        <v>5239.5714285714284</v>
      </c>
      <c r="AX233" s="7">
        <f>AV233/(AR233+AV233+AY233+BB233)</f>
        <v>0.19942147816678177</v>
      </c>
      <c r="AY233" s="4">
        <v>49627</v>
      </c>
      <c r="AZ233" s="4">
        <f>AY233/M233</f>
        <v>7089.5714285714284</v>
      </c>
      <c r="BA233" s="7">
        <f>AY233/(AR233+AV233+AY233+BB233)</f>
        <v>0.26983367497294974</v>
      </c>
      <c r="BB233" s="4">
        <v>40448</v>
      </c>
      <c r="BC233" s="11">
        <f>BB233/(AR233+AV233+AY233+BB233)</f>
        <v>0.21992529238732689</v>
      </c>
      <c r="BD233" s="9">
        <f>BC233+BA233+AX233+AU233</f>
        <v>1</v>
      </c>
      <c r="BE233" s="14">
        <f>(AF233+AH233+AJ233+AL233+AN233+AP233)</f>
        <v>181548</v>
      </c>
      <c r="BF233" s="14">
        <f t="shared" si="15"/>
        <v>-183917</v>
      </c>
      <c r="BG233" s="13">
        <f>(AF233+AH233+AJ233+AL233+AN233+AP233)-(AR233+AV233+AY233+BB233)</f>
        <v>-2369</v>
      </c>
      <c r="BH233" s="13">
        <f t="shared" si="16"/>
        <v>1</v>
      </c>
      <c r="BI233" s="14">
        <f>AF233/W233</f>
        <v>50511.737500000003</v>
      </c>
      <c r="BJ233" s="14">
        <f>AH233/Y233</f>
        <v>61169.664429530196</v>
      </c>
      <c r="BK233" s="14">
        <f>AJ233/AA233</f>
        <v>125325.12082262211</v>
      </c>
      <c r="BL233" s="14">
        <f>BI233+BJ233+BK233</f>
        <v>237006.52275215229</v>
      </c>
      <c r="BM233" s="14">
        <f>(AF233/W233)-AF233</f>
        <v>313.73750000000291</v>
      </c>
      <c r="BN233" s="14">
        <f>AH233/Y233-AH233</f>
        <v>609.66442953019578</v>
      </c>
      <c r="BO233" s="14">
        <f>AJ233/AA233-AJ233</f>
        <v>63142.120822622106</v>
      </c>
      <c r="BP233" s="14">
        <f>BG233/S233</f>
        <v>-2.0916216822324286E-3</v>
      </c>
      <c r="BQ233" s="14">
        <f>(BG233-CA233)/S233</f>
        <v>5.9889931927574244E-3</v>
      </c>
      <c r="BR233" s="27">
        <f>BQ233-BP233</f>
        <v>8.080614874989853E-3</v>
      </c>
      <c r="BS233" s="28">
        <f t="shared" si="17"/>
        <v>769014</v>
      </c>
      <c r="BT233" s="11">
        <f>BS233/S233</f>
        <v>0.67897271268057779</v>
      </c>
      <c r="BU233" s="14">
        <f>(BE233-AP233)*1/BT233-(BE233-AP233)</f>
        <v>83235.460992907814</v>
      </c>
      <c r="BV233" s="14">
        <f t="shared" si="18"/>
        <v>0.16029114950018275</v>
      </c>
      <c r="BW233" s="27">
        <f>(AR233+AV233+AY233+BB233)/S233</f>
        <v>0.1623827711824152</v>
      </c>
      <c r="BX233" s="13">
        <f>(AF233+AH233+AJ233+AL233+AN233)/N233</f>
        <v>208.08865248226951</v>
      </c>
      <c r="BY233" s="26">
        <f>BX233/K233</f>
        <v>0.2289204097714736</v>
      </c>
      <c r="BZ233" s="11">
        <f>AP233/BE233</f>
        <v>3.0322559323154207E-2</v>
      </c>
      <c r="CA233" s="15">
        <f>-(BM233+BN233+BO233)/M233</f>
        <v>-9152.217536021757</v>
      </c>
      <c r="CB233" s="15">
        <f>BG233-CA233</f>
        <v>6783.217536021757</v>
      </c>
      <c r="CC233" s="18">
        <f t="shared" si="19"/>
        <v>0</v>
      </c>
      <c r="CD233" s="17">
        <f>(AF233/(AF233+AH233+AJ233))/(X233/(X233+Z233+AB233))</f>
        <v>2.2463665039823835</v>
      </c>
      <c r="CE233" s="19">
        <f>(AH233/(AF233+AH233+AJ233))/(Z233/(X233+Z233+AB233))</f>
        <v>1.4495708510887499</v>
      </c>
      <c r="CF233" s="18">
        <f>(AJ233/(AF233+AH233+AJ233))/(AB233/(X233+Z233+AB233))</f>
        <v>0.57144664117490118</v>
      </c>
      <c r="CG233">
        <f>AH233/Z233</f>
        <v>201.19601328903656</v>
      </c>
      <c r="CH233" s="11">
        <f>BB233/BE233</f>
        <v>0.22279507347919009</v>
      </c>
      <c r="CI233" s="14">
        <f>AY233/V233</f>
        <v>2947.0439473680872</v>
      </c>
      <c r="CJ233" s="14">
        <f>AV233/M233</f>
        <v>5239.5714285714284</v>
      </c>
      <c r="CK233" s="17">
        <f>N233/V233</f>
        <v>50.238764774687205</v>
      </c>
      <c r="CL233" s="17">
        <f>(AL233+AN233)/N233</f>
        <v>3.6666666666666665</v>
      </c>
      <c r="CM233" s="14">
        <f>AP233/AC233</f>
        <v>5</v>
      </c>
    </row>
    <row r="234" spans="1:91" hidden="1" x14ac:dyDescent="0.2">
      <c r="A234">
        <v>446</v>
      </c>
      <c r="B234" s="2">
        <v>44866</v>
      </c>
      <c r="C234" s="3" t="s">
        <v>36</v>
      </c>
      <c r="D234" t="s">
        <v>28</v>
      </c>
      <c r="E234" s="3" t="s">
        <v>41</v>
      </c>
      <c r="F234" t="s">
        <v>42</v>
      </c>
      <c r="G234" t="str">
        <f>CONCATENATE(C234,E234)</f>
        <v>JNUSEA</v>
      </c>
      <c r="H234" t="s">
        <v>30</v>
      </c>
      <c r="I234">
        <f>U234/M234</f>
        <v>124</v>
      </c>
      <c r="J234" t="str">
        <f>_xlfn.CONCAT(C234,E234,H234)</f>
        <v>JNUSEA737-700</v>
      </c>
      <c r="K234" s="4">
        <v>909</v>
      </c>
      <c r="L234" s="4">
        <f>N234/M234</f>
        <v>86</v>
      </c>
      <c r="M234" s="4">
        <v>8</v>
      </c>
      <c r="N234" s="4">
        <v>688</v>
      </c>
      <c r="O234" s="4">
        <f>P234/M234</f>
        <v>12.375</v>
      </c>
      <c r="P234" s="4">
        <v>99</v>
      </c>
      <c r="Q234" s="4">
        <v>207</v>
      </c>
      <c r="R234" s="4">
        <v>382</v>
      </c>
      <c r="S234" s="4">
        <f>U234*K234</f>
        <v>901728</v>
      </c>
      <c r="T234" s="7">
        <f>N234/U234</f>
        <v>0.69354838709677424</v>
      </c>
      <c r="U234" s="4">
        <v>992</v>
      </c>
      <c r="V234" s="4">
        <v>19.245241143832693</v>
      </c>
      <c r="W234" s="7">
        <f>P234/X234</f>
        <v>0.7279411764705882</v>
      </c>
      <c r="X234" s="4">
        <v>136</v>
      </c>
      <c r="Y234" s="7">
        <f>Q234/Z234</f>
        <v>0.83467741935483875</v>
      </c>
      <c r="Z234" s="4">
        <v>248</v>
      </c>
      <c r="AA234" s="7">
        <f>R234/AB234</f>
        <v>0.62828947368421051</v>
      </c>
      <c r="AB234" s="4">
        <v>608</v>
      </c>
      <c r="AC234" s="4">
        <v>9294</v>
      </c>
      <c r="AD234" s="4">
        <f>AP234/AC234</f>
        <v>5</v>
      </c>
      <c r="AE234" s="7">
        <f>AF234/(AF234+AH234+AJ234+AL234+AN234+AP234)</f>
        <v>0.15811197514972927</v>
      </c>
      <c r="AF234" s="4">
        <v>29726</v>
      </c>
      <c r="AG234" s="7">
        <f>AH234/(AF234+AH234+AJ234+AL234+AN234+AP234)</f>
        <v>0.22176951799410657</v>
      </c>
      <c r="AH234" s="4">
        <v>41694</v>
      </c>
      <c r="AI234" s="7">
        <f>AJ234/(AF234+AH234+AJ234+AL234+AN234+AP234)</f>
        <v>0.34862717147325084</v>
      </c>
      <c r="AJ234" s="4">
        <v>65544</v>
      </c>
      <c r="AK234" s="7">
        <f>AL234/(AF234+AH234+AJ234+AL234+AN234+AP234)</f>
        <v>1.2127272533855302E-2</v>
      </c>
      <c r="AL234" s="4">
        <v>2280</v>
      </c>
      <c r="AM234" s="7">
        <f>AN234/(AF234+AH234+AJ234+AL234+AN234+AP234)</f>
        <v>1.2191100284033488E-2</v>
      </c>
      <c r="AN234" s="4">
        <v>2292</v>
      </c>
      <c r="AO234" s="7">
        <f>AP234/(AF234+AH234+AJ234+AL234+AN234+AP234)</f>
        <v>0.24717296256502452</v>
      </c>
      <c r="AP234" s="4">
        <v>46470</v>
      </c>
      <c r="AQ234" s="6">
        <f>AO234+AM234+AK234+AI234+AG234+AE234</f>
        <v>1</v>
      </c>
      <c r="AR234" s="4">
        <v>70871</v>
      </c>
      <c r="AS234" s="4">
        <f>AR234/M234</f>
        <v>8858.875</v>
      </c>
      <c r="AT234" s="4">
        <f>AR234/V234</f>
        <v>3682.5207577464539</v>
      </c>
      <c r="AU234" s="7">
        <f>AR234/(AR234+AV234+AY234+BB234)</f>
        <v>0.31919416658034239</v>
      </c>
      <c r="AV234" s="4">
        <v>41916</v>
      </c>
      <c r="AW234" s="4">
        <f>AV234/M234</f>
        <v>5239.5</v>
      </c>
      <c r="AX234" s="7">
        <f>AV234/(AR234+AV234+AY234+BB234)</f>
        <v>0.18878444901838032</v>
      </c>
      <c r="AY234" s="4">
        <v>63019</v>
      </c>
      <c r="AZ234" s="4">
        <f>AY234/M234</f>
        <v>7877.375</v>
      </c>
      <c r="BA234" s="7">
        <f>AY234/(AR234+AV234+AY234+BB234)</f>
        <v>0.28382973548738688</v>
      </c>
      <c r="BB234" s="4">
        <v>46225</v>
      </c>
      <c r="BC234" s="11">
        <f>BB234/(AR234+AV234+AY234+BB234)</f>
        <v>0.20819164891389041</v>
      </c>
      <c r="BD234" s="9">
        <f>BC234+BA234+AX234+AU234</f>
        <v>1</v>
      </c>
      <c r="BE234" s="14">
        <f>(AF234+AH234+AJ234+AL234+AN234+AP234)</f>
        <v>188006</v>
      </c>
      <c r="BF234" s="14">
        <f t="shared" si="15"/>
        <v>-222031</v>
      </c>
      <c r="BG234" s="13">
        <f>(AF234+AH234+AJ234+AL234+AN234+AP234)-(AR234+AV234+AY234+BB234)</f>
        <v>-34025</v>
      </c>
      <c r="BH234" s="13">
        <f t="shared" si="16"/>
        <v>1</v>
      </c>
      <c r="BI234" s="14">
        <f>AF234/W234</f>
        <v>40835.717171717173</v>
      </c>
      <c r="BJ234" s="14">
        <f>AH234/Y234</f>
        <v>49952.231884057968</v>
      </c>
      <c r="BK234" s="14">
        <f>AJ234/AA234</f>
        <v>104321.34031413613</v>
      </c>
      <c r="BL234" s="14">
        <f>BI234+BJ234+BK234</f>
        <v>195109.28936991128</v>
      </c>
      <c r="BM234" s="14">
        <f>(AF234/W234)-AF234</f>
        <v>11109.717171717173</v>
      </c>
      <c r="BN234" s="14">
        <f>AH234/Y234-AH234</f>
        <v>8258.2318840579683</v>
      </c>
      <c r="BO234" s="14">
        <f>AJ234/AA234-AJ234</f>
        <v>38777.340314136134</v>
      </c>
      <c r="BP234" s="14">
        <f>BG234/S234</f>
        <v>-3.7733107988218176E-2</v>
      </c>
      <c r="BQ234" s="14">
        <f>(BG234-CA234)/S234</f>
        <v>-2.9672849050668373E-2</v>
      </c>
      <c r="BR234" s="27">
        <f>BQ234-BP234</f>
        <v>8.0602589375498024E-3</v>
      </c>
      <c r="BS234" s="28">
        <f t="shared" si="17"/>
        <v>625392</v>
      </c>
      <c r="BT234" s="11">
        <f>BS234/S234</f>
        <v>0.69354838709677424</v>
      </c>
      <c r="BU234" s="14">
        <f>(BE234-AP234)*1/BT234-(BE234-AP234)</f>
        <v>62539.16279069765</v>
      </c>
      <c r="BV234" s="14">
        <f t="shared" si="18"/>
        <v>0.20849524468575889</v>
      </c>
      <c r="BW234" s="27">
        <f>(AR234+AV234+AY234+BB234)/S234</f>
        <v>0.24622835267397708</v>
      </c>
      <c r="BX234" s="13">
        <f>(AF234+AH234+AJ234+AL234+AN234)/N234</f>
        <v>205.72093023255815</v>
      </c>
      <c r="BY234" s="26">
        <f>BX234/K234</f>
        <v>0.22631565482129609</v>
      </c>
      <c r="BZ234" s="11">
        <f>AP234/BE234</f>
        <v>0.24717296256502452</v>
      </c>
      <c r="CA234" s="15">
        <f>-(BM234+BN234+BO234)/M234</f>
        <v>-7268.1611712389094</v>
      </c>
      <c r="CB234" s="15">
        <f>BG234-CA234</f>
        <v>-26756.838828761091</v>
      </c>
      <c r="CC234" s="18">
        <f t="shared" si="19"/>
        <v>1</v>
      </c>
      <c r="CD234" s="17">
        <f>(AF234/(AF234+AH234+AJ234))/(X234/(X234+Z234+AB234))</f>
        <v>1.5830797959790208</v>
      </c>
      <c r="CE234" s="19">
        <f>(AH234/(AF234+AH234+AJ234))/(Z234/(X234+Z234+AB234))</f>
        <v>1.2176630355421862</v>
      </c>
      <c r="CF234" s="18">
        <f>(AJ234/(AF234+AH234+AJ234))/(AB234/(X234+Z234+AB234))</f>
        <v>0.78079064955985356</v>
      </c>
      <c r="CG234">
        <f>AH234/Z234</f>
        <v>168.12096774193549</v>
      </c>
      <c r="CH234" s="11">
        <f>BB234/BE234</f>
        <v>0.24586981266555322</v>
      </c>
      <c r="CI234" s="14">
        <f>AY234/V234</f>
        <v>3274.5237915709354</v>
      </c>
      <c r="CJ234" s="14">
        <f>AV234/M234</f>
        <v>5239.5</v>
      </c>
      <c r="CK234" s="17">
        <f>N234/V234</f>
        <v>35.749097392862531</v>
      </c>
      <c r="CL234" s="17">
        <f>(AL234+AN234)/N234</f>
        <v>6.6453488372093021</v>
      </c>
      <c r="CM234" s="14">
        <f>AP234/AC234</f>
        <v>5</v>
      </c>
    </row>
    <row r="235" spans="1:91" hidden="1" x14ac:dyDescent="0.2">
      <c r="A235">
        <v>19</v>
      </c>
      <c r="B235" s="2">
        <v>44805</v>
      </c>
      <c r="C235" s="3" t="s">
        <v>44</v>
      </c>
      <c r="D235" t="s">
        <v>45</v>
      </c>
      <c r="E235" s="3" t="s">
        <v>41</v>
      </c>
      <c r="F235" t="s">
        <v>42</v>
      </c>
      <c r="G235" t="str">
        <f>CONCATENATE(C235,E235)</f>
        <v>BOISEA</v>
      </c>
      <c r="H235" t="s">
        <v>34</v>
      </c>
      <c r="I235">
        <f>U235/M235</f>
        <v>178</v>
      </c>
      <c r="J235" t="str">
        <f>_xlfn.CONCAT(C235,E235,H235)</f>
        <v>BOISEA737-900</v>
      </c>
      <c r="K235" s="4">
        <v>399</v>
      </c>
      <c r="L235" s="4">
        <f>N235/M235</f>
        <v>94.125</v>
      </c>
      <c r="M235" s="4">
        <v>16</v>
      </c>
      <c r="N235" s="4">
        <v>1506</v>
      </c>
      <c r="O235" s="4">
        <f>P235/M235</f>
        <v>17.375</v>
      </c>
      <c r="P235" s="4">
        <v>278</v>
      </c>
      <c r="Q235" s="4">
        <v>482</v>
      </c>
      <c r="R235" s="4">
        <v>747</v>
      </c>
      <c r="S235" s="4">
        <f>U235*K235</f>
        <v>1136352</v>
      </c>
      <c r="T235" s="7">
        <f>N235/U235</f>
        <v>0.5287921348314607</v>
      </c>
      <c r="U235" s="4">
        <v>2848</v>
      </c>
      <c r="V235" s="4">
        <v>25.863016138007794</v>
      </c>
      <c r="W235" s="7">
        <f>P235/X235</f>
        <v>0.75543478260869568</v>
      </c>
      <c r="X235" s="4">
        <v>368</v>
      </c>
      <c r="Y235" s="7">
        <f>Q235/Z235</f>
        <v>0.70058139534883723</v>
      </c>
      <c r="Z235" s="4">
        <v>688</v>
      </c>
      <c r="AA235" s="7">
        <f>R235/AB235</f>
        <v>0.41685267857142855</v>
      </c>
      <c r="AB235" s="4">
        <v>1792</v>
      </c>
      <c r="AC235" s="4">
        <v>4363</v>
      </c>
      <c r="AD235" s="4">
        <f>AP235/AC235</f>
        <v>4.9995415998166397</v>
      </c>
      <c r="AE235" s="7">
        <f>AF235/(AF235+AH235+AJ235+AL235+AN235+AP235)</f>
        <v>0.26030119950403779</v>
      </c>
      <c r="AF235" s="4">
        <v>56053</v>
      </c>
      <c r="AG235" s="7">
        <f>AH235/(AF235+AH235+AJ235+AL235+AN235+AP235)</f>
        <v>0.2666679050241712</v>
      </c>
      <c r="AH235" s="4">
        <v>57424</v>
      </c>
      <c r="AI235" s="7">
        <f>AJ235/(AF235+AH235+AJ235+AL235+AN235+AP235)</f>
        <v>0.33877281867195447</v>
      </c>
      <c r="AJ235" s="4">
        <v>72951</v>
      </c>
      <c r="AK235" s="7">
        <f>AL235/(AF235+AH235+AJ235+AL235+AN235+AP235)</f>
        <v>2.0757967669581451E-2</v>
      </c>
      <c r="AL235" s="4">
        <v>4470</v>
      </c>
      <c r="AM235" s="7">
        <f>AN235/(AF235+AH235+AJ235+AL235+AN235+AP235)</f>
        <v>1.2204013207082786E-2</v>
      </c>
      <c r="AN235" s="4">
        <v>2628</v>
      </c>
      <c r="AO235" s="7">
        <f>AP235/(AF235+AH235+AJ235+AL235+AN235+AP235)</f>
        <v>0.10129609592317231</v>
      </c>
      <c r="AP235" s="4">
        <v>21813</v>
      </c>
      <c r="AQ235" s="6">
        <f>AO235+AM235+AK235+AI235+AG235+AE235</f>
        <v>1</v>
      </c>
      <c r="AR235" s="4">
        <v>95242</v>
      </c>
      <c r="AS235" s="4">
        <f>AR235/M235</f>
        <v>5952.625</v>
      </c>
      <c r="AT235" s="4">
        <f>AR235/V235</f>
        <v>3682.5557967322375</v>
      </c>
      <c r="AU235" s="7">
        <f>AR235/(AR235+AV235+AY235+BB235)</f>
        <v>0.29225647084094081</v>
      </c>
      <c r="AV235" s="4">
        <v>83833</v>
      </c>
      <c r="AW235" s="4">
        <f>AV235/M235</f>
        <v>5239.5625</v>
      </c>
      <c r="AX235" s="7">
        <f>AV235/(AR235+AV235+AY235+BB235)</f>
        <v>0.25724718842536476</v>
      </c>
      <c r="AY235" s="4">
        <v>84689</v>
      </c>
      <c r="AZ235" s="4">
        <f>AY235/M235</f>
        <v>5293.0625</v>
      </c>
      <c r="BA235" s="7">
        <f>AY235/(AR235+AV235+AY235+BB235)</f>
        <v>0.25987388189085109</v>
      </c>
      <c r="BB235" s="4">
        <v>62121</v>
      </c>
      <c r="BC235" s="11">
        <f>BB235/(AR235+AV235+AY235+BB235)</f>
        <v>0.19062245884284335</v>
      </c>
      <c r="BD235" s="9">
        <f>BC235+BA235+AX235+AU235</f>
        <v>1</v>
      </c>
      <c r="BE235" s="14">
        <f>(AF235+AH235+AJ235+AL235+AN235+AP235)</f>
        <v>215339</v>
      </c>
      <c r="BF235" s="14">
        <f t="shared" si="15"/>
        <v>-325885</v>
      </c>
      <c r="BG235" s="13">
        <f>(AF235+AH235+AJ235+AL235+AN235+AP235)-(AR235+AV235+AY235+BB235)</f>
        <v>-110546</v>
      </c>
      <c r="BH235" s="13">
        <f t="shared" si="16"/>
        <v>1</v>
      </c>
      <c r="BI235" s="14">
        <f>AF235/W235</f>
        <v>74199.654676258986</v>
      </c>
      <c r="BJ235" s="14">
        <f>AH235/Y235</f>
        <v>81966.207468879671</v>
      </c>
      <c r="BK235" s="14">
        <f>AJ235/AA235</f>
        <v>175004.27309236949</v>
      </c>
      <c r="BL235" s="14">
        <f>BI235+BJ235+BK235</f>
        <v>331170.13523750816</v>
      </c>
      <c r="BM235" s="14">
        <f>(AF235/W235)-AF235</f>
        <v>18146.654676258986</v>
      </c>
      <c r="BN235" s="14">
        <f>AH235/Y235-AH235</f>
        <v>24542.207468879671</v>
      </c>
      <c r="BO235" s="14">
        <f>AJ235/AA235-AJ235</f>
        <v>102053.27309236949</v>
      </c>
      <c r="BP235" s="14">
        <f>BG235/S235</f>
        <v>-9.7281476162315902E-2</v>
      </c>
      <c r="BQ235" s="14">
        <f>(BG235-CA235)/S235</f>
        <v>-8.9320577204647617E-2</v>
      </c>
      <c r="BR235" s="27">
        <f>BQ235-BP235</f>
        <v>7.9608989576682859E-3</v>
      </c>
      <c r="BS235" s="28">
        <f t="shared" si="17"/>
        <v>600894</v>
      </c>
      <c r="BT235" s="11">
        <f>BS235/S235</f>
        <v>0.5287921348314607</v>
      </c>
      <c r="BU235" s="14">
        <f>(BE235-AP235)*1/BT235-(BE235-AP235)</f>
        <v>172451.45551128814</v>
      </c>
      <c r="BV235" s="14">
        <f t="shared" si="18"/>
        <v>0.18950026048266735</v>
      </c>
      <c r="BW235" s="27">
        <f>(AR235+AV235+AY235+BB235)/S235</f>
        <v>0.28678173664498324</v>
      </c>
      <c r="BX235" s="13">
        <f>(AF235+AH235+AJ235+AL235+AN235)/N235</f>
        <v>128.50332005312086</v>
      </c>
      <c r="BY235" s="26">
        <f>BX235/K235</f>
        <v>0.32206345877975151</v>
      </c>
      <c r="BZ235" s="11">
        <f>AP235/BE235</f>
        <v>0.10129609592317231</v>
      </c>
      <c r="CA235" s="15">
        <f>-(BM235+BN235+BO235)/M235</f>
        <v>-9046.3834523442601</v>
      </c>
      <c r="CB235" s="15">
        <f>BG235-CA235</f>
        <v>-101499.61654765574</v>
      </c>
      <c r="CC235" s="18">
        <f t="shared" si="19"/>
        <v>1</v>
      </c>
      <c r="CD235" s="17">
        <f>(AF235/(AF235+AH235+AJ235))/(X235/(X235+Z235+AB235))</f>
        <v>2.3269116133889196</v>
      </c>
      <c r="CE235" s="19">
        <f>(AH235/(AF235+AH235+AJ235))/(Z235/(X235+Z235+AB235))</f>
        <v>1.2750694700516592</v>
      </c>
      <c r="CF235" s="18">
        <f>(AJ235/(AF235+AH235+AJ235))/(AB235/(X235+Z235+AB235))</f>
        <v>0.62190219356994203</v>
      </c>
      <c r="CG235">
        <f>AH235/Z235</f>
        <v>83.465116279069761</v>
      </c>
      <c r="CH235" s="11">
        <f>BB235/BE235</f>
        <v>0.28848002451947857</v>
      </c>
      <c r="CI235" s="14">
        <f>AY235/V235</f>
        <v>3274.5214072515955</v>
      </c>
      <c r="CJ235" s="14">
        <f>AV235/M235</f>
        <v>5239.5625</v>
      </c>
      <c r="CK235" s="17">
        <f>N235/V235</f>
        <v>58.229867389163914</v>
      </c>
      <c r="CL235" s="17">
        <f>(AL235+AN235)/N235</f>
        <v>4.713147410358566</v>
      </c>
      <c r="CM235" s="14">
        <f>AP235/AC235</f>
        <v>4.9995415998166397</v>
      </c>
    </row>
    <row r="236" spans="1:91" hidden="1" x14ac:dyDescent="0.2">
      <c r="A236">
        <v>490</v>
      </c>
      <c r="B236" s="2">
        <v>44866</v>
      </c>
      <c r="C236" s="3" t="s">
        <v>52</v>
      </c>
      <c r="D236" t="s">
        <v>33</v>
      </c>
      <c r="E236" s="3" t="s">
        <v>41</v>
      </c>
      <c r="F236" t="s">
        <v>42</v>
      </c>
      <c r="G236" t="str">
        <f>CONCATENATE(C236,E236)</f>
        <v>OGGSEA</v>
      </c>
      <c r="H236" t="s">
        <v>34</v>
      </c>
      <c r="I236">
        <f>U236/M236</f>
        <v>178</v>
      </c>
      <c r="J236" t="str">
        <f>_xlfn.CONCAT(C236,E236,H236)</f>
        <v>OGGSEA737-900</v>
      </c>
      <c r="K236" s="4">
        <v>2640</v>
      </c>
      <c r="L236" s="4">
        <f>N236/M236</f>
        <v>134.33333333333334</v>
      </c>
      <c r="M236" s="4">
        <v>3</v>
      </c>
      <c r="N236" s="4">
        <v>403</v>
      </c>
      <c r="O236" s="4">
        <f>P236/M236</f>
        <v>20.333333333333332</v>
      </c>
      <c r="P236" s="4">
        <v>61</v>
      </c>
      <c r="Q236" s="4">
        <v>76</v>
      </c>
      <c r="R236" s="4">
        <v>266</v>
      </c>
      <c r="S236" s="4">
        <f>U236*K236</f>
        <v>1409760</v>
      </c>
      <c r="T236" s="7">
        <f>N236/U236</f>
        <v>0.75468164794007486</v>
      </c>
      <c r="U236" s="4">
        <v>534</v>
      </c>
      <c r="V236" s="4">
        <v>16.81262626262626</v>
      </c>
      <c r="W236" s="7">
        <f>P236/X236</f>
        <v>0.88405797101449279</v>
      </c>
      <c r="X236" s="4">
        <v>69</v>
      </c>
      <c r="Y236" s="7">
        <f>Q236/Z236</f>
        <v>0.58914728682170547</v>
      </c>
      <c r="Z236" s="4">
        <v>129</v>
      </c>
      <c r="AA236" s="7">
        <f>R236/AB236</f>
        <v>0.79166666666666663</v>
      </c>
      <c r="AB236" s="4">
        <v>336</v>
      </c>
      <c r="AC236" s="4">
        <v>31</v>
      </c>
      <c r="AD236" s="4">
        <f>AP236/AC236</f>
        <v>5</v>
      </c>
      <c r="AE236" s="7">
        <f>AF236/(AF236+AH236+AJ236+AL236+AN236+AP236)</f>
        <v>0.23118841856112732</v>
      </c>
      <c r="AF236" s="4">
        <v>25200</v>
      </c>
      <c r="AG236" s="7">
        <f>AH236/(AF236+AH236+AJ236+AL236+AN236+AP236)</f>
        <v>0.18529935230546229</v>
      </c>
      <c r="AH236" s="4">
        <v>20198</v>
      </c>
      <c r="AI236" s="7">
        <f>AJ236/(AF236+AH236+AJ236+AL236+AN236+AP236)</f>
        <v>0.56506302636648864</v>
      </c>
      <c r="AJ236" s="4">
        <v>61593</v>
      </c>
      <c r="AK236" s="7">
        <f>AL236/(AF236+AH236+AJ236+AL236+AN236+AP236)</f>
        <v>1.458688831397589E-2</v>
      </c>
      <c r="AL236" s="4">
        <v>1590</v>
      </c>
      <c r="AM236" s="7">
        <f>AN236/(AF236+AH236+AJ236+AL236+AN236+AP236)</f>
        <v>2.4403221959230104E-3</v>
      </c>
      <c r="AN236" s="4">
        <v>266</v>
      </c>
      <c r="AO236" s="7">
        <f>AP236/(AF236+AH236+AJ236+AL236+AN236+AP236)</f>
        <v>1.4219922570228069E-3</v>
      </c>
      <c r="AP236" s="4">
        <v>155</v>
      </c>
      <c r="AQ236" s="6">
        <f>AO236+AM236+AK236+AI236+AG236+AE236</f>
        <v>1</v>
      </c>
      <c r="AR236" s="4">
        <v>61913</v>
      </c>
      <c r="AS236" s="4">
        <f>AR236/M236</f>
        <v>20637.666666666668</v>
      </c>
      <c r="AT236" s="4">
        <f>AR236/V236</f>
        <v>3682.5299648532555</v>
      </c>
      <c r="AU236" s="7">
        <f>AR236/(AR236+AV236+AY236+BB236)</f>
        <v>0.35774006598600544</v>
      </c>
      <c r="AV236" s="4">
        <v>15719</v>
      </c>
      <c r="AW236" s="4">
        <f>AV236/M236</f>
        <v>5239.666666666667</v>
      </c>
      <c r="AX236" s="7">
        <f>AV236/(AR236+AV236+AY236+BB236)</f>
        <v>9.0826096251740651E-2</v>
      </c>
      <c r="AY236" s="4">
        <v>55053</v>
      </c>
      <c r="AZ236" s="4">
        <f>AY236/M236</f>
        <v>18351</v>
      </c>
      <c r="BA236" s="7">
        <f>AY236/(AR236+AV236+AY236+BB236)</f>
        <v>0.31810223786163738</v>
      </c>
      <c r="BB236" s="4">
        <v>40382</v>
      </c>
      <c r="BC236" s="11">
        <f>BB236/(AR236+AV236+AY236+BB236)</f>
        <v>0.23333159990061653</v>
      </c>
      <c r="BD236" s="9">
        <f>BC236+BA236+AX236+AU236</f>
        <v>1</v>
      </c>
      <c r="BE236" s="14">
        <f>(AF236+AH236+AJ236+AL236+AN236+AP236)</f>
        <v>109002</v>
      </c>
      <c r="BF236" s="14">
        <f t="shared" si="15"/>
        <v>-173067</v>
      </c>
      <c r="BG236" s="13">
        <f>(AF236+AH236+AJ236+AL236+AN236+AP236)-(AR236+AV236+AY236+BB236)</f>
        <v>-64065</v>
      </c>
      <c r="BH236" s="13">
        <f t="shared" si="16"/>
        <v>1</v>
      </c>
      <c r="BI236" s="14">
        <f>AF236/W236</f>
        <v>28504.918032786885</v>
      </c>
      <c r="BJ236" s="14">
        <f>AH236/Y236</f>
        <v>34283.447368421053</v>
      </c>
      <c r="BK236" s="14">
        <f>AJ236/AA236</f>
        <v>77801.68421052632</v>
      </c>
      <c r="BL236" s="14">
        <f>BI236+BJ236+BK236</f>
        <v>140590.04961173426</v>
      </c>
      <c r="BM236" s="14">
        <f>(AF236/W236)-AF236</f>
        <v>3304.9180327868853</v>
      </c>
      <c r="BN236" s="14">
        <f>AH236/Y236-AH236</f>
        <v>14085.447368421053</v>
      </c>
      <c r="BO236" s="14">
        <f>AJ236/AA236-AJ236</f>
        <v>16208.68421052632</v>
      </c>
      <c r="BP236" s="14">
        <f>BG236/S236</f>
        <v>-4.5443905345590736E-2</v>
      </c>
      <c r="BQ236" s="14">
        <f>(BG236-CA236)/S236</f>
        <v>-3.7499515375729618E-2</v>
      </c>
      <c r="BR236" s="27">
        <f>BQ236-BP236</f>
        <v>7.9443899698611181E-3</v>
      </c>
      <c r="BS236" s="28">
        <f t="shared" si="17"/>
        <v>1063920</v>
      </c>
      <c r="BT236" s="11">
        <f>BS236/S236</f>
        <v>0.75468164794007486</v>
      </c>
      <c r="BU236" s="14">
        <f>(BE236-AP236)*1/BT236-(BE236-AP236)</f>
        <v>35382.02729528537</v>
      </c>
      <c r="BV236" s="14">
        <f t="shared" si="18"/>
        <v>7.7319543752128017E-2</v>
      </c>
      <c r="BW236" s="27">
        <f>(AR236+AV236+AY236+BB236)/S236</f>
        <v>0.12276344909771876</v>
      </c>
      <c r="BX236" s="13">
        <f>(AF236+AH236+AJ236+AL236+AN236)/N236</f>
        <v>270.09181141439205</v>
      </c>
      <c r="BY236" s="26">
        <f>BX236/K236</f>
        <v>0.10230750432363335</v>
      </c>
      <c r="BZ236" s="11">
        <f>AP236/BE236</f>
        <v>1.4219922570228069E-3</v>
      </c>
      <c r="CA236" s="15">
        <f>-(BM236+BN236+BO236)/M236</f>
        <v>-11199.683203911418</v>
      </c>
      <c r="CB236" s="15">
        <f>BG236-CA236</f>
        <v>-52865.316796088584</v>
      </c>
      <c r="CC236" s="18">
        <f t="shared" si="19"/>
        <v>1</v>
      </c>
      <c r="CD236" s="17">
        <f>(AF236/(AF236+AH236+AJ236))/(X236/(X236+Z236+AB236))</f>
        <v>1.8228270317739035</v>
      </c>
      <c r="CE236" s="19">
        <f>(AH236/(AF236+AH236+AJ236))/(Z236/(X236+Z236+AB236))</f>
        <v>0.78147064315124959</v>
      </c>
      <c r="CF236" s="18">
        <f>(AJ236/(AF236+AH236+AJ236))/(AB236/(X236+Z236+AB236))</f>
        <v>0.91492625547943296</v>
      </c>
      <c r="CG236">
        <f>AH236/Z236</f>
        <v>156.57364341085272</v>
      </c>
      <c r="CH236" s="11">
        <f>BB236/BE236</f>
        <v>0.37047026660061283</v>
      </c>
      <c r="CI236" s="14">
        <f>AY236/V236</f>
        <v>3274.5032893748689</v>
      </c>
      <c r="CJ236" s="14">
        <f>AV236/M236</f>
        <v>5239.666666666667</v>
      </c>
      <c r="CK236" s="17">
        <f>N236/V236</f>
        <v>23.970080206674883</v>
      </c>
      <c r="CL236" s="17">
        <f>(AL236+AN236)/N236</f>
        <v>4.6054590570719602</v>
      </c>
      <c r="CM236" s="14">
        <f>AP236/AC236</f>
        <v>5</v>
      </c>
    </row>
    <row r="237" spans="1:91" hidden="1" x14ac:dyDescent="0.2">
      <c r="A237">
        <v>327</v>
      </c>
      <c r="B237" s="2">
        <v>44835</v>
      </c>
      <c r="C237" s="3" t="s">
        <v>41</v>
      </c>
      <c r="D237" t="s">
        <v>42</v>
      </c>
      <c r="E237" s="3" t="s">
        <v>36</v>
      </c>
      <c r="F237" t="s">
        <v>28</v>
      </c>
      <c r="G237" t="str">
        <f>CONCATENATE(C237,E237)</f>
        <v>SEAJNU</v>
      </c>
      <c r="H237" t="s">
        <v>35</v>
      </c>
      <c r="I237">
        <f>U237/M237</f>
        <v>178</v>
      </c>
      <c r="J237" t="str">
        <f>_xlfn.CONCAT(C237,E237,H237)</f>
        <v>SEAJNU737-Max 9</v>
      </c>
      <c r="K237" s="4">
        <v>909</v>
      </c>
      <c r="L237" s="4">
        <f>N237/M237</f>
        <v>111.66666666666667</v>
      </c>
      <c r="M237" s="4">
        <v>9</v>
      </c>
      <c r="N237" s="4">
        <v>1005</v>
      </c>
      <c r="O237" s="4">
        <f>P237/M237</f>
        <v>21.111111111111111</v>
      </c>
      <c r="P237" s="4">
        <v>190</v>
      </c>
      <c r="Q237" s="4">
        <v>354</v>
      </c>
      <c r="R237" s="4">
        <v>462</v>
      </c>
      <c r="S237" s="4">
        <f>U237*K237</f>
        <v>1456218</v>
      </c>
      <c r="T237" s="7">
        <f>N237/U237</f>
        <v>0.62734082397003743</v>
      </c>
      <c r="U237" s="4">
        <v>1602</v>
      </c>
      <c r="V237" s="4">
        <v>23.083716475095784</v>
      </c>
      <c r="W237" s="7">
        <f>P237/X237</f>
        <v>0.91787439613526567</v>
      </c>
      <c r="X237" s="4">
        <v>207</v>
      </c>
      <c r="Y237" s="7">
        <f>Q237/Z237</f>
        <v>0.9147286821705426</v>
      </c>
      <c r="Z237" s="4">
        <v>387</v>
      </c>
      <c r="AA237" s="7">
        <f>R237/AB237</f>
        <v>0.45833333333333331</v>
      </c>
      <c r="AB237" s="4">
        <v>1008</v>
      </c>
      <c r="AC237" s="4">
        <v>8478</v>
      </c>
      <c r="AD237" s="4">
        <f>AP237/AC237</f>
        <v>5</v>
      </c>
      <c r="AE237" s="7">
        <f>AF237/(AF237+AH237+AJ237+AL237+AN237+AP237)</f>
        <v>0.23012042416154577</v>
      </c>
      <c r="AF237" s="4">
        <v>57595</v>
      </c>
      <c r="AG237" s="7">
        <f>AH237/(AF237+AH237+AJ237+AL237+AN237+AP237)</f>
        <v>0.27217298886855629</v>
      </c>
      <c r="AH237" s="4">
        <v>68120</v>
      </c>
      <c r="AI237" s="7">
        <f>AJ237/(AF237+AH237+AJ237+AL237+AN237+AP237)</f>
        <v>0.31171638391893941</v>
      </c>
      <c r="AJ237" s="4">
        <v>78017</v>
      </c>
      <c r="AK237" s="7">
        <f>AL237/(AF237+AH237+AJ237+AL237+AN237+AP237)</f>
        <v>1.1087493307549084E-2</v>
      </c>
      <c r="AL237" s="4">
        <v>2775</v>
      </c>
      <c r="AM237" s="7">
        <f>AN237/(AF237+AH237+AJ237+AL237+AN237+AP237)</f>
        <v>5.5337579210650387E-3</v>
      </c>
      <c r="AN237" s="4">
        <v>1385</v>
      </c>
      <c r="AO237" s="7">
        <f>AP237/(AF237+AH237+AJ237+AL237+AN237+AP237)</f>
        <v>0.1693689518223444</v>
      </c>
      <c r="AP237" s="4">
        <v>42390</v>
      </c>
      <c r="AQ237" s="6">
        <f>AO237+AM237+AK237+AI237+AG237+AE237</f>
        <v>1</v>
      </c>
      <c r="AR237" s="4">
        <v>78362</v>
      </c>
      <c r="AS237" s="4">
        <f>AR237/M237</f>
        <v>8706.8888888888887</v>
      </c>
      <c r="AT237" s="4">
        <f>AR237/V237</f>
        <v>3394.6873366141899</v>
      </c>
      <c r="AU237" s="7">
        <f>AR237/(AR237+AV237+AY237+BB237)</f>
        <v>0.31471567473784401</v>
      </c>
      <c r="AV237" s="4">
        <v>47156</v>
      </c>
      <c r="AW237" s="4">
        <f>AV237/M237</f>
        <v>5239.5555555555557</v>
      </c>
      <c r="AX237" s="7">
        <f>AV237/(AR237+AV237+AY237+BB237)</f>
        <v>0.18938685023273746</v>
      </c>
      <c r="AY237" s="4">
        <v>68029</v>
      </c>
      <c r="AZ237" s="4">
        <f>AY237/M237</f>
        <v>7558.7777777777774</v>
      </c>
      <c r="BA237" s="7">
        <f>AY237/(AR237+AV237+AY237+BB237)</f>
        <v>0.27321651612695941</v>
      </c>
      <c r="BB237" s="4">
        <v>55446</v>
      </c>
      <c r="BC237" s="11">
        <f>BB237/(AR237+AV237+AY237+BB237)</f>
        <v>0.22268095890245909</v>
      </c>
      <c r="BD237" s="9">
        <f>BC237+BA237+AX237+AU237</f>
        <v>1</v>
      </c>
      <c r="BE237" s="14">
        <f>(AF237+AH237+AJ237+AL237+AN237+AP237)</f>
        <v>250282</v>
      </c>
      <c r="BF237" s="14">
        <f t="shared" si="15"/>
        <v>-248993</v>
      </c>
      <c r="BG237" s="13">
        <f>(AF237+AH237+AJ237+AL237+AN237+AP237)-(AR237+AV237+AY237+BB237)</f>
        <v>1289</v>
      </c>
      <c r="BH237" s="13">
        <f t="shared" si="16"/>
        <v>0</v>
      </c>
      <c r="BI237" s="14">
        <f>AF237/W237</f>
        <v>62748.236842105267</v>
      </c>
      <c r="BJ237" s="14">
        <f>AH237/Y237</f>
        <v>74470.169491525434</v>
      </c>
      <c r="BK237" s="14">
        <f>AJ237/AA237</f>
        <v>170218.90909090909</v>
      </c>
      <c r="BL237" s="14">
        <f>BI237+BJ237+BK237</f>
        <v>307437.31542453979</v>
      </c>
      <c r="BM237" s="14">
        <f>(AF237/W237)-AF237</f>
        <v>5153.236842105267</v>
      </c>
      <c r="BN237" s="14">
        <f>AH237/Y237-AH237</f>
        <v>6350.1694915254338</v>
      </c>
      <c r="BO237" s="14">
        <f>AJ237/AA237-AJ237</f>
        <v>92201.909090909088</v>
      </c>
      <c r="BP237" s="14">
        <f>BG237/S237</f>
        <v>8.8516966553084777E-4</v>
      </c>
      <c r="BQ237" s="14">
        <f>(BG237-CA237)/S237</f>
        <v>8.7980047114847269E-3</v>
      </c>
      <c r="BR237" s="27">
        <f>BQ237-BP237</f>
        <v>7.9128350459538796E-3</v>
      </c>
      <c r="BS237" s="28">
        <f t="shared" si="17"/>
        <v>913545</v>
      </c>
      <c r="BT237" s="11">
        <f>BS237/S237</f>
        <v>0.62734082397003743</v>
      </c>
      <c r="BU237" s="14">
        <f>(BE237-AP237)*1/BT237-(BE237-AP237)</f>
        <v>123494.0537313433</v>
      </c>
      <c r="BV237" s="14">
        <f t="shared" si="18"/>
        <v>0.17187124455267</v>
      </c>
      <c r="BW237" s="27">
        <f>(AR237+AV237+AY237+BB237)/S237</f>
        <v>0.17098607488713916</v>
      </c>
      <c r="BX237" s="13">
        <f>(AF237+AH237+AJ237+AL237+AN237)/N237</f>
        <v>206.85771144278607</v>
      </c>
      <c r="BY237" s="26">
        <f>BX237/K237</f>
        <v>0.22756623921098579</v>
      </c>
      <c r="BZ237" s="11">
        <f>AP237/BE237</f>
        <v>0.1693689518223444</v>
      </c>
      <c r="CA237" s="15">
        <f>-(BM237+BN237+BO237)/M237</f>
        <v>-11522.812824948865</v>
      </c>
      <c r="CB237" s="15">
        <f>BG237-CA237</f>
        <v>12811.812824948865</v>
      </c>
      <c r="CC237" s="18">
        <f t="shared" si="19"/>
        <v>0</v>
      </c>
      <c r="CD237" s="17">
        <f>(AF237/(AF237+AH237+AJ237))/(X237/(X237+Z237+AB237))</f>
        <v>2.1878507911928629</v>
      </c>
      <c r="CE237" s="19">
        <f>(AH237/(AF237+AH237+AJ237))/(Z237/(X237+Z237+AB237))</f>
        <v>1.3840983069869719</v>
      </c>
      <c r="CF237" s="18">
        <f>(AJ237/(AF237+AH237+AJ237))/(AB237/(X237+Z237+AB237))</f>
        <v>0.608600041090396</v>
      </c>
      <c r="CG237">
        <f>AH237/Z237</f>
        <v>176.02067183462532</v>
      </c>
      <c r="CH237" s="11">
        <f>BB237/BE237</f>
        <v>0.2215341095244564</v>
      </c>
      <c r="CI237" s="14">
        <f>AY237/V237</f>
        <v>2947.0557773222572</v>
      </c>
      <c r="CJ237" s="14">
        <f>AV237/M237</f>
        <v>5239.5555555555557</v>
      </c>
      <c r="CK237" s="17">
        <f>N237/V237</f>
        <v>43.537183498344362</v>
      </c>
      <c r="CL237" s="17">
        <f>(AL237+AN237)/N237</f>
        <v>4.1393034825870645</v>
      </c>
      <c r="CM237" s="14">
        <f>AP237/AC237</f>
        <v>5</v>
      </c>
    </row>
    <row r="238" spans="1:91" hidden="1" x14ac:dyDescent="0.2">
      <c r="A238">
        <v>1152</v>
      </c>
      <c r="B238" s="2">
        <v>45231</v>
      </c>
      <c r="C238" s="3" t="s">
        <v>41</v>
      </c>
      <c r="D238" t="s">
        <v>42</v>
      </c>
      <c r="E238" s="3" t="s">
        <v>36</v>
      </c>
      <c r="F238" t="s">
        <v>28</v>
      </c>
      <c r="G238" t="str">
        <f>CONCATENATE(C238,E238)</f>
        <v>SEAJNU</v>
      </c>
      <c r="H238" t="s">
        <v>30</v>
      </c>
      <c r="I238">
        <f>U238/M238</f>
        <v>124</v>
      </c>
      <c r="J238" t="str">
        <f>_xlfn.CONCAT(C238,E238,H238)</f>
        <v>SEAJNU737-700</v>
      </c>
      <c r="K238" s="4">
        <v>909</v>
      </c>
      <c r="L238" s="4">
        <f>N238/M238</f>
        <v>75</v>
      </c>
      <c r="M238" s="4">
        <v>11</v>
      </c>
      <c r="N238" s="4">
        <v>825</v>
      </c>
      <c r="O238" s="4">
        <f>P238/M238</f>
        <v>16.272727272727273</v>
      </c>
      <c r="P238" s="4">
        <v>179</v>
      </c>
      <c r="Q238" s="4">
        <v>290</v>
      </c>
      <c r="R238" s="4">
        <v>356</v>
      </c>
      <c r="S238" s="4">
        <f>U238*K238</f>
        <v>1239876</v>
      </c>
      <c r="T238" s="7">
        <f>N238/U238</f>
        <v>0.60483870967741937</v>
      </c>
      <c r="U238" s="4">
        <v>1364</v>
      </c>
      <c r="V238" s="4">
        <v>28.21343124733929</v>
      </c>
      <c r="W238" s="7">
        <f>P238/X238</f>
        <v>0.95721925133689845</v>
      </c>
      <c r="X238" s="4">
        <v>187</v>
      </c>
      <c r="Y238" s="7">
        <f>Q238/Z238</f>
        <v>0.85043988269794724</v>
      </c>
      <c r="Z238" s="4">
        <v>341</v>
      </c>
      <c r="AA238" s="7">
        <f>R238/AB238</f>
        <v>0.42583732057416268</v>
      </c>
      <c r="AB238" s="4">
        <v>836</v>
      </c>
      <c r="AC238" s="4">
        <v>7169</v>
      </c>
      <c r="AD238" s="4">
        <f>AP238/AC238</f>
        <v>5.999581531594365</v>
      </c>
      <c r="AE238" s="7">
        <f>AF238/(AF238+AH238+AJ238+AL238+AN238+AP238)</f>
        <v>0.23234360520456385</v>
      </c>
      <c r="AF238" s="4">
        <v>55410</v>
      </c>
      <c r="AG238" s="7">
        <f>AH238/(AF238+AH238+AJ238+AL238+AN238+AP238)</f>
        <v>0.27855234964337083</v>
      </c>
      <c r="AH238" s="4">
        <v>66430</v>
      </c>
      <c r="AI238" s="7">
        <f>AJ238/(AF238+AH238+AJ238+AL238+AN238+AP238)</f>
        <v>0.28937492399877557</v>
      </c>
      <c r="AJ238" s="4">
        <v>69011</v>
      </c>
      <c r="AK238" s="7">
        <f>AL238/(AF238+AH238+AJ238+AL238+AN238+AP238)</f>
        <v>1.0420029939240951E-2</v>
      </c>
      <c r="AL238" s="4">
        <v>2485</v>
      </c>
      <c r="AM238" s="7">
        <f>AN238/(AF238+AH238+AJ238+AL238+AN238+AP238)</f>
        <v>8.9566132596453421E-3</v>
      </c>
      <c r="AN238" s="4">
        <v>2136</v>
      </c>
      <c r="AO238" s="7">
        <f>AP238/(AF238+AH238+AJ238+AL238+AN238+AP238)</f>
        <v>0.18035247795440346</v>
      </c>
      <c r="AP238" s="4">
        <v>43011</v>
      </c>
      <c r="AQ238" s="6">
        <f>AO238+AM238+AK238+AI238+AG238+AE238</f>
        <v>1</v>
      </c>
      <c r="AR238" s="4">
        <v>117313</v>
      </c>
      <c r="AS238" s="4">
        <f>AR238/M238</f>
        <v>10664.818181818182</v>
      </c>
      <c r="AT238" s="4">
        <f>AR238/V238</f>
        <v>4158.0550402235594</v>
      </c>
      <c r="AU238" s="7">
        <f>AR238/(AR238+AV238+AY238+BB238)</f>
        <v>0.35246593657517988</v>
      </c>
      <c r="AV238" s="4">
        <v>64532</v>
      </c>
      <c r="AW238" s="4">
        <f>AV238/M238</f>
        <v>5866.545454545455</v>
      </c>
      <c r="AX238" s="7">
        <f>AV238/(AR238+AV238+AY238+BB238)</f>
        <v>0.19388585935974281</v>
      </c>
      <c r="AY238" s="4">
        <v>63419</v>
      </c>
      <c r="AZ238" s="4">
        <f>AY238/M238</f>
        <v>5765.363636363636</v>
      </c>
      <c r="BA238" s="7">
        <f>AY238/(AR238+AV238+AY238+BB238)</f>
        <v>0.19054186008082083</v>
      </c>
      <c r="BB238" s="4">
        <v>87571</v>
      </c>
      <c r="BC238" s="11">
        <f>BB238/(AR238+AV238+AY238+BB238)</f>
        <v>0.26310634398425647</v>
      </c>
      <c r="BD238" s="9">
        <f>BC238+BA238+AX238+AU238</f>
        <v>1</v>
      </c>
      <c r="BE238" s="14">
        <f>(AF238+AH238+AJ238+AL238+AN238+AP238)</f>
        <v>238483</v>
      </c>
      <c r="BF238" s="14">
        <f t="shared" si="15"/>
        <v>-332835</v>
      </c>
      <c r="BG238" s="13">
        <f>(AF238+AH238+AJ238+AL238+AN238+AP238)-(AR238+AV238+AY238+BB238)</f>
        <v>-94352</v>
      </c>
      <c r="BH238" s="13">
        <f t="shared" si="16"/>
        <v>1</v>
      </c>
      <c r="BI238" s="14">
        <f>AF238/W238</f>
        <v>57886.42458100558</v>
      </c>
      <c r="BJ238" s="14">
        <f>AH238/Y238</f>
        <v>78112.517241379304</v>
      </c>
      <c r="BK238" s="14">
        <f>AJ238/AA238</f>
        <v>162059.53932584269</v>
      </c>
      <c r="BL238" s="14">
        <f>BI238+BJ238+BK238</f>
        <v>298058.48114822758</v>
      </c>
      <c r="BM238" s="14">
        <f>(AF238/W238)-AF238</f>
        <v>2476.42458100558</v>
      </c>
      <c r="BN238" s="14">
        <f>AH238/Y238-AH238</f>
        <v>11682.517241379304</v>
      </c>
      <c r="BO238" s="14">
        <f>AJ238/AA238-AJ238</f>
        <v>93048.539325842692</v>
      </c>
      <c r="BP238" s="14">
        <f>BG238/S238</f>
        <v>-7.6097932373882543E-2</v>
      </c>
      <c r="BQ238" s="14">
        <f>(BG238-CA238)/S238</f>
        <v>-6.823736030874146E-2</v>
      </c>
      <c r="BR238" s="27">
        <f>BQ238-BP238</f>
        <v>7.8605720651410832E-3</v>
      </c>
      <c r="BS238" s="28">
        <f t="shared" si="17"/>
        <v>749925</v>
      </c>
      <c r="BT238" s="11">
        <f>BS238/S238</f>
        <v>0.60483870967741937</v>
      </c>
      <c r="BU238" s="14">
        <f>(BE238-AP238)*1/BT238-(BE238-AP238)</f>
        <v>127708.37333333335</v>
      </c>
      <c r="BV238" s="14">
        <f t="shared" si="18"/>
        <v>0.19234423442344234</v>
      </c>
      <c r="BW238" s="27">
        <f>(AR238+AV238+AY238+BB238)/S238</f>
        <v>0.26844216679732491</v>
      </c>
      <c r="BX238" s="13">
        <f>(AF238+AH238+AJ238+AL238+AN238)/N238</f>
        <v>236.93575757575758</v>
      </c>
      <c r="BY238" s="26">
        <f>BX238/K238</f>
        <v>0.26065539887322065</v>
      </c>
      <c r="BZ238" s="11">
        <f>AP238/BE238</f>
        <v>0.18035247795440346</v>
      </c>
      <c r="CA238" s="15">
        <f>-(BM238+BN238+BO238)/M238</f>
        <v>-9746.1346498388721</v>
      </c>
      <c r="CB238" s="15">
        <f>BG238-CA238</f>
        <v>-84605.865350161126</v>
      </c>
      <c r="CC238" s="18">
        <f t="shared" si="19"/>
        <v>1</v>
      </c>
      <c r="CD238" s="17">
        <f>(AF238/(AF238+AH238+AJ238))/(X238/(X238+Z238+AB238))</f>
        <v>2.1177099350987389</v>
      </c>
      <c r="CE238" s="19">
        <f>(AH238/(AF238+AH238+AJ238))/(Z238/(X238+Z238+AB238))</f>
        <v>1.3922903207214004</v>
      </c>
      <c r="CF238" s="18">
        <f>(AJ238/(AF238+AH238+AJ238))/(AB238/(X238+Z238+AB238))</f>
        <v>0.58997277843365825</v>
      </c>
      <c r="CG238">
        <f>AH238/Z238</f>
        <v>194.80938416422288</v>
      </c>
      <c r="CH238" s="11">
        <f>BB238/BE238</f>
        <v>0.3672001777904505</v>
      </c>
      <c r="CI238" s="14">
        <f>AY238/V238</f>
        <v>2247.830100636229</v>
      </c>
      <c r="CJ238" s="14">
        <f>AV238/M238</f>
        <v>5866.545454545455</v>
      </c>
      <c r="CK238" s="17">
        <f>N238/V238</f>
        <v>29.241391901873079</v>
      </c>
      <c r="CL238" s="17">
        <f>(AL238+AN238)/N238</f>
        <v>5.6012121212121215</v>
      </c>
      <c r="CM238" s="14">
        <f>AP238/AC238</f>
        <v>5.999581531594365</v>
      </c>
    </row>
    <row r="239" spans="1:91" hidden="1" x14ac:dyDescent="0.2">
      <c r="A239">
        <v>925</v>
      </c>
      <c r="B239" s="2">
        <v>45200</v>
      </c>
      <c r="C239" s="3" t="s">
        <v>41</v>
      </c>
      <c r="D239" t="s">
        <v>42</v>
      </c>
      <c r="E239" s="3" t="s">
        <v>44</v>
      </c>
      <c r="F239" t="s">
        <v>45</v>
      </c>
      <c r="G239" t="str">
        <f>CONCATENATE(C239,E239)</f>
        <v>SEABOI</v>
      </c>
      <c r="H239" t="s">
        <v>31</v>
      </c>
      <c r="I239">
        <f>U239/M239</f>
        <v>164</v>
      </c>
      <c r="J239" t="str">
        <f>_xlfn.CONCAT(C239,E239,H239)</f>
        <v>SEABOI737-800</v>
      </c>
      <c r="K239" s="4">
        <v>399</v>
      </c>
      <c r="L239" s="4">
        <f>N239/M239</f>
        <v>131.625</v>
      </c>
      <c r="M239" s="4">
        <v>8</v>
      </c>
      <c r="N239" s="4">
        <v>1053</v>
      </c>
      <c r="O239" s="4">
        <f>P239/M239</f>
        <v>21.75</v>
      </c>
      <c r="P239" s="4">
        <v>174</v>
      </c>
      <c r="Q239" s="4">
        <v>288</v>
      </c>
      <c r="R239" s="4">
        <v>591</v>
      </c>
      <c r="S239" s="4">
        <f>U239*K239</f>
        <v>523488</v>
      </c>
      <c r="T239" s="7">
        <f>N239/U239</f>
        <v>0.80259146341463417</v>
      </c>
      <c r="U239" s="4">
        <v>1312</v>
      </c>
      <c r="V239" s="4">
        <v>11.51848098098098</v>
      </c>
      <c r="W239" s="7">
        <f>P239/X239</f>
        <v>1.0057803468208093</v>
      </c>
      <c r="X239" s="4">
        <v>173</v>
      </c>
      <c r="Y239" s="7">
        <f>Q239/Z239</f>
        <v>0.87272727272727268</v>
      </c>
      <c r="Z239" s="4">
        <v>330</v>
      </c>
      <c r="AA239" s="7">
        <f>R239/AB239</f>
        <v>0.73053152039555003</v>
      </c>
      <c r="AB239" s="4">
        <v>809</v>
      </c>
      <c r="AC239" s="4">
        <v>1859</v>
      </c>
      <c r="AD239" s="4">
        <f>AP239/AC239</f>
        <v>5.9978483055406135</v>
      </c>
      <c r="AE239" s="7">
        <f>AF239/(AF239+AH239+AJ239+AL239+AN239+AP239)</f>
        <v>0.25283740262126059</v>
      </c>
      <c r="AF239" s="4">
        <v>44042</v>
      </c>
      <c r="AG239" s="7">
        <f>AH239/(AF239+AH239+AJ239+AL239+AN239+AP239)</f>
        <v>0.21995395858569042</v>
      </c>
      <c r="AH239" s="4">
        <v>38314</v>
      </c>
      <c r="AI239" s="7">
        <f>AJ239/(AF239+AH239+AJ239+AL239+AN239+AP239)</f>
        <v>0.42919553823102224</v>
      </c>
      <c r="AJ239" s="4">
        <v>74762</v>
      </c>
      <c r="AK239" s="7">
        <f>AL239/(AF239+AH239+AJ239+AL239+AN239+AP239)</f>
        <v>2.3812940967099332E-2</v>
      </c>
      <c r="AL239" s="4">
        <v>4148</v>
      </c>
      <c r="AM239" s="7">
        <f>AN239/(AF239+AH239+AJ239+AL239+AN239+AP239)</f>
        <v>1.0189963890212468E-2</v>
      </c>
      <c r="AN239" s="4">
        <v>1775</v>
      </c>
      <c r="AO239" s="7">
        <f>AP239/(AF239+AH239+AJ239+AL239+AN239+AP239)</f>
        <v>6.4010195704714945E-2</v>
      </c>
      <c r="AP239" s="4">
        <v>11150</v>
      </c>
      <c r="AQ239" s="6">
        <f>AO239+AM239+AK239+AI239+AG239+AE239</f>
        <v>1</v>
      </c>
      <c r="AR239" s="4">
        <v>47895</v>
      </c>
      <c r="AS239" s="4">
        <f>AR239/M239</f>
        <v>5986.875</v>
      </c>
      <c r="AT239" s="4">
        <f>AR239/V239</f>
        <v>4158.100367494897</v>
      </c>
      <c r="AU239" s="7">
        <f>AR239/(AR239+AV239+AY239+BB239)</f>
        <v>0.30325190897694032</v>
      </c>
      <c r="AV239" s="4">
        <v>48399</v>
      </c>
      <c r="AW239" s="4">
        <f>AV239/M239</f>
        <v>6049.875</v>
      </c>
      <c r="AX239" s="7">
        <f>AV239/(AR239+AV239+AY239+BB239)</f>
        <v>0.30644303460851724</v>
      </c>
      <c r="AY239" s="4">
        <v>25892</v>
      </c>
      <c r="AZ239" s="4">
        <f>AY239/M239</f>
        <v>3236.5</v>
      </c>
      <c r="BA239" s="7">
        <f>AY239/(AR239+AV239+AY239+BB239)</f>
        <v>0.16393774772379036</v>
      </c>
      <c r="BB239" s="4">
        <v>35752</v>
      </c>
      <c r="BC239" s="11">
        <f>BB239/(AR239+AV239+AY239+BB239)</f>
        <v>0.22636730869075206</v>
      </c>
      <c r="BD239" s="9">
        <f>BC239+BA239+AX239+AU239</f>
        <v>1</v>
      </c>
      <c r="BE239" s="14">
        <f>(AF239+AH239+AJ239+AL239+AN239+AP239)</f>
        <v>174191</v>
      </c>
      <c r="BF239" s="14">
        <f t="shared" si="15"/>
        <v>-157938</v>
      </c>
      <c r="BG239" s="13">
        <f>(AF239+AH239+AJ239+AL239+AN239+AP239)-(AR239+AV239+AY239+BB239)</f>
        <v>16253</v>
      </c>
      <c r="BH239" s="13">
        <f t="shared" si="16"/>
        <v>0</v>
      </c>
      <c r="BI239" s="14">
        <f>AF239/W239</f>
        <v>43788.885057471263</v>
      </c>
      <c r="BJ239" s="14">
        <f>AH239/Y239</f>
        <v>43901.458333333336</v>
      </c>
      <c r="BK239" s="14">
        <f>AJ239/AA239</f>
        <v>102339.18443316413</v>
      </c>
      <c r="BL239" s="14">
        <f>BI239+BJ239+BK239</f>
        <v>190029.52782396873</v>
      </c>
      <c r="BM239" s="14">
        <f>(AF239/W239)-AF239</f>
        <v>-253.11494252873672</v>
      </c>
      <c r="BN239" s="14">
        <f>AH239/Y239-AH239</f>
        <v>5587.4583333333358</v>
      </c>
      <c r="BO239" s="14">
        <f>AJ239/AA239-AJ239</f>
        <v>27577.184433164133</v>
      </c>
      <c r="BP239" s="14">
        <f>BG239/S239</f>
        <v>3.1047512072865088E-2</v>
      </c>
      <c r="BQ239" s="14">
        <f>(BG239-CA239)/S239</f>
        <v>3.8906223214278245E-2</v>
      </c>
      <c r="BR239" s="27">
        <f>BQ239-BP239</f>
        <v>7.8587111414131564E-3</v>
      </c>
      <c r="BS239" s="28">
        <f t="shared" si="17"/>
        <v>420147</v>
      </c>
      <c r="BT239" s="11">
        <f>BS239/S239</f>
        <v>0.80259146341463417</v>
      </c>
      <c r="BU239" s="14">
        <f>(BE239-AP239)*1/BT239-(BE239-AP239)</f>
        <v>40102.202279202262</v>
      </c>
      <c r="BV239" s="14">
        <f t="shared" si="18"/>
        <v>0.33275070297695458</v>
      </c>
      <c r="BW239" s="27">
        <f>(AR239+AV239+AY239+BB239)/S239</f>
        <v>0.30170319090408948</v>
      </c>
      <c r="BX239" s="13">
        <f>(AF239+AH239+AJ239+AL239+AN239)/N239</f>
        <v>154.83475783475782</v>
      </c>
      <c r="BY239" s="26">
        <f>BX239/K239</f>
        <v>0.38805703717984419</v>
      </c>
      <c r="BZ239" s="11">
        <f>AP239/BE239</f>
        <v>6.4010195704714945E-2</v>
      </c>
      <c r="CA239" s="15">
        <f>-(BM239+BN239+BO239)/M239</f>
        <v>-4113.9409779960915</v>
      </c>
      <c r="CB239" s="15">
        <f>BG239-CA239</f>
        <v>20366.940977996092</v>
      </c>
      <c r="CC239" s="18">
        <f t="shared" si="19"/>
        <v>0</v>
      </c>
      <c r="CD239" s="17">
        <f>(AF239/(AF239+AH239+AJ239))/(X239/(X239+Z239+AB239))</f>
        <v>2.1258314228980137</v>
      </c>
      <c r="CE239" s="19">
        <f>(AH239/(AF239+AH239+AJ239))/(Z239/(X239+Z239+AB239))</f>
        <v>0.96950811337705256</v>
      </c>
      <c r="CF239" s="18">
        <f>(AJ239/(AF239+AH239+AJ239))/(AB239/(X239+Z239+AB239))</f>
        <v>0.77168539731052688</v>
      </c>
      <c r="CG239">
        <f>AH239/Z239</f>
        <v>116.10303030303031</v>
      </c>
      <c r="CH239" s="11">
        <f>BB239/BE239</f>
        <v>0.20524596563542319</v>
      </c>
      <c r="CI239" s="14">
        <f>AY239/V239</f>
        <v>2247.8658464386235</v>
      </c>
      <c r="CJ239" s="14">
        <f>AV239/M239</f>
        <v>6049.875</v>
      </c>
      <c r="CK239" s="17">
        <f>N239/V239</f>
        <v>91.418304352690825</v>
      </c>
      <c r="CL239" s="17">
        <f>(AL239+AN239)/N239</f>
        <v>5.6248812915479585</v>
      </c>
      <c r="CM239" s="14">
        <f>AP239/AC239</f>
        <v>5.9978483055406135</v>
      </c>
    </row>
    <row r="240" spans="1:91" hidden="1" x14ac:dyDescent="0.2">
      <c r="A240">
        <v>112</v>
      </c>
      <c r="B240" s="2">
        <v>44805</v>
      </c>
      <c r="C240" s="3" t="s">
        <v>41</v>
      </c>
      <c r="D240" t="s">
        <v>42</v>
      </c>
      <c r="E240" s="3" t="s">
        <v>44</v>
      </c>
      <c r="F240" t="s">
        <v>45</v>
      </c>
      <c r="G240" t="str">
        <f>CONCATENATE(C240,E240)</f>
        <v>SEABOI</v>
      </c>
      <c r="H240" t="s">
        <v>31</v>
      </c>
      <c r="I240">
        <f>U240/M240</f>
        <v>159</v>
      </c>
      <c r="J240" t="str">
        <f>_xlfn.CONCAT(C240,E240,H240)</f>
        <v>SEABOI737-800</v>
      </c>
      <c r="K240" s="4">
        <v>399</v>
      </c>
      <c r="L240" s="4">
        <f>N240/M240</f>
        <v>108.58333333333333</v>
      </c>
      <c r="M240" s="4">
        <v>12</v>
      </c>
      <c r="N240" s="4">
        <v>1303</v>
      </c>
      <c r="O240" s="4">
        <f>P240/M240</f>
        <v>15.916666666666666</v>
      </c>
      <c r="P240" s="4">
        <v>191</v>
      </c>
      <c r="Q240" s="4">
        <v>323</v>
      </c>
      <c r="R240" s="4">
        <v>790</v>
      </c>
      <c r="S240" s="4">
        <f>U240*K240</f>
        <v>761292</v>
      </c>
      <c r="T240" s="7">
        <f>N240/U240</f>
        <v>0.68291404612159334</v>
      </c>
      <c r="U240" s="4">
        <v>1908</v>
      </c>
      <c r="V240" s="4">
        <v>16.754154154154151</v>
      </c>
      <c r="W240" s="7">
        <f>P240/X240</f>
        <v>0.75793650793650791</v>
      </c>
      <c r="X240" s="4">
        <v>252</v>
      </c>
      <c r="Y240" s="7">
        <f>Q240/Z240</f>
        <v>0.67291666666666672</v>
      </c>
      <c r="Z240" s="4">
        <v>480</v>
      </c>
      <c r="AA240" s="7">
        <f>R240/AB240</f>
        <v>0.67176870748299322</v>
      </c>
      <c r="AB240" s="4">
        <v>1176</v>
      </c>
      <c r="AC240" s="4">
        <v>6625</v>
      </c>
      <c r="AD240" s="4">
        <f>AP240/AC240</f>
        <v>5</v>
      </c>
      <c r="AE240" s="7">
        <f>AF240/(AF240+AH240+AJ240+AL240+AN240+AP240)</f>
        <v>0.19108703962032794</v>
      </c>
      <c r="AF240" s="4">
        <v>38492</v>
      </c>
      <c r="AG240" s="7">
        <f>AH240/(AF240+AH240+AJ240+AL240+AN240+AP240)</f>
        <v>0.19652794670293938</v>
      </c>
      <c r="AH240" s="4">
        <v>39588</v>
      </c>
      <c r="AI240" s="7">
        <f>AJ240/(AF240+AH240+AJ240+AL240+AN240+AP240)</f>
        <v>0.40873325158734491</v>
      </c>
      <c r="AJ240" s="4">
        <v>82334</v>
      </c>
      <c r="AK240" s="7">
        <f>AL240/(AF240+AH240+AJ240+AL240+AN240+AP240)</f>
        <v>2.3530930266038513E-2</v>
      </c>
      <c r="AL240" s="4">
        <v>4740</v>
      </c>
      <c r="AM240" s="7">
        <f>AN240/(AF240+AH240+AJ240+AL240+AN240+AP240)</f>
        <v>1.5677358181466164E-2</v>
      </c>
      <c r="AN240" s="4">
        <v>3158</v>
      </c>
      <c r="AO240" s="7">
        <f>AP240/(AF240+AH240+AJ240+AL240+AN240+AP240)</f>
        <v>0.16444347364188308</v>
      </c>
      <c r="AP240" s="4">
        <v>33125</v>
      </c>
      <c r="AQ240" s="6">
        <f>AO240+AM240+AK240+AI240+AG240+AE240</f>
        <v>1</v>
      </c>
      <c r="AR240" s="4">
        <v>61698</v>
      </c>
      <c r="AS240" s="4">
        <f>AR240/M240</f>
        <v>5141.5</v>
      </c>
      <c r="AT240" s="4">
        <f>AR240/V240</f>
        <v>3682.5493804294583</v>
      </c>
      <c r="AU240" s="7">
        <f>AR240/(AR240+AV240+AY240+BB240)</f>
        <v>0.28085780486805628</v>
      </c>
      <c r="AV240" s="4">
        <v>62875</v>
      </c>
      <c r="AW240" s="4">
        <f>AV240/M240</f>
        <v>5239.583333333333</v>
      </c>
      <c r="AX240" s="7">
        <f>AV240/(AR240+AV240+AY240+BB240)</f>
        <v>0.28621567118997437</v>
      </c>
      <c r="AY240" s="4">
        <v>54862</v>
      </c>
      <c r="AZ240" s="4">
        <f>AY240/M240</f>
        <v>4571.833333333333</v>
      </c>
      <c r="BA240" s="7">
        <f>AY240/(AR240+AV240+AY240+BB240)</f>
        <v>0.24973939010456261</v>
      </c>
      <c r="BB240" s="4">
        <v>40242</v>
      </c>
      <c r="BC240" s="11">
        <f>BB240/(AR240+AV240+AY240+BB240)</f>
        <v>0.18318713383740673</v>
      </c>
      <c r="BD240" s="9">
        <f>BC240+BA240+AX240+AU240</f>
        <v>1</v>
      </c>
      <c r="BE240" s="14">
        <f>(AF240+AH240+AJ240+AL240+AN240+AP240)</f>
        <v>201437</v>
      </c>
      <c r="BF240" s="14">
        <f t="shared" si="15"/>
        <v>-219677</v>
      </c>
      <c r="BG240" s="13">
        <f>(AF240+AH240+AJ240+AL240+AN240+AP240)-(AR240+AV240+AY240+BB240)</f>
        <v>-18240</v>
      </c>
      <c r="BH240" s="13">
        <f t="shared" si="16"/>
        <v>1</v>
      </c>
      <c r="BI240" s="14">
        <f>AF240/W240</f>
        <v>50785.256544502619</v>
      </c>
      <c r="BJ240" s="14">
        <f>AH240/Y240</f>
        <v>58830.464396284828</v>
      </c>
      <c r="BK240" s="14">
        <f>AJ240/AA240</f>
        <v>122563.01772151898</v>
      </c>
      <c r="BL240" s="14">
        <f>BI240+BJ240+BK240</f>
        <v>232178.73866230642</v>
      </c>
      <c r="BM240" s="14">
        <f>(AF240/W240)-AF240</f>
        <v>12293.256544502619</v>
      </c>
      <c r="BN240" s="14">
        <f>AH240/Y240-AH240</f>
        <v>19242.464396284828</v>
      </c>
      <c r="BO240" s="14">
        <f>AJ240/AA240-AJ240</f>
        <v>40229.017721518976</v>
      </c>
      <c r="BP240" s="14">
        <f>BG240/S240</f>
        <v>-2.3959269242288112E-2</v>
      </c>
      <c r="BQ240" s="14">
        <f>(BG240-CA240)/S240</f>
        <v>-1.6103683095940145E-2</v>
      </c>
      <c r="BR240" s="27">
        <f>BQ240-BP240</f>
        <v>7.8555861463479662E-3</v>
      </c>
      <c r="BS240" s="28">
        <f t="shared" si="17"/>
        <v>519897</v>
      </c>
      <c r="BT240" s="11">
        <f>BS240/S240</f>
        <v>0.68291404612159334</v>
      </c>
      <c r="BU240" s="14">
        <f>(BE240-AP240)*1/BT240-(BE240-AP240)</f>
        <v>78149.470452801208</v>
      </c>
      <c r="BV240" s="14">
        <f t="shared" si="18"/>
        <v>0.26459886613809158</v>
      </c>
      <c r="BW240" s="27">
        <f>(AR240+AV240+AY240+BB240)/S240</f>
        <v>0.28855813538037967</v>
      </c>
      <c r="BX240" s="13">
        <f>(AF240+AH240+AJ240+AL240+AN240)/N240</f>
        <v>129.17267843438219</v>
      </c>
      <c r="BY240" s="26">
        <f>BX240/K240</f>
        <v>0.3237410487077248</v>
      </c>
      <c r="BZ240" s="11">
        <f>AP240/BE240</f>
        <v>0.16444347364188308</v>
      </c>
      <c r="CA240" s="15">
        <f>-(BM240+BN240+BO240)/M240</f>
        <v>-5980.394888525535</v>
      </c>
      <c r="CB240" s="15">
        <f>BG240-CA240</f>
        <v>-12259.605111474466</v>
      </c>
      <c r="CC240" s="18">
        <f t="shared" si="19"/>
        <v>1</v>
      </c>
      <c r="CD240" s="17">
        <f>(AF240/(AF240+AH240+AJ240))/(X240/(X240+Z240+AB240))</f>
        <v>1.8167954702920481</v>
      </c>
      <c r="CE240" s="19">
        <f>(AH240/(AF240+AH240+AJ240))/(Z240/(X240+Z240+AB240))</f>
        <v>0.98097609934295016</v>
      </c>
      <c r="CF240" s="18">
        <f>(AJ240/(AF240+AH240+AJ240))/(AB240/(X240+Z240+AB240))</f>
        <v>0.83273725663417342</v>
      </c>
      <c r="CG240">
        <f>AH240/Z240</f>
        <v>82.474999999999994</v>
      </c>
      <c r="CH240" s="11">
        <f>BB240/BE240</f>
        <v>0.19977461935989912</v>
      </c>
      <c r="CI240" s="14">
        <f>AY240/V240</f>
        <v>3274.5311697157272</v>
      </c>
      <c r="CJ240" s="14">
        <f>AV240/M240</f>
        <v>5239.583333333333</v>
      </c>
      <c r="CK240" s="17">
        <f>N240/V240</f>
        <v>77.771756664714971</v>
      </c>
      <c r="CL240" s="17">
        <f>(AL240+AN240)/N240</f>
        <v>6.0613967766692252</v>
      </c>
      <c r="CM240" s="14">
        <f>AP240/AC240</f>
        <v>5</v>
      </c>
    </row>
    <row r="241" spans="1:91" hidden="1" x14ac:dyDescent="0.2">
      <c r="A241">
        <v>871</v>
      </c>
      <c r="B241" s="2">
        <v>45200</v>
      </c>
      <c r="C241" s="3" t="s">
        <v>37</v>
      </c>
      <c r="D241" t="s">
        <v>38</v>
      </c>
      <c r="E241" s="3" t="s">
        <v>29</v>
      </c>
      <c r="F241" t="s">
        <v>28</v>
      </c>
      <c r="G241" t="str">
        <f>CONCATENATE(C241,E241)</f>
        <v>LAXANC</v>
      </c>
      <c r="H241" t="s">
        <v>34</v>
      </c>
      <c r="I241">
        <f>U241/M241</f>
        <v>178</v>
      </c>
      <c r="J241" t="str">
        <f>_xlfn.CONCAT(C241,E241,H241)</f>
        <v>LAXANC737-900</v>
      </c>
      <c r="K241" s="4">
        <v>2345</v>
      </c>
      <c r="L241" s="4">
        <f>N241/M241</f>
        <v>116.28571428571429</v>
      </c>
      <c r="M241" s="4">
        <v>7</v>
      </c>
      <c r="N241" s="4">
        <v>814</v>
      </c>
      <c r="O241" s="4">
        <f>P241/M241</f>
        <v>16.571428571428573</v>
      </c>
      <c r="P241" s="4">
        <v>116</v>
      </c>
      <c r="Q241" s="4">
        <v>216</v>
      </c>
      <c r="R241" s="4">
        <v>482</v>
      </c>
      <c r="S241" s="4">
        <f>U241*K241</f>
        <v>2921870</v>
      </c>
      <c r="T241" s="7">
        <f>N241/U241</f>
        <v>0.6532905296950241</v>
      </c>
      <c r="U241" s="4">
        <v>1246</v>
      </c>
      <c r="V241" s="4">
        <v>38.174561403508768</v>
      </c>
      <c r="W241" s="7">
        <f>P241/X241</f>
        <v>0.72049689440993792</v>
      </c>
      <c r="X241" s="4">
        <v>161</v>
      </c>
      <c r="Y241" s="7">
        <f>Q241/Z241</f>
        <v>0.71760797342192695</v>
      </c>
      <c r="Z241" s="4">
        <v>301</v>
      </c>
      <c r="AA241" s="7">
        <f>R241/AB241</f>
        <v>0.61479591836734693</v>
      </c>
      <c r="AB241" s="4">
        <v>784</v>
      </c>
      <c r="AC241" s="4">
        <v>11627</v>
      </c>
      <c r="AD241" s="4">
        <f>AP241/AC241</f>
        <v>5.9997419798744298</v>
      </c>
      <c r="AE241" s="7">
        <f>AF241/(AF241+AH241+AJ241+AL241+AN241+AP241)</f>
        <v>0.19132215268571898</v>
      </c>
      <c r="AF241" s="4">
        <v>74471</v>
      </c>
      <c r="AG241" s="7">
        <f>AH241/(AF241+AH241+AJ241+AL241+AN241+AP241)</f>
        <v>0.20583746955637081</v>
      </c>
      <c r="AH241" s="4">
        <v>80121</v>
      </c>
      <c r="AI241" s="7">
        <f>AJ241/(AF241+AH241+AJ241+AL241+AN241+AP241)</f>
        <v>0.40632353999034027</v>
      </c>
      <c r="AJ241" s="4">
        <v>158159</v>
      </c>
      <c r="AK241" s="7">
        <f>AL241/(AF241+AH241+AJ241+AL241+AN241+AP241)</f>
        <v>8.6321176434318841E-3</v>
      </c>
      <c r="AL241" s="4">
        <v>3360</v>
      </c>
      <c r="AM241" s="7">
        <f>AN241/(AF241+AH241+AJ241+AL241+AN241+AP241)</f>
        <v>8.6680848002795158E-3</v>
      </c>
      <c r="AN241" s="4">
        <v>3374</v>
      </c>
      <c r="AO241" s="7">
        <f>AP241/(AF241+AH241+AJ241+AL241+AN241+AP241)</f>
        <v>0.17921663532385856</v>
      </c>
      <c r="AP241" s="4">
        <v>69759</v>
      </c>
      <c r="AQ241" s="6">
        <f>AO241+AM241+AK241+AI241+AG241+AE241</f>
        <v>1</v>
      </c>
      <c r="AR241" s="4">
        <v>158732</v>
      </c>
      <c r="AS241" s="4">
        <f>AR241/M241</f>
        <v>22676</v>
      </c>
      <c r="AT241" s="4">
        <f>AR241/V241</f>
        <v>4158.0569406466147</v>
      </c>
      <c r="AU241" s="7">
        <f>AR241/(AR241+AV241+AY241+BB241)</f>
        <v>0.39280667760463456</v>
      </c>
      <c r="AV241" s="4">
        <v>41066</v>
      </c>
      <c r="AW241" s="4">
        <f>AV241/M241</f>
        <v>5866.5714285714284</v>
      </c>
      <c r="AX241" s="7">
        <f>AV241/(AR241+AV241+AY241+BB241)</f>
        <v>0.10162411500209108</v>
      </c>
      <c r="AY241" s="4">
        <v>85809</v>
      </c>
      <c r="AZ241" s="4">
        <f>AY241/M241</f>
        <v>12258.428571428571</v>
      </c>
      <c r="BA241" s="7">
        <f>AY241/(AR241+AV241+AY241+BB241)</f>
        <v>0.21234753041967647</v>
      </c>
      <c r="BB241" s="4">
        <v>118490</v>
      </c>
      <c r="BC241" s="11">
        <f>BB241/(AR241+AV241+AY241+BB241)</f>
        <v>0.29322167697359791</v>
      </c>
      <c r="BD241" s="9">
        <f>BC241+BA241+AX241+AU241</f>
        <v>1</v>
      </c>
      <c r="BE241" s="14">
        <f>(AF241+AH241+AJ241+AL241+AN241+AP241)</f>
        <v>389244</v>
      </c>
      <c r="BF241" s="14">
        <f t="shared" si="15"/>
        <v>-404097</v>
      </c>
      <c r="BG241" s="13">
        <f>(AF241+AH241+AJ241+AL241+AN241+AP241)-(AR241+AV241+AY241+BB241)</f>
        <v>-14853</v>
      </c>
      <c r="BH241" s="13">
        <f t="shared" si="16"/>
        <v>1</v>
      </c>
      <c r="BI241" s="14">
        <f>AF241/W241</f>
        <v>103360.61206896551</v>
      </c>
      <c r="BJ241" s="14">
        <f>AH241/Y241</f>
        <v>111650.09722222222</v>
      </c>
      <c r="BK241" s="14">
        <f>AJ241/AA241</f>
        <v>257254.47302904565</v>
      </c>
      <c r="BL241" s="14">
        <f>BI241+BJ241+BK241</f>
        <v>472265.18232023338</v>
      </c>
      <c r="BM241" s="14">
        <f>(AF241/W241)-AF241</f>
        <v>28889.612068965507</v>
      </c>
      <c r="BN241" s="14">
        <f>AH241/Y241-AH241</f>
        <v>31529.097222222219</v>
      </c>
      <c r="BO241" s="14">
        <f>AJ241/AA241-AJ241</f>
        <v>99095.47302904565</v>
      </c>
      <c r="BP241" s="14">
        <f>BG241/S241</f>
        <v>-5.0833883779908074E-3</v>
      </c>
      <c r="BQ241" s="14">
        <f>(BG241-CA241)/S241</f>
        <v>2.7156377016985395E-3</v>
      </c>
      <c r="BR241" s="27">
        <f>BQ241-BP241</f>
        <v>7.7990260796893468E-3</v>
      </c>
      <c r="BS241" s="28">
        <f t="shared" si="17"/>
        <v>1908830</v>
      </c>
      <c r="BT241" s="11">
        <f>BS241/S241</f>
        <v>0.6532905296950241</v>
      </c>
      <c r="BU241" s="14">
        <f>(BE241-AP241)*1/BT241-(BE241-AP241)</f>
        <v>169554.69287469285</v>
      </c>
      <c r="BV241" s="14">
        <f t="shared" si="18"/>
        <v>0.13321742582661103</v>
      </c>
      <c r="BW241" s="27">
        <f>(AR241+AV241+AY241+BB241)/S241</f>
        <v>0.13830081420460186</v>
      </c>
      <c r="BX241" s="13">
        <f>(AF241+AH241+AJ241+AL241+AN241)/N241</f>
        <v>392.48771498771498</v>
      </c>
      <c r="BY241" s="26">
        <f>BX241/K241</f>
        <v>0.16737215990947335</v>
      </c>
      <c r="BZ241" s="11">
        <f>AP241/BE241</f>
        <v>0.17921663532385856</v>
      </c>
      <c r="CA241" s="15">
        <f>-(BM241+BN241+BO241)/M241</f>
        <v>-22787.740331461911</v>
      </c>
      <c r="CB241" s="15">
        <f>BG241-CA241</f>
        <v>7934.7403314619114</v>
      </c>
      <c r="CC241" s="18">
        <f t="shared" si="19"/>
        <v>0</v>
      </c>
      <c r="CD241" s="17">
        <f>(AF241/(AF241+AH241+AJ241))/(X241/(X241+Z241+AB241))</f>
        <v>1.842810359067423</v>
      </c>
      <c r="CE241" s="19">
        <f>(AH241/(AF241+AH241+AJ241))/(Z241/(X241+Z241+AB241))</f>
        <v>1.0604719870395447</v>
      </c>
      <c r="CF241" s="18">
        <f>(AJ241/(AF241+AH241+AJ241))/(AB241/(X241+Z241+AB241))</f>
        <v>0.80370594909597182</v>
      </c>
      <c r="CG241">
        <f>AH241/Z241</f>
        <v>266.18272425249171</v>
      </c>
      <c r="CH241" s="11">
        <f>BB241/BE241</f>
        <v>0.30441060106257256</v>
      </c>
      <c r="CI241" s="14">
        <f>AY241/V241</f>
        <v>2247.8057859785381</v>
      </c>
      <c r="CJ241" s="14">
        <f>AV241/M241</f>
        <v>5866.5714285714284</v>
      </c>
      <c r="CK241" s="17">
        <f>N241/V241</f>
        <v>21.323100255061011</v>
      </c>
      <c r="CL241" s="17">
        <f>(AL241+AN241)/N241</f>
        <v>8.2727272727272734</v>
      </c>
      <c r="CM241" s="14">
        <f>AP241/AC241</f>
        <v>5.9997419798744298</v>
      </c>
    </row>
    <row r="242" spans="1:91" hidden="1" x14ac:dyDescent="0.2">
      <c r="A242">
        <v>593</v>
      </c>
      <c r="B242" s="2">
        <v>45170</v>
      </c>
      <c r="C242" s="3" t="s">
        <v>29</v>
      </c>
      <c r="D242" t="s">
        <v>28</v>
      </c>
      <c r="E242" s="3" t="s">
        <v>37</v>
      </c>
      <c r="F242" t="s">
        <v>38</v>
      </c>
      <c r="G242" t="str">
        <f>CONCATENATE(C242,E242)</f>
        <v>ANCLAX</v>
      </c>
      <c r="H242" t="s">
        <v>31</v>
      </c>
      <c r="I242">
        <f>U242/M242</f>
        <v>159</v>
      </c>
      <c r="J242" t="str">
        <f>_xlfn.CONCAT(C242,E242,H242)</f>
        <v>ANCLAX737-800</v>
      </c>
      <c r="K242" s="4">
        <v>2345</v>
      </c>
      <c r="L242" s="4">
        <f>N242/M242</f>
        <v>119.8</v>
      </c>
      <c r="M242" s="4">
        <v>5</v>
      </c>
      <c r="N242" s="4">
        <v>599</v>
      </c>
      <c r="O242" s="4">
        <f>P242/M242</f>
        <v>17.8</v>
      </c>
      <c r="P242" s="4">
        <v>89</v>
      </c>
      <c r="Q242" s="4">
        <v>148</v>
      </c>
      <c r="R242" s="4">
        <v>363</v>
      </c>
      <c r="S242" s="4">
        <f>U242*K242</f>
        <v>1864275</v>
      </c>
      <c r="T242" s="7">
        <f>N242/U242</f>
        <v>0.7534591194968554</v>
      </c>
      <c r="U242" s="4">
        <v>795</v>
      </c>
      <c r="V242" s="4">
        <v>26.109848484848484</v>
      </c>
      <c r="W242" s="7">
        <f>P242/X242</f>
        <v>0.84761904761904761</v>
      </c>
      <c r="X242" s="4">
        <v>105</v>
      </c>
      <c r="Y242" s="7">
        <f>Q242/Z242</f>
        <v>0.74</v>
      </c>
      <c r="Z242" s="4">
        <v>200</v>
      </c>
      <c r="AA242" s="7">
        <f>R242/AB242</f>
        <v>0.74081632653061225</v>
      </c>
      <c r="AB242" s="4">
        <v>490</v>
      </c>
      <c r="AC242" s="4">
        <v>7006</v>
      </c>
      <c r="AD242" s="4">
        <f>AP242/AC242</f>
        <v>5.9994290608050242</v>
      </c>
      <c r="AE242" s="7">
        <f>AF242/(AF242+AH242+AJ242+AL242+AN242+AP242)</f>
        <v>0.19837171933583289</v>
      </c>
      <c r="AF242" s="4">
        <v>55554</v>
      </c>
      <c r="AG242" s="7">
        <f>AH242/(AF242+AH242+AJ242+AL242+AN242+AP242)</f>
        <v>0.21487948580610605</v>
      </c>
      <c r="AH242" s="4">
        <v>60177</v>
      </c>
      <c r="AI242" s="7">
        <f>AJ242/(AF242+AH242+AJ242+AL242+AN242+AP242)</f>
        <v>0.41983217282628105</v>
      </c>
      <c r="AJ242" s="4">
        <v>117574</v>
      </c>
      <c r="AK242" s="7">
        <f>AL242/(AF242+AH242+AJ242+AL242+AN242+AP242)</f>
        <v>9.0626673808248525E-3</v>
      </c>
      <c r="AL242" s="4">
        <v>2538</v>
      </c>
      <c r="AM242" s="7">
        <f>AN242/(AF242+AH242+AJ242+AL242+AN242+AP242)</f>
        <v>7.766470273165506E-3</v>
      </c>
      <c r="AN242" s="4">
        <v>2175</v>
      </c>
      <c r="AO242" s="7">
        <f>AP242/(AF242+AH242+AJ242+AL242+AN242+AP242)</f>
        <v>0.15008748437778968</v>
      </c>
      <c r="AP242" s="4">
        <v>42032</v>
      </c>
      <c r="AQ242" s="6">
        <f>AO242+AM242+AK242+AI242+AG242+AE242</f>
        <v>1</v>
      </c>
      <c r="AR242" s="4">
        <v>108566</v>
      </c>
      <c r="AS242" s="4">
        <f>AR242/M242</f>
        <v>21713.200000000001</v>
      </c>
      <c r="AT242" s="4">
        <f>AR242/V242</f>
        <v>4158.0478746554472</v>
      </c>
      <c r="AU242" s="7">
        <f>AR242/(AR242+AV242+AY242+BB242)</f>
        <v>0.39104281927155371</v>
      </c>
      <c r="AV242" s="4">
        <v>29333</v>
      </c>
      <c r="AW242" s="4">
        <f>AV242/M242</f>
        <v>5866.6</v>
      </c>
      <c r="AX242" s="7">
        <f>AV242/(AR242+AV242+AY242+BB242)</f>
        <v>0.10565424734900876</v>
      </c>
      <c r="AY242" s="4">
        <v>58690</v>
      </c>
      <c r="AZ242" s="4">
        <f>AY242/M242</f>
        <v>11738</v>
      </c>
      <c r="BA242" s="7">
        <f>AY242/(AR242+AV242+AY242+BB242)</f>
        <v>0.21139494006454587</v>
      </c>
      <c r="BB242" s="4">
        <v>81043</v>
      </c>
      <c r="BC242" s="11">
        <f>BB242/(AR242+AV242+AY242+BB242)</f>
        <v>0.29190799331489165</v>
      </c>
      <c r="BD242" s="9">
        <f>BC242+BA242+AX242+AU242</f>
        <v>1</v>
      </c>
      <c r="BE242" s="14">
        <f>(AF242+AH242+AJ242+AL242+AN242+AP242)</f>
        <v>280050</v>
      </c>
      <c r="BF242" s="14">
        <f t="shared" si="15"/>
        <v>-277632</v>
      </c>
      <c r="BG242" s="13">
        <f>(AF242+AH242+AJ242+AL242+AN242+AP242)-(AR242+AV242+AY242+BB242)</f>
        <v>2418</v>
      </c>
      <c r="BH242" s="13">
        <f t="shared" si="16"/>
        <v>0</v>
      </c>
      <c r="BI242" s="14">
        <f>AF242/W242</f>
        <v>65541.235955056181</v>
      </c>
      <c r="BJ242" s="14">
        <f>AH242/Y242</f>
        <v>81320.270270270266</v>
      </c>
      <c r="BK242" s="14">
        <f>AJ242/AA242</f>
        <v>158708.70523415977</v>
      </c>
      <c r="BL242" s="14">
        <f>BI242+BJ242+BK242</f>
        <v>305570.21145948622</v>
      </c>
      <c r="BM242" s="14">
        <f>(AF242/W242)-AF242</f>
        <v>9987.2359550561814</v>
      </c>
      <c r="BN242" s="14">
        <f>AH242/Y242-AH242</f>
        <v>21143.270270270266</v>
      </c>
      <c r="BO242" s="14">
        <f>AJ242/AA242-AJ242</f>
        <v>41134.705234159774</v>
      </c>
      <c r="BP242" s="14">
        <f>BG242/S242</f>
        <v>1.2970189483847607E-3</v>
      </c>
      <c r="BQ242" s="14">
        <f>(BG242-CA242)/S242</f>
        <v>9.0496532388715419E-3</v>
      </c>
      <c r="BR242" s="27">
        <f>BQ242-BP242</f>
        <v>7.7526342904867809E-3</v>
      </c>
      <c r="BS242" s="28">
        <f t="shared" si="17"/>
        <v>1404655</v>
      </c>
      <c r="BT242" s="11">
        <f>BS242/S242</f>
        <v>0.7534591194968554</v>
      </c>
      <c r="BU242" s="14">
        <f>(BE242-AP242)*1/BT242-(BE242-AP242)</f>
        <v>77882.350584307162</v>
      </c>
      <c r="BV242" s="14">
        <f t="shared" si="18"/>
        <v>0.15021925413364445</v>
      </c>
      <c r="BW242" s="27">
        <f>(AR242+AV242+AY242+BB242)/S242</f>
        <v>0.14892223518525968</v>
      </c>
      <c r="BX242" s="13">
        <f>(AF242+AH242+AJ242+AL242+AN242)/N242</f>
        <v>397.35893155258765</v>
      </c>
      <c r="BY242" s="26">
        <f>BX242/K242</f>
        <v>0.16944943776229751</v>
      </c>
      <c r="BZ242" s="11">
        <f>AP242/BE242</f>
        <v>0.15008748437778968</v>
      </c>
      <c r="CA242" s="15">
        <f>-(BM242+BN242+BO242)/M242</f>
        <v>-14453.042291897244</v>
      </c>
      <c r="CB242" s="15">
        <f>BG242-CA242</f>
        <v>16871.042291897244</v>
      </c>
      <c r="CC242" s="18">
        <f t="shared" si="19"/>
        <v>0</v>
      </c>
      <c r="CD242" s="17">
        <f>(AF242/(AF242+AH242+AJ242))/(X242/(X242+Z242+AB242))</f>
        <v>1.8028895345455214</v>
      </c>
      <c r="CE242" s="19">
        <f>(AH242/(AF242+AH242+AJ242))/(Z242/(X242+Z242+AB242))</f>
        <v>1.0252826771822294</v>
      </c>
      <c r="CF242" s="18">
        <f>(AJ242/(AF242+AH242+AJ242))/(AB242/(X242+Z242+AB242))</f>
        <v>0.81763278252300908</v>
      </c>
      <c r="CG242">
        <f>AH242/Z242</f>
        <v>300.88499999999999</v>
      </c>
      <c r="CH242" s="11">
        <f>BB242/BE242</f>
        <v>0.28938760935547225</v>
      </c>
      <c r="CI242" s="14">
        <f>AY242/V242</f>
        <v>2247.8108225736255</v>
      </c>
      <c r="CJ242" s="14">
        <f>AV242/M242</f>
        <v>5866.6</v>
      </c>
      <c r="CK242" s="17">
        <f>N242/V242</f>
        <v>22.941534890468592</v>
      </c>
      <c r="CL242" s="17">
        <f>(AL242+AN242)/N242</f>
        <v>7.8681135225375627</v>
      </c>
      <c r="CM242" s="14">
        <f>AP242/AC242</f>
        <v>5.9994290608050242</v>
      </c>
    </row>
    <row r="243" spans="1:91" hidden="1" x14ac:dyDescent="0.2">
      <c r="A243">
        <v>812</v>
      </c>
      <c r="B243" s="2">
        <v>45200</v>
      </c>
      <c r="C243" s="3" t="s">
        <v>29</v>
      </c>
      <c r="D243" t="s">
        <v>28</v>
      </c>
      <c r="E243" s="3" t="s">
        <v>37</v>
      </c>
      <c r="F243" t="s">
        <v>38</v>
      </c>
      <c r="G243" t="str">
        <f>CONCATENATE(C243,E243)</f>
        <v>ANCLAX</v>
      </c>
      <c r="H243" t="s">
        <v>34</v>
      </c>
      <c r="I243">
        <f>U243/M243</f>
        <v>178</v>
      </c>
      <c r="J243" t="str">
        <f>_xlfn.CONCAT(C243,E243,H243)</f>
        <v>ANCLAX737-900</v>
      </c>
      <c r="K243" s="4">
        <v>2345</v>
      </c>
      <c r="L243" s="4">
        <f>N243/M243</f>
        <v>116.28571428571429</v>
      </c>
      <c r="M243" s="4">
        <v>7</v>
      </c>
      <c r="N243" s="4">
        <v>814</v>
      </c>
      <c r="O243" s="4">
        <f>P243/M243</f>
        <v>17.428571428571427</v>
      </c>
      <c r="P243" s="4">
        <v>122</v>
      </c>
      <c r="Q243" s="4">
        <v>171</v>
      </c>
      <c r="R243" s="4">
        <v>521</v>
      </c>
      <c r="S243" s="4">
        <f>U243*K243</f>
        <v>2921870</v>
      </c>
      <c r="T243" s="7">
        <f>N243/U243</f>
        <v>0.6532905296950241</v>
      </c>
      <c r="U243" s="4">
        <v>1246</v>
      </c>
      <c r="V243" s="4">
        <v>36.55378787878788</v>
      </c>
      <c r="W243" s="7">
        <f>P243/X243</f>
        <v>0.75776397515527949</v>
      </c>
      <c r="X243" s="4">
        <v>161</v>
      </c>
      <c r="Y243" s="7">
        <f>Q243/Z243</f>
        <v>0.56810631229235875</v>
      </c>
      <c r="Z243" s="4">
        <v>301</v>
      </c>
      <c r="AA243" s="7">
        <f>R243/AB243</f>
        <v>0.66454081632653061</v>
      </c>
      <c r="AB243" s="4">
        <v>784</v>
      </c>
      <c r="AC243" s="4">
        <v>11627</v>
      </c>
      <c r="AD243" s="4">
        <f>AP243/AC243</f>
        <v>5.9997419798744298</v>
      </c>
      <c r="AE243" s="7">
        <f>AF243/(AF243+AH243+AJ243+AL243+AN243+AP243)</f>
        <v>0.18529665334273845</v>
      </c>
      <c r="AF243" s="4">
        <v>70926</v>
      </c>
      <c r="AG243" s="7">
        <f>AH243/(AF243+AH243+AJ243+AL243+AN243+AP243)</f>
        <v>0.16252318624761605</v>
      </c>
      <c r="AH243" s="4">
        <v>62209</v>
      </c>
      <c r="AI243" s="7">
        <f>AJ243/(AF243+AH243+AJ243+AL243+AN243+AP243)</f>
        <v>0.45633931603835204</v>
      </c>
      <c r="AJ243" s="4">
        <v>174673</v>
      </c>
      <c r="AK243" s="7">
        <f>AL243/(AF243+AH243+AJ243+AL243+AN243+AP243)</f>
        <v>9.5096271912636834E-3</v>
      </c>
      <c r="AL243" s="4">
        <v>3640</v>
      </c>
      <c r="AM243" s="7">
        <f>AN243/(AF243+AH243+AJ243+AL243+AN243+AP243)</f>
        <v>4.0833921153695428E-3</v>
      </c>
      <c r="AN243" s="4">
        <v>1563</v>
      </c>
      <c r="AO243" s="7">
        <f>AP243/(AF243+AH243+AJ243+AL243+AN243+AP243)</f>
        <v>0.18224782506466025</v>
      </c>
      <c r="AP243" s="4">
        <v>69759</v>
      </c>
      <c r="AQ243" s="6">
        <f>AO243+AM243+AK243+AI243+AG243+AE243</f>
        <v>1</v>
      </c>
      <c r="AR243" s="4">
        <v>151993</v>
      </c>
      <c r="AS243" s="4">
        <f>AR243/M243</f>
        <v>21713.285714285714</v>
      </c>
      <c r="AT243" s="4">
        <f>AR243/V243</f>
        <v>4158.0642888230295</v>
      </c>
      <c r="AU243" s="7">
        <f>AR243/(AR243+AV243+AY243+BB243)</f>
        <v>0.39104416172479001</v>
      </c>
      <c r="AV243" s="4">
        <v>41066</v>
      </c>
      <c r="AW243" s="4">
        <f>AV243/M243</f>
        <v>5866.5714285714284</v>
      </c>
      <c r="AX243" s="7">
        <f>AV243/(AR243+AV243+AY243+BB243)</f>
        <v>0.10565367842854753</v>
      </c>
      <c r="AY243" s="4">
        <v>82166</v>
      </c>
      <c r="AZ243" s="4">
        <f>AY243/M243</f>
        <v>11738</v>
      </c>
      <c r="BA243" s="7">
        <f>AY243/(AR243+AV243+AY243+BB243)</f>
        <v>0.21139483129011924</v>
      </c>
      <c r="BB243" s="4">
        <v>113460</v>
      </c>
      <c r="BC243" s="11">
        <f>BB243/(AR243+AV243+AY243+BB243)</f>
        <v>0.29190732855654322</v>
      </c>
      <c r="BD243" s="9">
        <f>BC243+BA243+AX243+AU243</f>
        <v>1</v>
      </c>
      <c r="BE243" s="14">
        <f>(AF243+AH243+AJ243+AL243+AN243+AP243)</f>
        <v>382770</v>
      </c>
      <c r="BF243" s="14">
        <f t="shared" si="15"/>
        <v>-388685</v>
      </c>
      <c r="BG243" s="13">
        <f>(AF243+AH243+AJ243+AL243+AN243+AP243)-(AR243+AV243+AY243+BB243)</f>
        <v>-5915</v>
      </c>
      <c r="BH243" s="13">
        <f t="shared" si="16"/>
        <v>1</v>
      </c>
      <c r="BI243" s="14">
        <f>AF243/W243</f>
        <v>93599.065573770495</v>
      </c>
      <c r="BJ243" s="14">
        <f>AH243/Y243</f>
        <v>109502.39181286551</v>
      </c>
      <c r="BK243" s="14">
        <f>AJ243/AA243</f>
        <v>262847.66218809981</v>
      </c>
      <c r="BL243" s="14">
        <f>BI243+BJ243+BK243</f>
        <v>465949.11957473581</v>
      </c>
      <c r="BM243" s="14">
        <f>(AF243/W243)-AF243</f>
        <v>22673.065573770495</v>
      </c>
      <c r="BN243" s="14">
        <f>AH243/Y243-AH243</f>
        <v>47293.391812865506</v>
      </c>
      <c r="BO243" s="14">
        <f>AJ243/AA243-AJ243</f>
        <v>88174.662188099814</v>
      </c>
      <c r="BP243" s="14">
        <f>BG243/S243</f>
        <v>-2.0243884909321771E-3</v>
      </c>
      <c r="BQ243" s="14">
        <f>(BG243-CA243)/S243</f>
        <v>5.707505299919759E-3</v>
      </c>
      <c r="BR243" s="27">
        <f>BQ243-BP243</f>
        <v>7.7318937908519361E-3</v>
      </c>
      <c r="BS243" s="28">
        <f t="shared" si="17"/>
        <v>1908830</v>
      </c>
      <c r="BT243" s="11">
        <f>BS243/S243</f>
        <v>0.6532905296950241</v>
      </c>
      <c r="BU243" s="14">
        <f>(BE243-AP243)*1/BT243-(BE243-AP243)</f>
        <v>166118.85995085991</v>
      </c>
      <c r="BV243" s="14">
        <f t="shared" si="18"/>
        <v>0.13100172150027209</v>
      </c>
      <c r="BW243" s="27">
        <f>(AR243+AV243+AY243+BB243)/S243</f>
        <v>0.13302610999120426</v>
      </c>
      <c r="BX243" s="13">
        <f>(AF243+AH243+AJ243+AL243+AN243)/N243</f>
        <v>384.53439803439801</v>
      </c>
      <c r="BY243" s="26">
        <f>BX243/K243</f>
        <v>0.16398055353279234</v>
      </c>
      <c r="BZ243" s="11">
        <f>AP243/BE243</f>
        <v>0.18224782506466025</v>
      </c>
      <c r="CA243" s="15">
        <f>-(BM243+BN243+BO243)/M243</f>
        <v>-22591.588510676545</v>
      </c>
      <c r="CB243" s="15">
        <f>BG243-CA243</f>
        <v>16676.588510676545</v>
      </c>
      <c r="CC243" s="18">
        <f t="shared" si="19"/>
        <v>0</v>
      </c>
      <c r="CD243" s="17">
        <f>(AF243/(AF243+AH243+AJ243))/(X243/(X243+Z243+AB243))</f>
        <v>1.7832725764677697</v>
      </c>
      <c r="CE243" s="19">
        <f>(AH243/(AF243+AH243+AJ243))/(Z243/(X243+Z243+AB243))</f>
        <v>0.83661349146674346</v>
      </c>
      <c r="CF243" s="18">
        <f>(AJ243/(AF243+AH243+AJ243))/(AB243/(X243+Z243+AB243))</f>
        <v>0.90187813043010123</v>
      </c>
      <c r="CG243">
        <f>AH243/Z243</f>
        <v>206.67441860465115</v>
      </c>
      <c r="CH243" s="11">
        <f>BB243/BE243</f>
        <v>0.29641821459362017</v>
      </c>
      <c r="CI243" s="14">
        <f>AY243/V243</f>
        <v>2247.8108225736255</v>
      </c>
      <c r="CJ243" s="14">
        <f>AV243/M243</f>
        <v>5866.5714285714284</v>
      </c>
      <c r="CK243" s="17">
        <f>N243/V243</f>
        <v>22.268554019605812</v>
      </c>
      <c r="CL243" s="17">
        <f>(AL243+AN243)/N243</f>
        <v>6.3918918918918921</v>
      </c>
      <c r="CM243" s="14">
        <f>AP243/AC243</f>
        <v>5.9997419798744298</v>
      </c>
    </row>
    <row r="244" spans="1:91" hidden="1" x14ac:dyDescent="0.2">
      <c r="A244">
        <v>1197</v>
      </c>
      <c r="B244" s="2">
        <v>45231</v>
      </c>
      <c r="C244" s="3" t="s">
        <v>43</v>
      </c>
      <c r="D244" t="s">
        <v>38</v>
      </c>
      <c r="E244" s="3" t="s">
        <v>41</v>
      </c>
      <c r="F244" t="s">
        <v>42</v>
      </c>
      <c r="G244" t="str">
        <f>CONCATENATE(C244,E244)</f>
        <v>SFOSEA</v>
      </c>
      <c r="H244" t="s">
        <v>30</v>
      </c>
      <c r="I244">
        <f>U244/M244</f>
        <v>108.5</v>
      </c>
      <c r="J244" t="str">
        <f>_xlfn.CONCAT(C244,E244,H244)</f>
        <v>SFOSEA737-700</v>
      </c>
      <c r="K244" s="4">
        <v>679</v>
      </c>
      <c r="L244" s="4">
        <f>N244/M244</f>
        <v>96.5</v>
      </c>
      <c r="M244" s="4">
        <v>4</v>
      </c>
      <c r="N244" s="4">
        <v>386</v>
      </c>
      <c r="O244" s="4">
        <f>P244/M244</f>
        <v>13.75</v>
      </c>
      <c r="P244" s="4">
        <v>55</v>
      </c>
      <c r="Q244" s="4">
        <v>87</v>
      </c>
      <c r="R244" s="4">
        <v>244</v>
      </c>
      <c r="S244" s="4">
        <f>U244*K244</f>
        <v>294686</v>
      </c>
      <c r="T244" s="7">
        <f>N244/U244</f>
        <v>0.88940092165898621</v>
      </c>
      <c r="U244" s="4">
        <v>434</v>
      </c>
      <c r="V244" s="4">
        <v>7.5262404016538706</v>
      </c>
      <c r="W244" s="7">
        <f>P244/X244</f>
        <v>0.91666666666666663</v>
      </c>
      <c r="X244" s="4">
        <v>60</v>
      </c>
      <c r="Y244" s="7">
        <f>Q244/Z244</f>
        <v>0.79816513761467889</v>
      </c>
      <c r="Z244" s="4">
        <v>109</v>
      </c>
      <c r="AA244" s="7">
        <f>R244/AB244</f>
        <v>0.91729323308270672</v>
      </c>
      <c r="AB244" s="4">
        <v>266</v>
      </c>
      <c r="AC244" s="4">
        <v>105</v>
      </c>
      <c r="AD244" s="4">
        <f>AP244/AC244</f>
        <v>5.9714285714285715</v>
      </c>
      <c r="AE244" s="7">
        <f>AF244/(AF244+AH244+AJ244+AL244+AN244+AP244)</f>
        <v>0.22307753248125067</v>
      </c>
      <c r="AF244" s="4">
        <v>16895</v>
      </c>
      <c r="AG244" s="7">
        <f>AH244/(AF244+AH244+AJ244+AL244+AN244+AP244)</f>
        <v>0.19911270729903877</v>
      </c>
      <c r="AH244" s="4">
        <v>15080</v>
      </c>
      <c r="AI244" s="7">
        <f>AJ244/(AF244+AH244+AJ244+AL244+AN244+AP244)</f>
        <v>0.53077796556459278</v>
      </c>
      <c r="AJ244" s="4">
        <v>40199</v>
      </c>
      <c r="AK244" s="7">
        <f>AL244/(AF244+AH244+AJ244+AL244+AN244+AP244)</f>
        <v>2.2644449139114821E-2</v>
      </c>
      <c r="AL244" s="4">
        <v>1715</v>
      </c>
      <c r="AM244" s="7">
        <f>AN244/(AF244+AH244+AJ244+AL244+AN244+AP244)</f>
        <v>1.6108587725784305E-2</v>
      </c>
      <c r="AN244" s="4">
        <v>1220</v>
      </c>
      <c r="AO244" s="7">
        <f>AP244/(AF244+AH244+AJ244+AL244+AN244+AP244)</f>
        <v>8.2787577902186538E-3</v>
      </c>
      <c r="AP244" s="4">
        <v>627</v>
      </c>
      <c r="AQ244" s="6">
        <f>AO244+AM244+AK244+AI244+AG244+AE244</f>
        <v>1</v>
      </c>
      <c r="AR244" s="4">
        <v>31294</v>
      </c>
      <c r="AS244" s="4">
        <f>AR244/M244</f>
        <v>7823.5</v>
      </c>
      <c r="AT244" s="4">
        <f>AR244/V244</f>
        <v>4157.9857046717816</v>
      </c>
      <c r="AU244" s="7">
        <f>AR244/(AR244+AV244+AY244+BB244)</f>
        <v>0.33976071048574469</v>
      </c>
      <c r="AV244" s="4">
        <v>20533</v>
      </c>
      <c r="AW244" s="4">
        <f>AV244/M244</f>
        <v>5133.25</v>
      </c>
      <c r="AX244" s="7">
        <f>AV244/(AR244+AV244+AY244+BB244)</f>
        <v>0.22292793086226739</v>
      </c>
      <c r="AY244" s="4">
        <v>16918</v>
      </c>
      <c r="AZ244" s="4">
        <f>AY244/M244</f>
        <v>4229.5</v>
      </c>
      <c r="BA244" s="7">
        <f>AY244/(AR244+AV244+AY244+BB244)</f>
        <v>0.1836796734197555</v>
      </c>
      <c r="BB244" s="4">
        <v>23361</v>
      </c>
      <c r="BC244" s="11">
        <f>BB244/(AR244+AV244+AY244+BB244)</f>
        <v>0.25363168523223245</v>
      </c>
      <c r="BD244" s="9">
        <f>BC244+BA244+AX244+AU244</f>
        <v>1</v>
      </c>
      <c r="BE244" s="14">
        <f>(AF244+AH244+AJ244+AL244+AN244+AP244)</f>
        <v>75736</v>
      </c>
      <c r="BF244" s="14">
        <f t="shared" si="15"/>
        <v>-92106</v>
      </c>
      <c r="BG244" s="13">
        <f>(AF244+AH244+AJ244+AL244+AN244+AP244)-(AR244+AV244+AY244+BB244)</f>
        <v>-16370</v>
      </c>
      <c r="BH244" s="13">
        <f t="shared" si="16"/>
        <v>1</v>
      </c>
      <c r="BI244" s="14">
        <f>AF244/W244</f>
        <v>18430.909090909092</v>
      </c>
      <c r="BJ244" s="14">
        <f>AH244/Y244</f>
        <v>18893.333333333332</v>
      </c>
      <c r="BK244" s="14">
        <f>AJ244/AA244</f>
        <v>43823.5</v>
      </c>
      <c r="BL244" s="14">
        <f>BI244+BJ244+BK244</f>
        <v>81147.742424242431</v>
      </c>
      <c r="BM244" s="14">
        <f>(AF244/W244)-AF244</f>
        <v>1535.9090909090919</v>
      </c>
      <c r="BN244" s="14">
        <f>AH244/Y244-AH244</f>
        <v>3813.3333333333321</v>
      </c>
      <c r="BO244" s="14">
        <f>AJ244/AA244-AJ244</f>
        <v>3624.5</v>
      </c>
      <c r="BP244" s="14">
        <f>BG244/S244</f>
        <v>-5.5550653916372005E-2</v>
      </c>
      <c r="BQ244" s="14">
        <f>(BG244-CA244)/S244</f>
        <v>-4.7937684158526006E-2</v>
      </c>
      <c r="BR244" s="27">
        <f>BQ244-BP244</f>
        <v>7.6129697578459984E-3</v>
      </c>
      <c r="BS244" s="28">
        <f t="shared" si="17"/>
        <v>262094</v>
      </c>
      <c r="BT244" s="11">
        <f>BS244/S244</f>
        <v>0.88940092165898621</v>
      </c>
      <c r="BU244" s="14">
        <f>(BE244-AP244)*1/BT244-(BE244-AP244)</f>
        <v>9339.9792746113962</v>
      </c>
      <c r="BV244" s="14">
        <f t="shared" si="18"/>
        <v>0.25700576206538484</v>
      </c>
      <c r="BW244" s="27">
        <f>(AR244+AV244+AY244+BB244)/S244</f>
        <v>0.31255641598175687</v>
      </c>
      <c r="BX244" s="13">
        <f>(AF244+AH244+AJ244+AL244+AN244)/N244</f>
        <v>194.58290155440415</v>
      </c>
      <c r="BY244" s="26">
        <f>BX244/K244</f>
        <v>0.28657275633932866</v>
      </c>
      <c r="BZ244" s="11">
        <f>AP244/BE244</f>
        <v>8.2787577902186538E-3</v>
      </c>
      <c r="CA244" s="15">
        <f>-(BM244+BN244+BO244)/M244</f>
        <v>-2243.435606060606</v>
      </c>
      <c r="CB244" s="15">
        <f>BG244-CA244</f>
        <v>-14126.564393939394</v>
      </c>
      <c r="CC244" s="18">
        <f t="shared" si="19"/>
        <v>1</v>
      </c>
      <c r="CD244" s="17">
        <f>(AF244/(AF244+AH244+AJ244))/(X244/(X244+Z244+AB244))</f>
        <v>1.6971312383960984</v>
      </c>
      <c r="CE244" s="19">
        <f>(AH244/(AF244+AH244+AJ244))/(Z244/(X244+Z244+AB244))</f>
        <v>0.83384115299341588</v>
      </c>
      <c r="CF244" s="18">
        <f>(AJ244/(AF244+AH244+AJ244))/(AB244/(X244+Z244+AB244))</f>
        <v>0.91084000007500676</v>
      </c>
      <c r="CG244">
        <f>AH244/Z244</f>
        <v>138.348623853211</v>
      </c>
      <c r="CH244" s="11">
        <f>BB244/BE244</f>
        <v>0.30845304742790747</v>
      </c>
      <c r="CI244" s="14">
        <f>AY244/V244</f>
        <v>2247.8686697653607</v>
      </c>
      <c r="CJ244" s="14">
        <f>AV244/M244</f>
        <v>5133.25</v>
      </c>
      <c r="CK244" s="17">
        <f>N244/V244</f>
        <v>51.287227008477906</v>
      </c>
      <c r="CL244" s="17">
        <f>(AL244+AN244)/N244</f>
        <v>7.6036269430051817</v>
      </c>
      <c r="CM244" s="14">
        <f>AP244/AC244</f>
        <v>5.9714285714285715</v>
      </c>
    </row>
    <row r="245" spans="1:91" hidden="1" x14ac:dyDescent="0.2">
      <c r="A245">
        <v>519</v>
      </c>
      <c r="B245" s="2">
        <v>44866</v>
      </c>
      <c r="C245" s="3" t="s">
        <v>41</v>
      </c>
      <c r="D245" t="s">
        <v>42</v>
      </c>
      <c r="E245" s="3" t="s">
        <v>36</v>
      </c>
      <c r="F245" t="s">
        <v>28</v>
      </c>
      <c r="G245" t="str">
        <f>CONCATENATE(C245,E245)</f>
        <v>SEAJNU</v>
      </c>
      <c r="H245" t="s">
        <v>31</v>
      </c>
      <c r="I245">
        <f>U245/M245</f>
        <v>152.75</v>
      </c>
      <c r="J245" t="str">
        <f>_xlfn.CONCAT(C245,E245,H245)</f>
        <v>SEAJNU737-800</v>
      </c>
      <c r="K245" s="4">
        <v>909</v>
      </c>
      <c r="L245" s="4">
        <f>N245/M245</f>
        <v>88.416666666666671</v>
      </c>
      <c r="M245" s="4">
        <v>12</v>
      </c>
      <c r="N245" s="4">
        <v>1061</v>
      </c>
      <c r="O245" s="4">
        <f>P245/M245</f>
        <v>14</v>
      </c>
      <c r="P245" s="4">
        <v>168</v>
      </c>
      <c r="Q245" s="4">
        <v>284</v>
      </c>
      <c r="R245" s="4">
        <v>610</v>
      </c>
      <c r="S245" s="4">
        <f>U245*K245</f>
        <v>1666197</v>
      </c>
      <c r="T245" s="7">
        <f>N245/U245</f>
        <v>0.57883251500272781</v>
      </c>
      <c r="U245" s="4">
        <v>1833</v>
      </c>
      <c r="V245" s="4">
        <v>29.495859940400166</v>
      </c>
      <c r="W245" s="7">
        <f>P245/X245</f>
        <v>0.69421487603305787</v>
      </c>
      <c r="X245" s="4">
        <v>242</v>
      </c>
      <c r="Y245" s="7">
        <f>Q245/Z245</f>
        <v>0.61739130434782608</v>
      </c>
      <c r="Z245" s="4">
        <v>460</v>
      </c>
      <c r="AA245" s="7">
        <f>R245/AB245</f>
        <v>0.53934571175950485</v>
      </c>
      <c r="AB245" s="4">
        <v>1131</v>
      </c>
      <c r="AC245" s="4">
        <v>7070</v>
      </c>
      <c r="AD245" s="4">
        <f>AP245/AC245</f>
        <v>4.9997171145685995</v>
      </c>
      <c r="AE245" s="7">
        <f>AF245/(AF245+AH245+AJ245+AL245+AN245+AP245)</f>
        <v>0.23387497230689311</v>
      </c>
      <c r="AF245" s="4">
        <v>61228</v>
      </c>
      <c r="AG245" s="7">
        <f>AH245/(AF245+AH245+AJ245+AL245+AN245+AP245)</f>
        <v>0.20398169581127434</v>
      </c>
      <c r="AH245" s="4">
        <v>53402</v>
      </c>
      <c r="AI245" s="7">
        <f>AJ245/(AF245+AH245+AJ245+AL245+AN245+AP245)</f>
        <v>0.40848287611058909</v>
      </c>
      <c r="AJ245" s="4">
        <v>106940</v>
      </c>
      <c r="AK245" s="7">
        <f>AL245/(AF245+AH245+AJ245+AL245+AN245+AP245)</f>
        <v>1.3980244310498935E-2</v>
      </c>
      <c r="AL245" s="4">
        <v>3660</v>
      </c>
      <c r="AM245" s="7">
        <f>AN245/(AF245+AH245+AJ245+AL245+AN245+AP245)</f>
        <v>4.6600814368329777E-3</v>
      </c>
      <c r="AN245" s="4">
        <v>1220</v>
      </c>
      <c r="AO245" s="7">
        <f>AP245/(AF245+AH245+AJ245+AL245+AN245+AP245)</f>
        <v>0.13502013002391156</v>
      </c>
      <c r="AP245" s="4">
        <v>35348</v>
      </c>
      <c r="AQ245" s="6">
        <f>AO245+AM245+AK245+AI245+AG245+AE245</f>
        <v>1</v>
      </c>
      <c r="AR245" s="4">
        <v>108620</v>
      </c>
      <c r="AS245" s="4">
        <f>AR245/M245</f>
        <v>9051.6666666666661</v>
      </c>
      <c r="AT245" s="4">
        <f>AR245/V245</f>
        <v>3682.5507111669031</v>
      </c>
      <c r="AU245" s="7">
        <f>AR245/(AR245+AV245+AY245+BB245)</f>
        <v>0.3229796673267798</v>
      </c>
      <c r="AV245" s="4">
        <v>60255</v>
      </c>
      <c r="AW245" s="4">
        <f>AV245/M245</f>
        <v>5021.25</v>
      </c>
      <c r="AX245" s="7">
        <f>AV245/(AR245+AV245+AY245+BB245)</f>
        <v>0.17916718702610124</v>
      </c>
      <c r="AY245" s="4">
        <v>96584</v>
      </c>
      <c r="AZ245" s="4">
        <f>AY245/M245</f>
        <v>8048.666666666667</v>
      </c>
      <c r="BA245" s="7">
        <f>AY245/(AR245+AV245+AY245+BB245)</f>
        <v>0.28719083215880775</v>
      </c>
      <c r="BB245" s="4">
        <v>70847</v>
      </c>
      <c r="BC245" s="11">
        <f>BB245/(AR245+AV245+AY245+BB245)</f>
        <v>0.21066231348831124</v>
      </c>
      <c r="BD245" s="9">
        <f>BC245+BA245+AX245+AU245</f>
        <v>1</v>
      </c>
      <c r="BE245" s="14">
        <f>(AF245+AH245+AJ245+AL245+AN245+AP245)</f>
        <v>261798</v>
      </c>
      <c r="BF245" s="14">
        <f t="shared" si="15"/>
        <v>-336306</v>
      </c>
      <c r="BG245" s="13">
        <f>(AF245+AH245+AJ245+AL245+AN245+AP245)-(AR245+AV245+AY245+BB245)</f>
        <v>-74508</v>
      </c>
      <c r="BH245" s="13">
        <f t="shared" si="16"/>
        <v>1</v>
      </c>
      <c r="BI245" s="14">
        <f>AF245/W245</f>
        <v>88197.476190476184</v>
      </c>
      <c r="BJ245" s="14">
        <f>AH245/Y245</f>
        <v>86496.1971830986</v>
      </c>
      <c r="BK245" s="14">
        <f>AJ245/AA245</f>
        <v>198277.27868852459</v>
      </c>
      <c r="BL245" s="14">
        <f>BI245+BJ245+BK245</f>
        <v>372970.95206209936</v>
      </c>
      <c r="BM245" s="14">
        <f>(AF245/W245)-AF245</f>
        <v>26969.476190476184</v>
      </c>
      <c r="BN245" s="14">
        <f>AH245/Y245-AH245</f>
        <v>33094.1971830986</v>
      </c>
      <c r="BO245" s="14">
        <f>AJ245/AA245-AJ245</f>
        <v>91337.278688524588</v>
      </c>
      <c r="BP245" s="14">
        <f>BG245/S245</f>
        <v>-4.4717401363704293E-2</v>
      </c>
      <c r="BQ245" s="14">
        <f>(BG245-CA245)/S245</f>
        <v>-3.7145219919868452E-2</v>
      </c>
      <c r="BR245" s="27">
        <f>BQ245-BP245</f>
        <v>7.5721814438358404E-3</v>
      </c>
      <c r="BS245" s="28">
        <f t="shared" si="17"/>
        <v>964449</v>
      </c>
      <c r="BT245" s="11">
        <f>BS245/S245</f>
        <v>0.57883251500272781</v>
      </c>
      <c r="BU245" s="14">
        <f>(BE245-AP245)*1/BT245-(BE245-AP245)</f>
        <v>164768.52026390197</v>
      </c>
      <c r="BV245" s="14">
        <f t="shared" si="18"/>
        <v>0.1571230772831784</v>
      </c>
      <c r="BW245" s="27">
        <f>(AR245+AV245+AY245+BB245)/S245</f>
        <v>0.2018404786468827</v>
      </c>
      <c r="BX245" s="13">
        <f>(AF245+AH245+AJ245+AL245+AN245)/N245</f>
        <v>213.43072573044299</v>
      </c>
      <c r="BY245" s="26">
        <f>BX245/K245</f>
        <v>0.23479727803129041</v>
      </c>
      <c r="BZ245" s="11">
        <f>AP245/BE245</f>
        <v>0.13502013002391156</v>
      </c>
      <c r="CA245" s="15">
        <f>-(BM245+BN245+BO245)/M245</f>
        <v>-12616.746005174946</v>
      </c>
      <c r="CB245" s="15">
        <f>BG245-CA245</f>
        <v>-61891.253994825056</v>
      </c>
      <c r="CC245" s="18">
        <f t="shared" si="19"/>
        <v>1</v>
      </c>
      <c r="CD245" s="17">
        <f>(AF245/(AF245+AH245+AJ245))/(X245/(X245+Z245+AB245))</f>
        <v>2.0930818646943652</v>
      </c>
      <c r="CE245" s="19">
        <f>(AH245/(AF245+AH245+AJ245))/(Z245/(X245+Z245+AB245))</f>
        <v>0.96039789172525714</v>
      </c>
      <c r="CF245" s="18">
        <f>(AJ245/(AF245+AH245+AJ245))/(AB245/(X245+Z245+AB245))</f>
        <v>0.7822202993371753</v>
      </c>
      <c r="CG245">
        <f>AH245/Z245</f>
        <v>116.09130434782608</v>
      </c>
      <c r="CH245" s="11">
        <f>BB245/BE245</f>
        <v>0.2706170406191033</v>
      </c>
      <c r="CI245" s="14">
        <f>AY245/V245</f>
        <v>3274.4934440005909</v>
      </c>
      <c r="CJ245" s="14">
        <f>AV245/M245</f>
        <v>5021.25</v>
      </c>
      <c r="CK245" s="17">
        <f>N245/V245</f>
        <v>35.971149922188218</v>
      </c>
      <c r="CL245" s="17">
        <f>(AL245+AN245)/N245</f>
        <v>4.5994344957587181</v>
      </c>
      <c r="CM245" s="14">
        <f>AP245/AC245</f>
        <v>4.9997171145685995</v>
      </c>
    </row>
    <row r="246" spans="1:91" hidden="1" x14ac:dyDescent="0.2">
      <c r="A246">
        <v>1053</v>
      </c>
      <c r="B246" s="2">
        <v>45231</v>
      </c>
      <c r="C246" s="3" t="s">
        <v>32</v>
      </c>
      <c r="D246" t="s">
        <v>33</v>
      </c>
      <c r="E246" s="3" t="s">
        <v>29</v>
      </c>
      <c r="F246" t="s">
        <v>28</v>
      </c>
      <c r="G246" t="str">
        <f>CONCATENATE(C246,E246)</f>
        <v>HNLANC</v>
      </c>
      <c r="H246" t="s">
        <v>31</v>
      </c>
      <c r="I246">
        <f>U246/M246</f>
        <v>132.66666666666666</v>
      </c>
      <c r="J246" t="str">
        <f>_xlfn.CONCAT(C246,E246,H246)</f>
        <v>HNLANC737-800</v>
      </c>
      <c r="K246" s="4">
        <v>2777</v>
      </c>
      <c r="L246" s="4">
        <f>N246/M246</f>
        <v>106</v>
      </c>
      <c r="M246" s="4">
        <v>3</v>
      </c>
      <c r="N246" s="4">
        <v>318</v>
      </c>
      <c r="O246" s="4">
        <f>P246/M246</f>
        <v>16.333333333333332</v>
      </c>
      <c r="P246" s="4">
        <v>49</v>
      </c>
      <c r="Q246" s="4">
        <v>100</v>
      </c>
      <c r="R246" s="4">
        <v>169</v>
      </c>
      <c r="S246" s="4">
        <f>U246*K246</f>
        <v>1105246</v>
      </c>
      <c r="T246" s="7">
        <f>N246/U246</f>
        <v>0.79899497487437188</v>
      </c>
      <c r="U246" s="4">
        <v>398</v>
      </c>
      <c r="V246" s="4">
        <v>14.98758865248227</v>
      </c>
      <c r="W246" s="7">
        <f>P246/X246</f>
        <v>0.92452830188679247</v>
      </c>
      <c r="X246" s="4">
        <v>53</v>
      </c>
      <c r="Y246" s="7">
        <f>Q246/Z246</f>
        <v>1</v>
      </c>
      <c r="Z246" s="4">
        <v>100</v>
      </c>
      <c r="AA246" s="7">
        <f>R246/AB246</f>
        <v>0.68979591836734699</v>
      </c>
      <c r="AB246" s="4">
        <v>245</v>
      </c>
      <c r="AC246" s="4">
        <v>638</v>
      </c>
      <c r="AD246" s="4">
        <f>AP246/AC246</f>
        <v>6</v>
      </c>
      <c r="AE246" s="7">
        <f>AF246/(AF246+AH246+AJ246+AL246+AN246+AP246)</f>
        <v>0.24729159206921533</v>
      </c>
      <c r="AF246" s="4">
        <v>29697</v>
      </c>
      <c r="AG246" s="7">
        <f>AH246/(AF246+AH246+AJ246+AL246+AN246+AP246)</f>
        <v>0.2865707933282815</v>
      </c>
      <c r="AH246" s="4">
        <v>34414</v>
      </c>
      <c r="AI246" s="7">
        <f>AJ246/(AF246+AH246+AJ246+AL246+AN246+AP246)</f>
        <v>0.41450091182373072</v>
      </c>
      <c r="AJ246" s="4">
        <v>49777</v>
      </c>
      <c r="AK246" s="7">
        <f>AL246/(AF246+AH246+AJ246+AL246+AN246+AP246)</f>
        <v>9.9093172563681931E-3</v>
      </c>
      <c r="AL246" s="4">
        <v>1190</v>
      </c>
      <c r="AM246" s="7">
        <f>AN246/(AF246+AH246+AJ246+AL246+AN246+AP246)</f>
        <v>9.8510271548601456E-3</v>
      </c>
      <c r="AN246" s="4">
        <v>1183</v>
      </c>
      <c r="AO246" s="7">
        <f>AP246/(AF246+AH246+AJ246+AL246+AN246+AP246)</f>
        <v>3.1876358367544072E-2</v>
      </c>
      <c r="AP246" s="4">
        <v>3828</v>
      </c>
      <c r="AQ246" s="6">
        <f>AO246+AM246+AK246+AI246+AG246+AE246</f>
        <v>1</v>
      </c>
      <c r="AR246" s="4">
        <v>62319</v>
      </c>
      <c r="AS246" s="4">
        <f>AR246/M246</f>
        <v>20773</v>
      </c>
      <c r="AT246" s="4">
        <f>AR246/V246</f>
        <v>4158.0404590086364</v>
      </c>
      <c r="AU246" s="7">
        <f>AR246/(AR246+AV246+AY246+BB246)</f>
        <v>0.39644642925302492</v>
      </c>
      <c r="AV246" s="4">
        <v>14666</v>
      </c>
      <c r="AW246" s="4">
        <f>AV246/M246</f>
        <v>4888.666666666667</v>
      </c>
      <c r="AX246" s="7">
        <f>AV246/(AR246+AV246+AY246+BB246)</f>
        <v>9.3298726414494187E-2</v>
      </c>
      <c r="AY246" s="4">
        <v>33689</v>
      </c>
      <c r="AZ246" s="4">
        <f>AY246/M246</f>
        <v>11229.666666666666</v>
      </c>
      <c r="BA246" s="7">
        <f>AY246/(AR246+AV246+AY246+BB246)</f>
        <v>0.21431479573011691</v>
      </c>
      <c r="BB246" s="4">
        <v>46520</v>
      </c>
      <c r="BC246" s="11">
        <f>BB246/(AR246+AV246+AY246+BB246)</f>
        <v>0.29594004860236395</v>
      </c>
      <c r="BD246" s="9">
        <f>BC246+BA246+AX246+AU246</f>
        <v>1</v>
      </c>
      <c r="BE246" s="14">
        <f>(AF246+AH246+AJ246+AL246+AN246+AP246)</f>
        <v>120089</v>
      </c>
      <c r="BF246" s="14">
        <f t="shared" si="15"/>
        <v>-157194</v>
      </c>
      <c r="BG246" s="13">
        <f>(AF246+AH246+AJ246+AL246+AN246+AP246)-(AR246+AV246+AY246+BB246)</f>
        <v>-37105</v>
      </c>
      <c r="BH246" s="13">
        <f t="shared" si="16"/>
        <v>1</v>
      </c>
      <c r="BI246" s="14">
        <f>AF246/W246</f>
        <v>32121.244897959183</v>
      </c>
      <c r="BJ246" s="14">
        <f>AH246/Y246</f>
        <v>34414</v>
      </c>
      <c r="BK246" s="14">
        <f>AJ246/AA246</f>
        <v>72161.923076923078</v>
      </c>
      <c r="BL246" s="14">
        <f>BI246+BJ246+BK246</f>
        <v>138697.16797488226</v>
      </c>
      <c r="BM246" s="14">
        <f>(AF246/W246)-AF246</f>
        <v>2424.2448979591827</v>
      </c>
      <c r="BN246" s="14">
        <f>AH246/Y246-AH246</f>
        <v>0</v>
      </c>
      <c r="BO246" s="14">
        <f>AJ246/AA246-AJ246</f>
        <v>22384.923076923078</v>
      </c>
      <c r="BP246" s="14">
        <f>BG246/S246</f>
        <v>-3.3571711637047315E-2</v>
      </c>
      <c r="BQ246" s="14">
        <f>(BG246-CA246)/S246</f>
        <v>-2.6089465459912014E-2</v>
      </c>
      <c r="BR246" s="27">
        <f>BQ246-BP246</f>
        <v>7.4822461771353009E-3</v>
      </c>
      <c r="BS246" s="28">
        <f t="shared" si="17"/>
        <v>883086</v>
      </c>
      <c r="BT246" s="11">
        <f>BS246/S246</f>
        <v>0.79899497487437188</v>
      </c>
      <c r="BU246" s="14">
        <f>(BE246-AP246)*1/BT246-(BE246-AP246)</f>
        <v>29248.050314465392</v>
      </c>
      <c r="BV246" s="14">
        <f t="shared" si="18"/>
        <v>0.10865363909934983</v>
      </c>
      <c r="BW246" s="27">
        <f>(AR246+AV246+AY246+BB246)/S246</f>
        <v>0.14222535073639714</v>
      </c>
      <c r="BX246" s="13">
        <f>(AF246+AH246+AJ246+AL246+AN246)/N246</f>
        <v>365.60062893081761</v>
      </c>
      <c r="BY246" s="26">
        <f>BX246/K246</f>
        <v>0.13165308928009276</v>
      </c>
      <c r="BZ246" s="11">
        <f>AP246/BE246</f>
        <v>3.1876358367544072E-2</v>
      </c>
      <c r="CA246" s="15">
        <f>-(BM246+BN246+BO246)/M246</f>
        <v>-8269.7226582940875</v>
      </c>
      <c r="CB246" s="15">
        <f>BG246-CA246</f>
        <v>-28835.277341705914</v>
      </c>
      <c r="CC246" s="18">
        <f t="shared" si="19"/>
        <v>1</v>
      </c>
      <c r="CD246" s="17">
        <f>(AF246/(AF246+AH246+AJ246))/(X246/(X246+Z246+AB246))</f>
        <v>1.9581313253139796</v>
      </c>
      <c r="CE246" s="19">
        <f>(AH246/(AF246+AH246+AJ246))/(Z246/(X246+Z246+AB246))</f>
        <v>1.2026527816802473</v>
      </c>
      <c r="CF246" s="18">
        <f>(AJ246/(AF246+AH246+AJ246))/(AB246/(X246+Z246+AB246))</f>
        <v>0.71001535342993627</v>
      </c>
      <c r="CG246">
        <f>AH246/Z246</f>
        <v>344.14</v>
      </c>
      <c r="CH246" s="11">
        <f>BB246/BE246</f>
        <v>0.38737936030777176</v>
      </c>
      <c r="CI246" s="14">
        <f>AY246/V246</f>
        <v>2247.7932095114161</v>
      </c>
      <c r="CJ246" s="14">
        <f>AV246/M246</f>
        <v>4888.666666666667</v>
      </c>
      <c r="CK246" s="17">
        <f>N246/V246</f>
        <v>21.217555897314561</v>
      </c>
      <c r="CL246" s="17">
        <f>(AL246+AN246)/N246</f>
        <v>7.4622641509433958</v>
      </c>
      <c r="CM246" s="14">
        <f>AP246/AC246</f>
        <v>6</v>
      </c>
    </row>
    <row r="247" spans="1:91" x14ac:dyDescent="0.2">
      <c r="A247">
        <v>920</v>
      </c>
      <c r="B247" s="2">
        <v>45200</v>
      </c>
      <c r="C247" s="3" t="s">
        <v>39</v>
      </c>
      <c r="D247" t="s">
        <v>28</v>
      </c>
      <c r="E247" s="3" t="s">
        <v>29</v>
      </c>
      <c r="F247" t="s">
        <v>28</v>
      </c>
      <c r="G247" t="str">
        <f>CONCATENATE(C247,E247)</f>
        <v>OMEANC</v>
      </c>
      <c r="H247" t="s">
        <v>40</v>
      </c>
      <c r="I247">
        <f>U247/M247</f>
        <v>73.625</v>
      </c>
      <c r="J247" t="str">
        <f>_xlfn.CONCAT(C247,E247,H247)</f>
        <v>OMEANCE175</v>
      </c>
      <c r="K247" s="4">
        <v>539</v>
      </c>
      <c r="L247" s="4">
        <f>N247/M247</f>
        <v>50.4375</v>
      </c>
      <c r="M247" s="4">
        <v>16</v>
      </c>
      <c r="N247" s="4">
        <v>807</v>
      </c>
      <c r="O247" s="4">
        <f>P247/M247</f>
        <v>6.625</v>
      </c>
      <c r="P247" s="4">
        <v>106</v>
      </c>
      <c r="Q247" s="4">
        <v>191</v>
      </c>
      <c r="R247" s="4">
        <v>510</v>
      </c>
      <c r="S247" s="4">
        <f>U247*K247</f>
        <v>634942</v>
      </c>
      <c r="T247" s="7">
        <f>N247/U247</f>
        <v>0.68505942275042442</v>
      </c>
      <c r="U247" s="4">
        <v>1178</v>
      </c>
      <c r="V247" s="4">
        <v>23.53802681992337</v>
      </c>
      <c r="W247" s="7">
        <f>P247/X247</f>
        <v>0.68387096774193545</v>
      </c>
      <c r="X247" s="4">
        <v>155</v>
      </c>
      <c r="Y247" s="7">
        <f>Q247/Z247</f>
        <v>0.68458781362007171</v>
      </c>
      <c r="Z247" s="4">
        <v>279</v>
      </c>
      <c r="AA247" s="7">
        <f>R247/AB247</f>
        <v>0.68548387096774188</v>
      </c>
      <c r="AB247" s="4">
        <v>744</v>
      </c>
      <c r="AC247" s="4">
        <v>3783</v>
      </c>
      <c r="AD247" s="4">
        <f>AP247/AC247</f>
        <v>5.999735659529474</v>
      </c>
      <c r="AE247" s="7">
        <f>AF247/(AF247+AH247+AJ247+AL247+AN247+AP247)</f>
        <v>0.19560003477424864</v>
      </c>
      <c r="AF247" s="4">
        <v>38249</v>
      </c>
      <c r="AG247" s="7">
        <f>AH247/(AF247+AH247+AJ247+AL247+AN247+AP247)</f>
        <v>0.18606268569704471</v>
      </c>
      <c r="AH247" s="4">
        <v>36384</v>
      </c>
      <c r="AI247" s="7">
        <f>AJ247/(AF247+AH247+AJ247+AL247+AN247+AP247)</f>
        <v>0.46314696722527066</v>
      </c>
      <c r="AJ247" s="4">
        <v>90567</v>
      </c>
      <c r="AK247" s="7">
        <f>AL247/(AF247+AH247+AJ247+AL247+AN247+AP247)</f>
        <v>1.8256480539205408E-2</v>
      </c>
      <c r="AL247" s="4">
        <v>3570</v>
      </c>
      <c r="AM247" s="7">
        <f>AN247/(AF247+AH247+AJ247+AL247+AN247+AP247)</f>
        <v>2.0864549187663325E-2</v>
      </c>
      <c r="AN247" s="4">
        <v>4080</v>
      </c>
      <c r="AO247" s="7">
        <f>AP247/(AF247+AH247+AJ247+AL247+AN247+AP247)</f>
        <v>0.11606928257656728</v>
      </c>
      <c r="AP247" s="4">
        <v>22697</v>
      </c>
      <c r="AQ247" s="6">
        <f>AO247+AM247+AK247+AI247+AG247+AE247</f>
        <v>1</v>
      </c>
      <c r="AR247" s="4">
        <v>58756</v>
      </c>
      <c r="AS247" s="4">
        <f>AR247/M247</f>
        <v>3672.25</v>
      </c>
      <c r="AT247" s="4">
        <f>AR247/V247</f>
        <v>2496.2160358431984</v>
      </c>
      <c r="AU247" s="7">
        <f>AR247/(AR247+AV247+AY247+BB247)</f>
        <v>0.33247323510106153</v>
      </c>
      <c r="AV247" s="4">
        <v>50653</v>
      </c>
      <c r="AW247" s="4">
        <f>AV247/M247</f>
        <v>3165.8125</v>
      </c>
      <c r="AX247" s="7">
        <f>AV247/(AR247+AV247+AY247+BB247)</f>
        <v>0.28662207736357259</v>
      </c>
      <c r="AY247" s="4">
        <v>32578</v>
      </c>
      <c r="AZ247" s="4">
        <f>AY247/M247</f>
        <v>2036.125</v>
      </c>
      <c r="BA247" s="7">
        <f>AY247/(AR247+AV247+AY247+BB247)</f>
        <v>0.18434394875625268</v>
      </c>
      <c r="BB247" s="4">
        <v>34737</v>
      </c>
      <c r="BC247" s="11">
        <f>BB247/(AR247+AV247+AY247+BB247)</f>
        <v>0.1965607387791132</v>
      </c>
      <c r="BD247" s="9">
        <f>BC247+BA247+AX247+AU247</f>
        <v>1</v>
      </c>
      <c r="BE247" s="14">
        <f>(AF247+AH247+AJ247+AL247+AN247+AP247)</f>
        <v>195547</v>
      </c>
      <c r="BF247" s="14">
        <f t="shared" si="15"/>
        <v>-176724</v>
      </c>
      <c r="BG247" s="13">
        <f>(AF247+AH247+AJ247+AL247+AN247+AP247)-(AR247+AV247+AY247+BB247)</f>
        <v>18823</v>
      </c>
      <c r="BH247" s="13">
        <f t="shared" si="16"/>
        <v>0</v>
      </c>
      <c r="BI247" s="14">
        <f>AF247/W247</f>
        <v>55930.141509433968</v>
      </c>
      <c r="BJ247" s="14">
        <f>AH247/Y247</f>
        <v>53147.30890052356</v>
      </c>
      <c r="BK247" s="14">
        <f>AJ247/AA247</f>
        <v>132121.27058823532</v>
      </c>
      <c r="BL247" s="14">
        <f>BI247+BJ247+BK247</f>
        <v>241198.72099819285</v>
      </c>
      <c r="BM247" s="14">
        <f>(AF247/W247)-AF247</f>
        <v>17681.141509433968</v>
      </c>
      <c r="BN247" s="14">
        <f>AH247/Y247-AH247</f>
        <v>16763.30890052356</v>
      </c>
      <c r="BO247" s="14">
        <f>AJ247/AA247-AJ247</f>
        <v>41554.270588235318</v>
      </c>
      <c r="BP247" s="14">
        <f>BG247/S247</f>
        <v>2.9645227438096708E-2</v>
      </c>
      <c r="BQ247" s="14">
        <f>(BG247-CA247)/S247</f>
        <v>3.7126099805001173E-2</v>
      </c>
      <c r="BR247" s="27">
        <f>BQ247-BP247</f>
        <v>7.4808723669044647E-3</v>
      </c>
      <c r="BS247" s="28">
        <f t="shared" si="17"/>
        <v>434973</v>
      </c>
      <c r="BT247" s="11">
        <f>BS247/S247</f>
        <v>0.68505942275042442</v>
      </c>
      <c r="BU247" s="14">
        <f>(BE247-AP247)*1/BT247-(BE247-AP247)</f>
        <v>79463.878562577447</v>
      </c>
      <c r="BV247" s="14">
        <f t="shared" si="18"/>
        <v>0.30797616160216207</v>
      </c>
      <c r="BW247" s="27">
        <f>(AR247+AV247+AY247+BB247)/S247</f>
        <v>0.2783309341640654</v>
      </c>
      <c r="BX247" s="13">
        <f>(AF247+AH247+AJ247+AL247+AN247)/N247</f>
        <v>214.18835192069392</v>
      </c>
      <c r="BY247" s="26">
        <f>BX247/K247</f>
        <v>0.39738098686585144</v>
      </c>
      <c r="BZ247" s="11">
        <f>AP247/BE247</f>
        <v>0.11606928257656728</v>
      </c>
      <c r="CA247" s="15">
        <f>-(BM247+BN247+BO247)/M247</f>
        <v>-4749.9200623870529</v>
      </c>
      <c r="CB247" s="15">
        <f>BG247-CA247</f>
        <v>23572.920062387053</v>
      </c>
      <c r="CC247" s="18">
        <f t="shared" si="19"/>
        <v>0</v>
      </c>
      <c r="CD247" s="17">
        <f>(AF247/(AF247+AH247+AJ247))/(X247/(X247+Z247+AB247))</f>
        <v>1.7596392251815982</v>
      </c>
      <c r="CE247" s="19">
        <f>(AH247/(AF247+AH247+AJ247))/(Z247/(X247+Z247+AB247))</f>
        <v>0.92991121872477811</v>
      </c>
      <c r="CF247" s="18">
        <f>(AJ247/(AF247+AH247+AJ247))/(AB247/(X247+Z247+AB247))</f>
        <v>0.86802512106537544</v>
      </c>
      <c r="CG247">
        <f>AH247/Z247</f>
        <v>130.40860215053763</v>
      </c>
      <c r="CH247" s="11">
        <f>BB247/BE247</f>
        <v>0.17764015812055414</v>
      </c>
      <c r="CI247" s="14">
        <f>AY247/V247</f>
        <v>1384.0582411277098</v>
      </c>
      <c r="CJ247" s="14">
        <f>AV247/M247</f>
        <v>3165.8125</v>
      </c>
      <c r="CK247" s="17">
        <f>N247/V247</f>
        <v>34.284946914791021</v>
      </c>
      <c r="CL247" s="17">
        <f>(AL247+AN247)/N247</f>
        <v>9.4795539033457246</v>
      </c>
      <c r="CM247" s="14">
        <f>AP247/AC247</f>
        <v>5.999735659529474</v>
      </c>
    </row>
    <row r="248" spans="1:91" hidden="1" x14ac:dyDescent="0.2">
      <c r="A248">
        <v>930</v>
      </c>
      <c r="B248" s="2">
        <v>45200</v>
      </c>
      <c r="C248" s="3" t="s">
        <v>41</v>
      </c>
      <c r="D248" t="s">
        <v>42</v>
      </c>
      <c r="E248" s="3" t="s">
        <v>46</v>
      </c>
      <c r="F248" t="s">
        <v>42</v>
      </c>
      <c r="G248" t="str">
        <f>CONCATENATE(C248,E248)</f>
        <v>SEAGEG</v>
      </c>
      <c r="H248" t="s">
        <v>31</v>
      </c>
      <c r="I248">
        <f>U248/M248</f>
        <v>153.42857142857142</v>
      </c>
      <c r="J248" t="str">
        <f>_xlfn.CONCAT(C248,E248,H248)</f>
        <v>SEAGEG737-800</v>
      </c>
      <c r="K248" s="4">
        <v>223</v>
      </c>
      <c r="L248" s="4">
        <f>N248/M248</f>
        <v>118.21428571428571</v>
      </c>
      <c r="M248" s="4">
        <v>14</v>
      </c>
      <c r="N248" s="4">
        <v>1655</v>
      </c>
      <c r="O248" s="4">
        <f>P248/M248</f>
        <v>20.285714285714285</v>
      </c>
      <c r="P248" s="4">
        <v>284</v>
      </c>
      <c r="Q248" s="4">
        <v>494</v>
      </c>
      <c r="R248" s="4">
        <v>878</v>
      </c>
      <c r="S248" s="4">
        <f>U248*K248</f>
        <v>479004</v>
      </c>
      <c r="T248" s="7">
        <f>N248/U248</f>
        <v>0.77048417132216018</v>
      </c>
      <c r="U248" s="4">
        <v>2148</v>
      </c>
      <c r="V248" s="4">
        <v>14.281585173501577</v>
      </c>
      <c r="W248" s="7">
        <f>P248/X248</f>
        <v>1</v>
      </c>
      <c r="X248" s="4">
        <v>284</v>
      </c>
      <c r="Y248" s="7">
        <f>Q248/Z248</f>
        <v>0.91481481481481486</v>
      </c>
      <c r="Z248" s="4">
        <v>540</v>
      </c>
      <c r="AA248" s="7">
        <f>R248/AB248</f>
        <v>0.66264150943396227</v>
      </c>
      <c r="AB248" s="4">
        <v>1325</v>
      </c>
      <c r="AC248" s="4">
        <v>2691</v>
      </c>
      <c r="AD248" s="4">
        <f>AP248/AC248</f>
        <v>5.9988851727982162</v>
      </c>
      <c r="AE248" s="7">
        <f>AF248/(AF248+AH248+AJ248+AL248+AN248+AP248)</f>
        <v>0.24979239113510146</v>
      </c>
      <c r="AF248" s="4">
        <v>57753</v>
      </c>
      <c r="AG248" s="7">
        <f>AH248/(AF248+AH248+AJ248+AL248+AN248+AP248)</f>
        <v>0.25076988287399871</v>
      </c>
      <c r="AH248" s="4">
        <v>57979</v>
      </c>
      <c r="AI248" s="7">
        <f>AJ248/(AF248+AH248+AJ248+AL248+AN248+AP248)</f>
        <v>0.37646407501600321</v>
      </c>
      <c r="AJ248" s="4">
        <v>87040</v>
      </c>
      <c r="AK248" s="7">
        <f>AL248/(AF248+AH248+AJ248+AL248+AN248+AP248)</f>
        <v>2.6569609522326603E-2</v>
      </c>
      <c r="AL248" s="4">
        <v>6143</v>
      </c>
      <c r="AM248" s="7">
        <f>AN248/(AF248+AH248+AJ248+AL248+AN248+AP248)</f>
        <v>2.658258507638276E-2</v>
      </c>
      <c r="AN248" s="4">
        <v>6146</v>
      </c>
      <c r="AO248" s="7">
        <f>AP248/(AF248+AH248+AJ248+AL248+AN248+AP248)</f>
        <v>6.9821456376187266E-2</v>
      </c>
      <c r="AP248" s="4">
        <v>16143</v>
      </c>
      <c r="AQ248" s="6">
        <f>AO248+AM248+AK248+AI248+AG248+AE248</f>
        <v>1</v>
      </c>
      <c r="AR248" s="4">
        <v>59384</v>
      </c>
      <c r="AS248" s="4">
        <f>AR248/M248</f>
        <v>4241.7142857142853</v>
      </c>
      <c r="AT248" s="4">
        <f>AR248/V248</f>
        <v>4158.0818430563722</v>
      </c>
      <c r="AU248" s="7">
        <f>AR248/(AR248+AV248+AY248+BB248)</f>
        <v>0.27618666691471255</v>
      </c>
      <c r="AV248" s="4">
        <v>79198</v>
      </c>
      <c r="AW248" s="4">
        <f>AV248/M248</f>
        <v>5657</v>
      </c>
      <c r="AX248" s="7">
        <f>AV248/(AR248+AV248+AY248+BB248)</f>
        <v>0.36833880584520079</v>
      </c>
      <c r="AY248" s="4">
        <v>32103</v>
      </c>
      <c r="AZ248" s="4">
        <f>AY248/M248</f>
        <v>2293.0714285714284</v>
      </c>
      <c r="BA248" s="7">
        <f>AY248/(AR248+AV248+AY248+BB248)</f>
        <v>0.14930655678234905</v>
      </c>
      <c r="BB248" s="4">
        <v>44329</v>
      </c>
      <c r="BC248" s="11">
        <f>BB248/(AR248+AV248+AY248+BB248)</f>
        <v>0.20616797045773763</v>
      </c>
      <c r="BD248" s="9">
        <f>BC248+BA248+AX248+AU248</f>
        <v>1</v>
      </c>
      <c r="BE248" s="14">
        <f>(AF248+AH248+AJ248+AL248+AN248+AP248)</f>
        <v>231204</v>
      </c>
      <c r="BF248" s="14">
        <f t="shared" si="15"/>
        <v>-215014</v>
      </c>
      <c r="BG248" s="13">
        <f>(AF248+AH248+AJ248+AL248+AN248+AP248)-(AR248+AV248+AY248+BB248)</f>
        <v>16190</v>
      </c>
      <c r="BH248" s="13">
        <f t="shared" si="16"/>
        <v>0</v>
      </c>
      <c r="BI248" s="14">
        <f>AF248/W248</f>
        <v>57753</v>
      </c>
      <c r="BJ248" s="14">
        <f>AH248/Y248</f>
        <v>63377.854251012141</v>
      </c>
      <c r="BK248" s="14">
        <f>AJ248/AA248</f>
        <v>131353.07517084281</v>
      </c>
      <c r="BL248" s="14">
        <f>BI248+BJ248+BK248</f>
        <v>252483.92942185496</v>
      </c>
      <c r="BM248" s="14">
        <f>(AF248/W248)-AF248</f>
        <v>0</v>
      </c>
      <c r="BN248" s="14">
        <f>AH248/Y248-AH248</f>
        <v>5398.8542510121406</v>
      </c>
      <c r="BO248" s="14">
        <f>AJ248/AA248-AJ248</f>
        <v>44313.075170842814</v>
      </c>
      <c r="BP248" s="14">
        <f>BG248/S248</f>
        <v>3.3799300214611985E-2</v>
      </c>
      <c r="BQ248" s="14">
        <f>(BG248-CA248)/S248</f>
        <v>4.1212290714818807E-2</v>
      </c>
      <c r="BR248" s="27">
        <f>BQ248-BP248</f>
        <v>7.4129905002068217E-3</v>
      </c>
      <c r="BS248" s="28">
        <f t="shared" si="17"/>
        <v>369065</v>
      </c>
      <c r="BT248" s="11">
        <f>BS248/S248</f>
        <v>0.77048417132216018</v>
      </c>
      <c r="BU248" s="14">
        <f>(BE248-AP248)*1/BT248-(BE248-AP248)</f>
        <v>64063.488217522623</v>
      </c>
      <c r="BV248" s="14">
        <f t="shared" si="18"/>
        <v>0.48267655384923719</v>
      </c>
      <c r="BW248" s="27">
        <f>(AR248+AV248+AY248+BB248)/S248</f>
        <v>0.44887725363462516</v>
      </c>
      <c r="BX248" s="13">
        <f>(AF248+AH248+AJ248+AL248+AN248)/N248</f>
        <v>129.94622356495469</v>
      </c>
      <c r="BY248" s="26">
        <f>BX248/K248</f>
        <v>0.58271849132266673</v>
      </c>
      <c r="BZ248" s="11">
        <f>AP248/BE248</f>
        <v>6.9821456376187266E-2</v>
      </c>
      <c r="CA248" s="15">
        <f>-(BM248+BN248+BO248)/M248</f>
        <v>-3550.8521015610681</v>
      </c>
      <c r="CB248" s="15">
        <f>BG248-CA248</f>
        <v>19740.852101561068</v>
      </c>
      <c r="CC248" s="18">
        <f t="shared" si="19"/>
        <v>0</v>
      </c>
      <c r="CD248" s="17">
        <f>(AF248/(AF248+AH248+AJ248))/(X248/(X248+Z248+AB248))</f>
        <v>2.1551854153544543</v>
      </c>
      <c r="CE248" s="19">
        <f>(AH248/(AF248+AH248+AJ248))/(Z248/(X248+Z248+AB248))</f>
        <v>1.1379033904892999</v>
      </c>
      <c r="CF248" s="18">
        <f>(AJ248/(AF248+AH248+AJ248))/(AB248/(X248+Z248+AB248))</f>
        <v>0.69619585749065127</v>
      </c>
      <c r="CG248">
        <f>AH248/Z248</f>
        <v>107.36851851851851</v>
      </c>
      <c r="CH248" s="11">
        <f>BB248/BE248</f>
        <v>0.19173111191847891</v>
      </c>
      <c r="CI248" s="14">
        <f>AY248/V248</f>
        <v>2247.8597165505644</v>
      </c>
      <c r="CJ248" s="14">
        <f>AV248/M248</f>
        <v>5657</v>
      </c>
      <c r="CK248" s="17">
        <f>N248/V248</f>
        <v>115.88349471673003</v>
      </c>
      <c r="CL248" s="17">
        <f>(AL248+AN248)/N248</f>
        <v>7.4253776435045316</v>
      </c>
      <c r="CM248" s="14">
        <f>AP248/AC248</f>
        <v>5.9988851727982162</v>
      </c>
    </row>
    <row r="249" spans="1:91" hidden="1" x14ac:dyDescent="0.2">
      <c r="A249">
        <v>836</v>
      </c>
      <c r="B249" s="2">
        <v>45200</v>
      </c>
      <c r="C249" s="3" t="s">
        <v>46</v>
      </c>
      <c r="D249" t="s">
        <v>42</v>
      </c>
      <c r="E249" s="3" t="s">
        <v>41</v>
      </c>
      <c r="F249" t="s">
        <v>42</v>
      </c>
      <c r="G249" t="str">
        <f>CONCATENATE(C249,E249)</f>
        <v>GEGSEA</v>
      </c>
      <c r="H249" t="s">
        <v>31</v>
      </c>
      <c r="I249">
        <f>U249/M249</f>
        <v>153.42857142857142</v>
      </c>
      <c r="J249" t="str">
        <f>_xlfn.CONCAT(C249,E249,H249)</f>
        <v>GEGSEA737-800</v>
      </c>
      <c r="K249" s="4">
        <v>223</v>
      </c>
      <c r="L249" s="4">
        <f>N249/M249</f>
        <v>118.21428571428571</v>
      </c>
      <c r="M249" s="4">
        <v>14</v>
      </c>
      <c r="N249" s="4">
        <v>1655</v>
      </c>
      <c r="O249" s="4">
        <f>P249/M249</f>
        <v>20.214285714285715</v>
      </c>
      <c r="P249" s="4">
        <v>283</v>
      </c>
      <c r="Q249" s="4">
        <v>540</v>
      </c>
      <c r="R249" s="4">
        <v>832</v>
      </c>
      <c r="S249" s="4">
        <f>U249*K249</f>
        <v>479004</v>
      </c>
      <c r="T249" s="7">
        <f>N249/U249</f>
        <v>0.77048417132216018</v>
      </c>
      <c r="U249" s="4">
        <v>2148</v>
      </c>
      <c r="V249" s="4">
        <v>16.615066876475215</v>
      </c>
      <c r="W249" s="7">
        <f>P249/X249</f>
        <v>0.99647887323943662</v>
      </c>
      <c r="X249" s="4">
        <v>284</v>
      </c>
      <c r="Y249" s="7">
        <f>Q249/Z249</f>
        <v>1</v>
      </c>
      <c r="Z249" s="4">
        <v>540</v>
      </c>
      <c r="AA249" s="7">
        <f>R249/AB249</f>
        <v>0.62792452830188683</v>
      </c>
      <c r="AB249" s="4">
        <v>1325</v>
      </c>
      <c r="AC249" s="4">
        <v>2691</v>
      </c>
      <c r="AD249" s="4">
        <f>AP249/AC249</f>
        <v>5.9988851727982162</v>
      </c>
      <c r="AE249" s="7">
        <f>AF249/(AF249+AH249+AJ249+AL249+AN249+AP249)</f>
        <v>0.21133465342994176</v>
      </c>
      <c r="AF249" s="4">
        <v>47280</v>
      </c>
      <c r="AG249" s="7">
        <f>AH249/(AF249+AH249+AJ249+AL249+AN249+AP249)</f>
        <v>0.29918961563733398</v>
      </c>
      <c r="AH249" s="4">
        <v>66935</v>
      </c>
      <c r="AI249" s="7">
        <f>AJ249/(AF249+AH249+AJ249+AL249+AN249+AP249)</f>
        <v>0.37267400020561325</v>
      </c>
      <c r="AJ249" s="4">
        <v>83375</v>
      </c>
      <c r="AK249" s="7">
        <f>AL249/(AF249+AH249+AJ249+AL249+AN249+AP249)</f>
        <v>2.605030372651651E-2</v>
      </c>
      <c r="AL249" s="4">
        <v>5828</v>
      </c>
      <c r="AM249" s="7">
        <f>AN249/(AF249+AH249+AJ249+AL249+AN249+AP249)</f>
        <v>1.8594588795866281E-2</v>
      </c>
      <c r="AN249" s="4">
        <v>4160</v>
      </c>
      <c r="AO249" s="7">
        <f>AP249/(AF249+AH249+AJ249+AL249+AN249+AP249)</f>
        <v>7.2156838204728208E-2</v>
      </c>
      <c r="AP249" s="4">
        <v>16143</v>
      </c>
      <c r="AQ249" s="6">
        <f>AO249+AM249+AK249+AI249+AG249+AE249</f>
        <v>0.99999999999999989</v>
      </c>
      <c r="AR249" s="4">
        <v>69087</v>
      </c>
      <c r="AS249" s="4">
        <f>AR249/M249</f>
        <v>4934.7857142857147</v>
      </c>
      <c r="AT249" s="4">
        <f>AR249/V249</f>
        <v>4158.0934048371637</v>
      </c>
      <c r="AU249" s="7">
        <f>AR249/(AR249+AV249+AY249+BB249)</f>
        <v>0.2912556280669803</v>
      </c>
      <c r="AV249" s="4">
        <v>79198</v>
      </c>
      <c r="AW249" s="4">
        <f>AV249/M249</f>
        <v>5657</v>
      </c>
      <c r="AX249" s="7">
        <f>AV249/(AR249+AV249+AY249+BB249)</f>
        <v>0.33388138479958179</v>
      </c>
      <c r="AY249" s="4">
        <v>37348</v>
      </c>
      <c r="AZ249" s="4">
        <f>AY249/M249</f>
        <v>2667.7142857142858</v>
      </c>
      <c r="BA249" s="7">
        <f>AY249/(AR249+AV249+AY249+BB249)</f>
        <v>0.15745097047267331</v>
      </c>
      <c r="BB249" s="4">
        <v>51571</v>
      </c>
      <c r="BC249" s="11">
        <f>BB249/(AR249+AV249+AY249+BB249)</f>
        <v>0.21741201666076457</v>
      </c>
      <c r="BD249" s="9">
        <f>BC249+BA249+AX249+AU249</f>
        <v>1</v>
      </c>
      <c r="BE249" s="14">
        <f>(AF249+AH249+AJ249+AL249+AN249+AP249)</f>
        <v>223721</v>
      </c>
      <c r="BF249" s="14">
        <f t="shared" si="15"/>
        <v>-237204</v>
      </c>
      <c r="BG249" s="13">
        <f>(AF249+AH249+AJ249+AL249+AN249+AP249)-(AR249+AV249+AY249+BB249)</f>
        <v>-13483</v>
      </c>
      <c r="BH249" s="13">
        <f t="shared" si="16"/>
        <v>1</v>
      </c>
      <c r="BI249" s="14">
        <f>AF249/W249</f>
        <v>47447.067137809187</v>
      </c>
      <c r="BJ249" s="14">
        <f>AH249/Y249</f>
        <v>66935</v>
      </c>
      <c r="BK249" s="14">
        <f>AJ249/AA249</f>
        <v>132778.69591346153</v>
      </c>
      <c r="BL249" s="14">
        <f>BI249+BJ249+BK249</f>
        <v>247160.76305127071</v>
      </c>
      <c r="BM249" s="14">
        <f>(AF249/W249)-AF249</f>
        <v>167.06713780918653</v>
      </c>
      <c r="BN249" s="14">
        <f>AH249/Y249-AH249</f>
        <v>0</v>
      </c>
      <c r="BO249" s="14">
        <f>AJ249/AA249-AJ249</f>
        <v>49403.695913461532</v>
      </c>
      <c r="BP249" s="14">
        <f>BG249/S249</f>
        <v>-2.8147990413441223E-2</v>
      </c>
      <c r="BQ249" s="14">
        <f>(BG249-CA249)/S249</f>
        <v>-2.0756050493573167E-2</v>
      </c>
      <c r="BR249" s="27">
        <f>BQ249-BP249</f>
        <v>7.3919399198680569E-3</v>
      </c>
      <c r="BS249" s="28">
        <f t="shared" si="17"/>
        <v>369065</v>
      </c>
      <c r="BT249" s="11">
        <f>BS249/S249</f>
        <v>0.77048417132216018</v>
      </c>
      <c r="BU249" s="14">
        <f>(BE249-AP249)*1/BT249-(BE249-AP249)</f>
        <v>61834.413293051359</v>
      </c>
      <c r="BV249" s="14">
        <f t="shared" si="18"/>
        <v>0.46705455486801778</v>
      </c>
      <c r="BW249" s="27">
        <f>(AR249+AV249+AY249+BB249)/S249</f>
        <v>0.49520254528145902</v>
      </c>
      <c r="BX249" s="13">
        <f>(AF249+AH249+AJ249+AL249+AN249)/N249</f>
        <v>125.42477341389728</v>
      </c>
      <c r="BY249" s="26">
        <f>BX249/K249</f>
        <v>0.56244293010716273</v>
      </c>
      <c r="BZ249" s="11">
        <f>AP249/BE249</f>
        <v>7.2156838204728208E-2</v>
      </c>
      <c r="CA249" s="15">
        <f>-(BM249+BN249+BO249)/M249</f>
        <v>-3540.7687893764801</v>
      </c>
      <c r="CB249" s="15">
        <f>BG249-CA249</f>
        <v>-9942.2312106235204</v>
      </c>
      <c r="CC249" s="18">
        <f t="shared" si="19"/>
        <v>1</v>
      </c>
      <c r="CD249" s="17">
        <f>(AF249/(AF249+AH249+AJ249))/(X249/(X249+Z249+AB249))</f>
        <v>1.8106336281772826</v>
      </c>
      <c r="CE249" s="19">
        <f>(AH249/(AF249+AH249+AJ249))/(Z249/(X249+Z249+AB249))</f>
        <v>1.3481274824599385</v>
      </c>
      <c r="CF249" s="18">
        <f>(AJ249/(AF249+AH249+AJ249))/(AB249/(X249+Z249+AB249))</f>
        <v>0.68437072382587538</v>
      </c>
      <c r="CG249">
        <f>AH249/Z249</f>
        <v>123.95370370370371</v>
      </c>
      <c r="CH249" s="11">
        <f>BB249/BE249</f>
        <v>0.2305147929787548</v>
      </c>
      <c r="CI249" s="14">
        <f>AY249/V249</f>
        <v>2247.8392821204911</v>
      </c>
      <c r="CJ249" s="14">
        <f>AV249/M249</f>
        <v>5657</v>
      </c>
      <c r="CK249" s="17">
        <f>N249/V249</f>
        <v>99.608386310094602</v>
      </c>
      <c r="CL249" s="17">
        <f>(AL249+AN249)/N249</f>
        <v>6.0350453172205434</v>
      </c>
      <c r="CM249" s="14">
        <f>AP249/AC249</f>
        <v>5.9988851727982162</v>
      </c>
    </row>
    <row r="250" spans="1:91" hidden="1" x14ac:dyDescent="0.2">
      <c r="A250">
        <v>1142</v>
      </c>
      <c r="B250" s="2">
        <v>45231</v>
      </c>
      <c r="C250" s="3" t="s">
        <v>41</v>
      </c>
      <c r="D250" t="s">
        <v>42</v>
      </c>
      <c r="E250" s="3" t="s">
        <v>46</v>
      </c>
      <c r="F250" t="s">
        <v>42</v>
      </c>
      <c r="G250" t="str">
        <f>CONCATENATE(C250,E250)</f>
        <v>SEAGEG</v>
      </c>
      <c r="H250" t="s">
        <v>30</v>
      </c>
      <c r="I250">
        <f>U250/M250</f>
        <v>124</v>
      </c>
      <c r="J250" t="str">
        <f>_xlfn.CONCAT(C250,E250,H250)</f>
        <v>SEAGEG737-700</v>
      </c>
      <c r="K250" s="4">
        <v>223</v>
      </c>
      <c r="L250" s="4">
        <f>N250/M250</f>
        <v>106.72727272727273</v>
      </c>
      <c r="M250" s="4">
        <v>11</v>
      </c>
      <c r="N250" s="4">
        <v>1174</v>
      </c>
      <c r="O250" s="4">
        <f>P250/M250</f>
        <v>13</v>
      </c>
      <c r="P250" s="4">
        <v>143</v>
      </c>
      <c r="Q250" s="4">
        <v>299</v>
      </c>
      <c r="R250" s="4">
        <v>732</v>
      </c>
      <c r="S250" s="4">
        <f>U250*K250</f>
        <v>304172</v>
      </c>
      <c r="T250" s="7">
        <f>N250/U250</f>
        <v>0.86070381231671556</v>
      </c>
      <c r="U250" s="4">
        <v>1364</v>
      </c>
      <c r="V250" s="4">
        <v>11.636847178408692</v>
      </c>
      <c r="W250" s="7">
        <f>P250/X250</f>
        <v>0.76470588235294112</v>
      </c>
      <c r="X250" s="4">
        <v>187</v>
      </c>
      <c r="Y250" s="7">
        <f>Q250/Z250</f>
        <v>0.87683284457478006</v>
      </c>
      <c r="Z250" s="4">
        <v>341</v>
      </c>
      <c r="AA250" s="7">
        <f>R250/AB250</f>
        <v>0.87559808612440193</v>
      </c>
      <c r="AB250" s="4">
        <v>836</v>
      </c>
      <c r="AC250" s="4">
        <v>1683</v>
      </c>
      <c r="AD250" s="4">
        <f>AP250/AC250</f>
        <v>5.9994058229352349</v>
      </c>
      <c r="AE250" s="7">
        <f>AF250/(AF250+AH250+AJ250+AL250+AN250+AP250)</f>
        <v>0.19553507111119611</v>
      </c>
      <c r="AF250" s="4">
        <v>30673</v>
      </c>
      <c r="AG250" s="7">
        <f>AH250/(AF250+AH250+AJ250+AL250+AN250+AP250)</f>
        <v>0.23176958824991872</v>
      </c>
      <c r="AH250" s="4">
        <v>36357</v>
      </c>
      <c r="AI250" s="7">
        <f>AJ250/(AF250+AH250+AJ250+AL250+AN250+AP250)</f>
        <v>0.44764035775529587</v>
      </c>
      <c r="AJ250" s="4">
        <v>70220</v>
      </c>
      <c r="AK250" s="7">
        <f>AL250/(AF250+AH250+AJ250+AL250+AN250+AP250)</f>
        <v>3.2690113280677259E-2</v>
      </c>
      <c r="AL250" s="4">
        <v>5128</v>
      </c>
      <c r="AM250" s="7">
        <f>AN250/(AF250+AH250+AJ250+AL250+AN250+AP250)</f>
        <v>2.7998240547725144E-2</v>
      </c>
      <c r="AN250" s="4">
        <v>4392</v>
      </c>
      <c r="AO250" s="7">
        <f>AP250/(AF250+AH250+AJ250+AL250+AN250+AP250)</f>
        <v>6.4366629055186877E-2</v>
      </c>
      <c r="AP250" s="4">
        <v>10097</v>
      </c>
      <c r="AQ250" s="6">
        <f>AO250+AM250+AK250+AI250+AG250+AE250</f>
        <v>1</v>
      </c>
      <c r="AR250" s="4">
        <v>48387</v>
      </c>
      <c r="AS250" s="4">
        <f>AR250/M250</f>
        <v>4398.818181818182</v>
      </c>
      <c r="AT250" s="4">
        <f>AR250/V250</f>
        <v>4158.0850257944867</v>
      </c>
      <c r="AU250" s="7">
        <f>AR250/(AR250+AV250+AY250+BB250)</f>
        <v>0.27618623606568604</v>
      </c>
      <c r="AV250" s="4">
        <v>64532</v>
      </c>
      <c r="AW250" s="4">
        <f>AV250/M250</f>
        <v>5866.545454545455</v>
      </c>
      <c r="AX250" s="7">
        <f>AV250/(AR250+AV250+AY250+BB250)</f>
        <v>0.36833964051895868</v>
      </c>
      <c r="AY250" s="4">
        <v>26158</v>
      </c>
      <c r="AZ250" s="4">
        <f>AY250/M250</f>
        <v>2378</v>
      </c>
      <c r="BA250" s="7">
        <f>AY250/(AR250+AV250+AY250+BB250)</f>
        <v>0.14930620958121429</v>
      </c>
      <c r="BB250" s="4">
        <v>36120</v>
      </c>
      <c r="BC250" s="11">
        <f>BB250/(AR250+AV250+AY250+BB250)</f>
        <v>0.20616791383414099</v>
      </c>
      <c r="BD250" s="9">
        <f>BC250+BA250+AX250+AU250</f>
        <v>1</v>
      </c>
      <c r="BE250" s="14">
        <f>(AF250+AH250+AJ250+AL250+AN250+AP250)</f>
        <v>156867</v>
      </c>
      <c r="BF250" s="14">
        <f t="shared" si="15"/>
        <v>-175197</v>
      </c>
      <c r="BG250" s="13">
        <f>(AF250+AH250+AJ250+AL250+AN250+AP250)-(AR250+AV250+AY250+BB250)</f>
        <v>-18330</v>
      </c>
      <c r="BH250" s="13">
        <f t="shared" si="16"/>
        <v>1</v>
      </c>
      <c r="BI250" s="14">
        <f>AF250/W250</f>
        <v>40110.846153846156</v>
      </c>
      <c r="BJ250" s="14">
        <f>AH250/Y250</f>
        <v>41464.003344481607</v>
      </c>
      <c r="BK250" s="14">
        <f>AJ250/AA250</f>
        <v>80196.612021857916</v>
      </c>
      <c r="BL250" s="14">
        <f>BI250+BJ250+BK250</f>
        <v>161771.46152018569</v>
      </c>
      <c r="BM250" s="14">
        <f>(AF250/W250)-AF250</f>
        <v>9437.8461538461561</v>
      </c>
      <c r="BN250" s="14">
        <f>AH250/Y250-AH250</f>
        <v>5107.0033444816072</v>
      </c>
      <c r="BO250" s="14">
        <f>AJ250/AA250-AJ250</f>
        <v>9976.6120218579163</v>
      </c>
      <c r="BP250" s="14">
        <f>BG250/S250</f>
        <v>-6.02619570506161E-2</v>
      </c>
      <c r="BQ250" s="14">
        <f>(BG250-CA250)/S250</f>
        <v>-5.2933130680791342E-2</v>
      </c>
      <c r="BR250" s="27">
        <f>BQ250-BP250</f>
        <v>7.3288263698247577E-3</v>
      </c>
      <c r="BS250" s="28">
        <f t="shared" si="17"/>
        <v>261802</v>
      </c>
      <c r="BT250" s="11">
        <f>BS250/S250</f>
        <v>0.86070381231671556</v>
      </c>
      <c r="BU250" s="14">
        <f>(BE250-AP250)*1/BT250-(BE250-AP250)</f>
        <v>23753.236797274265</v>
      </c>
      <c r="BV250" s="14">
        <f t="shared" si="18"/>
        <v>0.51571808055968338</v>
      </c>
      <c r="BW250" s="27">
        <f>(AR250+AV250+AY250+BB250)/S250</f>
        <v>0.57598003761029948</v>
      </c>
      <c r="BX250" s="13">
        <f>(AF250+AH250+AJ250+AL250+AN250)/N250</f>
        <v>125.01703577512777</v>
      </c>
      <c r="BY250" s="26">
        <f>BX250/K250</f>
        <v>0.56061451020236663</v>
      </c>
      <c r="BZ250" s="11">
        <f>AP250/BE250</f>
        <v>6.4366629055186877E-2</v>
      </c>
      <c r="CA250" s="15">
        <f>-(BM250+BN250+BO250)/M250</f>
        <v>-2229.2237745623347</v>
      </c>
      <c r="CB250" s="15">
        <f>BG250-CA250</f>
        <v>-16100.776225437665</v>
      </c>
      <c r="CC250" s="18">
        <f t="shared" si="19"/>
        <v>1</v>
      </c>
      <c r="CD250" s="17">
        <f>(AF250/(AF250+AH250+AJ250))/(X250/(X250+Z250+AB250))</f>
        <v>1.6301090753241188</v>
      </c>
      <c r="CE250" s="19">
        <f>(AH250/(AF250+AH250+AJ250))/(Z250/(X250+Z250+AB250))</f>
        <v>1.0595846994535518</v>
      </c>
      <c r="CF250" s="18">
        <f>(AJ250/(AF250+AH250+AJ250))/(AB250/(X250+Z250+AB250))</f>
        <v>0.83475026363723503</v>
      </c>
      <c r="CG250">
        <f>AH250/Z250</f>
        <v>106.61876832844575</v>
      </c>
      <c r="CH250" s="11">
        <f>BB250/BE250</f>
        <v>0.23025875423129147</v>
      </c>
      <c r="CI250" s="14">
        <f>AY250/V250</f>
        <v>2247.8597165505648</v>
      </c>
      <c r="CJ250" s="14">
        <f>AV250/M250</f>
        <v>5866.545454545455</v>
      </c>
      <c r="CK250" s="17">
        <f>N250/V250</f>
        <v>100.88643272537514</v>
      </c>
      <c r="CL250" s="17">
        <f>(AL250+AN250)/N250</f>
        <v>8.1090289608177173</v>
      </c>
      <c r="CM250" s="14">
        <f>AP250/AC250</f>
        <v>5.9994058229352349</v>
      </c>
    </row>
    <row r="251" spans="1:91" x14ac:dyDescent="0.2">
      <c r="A251">
        <v>705</v>
      </c>
      <c r="B251" s="2">
        <v>45170</v>
      </c>
      <c r="C251" s="3" t="s">
        <v>39</v>
      </c>
      <c r="D251" t="s">
        <v>28</v>
      </c>
      <c r="E251" s="3" t="s">
        <v>29</v>
      </c>
      <c r="F251" t="s">
        <v>28</v>
      </c>
      <c r="G251" t="str">
        <f>CONCATENATE(C251,E251)</f>
        <v>OMEANC</v>
      </c>
      <c r="H251" t="s">
        <v>40</v>
      </c>
      <c r="I251">
        <f>U251/M251</f>
        <v>76</v>
      </c>
      <c r="J251" t="str">
        <f>_xlfn.CONCAT(C251,E251,H251)</f>
        <v>OMEANCE175</v>
      </c>
      <c r="K251" s="4">
        <v>539</v>
      </c>
      <c r="L251" s="4">
        <f>N251/M251</f>
        <v>54</v>
      </c>
      <c r="M251" s="4">
        <v>14</v>
      </c>
      <c r="N251" s="4">
        <v>756</v>
      </c>
      <c r="O251" s="4">
        <f>P251/M251</f>
        <v>9.1428571428571423</v>
      </c>
      <c r="P251" s="4">
        <v>128</v>
      </c>
      <c r="Q251" s="4">
        <v>153</v>
      </c>
      <c r="R251" s="4">
        <v>476</v>
      </c>
      <c r="S251" s="4">
        <f>U251*K251</f>
        <v>573496</v>
      </c>
      <c r="T251" s="7">
        <f>N251/U251</f>
        <v>0.71052631578947367</v>
      </c>
      <c r="U251" s="4">
        <v>1064</v>
      </c>
      <c r="V251" s="4">
        <v>21.260153256704982</v>
      </c>
      <c r="W251" s="7">
        <f>P251/X251</f>
        <v>0.91428571428571426</v>
      </c>
      <c r="X251" s="4">
        <v>140</v>
      </c>
      <c r="Y251" s="7">
        <f>Q251/Z251</f>
        <v>0.6071428571428571</v>
      </c>
      <c r="Z251" s="4">
        <v>252</v>
      </c>
      <c r="AA251" s="7">
        <f>R251/AB251</f>
        <v>0.70833333333333337</v>
      </c>
      <c r="AB251" s="4">
        <v>672</v>
      </c>
      <c r="AC251" s="4">
        <v>4019</v>
      </c>
      <c r="AD251" s="4">
        <f>AP251/AC251</f>
        <v>6</v>
      </c>
      <c r="AE251" s="7">
        <f>AF251/(AF251+AH251+AJ251+AL251+AN251+AP251)</f>
        <v>0.20825466375291055</v>
      </c>
      <c r="AF251" s="4">
        <v>37833</v>
      </c>
      <c r="AG251" s="7">
        <f>AH251/(AF251+AH251+AJ251+AL251+AN251+AP251)</f>
        <v>0.17740150935502871</v>
      </c>
      <c r="AH251" s="4">
        <v>32228</v>
      </c>
      <c r="AI251" s="7">
        <f>AJ251/(AF251+AH251+AJ251+AL251+AN251+AP251)</f>
        <v>0.45544870559870532</v>
      </c>
      <c r="AJ251" s="4">
        <v>82740</v>
      </c>
      <c r="AK251" s="7">
        <f>AL251/(AF251+AH251+AJ251+AL251+AN251+AP251)</f>
        <v>1.830271871060787E-2</v>
      </c>
      <c r="AL251" s="4">
        <v>3325</v>
      </c>
      <c r="AM251" s="7">
        <f>AN251/(AF251+AH251+AJ251+AL251+AN251+AP251)</f>
        <v>7.855031458657874E-3</v>
      </c>
      <c r="AN251" s="4">
        <v>1427</v>
      </c>
      <c r="AO251" s="7">
        <f>AP251/(AF251+AH251+AJ251+AL251+AN251+AP251)</f>
        <v>0.13273737112408968</v>
      </c>
      <c r="AP251" s="4">
        <v>24114</v>
      </c>
      <c r="AQ251" s="6">
        <f>AO251+AM251+AK251+AI251+AG251+AE251</f>
        <v>1</v>
      </c>
      <c r="AR251" s="4">
        <v>53070</v>
      </c>
      <c r="AS251" s="4">
        <f>AR251/M251</f>
        <v>3790.7142857142858</v>
      </c>
      <c r="AT251" s="4">
        <f>AR251/V251</f>
        <v>2496.2190704463947</v>
      </c>
      <c r="AU251" s="7">
        <f>AR251/(AR251+AV251+AY251+BB251)</f>
        <v>0.33247296738544813</v>
      </c>
      <c r="AV251" s="4">
        <v>45751</v>
      </c>
      <c r="AW251" s="4">
        <f>AV251/M251</f>
        <v>3267.9285714285716</v>
      </c>
      <c r="AX251" s="7">
        <f>AV251/(AR251+AV251+AY251+BB251)</f>
        <v>0.28662089185701217</v>
      </c>
      <c r="AY251" s="4">
        <v>29426</v>
      </c>
      <c r="AZ251" s="4">
        <f>AY251/M251</f>
        <v>2101.8571428571427</v>
      </c>
      <c r="BA251" s="7">
        <f>AY251/(AR251+AV251+AY251+BB251)</f>
        <v>0.1843480222024533</v>
      </c>
      <c r="BB251" s="4">
        <v>31375</v>
      </c>
      <c r="BC251" s="11">
        <f>BB251/(AR251+AV251+AY251+BB251)</f>
        <v>0.1965581185550864</v>
      </c>
      <c r="BD251" s="9">
        <f>BC251+BA251+AX251+AU251</f>
        <v>1</v>
      </c>
      <c r="BE251" s="14">
        <f>(AF251+AH251+AJ251+AL251+AN251+AP251)</f>
        <v>181667</v>
      </c>
      <c r="BF251" s="14">
        <f t="shared" si="15"/>
        <v>-159622</v>
      </c>
      <c r="BG251" s="13">
        <f>(AF251+AH251+AJ251+AL251+AN251+AP251)-(AR251+AV251+AY251+BB251)</f>
        <v>22045</v>
      </c>
      <c r="BH251" s="13">
        <f t="shared" si="16"/>
        <v>0</v>
      </c>
      <c r="BI251" s="14">
        <f>AF251/W251</f>
        <v>41379.84375</v>
      </c>
      <c r="BJ251" s="14">
        <f>AH251/Y251</f>
        <v>53081.411764705888</v>
      </c>
      <c r="BK251" s="14">
        <f>AJ251/AA251</f>
        <v>116809.41176470587</v>
      </c>
      <c r="BL251" s="14">
        <f>BI251+BJ251+BK251</f>
        <v>211270.66727941175</v>
      </c>
      <c r="BM251" s="14">
        <f>(AF251/W251)-AF251</f>
        <v>3546.84375</v>
      </c>
      <c r="BN251" s="14">
        <f>AH251/Y251-AH251</f>
        <v>20853.411764705888</v>
      </c>
      <c r="BO251" s="14">
        <f>AJ251/AA251-AJ251</f>
        <v>34069.411764705874</v>
      </c>
      <c r="BP251" s="14">
        <f>BG251/S251</f>
        <v>3.8439675254927669E-2</v>
      </c>
      <c r="BQ251" s="14">
        <f>(BG251-CA251)/S251</f>
        <v>4.5722036083376813E-2</v>
      </c>
      <c r="BR251" s="27">
        <f>BQ251-BP251</f>
        <v>7.2823608284491442E-3</v>
      </c>
      <c r="BS251" s="28">
        <f t="shared" si="17"/>
        <v>407484</v>
      </c>
      <c r="BT251" s="11">
        <f>BS251/S251</f>
        <v>0.71052631578947367</v>
      </c>
      <c r="BU251" s="14">
        <f>(BE251-AP251)*1/BT251-(BE251-AP251)</f>
        <v>64188.25925925927</v>
      </c>
      <c r="BV251" s="14">
        <f t="shared" si="18"/>
        <v>0.31677117190006554</v>
      </c>
      <c r="BW251" s="27">
        <f>(AR251+AV251+AY251+BB251)/S251</f>
        <v>0.2783314966451379</v>
      </c>
      <c r="BX251" s="13">
        <f>(AF251+AH251+AJ251+AL251+AN251)/N251</f>
        <v>208.40343915343917</v>
      </c>
      <c r="BY251" s="26">
        <f>BX251/K251</f>
        <v>0.3866483101176979</v>
      </c>
      <c r="BZ251" s="11">
        <f>AP251/BE251</f>
        <v>0.13273737112408968</v>
      </c>
      <c r="CA251" s="15">
        <f>-(BM251+BN251+BO251)/M251</f>
        <v>-4176.4048056722686</v>
      </c>
      <c r="CB251" s="15">
        <f>BG251-CA251</f>
        <v>26221.404805672268</v>
      </c>
      <c r="CC251" s="18">
        <f t="shared" si="19"/>
        <v>0</v>
      </c>
      <c r="CD251" s="17">
        <f>(AF251/(AF251+AH251+AJ251))/(X251/(X251+Z251+AB251))</f>
        <v>1.8817337582869222</v>
      </c>
      <c r="CE251" s="19">
        <f>(AH251/(AF251+AH251+AJ251))/(Z251/(X251+Z251+AB251))</f>
        <v>0.89052936680897232</v>
      </c>
      <c r="CF251" s="18">
        <f>(AJ251/(AF251+AH251+AJ251))/(AB251/(X251+Z251+AB251))</f>
        <v>0.85735695447019322</v>
      </c>
      <c r="CG251">
        <f>AH251/Z251</f>
        <v>127.88888888888889</v>
      </c>
      <c r="CH251" s="11">
        <f>BB251/BE251</f>
        <v>0.1727061051264126</v>
      </c>
      <c r="CI251" s="14">
        <f>AY251/V251</f>
        <v>1384.0916217628719</v>
      </c>
      <c r="CJ251" s="14">
        <f>AV251/M251</f>
        <v>3267.9285714285716</v>
      </c>
      <c r="CK251" s="17">
        <f>N251/V251</f>
        <v>35.559480257348305</v>
      </c>
      <c r="CL251" s="17">
        <f>(AL251+AN251)/N251</f>
        <v>6.2857142857142856</v>
      </c>
      <c r="CM251" s="14">
        <f>AP251/AC251</f>
        <v>6</v>
      </c>
    </row>
    <row r="252" spans="1:91" hidden="1" x14ac:dyDescent="0.2">
      <c r="A252">
        <v>1088</v>
      </c>
      <c r="B252" s="2">
        <v>45231</v>
      </c>
      <c r="C252" s="3" t="s">
        <v>37</v>
      </c>
      <c r="D252" t="s">
        <v>38</v>
      </c>
      <c r="E252" s="3" t="s">
        <v>46</v>
      </c>
      <c r="F252" t="s">
        <v>42</v>
      </c>
      <c r="G252" t="str">
        <f>CONCATENATE(C252,E252)</f>
        <v>LAXGEG</v>
      </c>
      <c r="H252" t="s">
        <v>34</v>
      </c>
      <c r="I252">
        <f>U252/M252</f>
        <v>178</v>
      </c>
      <c r="J252" t="str">
        <f>_xlfn.CONCAT(C252,E252,H252)</f>
        <v>LAXGEG737-900</v>
      </c>
      <c r="K252" s="4">
        <v>945</v>
      </c>
      <c r="L252" s="4">
        <f>N252/M252</f>
        <v>143.5</v>
      </c>
      <c r="M252" s="4">
        <v>6</v>
      </c>
      <c r="N252" s="4">
        <v>861</v>
      </c>
      <c r="O252" s="4">
        <f>P252/M252</f>
        <v>23</v>
      </c>
      <c r="P252" s="4">
        <v>138</v>
      </c>
      <c r="Q252" s="4">
        <v>199</v>
      </c>
      <c r="R252" s="4">
        <v>524</v>
      </c>
      <c r="S252" s="4">
        <f>U252*K252</f>
        <v>1009260</v>
      </c>
      <c r="T252" s="7">
        <f>N252/U252</f>
        <v>0.8061797752808989</v>
      </c>
      <c r="U252" s="4">
        <v>1068</v>
      </c>
      <c r="V252" s="4">
        <v>15.245195729537365</v>
      </c>
      <c r="W252" s="7">
        <f>P252/X252</f>
        <v>1</v>
      </c>
      <c r="X252" s="4">
        <v>138</v>
      </c>
      <c r="Y252" s="7">
        <f>Q252/Z252</f>
        <v>0.77131782945736438</v>
      </c>
      <c r="Z252" s="4">
        <v>258</v>
      </c>
      <c r="AA252" s="7">
        <f>R252/AB252</f>
        <v>0.77976190476190477</v>
      </c>
      <c r="AB252" s="4">
        <v>672</v>
      </c>
      <c r="AC252" s="4">
        <v>178</v>
      </c>
      <c r="AD252" s="4">
        <f>AP252/AC252</f>
        <v>5.9943820224719104</v>
      </c>
      <c r="AE252" s="7">
        <f>AF252/(AF252+AH252+AJ252+AL252+AN252+AP252)</f>
        <v>0.24466126137975741</v>
      </c>
      <c r="AF252" s="4">
        <v>52083</v>
      </c>
      <c r="AG252" s="7">
        <f>AH252/(AF252+AH252+AJ252+AL252+AN252+AP252)</f>
        <v>0.21010156051823109</v>
      </c>
      <c r="AH252" s="4">
        <v>44726</v>
      </c>
      <c r="AI252" s="7">
        <f>AJ252/(AF252+AH252+AJ252+AL252+AN252+AP252)</f>
        <v>0.51074324260844239</v>
      </c>
      <c r="AJ252" s="4">
        <v>108726</v>
      </c>
      <c r="AK252" s="7">
        <f>AL252/(AF252+AH252+AJ252+AL252+AN252+AP252)</f>
        <v>1.718355114196864E-2</v>
      </c>
      <c r="AL252" s="4">
        <v>3658</v>
      </c>
      <c r="AM252" s="7">
        <f>AN252/(AF252+AH252+AJ252+AL252+AN252+AP252)</f>
        <v>1.2298123808002706E-2</v>
      </c>
      <c r="AN252" s="4">
        <v>2618</v>
      </c>
      <c r="AO252" s="7">
        <f>AP252/(AF252+AH252+AJ252+AL252+AN252+AP252)</f>
        <v>5.0122605435977416E-3</v>
      </c>
      <c r="AP252" s="4">
        <v>1067</v>
      </c>
      <c r="AQ252" s="6">
        <f>AO252+AM252+AK252+AI252+AG252+AE252</f>
        <v>1</v>
      </c>
      <c r="AR252" s="4">
        <v>63391</v>
      </c>
      <c r="AS252" s="4">
        <f>AR252/M252</f>
        <v>10565.166666666666</v>
      </c>
      <c r="AT252" s="4">
        <f>AR252/V252</f>
        <v>4158.096827657042</v>
      </c>
      <c r="AU252" s="7">
        <f>AR252/(AR252+AV252+AY252+BB252)</f>
        <v>0.35182235443642157</v>
      </c>
      <c r="AV252" s="4">
        <v>35199</v>
      </c>
      <c r="AW252" s="4">
        <f>AV252/M252</f>
        <v>5866.5</v>
      </c>
      <c r="AX252" s="7">
        <f>AV252/(AR252+AV252+AY252+BB252)</f>
        <v>0.19535572958002875</v>
      </c>
      <c r="AY252" s="4">
        <v>34269</v>
      </c>
      <c r="AZ252" s="4">
        <f>AY252/M252</f>
        <v>5711.5</v>
      </c>
      <c r="BA252" s="7">
        <f>AY252/(AR252+AV252+AY252+BB252)</f>
        <v>0.19019419577198229</v>
      </c>
      <c r="BB252" s="4">
        <v>47320</v>
      </c>
      <c r="BC252" s="11">
        <f>BB252/(AR252+AV252+AY252+BB252)</f>
        <v>0.26262772021156738</v>
      </c>
      <c r="BD252" s="9">
        <f>BC252+BA252+AX252+AU252</f>
        <v>1</v>
      </c>
      <c r="BE252" s="14">
        <f>(AF252+AH252+AJ252+AL252+AN252+AP252)</f>
        <v>212878</v>
      </c>
      <c r="BF252" s="14">
        <f t="shared" si="15"/>
        <v>-180179</v>
      </c>
      <c r="BG252" s="13">
        <f>(AF252+AH252+AJ252+AL252+AN252+AP252)-(AR252+AV252+AY252+BB252)</f>
        <v>32699</v>
      </c>
      <c r="BH252" s="13">
        <f t="shared" si="16"/>
        <v>0</v>
      </c>
      <c r="BI252" s="14">
        <f>AF252/W252</f>
        <v>52083</v>
      </c>
      <c r="BJ252" s="14">
        <f>AH252/Y252</f>
        <v>57986.472361809043</v>
      </c>
      <c r="BK252" s="14">
        <f>AJ252/AA252</f>
        <v>139434.87022900765</v>
      </c>
      <c r="BL252" s="14">
        <f>BI252+BJ252+BK252</f>
        <v>249504.3425908167</v>
      </c>
      <c r="BM252" s="14">
        <f>(AF252/W252)-AF252</f>
        <v>0</v>
      </c>
      <c r="BN252" s="14">
        <f>AH252/Y252-AH252</f>
        <v>13260.472361809043</v>
      </c>
      <c r="BO252" s="14">
        <f>AJ252/AA252-AJ252</f>
        <v>30708.870229007647</v>
      </c>
      <c r="BP252" s="14">
        <f>BG252/S252</f>
        <v>3.2398985395240075E-2</v>
      </c>
      <c r="BQ252" s="14">
        <f>(BG252-CA252)/S252</f>
        <v>3.9659972420522077E-2</v>
      </c>
      <c r="BR252" s="27">
        <f>BQ252-BP252</f>
        <v>7.2609870252820022E-3</v>
      </c>
      <c r="BS252" s="28">
        <f t="shared" si="17"/>
        <v>813645</v>
      </c>
      <c r="BT252" s="11">
        <f>BS252/S252</f>
        <v>0.8061797752808989</v>
      </c>
      <c r="BU252" s="14">
        <f>(BE252-AP252)*1/BT252-(BE252-AP252)</f>
        <v>50923.202090592298</v>
      </c>
      <c r="BV252" s="14">
        <f t="shared" si="18"/>
        <v>0.21092483601846898</v>
      </c>
      <c r="BW252" s="27">
        <f>(AR252+AV252+AY252+BB252)/S252</f>
        <v>0.1785258506232289</v>
      </c>
      <c r="BX252" s="13">
        <f>(AF252+AH252+AJ252+AL252+AN252)/N252</f>
        <v>246.00580720092915</v>
      </c>
      <c r="BY252" s="26">
        <f>BX252/K252</f>
        <v>0.26032360550362871</v>
      </c>
      <c r="BZ252" s="11">
        <f>AP252/BE252</f>
        <v>5.0122605435977416E-3</v>
      </c>
      <c r="CA252" s="15">
        <f>-(BM252+BN252+BO252)/M252</f>
        <v>-7328.2237651361147</v>
      </c>
      <c r="CB252" s="15">
        <f>BG252-CA252</f>
        <v>40027.223765136114</v>
      </c>
      <c r="CC252" s="18">
        <f t="shared" si="19"/>
        <v>0</v>
      </c>
      <c r="CD252" s="17">
        <f>(AF252/(AF252+AH252+AJ252))/(X252/(X252+Z252+AB252))</f>
        <v>1.961111880870813</v>
      </c>
      <c r="CE252" s="19">
        <f>(AH252/(AF252+AH252+AJ252))/(Z252/(X252+Z252+AB252))</f>
        <v>0.90079469291995196</v>
      </c>
      <c r="CF252" s="18">
        <f>(AJ252/(AF252+AH252+AJ252))/(AB252/(X252+Z252+AB252))</f>
        <v>0.84071656200369071</v>
      </c>
      <c r="CG252">
        <f>AH252/Z252</f>
        <v>173.35658914728683</v>
      </c>
      <c r="CH252" s="11">
        <f>BB252/BE252</f>
        <v>0.22228694369544996</v>
      </c>
      <c r="CI252" s="14">
        <f>AY252/V252</f>
        <v>2247.8556922430498</v>
      </c>
      <c r="CJ252" s="14">
        <f>AV252/M252</f>
        <v>5866.5</v>
      </c>
      <c r="CK252" s="17">
        <f>N252/V252</f>
        <v>56.476808515604944</v>
      </c>
      <c r="CL252" s="17">
        <f>(AL252+AN252)/N252</f>
        <v>7.2891986062717766</v>
      </c>
      <c r="CM252" s="14">
        <f>AP252/AC252</f>
        <v>5.9943820224719104</v>
      </c>
    </row>
    <row r="253" spans="1:91" hidden="1" x14ac:dyDescent="0.2">
      <c r="A253">
        <v>324</v>
      </c>
      <c r="B253" s="2">
        <v>44835</v>
      </c>
      <c r="C253" s="3" t="s">
        <v>41</v>
      </c>
      <c r="D253" t="s">
        <v>42</v>
      </c>
      <c r="E253" s="3" t="s">
        <v>36</v>
      </c>
      <c r="F253" t="s">
        <v>28</v>
      </c>
      <c r="G253" t="str">
        <f>CONCATENATE(C253,E253)</f>
        <v>SEAJNU</v>
      </c>
      <c r="H253" t="s">
        <v>30</v>
      </c>
      <c r="I253">
        <f>U253/M253</f>
        <v>124</v>
      </c>
      <c r="J253" t="str">
        <f>_xlfn.CONCAT(C253,E253,H253)</f>
        <v>SEAJNU737-700</v>
      </c>
      <c r="K253" s="4">
        <v>909</v>
      </c>
      <c r="L253" s="4">
        <f>N253/M253</f>
        <v>57.0625</v>
      </c>
      <c r="M253" s="4">
        <v>16</v>
      </c>
      <c r="N253" s="4">
        <v>913</v>
      </c>
      <c r="O253" s="4">
        <f>P253/M253</f>
        <v>11.1875</v>
      </c>
      <c r="P253" s="4">
        <v>179</v>
      </c>
      <c r="Q253" s="4">
        <v>290</v>
      </c>
      <c r="R253" s="4">
        <v>444</v>
      </c>
      <c r="S253" s="4">
        <f>U253*K253</f>
        <v>1803456</v>
      </c>
      <c r="T253" s="7">
        <f>N253/U253</f>
        <v>0.46018145161290325</v>
      </c>
      <c r="U253" s="4">
        <v>1984</v>
      </c>
      <c r="V253" s="4">
        <v>41.037718177948058</v>
      </c>
      <c r="W253" s="7">
        <f>P253/X253</f>
        <v>0.65808823529411764</v>
      </c>
      <c r="X253" s="4">
        <v>272</v>
      </c>
      <c r="Y253" s="7">
        <f>Q253/Z253</f>
        <v>0.58467741935483875</v>
      </c>
      <c r="Z253" s="4">
        <v>496</v>
      </c>
      <c r="AA253" s="7">
        <f>R253/AB253</f>
        <v>0.36513157894736842</v>
      </c>
      <c r="AB253" s="4">
        <v>1216</v>
      </c>
      <c r="AC253" s="4">
        <v>15324</v>
      </c>
      <c r="AD253" s="4">
        <f>AP253/AC253</f>
        <v>5</v>
      </c>
      <c r="AE253" s="7">
        <f>AF253/(AF253+AH253+AJ253+AL253+AN253+AP253)</f>
        <v>0.19615000440670996</v>
      </c>
      <c r="AF253" s="4">
        <v>53414</v>
      </c>
      <c r="AG253" s="7">
        <f>AH253/(AF253+AH253+AJ253+AL253+AN253+AP253)</f>
        <v>0.2085475484003643</v>
      </c>
      <c r="AH253" s="4">
        <v>56790</v>
      </c>
      <c r="AI253" s="7">
        <f>AJ253/(AF253+AH253+AJ253+AL253+AN253+AP253)</f>
        <v>0.29766958488792267</v>
      </c>
      <c r="AJ253" s="4">
        <v>81059</v>
      </c>
      <c r="AK253" s="7">
        <f>AL253/(AF253+AH253+AJ253+AL253+AN253+AP253)</f>
        <v>9.7498457651517371E-3</v>
      </c>
      <c r="AL253" s="4">
        <v>2655</v>
      </c>
      <c r="AM253" s="7">
        <f>AN253/(AF253+AH253+AJ253+AL253+AN253+AP253)</f>
        <v>6.5145862099356619E-3</v>
      </c>
      <c r="AN253" s="4">
        <v>1774</v>
      </c>
      <c r="AO253" s="7">
        <f>AP253/(AF253+AH253+AJ253+AL253+AN253+AP253)</f>
        <v>0.28136843032991571</v>
      </c>
      <c r="AP253" s="4">
        <v>76620</v>
      </c>
      <c r="AQ253" s="6">
        <f>AO253+AM253+AK253+AI253+AG253+AE253</f>
        <v>1</v>
      </c>
      <c r="AR253" s="4">
        <v>151123</v>
      </c>
      <c r="AS253" s="4">
        <f>AR253/M253</f>
        <v>9445.1875</v>
      </c>
      <c r="AT253" s="4">
        <f>AR253/V253</f>
        <v>3682.539056988971</v>
      </c>
      <c r="AU253" s="7">
        <f>AR253/(AR253+AV253+AY253+BB253)</f>
        <v>0.32297933546055485</v>
      </c>
      <c r="AV253" s="4">
        <v>83833</v>
      </c>
      <c r="AW253" s="4">
        <f>AV253/M253</f>
        <v>5239.5625</v>
      </c>
      <c r="AX253" s="7">
        <f>AV253/(AR253+AV253+AY253+BB253)</f>
        <v>0.17916747701980967</v>
      </c>
      <c r="AY253" s="4">
        <v>134378</v>
      </c>
      <c r="AZ253" s="4">
        <f>AY253/M253</f>
        <v>8398.625</v>
      </c>
      <c r="BA253" s="7">
        <f>AY253/(AR253+AV253+AY253+BB253)</f>
        <v>0.28719200347080487</v>
      </c>
      <c r="BB253" s="4">
        <v>98569</v>
      </c>
      <c r="BC253" s="11">
        <f>BB253/(AR253+AV253+AY253+BB253)</f>
        <v>0.21066118404883064</v>
      </c>
      <c r="BD253" s="9">
        <f>BC253+BA253+AX253+AU253</f>
        <v>1</v>
      </c>
      <c r="BE253" s="14">
        <f>(AF253+AH253+AJ253+AL253+AN253+AP253)</f>
        <v>272312</v>
      </c>
      <c r="BF253" s="14">
        <f t="shared" si="15"/>
        <v>-467903</v>
      </c>
      <c r="BG253" s="13">
        <f>(AF253+AH253+AJ253+AL253+AN253+AP253)-(AR253+AV253+AY253+BB253)</f>
        <v>-195591</v>
      </c>
      <c r="BH253" s="13">
        <f t="shared" si="16"/>
        <v>1</v>
      </c>
      <c r="BI253" s="14">
        <f>AF253/W253</f>
        <v>81165.407821229048</v>
      </c>
      <c r="BJ253" s="14">
        <f>AH253/Y253</f>
        <v>97130.482758620681</v>
      </c>
      <c r="BK253" s="14">
        <f>AJ253/AA253</f>
        <v>221999.42342342343</v>
      </c>
      <c r="BL253" s="14">
        <f>BI253+BJ253+BK253</f>
        <v>400295.31400327315</v>
      </c>
      <c r="BM253" s="14">
        <f>(AF253/W253)-AF253</f>
        <v>27751.407821229048</v>
      </c>
      <c r="BN253" s="14">
        <f>AH253/Y253-AH253</f>
        <v>40340.482758620681</v>
      </c>
      <c r="BO253" s="14">
        <f>AJ253/AA253-AJ253</f>
        <v>140940.42342342343</v>
      </c>
      <c r="BP253" s="14">
        <f>BG253/S253</f>
        <v>-0.10845343606941339</v>
      </c>
      <c r="BQ253" s="14">
        <f>(BG253-CA253)/S253</f>
        <v>-0.10120927839370378</v>
      </c>
      <c r="BR253" s="27">
        <f>BQ253-BP253</f>
        <v>7.2441576757096143E-3</v>
      </c>
      <c r="BS253" s="28">
        <f t="shared" si="17"/>
        <v>829917</v>
      </c>
      <c r="BT253" s="11">
        <f>BS253/S253</f>
        <v>0.46018145161290325</v>
      </c>
      <c r="BU253" s="14">
        <f>(BE253-AP253)*1/BT253-(BE253-AP253)</f>
        <v>229557.64731653885</v>
      </c>
      <c r="BV253" s="14">
        <f t="shared" si="18"/>
        <v>0.1509945349373647</v>
      </c>
      <c r="BW253" s="27">
        <f>(AR253+AV253+AY253+BB253)/S253</f>
        <v>0.25944797100677808</v>
      </c>
      <c r="BX253" s="13">
        <f>(AF253+AH253+AJ253+AL253+AN253)/N253</f>
        <v>214.33953997809419</v>
      </c>
      <c r="BY253" s="26">
        <f>BX253/K253</f>
        <v>0.23579707368327193</v>
      </c>
      <c r="BZ253" s="11">
        <f>AP253/BE253</f>
        <v>0.28136843032991571</v>
      </c>
      <c r="CA253" s="15">
        <f>-(BM253+BN253+BO253)/M253</f>
        <v>-13064.519625204572</v>
      </c>
      <c r="CB253" s="15">
        <f>BG253-CA253</f>
        <v>-182526.48037479544</v>
      </c>
      <c r="CC253" s="18">
        <f t="shared" si="19"/>
        <v>1</v>
      </c>
      <c r="CD253" s="17">
        <f>(AF253/(AF253+AH253+AJ253))/(X253/(X253+Z253+AB253))</f>
        <v>2.0370275484542226</v>
      </c>
      <c r="CE253" s="19">
        <f>(AH253/(AF253+AH253+AJ253))/(Z253/(X253+Z253+AB253))</f>
        <v>1.1876839744226537</v>
      </c>
      <c r="CF253" s="18">
        <f>(AJ253/(AF253+AH253+AJ253))/(AB253/(X253+Z253+AB253))</f>
        <v>0.69147800617336774</v>
      </c>
      <c r="CG253">
        <f>AH253/Z253</f>
        <v>114.49596774193549</v>
      </c>
      <c r="CH253" s="11">
        <f>BB253/BE253</f>
        <v>0.36197082758012866</v>
      </c>
      <c r="CI253" s="14">
        <f>AY253/V253</f>
        <v>3274.4998008249172</v>
      </c>
      <c r="CJ253" s="14">
        <f>AV253/M253</f>
        <v>5239.5625</v>
      </c>
      <c r="CK253" s="17">
        <f>N253/V253</f>
        <v>22.247825672008435</v>
      </c>
      <c r="CL253" s="17">
        <f>(AL253+AN253)/N253</f>
        <v>4.8510405257393208</v>
      </c>
      <c r="CM253" s="14">
        <f>AP253/AC253</f>
        <v>5</v>
      </c>
    </row>
    <row r="254" spans="1:91" hidden="1" x14ac:dyDescent="0.2">
      <c r="A254">
        <v>617</v>
      </c>
      <c r="B254" s="2">
        <v>45170</v>
      </c>
      <c r="C254" s="3" t="s">
        <v>46</v>
      </c>
      <c r="D254" t="s">
        <v>42</v>
      </c>
      <c r="E254" s="3" t="s">
        <v>37</v>
      </c>
      <c r="F254" t="s">
        <v>38</v>
      </c>
      <c r="G254" t="str">
        <f>CONCATENATE(C254,E254)</f>
        <v>GEGLAX</v>
      </c>
      <c r="H254" t="s">
        <v>34</v>
      </c>
      <c r="I254">
        <f>U254/M254</f>
        <v>178</v>
      </c>
      <c r="J254" t="str">
        <f>_xlfn.CONCAT(C254,E254,H254)</f>
        <v>GEGLAX737-900</v>
      </c>
      <c r="K254" s="4">
        <v>945</v>
      </c>
      <c r="L254" s="4">
        <f>N254/M254</f>
        <v>121.6</v>
      </c>
      <c r="M254" s="4">
        <v>10</v>
      </c>
      <c r="N254" s="4">
        <v>1216</v>
      </c>
      <c r="O254" s="4">
        <f>P254/M254</f>
        <v>19.100000000000001</v>
      </c>
      <c r="P254" s="4">
        <v>191</v>
      </c>
      <c r="Q254" s="4">
        <v>354</v>
      </c>
      <c r="R254" s="4">
        <v>671</v>
      </c>
      <c r="S254" s="4">
        <f>U254*K254</f>
        <v>1682100</v>
      </c>
      <c r="T254" s="7">
        <f>N254/U254</f>
        <v>0.68314606741573036</v>
      </c>
      <c r="U254" s="4">
        <v>1780</v>
      </c>
      <c r="V254" s="4">
        <v>27.289198606271778</v>
      </c>
      <c r="W254" s="7">
        <f>P254/X254</f>
        <v>0.83043478260869563</v>
      </c>
      <c r="X254" s="4">
        <v>230</v>
      </c>
      <c r="Y254" s="7">
        <f>Q254/Z254</f>
        <v>0.82325581395348835</v>
      </c>
      <c r="Z254" s="4">
        <v>430</v>
      </c>
      <c r="AA254" s="7">
        <f>R254/AB254</f>
        <v>0.59910714285714284</v>
      </c>
      <c r="AB254" s="4">
        <v>1120</v>
      </c>
      <c r="AC254" s="4">
        <v>569</v>
      </c>
      <c r="AD254" s="4">
        <f>AP254/AC254</f>
        <v>5.9982425307557117</v>
      </c>
      <c r="AE254" s="7">
        <f>AF254/(AF254+AH254+AJ254+AL254+AN254+AP254)</f>
        <v>0.23573691615746162</v>
      </c>
      <c r="AF254" s="4">
        <v>69867</v>
      </c>
      <c r="AG254" s="7">
        <f>AH254/(AF254+AH254+AJ254+AL254+AN254+AP254)</f>
        <v>0.26742628476568697</v>
      </c>
      <c r="AH254" s="4">
        <v>79259</v>
      </c>
      <c r="AI254" s="7">
        <f>AJ254/(AF254+AH254+AJ254+AL254+AN254+AP254)</f>
        <v>0.45230567824088913</v>
      </c>
      <c r="AJ254" s="4">
        <v>134053</v>
      </c>
      <c r="AK254" s="7">
        <f>AL254/(AF254+AH254+AJ254+AL254+AN254+AP254)</f>
        <v>1.5824439818204517E-2</v>
      </c>
      <c r="AL254" s="4">
        <v>4690</v>
      </c>
      <c r="AM254" s="7">
        <f>AN254/(AF254+AH254+AJ254+AL254+AN254+AP254)</f>
        <v>1.7190942617004695E-2</v>
      </c>
      <c r="AN254" s="4">
        <v>5095</v>
      </c>
      <c r="AO254" s="7">
        <f>AP254/(AF254+AH254+AJ254+AL254+AN254+AP254)</f>
        <v>1.1515738400753095E-2</v>
      </c>
      <c r="AP254" s="4">
        <v>3413</v>
      </c>
      <c r="AQ254" s="6">
        <f>AO254+AM254+AK254+AI254+AG254+AE254</f>
        <v>1</v>
      </c>
      <c r="AR254" s="4">
        <v>113470</v>
      </c>
      <c r="AS254" s="4">
        <f>AR254/M254</f>
        <v>11347</v>
      </c>
      <c r="AT254" s="4">
        <f>AR254/V254</f>
        <v>4158.0554136874362</v>
      </c>
      <c r="AU254" s="7">
        <f>AR254/(AR254+AV254+AY254+BB254)</f>
        <v>0.35662427949135389</v>
      </c>
      <c r="AV254" s="4">
        <v>58665</v>
      </c>
      <c r="AW254" s="4">
        <f>AV254/M254</f>
        <v>5866.5</v>
      </c>
      <c r="AX254" s="7">
        <f>AV254/(AR254+AV254+AY254+BB254)</f>
        <v>0.18437792682083615</v>
      </c>
      <c r="AY254" s="4">
        <v>61341</v>
      </c>
      <c r="AZ254" s="4">
        <f>AY254/M254</f>
        <v>6134.1</v>
      </c>
      <c r="BA254" s="7">
        <f>AY254/(AR254+AV254+AY254+BB254)</f>
        <v>0.19278831345976152</v>
      </c>
      <c r="BB254" s="4">
        <v>84702</v>
      </c>
      <c r="BC254" s="11">
        <f>BB254/(AR254+AV254+AY254+BB254)</f>
        <v>0.26620948022804847</v>
      </c>
      <c r="BD254" s="9">
        <f>BC254+BA254+AX254+AU254</f>
        <v>1</v>
      </c>
      <c r="BE254" s="14">
        <f>(AF254+AH254+AJ254+AL254+AN254+AP254)</f>
        <v>296377</v>
      </c>
      <c r="BF254" s="14">
        <f t="shared" si="15"/>
        <v>-318178</v>
      </c>
      <c r="BG254" s="13">
        <f>(AF254+AH254+AJ254+AL254+AN254+AP254)-(AR254+AV254+AY254+BB254)</f>
        <v>-21801</v>
      </c>
      <c r="BH254" s="13">
        <f t="shared" si="16"/>
        <v>1</v>
      </c>
      <c r="BI254" s="14">
        <f>AF254/W254</f>
        <v>84133.036649214657</v>
      </c>
      <c r="BJ254" s="14">
        <f>AH254/Y254</f>
        <v>96275.056497175145</v>
      </c>
      <c r="BK254" s="14">
        <f>AJ254/AA254</f>
        <v>223754.6348733234</v>
      </c>
      <c r="BL254" s="14">
        <f>BI254+BJ254+BK254</f>
        <v>404162.72801971319</v>
      </c>
      <c r="BM254" s="14">
        <f>(AF254/W254)-AF254</f>
        <v>14266.036649214657</v>
      </c>
      <c r="BN254" s="14">
        <f>AH254/Y254-AH254</f>
        <v>17016.056497175145</v>
      </c>
      <c r="BO254" s="14">
        <f>AJ254/AA254-AJ254</f>
        <v>89701.634873323404</v>
      </c>
      <c r="BP254" s="14">
        <f>BG254/S254</f>
        <v>-1.2960584983056894E-2</v>
      </c>
      <c r="BQ254" s="14">
        <f>(BG254-CA254)/S254</f>
        <v>-5.7681631282496164E-3</v>
      </c>
      <c r="BR254" s="27">
        <f>BQ254-BP254</f>
        <v>7.1924218548072771E-3</v>
      </c>
      <c r="BS254" s="28">
        <f t="shared" si="17"/>
        <v>1149120</v>
      </c>
      <c r="BT254" s="11">
        <f>BS254/S254</f>
        <v>0.68314606741573036</v>
      </c>
      <c r="BU254" s="14">
        <f>(BE254-AP254)*1/BT254-(BE254-AP254)</f>
        <v>135881.32894736843</v>
      </c>
      <c r="BV254" s="14">
        <f t="shared" si="18"/>
        <v>0.17619463765531182</v>
      </c>
      <c r="BW254" s="27">
        <f>(AR254+AV254+AY254+BB254)/S254</f>
        <v>0.1891552226383687</v>
      </c>
      <c r="BX254" s="13">
        <f>(AF254+AH254+AJ254+AL254+AN254)/N254</f>
        <v>240.92434210526315</v>
      </c>
      <c r="BY254" s="26">
        <f>BX254/K254</f>
        <v>0.25494639376218325</v>
      </c>
      <c r="BZ254" s="11">
        <f>AP254/BE254</f>
        <v>1.1515738400753095E-2</v>
      </c>
      <c r="CA254" s="15">
        <f>-(BM254+BN254+BO254)/M254</f>
        <v>-12098.37280197132</v>
      </c>
      <c r="CB254" s="15">
        <f>BG254-CA254</f>
        <v>-9702.6271980286801</v>
      </c>
      <c r="CC254" s="18">
        <f t="shared" si="19"/>
        <v>1</v>
      </c>
      <c r="CD254" s="17">
        <f>(AF254/(AF254+AH254+AJ254))/(X254/(X254+Z254+AB254))</f>
        <v>1.9094276979823945</v>
      </c>
      <c r="CE254" s="19">
        <f>(AH254/(AF254+AH254+AJ254))/(Z254/(X254+Z254+AB254))</f>
        <v>1.1586148526156148</v>
      </c>
      <c r="CF254" s="18">
        <f>(AJ254/(AF254+AH254+AJ254))/(AB254/(X254+Z254+AB254))</f>
        <v>0.75234575253512037</v>
      </c>
      <c r="CG254">
        <f>AH254/Z254</f>
        <v>184.32325581395349</v>
      </c>
      <c r="CH254" s="11">
        <f>BB254/BE254</f>
        <v>0.28579140756536436</v>
      </c>
      <c r="CI254" s="14">
        <f>AY254/V254</f>
        <v>2247.8124361593464</v>
      </c>
      <c r="CJ254" s="14">
        <f>AV254/M254</f>
        <v>5866.5</v>
      </c>
      <c r="CK254" s="17">
        <f>N254/V254</f>
        <v>44.559754851889679</v>
      </c>
      <c r="CL254" s="17">
        <f>(AL254+AN254)/N254</f>
        <v>8.046875</v>
      </c>
      <c r="CM254" s="14">
        <f>AP254/AC254</f>
        <v>5.9982425307557117</v>
      </c>
    </row>
    <row r="255" spans="1:91" hidden="1" x14ac:dyDescent="0.2">
      <c r="A255">
        <v>655</v>
      </c>
      <c r="B255" s="2">
        <v>45170</v>
      </c>
      <c r="C255" s="3" t="s">
        <v>37</v>
      </c>
      <c r="D255" t="s">
        <v>38</v>
      </c>
      <c r="E255" s="3" t="s">
        <v>29</v>
      </c>
      <c r="F255" t="s">
        <v>28</v>
      </c>
      <c r="G255" t="str">
        <f>CONCATENATE(C255,E255)</f>
        <v>LAXANC</v>
      </c>
      <c r="H255" t="s">
        <v>31</v>
      </c>
      <c r="I255">
        <f>U255/M255</f>
        <v>159</v>
      </c>
      <c r="J255" t="str">
        <f>_xlfn.CONCAT(C255,E255,H255)</f>
        <v>LAXANC737-800</v>
      </c>
      <c r="K255" s="4">
        <v>2345</v>
      </c>
      <c r="L255" s="4">
        <f>N255/M255</f>
        <v>119.8</v>
      </c>
      <c r="M255" s="4">
        <v>5</v>
      </c>
      <c r="N255" s="4">
        <v>599</v>
      </c>
      <c r="O255" s="4">
        <f>P255/M255</f>
        <v>20.6</v>
      </c>
      <c r="P255" s="4">
        <v>103</v>
      </c>
      <c r="Q255" s="4">
        <v>196</v>
      </c>
      <c r="R255" s="4">
        <v>300</v>
      </c>
      <c r="S255" s="4">
        <f>U255*K255</f>
        <v>1864275</v>
      </c>
      <c r="T255" s="7">
        <f>N255/U255</f>
        <v>0.7534591194968554</v>
      </c>
      <c r="U255" s="4">
        <v>795</v>
      </c>
      <c r="V255" s="4">
        <v>27.267543859649123</v>
      </c>
      <c r="W255" s="7">
        <f>P255/X255</f>
        <v>0.98095238095238091</v>
      </c>
      <c r="X255" s="4">
        <v>105</v>
      </c>
      <c r="Y255" s="7">
        <f>Q255/Z255</f>
        <v>0.98</v>
      </c>
      <c r="Z255" s="4">
        <v>200</v>
      </c>
      <c r="AA255" s="7">
        <f>R255/AB255</f>
        <v>0.61224489795918369</v>
      </c>
      <c r="AB255" s="4">
        <v>490</v>
      </c>
      <c r="AC255" s="4">
        <v>7006</v>
      </c>
      <c r="AD255" s="4">
        <f>AP255/AC255</f>
        <v>5.9994290608050242</v>
      </c>
      <c r="AE255" s="7">
        <f>AF255/(AF255+AH255+AJ255+AL255+AN255+AP255)</f>
        <v>0.2266544691231952</v>
      </c>
      <c r="AF255" s="4">
        <v>63922</v>
      </c>
      <c r="AG255" s="7">
        <f>AH255/(AF255+AH255+AJ255+AL255+AN255+AP255)</f>
        <v>0.25035103395455705</v>
      </c>
      <c r="AH255" s="4">
        <v>70605</v>
      </c>
      <c r="AI255" s="7">
        <f>AJ255/(AF255+AH255+AJ255+AL255+AN255+AP255)</f>
        <v>0.3601289251978555</v>
      </c>
      <c r="AJ255" s="4">
        <v>101565</v>
      </c>
      <c r="AK255" s="7">
        <f>AL255/(AF255+AH255+AJ255+AL255+AN255+AP255)</f>
        <v>7.4461747936345841E-3</v>
      </c>
      <c r="AL255" s="4">
        <v>2100</v>
      </c>
      <c r="AM255" s="7">
        <f>AN255/(AF255+AH255+AJ255+AL255+AN255+AP255)</f>
        <v>6.3824355374010721E-3</v>
      </c>
      <c r="AN255" s="4">
        <v>1800</v>
      </c>
      <c r="AO255" s="7">
        <f>AP255/(AF255+AH255+AJ255+AL255+AN255+AP255)</f>
        <v>0.14903696139335659</v>
      </c>
      <c r="AP255" s="4">
        <v>42032</v>
      </c>
      <c r="AQ255" s="6">
        <f>AO255+AM255+AK255+AI255+AG255+AE255</f>
        <v>1</v>
      </c>
      <c r="AR255" s="4">
        <v>113380</v>
      </c>
      <c r="AS255" s="4">
        <f>AR255/M255</f>
        <v>22676</v>
      </c>
      <c r="AT255" s="4">
        <f>AR255/V255</f>
        <v>4158.0569406466138</v>
      </c>
      <c r="AU255" s="7">
        <f>AR255/(AR255+AV255+AY255+BB255)</f>
        <v>0.39280492790377008</v>
      </c>
      <c r="AV255" s="4">
        <v>29333</v>
      </c>
      <c r="AW255" s="4">
        <f>AV255/M255</f>
        <v>5866.6</v>
      </c>
      <c r="AX255" s="7">
        <f>AV255/(AR255+AV255+AY255+BB255)</f>
        <v>0.10162415726055113</v>
      </c>
      <c r="AY255" s="4">
        <v>61293</v>
      </c>
      <c r="AZ255" s="4">
        <f>AY255/M255</f>
        <v>12258.6</v>
      </c>
      <c r="BA255" s="7">
        <f>AY255/(AR255+AV255+AY255+BB255)</f>
        <v>0.21234955411894318</v>
      </c>
      <c r="BB255" s="4">
        <v>84636</v>
      </c>
      <c r="BC255" s="11">
        <f>BB255/(AR255+AV255+AY255+BB255)</f>
        <v>0.2932213607167356</v>
      </c>
      <c r="BD255" s="9">
        <f>BC255+BA255+AX255+AU255</f>
        <v>1</v>
      </c>
      <c r="BE255" s="14">
        <f>(AF255+AH255+AJ255+AL255+AN255+AP255)</f>
        <v>282024</v>
      </c>
      <c r="BF255" s="14">
        <f t="shared" si="15"/>
        <v>-288642</v>
      </c>
      <c r="BG255" s="13">
        <f>(AF255+AH255+AJ255+AL255+AN255+AP255)-(AR255+AV255+AY255+BB255)</f>
        <v>-6618</v>
      </c>
      <c r="BH255" s="13">
        <f t="shared" si="16"/>
        <v>1</v>
      </c>
      <c r="BI255" s="14">
        <f>AF255/W255</f>
        <v>65163.203883495145</v>
      </c>
      <c r="BJ255" s="14">
        <f>AH255/Y255</f>
        <v>72045.918367346938</v>
      </c>
      <c r="BK255" s="14">
        <f>AJ255/AA255</f>
        <v>165889.5</v>
      </c>
      <c r="BL255" s="14">
        <f>BI255+BJ255+BK255</f>
        <v>303098.62225084205</v>
      </c>
      <c r="BM255" s="14">
        <f>(AF255/W255)-AF255</f>
        <v>1241.2038834951454</v>
      </c>
      <c r="BN255" s="14">
        <f>AH255/Y255-AH255</f>
        <v>1440.9183673469379</v>
      </c>
      <c r="BO255" s="14">
        <f>AJ255/AA255-AJ255</f>
        <v>64324.5</v>
      </c>
      <c r="BP255" s="14">
        <f>BG255/S255</f>
        <v>-3.5499054592267772E-3</v>
      </c>
      <c r="BQ255" s="14">
        <f>(BG255-CA255)/S255</f>
        <v>3.638585750583157E-3</v>
      </c>
      <c r="BR255" s="27">
        <f>BQ255-BP255</f>
        <v>7.1884912098099342E-3</v>
      </c>
      <c r="BS255" s="28">
        <f t="shared" si="17"/>
        <v>1404655</v>
      </c>
      <c r="BT255" s="11">
        <f>BS255/S255</f>
        <v>0.7534591194968554</v>
      </c>
      <c r="BU255" s="14">
        <f>(BE255-AP255)*1/BT255-(BE255-AP255)</f>
        <v>78528.267111853056</v>
      </c>
      <c r="BV255" s="14">
        <f t="shared" si="18"/>
        <v>0.15127811079374021</v>
      </c>
      <c r="BW255" s="27">
        <f>(AR255+AV255+AY255+BB255)/S255</f>
        <v>0.15482801625296697</v>
      </c>
      <c r="BX255" s="13">
        <f>(AF255+AH255+AJ255+AL255+AN255)/N255</f>
        <v>400.65442404006677</v>
      </c>
      <c r="BY255" s="26">
        <f>BX255/K255</f>
        <v>0.17085476504906899</v>
      </c>
      <c r="BZ255" s="11">
        <f>AP255/BE255</f>
        <v>0.14903696139335659</v>
      </c>
      <c r="CA255" s="15">
        <f>-(BM255+BN255+BO255)/M255</f>
        <v>-13401.324450168415</v>
      </c>
      <c r="CB255" s="15">
        <f>BG255-CA255</f>
        <v>6783.3244501684148</v>
      </c>
      <c r="CC255" s="18">
        <f t="shared" si="19"/>
        <v>0</v>
      </c>
      <c r="CD255" s="17">
        <f>(AF255/(AF255+AH255+AJ255))/(X255/(X255+Z255+AB255))</f>
        <v>2.0499672040681478</v>
      </c>
      <c r="CE255" s="19">
        <f>(AH255/(AF255+AH255+AJ255))/(Z255/(X255+Z255+AB255))</f>
        <v>1.188752160174847</v>
      </c>
      <c r="CF255" s="18">
        <f>(AJ255/(AF255+AH255+AJ255))/(AB255/(X255+Z255+AB255))</f>
        <v>0.69796532966913283</v>
      </c>
      <c r="CG255">
        <f>AH255/Z255</f>
        <v>353.02499999999998</v>
      </c>
      <c r="CH255" s="11">
        <f>BB255/BE255</f>
        <v>0.3001021189685984</v>
      </c>
      <c r="CI255" s="14">
        <f>AY255/V255</f>
        <v>2247.8372205243686</v>
      </c>
      <c r="CJ255" s="14">
        <f>AV255/M255</f>
        <v>5866.6</v>
      </c>
      <c r="CK255" s="17">
        <f>N255/V255</f>
        <v>21.96750844458742</v>
      </c>
      <c r="CL255" s="17">
        <f>(AL255+AN255)/N255</f>
        <v>6.5108514190317193</v>
      </c>
      <c r="CM255" s="14">
        <f>AP255/AC255</f>
        <v>5.9994290608050242</v>
      </c>
    </row>
    <row r="256" spans="1:91" hidden="1" x14ac:dyDescent="0.2">
      <c r="A256">
        <v>580</v>
      </c>
      <c r="B256" s="2">
        <v>44866</v>
      </c>
      <c r="C256" s="3" t="s">
        <v>53</v>
      </c>
      <c r="D256" t="s">
        <v>54</v>
      </c>
      <c r="E256" s="3" t="s">
        <v>43</v>
      </c>
      <c r="F256" t="s">
        <v>38</v>
      </c>
      <c r="G256" t="str">
        <f>CONCATENATE(C256,E256)</f>
        <v>YVRSFO</v>
      </c>
      <c r="H256" t="s">
        <v>47</v>
      </c>
      <c r="I256">
        <f>U256/M256</f>
        <v>150</v>
      </c>
      <c r="J256" t="str">
        <f>_xlfn.CONCAT(C256,E256,H256)</f>
        <v>YVRSFOA320</v>
      </c>
      <c r="K256" s="4">
        <v>800</v>
      </c>
      <c r="L256" s="4">
        <f>N256/M256</f>
        <v>112.375</v>
      </c>
      <c r="M256" s="4">
        <v>8</v>
      </c>
      <c r="N256" s="4">
        <v>899</v>
      </c>
      <c r="O256" s="4">
        <f>P256/M256</f>
        <v>16</v>
      </c>
      <c r="P256" s="4">
        <v>128</v>
      </c>
      <c r="Q256" s="4">
        <v>177</v>
      </c>
      <c r="R256" s="4">
        <v>594</v>
      </c>
      <c r="S256" s="4">
        <f>U256*K256</f>
        <v>960000</v>
      </c>
      <c r="T256" s="7">
        <f>N256/U256</f>
        <v>0.74916666666666665</v>
      </c>
      <c r="U256" s="4">
        <v>1200</v>
      </c>
      <c r="V256" s="4">
        <v>8.4367432150313153</v>
      </c>
      <c r="W256" s="7">
        <f>P256/X256</f>
        <v>0.8</v>
      </c>
      <c r="X256" s="4">
        <v>160</v>
      </c>
      <c r="Y256" s="7">
        <f>Q256/Z256</f>
        <v>0.59797297297297303</v>
      </c>
      <c r="Z256" s="4">
        <v>296</v>
      </c>
      <c r="AA256" s="7">
        <f>R256/AB256</f>
        <v>0.79838709677419351</v>
      </c>
      <c r="AB256" s="4">
        <v>744</v>
      </c>
      <c r="AC256" s="4">
        <v>0</v>
      </c>
      <c r="AD256" s="4" t="e">
        <f>AP256/AC256</f>
        <v>#DIV/0!</v>
      </c>
      <c r="AE256" s="7">
        <f>AF256/(AF256+AH256+AJ256+AL256+AN256+AP256)</f>
        <v>0.208967429953065</v>
      </c>
      <c r="AF256" s="4">
        <v>35262</v>
      </c>
      <c r="AG256" s="7">
        <f>AH256/(AF256+AH256+AJ256+AL256+AN256+AP256)</f>
        <v>0.20155975916180724</v>
      </c>
      <c r="AH256" s="4">
        <v>34012</v>
      </c>
      <c r="AI256" s="7">
        <f>AJ256/(AF256+AH256+AJ256+AL256+AN256+AP256)</f>
        <v>0.55071587730526717</v>
      </c>
      <c r="AJ256" s="4">
        <v>92930</v>
      </c>
      <c r="AK256" s="7">
        <f>AL256/(AF256+AH256+AJ256+AL256+AN256+AP256)</f>
        <v>2.115630777983217E-2</v>
      </c>
      <c r="AL256" s="4">
        <v>3570</v>
      </c>
      <c r="AM256" s="7">
        <f>AN256/(AF256+AH256+AJ256+AL256+AN256+AP256)</f>
        <v>1.7600625800028444E-2</v>
      </c>
      <c r="AN256" s="4">
        <v>2970</v>
      </c>
      <c r="AO256" s="7">
        <f>AP256/(AF256+AH256+AJ256+AL256+AN256+AP256)</f>
        <v>0</v>
      </c>
      <c r="AP256" s="4">
        <v>0</v>
      </c>
      <c r="AQ256" s="6">
        <f>AO256+AM256+AK256+AI256+AG256+AE256</f>
        <v>1</v>
      </c>
      <c r="AR256" s="4">
        <v>30496</v>
      </c>
      <c r="AS256" s="4">
        <f>AR256/M256</f>
        <v>3812</v>
      </c>
      <c r="AT256" s="4">
        <f>AR256/V256</f>
        <v>3614.6649510046523</v>
      </c>
      <c r="AU256" s="7">
        <f>AR256/(AR256+AV256+AY256+BB256)</f>
        <v>0.25235005957897522</v>
      </c>
      <c r="AV256" s="4">
        <v>41138</v>
      </c>
      <c r="AW256" s="4">
        <f>AV256/M256</f>
        <v>5142.25</v>
      </c>
      <c r="AX256" s="7">
        <f>AV256/(AR256+AV256+AY256+BB256)</f>
        <v>0.34041109492916721</v>
      </c>
      <c r="AY256" s="4">
        <v>28930</v>
      </c>
      <c r="AZ256" s="4">
        <f>AY256/M256</f>
        <v>3616.25</v>
      </c>
      <c r="BA256" s="7">
        <f>AY256/(AR256+AV256+AY256+BB256)</f>
        <v>0.23939163246392162</v>
      </c>
      <c r="BB256" s="4">
        <v>20284</v>
      </c>
      <c r="BC256" s="11">
        <f>BB256/(AR256+AV256+AY256+BB256)</f>
        <v>0.16784721302793593</v>
      </c>
      <c r="BD256" s="9">
        <f>BC256+BA256+AX256+AU256</f>
        <v>1</v>
      </c>
      <c r="BE256" s="14">
        <f>(AF256+AH256+AJ256+AL256+AN256+AP256)</f>
        <v>168744</v>
      </c>
      <c r="BF256" s="14">
        <f t="shared" si="15"/>
        <v>-120848</v>
      </c>
      <c r="BG256" s="13">
        <f>(AF256+AH256+AJ256+AL256+AN256+AP256)-(AR256+AV256+AY256+BB256)</f>
        <v>47896</v>
      </c>
      <c r="BH256" s="13">
        <f t="shared" si="16"/>
        <v>0</v>
      </c>
      <c r="BI256" s="14">
        <f>AF256/W256</f>
        <v>44077.5</v>
      </c>
      <c r="BJ256" s="14">
        <f>AH256/Y256</f>
        <v>56878.824858757056</v>
      </c>
      <c r="BK256" s="14">
        <f>AJ256/AA256</f>
        <v>116397.17171717172</v>
      </c>
      <c r="BL256" s="14">
        <f>BI256+BJ256+BK256</f>
        <v>217353.49657592876</v>
      </c>
      <c r="BM256" s="14">
        <f>(AF256/W256)-AF256</f>
        <v>8815.5</v>
      </c>
      <c r="BN256" s="14">
        <f>AH256/Y256-AH256</f>
        <v>22866.824858757056</v>
      </c>
      <c r="BO256" s="14">
        <f>AJ256/AA256-AJ256</f>
        <v>23467.171717171717</v>
      </c>
      <c r="BP256" s="14">
        <f>BG256/S256</f>
        <v>4.9891666666666667E-2</v>
      </c>
      <c r="BQ256" s="14">
        <f>(BG256-CA256)/S256</f>
        <v>5.7072590699990725E-2</v>
      </c>
      <c r="BR256" s="27">
        <f>BQ256-BP256</f>
        <v>7.180924033324057E-3</v>
      </c>
      <c r="BS256" s="28">
        <f t="shared" si="17"/>
        <v>719200</v>
      </c>
      <c r="BT256" s="11">
        <f>BS256/S256</f>
        <v>0.74916666666666665</v>
      </c>
      <c r="BU256" s="14">
        <f>(BE256-AP256)*1/BT256-(BE256-AP256)</f>
        <v>56498.269187986647</v>
      </c>
      <c r="BV256" s="14">
        <f t="shared" si="18"/>
        <v>0.17577499999999999</v>
      </c>
      <c r="BW256" s="27">
        <f>(AR256+AV256+AY256+BB256)/S256</f>
        <v>0.12588333333333335</v>
      </c>
      <c r="BX256" s="13">
        <f>(AF256+AH256+AJ256+AL256+AN256)/N256</f>
        <v>187.70189098998887</v>
      </c>
      <c r="BY256" s="26">
        <f>BX256/K256</f>
        <v>0.23462736373748608</v>
      </c>
      <c r="BZ256" s="11">
        <f>AP256/BE256</f>
        <v>0</v>
      </c>
      <c r="CA256" s="15">
        <f>-(BM256+BN256+BO256)/M256</f>
        <v>-6893.6870719910967</v>
      </c>
      <c r="CB256" s="15">
        <f>BG256-CA256</f>
        <v>54789.687071991095</v>
      </c>
      <c r="CC256" s="18">
        <f t="shared" si="19"/>
        <v>0</v>
      </c>
      <c r="CD256" s="17">
        <f>(AF256/(AF256+AH256+AJ256))/(X256/(X256+Z256+AB256))</f>
        <v>1.6304468447140636</v>
      </c>
      <c r="CE256" s="19">
        <f>(AH256/(AF256+AH256+AJ256))/(Z256/(X256+Z256+AB256))</f>
        <v>0.85008067918477037</v>
      </c>
      <c r="CF256" s="18">
        <f>(AJ256/(AF256+AH256+AJ256))/(AB256/(X256+Z256+AB256))</f>
        <v>0.92406535457937866</v>
      </c>
      <c r="CG256">
        <f>AH256/Z256</f>
        <v>114.9054054054054</v>
      </c>
      <c r="CH256" s="11">
        <f>BB256/BE256</f>
        <v>0.12020575546389797</v>
      </c>
      <c r="CI256" s="14">
        <f>AY256/V256</f>
        <v>3429.0483024844107</v>
      </c>
      <c r="CJ256" s="14">
        <f>AV256/M256</f>
        <v>5142.25</v>
      </c>
      <c r="CK256" s="17">
        <f>N256/V256</f>
        <v>106.5577056319905</v>
      </c>
      <c r="CL256" s="17">
        <f>(AL256+AN256)/N256</f>
        <v>7.2747497219132367</v>
      </c>
      <c r="CM256" s="14" t="e">
        <f>AP256/AC256</f>
        <v>#DIV/0!</v>
      </c>
    </row>
    <row r="257" spans="1:91" hidden="1" x14ac:dyDescent="0.2">
      <c r="A257">
        <v>1155</v>
      </c>
      <c r="B257" s="2">
        <v>45231</v>
      </c>
      <c r="C257" s="3" t="s">
        <v>41</v>
      </c>
      <c r="D257" t="s">
        <v>42</v>
      </c>
      <c r="E257" s="3" t="s">
        <v>36</v>
      </c>
      <c r="F257" t="s">
        <v>28</v>
      </c>
      <c r="G257" t="str">
        <f>CONCATENATE(C257,E257)</f>
        <v>SEAJNU</v>
      </c>
      <c r="H257" t="s">
        <v>35</v>
      </c>
      <c r="I257">
        <f>U257/M257</f>
        <v>172.5</v>
      </c>
      <c r="J257" t="str">
        <f>_xlfn.CONCAT(C257,E257,H257)</f>
        <v>SEAJNU737-Max 9</v>
      </c>
      <c r="K257" s="4">
        <v>909</v>
      </c>
      <c r="L257" s="4">
        <f>N257/M257</f>
        <v>127.625</v>
      </c>
      <c r="M257" s="4">
        <v>8</v>
      </c>
      <c r="N257" s="4">
        <v>1021</v>
      </c>
      <c r="O257" s="4">
        <f>P257/M257</f>
        <v>19.875</v>
      </c>
      <c r="P257" s="4">
        <v>159</v>
      </c>
      <c r="Q257" s="4">
        <v>263</v>
      </c>
      <c r="R257" s="4">
        <v>600</v>
      </c>
      <c r="S257" s="4">
        <f>U257*K257</f>
        <v>1254420</v>
      </c>
      <c r="T257" s="7">
        <f>N257/U257</f>
        <v>0.73985507246376814</v>
      </c>
      <c r="U257" s="4">
        <v>1380</v>
      </c>
      <c r="V257" s="4">
        <v>19.877644742443589</v>
      </c>
      <c r="W257" s="7">
        <f>P257/X257</f>
        <v>0.8932584269662921</v>
      </c>
      <c r="X257" s="4">
        <v>178</v>
      </c>
      <c r="Y257" s="7">
        <f>Q257/Z257</f>
        <v>0.78978978978978975</v>
      </c>
      <c r="Z257" s="4">
        <v>333</v>
      </c>
      <c r="AA257" s="7">
        <f>R257/AB257</f>
        <v>0.69124423963133641</v>
      </c>
      <c r="AB257" s="4">
        <v>868</v>
      </c>
      <c r="AC257" s="4">
        <v>4927</v>
      </c>
      <c r="AD257" s="4">
        <f>AP257/AC257</f>
        <v>6</v>
      </c>
      <c r="AE257" s="7">
        <f>AF257/(AF257+AH257+AJ257+AL257+AN257+AP257)</f>
        <v>0.23624645160323868</v>
      </c>
      <c r="AF257" s="4">
        <v>63083</v>
      </c>
      <c r="AG257" s="7">
        <f>AH257/(AF257+AH257+AJ257+AL257+AN257+AP257)</f>
        <v>0.21952123795043105</v>
      </c>
      <c r="AH257" s="4">
        <v>58617</v>
      </c>
      <c r="AI257" s="7">
        <f>AJ257/(AF257+AH257+AJ257+AL257+AN257+AP257)</f>
        <v>0.40656575113661048</v>
      </c>
      <c r="AJ257" s="4">
        <v>108562</v>
      </c>
      <c r="AK257" s="7">
        <f>AL257/(AF257+AH257+AJ257+AL257+AN257+AP257)</f>
        <v>1.5729041052797148E-2</v>
      </c>
      <c r="AL257" s="4">
        <v>4200</v>
      </c>
      <c r="AM257" s="7">
        <f>AN257/(AF257+AH257+AJ257+AL257+AN257+AP257)</f>
        <v>1.1227539303877583E-2</v>
      </c>
      <c r="AN257" s="4">
        <v>2998</v>
      </c>
      <c r="AO257" s="7">
        <f>AP257/(AF257+AH257+AJ257+AL257+AN257+AP257)</f>
        <v>0.11070997895304507</v>
      </c>
      <c r="AP257" s="4">
        <v>29562</v>
      </c>
      <c r="AQ257" s="6">
        <f>AO257+AM257+AK257+AI257+AG257+AE257</f>
        <v>0.99999999999999989</v>
      </c>
      <c r="AR257" s="4">
        <v>87408</v>
      </c>
      <c r="AS257" s="4">
        <f>AR257/M257</f>
        <v>10926</v>
      </c>
      <c r="AT257" s="4">
        <f>AR257/V257</f>
        <v>4397.3016487895438</v>
      </c>
      <c r="AU257" s="7">
        <f>AR257/(AR257+AV257+AY257+BB257)</f>
        <v>0.35394302605737887</v>
      </c>
      <c r="AV257" s="4">
        <v>50976</v>
      </c>
      <c r="AW257" s="4">
        <f>AV257/M257</f>
        <v>6372</v>
      </c>
      <c r="AX257" s="7">
        <f>AV257/(AR257+AV257+AY257+BB257)</f>
        <v>0.20641817335142029</v>
      </c>
      <c r="AY257" s="4">
        <v>47044</v>
      </c>
      <c r="AZ257" s="4">
        <f>AY257/M257</f>
        <v>5880.5</v>
      </c>
      <c r="BA257" s="7">
        <f>AY257/(AR257+AV257+AY257+BB257)</f>
        <v>0.19049624425502623</v>
      </c>
      <c r="BB257" s="4">
        <v>61527</v>
      </c>
      <c r="BC257" s="11">
        <f>BB257/(AR257+AV257+AY257+BB257)</f>
        <v>0.2491425563361746</v>
      </c>
      <c r="BD257" s="9">
        <f>BC257+BA257+AX257+AU257</f>
        <v>1</v>
      </c>
      <c r="BE257" s="14">
        <f>(AF257+AH257+AJ257+AL257+AN257+AP257)</f>
        <v>267022</v>
      </c>
      <c r="BF257" s="14">
        <f t="shared" si="15"/>
        <v>-246955</v>
      </c>
      <c r="BG257" s="13">
        <f>(AF257+AH257+AJ257+AL257+AN257+AP257)-(AR257+AV257+AY257+BB257)</f>
        <v>20067</v>
      </c>
      <c r="BH257" s="13">
        <f t="shared" si="16"/>
        <v>0</v>
      </c>
      <c r="BI257" s="14">
        <f>AF257/W257</f>
        <v>70621.22012578616</v>
      </c>
      <c r="BJ257" s="14">
        <f>AH257/Y257</f>
        <v>74218.482889733845</v>
      </c>
      <c r="BK257" s="14">
        <f>AJ257/AA257</f>
        <v>157053.02666666667</v>
      </c>
      <c r="BL257" s="14">
        <f>BI257+BJ257+BK257</f>
        <v>301892.72968218668</v>
      </c>
      <c r="BM257" s="14">
        <f>(AF257/W257)-AF257</f>
        <v>7538.2201257861598</v>
      </c>
      <c r="BN257" s="14">
        <f>AH257/Y257-AH257</f>
        <v>15601.482889733845</v>
      </c>
      <c r="BO257" s="14">
        <f>AJ257/AA257-AJ257</f>
        <v>48491.026666666672</v>
      </c>
      <c r="BP257" s="14">
        <f>BG257/S257</f>
        <v>1.5997034486057302E-2</v>
      </c>
      <c r="BQ257" s="14">
        <f>(BG257-CA257)/S257</f>
        <v>2.3134868074706504E-2</v>
      </c>
      <c r="BR257" s="27">
        <f>BQ257-BP257</f>
        <v>7.137833588649202E-3</v>
      </c>
      <c r="BS257" s="28">
        <f t="shared" si="17"/>
        <v>928089</v>
      </c>
      <c r="BT257" s="11">
        <f>BS257/S257</f>
        <v>0.73985507246376814</v>
      </c>
      <c r="BU257" s="14">
        <f>(BE257-AP257)*1/BT257-(BE257-AP257)</f>
        <v>83494.750244857976</v>
      </c>
      <c r="BV257" s="14">
        <f t="shared" si="18"/>
        <v>0.21286490967937374</v>
      </c>
      <c r="BW257" s="27">
        <f>(AR257+AV257+AY257+BB257)/S257</f>
        <v>0.19686787519331644</v>
      </c>
      <c r="BX257" s="13">
        <f>(AF257+AH257+AJ257+AL257+AN257)/N257</f>
        <v>232.57590597453478</v>
      </c>
      <c r="BY257" s="26">
        <f>BX257/K257</f>
        <v>0.25585908248023626</v>
      </c>
      <c r="BZ257" s="11">
        <f>AP257/BE257</f>
        <v>0.11070997895304507</v>
      </c>
      <c r="CA257" s="15">
        <f>-(BM257+BN257+BO257)/M257</f>
        <v>-8953.8412102733346</v>
      </c>
      <c r="CB257" s="15">
        <f>BG257-CA257</f>
        <v>29020.841210273335</v>
      </c>
      <c r="CC257" s="18">
        <f t="shared" si="19"/>
        <v>0</v>
      </c>
      <c r="CD257" s="17">
        <f>(AF257/(AF257+AH257+AJ257))/(X257/(X257+Z257+AB257))</f>
        <v>2.1224346638255454</v>
      </c>
      <c r="CE257" s="19">
        <f>(AH257/(AF257+AH257+AJ257))/(Z257/(X257+Z257+AB257))</f>
        <v>1.0541959605591469</v>
      </c>
      <c r="CF257" s="18">
        <f>(AJ257/(AF257+AH257+AJ257))/(AB257/(X257+Z257+AB257))</f>
        <v>0.74903153798716249</v>
      </c>
      <c r="CG257">
        <f>AH257/Z257</f>
        <v>176.02702702702703</v>
      </c>
      <c r="CH257" s="11">
        <f>BB257/BE257</f>
        <v>0.2304192163941548</v>
      </c>
      <c r="CI257" s="14">
        <f>AY257/V257</f>
        <v>2366.6787795814489</v>
      </c>
      <c r="CJ257" s="14">
        <f>AV257/M257</f>
        <v>6372</v>
      </c>
      <c r="CK257" s="17">
        <f>N257/V257</f>
        <v>51.364234205268673</v>
      </c>
      <c r="CL257" s="17">
        <f>(AL257+AN257)/N257</f>
        <v>7.0499510284035258</v>
      </c>
      <c r="CM257" s="14">
        <f>AP257/AC257</f>
        <v>6</v>
      </c>
    </row>
    <row r="258" spans="1:91" hidden="1" x14ac:dyDescent="0.2">
      <c r="A258">
        <v>767</v>
      </c>
      <c r="B258" s="2">
        <v>45170</v>
      </c>
      <c r="C258" s="3" t="s">
        <v>43</v>
      </c>
      <c r="D258" t="s">
        <v>38</v>
      </c>
      <c r="E258" s="3" t="s">
        <v>37</v>
      </c>
      <c r="F258" t="s">
        <v>38</v>
      </c>
      <c r="G258" t="str">
        <f>CONCATENATE(C258,E258)</f>
        <v>SFOLAX</v>
      </c>
      <c r="H258" t="s">
        <v>48</v>
      </c>
      <c r="I258">
        <f>U258/M258</f>
        <v>192.5</v>
      </c>
      <c r="J258" t="str">
        <f>_xlfn.CONCAT(C258,E258,H258)</f>
        <v>SFOLAXA321</v>
      </c>
      <c r="K258" s="4">
        <v>337</v>
      </c>
      <c r="L258" s="4">
        <f>N258/M258</f>
        <v>159.875</v>
      </c>
      <c r="M258" s="4">
        <v>8</v>
      </c>
      <c r="N258" s="4">
        <v>1279</v>
      </c>
      <c r="O258" s="4">
        <f>P258/M258</f>
        <v>22.5</v>
      </c>
      <c r="P258" s="4">
        <v>180</v>
      </c>
      <c r="Q258" s="4">
        <v>339</v>
      </c>
      <c r="R258" s="4">
        <v>760</v>
      </c>
      <c r="S258" s="4">
        <f>U258*K258</f>
        <v>518980</v>
      </c>
      <c r="T258" s="7">
        <f>N258/U258</f>
        <v>0.83051948051948055</v>
      </c>
      <c r="U258" s="4">
        <v>1540</v>
      </c>
      <c r="V258" s="4">
        <v>11.265023632680622</v>
      </c>
      <c r="W258" s="7">
        <f>P258/X258</f>
        <v>0.9</v>
      </c>
      <c r="X258" s="4">
        <v>200</v>
      </c>
      <c r="Y258" s="7">
        <f>Q258/Z258</f>
        <v>0.90159574468085102</v>
      </c>
      <c r="Z258" s="4">
        <v>376</v>
      </c>
      <c r="AA258" s="7">
        <f>R258/AB258</f>
        <v>0.78838174273858919</v>
      </c>
      <c r="AB258" s="4">
        <v>964</v>
      </c>
      <c r="AC258" s="4">
        <v>1419</v>
      </c>
      <c r="AD258" s="4">
        <f>AP258/AC258</f>
        <v>5.9971811134601829</v>
      </c>
      <c r="AE258" s="7">
        <f>AF258/(AF258+AH258+AJ258+AL258+AN258+AP258)</f>
        <v>0.21916751292073955</v>
      </c>
      <c r="AF258" s="4">
        <v>38632</v>
      </c>
      <c r="AG258" s="7">
        <f>AH258/(AF258+AH258+AJ258+AL258+AN258+AP258)</f>
        <v>0.23176771602171706</v>
      </c>
      <c r="AH258" s="4">
        <v>40853</v>
      </c>
      <c r="AI258" s="7">
        <f>AJ258/(AF258+AH258+AJ258+AL258+AN258+AP258)</f>
        <v>0.44042276773304134</v>
      </c>
      <c r="AJ258" s="4">
        <v>77632</v>
      </c>
      <c r="AK258" s="7">
        <f>AL258/(AF258+AH258+AJ258+AL258+AN258+AP258)</f>
        <v>3.0181486041062706E-2</v>
      </c>
      <c r="AL258" s="4">
        <v>5320</v>
      </c>
      <c r="AM258" s="7">
        <f>AN258/(AF258+AH258+AJ258+AL258+AN258+AP258)</f>
        <v>3.0181486041062706E-2</v>
      </c>
      <c r="AN258" s="4">
        <v>5320</v>
      </c>
      <c r="AO258" s="7">
        <f>AP258/(AF258+AH258+AJ258+AL258+AN258+AP258)</f>
        <v>4.8279031242376619E-2</v>
      </c>
      <c r="AP258" s="4">
        <v>8510</v>
      </c>
      <c r="AQ258" s="6">
        <f>AO258+AM258+AK258+AI258+AG258+AE258</f>
        <v>1</v>
      </c>
      <c r="AR258" s="4">
        <v>50907</v>
      </c>
      <c r="AS258" s="4">
        <f>AR258/M258</f>
        <v>6363.375</v>
      </c>
      <c r="AT258" s="4">
        <f>AR258/V258</f>
        <v>4519.0317978841367</v>
      </c>
      <c r="AU258" s="7">
        <f>AR258/(AR258+AV258+AY258+BB258)</f>
        <v>0.2983875222001442</v>
      </c>
      <c r="AV258" s="4">
        <v>55629</v>
      </c>
      <c r="AW258" s="4">
        <f>AV258/M258</f>
        <v>6953.625</v>
      </c>
      <c r="AX258" s="7">
        <f>AV258/(AR258+AV258+AY258+BB258)</f>
        <v>0.32606516731435403</v>
      </c>
      <c r="AY258" s="4">
        <v>29324</v>
      </c>
      <c r="AZ258" s="4">
        <f>AY258/M258</f>
        <v>3665.5</v>
      </c>
      <c r="BA258" s="7">
        <f>AY258/(AR258+AV258+AY258+BB258)</f>
        <v>0.17188040350044254</v>
      </c>
      <c r="BB258" s="4">
        <v>34747</v>
      </c>
      <c r="BC258" s="11">
        <f>BB258/(AR258+AV258+AY258+BB258)</f>
        <v>0.20366690698505924</v>
      </c>
      <c r="BD258" s="9">
        <f>BC258+BA258+AX258+AU258</f>
        <v>1</v>
      </c>
      <c r="BE258" s="14">
        <f>(AF258+AH258+AJ258+AL258+AN258+AP258)</f>
        <v>176267</v>
      </c>
      <c r="BF258" s="14">
        <f t="shared" si="15"/>
        <v>-170607</v>
      </c>
      <c r="BG258" s="13">
        <f>(AF258+AH258+AJ258+AL258+AN258+AP258)-(AR258+AV258+AY258+BB258)</f>
        <v>5660</v>
      </c>
      <c r="BH258" s="13">
        <f t="shared" si="16"/>
        <v>0</v>
      </c>
      <c r="BI258" s="14">
        <f>AF258/W258</f>
        <v>42924.444444444445</v>
      </c>
      <c r="BJ258" s="14">
        <f>AH258/Y258</f>
        <v>45311.882005899708</v>
      </c>
      <c r="BK258" s="14">
        <f>AJ258/AA258</f>
        <v>98470.063157894736</v>
      </c>
      <c r="BL258" s="14">
        <f>BI258+BJ258+BK258</f>
        <v>186706.38960823888</v>
      </c>
      <c r="BM258" s="14">
        <f>(AF258/W258)-AF258</f>
        <v>4292.4444444444453</v>
      </c>
      <c r="BN258" s="14">
        <f>AH258/Y258-AH258</f>
        <v>4458.882005899708</v>
      </c>
      <c r="BO258" s="14">
        <f>AJ258/AA258-AJ258</f>
        <v>20838.063157894736</v>
      </c>
      <c r="BP258" s="14">
        <f>BG258/S258</f>
        <v>1.0906007938648888E-2</v>
      </c>
      <c r="BQ258" s="14">
        <f>(BG258-CA258)/S258</f>
        <v>1.8032821497995798E-2</v>
      </c>
      <c r="BR258" s="27">
        <f>BQ258-BP258</f>
        <v>7.12681355934691E-3</v>
      </c>
      <c r="BS258" s="28">
        <f t="shared" si="17"/>
        <v>431023</v>
      </c>
      <c r="BT258" s="11">
        <f>BS258/S258</f>
        <v>0.83051948051948055</v>
      </c>
      <c r="BU258" s="14">
        <f>(BE258-AP258)*1/BT258-(BE258-AP258)</f>
        <v>34233.445660672383</v>
      </c>
      <c r="BV258" s="14">
        <f t="shared" si="18"/>
        <v>0.33964121931480984</v>
      </c>
      <c r="BW258" s="27">
        <f>(AR258+AV258+AY258+BB258)/S258</f>
        <v>0.32873521137616091</v>
      </c>
      <c r="BX258" s="13">
        <f>(AF258+AH258+AJ258+AL258+AN258)/N258</f>
        <v>131.16262705238466</v>
      </c>
      <c r="BY258" s="26">
        <f>BX258/K258</f>
        <v>0.38920660846404947</v>
      </c>
      <c r="BZ258" s="11">
        <f>AP258/BE258</f>
        <v>4.8279031242376619E-2</v>
      </c>
      <c r="CA258" s="15">
        <f>-(BM258+BN258+BO258)/M258</f>
        <v>-3698.6737010298611</v>
      </c>
      <c r="CB258" s="15">
        <f>BG258-CA258</f>
        <v>9358.6737010298602</v>
      </c>
      <c r="CC258" s="18">
        <f t="shared" si="19"/>
        <v>0</v>
      </c>
      <c r="CD258" s="17">
        <f>(AF258/(AF258+AH258+AJ258))/(X258/(X258+Z258+AB258))</f>
        <v>1.8932795305409347</v>
      </c>
      <c r="CE258" s="19">
        <f>(AH258/(AF258+AH258+AJ258))/(Z258/(X258+Z258+AB258))</f>
        <v>1.0649608727687552</v>
      </c>
      <c r="CF258" s="18">
        <f>(AJ258/(AF258+AH258+AJ258))/(AB258/(X258+Z258+AB258))</f>
        <v>0.78933486071655723</v>
      </c>
      <c r="CG258">
        <f>AH258/Z258</f>
        <v>108.65159574468085</v>
      </c>
      <c r="CH258" s="11">
        <f>BB258/BE258</f>
        <v>0.19712708561443718</v>
      </c>
      <c r="CI258" s="14">
        <f>AY258/V258</f>
        <v>2603.1015074774477</v>
      </c>
      <c r="CJ258" s="14">
        <f>AV258/M258</f>
        <v>6953.625</v>
      </c>
      <c r="CK258" s="17">
        <f>N258/V258</f>
        <v>113.53726735996642</v>
      </c>
      <c r="CL258" s="17">
        <f>(AL258+AN258)/N258</f>
        <v>8.3189992181391705</v>
      </c>
      <c r="CM258" s="14">
        <f>AP258/AC258</f>
        <v>5.9971811134601829</v>
      </c>
    </row>
    <row r="259" spans="1:91" hidden="1" x14ac:dyDescent="0.2">
      <c r="A259">
        <v>359</v>
      </c>
      <c r="B259" s="2">
        <v>44835</v>
      </c>
      <c r="C259" s="3" t="s">
        <v>43</v>
      </c>
      <c r="D259" t="s">
        <v>38</v>
      </c>
      <c r="E259" s="3" t="s">
        <v>37</v>
      </c>
      <c r="F259" t="s">
        <v>38</v>
      </c>
      <c r="G259" t="str">
        <f>CONCATENATE(C259,E259)</f>
        <v>SFOLAX</v>
      </c>
      <c r="H259" t="s">
        <v>35</v>
      </c>
      <c r="I259">
        <f>U259/M259</f>
        <v>179</v>
      </c>
      <c r="J259" t="str">
        <f>_xlfn.CONCAT(C259,E259,H259)</f>
        <v>SFOLAX737-Max 9</v>
      </c>
      <c r="K259" s="4">
        <v>337</v>
      </c>
      <c r="L259" s="4">
        <f>N259/M259</f>
        <v>148.57142857142858</v>
      </c>
      <c r="M259" s="4">
        <v>7</v>
      </c>
      <c r="N259" s="4">
        <v>1040</v>
      </c>
      <c r="O259" s="4">
        <f>P259/M259</f>
        <v>23</v>
      </c>
      <c r="P259" s="4">
        <v>161</v>
      </c>
      <c r="Q259" s="4">
        <v>301</v>
      </c>
      <c r="R259" s="4">
        <v>578</v>
      </c>
      <c r="S259" s="4">
        <f>U259*K259</f>
        <v>422261</v>
      </c>
      <c r="T259" s="7">
        <f>N259/U259</f>
        <v>0.83000798084596972</v>
      </c>
      <c r="U259" s="4">
        <v>1253</v>
      </c>
      <c r="V259" s="4">
        <v>9.8568956785955439</v>
      </c>
      <c r="W259" s="7">
        <f>P259/X259</f>
        <v>1</v>
      </c>
      <c r="X259" s="4">
        <v>161</v>
      </c>
      <c r="Y259" s="7">
        <f>Q259/Z259</f>
        <v>1</v>
      </c>
      <c r="Z259" s="4">
        <v>301</v>
      </c>
      <c r="AA259" s="7">
        <f>R259/AB259</f>
        <v>0.73072060682680151</v>
      </c>
      <c r="AB259" s="4">
        <v>791</v>
      </c>
      <c r="AC259" s="4">
        <v>752</v>
      </c>
      <c r="AD259" s="4">
        <f>AP259/AC259</f>
        <v>5</v>
      </c>
      <c r="AE259" s="7">
        <f>AF259/(AF259+AH259+AJ259+AL259+AN259+AP259)</f>
        <v>0.24185115810220187</v>
      </c>
      <c r="AF259" s="4">
        <v>32150</v>
      </c>
      <c r="AG259" s="7">
        <f>AH259/(AF259+AH259+AJ259+AL259+AN259+AP259)</f>
        <v>0.25669322139724521</v>
      </c>
      <c r="AH259" s="4">
        <v>34123</v>
      </c>
      <c r="AI259" s="7">
        <f>AJ259/(AF259+AH259+AJ259+AL259+AN259+AP259)</f>
        <v>0.42959987362054569</v>
      </c>
      <c r="AJ259" s="4">
        <v>57108</v>
      </c>
      <c r="AK259" s="7">
        <f>AL259/(AF259+AH259+AJ259+AL259+AN259+AP259)</f>
        <v>2.6178601250253886E-2</v>
      </c>
      <c r="AL259" s="4">
        <v>3480</v>
      </c>
      <c r="AM259" s="7">
        <f>AN259/(AF259+AH259+AJ259+AL259+AN259+AP259)</f>
        <v>1.7392220140973271E-2</v>
      </c>
      <c r="AN259" s="4">
        <v>2312</v>
      </c>
      <c r="AO259" s="7">
        <f>AP259/(AF259+AH259+AJ259+AL259+AN259+AP259)</f>
        <v>2.8284925488780061E-2</v>
      </c>
      <c r="AP259" s="4">
        <v>3760</v>
      </c>
      <c r="AQ259" s="6">
        <f>AO259+AM259+AK259+AI259+AG259+AE259</f>
        <v>1</v>
      </c>
      <c r="AR259" s="4">
        <v>33461</v>
      </c>
      <c r="AS259" s="4">
        <f>AR259/M259</f>
        <v>4780.1428571428569</v>
      </c>
      <c r="AT259" s="4">
        <f>AR259/V259</f>
        <v>3394.6793281642681</v>
      </c>
      <c r="AU259" s="7">
        <f>AR259/(AR259+AV259+AY259+BB259)</f>
        <v>0.2723462095684589</v>
      </c>
      <c r="AV259" s="4">
        <v>36677</v>
      </c>
      <c r="AW259" s="4">
        <f>AV259/M259</f>
        <v>5239.5714285714284</v>
      </c>
      <c r="AX259" s="7">
        <f>AV259/(AR259+AV259+AY259+BB259)</f>
        <v>0.29852191890088065</v>
      </c>
      <c r="AY259" s="4">
        <v>29049</v>
      </c>
      <c r="AZ259" s="4">
        <f>AY259/M259</f>
        <v>4149.8571428571431</v>
      </c>
      <c r="BA259" s="7">
        <f>AY259/(AR259+AV259+AY259+BB259)</f>
        <v>0.23643600136738779</v>
      </c>
      <c r="BB259" s="4">
        <v>23675</v>
      </c>
      <c r="BC259" s="11">
        <f>BB259/(AR259+AV259+AY259+BB259)</f>
        <v>0.19269587016327261</v>
      </c>
      <c r="BD259" s="9">
        <f>BC259+BA259+AX259+AU259</f>
        <v>0.99999999999999989</v>
      </c>
      <c r="BE259" s="14">
        <f>(AF259+AH259+AJ259+AL259+AN259+AP259)</f>
        <v>132933</v>
      </c>
      <c r="BF259" s="14">
        <f t="shared" ref="BF259:BF322" si="20">-(AR259+AV259+AY259+BB259)</f>
        <v>-122862</v>
      </c>
      <c r="BG259" s="13">
        <f>(AF259+AH259+AJ259+AL259+AN259+AP259)-(AR259+AV259+AY259+BB259)</f>
        <v>10071</v>
      </c>
      <c r="BH259" s="13">
        <f t="shared" ref="BH259:BH322" si="21">IF(BG259&lt;0,1,0)</f>
        <v>0</v>
      </c>
      <c r="BI259" s="14">
        <f>AF259/W259</f>
        <v>32150</v>
      </c>
      <c r="BJ259" s="14">
        <f>AH259/Y259</f>
        <v>34123</v>
      </c>
      <c r="BK259" s="14">
        <f>AJ259/AA259</f>
        <v>78152.989619377156</v>
      </c>
      <c r="BL259" s="14">
        <f>BI259+BJ259+BK259</f>
        <v>144425.98961937716</v>
      </c>
      <c r="BM259" s="14">
        <f>(AF259/W259)-AF259</f>
        <v>0</v>
      </c>
      <c r="BN259" s="14">
        <f>AH259/Y259-AH259</f>
        <v>0</v>
      </c>
      <c r="BO259" s="14">
        <f>AJ259/AA259-AJ259</f>
        <v>21044.989619377156</v>
      </c>
      <c r="BP259" s="14">
        <f>BG259/S259</f>
        <v>2.3850177970496919E-2</v>
      </c>
      <c r="BQ259" s="14">
        <f>(BG259-CA259)/S259</f>
        <v>3.0970009279764059E-2</v>
      </c>
      <c r="BR259" s="27">
        <f>BQ259-BP259</f>
        <v>7.1198313092671398E-3</v>
      </c>
      <c r="BS259" s="28">
        <f t="shared" ref="BS259:BS322" si="22">N259*K259</f>
        <v>350480</v>
      </c>
      <c r="BT259" s="11">
        <f>BS259/S259</f>
        <v>0.83000798084596972</v>
      </c>
      <c r="BU259" s="14">
        <f>(BE259-AP259)*1/BT259-(BE259-AP259)</f>
        <v>26455.624038461538</v>
      </c>
      <c r="BV259" s="14">
        <f t="shared" ref="BV259:BV322" si="23">BE259/S259</f>
        <v>0.31481240275564165</v>
      </c>
      <c r="BW259" s="27">
        <f>(AR259+AV259+AY259+BB259)/S259</f>
        <v>0.29096222478514472</v>
      </c>
      <c r="BX259" s="13">
        <f>(AF259+AH259+AJ259+AL259+AN259)/N259</f>
        <v>124.2048076923077</v>
      </c>
      <c r="BY259" s="26">
        <f>BX259/K259</f>
        <v>0.3685602602145629</v>
      </c>
      <c r="BZ259" s="11">
        <f>AP259/BE259</f>
        <v>2.8284925488780061E-2</v>
      </c>
      <c r="CA259" s="15">
        <f>-(BM259+BN259+BO259)/M259</f>
        <v>-3006.4270884824509</v>
      </c>
      <c r="CB259" s="15">
        <f>BG259-CA259</f>
        <v>13077.427088482451</v>
      </c>
      <c r="CC259" s="18">
        <f t="shared" ref="CC259:CC322" si="24">IF(CB259&lt;0,1,0)</f>
        <v>0</v>
      </c>
      <c r="CD259" s="17">
        <f>(AF259/(AF259+AH259+AJ259))/(X259/(X259+Z259+AB259))</f>
        <v>2.0279530038273106</v>
      </c>
      <c r="CE259" s="19">
        <f>(AH259/(AF259+AH259+AJ259))/(Z259/(X259+Z259+AB259))</f>
        <v>1.1512867214299138</v>
      </c>
      <c r="CF259" s="18">
        <f>(AJ259/(AF259+AH259+AJ259))/(AB259/(X259+Z259+AB259))</f>
        <v>0.73320134416358917</v>
      </c>
      <c r="CG259">
        <f>AH259/Z259</f>
        <v>113.36544850498339</v>
      </c>
      <c r="CH259" s="11">
        <f>BB259/BE259</f>
        <v>0.17809723695395424</v>
      </c>
      <c r="CI259" s="14">
        <f>AY259/V259</f>
        <v>2947.0739010742009</v>
      </c>
      <c r="CJ259" s="14">
        <f>AV259/M259</f>
        <v>5239.5714285714284</v>
      </c>
      <c r="CK259" s="17">
        <f>N259/V259</f>
        <v>105.50989215178383</v>
      </c>
      <c r="CL259" s="17">
        <f>(AL259+AN259)/N259</f>
        <v>5.569230769230769</v>
      </c>
      <c r="CM259" s="14">
        <f>AP259/AC259</f>
        <v>5</v>
      </c>
    </row>
    <row r="260" spans="1:91" hidden="1" x14ac:dyDescent="0.2">
      <c r="A260">
        <v>1008</v>
      </c>
      <c r="B260" s="2">
        <v>45200</v>
      </c>
      <c r="C260" s="3" t="s">
        <v>57</v>
      </c>
      <c r="D260" t="s">
        <v>56</v>
      </c>
      <c r="E260" s="3" t="s">
        <v>41</v>
      </c>
      <c r="F260" t="s">
        <v>42</v>
      </c>
      <c r="G260" t="str">
        <f>CONCATENATE(C260,E260)</f>
        <v>YYCSEA</v>
      </c>
      <c r="H260" t="s">
        <v>31</v>
      </c>
      <c r="I260">
        <f>U260/M260</f>
        <v>156.6</v>
      </c>
      <c r="J260" t="str">
        <f>_xlfn.CONCAT(C260,E260,H260)</f>
        <v>YYCSEA737-800</v>
      </c>
      <c r="K260" s="4">
        <v>452</v>
      </c>
      <c r="L260" s="4">
        <f>N260/M260</f>
        <v>144.4</v>
      </c>
      <c r="M260" s="4">
        <v>5</v>
      </c>
      <c r="N260" s="4">
        <v>722</v>
      </c>
      <c r="O260" s="4">
        <f>P260/M260</f>
        <v>19</v>
      </c>
      <c r="P260" s="4">
        <v>95</v>
      </c>
      <c r="Q260" s="4">
        <v>180</v>
      </c>
      <c r="R260" s="4">
        <v>448</v>
      </c>
      <c r="S260" s="4">
        <f>U260*K260</f>
        <v>353916</v>
      </c>
      <c r="T260" s="7">
        <f>N260/U260</f>
        <v>0.92209450830140482</v>
      </c>
      <c r="U260" s="4">
        <v>783</v>
      </c>
      <c r="V260" s="4">
        <v>3.8618181818181818</v>
      </c>
      <c r="W260" s="7">
        <f>P260/X260</f>
        <v>1</v>
      </c>
      <c r="X260" s="4">
        <v>95</v>
      </c>
      <c r="Y260" s="7">
        <f>Q260/Z260</f>
        <v>1</v>
      </c>
      <c r="Z260" s="4">
        <v>180</v>
      </c>
      <c r="AA260" s="7">
        <f>R260/AB260</f>
        <v>0.8801571709233792</v>
      </c>
      <c r="AB260" s="4">
        <v>509</v>
      </c>
      <c r="AC260" s="4">
        <v>0</v>
      </c>
      <c r="AD260" s="4" t="e">
        <f>AP260/AC260</f>
        <v>#DIV/0!</v>
      </c>
      <c r="AE260" s="7">
        <f>AF260/(AF260+AH260+AJ260+AL260+AN260+AP260)</f>
        <v>0.21891909984491625</v>
      </c>
      <c r="AF260" s="4">
        <v>39243</v>
      </c>
      <c r="AG260" s="7">
        <f>AH260/(AF260+AH260+AJ260+AL260+AN260+AP260)</f>
        <v>0.23578306128596771</v>
      </c>
      <c r="AH260" s="4">
        <v>42266</v>
      </c>
      <c r="AI260" s="7">
        <f>AJ260/(AF260+AH260+AJ260+AL260+AN260+AP260)</f>
        <v>0.51533543830679807</v>
      </c>
      <c r="AJ260" s="4">
        <v>92378</v>
      </c>
      <c r="AK260" s="7">
        <f>AL260/(AF260+AH260+AJ260+AL260+AN260+AP260)</f>
        <v>1.7477602115386761E-2</v>
      </c>
      <c r="AL260" s="4">
        <v>3133</v>
      </c>
      <c r="AM260" s="7">
        <f>AN260/(AF260+AH260+AJ260+AL260+AN260+AP260)</f>
        <v>1.2484798446931239E-2</v>
      </c>
      <c r="AN260" s="4">
        <v>2238</v>
      </c>
      <c r="AO260" s="7">
        <f>AP260/(AF260+AH260+AJ260+AL260+AN260+AP260)</f>
        <v>0</v>
      </c>
      <c r="AP260" s="4">
        <v>0</v>
      </c>
      <c r="AQ260" s="6">
        <f>AO260+AM260+AK260+AI260+AG260+AE260</f>
        <v>1</v>
      </c>
      <c r="AR260" s="4">
        <v>16058</v>
      </c>
      <c r="AS260" s="4">
        <f>AR260/M260</f>
        <v>3211.6</v>
      </c>
      <c r="AT260" s="4">
        <f>AR260/V260</f>
        <v>4158.1450094161955</v>
      </c>
      <c r="AU260" s="7">
        <f>AR260/(AR260+AV260+AY260+BB260)</f>
        <v>0.25437609897508195</v>
      </c>
      <c r="AV260" s="4">
        <v>26400</v>
      </c>
      <c r="AW260" s="4">
        <f>AV260/M260</f>
        <v>5280</v>
      </c>
      <c r="AX260" s="7">
        <f>AV260/(AR260+AV260+AY260+BB260)</f>
        <v>0.41820457173634101</v>
      </c>
      <c r="AY260" s="4">
        <v>8681</v>
      </c>
      <c r="AZ260" s="4">
        <f>AY260/M260</f>
        <v>1736.2</v>
      </c>
      <c r="BA260" s="7">
        <f>AY260/(AR260+AV260+AY260+BB260)</f>
        <v>0.13751643512284759</v>
      </c>
      <c r="BB260" s="4">
        <v>11988</v>
      </c>
      <c r="BC260" s="11">
        <f>BB260/(AR260+AV260+AY260+BB260)</f>
        <v>0.18990289416572939</v>
      </c>
      <c r="BD260" s="9">
        <f>BC260+BA260+AX260+AU260</f>
        <v>0.99999999999999989</v>
      </c>
      <c r="BE260" s="14">
        <f>(AF260+AH260+AJ260+AL260+AN260+AP260)</f>
        <v>179258</v>
      </c>
      <c r="BF260" s="14">
        <f t="shared" si="20"/>
        <v>-63127</v>
      </c>
      <c r="BG260" s="13">
        <f>(AF260+AH260+AJ260+AL260+AN260+AP260)-(AR260+AV260+AY260+BB260)</f>
        <v>116131</v>
      </c>
      <c r="BH260" s="13">
        <f t="shared" si="21"/>
        <v>0</v>
      </c>
      <c r="BI260" s="14">
        <f>AF260/W260</f>
        <v>39243</v>
      </c>
      <c r="BJ260" s="14">
        <f>AH260/Y260</f>
        <v>42266</v>
      </c>
      <c r="BK260" s="14">
        <f>AJ260/AA260</f>
        <v>104956.25446428571</v>
      </c>
      <c r="BL260" s="14">
        <f>BI260+BJ260+BK260</f>
        <v>186465.25446428571</v>
      </c>
      <c r="BM260" s="14">
        <f>(AF260/W260)-AF260</f>
        <v>0</v>
      </c>
      <c r="BN260" s="14">
        <f>AH260/Y260-AH260</f>
        <v>0</v>
      </c>
      <c r="BO260" s="14">
        <f>AJ260/AA260-AJ260</f>
        <v>12578.25446428571</v>
      </c>
      <c r="BP260" s="14">
        <f>BG260/S260</f>
        <v>0.328131534036325</v>
      </c>
      <c r="BQ260" s="14">
        <f>(BG260-CA260)/S260</f>
        <v>0.3352395791454954</v>
      </c>
      <c r="BR260" s="27">
        <f>BQ260-BP260</f>
        <v>7.1080451091704022E-3</v>
      </c>
      <c r="BS260" s="28">
        <f t="shared" si="22"/>
        <v>326344</v>
      </c>
      <c r="BT260" s="11">
        <f>BS260/S260</f>
        <v>0.92209450830140482</v>
      </c>
      <c r="BU260" s="14">
        <f>(BE260-AP260)*1/BT260-(BE260-AP260)</f>
        <v>15145.066481994465</v>
      </c>
      <c r="BV260" s="14">
        <f t="shared" si="23"/>
        <v>0.50649871720973338</v>
      </c>
      <c r="BW260" s="27">
        <f>(AR260+AV260+AY260+BB260)/S260</f>
        <v>0.17836718317340838</v>
      </c>
      <c r="BX260" s="13">
        <f>(AF260+AH260+AJ260+AL260+AN260)/N260</f>
        <v>248.27977839335179</v>
      </c>
      <c r="BY260" s="26">
        <f>BX260/K260</f>
        <v>0.54929154511803491</v>
      </c>
      <c r="BZ260" s="11">
        <f>AP260/BE260</f>
        <v>0</v>
      </c>
      <c r="CA260" s="15">
        <f>-(BM260+BN260+BO260)/M260</f>
        <v>-2515.650892857142</v>
      </c>
      <c r="CB260" s="15">
        <f>BG260-CA260</f>
        <v>118646.65089285714</v>
      </c>
      <c r="CC260" s="18">
        <f t="shared" si="24"/>
        <v>0</v>
      </c>
      <c r="CD260" s="17">
        <f>(AF260/(AF260+AH260+AJ260))/(X260/(X260+Z260+AB260))</f>
        <v>1.8624625248157227</v>
      </c>
      <c r="CE260" s="19">
        <f>(AH260/(AF260+AH260+AJ260))/(Z260/(X260+Z260+AB260))</f>
        <v>1.0586870272712228</v>
      </c>
      <c r="CF260" s="18">
        <f>(AJ260/(AF260+AH260+AJ260))/(AB260/(X260+Z260+AB260))</f>
        <v>0.81827582560645629</v>
      </c>
      <c r="CG260">
        <f>AH260/Z260</f>
        <v>234.8111111111111</v>
      </c>
      <c r="CH260" s="11">
        <f>BB260/BE260</f>
        <v>6.6875676399379663E-2</v>
      </c>
      <c r="CI260" s="14">
        <f>AY260/V260</f>
        <v>2247.9048964218455</v>
      </c>
      <c r="CJ260" s="14">
        <f>AV260/M260</f>
        <v>5280</v>
      </c>
      <c r="CK260" s="17">
        <f>N260/V260</f>
        <v>186.95856873822976</v>
      </c>
      <c r="CL260" s="17">
        <f>(AL260+AN260)/N260</f>
        <v>7.4390581717451525</v>
      </c>
      <c r="CM260" s="14" t="e">
        <f>AP260/AC260</f>
        <v>#DIV/0!</v>
      </c>
    </row>
    <row r="261" spans="1:91" hidden="1" x14ac:dyDescent="0.2">
      <c r="A261">
        <v>378</v>
      </c>
      <c r="B261" s="2">
        <v>44835</v>
      </c>
      <c r="C261" s="3" t="s">
        <v>43</v>
      </c>
      <c r="D261" t="s">
        <v>38</v>
      </c>
      <c r="E261" s="3" t="s">
        <v>53</v>
      </c>
      <c r="F261" t="s">
        <v>54</v>
      </c>
      <c r="G261" t="str">
        <f>CONCATENATE(C261,E261)</f>
        <v>SFOYVR</v>
      </c>
      <c r="H261" t="s">
        <v>47</v>
      </c>
      <c r="I261">
        <f>U261/M261</f>
        <v>139.44444444444446</v>
      </c>
      <c r="J261" t="str">
        <f>_xlfn.CONCAT(C261,E261,H261)</f>
        <v>SFOYVRA320</v>
      </c>
      <c r="K261" s="4">
        <v>800</v>
      </c>
      <c r="L261" s="4">
        <f>N261/M261</f>
        <v>99</v>
      </c>
      <c r="M261" s="4">
        <v>9</v>
      </c>
      <c r="N261" s="4">
        <v>891</v>
      </c>
      <c r="O261" s="4">
        <f>P261/M261</f>
        <v>15.333333333333334</v>
      </c>
      <c r="P261" s="4">
        <v>138</v>
      </c>
      <c r="Q261" s="4">
        <v>198</v>
      </c>
      <c r="R261" s="4">
        <v>555</v>
      </c>
      <c r="S261" s="4">
        <f>U261*K261</f>
        <v>1004000</v>
      </c>
      <c r="T261" s="7">
        <f>N261/U261</f>
        <v>0.70996015936254975</v>
      </c>
      <c r="U261" s="4">
        <v>1255</v>
      </c>
      <c r="V261" s="4">
        <v>9.0489953542392563</v>
      </c>
      <c r="W261" s="7">
        <f>P261/X261</f>
        <v>0.81176470588235294</v>
      </c>
      <c r="X261" s="4">
        <v>170</v>
      </c>
      <c r="Y261" s="7">
        <f>Q261/Z261</f>
        <v>0.62857142857142856</v>
      </c>
      <c r="Z261" s="4">
        <v>315</v>
      </c>
      <c r="AA261" s="7">
        <f>R261/AB261</f>
        <v>0.71984435797665369</v>
      </c>
      <c r="AB261" s="4">
        <v>771</v>
      </c>
      <c r="AC261" s="4">
        <v>64</v>
      </c>
      <c r="AD261" s="4">
        <f>AP261/AC261</f>
        <v>5</v>
      </c>
      <c r="AE261" s="7">
        <f>AF261/(AF261+AH261+AJ261+AL261+AN261+AP261)</f>
        <v>0.27007235075458202</v>
      </c>
      <c r="AF261" s="4">
        <v>46063</v>
      </c>
      <c r="AG261" s="7">
        <f>AH261/(AF261+AH261+AJ261+AL261+AN261+AP261)</f>
        <v>0.20530845811981849</v>
      </c>
      <c r="AH261" s="4">
        <v>35017</v>
      </c>
      <c r="AI261" s="7">
        <f>AJ261/(AF261+AH261+AJ261+AL261+AN261+AP261)</f>
        <v>0.48694872125611227</v>
      </c>
      <c r="AJ261" s="4">
        <v>83053</v>
      </c>
      <c r="AK261" s="7">
        <f>AL261/(AF261+AH261+AJ261+AL261+AN261+AP261)</f>
        <v>1.9524150142473527E-2</v>
      </c>
      <c r="AL261" s="4">
        <v>3330</v>
      </c>
      <c r="AM261" s="7">
        <f>AN261/(AF261+AH261+AJ261+AL261+AN261+AP261)</f>
        <v>1.6270125118727941E-2</v>
      </c>
      <c r="AN261" s="4">
        <v>2775</v>
      </c>
      <c r="AO261" s="7">
        <f>AP261/(AF261+AH261+AJ261+AL261+AN261+AP261)</f>
        <v>1.8761946082857443E-3</v>
      </c>
      <c r="AP261" s="4">
        <v>320</v>
      </c>
      <c r="AQ261" s="6">
        <f>AO261+AM261+AK261+AI261+AG261+AE261</f>
        <v>1</v>
      </c>
      <c r="AR261" s="4">
        <v>32709</v>
      </c>
      <c r="AS261" s="4">
        <f>AR261/M261</f>
        <v>3634.3333333333335</v>
      </c>
      <c r="AT261" s="4">
        <f>AR261/V261</f>
        <v>3614.655408644513</v>
      </c>
      <c r="AU261" s="7">
        <f>AR261/(AR261+AV261+AY261+BB261)</f>
        <v>0.25315387830286518</v>
      </c>
      <c r="AV261" s="4">
        <v>43710</v>
      </c>
      <c r="AW261" s="4">
        <f>AV261/M261</f>
        <v>4856.666666666667</v>
      </c>
      <c r="AX261" s="7">
        <f>AV261/(AR261+AV261+AY261+BB261)</f>
        <v>0.33829698311223938</v>
      </c>
      <c r="AY261" s="4">
        <v>31030</v>
      </c>
      <c r="AZ261" s="4">
        <f>AY261/M261</f>
        <v>3447.7777777777778</v>
      </c>
      <c r="BA261" s="7">
        <f>AY261/(AR261+AV261+AY261+BB261)</f>
        <v>0.24015912573719486</v>
      </c>
      <c r="BB261" s="4">
        <v>21757</v>
      </c>
      <c r="BC261" s="11">
        <f>BB261/(AR261+AV261+AY261+BB261)</f>
        <v>0.16839001284770058</v>
      </c>
      <c r="BD261" s="9">
        <f>BC261+BA261+AX261+AU261</f>
        <v>1</v>
      </c>
      <c r="BE261" s="14">
        <f>(AF261+AH261+AJ261+AL261+AN261+AP261)</f>
        <v>170558</v>
      </c>
      <c r="BF261" s="14">
        <f t="shared" si="20"/>
        <v>-129206</v>
      </c>
      <c r="BG261" s="13">
        <f>(AF261+AH261+AJ261+AL261+AN261+AP261)-(AR261+AV261+AY261+BB261)</f>
        <v>41352</v>
      </c>
      <c r="BH261" s="13">
        <f t="shared" si="21"/>
        <v>0</v>
      </c>
      <c r="BI261" s="14">
        <f>AF261/W261</f>
        <v>56744.27536231884</v>
      </c>
      <c r="BJ261" s="14">
        <f>AH261/Y261</f>
        <v>55708.86363636364</v>
      </c>
      <c r="BK261" s="14">
        <f>AJ261/AA261</f>
        <v>115376.32972972972</v>
      </c>
      <c r="BL261" s="14">
        <f>BI261+BJ261+BK261</f>
        <v>227829.4687284122</v>
      </c>
      <c r="BM261" s="14">
        <f>(AF261/W261)-AF261</f>
        <v>10681.27536231884</v>
      </c>
      <c r="BN261" s="14">
        <f>AH261/Y261-AH261</f>
        <v>20691.86363636364</v>
      </c>
      <c r="BO261" s="14">
        <f>AJ261/AA261-AJ261</f>
        <v>32323.329729729725</v>
      </c>
      <c r="BP261" s="14">
        <f>BG261/S261</f>
        <v>4.1187250996015938E-2</v>
      </c>
      <c r="BQ261" s="14">
        <f>(BG261-CA261)/S261</f>
        <v>4.823643965564544E-2</v>
      </c>
      <c r="BR261" s="27">
        <f>BQ261-BP261</f>
        <v>7.0491886596295017E-3</v>
      </c>
      <c r="BS261" s="28">
        <f t="shared" si="22"/>
        <v>712800</v>
      </c>
      <c r="BT261" s="11">
        <f>BS261/S261</f>
        <v>0.70996015936254975</v>
      </c>
      <c r="BU261" s="14">
        <f>(BE261-AP261)*1/BT261-(BE261-AP261)</f>
        <v>69547.2861952862</v>
      </c>
      <c r="BV261" s="14">
        <f t="shared" si="23"/>
        <v>0.16987848605577691</v>
      </c>
      <c r="BW261" s="27">
        <f>(AR261+AV261+AY261+BB261)/S261</f>
        <v>0.12869123505976096</v>
      </c>
      <c r="BX261" s="13">
        <f>(AF261+AH261+AJ261+AL261+AN261)/N261</f>
        <v>191.06397306397307</v>
      </c>
      <c r="BY261" s="26">
        <f>BX261/K261</f>
        <v>0.23882996632996634</v>
      </c>
      <c r="BZ261" s="11">
        <f>AP261/BE261</f>
        <v>1.8761946082857443E-3</v>
      </c>
      <c r="CA261" s="15">
        <f>-(BM261+BN261+BO261)/M261</f>
        <v>-7077.3854142680229</v>
      </c>
      <c r="CB261" s="15">
        <f>BG261-CA261</f>
        <v>48429.385414268021</v>
      </c>
      <c r="CC261" s="18">
        <f t="shared" si="24"/>
        <v>0</v>
      </c>
      <c r="CD261" s="17">
        <f>(AF261/(AF261+AH261+AJ261))/(X261/(X261+Z261+AB261))</f>
        <v>2.0734665323423149</v>
      </c>
      <c r="CE261" s="19">
        <f>(AH261/(AF261+AH261+AJ261))/(Z261/(X261+Z261+AB261))</f>
        <v>0.85067195312666966</v>
      </c>
      <c r="CF261" s="18">
        <f>(AJ261/(AF261+AH261+AJ261))/(AB261/(X261+Z261+AB261))</f>
        <v>0.82431780060558435</v>
      </c>
      <c r="CG261">
        <f>AH261/Z261</f>
        <v>111.16507936507936</v>
      </c>
      <c r="CH261" s="11">
        <f>BB261/BE261</f>
        <v>0.12756364403897794</v>
      </c>
      <c r="CI261" s="14">
        <f>AY261/V261</f>
        <v>3429.1099492567564</v>
      </c>
      <c r="CJ261" s="14">
        <f>AV261/M261</f>
        <v>4856.666666666667</v>
      </c>
      <c r="CK261" s="17">
        <f>N261/V261</f>
        <v>98.463969216492742</v>
      </c>
      <c r="CL261" s="17">
        <f>(AL261+AN261)/N261</f>
        <v>6.8518518518518521</v>
      </c>
      <c r="CM261" s="14">
        <f>AP261/AC261</f>
        <v>5</v>
      </c>
    </row>
    <row r="262" spans="1:91" hidden="1" x14ac:dyDescent="0.2">
      <c r="A262">
        <v>570</v>
      </c>
      <c r="B262" s="2">
        <v>44866</v>
      </c>
      <c r="C262" s="3" t="s">
        <v>43</v>
      </c>
      <c r="D262" t="s">
        <v>38</v>
      </c>
      <c r="E262" s="3" t="s">
        <v>53</v>
      </c>
      <c r="F262" t="s">
        <v>54</v>
      </c>
      <c r="G262" t="str">
        <f>CONCATENATE(C262,E262)</f>
        <v>SFOYVR</v>
      </c>
      <c r="H262" t="s">
        <v>47</v>
      </c>
      <c r="I262">
        <f>U262/M262</f>
        <v>150</v>
      </c>
      <c r="J262" t="str">
        <f>_xlfn.CONCAT(C262,E262,H262)</f>
        <v>SFOYVRA320</v>
      </c>
      <c r="K262" s="4">
        <v>800</v>
      </c>
      <c r="L262" s="4">
        <f>N262/M262</f>
        <v>112.75</v>
      </c>
      <c r="M262" s="4">
        <v>8</v>
      </c>
      <c r="N262" s="4">
        <v>902</v>
      </c>
      <c r="O262" s="4">
        <f>P262/M262</f>
        <v>15</v>
      </c>
      <c r="P262" s="4">
        <v>120</v>
      </c>
      <c r="Q262" s="4">
        <v>222</v>
      </c>
      <c r="R262" s="4">
        <v>560</v>
      </c>
      <c r="S262" s="4">
        <f>U262*K262</f>
        <v>960000</v>
      </c>
      <c r="T262" s="7">
        <f>N262/U262</f>
        <v>0.75166666666666671</v>
      </c>
      <c r="U262" s="4">
        <v>1200</v>
      </c>
      <c r="V262" s="4">
        <v>8.5167015098722416</v>
      </c>
      <c r="W262" s="7">
        <f>P262/X262</f>
        <v>0.75</v>
      </c>
      <c r="X262" s="4">
        <v>160</v>
      </c>
      <c r="Y262" s="7">
        <f>Q262/Z262</f>
        <v>0.75</v>
      </c>
      <c r="Z262" s="4">
        <v>296</v>
      </c>
      <c r="AA262" s="7">
        <f>R262/AB262</f>
        <v>0.75268817204301075</v>
      </c>
      <c r="AB262" s="4">
        <v>744</v>
      </c>
      <c r="AC262" s="4">
        <v>0</v>
      </c>
      <c r="AD262" s="4" t="e">
        <f>AP262/AC262</f>
        <v>#DIV/0!</v>
      </c>
      <c r="AE262" s="7">
        <f>AF262/(AF262+AH262+AJ262+AL262+AN262+AP262)</f>
        <v>0.20144909326967375</v>
      </c>
      <c r="AF262" s="4">
        <v>33670</v>
      </c>
      <c r="AG262" s="7">
        <f>AH262/(AF262+AH262+AJ262+AL262+AN262+AP262)</f>
        <v>0.2281274867026846</v>
      </c>
      <c r="AH262" s="4">
        <v>38129</v>
      </c>
      <c r="AI262" s="7">
        <f>AJ262/(AF262+AH262+AJ262+AL262+AN262+AP262)</f>
        <v>0.54696988733928043</v>
      </c>
      <c r="AJ262" s="4">
        <v>91420</v>
      </c>
      <c r="AK262" s="7">
        <f>AL262/(AF262+AH262+AJ262+AL262+AN262+AP262)</f>
        <v>2.0103028018595301E-2</v>
      </c>
      <c r="AL262" s="4">
        <v>3360</v>
      </c>
      <c r="AM262" s="7">
        <f>AN262/(AF262+AH262+AJ262+AL262+AN262+AP262)</f>
        <v>3.3505046697658836E-3</v>
      </c>
      <c r="AN262" s="4">
        <v>560</v>
      </c>
      <c r="AO262" s="7">
        <f>AP262/(AF262+AH262+AJ262+AL262+AN262+AP262)</f>
        <v>0</v>
      </c>
      <c r="AP262" s="4">
        <v>0</v>
      </c>
      <c r="AQ262" s="6">
        <f>AO262+AM262+AK262+AI262+AG262+AE262</f>
        <v>0.99999999999999989</v>
      </c>
      <c r="AR262" s="4">
        <v>30785</v>
      </c>
      <c r="AS262" s="4">
        <f>AR262/M262</f>
        <v>3848.125</v>
      </c>
      <c r="AT262" s="4">
        <f>AR262/V262</f>
        <v>3614.6623154885938</v>
      </c>
      <c r="AU262" s="7">
        <f>AR262/(AR262+AV262+AY262+BB262)</f>
        <v>0.25315779086214268</v>
      </c>
      <c r="AV262" s="4">
        <v>41138</v>
      </c>
      <c r="AW262" s="4">
        <f>AV262/M262</f>
        <v>5142.25</v>
      </c>
      <c r="AX262" s="7">
        <f>AV262/(AR262+AV262+AY262+BB262)</f>
        <v>0.33829479293444292</v>
      </c>
      <c r="AY262" s="4">
        <v>29204</v>
      </c>
      <c r="AZ262" s="4">
        <f>AY262/M262</f>
        <v>3650.5</v>
      </c>
      <c r="BA262" s="7">
        <f>AY262/(AR262+AV262+AY262+BB262)</f>
        <v>0.24015657379691457</v>
      </c>
      <c r="BB262" s="4">
        <v>20477</v>
      </c>
      <c r="BC262" s="11">
        <f>BB262/(AR262+AV262+AY262+BB262)</f>
        <v>0.16839084240649979</v>
      </c>
      <c r="BD262" s="9">
        <f>BC262+BA262+AX262+AU262</f>
        <v>1</v>
      </c>
      <c r="BE262" s="14">
        <f>(AF262+AH262+AJ262+AL262+AN262+AP262)</f>
        <v>167139</v>
      </c>
      <c r="BF262" s="14">
        <f t="shared" si="20"/>
        <v>-121604</v>
      </c>
      <c r="BG262" s="13">
        <f>(AF262+AH262+AJ262+AL262+AN262+AP262)-(AR262+AV262+AY262+BB262)</f>
        <v>45535</v>
      </c>
      <c r="BH262" s="13">
        <f t="shared" si="21"/>
        <v>0</v>
      </c>
      <c r="BI262" s="14">
        <f>AF262/W262</f>
        <v>44893.333333333336</v>
      </c>
      <c r="BJ262" s="14">
        <f>AH262/Y262</f>
        <v>50838.666666666664</v>
      </c>
      <c r="BK262" s="14">
        <f>AJ262/AA262</f>
        <v>121458</v>
      </c>
      <c r="BL262" s="14">
        <f>BI262+BJ262+BK262</f>
        <v>217190</v>
      </c>
      <c r="BM262" s="14">
        <f>(AF262/W262)-AF262</f>
        <v>11223.333333333336</v>
      </c>
      <c r="BN262" s="14">
        <f>AH262/Y262-AH262</f>
        <v>12709.666666666664</v>
      </c>
      <c r="BO262" s="14">
        <f>AJ262/AA262-AJ262</f>
        <v>30038</v>
      </c>
      <c r="BP262" s="14">
        <f>BG262/S262</f>
        <v>4.7432291666666668E-2</v>
      </c>
      <c r="BQ262" s="14">
        <f>(BG262-CA262)/S262</f>
        <v>5.4459765625000003E-2</v>
      </c>
      <c r="BR262" s="27">
        <f>BQ262-BP262</f>
        <v>7.0274739583333357E-3</v>
      </c>
      <c r="BS262" s="28">
        <f t="shared" si="22"/>
        <v>721600</v>
      </c>
      <c r="BT262" s="11">
        <f>BS262/S262</f>
        <v>0.75166666666666671</v>
      </c>
      <c r="BU262" s="14">
        <f>(BE262-AP262)*1/BT262-(BE262-AP262)</f>
        <v>55218.871396895789</v>
      </c>
      <c r="BV262" s="14">
        <f t="shared" si="23"/>
        <v>0.174103125</v>
      </c>
      <c r="BW262" s="27">
        <f>(AR262+AV262+AY262+BB262)/S262</f>
        <v>0.12667083333333334</v>
      </c>
      <c r="BX262" s="13">
        <f>(AF262+AH262+AJ262+AL262+AN262)/N262</f>
        <v>185.29822616407984</v>
      </c>
      <c r="BY262" s="26">
        <f>BX262/K262</f>
        <v>0.23162278270509978</v>
      </c>
      <c r="BZ262" s="11">
        <f>AP262/BE262</f>
        <v>0</v>
      </c>
      <c r="CA262" s="15">
        <f>-(BM262+BN262+BO262)/M262</f>
        <v>-6746.375</v>
      </c>
      <c r="CB262" s="15">
        <f>BG262-CA262</f>
        <v>52281.375</v>
      </c>
      <c r="CC262" s="18">
        <f t="shared" si="24"/>
        <v>0</v>
      </c>
      <c r="CD262" s="17">
        <f>(AF262/(AF262+AH262+AJ262))/(X262/(X262+Z262+AB262))</f>
        <v>1.5471544366771026</v>
      </c>
      <c r="CE262" s="19">
        <f>(AH262/(AF262+AH262+AJ262))/(Z262/(X262+Z262+AB262))</f>
        <v>0.94705289841885454</v>
      </c>
      <c r="CF262" s="18">
        <f>(AJ262/(AF262+AH262+AJ262))/(AB262/(X262+Z262+AB262))</f>
        <v>0.9033973551071004</v>
      </c>
      <c r="CG262">
        <f>AH262/Z262</f>
        <v>128.81418918918919</v>
      </c>
      <c r="CH262" s="11">
        <f>BB262/BE262</f>
        <v>0.12251479307642142</v>
      </c>
      <c r="CI262" s="14">
        <f>AY262/V262</f>
        <v>3429.0270671277863</v>
      </c>
      <c r="CJ262" s="14">
        <f>AV262/M262</f>
        <v>5142.25</v>
      </c>
      <c r="CK262" s="17">
        <f>N262/V262</f>
        <v>105.90954713564111</v>
      </c>
      <c r="CL262" s="17">
        <f>(AL262+AN262)/N262</f>
        <v>4.3458980044345896</v>
      </c>
      <c r="CM262" s="14" t="e">
        <f>AP262/AC262</f>
        <v>#DIV/0!</v>
      </c>
    </row>
    <row r="263" spans="1:91" hidden="1" x14ac:dyDescent="0.2">
      <c r="A263">
        <v>149</v>
      </c>
      <c r="B263" s="2">
        <v>44805</v>
      </c>
      <c r="C263" s="3" t="s">
        <v>43</v>
      </c>
      <c r="D263" t="s">
        <v>38</v>
      </c>
      <c r="E263" s="3" t="s">
        <v>29</v>
      </c>
      <c r="F263" t="s">
        <v>28</v>
      </c>
      <c r="G263" t="str">
        <f>CONCATENATE(C263,E263)</f>
        <v>SFOANC</v>
      </c>
      <c r="H263" t="s">
        <v>31</v>
      </c>
      <c r="I263">
        <f>U263/M263</f>
        <v>159</v>
      </c>
      <c r="J263" t="str">
        <f>_xlfn.CONCAT(C263,E263,H263)</f>
        <v>SFOANC737-800</v>
      </c>
      <c r="K263" s="4">
        <v>2018</v>
      </c>
      <c r="L263" s="4">
        <f>N263/M263</f>
        <v>135.66666666666666</v>
      </c>
      <c r="M263" s="4">
        <v>3</v>
      </c>
      <c r="N263" s="4">
        <v>407</v>
      </c>
      <c r="O263" s="4">
        <f>P263/M263</f>
        <v>21</v>
      </c>
      <c r="P263" s="4">
        <v>63</v>
      </c>
      <c r="Q263" s="4">
        <v>120</v>
      </c>
      <c r="R263" s="4">
        <v>224</v>
      </c>
      <c r="S263" s="4">
        <f>U263*K263</f>
        <v>962586</v>
      </c>
      <c r="T263" s="7">
        <f>N263/U263</f>
        <v>0.85324947589098532</v>
      </c>
      <c r="U263" s="4">
        <v>477</v>
      </c>
      <c r="V263" s="4">
        <v>14.128</v>
      </c>
      <c r="W263" s="7">
        <f>P263/X263</f>
        <v>1</v>
      </c>
      <c r="X263" s="4">
        <v>63</v>
      </c>
      <c r="Y263" s="7">
        <f>Q263/Z263</f>
        <v>1</v>
      </c>
      <c r="Z263" s="4">
        <v>120</v>
      </c>
      <c r="AA263" s="7">
        <f>R263/AB263</f>
        <v>0.76190476190476186</v>
      </c>
      <c r="AB263" s="4">
        <v>294</v>
      </c>
      <c r="AC263" s="4">
        <v>2384</v>
      </c>
      <c r="AD263" s="4">
        <f>AP263/AC263</f>
        <v>5</v>
      </c>
      <c r="AE263" s="7">
        <f>AF263/(AF263+AH263+AJ263+AL263+AN263+AP263)</f>
        <v>0.20763319939466682</v>
      </c>
      <c r="AF263" s="4">
        <v>31831</v>
      </c>
      <c r="AG263" s="7">
        <f>AH263/(AF263+AH263+AJ263+AL263+AN263+AP263)</f>
        <v>0.28249099827793145</v>
      </c>
      <c r="AH263" s="4">
        <v>43307</v>
      </c>
      <c r="AI263" s="7">
        <f>AJ263/(AF263+AH263+AJ263+AL263+AN263+AP263)</f>
        <v>0.42185461566560561</v>
      </c>
      <c r="AJ263" s="4">
        <v>64672</v>
      </c>
      <c r="AK263" s="7">
        <f>AL263/(AF263+AH263+AJ263+AL263+AN263+AP263)</f>
        <v>8.8060324583833435E-3</v>
      </c>
      <c r="AL263" s="4">
        <v>1350</v>
      </c>
      <c r="AM263" s="7">
        <f>AN263/(AF263+AH263+AJ263+AL263+AN263+AP263)</f>
        <v>1.461149089391014E-3</v>
      </c>
      <c r="AN263" s="4">
        <v>224</v>
      </c>
      <c r="AO263" s="7">
        <f>AP263/(AF263+AH263+AJ263+AL263+AN263+AP263)</f>
        <v>7.7754005114021807E-2</v>
      </c>
      <c r="AP263" s="4">
        <v>11920</v>
      </c>
      <c r="AQ263" s="6">
        <f>AO263+AM263+AK263+AI263+AG263+AE263</f>
        <v>1</v>
      </c>
      <c r="AR263" s="4">
        <v>52027</v>
      </c>
      <c r="AS263" s="4">
        <f>AR263/M263</f>
        <v>17342.333333333332</v>
      </c>
      <c r="AT263" s="4">
        <f>AR263/V263</f>
        <v>3682.5453001132501</v>
      </c>
      <c r="AU263" s="7">
        <f>AR263/(AR263+AV263+AY263+BB263)</f>
        <v>0.35166922395787564</v>
      </c>
      <c r="AV263" s="4">
        <v>15719</v>
      </c>
      <c r="AW263" s="4">
        <f>AV263/M263</f>
        <v>5239.666666666667</v>
      </c>
      <c r="AX263" s="7">
        <f>AV263/(AR263+AV263+AY263+BB263)</f>
        <v>0.10625038021400134</v>
      </c>
      <c r="AY263" s="4">
        <v>46262</v>
      </c>
      <c r="AZ263" s="4">
        <f>AY263/M263</f>
        <v>15420.666666666666</v>
      </c>
      <c r="BA263" s="7">
        <f>AY263/(AR263+AV263+AY263+BB263)</f>
        <v>0.31270151342070934</v>
      </c>
      <c r="BB263" s="4">
        <v>33935</v>
      </c>
      <c r="BC263" s="11">
        <f>BB263/(AR263+AV263+AY263+BB263)</f>
        <v>0.22937888240741366</v>
      </c>
      <c r="BD263" s="9">
        <f>BC263+BA263+AX263+AU263</f>
        <v>1</v>
      </c>
      <c r="BE263" s="14">
        <f>(AF263+AH263+AJ263+AL263+AN263+AP263)</f>
        <v>153304</v>
      </c>
      <c r="BF263" s="14">
        <f t="shared" si="20"/>
        <v>-147943</v>
      </c>
      <c r="BG263" s="13">
        <f>(AF263+AH263+AJ263+AL263+AN263+AP263)-(AR263+AV263+AY263+BB263)</f>
        <v>5361</v>
      </c>
      <c r="BH263" s="13">
        <f t="shared" si="21"/>
        <v>0</v>
      </c>
      <c r="BI263" s="14">
        <f>AF263/W263</f>
        <v>31831</v>
      </c>
      <c r="BJ263" s="14">
        <f>AH263/Y263</f>
        <v>43307</v>
      </c>
      <c r="BK263" s="14">
        <f>AJ263/AA263</f>
        <v>84882</v>
      </c>
      <c r="BL263" s="14">
        <f>BI263+BJ263+BK263</f>
        <v>160020</v>
      </c>
      <c r="BM263" s="14">
        <f>(AF263/W263)-AF263</f>
        <v>0</v>
      </c>
      <c r="BN263" s="14">
        <f>AH263/Y263-AH263</f>
        <v>0</v>
      </c>
      <c r="BO263" s="14">
        <f>AJ263/AA263-AJ263</f>
        <v>20210</v>
      </c>
      <c r="BP263" s="14">
        <f>BG263/S263</f>
        <v>5.5693725028205269E-3</v>
      </c>
      <c r="BQ263" s="14">
        <f>(BG263-CA263)/S263</f>
        <v>1.2567881380642009E-2</v>
      </c>
      <c r="BR263" s="27">
        <f>BQ263-BP263</f>
        <v>6.9985088778214818E-3</v>
      </c>
      <c r="BS263" s="28">
        <f t="shared" si="22"/>
        <v>821326</v>
      </c>
      <c r="BT263" s="11">
        <f>BS263/S263</f>
        <v>0.85324947589098532</v>
      </c>
      <c r="BU263" s="14">
        <f>(BE263-AP263)*1/BT263-(BE263-AP263)</f>
        <v>24316.658476658486</v>
      </c>
      <c r="BV263" s="14">
        <f t="shared" si="23"/>
        <v>0.1592626528954296</v>
      </c>
      <c r="BW263" s="27">
        <f>(AR263+AV263+AY263+BB263)/S263</f>
        <v>0.15369328039260907</v>
      </c>
      <c r="BX263" s="13">
        <f>(AF263+AH263+AJ263+AL263+AN263)/N263</f>
        <v>347.38083538083538</v>
      </c>
      <c r="BY263" s="26">
        <f>BX263/K263</f>
        <v>0.17214114736414043</v>
      </c>
      <c r="BZ263" s="11">
        <f>AP263/BE263</f>
        <v>7.7754005114021807E-2</v>
      </c>
      <c r="CA263" s="15">
        <f>-(BM263+BN263+BO263)/M263</f>
        <v>-6736.666666666667</v>
      </c>
      <c r="CB263" s="15">
        <f>BG263-CA263</f>
        <v>12097.666666666668</v>
      </c>
      <c r="CC263" s="18">
        <f t="shared" si="24"/>
        <v>0</v>
      </c>
      <c r="CD263" s="17">
        <f>(AF263/(AF263+AH263+AJ263))/(X263/(X263+Z263+AB263))</f>
        <v>1.7238119079975884</v>
      </c>
      <c r="CE263" s="19">
        <f>(AH263/(AF263+AH263+AJ263))/(Z263/(X263+Z263+AB263))</f>
        <v>1.231280487804878</v>
      </c>
      <c r="CF263" s="18">
        <f>(AJ263/(AF263+AH263+AJ263))/(AB263/(X263+Z263+AB263))</f>
        <v>0.75049724918219918</v>
      </c>
      <c r="CG263">
        <f>AH263/Z263</f>
        <v>360.89166666666665</v>
      </c>
      <c r="CH263" s="11">
        <f>BB263/BE263</f>
        <v>0.2213575640557324</v>
      </c>
      <c r="CI263" s="14">
        <f>AY263/V263</f>
        <v>3274.4903737259342</v>
      </c>
      <c r="CJ263" s="14">
        <f>AV263/M263</f>
        <v>5239.666666666667</v>
      </c>
      <c r="CK263" s="17">
        <f>N263/V263</f>
        <v>28.808040770101925</v>
      </c>
      <c r="CL263" s="17">
        <f>(AL263+AN263)/N263</f>
        <v>3.8673218673218672</v>
      </c>
      <c r="CM263" s="14">
        <f>AP263/AC263</f>
        <v>5</v>
      </c>
    </row>
    <row r="264" spans="1:91" hidden="1" x14ac:dyDescent="0.2">
      <c r="A264">
        <v>314</v>
      </c>
      <c r="B264" s="2">
        <v>44835</v>
      </c>
      <c r="C264" s="3" t="s">
        <v>41</v>
      </c>
      <c r="D264" t="s">
        <v>42</v>
      </c>
      <c r="E264" s="3" t="s">
        <v>46</v>
      </c>
      <c r="F264" t="s">
        <v>42</v>
      </c>
      <c r="G264" t="str">
        <f>CONCATENATE(C264,E264)</f>
        <v>SEAGEG</v>
      </c>
      <c r="H264" t="s">
        <v>30</v>
      </c>
      <c r="I264">
        <f>U264/M264</f>
        <v>119.23076923076923</v>
      </c>
      <c r="J264" t="str">
        <f>_xlfn.CONCAT(C264,E264,H264)</f>
        <v>SEAGEG737-700</v>
      </c>
      <c r="K264" s="4">
        <v>223</v>
      </c>
      <c r="L264" s="4">
        <f>N264/M264</f>
        <v>92.15384615384616</v>
      </c>
      <c r="M264" s="4">
        <v>13</v>
      </c>
      <c r="N264" s="4">
        <v>1198</v>
      </c>
      <c r="O264" s="4">
        <f>P264/M264</f>
        <v>16.23076923076923</v>
      </c>
      <c r="P264" s="4">
        <v>211</v>
      </c>
      <c r="Q264" s="4">
        <v>256</v>
      </c>
      <c r="R264" s="4">
        <v>732</v>
      </c>
      <c r="S264" s="4">
        <f>U264*K264</f>
        <v>345650</v>
      </c>
      <c r="T264" s="7">
        <f>N264/U264</f>
        <v>0.77290322580645165</v>
      </c>
      <c r="U264" s="4">
        <v>1550</v>
      </c>
      <c r="V264" s="4">
        <v>13.223689975464422</v>
      </c>
      <c r="W264" s="7">
        <f>P264/X264</f>
        <v>0.99061032863849763</v>
      </c>
      <c r="X264" s="4">
        <v>213</v>
      </c>
      <c r="Y264" s="7">
        <f>Q264/Z264</f>
        <v>0.65979381443298968</v>
      </c>
      <c r="Z264" s="4">
        <v>388</v>
      </c>
      <c r="AA264" s="7">
        <f>R264/AB264</f>
        <v>0.77052631578947373</v>
      </c>
      <c r="AB264" s="4">
        <v>950</v>
      </c>
      <c r="AC264" s="4">
        <v>1310</v>
      </c>
      <c r="AD264" s="4">
        <f>AP264/AC264</f>
        <v>4.998473282442748</v>
      </c>
      <c r="AE264" s="7">
        <f>AF264/(AF264+AH264+AJ264+AL264+AN264+AP264)</f>
        <v>0.25250939828036351</v>
      </c>
      <c r="AF264" s="4">
        <v>32980</v>
      </c>
      <c r="AG264" s="7">
        <f>AH264/(AF264+AH264+AJ264+AL264+AN264+AP264)</f>
        <v>0.1863883805863302</v>
      </c>
      <c r="AH264" s="4">
        <v>24344</v>
      </c>
      <c r="AI264" s="7">
        <f>AJ264/(AF264+AH264+AJ264+AL264+AN264+AP264)</f>
        <v>0.4717132816268404</v>
      </c>
      <c r="AJ264" s="4">
        <v>61610</v>
      </c>
      <c r="AK264" s="7">
        <f>AL264/(AF264+AH264+AJ264+AL264+AN264+AP264)</f>
        <v>3.3650054743547535E-2</v>
      </c>
      <c r="AL264" s="4">
        <v>4395</v>
      </c>
      <c r="AM264" s="7">
        <f>AN264/(AF264+AH264+AJ264+AL264+AN264+AP264)</f>
        <v>5.6045142371505792E-3</v>
      </c>
      <c r="AN264" s="4">
        <v>732</v>
      </c>
      <c r="AO264" s="7">
        <f>AP264/(AF264+AH264+AJ264+AL264+AN264+AP264)</f>
        <v>5.0134370525767746E-2</v>
      </c>
      <c r="AP264" s="4">
        <v>6548</v>
      </c>
      <c r="AQ264" s="6">
        <f>AO264+AM264+AK264+AI264+AG264+AE264</f>
        <v>1</v>
      </c>
      <c r="AR264" s="4">
        <v>48697</v>
      </c>
      <c r="AS264" s="4">
        <f>AR264/M264</f>
        <v>3745.9230769230771</v>
      </c>
      <c r="AT264" s="4">
        <f>AR264/V264</f>
        <v>3682.5575985487922</v>
      </c>
      <c r="AU264" s="7">
        <f>AR264/(AR264+AV264+AY264+BB264)</f>
        <v>0.25730892182505088</v>
      </c>
      <c r="AV264" s="4">
        <v>65494</v>
      </c>
      <c r="AW264" s="4">
        <f>AV264/M264</f>
        <v>5038</v>
      </c>
      <c r="AX264" s="7">
        <f>AV264/(AR264+AV264+AY264+BB264)</f>
        <v>0.34606219122348153</v>
      </c>
      <c r="AY264" s="4">
        <v>43301</v>
      </c>
      <c r="AZ264" s="4">
        <f>AY264/M264</f>
        <v>3330.8461538461538</v>
      </c>
      <c r="BA264" s="7">
        <f>AY264/(AR264+AV264+AY264+BB264)</f>
        <v>0.22879712557131912</v>
      </c>
      <c r="BB264" s="4">
        <v>31763</v>
      </c>
      <c r="BC264" s="11">
        <f>BB264/(AR264+AV264+AY264+BB264)</f>
        <v>0.16783176138014846</v>
      </c>
      <c r="BD264" s="9">
        <f>BC264+BA264+AX264+AU264</f>
        <v>1</v>
      </c>
      <c r="BE264" s="14">
        <f>(AF264+AH264+AJ264+AL264+AN264+AP264)</f>
        <v>130609</v>
      </c>
      <c r="BF264" s="14">
        <f t="shared" si="20"/>
        <v>-189255</v>
      </c>
      <c r="BG264" s="13">
        <f>(AF264+AH264+AJ264+AL264+AN264+AP264)-(AR264+AV264+AY264+BB264)</f>
        <v>-58646</v>
      </c>
      <c r="BH264" s="13">
        <f t="shared" si="21"/>
        <v>1</v>
      </c>
      <c r="BI264" s="14">
        <f>AF264/W264</f>
        <v>33292.60663507109</v>
      </c>
      <c r="BJ264" s="14">
        <f>AH264/Y264</f>
        <v>36896.375</v>
      </c>
      <c r="BK264" s="14">
        <f>AJ264/AA264</f>
        <v>79958.333333333328</v>
      </c>
      <c r="BL264" s="14">
        <f>BI264+BJ264+BK264</f>
        <v>150147.31496840442</v>
      </c>
      <c r="BM264" s="14">
        <f>(AF264/W264)-AF264</f>
        <v>312.60663507108984</v>
      </c>
      <c r="BN264" s="14">
        <f>AH264/Y264-AH264</f>
        <v>12552.375</v>
      </c>
      <c r="BO264" s="14">
        <f>AJ264/AA264-AJ264</f>
        <v>18348.333333333328</v>
      </c>
      <c r="BP264" s="14">
        <f>BG264/S264</f>
        <v>-0.1696687400549689</v>
      </c>
      <c r="BQ264" s="14">
        <f>(BG264-CA264)/S264</f>
        <v>-0.16272233696415797</v>
      </c>
      <c r="BR264" s="27">
        <f>BQ264-BP264</f>
        <v>6.946403090810932E-3</v>
      </c>
      <c r="BS264" s="28">
        <f t="shared" si="22"/>
        <v>267154</v>
      </c>
      <c r="BT264" s="11">
        <f>BS264/S264</f>
        <v>0.77290322580645165</v>
      </c>
      <c r="BU264" s="14">
        <f>(BE264-AP264)*1/BT264-(BE264-AP264)</f>
        <v>36451.979966611019</v>
      </c>
      <c r="BV264" s="14">
        <f t="shared" si="23"/>
        <v>0.37786489223202663</v>
      </c>
      <c r="BW264" s="27">
        <f>(AR264+AV264+AY264+BB264)/S264</f>
        <v>0.54753363228699548</v>
      </c>
      <c r="BX264" s="13">
        <f>(AF264+AH264+AJ264+AL264+AN264)/N264</f>
        <v>103.5567612687813</v>
      </c>
      <c r="BY264" s="26">
        <f>BX264/K264</f>
        <v>0.46438009537570091</v>
      </c>
      <c r="BZ264" s="11">
        <f>AP264/BE264</f>
        <v>5.0134370525767746E-2</v>
      </c>
      <c r="CA264" s="15">
        <f>-(BM264+BN264+BO264)/M264</f>
        <v>-2401.0242283388015</v>
      </c>
      <c r="CB264" s="15">
        <f>BG264-CA264</f>
        <v>-56244.9757716612</v>
      </c>
      <c r="CC264" s="18">
        <f t="shared" si="24"/>
        <v>1</v>
      </c>
      <c r="CD264" s="17">
        <f>(AF264/(AF264+AH264+AJ264))/(X264/(X264+Z264+AB264))</f>
        <v>2.019188296408684</v>
      </c>
      <c r="CE264" s="19">
        <f>(AH264/(AF264+AH264+AJ264))/(Z264/(X264+Z264+AB264))</f>
        <v>0.81821226673582614</v>
      </c>
      <c r="CF264" s="18">
        <f>(AJ264/(AF264+AH264+AJ264))/(AB264/(X264+Z264+AB264))</f>
        <v>0.84573319302257877</v>
      </c>
      <c r="CG264">
        <f>AH264/Z264</f>
        <v>62.742268041237111</v>
      </c>
      <c r="CH264" s="11">
        <f>BB264/BE264</f>
        <v>0.24319151053908997</v>
      </c>
      <c r="CI264" s="14">
        <f>AY264/V264</f>
        <v>3274.5020550498234</v>
      </c>
      <c r="CJ264" s="14">
        <f>AV264/M264</f>
        <v>5038</v>
      </c>
      <c r="CK264" s="17">
        <f>N264/V264</f>
        <v>90.594985380238072</v>
      </c>
      <c r="CL264" s="17">
        <f>(AL264+AN264)/N264</f>
        <v>4.2796327212020033</v>
      </c>
      <c r="CM264" s="14">
        <f>AP264/AC264</f>
        <v>4.998473282442748</v>
      </c>
    </row>
    <row r="265" spans="1:91" hidden="1" x14ac:dyDescent="0.2">
      <c r="A265">
        <v>660</v>
      </c>
      <c r="B265" s="2">
        <v>45170</v>
      </c>
      <c r="C265" s="3" t="s">
        <v>37</v>
      </c>
      <c r="D265" t="s">
        <v>38</v>
      </c>
      <c r="E265" s="3" t="s">
        <v>46</v>
      </c>
      <c r="F265" t="s">
        <v>42</v>
      </c>
      <c r="G265" t="str">
        <f>CONCATENATE(C265,E265)</f>
        <v>LAXGEG</v>
      </c>
      <c r="H265" t="s">
        <v>34</v>
      </c>
      <c r="I265">
        <f>U265/M265</f>
        <v>178</v>
      </c>
      <c r="J265" t="str">
        <f>_xlfn.CONCAT(C265,E265,H265)</f>
        <v>LAXGEG737-900</v>
      </c>
      <c r="K265" s="4">
        <v>945</v>
      </c>
      <c r="L265" s="4">
        <f>N265/M265</f>
        <v>121.6</v>
      </c>
      <c r="M265" s="4">
        <v>10</v>
      </c>
      <c r="N265" s="4">
        <v>1216</v>
      </c>
      <c r="O265" s="4">
        <f>P265/M265</f>
        <v>22.1</v>
      </c>
      <c r="P265" s="4">
        <v>221</v>
      </c>
      <c r="Q265" s="4">
        <v>356</v>
      </c>
      <c r="R265" s="4">
        <v>639</v>
      </c>
      <c r="S265" s="4">
        <f>U265*K265</f>
        <v>1682100</v>
      </c>
      <c r="T265" s="7">
        <f>N265/U265</f>
        <v>0.68314606741573036</v>
      </c>
      <c r="U265" s="4">
        <v>1780</v>
      </c>
      <c r="V265" s="4">
        <v>25.408659549228943</v>
      </c>
      <c r="W265" s="7">
        <f>P265/X265</f>
        <v>0.96086956521739131</v>
      </c>
      <c r="X265" s="4">
        <v>230</v>
      </c>
      <c r="Y265" s="7">
        <f>Q265/Z265</f>
        <v>0.82790697674418601</v>
      </c>
      <c r="Z265" s="4">
        <v>430</v>
      </c>
      <c r="AA265" s="7">
        <f>R265/AB265</f>
        <v>0.57053571428571426</v>
      </c>
      <c r="AB265" s="4">
        <v>1120</v>
      </c>
      <c r="AC265" s="4">
        <v>569</v>
      </c>
      <c r="AD265" s="4">
        <f>AP265/AC265</f>
        <v>5.9982425307557117</v>
      </c>
      <c r="AE265" s="7">
        <f>AF265/(AF265+AH265+AJ265+AL265+AN265+AP265)</f>
        <v>0.28157975263308554</v>
      </c>
      <c r="AF265" s="4">
        <v>85578</v>
      </c>
      <c r="AG265" s="7">
        <f>AH265/(AF265+AH265+AJ265+AL265+AN265+AP265)</f>
        <v>0.26196610303335405</v>
      </c>
      <c r="AH265" s="4">
        <v>79617</v>
      </c>
      <c r="AI265" s="7">
        <f>AJ265/(AF265+AH265+AJ265+AL265+AN265+AP265)</f>
        <v>0.41906613889793731</v>
      </c>
      <c r="AJ265" s="4">
        <v>127363</v>
      </c>
      <c r="AK265" s="7">
        <f>AL265/(AF265+AH265+AJ265+AL265+AN265+AP265)</f>
        <v>1.4684737152088866E-2</v>
      </c>
      <c r="AL265" s="4">
        <v>4463</v>
      </c>
      <c r="AM265" s="7">
        <f>AN265/(AF265+AH265+AJ265+AL265+AN265+AP265)</f>
        <v>1.1473376305026635E-2</v>
      </c>
      <c r="AN265" s="4">
        <v>3487</v>
      </c>
      <c r="AO265" s="7">
        <f>AP265/(AF265+AH265+AJ265+AL265+AN265+AP265)</f>
        <v>1.1229891978507572E-2</v>
      </c>
      <c r="AP265" s="4">
        <v>3413</v>
      </c>
      <c r="AQ265" s="6">
        <f>AO265+AM265+AK265+AI265+AG265+AE265</f>
        <v>1</v>
      </c>
      <c r="AR265" s="4">
        <v>105651</v>
      </c>
      <c r="AS265" s="4">
        <f>AR265/M265</f>
        <v>10565.1</v>
      </c>
      <c r="AT265" s="4">
        <f>AR265/V265</f>
        <v>4158.0705898830511</v>
      </c>
      <c r="AU265" s="7">
        <f>AR265/(AR265+AV265+AY265+BB265)</f>
        <v>0.35182286810347124</v>
      </c>
      <c r="AV265" s="4">
        <v>58665</v>
      </c>
      <c r="AW265" s="4">
        <f>AV265/M265</f>
        <v>5866.5</v>
      </c>
      <c r="AX265" s="7">
        <f>AV265/(AR265+AV265+AY265+BB265)</f>
        <v>0.19535724751578443</v>
      </c>
      <c r="AY265" s="4">
        <v>57114</v>
      </c>
      <c r="AZ265" s="4">
        <f>AY265/M265</f>
        <v>5711.4</v>
      </c>
      <c r="BA265" s="7">
        <f>AY265/(AR265+AV265+AY265+BB265)</f>
        <v>0.19019234355435971</v>
      </c>
      <c r="BB265" s="4">
        <v>78866</v>
      </c>
      <c r="BC265" s="11">
        <f>BB265/(AR265+AV265+AY265+BB265)</f>
        <v>0.26262754082638462</v>
      </c>
      <c r="BD265" s="9">
        <f>BC265+BA265+AX265+AU265</f>
        <v>1</v>
      </c>
      <c r="BE265" s="14">
        <f>(AF265+AH265+AJ265+AL265+AN265+AP265)</f>
        <v>303921</v>
      </c>
      <c r="BF265" s="14">
        <f t="shared" si="20"/>
        <v>-300296</v>
      </c>
      <c r="BG265" s="13">
        <f>(AF265+AH265+AJ265+AL265+AN265+AP265)-(AR265+AV265+AY265+BB265)</f>
        <v>3625</v>
      </c>
      <c r="BH265" s="13">
        <f t="shared" si="21"/>
        <v>0</v>
      </c>
      <c r="BI265" s="14">
        <f>AF265/W265</f>
        <v>89063.076923076922</v>
      </c>
      <c r="BJ265" s="14">
        <f>AH265/Y265</f>
        <v>96166.601123595508</v>
      </c>
      <c r="BK265" s="14">
        <f>AJ265/AA265</f>
        <v>223234.05320813772</v>
      </c>
      <c r="BL265" s="14">
        <f>BI265+BJ265+BK265</f>
        <v>408463.73125481012</v>
      </c>
      <c r="BM265" s="14">
        <f>(AF265/W265)-AF265</f>
        <v>3485.076923076922</v>
      </c>
      <c r="BN265" s="14">
        <f>AH265/Y265-AH265</f>
        <v>16549.601123595508</v>
      </c>
      <c r="BO265" s="14">
        <f>AJ265/AA265-AJ265</f>
        <v>95871.053208137717</v>
      </c>
      <c r="BP265" s="14">
        <f>BG265/S265</f>
        <v>2.1550442898757506E-3</v>
      </c>
      <c r="BQ265" s="14">
        <f>(BG265-CA265)/S265</f>
        <v>9.0455817879323552E-3</v>
      </c>
      <c r="BR265" s="27">
        <f>BQ265-BP265</f>
        <v>6.890537498056605E-3</v>
      </c>
      <c r="BS265" s="28">
        <f t="shared" si="22"/>
        <v>1149120</v>
      </c>
      <c r="BT265" s="11">
        <f>BS265/S265</f>
        <v>0.68314606741573036</v>
      </c>
      <c r="BU265" s="14">
        <f>(BE265-AP265)*1/BT265-(BE265-AP265)</f>
        <v>139380.35526315786</v>
      </c>
      <c r="BV265" s="14">
        <f t="shared" si="23"/>
        <v>0.18067950775815944</v>
      </c>
      <c r="BW265" s="27">
        <f>(AR265+AV265+AY265+BB265)/S265</f>
        <v>0.17852446346828368</v>
      </c>
      <c r="BX265" s="13">
        <f>(AF265+AH265+AJ265+AL265+AN265)/N265</f>
        <v>247.12828947368422</v>
      </c>
      <c r="BY265" s="26">
        <f>BX265/K265</f>
        <v>0.26151141743247008</v>
      </c>
      <c r="BZ265" s="11">
        <f>AP265/BE265</f>
        <v>1.1229891978507572E-2</v>
      </c>
      <c r="CA265" s="15">
        <f>-(BM265+BN265+BO265)/M265</f>
        <v>-11590.573125481014</v>
      </c>
      <c r="CB265" s="15">
        <f>BG265-CA265</f>
        <v>15215.573125481014</v>
      </c>
      <c r="CC265" s="18">
        <f t="shared" si="24"/>
        <v>0</v>
      </c>
      <c r="CD265" s="17">
        <f>(AF265/(AF265+AH265+AJ265))/(X265/(X265+Z265+AB265))</f>
        <v>2.2638222313108032</v>
      </c>
      <c r="CE265" s="19">
        <f>(AH265/(AF265+AH265+AJ265))/(Z265/(X265+Z265+AB265))</f>
        <v>1.1265367853116621</v>
      </c>
      <c r="CF265" s="18">
        <f>(AJ265/(AF265+AH265+AJ265))/(AB265/(X265+Z265+AB265))</f>
        <v>0.69188399028080394</v>
      </c>
      <c r="CG265">
        <f>AH265/Z265</f>
        <v>185.15581395348838</v>
      </c>
      <c r="CH265" s="11">
        <f>BB265/BE265</f>
        <v>0.25949506615205925</v>
      </c>
      <c r="CI265" s="14">
        <f>AY265/V265</f>
        <v>2247.8163355820629</v>
      </c>
      <c r="CJ265" s="14">
        <f>AV265/M265</f>
        <v>5866.5</v>
      </c>
      <c r="CK265" s="17">
        <f>N265/V265</f>
        <v>47.857699759564888</v>
      </c>
      <c r="CL265" s="17">
        <f>(AL265+AN265)/N265</f>
        <v>6.5378289473684212</v>
      </c>
      <c r="CM265" s="14">
        <f>AP265/AC265</f>
        <v>5.9982425307557117</v>
      </c>
    </row>
    <row r="266" spans="1:91" hidden="1" x14ac:dyDescent="0.2">
      <c r="A266">
        <v>310</v>
      </c>
      <c r="B266" s="2">
        <v>44835</v>
      </c>
      <c r="C266" s="3" t="s">
        <v>41</v>
      </c>
      <c r="D266" t="s">
        <v>42</v>
      </c>
      <c r="E266" s="3" t="s">
        <v>44</v>
      </c>
      <c r="F266" t="s">
        <v>45</v>
      </c>
      <c r="G266" t="str">
        <f>CONCATENATE(C266,E266)</f>
        <v>SEABOI</v>
      </c>
      <c r="H266" t="s">
        <v>31</v>
      </c>
      <c r="I266">
        <f>U266/M266</f>
        <v>154.0625</v>
      </c>
      <c r="J266" t="str">
        <f>_xlfn.CONCAT(C266,E266,H266)</f>
        <v>SEABOI737-800</v>
      </c>
      <c r="K266" s="4">
        <v>399</v>
      </c>
      <c r="L266" s="4">
        <f>N266/M266</f>
        <v>89.8125</v>
      </c>
      <c r="M266" s="4">
        <v>16</v>
      </c>
      <c r="N266" s="4">
        <v>1437</v>
      </c>
      <c r="O266" s="4">
        <f>P266/M266</f>
        <v>19.75</v>
      </c>
      <c r="P266" s="4">
        <v>316</v>
      </c>
      <c r="Q266" s="4">
        <v>467</v>
      </c>
      <c r="R266" s="4">
        <v>654</v>
      </c>
      <c r="S266" s="4">
        <f>U266*K266</f>
        <v>983535</v>
      </c>
      <c r="T266" s="7">
        <f>N266/U266</f>
        <v>0.58296146044624741</v>
      </c>
      <c r="U266" s="4">
        <v>2465</v>
      </c>
      <c r="V266" s="4">
        <v>21.640782449115779</v>
      </c>
      <c r="W266" s="7">
        <f>P266/X266</f>
        <v>0.96932515337423308</v>
      </c>
      <c r="X266" s="4">
        <v>326</v>
      </c>
      <c r="Y266" s="7">
        <f>Q266/Z266</f>
        <v>0.75322580645161286</v>
      </c>
      <c r="Z266" s="4">
        <v>620</v>
      </c>
      <c r="AA266" s="7">
        <f>R266/AB266</f>
        <v>0.43054641211323241</v>
      </c>
      <c r="AB266" s="4">
        <v>1519</v>
      </c>
      <c r="AC266" s="4">
        <v>8244</v>
      </c>
      <c r="AD266" s="4">
        <f>AP266/AC266</f>
        <v>5</v>
      </c>
      <c r="AE266" s="7">
        <f>AF266/(AF266+AH266+AJ266+AL266+AN266+AP266)</f>
        <v>0.28918026147595965</v>
      </c>
      <c r="AF266" s="4">
        <v>68547</v>
      </c>
      <c r="AG266" s="7">
        <f>AH266/(AF266+AH266+AJ266+AL266+AN266+AP266)</f>
        <v>0.24184205974544273</v>
      </c>
      <c r="AH266" s="4">
        <v>57326</v>
      </c>
      <c r="AI266" s="7">
        <f>AJ266/(AF266+AH266+AJ266+AL266+AN266+AP266)</f>
        <v>0.27574365399786532</v>
      </c>
      <c r="AJ266" s="4">
        <v>65362</v>
      </c>
      <c r="AK266" s="7">
        <f>AL266/(AF266+AH266+AJ266+AL266+AN266+AP266)</f>
        <v>1.65795502005999E-2</v>
      </c>
      <c r="AL266" s="4">
        <v>3930</v>
      </c>
      <c r="AM266" s="7">
        <f>AN266/(AF266+AH266+AJ266+AL266+AN266+AP266)</f>
        <v>2.7590396517028844E-3</v>
      </c>
      <c r="AN266" s="4">
        <v>654</v>
      </c>
      <c r="AO266" s="7">
        <f>AP266/(AF266+AH266+AJ266+AL266+AN266+AP266)</f>
        <v>0.17389543492842949</v>
      </c>
      <c r="AP266" s="4">
        <v>41220</v>
      </c>
      <c r="AQ266" s="6">
        <f>AO266+AM266+AK266+AI266+AG266+AE266</f>
        <v>1</v>
      </c>
      <c r="AR266" s="4">
        <v>79693</v>
      </c>
      <c r="AS266" s="4">
        <f>AR266/M266</f>
        <v>4980.8125</v>
      </c>
      <c r="AT266" s="4">
        <f>AR266/V266</f>
        <v>3682.5378281669377</v>
      </c>
      <c r="AU266" s="7">
        <f>AR266/(AR266+AV266+AY266+BB266)</f>
        <v>0.28085836728364605</v>
      </c>
      <c r="AV266" s="4">
        <v>81213</v>
      </c>
      <c r="AW266" s="4">
        <f>AV266/M266</f>
        <v>5075.8125</v>
      </c>
      <c r="AX266" s="7">
        <f>AV266/(AR266+AV266+AY266+BB266)</f>
        <v>0.2862152332351241</v>
      </c>
      <c r="AY266" s="4">
        <v>70863</v>
      </c>
      <c r="AZ266" s="4">
        <f>AY266/M266</f>
        <v>4428.9375</v>
      </c>
      <c r="BA266" s="7">
        <f>AY266/(AR266+AV266+AY266+BB266)</f>
        <v>0.249739205210257</v>
      </c>
      <c r="BB266" s="4">
        <v>51979</v>
      </c>
      <c r="BC266" s="11">
        <f>BB266/(AR266+AV266+AY266+BB266)</f>
        <v>0.18318719427097283</v>
      </c>
      <c r="BD266" s="9">
        <f>BC266+BA266+AX266+AU266</f>
        <v>1</v>
      </c>
      <c r="BE266" s="14">
        <f>(AF266+AH266+AJ266+AL266+AN266+AP266)</f>
        <v>237039</v>
      </c>
      <c r="BF266" s="14">
        <f t="shared" si="20"/>
        <v>-283748</v>
      </c>
      <c r="BG266" s="13">
        <f>(AF266+AH266+AJ266+AL266+AN266+AP266)-(AR266+AV266+AY266+BB266)</f>
        <v>-46709</v>
      </c>
      <c r="BH266" s="13">
        <f t="shared" si="21"/>
        <v>1</v>
      </c>
      <c r="BI266" s="14">
        <f>AF266/W266</f>
        <v>70716.208860759492</v>
      </c>
      <c r="BJ266" s="14">
        <f>AH266/Y266</f>
        <v>76107.323340471092</v>
      </c>
      <c r="BK266" s="14">
        <f>AJ266/AA266</f>
        <v>151811.74006116207</v>
      </c>
      <c r="BL266" s="14">
        <f>BI266+BJ266+BK266</f>
        <v>298635.27226239268</v>
      </c>
      <c r="BM266" s="14">
        <f>(AF266/W266)-AF266</f>
        <v>2169.2088607594924</v>
      </c>
      <c r="BN266" s="14">
        <f>AH266/Y266-AH266</f>
        <v>18781.323340471092</v>
      </c>
      <c r="BO266" s="14">
        <f>AJ266/AA266-AJ266</f>
        <v>86449.740061162069</v>
      </c>
      <c r="BP266" s="14">
        <f>BG266/S266</f>
        <v>-4.7490938299094593E-2</v>
      </c>
      <c r="BQ266" s="14">
        <f>(BG266-CA266)/S266</f>
        <v>-4.0666049488427412E-2</v>
      </c>
      <c r="BR266" s="27">
        <f>BQ266-BP266</f>
        <v>6.8248888106671804E-3</v>
      </c>
      <c r="BS266" s="28">
        <f t="shared" si="22"/>
        <v>573363</v>
      </c>
      <c r="BT266" s="11">
        <f>BS266/S266</f>
        <v>0.58296146044624741</v>
      </c>
      <c r="BU266" s="14">
        <f>(BE266-AP266)*1/BT266-(BE266-AP266)</f>
        <v>140084.85177453031</v>
      </c>
      <c r="BV266" s="14">
        <f t="shared" si="23"/>
        <v>0.24100718327258308</v>
      </c>
      <c r="BW266" s="27">
        <f>(AR266+AV266+AY266+BB266)/S266</f>
        <v>0.28849812157167765</v>
      </c>
      <c r="BX266" s="13">
        <f>(AF266+AH266+AJ266+AL266+AN266)/N266</f>
        <v>136.26931106471815</v>
      </c>
      <c r="BY266" s="26">
        <f>BX266/K266</f>
        <v>0.34152709540029613</v>
      </c>
      <c r="BZ266" s="11">
        <f>AP266/BE266</f>
        <v>0.17389543492842949</v>
      </c>
      <c r="CA266" s="15">
        <f>-(BM266+BN266+BO266)/M266</f>
        <v>-6712.5170163995408</v>
      </c>
      <c r="CB266" s="15">
        <f>BG266-CA266</f>
        <v>-39996.482983600457</v>
      </c>
      <c r="CC266" s="18">
        <f t="shared" si="24"/>
        <v>1</v>
      </c>
      <c r="CD266" s="17">
        <f>(AF266/(AF266+AH266+AJ266))/(X266/(X266+Z266+AB266))</f>
        <v>2.7103189135007337</v>
      </c>
      <c r="CE266" s="19">
        <f>(AH266/(AF266+AH266+AJ266))/(Z266/(X266+Z266+AB266))</f>
        <v>1.1918167733163976</v>
      </c>
      <c r="CF266" s="18">
        <f>(AJ266/(AF266+AH266+AJ266))/(AB266/(X266+Z266+AB266))</f>
        <v>0.55464755414259004</v>
      </c>
      <c r="CG266">
        <f>AH266/Z266</f>
        <v>92.461290322580652</v>
      </c>
      <c r="CH266" s="11">
        <f>BB266/BE266</f>
        <v>0.21928459029948658</v>
      </c>
      <c r="CI266" s="14">
        <f>AY266/V266</f>
        <v>3274.5119159448595</v>
      </c>
      <c r="CJ266" s="14">
        <f>AV266/M266</f>
        <v>5075.8125</v>
      </c>
      <c r="CK266" s="17">
        <f>N266/V266</f>
        <v>66.402404967511444</v>
      </c>
      <c r="CL266" s="17">
        <f>(AL266+AN266)/N266</f>
        <v>3.1899791231732775</v>
      </c>
      <c r="CM266" s="14">
        <f>AP266/AC266</f>
        <v>5</v>
      </c>
    </row>
    <row r="267" spans="1:91" hidden="1" x14ac:dyDescent="0.2">
      <c r="A267">
        <v>685</v>
      </c>
      <c r="B267" s="2">
        <v>45170</v>
      </c>
      <c r="C267" s="3" t="s">
        <v>37</v>
      </c>
      <c r="D267" t="s">
        <v>38</v>
      </c>
      <c r="E267" s="3" t="s">
        <v>43</v>
      </c>
      <c r="F267" t="s">
        <v>38</v>
      </c>
      <c r="G267" t="str">
        <f>CONCATENATE(C267,E267)</f>
        <v>LAXSFO</v>
      </c>
      <c r="H267" t="s">
        <v>48</v>
      </c>
      <c r="I267">
        <f>U267/M267</f>
        <v>192.5</v>
      </c>
      <c r="J267" t="str">
        <f>_xlfn.CONCAT(C267,E267,H267)</f>
        <v>LAXSFOA321</v>
      </c>
      <c r="K267" s="4">
        <v>337</v>
      </c>
      <c r="L267" s="4">
        <f>N267/M267</f>
        <v>159.875</v>
      </c>
      <c r="M267" s="4">
        <v>8</v>
      </c>
      <c r="N267" s="4">
        <v>1279</v>
      </c>
      <c r="O267" s="4">
        <f>P267/M267</f>
        <v>25</v>
      </c>
      <c r="P267" s="4">
        <v>200</v>
      </c>
      <c r="Q267" s="4">
        <v>363</v>
      </c>
      <c r="R267" s="4">
        <v>716</v>
      </c>
      <c r="S267" s="4">
        <f>U267*K267</f>
        <v>518980</v>
      </c>
      <c r="T267" s="7">
        <f>N267/U267</f>
        <v>0.83051948051948055</v>
      </c>
      <c r="U267" s="4">
        <v>1540</v>
      </c>
      <c r="V267" s="4">
        <v>10.692197622669145</v>
      </c>
      <c r="W267" s="7">
        <f>P267/X267</f>
        <v>1</v>
      </c>
      <c r="X267" s="4">
        <v>200</v>
      </c>
      <c r="Y267" s="7">
        <f>Q267/Z267</f>
        <v>0.96542553191489366</v>
      </c>
      <c r="Z267" s="4">
        <v>376</v>
      </c>
      <c r="AA267" s="7">
        <f>R267/AB267</f>
        <v>0.74273858921161828</v>
      </c>
      <c r="AB267" s="4">
        <v>964</v>
      </c>
      <c r="AC267" s="4">
        <v>1419</v>
      </c>
      <c r="AD267" s="4">
        <f>AP267/AC267</f>
        <v>5.9971811134601829</v>
      </c>
      <c r="AE267" s="7">
        <f>AF267/(AF267+AH267+AJ267+AL267+AN267+AP267)</f>
        <v>0.22111311401532222</v>
      </c>
      <c r="AF267" s="4">
        <v>39252</v>
      </c>
      <c r="AG267" s="7">
        <f>AH267/(AF267+AH267+AJ267+AL267+AN267+AP267)</f>
        <v>0.23938147814330779</v>
      </c>
      <c r="AH267" s="4">
        <v>42495</v>
      </c>
      <c r="AI267" s="7">
        <f>AJ267/(AF267+AH267+AJ267+AL267+AN267+AP267)</f>
        <v>0.43513970256872464</v>
      </c>
      <c r="AJ267" s="4">
        <v>77246</v>
      </c>
      <c r="AK267" s="7">
        <f>AL267/(AF267+AH267+AJ267+AL267+AN267+AP267)</f>
        <v>2.8194006309148267E-2</v>
      </c>
      <c r="AL267" s="4">
        <v>5005</v>
      </c>
      <c r="AM267" s="7">
        <f>AN267/(AF267+AH267+AJ267+AL267+AN267+AP267)</f>
        <v>2.8233438485804417E-2</v>
      </c>
      <c r="AN267" s="4">
        <v>5012</v>
      </c>
      <c r="AO267" s="7">
        <f>AP267/(AF267+AH267+AJ267+AL267+AN267+AP267)</f>
        <v>4.7938260477692653E-2</v>
      </c>
      <c r="AP267" s="4">
        <v>8510</v>
      </c>
      <c r="AQ267" s="6">
        <f>AO267+AM267+AK267+AI267+AG267+AE267</f>
        <v>1</v>
      </c>
      <c r="AR267" s="4">
        <v>48318</v>
      </c>
      <c r="AS267" s="4">
        <f>AR267/M267</f>
        <v>6039.75</v>
      </c>
      <c r="AT267" s="4">
        <f>AR267/V267</f>
        <v>4518.9961601119512</v>
      </c>
      <c r="AU267" s="7">
        <f>AR267/(AR267+AV267+AY267+BB267)</f>
        <v>0.29326292789512015</v>
      </c>
      <c r="AV267" s="4">
        <v>55629</v>
      </c>
      <c r="AW267" s="4">
        <f>AV267/M267</f>
        <v>6953.625</v>
      </c>
      <c r="AX267" s="7">
        <f>AV267/(AR267+AV267+AY267+BB267)</f>
        <v>0.33763656227239619</v>
      </c>
      <c r="AY267" s="4">
        <v>27833</v>
      </c>
      <c r="AZ267" s="4">
        <f>AY267/M267</f>
        <v>3479.125</v>
      </c>
      <c r="BA267" s="7">
        <f>AY267/(AR267+AV267+AY267+BB267)</f>
        <v>0.16893056567127943</v>
      </c>
      <c r="BB267" s="4">
        <v>32980</v>
      </c>
      <c r="BC267" s="11">
        <f>BB267/(AR267+AV267+AY267+BB267)</f>
        <v>0.20016994416120418</v>
      </c>
      <c r="BD267" s="9">
        <f>BC267+BA267+AX267+AU267</f>
        <v>1</v>
      </c>
      <c r="BE267" s="14">
        <f>(AF267+AH267+AJ267+AL267+AN267+AP267)</f>
        <v>177520</v>
      </c>
      <c r="BF267" s="14">
        <f t="shared" si="20"/>
        <v>-164760</v>
      </c>
      <c r="BG267" s="13">
        <f>(AF267+AH267+AJ267+AL267+AN267+AP267)-(AR267+AV267+AY267+BB267)</f>
        <v>12760</v>
      </c>
      <c r="BH267" s="13">
        <f t="shared" si="21"/>
        <v>0</v>
      </c>
      <c r="BI267" s="14">
        <f>AF267/W267</f>
        <v>39252</v>
      </c>
      <c r="BJ267" s="14">
        <f>AH267/Y267</f>
        <v>44016.859504132226</v>
      </c>
      <c r="BK267" s="14">
        <f>AJ267/AA267</f>
        <v>104001.59776536313</v>
      </c>
      <c r="BL267" s="14">
        <f>BI267+BJ267+BK267</f>
        <v>187270.45726949535</v>
      </c>
      <c r="BM267" s="14">
        <f>(AF267/W267)-AF267</f>
        <v>0</v>
      </c>
      <c r="BN267" s="14">
        <f>AH267/Y267-AH267</f>
        <v>1521.859504132226</v>
      </c>
      <c r="BO267" s="14">
        <f>AJ267/AA267-AJ267</f>
        <v>26755.597765363127</v>
      </c>
      <c r="BP267" s="14">
        <f>BG267/S267</f>
        <v>2.4586689275116574E-2</v>
      </c>
      <c r="BQ267" s="14">
        <f>(BG267-CA267)/S267</f>
        <v>3.1397514660848044E-2</v>
      </c>
      <c r="BR267" s="27">
        <f>BQ267-BP267</f>
        <v>6.8108253857314706E-3</v>
      </c>
      <c r="BS267" s="28">
        <f t="shared" si="22"/>
        <v>431023</v>
      </c>
      <c r="BT267" s="11">
        <f>BS267/S267</f>
        <v>0.83051948051948055</v>
      </c>
      <c r="BU267" s="14">
        <f>(BE267-AP267)*1/BT267-(BE267-AP267)</f>
        <v>34489.139953088335</v>
      </c>
      <c r="BV267" s="14">
        <f t="shared" si="23"/>
        <v>0.34205557054221741</v>
      </c>
      <c r="BW267" s="27">
        <f>(AR267+AV267+AY267+BB267)/S267</f>
        <v>0.31746888126710088</v>
      </c>
      <c r="BX267" s="13">
        <f>(AF267+AH267+AJ267+AL267+AN267)/N267</f>
        <v>132.1422986708366</v>
      </c>
      <c r="BY267" s="26">
        <f>BX267/K267</f>
        <v>0.39211364590752701</v>
      </c>
      <c r="BZ267" s="11">
        <f>AP267/BE267</f>
        <v>4.7938260477692653E-2</v>
      </c>
      <c r="CA267" s="15">
        <f>-(BM267+BN267+BO267)/M267</f>
        <v>-3534.6821586869191</v>
      </c>
      <c r="CB267" s="15">
        <f>BG267-CA267</f>
        <v>16294.682158686919</v>
      </c>
      <c r="CC267" s="18">
        <f t="shared" si="24"/>
        <v>0</v>
      </c>
      <c r="CD267" s="17">
        <f>(AF267/(AF267+AH267+AJ267))/(X267/(X267+Z267+AB267))</f>
        <v>1.9009667092261924</v>
      </c>
      <c r="CE267" s="19">
        <f>(AH267/(AF267+AH267+AJ267))/(Z267/(X267+Z267+AB267))</f>
        <v>1.0946939186804825</v>
      </c>
      <c r="CF267" s="18">
        <f>(AJ267/(AF267+AH267+AJ267))/(AB267/(X267+Z267+AB267))</f>
        <v>0.77614288872500015</v>
      </c>
      <c r="CG267">
        <f>AH267/Z267</f>
        <v>113.0186170212766</v>
      </c>
      <c r="CH267" s="11">
        <f>BB267/BE267</f>
        <v>0.18578188373141055</v>
      </c>
      <c r="CI267" s="14">
        <f>AY267/V267</f>
        <v>2603.1131281178018</v>
      </c>
      <c r="CJ267" s="14">
        <f>AV267/M267</f>
        <v>6953.625</v>
      </c>
      <c r="CK267" s="17">
        <f>N267/V267</f>
        <v>119.61993643741847</v>
      </c>
      <c r="CL267" s="17">
        <f>(AL267+AN267)/N267</f>
        <v>7.8318999218139167</v>
      </c>
      <c r="CM267" s="14">
        <f>AP267/AC267</f>
        <v>5.9971811134601829</v>
      </c>
    </row>
    <row r="268" spans="1:91" hidden="1" x14ac:dyDescent="0.2">
      <c r="A268">
        <v>1044</v>
      </c>
      <c r="B268" s="2">
        <v>45231</v>
      </c>
      <c r="C268" s="3" t="s">
        <v>46</v>
      </c>
      <c r="D268" t="s">
        <v>42</v>
      </c>
      <c r="E268" s="3" t="s">
        <v>37</v>
      </c>
      <c r="F268" t="s">
        <v>38</v>
      </c>
      <c r="G268" t="str">
        <f>CONCATENATE(C268,E268)</f>
        <v>GEGLAX</v>
      </c>
      <c r="H268" t="s">
        <v>34</v>
      </c>
      <c r="I268">
        <f>U268/M268</f>
        <v>178</v>
      </c>
      <c r="J268" t="str">
        <f>_xlfn.CONCAT(C268,E268,H268)</f>
        <v>GEGLAX737-900</v>
      </c>
      <c r="K268" s="4">
        <v>945</v>
      </c>
      <c r="L268" s="4">
        <f>N268/M268</f>
        <v>143.5</v>
      </c>
      <c r="M268" s="4">
        <v>6</v>
      </c>
      <c r="N268" s="4">
        <v>861</v>
      </c>
      <c r="O268" s="4">
        <f>P268/M268</f>
        <v>23</v>
      </c>
      <c r="P268" s="4">
        <v>138</v>
      </c>
      <c r="Q268" s="4">
        <v>258</v>
      </c>
      <c r="R268" s="4">
        <v>465</v>
      </c>
      <c r="S268" s="4">
        <f>U268*K268</f>
        <v>1009260</v>
      </c>
      <c r="T268" s="7">
        <f>N268/U268</f>
        <v>0.8061797752808989</v>
      </c>
      <c r="U268" s="4">
        <v>1068</v>
      </c>
      <c r="V268" s="4">
        <v>16.373519163763067</v>
      </c>
      <c r="W268" s="7">
        <f>P268/X268</f>
        <v>1</v>
      </c>
      <c r="X268" s="4">
        <v>138</v>
      </c>
      <c r="Y268" s="7">
        <f>Q268/Z268</f>
        <v>1</v>
      </c>
      <c r="Z268" s="4">
        <v>258</v>
      </c>
      <c r="AA268" s="7">
        <f>R268/AB268</f>
        <v>0.6919642857142857</v>
      </c>
      <c r="AB268" s="4">
        <v>672</v>
      </c>
      <c r="AC268" s="4">
        <v>178</v>
      </c>
      <c r="AD268" s="4">
        <f>AP268/AC268</f>
        <v>5.9943820224719104</v>
      </c>
      <c r="AE268" s="7">
        <f>AF268/(AF268+AH268+AJ268+AL268+AN268+AP268)</f>
        <v>0.26309471647131849</v>
      </c>
      <c r="AF268" s="4">
        <v>57643</v>
      </c>
      <c r="AG268" s="7">
        <f>AH268/(AF268+AH268+AJ268+AL268+AN268+AP268)</f>
        <v>0.28213659765582211</v>
      </c>
      <c r="AH268" s="4">
        <v>61815</v>
      </c>
      <c r="AI268" s="7">
        <f>AJ268/(AF268+AH268+AJ268+AL268+AN268+AP268)</f>
        <v>0.42232172198488332</v>
      </c>
      <c r="AJ268" s="4">
        <v>92529</v>
      </c>
      <c r="AK268" s="7">
        <f>AL268/(AF268+AH268+AJ268+AL268+AN268+AP268)</f>
        <v>1.4856501259721766E-2</v>
      </c>
      <c r="AL268" s="4">
        <v>3255</v>
      </c>
      <c r="AM268" s="7">
        <f>AN268/(AF268+AH268+AJ268+AL268+AN268+AP268)</f>
        <v>1.2720451309015226E-2</v>
      </c>
      <c r="AN268" s="4">
        <v>2787</v>
      </c>
      <c r="AO268" s="7">
        <f>AP268/(AF268+AH268+AJ268+AL268+AN268+AP268)</f>
        <v>4.8700113192390549E-3</v>
      </c>
      <c r="AP268" s="4">
        <v>1067</v>
      </c>
      <c r="AQ268" s="6">
        <f>AO268+AM268+AK268+AI268+AG268+AE268</f>
        <v>1</v>
      </c>
      <c r="AR268" s="4">
        <v>68082</v>
      </c>
      <c r="AS268" s="4">
        <f>AR268/M268</f>
        <v>11347</v>
      </c>
      <c r="AT268" s="4">
        <f>AR268/V268</f>
        <v>4158.0554136874362</v>
      </c>
      <c r="AU268" s="7">
        <f>AR268/(AR268+AV268+AY268+BB268)</f>
        <v>0.35662203784021623</v>
      </c>
      <c r="AV268" s="4">
        <v>35199</v>
      </c>
      <c r="AW268" s="4">
        <f>AV268/M268</f>
        <v>5866.5</v>
      </c>
      <c r="AX268" s="7">
        <f>AV268/(AR268+AV268+AY268+BB268)</f>
        <v>0.18437676786724497</v>
      </c>
      <c r="AY268" s="4">
        <v>36805</v>
      </c>
      <c r="AZ268" s="4">
        <f>AY268/M268</f>
        <v>6134.166666666667</v>
      </c>
      <c r="BA268" s="7">
        <f>AY268/(AR268+AV268+AY268+BB268)</f>
        <v>0.19278919689064891</v>
      </c>
      <c r="BB268" s="4">
        <v>50822</v>
      </c>
      <c r="BC268" s="11">
        <f>BB268/(AR268+AV268+AY268+BB268)</f>
        <v>0.26621199740188989</v>
      </c>
      <c r="BD268" s="9">
        <f>BC268+BA268+AX268+AU268</f>
        <v>1</v>
      </c>
      <c r="BE268" s="14">
        <f>(AF268+AH268+AJ268+AL268+AN268+AP268)</f>
        <v>219096</v>
      </c>
      <c r="BF268" s="14">
        <f t="shared" si="20"/>
        <v>-190908</v>
      </c>
      <c r="BG268" s="13">
        <f>(AF268+AH268+AJ268+AL268+AN268+AP268)-(AR268+AV268+AY268+BB268)</f>
        <v>28188</v>
      </c>
      <c r="BH268" s="13">
        <f t="shared" si="21"/>
        <v>0</v>
      </c>
      <c r="BI268" s="14">
        <f>AF268/W268</f>
        <v>57643</v>
      </c>
      <c r="BJ268" s="14">
        <f>AH268/Y268</f>
        <v>61815</v>
      </c>
      <c r="BK268" s="14">
        <f>AJ268/AA268</f>
        <v>133719.32903225807</v>
      </c>
      <c r="BL268" s="14">
        <f>BI268+BJ268+BK268</f>
        <v>253177.32903225807</v>
      </c>
      <c r="BM268" s="14">
        <f>(AF268/W268)-AF268</f>
        <v>0</v>
      </c>
      <c r="BN268" s="14">
        <f>AH268/Y268-AH268</f>
        <v>0</v>
      </c>
      <c r="BO268" s="14">
        <f>AJ268/AA268-AJ268</f>
        <v>41190.329032258072</v>
      </c>
      <c r="BP268" s="14">
        <f>BG268/S268</f>
        <v>2.7929373996789728E-2</v>
      </c>
      <c r="BQ268" s="14">
        <f>(BG268-CA268)/S268</f>
        <v>3.4731441688672572E-2</v>
      </c>
      <c r="BR268" s="27">
        <f>BQ268-BP268</f>
        <v>6.8020676918828446E-3</v>
      </c>
      <c r="BS268" s="28">
        <f t="shared" si="22"/>
        <v>813645</v>
      </c>
      <c r="BT268" s="11">
        <f>BS268/S268</f>
        <v>0.8061797752808989</v>
      </c>
      <c r="BU268" s="14">
        <f>(BE268-AP268)*1/BT268-(BE268-AP268)</f>
        <v>52418.121951219509</v>
      </c>
      <c r="BV268" s="14">
        <f t="shared" si="23"/>
        <v>0.21708578562511147</v>
      </c>
      <c r="BW268" s="27">
        <f>(AR268+AV268+AY268+BB268)/S268</f>
        <v>0.18915641162832175</v>
      </c>
      <c r="BX268" s="13">
        <f>(AF268+AH268+AJ268+AL268+AN268)/N268</f>
        <v>253.22764227642276</v>
      </c>
      <c r="BY268" s="26">
        <f>BX268/K268</f>
        <v>0.26796575902266956</v>
      </c>
      <c r="BZ268" s="11">
        <f>AP268/BE268</f>
        <v>4.8700113192390549E-3</v>
      </c>
      <c r="CA268" s="15">
        <f>-(BM268+BN268+BO268)/M268</f>
        <v>-6865.0548387096787</v>
      </c>
      <c r="CB268" s="15">
        <f>BG268-CA268</f>
        <v>35053.054838709679</v>
      </c>
      <c r="CC268" s="18">
        <f t="shared" si="24"/>
        <v>0</v>
      </c>
      <c r="CD268" s="17">
        <f>(AF268/(AF268+AH268+AJ268))/(X268/(X268+Z268+AB268))</f>
        <v>2.1044059100424737</v>
      </c>
      <c r="CE268" s="19">
        <f>(AH268/(AF268+AH268+AJ268))/(Z268/(X268+Z268+AB268))</f>
        <v>1.2070803815196653</v>
      </c>
      <c r="CF268" s="18">
        <f>(AJ268/(AF268+AH268+AJ268))/(AB268/(X268+Z268+AB268))</f>
        <v>0.69369828271140621</v>
      </c>
      <c r="CG268">
        <f>AH268/Z268</f>
        <v>239.59302325581396</v>
      </c>
      <c r="CH268" s="11">
        <f>BB268/BE268</f>
        <v>0.23196224486070033</v>
      </c>
      <c r="CI268" s="14">
        <f>AY268/V268</f>
        <v>2247.836865849506</v>
      </c>
      <c r="CJ268" s="14">
        <f>AV268/M268</f>
        <v>5866.5</v>
      </c>
      <c r="CK268" s="17">
        <f>N268/V268</f>
        <v>52.584908069458628</v>
      </c>
      <c r="CL268" s="17">
        <f>(AL268+AN268)/N268</f>
        <v>7.0174216027874561</v>
      </c>
      <c r="CM268" s="14">
        <f>AP268/AC268</f>
        <v>5.9943820224719104</v>
      </c>
    </row>
    <row r="269" spans="1:91" hidden="1" x14ac:dyDescent="0.2">
      <c r="A269">
        <v>1082</v>
      </c>
      <c r="B269" s="2">
        <v>45231</v>
      </c>
      <c r="C269" s="3" t="s">
        <v>36</v>
      </c>
      <c r="D269" t="s">
        <v>28</v>
      </c>
      <c r="E269" s="3" t="s">
        <v>41</v>
      </c>
      <c r="F269" t="s">
        <v>42</v>
      </c>
      <c r="G269" t="str">
        <f>CONCATENATE(C269,E269)</f>
        <v>JNUSEA</v>
      </c>
      <c r="H269" t="s">
        <v>35</v>
      </c>
      <c r="I269">
        <f>U269/M269</f>
        <v>172.5</v>
      </c>
      <c r="J269" t="str">
        <f>_xlfn.CONCAT(C269,E269,H269)</f>
        <v>JNUSEA737-Max 9</v>
      </c>
      <c r="K269" s="4">
        <v>909</v>
      </c>
      <c r="L269" s="4">
        <f>N269/M269</f>
        <v>127.625</v>
      </c>
      <c r="M269" s="4">
        <v>8</v>
      </c>
      <c r="N269" s="4">
        <v>1021</v>
      </c>
      <c r="O269" s="4">
        <f>P269/M269</f>
        <v>22.375</v>
      </c>
      <c r="P269" s="4">
        <v>179</v>
      </c>
      <c r="Q269" s="4">
        <v>330</v>
      </c>
      <c r="R269" s="4">
        <v>513</v>
      </c>
      <c r="S269" s="4">
        <f>U269*K269</f>
        <v>1254420</v>
      </c>
      <c r="T269" s="7">
        <f>N269/U269</f>
        <v>0.73985507246376814</v>
      </c>
      <c r="U269" s="4">
        <v>1380</v>
      </c>
      <c r="V269" s="4">
        <v>18.643827358087922</v>
      </c>
      <c r="W269" s="7">
        <f>P269/X269</f>
        <v>1.0056179775280898</v>
      </c>
      <c r="X269" s="4">
        <v>178</v>
      </c>
      <c r="Y269" s="7">
        <f>Q269/Z269</f>
        <v>0.99099099099099097</v>
      </c>
      <c r="Z269" s="4">
        <v>333</v>
      </c>
      <c r="AA269" s="7">
        <f>R269/AB269</f>
        <v>0.59101382488479259</v>
      </c>
      <c r="AB269" s="4">
        <v>868</v>
      </c>
      <c r="AC269" s="4">
        <v>4927</v>
      </c>
      <c r="AD269" s="4">
        <f>AP269/AC269</f>
        <v>6</v>
      </c>
      <c r="AE269" s="7">
        <f>AF269/(AF269+AH269+AJ269+AL269+AN269+AP269)</f>
        <v>0.25692509063099767</v>
      </c>
      <c r="AF269" s="4">
        <v>69879</v>
      </c>
      <c r="AG269" s="7">
        <f>AH269/(AF269+AH269+AJ269+AL269+AN269+AP269)</f>
        <v>0.25313807531380755</v>
      </c>
      <c r="AH269" s="4">
        <v>68849</v>
      </c>
      <c r="AI269" s="7">
        <f>AJ269/(AF269+AH269+AJ269+AL269+AN269+AP269)</f>
        <v>0.36050179791309717</v>
      </c>
      <c r="AJ269" s="4">
        <v>98050</v>
      </c>
      <c r="AK269" s="7">
        <f>AL269/(AF269+AH269+AJ269+AL269+AN269+AP269)</f>
        <v>1.319204947386224E-2</v>
      </c>
      <c r="AL269" s="4">
        <v>3588</v>
      </c>
      <c r="AM269" s="7">
        <f>AN269/(AF269+AH269+AJ269+AL269+AN269+AP269)</f>
        <v>7.5519703509791085E-3</v>
      </c>
      <c r="AN269" s="4">
        <v>2054</v>
      </c>
      <c r="AO269" s="7">
        <f>AP269/(AF269+AH269+AJ269+AL269+AN269+AP269)</f>
        <v>0.10869101631725629</v>
      </c>
      <c r="AP269" s="4">
        <v>29562</v>
      </c>
      <c r="AQ269" s="6">
        <f>AO269+AM269+AK269+AI269+AG269+AE269</f>
        <v>1</v>
      </c>
      <c r="AR269" s="4">
        <v>81983</v>
      </c>
      <c r="AS269" s="4">
        <f>AR269/M269</f>
        <v>10247.875</v>
      </c>
      <c r="AT269" s="4">
        <f>AR269/V269</f>
        <v>4397.326709015827</v>
      </c>
      <c r="AU269" s="7">
        <f>AR269/(AR269+AV269+AY269+BB269)</f>
        <v>0.3491758592785042</v>
      </c>
      <c r="AV269" s="4">
        <v>50976</v>
      </c>
      <c r="AW269" s="4">
        <f>AV269/M269</f>
        <v>6372</v>
      </c>
      <c r="AX269" s="7">
        <f>AV269/(AR269+AV269+AY269+BB269)</f>
        <v>0.21711316495591806</v>
      </c>
      <c r="AY269" s="4">
        <v>44124</v>
      </c>
      <c r="AZ269" s="4">
        <f>AY269/M269</f>
        <v>5515.5</v>
      </c>
      <c r="BA269" s="7">
        <f>AY269/(AR269+AV269+AY269+BB269)</f>
        <v>0.18792963925209763</v>
      </c>
      <c r="BB269" s="4">
        <v>57707</v>
      </c>
      <c r="BC269" s="11">
        <f>BB269/(AR269+AV269+AY269+BB269)</f>
        <v>0.24578133651348014</v>
      </c>
      <c r="BD269" s="9">
        <f>BC269+BA269+AX269+AU269</f>
        <v>1</v>
      </c>
      <c r="BE269" s="14">
        <f>(AF269+AH269+AJ269+AL269+AN269+AP269)</f>
        <v>271982</v>
      </c>
      <c r="BF269" s="14">
        <f t="shared" si="20"/>
        <v>-234790</v>
      </c>
      <c r="BG269" s="13">
        <f>(AF269+AH269+AJ269+AL269+AN269+AP269)-(AR269+AV269+AY269+BB269)</f>
        <v>37192</v>
      </c>
      <c r="BH269" s="13">
        <f t="shared" si="21"/>
        <v>0</v>
      </c>
      <c r="BI269" s="14">
        <f>AF269/W269</f>
        <v>69488.614525139667</v>
      </c>
      <c r="BJ269" s="14">
        <f>AH269/Y269</f>
        <v>69474.899999999994</v>
      </c>
      <c r="BK269" s="14">
        <f>AJ269/AA269</f>
        <v>165901.36452241716</v>
      </c>
      <c r="BL269" s="14">
        <f>BI269+BJ269+BK269</f>
        <v>304864.87904755678</v>
      </c>
      <c r="BM269" s="14">
        <f>(AF269/W269)-AF269</f>
        <v>-390.38547486033349</v>
      </c>
      <c r="BN269" s="14">
        <f>AH269/Y269-AH269</f>
        <v>625.89999999999418</v>
      </c>
      <c r="BO269" s="14">
        <f>AJ269/AA269-AJ269</f>
        <v>67851.364522417163</v>
      </c>
      <c r="BP269" s="14">
        <f>BG269/S269</f>
        <v>2.9648761977647039E-2</v>
      </c>
      <c r="BQ269" s="14">
        <f>(BG269-CA269)/S269</f>
        <v>3.6433459193049064E-2</v>
      </c>
      <c r="BR269" s="27">
        <f>BQ269-BP269</f>
        <v>6.7846972154020253E-3</v>
      </c>
      <c r="BS269" s="28">
        <f t="shared" si="22"/>
        <v>928089</v>
      </c>
      <c r="BT269" s="11">
        <f>BS269/S269</f>
        <v>0.73985507246376814</v>
      </c>
      <c r="BU269" s="14">
        <f>(BE269-AP269)*1/BT269-(BE269-AP269)</f>
        <v>85238.765915768861</v>
      </c>
      <c r="BV269" s="14">
        <f t="shared" si="23"/>
        <v>0.21681892826963856</v>
      </c>
      <c r="BW269" s="27">
        <f>(AR269+AV269+AY269+BB269)/S269</f>
        <v>0.18717016629199151</v>
      </c>
      <c r="BX269" s="13">
        <f>(AF269+AH269+AJ269+AL269+AN269)/N269</f>
        <v>237.43388834476005</v>
      </c>
      <c r="BY269" s="26">
        <f>BX269/K269</f>
        <v>0.26120339751898797</v>
      </c>
      <c r="BZ269" s="11">
        <f>AP269/BE269</f>
        <v>0.10869101631725629</v>
      </c>
      <c r="CA269" s="15">
        <f>-(BM269+BN269+BO269)/M269</f>
        <v>-8510.859880944603</v>
      </c>
      <c r="CB269" s="15">
        <f>BG269-CA269</f>
        <v>45702.859880944605</v>
      </c>
      <c r="CC269" s="18">
        <f t="shared" si="24"/>
        <v>0</v>
      </c>
      <c r="CD269" s="17">
        <f>(AF269/(AF269+AH269+AJ269))/(X269/(X269+Z269+AB269))</f>
        <v>2.2863862380548756</v>
      </c>
      <c r="CE269" s="19">
        <f>(AH269/(AF269+AH269+AJ269))/(Z269/(X269+Z269+AB269))</f>
        <v>1.2041381649748981</v>
      </c>
      <c r="CF269" s="18">
        <f>(AJ269/(AF269+AH269+AJ269))/(AB269/(X269+Z269+AB269))</f>
        <v>0.65788622199261648</v>
      </c>
      <c r="CG269">
        <f>AH269/Z269</f>
        <v>206.75375375375376</v>
      </c>
      <c r="CH269" s="11">
        <f>BB269/BE269</f>
        <v>0.21217212903795105</v>
      </c>
      <c r="CI269" s="14">
        <f>AY269/V269</f>
        <v>2366.6814304015998</v>
      </c>
      <c r="CJ269" s="14">
        <f>AV269/M269</f>
        <v>6372</v>
      </c>
      <c r="CK269" s="17">
        <f>N269/V269</f>
        <v>54.763433515547845</v>
      </c>
      <c r="CL269" s="17">
        <f>(AL269+AN269)/N269</f>
        <v>5.525954946131244</v>
      </c>
      <c r="CM269" s="14">
        <f>AP269/AC269</f>
        <v>6</v>
      </c>
    </row>
    <row r="270" spans="1:91" hidden="1" x14ac:dyDescent="0.2">
      <c r="A270">
        <v>1166</v>
      </c>
      <c r="B270" s="2">
        <v>45231</v>
      </c>
      <c r="C270" s="3" t="s">
        <v>41</v>
      </c>
      <c r="D270" t="s">
        <v>42</v>
      </c>
      <c r="E270" s="3" t="s">
        <v>43</v>
      </c>
      <c r="F270" t="s">
        <v>38</v>
      </c>
      <c r="G270" t="str">
        <f>CONCATENATE(C270,E270)</f>
        <v>SEASFO</v>
      </c>
      <c r="H270" t="s">
        <v>30</v>
      </c>
      <c r="I270">
        <f>U270/M270</f>
        <v>108.5</v>
      </c>
      <c r="J270" t="str">
        <f>_xlfn.CONCAT(C270,E270,H270)</f>
        <v>SEASFO737-700</v>
      </c>
      <c r="K270" s="4">
        <v>679</v>
      </c>
      <c r="L270" s="4">
        <f>N270/M270</f>
        <v>96.5</v>
      </c>
      <c r="M270" s="4">
        <v>4</v>
      </c>
      <c r="N270" s="4">
        <v>386</v>
      </c>
      <c r="O270" s="4">
        <f>P270/M270</f>
        <v>15</v>
      </c>
      <c r="P270" s="4">
        <v>60</v>
      </c>
      <c r="Q270" s="4">
        <v>103</v>
      </c>
      <c r="R270" s="4">
        <v>223</v>
      </c>
      <c r="S270" s="4">
        <f>U270*K270</f>
        <v>294686</v>
      </c>
      <c r="T270" s="7">
        <f>N270/U270</f>
        <v>0.88940092165898621</v>
      </c>
      <c r="U270" s="4">
        <v>434</v>
      </c>
      <c r="V270" s="4">
        <v>7.445705279747834</v>
      </c>
      <c r="W270" s="7">
        <f>P270/X270</f>
        <v>1</v>
      </c>
      <c r="X270" s="4">
        <v>60</v>
      </c>
      <c r="Y270" s="7">
        <f>Q270/Z270</f>
        <v>0.94495412844036697</v>
      </c>
      <c r="Z270" s="4">
        <v>109</v>
      </c>
      <c r="AA270" s="7">
        <f>R270/AB270</f>
        <v>0.83834586466165417</v>
      </c>
      <c r="AB270" s="4">
        <v>266</v>
      </c>
      <c r="AC270" s="4">
        <v>105</v>
      </c>
      <c r="AD270" s="4">
        <f>AP270/AC270</f>
        <v>5.9714285714285715</v>
      </c>
      <c r="AE270" s="7">
        <f>AF270/(AF270+AH270+AJ270+AL270+AN270+AP270)</f>
        <v>0.23842561528758152</v>
      </c>
      <c r="AF270" s="4">
        <v>17767</v>
      </c>
      <c r="AG270" s="7">
        <f>AH270/(AF270+AH270+AJ270+AL270+AN270+AP270)</f>
        <v>0.24431680936149655</v>
      </c>
      <c r="AH270" s="4">
        <v>18206</v>
      </c>
      <c r="AI270" s="7">
        <f>AJ270/(AF270+AH270+AJ270+AL270+AN270+AP270)</f>
        <v>0.47868971255267184</v>
      </c>
      <c r="AJ270" s="4">
        <v>35671</v>
      </c>
      <c r="AK270" s="7">
        <f>AL270/(AF270+AH270+AJ270+AL270+AN270+AP270)</f>
        <v>2.1135832953111999E-2</v>
      </c>
      <c r="AL270" s="4">
        <v>1575</v>
      </c>
      <c r="AM270" s="7">
        <f>AN270/(AF270+AH270+AJ270+AL270+AN270+AP270)</f>
        <v>9.0179553933277864E-3</v>
      </c>
      <c r="AN270" s="4">
        <v>672</v>
      </c>
      <c r="AO270" s="7">
        <f>AP270/(AF270+AH270+AJ270+AL270+AN270+AP270)</f>
        <v>8.4140744518103015E-3</v>
      </c>
      <c r="AP270" s="4">
        <v>627</v>
      </c>
      <c r="AQ270" s="6">
        <f>AO270+AM270+AK270+AI270+AG270+AE270</f>
        <v>1</v>
      </c>
      <c r="AR270" s="4">
        <v>30960</v>
      </c>
      <c r="AS270" s="4">
        <f>AR270/M270</f>
        <v>7740</v>
      </c>
      <c r="AT270" s="4">
        <f>AR270/V270</f>
        <v>4158.1017293567293</v>
      </c>
      <c r="AU270" s="7">
        <f>AR270/(AR270+AV270+AY270+BB270)</f>
        <v>0.33894965021184353</v>
      </c>
      <c r="AV270" s="4">
        <v>20533</v>
      </c>
      <c r="AW270" s="4">
        <f>AV270/M270</f>
        <v>5133.25</v>
      </c>
      <c r="AX270" s="7">
        <f>AV270/(AR270+AV270+AY270+BB270)</f>
        <v>0.22479499895994132</v>
      </c>
      <c r="AY270" s="4">
        <v>16737</v>
      </c>
      <c r="AZ270" s="4">
        <f>AY270/M270</f>
        <v>4184.25</v>
      </c>
      <c r="BA270" s="7">
        <f>AY270/(AR270+AV270+AY270+BB270)</f>
        <v>0.18323644365618943</v>
      </c>
      <c r="BB270" s="4">
        <v>23111</v>
      </c>
      <c r="BC270" s="11">
        <f>BB270/(AR270+AV270+AY270+BB270)</f>
        <v>0.25301890717202569</v>
      </c>
      <c r="BD270" s="9">
        <f>BC270+BA270+AX270+AU270</f>
        <v>0.99999999999999989</v>
      </c>
      <c r="BE270" s="14">
        <f>(AF270+AH270+AJ270+AL270+AN270+AP270)</f>
        <v>74518</v>
      </c>
      <c r="BF270" s="14">
        <f t="shared" si="20"/>
        <v>-91341</v>
      </c>
      <c r="BG270" s="13">
        <f>(AF270+AH270+AJ270+AL270+AN270+AP270)-(AR270+AV270+AY270+BB270)</f>
        <v>-16823</v>
      </c>
      <c r="BH270" s="13">
        <f t="shared" si="21"/>
        <v>1</v>
      </c>
      <c r="BI270" s="14">
        <f>AF270/W270</f>
        <v>17767</v>
      </c>
      <c r="BJ270" s="14">
        <f>AH270/Y270</f>
        <v>19266.543689320388</v>
      </c>
      <c r="BK270" s="14">
        <f>AJ270/AA270</f>
        <v>42549.264573991029</v>
      </c>
      <c r="BL270" s="14">
        <f>BI270+BJ270+BK270</f>
        <v>79582.808263311425</v>
      </c>
      <c r="BM270" s="14">
        <f>(AF270/W270)-AF270</f>
        <v>0</v>
      </c>
      <c r="BN270" s="14">
        <f>AH270/Y270-AH270</f>
        <v>1060.5436893203878</v>
      </c>
      <c r="BO270" s="14">
        <f>AJ270/AA270-AJ270</f>
        <v>6878.2645739910295</v>
      </c>
      <c r="BP270" s="14">
        <f>BG270/S270</f>
        <v>-5.7087883374167758E-2</v>
      </c>
      <c r="BQ270" s="14">
        <f>(BG270-CA270)/S270</f>
        <v>-5.0352911010947743E-2</v>
      </c>
      <c r="BR270" s="27">
        <f>BQ270-BP270</f>
        <v>6.7349723632200154E-3</v>
      </c>
      <c r="BS270" s="28">
        <f t="shared" si="22"/>
        <v>262094</v>
      </c>
      <c r="BT270" s="11">
        <f>BS270/S270</f>
        <v>0.88940092165898621</v>
      </c>
      <c r="BU270" s="14">
        <f>(BE270-AP270)*1/BT270-(BE270-AP270)</f>
        <v>9188.518134715021</v>
      </c>
      <c r="BV270" s="14">
        <f t="shared" si="23"/>
        <v>0.25287254908614593</v>
      </c>
      <c r="BW270" s="27">
        <f>(AR270+AV270+AY270+BB270)/S270</f>
        <v>0.30996043246031368</v>
      </c>
      <c r="BX270" s="13">
        <f>(AF270+AH270+AJ270+AL270+AN270)/N270</f>
        <v>191.42746113989637</v>
      </c>
      <c r="BY270" s="26">
        <f>BX270/K270</f>
        <v>0.2819255686890963</v>
      </c>
      <c r="BZ270" s="11">
        <f>AP270/BE270</f>
        <v>8.4140744518103015E-3</v>
      </c>
      <c r="CA270" s="15">
        <f>-(BM270+BN270+BO270)/M270</f>
        <v>-1984.7020658278543</v>
      </c>
      <c r="CB270" s="15">
        <f>BG270-CA270</f>
        <v>-14838.297934172146</v>
      </c>
      <c r="CC270" s="18">
        <f t="shared" si="24"/>
        <v>1</v>
      </c>
      <c r="CD270" s="17">
        <f>(AF270/(AF270+AH270+AJ270))/(X270/(X270+Z270+AB270))</f>
        <v>1.7979279493048965</v>
      </c>
      <c r="CE270" s="19">
        <f>(AH270/(AF270+AH270+AJ270))/(Z270/(X270+Z270+AB270))</f>
        <v>1.0141389715407323</v>
      </c>
      <c r="CF270" s="18">
        <f>(AJ270/(AF270+AH270+AJ270))/(AB270/(X270+Z270+AB270))</f>
        <v>0.81422246294649026</v>
      </c>
      <c r="CG270">
        <f>AH270/Z270</f>
        <v>167.02752293577981</v>
      </c>
      <c r="CH270" s="11">
        <f>BB270/BE270</f>
        <v>0.31013983198690248</v>
      </c>
      <c r="CI270" s="14">
        <f>AY270/V270</f>
        <v>2247.8730182249219</v>
      </c>
      <c r="CJ270" s="14">
        <f>AV270/M270</f>
        <v>5133.25</v>
      </c>
      <c r="CK270" s="17">
        <f>N270/V270</f>
        <v>51.841966005545785</v>
      </c>
      <c r="CL270" s="17">
        <f>(AL270+AN270)/N270</f>
        <v>5.8212435233160624</v>
      </c>
      <c r="CM270" s="14">
        <f>AP270/AC270</f>
        <v>5.9714285714285715</v>
      </c>
    </row>
    <row r="271" spans="1:91" hidden="1" x14ac:dyDescent="0.2">
      <c r="A271">
        <v>97</v>
      </c>
      <c r="B271" s="2">
        <v>44805</v>
      </c>
      <c r="C271" s="3" t="s">
        <v>52</v>
      </c>
      <c r="D271" t="s">
        <v>33</v>
      </c>
      <c r="E271" s="3" t="s">
        <v>41</v>
      </c>
      <c r="F271" t="s">
        <v>42</v>
      </c>
      <c r="G271" t="str">
        <f>CONCATENATE(C271,E271)</f>
        <v>OGGSEA</v>
      </c>
      <c r="H271" t="s">
        <v>34</v>
      </c>
      <c r="I271">
        <f>U271/M271</f>
        <v>178</v>
      </c>
      <c r="J271" t="str">
        <f>_xlfn.CONCAT(C271,E271,H271)</f>
        <v>OGGSEA737-900</v>
      </c>
      <c r="K271" s="4">
        <v>2640</v>
      </c>
      <c r="L271" s="4">
        <f>N271/M271</f>
        <v>132.25</v>
      </c>
      <c r="M271" s="4">
        <v>4</v>
      </c>
      <c r="N271" s="4">
        <v>529</v>
      </c>
      <c r="O271" s="4">
        <f>P271/M271</f>
        <v>18.25</v>
      </c>
      <c r="P271" s="4">
        <v>73</v>
      </c>
      <c r="Q271" s="4">
        <v>102</v>
      </c>
      <c r="R271" s="4">
        <v>354</v>
      </c>
      <c r="S271" s="4">
        <f>U271*K271</f>
        <v>1879680</v>
      </c>
      <c r="T271" s="7">
        <f>N271/U271</f>
        <v>0.7429775280898876</v>
      </c>
      <c r="U271" s="4">
        <v>712</v>
      </c>
      <c r="V271" s="4">
        <v>22.416835016835016</v>
      </c>
      <c r="W271" s="7">
        <f>P271/X271</f>
        <v>0.79347826086956519</v>
      </c>
      <c r="X271" s="4">
        <v>92</v>
      </c>
      <c r="Y271" s="7">
        <f>Q271/Z271</f>
        <v>0.59302325581395354</v>
      </c>
      <c r="Z271" s="4">
        <v>172</v>
      </c>
      <c r="AA271" s="7">
        <f>R271/AB271</f>
        <v>0.7901785714285714</v>
      </c>
      <c r="AB271" s="4">
        <v>448</v>
      </c>
      <c r="AC271" s="4">
        <v>225</v>
      </c>
      <c r="AD271" s="4">
        <f>AP271/AC271</f>
        <v>5</v>
      </c>
      <c r="AE271" s="7">
        <f>AF271/(AF271+AH271+AJ271+AL271+AN271+AP271)</f>
        <v>0.22907491921782872</v>
      </c>
      <c r="AF271" s="4">
        <v>34383</v>
      </c>
      <c r="AG271" s="7">
        <f>AH271/(AF271+AH271+AJ271+AL271+AN271+AP271)</f>
        <v>0.19133215630100936</v>
      </c>
      <c r="AH271" s="4">
        <v>28718</v>
      </c>
      <c r="AI271" s="7">
        <f>AJ271/(AF271+AH271+AJ271+AL271+AN271+AP271)</f>
        <v>0.54611412771911128</v>
      </c>
      <c r="AJ271" s="4">
        <v>81969</v>
      </c>
      <c r="AK271" s="7">
        <f>AL271/(AF271+AH271+AJ271+AL271+AN271+AP271)</f>
        <v>1.4191012358839402E-2</v>
      </c>
      <c r="AL271" s="4">
        <v>2130</v>
      </c>
      <c r="AM271" s="7">
        <f>AN271/(AF271+AH271+AJ271+AL271+AN271+AP271)</f>
        <v>1.1792531396782038E-2</v>
      </c>
      <c r="AN271" s="4">
        <v>1770</v>
      </c>
      <c r="AO271" s="7">
        <f>AP271/(AF271+AH271+AJ271+AL271+AN271+AP271)</f>
        <v>7.4952530064292611E-3</v>
      </c>
      <c r="AP271" s="4">
        <v>1125</v>
      </c>
      <c r="AQ271" s="6">
        <f>AO271+AM271+AK271+AI271+AG271+AE271</f>
        <v>1</v>
      </c>
      <c r="AR271" s="4">
        <v>82551</v>
      </c>
      <c r="AS271" s="4">
        <f>AR271/M271</f>
        <v>20637.75</v>
      </c>
      <c r="AT271" s="4">
        <f>AR271/V271</f>
        <v>3682.5448346300582</v>
      </c>
      <c r="AU271" s="7">
        <f>AR271/(AR271+AV271+AY271+BB271)</f>
        <v>0.35773996021789156</v>
      </c>
      <c r="AV271" s="4">
        <v>20958</v>
      </c>
      <c r="AW271" s="4">
        <f>AV271/M271</f>
        <v>5239.5</v>
      </c>
      <c r="AX271" s="7">
        <f>AV271/(AR271+AV271+AY271+BB271)</f>
        <v>9.0822813609121283E-2</v>
      </c>
      <c r="AY271" s="4">
        <v>73404</v>
      </c>
      <c r="AZ271" s="4">
        <f>AY271/M271</f>
        <v>18351</v>
      </c>
      <c r="BA271" s="7">
        <f>AY271/(AR271+AV271+AY271+BB271)</f>
        <v>0.31810085934554533</v>
      </c>
      <c r="BB271" s="4">
        <v>53844</v>
      </c>
      <c r="BC271" s="11">
        <f>BB271/(AR271+AV271+AY271+BB271)</f>
        <v>0.23333636682744185</v>
      </c>
      <c r="BD271" s="9">
        <f>BC271+BA271+AX271+AU271</f>
        <v>1</v>
      </c>
      <c r="BE271" s="14">
        <f>(AF271+AH271+AJ271+AL271+AN271+AP271)</f>
        <v>150095</v>
      </c>
      <c r="BF271" s="14">
        <f t="shared" si="20"/>
        <v>-230757</v>
      </c>
      <c r="BG271" s="13">
        <f>(AF271+AH271+AJ271+AL271+AN271+AP271)-(AR271+AV271+AY271+BB271)</f>
        <v>-80662</v>
      </c>
      <c r="BH271" s="13">
        <f t="shared" si="21"/>
        <v>1</v>
      </c>
      <c r="BI271" s="14">
        <f>AF271/W271</f>
        <v>43332</v>
      </c>
      <c r="BJ271" s="14">
        <f>AH271/Y271</f>
        <v>48426.431372549014</v>
      </c>
      <c r="BK271" s="14">
        <f>AJ271/AA271</f>
        <v>103734.77966101695</v>
      </c>
      <c r="BL271" s="14">
        <f>BI271+BJ271+BK271</f>
        <v>195493.21103356595</v>
      </c>
      <c r="BM271" s="14">
        <f>(AF271/W271)-AF271</f>
        <v>8949</v>
      </c>
      <c r="BN271" s="14">
        <f>AH271/Y271-AH271</f>
        <v>19708.431372549014</v>
      </c>
      <c r="BO271" s="14">
        <f>AJ271/AA271-AJ271</f>
        <v>21765.779661016946</v>
      </c>
      <c r="BP271" s="14">
        <f>BG271/S271</f>
        <v>-4.2912623425263877E-2</v>
      </c>
      <c r="BQ271" s="14">
        <f>(BG271-CA271)/S271</f>
        <v>-3.6206267684716818E-2</v>
      </c>
      <c r="BR271" s="27">
        <f>BQ271-BP271</f>
        <v>6.7063557405470584E-3</v>
      </c>
      <c r="BS271" s="28">
        <f t="shared" si="22"/>
        <v>1396560</v>
      </c>
      <c r="BT271" s="11">
        <f>BS271/S271</f>
        <v>0.7429775280898876</v>
      </c>
      <c r="BU271" s="14">
        <f>(BE271-AP271)*1/BT271-(BE271-AP271)</f>
        <v>51534.045368620049</v>
      </c>
      <c r="BV271" s="14">
        <f t="shared" si="23"/>
        <v>7.9851357677902621E-2</v>
      </c>
      <c r="BW271" s="27">
        <f>(AR271+AV271+AY271+BB271)/S271</f>
        <v>0.1227639811031665</v>
      </c>
      <c r="BX271" s="13">
        <f>(AF271+AH271+AJ271+AL271+AN271)/N271</f>
        <v>281.60680529300566</v>
      </c>
      <c r="BY271" s="26">
        <f>BX271/K271</f>
        <v>0.10666924442916881</v>
      </c>
      <c r="BZ271" s="11">
        <f>AP271/BE271</f>
        <v>7.4952530064292611E-3</v>
      </c>
      <c r="CA271" s="15">
        <f>-(BM271+BN271+BO271)/M271</f>
        <v>-12605.80275839149</v>
      </c>
      <c r="CB271" s="15">
        <f>BG271-CA271</f>
        <v>-68056.197241608505</v>
      </c>
      <c r="CC271" s="18">
        <f t="shared" si="24"/>
        <v>1</v>
      </c>
      <c r="CD271" s="17">
        <f>(AF271/(AF271+AH271+AJ271))/(X271/(X271+Z271+AB271))</f>
        <v>1.8342491331021604</v>
      </c>
      <c r="CE271" s="19">
        <f>(AH271/(AF271+AH271+AJ271))/(Z271/(X271+Z271+AB271))</f>
        <v>0.81946069339420746</v>
      </c>
      <c r="CF271" s="18">
        <f>(AJ271/(AF271+AH271+AJ271))/(AB271/(X271+Z271+AB271))</f>
        <v>0.89799517966695874</v>
      </c>
      <c r="CG271">
        <f>AH271/Z271</f>
        <v>166.96511627906978</v>
      </c>
      <c r="CH271" s="11">
        <f>BB271/BE271</f>
        <v>0.35873280255837969</v>
      </c>
      <c r="CI271" s="14">
        <f>AY271/V271</f>
        <v>3274.5032893748689</v>
      </c>
      <c r="CJ271" s="14">
        <f>AV271/M271</f>
        <v>5239.5</v>
      </c>
      <c r="CK271" s="17">
        <f>N271/V271</f>
        <v>23.598335786596174</v>
      </c>
      <c r="CL271" s="17">
        <f>(AL271+AN271)/N271</f>
        <v>7.3724007561436675</v>
      </c>
      <c r="CM271" s="14">
        <f>AP271/AC271</f>
        <v>5</v>
      </c>
    </row>
    <row r="272" spans="1:91" hidden="1" x14ac:dyDescent="0.2">
      <c r="A272">
        <v>1017</v>
      </c>
      <c r="B272" s="2">
        <v>45231</v>
      </c>
      <c r="C272" s="3" t="s">
        <v>29</v>
      </c>
      <c r="D272" t="s">
        <v>28</v>
      </c>
      <c r="E272" s="3" t="s">
        <v>32</v>
      </c>
      <c r="F272" t="s">
        <v>33</v>
      </c>
      <c r="G272" t="str">
        <f>CONCATENATE(C272,E272)</f>
        <v>ANCHNL</v>
      </c>
      <c r="H272" t="s">
        <v>31</v>
      </c>
      <c r="I272">
        <f>U272/M272</f>
        <v>132.66666666666666</v>
      </c>
      <c r="J272" t="str">
        <f>_xlfn.CONCAT(C272,E272,H272)</f>
        <v>ANCHNL737-800</v>
      </c>
      <c r="K272" s="4">
        <v>2777</v>
      </c>
      <c r="L272" s="4">
        <f>N272/M272</f>
        <v>106</v>
      </c>
      <c r="M272" s="4">
        <v>3</v>
      </c>
      <c r="N272" s="4">
        <v>318</v>
      </c>
      <c r="O272" s="4">
        <f>P272/M272</f>
        <v>17.666666666666668</v>
      </c>
      <c r="P272" s="4">
        <v>53</v>
      </c>
      <c r="Q272" s="4">
        <v>100</v>
      </c>
      <c r="R272" s="4">
        <v>165</v>
      </c>
      <c r="S272" s="4">
        <f>U272*K272</f>
        <v>1105246</v>
      </c>
      <c r="T272" s="7">
        <f>N272/U272</f>
        <v>0.79899497487437188</v>
      </c>
      <c r="U272" s="4">
        <v>398</v>
      </c>
      <c r="V272" s="4">
        <v>15.24362244897959</v>
      </c>
      <c r="W272" s="7">
        <f>P272/X272</f>
        <v>1</v>
      </c>
      <c r="X272" s="4">
        <v>53</v>
      </c>
      <c r="Y272" s="7">
        <f>Q272/Z272</f>
        <v>1</v>
      </c>
      <c r="Z272" s="4">
        <v>100</v>
      </c>
      <c r="AA272" s="7">
        <f>R272/AB272</f>
        <v>0.67346938775510201</v>
      </c>
      <c r="AB272" s="4">
        <v>245</v>
      </c>
      <c r="AC272" s="4">
        <v>638</v>
      </c>
      <c r="AD272" s="4">
        <f>AP272/AC272</f>
        <v>6</v>
      </c>
      <c r="AE272" s="7">
        <f>AF272/(AF272+AH272+AJ272+AL272+AN272+AP272)</f>
        <v>0.22193709818819404</v>
      </c>
      <c r="AF272" s="4">
        <v>24303</v>
      </c>
      <c r="AG272" s="7">
        <f>AH272/(AF272+AH272+AJ272+AL272+AN272+AP272)</f>
        <v>0.30592489772063119</v>
      </c>
      <c r="AH272" s="4">
        <v>33500</v>
      </c>
      <c r="AI272" s="7">
        <f>AJ272/(AF272+AH272+AJ272+AL272+AN272+AP272)</f>
        <v>0.41759205143191114</v>
      </c>
      <c r="AJ272" s="4">
        <v>45728</v>
      </c>
      <c r="AK272" s="7">
        <f>AL272/(AF272+AH272+AJ272+AL272+AN272+AP272)</f>
        <v>1.0547559906487433E-2</v>
      </c>
      <c r="AL272" s="4">
        <v>1155</v>
      </c>
      <c r="AM272" s="7">
        <f>AN272/(AF272+AH272+AJ272+AL272+AN272+AP272)</f>
        <v>9.0407656341320863E-3</v>
      </c>
      <c r="AN272" s="4">
        <v>990</v>
      </c>
      <c r="AO272" s="7">
        <f>AP272/(AF272+AH272+AJ272+AL272+AN272+AP272)</f>
        <v>3.4957627118644065E-2</v>
      </c>
      <c r="AP272" s="4">
        <v>3828</v>
      </c>
      <c r="AQ272" s="6">
        <f>AO272+AM272+AK272+AI272+AG272+AE272</f>
        <v>1</v>
      </c>
      <c r="AR272" s="4">
        <v>63384</v>
      </c>
      <c r="AS272" s="4">
        <f>AR272/M272</f>
        <v>21128</v>
      </c>
      <c r="AT272" s="4">
        <f>AR272/V272</f>
        <v>4158.0667726550082</v>
      </c>
      <c r="AU272" s="7">
        <f>AR272/(AR272+AV272+AY272+BB272)</f>
        <v>0.39707070770348746</v>
      </c>
      <c r="AV272" s="4">
        <v>14666</v>
      </c>
      <c r="AW272" s="4">
        <f>AV272/M272</f>
        <v>4888.666666666667</v>
      </c>
      <c r="AX272" s="7">
        <f>AV272/(AR272+AV272+AY272+BB272)</f>
        <v>9.187553640002756E-2</v>
      </c>
      <c r="AY272" s="4">
        <v>34265</v>
      </c>
      <c r="AZ272" s="4">
        <f>AY272/M272</f>
        <v>11421.666666666666</v>
      </c>
      <c r="BA272" s="7">
        <f>AY272/(AR272+AV272+AY272+BB272)</f>
        <v>0.21465397891360594</v>
      </c>
      <c r="BB272" s="4">
        <v>47314</v>
      </c>
      <c r="BC272" s="11">
        <f>BB272/(AR272+AV272+AY272+BB272)</f>
        <v>0.29639977698287906</v>
      </c>
      <c r="BD272" s="9">
        <f>BC272+BA272+AX272+AU272</f>
        <v>1</v>
      </c>
      <c r="BE272" s="14">
        <f>(AF272+AH272+AJ272+AL272+AN272+AP272)</f>
        <v>109504</v>
      </c>
      <c r="BF272" s="14">
        <f t="shared" si="20"/>
        <v>-159629</v>
      </c>
      <c r="BG272" s="13">
        <f>(AF272+AH272+AJ272+AL272+AN272+AP272)-(AR272+AV272+AY272+BB272)</f>
        <v>-50125</v>
      </c>
      <c r="BH272" s="13">
        <f t="shared" si="21"/>
        <v>1</v>
      </c>
      <c r="BI272" s="14">
        <f>AF272/W272</f>
        <v>24303</v>
      </c>
      <c r="BJ272" s="14">
        <f>AH272/Y272</f>
        <v>33500</v>
      </c>
      <c r="BK272" s="14">
        <f>AJ272/AA272</f>
        <v>67899.15151515152</v>
      </c>
      <c r="BL272" s="14">
        <f>BI272+BJ272+BK272</f>
        <v>125702.15151515152</v>
      </c>
      <c r="BM272" s="14">
        <f>(AF272/W272)-AF272</f>
        <v>0</v>
      </c>
      <c r="BN272" s="14">
        <f>AH272/Y272-AH272</f>
        <v>0</v>
      </c>
      <c r="BO272" s="14">
        <f>AJ272/AA272-AJ272</f>
        <v>22171.15151515152</v>
      </c>
      <c r="BP272" s="14">
        <f>BG272/S272</f>
        <v>-4.5351894510362402E-2</v>
      </c>
      <c r="BQ272" s="14">
        <f>(BG272-CA272)/S272</f>
        <v>-3.8665252949674697E-2</v>
      </c>
      <c r="BR272" s="27">
        <f>BQ272-BP272</f>
        <v>6.6866415606877047E-3</v>
      </c>
      <c r="BS272" s="28">
        <f t="shared" si="22"/>
        <v>883086</v>
      </c>
      <c r="BT272" s="11">
        <f>BS272/S272</f>
        <v>0.79899497487437188</v>
      </c>
      <c r="BU272" s="14">
        <f>(BE272-AP272)*1/BT272-(BE272-AP272)</f>
        <v>26585.157232704398</v>
      </c>
      <c r="BV272" s="14">
        <f t="shared" si="23"/>
        <v>9.9076585665091754E-2</v>
      </c>
      <c r="BW272" s="27">
        <f>(AR272+AV272+AY272+BB272)/S272</f>
        <v>0.14442848017545415</v>
      </c>
      <c r="BX272" s="13">
        <f>(AF272+AH272+AJ272+AL272+AN272)/N272</f>
        <v>332.31446540880501</v>
      </c>
      <c r="BY272" s="26">
        <f>BX272/K272</f>
        <v>0.1196667142271534</v>
      </c>
      <c r="BZ272" s="11">
        <f>AP272/BE272</f>
        <v>3.4957627118644065E-2</v>
      </c>
      <c r="CA272" s="15">
        <f>-(BM272+BN272+BO272)/M272</f>
        <v>-7390.3838383838402</v>
      </c>
      <c r="CB272" s="15">
        <f>BG272-CA272</f>
        <v>-42734.616161616163</v>
      </c>
      <c r="CC272" s="18">
        <f t="shared" si="24"/>
        <v>1</v>
      </c>
      <c r="CD272" s="17">
        <f>(AF272/(AF272+AH272+AJ272))/(X272/(X272+Z272+AB272))</f>
        <v>1.7627741795684932</v>
      </c>
      <c r="CE272" s="19">
        <f>(AH272/(AF272+AH272+AJ272))/(Z272/(X272+Z272+AB272))</f>
        <v>1.2878268344746986</v>
      </c>
      <c r="CF272" s="18">
        <f>(AJ272/(AF272+AH272+AJ272))/(AB272/(X272+Z272+AB272))</f>
        <v>0.71751136749142874</v>
      </c>
      <c r="CG272">
        <f>AH272/Z272</f>
        <v>335</v>
      </c>
      <c r="CH272" s="11">
        <f>BB272/BE272</f>
        <v>0.43207554061952075</v>
      </c>
      <c r="CI272" s="14">
        <f>AY272/V272</f>
        <v>2247.8252865868967</v>
      </c>
      <c r="CJ272" s="14">
        <f>AV272/M272</f>
        <v>4888.666666666667</v>
      </c>
      <c r="CK272" s="17">
        <f>N272/V272</f>
        <v>20.861183164588741</v>
      </c>
      <c r="CL272" s="17">
        <f>(AL272+AN272)/N272</f>
        <v>6.7452830188679247</v>
      </c>
      <c r="CM272" s="14">
        <f>AP272/AC272</f>
        <v>6</v>
      </c>
    </row>
    <row r="273" spans="1:91" hidden="1" x14ac:dyDescent="0.2">
      <c r="A273">
        <v>224</v>
      </c>
      <c r="B273" s="2">
        <v>44835</v>
      </c>
      <c r="C273" s="3" t="s">
        <v>46</v>
      </c>
      <c r="D273" t="s">
        <v>42</v>
      </c>
      <c r="E273" s="3" t="s">
        <v>41</v>
      </c>
      <c r="F273" t="s">
        <v>42</v>
      </c>
      <c r="G273" t="str">
        <f>CONCATENATE(C273,E273)</f>
        <v>GEGSEA</v>
      </c>
      <c r="H273" t="s">
        <v>30</v>
      </c>
      <c r="I273">
        <f>U273/M273</f>
        <v>119.23076923076923</v>
      </c>
      <c r="J273" t="str">
        <f>_xlfn.CONCAT(C273,E273,H273)</f>
        <v>GEGSEA737-700</v>
      </c>
      <c r="K273" s="4">
        <v>223</v>
      </c>
      <c r="L273" s="4">
        <f>N273/M273</f>
        <v>93.230769230769226</v>
      </c>
      <c r="M273" s="4">
        <v>13</v>
      </c>
      <c r="N273" s="4">
        <v>1212</v>
      </c>
      <c r="O273" s="4">
        <f>P273/M273</f>
        <v>16.384615384615383</v>
      </c>
      <c r="P273" s="4">
        <v>213</v>
      </c>
      <c r="Q273" s="4">
        <v>351</v>
      </c>
      <c r="R273" s="4">
        <v>649</v>
      </c>
      <c r="S273" s="4">
        <f>U273*K273</f>
        <v>345650</v>
      </c>
      <c r="T273" s="7">
        <f>N273/U273</f>
        <v>0.78193548387096778</v>
      </c>
      <c r="U273" s="4">
        <v>1550</v>
      </c>
      <c r="V273" s="4">
        <v>15.384321181921495</v>
      </c>
      <c r="W273" s="7">
        <f>P273/X273</f>
        <v>1</v>
      </c>
      <c r="X273" s="4">
        <v>213</v>
      </c>
      <c r="Y273" s="7">
        <f>Q273/Z273</f>
        <v>0.90463917525773196</v>
      </c>
      <c r="Z273" s="4">
        <v>388</v>
      </c>
      <c r="AA273" s="7">
        <f>R273/AB273</f>
        <v>0.68315789473684208</v>
      </c>
      <c r="AB273" s="4">
        <v>950</v>
      </c>
      <c r="AC273" s="4">
        <v>5444</v>
      </c>
      <c r="AD273" s="4">
        <f>AP273/AC273</f>
        <v>5</v>
      </c>
      <c r="AE273" s="7">
        <f>AF273/(AF273+AH273+AJ273+AL273+AN273+AP273)</f>
        <v>0.19042876510765711</v>
      </c>
      <c r="AF273" s="4">
        <v>29637</v>
      </c>
      <c r="AG273" s="7">
        <f>AH273/(AF273+AH273+AJ273+AL273+AN273+AP273)</f>
        <v>0.2345517981404972</v>
      </c>
      <c r="AH273" s="4">
        <v>36504</v>
      </c>
      <c r="AI273" s="7">
        <f>AJ273/(AF273+AH273+AJ273+AL273+AN273+AP273)</f>
        <v>0.36255164393155692</v>
      </c>
      <c r="AJ273" s="4">
        <v>56425</v>
      </c>
      <c r="AK273" s="7">
        <f>AL273/(AF273+AH273+AJ273+AL273+AN273+AP273)</f>
        <v>2.505895279278816E-2</v>
      </c>
      <c r="AL273" s="4">
        <v>3900</v>
      </c>
      <c r="AM273" s="7">
        <f>AN273/(AF273+AH273+AJ273+AL273+AN273+AP273)</f>
        <v>1.2510200278861168E-2</v>
      </c>
      <c r="AN273" s="4">
        <v>1947</v>
      </c>
      <c r="AO273" s="7">
        <f>AP273/(AF273+AH273+AJ273+AL273+AN273+AP273)</f>
        <v>0.17489863974863942</v>
      </c>
      <c r="AP273" s="4">
        <v>27220</v>
      </c>
      <c r="AQ273" s="6">
        <f>AO273+AM273+AK273+AI273+AG273+AE273</f>
        <v>1</v>
      </c>
      <c r="AR273" s="4">
        <v>56654</v>
      </c>
      <c r="AS273" s="4">
        <f>AR273/M273</f>
        <v>4358</v>
      </c>
      <c r="AT273" s="4">
        <f>AR273/V273</f>
        <v>3682.5804226302521</v>
      </c>
      <c r="AU273" s="7">
        <f>AR273/(AR273+AV273+AY273+BB273)</f>
        <v>0.27045580400618685</v>
      </c>
      <c r="AV273" s="4">
        <v>65494</v>
      </c>
      <c r="AW273" s="4">
        <f>AV273/M273</f>
        <v>5038</v>
      </c>
      <c r="AX273" s="7">
        <f>AV273/(AR273+AV273+AY273+BB273)</f>
        <v>0.31265634249269608</v>
      </c>
      <c r="AY273" s="4">
        <v>50376</v>
      </c>
      <c r="AZ273" s="4">
        <f>AY273/M273</f>
        <v>3875.0769230769229</v>
      </c>
      <c r="BA273" s="7">
        <f>AY273/(AR273+AV273+AY273+BB273)</f>
        <v>0.24048578357425193</v>
      </c>
      <c r="BB273" s="4">
        <v>36952</v>
      </c>
      <c r="BC273" s="11">
        <f>BB273/(AR273+AV273+AY273+BB273)</f>
        <v>0.17640206992686513</v>
      </c>
      <c r="BD273" s="9">
        <f>BC273+BA273+AX273+AU273</f>
        <v>1</v>
      </c>
      <c r="BE273" s="14">
        <f>(AF273+AH273+AJ273+AL273+AN273+AP273)</f>
        <v>155633</v>
      </c>
      <c r="BF273" s="14">
        <f t="shared" si="20"/>
        <v>-209476</v>
      </c>
      <c r="BG273" s="13">
        <f>(AF273+AH273+AJ273+AL273+AN273+AP273)-(AR273+AV273+AY273+BB273)</f>
        <v>-53843</v>
      </c>
      <c r="BH273" s="13">
        <f t="shared" si="21"/>
        <v>1</v>
      </c>
      <c r="BI273" s="14">
        <f>AF273/W273</f>
        <v>29637</v>
      </c>
      <c r="BJ273" s="14">
        <f>AH273/Y273</f>
        <v>40352</v>
      </c>
      <c r="BK273" s="14">
        <f>AJ273/AA273</f>
        <v>82594.375963020037</v>
      </c>
      <c r="BL273" s="14">
        <f>BI273+BJ273+BK273</f>
        <v>152583.37596302002</v>
      </c>
      <c r="BM273" s="14">
        <f>(AF273/W273)-AF273</f>
        <v>0</v>
      </c>
      <c r="BN273" s="14">
        <f>AH273/Y273-AH273</f>
        <v>3848</v>
      </c>
      <c r="BO273" s="14">
        <f>AJ273/AA273-AJ273</f>
        <v>26169.375963020037</v>
      </c>
      <c r="BP273" s="14">
        <f>BG273/S273</f>
        <v>-0.15577318096340229</v>
      </c>
      <c r="BQ273" s="14">
        <f>(BG273-CA273)/S273</f>
        <v>-0.14909292949448197</v>
      </c>
      <c r="BR273" s="27">
        <f>BQ273-BP273</f>
        <v>6.6802514689203174E-3</v>
      </c>
      <c r="BS273" s="28">
        <f t="shared" si="22"/>
        <v>270276</v>
      </c>
      <c r="BT273" s="11">
        <f>BS273/S273</f>
        <v>0.78193548387096778</v>
      </c>
      <c r="BU273" s="14">
        <f>(BE273-AP273)*1/BT273-(BE273-AP273)</f>
        <v>35811.546204620448</v>
      </c>
      <c r="BV273" s="14">
        <f t="shared" si="23"/>
        <v>0.45026182554607264</v>
      </c>
      <c r="BW273" s="27">
        <f>(AR273+AV273+AY273+BB273)/S273</f>
        <v>0.60603500650947495</v>
      </c>
      <c r="BX273" s="13">
        <f>(AF273+AH273+AJ273+AL273+AN273)/N273</f>
        <v>105.95132013201321</v>
      </c>
      <c r="BY273" s="26">
        <f>BX273/K273</f>
        <v>0.47511802749781706</v>
      </c>
      <c r="BZ273" s="11">
        <f>AP273/BE273</f>
        <v>0.17489863974863942</v>
      </c>
      <c r="CA273" s="15">
        <f>-(BM273+BN273+BO273)/M273</f>
        <v>-2309.0289202323106</v>
      </c>
      <c r="CB273" s="15">
        <f>BG273-CA273</f>
        <v>-51533.971079767689</v>
      </c>
      <c r="CC273" s="18">
        <f t="shared" si="24"/>
        <v>1</v>
      </c>
      <c r="CD273" s="17">
        <f>(AF273/(AF273+AH273+AJ273))/(X273/(X273+Z273+AB273))</f>
        <v>1.7607448289429803</v>
      </c>
      <c r="CE273" s="19">
        <f>(AH273/(AF273+AH273+AJ273))/(Z273/(X273+Z273+AB273))</f>
        <v>1.1905578833099979</v>
      </c>
      <c r="CF273" s="18">
        <f>(AJ273/(AF273+AH273+AJ273))/(AB273/(X273+Z273+AB273))</f>
        <v>0.75160515022196428</v>
      </c>
      <c r="CG273">
        <f>AH273/Z273</f>
        <v>94.082474226804123</v>
      </c>
      <c r="CH273" s="11">
        <f>BB273/BE273</f>
        <v>0.23743036502541234</v>
      </c>
      <c r="CI273" s="14">
        <f>AY273/V273</f>
        <v>3274.5026188869556</v>
      </c>
      <c r="CJ273" s="14">
        <f>AV273/M273</f>
        <v>5038</v>
      </c>
      <c r="CK273" s="17">
        <f>N273/V273</f>
        <v>78.78150655254467</v>
      </c>
      <c r="CL273" s="17">
        <f>(AL273+AN273)/N273</f>
        <v>4.8242574257425739</v>
      </c>
      <c r="CM273" s="14">
        <f>AP273/AC273</f>
        <v>5</v>
      </c>
    </row>
    <row r="274" spans="1:91" hidden="1" x14ac:dyDescent="0.2">
      <c r="A274">
        <v>1043</v>
      </c>
      <c r="B274" s="2">
        <v>45231</v>
      </c>
      <c r="C274" s="3" t="s">
        <v>46</v>
      </c>
      <c r="D274" t="s">
        <v>42</v>
      </c>
      <c r="E274" s="3" t="s">
        <v>37</v>
      </c>
      <c r="F274" t="s">
        <v>38</v>
      </c>
      <c r="G274" t="str">
        <f>CONCATENATE(C274,E274)</f>
        <v>GEGLAX</v>
      </c>
      <c r="H274" t="s">
        <v>31</v>
      </c>
      <c r="I274">
        <f>U274/M274</f>
        <v>154</v>
      </c>
      <c r="J274" t="str">
        <f>_xlfn.CONCAT(C274,E274,H274)</f>
        <v>GEGLAX737-800</v>
      </c>
      <c r="K274" s="4">
        <v>945</v>
      </c>
      <c r="L274" s="4">
        <f>N274/M274</f>
        <v>117.5</v>
      </c>
      <c r="M274" s="4">
        <v>8</v>
      </c>
      <c r="N274" s="4">
        <v>940</v>
      </c>
      <c r="O274" s="4">
        <f>P274/M274</f>
        <v>20</v>
      </c>
      <c r="P274" s="4">
        <v>160</v>
      </c>
      <c r="Q274" s="4">
        <v>202</v>
      </c>
      <c r="R274" s="4">
        <v>578</v>
      </c>
      <c r="S274" s="4">
        <f>U274*K274</f>
        <v>1164240</v>
      </c>
      <c r="T274" s="7">
        <f>N274/U274</f>
        <v>0.76298701298701299</v>
      </c>
      <c r="U274" s="4">
        <v>1232</v>
      </c>
      <c r="V274" s="4">
        <v>21.14912891986063</v>
      </c>
      <c r="W274" s="7">
        <f>P274/X274</f>
        <v>0.98159509202453987</v>
      </c>
      <c r="X274" s="4">
        <v>163</v>
      </c>
      <c r="Y274" s="7">
        <f>Q274/Z274</f>
        <v>0.65161290322580645</v>
      </c>
      <c r="Z274" s="4">
        <v>310</v>
      </c>
      <c r="AA274" s="7">
        <f>R274/AB274</f>
        <v>0.76052631578947372</v>
      </c>
      <c r="AB274" s="4">
        <v>760</v>
      </c>
      <c r="AC274" s="4">
        <v>124</v>
      </c>
      <c r="AD274" s="4">
        <f>AP274/AC274</f>
        <v>6</v>
      </c>
      <c r="AE274" s="7">
        <f>AF274/(AF274+AH274+AJ274+AL274+AN274+AP274)</f>
        <v>0.27860394408302619</v>
      </c>
      <c r="AF274" s="4">
        <v>65609</v>
      </c>
      <c r="AG274" s="7">
        <f>AH274/(AF274+AH274+AJ274+AL274+AN274+AP274)</f>
        <v>0.18369626144412549</v>
      </c>
      <c r="AH274" s="4">
        <v>43259</v>
      </c>
      <c r="AI274" s="7">
        <f>AJ274/(AF274+AH274+AJ274+AL274+AN274+AP274)</f>
        <v>0.51000883257180707</v>
      </c>
      <c r="AJ274" s="4">
        <v>120103</v>
      </c>
      <c r="AK274" s="7">
        <f>AL274/(AF274+AH274+AJ274+AL274+AN274+AP274)</f>
        <v>1.716831145007049E-2</v>
      </c>
      <c r="AL274" s="4">
        <v>4043</v>
      </c>
      <c r="AM274" s="7">
        <f>AN274/(AF274+AH274+AJ274+AL274+AN274+AP274)</f>
        <v>7.3633074584274621E-3</v>
      </c>
      <c r="AN274" s="4">
        <v>1734</v>
      </c>
      <c r="AO274" s="7">
        <f>AP274/(AF274+AH274+AJ274+AL274+AN274+AP274)</f>
        <v>3.159342992543271E-3</v>
      </c>
      <c r="AP274" s="4">
        <v>744</v>
      </c>
      <c r="AQ274" s="6">
        <f>AO274+AM274+AK274+AI274+AG274+AE274</f>
        <v>1</v>
      </c>
      <c r="AR274" s="4">
        <v>87939</v>
      </c>
      <c r="AS274" s="4">
        <f>AR274/M274</f>
        <v>10992.375</v>
      </c>
      <c r="AT274" s="4">
        <f>AR274/V274</f>
        <v>4158.0435928696161</v>
      </c>
      <c r="AU274" s="7">
        <f>AR274/(AR274+AV274+AY274+BB274)</f>
        <v>0.35662030090433511</v>
      </c>
      <c r="AV274" s="4">
        <v>45466</v>
      </c>
      <c r="AW274" s="4">
        <f>AV274/M274</f>
        <v>5683.25</v>
      </c>
      <c r="AX274" s="7">
        <f>AV274/(AR274+AV274+AY274+BB274)</f>
        <v>0.18437892858591184</v>
      </c>
      <c r="AY274" s="4">
        <v>47540</v>
      </c>
      <c r="AZ274" s="4">
        <f>AY274/M274</f>
        <v>5942.5</v>
      </c>
      <c r="BA274" s="7">
        <f>AY274/(AR274+AV274+AY274+BB274)</f>
        <v>0.19278965083742244</v>
      </c>
      <c r="BB274" s="4">
        <v>65645</v>
      </c>
      <c r="BC274" s="11">
        <f>BB274/(AR274+AV274+AY274+BB274)</f>
        <v>0.26621111967233058</v>
      </c>
      <c r="BD274" s="9">
        <f>BC274+BA274+AX274+AU274</f>
        <v>1</v>
      </c>
      <c r="BE274" s="14">
        <f>(AF274+AH274+AJ274+AL274+AN274+AP274)</f>
        <v>235492</v>
      </c>
      <c r="BF274" s="14">
        <f t="shared" si="20"/>
        <v>-246590</v>
      </c>
      <c r="BG274" s="13">
        <f>(AF274+AH274+AJ274+AL274+AN274+AP274)-(AR274+AV274+AY274+BB274)</f>
        <v>-11098</v>
      </c>
      <c r="BH274" s="13">
        <f t="shared" si="21"/>
        <v>1</v>
      </c>
      <c r="BI274" s="14">
        <f>AF274/W274</f>
        <v>66839.168749999997</v>
      </c>
      <c r="BJ274" s="14">
        <f>AH274/Y274</f>
        <v>66387.574257425746</v>
      </c>
      <c r="BK274" s="14">
        <f>AJ274/AA274</f>
        <v>157920.89965397923</v>
      </c>
      <c r="BL274" s="14">
        <f>BI274+BJ274+BK274</f>
        <v>291147.64266140497</v>
      </c>
      <c r="BM274" s="14">
        <f>(AF274/W274)-AF274</f>
        <v>1230.1687499999971</v>
      </c>
      <c r="BN274" s="14">
        <f>AH274/Y274-AH274</f>
        <v>23128.574257425746</v>
      </c>
      <c r="BO274" s="14">
        <f>AJ274/AA274-AJ274</f>
        <v>37817.899653979228</v>
      </c>
      <c r="BP274" s="14">
        <f>BG274/S274</f>
        <v>-9.5323988181131043E-3</v>
      </c>
      <c r="BQ274" s="14">
        <f>(BG274-CA274)/S274</f>
        <v>-2.8567302852714033E-3</v>
      </c>
      <c r="BR274" s="27">
        <f>BQ274-BP274</f>
        <v>6.6756685328417005E-3</v>
      </c>
      <c r="BS274" s="28">
        <f t="shared" si="22"/>
        <v>888300</v>
      </c>
      <c r="BT274" s="11">
        <f>BS274/S274</f>
        <v>0.76298701298701299</v>
      </c>
      <c r="BU274" s="14">
        <f>(BE274-AP274)*1/BT274-(BE274-AP274)</f>
        <v>72921.719148936158</v>
      </c>
      <c r="BV274" s="14">
        <f t="shared" si="23"/>
        <v>0.20227100941386655</v>
      </c>
      <c r="BW274" s="27">
        <f>(AR274+AV274+AY274+BB274)/S274</f>
        <v>0.21180340823197966</v>
      </c>
      <c r="BX274" s="13">
        <f>(AF274+AH274+AJ274+AL274+AN274)/N274</f>
        <v>249.73191489361702</v>
      </c>
      <c r="BY274" s="26">
        <f>BX274/K274</f>
        <v>0.26426657660700215</v>
      </c>
      <c r="BZ274" s="11">
        <f>AP274/BE274</f>
        <v>3.159342992543271E-3</v>
      </c>
      <c r="CA274" s="15">
        <f>-(BM274+BN274+BO274)/M274</f>
        <v>-7772.0803326756213</v>
      </c>
      <c r="CB274" s="15">
        <f>BG274-CA274</f>
        <v>-3325.9196673243787</v>
      </c>
      <c r="CC274" s="18">
        <f t="shared" si="24"/>
        <v>1</v>
      </c>
      <c r="CD274" s="17">
        <f>(AF274/(AF274+AH274+AJ274))/(X274/(X274+Z274+AB274))</f>
        <v>2.1674965241264919</v>
      </c>
      <c r="CE274" s="19">
        <f>(AH274/(AF274+AH274+AJ274))/(Z274/(X274+Z274+AB274))</f>
        <v>0.75144530910450558</v>
      </c>
      <c r="CF274" s="18">
        <f>(AJ274/(AF274+AH274+AJ274))/(AB274/(X274+Z274+AB274))</f>
        <v>0.85098686940129642</v>
      </c>
      <c r="CG274">
        <f>AH274/Z274</f>
        <v>139.54516129032257</v>
      </c>
      <c r="CH274" s="11">
        <f>BB274/BE274</f>
        <v>0.27875681551814924</v>
      </c>
      <c r="CI274" s="14">
        <f>AY274/V274</f>
        <v>2247.8467165310221</v>
      </c>
      <c r="CJ274" s="14">
        <f>AV274/M274</f>
        <v>5683.25</v>
      </c>
      <c r="CK274" s="17">
        <f>N274/V274</f>
        <v>44.446275000823746</v>
      </c>
      <c r="CL274" s="17">
        <f>(AL274+AN274)/N274</f>
        <v>6.1457446808510641</v>
      </c>
      <c r="CM274" s="14">
        <f>AP274/AC274</f>
        <v>6</v>
      </c>
    </row>
    <row r="275" spans="1:91" hidden="1" x14ac:dyDescent="0.2">
      <c r="A275">
        <v>961</v>
      </c>
      <c r="B275" s="2">
        <v>45200</v>
      </c>
      <c r="C275" s="3" t="s">
        <v>41</v>
      </c>
      <c r="D275" t="s">
        <v>42</v>
      </c>
      <c r="E275" s="3" t="s">
        <v>57</v>
      </c>
      <c r="F275" t="s">
        <v>56</v>
      </c>
      <c r="G275" t="str">
        <f>CONCATENATE(C275,E275)</f>
        <v>SEAYYC</v>
      </c>
      <c r="H275" t="s">
        <v>31</v>
      </c>
      <c r="I275">
        <f>U275/M275</f>
        <v>156.6</v>
      </c>
      <c r="J275" t="str">
        <f>_xlfn.CONCAT(C275,E275,H275)</f>
        <v>SEAYYC737-800</v>
      </c>
      <c r="K275" s="4">
        <v>452</v>
      </c>
      <c r="L275" s="4">
        <f>N275/M275</f>
        <v>144.4</v>
      </c>
      <c r="M275" s="4">
        <v>5</v>
      </c>
      <c r="N275" s="4">
        <v>722</v>
      </c>
      <c r="O275" s="4">
        <f>P275/M275</f>
        <v>19</v>
      </c>
      <c r="P275" s="4">
        <v>95</v>
      </c>
      <c r="Q275" s="4">
        <v>180</v>
      </c>
      <c r="R275" s="4">
        <v>448</v>
      </c>
      <c r="S275" s="4">
        <f>U275*K275</f>
        <v>353916</v>
      </c>
      <c r="T275" s="7">
        <f>N275/U275</f>
        <v>0.92209450830140482</v>
      </c>
      <c r="U275" s="4">
        <v>783</v>
      </c>
      <c r="V275" s="4">
        <v>3.3711570247933889</v>
      </c>
      <c r="W275" s="7">
        <f>P275/X275</f>
        <v>1</v>
      </c>
      <c r="X275" s="4">
        <v>95</v>
      </c>
      <c r="Y275" s="7">
        <f>Q275/Z275</f>
        <v>1</v>
      </c>
      <c r="Z275" s="4">
        <v>180</v>
      </c>
      <c r="AA275" s="7">
        <f>R275/AB275</f>
        <v>0.8801571709233792</v>
      </c>
      <c r="AB275" s="4">
        <v>509</v>
      </c>
      <c r="AC275" s="4">
        <v>0</v>
      </c>
      <c r="AD275" s="4" t="e">
        <f>AP275/AC275</f>
        <v>#DIV/0!</v>
      </c>
      <c r="AE275" s="7">
        <f>AF275/(AF275+AH275+AJ275+AL275+AN275+AP275)</f>
        <v>0.18916918410822392</v>
      </c>
      <c r="AF275" s="4">
        <v>31435</v>
      </c>
      <c r="AG275" s="7">
        <f>AH275/(AF275+AH275+AJ275+AL275+AN275+AP275)</f>
        <v>0.24963592379072538</v>
      </c>
      <c r="AH275" s="4">
        <v>41483</v>
      </c>
      <c r="AI275" s="7">
        <f>AJ275/(AF275+AH275+AJ275+AL275+AN275+AP275)</f>
        <v>0.52079747734302595</v>
      </c>
      <c r="AJ275" s="4">
        <v>86543</v>
      </c>
      <c r="AK275" s="7">
        <f>AL275/(AF275+AH275+AJ275+AL275+AN275+AP275)</f>
        <v>1.8853731630700352E-2</v>
      </c>
      <c r="AL275" s="4">
        <v>3133</v>
      </c>
      <c r="AM275" s="7">
        <f>AN275/(AF275+AH275+AJ275+AL275+AN275+AP275)</f>
        <v>2.1543683127324371E-2</v>
      </c>
      <c r="AN275" s="4">
        <v>3580</v>
      </c>
      <c r="AO275" s="7">
        <f>AP275/(AF275+AH275+AJ275+AL275+AN275+AP275)</f>
        <v>0</v>
      </c>
      <c r="AP275" s="4">
        <v>0</v>
      </c>
      <c r="AQ275" s="6">
        <f>AO275+AM275+AK275+AI275+AG275+AE275</f>
        <v>1</v>
      </c>
      <c r="AR275" s="4">
        <v>14018</v>
      </c>
      <c r="AS275" s="4">
        <f>AR275/M275</f>
        <v>2803.6</v>
      </c>
      <c r="AT275" s="4">
        <f>AR275/V275</f>
        <v>4158.2162731975186</v>
      </c>
      <c r="AU275" s="7">
        <f>AR275/(AR275+AV275+AY275+BB275)</f>
        <v>0.23978788915497776</v>
      </c>
      <c r="AV275" s="4">
        <v>26400</v>
      </c>
      <c r="AW275" s="4">
        <f>AV275/M275</f>
        <v>5280</v>
      </c>
      <c r="AX275" s="7">
        <f>AV275/(AR275+AV275+AY275+BB275)</f>
        <v>0.45159083133766675</v>
      </c>
      <c r="AY275" s="4">
        <v>7578</v>
      </c>
      <c r="AZ275" s="4">
        <f>AY275/M275</f>
        <v>1515.6</v>
      </c>
      <c r="BA275" s="7">
        <f>AY275/(AR275+AV275+AY275+BB275)</f>
        <v>0.12962709544988027</v>
      </c>
      <c r="BB275" s="4">
        <v>10464</v>
      </c>
      <c r="BC275" s="11">
        <f>BB275/(AR275+AV275+AY275+BB275)</f>
        <v>0.17899418405747519</v>
      </c>
      <c r="BD275" s="9">
        <f>BC275+BA275+AX275+AU275</f>
        <v>0.99999999999999989</v>
      </c>
      <c r="BE275" s="14">
        <f>(AF275+AH275+AJ275+AL275+AN275+AP275)</f>
        <v>166174</v>
      </c>
      <c r="BF275" s="14">
        <f t="shared" si="20"/>
        <v>-58460</v>
      </c>
      <c r="BG275" s="13">
        <f>(AF275+AH275+AJ275+AL275+AN275+AP275)-(AR275+AV275+AY275+BB275)</f>
        <v>107714</v>
      </c>
      <c r="BH275" s="13">
        <f t="shared" si="21"/>
        <v>0</v>
      </c>
      <c r="BI275" s="14">
        <f>AF275/W275</f>
        <v>31435</v>
      </c>
      <c r="BJ275" s="14">
        <f>AH275/Y275</f>
        <v>41483</v>
      </c>
      <c r="BK275" s="14">
        <f>AJ275/AA275</f>
        <v>98326.756696428565</v>
      </c>
      <c r="BL275" s="14">
        <f>BI275+BJ275+BK275</f>
        <v>171244.75669642858</v>
      </c>
      <c r="BM275" s="14">
        <f>(AF275/W275)-AF275</f>
        <v>0</v>
      </c>
      <c r="BN275" s="14">
        <f>AH275/Y275-AH275</f>
        <v>0</v>
      </c>
      <c r="BO275" s="14">
        <f>AJ275/AA275-AJ275</f>
        <v>11783.756696428565</v>
      </c>
      <c r="BP275" s="14">
        <f>BG275/S275</f>
        <v>0.30434905457792244</v>
      </c>
      <c r="BQ275" s="14">
        <f>(BG275-CA275)/S275</f>
        <v>0.31100812435517383</v>
      </c>
      <c r="BR275" s="27">
        <f>BQ275-BP275</f>
        <v>6.6590697772513918E-3</v>
      </c>
      <c r="BS275" s="28">
        <f t="shared" si="22"/>
        <v>326344</v>
      </c>
      <c r="BT275" s="11">
        <f>BS275/S275</f>
        <v>0.92209450830140482</v>
      </c>
      <c r="BU275" s="14">
        <f>(BE275-AP275)*1/BT275-(BE275-AP275)</f>
        <v>14039.631578947388</v>
      </c>
      <c r="BV275" s="14">
        <f t="shared" si="23"/>
        <v>0.4695294928740153</v>
      </c>
      <c r="BW275" s="27">
        <f>(AR275+AV275+AY275+BB275)/S275</f>
        <v>0.16518043829609286</v>
      </c>
      <c r="BX275" s="13">
        <f>(AF275+AH275+AJ275+AL275+AN275)/N275</f>
        <v>230.15789473684211</v>
      </c>
      <c r="BY275" s="26">
        <f>BX275/K275</f>
        <v>0.50919888216115516</v>
      </c>
      <c r="BZ275" s="11">
        <f>AP275/BE275</f>
        <v>0</v>
      </c>
      <c r="CA275" s="15">
        <f>-(BM275+BN275+BO275)/M275</f>
        <v>-2356.7513392857131</v>
      </c>
      <c r="CB275" s="15">
        <f>BG275-CA275</f>
        <v>110070.75133928571</v>
      </c>
      <c r="CC275" s="18">
        <f t="shared" si="24"/>
        <v>0</v>
      </c>
      <c r="CD275" s="17">
        <f>(AF275/(AF275+AH275+AJ275))/(X275/(X275+Z275+AB275))</f>
        <v>1.6268647110215697</v>
      </c>
      <c r="CE275" s="19">
        <f>(AH275/(AF275+AH275+AJ275))/(Z275/(X275+Z275+AB275))</f>
        <v>1.1330764958899737</v>
      </c>
      <c r="CF275" s="18">
        <f>(AJ275/(AF275+AH275+AJ275))/(AB275/(X275+Z275+AB275))</f>
        <v>0.83594122434726048</v>
      </c>
      <c r="CG275">
        <f>AH275/Z275</f>
        <v>230.46111111111111</v>
      </c>
      <c r="CH275" s="11">
        <f>BB275/BE275</f>
        <v>6.2970139733050892E-2</v>
      </c>
      <c r="CI275" s="14">
        <f>AY275/V275</f>
        <v>2247.8929175553426</v>
      </c>
      <c r="CJ275" s="14">
        <f>AV275/M275</f>
        <v>5280</v>
      </c>
      <c r="CK275" s="17">
        <f>N275/V275</f>
        <v>214.16979235615696</v>
      </c>
      <c r="CL275" s="17">
        <f>(AL275+AN275)/N275</f>
        <v>9.297783933518005</v>
      </c>
      <c r="CM275" s="14" t="e">
        <f>AP275/AC275</f>
        <v>#DIV/0!</v>
      </c>
    </row>
    <row r="276" spans="1:91" hidden="1" x14ac:dyDescent="0.2">
      <c r="A276">
        <v>217</v>
      </c>
      <c r="B276" s="2">
        <v>44835</v>
      </c>
      <c r="C276" s="3" t="s">
        <v>44</v>
      </c>
      <c r="D276" t="s">
        <v>45</v>
      </c>
      <c r="E276" s="3" t="s">
        <v>41</v>
      </c>
      <c r="F276" t="s">
        <v>42</v>
      </c>
      <c r="G276" t="str">
        <f>CONCATENATE(C276,E276)</f>
        <v>BOISEA</v>
      </c>
      <c r="H276" t="s">
        <v>31</v>
      </c>
      <c r="I276">
        <f>U276/M276</f>
        <v>159</v>
      </c>
      <c r="J276" t="str">
        <f>_xlfn.CONCAT(C276,E276,H276)</f>
        <v>BOISEA737-800</v>
      </c>
      <c r="K276" s="4">
        <v>399</v>
      </c>
      <c r="L276" s="4">
        <f>N276/M276</f>
        <v>103.5</v>
      </c>
      <c r="M276" s="4">
        <v>16</v>
      </c>
      <c r="N276" s="4">
        <v>1656</v>
      </c>
      <c r="O276" s="4">
        <f>P276/M276</f>
        <v>13.6875</v>
      </c>
      <c r="P276" s="4">
        <v>219</v>
      </c>
      <c r="Q276" s="4">
        <v>417</v>
      </c>
      <c r="R276" s="4">
        <v>1021</v>
      </c>
      <c r="S276" s="4">
        <f>U276*K276</f>
        <v>1015056</v>
      </c>
      <c r="T276" s="7">
        <f>N276/U276</f>
        <v>0.65094339622641506</v>
      </c>
      <c r="U276" s="4">
        <v>2544</v>
      </c>
      <c r="V276" s="4">
        <v>25.86301613800779</v>
      </c>
      <c r="W276" s="7">
        <f>P276/X276</f>
        <v>0.6517857142857143</v>
      </c>
      <c r="X276" s="4">
        <v>336</v>
      </c>
      <c r="Y276" s="7">
        <f>Q276/Z276</f>
        <v>0.65156250000000004</v>
      </c>
      <c r="Z276" s="4">
        <v>640</v>
      </c>
      <c r="AA276" s="7">
        <f>R276/AB276</f>
        <v>0.65114795918367352</v>
      </c>
      <c r="AB276" s="4">
        <v>1568</v>
      </c>
      <c r="AC276" s="4">
        <v>2287</v>
      </c>
      <c r="AD276" s="4">
        <f>AP276/AC276</f>
        <v>5</v>
      </c>
      <c r="AE276" s="7">
        <f>AF276/(AF276+AH276+AJ276+AL276+AN276+AP276)</f>
        <v>0.21235707767459339</v>
      </c>
      <c r="AF276" s="4">
        <v>47472</v>
      </c>
      <c r="AG276" s="7">
        <f>AH276/(AF276+AH276+AJ276+AL276+AN276+AP276)</f>
        <v>0.21454005403761162</v>
      </c>
      <c r="AH276" s="4">
        <v>47960</v>
      </c>
      <c r="AI276" s="7">
        <f>AJ276/(AF276+AH276+AJ276+AL276+AN276+AP276)</f>
        <v>0.47630486517436971</v>
      </c>
      <c r="AJ276" s="4">
        <v>106477</v>
      </c>
      <c r="AK276" s="7">
        <f>AL276/(AF276+AH276+AJ276+AL276+AN276+AP276)</f>
        <v>2.7376670782113907E-2</v>
      </c>
      <c r="AL276" s="4">
        <v>6120</v>
      </c>
      <c r="AM276" s="7">
        <f>AN276/(AF276+AH276+AJ276+AL276+AN276+AP276)</f>
        <v>1.8269007103619804E-2</v>
      </c>
      <c r="AN276" s="4">
        <v>4084</v>
      </c>
      <c r="AO276" s="7">
        <f>AP276/(AF276+AH276+AJ276+AL276+AN276+AP276)</f>
        <v>5.1152325227691593E-2</v>
      </c>
      <c r="AP276" s="4">
        <v>11435</v>
      </c>
      <c r="AQ276" s="6">
        <f>AO276+AM276+AK276+AI276+AG276+AE276</f>
        <v>1</v>
      </c>
      <c r="AR276" s="4">
        <v>95242</v>
      </c>
      <c r="AS276" s="4">
        <f>AR276/M276</f>
        <v>5952.625</v>
      </c>
      <c r="AT276" s="4">
        <f>AR276/V276</f>
        <v>3682.5557967322379</v>
      </c>
      <c r="AU276" s="7">
        <f>AR276/(AR276+AV276+AY276+BB276)</f>
        <v>0.29225647084094081</v>
      </c>
      <c r="AV276" s="4">
        <v>83833</v>
      </c>
      <c r="AW276" s="4">
        <f>AV276/M276</f>
        <v>5239.5625</v>
      </c>
      <c r="AX276" s="7">
        <f>AV276/(AR276+AV276+AY276+BB276)</f>
        <v>0.25724718842536476</v>
      </c>
      <c r="AY276" s="4">
        <v>84689</v>
      </c>
      <c r="AZ276" s="4">
        <f>AY276/M276</f>
        <v>5293.0625</v>
      </c>
      <c r="BA276" s="7">
        <f>AY276/(AR276+AV276+AY276+BB276)</f>
        <v>0.25987388189085109</v>
      </c>
      <c r="BB276" s="4">
        <v>62121</v>
      </c>
      <c r="BC276" s="11">
        <f>BB276/(AR276+AV276+AY276+BB276)</f>
        <v>0.19062245884284335</v>
      </c>
      <c r="BD276" s="9">
        <f>BC276+BA276+AX276+AU276</f>
        <v>1</v>
      </c>
      <c r="BE276" s="14">
        <f>(AF276+AH276+AJ276+AL276+AN276+AP276)</f>
        <v>223548</v>
      </c>
      <c r="BF276" s="14">
        <f t="shared" si="20"/>
        <v>-325885</v>
      </c>
      <c r="BG276" s="13">
        <f>(AF276+AH276+AJ276+AL276+AN276+AP276)-(AR276+AV276+AY276+BB276)</f>
        <v>-102337</v>
      </c>
      <c r="BH276" s="13">
        <f t="shared" si="21"/>
        <v>1</v>
      </c>
      <c r="BI276" s="14">
        <f>AF276/W276</f>
        <v>72833.753424657538</v>
      </c>
      <c r="BJ276" s="14">
        <f>AH276/Y276</f>
        <v>73607.673860911265</v>
      </c>
      <c r="BK276" s="14">
        <f>AJ276/AA276</f>
        <v>163521.97453476983</v>
      </c>
      <c r="BL276" s="14">
        <f>BI276+BJ276+BK276</f>
        <v>309963.40182033862</v>
      </c>
      <c r="BM276" s="14">
        <f>(AF276/W276)-AF276</f>
        <v>25361.753424657538</v>
      </c>
      <c r="BN276" s="14">
        <f>AH276/Y276-AH276</f>
        <v>25647.673860911265</v>
      </c>
      <c r="BO276" s="14">
        <f>AJ276/AA276-AJ276</f>
        <v>57044.974534769834</v>
      </c>
      <c r="BP276" s="14">
        <f>BG276/S276</f>
        <v>-0.10081906811052789</v>
      </c>
      <c r="BQ276" s="14">
        <f>(BG276-CA276)/S276</f>
        <v>-9.4165839014033553E-2</v>
      </c>
      <c r="BR276" s="27">
        <f>BQ276-BP276</f>
        <v>6.6532290964943369E-3</v>
      </c>
      <c r="BS276" s="28">
        <f t="shared" si="22"/>
        <v>660744</v>
      </c>
      <c r="BT276" s="11">
        <f>BS276/S276</f>
        <v>0.65094339622641506</v>
      </c>
      <c r="BU276" s="14">
        <f>(BE276-AP276)*1/BT276-(BE276-AP276)</f>
        <v>113741.75362318842</v>
      </c>
      <c r="BV276" s="14">
        <f t="shared" si="23"/>
        <v>0.22023218423417032</v>
      </c>
      <c r="BW276" s="27">
        <f>(AR276+AV276+AY276+BB276)/S276</f>
        <v>0.32105125234469822</v>
      </c>
      <c r="BX276" s="13">
        <f>(AF276+AH276+AJ276+AL276+AN276)/N276</f>
        <v>128.08756038647343</v>
      </c>
      <c r="BY276" s="26">
        <f>BX276/K276</f>
        <v>0.32102145460269027</v>
      </c>
      <c r="BZ276" s="11">
        <f>AP276/BE276</f>
        <v>5.1152325227691593E-2</v>
      </c>
      <c r="CA276" s="15">
        <f>-(BM276+BN276+BO276)/M276</f>
        <v>-6753.4001137711648</v>
      </c>
      <c r="CB276" s="15">
        <f>BG276-CA276</f>
        <v>-95583.59988622884</v>
      </c>
      <c r="CC276" s="18">
        <f t="shared" si="24"/>
        <v>1</v>
      </c>
      <c r="CD276" s="17">
        <f>(AF276/(AF276+AH276+AJ276))/(X276/(X276+Z276+AB276))</f>
        <v>1.7801626333786862</v>
      </c>
      <c r="CE276" s="19">
        <f>(AH276/(AF276+AH276+AJ276))/(Z276/(X276+Z276+AB276))</f>
        <v>0.94419268086118002</v>
      </c>
      <c r="CF276" s="18">
        <f>(AJ276/(AF276+AH276+AJ276))/(AB276/(X276+Z276+AB276))</f>
        <v>0.85560079045510606</v>
      </c>
      <c r="CG276">
        <f>AH276/Z276</f>
        <v>74.9375</v>
      </c>
      <c r="CH276" s="11">
        <f>BB276/BE276</f>
        <v>0.27788662837511408</v>
      </c>
      <c r="CI276" s="14">
        <f>AY276/V276</f>
        <v>3274.521407251596</v>
      </c>
      <c r="CJ276" s="14">
        <f>AV276/M276</f>
        <v>5239.5625</v>
      </c>
      <c r="CK276" s="17">
        <f>N276/V276</f>
        <v>64.029654977726068</v>
      </c>
      <c r="CL276" s="17">
        <f>(AL276+AN276)/N276</f>
        <v>6.1618357487922708</v>
      </c>
      <c r="CM276" s="14">
        <f>AP276/AC276</f>
        <v>5</v>
      </c>
    </row>
    <row r="277" spans="1:91" hidden="1" x14ac:dyDescent="0.2">
      <c r="A277">
        <v>194</v>
      </c>
      <c r="B277" s="2">
        <v>44805</v>
      </c>
      <c r="C277" s="3" t="s">
        <v>53</v>
      </c>
      <c r="D277" t="s">
        <v>54</v>
      </c>
      <c r="E277" s="3" t="s">
        <v>43</v>
      </c>
      <c r="F277" t="s">
        <v>38</v>
      </c>
      <c r="G277" t="str">
        <f>CONCATENATE(C277,E277)</f>
        <v>YVRSFO</v>
      </c>
      <c r="H277" t="s">
        <v>35</v>
      </c>
      <c r="I277">
        <f>U277/M277</f>
        <v>171.58333333333334</v>
      </c>
      <c r="J277" t="str">
        <f>_xlfn.CONCAT(C277,E277,H277)</f>
        <v>YVRSFO737-Max 9</v>
      </c>
      <c r="K277" s="4">
        <v>800</v>
      </c>
      <c r="L277" s="4">
        <f>N277/M277</f>
        <v>110</v>
      </c>
      <c r="M277" s="4">
        <v>12</v>
      </c>
      <c r="N277" s="4">
        <v>1320</v>
      </c>
      <c r="O277" s="4">
        <f>P277/M277</f>
        <v>14.583333333333334</v>
      </c>
      <c r="P277" s="4">
        <v>175</v>
      </c>
      <c r="Q277" s="4">
        <v>286</v>
      </c>
      <c r="R277" s="4">
        <v>859</v>
      </c>
      <c r="S277" s="4">
        <f>U277*K277</f>
        <v>1647200</v>
      </c>
      <c r="T277" s="7">
        <f>N277/U277</f>
        <v>0.64108790675084992</v>
      </c>
      <c r="U277" s="4">
        <v>2059</v>
      </c>
      <c r="V277" s="4">
        <v>12.127818371607516</v>
      </c>
      <c r="W277" s="7">
        <f>P277/X277</f>
        <v>0.660377358490566</v>
      </c>
      <c r="X277" s="4">
        <v>265</v>
      </c>
      <c r="Y277" s="7">
        <f>Q277/Z277</f>
        <v>0.57777777777777772</v>
      </c>
      <c r="Z277" s="4">
        <v>495</v>
      </c>
      <c r="AA277" s="7">
        <f>R277/AB277</f>
        <v>0.66076923076923078</v>
      </c>
      <c r="AB277" s="4">
        <v>1300</v>
      </c>
      <c r="AC277" s="4">
        <v>0</v>
      </c>
      <c r="AD277" s="4" t="e">
        <f>AP277/AC277</f>
        <v>#DIV/0!</v>
      </c>
      <c r="AE277" s="7">
        <f>AF277/(AF277+AH277+AJ277+AL277+AN277+AP277)</f>
        <v>0.20342818304640811</v>
      </c>
      <c r="AF277" s="4">
        <v>49086</v>
      </c>
      <c r="AG277" s="7">
        <f>AH277/(AF277+AH277+AJ277+AL277+AN277+AP277)</f>
        <v>0.21768465026067785</v>
      </c>
      <c r="AH277" s="4">
        <v>52526</v>
      </c>
      <c r="AI277" s="7">
        <f>AJ277/(AF277+AH277+AJ277+AL277+AN277+AP277)</f>
        <v>0.54682254842640099</v>
      </c>
      <c r="AJ277" s="4">
        <v>131945</v>
      </c>
      <c r="AK277" s="7">
        <f>AL277/(AF277+AH277+AJ277+AL277+AN277+AP277)</f>
        <v>2.1384700821404593E-2</v>
      </c>
      <c r="AL277" s="4">
        <v>5160</v>
      </c>
      <c r="AM277" s="7">
        <f>AN277/(AF277+AH277+AJ277+AL277+AN277+AP277)</f>
        <v>1.0679917445108458E-2</v>
      </c>
      <c r="AN277" s="4">
        <v>2577</v>
      </c>
      <c r="AO277" s="7">
        <f>AP277/(AF277+AH277+AJ277+AL277+AN277+AP277)</f>
        <v>0</v>
      </c>
      <c r="AP277" s="4">
        <v>0</v>
      </c>
      <c r="AQ277" s="6">
        <f>AO277+AM277+AK277+AI277+AG277+AE277</f>
        <v>1</v>
      </c>
      <c r="AR277" s="4">
        <v>41170</v>
      </c>
      <c r="AS277" s="4">
        <f>AR277/M277</f>
        <v>3430.8333333333335</v>
      </c>
      <c r="AT277" s="4">
        <f>AR277/V277</f>
        <v>3394.6748490547361</v>
      </c>
      <c r="AU277" s="7">
        <f>AR277/(AR277+AV277+AY277+BB277)</f>
        <v>0.2475676195744988</v>
      </c>
      <c r="AV277" s="4">
        <v>60255</v>
      </c>
      <c r="AW277" s="4">
        <f>AV277/M277</f>
        <v>5021.25</v>
      </c>
      <c r="AX277" s="7">
        <f>AV277/(AR277+AV277+AY277+BB277)</f>
        <v>0.36233147722762749</v>
      </c>
      <c r="AY277" s="4">
        <v>35742</v>
      </c>
      <c r="AZ277" s="4">
        <f>AY277/M277</f>
        <v>2978.5</v>
      </c>
      <c r="BA277" s="7">
        <f>AY277/(AR277+AV277+AY277+BB277)</f>
        <v>0.21492741945182745</v>
      </c>
      <c r="BB277" s="4">
        <v>29131</v>
      </c>
      <c r="BC277" s="11">
        <f>BB277/(AR277+AV277+AY277+BB277)</f>
        <v>0.17517348374604624</v>
      </c>
      <c r="BD277" s="9">
        <f>BC277+BA277+AX277+AU277</f>
        <v>1</v>
      </c>
      <c r="BE277" s="14">
        <f>(AF277+AH277+AJ277+AL277+AN277+AP277)</f>
        <v>241294</v>
      </c>
      <c r="BF277" s="14">
        <f t="shared" si="20"/>
        <v>-166298</v>
      </c>
      <c r="BG277" s="13">
        <f>(AF277+AH277+AJ277+AL277+AN277+AP277)-(AR277+AV277+AY277+BB277)</f>
        <v>74996</v>
      </c>
      <c r="BH277" s="13">
        <f t="shared" si="21"/>
        <v>0</v>
      </c>
      <c r="BI277" s="14">
        <f>AF277/W277</f>
        <v>74330.228571428583</v>
      </c>
      <c r="BJ277" s="14">
        <f>AH277/Y277</f>
        <v>90910.384615384624</v>
      </c>
      <c r="BK277" s="14">
        <f>AJ277/AA277</f>
        <v>199683.93480791617</v>
      </c>
      <c r="BL277" s="14">
        <f>BI277+BJ277+BK277</f>
        <v>364924.54799472936</v>
      </c>
      <c r="BM277" s="14">
        <f>(AF277/W277)-AF277</f>
        <v>25244.228571428583</v>
      </c>
      <c r="BN277" s="14">
        <f>AH277/Y277-AH277</f>
        <v>38384.384615384624</v>
      </c>
      <c r="BO277" s="14">
        <f>AJ277/AA277-AJ277</f>
        <v>67738.934807916172</v>
      </c>
      <c r="BP277" s="14">
        <f>BG277/S277</f>
        <v>4.5529383195726081E-2</v>
      </c>
      <c r="BQ277" s="14">
        <f>(BG277-CA277)/S277</f>
        <v>5.217538590713177E-2</v>
      </c>
      <c r="BR277" s="27">
        <f>BQ277-BP277</f>
        <v>6.6460027114056894E-3</v>
      </c>
      <c r="BS277" s="28">
        <f t="shared" si="22"/>
        <v>1056000</v>
      </c>
      <c r="BT277" s="11">
        <f>BS277/S277</f>
        <v>0.64108790675084992</v>
      </c>
      <c r="BU277" s="14">
        <f>(BE277-AP277)*1/BT277-(BE277-AP277)</f>
        <v>135088.08030303032</v>
      </c>
      <c r="BV277" s="14">
        <f t="shared" si="23"/>
        <v>0.14648737251092764</v>
      </c>
      <c r="BW277" s="27">
        <f>(AR277+AV277+AY277+BB277)/S277</f>
        <v>0.10095798931520156</v>
      </c>
      <c r="BX277" s="13">
        <f>(AF277+AH277+AJ277+AL277+AN277)/N277</f>
        <v>182.79848484848486</v>
      </c>
      <c r="BY277" s="26">
        <f>BX277/K277</f>
        <v>0.22849810606060608</v>
      </c>
      <c r="BZ277" s="11">
        <f>AP277/BE277</f>
        <v>0</v>
      </c>
      <c r="CA277" s="15">
        <f>-(BM277+BN277+BO277)/M277</f>
        <v>-10947.295666227446</v>
      </c>
      <c r="CB277" s="15">
        <f>BG277-CA277</f>
        <v>85943.295666227452</v>
      </c>
      <c r="CC277" s="18">
        <f t="shared" si="24"/>
        <v>0</v>
      </c>
      <c r="CD277" s="17">
        <f>(AF277/(AF277+AH277+AJ277))/(X277/(X277+Z277+AB277))</f>
        <v>1.6337518836054807</v>
      </c>
      <c r="CE277" s="19">
        <f>(AH277/(AF277+AH277+AJ277))/(Z277/(X277+Z277+AB277))</f>
        <v>0.93593020335528587</v>
      </c>
      <c r="CF277" s="18">
        <f>(AJ277/(AF277+AH277+AJ277))/(AB277/(X277+Z277+AB277))</f>
        <v>0.89520792321821618</v>
      </c>
      <c r="CG277">
        <f>AH277/Z277</f>
        <v>106.11313131313132</v>
      </c>
      <c r="CH277" s="11">
        <f>BB277/BE277</f>
        <v>0.12072824023804984</v>
      </c>
      <c r="CI277" s="14">
        <f>AY277/V277</f>
        <v>2947.1087795704248</v>
      </c>
      <c r="CJ277" s="14">
        <f>AV277/M277</f>
        <v>5021.25</v>
      </c>
      <c r="CK277" s="17">
        <f>N277/V277</f>
        <v>108.84068012514578</v>
      </c>
      <c r="CL277" s="17">
        <f>(AL277+AN277)/N277</f>
        <v>5.8613636363636363</v>
      </c>
      <c r="CM277" s="14" t="e">
        <f>AP277/AC277</f>
        <v>#DIV/0!</v>
      </c>
    </row>
    <row r="278" spans="1:91" hidden="1" x14ac:dyDescent="0.2">
      <c r="A278">
        <v>14</v>
      </c>
      <c r="B278" s="2">
        <v>44805</v>
      </c>
      <c r="C278" s="3" t="s">
        <v>29</v>
      </c>
      <c r="D278" t="s">
        <v>28</v>
      </c>
      <c r="E278" s="3" t="s">
        <v>43</v>
      </c>
      <c r="F278" t="s">
        <v>38</v>
      </c>
      <c r="G278" t="str">
        <f>CONCATENATE(C278,E278)</f>
        <v>ANCSFO</v>
      </c>
      <c r="H278" t="s">
        <v>31</v>
      </c>
      <c r="I278">
        <f>U278/M278</f>
        <v>148.66666666666666</v>
      </c>
      <c r="J278" t="str">
        <f>_xlfn.CONCAT(C278,E278,H278)</f>
        <v>ANCSFO737-800</v>
      </c>
      <c r="K278" s="4">
        <v>2018</v>
      </c>
      <c r="L278" s="4">
        <f>N278/M278</f>
        <v>113.66666666666667</v>
      </c>
      <c r="M278" s="4">
        <v>6</v>
      </c>
      <c r="N278" s="4">
        <v>682</v>
      </c>
      <c r="O278" s="4">
        <f>P278/M278</f>
        <v>16.5</v>
      </c>
      <c r="P278" s="4">
        <v>99</v>
      </c>
      <c r="Q278" s="4">
        <v>165</v>
      </c>
      <c r="R278" s="4">
        <v>418</v>
      </c>
      <c r="S278" s="4">
        <f>U278*K278</f>
        <v>1800056</v>
      </c>
      <c r="T278" s="7">
        <f>N278/U278</f>
        <v>0.76457399103139012</v>
      </c>
      <c r="U278" s="4">
        <v>892</v>
      </c>
      <c r="V278" s="4">
        <v>24.739814814814817</v>
      </c>
      <c r="W278" s="7">
        <f>P278/X278</f>
        <v>0.85344827586206895</v>
      </c>
      <c r="X278" s="4">
        <v>116</v>
      </c>
      <c r="Y278" s="7">
        <f>Q278/Z278</f>
        <v>0.75</v>
      </c>
      <c r="Z278" s="4">
        <v>220</v>
      </c>
      <c r="AA278" s="7">
        <f>R278/AB278</f>
        <v>0.75044883303411136</v>
      </c>
      <c r="AB278" s="4">
        <v>557</v>
      </c>
      <c r="AC278" s="4">
        <v>832</v>
      </c>
      <c r="AD278" s="4">
        <f>AP278/AC278</f>
        <v>4.9975961538461542</v>
      </c>
      <c r="AE278" s="7">
        <f>AF278/(AF278+AH278+AJ278+AL278+AN278+AP278)</f>
        <v>0.24757214452996956</v>
      </c>
      <c r="AF278" s="4">
        <v>62687</v>
      </c>
      <c r="AG278" s="7">
        <f>AH278/(AF278+AH278+AJ278+AL278+AN278+AP278)</f>
        <v>0.21807059046550845</v>
      </c>
      <c r="AH278" s="4">
        <v>55217</v>
      </c>
      <c r="AI278" s="7">
        <f>AJ278/(AF278+AH278+AJ278+AL278+AN278+AP278)</f>
        <v>0.50309430623955897</v>
      </c>
      <c r="AJ278" s="4">
        <v>127387</v>
      </c>
      <c r="AK278" s="7">
        <f>AL278/(AF278+AH278+AJ278+AL278+AN278+AP278)</f>
        <v>9.8930914232228974E-3</v>
      </c>
      <c r="AL278" s="4">
        <v>2505</v>
      </c>
      <c r="AM278" s="7">
        <f>AN278/(AF278+AH278+AJ278+AL278+AN278+AP278)</f>
        <v>4.9485203805581992E-3</v>
      </c>
      <c r="AN278" s="4">
        <v>1253</v>
      </c>
      <c r="AO278" s="7">
        <f>AP278/(AF278+AH278+AJ278+AL278+AN278+AP278)</f>
        <v>1.6421346961181957E-2</v>
      </c>
      <c r="AP278" s="4">
        <v>4158</v>
      </c>
      <c r="AQ278" s="6">
        <f>AO278+AM278+AK278+AI278+AG278+AE278</f>
        <v>1</v>
      </c>
      <c r="AR278" s="4">
        <v>91106</v>
      </c>
      <c r="AS278" s="4">
        <f>AR278/M278</f>
        <v>15184.333333333334</v>
      </c>
      <c r="AT278" s="4">
        <f>AR278/V278</f>
        <v>3682.5659642950704</v>
      </c>
      <c r="AU278" s="7">
        <f>AR278/(AR278+AV278+AY278+BB278)</f>
        <v>0.34992587130028652</v>
      </c>
      <c r="AV278" s="4">
        <v>28818</v>
      </c>
      <c r="AW278" s="4">
        <f>AV278/M278</f>
        <v>4803</v>
      </c>
      <c r="AX278" s="7">
        <f>AV278/(AR278+AV278+AY278+BB278)</f>
        <v>0.11068605535455027</v>
      </c>
      <c r="AY278" s="4">
        <v>81011</v>
      </c>
      <c r="AZ278" s="4">
        <f>AY278/M278</f>
        <v>13501.833333333334</v>
      </c>
      <c r="BA278" s="7">
        <f>AY278/(AR278+AV278+AY278+BB278)</f>
        <v>0.31115233639834383</v>
      </c>
      <c r="BB278" s="4">
        <v>59423</v>
      </c>
      <c r="BC278" s="11">
        <f>BB278/(AR278+AV278+AY278+BB278)</f>
        <v>0.22823573694681937</v>
      </c>
      <c r="BD278" s="9">
        <f>BC278+BA278+AX278+AU278</f>
        <v>1</v>
      </c>
      <c r="BE278" s="14">
        <f>(AF278+AH278+AJ278+AL278+AN278+AP278)</f>
        <v>253207</v>
      </c>
      <c r="BF278" s="14">
        <f t="shared" si="20"/>
        <v>-260358</v>
      </c>
      <c r="BG278" s="13">
        <f>(AF278+AH278+AJ278+AL278+AN278+AP278)-(AR278+AV278+AY278+BB278)</f>
        <v>-7151</v>
      </c>
      <c r="BH278" s="13">
        <f t="shared" si="21"/>
        <v>1</v>
      </c>
      <c r="BI278" s="14">
        <f>AF278/W278</f>
        <v>73451.434343434346</v>
      </c>
      <c r="BJ278" s="14">
        <f>AH278/Y278</f>
        <v>73622.666666666672</v>
      </c>
      <c r="BK278" s="14">
        <f>AJ278/AA278</f>
        <v>169747.74880382774</v>
      </c>
      <c r="BL278" s="14">
        <f>BI278+BJ278+BK278</f>
        <v>316821.84981392877</v>
      </c>
      <c r="BM278" s="14">
        <f>(AF278/W278)-AF278</f>
        <v>10764.434343434346</v>
      </c>
      <c r="BN278" s="14">
        <f>AH278/Y278-AH278</f>
        <v>18405.666666666672</v>
      </c>
      <c r="BO278" s="14">
        <f>AJ278/AA278-AJ278</f>
        <v>42360.748803827737</v>
      </c>
      <c r="BP278" s="14">
        <f>BG278/S278</f>
        <v>-3.9726541840920506E-3</v>
      </c>
      <c r="BQ278" s="14">
        <f>(BG278-CA278)/S278</f>
        <v>2.650366600995446E-3</v>
      </c>
      <c r="BR278" s="27">
        <f>BQ278-BP278</f>
        <v>6.623020785087497E-3</v>
      </c>
      <c r="BS278" s="28">
        <f t="shared" si="22"/>
        <v>1376276</v>
      </c>
      <c r="BT278" s="11">
        <f>BS278/S278</f>
        <v>0.76457399103139012</v>
      </c>
      <c r="BU278" s="14">
        <f>(BE278-AP278)*1/BT278-(BE278-AP278)</f>
        <v>76686.642228738987</v>
      </c>
      <c r="BV278" s="14">
        <f t="shared" si="23"/>
        <v>0.14066617927442257</v>
      </c>
      <c r="BW278" s="27">
        <f>(AR278+AV278+AY278+BB278)/S278</f>
        <v>0.14463883345851464</v>
      </c>
      <c r="BX278" s="13">
        <f>(AF278+AH278+AJ278+AL278+AN278)/N278</f>
        <v>365.17448680351907</v>
      </c>
      <c r="BY278" s="26">
        <f>BX278/K278</f>
        <v>0.18095861585902828</v>
      </c>
      <c r="BZ278" s="11">
        <f>AP278/BE278</f>
        <v>1.6421346961181957E-2</v>
      </c>
      <c r="CA278" s="15">
        <f>-(BM278+BN278+BO278)/M278</f>
        <v>-11921.808302321459</v>
      </c>
      <c r="CB278" s="15">
        <f>BG278-CA278</f>
        <v>4770.8083023214585</v>
      </c>
      <c r="CC278" s="18">
        <f t="shared" si="24"/>
        <v>0</v>
      </c>
      <c r="CD278" s="17">
        <f>(AF278/(AF278+AH278+AJ278))/(X278/(X278+Z278+AB278))</f>
        <v>1.967384938564877</v>
      </c>
      <c r="CE278" s="19">
        <f>(AH278/(AF278+AH278+AJ278))/(Z278/(X278+Z278+AB278))</f>
        <v>0.91373439191520578</v>
      </c>
      <c r="CF278" s="18">
        <f>(AJ278/(AF278+AH278+AJ278))/(AB278/(X278+Z278+AB278))</f>
        <v>0.83260642891405567</v>
      </c>
      <c r="CG278">
        <f>AH278/Z278</f>
        <v>250.98636363636365</v>
      </c>
      <c r="CH278" s="11">
        <f>BB278/BE278</f>
        <v>0.23468150564557852</v>
      </c>
      <c r="CI278" s="14">
        <f>AY278/V278</f>
        <v>3274.5192559601778</v>
      </c>
      <c r="CJ278" s="14">
        <f>AV278/M278</f>
        <v>4803</v>
      </c>
      <c r="CK278" s="17">
        <f>N278/V278</f>
        <v>27.566899958830792</v>
      </c>
      <c r="CL278" s="17">
        <f>(AL278+AN278)/N278</f>
        <v>5.5102639296187688</v>
      </c>
      <c r="CM278" s="14">
        <f>AP278/AC278</f>
        <v>4.9975961538461542</v>
      </c>
    </row>
    <row r="279" spans="1:91" x14ac:dyDescent="0.2">
      <c r="A279">
        <v>598</v>
      </c>
      <c r="B279" s="2">
        <v>45170</v>
      </c>
      <c r="C279" s="3" t="s">
        <v>29</v>
      </c>
      <c r="D279" t="s">
        <v>28</v>
      </c>
      <c r="E279" s="3" t="s">
        <v>39</v>
      </c>
      <c r="F279" t="s">
        <v>28</v>
      </c>
      <c r="G279" t="str">
        <f>CONCATENATE(C279,E279)</f>
        <v>ANCOME</v>
      </c>
      <c r="H279" t="s">
        <v>40</v>
      </c>
      <c r="I279">
        <f>U279/M279</f>
        <v>76</v>
      </c>
      <c r="J279" t="str">
        <f>_xlfn.CONCAT(C279,E279,H279)</f>
        <v>ANCOMEE175</v>
      </c>
      <c r="K279" s="4">
        <v>539</v>
      </c>
      <c r="L279" s="4">
        <f>N279/M279</f>
        <v>54</v>
      </c>
      <c r="M279" s="4">
        <v>14</v>
      </c>
      <c r="N279" s="4">
        <v>756</v>
      </c>
      <c r="O279" s="4">
        <f>P279/M279</f>
        <v>10</v>
      </c>
      <c r="P279" s="4">
        <v>140</v>
      </c>
      <c r="Q279" s="4">
        <v>252</v>
      </c>
      <c r="R279" s="4">
        <v>364</v>
      </c>
      <c r="S279" s="4">
        <f>U279*K279</f>
        <v>573496</v>
      </c>
      <c r="T279" s="7">
        <f>N279/U279</f>
        <v>0.71052631578947367</v>
      </c>
      <c r="U279" s="4">
        <v>1064</v>
      </c>
      <c r="V279" s="4">
        <v>22.162643678160919</v>
      </c>
      <c r="W279" s="7">
        <f>P279/X279</f>
        <v>1</v>
      </c>
      <c r="X279" s="4">
        <v>140</v>
      </c>
      <c r="Y279" s="7">
        <f>Q279/Z279</f>
        <v>1</v>
      </c>
      <c r="Z279" s="4">
        <v>252</v>
      </c>
      <c r="AA279" s="7">
        <f>R279/AB279</f>
        <v>0.54166666666666663</v>
      </c>
      <c r="AB279" s="4">
        <v>672</v>
      </c>
      <c r="AC279" s="4">
        <v>4019</v>
      </c>
      <c r="AD279" s="4">
        <f>AP279/AC279</f>
        <v>6</v>
      </c>
      <c r="AE279" s="7">
        <f>AF279/(AF279+AH279+AJ279+AL279+AN279+AP279)</f>
        <v>0.22686568774477542</v>
      </c>
      <c r="AF279" s="4">
        <v>42055</v>
      </c>
      <c r="AG279" s="7">
        <f>AH279/(AF279+AH279+AJ279+AL279+AN279+AP279)</f>
        <v>0.2813663189012483</v>
      </c>
      <c r="AH279" s="4">
        <v>52158</v>
      </c>
      <c r="AI279" s="7">
        <f>AJ279/(AF279+AH279+AJ279+AL279+AN279+AP279)</f>
        <v>0.33808408946238416</v>
      </c>
      <c r="AJ279" s="4">
        <v>62672</v>
      </c>
      <c r="AK279" s="7">
        <f>AL279/(AF279+AH279+AJ279+AL279+AN279+AP279)</f>
        <v>1.3782946907333282E-2</v>
      </c>
      <c r="AL279" s="4">
        <v>2555</v>
      </c>
      <c r="AM279" s="7">
        <f>AN279/(AF279+AH279+AJ279+AL279+AN279+AP279)</f>
        <v>9.8179895778264473E-3</v>
      </c>
      <c r="AN279" s="4">
        <v>1820</v>
      </c>
      <c r="AO279" s="7">
        <f>AP279/(AF279+AH279+AJ279+AL279+AN279+AP279)</f>
        <v>0.13008296740643241</v>
      </c>
      <c r="AP279" s="4">
        <v>24114</v>
      </c>
      <c r="AQ279" s="6">
        <f>AO279+AM279+AK279+AI279+AG279+AE279</f>
        <v>1</v>
      </c>
      <c r="AR279" s="4">
        <v>55323</v>
      </c>
      <c r="AS279" s="4">
        <f>AR279/M279</f>
        <v>3951.6428571428573</v>
      </c>
      <c r="AT279" s="4">
        <f>AR279/V279</f>
        <v>2496.2274719290513</v>
      </c>
      <c r="AU279" s="7">
        <f>AR279/(AR279+AV279+AY279+BB279)</f>
        <v>0.33640205527347905</v>
      </c>
      <c r="AV279" s="4">
        <v>45751</v>
      </c>
      <c r="AW279" s="4">
        <f>AV279/M279</f>
        <v>3267.9285714285716</v>
      </c>
      <c r="AX279" s="7">
        <f>AV279/(AR279+AV279+AY279+BB279)</f>
        <v>0.27819768325681798</v>
      </c>
      <c r="AY279" s="4">
        <v>30675</v>
      </c>
      <c r="AZ279" s="4">
        <f>AY279/M279</f>
        <v>2191.0714285714284</v>
      </c>
      <c r="BA279" s="7">
        <f>AY279/(AR279+AV279+AY279+BB279)</f>
        <v>0.18652518926150011</v>
      </c>
      <c r="BB279" s="4">
        <v>32706</v>
      </c>
      <c r="BC279" s="11">
        <f>BB279/(AR279+AV279+AY279+BB279)</f>
        <v>0.19887507220820286</v>
      </c>
      <c r="BD279" s="9">
        <f>BC279+BA279+AX279+AU279</f>
        <v>1</v>
      </c>
      <c r="BE279" s="14">
        <f>(AF279+AH279+AJ279+AL279+AN279+AP279)</f>
        <v>185374</v>
      </c>
      <c r="BF279" s="14">
        <f t="shared" si="20"/>
        <v>-164455</v>
      </c>
      <c r="BG279" s="13">
        <f>(AF279+AH279+AJ279+AL279+AN279+AP279)-(AR279+AV279+AY279+BB279)</f>
        <v>20919</v>
      </c>
      <c r="BH279" s="13">
        <f t="shared" si="21"/>
        <v>0</v>
      </c>
      <c r="BI279" s="14">
        <f>AF279/W279</f>
        <v>42055</v>
      </c>
      <c r="BJ279" s="14">
        <f>AH279/Y279</f>
        <v>52158</v>
      </c>
      <c r="BK279" s="14">
        <f>AJ279/AA279</f>
        <v>115702.15384615386</v>
      </c>
      <c r="BL279" s="14">
        <f>BI279+BJ279+BK279</f>
        <v>209915.15384615387</v>
      </c>
      <c r="BM279" s="14">
        <f>(AF279/W279)-AF279</f>
        <v>0</v>
      </c>
      <c r="BN279" s="14">
        <f>AH279/Y279-AH279</f>
        <v>0</v>
      </c>
      <c r="BO279" s="14">
        <f>AJ279/AA279-AJ279</f>
        <v>53030.153846153858</v>
      </c>
      <c r="BP279" s="14">
        <f>BG279/S279</f>
        <v>3.6476278823217599E-2</v>
      </c>
      <c r="BQ279" s="14">
        <f>(BG279-CA279)/S279</f>
        <v>4.3081151624192904E-2</v>
      </c>
      <c r="BR279" s="27">
        <f>BQ279-BP279</f>
        <v>6.6048728009753047E-3</v>
      </c>
      <c r="BS279" s="28">
        <f t="shared" si="22"/>
        <v>407484</v>
      </c>
      <c r="BT279" s="11">
        <f>BS279/S279</f>
        <v>0.71052631578947367</v>
      </c>
      <c r="BU279" s="14">
        <f>(BE279-AP279)*1/BT279-(BE279-AP279)</f>
        <v>65698.518518518511</v>
      </c>
      <c r="BV279" s="14">
        <f t="shared" si="23"/>
        <v>0.32323503564105066</v>
      </c>
      <c r="BW279" s="27">
        <f>(AR279+AV279+AY279+BB279)/S279</f>
        <v>0.28675875681783308</v>
      </c>
      <c r="BX279" s="13">
        <f>(AF279+AH279+AJ279+AL279+AN279)/N279</f>
        <v>213.3068783068783</v>
      </c>
      <c r="BY279" s="26">
        <f>BX279/K279</f>
        <v>0.39574559982723245</v>
      </c>
      <c r="BZ279" s="11">
        <f>AP279/BE279</f>
        <v>0.13008296740643241</v>
      </c>
      <c r="CA279" s="15">
        <f>-(BM279+BN279+BO279)/M279</f>
        <v>-3787.8681318681329</v>
      </c>
      <c r="CB279" s="15">
        <f>BG279-CA279</f>
        <v>24706.868131868134</v>
      </c>
      <c r="CC279" s="18">
        <f t="shared" si="24"/>
        <v>0</v>
      </c>
      <c r="CD279" s="17">
        <f>(AF279/(AF279+AH279+AJ279))/(X279/(X279+Z279+AB279))</f>
        <v>2.0372757115084297</v>
      </c>
      <c r="CE279" s="19">
        <f>(AH279/(AF279+AH279+AJ279))/(Z279/(X279+Z279+AB279))</f>
        <v>1.4037203471757447</v>
      </c>
      <c r="CF279" s="18">
        <f>(AJ279/(AF279+AH279+AJ279))/(AB279/(X279+Z279+AB279))</f>
        <v>0.63250576324483965</v>
      </c>
      <c r="CG279">
        <f>AH279/Z279</f>
        <v>206.97619047619048</v>
      </c>
      <c r="CH279" s="11">
        <f>BB279/BE279</f>
        <v>0.17643250941340211</v>
      </c>
      <c r="CI279" s="14">
        <f>AY279/V279</f>
        <v>1384.0857817078547</v>
      </c>
      <c r="CJ279" s="14">
        <f>AV279/M279</f>
        <v>3267.9285714285716</v>
      </c>
      <c r="CK279" s="17">
        <f>N279/V279</f>
        <v>34.111453984389186</v>
      </c>
      <c r="CL279" s="17">
        <f>(AL279+AN279)/N279</f>
        <v>5.7870370370370372</v>
      </c>
      <c r="CM279" s="14">
        <f>AP279/AC279</f>
        <v>6</v>
      </c>
    </row>
    <row r="280" spans="1:91" hidden="1" x14ac:dyDescent="0.2">
      <c r="A280">
        <v>1087</v>
      </c>
      <c r="B280" s="2">
        <v>45231</v>
      </c>
      <c r="C280" s="3" t="s">
        <v>37</v>
      </c>
      <c r="D280" t="s">
        <v>38</v>
      </c>
      <c r="E280" s="3" t="s">
        <v>46</v>
      </c>
      <c r="F280" t="s">
        <v>42</v>
      </c>
      <c r="G280" t="str">
        <f>CONCATENATE(C280,E280)</f>
        <v>LAXGEG</v>
      </c>
      <c r="H280" t="s">
        <v>31</v>
      </c>
      <c r="I280">
        <f>U280/M280</f>
        <v>154</v>
      </c>
      <c r="J280" t="str">
        <f>_xlfn.CONCAT(C280,E280,H280)</f>
        <v>LAXGEG737-800</v>
      </c>
      <c r="K280" s="4">
        <v>945</v>
      </c>
      <c r="L280" s="4">
        <f>N280/M280</f>
        <v>117.5</v>
      </c>
      <c r="M280" s="4">
        <v>8</v>
      </c>
      <c r="N280" s="4">
        <v>940</v>
      </c>
      <c r="O280" s="4">
        <f>P280/M280</f>
        <v>20.375</v>
      </c>
      <c r="P280" s="4">
        <v>163</v>
      </c>
      <c r="Q280" s="4">
        <v>251</v>
      </c>
      <c r="R280" s="4">
        <v>526</v>
      </c>
      <c r="S280" s="4">
        <f>U280*K280</f>
        <v>1164240</v>
      </c>
      <c r="T280" s="7">
        <f>N280/U280</f>
        <v>0.76298701298701299</v>
      </c>
      <c r="U280" s="4">
        <v>1232</v>
      </c>
      <c r="V280" s="4">
        <v>19.691711150652431</v>
      </c>
      <c r="W280" s="7">
        <f>P280/X280</f>
        <v>1</v>
      </c>
      <c r="X280" s="4">
        <v>163</v>
      </c>
      <c r="Y280" s="7">
        <f>Q280/Z280</f>
        <v>0.80967741935483872</v>
      </c>
      <c r="Z280" s="4">
        <v>310</v>
      </c>
      <c r="AA280" s="7">
        <f>R280/AB280</f>
        <v>0.69210526315789478</v>
      </c>
      <c r="AB280" s="4">
        <v>760</v>
      </c>
      <c r="AC280" s="4">
        <v>124</v>
      </c>
      <c r="AD280" s="4">
        <f>AP280/AC280</f>
        <v>6</v>
      </c>
      <c r="AE280" s="7">
        <f>AF280/(AF280+AH280+AJ280+AL280+AN280+AP280)</f>
        <v>0.2418292351761171</v>
      </c>
      <c r="AF280" s="4">
        <v>55213</v>
      </c>
      <c r="AG280" s="7">
        <f>AH280/(AF280+AH280+AJ280+AL280+AN280+AP280)</f>
        <v>0.26806503324369069</v>
      </c>
      <c r="AH280" s="4">
        <v>61203</v>
      </c>
      <c r="AI280" s="7">
        <f>AJ280/(AF280+AH280+AJ280+AL280+AN280+AP280)</f>
        <v>0.46383927398232261</v>
      </c>
      <c r="AJ280" s="4">
        <v>105901</v>
      </c>
      <c r="AK280" s="7">
        <f>AL280/(AF280+AH280+AJ280+AL280+AN280+AP280)</f>
        <v>1.6096253405397828E-2</v>
      </c>
      <c r="AL280" s="4">
        <v>3675</v>
      </c>
      <c r="AM280" s="7">
        <f>AN280/(AF280+AH280+AJ280+AL280+AN280+AP280)</f>
        <v>6.9115341152973537E-3</v>
      </c>
      <c r="AN280" s="4">
        <v>1578</v>
      </c>
      <c r="AO280" s="7">
        <f>AP280/(AF280+AH280+AJ280+AL280+AN280+AP280)</f>
        <v>3.2586700771744179E-3</v>
      </c>
      <c r="AP280" s="4">
        <v>744</v>
      </c>
      <c r="AQ280" s="6">
        <f>AO280+AM280+AK280+AI280+AG280+AE280</f>
        <v>1</v>
      </c>
      <c r="AR280" s="4">
        <v>81879</v>
      </c>
      <c r="AS280" s="4">
        <f>AR280/M280</f>
        <v>10234.875</v>
      </c>
      <c r="AT280" s="4">
        <f>AR280/V280</f>
        <v>4158.0439289191563</v>
      </c>
      <c r="AU280" s="7">
        <f>AR280/(AR280+AV280+AY280+BB280)</f>
        <v>0.35182121695190544</v>
      </c>
      <c r="AV280" s="4">
        <v>45466</v>
      </c>
      <c r="AW280" s="4">
        <f>AV280/M280</f>
        <v>5683.25</v>
      </c>
      <c r="AX280" s="7">
        <f>AV280/(AR280+AV280+AY280+BB280)</f>
        <v>0.19536026881050492</v>
      </c>
      <c r="AY280" s="4">
        <v>44264</v>
      </c>
      <c r="AZ280" s="4">
        <f>AY280/M280</f>
        <v>5533</v>
      </c>
      <c r="BA280" s="7">
        <f>AY280/(AR280+AV280+AY280+BB280)</f>
        <v>0.19019546339304513</v>
      </c>
      <c r="BB280" s="4">
        <v>61120</v>
      </c>
      <c r="BC280" s="11">
        <f>BB280/(AR280+AV280+AY280+BB280)</f>
        <v>0.26262305084454451</v>
      </c>
      <c r="BD280" s="9">
        <f>BC280+BA280+AX280+AU280</f>
        <v>1</v>
      </c>
      <c r="BE280" s="14">
        <f>(AF280+AH280+AJ280+AL280+AN280+AP280)</f>
        <v>228314</v>
      </c>
      <c r="BF280" s="14">
        <f t="shared" si="20"/>
        <v>-232729</v>
      </c>
      <c r="BG280" s="13">
        <f>(AF280+AH280+AJ280+AL280+AN280+AP280)-(AR280+AV280+AY280+BB280)</f>
        <v>-4415</v>
      </c>
      <c r="BH280" s="13">
        <f t="shared" si="21"/>
        <v>1</v>
      </c>
      <c r="BI280" s="14">
        <f>AF280/W280</f>
        <v>55213</v>
      </c>
      <c r="BJ280" s="14">
        <f>AH280/Y280</f>
        <v>75589.36254980079</v>
      </c>
      <c r="BK280" s="14">
        <f>AJ280/AA280</f>
        <v>153012.8517110266</v>
      </c>
      <c r="BL280" s="14">
        <f>BI280+BJ280+BK280</f>
        <v>283815.2142608274</v>
      </c>
      <c r="BM280" s="14">
        <f>(AF280/W280)-AF280</f>
        <v>0</v>
      </c>
      <c r="BN280" s="14">
        <f>AH280/Y280-AH280</f>
        <v>14386.36254980079</v>
      </c>
      <c r="BO280" s="14">
        <f>AJ280/AA280-AJ280</f>
        <v>47111.851711026597</v>
      </c>
      <c r="BP280" s="14">
        <f>BG280/S280</f>
        <v>-3.7921734350305778E-3</v>
      </c>
      <c r="BQ280" s="14">
        <f>(BG280-CA280)/S280</f>
        <v>2.8106548328552731E-3</v>
      </c>
      <c r="BR280" s="27">
        <f>BQ280-BP280</f>
        <v>6.6028282678858505E-3</v>
      </c>
      <c r="BS280" s="28">
        <f t="shared" si="22"/>
        <v>888300</v>
      </c>
      <c r="BT280" s="11">
        <f>BS280/S280</f>
        <v>0.76298701298701299</v>
      </c>
      <c r="BU280" s="14">
        <f>(BE280-AP280)*1/BT280-(BE280-AP280)</f>
        <v>70691.957446808519</v>
      </c>
      <c r="BV280" s="14">
        <f t="shared" si="23"/>
        <v>0.19610561396275683</v>
      </c>
      <c r="BW280" s="27">
        <f>(AR280+AV280+AY280+BB280)/S280</f>
        <v>0.19989778739778741</v>
      </c>
      <c r="BX280" s="13">
        <f>(AF280+AH280+AJ280+AL280+AN280)/N280</f>
        <v>242.09574468085106</v>
      </c>
      <c r="BY280" s="26">
        <f>BX280/K280</f>
        <v>0.25618597320724978</v>
      </c>
      <c r="BZ280" s="11">
        <f>AP280/BE280</f>
        <v>3.2586700771744179E-3</v>
      </c>
      <c r="CA280" s="15">
        <f>-(BM280+BN280+BO280)/M280</f>
        <v>-7687.2767826034233</v>
      </c>
      <c r="CB280" s="15">
        <f>BG280-CA280</f>
        <v>3272.2767826034233</v>
      </c>
      <c r="CC280" s="18">
        <f t="shared" si="24"/>
        <v>0</v>
      </c>
      <c r="CD280" s="17">
        <f>(AF280/(AF280+AH280+AJ280))/(X280/(X280+Z280+AB280))</f>
        <v>1.8786425043706592</v>
      </c>
      <c r="CE280" s="19">
        <f>(AH280/(AF280+AH280+AJ280))/(Z280/(X280+Z280+AB280))</f>
        <v>1.0949679816397018</v>
      </c>
      <c r="CF280" s="18">
        <f>(AJ280/(AF280+AH280+AJ280))/(AB280/(X280+Z280+AB280))</f>
        <v>0.77281736510430932</v>
      </c>
      <c r="CG280">
        <f>AH280/Z280</f>
        <v>197.42903225806452</v>
      </c>
      <c r="CH280" s="11">
        <f>BB280/BE280</f>
        <v>0.26770149881303817</v>
      </c>
      <c r="CI280" s="14">
        <f>AY280/V280</f>
        <v>2247.8493443945035</v>
      </c>
      <c r="CJ280" s="14">
        <f>AV280/M280</f>
        <v>5683.25</v>
      </c>
      <c r="CK280" s="17">
        <f>N280/V280</f>
        <v>47.735821067477708</v>
      </c>
      <c r="CL280" s="17">
        <f>(AL280+AN280)/N280</f>
        <v>5.5882978723404255</v>
      </c>
      <c r="CM280" s="14">
        <f>AP280/AC280</f>
        <v>6</v>
      </c>
    </row>
    <row r="281" spans="1:91" hidden="1" x14ac:dyDescent="0.2">
      <c r="A281">
        <v>1056</v>
      </c>
      <c r="B281" s="2">
        <v>45231</v>
      </c>
      <c r="C281" s="3" t="s">
        <v>32</v>
      </c>
      <c r="D281" t="s">
        <v>33</v>
      </c>
      <c r="E281" s="3" t="s">
        <v>37</v>
      </c>
      <c r="F281" t="s">
        <v>38</v>
      </c>
      <c r="G281" t="str">
        <f>CONCATENATE(C281,E281)</f>
        <v>HNLLAX</v>
      </c>
      <c r="H281" t="s">
        <v>31</v>
      </c>
      <c r="I281">
        <f>U281/M281</f>
        <v>131.5</v>
      </c>
      <c r="J281" t="str">
        <f>_xlfn.CONCAT(C281,E281,H281)</f>
        <v>HNLLAX737-800</v>
      </c>
      <c r="K281" s="4">
        <v>2556</v>
      </c>
      <c r="L281" s="4">
        <f>N281/M281</f>
        <v>119</v>
      </c>
      <c r="M281" s="4">
        <v>2</v>
      </c>
      <c r="N281" s="4">
        <v>238</v>
      </c>
      <c r="O281" s="4">
        <f>P281/M281</f>
        <v>14.5</v>
      </c>
      <c r="P281" s="4">
        <v>29</v>
      </c>
      <c r="Q281" s="4">
        <v>54</v>
      </c>
      <c r="R281" s="4">
        <v>155</v>
      </c>
      <c r="S281" s="4">
        <f>U281*K281</f>
        <v>672228</v>
      </c>
      <c r="T281" s="7">
        <f>N281/U281</f>
        <v>0.90494296577946765</v>
      </c>
      <c r="U281" s="4">
        <v>263</v>
      </c>
      <c r="V281" s="4">
        <v>8.032353523357088</v>
      </c>
      <c r="W281" s="7">
        <f>P281/X281</f>
        <v>0.90625</v>
      </c>
      <c r="X281" s="4">
        <v>32</v>
      </c>
      <c r="Y281" s="7">
        <f>Q281/Z281</f>
        <v>0.9</v>
      </c>
      <c r="Z281" s="4">
        <v>60</v>
      </c>
      <c r="AA281" s="7">
        <f>R281/AB281</f>
        <v>0.9064327485380117</v>
      </c>
      <c r="AB281" s="4">
        <v>171</v>
      </c>
      <c r="AC281" s="4">
        <v>0</v>
      </c>
      <c r="AD281" s="4" t="e">
        <f>AP281/AC281</f>
        <v>#DIV/0!</v>
      </c>
      <c r="AE281" s="7">
        <f>AF281/(AF281+AH281+AJ281+AL281+AN281+AP281)</f>
        <v>0.21087785147279955</v>
      </c>
      <c r="AF281" s="4">
        <v>18091</v>
      </c>
      <c r="AG281" s="7">
        <f>AH281/(AF281+AH281+AJ281+AL281+AN281+AP281)</f>
        <v>0.22941169613819953</v>
      </c>
      <c r="AH281" s="4">
        <v>19681</v>
      </c>
      <c r="AI281" s="7">
        <f>AJ281/(AF281+AH281+AJ281+AL281+AN281+AP281)</f>
        <v>0.53983610952453109</v>
      </c>
      <c r="AJ281" s="4">
        <v>46312</v>
      </c>
      <c r="AK281" s="7">
        <f>AL281/(AF281+AH281+AJ281+AL281+AN281+AP281)</f>
        <v>1.2647309095571694E-2</v>
      </c>
      <c r="AL281" s="4">
        <v>1085</v>
      </c>
      <c r="AM281" s="7">
        <f>AN281/(AF281+AH281+AJ281+AL281+AN281+AP281)</f>
        <v>7.2270337688981109E-3</v>
      </c>
      <c r="AN281" s="4">
        <v>620</v>
      </c>
      <c r="AO281" s="7">
        <f>AP281/(AF281+AH281+AJ281+AL281+AN281+AP281)</f>
        <v>0</v>
      </c>
      <c r="AP281" s="4">
        <v>0</v>
      </c>
      <c r="AQ281" s="6">
        <f>AO281+AM281+AK281+AI281+AG281+AE281</f>
        <v>1</v>
      </c>
      <c r="AR281" s="4">
        <v>33399</v>
      </c>
      <c r="AS281" s="4">
        <f>AR281/M281</f>
        <v>16699.5</v>
      </c>
      <c r="AT281" s="4">
        <f>AR281/V281</f>
        <v>4158.059017556915</v>
      </c>
      <c r="AU281" s="7">
        <f>AR281/(AR281+AV281+AY281+BB281)</f>
        <v>0.3920668646624485</v>
      </c>
      <c r="AV281" s="4">
        <v>8800</v>
      </c>
      <c r="AW281" s="4">
        <f>AV281/M281</f>
        <v>4400</v>
      </c>
      <c r="AX281" s="7">
        <f>AV281/(AR281+AV281+AY281+BB281)</f>
        <v>0.10330214704121521</v>
      </c>
      <c r="AY281" s="4">
        <v>18055</v>
      </c>
      <c r="AZ281" s="4">
        <f>AY281/M281</f>
        <v>9027.5</v>
      </c>
      <c r="BA281" s="7">
        <f>AY281/(AR281+AV281+AY281+BB281)</f>
        <v>0.21194548463967508</v>
      </c>
      <c r="BB281" s="4">
        <v>24933</v>
      </c>
      <c r="BC281" s="11">
        <f>BB281/(AR281+AV281+AY281+BB281)</f>
        <v>0.29268550365666124</v>
      </c>
      <c r="BD281" s="9">
        <f>BC281+BA281+AX281+AU281</f>
        <v>1</v>
      </c>
      <c r="BE281" s="14">
        <f>(AF281+AH281+AJ281+AL281+AN281+AP281)</f>
        <v>85789</v>
      </c>
      <c r="BF281" s="14">
        <f t="shared" si="20"/>
        <v>-85187</v>
      </c>
      <c r="BG281" s="13">
        <f>(AF281+AH281+AJ281+AL281+AN281+AP281)-(AR281+AV281+AY281+BB281)</f>
        <v>602</v>
      </c>
      <c r="BH281" s="13">
        <f t="shared" si="21"/>
        <v>0</v>
      </c>
      <c r="BI281" s="14">
        <f>AF281/W281</f>
        <v>19962.482758620688</v>
      </c>
      <c r="BJ281" s="14">
        <f>AH281/Y281</f>
        <v>21867.777777777777</v>
      </c>
      <c r="BK281" s="14">
        <f>AJ281/AA281</f>
        <v>51092.5935483871</v>
      </c>
      <c r="BL281" s="14">
        <f>BI281+BJ281+BK281</f>
        <v>92922.854084785562</v>
      </c>
      <c r="BM281" s="14">
        <f>(AF281/W281)-AF281</f>
        <v>1871.4827586206884</v>
      </c>
      <c r="BN281" s="14">
        <f>AH281/Y281-AH281</f>
        <v>2186.7777777777774</v>
      </c>
      <c r="BO281" s="14">
        <f>AJ281/AA281-AJ281</f>
        <v>4780.5935483870999</v>
      </c>
      <c r="BP281" s="14">
        <f>BG281/S281</f>
        <v>8.9552949296964725E-4</v>
      </c>
      <c r="BQ281" s="14">
        <f>(BG281-CA281)/S281</f>
        <v>7.4698272645483121E-3</v>
      </c>
      <c r="BR281" s="27">
        <f>BQ281-BP281</f>
        <v>6.5742977715786653E-3</v>
      </c>
      <c r="BS281" s="28">
        <f t="shared" si="22"/>
        <v>608328</v>
      </c>
      <c r="BT281" s="11">
        <f>BS281/S281</f>
        <v>0.90494296577946765</v>
      </c>
      <c r="BU281" s="14">
        <f>(BE281-AP281)*1/BT281-(BE281-AP281)</f>
        <v>9011.4495798319404</v>
      </c>
      <c r="BV281" s="14">
        <f t="shared" si="23"/>
        <v>0.12761890311025426</v>
      </c>
      <c r="BW281" s="27">
        <f>(AR281+AV281+AY281+BB281)/S281</f>
        <v>0.12672337361728461</v>
      </c>
      <c r="BX281" s="13">
        <f>(AF281+AH281+AJ281+AL281+AN281)/N281</f>
        <v>360.4579831932773</v>
      </c>
      <c r="BY281" s="26">
        <f>BX281/K281</f>
        <v>0.14102425007561709</v>
      </c>
      <c r="BZ281" s="11">
        <f>AP281/BE281</f>
        <v>0</v>
      </c>
      <c r="CA281" s="15">
        <f>-(BM281+BN281+BO281)/M281</f>
        <v>-4419.4270423927828</v>
      </c>
      <c r="CB281" s="15">
        <f>BG281-CA281</f>
        <v>5021.4270423927828</v>
      </c>
      <c r="CC281" s="18">
        <f t="shared" si="24"/>
        <v>0</v>
      </c>
      <c r="CD281" s="17">
        <f>(AF281/(AF281+AH281+AJ281))/(X281/(X281+Z281+AB281))</f>
        <v>1.7682960640549925</v>
      </c>
      <c r="CE281" s="19">
        <f>(AH281/(AF281+AH281+AJ281))/(Z281/(X281+Z281+AB281))</f>
        <v>1.0259785849071563</v>
      </c>
      <c r="CF281" s="18">
        <f>(AJ281/(AF281+AH281+AJ281))/(AB281/(X281+Z281+AB281))</f>
        <v>0.84711000500474187</v>
      </c>
      <c r="CG281">
        <f>AH281/Z281</f>
        <v>328.01666666666665</v>
      </c>
      <c r="CH281" s="11">
        <f>BB281/BE281</f>
        <v>0.29063166606441387</v>
      </c>
      <c r="CI281" s="14">
        <f>AY281/V281</f>
        <v>2247.7845313329772</v>
      </c>
      <c r="CJ281" s="14">
        <f>AV281/M281</f>
        <v>4400</v>
      </c>
      <c r="CK281" s="17">
        <f>N281/V281</f>
        <v>29.630169950553785</v>
      </c>
      <c r="CL281" s="17">
        <f>(AL281+AN281)/N281</f>
        <v>7.1638655462184877</v>
      </c>
      <c r="CM281" s="14" t="e">
        <f>AP281/AC281</f>
        <v>#DIV/0!</v>
      </c>
    </row>
    <row r="282" spans="1:91" hidden="1" x14ac:dyDescent="0.2">
      <c r="A282">
        <v>468</v>
      </c>
      <c r="B282" s="2">
        <v>44866</v>
      </c>
      <c r="C282" s="3" t="s">
        <v>37</v>
      </c>
      <c r="D282" t="s">
        <v>38</v>
      </c>
      <c r="E282" s="3" t="s">
        <v>41</v>
      </c>
      <c r="F282" t="s">
        <v>42</v>
      </c>
      <c r="G282" t="str">
        <f>CONCATENATE(C282,E282)</f>
        <v>LAXSEA</v>
      </c>
      <c r="H282" t="s">
        <v>30</v>
      </c>
      <c r="I282">
        <f>U282/M282</f>
        <v>124</v>
      </c>
      <c r="J282" t="str">
        <f>_xlfn.CONCAT(C282,E282,H282)</f>
        <v>LAXSEA737-700</v>
      </c>
      <c r="K282" s="4">
        <v>954</v>
      </c>
      <c r="L282" s="4">
        <f>N282/M282</f>
        <v>112.33333333333333</v>
      </c>
      <c r="M282" s="4">
        <v>3</v>
      </c>
      <c r="N282" s="4">
        <v>337</v>
      </c>
      <c r="O282" s="4">
        <f>P282/M282</f>
        <v>17</v>
      </c>
      <c r="P282" s="4">
        <v>51</v>
      </c>
      <c r="Q282" s="4">
        <v>83</v>
      </c>
      <c r="R282" s="4">
        <v>203</v>
      </c>
      <c r="S282" s="4">
        <f>U282*K282</f>
        <v>354888</v>
      </c>
      <c r="T282" s="7">
        <f>N282/U282</f>
        <v>0.90591397849462363</v>
      </c>
      <c r="U282" s="4">
        <v>372</v>
      </c>
      <c r="V282" s="4">
        <v>8.3474004424778752</v>
      </c>
      <c r="W282" s="7">
        <f>P282/X282</f>
        <v>1</v>
      </c>
      <c r="X282" s="4">
        <v>51</v>
      </c>
      <c r="Y282" s="7">
        <f>Q282/Z282</f>
        <v>0.89247311827956988</v>
      </c>
      <c r="Z282" s="4">
        <v>93</v>
      </c>
      <c r="AA282" s="7">
        <f>R282/AB282</f>
        <v>0.89035087719298245</v>
      </c>
      <c r="AB282" s="4">
        <v>228</v>
      </c>
      <c r="AC282" s="4">
        <v>2159</v>
      </c>
      <c r="AD282" s="4">
        <f>AP282/AC282</f>
        <v>5</v>
      </c>
      <c r="AE282" s="7">
        <f>AF282/(AF282+AH282+AJ282+AL282+AN282+AP282)</f>
        <v>0.21033326582506356</v>
      </c>
      <c r="AF282" s="4">
        <v>18694</v>
      </c>
      <c r="AG282" s="7">
        <f>AH282/(AF282+AH282+AJ282+AL282+AN282+AP282)</f>
        <v>0.20306487544724228</v>
      </c>
      <c r="AH282" s="4">
        <v>18048</v>
      </c>
      <c r="AI282" s="7">
        <f>AJ282/(AF282+AH282+AJ282+AL282+AN282+AP282)</f>
        <v>0.43988388577600757</v>
      </c>
      <c r="AJ282" s="4">
        <v>39096</v>
      </c>
      <c r="AK282" s="7">
        <f>AL282/(AF282+AH282+AJ282+AL282+AN282+AP282)</f>
        <v>1.3839195301424424E-2</v>
      </c>
      <c r="AL282" s="4">
        <v>1230</v>
      </c>
      <c r="AM282" s="7">
        <f>AN282/(AF282+AH282+AJ282+AL282+AN282+AP282)</f>
        <v>1.1420148968248611E-2</v>
      </c>
      <c r="AN282" s="4">
        <v>1015</v>
      </c>
      <c r="AO282" s="7">
        <f>AP282/(AF282+AH282+AJ282+AL282+AN282+AP282)</f>
        <v>0.12145862868201354</v>
      </c>
      <c r="AP282" s="4">
        <v>10795</v>
      </c>
      <c r="AQ282" s="6">
        <f>AO282+AM282+AK282+AI282+AG282+AE282</f>
        <v>1</v>
      </c>
      <c r="AR282" s="4">
        <v>30740</v>
      </c>
      <c r="AS282" s="4">
        <f>AR282/M282</f>
        <v>10246.666666666666</v>
      </c>
      <c r="AT282" s="4">
        <f>AR282/V282</f>
        <v>3682.5836033421465</v>
      </c>
      <c r="AU282" s="7">
        <f>AR282/(AR282+AV282+AY282+BB282)</f>
        <v>0.32756838549492234</v>
      </c>
      <c r="AV282" s="4">
        <v>15719</v>
      </c>
      <c r="AW282" s="4">
        <f>AV282/M282</f>
        <v>5239.666666666667</v>
      </c>
      <c r="AX282" s="7">
        <f>AV282/(AR282+AV282+AY282+BB282)</f>
        <v>0.16750317018850633</v>
      </c>
      <c r="AY282" s="4">
        <v>27334</v>
      </c>
      <c r="AZ282" s="4">
        <f>AY282/M282</f>
        <v>9111.3333333333339</v>
      </c>
      <c r="BA282" s="7">
        <f>AY282/(AR282+AV282+AY282+BB282)</f>
        <v>0.2912737231333184</v>
      </c>
      <c r="BB282" s="4">
        <v>20050</v>
      </c>
      <c r="BC282" s="11">
        <f>BB282/(AR282+AV282+AY282+BB282)</f>
        <v>0.21365472118325288</v>
      </c>
      <c r="BD282" s="9">
        <f>BC282+BA282+AX282+AU282</f>
        <v>1</v>
      </c>
      <c r="BE282" s="14">
        <f>(AF282+AH282+AJ282+AL282+AN282+AP282)</f>
        <v>88878</v>
      </c>
      <c r="BF282" s="14">
        <f t="shared" si="20"/>
        <v>-93843</v>
      </c>
      <c r="BG282" s="13">
        <f>(AF282+AH282+AJ282+AL282+AN282+AP282)-(AR282+AV282+AY282+BB282)</f>
        <v>-4965</v>
      </c>
      <c r="BH282" s="13">
        <f t="shared" si="21"/>
        <v>1</v>
      </c>
      <c r="BI282" s="14">
        <f>AF282/W282</f>
        <v>18694</v>
      </c>
      <c r="BJ282" s="14">
        <f>AH282/Y282</f>
        <v>20222.457831325301</v>
      </c>
      <c r="BK282" s="14">
        <f>AJ282/AA282</f>
        <v>43910.778325123152</v>
      </c>
      <c r="BL282" s="14">
        <f>BI282+BJ282+BK282</f>
        <v>82827.23615644846</v>
      </c>
      <c r="BM282" s="14">
        <f>(AF282/W282)-AF282</f>
        <v>0</v>
      </c>
      <c r="BN282" s="14">
        <f>AH282/Y282-AH282</f>
        <v>2174.4578313253005</v>
      </c>
      <c r="BO282" s="14">
        <f>AJ282/AA282-AJ282</f>
        <v>4814.7783251231522</v>
      </c>
      <c r="BP282" s="14">
        <f>BG282/S282</f>
        <v>-1.3990329343342125E-2</v>
      </c>
      <c r="BQ282" s="14">
        <f>(BG282-CA282)/S282</f>
        <v>-7.4255951582391693E-3</v>
      </c>
      <c r="BR282" s="27">
        <f>BQ282-BP282</f>
        <v>6.5647341851029556E-3</v>
      </c>
      <c r="BS282" s="28">
        <f t="shared" si="22"/>
        <v>321498</v>
      </c>
      <c r="BT282" s="11">
        <f>BS282/S282</f>
        <v>0.90591397849462363</v>
      </c>
      <c r="BU282" s="14">
        <f>(BE282-AP282)*1/BT282-(BE282-AP282)</f>
        <v>8109.5103857566719</v>
      </c>
      <c r="BV282" s="14">
        <f t="shared" si="23"/>
        <v>0.25043957530263067</v>
      </c>
      <c r="BW282" s="27">
        <f>(AR282+AV282+AY282+BB282)/S282</f>
        <v>0.26442990464597282</v>
      </c>
      <c r="BX282" s="13">
        <f>(AF282+AH282+AJ282+AL282+AN282)/N282</f>
        <v>231.70029673590506</v>
      </c>
      <c r="BY282" s="26">
        <f>BX282/K282</f>
        <v>0.24287242844434492</v>
      </c>
      <c r="BZ282" s="11">
        <f>AP282/BE282</f>
        <v>0.12145862868201354</v>
      </c>
      <c r="CA282" s="15">
        <f>-(BM282+BN282+BO282)/M282</f>
        <v>-2329.7453854828177</v>
      </c>
      <c r="CB282" s="15">
        <f>BG282-CA282</f>
        <v>-2635.2546145171823</v>
      </c>
      <c r="CC282" s="18">
        <f t="shared" si="24"/>
        <v>1</v>
      </c>
      <c r="CD282" s="17">
        <f>(AF282/(AF282+AH282+AJ282))/(X282/(X282+Z282+AB282))</f>
        <v>1.7979935559233848</v>
      </c>
      <c r="CE282" s="19">
        <f>(AH282/(AF282+AH282+AJ282))/(Z282/(X282+Z282+AB282))</f>
        <v>0.95192383765394661</v>
      </c>
      <c r="CF282" s="18">
        <f>(AJ282/(AF282+AH282+AJ282))/(AB282/(X282+Z282+AB282))</f>
        <v>0.84111145502671214</v>
      </c>
      <c r="CG282">
        <f>AH282/Z282</f>
        <v>194.06451612903226</v>
      </c>
      <c r="CH282" s="11">
        <f>BB282/BE282</f>
        <v>0.22559013479151196</v>
      </c>
      <c r="CI282" s="14">
        <f>AY282/V282</f>
        <v>3274.5523817096364</v>
      </c>
      <c r="CJ282" s="14">
        <f>AV282/M282</f>
        <v>5239.666666666667</v>
      </c>
      <c r="CK282" s="17">
        <f>N282/V282</f>
        <v>40.371850173269465</v>
      </c>
      <c r="CL282" s="17">
        <f>(AL282+AN282)/N282</f>
        <v>6.6617210682492578</v>
      </c>
      <c r="CM282" s="14">
        <f>AP282/AC282</f>
        <v>5</v>
      </c>
    </row>
    <row r="283" spans="1:91" x14ac:dyDescent="0.2">
      <c r="A283">
        <v>815</v>
      </c>
      <c r="B283" s="2">
        <v>45200</v>
      </c>
      <c r="C283" s="3" t="s">
        <v>29</v>
      </c>
      <c r="D283" t="s">
        <v>28</v>
      </c>
      <c r="E283" s="3" t="s">
        <v>39</v>
      </c>
      <c r="F283" t="s">
        <v>28</v>
      </c>
      <c r="G283" t="str">
        <f>CONCATENATE(C283,E283)</f>
        <v>ANCOME</v>
      </c>
      <c r="H283" t="s">
        <v>40</v>
      </c>
      <c r="I283">
        <f>U283/M283</f>
        <v>73.625</v>
      </c>
      <c r="J283" t="str">
        <f>_xlfn.CONCAT(C283,E283,H283)</f>
        <v>ANCOMEE175</v>
      </c>
      <c r="K283" s="4">
        <v>539</v>
      </c>
      <c r="L283" s="4">
        <f>N283/M283</f>
        <v>50.4375</v>
      </c>
      <c r="M283" s="4">
        <v>16</v>
      </c>
      <c r="N283" s="4">
        <v>807</v>
      </c>
      <c r="O283" s="4">
        <f>P283/M283</f>
        <v>8.125</v>
      </c>
      <c r="P283" s="4">
        <v>130</v>
      </c>
      <c r="Q283" s="4">
        <v>233</v>
      </c>
      <c r="R283" s="4">
        <v>445</v>
      </c>
      <c r="S283" s="4">
        <f>U283*K283</f>
        <v>634942</v>
      </c>
      <c r="T283" s="7">
        <f>N283/U283</f>
        <v>0.68505942275042442</v>
      </c>
      <c r="U283" s="4">
        <v>1178</v>
      </c>
      <c r="V283" s="4">
        <v>24.53721264367816</v>
      </c>
      <c r="W283" s="7">
        <f>P283/X283</f>
        <v>0.83870967741935487</v>
      </c>
      <c r="X283" s="4">
        <v>155</v>
      </c>
      <c r="Y283" s="7">
        <f>Q283/Z283</f>
        <v>0.83512544802867383</v>
      </c>
      <c r="Z283" s="4">
        <v>279</v>
      </c>
      <c r="AA283" s="7">
        <f>R283/AB283</f>
        <v>0.5981182795698925</v>
      </c>
      <c r="AB283" s="4">
        <v>744</v>
      </c>
      <c r="AC283" s="4">
        <v>3783</v>
      </c>
      <c r="AD283" s="4">
        <f>AP283/AC283</f>
        <v>5.999735659529474</v>
      </c>
      <c r="AE283" s="7">
        <f>AF283/(AF283+AH283+AJ283+AL283+AN283+AP283)</f>
        <v>0.19995597102678786</v>
      </c>
      <c r="AF283" s="4">
        <v>37240</v>
      </c>
      <c r="AG283" s="7">
        <f>AH283/(AF283+AH283+AJ283+AL283+AN283+AP283)</f>
        <v>0.2360275127388706</v>
      </c>
      <c r="AH283" s="4">
        <v>43958</v>
      </c>
      <c r="AI283" s="7">
        <f>AJ283/(AF283+AH283+AJ283+AL283+AN283+AP283)</f>
        <v>0.40632835949119689</v>
      </c>
      <c r="AJ283" s="4">
        <v>75675</v>
      </c>
      <c r="AK283" s="7">
        <f>AL283/(AF283+AH283+AJ283+AL283+AN283+AP283)</f>
        <v>1.6725640433631693E-2</v>
      </c>
      <c r="AL283" s="4">
        <v>3115</v>
      </c>
      <c r="AM283" s="7">
        <f>AN283/(AF283+AH283+AJ283+AL283+AN283+AP283)</f>
        <v>1.9093540090527866E-2</v>
      </c>
      <c r="AN283" s="4">
        <v>3556</v>
      </c>
      <c r="AO283" s="7">
        <f>AP283/(AF283+AH283+AJ283+AL283+AN283+AP283)</f>
        <v>0.12186897621898508</v>
      </c>
      <c r="AP283" s="4">
        <v>22697</v>
      </c>
      <c r="AQ283" s="6">
        <f>AO283+AM283+AK283+AI283+AG283+AE283</f>
        <v>1</v>
      </c>
      <c r="AR283" s="4">
        <v>61250</v>
      </c>
      <c r="AS283" s="4">
        <f>AR283/M283</f>
        <v>3828.125</v>
      </c>
      <c r="AT283" s="4">
        <f>AR283/V283</f>
        <v>2496.2085502315858</v>
      </c>
      <c r="AU283" s="7">
        <f>AR283/(AR283+AV283+AY283+BB283)</f>
        <v>0.33639983523273376</v>
      </c>
      <c r="AV283" s="4">
        <v>50653</v>
      </c>
      <c r="AW283" s="4">
        <f>AV283/M283</f>
        <v>3165.8125</v>
      </c>
      <c r="AX283" s="7">
        <f>AV283/(AR283+AV283+AY283+BB283)</f>
        <v>0.27819854455581489</v>
      </c>
      <c r="AY283" s="4">
        <v>33961</v>
      </c>
      <c r="AZ283" s="4">
        <f>AY283/M283</f>
        <v>2122.5625</v>
      </c>
      <c r="BA283" s="7">
        <f>AY283/(AR283+AV283+AY283+BB283)</f>
        <v>0.18652203762185912</v>
      </c>
      <c r="BB283" s="4">
        <v>36211</v>
      </c>
      <c r="BC283" s="11">
        <f>BB283/(AR283+AV283+AY283+BB283)</f>
        <v>0.19887958258959221</v>
      </c>
      <c r="BD283" s="9">
        <f>BC283+BA283+AX283+AU283</f>
        <v>1</v>
      </c>
      <c r="BE283" s="14">
        <f>(AF283+AH283+AJ283+AL283+AN283+AP283)</f>
        <v>186241</v>
      </c>
      <c r="BF283" s="14">
        <f t="shared" si="20"/>
        <v>-182075</v>
      </c>
      <c r="BG283" s="13">
        <f>(AF283+AH283+AJ283+AL283+AN283+AP283)-(AR283+AV283+AY283+BB283)</f>
        <v>4166</v>
      </c>
      <c r="BH283" s="13">
        <f t="shared" si="21"/>
        <v>0</v>
      </c>
      <c r="BI283" s="14">
        <f>AF283/W283</f>
        <v>44401.538461538461</v>
      </c>
      <c r="BJ283" s="14">
        <f>AH283/Y283</f>
        <v>52636.403433476393</v>
      </c>
      <c r="BK283" s="14">
        <f>AJ283/AA283</f>
        <v>126521.79775280898</v>
      </c>
      <c r="BL283" s="14">
        <f>BI283+BJ283+BK283</f>
        <v>223559.73964782385</v>
      </c>
      <c r="BM283" s="14">
        <f>(AF283/W283)-AF283</f>
        <v>7161.538461538461</v>
      </c>
      <c r="BN283" s="14">
        <f>AH283/Y283-AH283</f>
        <v>8678.4034334763928</v>
      </c>
      <c r="BO283" s="14">
        <f>AJ283/AA283-AJ283</f>
        <v>50846.797752808983</v>
      </c>
      <c r="BP283" s="14">
        <f>BG283/S283</f>
        <v>6.5612292146369272E-3</v>
      </c>
      <c r="BQ283" s="14">
        <f>(BG283-CA283)/S283</f>
        <v>1.312548426153726E-2</v>
      </c>
      <c r="BR283" s="27">
        <f>BQ283-BP283</f>
        <v>6.5642550469003332E-3</v>
      </c>
      <c r="BS283" s="28">
        <f t="shared" si="22"/>
        <v>434973</v>
      </c>
      <c r="BT283" s="11">
        <f>BS283/S283</f>
        <v>0.68505942275042442</v>
      </c>
      <c r="BU283" s="14">
        <f>(BE283-AP283)*1/BT283-(BE283-AP283)</f>
        <v>75185.655514250306</v>
      </c>
      <c r="BV283" s="14">
        <f t="shared" si="23"/>
        <v>0.29331970479193376</v>
      </c>
      <c r="BW283" s="27">
        <f>(AR283+AV283+AY283+BB283)/S283</f>
        <v>0.28675847557729683</v>
      </c>
      <c r="BX283" s="13">
        <f>(AF283+AH283+AJ283+AL283+AN283)/N283</f>
        <v>202.65675340768277</v>
      </c>
      <c r="BY283" s="26">
        <f>BX283/K283</f>
        <v>0.3759865554873521</v>
      </c>
      <c r="BZ283" s="11">
        <f>AP283/BE283</f>
        <v>0.12186897621898508</v>
      </c>
      <c r="CA283" s="15">
        <f>-(BM283+BN283+BO283)/M283</f>
        <v>-4167.9212279889898</v>
      </c>
      <c r="CB283" s="15">
        <f>BG283-CA283</f>
        <v>8333.9212279889907</v>
      </c>
      <c r="CC283" s="18">
        <f t="shared" si="24"/>
        <v>0</v>
      </c>
      <c r="CD283" s="17">
        <f>(AF283/(AF283+AH283+AJ283))/(X283/(X283+Z283+AB283))</f>
        <v>1.8041600530365329</v>
      </c>
      <c r="CE283" s="19">
        <f>(AH283/(AF283+AH283+AJ283))/(Z283/(X283+Z283+AB283))</f>
        <v>1.1831254865046532</v>
      </c>
      <c r="CF283" s="18">
        <f>(AJ283/(AF283+AH283+AJ283))/(AB283/(X283+Z283+AB283))</f>
        <v>0.76379459817814421</v>
      </c>
      <c r="CG283">
        <f>AH283/Z283</f>
        <v>157.55555555555554</v>
      </c>
      <c r="CH283" s="11">
        <f>BB283/BE283</f>
        <v>0.19443087182736346</v>
      </c>
      <c r="CI283" s="14">
        <f>AY283/V283</f>
        <v>1384.0610379496309</v>
      </c>
      <c r="CJ283" s="14">
        <f>AV283/M283</f>
        <v>3165.8125</v>
      </c>
      <c r="CK283" s="17">
        <f>N283/V283</f>
        <v>32.88882122509208</v>
      </c>
      <c r="CL283" s="17">
        <f>(AL283+AN283)/N283</f>
        <v>8.26641883519207</v>
      </c>
      <c r="CM283" s="14">
        <f>AP283/AC283</f>
        <v>5.999735659529474</v>
      </c>
    </row>
    <row r="284" spans="1:91" hidden="1" x14ac:dyDescent="0.2">
      <c r="A284">
        <v>530</v>
      </c>
      <c r="B284" s="2">
        <v>44866</v>
      </c>
      <c r="C284" s="3" t="s">
        <v>41</v>
      </c>
      <c r="D284" t="s">
        <v>42</v>
      </c>
      <c r="E284" s="3" t="s">
        <v>52</v>
      </c>
      <c r="F284" t="s">
        <v>33</v>
      </c>
      <c r="G284" t="str">
        <f>CONCATENATE(C284,E284)</f>
        <v>SEAOGG</v>
      </c>
      <c r="H284" t="s">
        <v>34</v>
      </c>
      <c r="I284">
        <f>U284/M284</f>
        <v>178</v>
      </c>
      <c r="J284" t="str">
        <f>_xlfn.CONCAT(C284,E284,H284)</f>
        <v>SEAOGG737-900</v>
      </c>
      <c r="K284" s="4">
        <v>2640</v>
      </c>
      <c r="L284" s="4">
        <f>N284/M284</f>
        <v>131</v>
      </c>
      <c r="M284" s="4">
        <v>4</v>
      </c>
      <c r="N284" s="4">
        <v>524</v>
      </c>
      <c r="O284" s="4">
        <f>P284/M284</f>
        <v>22.25</v>
      </c>
      <c r="P284" s="4">
        <v>89</v>
      </c>
      <c r="Q284" s="4">
        <v>166</v>
      </c>
      <c r="R284" s="4">
        <v>269</v>
      </c>
      <c r="S284" s="4">
        <f>U284*K284</f>
        <v>1879680</v>
      </c>
      <c r="T284" s="7">
        <f>N284/U284</f>
        <v>0.7359550561797753</v>
      </c>
      <c r="U284" s="4">
        <v>712</v>
      </c>
      <c r="V284" s="4">
        <v>24.555777223607649</v>
      </c>
      <c r="W284" s="7">
        <f>P284/X284</f>
        <v>0.96739130434782605</v>
      </c>
      <c r="X284" s="4">
        <v>92</v>
      </c>
      <c r="Y284" s="7">
        <f>Q284/Z284</f>
        <v>0.96511627906976749</v>
      </c>
      <c r="Z284" s="4">
        <v>172</v>
      </c>
      <c r="AA284" s="7">
        <f>R284/AB284</f>
        <v>0.6004464285714286</v>
      </c>
      <c r="AB284" s="4">
        <v>448</v>
      </c>
      <c r="AC284" s="4">
        <v>1771</v>
      </c>
      <c r="AD284" s="4">
        <f>AP284/AC284</f>
        <v>5</v>
      </c>
      <c r="AE284" s="7">
        <f>AF284/(AF284+AH284+AJ284+AL284+AN284+AP284)</f>
        <v>0.24157171660336663</v>
      </c>
      <c r="AF284" s="4">
        <v>41216</v>
      </c>
      <c r="AG284" s="7">
        <f>AH284/(AF284+AH284+AJ284+AL284+AN284+AP284)</f>
        <v>0.28417030055797815</v>
      </c>
      <c r="AH284" s="4">
        <v>48484</v>
      </c>
      <c r="AI284" s="7">
        <f>AJ284/(AF284+AH284+AJ284+AL284+AN284+AP284)</f>
        <v>0.40655624325971773</v>
      </c>
      <c r="AJ284" s="4">
        <v>69365</v>
      </c>
      <c r="AK284" s="7">
        <f>AL284/(AF284+AH284+AJ284+AL284+AN284+AP284)</f>
        <v>9.4950063300042204E-3</v>
      </c>
      <c r="AL284" s="4">
        <v>1620</v>
      </c>
      <c r="AM284" s="7">
        <f>AN284/(AF284+AH284+AJ284+AL284+AN284+AP284)</f>
        <v>6.3065597599287291E-3</v>
      </c>
      <c r="AN284" s="4">
        <v>1076</v>
      </c>
      <c r="AO284" s="7">
        <f>AP284/(AF284+AH284+AJ284+AL284+AN284+AP284)</f>
        <v>5.1900173489004546E-2</v>
      </c>
      <c r="AP284" s="4">
        <v>8855</v>
      </c>
      <c r="AQ284" s="6">
        <f>AO284+AM284+AK284+AI284+AG284+AE284</f>
        <v>1</v>
      </c>
      <c r="AR284" s="4">
        <v>90428</v>
      </c>
      <c r="AS284" s="4">
        <f>AR284/M284</f>
        <v>22607</v>
      </c>
      <c r="AT284" s="4">
        <f>AR284/V284</f>
        <v>3682.5549921125498</v>
      </c>
      <c r="AU284" s="7">
        <f>AR284/(AR284+AV284+AY284+BB284)</f>
        <v>0.36059559603467667</v>
      </c>
      <c r="AV284" s="4">
        <v>20958</v>
      </c>
      <c r="AW284" s="4">
        <f>AV284/M284</f>
        <v>5239.5</v>
      </c>
      <c r="AX284" s="7">
        <f>AV284/(AR284+AV284+AY284+BB284)</f>
        <v>8.3573257195722048E-2</v>
      </c>
      <c r="AY284" s="4">
        <v>80408</v>
      </c>
      <c r="AZ284" s="4">
        <f>AY284/M284</f>
        <v>20102</v>
      </c>
      <c r="BA284" s="7">
        <f>AY284/(AR284+AV284+AY284+BB284)</f>
        <v>0.32063930072495556</v>
      </c>
      <c r="BB284" s="4">
        <v>58980</v>
      </c>
      <c r="BC284" s="11">
        <f>BB284/(AR284+AV284+AY284+BB284)</f>
        <v>0.23519184604464577</v>
      </c>
      <c r="BD284" s="9">
        <f>BC284+BA284+AX284+AU284</f>
        <v>1</v>
      </c>
      <c r="BE284" s="14">
        <f>(AF284+AH284+AJ284+AL284+AN284+AP284)</f>
        <v>170616</v>
      </c>
      <c r="BF284" s="14">
        <f t="shared" si="20"/>
        <v>-250774</v>
      </c>
      <c r="BG284" s="13">
        <f>(AF284+AH284+AJ284+AL284+AN284+AP284)-(AR284+AV284+AY284+BB284)</f>
        <v>-80158</v>
      </c>
      <c r="BH284" s="13">
        <f t="shared" si="21"/>
        <v>1</v>
      </c>
      <c r="BI284" s="14">
        <f>AF284/W284</f>
        <v>42605.303370786518</v>
      </c>
      <c r="BJ284" s="14">
        <f>AH284/Y284</f>
        <v>50236.433734939754</v>
      </c>
      <c r="BK284" s="14">
        <f>AJ284/AA284</f>
        <v>115522.37918215613</v>
      </c>
      <c r="BL284" s="14">
        <f>BI284+BJ284+BK284</f>
        <v>208364.11628788238</v>
      </c>
      <c r="BM284" s="14">
        <f>(AF284/W284)-AF284</f>
        <v>1389.3033707865179</v>
      </c>
      <c r="BN284" s="14">
        <f>AH284/Y284-AH284</f>
        <v>1752.4337349397538</v>
      </c>
      <c r="BO284" s="14">
        <f>AJ284/AA284-AJ284</f>
        <v>46157.379182156132</v>
      </c>
      <c r="BP284" s="14">
        <f>BG284/S284</f>
        <v>-4.2644492679605038E-2</v>
      </c>
      <c r="BQ284" s="14">
        <f>(BG284-CA284)/S284</f>
        <v>-3.6087643071176692E-2</v>
      </c>
      <c r="BR284" s="27">
        <f>BQ284-BP284</f>
        <v>6.5568496084283459E-3</v>
      </c>
      <c r="BS284" s="28">
        <f t="shared" si="22"/>
        <v>1383360</v>
      </c>
      <c r="BT284" s="11">
        <f>BS284/S284</f>
        <v>0.7359550561797753</v>
      </c>
      <c r="BU284" s="14">
        <f>(BE284-AP284)*1/BT284-(BE284-AP284)</f>
        <v>58036.389312977088</v>
      </c>
      <c r="BV284" s="14">
        <f t="shared" si="23"/>
        <v>9.0768641470888659E-2</v>
      </c>
      <c r="BW284" s="27">
        <f>(AR284+AV284+AY284+BB284)/S284</f>
        <v>0.13341313415049369</v>
      </c>
      <c r="BX284" s="13">
        <f>(AF284+AH284+AJ284+AL284+AN284)/N284</f>
        <v>308.70419847328242</v>
      </c>
      <c r="BY284" s="26">
        <f>BX284/K284</f>
        <v>0.11693340851260697</v>
      </c>
      <c r="BZ284" s="11">
        <f>AP284/BE284</f>
        <v>5.1900173489004546E-2</v>
      </c>
      <c r="CA284" s="15">
        <f>-(BM284+BN284+BO284)/M284</f>
        <v>-12324.779071970601</v>
      </c>
      <c r="CB284" s="15">
        <f>BG284-CA284</f>
        <v>-67833.220928029405</v>
      </c>
      <c r="CC284" s="18">
        <f t="shared" si="24"/>
        <v>1</v>
      </c>
      <c r="CD284" s="17">
        <f>(AF284/(AF284+AH284+AJ284))/(X284/(X284+Z284+AB284))</f>
        <v>2.005318580454531</v>
      </c>
      <c r="CE284" s="19">
        <f>(AH284/(AF284+AH284+AJ284))/(Z284/(X284+Z284+AB284))</f>
        <v>1.2617559444398554</v>
      </c>
      <c r="CF284" s="18">
        <f>(AJ284/(AF284+AH284+AJ284))/(AB284/(X284+Z284+AB284))</f>
        <v>0.69305506284492857</v>
      </c>
      <c r="CG284">
        <f>AH284/Z284</f>
        <v>281.88372093023258</v>
      </c>
      <c r="CH284" s="11">
        <f>BB284/BE284</f>
        <v>0.34568856379237584</v>
      </c>
      <c r="CI284" s="14">
        <f>AY284/V284</f>
        <v>3274.5043770268712</v>
      </c>
      <c r="CJ284" s="14">
        <f>AV284/M284</f>
        <v>5239.5</v>
      </c>
      <c r="CK284" s="17">
        <f>N284/V284</f>
        <v>21.339173882724115</v>
      </c>
      <c r="CL284" s="17">
        <f>(AL284+AN284)/N284</f>
        <v>5.1450381679389317</v>
      </c>
      <c r="CM284" s="14">
        <f>AP284/AC284</f>
        <v>5</v>
      </c>
    </row>
    <row r="285" spans="1:91" hidden="1" x14ac:dyDescent="0.2">
      <c r="A285">
        <v>588</v>
      </c>
      <c r="B285" s="2">
        <v>45170</v>
      </c>
      <c r="C285" s="3" t="s">
        <v>29</v>
      </c>
      <c r="D285" t="s">
        <v>28</v>
      </c>
      <c r="E285" s="3" t="s">
        <v>32</v>
      </c>
      <c r="F285" t="s">
        <v>33</v>
      </c>
      <c r="G285" t="str">
        <f>CONCATENATE(C285,E285)</f>
        <v>ANCHNL</v>
      </c>
      <c r="H285" t="s">
        <v>34</v>
      </c>
      <c r="I285">
        <f>U285/M285</f>
        <v>170.66666666666666</v>
      </c>
      <c r="J285" t="str">
        <f>_xlfn.CONCAT(C285,E285,H285)</f>
        <v>ANCHNL737-900</v>
      </c>
      <c r="K285" s="4">
        <v>2777</v>
      </c>
      <c r="L285" s="4">
        <f>N285/M285</f>
        <v>111.5</v>
      </c>
      <c r="M285" s="4">
        <v>6</v>
      </c>
      <c r="N285" s="4">
        <v>669</v>
      </c>
      <c r="O285" s="4">
        <f>P285/M285</f>
        <v>18.5</v>
      </c>
      <c r="P285" s="4">
        <v>111</v>
      </c>
      <c r="Q285" s="4">
        <v>155</v>
      </c>
      <c r="R285" s="4">
        <v>404</v>
      </c>
      <c r="S285" s="4">
        <f>U285*K285</f>
        <v>2843648</v>
      </c>
      <c r="T285" s="7">
        <f>N285/U285</f>
        <v>0.6533203125</v>
      </c>
      <c r="U285" s="4">
        <v>1024</v>
      </c>
      <c r="V285" s="4">
        <v>35.06033163265306</v>
      </c>
      <c r="W285" s="7">
        <f>P285/X285</f>
        <v>0.84090909090909094</v>
      </c>
      <c r="X285" s="4">
        <v>132</v>
      </c>
      <c r="Y285" s="7">
        <f>Q285/Z285</f>
        <v>0.62753036437246967</v>
      </c>
      <c r="Z285" s="4">
        <v>247</v>
      </c>
      <c r="AA285" s="7">
        <f>R285/AB285</f>
        <v>0.62732919254658381</v>
      </c>
      <c r="AB285" s="4">
        <v>644</v>
      </c>
      <c r="AC285" s="4">
        <v>894</v>
      </c>
      <c r="AD285" s="4">
        <f>AP285/AC285</f>
        <v>5.9988814317673382</v>
      </c>
      <c r="AE285" s="7">
        <f>AF285/(AF285+AH285+AJ285+AL285+AN285+AP285)</f>
        <v>0.25260716469521582</v>
      </c>
      <c r="AF285" s="4">
        <v>59902</v>
      </c>
      <c r="AG285" s="7">
        <f>AH285/(AF285+AH285+AJ285+AL285+AN285+AP285)</f>
        <v>0.21897231534779768</v>
      </c>
      <c r="AH285" s="4">
        <v>51926</v>
      </c>
      <c r="AI285" s="7">
        <f>AJ285/(AF285+AH285+AJ285+AL285+AN285+AP285)</f>
        <v>0.48711493453096338</v>
      </c>
      <c r="AJ285" s="4">
        <v>115512</v>
      </c>
      <c r="AK285" s="7">
        <f>AL285/(AF285+AH285+AJ285+AL285+AN285+AP285)</f>
        <v>1.1883526261412276E-2</v>
      </c>
      <c r="AL285" s="4">
        <v>2818</v>
      </c>
      <c r="AM285" s="7">
        <f>AN285/(AF285+AH285+AJ285+AL285+AN285+AP285)</f>
        <v>6.8062496046555759E-3</v>
      </c>
      <c r="AN285" s="4">
        <v>1614</v>
      </c>
      <c r="AO285" s="7">
        <f>AP285/(AF285+AH285+AJ285+AL285+AN285+AP285)</f>
        <v>2.2615809559955298E-2</v>
      </c>
      <c r="AP285" s="4">
        <v>5363</v>
      </c>
      <c r="AQ285" s="6">
        <f>AO285+AM285+AK285+AI285+AG285+AE285</f>
        <v>1</v>
      </c>
      <c r="AR285" s="4">
        <v>145783</v>
      </c>
      <c r="AS285" s="4">
        <f>AR285/M285</f>
        <v>24297.166666666668</v>
      </c>
      <c r="AT285" s="4">
        <f>AR285/V285</f>
        <v>4158.0610682024062</v>
      </c>
      <c r="AU285" s="7">
        <f>AR285/(AR285+AV285+AY285+BB285)</f>
        <v>0.39706767552138234</v>
      </c>
      <c r="AV285" s="4">
        <v>33733</v>
      </c>
      <c r="AW285" s="4">
        <f>AV285/M285</f>
        <v>5622.166666666667</v>
      </c>
      <c r="AX285" s="7">
        <f>AV285/(AR285+AV285+AY285+BB285)</f>
        <v>9.1878229274763107E-2</v>
      </c>
      <c r="AY285" s="4">
        <v>78809</v>
      </c>
      <c r="AZ285" s="4">
        <f>AY285/M285</f>
        <v>13134.833333333334</v>
      </c>
      <c r="BA285" s="7">
        <f>AY285/(AR285+AV285+AY285+BB285)</f>
        <v>0.21465127237170739</v>
      </c>
      <c r="BB285" s="4">
        <v>108824</v>
      </c>
      <c r="BC285" s="11">
        <f>BB285/(AR285+AV285+AY285+BB285)</f>
        <v>0.29640282283214714</v>
      </c>
      <c r="BD285" s="9">
        <f>BC285+BA285+AX285+AU285</f>
        <v>0.99999999999999989</v>
      </c>
      <c r="BE285" s="14">
        <f>(AF285+AH285+AJ285+AL285+AN285+AP285)</f>
        <v>237135</v>
      </c>
      <c r="BF285" s="14">
        <f t="shared" si="20"/>
        <v>-367149</v>
      </c>
      <c r="BG285" s="13">
        <f>(AF285+AH285+AJ285+AL285+AN285+AP285)-(AR285+AV285+AY285+BB285)</f>
        <v>-130014</v>
      </c>
      <c r="BH285" s="13">
        <f t="shared" si="21"/>
        <v>1</v>
      </c>
      <c r="BI285" s="14">
        <f>AF285/W285</f>
        <v>71234.810810810814</v>
      </c>
      <c r="BJ285" s="14">
        <f>AH285/Y285</f>
        <v>82746.593548387085</v>
      </c>
      <c r="BK285" s="14">
        <f>AJ285/AA285</f>
        <v>184132.99009900991</v>
      </c>
      <c r="BL285" s="14">
        <f>BI285+BJ285+BK285</f>
        <v>338114.39445820777</v>
      </c>
      <c r="BM285" s="14">
        <f>(AF285/W285)-AF285</f>
        <v>11332.810810810814</v>
      </c>
      <c r="BN285" s="14">
        <f>AH285/Y285-AH285</f>
        <v>30820.593548387085</v>
      </c>
      <c r="BO285" s="14">
        <f>AJ285/AA285-AJ285</f>
        <v>68620.990099009912</v>
      </c>
      <c r="BP285" s="14">
        <f>BG285/S285</f>
        <v>-4.5720848712639539E-2</v>
      </c>
      <c r="BQ285" s="14">
        <f>(BG285-CA285)/S285</f>
        <v>-3.9228343635932451E-2</v>
      </c>
      <c r="BR285" s="27">
        <f>BQ285-BP285</f>
        <v>6.4925050767070877E-3</v>
      </c>
      <c r="BS285" s="28">
        <f t="shared" si="22"/>
        <v>1857813</v>
      </c>
      <c r="BT285" s="11">
        <f>BS285/S285</f>
        <v>0.6533203125</v>
      </c>
      <c r="BU285" s="14">
        <f>(BE285-AP285)*1/BT285-(BE285-AP285)</f>
        <v>122988.13153961138</v>
      </c>
      <c r="BV285" s="14">
        <f t="shared" si="23"/>
        <v>8.3391122951926536E-2</v>
      </c>
      <c r="BW285" s="27">
        <f>(AR285+AV285+AY285+BB285)/S285</f>
        <v>0.12911197166456609</v>
      </c>
      <c r="BX285" s="13">
        <f>(AF285+AH285+AJ285+AL285+AN285)/N285</f>
        <v>346.44544095665174</v>
      </c>
      <c r="BY285" s="26">
        <f>BX285/K285</f>
        <v>0.1247552902256578</v>
      </c>
      <c r="BZ285" s="11">
        <f>AP285/BE285</f>
        <v>2.2615809559955298E-2</v>
      </c>
      <c r="CA285" s="15">
        <f>-(BM285+BN285+BO285)/M285</f>
        <v>-18462.399076367969</v>
      </c>
      <c r="CB285" s="15">
        <f>BG285-CA285</f>
        <v>-111551.60092363204</v>
      </c>
      <c r="CC285" s="18">
        <f t="shared" si="24"/>
        <v>1</v>
      </c>
      <c r="CD285" s="17">
        <f>(AF285/(AF285+AH285+AJ285))/(X285/(X285+Z285+AB285))</f>
        <v>2.0420537520893816</v>
      </c>
      <c r="CE285" s="19">
        <f>(AH285/(AF285+AH285+AJ285))/(Z285/(X285+Z285+AB285))</f>
        <v>0.94599250119940204</v>
      </c>
      <c r="CF285" s="18">
        <f>(AJ285/(AF285+AH285+AJ285))/(AB285/(X285+Z285+AB285))</f>
        <v>0.80712539895644309</v>
      </c>
      <c r="CG285">
        <f>AH285/Z285</f>
        <v>210.22672064777328</v>
      </c>
      <c r="CH285" s="11">
        <f>BB285/BE285</f>
        <v>0.45891159044426172</v>
      </c>
      <c r="CI285" s="14">
        <f>AY285/V285</f>
        <v>2247.8110254553922</v>
      </c>
      <c r="CJ285" s="14">
        <f>AV285/M285</f>
        <v>5622.166666666667</v>
      </c>
      <c r="CK285" s="17">
        <f>N285/V285</f>
        <v>19.081393952843676</v>
      </c>
      <c r="CL285" s="17">
        <f>(AL285+AN285)/N285</f>
        <v>6.6248131539611359</v>
      </c>
      <c r="CM285" s="14">
        <f>AP285/AC285</f>
        <v>5.9988814317673382</v>
      </c>
    </row>
    <row r="286" spans="1:91" hidden="1" x14ac:dyDescent="0.2">
      <c r="A286">
        <v>1048</v>
      </c>
      <c r="B286" s="2">
        <v>45231</v>
      </c>
      <c r="C286" s="3" t="s">
        <v>46</v>
      </c>
      <c r="D286" t="s">
        <v>42</v>
      </c>
      <c r="E286" s="3" t="s">
        <v>41</v>
      </c>
      <c r="F286" t="s">
        <v>42</v>
      </c>
      <c r="G286" t="str">
        <f>CONCATENATE(C286,E286)</f>
        <v>GEGSEA</v>
      </c>
      <c r="H286" t="s">
        <v>31</v>
      </c>
      <c r="I286">
        <f>U286/M286</f>
        <v>159.1875</v>
      </c>
      <c r="J286" t="str">
        <f>_xlfn.CONCAT(C286,E286,H286)</f>
        <v>GEGSEA737-800</v>
      </c>
      <c r="K286" s="4">
        <v>223</v>
      </c>
      <c r="L286" s="4">
        <f>N286/M286</f>
        <v>126.0625</v>
      </c>
      <c r="M286" s="4">
        <v>16</v>
      </c>
      <c r="N286" s="4">
        <v>2017</v>
      </c>
      <c r="O286" s="4">
        <f>P286/M286</f>
        <v>19.375</v>
      </c>
      <c r="P286" s="4">
        <v>310</v>
      </c>
      <c r="Q286" s="4">
        <v>442</v>
      </c>
      <c r="R286" s="4">
        <v>1265</v>
      </c>
      <c r="S286" s="4">
        <f>U286*K286</f>
        <v>567981</v>
      </c>
      <c r="T286" s="7">
        <f>N286/U286</f>
        <v>0.79191205339615234</v>
      </c>
      <c r="U286" s="4">
        <v>2547</v>
      </c>
      <c r="V286" s="4">
        <v>19.691931112859514</v>
      </c>
      <c r="W286" s="7">
        <f>P286/X286</f>
        <v>0.92261904761904767</v>
      </c>
      <c r="X286" s="4">
        <v>336</v>
      </c>
      <c r="Y286" s="7">
        <f>Q286/Z286</f>
        <v>0.69062500000000004</v>
      </c>
      <c r="Z286" s="4">
        <v>640</v>
      </c>
      <c r="AA286" s="7">
        <f>R286/AB286</f>
        <v>0.80521960534691284</v>
      </c>
      <c r="AB286" s="4">
        <v>1571</v>
      </c>
      <c r="AC286" s="4">
        <v>3596</v>
      </c>
      <c r="AD286" s="4">
        <f>AP286/AC286</f>
        <v>5.99916573971079</v>
      </c>
      <c r="AE286" s="7">
        <f>AF286/(AF286+AH286+AJ286+AL286+AN286+AP286)</f>
        <v>0.2075490791337786</v>
      </c>
      <c r="AF286" s="4">
        <v>55377</v>
      </c>
      <c r="AG286" s="7">
        <f>AH286/(AF286+AH286+AJ286+AL286+AN286+AP286)</f>
        <v>0.19998200993950843</v>
      </c>
      <c r="AH286" s="4">
        <v>53358</v>
      </c>
      <c r="AI286" s="7">
        <f>AJ286/(AF286+AH286+AJ286+AL286+AN286+AP286)</f>
        <v>0.45472126650025863</v>
      </c>
      <c r="AJ286" s="4">
        <v>121326</v>
      </c>
      <c r="AK286" s="7">
        <f>AL286/(AF286+AH286+AJ286+AL286+AN286+AP286)</f>
        <v>3.3187913677693075E-2</v>
      </c>
      <c r="AL286" s="4">
        <v>8855</v>
      </c>
      <c r="AM286" s="7">
        <f>AN286/(AF286+AH286+AJ286+AL286+AN286+AP286)</f>
        <v>2.3705652626923625E-2</v>
      </c>
      <c r="AN286" s="4">
        <v>6325</v>
      </c>
      <c r="AO286" s="7">
        <f>AP286/(AF286+AH286+AJ286+AL286+AN286+AP286)</f>
        <v>8.0854078121837689E-2</v>
      </c>
      <c r="AP286" s="4">
        <v>21573</v>
      </c>
      <c r="AQ286" s="6">
        <f>AO286+AM286+AK286+AI286+AG286+AE286</f>
        <v>1</v>
      </c>
      <c r="AR286" s="4">
        <v>81880</v>
      </c>
      <c r="AS286" s="4">
        <f>AR286/M286</f>
        <v>5117.5</v>
      </c>
      <c r="AT286" s="4">
        <f>AR286/V286</f>
        <v>4158.048265085059</v>
      </c>
      <c r="AU286" s="7">
        <f>AR286/(AR286+AV286+AY286+BB286)</f>
        <v>0.29125212089737523</v>
      </c>
      <c r="AV286" s="4">
        <v>93865</v>
      </c>
      <c r="AW286" s="4">
        <f>AV286/M286</f>
        <v>5866.5625</v>
      </c>
      <c r="AX286" s="7">
        <f>AV286/(AR286+AV286+AY286+BB286)</f>
        <v>0.33388349203751988</v>
      </c>
      <c r="AY286" s="4">
        <v>44264</v>
      </c>
      <c r="AZ286" s="4">
        <f>AY286/M286</f>
        <v>2766.5</v>
      </c>
      <c r="BA286" s="7">
        <f>AY286/(AR286+AV286+AY286+BB286)</f>
        <v>0.15744972984124839</v>
      </c>
      <c r="BB286" s="4">
        <v>61122</v>
      </c>
      <c r="BC286" s="11">
        <f>BB286/(AR286+AV286+AY286+BB286)</f>
        <v>0.2174146572238565</v>
      </c>
      <c r="BD286" s="9">
        <f>BC286+BA286+AX286+AU286</f>
        <v>1</v>
      </c>
      <c r="BE286" s="14">
        <f>(AF286+AH286+AJ286+AL286+AN286+AP286)</f>
        <v>266814</v>
      </c>
      <c r="BF286" s="14">
        <f t="shared" si="20"/>
        <v>-281131</v>
      </c>
      <c r="BG286" s="13">
        <f>(AF286+AH286+AJ286+AL286+AN286+AP286)-(AR286+AV286+AY286+BB286)</f>
        <v>-14317</v>
      </c>
      <c r="BH286" s="13">
        <f t="shared" si="21"/>
        <v>1</v>
      </c>
      <c r="BI286" s="14">
        <f>AF286/W286</f>
        <v>60021.522580645156</v>
      </c>
      <c r="BJ286" s="14">
        <f>AH286/Y286</f>
        <v>77260.452488687777</v>
      </c>
      <c r="BK286" s="14">
        <f>AJ286/AA286</f>
        <v>150674.423715415</v>
      </c>
      <c r="BL286" s="14">
        <f>BI286+BJ286+BK286</f>
        <v>287956.39878474793</v>
      </c>
      <c r="BM286" s="14">
        <f>(AF286/W286)-AF286</f>
        <v>4644.5225806451563</v>
      </c>
      <c r="BN286" s="14">
        <f>AH286/Y286-AH286</f>
        <v>23902.452488687777</v>
      </c>
      <c r="BO286" s="14">
        <f>AJ286/AA286-AJ286</f>
        <v>29348.423715415003</v>
      </c>
      <c r="BP286" s="14">
        <f>BG286/S286</f>
        <v>-2.5206829101677698E-2</v>
      </c>
      <c r="BQ286" s="14">
        <f>(BG286-CA286)/S286</f>
        <v>-1.883608355905084E-2</v>
      </c>
      <c r="BR286" s="27">
        <f>BQ286-BP286</f>
        <v>6.3707455426268572E-3</v>
      </c>
      <c r="BS286" s="28">
        <f t="shared" si="22"/>
        <v>449791</v>
      </c>
      <c r="BT286" s="11">
        <f>BS286/S286</f>
        <v>0.79191205339615234</v>
      </c>
      <c r="BU286" s="14">
        <f>(BE286-AP286)*1/BT286-(BE286-AP286)</f>
        <v>64441.115518096194</v>
      </c>
      <c r="BV286" s="14">
        <f t="shared" si="23"/>
        <v>0.46975867150485667</v>
      </c>
      <c r="BW286" s="27">
        <f>(AR286+AV286+AY286+BB286)/S286</f>
        <v>0.49496550060653438</v>
      </c>
      <c r="BX286" s="13">
        <f>(AF286+AH286+AJ286+AL286+AN286)/N286</f>
        <v>121.58701041150223</v>
      </c>
      <c r="BY286" s="26">
        <f>BX286/K286</f>
        <v>0.54523323054485306</v>
      </c>
      <c r="BZ286" s="11">
        <f>AP286/BE286</f>
        <v>8.0854078121837689E-2</v>
      </c>
      <c r="CA286" s="15">
        <f>-(BM286+BN286+BO286)/M286</f>
        <v>-3618.462424046746</v>
      </c>
      <c r="CB286" s="15">
        <f>BG286-CA286</f>
        <v>-10698.537575953254</v>
      </c>
      <c r="CC286" s="18">
        <f t="shared" si="24"/>
        <v>1</v>
      </c>
      <c r="CD286" s="17">
        <f>(AF286/(AF286+AH286+AJ286))/(X286/(X286+Z286+AB286))</f>
        <v>1.8246353684457601</v>
      </c>
      <c r="CE286" s="19">
        <f>(AH286/(AF286+AH286+AJ286))/(Z286/(X286+Z286+AB286))</f>
        <v>0.92300809622230628</v>
      </c>
      <c r="CF286" s="18">
        <f>(AJ286/(AF286+AH286+AJ286))/(AB286/(X286+Z286+AB286))</f>
        <v>0.85499512070015826</v>
      </c>
      <c r="CG286">
        <f>AH286/Z286</f>
        <v>83.371875000000003</v>
      </c>
      <c r="CH286" s="11">
        <f>BB286/BE286</f>
        <v>0.22908093278463648</v>
      </c>
      <c r="CI286" s="14">
        <f>AY286/V286</f>
        <v>2247.8242355364564</v>
      </c>
      <c r="CJ286" s="14">
        <f>AV286/M286</f>
        <v>5866.5625</v>
      </c>
      <c r="CK286" s="17">
        <f>N286/V286</f>
        <v>102.42773999360728</v>
      </c>
      <c r="CL286" s="17">
        <f>(AL286+AN286)/N286</f>
        <v>7.5260287555775909</v>
      </c>
      <c r="CM286" s="14">
        <f>AP286/AC286</f>
        <v>5.99916573971079</v>
      </c>
    </row>
    <row r="287" spans="1:91" hidden="1" x14ac:dyDescent="0.2">
      <c r="A287">
        <v>18</v>
      </c>
      <c r="B287" s="2">
        <v>44805</v>
      </c>
      <c r="C287" s="3" t="s">
        <v>44</v>
      </c>
      <c r="D287" t="s">
        <v>45</v>
      </c>
      <c r="E287" s="3" t="s">
        <v>41</v>
      </c>
      <c r="F287" t="s">
        <v>42</v>
      </c>
      <c r="G287" t="str">
        <f>CONCATENATE(C287,E287)</f>
        <v>BOISEA</v>
      </c>
      <c r="H287" t="s">
        <v>31</v>
      </c>
      <c r="I287">
        <f>U287/M287</f>
        <v>152.41666666666666</v>
      </c>
      <c r="J287" t="str">
        <f>_xlfn.CONCAT(C287,E287,H287)</f>
        <v>BOISEA737-800</v>
      </c>
      <c r="K287" s="4">
        <v>399</v>
      </c>
      <c r="L287" s="4">
        <f>N287/M287</f>
        <v>111.58333333333333</v>
      </c>
      <c r="M287" s="4">
        <v>12</v>
      </c>
      <c r="N287" s="4">
        <v>1339</v>
      </c>
      <c r="O287" s="4">
        <f>P287/M287</f>
        <v>15.25</v>
      </c>
      <c r="P287" s="4">
        <v>183</v>
      </c>
      <c r="Q287" s="4">
        <v>304</v>
      </c>
      <c r="R287" s="4">
        <v>852</v>
      </c>
      <c r="S287" s="4">
        <f>U287*K287</f>
        <v>729771</v>
      </c>
      <c r="T287" s="7">
        <f>N287/U287</f>
        <v>0.7320940404592674</v>
      </c>
      <c r="U287" s="4">
        <v>1829</v>
      </c>
      <c r="V287" s="4">
        <v>18.589042849193099</v>
      </c>
      <c r="W287" s="7">
        <f>P287/X287</f>
        <v>0.75619834710743805</v>
      </c>
      <c r="X287" s="4">
        <v>242</v>
      </c>
      <c r="Y287" s="7">
        <f>Q287/Z287</f>
        <v>0.66086956521739126</v>
      </c>
      <c r="Z287" s="4">
        <v>460</v>
      </c>
      <c r="AA287" s="7">
        <f>R287/AB287</f>
        <v>0.75598935226264419</v>
      </c>
      <c r="AB287" s="4">
        <v>1127</v>
      </c>
      <c r="AC287" s="4">
        <v>627</v>
      </c>
      <c r="AD287" s="4">
        <f>AP287/AC287</f>
        <v>4.996810207336523</v>
      </c>
      <c r="AE287" s="7">
        <f>AF287/(AF287+AH287+AJ287+AL287+AN287+AP287)</f>
        <v>0.19938676641932912</v>
      </c>
      <c r="AF287" s="4">
        <v>32514</v>
      </c>
      <c r="AG287" s="7">
        <f>AH287/(AF287+AH287+AJ287+AL287+AN287+AP287)</f>
        <v>0.21263874409762679</v>
      </c>
      <c r="AH287" s="4">
        <v>34675</v>
      </c>
      <c r="AI287" s="7">
        <f>AJ287/(AF287+AH287+AJ287+AL287+AN287+AP287)</f>
        <v>0.51649598332004665</v>
      </c>
      <c r="AJ287" s="4">
        <v>84225</v>
      </c>
      <c r="AK287" s="7">
        <f>AL287/(AF287+AH287+AJ287+AL287+AN287+AP287)</f>
        <v>3.1366897651315388E-2</v>
      </c>
      <c r="AL287" s="4">
        <v>5115</v>
      </c>
      <c r="AM287" s="7">
        <f>AN287/(AF287+AH287+AJ287+AL287+AN287+AP287)</f>
        <v>2.0899000429263508E-2</v>
      </c>
      <c r="AN287" s="4">
        <v>3408</v>
      </c>
      <c r="AO287" s="7">
        <f>AP287/(AF287+AH287+AJ287+AL287+AN287+AP287)</f>
        <v>1.9212608082418592E-2</v>
      </c>
      <c r="AP287" s="4">
        <v>3133</v>
      </c>
      <c r="AQ287" s="6">
        <f>AO287+AM287+AK287+AI287+AG287+AE287</f>
        <v>1</v>
      </c>
      <c r="AR287" s="4">
        <v>68455</v>
      </c>
      <c r="AS287" s="4">
        <f>AR287/M287</f>
        <v>5704.583333333333</v>
      </c>
      <c r="AT287" s="4">
        <f>AR287/V287</f>
        <v>3682.545710145127</v>
      </c>
      <c r="AU287" s="7">
        <f>AR287/(AR287+AV287+AY287+BB287)</f>
        <v>0.29225672312138973</v>
      </c>
      <c r="AV287" s="4">
        <v>60255</v>
      </c>
      <c r="AW287" s="4">
        <f>AV287/M287</f>
        <v>5021.25</v>
      </c>
      <c r="AX287" s="7">
        <f>AV287/(AR287+AV287+AY287+BB287)</f>
        <v>0.25724824850893785</v>
      </c>
      <c r="AY287" s="4">
        <v>60870</v>
      </c>
      <c r="AZ287" s="4">
        <f>AY287/M287</f>
        <v>5072.5</v>
      </c>
      <c r="BA287" s="7">
        <f>AY287/(AR287+AV287+AY287+BB287)</f>
        <v>0.25987388410487172</v>
      </c>
      <c r="BB287" s="4">
        <v>44649</v>
      </c>
      <c r="BC287" s="11">
        <f>BB287/(AR287+AV287+AY287+BB287)</f>
        <v>0.19062114426480067</v>
      </c>
      <c r="BD287" s="9">
        <f>BC287+BA287+AX287+AU287</f>
        <v>1</v>
      </c>
      <c r="BE287" s="14">
        <f>(AF287+AH287+AJ287+AL287+AN287+AP287)</f>
        <v>163070</v>
      </c>
      <c r="BF287" s="14">
        <f t="shared" si="20"/>
        <v>-234229</v>
      </c>
      <c r="BG287" s="13">
        <f>(AF287+AH287+AJ287+AL287+AN287+AP287)-(AR287+AV287+AY287+BB287)</f>
        <v>-71159</v>
      </c>
      <c r="BH287" s="13">
        <f t="shared" si="21"/>
        <v>1</v>
      </c>
      <c r="BI287" s="14">
        <f>AF287/W287</f>
        <v>42996.655737704918</v>
      </c>
      <c r="BJ287" s="14">
        <f>AH287/Y287</f>
        <v>52468.75</v>
      </c>
      <c r="BK287" s="14">
        <f>AJ287/AA287</f>
        <v>111410.29929577465</v>
      </c>
      <c r="BL287" s="14">
        <f>BI287+BJ287+BK287</f>
        <v>206875.70503347955</v>
      </c>
      <c r="BM287" s="14">
        <f>(AF287/W287)-AF287</f>
        <v>10482.655737704918</v>
      </c>
      <c r="BN287" s="14">
        <f>AH287/Y287-AH287</f>
        <v>17793.75</v>
      </c>
      <c r="BO287" s="14">
        <f>AJ287/AA287-AJ287</f>
        <v>27185.299295774646</v>
      </c>
      <c r="BP287" s="14">
        <f>BG287/S287</f>
        <v>-9.7508670528151986E-2</v>
      </c>
      <c r="BQ287" s="14">
        <f>(BG287-CA287)/S287</f>
        <v>-9.1175438935241382E-2</v>
      </c>
      <c r="BR287" s="27">
        <f>BQ287-BP287</f>
        <v>6.3332315929106042E-3</v>
      </c>
      <c r="BS287" s="28">
        <f t="shared" si="22"/>
        <v>534261</v>
      </c>
      <c r="BT287" s="11">
        <f>BS287/S287</f>
        <v>0.7320940404592674</v>
      </c>
      <c r="BU287" s="14">
        <f>(BE287-AP287)*1/BT287-(BE287-AP287)</f>
        <v>58528.103061986534</v>
      </c>
      <c r="BV287" s="14">
        <f t="shared" si="23"/>
        <v>0.22345365875048473</v>
      </c>
      <c r="BW287" s="27">
        <f>(AR287+AV287+AY287+BB287)/S287</f>
        <v>0.32096232927863672</v>
      </c>
      <c r="BX287" s="13">
        <f>(AF287+AH287+AJ287+AL287+AN287)/N287</f>
        <v>119.44510828976848</v>
      </c>
      <c r="BY287" s="26">
        <f>BX287/K287</f>
        <v>0.29936117365856763</v>
      </c>
      <c r="BZ287" s="11">
        <f>AP287/BE287</f>
        <v>1.9212608082418592E-2</v>
      </c>
      <c r="CA287" s="15">
        <f>-(BM287+BN287+BO287)/M287</f>
        <v>-4621.8087527899634</v>
      </c>
      <c r="CB287" s="15">
        <f>BG287-CA287</f>
        <v>-66537.191247210038</v>
      </c>
      <c r="CC287" s="18">
        <f t="shared" si="24"/>
        <v>1</v>
      </c>
      <c r="CD287" s="17">
        <f>(AF287/(AF287+AH287+AJ287))/(X287/(X287+Z287+AB287))</f>
        <v>1.6229409117162981</v>
      </c>
      <c r="CE287" s="19">
        <f>(AH287/(AF287+AH287+AJ287))/(Z287/(X287+Z287+AB287))</f>
        <v>0.91055526713111934</v>
      </c>
      <c r="CF287" s="18">
        <f>(AJ287/(AF287+AH287+AJ287))/(AB287/(X287+Z287+AB287))</f>
        <v>0.90274434470660248</v>
      </c>
      <c r="CG287">
        <f>AH287/Z287</f>
        <v>75.380434782608702</v>
      </c>
      <c r="CH287" s="11">
        <f>BB287/BE287</f>
        <v>0.2738026614337401</v>
      </c>
      <c r="CI287" s="14">
        <f>AY287/V287</f>
        <v>3274.5096395666333</v>
      </c>
      <c r="CJ287" s="14">
        <f>AV287/M287</f>
        <v>5021.25</v>
      </c>
      <c r="CK287" s="17">
        <f>N287/V287</f>
        <v>72.031680752090068</v>
      </c>
      <c r="CL287" s="17">
        <f>(AL287+AN287)/N287</f>
        <v>6.3651979088872297</v>
      </c>
      <c r="CM287" s="14">
        <f>AP287/AC287</f>
        <v>4.996810207336523</v>
      </c>
    </row>
    <row r="288" spans="1:91" hidden="1" x14ac:dyDescent="0.2">
      <c r="A288">
        <v>285</v>
      </c>
      <c r="B288" s="2">
        <v>44835</v>
      </c>
      <c r="C288" s="3" t="s">
        <v>37</v>
      </c>
      <c r="D288" t="s">
        <v>38</v>
      </c>
      <c r="E288" s="3" t="s">
        <v>53</v>
      </c>
      <c r="F288" t="s">
        <v>54</v>
      </c>
      <c r="G288" t="str">
        <f>CONCATENATE(C288,E288)</f>
        <v>LAXYVR</v>
      </c>
      <c r="H288" t="s">
        <v>30</v>
      </c>
      <c r="I288">
        <f>U288/M288</f>
        <v>118.8</v>
      </c>
      <c r="J288" t="str">
        <f>_xlfn.CONCAT(C288,E288,H288)</f>
        <v>LAXYVR737-700</v>
      </c>
      <c r="K288" s="4">
        <v>1080</v>
      </c>
      <c r="L288" s="4">
        <f>N288/M288</f>
        <v>99</v>
      </c>
      <c r="M288" s="4">
        <v>5</v>
      </c>
      <c r="N288" s="4">
        <v>495</v>
      </c>
      <c r="O288" s="4">
        <f>P288/M288</f>
        <v>13.8</v>
      </c>
      <c r="P288" s="4">
        <v>69</v>
      </c>
      <c r="Q288" s="4">
        <v>126</v>
      </c>
      <c r="R288" s="4">
        <v>300</v>
      </c>
      <c r="S288" s="4">
        <f>U288*K288</f>
        <v>641520</v>
      </c>
      <c r="T288" s="7">
        <f>N288/U288</f>
        <v>0.83333333333333337</v>
      </c>
      <c r="U288" s="4">
        <v>594</v>
      </c>
      <c r="V288" s="4">
        <v>2.9860275288092186</v>
      </c>
      <c r="W288" s="7">
        <f>P288/X288</f>
        <v>0.89610389610389607</v>
      </c>
      <c r="X288" s="4">
        <v>77</v>
      </c>
      <c r="Y288" s="7">
        <f>Q288/Z288</f>
        <v>0.9</v>
      </c>
      <c r="Z288" s="4">
        <v>140</v>
      </c>
      <c r="AA288" s="7">
        <f>R288/AB288</f>
        <v>0.79365079365079361</v>
      </c>
      <c r="AB288" s="4">
        <v>378</v>
      </c>
      <c r="AC288" s="4">
        <v>0</v>
      </c>
      <c r="AD288" s="4" t="e">
        <f>AP288/AC288</f>
        <v>#DIV/0!</v>
      </c>
      <c r="AE288" s="7">
        <f>AF288/(AF288+AH288+AJ288+AL288+AN288+AP288)</f>
        <v>0.22598386026973247</v>
      </c>
      <c r="AF288" s="4">
        <v>24531</v>
      </c>
      <c r="AG288" s="7">
        <f>AH288/(AF288+AH288+AJ288+AL288+AN288+AP288)</f>
        <v>0.22900545360748767</v>
      </c>
      <c r="AH288" s="4">
        <v>24859</v>
      </c>
      <c r="AI288" s="7">
        <f>AJ288/(AF288+AH288+AJ288+AL288+AN288+AP288)</f>
        <v>0.51739258604171268</v>
      </c>
      <c r="AJ288" s="4">
        <v>56164</v>
      </c>
      <c r="AK288" s="7">
        <f>AL288/(AF288+AH288+AJ288+AL288+AN288+AP288)</f>
        <v>1.6581914658412557E-2</v>
      </c>
      <c r="AL288" s="4">
        <v>1800</v>
      </c>
      <c r="AM288" s="7">
        <f>AN288/(AF288+AH288+AJ288+AL288+AN288+AP288)</f>
        <v>1.103618542265458E-2</v>
      </c>
      <c r="AN288" s="4">
        <v>1198</v>
      </c>
      <c r="AO288" s="7">
        <f>AP288/(AF288+AH288+AJ288+AL288+AN288+AP288)</f>
        <v>0</v>
      </c>
      <c r="AP288" s="4">
        <v>0</v>
      </c>
      <c r="AQ288" s="6">
        <f>AO288+AM288+AK288+AI288+AG288+AE288</f>
        <v>1</v>
      </c>
      <c r="AR288" s="4">
        <v>10996</v>
      </c>
      <c r="AS288" s="4">
        <f>AR288/M288</f>
        <v>2199.1999999999998</v>
      </c>
      <c r="AT288" s="4">
        <f>AR288/V288</f>
        <v>3682.4844693863333</v>
      </c>
      <c r="AU288" s="7">
        <f>AR288/(AR288+AV288+AY288+BB288)</f>
        <v>0.21341096555070355</v>
      </c>
      <c r="AV288" s="4">
        <v>23578</v>
      </c>
      <c r="AW288" s="4">
        <f>AV288/M288</f>
        <v>4715.6000000000004</v>
      </c>
      <c r="AX288" s="7">
        <f>AV288/(AR288+AV288+AY288+BB288)</f>
        <v>0.4576031052886948</v>
      </c>
      <c r="AY288" s="4">
        <v>9778</v>
      </c>
      <c r="AZ288" s="4">
        <f>AY288/M288</f>
        <v>1955.6</v>
      </c>
      <c r="BA288" s="7">
        <f>AY288/(AR288+AV288+AY288+BB288)</f>
        <v>0.18977195536147501</v>
      </c>
      <c r="BB288" s="4">
        <v>7173</v>
      </c>
      <c r="BC288" s="11">
        <f>BB288/(AR288+AV288+AY288+BB288)</f>
        <v>0.13921397379912664</v>
      </c>
      <c r="BD288" s="9">
        <f>BC288+BA288+AX288+AU288</f>
        <v>1</v>
      </c>
      <c r="BE288" s="14">
        <f>(AF288+AH288+AJ288+AL288+AN288+AP288)</f>
        <v>108552</v>
      </c>
      <c r="BF288" s="14">
        <f t="shared" si="20"/>
        <v>-51525</v>
      </c>
      <c r="BG288" s="13">
        <f>(AF288+AH288+AJ288+AL288+AN288+AP288)-(AR288+AV288+AY288+BB288)</f>
        <v>57027</v>
      </c>
      <c r="BH288" s="13">
        <f t="shared" si="21"/>
        <v>0</v>
      </c>
      <c r="BI288" s="14">
        <f>AF288/W288</f>
        <v>27375.17391304348</v>
      </c>
      <c r="BJ288" s="14">
        <f>AH288/Y288</f>
        <v>27621.111111111109</v>
      </c>
      <c r="BK288" s="14">
        <f>AJ288/AA288</f>
        <v>70766.64</v>
      </c>
      <c r="BL288" s="14">
        <f>BI288+BJ288+BK288</f>
        <v>125762.9250241546</v>
      </c>
      <c r="BM288" s="14">
        <f>(AF288/W288)-AF288</f>
        <v>2844.1739130434798</v>
      </c>
      <c r="BN288" s="14">
        <f>AH288/Y288-AH288</f>
        <v>2762.1111111111095</v>
      </c>
      <c r="BO288" s="14">
        <f>AJ288/AA288-AJ288</f>
        <v>14602.64</v>
      </c>
      <c r="BP288" s="14">
        <f>BG288/S288</f>
        <v>8.8893565282454165E-2</v>
      </c>
      <c r="BQ288" s="14">
        <f>(BG288-CA288)/S288</f>
        <v>9.5193891078736312E-2</v>
      </c>
      <c r="BR288" s="27">
        <f>BQ288-BP288</f>
        <v>6.3003257962821468E-3</v>
      </c>
      <c r="BS288" s="28">
        <f t="shared" si="22"/>
        <v>534600</v>
      </c>
      <c r="BT288" s="11">
        <f>BS288/S288</f>
        <v>0.83333333333333337</v>
      </c>
      <c r="BU288" s="14">
        <f>(BE288-AP288)*1/BT288-(BE288-AP288)</f>
        <v>21710.399999999994</v>
      </c>
      <c r="BV288" s="14">
        <f t="shared" si="23"/>
        <v>0.16921062476618032</v>
      </c>
      <c r="BW288" s="27">
        <f>(AR288+AV288+AY288+BB288)/S288</f>
        <v>8.0317059483726153E-2</v>
      </c>
      <c r="BX288" s="13">
        <f>(AF288+AH288+AJ288+AL288+AN288)/N288</f>
        <v>219.29696969696971</v>
      </c>
      <c r="BY288" s="26">
        <f>BX288/K288</f>
        <v>0.20305274971941639</v>
      </c>
      <c r="BZ288" s="11">
        <f>AP288/BE288</f>
        <v>0</v>
      </c>
      <c r="CA288" s="15">
        <f>-(BM288+BN288+BO288)/M288</f>
        <v>-4041.7850048309178</v>
      </c>
      <c r="CB288" s="15">
        <f>BG288-CA288</f>
        <v>61068.785004830919</v>
      </c>
      <c r="CC288" s="18">
        <f t="shared" si="24"/>
        <v>0</v>
      </c>
      <c r="CD288" s="17">
        <f>(AF288/(AF288+AH288+AJ288))/(X288/(X288+Z288+AB288))</f>
        <v>1.7958365128060259</v>
      </c>
      <c r="CE288" s="19">
        <f>(AH288/(AF288+AH288+AJ288))/(Z288/(X288+Z288+AB288))</f>
        <v>1.0009165924550467</v>
      </c>
      <c r="CF288" s="18">
        <f>(AJ288/(AF288+AH288+AJ288))/(AB288/(X288+Z288+AB288))</f>
        <v>0.83754567611171815</v>
      </c>
      <c r="CG288">
        <f>AH288/Z288</f>
        <v>177.56428571428572</v>
      </c>
      <c r="CH288" s="11">
        <f>BB288/BE288</f>
        <v>6.6078929913774037E-2</v>
      </c>
      <c r="CI288" s="14">
        <f>AY288/V288</f>
        <v>3274.5846800345189</v>
      </c>
      <c r="CJ288" s="14">
        <f>AV288/M288</f>
        <v>4715.6000000000004</v>
      </c>
      <c r="CK288" s="17">
        <f>N288/V288</f>
        <v>165.77208187943208</v>
      </c>
      <c r="CL288" s="17">
        <f>(AL288+AN288)/N288</f>
        <v>6.0565656565656569</v>
      </c>
      <c r="CM288" s="14" t="e">
        <f>AP288/AC288</f>
        <v>#DIV/0!</v>
      </c>
    </row>
    <row r="289" spans="1:91" hidden="1" x14ac:dyDescent="0.2">
      <c r="A289">
        <v>518</v>
      </c>
      <c r="B289" s="2">
        <v>44866</v>
      </c>
      <c r="C289" s="3" t="s">
        <v>41</v>
      </c>
      <c r="D289" t="s">
        <v>42</v>
      </c>
      <c r="E289" s="3" t="s">
        <v>36</v>
      </c>
      <c r="F289" t="s">
        <v>28</v>
      </c>
      <c r="G289" t="str">
        <f>CONCATENATE(C289,E289)</f>
        <v>SEAJNU</v>
      </c>
      <c r="H289" t="s">
        <v>30</v>
      </c>
      <c r="I289">
        <f>U289/M289</f>
        <v>124</v>
      </c>
      <c r="J289" t="str">
        <f>_xlfn.CONCAT(C289,E289,H289)</f>
        <v>SEAJNU737-700</v>
      </c>
      <c r="K289" s="4">
        <v>909</v>
      </c>
      <c r="L289" s="4">
        <f>N289/M289</f>
        <v>71.5</v>
      </c>
      <c r="M289" s="4">
        <v>14</v>
      </c>
      <c r="N289" s="4">
        <v>1001</v>
      </c>
      <c r="O289" s="4">
        <f>P289/M289</f>
        <v>14.571428571428571</v>
      </c>
      <c r="P289" s="4">
        <v>204</v>
      </c>
      <c r="Q289" s="4">
        <v>290</v>
      </c>
      <c r="R289" s="4">
        <v>507</v>
      </c>
      <c r="S289" s="4">
        <f>U289*K289</f>
        <v>1578024</v>
      </c>
      <c r="T289" s="7">
        <f>N289/U289</f>
        <v>0.57661290322580649</v>
      </c>
      <c r="U289" s="4">
        <v>1736</v>
      </c>
      <c r="V289" s="4">
        <v>35.908003405704548</v>
      </c>
      <c r="W289" s="7">
        <f>P289/X289</f>
        <v>0.8571428571428571</v>
      </c>
      <c r="X289" s="4">
        <v>238</v>
      </c>
      <c r="Y289" s="7">
        <f>Q289/Z289</f>
        <v>0.66820276497695852</v>
      </c>
      <c r="Z289" s="4">
        <v>434</v>
      </c>
      <c r="AA289" s="7">
        <f>R289/AB289</f>
        <v>0.47650375939849626</v>
      </c>
      <c r="AB289" s="4">
        <v>1064</v>
      </c>
      <c r="AC289" s="4">
        <v>10653</v>
      </c>
      <c r="AD289" s="4">
        <f>AP289/AC289</f>
        <v>4.9998122594574301</v>
      </c>
      <c r="AE289" s="7">
        <f>AF289/(AF289+AH289+AJ289+AL289+AN289+AP289)</f>
        <v>0.27006604982307447</v>
      </c>
      <c r="AF289" s="4">
        <v>76093</v>
      </c>
      <c r="AG289" s="7">
        <f>AH289/(AF289+AH289+AJ289+AL289+AN289+AP289)</f>
        <v>0.21078801946358031</v>
      </c>
      <c r="AH289" s="4">
        <v>59391</v>
      </c>
      <c r="AI289" s="7">
        <f>AJ289/(AF289+AH289+AJ289+AL289+AN289+AP289)</f>
        <v>0.31210227252561606</v>
      </c>
      <c r="AJ289" s="4">
        <v>87937</v>
      </c>
      <c r="AK289" s="7">
        <f>AL289/(AF289+AH289+AJ289+AL289+AN289+AP289)</f>
        <v>1.0807184914660505E-2</v>
      </c>
      <c r="AL289" s="4">
        <v>3045</v>
      </c>
      <c r="AM289" s="7">
        <f>AN289/(AF289+AH289+AJ289+AL289+AN289+AP289)</f>
        <v>7.1976916278921202E-3</v>
      </c>
      <c r="AN289" s="4">
        <v>2028</v>
      </c>
      <c r="AO289" s="7">
        <f>AP289/(AF289+AH289+AJ289+AL289+AN289+AP289)</f>
        <v>0.18903878164517651</v>
      </c>
      <c r="AP289" s="4">
        <v>53263</v>
      </c>
      <c r="AQ289" s="6">
        <f>AO289+AM289+AK289+AI289+AG289+AE289</f>
        <v>1</v>
      </c>
      <c r="AR289" s="4">
        <v>132233</v>
      </c>
      <c r="AS289" s="4">
        <f>AR289/M289</f>
        <v>9445.2142857142862</v>
      </c>
      <c r="AT289" s="4">
        <f>AR289/V289</f>
        <v>3682.549500343222</v>
      </c>
      <c r="AU289" s="7">
        <f>AR289/(AR289+AV289+AY289+BB289)</f>
        <v>0.32297956113097681</v>
      </c>
      <c r="AV289" s="4">
        <v>73354</v>
      </c>
      <c r="AW289" s="4">
        <f>AV289/M289</f>
        <v>5239.5714285714284</v>
      </c>
      <c r="AX289" s="7">
        <f>AV289/(AR289+AV289+AY289+BB289)</f>
        <v>0.17916739941770718</v>
      </c>
      <c r="AY289" s="4">
        <v>117581</v>
      </c>
      <c r="AZ289" s="4">
        <f>AY289/M289</f>
        <v>8398.6428571428569</v>
      </c>
      <c r="BA289" s="7">
        <f>AY289/(AR289+AV289+AY289+BB289)</f>
        <v>0.28719200031264042</v>
      </c>
      <c r="BB289" s="4">
        <v>86248</v>
      </c>
      <c r="BC289" s="11">
        <f>BB289/(AR289+AV289+AY289+BB289)</f>
        <v>0.21066103913867557</v>
      </c>
      <c r="BD289" s="9">
        <f>BC289+BA289+AX289+AU289</f>
        <v>1</v>
      </c>
      <c r="BE289" s="14">
        <f>(AF289+AH289+AJ289+AL289+AN289+AP289)</f>
        <v>281757</v>
      </c>
      <c r="BF289" s="14">
        <f t="shared" si="20"/>
        <v>-409416</v>
      </c>
      <c r="BG289" s="13">
        <f>(AF289+AH289+AJ289+AL289+AN289+AP289)-(AR289+AV289+AY289+BB289)</f>
        <v>-127659</v>
      </c>
      <c r="BH289" s="13">
        <f t="shared" si="21"/>
        <v>1</v>
      </c>
      <c r="BI289" s="14">
        <f>AF289/W289</f>
        <v>88775.166666666672</v>
      </c>
      <c r="BJ289" s="14">
        <f>AH289/Y289</f>
        <v>88881.703448275861</v>
      </c>
      <c r="BK289" s="14">
        <f>AJ289/AA289</f>
        <v>184546.28796844181</v>
      </c>
      <c r="BL289" s="14">
        <f>BI289+BJ289+BK289</f>
        <v>362203.15808338439</v>
      </c>
      <c r="BM289" s="14">
        <f>(AF289/W289)-AF289</f>
        <v>12682.166666666672</v>
      </c>
      <c r="BN289" s="14">
        <f>AH289/Y289-AH289</f>
        <v>29490.703448275861</v>
      </c>
      <c r="BO289" s="14">
        <f>AJ289/AA289-AJ289</f>
        <v>96609.287968441815</v>
      </c>
      <c r="BP289" s="14">
        <f>BG289/S289</f>
        <v>-8.0898009155754291E-2</v>
      </c>
      <c r="BQ289" s="14">
        <f>(BG289-CA289)/S289</f>
        <v>-7.4616095007635941E-2</v>
      </c>
      <c r="BR289" s="27">
        <f>BQ289-BP289</f>
        <v>6.2819141481183505E-3</v>
      </c>
      <c r="BS289" s="28">
        <f t="shared" si="22"/>
        <v>909909</v>
      </c>
      <c r="BT289" s="11">
        <f>BS289/S289</f>
        <v>0.57661290322580649</v>
      </c>
      <c r="BU289" s="14">
        <f>(BE289-AP289)*1/BT289-(BE289-AP289)</f>
        <v>167775.31468531466</v>
      </c>
      <c r="BV289" s="14">
        <f t="shared" si="23"/>
        <v>0.17855051634195679</v>
      </c>
      <c r="BW289" s="27">
        <f>(AR289+AV289+AY289+BB289)/S289</f>
        <v>0.25944852549771108</v>
      </c>
      <c r="BX289" s="13">
        <f>(AF289+AH289+AJ289+AL289+AN289)/N289</f>
        <v>228.26573426573427</v>
      </c>
      <c r="BY289" s="26">
        <f>BX289/K289</f>
        <v>0.25111741943425114</v>
      </c>
      <c r="BZ289" s="11">
        <f>AP289/BE289</f>
        <v>0.18903878164517651</v>
      </c>
      <c r="CA289" s="15">
        <f>-(BM289+BN289+BO289)/M289</f>
        <v>-9913.0112916703092</v>
      </c>
      <c r="CB289" s="15">
        <f>BG289-CA289</f>
        <v>-117745.98870832969</v>
      </c>
      <c r="CC289" s="18">
        <f t="shared" si="24"/>
        <v>1</v>
      </c>
      <c r="CD289" s="17">
        <f>(AF289/(AF289+AH289+AJ289))/(X289/(X289+Z289+AB289))</f>
        <v>2.4842395930447325</v>
      </c>
      <c r="CE289" s="19">
        <f>(AH289/(AF289+AH289+AJ289))/(Z289/(X289+Z289+AB289))</f>
        <v>1.0633020172678487</v>
      </c>
      <c r="CF289" s="18">
        <f>(AJ289/(AF289+AH289+AJ289))/(AB289/(X289+Z289+AB289))</f>
        <v>0.64217847872284539</v>
      </c>
      <c r="CG289">
        <f>AH289/Z289</f>
        <v>136.84562211981566</v>
      </c>
      <c r="CH289" s="11">
        <f>BB289/BE289</f>
        <v>0.3061077453266467</v>
      </c>
      <c r="CI289" s="14">
        <f>AY289/V289</f>
        <v>3274.5067630610847</v>
      </c>
      <c r="CJ289" s="14">
        <f>AV289/M289</f>
        <v>5239.5714285714284</v>
      </c>
      <c r="CK289" s="17">
        <f>N289/V289</f>
        <v>27.876793613119005</v>
      </c>
      <c r="CL289" s="17">
        <f>(AL289+AN289)/N289</f>
        <v>5.0679320679320679</v>
      </c>
      <c r="CM289" s="14">
        <f>AP289/AC289</f>
        <v>4.9998122594574301</v>
      </c>
    </row>
    <row r="290" spans="1:91" hidden="1" x14ac:dyDescent="0.2">
      <c r="A290">
        <v>522</v>
      </c>
      <c r="B290" s="2">
        <v>44866</v>
      </c>
      <c r="C290" s="3" t="s">
        <v>41</v>
      </c>
      <c r="D290" t="s">
        <v>42</v>
      </c>
      <c r="E290" s="3" t="s">
        <v>37</v>
      </c>
      <c r="F290" t="s">
        <v>38</v>
      </c>
      <c r="G290" t="str">
        <f>CONCATENATE(C290,E290)</f>
        <v>SEALAX</v>
      </c>
      <c r="H290" t="s">
        <v>30</v>
      </c>
      <c r="I290">
        <f>U290/M290</f>
        <v>124</v>
      </c>
      <c r="J290" t="str">
        <f>_xlfn.CONCAT(C290,E290,H290)</f>
        <v>SEALAX737-700</v>
      </c>
      <c r="K290" s="4">
        <v>954</v>
      </c>
      <c r="L290" s="4">
        <f>N290/M290</f>
        <v>112</v>
      </c>
      <c r="M290" s="4">
        <v>3</v>
      </c>
      <c r="N290" s="4">
        <v>336</v>
      </c>
      <c r="O290" s="4">
        <f>P290/M290</f>
        <v>17</v>
      </c>
      <c r="P290" s="4">
        <v>51</v>
      </c>
      <c r="Q290" s="4">
        <v>91</v>
      </c>
      <c r="R290" s="4">
        <v>194</v>
      </c>
      <c r="S290" s="4">
        <f>U290*K290</f>
        <v>354888</v>
      </c>
      <c r="T290" s="7">
        <f>N290/U290</f>
        <v>0.90322580645161288</v>
      </c>
      <c r="U290" s="4">
        <v>372</v>
      </c>
      <c r="V290" s="4">
        <v>8.061797752808987</v>
      </c>
      <c r="W290" s="7">
        <f>P290/X290</f>
        <v>1</v>
      </c>
      <c r="X290" s="4">
        <v>51</v>
      </c>
      <c r="Y290" s="7">
        <f>Q290/Z290</f>
        <v>0.978494623655914</v>
      </c>
      <c r="Z290" s="4">
        <v>93</v>
      </c>
      <c r="AA290" s="7">
        <f>R290/AB290</f>
        <v>0.85087719298245612</v>
      </c>
      <c r="AB290" s="4">
        <v>228</v>
      </c>
      <c r="AC290" s="4">
        <v>349</v>
      </c>
      <c r="AD290" s="4">
        <f>AP290/AC290</f>
        <v>5</v>
      </c>
      <c r="AE290" s="7">
        <f>AF290/(AF290+AH290+AJ290+AL290+AN290+AP290)</f>
        <v>0.22677363778960632</v>
      </c>
      <c r="AF290" s="4">
        <v>17638</v>
      </c>
      <c r="AG290" s="7">
        <f>AH290/(AF290+AH290+AJ290+AL290+AN290+AP290)</f>
        <v>0.27620921083082622</v>
      </c>
      <c r="AH290" s="4">
        <v>21483</v>
      </c>
      <c r="AI290" s="7">
        <f>AJ290/(AF290+AH290+AJ290+AL290+AN290+AP290)</f>
        <v>0.45455012985677185</v>
      </c>
      <c r="AJ290" s="4">
        <v>35354</v>
      </c>
      <c r="AK290" s="7">
        <f>AL290/(AF290+AH290+AJ290+AL290+AN290+AP290)</f>
        <v>1.5042814163388105E-2</v>
      </c>
      <c r="AL290" s="4">
        <v>1170</v>
      </c>
      <c r="AM290" s="7">
        <f>AN290/(AF290+AH290+AJ290+AL290+AN290+AP290)</f>
        <v>4.9885571755509273E-3</v>
      </c>
      <c r="AN290" s="4">
        <v>388</v>
      </c>
      <c r="AO290" s="7">
        <f>AP290/(AF290+AH290+AJ290+AL290+AN290+AP290)</f>
        <v>2.2435650183856619E-2</v>
      </c>
      <c r="AP290" s="4">
        <v>1745</v>
      </c>
      <c r="AQ290" s="6">
        <f>AO290+AM290+AK290+AI290+AG290+AE290</f>
        <v>1</v>
      </c>
      <c r="AR290" s="4">
        <v>29688</v>
      </c>
      <c r="AS290" s="4">
        <f>AR290/M290</f>
        <v>9896</v>
      </c>
      <c r="AT290" s="4">
        <f>AR290/V290</f>
        <v>3682.5533101045303</v>
      </c>
      <c r="AU290" s="7">
        <f>AR290/(AR290+AV290+AY290+BB290)</f>
        <v>0.32564057564057564</v>
      </c>
      <c r="AV290" s="4">
        <v>15719</v>
      </c>
      <c r="AW290" s="4">
        <f>AV290/M290</f>
        <v>5239.666666666667</v>
      </c>
      <c r="AX290" s="7">
        <f>AV290/(AR290+AV290+AY290+BB290)</f>
        <v>0.17241795366795368</v>
      </c>
      <c r="AY290" s="4">
        <v>26398</v>
      </c>
      <c r="AZ290" s="4">
        <f>AY290/M290</f>
        <v>8799.3333333333339</v>
      </c>
      <c r="BA290" s="7">
        <f>AY290/(AR290+AV290+AY290+BB290)</f>
        <v>0.28955335205335203</v>
      </c>
      <c r="BB290" s="4">
        <v>19363</v>
      </c>
      <c r="BC290" s="11">
        <f>BB290/(AR290+AV290+AY290+BB290)</f>
        <v>0.21238811863811863</v>
      </c>
      <c r="BD290" s="9">
        <f>BC290+BA290+AX290+AU290</f>
        <v>1</v>
      </c>
      <c r="BE290" s="14">
        <f>(AF290+AH290+AJ290+AL290+AN290+AP290)</f>
        <v>77778</v>
      </c>
      <c r="BF290" s="14">
        <f t="shared" si="20"/>
        <v>-91168</v>
      </c>
      <c r="BG290" s="13">
        <f>(AF290+AH290+AJ290+AL290+AN290+AP290)-(AR290+AV290+AY290+BB290)</f>
        <v>-13390</v>
      </c>
      <c r="BH290" s="13">
        <f t="shared" si="21"/>
        <v>1</v>
      </c>
      <c r="BI290" s="14">
        <f>AF290/W290</f>
        <v>17638</v>
      </c>
      <c r="BJ290" s="14">
        <f>AH290/Y290</f>
        <v>21955.153846153844</v>
      </c>
      <c r="BK290" s="14">
        <f>AJ290/AA290</f>
        <v>41550.061855670101</v>
      </c>
      <c r="BL290" s="14">
        <f>BI290+BJ290+BK290</f>
        <v>81143.215701823938</v>
      </c>
      <c r="BM290" s="14">
        <f>(AF290/W290)-AF290</f>
        <v>0</v>
      </c>
      <c r="BN290" s="14">
        <f>AH290/Y290-AH290</f>
        <v>472.15384615384392</v>
      </c>
      <c r="BO290" s="14">
        <f>AJ290/AA290-AJ290</f>
        <v>6196.0618556701011</v>
      </c>
      <c r="BP290" s="14">
        <f>BG290/S290</f>
        <v>-3.7730213475800814E-2</v>
      </c>
      <c r="BQ290" s="14">
        <f>(BG290-CA290)/S290</f>
        <v>-3.1467002075937625E-2</v>
      </c>
      <c r="BR290" s="27">
        <f>BQ290-BP290</f>
        <v>6.2632113998631889E-3</v>
      </c>
      <c r="BS290" s="28">
        <f t="shared" si="22"/>
        <v>320544</v>
      </c>
      <c r="BT290" s="11">
        <f>BS290/S290</f>
        <v>0.90322580645161288</v>
      </c>
      <c r="BU290" s="14">
        <f>(BE290-AP290)*1/BT290-(BE290-AP290)</f>
        <v>8146.3928571428551</v>
      </c>
      <c r="BV290" s="14">
        <f t="shared" si="23"/>
        <v>0.21916210184621626</v>
      </c>
      <c r="BW290" s="27">
        <f>(AR290+AV290+AY290+BB290)/S290</f>
        <v>0.25689231532201706</v>
      </c>
      <c r="BX290" s="13">
        <f>(AF290+AH290+AJ290+AL290+AN290)/N290</f>
        <v>226.28869047619048</v>
      </c>
      <c r="BY290" s="26">
        <f>BX290/K290</f>
        <v>0.23719988519516821</v>
      </c>
      <c r="BZ290" s="11">
        <f>AP290/BE290</f>
        <v>2.2435650183856619E-2</v>
      </c>
      <c r="CA290" s="15">
        <f>-(BM290+BN290+BO290)/M290</f>
        <v>-2222.7385672746482</v>
      </c>
      <c r="CB290" s="15">
        <f>BG290-CA290</f>
        <v>-11167.261432725352</v>
      </c>
      <c r="CC290" s="18">
        <f t="shared" si="24"/>
        <v>1</v>
      </c>
      <c r="CD290" s="17">
        <f>(AF290/(AF290+AH290+AJ290))/(X290/(X290+Z290+AB290))</f>
        <v>1.7274742807495607</v>
      </c>
      <c r="CE290" s="19">
        <f>(AH290/(AF290+AH290+AJ290))/(Z290/(X290+Z290+AB290))</f>
        <v>1.1538368580060423</v>
      </c>
      <c r="CF290" s="18">
        <f>(AJ290/(AF290+AH290+AJ290))/(AB290/(X290+Z290+AB290))</f>
        <v>0.7745262451193442</v>
      </c>
      <c r="CG290">
        <f>AH290/Z290</f>
        <v>231</v>
      </c>
      <c r="CH290" s="11">
        <f>BB290/BE290</f>
        <v>0.24895214585101186</v>
      </c>
      <c r="CI290" s="14">
        <f>AY290/V290</f>
        <v>3274.4557491289206</v>
      </c>
      <c r="CJ290" s="14">
        <f>AV290/M290</f>
        <v>5239.666666666667</v>
      </c>
      <c r="CK290" s="17">
        <f>N290/V290</f>
        <v>41.678048780487813</v>
      </c>
      <c r="CL290" s="17">
        <f>(AL290+AN290)/N290</f>
        <v>4.6369047619047619</v>
      </c>
      <c r="CM290" s="14">
        <f>AP290/AC290</f>
        <v>5</v>
      </c>
    </row>
    <row r="291" spans="1:91" hidden="1" x14ac:dyDescent="0.2">
      <c r="A291">
        <v>627</v>
      </c>
      <c r="B291" s="2">
        <v>45170</v>
      </c>
      <c r="C291" s="3" t="s">
        <v>32</v>
      </c>
      <c r="D291" t="s">
        <v>33</v>
      </c>
      <c r="E291" s="3" t="s">
        <v>29</v>
      </c>
      <c r="F291" t="s">
        <v>28</v>
      </c>
      <c r="G291" t="str">
        <f>CONCATENATE(C291,E291)</f>
        <v>HNLANC</v>
      </c>
      <c r="H291" t="s">
        <v>34</v>
      </c>
      <c r="I291">
        <f>U291/M291</f>
        <v>170.66666666666666</v>
      </c>
      <c r="J291" t="str">
        <f>_xlfn.CONCAT(C291,E291,H291)</f>
        <v>HNLANC737-900</v>
      </c>
      <c r="K291" s="4">
        <v>2777</v>
      </c>
      <c r="L291" s="4">
        <f>N291/M291</f>
        <v>111.5</v>
      </c>
      <c r="M291" s="4">
        <v>6</v>
      </c>
      <c r="N291" s="4">
        <v>669</v>
      </c>
      <c r="O291" s="4">
        <f>P291/M291</f>
        <v>22.166666666666668</v>
      </c>
      <c r="P291" s="4">
        <v>133</v>
      </c>
      <c r="Q291" s="4">
        <v>211</v>
      </c>
      <c r="R291" s="4">
        <v>326</v>
      </c>
      <c r="S291" s="4">
        <f>U291*K291</f>
        <v>2843648</v>
      </c>
      <c r="T291" s="7">
        <f>N291/U291</f>
        <v>0.6533203125</v>
      </c>
      <c r="U291" s="4">
        <v>1024</v>
      </c>
      <c r="V291" s="4">
        <v>34.471453900709221</v>
      </c>
      <c r="W291" s="7">
        <f>P291/X291</f>
        <v>1.0075757575757576</v>
      </c>
      <c r="X291" s="4">
        <v>132</v>
      </c>
      <c r="Y291" s="7">
        <f>Q291/Z291</f>
        <v>0.85425101214574894</v>
      </c>
      <c r="Z291" s="4">
        <v>247</v>
      </c>
      <c r="AA291" s="7">
        <f>R291/AB291</f>
        <v>0.50621118012422361</v>
      </c>
      <c r="AB291" s="4">
        <v>644</v>
      </c>
      <c r="AC291" s="4">
        <v>894</v>
      </c>
      <c r="AD291" s="4">
        <f>AP291/AC291</f>
        <v>5.9988814317673382</v>
      </c>
      <c r="AE291" s="7">
        <f>AF291/(AF291+AH291+AJ291+AL291+AN291+AP291)</f>
        <v>0.26548489132282282</v>
      </c>
      <c r="AF291" s="4">
        <v>64040</v>
      </c>
      <c r="AG291" s="7">
        <f>AH291/(AF291+AH291+AJ291+AL291+AN291+AP291)</f>
        <v>0.29234015562621518</v>
      </c>
      <c r="AH291" s="4">
        <v>70518</v>
      </c>
      <c r="AI291" s="7">
        <f>AJ291/(AF291+AH291+AJ291+AL291+AN291+AP291)</f>
        <v>0.40366637785580739</v>
      </c>
      <c r="AJ291" s="4">
        <v>97372</v>
      </c>
      <c r="AK291" s="7">
        <f>AL291/(AF291+AH291+AJ291+AL291+AN291+AP291)</f>
        <v>9.505884693991766E-3</v>
      </c>
      <c r="AL291" s="4">
        <v>2293</v>
      </c>
      <c r="AM291" s="7">
        <f>AN291/(AF291+AH291+AJ291+AL291+AN291+AP291)</f>
        <v>6.7697818165235743E-3</v>
      </c>
      <c r="AN291" s="4">
        <v>1633</v>
      </c>
      <c r="AO291" s="7">
        <f>AP291/(AF291+AH291+AJ291+AL291+AN291+AP291)</f>
        <v>2.2232908684639268E-2</v>
      </c>
      <c r="AP291" s="4">
        <v>5363</v>
      </c>
      <c r="AQ291" s="6">
        <f>AO291+AM291+AK291+AI291+AG291+AE291</f>
        <v>1</v>
      </c>
      <c r="AR291" s="4">
        <v>143334</v>
      </c>
      <c r="AS291" s="4">
        <f>AR291/M291</f>
        <v>23889</v>
      </c>
      <c r="AT291" s="4">
        <f>AR291/V291</f>
        <v>4158.0491618617516</v>
      </c>
      <c r="AU291" s="7">
        <f>AR291/(AR291+AV291+AY291+BB291)</f>
        <v>0.39644309224173696</v>
      </c>
      <c r="AV291" s="4">
        <v>33733</v>
      </c>
      <c r="AW291" s="4">
        <f>AV291/M291</f>
        <v>5622.166666666667</v>
      </c>
      <c r="AX291" s="7">
        <f>AV291/(AR291+AV291+AY291+BB291)</f>
        <v>9.3301064859632146E-2</v>
      </c>
      <c r="AY291" s="4">
        <v>77486</v>
      </c>
      <c r="AZ291" s="4">
        <f>AY291/M291</f>
        <v>12914.333333333334</v>
      </c>
      <c r="BA291" s="7">
        <f>AY291/(AR291+AV291+AY291+BB291)</f>
        <v>0.21431613884663256</v>
      </c>
      <c r="BB291" s="4">
        <v>106997</v>
      </c>
      <c r="BC291" s="11">
        <f>BB291/(AR291+AV291+AY291+BB291)</f>
        <v>0.29593970405199832</v>
      </c>
      <c r="BD291" s="9">
        <f>BC291+BA291+AX291+AU291</f>
        <v>1</v>
      </c>
      <c r="BE291" s="14">
        <f>(AF291+AH291+AJ291+AL291+AN291+AP291)</f>
        <v>241219</v>
      </c>
      <c r="BF291" s="14">
        <f t="shared" si="20"/>
        <v>-361550</v>
      </c>
      <c r="BG291" s="13">
        <f>(AF291+AH291+AJ291+AL291+AN291+AP291)-(AR291+AV291+AY291+BB291)</f>
        <v>-120331</v>
      </c>
      <c r="BH291" s="13">
        <f t="shared" si="21"/>
        <v>1</v>
      </c>
      <c r="BI291" s="14">
        <f>AF291/W291</f>
        <v>63558.496240601504</v>
      </c>
      <c r="BJ291" s="14">
        <f>AH291/Y291</f>
        <v>82549.507109004742</v>
      </c>
      <c r="BK291" s="14">
        <f>AJ291/AA291</f>
        <v>192354.50306748465</v>
      </c>
      <c r="BL291" s="14">
        <f>BI291+BJ291+BK291</f>
        <v>338462.50641709089</v>
      </c>
      <c r="BM291" s="14">
        <f>(AF291/W291)-AF291</f>
        <v>-481.50375939849619</v>
      </c>
      <c r="BN291" s="14">
        <f>AH291/Y291-AH291</f>
        <v>12031.507109004742</v>
      </c>
      <c r="BO291" s="14">
        <f>AJ291/AA291-AJ291</f>
        <v>94982.503067484649</v>
      </c>
      <c r="BP291" s="14">
        <f>BG291/S291</f>
        <v>-4.2315715587864601E-2</v>
      </c>
      <c r="BQ291" s="14">
        <f>(BG291-CA291)/S291</f>
        <v>-3.6071828251534009E-2</v>
      </c>
      <c r="BR291" s="27">
        <f>BQ291-BP291</f>
        <v>6.2438873363305919E-3</v>
      </c>
      <c r="BS291" s="28">
        <f t="shared" si="22"/>
        <v>1857813</v>
      </c>
      <c r="BT291" s="11">
        <f>BS291/S291</f>
        <v>0.6533203125</v>
      </c>
      <c r="BU291" s="14">
        <f>(BE291-AP291)*1/BT291-(BE291-AP291)</f>
        <v>125155.27653213753</v>
      </c>
      <c r="BV291" s="14">
        <f t="shared" si="23"/>
        <v>8.4827306333273317E-2</v>
      </c>
      <c r="BW291" s="27">
        <f>(AR291+AV291+AY291+BB291)/S291</f>
        <v>0.12714302192113791</v>
      </c>
      <c r="BX291" s="13">
        <f>(AF291+AH291+AJ291+AL291+AN291)/N291</f>
        <v>352.55007473841556</v>
      </c>
      <c r="BY291" s="26">
        <f>BX291/K291</f>
        <v>0.12695357390652343</v>
      </c>
      <c r="BZ291" s="11">
        <f>AP291/BE291</f>
        <v>2.2232908684639268E-2</v>
      </c>
      <c r="CA291" s="15">
        <f>-(BM291+BN291+BO291)/M291</f>
        <v>-17755.417736181815</v>
      </c>
      <c r="CB291" s="15">
        <f>BG291-CA291</f>
        <v>-102575.58226381819</v>
      </c>
      <c r="CC291" s="18">
        <f t="shared" si="24"/>
        <v>1</v>
      </c>
      <c r="CD291" s="17">
        <f>(AF291/(AF291+AH291+AJ291))/(X291/(X291+Z291+AB291))</f>
        <v>2.1399129047557452</v>
      </c>
      <c r="CE291" s="19">
        <f>(AH291/(AF291+AH291+AJ291))/(Z291/(X291+Z291+AB291))</f>
        <v>1.2592783561841829</v>
      </c>
      <c r="CF291" s="18">
        <f>(AJ291/(AF291+AH291+AJ291))/(AB291/(X291+Z291+AB291))</f>
        <v>0.66690953819060317</v>
      </c>
      <c r="CG291">
        <f>AH291/Z291</f>
        <v>285.497975708502</v>
      </c>
      <c r="CH291" s="11">
        <f>BB291/BE291</f>
        <v>0.44356787815221854</v>
      </c>
      <c r="CI291" s="14">
        <f>AY291/V291</f>
        <v>2247.8309218749196</v>
      </c>
      <c r="CJ291" s="14">
        <f>AV291/M291</f>
        <v>5622.166666666667</v>
      </c>
      <c r="CK291" s="17">
        <f>N291/V291</f>
        <v>19.407362449143346</v>
      </c>
      <c r="CL291" s="17">
        <f>(AL291+AN291)/N291</f>
        <v>5.868460388639761</v>
      </c>
      <c r="CM291" s="14">
        <f>AP291/AC291</f>
        <v>5.9988814317673382</v>
      </c>
    </row>
    <row r="292" spans="1:91" hidden="1" x14ac:dyDescent="0.2">
      <c r="A292">
        <v>281</v>
      </c>
      <c r="B292" s="2">
        <v>44835</v>
      </c>
      <c r="C292" s="3" t="s">
        <v>37</v>
      </c>
      <c r="D292" t="s">
        <v>38</v>
      </c>
      <c r="E292" s="3" t="s">
        <v>43</v>
      </c>
      <c r="F292" t="s">
        <v>38</v>
      </c>
      <c r="G292" t="str">
        <f>CONCATENATE(C292,E292)</f>
        <v>LAXSFO</v>
      </c>
      <c r="H292" t="s">
        <v>35</v>
      </c>
      <c r="I292">
        <f>U292/M292</f>
        <v>160.80000000000001</v>
      </c>
      <c r="J292" t="str">
        <f>_xlfn.CONCAT(C292,E292,H292)</f>
        <v>LAXSFO737-Max 9</v>
      </c>
      <c r="K292" s="4">
        <v>337</v>
      </c>
      <c r="L292" s="4">
        <f>N292/M292</f>
        <v>144.4</v>
      </c>
      <c r="M292" s="4">
        <v>5</v>
      </c>
      <c r="N292" s="4">
        <v>722</v>
      </c>
      <c r="O292" s="4">
        <f>P292/M292</f>
        <v>20.8</v>
      </c>
      <c r="P292" s="4">
        <v>104</v>
      </c>
      <c r="Q292" s="4">
        <v>194</v>
      </c>
      <c r="R292" s="4">
        <v>425</v>
      </c>
      <c r="S292" s="4">
        <f>U292*K292</f>
        <v>270948</v>
      </c>
      <c r="T292" s="7">
        <f>N292/U292</f>
        <v>0.89800995024875618</v>
      </c>
      <c r="U292" s="4">
        <v>804</v>
      </c>
      <c r="V292" s="4">
        <v>6.0143611627513938</v>
      </c>
      <c r="W292" s="7">
        <f>P292/X292</f>
        <v>1</v>
      </c>
      <c r="X292" s="4">
        <v>104</v>
      </c>
      <c r="Y292" s="7">
        <f>Q292/Z292</f>
        <v>1</v>
      </c>
      <c r="Z292" s="4">
        <v>194</v>
      </c>
      <c r="AA292" s="7">
        <f>R292/AB292</f>
        <v>0.83826429980276129</v>
      </c>
      <c r="AB292" s="4">
        <v>507</v>
      </c>
      <c r="AC292" s="4">
        <v>395</v>
      </c>
      <c r="AD292" s="4">
        <f>AP292/AC292</f>
        <v>5</v>
      </c>
      <c r="AE292" s="7">
        <f>AF292/(AF292+AH292+AJ292+AL292+AN292+AP292)</f>
        <v>0.19994181557776011</v>
      </c>
      <c r="AF292" s="4">
        <v>17869</v>
      </c>
      <c r="AG292" s="7">
        <f>AH292/(AF292+AH292+AJ292+AL292+AN292+AP292)</f>
        <v>0.24095064394490381</v>
      </c>
      <c r="AH292" s="4">
        <v>21534</v>
      </c>
      <c r="AI292" s="7">
        <f>AJ292/(AF292+AH292+AJ292+AL292+AN292+AP292)</f>
        <v>0.48469861588210938</v>
      </c>
      <c r="AJ292" s="4">
        <v>43318</v>
      </c>
      <c r="AK292" s="7">
        <f>AL292/(AF292+AH292+AJ292+AL292+AN292+AP292)</f>
        <v>2.8532745521477883E-2</v>
      </c>
      <c r="AL292" s="4">
        <v>2550</v>
      </c>
      <c r="AM292" s="7">
        <f>AN292/(AF292+AH292+AJ292+AL292+AN292+AP292)</f>
        <v>2.3777287934564902E-2</v>
      </c>
      <c r="AN292" s="4">
        <v>2125</v>
      </c>
      <c r="AO292" s="7">
        <f>AP292/(AF292+AH292+AJ292+AL292+AN292+AP292)</f>
        <v>2.2098891139183851E-2</v>
      </c>
      <c r="AP292" s="4">
        <v>1975</v>
      </c>
      <c r="AQ292" s="6">
        <f>AO292+AM292+AK292+AI292+AG292+AE292</f>
        <v>1</v>
      </c>
      <c r="AR292" s="4">
        <v>20417</v>
      </c>
      <c r="AS292" s="4">
        <f>AR292/M292</f>
        <v>4083.4</v>
      </c>
      <c r="AT292" s="4">
        <f>AR292/V292</f>
        <v>3394.7080076348161</v>
      </c>
      <c r="AU292" s="7">
        <f>AR292/(AR292+AV292+AY292+BB292)</f>
        <v>0.26805923903053858</v>
      </c>
      <c r="AV292" s="4">
        <v>23578</v>
      </c>
      <c r="AW292" s="4">
        <f>AV292/M292</f>
        <v>4715.6000000000004</v>
      </c>
      <c r="AX292" s="7">
        <f>AV292/(AR292+AV292+AY292+BB292)</f>
        <v>0.30956069637371003</v>
      </c>
      <c r="AY292" s="4">
        <v>17725</v>
      </c>
      <c r="AZ292" s="4">
        <f>AY292/M292</f>
        <v>3545</v>
      </c>
      <c r="BA292" s="7">
        <f>AY292/(AR292+AV292+AY292+BB292)</f>
        <v>0.23271538481737258</v>
      </c>
      <c r="BB292" s="4">
        <v>14446</v>
      </c>
      <c r="BC292" s="11">
        <f>BB292/(AR292+AV292+AY292+BB292)</f>
        <v>0.18966467977837881</v>
      </c>
      <c r="BD292" s="9">
        <f>BC292+BA292+AX292+AU292</f>
        <v>1</v>
      </c>
      <c r="BE292" s="14">
        <f>(AF292+AH292+AJ292+AL292+AN292+AP292)</f>
        <v>89371</v>
      </c>
      <c r="BF292" s="14">
        <f t="shared" si="20"/>
        <v>-76166</v>
      </c>
      <c r="BG292" s="13">
        <f>(AF292+AH292+AJ292+AL292+AN292+AP292)-(AR292+AV292+AY292+BB292)</f>
        <v>13205</v>
      </c>
      <c r="BH292" s="13">
        <f t="shared" si="21"/>
        <v>0</v>
      </c>
      <c r="BI292" s="14">
        <f>AF292/W292</f>
        <v>17869</v>
      </c>
      <c r="BJ292" s="14">
        <f>AH292/Y292</f>
        <v>21534</v>
      </c>
      <c r="BK292" s="14">
        <f>AJ292/AA292</f>
        <v>51675.825882352947</v>
      </c>
      <c r="BL292" s="14">
        <f>BI292+BJ292+BK292</f>
        <v>91078.825882352947</v>
      </c>
      <c r="BM292" s="14">
        <f>(AF292/W292)-AF292</f>
        <v>0</v>
      </c>
      <c r="BN292" s="14">
        <f>AH292/Y292-AH292</f>
        <v>0</v>
      </c>
      <c r="BO292" s="14">
        <f>AJ292/AA292-AJ292</f>
        <v>8357.8258823529468</v>
      </c>
      <c r="BP292" s="14">
        <f>BG292/S292</f>
        <v>4.8736288881999497E-2</v>
      </c>
      <c r="BQ292" s="14">
        <f>(BG292-CA292)/S292</f>
        <v>5.4905609845692122E-2</v>
      </c>
      <c r="BR292" s="27">
        <f>BQ292-BP292</f>
        <v>6.1693209636926247E-3</v>
      </c>
      <c r="BS292" s="28">
        <f t="shared" si="22"/>
        <v>243314</v>
      </c>
      <c r="BT292" s="11">
        <f>BS292/S292</f>
        <v>0.89800995024875618</v>
      </c>
      <c r="BU292" s="14">
        <f>(BE292-AP292)*1/BT292-(BE292-AP292)</f>
        <v>9925.8614958448743</v>
      </c>
      <c r="BV292" s="14">
        <f t="shared" si="23"/>
        <v>0.32984557922553404</v>
      </c>
      <c r="BW292" s="27">
        <f>(AR292+AV292+AY292+BB292)/S292</f>
        <v>0.28110929034353455</v>
      </c>
      <c r="BX292" s="13">
        <f>(AF292+AH292+AJ292+AL292+AN292)/N292</f>
        <v>121.04709141274238</v>
      </c>
      <c r="BY292" s="26">
        <f>BX292/K292</f>
        <v>0.3591901822336569</v>
      </c>
      <c r="BZ292" s="11">
        <f>AP292/BE292</f>
        <v>2.2098891139183851E-2</v>
      </c>
      <c r="CA292" s="15">
        <f>-(BM292+BN292+BO292)/M292</f>
        <v>-1671.5651764705894</v>
      </c>
      <c r="CB292" s="15">
        <f>BG292-CA292</f>
        <v>14876.565176470589</v>
      </c>
      <c r="CC292" s="18">
        <f t="shared" si="24"/>
        <v>0</v>
      </c>
      <c r="CD292" s="17">
        <f>(AF292/(AF292+AH292+AJ292))/(X292/(X292+Z292+AB292))</f>
        <v>1.6720413521633888</v>
      </c>
      <c r="CE292" s="19">
        <f>(AH292/(AF292+AH292+AJ292))/(Z292/(X292+Z292+AB292))</f>
        <v>1.0801972896846026</v>
      </c>
      <c r="CF292" s="18">
        <f>(AJ292/(AF292+AH292+AJ292))/(AB292/(X292+Z292+AB292))</f>
        <v>0.83145843230018668</v>
      </c>
      <c r="CG292">
        <f>AH292/Z292</f>
        <v>111</v>
      </c>
      <c r="CH292" s="11">
        <f>BB292/BE292</f>
        <v>0.16164080070716452</v>
      </c>
      <c r="CI292" s="14">
        <f>AY292/V292</f>
        <v>2947.1126725438171</v>
      </c>
      <c r="CJ292" s="14">
        <f>AV292/M292</f>
        <v>4715.6000000000004</v>
      </c>
      <c r="CK292" s="17">
        <f>N292/V292</f>
        <v>120.04599997611487</v>
      </c>
      <c r="CL292" s="17">
        <f>(AL292+AN292)/N292</f>
        <v>6.4750692520775619</v>
      </c>
      <c r="CM292" s="14">
        <f>AP292/AC292</f>
        <v>5</v>
      </c>
    </row>
    <row r="293" spans="1:91" hidden="1" x14ac:dyDescent="0.2">
      <c r="A293">
        <v>609</v>
      </c>
      <c r="B293" s="2">
        <v>45170</v>
      </c>
      <c r="C293" s="3" t="s">
        <v>44</v>
      </c>
      <c r="D293" t="s">
        <v>45</v>
      </c>
      <c r="E293" s="3" t="s">
        <v>41</v>
      </c>
      <c r="F293" t="s">
        <v>42</v>
      </c>
      <c r="G293" t="str">
        <f>CONCATENATE(C293,E293)</f>
        <v>BOISEA</v>
      </c>
      <c r="H293" t="s">
        <v>34</v>
      </c>
      <c r="I293">
        <f>U293/M293</f>
        <v>174.13043478260869</v>
      </c>
      <c r="J293" t="str">
        <f>_xlfn.CONCAT(C293,E293,H293)</f>
        <v>BOISEA737-900</v>
      </c>
      <c r="K293" s="4">
        <v>399</v>
      </c>
      <c r="L293" s="4">
        <f>N293/M293</f>
        <v>101.56521739130434</v>
      </c>
      <c r="M293" s="4">
        <v>23</v>
      </c>
      <c r="N293" s="4">
        <v>2336</v>
      </c>
      <c r="O293" s="4">
        <f>P293/M293</f>
        <v>16.260869565217391</v>
      </c>
      <c r="P293" s="4">
        <v>374</v>
      </c>
      <c r="Q293" s="4">
        <v>619</v>
      </c>
      <c r="R293" s="4">
        <v>1343</v>
      </c>
      <c r="S293" s="4">
        <f>U293*K293</f>
        <v>1597995</v>
      </c>
      <c r="T293" s="7">
        <f>N293/U293</f>
        <v>0.583270911360799</v>
      </c>
      <c r="U293" s="4">
        <v>4005</v>
      </c>
      <c r="V293" s="4">
        <v>36.369866444073452</v>
      </c>
      <c r="W293" s="7">
        <f>P293/X293</f>
        <v>0.72200772200772201</v>
      </c>
      <c r="X293" s="4">
        <v>518</v>
      </c>
      <c r="Y293" s="7">
        <f>Q293/Z293</f>
        <v>0.63946280991735538</v>
      </c>
      <c r="Z293" s="4">
        <v>968</v>
      </c>
      <c r="AA293" s="7">
        <f>R293/AB293</f>
        <v>0.53293650793650793</v>
      </c>
      <c r="AB293" s="4">
        <v>2520</v>
      </c>
      <c r="AC293" s="4">
        <v>4152</v>
      </c>
      <c r="AD293" s="4">
        <f>AP293/AC293</f>
        <v>5.9990366088631983</v>
      </c>
      <c r="AE293" s="7">
        <f>AF293/(AF293+AH293+AJ293+AL293+AN293+AP293)</f>
        <v>0.22270785027280265</v>
      </c>
      <c r="AF293" s="4">
        <v>84331</v>
      </c>
      <c r="AG293" s="7">
        <f>AH293/(AF293+AH293+AJ293+AL293+AN293+AP293)</f>
        <v>0.2448991448838278</v>
      </c>
      <c r="AH293" s="4">
        <v>92734</v>
      </c>
      <c r="AI293" s="7">
        <f>AJ293/(AF293+AH293+AJ293+AL293+AN293+AP293)</f>
        <v>0.42441544173959889</v>
      </c>
      <c r="AJ293" s="4">
        <v>160710</v>
      </c>
      <c r="AK293" s="7">
        <f>AL293/(AF293+AH293+AJ293+AL293+AN293+AP293)</f>
        <v>2.4818967839392386E-2</v>
      </c>
      <c r="AL293" s="4">
        <v>9398</v>
      </c>
      <c r="AM293" s="7">
        <f>AN293/(AF293+AH293+AJ293+AL293+AN293+AP293)</f>
        <v>1.7379615593854151E-2</v>
      </c>
      <c r="AN293" s="4">
        <v>6581</v>
      </c>
      <c r="AO293" s="7">
        <f>AP293/(AF293+AH293+AJ293+AL293+AN293+AP293)</f>
        <v>6.577897967052411E-2</v>
      </c>
      <c r="AP293" s="4">
        <v>24908</v>
      </c>
      <c r="AQ293" s="6">
        <f>AO293+AM293+AK293+AI293+AG293+AE293</f>
        <v>1</v>
      </c>
      <c r="AR293" s="4">
        <v>151228</v>
      </c>
      <c r="AS293" s="4">
        <f>AR293/M293</f>
        <v>6575.130434782609</v>
      </c>
      <c r="AT293" s="4">
        <f>AR293/V293</f>
        <v>4158.0576115819895</v>
      </c>
      <c r="AU293" s="7">
        <f>AR293/(AR293+AV293+AY293+BB293)</f>
        <v>0.31646462300179756</v>
      </c>
      <c r="AV293" s="4">
        <v>131997</v>
      </c>
      <c r="AW293" s="4">
        <f>AV293/M293</f>
        <v>5739</v>
      </c>
      <c r="AX293" s="7">
        <f>AV293/(AR293+AV293+AY293+BB293)</f>
        <v>0.27622120799301897</v>
      </c>
      <c r="AY293" s="4">
        <v>81753</v>
      </c>
      <c r="AZ293" s="4">
        <f>AY293/M293</f>
        <v>3554.478260869565</v>
      </c>
      <c r="BA293" s="7">
        <f>AY293/(AR293+AV293+AY293+BB293)</f>
        <v>0.17107898222727244</v>
      </c>
      <c r="BB293" s="4">
        <v>112889</v>
      </c>
      <c r="BC293" s="11">
        <f>BB293/(AR293+AV293+AY293+BB293)</f>
        <v>0.236235186777911</v>
      </c>
      <c r="BD293" s="9">
        <f>BC293+BA293+AX293+AU293</f>
        <v>1</v>
      </c>
      <c r="BE293" s="14">
        <f>(AF293+AH293+AJ293+AL293+AN293+AP293)</f>
        <v>378662</v>
      </c>
      <c r="BF293" s="14">
        <f t="shared" si="20"/>
        <v>-477867</v>
      </c>
      <c r="BG293" s="13">
        <f>(AF293+AH293+AJ293+AL293+AN293+AP293)-(AR293+AV293+AY293+BB293)</f>
        <v>-99205</v>
      </c>
      <c r="BH293" s="13">
        <f t="shared" si="21"/>
        <v>1</v>
      </c>
      <c r="BI293" s="14">
        <f>AF293/W293</f>
        <v>116800.68983957219</v>
      </c>
      <c r="BJ293" s="14">
        <f>AH293/Y293</f>
        <v>145018.59773828756</v>
      </c>
      <c r="BK293" s="14">
        <f>AJ293/AA293</f>
        <v>301555.62174236786</v>
      </c>
      <c r="BL293" s="14">
        <f>BI293+BJ293+BK293</f>
        <v>563374.90932022757</v>
      </c>
      <c r="BM293" s="14">
        <f>(AF293/W293)-AF293</f>
        <v>32469.689839572195</v>
      </c>
      <c r="BN293" s="14">
        <f>AH293/Y293-AH293</f>
        <v>52284.597738287557</v>
      </c>
      <c r="BO293" s="14">
        <f>AJ293/AA293-AJ293</f>
        <v>140845.62174236786</v>
      </c>
      <c r="BP293" s="14">
        <f>BG293/S293</f>
        <v>-6.2080920153066814E-2</v>
      </c>
      <c r="BQ293" s="14">
        <f>(BG293-CA293)/S293</f>
        <v>-5.5942795997750233E-2</v>
      </c>
      <c r="BR293" s="27">
        <f>BQ293-BP293</f>
        <v>6.1381241553165808E-3</v>
      </c>
      <c r="BS293" s="28">
        <f t="shared" si="22"/>
        <v>932064</v>
      </c>
      <c r="BT293" s="11">
        <f>BS293/S293</f>
        <v>0.583270911360799</v>
      </c>
      <c r="BU293" s="14">
        <f>(BE293-AP293)*1/BT293-(BE293-AP293)</f>
        <v>252746.32962328766</v>
      </c>
      <c r="BV293" s="14">
        <f t="shared" si="23"/>
        <v>0.23696069136636849</v>
      </c>
      <c r="BW293" s="27">
        <f>(AR293+AV293+AY293+BB293)/S293</f>
        <v>0.29904161151943531</v>
      </c>
      <c r="BX293" s="13">
        <f>(AF293+AH293+AJ293+AL293+AN293)/N293</f>
        <v>151.43578767123287</v>
      </c>
      <c r="BY293" s="26">
        <f>BX293/K293</f>
        <v>0.37953831496549595</v>
      </c>
      <c r="BZ293" s="11">
        <f>AP293/BE293</f>
        <v>6.577897967052411E-2</v>
      </c>
      <c r="CA293" s="15">
        <f>-(BM293+BN293+BO293)/M293</f>
        <v>-9808.6917095751141</v>
      </c>
      <c r="CB293" s="15">
        <f>BG293-CA293</f>
        <v>-89396.308290424888</v>
      </c>
      <c r="CC293" s="18">
        <f t="shared" si="24"/>
        <v>1</v>
      </c>
      <c r="CD293" s="17">
        <f>(AF293/(AF293+AH293+AJ293))/(X293/(X293+Z293+AB293))</f>
        <v>1.9308161946693514</v>
      </c>
      <c r="CE293" s="19">
        <f>(AH293/(AF293+AH293+AJ293))/(Z293/(X293+Z293+AB293))</f>
        <v>1.1361798375489578</v>
      </c>
      <c r="CF293" s="18">
        <f>(AJ293/(AF293+AH293+AJ293))/(AB293/(X293+Z293+AB293))</f>
        <v>0.75635520968804959</v>
      </c>
      <c r="CG293">
        <f>AH293/Z293</f>
        <v>95.799586776859499</v>
      </c>
      <c r="CH293" s="11">
        <f>BB293/BE293</f>
        <v>0.29812603324336745</v>
      </c>
      <c r="CI293" s="14">
        <f>AY293/V293</f>
        <v>2247.8223868573436</v>
      </c>
      <c r="CJ293" s="14">
        <f>AV293/M293</f>
        <v>5739</v>
      </c>
      <c r="CK293" s="17">
        <f>N293/V293</f>
        <v>64.228995825214426</v>
      </c>
      <c r="CL293" s="17">
        <f>(AL293+AN293)/N293</f>
        <v>6.8403253424657535</v>
      </c>
      <c r="CM293" s="14">
        <f>AP293/AC293</f>
        <v>5.9990366088631983</v>
      </c>
    </row>
    <row r="294" spans="1:91" hidden="1" x14ac:dyDescent="0.2">
      <c r="A294">
        <v>711</v>
      </c>
      <c r="B294" s="2">
        <v>45170</v>
      </c>
      <c r="C294" s="3" t="s">
        <v>41</v>
      </c>
      <c r="D294" t="s">
        <v>42</v>
      </c>
      <c r="E294" s="3" t="s">
        <v>44</v>
      </c>
      <c r="F294" t="s">
        <v>45</v>
      </c>
      <c r="G294" t="str">
        <f>CONCATENATE(C294,E294)</f>
        <v>SEABOI</v>
      </c>
      <c r="H294" t="s">
        <v>34</v>
      </c>
      <c r="I294">
        <f>U294/M294</f>
        <v>174.13043478260869</v>
      </c>
      <c r="J294" t="str">
        <f>_xlfn.CONCAT(C294,E294,H294)</f>
        <v>SEABOI737-900</v>
      </c>
      <c r="K294" s="4">
        <v>399</v>
      </c>
      <c r="L294" s="4">
        <f>N294/M294</f>
        <v>101.56521739130434</v>
      </c>
      <c r="M294" s="4">
        <v>23</v>
      </c>
      <c r="N294" s="4">
        <v>2336</v>
      </c>
      <c r="O294" s="4">
        <f>P294/M294</f>
        <v>15.739130434782609</v>
      </c>
      <c r="P294" s="4">
        <v>362</v>
      </c>
      <c r="Q294" s="4">
        <v>581</v>
      </c>
      <c r="R294" s="4">
        <v>1394</v>
      </c>
      <c r="S294" s="4">
        <f>U294*K294</f>
        <v>1597995</v>
      </c>
      <c r="T294" s="7">
        <f>N294/U294</f>
        <v>0.583270911360799</v>
      </c>
      <c r="U294" s="4">
        <v>4005</v>
      </c>
      <c r="V294" s="4">
        <v>31.414039039039036</v>
      </c>
      <c r="W294" s="7">
        <f>P294/X294</f>
        <v>0.69884169884169889</v>
      </c>
      <c r="X294" s="4">
        <v>518</v>
      </c>
      <c r="Y294" s="7">
        <f>Q294/Z294</f>
        <v>0.60020661157024791</v>
      </c>
      <c r="Z294" s="4">
        <v>968</v>
      </c>
      <c r="AA294" s="7">
        <f>R294/AB294</f>
        <v>0.55317460317460321</v>
      </c>
      <c r="AB294" s="4">
        <v>2520</v>
      </c>
      <c r="AC294" s="4">
        <v>4152</v>
      </c>
      <c r="AD294" s="4">
        <f>AP294/AC294</f>
        <v>5.9990366088631983</v>
      </c>
      <c r="AE294" s="7">
        <f>AF294/(AF294+AH294+AJ294+AL294+AN294+AP294)</f>
        <v>0.22574495969076397</v>
      </c>
      <c r="AF294" s="4">
        <v>85265</v>
      </c>
      <c r="AG294" s="7">
        <f>AH294/(AF294+AH294+AJ294+AL294+AN294+AP294)</f>
        <v>0.20877404323479964</v>
      </c>
      <c r="AH294" s="4">
        <v>78855</v>
      </c>
      <c r="AI294" s="7">
        <f>AJ294/(AF294+AH294+AJ294+AL294+AN294+AP294)</f>
        <v>0.44634304549847104</v>
      </c>
      <c r="AJ294" s="4">
        <v>168586</v>
      </c>
      <c r="AK294" s="7">
        <f>AL294/(AF294+AH294+AJ294+AL294+AN294+AP294)</f>
        <v>2.58085013436412E-2</v>
      </c>
      <c r="AL294" s="4">
        <v>9748</v>
      </c>
      <c r="AM294" s="7">
        <f>AN294/(AF294+AH294+AJ294+AL294+AN294+AP294)</f>
        <v>2.7383804821222914E-2</v>
      </c>
      <c r="AN294" s="4">
        <v>10343</v>
      </c>
      <c r="AO294" s="7">
        <f>AP294/(AF294+AH294+AJ294+AL294+AN294+AP294)</f>
        <v>6.5945645411101261E-2</v>
      </c>
      <c r="AP294" s="4">
        <v>24908</v>
      </c>
      <c r="AQ294" s="6">
        <f>AO294+AM294+AK294+AI294+AG294+AE294</f>
        <v>1</v>
      </c>
      <c r="AR294" s="4">
        <v>130621</v>
      </c>
      <c r="AS294" s="4">
        <f>AR294/M294</f>
        <v>5679.173913043478</v>
      </c>
      <c r="AT294" s="4">
        <f>AR294/V294</f>
        <v>4158.0453833928814</v>
      </c>
      <c r="AU294" s="7">
        <f>AR294/(AR294+AV294+AY294+BB294)</f>
        <v>0.30325001102761079</v>
      </c>
      <c r="AV294" s="4">
        <v>131997</v>
      </c>
      <c r="AW294" s="4">
        <f>AV294/M294</f>
        <v>5739</v>
      </c>
      <c r="AX294" s="7">
        <f>AV294/(AR294+AV294+AY294+BB294)</f>
        <v>0.30644453576080066</v>
      </c>
      <c r="AY294" s="4">
        <v>70613</v>
      </c>
      <c r="AZ294" s="4">
        <f>AY294/M294</f>
        <v>3070.1304347826085</v>
      </c>
      <c r="BA294" s="7">
        <f>AY294/(AR294+AV294+AY294+BB294)</f>
        <v>0.1639353015877438</v>
      </c>
      <c r="BB294" s="4">
        <v>97506</v>
      </c>
      <c r="BC294" s="11">
        <f>BB294/(AR294+AV294+AY294+BB294)</f>
        <v>0.22637015162384472</v>
      </c>
      <c r="BD294" s="9">
        <f>BC294+BA294+AX294+AU294</f>
        <v>1</v>
      </c>
      <c r="BE294" s="14">
        <f>(AF294+AH294+AJ294+AL294+AN294+AP294)</f>
        <v>377705</v>
      </c>
      <c r="BF294" s="14">
        <f t="shared" si="20"/>
        <v>-430737</v>
      </c>
      <c r="BG294" s="13">
        <f>(AF294+AH294+AJ294+AL294+AN294+AP294)-(AR294+AV294+AY294+BB294)</f>
        <v>-53032</v>
      </c>
      <c r="BH294" s="13">
        <f t="shared" si="21"/>
        <v>1</v>
      </c>
      <c r="BI294" s="14">
        <f>AF294/W294</f>
        <v>122009.03314917126</v>
      </c>
      <c r="BJ294" s="14">
        <f>AH294/Y294</f>
        <v>131379.75903614459</v>
      </c>
      <c r="BK294" s="14">
        <f>AJ294/AA294</f>
        <v>304760.91822094691</v>
      </c>
      <c r="BL294" s="14">
        <f>BI294+BJ294+BK294</f>
        <v>558149.71040626278</v>
      </c>
      <c r="BM294" s="14">
        <f>(AF294/W294)-AF294</f>
        <v>36744.033149171257</v>
      </c>
      <c r="BN294" s="14">
        <f>AH294/Y294-AH294</f>
        <v>52524.759036144591</v>
      </c>
      <c r="BO294" s="14">
        <f>AJ294/AA294-AJ294</f>
        <v>136174.91822094691</v>
      </c>
      <c r="BP294" s="14">
        <f>BG294/S294</f>
        <v>-3.3186586941761395E-2</v>
      </c>
      <c r="BQ294" s="14">
        <f>(BG294-CA294)/S294</f>
        <v>-2.7052712647757843E-2</v>
      </c>
      <c r="BR294" s="27">
        <f>BQ294-BP294</f>
        <v>6.1338742940035516E-3</v>
      </c>
      <c r="BS294" s="28">
        <f t="shared" si="22"/>
        <v>932064</v>
      </c>
      <c r="BT294" s="11">
        <f>BS294/S294</f>
        <v>0.583270911360799</v>
      </c>
      <c r="BU294" s="14">
        <f>(BE294-AP294)*1/BT294-(BE294-AP294)</f>
        <v>252062.58261986298</v>
      </c>
      <c r="BV294" s="14">
        <f t="shared" si="23"/>
        <v>0.23636181590055039</v>
      </c>
      <c r="BW294" s="27">
        <f>(AR294+AV294+AY294+BB294)/S294</f>
        <v>0.2695484028423118</v>
      </c>
      <c r="BX294" s="13">
        <f>(AF294+AH294+AJ294+AL294+AN294)/N294</f>
        <v>151.02611301369862</v>
      </c>
      <c r="BY294" s="26">
        <f>BX294/K294</f>
        <v>0.37851156143784115</v>
      </c>
      <c r="BZ294" s="11">
        <f>AP294/BE294</f>
        <v>6.5945645411101261E-2</v>
      </c>
      <c r="CA294" s="15">
        <f>-(BM294+BN294+BO294)/M294</f>
        <v>-9801.9004524462071</v>
      </c>
      <c r="CB294" s="15">
        <f>BG294-CA294</f>
        <v>-43230.099547553793</v>
      </c>
      <c r="CC294" s="18">
        <f t="shared" si="24"/>
        <v>1</v>
      </c>
      <c r="CD294" s="17">
        <f>(AF294/(AF294+AH294+AJ294))/(X294/(X294+Z294+AB294))</f>
        <v>1.9819438600434436</v>
      </c>
      <c r="CE294" s="19">
        <f>(AH294/(AF294+AH294+AJ294))/(Z294/(X294+Z294+AB294))</f>
        <v>0.98085360077417771</v>
      </c>
      <c r="CF294" s="18">
        <f>(AJ294/(AF294+AH294+AJ294))/(AB294/(X294+Z294+AB294))</f>
        <v>0.80551063291590963</v>
      </c>
      <c r="CG294">
        <f>AH294/Z294</f>
        <v>81.461776859504127</v>
      </c>
      <c r="CH294" s="11">
        <f>BB294/BE294</f>
        <v>0.25815385022702902</v>
      </c>
      <c r="CI294" s="14">
        <f>AY294/V294</f>
        <v>2247.8166501368196</v>
      </c>
      <c r="CJ294" s="14">
        <f>AV294/M294</f>
        <v>5739</v>
      </c>
      <c r="CK294" s="17">
        <f>N294/V294</f>
        <v>74.36165712715237</v>
      </c>
      <c r="CL294" s="17">
        <f>(AL294+AN294)/N294</f>
        <v>8.600599315068493</v>
      </c>
      <c r="CM294" s="14">
        <f>AP294/AC294</f>
        <v>5.9990366088631983</v>
      </c>
    </row>
    <row r="295" spans="1:91" hidden="1" x14ac:dyDescent="0.2">
      <c r="A295">
        <v>1025</v>
      </c>
      <c r="B295" s="2">
        <v>45231</v>
      </c>
      <c r="C295" s="3" t="s">
        <v>29</v>
      </c>
      <c r="D295" t="s">
        <v>28</v>
      </c>
      <c r="E295" s="3" t="s">
        <v>37</v>
      </c>
      <c r="F295" t="s">
        <v>38</v>
      </c>
      <c r="G295" t="str">
        <f>CONCATENATE(C295,E295)</f>
        <v>ANCLAX</v>
      </c>
      <c r="H295" t="s">
        <v>35</v>
      </c>
      <c r="I295">
        <f>U295/M295</f>
        <v>160.19999999999999</v>
      </c>
      <c r="J295" t="str">
        <f>_xlfn.CONCAT(C295,E295,H295)</f>
        <v>ANCLAX737-Max 9</v>
      </c>
      <c r="K295" s="4">
        <v>2345</v>
      </c>
      <c r="L295" s="4">
        <f>N295/M295</f>
        <v>130.80000000000001</v>
      </c>
      <c r="M295" s="4">
        <v>5</v>
      </c>
      <c r="N295" s="4">
        <v>654</v>
      </c>
      <c r="O295" s="4">
        <f>P295/M295</f>
        <v>16.8</v>
      </c>
      <c r="P295" s="4">
        <v>84</v>
      </c>
      <c r="Q295" s="4">
        <v>158</v>
      </c>
      <c r="R295" s="4">
        <v>412</v>
      </c>
      <c r="S295" s="4">
        <f>U295*K295</f>
        <v>1878345</v>
      </c>
      <c r="T295" s="7">
        <f>N295/U295</f>
        <v>0.81647940074906367</v>
      </c>
      <c r="U295" s="4">
        <v>801</v>
      </c>
      <c r="V295" s="4">
        <v>23.498863636363634</v>
      </c>
      <c r="W295" s="7">
        <f>P295/X295</f>
        <v>0.80769230769230771</v>
      </c>
      <c r="X295" s="4">
        <v>104</v>
      </c>
      <c r="Y295" s="7">
        <f>Q295/Z295</f>
        <v>0.81443298969072164</v>
      </c>
      <c r="Z295" s="4">
        <v>194</v>
      </c>
      <c r="AA295" s="7">
        <f>R295/AB295</f>
        <v>0.81746031746031744</v>
      </c>
      <c r="AB295" s="4">
        <v>504</v>
      </c>
      <c r="AC295" s="4">
        <v>5139</v>
      </c>
      <c r="AD295" s="4">
        <f>AP295/AC295</f>
        <v>5.9994162288382951</v>
      </c>
      <c r="AE295" s="7">
        <f>AF295/(AF295+AH295+AJ295+AL295+AN295+AP295)</f>
        <v>0.19257602144270602</v>
      </c>
      <c r="AF295" s="4">
        <v>55179</v>
      </c>
      <c r="AG295" s="7">
        <f>AH295/(AF295+AH295+AJ295+AL295+AN295+AP295)</f>
        <v>0.21051125358163689</v>
      </c>
      <c r="AH295" s="4">
        <v>60318</v>
      </c>
      <c r="AI295" s="7">
        <f>AJ295/(AF295+AH295+AJ295+AL295+AN295+AP295)</f>
        <v>0.46923020545769917</v>
      </c>
      <c r="AJ295" s="4">
        <v>134449</v>
      </c>
      <c r="AK295" s="7">
        <f>AL295/(AF295+AH295+AJ295+AL295+AN295+AP295)</f>
        <v>1.001636821146752E-2</v>
      </c>
      <c r="AL295" s="4">
        <v>2870</v>
      </c>
      <c r="AM295" s="7">
        <f>AN295/(AF295+AH295+AJ295+AL295+AN295+AP295)</f>
        <v>1.0065228544206386E-2</v>
      </c>
      <c r="AN295" s="4">
        <v>2884</v>
      </c>
      <c r="AO295" s="7">
        <f>AP295/(AF295+AH295+AJ295+AL295+AN295+AP295)</f>
        <v>0.10760092276228402</v>
      </c>
      <c r="AP295" s="4">
        <v>30831</v>
      </c>
      <c r="AQ295" s="6">
        <f>AO295+AM295+AK295+AI295+AG295+AE295</f>
        <v>1</v>
      </c>
      <c r="AR295" s="4">
        <v>103332</v>
      </c>
      <c r="AS295" s="4">
        <f>AR295/M295</f>
        <v>20666.400000000001</v>
      </c>
      <c r="AT295" s="4">
        <f>AR295/V295</f>
        <v>4397.3190192949378</v>
      </c>
      <c r="AU295" s="7">
        <f>AR295/(AR295+AV295+AY295+BB295)</f>
        <v>0.39548377219840786</v>
      </c>
      <c r="AV295" s="4">
        <v>29599</v>
      </c>
      <c r="AW295" s="4">
        <f>AV295/M295</f>
        <v>5919.8</v>
      </c>
      <c r="AX295" s="7">
        <f>AV295/(AR295+AV295+AY295+BB295)</f>
        <v>0.11328459889773423</v>
      </c>
      <c r="AY295" s="4">
        <v>55614</v>
      </c>
      <c r="AZ295" s="4">
        <f>AY295/M295</f>
        <v>11122.8</v>
      </c>
      <c r="BA295" s="7">
        <f>AY295/(AR295+AV295+AY295+BB295)</f>
        <v>0.21285211267605633</v>
      </c>
      <c r="BB295" s="4">
        <v>72735</v>
      </c>
      <c r="BC295" s="11">
        <f>BB295/(AR295+AV295+AY295+BB295)</f>
        <v>0.2783795162278016</v>
      </c>
      <c r="BD295" s="9">
        <f>BC295+BA295+AX295+AU295</f>
        <v>1</v>
      </c>
      <c r="BE295" s="14">
        <f>(AF295+AH295+AJ295+AL295+AN295+AP295)</f>
        <v>286531</v>
      </c>
      <c r="BF295" s="14">
        <f t="shared" si="20"/>
        <v>-261280</v>
      </c>
      <c r="BG295" s="13">
        <f>(AF295+AH295+AJ295+AL295+AN295+AP295)-(AR295+AV295+AY295+BB295)</f>
        <v>25251</v>
      </c>
      <c r="BH295" s="13">
        <f t="shared" si="21"/>
        <v>0</v>
      </c>
      <c r="BI295" s="14">
        <f>AF295/W295</f>
        <v>68316.857142857145</v>
      </c>
      <c r="BJ295" s="14">
        <f>AH295/Y295</f>
        <v>74061.341772151893</v>
      </c>
      <c r="BK295" s="14">
        <f>AJ295/AA295</f>
        <v>164471.59223300972</v>
      </c>
      <c r="BL295" s="14">
        <f>BI295+BJ295+BK295</f>
        <v>306849.79114801879</v>
      </c>
      <c r="BM295" s="14">
        <f>(AF295/W295)-AF295</f>
        <v>13137.857142857145</v>
      </c>
      <c r="BN295" s="14">
        <f>AH295/Y295-AH295</f>
        <v>13743.341772151893</v>
      </c>
      <c r="BO295" s="14">
        <f>AJ295/AA295-AJ295</f>
        <v>30022.592233009724</v>
      </c>
      <c r="BP295" s="14">
        <f>BG295/S295</f>
        <v>1.3443217300336201E-2</v>
      </c>
      <c r="BQ295" s="14">
        <f>(BG295-CA295)/S295</f>
        <v>1.9502145894180117E-2</v>
      </c>
      <c r="BR295" s="27">
        <f>BQ295-BP295</f>
        <v>6.0589285938439166E-3</v>
      </c>
      <c r="BS295" s="28">
        <f t="shared" si="22"/>
        <v>1533630</v>
      </c>
      <c r="BT295" s="11">
        <f>BS295/S295</f>
        <v>0.81647940074906367</v>
      </c>
      <c r="BU295" s="14">
        <f>(BE295-AP295)*1/BT295-(BE295-AP295)</f>
        <v>57473.853211009176</v>
      </c>
      <c r="BV295" s="14">
        <f t="shared" si="23"/>
        <v>0.15254439413419793</v>
      </c>
      <c r="BW295" s="27">
        <f>(AR295+AV295+AY295+BB295)/S295</f>
        <v>0.13910117683386172</v>
      </c>
      <c r="BX295" s="13">
        <f>(AF295+AH295+AJ295+AL295+AN295)/N295</f>
        <v>390.97859327217128</v>
      </c>
      <c r="BY295" s="26">
        <f>BX295/K295</f>
        <v>0.16672861120348456</v>
      </c>
      <c r="BZ295" s="11">
        <f>AP295/BE295</f>
        <v>0.10760092276228402</v>
      </c>
      <c r="CA295" s="15">
        <f>-(BM295+BN295+BO295)/M295</f>
        <v>-11380.758229603753</v>
      </c>
      <c r="CB295" s="15">
        <f>BG295-CA295</f>
        <v>36631.758229603751</v>
      </c>
      <c r="CC295" s="18">
        <f t="shared" si="24"/>
        <v>0</v>
      </c>
      <c r="CD295" s="17">
        <f>(AF295/(AF295+AH295+AJ295))/(X295/(X295+Z295+AB295))</f>
        <v>1.7024276474487718</v>
      </c>
      <c r="CE295" s="19">
        <f>(AH295/(AF295+AH295+AJ295))/(Z295/(X295+Z295+AB295))</f>
        <v>0.99763891268555238</v>
      </c>
      <c r="CF295" s="18">
        <f>(AJ295/(AF295+AH295+AJ295))/(AB295/(X295+Z295+AB295))</f>
        <v>0.85596344365938593</v>
      </c>
      <c r="CG295">
        <f>AH295/Z295</f>
        <v>310.91752577319585</v>
      </c>
      <c r="CH295" s="11">
        <f>BB295/BE295</f>
        <v>0.25384687869724393</v>
      </c>
      <c r="CI295" s="14">
        <f>AY295/V295</f>
        <v>2366.6676338314232</v>
      </c>
      <c r="CJ295" s="14">
        <f>AV295/M295</f>
        <v>5919.8</v>
      </c>
      <c r="CK295" s="17">
        <f>N295/V295</f>
        <v>27.831133033512263</v>
      </c>
      <c r="CL295" s="17">
        <f>(AL295+AN295)/N295</f>
        <v>8.7981651376146797</v>
      </c>
      <c r="CM295" s="14">
        <f>AP295/AC295</f>
        <v>5.9994162288382951</v>
      </c>
    </row>
    <row r="296" spans="1:91" hidden="1" x14ac:dyDescent="0.2">
      <c r="A296">
        <v>387</v>
      </c>
      <c r="B296" s="2">
        <v>44835</v>
      </c>
      <c r="C296" s="3" t="s">
        <v>53</v>
      </c>
      <c r="D296" t="s">
        <v>54</v>
      </c>
      <c r="E296" s="3" t="s">
        <v>43</v>
      </c>
      <c r="F296" t="s">
        <v>38</v>
      </c>
      <c r="G296" t="str">
        <f>CONCATENATE(C296,E296)</f>
        <v>YVRSFO</v>
      </c>
      <c r="H296" t="s">
        <v>30</v>
      </c>
      <c r="I296">
        <f>U296/M296</f>
        <v>132</v>
      </c>
      <c r="J296" t="str">
        <f>_xlfn.CONCAT(C296,E296,H296)</f>
        <v>YVRSFO737-700</v>
      </c>
      <c r="K296" s="4">
        <v>800</v>
      </c>
      <c r="L296" s="4">
        <f>N296/M296</f>
        <v>112.66666666666667</v>
      </c>
      <c r="M296" s="4">
        <v>6</v>
      </c>
      <c r="N296" s="4">
        <v>676</v>
      </c>
      <c r="O296" s="4">
        <f>P296/M296</f>
        <v>13.333333333333334</v>
      </c>
      <c r="P296" s="4">
        <v>80</v>
      </c>
      <c r="Q296" s="4">
        <v>146</v>
      </c>
      <c r="R296" s="4">
        <v>450</v>
      </c>
      <c r="S296" s="4">
        <f>U296*K296</f>
        <v>633600</v>
      </c>
      <c r="T296" s="7">
        <f>N296/U296</f>
        <v>0.85353535353535348</v>
      </c>
      <c r="U296" s="4">
        <v>792</v>
      </c>
      <c r="V296" s="4">
        <v>6.3275574112734869</v>
      </c>
      <c r="W296" s="7">
        <f>P296/X296</f>
        <v>0.78431372549019607</v>
      </c>
      <c r="X296" s="4">
        <v>102</v>
      </c>
      <c r="Y296" s="7">
        <f>Q296/Z296</f>
        <v>0.78494623655913975</v>
      </c>
      <c r="Z296" s="4">
        <v>186</v>
      </c>
      <c r="AA296" s="7">
        <f>R296/AB296</f>
        <v>0.8928571428571429</v>
      </c>
      <c r="AB296" s="4">
        <v>504</v>
      </c>
      <c r="AC296" s="4">
        <v>0</v>
      </c>
      <c r="AD296" s="4" t="e">
        <f>AP296/AC296</f>
        <v>#DIV/0!</v>
      </c>
      <c r="AE296" s="7">
        <f>AF296/(AF296+AH296+AJ296+AL296+AN296+AP296)</f>
        <v>0.17819273351005768</v>
      </c>
      <c r="AF296" s="4">
        <v>22855</v>
      </c>
      <c r="AG296" s="7">
        <f>AH296/(AF296+AH296+AJ296+AL296+AN296+AP296)</f>
        <v>0.22271167940121628</v>
      </c>
      <c r="AH296" s="4">
        <v>28565</v>
      </c>
      <c r="AI296" s="7">
        <f>AJ296/(AF296+AH296+AJ296+AL296+AN296+AP296)</f>
        <v>0.57102760018711995</v>
      </c>
      <c r="AJ296" s="4">
        <v>73240</v>
      </c>
      <c r="AK296" s="7">
        <f>AL296/(AF296+AH296+AJ296+AL296+AN296+AP296)</f>
        <v>2.1050990176204584E-2</v>
      </c>
      <c r="AL296" s="4">
        <v>2700</v>
      </c>
      <c r="AM296" s="7">
        <f>AN296/(AF296+AH296+AJ296+AL296+AN296+AP296)</f>
        <v>7.0169967254015281E-3</v>
      </c>
      <c r="AN296" s="4">
        <v>900</v>
      </c>
      <c r="AO296" s="7">
        <f>AP296/(AF296+AH296+AJ296+AL296+AN296+AP296)</f>
        <v>0</v>
      </c>
      <c r="AP296" s="4">
        <v>0</v>
      </c>
      <c r="AQ296" s="6">
        <f>AO296+AM296+AK296+AI296+AG296+AE296</f>
        <v>1</v>
      </c>
      <c r="AR296" s="4">
        <v>23301</v>
      </c>
      <c r="AS296" s="4">
        <f>AR296/M296</f>
        <v>3883.5</v>
      </c>
      <c r="AT296" s="4">
        <f>AR296/V296</f>
        <v>3682.4636246659406</v>
      </c>
      <c r="AU296" s="7">
        <f>AR296/(AR296+AV296+AY296+BB296)</f>
        <v>0.25702372679440089</v>
      </c>
      <c r="AV296" s="4">
        <v>31437</v>
      </c>
      <c r="AW296" s="4">
        <f>AV296/M296</f>
        <v>5239.5</v>
      </c>
      <c r="AX296" s="7">
        <f>AV296/(AR296+AV296+AY296+BB296)</f>
        <v>0.34676858929812371</v>
      </c>
      <c r="AY296" s="4">
        <v>20720</v>
      </c>
      <c r="AZ296" s="4">
        <f>AY296/M296</f>
        <v>3453.3333333333335</v>
      </c>
      <c r="BA296" s="7">
        <f>AY296/(AR296+AV296+AY296+BB296)</f>
        <v>0.22855377963091653</v>
      </c>
      <c r="BB296" s="4">
        <v>15199</v>
      </c>
      <c r="BC296" s="11">
        <f>BB296/(AR296+AV296+AY296+BB296)</f>
        <v>0.16765390427655891</v>
      </c>
      <c r="BD296" s="9">
        <f>BC296+BA296+AX296+AU296</f>
        <v>1</v>
      </c>
      <c r="BE296" s="14">
        <f>(AF296+AH296+AJ296+AL296+AN296+AP296)</f>
        <v>128260</v>
      </c>
      <c r="BF296" s="14">
        <f t="shared" si="20"/>
        <v>-90657</v>
      </c>
      <c r="BG296" s="13">
        <f>(AF296+AH296+AJ296+AL296+AN296+AP296)-(AR296+AV296+AY296+BB296)</f>
        <v>37603</v>
      </c>
      <c r="BH296" s="13">
        <f t="shared" si="21"/>
        <v>0</v>
      </c>
      <c r="BI296" s="14">
        <f>AF296/W296</f>
        <v>29140.125</v>
      </c>
      <c r="BJ296" s="14">
        <f>AH296/Y296</f>
        <v>36391.027397260274</v>
      </c>
      <c r="BK296" s="14">
        <f>AJ296/AA296</f>
        <v>82028.799999999988</v>
      </c>
      <c r="BL296" s="14">
        <f>BI296+BJ296+BK296</f>
        <v>147559.95239726026</v>
      </c>
      <c r="BM296" s="14">
        <f>(AF296/W296)-AF296</f>
        <v>6285.125</v>
      </c>
      <c r="BN296" s="14">
        <f>AH296/Y296-AH296</f>
        <v>7826.0273972602736</v>
      </c>
      <c r="BO296" s="14">
        <f>AJ296/AA296-AJ296</f>
        <v>8788.7999999999884</v>
      </c>
      <c r="BP296" s="14">
        <f>BG296/S296</f>
        <v>5.9348169191919195E-2</v>
      </c>
      <c r="BQ296" s="14">
        <f>(BG296-CA296)/S296</f>
        <v>6.5371936131434202E-2</v>
      </c>
      <c r="BR296" s="27">
        <f>BQ296-BP296</f>
        <v>6.0237669395150073E-3</v>
      </c>
      <c r="BS296" s="28">
        <f t="shared" si="22"/>
        <v>540800</v>
      </c>
      <c r="BT296" s="11">
        <f>BS296/S296</f>
        <v>0.85353535353535348</v>
      </c>
      <c r="BU296" s="14">
        <f>(BE296-AP296)*1/BT296-(BE296-AP296)</f>
        <v>22009.112426035514</v>
      </c>
      <c r="BV296" s="14">
        <f t="shared" si="23"/>
        <v>0.20243055555555556</v>
      </c>
      <c r="BW296" s="27">
        <f>(AR296+AV296+AY296+BB296)/S296</f>
        <v>0.14308238636363638</v>
      </c>
      <c r="BX296" s="13">
        <f>(AF296+AH296+AJ296+AL296+AN296)/N296</f>
        <v>189.73372781065089</v>
      </c>
      <c r="BY296" s="26">
        <f>BX296/K296</f>
        <v>0.23716715976331362</v>
      </c>
      <c r="BZ296" s="11">
        <f>AP296/BE296</f>
        <v>0</v>
      </c>
      <c r="CA296" s="15">
        <f>-(BM296+BN296+BO296)/M296</f>
        <v>-3816.6587328767105</v>
      </c>
      <c r="CB296" s="15">
        <f>BG296-CA296</f>
        <v>41419.658732876713</v>
      </c>
      <c r="CC296" s="18">
        <f t="shared" si="24"/>
        <v>0</v>
      </c>
      <c r="CD296" s="17">
        <f>(AF296/(AF296+AH296+AJ296))/(X296/(X296+Z296+AB296))</f>
        <v>1.4235709364766282</v>
      </c>
      <c r="CE296" s="19">
        <f>(AH296/(AF296+AH296+AJ296))/(Z296/(X296+Z296+AB296))</f>
        <v>0.97570682579196044</v>
      </c>
      <c r="CF296" s="18">
        <f>(AJ296/(AF296+AH296+AJ296))/(AB296/(X296+Z296+AB296))</f>
        <v>0.92324264857555416</v>
      </c>
      <c r="CG296">
        <f>AH296/Z296</f>
        <v>153.57526881720429</v>
      </c>
      <c r="CH296" s="11">
        <f>BB296/BE296</f>
        <v>0.11850148136597537</v>
      </c>
      <c r="CI296" s="14">
        <f>AY296/V296</f>
        <v>3274.565310633805</v>
      </c>
      <c r="CJ296" s="14">
        <f>AV296/M296</f>
        <v>5239.5</v>
      </c>
      <c r="CK296" s="17">
        <f>N296/V296</f>
        <v>106.83427364809131</v>
      </c>
      <c r="CL296" s="17">
        <f>(AL296+AN296)/N296</f>
        <v>5.3254437869822482</v>
      </c>
      <c r="CM296" s="14" t="e">
        <f>AP296/AC296</f>
        <v>#DIV/0!</v>
      </c>
    </row>
    <row r="297" spans="1:91" hidden="1" x14ac:dyDescent="0.2">
      <c r="A297">
        <v>1047</v>
      </c>
      <c r="B297" s="2">
        <v>45231</v>
      </c>
      <c r="C297" s="3" t="s">
        <v>46</v>
      </c>
      <c r="D297" t="s">
        <v>42</v>
      </c>
      <c r="E297" s="3" t="s">
        <v>41</v>
      </c>
      <c r="F297" t="s">
        <v>42</v>
      </c>
      <c r="G297" t="str">
        <f>CONCATENATE(C297,E297)</f>
        <v>GEGSEA</v>
      </c>
      <c r="H297" t="s">
        <v>30</v>
      </c>
      <c r="I297">
        <f>U297/M297</f>
        <v>124</v>
      </c>
      <c r="J297" t="str">
        <f>_xlfn.CONCAT(C297,E297,H297)</f>
        <v>GEGSEA737-700</v>
      </c>
      <c r="K297" s="4">
        <v>223</v>
      </c>
      <c r="L297" s="4">
        <f>N297/M297</f>
        <v>106.72727272727273</v>
      </c>
      <c r="M297" s="4">
        <v>11</v>
      </c>
      <c r="N297" s="4">
        <v>1174</v>
      </c>
      <c r="O297" s="4">
        <f>P297/M297</f>
        <v>17</v>
      </c>
      <c r="P297" s="4">
        <v>187</v>
      </c>
      <c r="Q297" s="4">
        <v>283</v>
      </c>
      <c r="R297" s="4">
        <v>704</v>
      </c>
      <c r="S297" s="4">
        <f>U297*K297</f>
        <v>304172</v>
      </c>
      <c r="T297" s="7">
        <f>N297/U297</f>
        <v>0.86070381231671556</v>
      </c>
      <c r="U297" s="4">
        <v>1364</v>
      </c>
      <c r="V297" s="4">
        <v>13.538202640090915</v>
      </c>
      <c r="W297" s="7">
        <f>P297/X297</f>
        <v>1</v>
      </c>
      <c r="X297" s="4">
        <v>187</v>
      </c>
      <c r="Y297" s="7">
        <f>Q297/Z297</f>
        <v>0.8299120234604106</v>
      </c>
      <c r="Z297" s="4">
        <v>341</v>
      </c>
      <c r="AA297" s="7">
        <f>R297/AB297</f>
        <v>0.84210526315789469</v>
      </c>
      <c r="AB297" s="4">
        <v>836</v>
      </c>
      <c r="AC297" s="4">
        <v>1683</v>
      </c>
      <c r="AD297" s="4">
        <f>AP297/AC297</f>
        <v>5.9994058229352349</v>
      </c>
      <c r="AE297" s="7">
        <f>AF297/(AF297+AH297+AJ297+AL297+AN297+AP297)</f>
        <v>0.20930924656016311</v>
      </c>
      <c r="AF297" s="4">
        <v>33056</v>
      </c>
      <c r="AG297" s="7">
        <f>AH297/(AF297+AH297+AJ297+AL297+AN297+AP297)</f>
        <v>0.19858923946836871</v>
      </c>
      <c r="AH297" s="4">
        <v>31363</v>
      </c>
      <c r="AI297" s="7">
        <f>AJ297/(AF297+AH297+AJ297+AL297+AN297+AP297)</f>
        <v>0.46125790703417358</v>
      </c>
      <c r="AJ297" s="4">
        <v>72846</v>
      </c>
      <c r="AK297" s="7">
        <f>AL297/(AF297+AH297+AJ297+AL297+AN297+AP297)</f>
        <v>3.1248219136447392E-2</v>
      </c>
      <c r="AL297" s="4">
        <v>4935</v>
      </c>
      <c r="AM297" s="7">
        <f>AN297/(AF297+AH297+AJ297+AL297+AN297+AP297)</f>
        <v>3.5661594767268837E-2</v>
      </c>
      <c r="AN297" s="4">
        <v>5632</v>
      </c>
      <c r="AO297" s="7">
        <f>AP297/(AF297+AH297+AJ297+AL297+AN297+AP297)</f>
        <v>6.3933793033578379E-2</v>
      </c>
      <c r="AP297" s="4">
        <v>10097</v>
      </c>
      <c r="AQ297" s="6">
        <f>AO297+AM297+AK297+AI297+AG297+AE297</f>
        <v>1</v>
      </c>
      <c r="AR297" s="4">
        <v>56293</v>
      </c>
      <c r="AS297" s="4">
        <f>AR297/M297</f>
        <v>5117.545454545455</v>
      </c>
      <c r="AT297" s="4">
        <f>AR297/V297</f>
        <v>4158.0851976095082</v>
      </c>
      <c r="AU297" s="7">
        <f>AR297/(AR297+AV297+AY297+BB297)</f>
        <v>0.29125404857252246</v>
      </c>
      <c r="AV297" s="4">
        <v>64532</v>
      </c>
      <c r="AW297" s="4">
        <f>AV297/M297</f>
        <v>5866.545454545455</v>
      </c>
      <c r="AX297" s="7">
        <f>AV297/(AR297+AV297+AY297+BB297)</f>
        <v>0.33388176616065979</v>
      </c>
      <c r="AY297" s="4">
        <v>30432</v>
      </c>
      <c r="AZ297" s="4">
        <f>AY297/M297</f>
        <v>2766.5454545454545</v>
      </c>
      <c r="BA297" s="7">
        <f>AY297/(AR297+AV297+AY297+BB297)</f>
        <v>0.15745196038866296</v>
      </c>
      <c r="BB297" s="4">
        <v>42021</v>
      </c>
      <c r="BC297" s="11">
        <f>BB297/(AR297+AV297+AY297+BB297)</f>
        <v>0.21741222487815479</v>
      </c>
      <c r="BD297" s="9">
        <f>BC297+BA297+AX297+AU297</f>
        <v>1</v>
      </c>
      <c r="BE297" s="14">
        <f>(AF297+AH297+AJ297+AL297+AN297+AP297)</f>
        <v>157929</v>
      </c>
      <c r="BF297" s="14">
        <f t="shared" si="20"/>
        <v>-193278</v>
      </c>
      <c r="BG297" s="13">
        <f>(AF297+AH297+AJ297+AL297+AN297+AP297)-(AR297+AV297+AY297+BB297)</f>
        <v>-35349</v>
      </c>
      <c r="BH297" s="13">
        <f t="shared" si="21"/>
        <v>1</v>
      </c>
      <c r="BI297" s="14">
        <f>AF297/W297</f>
        <v>33056</v>
      </c>
      <c r="BJ297" s="14">
        <f>AH297/Y297</f>
        <v>37790.752650176677</v>
      </c>
      <c r="BK297" s="14">
        <f>AJ297/AA297</f>
        <v>86504.625</v>
      </c>
      <c r="BL297" s="14">
        <f>BI297+BJ297+BK297</f>
        <v>157351.37765017667</v>
      </c>
      <c r="BM297" s="14">
        <f>(AF297/W297)-AF297</f>
        <v>0</v>
      </c>
      <c r="BN297" s="14">
        <f>AH297/Y297-AH297</f>
        <v>6427.752650176677</v>
      </c>
      <c r="BO297" s="14">
        <f>AJ297/AA297-AJ297</f>
        <v>13658.625</v>
      </c>
      <c r="BP297" s="14">
        <f>BG297/S297</f>
        <v>-0.1162138526886104</v>
      </c>
      <c r="BQ297" s="14">
        <f>(BG297-CA297)/S297</f>
        <v>-0.11021055740885341</v>
      </c>
      <c r="BR297" s="27">
        <f>BQ297-BP297</f>
        <v>6.0032952797569872E-3</v>
      </c>
      <c r="BS297" s="28">
        <f t="shared" si="22"/>
        <v>261802</v>
      </c>
      <c r="BT297" s="11">
        <f>BS297/S297</f>
        <v>0.86070381231671556</v>
      </c>
      <c r="BU297" s="14">
        <f>(BE297-AP297)*1/BT297-(BE297-AP297)</f>
        <v>23925.110732538335</v>
      </c>
      <c r="BV297" s="14">
        <f t="shared" si="23"/>
        <v>0.51920952618912986</v>
      </c>
      <c r="BW297" s="27">
        <f>(AR297+AV297+AY297+BB297)/S297</f>
        <v>0.63542337887774025</v>
      </c>
      <c r="BX297" s="13">
        <f>(AF297+AH297+AJ297+AL297+AN297)/N297</f>
        <v>125.92163543441227</v>
      </c>
      <c r="BY297" s="26">
        <f>BX297/K297</f>
        <v>0.56467101091664695</v>
      </c>
      <c r="BZ297" s="11">
        <f>AP297/BE297</f>
        <v>6.3933793033578379E-2</v>
      </c>
      <c r="CA297" s="15">
        <f>-(BM297+BN297+BO297)/M297</f>
        <v>-1826.0343318342434</v>
      </c>
      <c r="CB297" s="15">
        <f>BG297-CA297</f>
        <v>-33522.965668165758</v>
      </c>
      <c r="CC297" s="18">
        <f t="shared" si="24"/>
        <v>1</v>
      </c>
      <c r="CD297" s="17">
        <f>(AF297/(AF297+AH297+AJ297))/(X297/(X297+Z297+AB297))</f>
        <v>1.7565610530082432</v>
      </c>
      <c r="CE297" s="19">
        <f>(AH297/(AF297+AH297+AJ297))/(Z297/(X297+Z297+AB297))</f>
        <v>0.91394018868611804</v>
      </c>
      <c r="CF297" s="18">
        <f>(AJ297/(AF297+AH297+AJ297))/(AB297/(X297+Z297+AB297))</f>
        <v>0.86587258223145014</v>
      </c>
      <c r="CG297">
        <f>AH297/Z297</f>
        <v>91.973607038123163</v>
      </c>
      <c r="CH297" s="11">
        <f>BB297/BE297</f>
        <v>0.26607526166821799</v>
      </c>
      <c r="CI297" s="14">
        <f>AY297/V297</f>
        <v>2247.8611680609056</v>
      </c>
      <c r="CJ297" s="14">
        <f>AV297/M297</f>
        <v>5866.545454545455</v>
      </c>
      <c r="CK297" s="17">
        <f>N297/V297</f>
        <v>86.717567406135089</v>
      </c>
      <c r="CL297" s="17">
        <f>(AL297+AN297)/N297</f>
        <v>9.000851788756389</v>
      </c>
      <c r="CM297" s="14">
        <f>AP297/AC297</f>
        <v>5.9994058229352349</v>
      </c>
    </row>
    <row r="298" spans="1:91" hidden="1" x14ac:dyDescent="0.2">
      <c r="A298">
        <v>74</v>
      </c>
      <c r="B298" s="2">
        <v>44805</v>
      </c>
      <c r="C298" s="3" t="s">
        <v>37</v>
      </c>
      <c r="D298" t="s">
        <v>38</v>
      </c>
      <c r="E298" s="3" t="s">
        <v>41</v>
      </c>
      <c r="F298" t="s">
        <v>42</v>
      </c>
      <c r="G298" t="str">
        <f>CONCATENATE(C298,E298)</f>
        <v>LAXSEA</v>
      </c>
      <c r="H298" t="s">
        <v>35</v>
      </c>
      <c r="I298">
        <f>U298/M298</f>
        <v>178</v>
      </c>
      <c r="J298" t="str">
        <f>_xlfn.CONCAT(C298,E298,H298)</f>
        <v>LAXSEA737-Max 9</v>
      </c>
      <c r="K298" s="4">
        <v>954</v>
      </c>
      <c r="L298" s="4">
        <f>N298/M298</f>
        <v>144.33333333333334</v>
      </c>
      <c r="M298" s="4">
        <v>6</v>
      </c>
      <c r="N298" s="4">
        <v>866</v>
      </c>
      <c r="O298" s="4">
        <f>P298/M298</f>
        <v>23</v>
      </c>
      <c r="P298" s="4">
        <v>138</v>
      </c>
      <c r="Q298" s="4">
        <v>228</v>
      </c>
      <c r="R298" s="4">
        <v>500</v>
      </c>
      <c r="S298" s="4">
        <f>U298*K298</f>
        <v>1018872</v>
      </c>
      <c r="T298" s="7">
        <f>N298/U298</f>
        <v>0.81086142322097376</v>
      </c>
      <c r="U298" s="4">
        <v>1068</v>
      </c>
      <c r="V298" s="4">
        <v>16.69480088495575</v>
      </c>
      <c r="W298" s="7">
        <f>P298/X298</f>
        <v>1</v>
      </c>
      <c r="X298" s="4">
        <v>138</v>
      </c>
      <c r="Y298" s="7">
        <f>Q298/Z298</f>
        <v>0.88372093023255816</v>
      </c>
      <c r="Z298" s="4">
        <v>258</v>
      </c>
      <c r="AA298" s="7">
        <f>R298/AB298</f>
        <v>0.74404761904761907</v>
      </c>
      <c r="AB298" s="4">
        <v>672</v>
      </c>
      <c r="AC298" s="4">
        <v>7725</v>
      </c>
      <c r="AD298" s="4">
        <f>AP298/AC298</f>
        <v>5</v>
      </c>
      <c r="AE298" s="7">
        <f>AF298/(AF298+AH298+AJ298+AL298+AN298+AP298)</f>
        <v>0.22600141808831445</v>
      </c>
      <c r="AF298" s="4">
        <v>52911</v>
      </c>
      <c r="AG298" s="7">
        <f>AH298/(AF298+AH298+AJ298+AL298+AN298+AP298)</f>
        <v>0.20808737474265115</v>
      </c>
      <c r="AH298" s="4">
        <v>48717</v>
      </c>
      <c r="AI298" s="7">
        <f>AJ298/(AF298+AH298+AJ298+AL298+AN298+AP298)</f>
        <v>0.37530219803688736</v>
      </c>
      <c r="AJ298" s="4">
        <v>87865</v>
      </c>
      <c r="AK298" s="7">
        <f>AL298/(AF298+AH298+AJ298+AL298+AN298+AP298)</f>
        <v>1.2814051034093919E-2</v>
      </c>
      <c r="AL298" s="4">
        <v>3000</v>
      </c>
      <c r="AM298" s="7">
        <f>AN298/(AF298+AH298+AJ298+AL298+AN298+AP298)</f>
        <v>1.2814051034093919E-2</v>
      </c>
      <c r="AN298" s="4">
        <v>3000</v>
      </c>
      <c r="AO298" s="7">
        <f>AP298/(AF298+AH298+AJ298+AL298+AN298+AP298)</f>
        <v>0.16498090706395921</v>
      </c>
      <c r="AP298" s="4">
        <v>38625</v>
      </c>
      <c r="AQ298" s="6">
        <f>AO298+AM298+AK298+AI298+AG298+AE298</f>
        <v>1</v>
      </c>
      <c r="AR298" s="4">
        <v>56673</v>
      </c>
      <c r="AS298" s="4">
        <f>AR298/M298</f>
        <v>9445.5</v>
      </c>
      <c r="AT298" s="4">
        <f>AR298/V298</f>
        <v>3394.6496511419887</v>
      </c>
      <c r="AU298" s="7">
        <f>AR298/(AR298+AV298+AY298+BB298)</f>
        <v>0.31944647990530411</v>
      </c>
      <c r="AV298" s="4">
        <v>31437</v>
      </c>
      <c r="AW298" s="4">
        <f>AV298/M298</f>
        <v>5239.5</v>
      </c>
      <c r="AX298" s="7">
        <f>AV298/(AR298+AV298+AY298+BB298)</f>
        <v>0.17719970689363621</v>
      </c>
      <c r="AY298" s="4">
        <v>49201</v>
      </c>
      <c r="AZ298" s="4">
        <f>AY298/M298</f>
        <v>8200.1666666666661</v>
      </c>
      <c r="BA298" s="7">
        <f>AY298/(AR298+AV298+AY298+BB298)</f>
        <v>0.27732935009300491</v>
      </c>
      <c r="BB298" s="4">
        <v>40099</v>
      </c>
      <c r="BC298" s="11">
        <f>BB298/(AR298+AV298+AY298+BB298)</f>
        <v>0.2260244631080548</v>
      </c>
      <c r="BD298" s="9">
        <f>BC298+BA298+AX298+AU298</f>
        <v>1</v>
      </c>
      <c r="BE298" s="14">
        <f>(AF298+AH298+AJ298+AL298+AN298+AP298)</f>
        <v>234118</v>
      </c>
      <c r="BF298" s="14">
        <f t="shared" si="20"/>
        <v>-177410</v>
      </c>
      <c r="BG298" s="13">
        <f>(AF298+AH298+AJ298+AL298+AN298+AP298)-(AR298+AV298+AY298+BB298)</f>
        <v>56708</v>
      </c>
      <c r="BH298" s="13">
        <f t="shared" si="21"/>
        <v>0</v>
      </c>
      <c r="BI298" s="14">
        <f>AF298/W298</f>
        <v>52911</v>
      </c>
      <c r="BJ298" s="14">
        <f>AH298/Y298</f>
        <v>55127.131578947367</v>
      </c>
      <c r="BK298" s="14">
        <f>AJ298/AA298</f>
        <v>118090.56</v>
      </c>
      <c r="BL298" s="14">
        <f>BI298+BJ298+BK298</f>
        <v>226128.69157894736</v>
      </c>
      <c r="BM298" s="14">
        <f>(AF298/W298)-AF298</f>
        <v>0</v>
      </c>
      <c r="BN298" s="14">
        <f>AH298/Y298-AH298</f>
        <v>6410.1315789473665</v>
      </c>
      <c r="BO298" s="14">
        <f>AJ298/AA298-AJ298</f>
        <v>30225.559999999998</v>
      </c>
      <c r="BP298" s="14">
        <f>BG298/S298</f>
        <v>5.5657629221334964E-2</v>
      </c>
      <c r="BQ298" s="14">
        <f>(BG298-CA298)/S298</f>
        <v>6.1650480724262942E-2</v>
      </c>
      <c r="BR298" s="27">
        <f>BQ298-BP298</f>
        <v>5.9928515029279775E-3</v>
      </c>
      <c r="BS298" s="28">
        <f t="shared" si="22"/>
        <v>826164</v>
      </c>
      <c r="BT298" s="11">
        <f>BS298/S298</f>
        <v>0.81086142322097376</v>
      </c>
      <c r="BU298" s="14">
        <f>(BE298-AP298)*1/BT298-(BE298-AP298)</f>
        <v>45599.983833718259</v>
      </c>
      <c r="BV298" s="14">
        <f t="shared" si="23"/>
        <v>0.22978156235523206</v>
      </c>
      <c r="BW298" s="27">
        <f>(AR298+AV298+AY298+BB298)/S298</f>
        <v>0.1741239331338971</v>
      </c>
      <c r="BX298" s="13">
        <f>(AF298+AH298+AJ298+AL298+AN298)/N298</f>
        <v>225.74249422632795</v>
      </c>
      <c r="BY298" s="26">
        <f>BX298/K298</f>
        <v>0.23662735243849889</v>
      </c>
      <c r="BZ298" s="11">
        <f>AP298/BE298</f>
        <v>0.16498090706395921</v>
      </c>
      <c r="CA298" s="15">
        <f>-(BM298+BN298+BO298)/M298</f>
        <v>-6105.9485964912274</v>
      </c>
      <c r="CB298" s="15">
        <f>BG298-CA298</f>
        <v>62813.948596491231</v>
      </c>
      <c r="CC298" s="18">
        <f t="shared" si="24"/>
        <v>0</v>
      </c>
      <c r="CD298" s="17">
        <f>(AF298/(AF298+AH298+AJ298))/(X298/(X298+Z298+AB298))</f>
        <v>2.1609512247670497</v>
      </c>
      <c r="CE298" s="19">
        <f>(AH298/(AF298+AH298+AJ298))/(Z298/(X298+Z298+AB298))</f>
        <v>1.0642383672760078</v>
      </c>
      <c r="CF298" s="18">
        <f>(AJ298/(AF298+AH298+AJ298))/(AB298/(X298+Z298+AB298))</f>
        <v>0.73692742890615637</v>
      </c>
      <c r="CG298">
        <f>AH298/Z298</f>
        <v>188.82558139534885</v>
      </c>
      <c r="CH298" s="11">
        <f>BB298/BE298</f>
        <v>0.17127687747204401</v>
      </c>
      <c r="CI298" s="14">
        <f>AY298/V298</f>
        <v>2947.0851637611736</v>
      </c>
      <c r="CJ298" s="14">
        <f>AV298/M298</f>
        <v>5239.5</v>
      </c>
      <c r="CK298" s="17">
        <f>N298/V298</f>
        <v>51.872436572776493</v>
      </c>
      <c r="CL298" s="17">
        <f>(AL298+AN298)/N298</f>
        <v>6.9284064665127021</v>
      </c>
      <c r="CM298" s="14">
        <f>AP298/AC298</f>
        <v>5</v>
      </c>
    </row>
    <row r="299" spans="1:91" hidden="1" x14ac:dyDescent="0.2">
      <c r="A299">
        <v>173</v>
      </c>
      <c r="B299" s="2">
        <v>44805</v>
      </c>
      <c r="C299" s="3" t="s">
        <v>43</v>
      </c>
      <c r="D299" t="s">
        <v>38</v>
      </c>
      <c r="E299" s="3" t="s">
        <v>41</v>
      </c>
      <c r="F299" t="s">
        <v>42</v>
      </c>
      <c r="G299" t="str">
        <f>CONCATENATE(C299,E299)</f>
        <v>SFOSEA</v>
      </c>
      <c r="H299" t="s">
        <v>48</v>
      </c>
      <c r="I299">
        <f>U299/M299</f>
        <v>190</v>
      </c>
      <c r="J299" t="str">
        <f>_xlfn.CONCAT(C299,E299,H299)</f>
        <v>SFOSEAA321</v>
      </c>
      <c r="K299" s="4">
        <v>679</v>
      </c>
      <c r="L299" s="4">
        <f>N299/M299</f>
        <v>162</v>
      </c>
      <c r="M299" s="4">
        <v>6</v>
      </c>
      <c r="N299" s="4">
        <v>972</v>
      </c>
      <c r="O299" s="4">
        <f>P299/M299</f>
        <v>22.166666666666668</v>
      </c>
      <c r="P299" s="4">
        <v>133</v>
      </c>
      <c r="Q299" s="4">
        <v>214</v>
      </c>
      <c r="R299" s="4">
        <v>626</v>
      </c>
      <c r="S299" s="4">
        <f>U299*K299</f>
        <v>774060</v>
      </c>
      <c r="T299" s="7">
        <f>N299/U299</f>
        <v>0.85263157894736841</v>
      </c>
      <c r="U299" s="4">
        <v>1140</v>
      </c>
      <c r="V299" s="4">
        <v>12.902126402835206</v>
      </c>
      <c r="W299" s="7">
        <f>P299/X299</f>
        <v>0.88666666666666671</v>
      </c>
      <c r="X299" s="4">
        <v>150</v>
      </c>
      <c r="Y299" s="7">
        <f>Q299/Z299</f>
        <v>0.75886524822695034</v>
      </c>
      <c r="Z299" s="4">
        <v>282</v>
      </c>
      <c r="AA299" s="7">
        <f>R299/AB299</f>
        <v>0.88418079096045199</v>
      </c>
      <c r="AB299" s="4">
        <v>708</v>
      </c>
      <c r="AC299" s="4">
        <v>1451</v>
      </c>
      <c r="AD299" s="4">
        <f>AP299/AC299</f>
        <v>4.9986216402481052</v>
      </c>
      <c r="AE299" s="7">
        <f>AF299/(AF299+AH299+AJ299+AL299+AN299+AP299)</f>
        <v>0.19308555336013264</v>
      </c>
      <c r="AF299" s="4">
        <v>34007</v>
      </c>
      <c r="AG299" s="7">
        <f>AH299/(AF299+AH299+AJ299+AL299+AN299+AP299)</f>
        <v>0.20549158547387067</v>
      </c>
      <c r="AH299" s="4">
        <v>36192</v>
      </c>
      <c r="AI299" s="7">
        <f>AJ299/(AF299+AH299+AJ299+AL299+AN299+AP299)</f>
        <v>0.51764098021848248</v>
      </c>
      <c r="AJ299" s="4">
        <v>91169</v>
      </c>
      <c r="AK299" s="7">
        <f>AL299/(AF299+AH299+AJ299+AL299+AN299+AP299)</f>
        <v>2.1291817128841043E-2</v>
      </c>
      <c r="AL299" s="4">
        <v>3750</v>
      </c>
      <c r="AM299" s="7">
        <f>AN299/(AF299+AH299+AJ299+AL299+AN299+AP299)</f>
        <v>2.1308850582544118E-2</v>
      </c>
      <c r="AN299" s="4">
        <v>3753</v>
      </c>
      <c r="AO299" s="7">
        <f>AP299/(AF299+AH299+AJ299+AL299+AN299+AP299)</f>
        <v>4.118121323612909E-2</v>
      </c>
      <c r="AP299" s="4">
        <v>7253</v>
      </c>
      <c r="AQ299" s="6">
        <f>AO299+AM299+AK299+AI299+AG299+AE299</f>
        <v>1</v>
      </c>
      <c r="AR299" s="4">
        <v>49683</v>
      </c>
      <c r="AS299" s="4">
        <f>AR299/M299</f>
        <v>8280.5</v>
      </c>
      <c r="AT299" s="4">
        <f>AR299/V299</f>
        <v>3850.7605993599859</v>
      </c>
      <c r="AU299" s="7">
        <f>AR299/(AR299+AV299+AY299+BB299)</f>
        <v>0.29894940791373831</v>
      </c>
      <c r="AV299" s="4">
        <v>37262</v>
      </c>
      <c r="AW299" s="4">
        <f>AV299/M299</f>
        <v>6210.333333333333</v>
      </c>
      <c r="AX299" s="7">
        <f>AV299/(AR299+AV299+AY299+BB299)</f>
        <v>0.22421055165110235</v>
      </c>
      <c r="AY299" s="4">
        <v>48115</v>
      </c>
      <c r="AZ299" s="4">
        <f>AY299/M299</f>
        <v>8019.166666666667</v>
      </c>
      <c r="BA299" s="7">
        <f>AY299/(AR299+AV299+AY299+BB299)</f>
        <v>0.28951453740252237</v>
      </c>
      <c r="BB299" s="4">
        <v>31132</v>
      </c>
      <c r="BC299" s="11">
        <f>BB299/(AR299+AV299+AY299+BB299)</f>
        <v>0.18732550303263695</v>
      </c>
      <c r="BD299" s="9">
        <f>BC299+BA299+AX299+AU299</f>
        <v>1</v>
      </c>
      <c r="BE299" s="14">
        <f>(AF299+AH299+AJ299+AL299+AN299+AP299)</f>
        <v>176124</v>
      </c>
      <c r="BF299" s="14">
        <f t="shared" si="20"/>
        <v>-166192</v>
      </c>
      <c r="BG299" s="13">
        <f>(AF299+AH299+AJ299+AL299+AN299+AP299)-(AR299+AV299+AY299+BB299)</f>
        <v>9932</v>
      </c>
      <c r="BH299" s="13">
        <f t="shared" si="21"/>
        <v>0</v>
      </c>
      <c r="BI299" s="14">
        <f>AF299/W299</f>
        <v>38353.759398496237</v>
      </c>
      <c r="BJ299" s="14">
        <f>AH299/Y299</f>
        <v>47692.261682242992</v>
      </c>
      <c r="BK299" s="14">
        <f>AJ299/AA299</f>
        <v>103111.26517571884</v>
      </c>
      <c r="BL299" s="14">
        <f>BI299+BJ299+BK299</f>
        <v>189157.28625645809</v>
      </c>
      <c r="BM299" s="14">
        <f>(AF299/W299)-AF299</f>
        <v>4346.7593984962368</v>
      </c>
      <c r="BN299" s="14">
        <f>AH299/Y299-AH299</f>
        <v>11500.261682242992</v>
      </c>
      <c r="BO299" s="14">
        <f>AJ299/AA299-AJ299</f>
        <v>11942.265175718843</v>
      </c>
      <c r="BP299" s="14">
        <f>BG299/S299</f>
        <v>1.2831046688887167E-2</v>
      </c>
      <c r="BQ299" s="14">
        <f>(BG299-CA299)/S299</f>
        <v>1.8814494624976977E-2</v>
      </c>
      <c r="BR299" s="27">
        <f>BQ299-BP299</f>
        <v>5.9834479360898109E-3</v>
      </c>
      <c r="BS299" s="28">
        <f t="shared" si="22"/>
        <v>659988</v>
      </c>
      <c r="BT299" s="11">
        <f>BS299/S299</f>
        <v>0.85263157894736841</v>
      </c>
      <c r="BU299" s="14">
        <f>(BE299-AP299)*1/BT299-(BE299-AP299)</f>
        <v>29187.580246913596</v>
      </c>
      <c r="BV299" s="14">
        <f t="shared" si="23"/>
        <v>0.22753274939927137</v>
      </c>
      <c r="BW299" s="27">
        <f>(AR299+AV299+AY299+BB299)/S299</f>
        <v>0.21470170271038422</v>
      </c>
      <c r="BX299" s="13">
        <f>(AF299+AH299+AJ299+AL299+AN299)/N299</f>
        <v>173.73559670781893</v>
      </c>
      <c r="BY299" s="26">
        <f>BX299/K299</f>
        <v>0.25586980369340051</v>
      </c>
      <c r="BZ299" s="11">
        <f>AP299/BE299</f>
        <v>4.118121323612909E-2</v>
      </c>
      <c r="CA299" s="15">
        <f>-(BM299+BN299+BO299)/M299</f>
        <v>-4631.5477094096786</v>
      </c>
      <c r="CB299" s="15">
        <f>BG299-CA299</f>
        <v>14563.547709409679</v>
      </c>
      <c r="CC299" s="18">
        <f t="shared" si="24"/>
        <v>0</v>
      </c>
      <c r="CD299" s="17">
        <f>(AF299/(AF299+AH299+AJ299))/(X299/(X299+Z299+AB299))</f>
        <v>1.6016384909027814</v>
      </c>
      <c r="CE299" s="19">
        <f>(AH299/(AF299+AH299+AJ299))/(Z299/(X299+Z299+AB299))</f>
        <v>0.90667347371463347</v>
      </c>
      <c r="CF299" s="18">
        <f>(AJ299/(AF299+AH299+AJ299))/(AB299/(X299+Z299+AB299))</f>
        <v>0.90970664799019219</v>
      </c>
      <c r="CG299">
        <f>AH299/Z299</f>
        <v>128.34042553191489</v>
      </c>
      <c r="CH299" s="11">
        <f>BB299/BE299</f>
        <v>0.17676182689468783</v>
      </c>
      <c r="CI299" s="14">
        <f>AY299/V299</f>
        <v>3729.2302445143355</v>
      </c>
      <c r="CJ299" s="14">
        <f>AV299/M299</f>
        <v>6210.333333333333</v>
      </c>
      <c r="CK299" s="17">
        <f>N299/V299</f>
        <v>75.336418947686468</v>
      </c>
      <c r="CL299" s="17">
        <f>(AL299+AN299)/N299</f>
        <v>7.7191358024691361</v>
      </c>
      <c r="CM299" s="14">
        <f>AP299/AC299</f>
        <v>4.9986216402481052</v>
      </c>
    </row>
    <row r="300" spans="1:91" hidden="1" x14ac:dyDescent="0.2">
      <c r="A300">
        <v>258</v>
      </c>
      <c r="B300" s="2">
        <v>44835</v>
      </c>
      <c r="C300" s="3" t="s">
        <v>37</v>
      </c>
      <c r="D300" t="s">
        <v>38</v>
      </c>
      <c r="E300" s="3" t="s">
        <v>44</v>
      </c>
      <c r="F300" t="s">
        <v>45</v>
      </c>
      <c r="G300" t="str">
        <f>CONCATENATE(C300,E300)</f>
        <v>LAXBOI</v>
      </c>
      <c r="H300" t="s">
        <v>34</v>
      </c>
      <c r="I300">
        <f>U300/M300</f>
        <v>169.90909090909091</v>
      </c>
      <c r="J300" t="str">
        <f>_xlfn.CONCAT(C300,E300,H300)</f>
        <v>LAXBOI737-900</v>
      </c>
      <c r="K300" s="4">
        <v>674</v>
      </c>
      <c r="L300" s="4">
        <f>N300/M300</f>
        <v>125.81818181818181</v>
      </c>
      <c r="M300" s="4">
        <v>11</v>
      </c>
      <c r="N300" s="4">
        <v>1384</v>
      </c>
      <c r="O300" s="4">
        <f>P300/M300</f>
        <v>18.545454545454547</v>
      </c>
      <c r="P300" s="4">
        <v>204</v>
      </c>
      <c r="Q300" s="4">
        <v>297</v>
      </c>
      <c r="R300" s="4">
        <v>883</v>
      </c>
      <c r="S300" s="4">
        <f>U300*K300</f>
        <v>1259706</v>
      </c>
      <c r="T300" s="7">
        <f>N300/U300</f>
        <v>0.74050294275013373</v>
      </c>
      <c r="U300" s="4">
        <v>1869</v>
      </c>
      <c r="V300" s="4">
        <v>21.115855354659249</v>
      </c>
      <c r="W300" s="7">
        <f>P300/X300</f>
        <v>0.84297520661157022</v>
      </c>
      <c r="X300" s="4">
        <v>242</v>
      </c>
      <c r="Y300" s="7">
        <f>Q300/Z300</f>
        <v>0.65707964601769908</v>
      </c>
      <c r="Z300" s="4">
        <v>452</v>
      </c>
      <c r="AA300" s="7">
        <f>R300/AB300</f>
        <v>0.75085034013605445</v>
      </c>
      <c r="AB300" s="4">
        <v>1176</v>
      </c>
      <c r="AC300" s="4">
        <v>311</v>
      </c>
      <c r="AD300" s="4">
        <f>AP300/AC300</f>
        <v>5</v>
      </c>
      <c r="AE300" s="7">
        <f>AF300/(AF300+AH300+AJ300+AL300+AN300+AP300)</f>
        <v>0.21163768354526949</v>
      </c>
      <c r="AF300" s="4">
        <v>52709</v>
      </c>
      <c r="AG300" s="7">
        <f>AH300/(AF300+AH300+AJ300+AL300+AN300+AP300)</f>
        <v>0.21340036056582334</v>
      </c>
      <c r="AH300" s="4">
        <v>53148</v>
      </c>
      <c r="AI300" s="7">
        <f>AJ300/(AF300+AH300+AJ300+AL300+AN300+AP300)</f>
        <v>0.5439123399437068</v>
      </c>
      <c r="AJ300" s="4">
        <v>135463</v>
      </c>
      <c r="AK300" s="7">
        <f>AL300/(AF300+AH300+AJ300+AL300+AN300+AP300)</f>
        <v>2.126053490622478E-2</v>
      </c>
      <c r="AL300" s="4">
        <v>5295</v>
      </c>
      <c r="AM300" s="7">
        <f>AN300/(AF300+AH300+AJ300+AL300+AN300+AP300)</f>
        <v>3.5454300891778054E-3</v>
      </c>
      <c r="AN300" s="4">
        <v>883</v>
      </c>
      <c r="AO300" s="7">
        <f>AP300/(AF300+AH300+AJ300+AL300+AN300+AP300)</f>
        <v>6.243650949797834E-3</v>
      </c>
      <c r="AP300" s="4">
        <v>1555</v>
      </c>
      <c r="AQ300" s="6">
        <f>AO300+AM300+AK300+AI300+AG300+AE300</f>
        <v>1</v>
      </c>
      <c r="AR300" s="4">
        <v>77760</v>
      </c>
      <c r="AS300" s="4">
        <f>AR300/M300</f>
        <v>7069.090909090909</v>
      </c>
      <c r="AT300" s="4">
        <f>AR300/V300</f>
        <v>3682.5408534938711</v>
      </c>
      <c r="AU300" s="7">
        <f>AR300/(AR300+AV300+AY300+BB300)</f>
        <v>0.30779217694883587</v>
      </c>
      <c r="AV300" s="4">
        <v>55015</v>
      </c>
      <c r="AW300" s="4">
        <f>AV300/M300</f>
        <v>5001.363636363636</v>
      </c>
      <c r="AX300" s="7">
        <f>AV300/(AR300+AV300+AY300+BB300)</f>
        <v>0.21776217354475574</v>
      </c>
      <c r="AY300" s="4">
        <v>69144</v>
      </c>
      <c r="AZ300" s="4">
        <f>AY300/M300</f>
        <v>6285.818181818182</v>
      </c>
      <c r="BA300" s="7">
        <f>AY300/(AR300+AV300+AY300+BB300)</f>
        <v>0.27368804376222106</v>
      </c>
      <c r="BB300" s="4">
        <v>50719</v>
      </c>
      <c r="BC300" s="11">
        <f>BB300/(AR300+AV300+AY300+BB300)</f>
        <v>0.20075760574418733</v>
      </c>
      <c r="BD300" s="9">
        <f>BC300+BA300+AX300+AU300</f>
        <v>1</v>
      </c>
      <c r="BE300" s="14">
        <f>(AF300+AH300+AJ300+AL300+AN300+AP300)</f>
        <v>249053</v>
      </c>
      <c r="BF300" s="14">
        <f t="shared" si="20"/>
        <v>-252638</v>
      </c>
      <c r="BG300" s="13">
        <f>(AF300+AH300+AJ300+AL300+AN300+AP300)-(AR300+AV300+AY300+BB300)</f>
        <v>-3585</v>
      </c>
      <c r="BH300" s="13">
        <f t="shared" si="21"/>
        <v>1</v>
      </c>
      <c r="BI300" s="14">
        <f>AF300/W300</f>
        <v>62527.343137254902</v>
      </c>
      <c r="BJ300" s="14">
        <f>AH300/Y300</f>
        <v>80885.171717171717</v>
      </c>
      <c r="BK300" s="14">
        <f>AJ300/AA300</f>
        <v>180412.78369195922</v>
      </c>
      <c r="BL300" s="14">
        <f>BI300+BJ300+BK300</f>
        <v>323825.29854638583</v>
      </c>
      <c r="BM300" s="14">
        <f>(AF300/W300)-AF300</f>
        <v>9818.3431372549021</v>
      </c>
      <c r="BN300" s="14">
        <f>AH300/Y300-AH300</f>
        <v>27737.171717171717</v>
      </c>
      <c r="BO300" s="14">
        <f>AJ300/AA300-AJ300</f>
        <v>44949.783691959223</v>
      </c>
      <c r="BP300" s="14">
        <f>BG300/S300</f>
        <v>-2.845902139070545E-3</v>
      </c>
      <c r="BQ300" s="14">
        <f>(BG300-CA300)/S300</f>
        <v>3.1082504060749696E-3</v>
      </c>
      <c r="BR300" s="27">
        <f>BQ300-BP300</f>
        <v>5.9541525451455145E-3</v>
      </c>
      <c r="BS300" s="28">
        <f t="shared" si="22"/>
        <v>932816</v>
      </c>
      <c r="BT300" s="11">
        <f>BS300/S300</f>
        <v>0.74050294275013373</v>
      </c>
      <c r="BU300" s="14">
        <f>(BE300-AP300)*1/BT300-(BE300-AP300)</f>
        <v>86731.596820809238</v>
      </c>
      <c r="BV300" s="14">
        <f t="shared" si="23"/>
        <v>0.19770724280109803</v>
      </c>
      <c r="BW300" s="27">
        <f>(AR300+AV300+AY300+BB300)/S300</f>
        <v>0.20055314494016857</v>
      </c>
      <c r="BX300" s="13">
        <f>(AF300+AH300+AJ300+AL300+AN300)/N300</f>
        <v>178.82803468208093</v>
      </c>
      <c r="BY300" s="26">
        <f>BX300/K300</f>
        <v>0.26532349359359186</v>
      </c>
      <c r="BZ300" s="11">
        <f>AP300/BE300</f>
        <v>6.243650949797834E-3</v>
      </c>
      <c r="CA300" s="15">
        <f>-(BM300+BN300+BO300)/M300</f>
        <v>-7500.4816860350757</v>
      </c>
      <c r="CB300" s="15">
        <f>BG300-CA300</f>
        <v>3915.4816860350757</v>
      </c>
      <c r="CC300" s="18">
        <f t="shared" si="24"/>
        <v>0</v>
      </c>
      <c r="CD300" s="17">
        <f>(AF300/(AF300+AH300+AJ300))/(X300/(X300+Z300+AB300))</f>
        <v>1.6877872459050975</v>
      </c>
      <c r="CE300" s="19">
        <f>(AH300/(AF300+AH300+AJ300))/(Z300/(X300+Z300+AB300))</f>
        <v>0.91116448031402508</v>
      </c>
      <c r="CF300" s="18">
        <f>(AJ300/(AF300+AH300+AJ300))/(AB300/(X300+Z300+AB300))</f>
        <v>0.89260981410631546</v>
      </c>
      <c r="CG300">
        <f>AH300/Z300</f>
        <v>117.58407079646018</v>
      </c>
      <c r="CH300" s="11">
        <f>BB300/BE300</f>
        <v>0.20364741641337386</v>
      </c>
      <c r="CI300" s="14">
        <f>AY300/V300</f>
        <v>3274.5062342332849</v>
      </c>
      <c r="CJ300" s="14">
        <f>AV300/M300</f>
        <v>5001.363636363636</v>
      </c>
      <c r="CK300" s="17">
        <f>N300/V300</f>
        <v>65.543165396547295</v>
      </c>
      <c r="CL300" s="17">
        <f>(AL300+AN300)/N300</f>
        <v>4.4638728323699421</v>
      </c>
      <c r="CM300" s="14">
        <f>AP300/AC300</f>
        <v>5</v>
      </c>
    </row>
    <row r="301" spans="1:91" hidden="1" x14ac:dyDescent="0.2">
      <c r="A301">
        <v>409</v>
      </c>
      <c r="B301" s="2">
        <v>44866</v>
      </c>
      <c r="C301" s="3" t="s">
        <v>44</v>
      </c>
      <c r="D301" t="s">
        <v>45</v>
      </c>
      <c r="E301" s="3" t="s">
        <v>37</v>
      </c>
      <c r="F301" t="s">
        <v>38</v>
      </c>
      <c r="G301" t="str">
        <f>CONCATENATE(C301,E301)</f>
        <v>BOILAX</v>
      </c>
      <c r="H301" t="s">
        <v>34</v>
      </c>
      <c r="I301">
        <f>U301/M301</f>
        <v>168.11111111111111</v>
      </c>
      <c r="J301" t="str">
        <f>_xlfn.CONCAT(C301,E301,H301)</f>
        <v>BOILAX737-900</v>
      </c>
      <c r="K301" s="4">
        <v>674</v>
      </c>
      <c r="L301" s="4">
        <f>N301/M301</f>
        <v>130.44444444444446</v>
      </c>
      <c r="M301" s="4">
        <v>9</v>
      </c>
      <c r="N301" s="4">
        <v>1174</v>
      </c>
      <c r="O301" s="4">
        <f>P301/M301</f>
        <v>21.777777777777779</v>
      </c>
      <c r="P301" s="4">
        <v>196</v>
      </c>
      <c r="Q301" s="4">
        <v>340</v>
      </c>
      <c r="R301" s="4">
        <v>638</v>
      </c>
      <c r="S301" s="4">
        <f>U301*K301</f>
        <v>1019762</v>
      </c>
      <c r="T301" s="7">
        <f>N301/U301</f>
        <v>0.77594183740912093</v>
      </c>
      <c r="U301" s="4">
        <v>1513</v>
      </c>
      <c r="V301" s="4">
        <v>19.303614597861458</v>
      </c>
      <c r="W301" s="7">
        <f>P301/X301</f>
        <v>1</v>
      </c>
      <c r="X301" s="4">
        <v>196</v>
      </c>
      <c r="Y301" s="7">
        <f>Q301/Z301</f>
        <v>0.92896174863387981</v>
      </c>
      <c r="Z301" s="4">
        <v>366</v>
      </c>
      <c r="AA301" s="7">
        <f>R301/AB301</f>
        <v>0.67016806722689071</v>
      </c>
      <c r="AB301" s="4">
        <v>952</v>
      </c>
      <c r="AC301" s="4">
        <v>139</v>
      </c>
      <c r="AD301" s="4">
        <f>AP301/AC301</f>
        <v>4.985611510791367</v>
      </c>
      <c r="AE301" s="7">
        <f>AF301/(AF301+AH301+AJ301+AL301+AN301+AP301)</f>
        <v>0.23948803295420065</v>
      </c>
      <c r="AF301" s="4">
        <v>52092</v>
      </c>
      <c r="AG301" s="7">
        <f>AH301/(AF301+AH301+AJ301+AL301+AN301+AP301)</f>
        <v>0.27261693500188494</v>
      </c>
      <c r="AH301" s="4">
        <v>59298</v>
      </c>
      <c r="AI301" s="7">
        <f>AJ301/(AF301+AH301+AJ301+AL301+AN301+AP301)</f>
        <v>0.46419081070643731</v>
      </c>
      <c r="AJ301" s="4">
        <v>100968</v>
      </c>
      <c r="AK301" s="7">
        <f>AL301/(AF301+AH301+AJ301+AL301+AN301+AP301)</f>
        <v>1.758507498367921E-2</v>
      </c>
      <c r="AL301" s="4">
        <v>3825</v>
      </c>
      <c r="AM301" s="7">
        <f>AN301/(AF301+AH301+AJ301+AL301+AN301+AP301)</f>
        <v>2.9331445332254477E-3</v>
      </c>
      <c r="AN301" s="4">
        <v>638</v>
      </c>
      <c r="AO301" s="7">
        <f>AP301/(AF301+AH301+AJ301+AL301+AN301+AP301)</f>
        <v>3.1860018205724689E-3</v>
      </c>
      <c r="AP301" s="4">
        <v>693</v>
      </c>
      <c r="AQ301" s="6">
        <f>AO301+AM301+AK301+AI301+AG301+AE301</f>
        <v>1</v>
      </c>
      <c r="AR301" s="4">
        <v>71087</v>
      </c>
      <c r="AS301" s="4">
        <f>AR301/M301</f>
        <v>7898.5555555555557</v>
      </c>
      <c r="AT301" s="4">
        <f>AR301/V301</f>
        <v>3682.5745582319769</v>
      </c>
      <c r="AU301" s="7">
        <f>AR301/(AR301+AV301+AY301+BB301)</f>
        <v>0.31566303580388899</v>
      </c>
      <c r="AV301" s="4">
        <v>44536</v>
      </c>
      <c r="AW301" s="4">
        <f>AV301/M301</f>
        <v>4948.4444444444443</v>
      </c>
      <c r="AX301" s="7">
        <f>AV301/(AR301+AV301+AY301+BB301)</f>
        <v>0.19776286750829267</v>
      </c>
      <c r="AY301" s="4">
        <v>63210</v>
      </c>
      <c r="AZ301" s="4">
        <f>AY301/M301</f>
        <v>7023.333333333333</v>
      </c>
      <c r="BA301" s="7">
        <f>AY301/(AR301+AV301+AY301+BB301)</f>
        <v>0.28068508297106115</v>
      </c>
      <c r="BB301" s="4">
        <v>46366</v>
      </c>
      <c r="BC301" s="11">
        <f>BB301/(AR301+AV301+AY301+BB301)</f>
        <v>0.20588901371675719</v>
      </c>
      <c r="BD301" s="9">
        <f>BC301+BA301+AX301+AU301</f>
        <v>1</v>
      </c>
      <c r="BE301" s="14">
        <f>(AF301+AH301+AJ301+AL301+AN301+AP301)</f>
        <v>217514</v>
      </c>
      <c r="BF301" s="14">
        <f t="shared" si="20"/>
        <v>-225199</v>
      </c>
      <c r="BG301" s="13">
        <f>(AF301+AH301+AJ301+AL301+AN301+AP301)-(AR301+AV301+AY301+BB301)</f>
        <v>-7685</v>
      </c>
      <c r="BH301" s="13">
        <f t="shared" si="21"/>
        <v>1</v>
      </c>
      <c r="BI301" s="14">
        <f>AF301/W301</f>
        <v>52092</v>
      </c>
      <c r="BJ301" s="14">
        <f>AH301/Y301</f>
        <v>63832.552941176466</v>
      </c>
      <c r="BK301" s="14">
        <f>AJ301/AA301</f>
        <v>150660.71473354232</v>
      </c>
      <c r="BL301" s="14">
        <f>BI301+BJ301+BK301</f>
        <v>266585.26767471875</v>
      </c>
      <c r="BM301" s="14">
        <f>(AF301/W301)-AF301</f>
        <v>0</v>
      </c>
      <c r="BN301" s="14">
        <f>AH301/Y301-AH301</f>
        <v>4534.5529411764655</v>
      </c>
      <c r="BO301" s="14">
        <f>AJ301/AA301-AJ301</f>
        <v>49692.714733542321</v>
      </c>
      <c r="BP301" s="14">
        <f>BG301/S301</f>
        <v>-7.5360721423234052E-3</v>
      </c>
      <c r="BQ301" s="14">
        <f>(BG301-CA301)/S301</f>
        <v>-1.6275837265385029E-3</v>
      </c>
      <c r="BR301" s="27">
        <f>BQ301-BP301</f>
        <v>5.9084884157849021E-3</v>
      </c>
      <c r="BS301" s="28">
        <f t="shared" si="22"/>
        <v>791276</v>
      </c>
      <c r="BT301" s="11">
        <f>BS301/S301</f>
        <v>0.77594183740912093</v>
      </c>
      <c r="BU301" s="14">
        <f>(BE301-AP301)*1/BT301-(BE301-AP301)</f>
        <v>62608.448892674642</v>
      </c>
      <c r="BV301" s="14">
        <f t="shared" si="23"/>
        <v>0.21329878932535237</v>
      </c>
      <c r="BW301" s="27">
        <f>(AR301+AV301+AY301+BB301)/S301</f>
        <v>0.22083486146767578</v>
      </c>
      <c r="BX301" s="13">
        <f>(AF301+AH301+AJ301+AL301+AN301)/N301</f>
        <v>184.68568994889267</v>
      </c>
      <c r="BY301" s="26">
        <f>BX301/K301</f>
        <v>0.27401437677877249</v>
      </c>
      <c r="BZ301" s="11">
        <f>AP301/BE301</f>
        <v>3.1860018205724689E-3</v>
      </c>
      <c r="CA301" s="15">
        <f>-(BM301+BN301+BO301)/M301</f>
        <v>-6025.2519638576432</v>
      </c>
      <c r="CB301" s="15">
        <f>BG301-CA301</f>
        <v>-1659.7480361423568</v>
      </c>
      <c r="CC301" s="18">
        <f t="shared" si="24"/>
        <v>1</v>
      </c>
      <c r="CD301" s="17">
        <f>(AF301/(AF301+AH301+AJ301))/(X301/(X301+Z301+AB301))</f>
        <v>1.8948385389247384</v>
      </c>
      <c r="CE301" s="19">
        <f>(AH301/(AF301+AH301+AJ301))/(Z301/(X301+Z301+AB301))</f>
        <v>1.1550910239884118</v>
      </c>
      <c r="CF301" s="18">
        <f>(AJ301/(AF301+AH301+AJ301))/(AB301/(X301+Z301+AB301))</f>
        <v>0.75614320545272329</v>
      </c>
      <c r="CG301">
        <f>AH301/Z301</f>
        <v>162.01639344262296</v>
      </c>
      <c r="CH301" s="11">
        <f>BB301/BE301</f>
        <v>0.21316329063876349</v>
      </c>
      <c r="CI301" s="14">
        <f>AY301/V301</f>
        <v>3274.5162663474794</v>
      </c>
      <c r="CJ301" s="14">
        <f>AV301/M301</f>
        <v>4948.4444444444443</v>
      </c>
      <c r="CK301" s="17">
        <f>N301/V301</f>
        <v>60.817625323397259</v>
      </c>
      <c r="CL301" s="17">
        <f>(AL301+AN301)/N301</f>
        <v>3.8015332197614993</v>
      </c>
      <c r="CM301" s="14">
        <f>AP301/AC301</f>
        <v>4.985611510791367</v>
      </c>
    </row>
    <row r="302" spans="1:91" hidden="1" x14ac:dyDescent="0.2">
      <c r="A302">
        <v>1143</v>
      </c>
      <c r="B302" s="2">
        <v>45231</v>
      </c>
      <c r="C302" s="3" t="s">
        <v>41</v>
      </c>
      <c r="D302" t="s">
        <v>42</v>
      </c>
      <c r="E302" s="3" t="s">
        <v>46</v>
      </c>
      <c r="F302" t="s">
        <v>42</v>
      </c>
      <c r="G302" t="str">
        <f>CONCATENATE(C302,E302)</f>
        <v>SEAGEG</v>
      </c>
      <c r="H302" t="s">
        <v>31</v>
      </c>
      <c r="I302">
        <f>U302/M302</f>
        <v>159.1875</v>
      </c>
      <c r="J302" t="str">
        <f>_xlfn.CONCAT(C302,E302,H302)</f>
        <v>SEAGEG737-800</v>
      </c>
      <c r="K302" s="4">
        <v>223</v>
      </c>
      <c r="L302" s="4">
        <f>N302/M302</f>
        <v>126.0625</v>
      </c>
      <c r="M302" s="4">
        <v>16</v>
      </c>
      <c r="N302" s="4">
        <v>2017</v>
      </c>
      <c r="O302" s="4">
        <f>P302/M302</f>
        <v>19.6875</v>
      </c>
      <c r="P302" s="4">
        <v>315</v>
      </c>
      <c r="Q302" s="4">
        <v>599</v>
      </c>
      <c r="R302" s="4">
        <v>1103</v>
      </c>
      <c r="S302" s="4">
        <f>U302*K302</f>
        <v>567981</v>
      </c>
      <c r="T302" s="7">
        <f>N302/U302</f>
        <v>0.79191205339615234</v>
      </c>
      <c r="U302" s="4">
        <v>2547</v>
      </c>
      <c r="V302" s="4">
        <v>16.926323168594461</v>
      </c>
      <c r="W302" s="7">
        <f>P302/X302</f>
        <v>0.9375</v>
      </c>
      <c r="X302" s="4">
        <v>336</v>
      </c>
      <c r="Y302" s="7">
        <f>Q302/Z302</f>
        <v>0.93593749999999998</v>
      </c>
      <c r="Z302" s="4">
        <v>640</v>
      </c>
      <c r="AA302" s="7">
        <f>R302/AB302</f>
        <v>0.70210057288351368</v>
      </c>
      <c r="AB302" s="4">
        <v>1571</v>
      </c>
      <c r="AC302" s="4">
        <v>3596</v>
      </c>
      <c r="AD302" s="4">
        <f>AP302/AC302</f>
        <v>5.99916573971079</v>
      </c>
      <c r="AE302" s="7">
        <f>AF302/(AF302+AH302+AJ302+AL302+AN302+AP302)</f>
        <v>0.21253807313752332</v>
      </c>
      <c r="AF302" s="4">
        <v>57289</v>
      </c>
      <c r="AG302" s="7">
        <f>AH302/(AF302+AH302+AJ302+AL302+AN302+AP302)</f>
        <v>0.26587570998749754</v>
      </c>
      <c r="AH302" s="4">
        <v>71666</v>
      </c>
      <c r="AI302" s="7">
        <f>AJ302/(AF302+AH302+AJ302+AL302+AN302+AP302)</f>
        <v>0.39245845807966701</v>
      </c>
      <c r="AJ302" s="4">
        <v>105786</v>
      </c>
      <c r="AK302" s="7">
        <f>AL302/(AF302+AH302+AJ302+AL302+AN302+AP302)</f>
        <v>2.8633225374424497E-2</v>
      </c>
      <c r="AL302" s="4">
        <v>7718</v>
      </c>
      <c r="AM302" s="7">
        <f>AN302/(AF302+AH302+AJ302+AL302+AN302+AP302)</f>
        <v>2.0460253684886125E-2</v>
      </c>
      <c r="AN302" s="4">
        <v>5515</v>
      </c>
      <c r="AO302" s="7">
        <f>AP302/(AF302+AH302+AJ302+AL302+AN302+AP302)</f>
        <v>8.003427973600151E-2</v>
      </c>
      <c r="AP302" s="4">
        <v>21573</v>
      </c>
      <c r="AQ302" s="6">
        <f>AO302+AM302+AK302+AI302+AG302+AE302</f>
        <v>1</v>
      </c>
      <c r="AR302" s="4">
        <v>70381</v>
      </c>
      <c r="AS302" s="4">
        <f>AR302/M302</f>
        <v>4398.8125</v>
      </c>
      <c r="AT302" s="4">
        <f>AR302/V302</f>
        <v>4158.0796549239194</v>
      </c>
      <c r="AU302" s="7">
        <f>AR302/(AR302+AV302+AY302+BB302)</f>
        <v>0.27618696312458063</v>
      </c>
      <c r="AV302" s="4">
        <v>93865</v>
      </c>
      <c r="AW302" s="4">
        <f>AV302/M302</f>
        <v>5866.5625</v>
      </c>
      <c r="AX302" s="7">
        <f>AV302/(AR302+AV302+AY302+BB302)</f>
        <v>0.36834215617409183</v>
      </c>
      <c r="AY302" s="4">
        <v>38047</v>
      </c>
      <c r="AZ302" s="4">
        <f>AY302/M302</f>
        <v>2377.9375</v>
      </c>
      <c r="BA302" s="7">
        <f>AY302/(AR302+AV302+AY302+BB302)</f>
        <v>0.14930287131471445</v>
      </c>
      <c r="BB302" s="4">
        <v>52538</v>
      </c>
      <c r="BC302" s="11">
        <f>BB302/(AR302+AV302+AY302+BB302)</f>
        <v>0.20616800938661309</v>
      </c>
      <c r="BD302" s="9">
        <f>BC302+BA302+AX302+AU302</f>
        <v>1</v>
      </c>
      <c r="BE302" s="14">
        <f>(AF302+AH302+AJ302+AL302+AN302+AP302)</f>
        <v>269547</v>
      </c>
      <c r="BF302" s="14">
        <f t="shared" si="20"/>
        <v>-254831</v>
      </c>
      <c r="BG302" s="13">
        <f>(AF302+AH302+AJ302+AL302+AN302+AP302)-(AR302+AV302+AY302+BB302)</f>
        <v>14716</v>
      </c>
      <c r="BH302" s="13">
        <f t="shared" si="21"/>
        <v>0</v>
      </c>
      <c r="BI302" s="14">
        <f>AF302/W302</f>
        <v>61108.26666666667</v>
      </c>
      <c r="BJ302" s="14">
        <f>AH302/Y302</f>
        <v>76571.352253756268</v>
      </c>
      <c r="BK302" s="14">
        <f>AJ302/AA302</f>
        <v>150670.72166817769</v>
      </c>
      <c r="BL302" s="14">
        <f>BI302+BJ302+BK302</f>
        <v>288350.34058860061</v>
      </c>
      <c r="BM302" s="14">
        <f>(AF302/W302)-AF302</f>
        <v>3819.2666666666701</v>
      </c>
      <c r="BN302" s="14">
        <f>AH302/Y302-AH302</f>
        <v>4905.3522537562676</v>
      </c>
      <c r="BO302" s="14">
        <f>AJ302/AA302-AJ302</f>
        <v>44884.721668177692</v>
      </c>
      <c r="BP302" s="14">
        <f>BG302/S302</f>
        <v>2.5909317389138018E-2</v>
      </c>
      <c r="BQ302" s="14">
        <f>(BG302-CA302)/S302</f>
        <v>3.1808429836187369E-2</v>
      </c>
      <c r="BR302" s="27">
        <f>BQ302-BP302</f>
        <v>5.8991124470493504E-3</v>
      </c>
      <c r="BS302" s="28">
        <f t="shared" si="22"/>
        <v>449791</v>
      </c>
      <c r="BT302" s="11">
        <f>BS302/S302</f>
        <v>0.79191205339615234</v>
      </c>
      <c r="BU302" s="14">
        <f>(BE302-AP302)*1/BT302-(BE302-AP302)</f>
        <v>65159.256321269204</v>
      </c>
      <c r="BV302" s="14">
        <f t="shared" si="23"/>
        <v>0.47457045218061872</v>
      </c>
      <c r="BW302" s="27">
        <f>(AR302+AV302+AY302+BB302)/S302</f>
        <v>0.44866113479148068</v>
      </c>
      <c r="BX302" s="13">
        <f>(AF302+AH302+AJ302+AL302+AN302)/N302</f>
        <v>122.94199305899851</v>
      </c>
      <c r="BY302" s="26">
        <f>BX302/K302</f>
        <v>0.55130938591479151</v>
      </c>
      <c r="BZ302" s="11">
        <f>AP302/BE302</f>
        <v>8.003427973600151E-2</v>
      </c>
      <c r="CA302" s="15">
        <f>-(BM302+BN302+BO302)/M302</f>
        <v>-3350.5837867875393</v>
      </c>
      <c r="CB302" s="15">
        <f>BG302-CA302</f>
        <v>18066.583786787538</v>
      </c>
      <c r="CC302" s="18">
        <f t="shared" si="24"/>
        <v>0</v>
      </c>
      <c r="CD302" s="17">
        <f>(AF302/(AF302+AH302+AJ302))/(X302/(X302+Z302+AB302))</f>
        <v>1.8500009813247063</v>
      </c>
      <c r="CE302" s="19">
        <f>(AH302/(AF302+AH302+AJ302))/(Z302/(X302+Z302+AB302))</f>
        <v>1.2149913495086073</v>
      </c>
      <c r="CF302" s="18">
        <f>(AJ302/(AF302+AH302+AJ302))/(AB302/(X302+Z302+AB302))</f>
        <v>0.73062075530833226</v>
      </c>
      <c r="CG302">
        <f>AH302/Z302</f>
        <v>111.97812500000001</v>
      </c>
      <c r="CH302" s="11">
        <f>BB302/BE302</f>
        <v>0.19491220455059785</v>
      </c>
      <c r="CI302" s="14">
        <f>AY302/V302</f>
        <v>2247.8006369743307</v>
      </c>
      <c r="CJ302" s="14">
        <f>AV302/M302</f>
        <v>5866.5625</v>
      </c>
      <c r="CK302" s="17">
        <f>N302/V302</f>
        <v>119.16350526394262</v>
      </c>
      <c r="CL302" s="17">
        <f>(AL302+AN302)/N302</f>
        <v>6.5607337630143778</v>
      </c>
      <c r="CM302" s="14">
        <f>AP302/AC302</f>
        <v>5.99916573971079</v>
      </c>
    </row>
    <row r="303" spans="1:91" hidden="1" x14ac:dyDescent="0.2">
      <c r="A303">
        <v>867</v>
      </c>
      <c r="B303" s="2">
        <v>45200</v>
      </c>
      <c r="C303" s="3" t="s">
        <v>36</v>
      </c>
      <c r="D303" t="s">
        <v>28</v>
      </c>
      <c r="E303" s="3" t="s">
        <v>41</v>
      </c>
      <c r="F303" t="s">
        <v>42</v>
      </c>
      <c r="G303" t="str">
        <f>CONCATENATE(C303,E303)</f>
        <v>JNUSEA</v>
      </c>
      <c r="H303" t="s">
        <v>31</v>
      </c>
      <c r="I303">
        <f>U303/M303</f>
        <v>158</v>
      </c>
      <c r="J303" t="str">
        <f>_xlfn.CONCAT(C303,E303,H303)</f>
        <v>JNUSEA737-800</v>
      </c>
      <c r="K303" s="4">
        <v>909</v>
      </c>
      <c r="L303" s="4">
        <f>N303/M303</f>
        <v>62.52</v>
      </c>
      <c r="M303" s="4">
        <v>25</v>
      </c>
      <c r="N303" s="4">
        <v>1563</v>
      </c>
      <c r="O303" s="4">
        <f>P303/M303</f>
        <v>10.119999999999999</v>
      </c>
      <c r="P303" s="4">
        <v>253</v>
      </c>
      <c r="Q303" s="4">
        <v>421</v>
      </c>
      <c r="R303" s="4">
        <v>889</v>
      </c>
      <c r="S303" s="4">
        <f>U303*K303</f>
        <v>3590550</v>
      </c>
      <c r="T303" s="7">
        <f>N303/U303</f>
        <v>0.39569620253164556</v>
      </c>
      <c r="U303" s="4">
        <v>3950</v>
      </c>
      <c r="V303" s="4">
        <v>59.539964788732398</v>
      </c>
      <c r="W303" s="7">
        <f>P303/X303</f>
        <v>0.48653846153846153</v>
      </c>
      <c r="X303" s="4">
        <v>520</v>
      </c>
      <c r="Y303" s="7">
        <f>Q303/Z303</f>
        <v>0.42525252525252527</v>
      </c>
      <c r="Z303" s="4">
        <v>990</v>
      </c>
      <c r="AA303" s="7">
        <f>R303/AB303</f>
        <v>0.36419500204834082</v>
      </c>
      <c r="AB303" s="4">
        <v>2441</v>
      </c>
      <c r="AC303" s="4">
        <v>14807</v>
      </c>
      <c r="AD303" s="4">
        <f>AP303/AC303</f>
        <v>5.9997973931248731</v>
      </c>
      <c r="AE303" s="7">
        <f>AF303/(AF303+AH303+AJ303+AL303+AN303+AP303)</f>
        <v>0.21052079875609286</v>
      </c>
      <c r="AF303" s="4">
        <v>96400</v>
      </c>
      <c r="AG303" s="7">
        <f>AH303/(AF303+AH303+AJ303+AL303+AN303+AP303)</f>
        <v>0.19542619542619544</v>
      </c>
      <c r="AH303" s="4">
        <v>89488</v>
      </c>
      <c r="AI303" s="7">
        <f>AJ303/(AF303+AH303+AJ303+AL303+AN303+AP303)</f>
        <v>0.38061461590873358</v>
      </c>
      <c r="AJ303" s="4">
        <v>174288</v>
      </c>
      <c r="AK303" s="7">
        <f>AL303/(AF303+AH303+AJ303+AL303+AN303+AP303)</f>
        <v>1.3605234193469488E-2</v>
      </c>
      <c r="AL303" s="4">
        <v>6230</v>
      </c>
      <c r="AM303" s="7">
        <f>AN303/(AF303+AH303+AJ303+AL303+AN303+AP303)</f>
        <v>5.8242631772043533E-3</v>
      </c>
      <c r="AN303" s="4">
        <v>2667</v>
      </c>
      <c r="AO303" s="7">
        <f>AP303/(AF303+AH303+AJ303+AL303+AN303+AP303)</f>
        <v>0.19400889253830431</v>
      </c>
      <c r="AP303" s="4">
        <v>88839</v>
      </c>
      <c r="AQ303" s="6">
        <f>AO303+AM303+AK303+AI303+AG303+AE303</f>
        <v>1</v>
      </c>
      <c r="AR303" s="4">
        <v>247571</v>
      </c>
      <c r="AS303" s="4">
        <f>AR303/M303</f>
        <v>9902.84</v>
      </c>
      <c r="AT303" s="4">
        <f>AR303/V303</f>
        <v>4158.0642662195769</v>
      </c>
      <c r="AU303" s="7">
        <f>AR303/(AR303+AV303+AY303+BB303)</f>
        <v>0.34800093898165474</v>
      </c>
      <c r="AV303" s="4">
        <v>145197</v>
      </c>
      <c r="AW303" s="4">
        <f>AV303/M303</f>
        <v>5807.88</v>
      </c>
      <c r="AX303" s="7">
        <f>AV303/(AR303+AV303+AY303+BB303)</f>
        <v>0.20409778341291718</v>
      </c>
      <c r="AY303" s="4">
        <v>133835</v>
      </c>
      <c r="AZ303" s="4">
        <f>AY303/M303</f>
        <v>5353.4</v>
      </c>
      <c r="BA303" s="7">
        <f>AY303/(AR303+AV303+AY303+BB303)</f>
        <v>0.18812666131578318</v>
      </c>
      <c r="BB303" s="4">
        <v>184806</v>
      </c>
      <c r="BC303" s="11">
        <f>BB303/(AR303+AV303+AY303+BB303)</f>
        <v>0.25977461628964493</v>
      </c>
      <c r="BD303" s="9">
        <f>BC303+BA303+AX303+AU303</f>
        <v>1</v>
      </c>
      <c r="BE303" s="14">
        <f>(AF303+AH303+AJ303+AL303+AN303+AP303)</f>
        <v>457912</v>
      </c>
      <c r="BF303" s="14">
        <f t="shared" si="20"/>
        <v>-711409</v>
      </c>
      <c r="BG303" s="13">
        <f>(AF303+AH303+AJ303+AL303+AN303+AP303)-(AR303+AV303+AY303+BB303)</f>
        <v>-253497</v>
      </c>
      <c r="BH303" s="13">
        <f t="shared" si="21"/>
        <v>1</v>
      </c>
      <c r="BI303" s="14">
        <f>AF303/W303</f>
        <v>198134.38735177866</v>
      </c>
      <c r="BJ303" s="14">
        <f>AH303/Y303</f>
        <v>210434.96437054631</v>
      </c>
      <c r="BK303" s="14">
        <f>AJ303/AA303</f>
        <v>478556.81439820025</v>
      </c>
      <c r="BL303" s="14">
        <f>BI303+BJ303+BK303</f>
        <v>887126.16612052522</v>
      </c>
      <c r="BM303" s="14">
        <f>(AF303/W303)-AF303</f>
        <v>101734.38735177866</v>
      </c>
      <c r="BN303" s="14">
        <f>AH303/Y303-AH303</f>
        <v>120946.96437054631</v>
      </c>
      <c r="BO303" s="14">
        <f>AJ303/AA303-AJ303</f>
        <v>304268.81439820025</v>
      </c>
      <c r="BP303" s="14">
        <f>BG303/S303</f>
        <v>-7.0601161381960986E-2</v>
      </c>
      <c r="BQ303" s="14">
        <f>(BG303-CA303)/S303</f>
        <v>-6.4730749705526724E-2</v>
      </c>
      <c r="BR303" s="27">
        <f>BQ303-BP303</f>
        <v>5.8704116764342618E-3</v>
      </c>
      <c r="BS303" s="28">
        <f t="shared" si="22"/>
        <v>1420767</v>
      </c>
      <c r="BT303" s="11">
        <f>BS303/S303</f>
        <v>0.39569620253164556</v>
      </c>
      <c r="BU303" s="14">
        <f>(BE303-AP303)*1/BT303-(BE303-AP303)</f>
        <v>563645.0742162508</v>
      </c>
      <c r="BV303" s="14">
        <f t="shared" si="23"/>
        <v>0.12753255072342679</v>
      </c>
      <c r="BW303" s="27">
        <f>(AR303+AV303+AY303+BB303)/S303</f>
        <v>0.19813371210538774</v>
      </c>
      <c r="BX303" s="13">
        <f>(AF303+AH303+AJ303+AL303+AN303)/N303</f>
        <v>236.13115802943059</v>
      </c>
      <c r="BY303" s="26">
        <f>BX303/K303</f>
        <v>0.25977025085745942</v>
      </c>
      <c r="BZ303" s="11">
        <f>AP303/BE303</f>
        <v>0.19400889253830431</v>
      </c>
      <c r="CA303" s="15">
        <f>-(BM303+BN303+BO303)/M303</f>
        <v>-21078.006644821009</v>
      </c>
      <c r="CB303" s="15">
        <f>BG303-CA303</f>
        <v>-232418.993355179</v>
      </c>
      <c r="CC303" s="18">
        <f t="shared" si="24"/>
        <v>1</v>
      </c>
      <c r="CD303" s="17">
        <f>(AF303/(AF303+AH303+AJ303))/(X303/(X303+Z303+AB303))</f>
        <v>2.0336019484491343</v>
      </c>
      <c r="CE303" s="19">
        <f>(AH303/(AF303+AH303+AJ303))/(Z303/(X303+Z303+AB303))</f>
        <v>0.99156654726376181</v>
      </c>
      <c r="CF303" s="18">
        <f>(AJ303/(AF303+AH303+AJ303))/(AB303/(X303+Z303+AB303))</f>
        <v>0.78323478288214909</v>
      </c>
      <c r="CG303">
        <f>AH303/Z303</f>
        <v>90.391919191919186</v>
      </c>
      <c r="CH303" s="11">
        <f>BB303/BE303</f>
        <v>0.40358409476056534</v>
      </c>
      <c r="CI303" s="14">
        <f>AY303/V303</f>
        <v>2247.8179232199936</v>
      </c>
      <c r="CJ303" s="14">
        <f>AV303/M303</f>
        <v>5807.88</v>
      </c>
      <c r="CK303" s="17">
        <f>N303/V303</f>
        <v>26.251275182073822</v>
      </c>
      <c r="CL303" s="17">
        <f>(AL303+AN303)/N303</f>
        <v>5.6922584772872682</v>
      </c>
      <c r="CM303" s="14">
        <f>AP303/AC303</f>
        <v>5.9997973931248731</v>
      </c>
    </row>
    <row r="304" spans="1:91" hidden="1" x14ac:dyDescent="0.2">
      <c r="A304">
        <v>256</v>
      </c>
      <c r="B304" s="2">
        <v>44835</v>
      </c>
      <c r="C304" s="3" t="s">
        <v>37</v>
      </c>
      <c r="D304" t="s">
        <v>38</v>
      </c>
      <c r="E304" s="3" t="s">
        <v>29</v>
      </c>
      <c r="F304" t="s">
        <v>28</v>
      </c>
      <c r="G304" t="str">
        <f>CONCATENATE(C304,E304)</f>
        <v>LAXANC</v>
      </c>
      <c r="H304" t="s">
        <v>34</v>
      </c>
      <c r="I304">
        <f>U304/M304</f>
        <v>166.875</v>
      </c>
      <c r="J304" t="str">
        <f>_xlfn.CONCAT(C304,E304,H304)</f>
        <v>LAXANC737-900</v>
      </c>
      <c r="K304" s="4">
        <v>2345</v>
      </c>
      <c r="L304" s="4">
        <f>N304/M304</f>
        <v>116.25</v>
      </c>
      <c r="M304" s="4">
        <v>8</v>
      </c>
      <c r="N304" s="4">
        <v>930</v>
      </c>
      <c r="O304" s="4">
        <f>P304/M304</f>
        <v>19.25</v>
      </c>
      <c r="P304" s="4">
        <v>154</v>
      </c>
      <c r="Q304" s="4">
        <v>192</v>
      </c>
      <c r="R304" s="4">
        <v>584</v>
      </c>
      <c r="S304" s="4">
        <f>U304*K304</f>
        <v>3130575</v>
      </c>
      <c r="T304" s="7">
        <f>N304/U304</f>
        <v>0.6966292134831461</v>
      </c>
      <c r="U304" s="4">
        <v>1335</v>
      </c>
      <c r="V304" s="4">
        <v>40.901315789473685</v>
      </c>
      <c r="W304" s="7">
        <f>P304/X304</f>
        <v>0.89017341040462428</v>
      </c>
      <c r="X304" s="4">
        <v>173</v>
      </c>
      <c r="Y304" s="7">
        <f>Q304/Z304</f>
        <v>0.59442724458204332</v>
      </c>
      <c r="Z304" s="4">
        <v>323</v>
      </c>
      <c r="AA304" s="7">
        <f>R304/AB304</f>
        <v>0.69523809523809521</v>
      </c>
      <c r="AB304" s="4">
        <v>840</v>
      </c>
      <c r="AC304" s="4">
        <v>5177</v>
      </c>
      <c r="AD304" s="4">
        <f>AP304/AC304</f>
        <v>4.9996136758740581</v>
      </c>
      <c r="AE304" s="7">
        <f>AF304/(AF304+AH304+AJ304+AL304+AN304+AP304)</f>
        <v>0.24225969611954107</v>
      </c>
      <c r="AF304" s="4">
        <v>96368</v>
      </c>
      <c r="AG304" s="7">
        <f>AH304/(AF304+AH304+AJ304+AL304+AN304+AP304)</f>
        <v>0.17633513328707753</v>
      </c>
      <c r="AH304" s="4">
        <v>70144</v>
      </c>
      <c r="AI304" s="7">
        <f>AJ304/(AF304+AH304+AJ304+AL304+AN304+AP304)</f>
        <v>0.49875059076694117</v>
      </c>
      <c r="AJ304" s="4">
        <v>198397</v>
      </c>
      <c r="AK304" s="7">
        <f>AL304/(AF304+AH304+AJ304+AL304+AN304+AP304)</f>
        <v>8.7860870614498172E-3</v>
      </c>
      <c r="AL304" s="4">
        <v>3495</v>
      </c>
      <c r="AM304" s="7">
        <f>AN304/(AF304+AH304+AJ304+AL304+AN304+AP304)</f>
        <v>8.8011704727141097E-3</v>
      </c>
      <c r="AN304" s="4">
        <v>3501</v>
      </c>
      <c r="AO304" s="7">
        <f>AP304/(AF304+AH304+AJ304+AL304+AN304+AP304)</f>
        <v>6.5067322292276283E-2</v>
      </c>
      <c r="AP304" s="4">
        <v>25883</v>
      </c>
      <c r="AQ304" s="6">
        <f>AO304+AM304+AK304+AI304+AG304+AE304</f>
        <v>1</v>
      </c>
      <c r="AR304" s="4">
        <v>150621</v>
      </c>
      <c r="AS304" s="4">
        <f>AR304/M304</f>
        <v>18827.625</v>
      </c>
      <c r="AT304" s="4">
        <f>AR304/V304</f>
        <v>3682.5465658677817</v>
      </c>
      <c r="AU304" s="7">
        <f>AR304/(AR304+AV304+AY304+BB304)</f>
        <v>0.35684485099184771</v>
      </c>
      <c r="AV304" s="4">
        <v>39297</v>
      </c>
      <c r="AW304" s="4">
        <f>AV304/M304</f>
        <v>4912.125</v>
      </c>
      <c r="AX304" s="7">
        <f>AV304/(AR304+AV304+AY304+BB304)</f>
        <v>9.3100776846698929E-2</v>
      </c>
      <c r="AY304" s="4">
        <v>133932</v>
      </c>
      <c r="AZ304" s="4">
        <f>AY304/M304</f>
        <v>16741.5</v>
      </c>
      <c r="BA304" s="7">
        <f>AY304/(AR304+AV304+AY304+BB304)</f>
        <v>0.3173059837807487</v>
      </c>
      <c r="BB304" s="4">
        <v>98241</v>
      </c>
      <c r="BC304" s="11">
        <f>BB304/(AR304+AV304+AY304+BB304)</f>
        <v>0.23274838838070463</v>
      </c>
      <c r="BD304" s="9">
        <f>BC304+BA304+AX304+AU304</f>
        <v>1</v>
      </c>
      <c r="BE304" s="14">
        <f>(AF304+AH304+AJ304+AL304+AN304+AP304)</f>
        <v>397788</v>
      </c>
      <c r="BF304" s="14">
        <f t="shared" si="20"/>
        <v>-422091</v>
      </c>
      <c r="BG304" s="13">
        <f>(AF304+AH304+AJ304+AL304+AN304+AP304)-(AR304+AV304+AY304+BB304)</f>
        <v>-24303</v>
      </c>
      <c r="BH304" s="13">
        <f t="shared" si="21"/>
        <v>1</v>
      </c>
      <c r="BI304" s="14">
        <f>AF304/W304</f>
        <v>108257.55844155845</v>
      </c>
      <c r="BJ304" s="14">
        <f>AH304/Y304</f>
        <v>118002.66666666667</v>
      </c>
      <c r="BK304" s="14">
        <f>AJ304/AA304</f>
        <v>285365.54794520547</v>
      </c>
      <c r="BL304" s="14">
        <f>BI304+BJ304+BK304</f>
        <v>511625.7730534306</v>
      </c>
      <c r="BM304" s="14">
        <f>(AF304/W304)-AF304</f>
        <v>11889.558441558445</v>
      </c>
      <c r="BN304" s="14">
        <f>AH304/Y304-AH304</f>
        <v>47858.666666666672</v>
      </c>
      <c r="BO304" s="14">
        <f>AJ304/AA304-AJ304</f>
        <v>86968.547945205471</v>
      </c>
      <c r="BP304" s="14">
        <f>BG304/S304</f>
        <v>-7.7631106106705637E-3</v>
      </c>
      <c r="BQ304" s="14">
        <f>(BG304-CA304)/S304</f>
        <v>-1.9048907527598523E-3</v>
      </c>
      <c r="BR304" s="27">
        <f>BQ304-BP304</f>
        <v>5.8582198579107117E-3</v>
      </c>
      <c r="BS304" s="28">
        <f t="shared" si="22"/>
        <v>2180850</v>
      </c>
      <c r="BT304" s="11">
        <f>BS304/S304</f>
        <v>0.6966292134831461</v>
      </c>
      <c r="BU304" s="14">
        <f>(BE304-AP304)*1/BT304-(BE304-AP304)</f>
        <v>161958.62903225806</v>
      </c>
      <c r="BV304" s="14">
        <f t="shared" si="23"/>
        <v>0.12706547519225703</v>
      </c>
      <c r="BW304" s="27">
        <f>(AR304+AV304+AY304+BB304)/S304</f>
        <v>0.13482858580292759</v>
      </c>
      <c r="BX304" s="13">
        <f>(AF304+AH304+AJ304+AL304+AN304)/N304</f>
        <v>399.89784946236557</v>
      </c>
      <c r="BY304" s="26">
        <f>BX304/K304</f>
        <v>0.17053213196689362</v>
      </c>
      <c r="BZ304" s="11">
        <f>AP304/BE304</f>
        <v>6.5067322292276283E-2</v>
      </c>
      <c r="CA304" s="15">
        <f>-(BM304+BN304+BO304)/M304</f>
        <v>-18339.596631678825</v>
      </c>
      <c r="CB304" s="15">
        <f>BG304-CA304</f>
        <v>-5963.4033683211746</v>
      </c>
      <c r="CC304" s="18">
        <f t="shared" si="24"/>
        <v>1</v>
      </c>
      <c r="CD304" s="17">
        <f>(AF304/(AF304+AH304+AJ304))/(X304/(X304+Z304+AB304))</f>
        <v>2.0394291667332625</v>
      </c>
      <c r="CE304" s="19">
        <f>(AH304/(AF304+AH304+AJ304))/(Z304/(X304+Z304+AB304))</f>
        <v>0.79507827928124952</v>
      </c>
      <c r="CF304" s="18">
        <f>(AJ304/(AF304+AH304+AJ304))/(AB304/(X304+Z304+AB304))</f>
        <v>0.86472436898488336</v>
      </c>
      <c r="CG304">
        <f>AH304/Z304</f>
        <v>217.16408668730651</v>
      </c>
      <c r="CH304" s="11">
        <f>BB304/BE304</f>
        <v>0.24696823433587739</v>
      </c>
      <c r="CI304" s="14">
        <f>AY304/V304</f>
        <v>3274.5156828052113</v>
      </c>
      <c r="CJ304" s="14">
        <f>AV304/M304</f>
        <v>4912.125</v>
      </c>
      <c r="CK304" s="17">
        <f>N304/V304</f>
        <v>22.737654817436063</v>
      </c>
      <c r="CL304" s="17">
        <f>(AL304+AN304)/N304</f>
        <v>7.5225806451612902</v>
      </c>
      <c r="CM304" s="14">
        <f>AP304/AC304</f>
        <v>4.9996136758740581</v>
      </c>
    </row>
    <row r="305" spans="1:91" hidden="1" x14ac:dyDescent="0.2">
      <c r="A305">
        <v>1091</v>
      </c>
      <c r="B305" s="2">
        <v>45231</v>
      </c>
      <c r="C305" s="3" t="s">
        <v>37</v>
      </c>
      <c r="D305" t="s">
        <v>38</v>
      </c>
      <c r="E305" s="3" t="s">
        <v>32</v>
      </c>
      <c r="F305" t="s">
        <v>33</v>
      </c>
      <c r="G305" t="str">
        <f>CONCATENATE(C305,E305)</f>
        <v>LAXHNL</v>
      </c>
      <c r="H305" t="s">
        <v>31</v>
      </c>
      <c r="I305">
        <f>U305/M305</f>
        <v>131.5</v>
      </c>
      <c r="J305" t="str">
        <f>_xlfn.CONCAT(C305,E305,H305)</f>
        <v>LAXHNL737-800</v>
      </c>
      <c r="K305" s="4">
        <v>2556</v>
      </c>
      <c r="L305" s="4">
        <f>N305/M305</f>
        <v>119</v>
      </c>
      <c r="M305" s="4">
        <v>2</v>
      </c>
      <c r="N305" s="4">
        <v>238</v>
      </c>
      <c r="O305" s="4">
        <f>P305/M305</f>
        <v>16</v>
      </c>
      <c r="P305" s="4">
        <v>32</v>
      </c>
      <c r="Q305" s="4">
        <v>60</v>
      </c>
      <c r="R305" s="4">
        <v>146</v>
      </c>
      <c r="S305" s="4">
        <f>U305*K305</f>
        <v>672228</v>
      </c>
      <c r="T305" s="7">
        <f>N305/U305</f>
        <v>0.90494296577946765</v>
      </c>
      <c r="U305" s="4">
        <v>263</v>
      </c>
      <c r="V305" s="4">
        <v>8.5975029377203285</v>
      </c>
      <c r="W305" s="7">
        <f>P305/X305</f>
        <v>1</v>
      </c>
      <c r="X305" s="4">
        <v>32</v>
      </c>
      <c r="Y305" s="7">
        <f>Q305/Z305</f>
        <v>1</v>
      </c>
      <c r="Z305" s="4">
        <v>60</v>
      </c>
      <c r="AA305" s="7">
        <f>R305/AB305</f>
        <v>0.85380116959064323</v>
      </c>
      <c r="AB305" s="4">
        <v>171</v>
      </c>
      <c r="AC305" s="4">
        <v>0</v>
      </c>
      <c r="AD305" s="4" t="e">
        <f>AP305/AC305</f>
        <v>#DIV/0!</v>
      </c>
      <c r="AE305" s="7">
        <f>AF305/(AF305+AH305+AJ305+AL305+AN305+AP305)</f>
        <v>0.2175883114481228</v>
      </c>
      <c r="AF305" s="4">
        <v>18824</v>
      </c>
      <c r="AG305" s="7">
        <f>AH305/(AF305+AH305+AJ305+AL305+AN305+AP305)</f>
        <v>0.23226835583502867</v>
      </c>
      <c r="AH305" s="4">
        <v>20094</v>
      </c>
      <c r="AI305" s="7">
        <f>AJ305/(AF305+AH305+AJ305+AL305+AN305+AP305)</f>
        <v>0.52821573885703721</v>
      </c>
      <c r="AJ305" s="4">
        <v>45697</v>
      </c>
      <c r="AK305" s="7">
        <f>AL305/(AF305+AH305+AJ305+AL305+AN305+AP305)</f>
        <v>1.173247641945626E-2</v>
      </c>
      <c r="AL305" s="4">
        <v>1015</v>
      </c>
      <c r="AM305" s="7">
        <f>AN305/(AF305+AH305+AJ305+AL305+AN305+AP305)</f>
        <v>1.0195117440355094E-2</v>
      </c>
      <c r="AN305" s="4">
        <v>882</v>
      </c>
      <c r="AO305" s="7">
        <f>AP305/(AF305+AH305+AJ305+AL305+AN305+AP305)</f>
        <v>0</v>
      </c>
      <c r="AP305" s="4">
        <v>0</v>
      </c>
      <c r="AQ305" s="6">
        <f>AO305+AM305+AK305+AI305+AG305+AE305</f>
        <v>1</v>
      </c>
      <c r="AR305" s="4">
        <v>35749</v>
      </c>
      <c r="AS305" s="4">
        <f>AR305/M305</f>
        <v>17874.5</v>
      </c>
      <c r="AT305" s="4">
        <f>AR305/V305</f>
        <v>4158.0677853747884</v>
      </c>
      <c r="AU305" s="7">
        <f>AR305/(AR305+AV305+AY305+BB305)</f>
        <v>0.3947548586572438</v>
      </c>
      <c r="AV305" s="4">
        <v>8800</v>
      </c>
      <c r="AW305" s="4">
        <f>AV305/M305</f>
        <v>4400</v>
      </c>
      <c r="AX305" s="7">
        <f>AV305/(AR305+AV305+AY305+BB305)</f>
        <v>9.7173144876325085E-2</v>
      </c>
      <c r="AY305" s="4">
        <v>19326</v>
      </c>
      <c r="AZ305" s="4">
        <f>AY305/M305</f>
        <v>9663</v>
      </c>
      <c r="BA305" s="7">
        <f>AY305/(AR305+AV305+AY305+BB305)</f>
        <v>0.21340547703180213</v>
      </c>
      <c r="BB305" s="4">
        <v>26685</v>
      </c>
      <c r="BC305" s="11">
        <f>BB305/(AR305+AV305+AY305+BB305)</f>
        <v>0.29466651943462896</v>
      </c>
      <c r="BD305" s="9">
        <f>BC305+BA305+AX305+AU305</f>
        <v>1</v>
      </c>
      <c r="BE305" s="14">
        <f>(AF305+AH305+AJ305+AL305+AN305+AP305)</f>
        <v>86512</v>
      </c>
      <c r="BF305" s="14">
        <f t="shared" si="20"/>
        <v>-90560</v>
      </c>
      <c r="BG305" s="13">
        <f>(AF305+AH305+AJ305+AL305+AN305+AP305)-(AR305+AV305+AY305+BB305)</f>
        <v>-4048</v>
      </c>
      <c r="BH305" s="13">
        <f t="shared" si="21"/>
        <v>1</v>
      </c>
      <c r="BI305" s="14">
        <f>AF305/W305</f>
        <v>18824</v>
      </c>
      <c r="BJ305" s="14">
        <f>AH305/Y305</f>
        <v>20094</v>
      </c>
      <c r="BK305" s="14">
        <f>AJ305/AA305</f>
        <v>53521.82876712329</v>
      </c>
      <c r="BL305" s="14">
        <f>BI305+BJ305+BK305</f>
        <v>92439.828767123283</v>
      </c>
      <c r="BM305" s="14">
        <f>(AF305/W305)-AF305</f>
        <v>0</v>
      </c>
      <c r="BN305" s="14">
        <f>AH305/Y305-AH305</f>
        <v>0</v>
      </c>
      <c r="BO305" s="14">
        <f>AJ305/AA305-AJ305</f>
        <v>7824.8287671232902</v>
      </c>
      <c r="BP305" s="14">
        <f>BG305/S305</f>
        <v>-6.0217664244869304E-3</v>
      </c>
      <c r="BQ305" s="14">
        <f>(BG305-CA305)/S305</f>
        <v>-2.0169587764620772E-4</v>
      </c>
      <c r="BR305" s="27">
        <f>BQ305-BP305</f>
        <v>5.820070546840723E-3</v>
      </c>
      <c r="BS305" s="28">
        <f t="shared" si="22"/>
        <v>608328</v>
      </c>
      <c r="BT305" s="11">
        <f>BS305/S305</f>
        <v>0.90494296577946765</v>
      </c>
      <c r="BU305" s="14">
        <f>(BE305-AP305)*1/BT305-(BE305-AP305)</f>
        <v>9087.3949579831969</v>
      </c>
      <c r="BV305" s="14">
        <f t="shared" si="23"/>
        <v>0.12869443105612977</v>
      </c>
      <c r="BW305" s="27">
        <f>(AR305+AV305+AY305+BB305)/S305</f>
        <v>0.1347161974806167</v>
      </c>
      <c r="BX305" s="13">
        <f>(AF305+AH305+AJ305+AL305+AN305)/N305</f>
        <v>363.49579831932772</v>
      </c>
      <c r="BY305" s="26">
        <f>BX305/K305</f>
        <v>0.14221275364605937</v>
      </c>
      <c r="BZ305" s="11">
        <f>AP305/BE305</f>
        <v>0</v>
      </c>
      <c r="CA305" s="15">
        <f>-(BM305+BN305+BO305)/M305</f>
        <v>-3912.4143835616451</v>
      </c>
      <c r="CB305" s="15">
        <f>BG305-CA305</f>
        <v>-135.58561643835492</v>
      </c>
      <c r="CC305" s="18">
        <f t="shared" si="24"/>
        <v>1</v>
      </c>
      <c r="CD305" s="17">
        <f>(AF305/(AF305+AH305+AJ305))/(X305/(X305+Z305+AB305))</f>
        <v>1.8283962654375703</v>
      </c>
      <c r="CE305" s="19">
        <f>(AH305/(AF305+AH305+AJ305))/(Z305/(X305+Z305+AB305))</f>
        <v>1.0409348224310111</v>
      </c>
      <c r="CF305" s="18">
        <f>(AJ305/(AF305+AH305+AJ305))/(AB305/(X305+Z305+AB305))</f>
        <v>0.83061538105343335</v>
      </c>
      <c r="CG305">
        <f>AH305/Z305</f>
        <v>334.9</v>
      </c>
      <c r="CH305" s="11">
        <f>BB305/BE305</f>
        <v>0.30845431847604954</v>
      </c>
      <c r="CI305" s="14">
        <f>AY305/V305</f>
        <v>2247.8619827170874</v>
      </c>
      <c r="CJ305" s="14">
        <f>AV305/M305</f>
        <v>4400</v>
      </c>
      <c r="CK305" s="17">
        <f>N305/V305</f>
        <v>27.682456374141921</v>
      </c>
      <c r="CL305" s="17">
        <f>(AL305+AN305)/N305</f>
        <v>7.9705882352941178</v>
      </c>
      <c r="CM305" s="14" t="e">
        <f>AP305/AC305</f>
        <v>#DIV/0!</v>
      </c>
    </row>
    <row r="306" spans="1:91" hidden="1" x14ac:dyDescent="0.2">
      <c r="A306">
        <v>575</v>
      </c>
      <c r="B306" s="2">
        <v>44866</v>
      </c>
      <c r="C306" s="3" t="s">
        <v>53</v>
      </c>
      <c r="D306" t="s">
        <v>54</v>
      </c>
      <c r="E306" s="3" t="s">
        <v>37</v>
      </c>
      <c r="F306" t="s">
        <v>38</v>
      </c>
      <c r="G306" t="str">
        <f>CONCATENATE(C306,E306)</f>
        <v>YVRLAX</v>
      </c>
      <c r="H306" t="s">
        <v>40</v>
      </c>
      <c r="I306">
        <f>U306/M306</f>
        <v>76</v>
      </c>
      <c r="J306" t="str">
        <f>_xlfn.CONCAT(C306,E306,H306)</f>
        <v>YVRLAXE175</v>
      </c>
      <c r="K306" s="4">
        <v>1080</v>
      </c>
      <c r="L306" s="4">
        <f>N306/M306</f>
        <v>64</v>
      </c>
      <c r="M306" s="4">
        <v>4</v>
      </c>
      <c r="N306" s="4">
        <v>256</v>
      </c>
      <c r="O306" s="4">
        <f>P306/M306</f>
        <v>10</v>
      </c>
      <c r="P306" s="4">
        <v>40</v>
      </c>
      <c r="Q306" s="4">
        <v>72</v>
      </c>
      <c r="R306" s="4">
        <v>144</v>
      </c>
      <c r="S306" s="4">
        <f>U306*K306</f>
        <v>328320</v>
      </c>
      <c r="T306" s="7">
        <f>N306/U306</f>
        <v>0.84210526315789469</v>
      </c>
      <c r="U306" s="4">
        <v>304</v>
      </c>
      <c r="V306" s="4">
        <v>2.5879137305146274</v>
      </c>
      <c r="W306" s="7">
        <f>P306/X306</f>
        <v>1</v>
      </c>
      <c r="X306" s="4">
        <v>40</v>
      </c>
      <c r="Y306" s="7">
        <f>Q306/Z306</f>
        <v>1</v>
      </c>
      <c r="Z306" s="4">
        <v>72</v>
      </c>
      <c r="AA306" s="7">
        <f>R306/AB306</f>
        <v>0.75</v>
      </c>
      <c r="AB306" s="4">
        <v>192</v>
      </c>
      <c r="AC306" s="4">
        <v>0</v>
      </c>
      <c r="AD306" s="4" t="e">
        <f>AP306/AC306</f>
        <v>#DIV/0!</v>
      </c>
      <c r="AE306" s="7">
        <f>AF306/(AF306+AH306+AJ306+AL306+AN306+AP306)</f>
        <v>0.25851530140346646</v>
      </c>
      <c r="AF306" s="4">
        <v>12857</v>
      </c>
      <c r="AG306" s="7">
        <f>AH306/(AF306+AH306+AJ306+AL306+AN306+AP306)</f>
        <v>0.25185989463948205</v>
      </c>
      <c r="AH306" s="4">
        <v>12526</v>
      </c>
      <c r="AI306" s="7">
        <f>AJ306/(AF306+AH306+AJ306+AL306+AN306+AP306)</f>
        <v>0.46055012667390516</v>
      </c>
      <c r="AJ306" s="4">
        <v>22905</v>
      </c>
      <c r="AK306" s="7">
        <f>AL306/(AF306+AH306+AJ306+AL306+AN306+AP306)</f>
        <v>1.7493063095668959E-2</v>
      </c>
      <c r="AL306" s="4">
        <v>870</v>
      </c>
      <c r="AM306" s="7">
        <f>AN306/(AF306+AH306+AJ306+AL306+AN306+AP306)</f>
        <v>1.158161418747738E-2</v>
      </c>
      <c r="AN306" s="4">
        <v>576</v>
      </c>
      <c r="AO306" s="7">
        <f>AP306/(AF306+AH306+AJ306+AL306+AN306+AP306)</f>
        <v>0</v>
      </c>
      <c r="AP306" s="4">
        <v>0</v>
      </c>
      <c r="AQ306" s="6">
        <f>AO306+AM306+AK306+AI306+AG306+AE306</f>
        <v>1</v>
      </c>
      <c r="AR306" s="4">
        <v>4155</v>
      </c>
      <c r="AS306" s="4">
        <f>AR306/M306</f>
        <v>1038.75</v>
      </c>
      <c r="AT306" s="4">
        <f>AR306/V306</f>
        <v>1605.5403822034457</v>
      </c>
      <c r="AU306" s="7">
        <f>AR306/(AR306+AV306+AY306+BB306)</f>
        <v>0.18801755735553646</v>
      </c>
      <c r="AV306" s="4">
        <v>10848</v>
      </c>
      <c r="AW306" s="4">
        <f>AV306/M306</f>
        <v>2712</v>
      </c>
      <c r="AX306" s="7">
        <f>AV306/(AR306+AV306+AY306+BB306)</f>
        <v>0.49088194035929228</v>
      </c>
      <c r="AY306" s="4">
        <v>4745</v>
      </c>
      <c r="AZ306" s="4">
        <f>AY306/M306</f>
        <v>1186.25</v>
      </c>
      <c r="BA306" s="7">
        <f>AY306/(AR306+AV306+AY306+BB306)</f>
        <v>0.21471559799085932</v>
      </c>
      <c r="BB306" s="4">
        <v>2351</v>
      </c>
      <c r="BC306" s="11">
        <f>BB306/(AR306+AV306+AY306+BB306)</f>
        <v>0.10638490429431197</v>
      </c>
      <c r="BD306" s="9">
        <f>BC306+BA306+AX306+AU306</f>
        <v>1</v>
      </c>
      <c r="BE306" s="14">
        <f>(AF306+AH306+AJ306+AL306+AN306+AP306)</f>
        <v>49734</v>
      </c>
      <c r="BF306" s="14">
        <f t="shared" si="20"/>
        <v>-22099</v>
      </c>
      <c r="BG306" s="13">
        <f>(AF306+AH306+AJ306+AL306+AN306+AP306)-(AR306+AV306+AY306+BB306)</f>
        <v>27635</v>
      </c>
      <c r="BH306" s="13">
        <f t="shared" si="21"/>
        <v>0</v>
      </c>
      <c r="BI306" s="14">
        <f>AF306/W306</f>
        <v>12857</v>
      </c>
      <c r="BJ306" s="14">
        <f>AH306/Y306</f>
        <v>12526</v>
      </c>
      <c r="BK306" s="14">
        <f>AJ306/AA306</f>
        <v>30540</v>
      </c>
      <c r="BL306" s="14">
        <f>BI306+BJ306+BK306</f>
        <v>55923</v>
      </c>
      <c r="BM306" s="14">
        <f>(AF306/W306)-AF306</f>
        <v>0</v>
      </c>
      <c r="BN306" s="14">
        <f>AH306/Y306-AH306</f>
        <v>0</v>
      </c>
      <c r="BO306" s="14">
        <f>AJ306/AA306-AJ306</f>
        <v>7635</v>
      </c>
      <c r="BP306" s="14">
        <f>BG306/S306</f>
        <v>8.4170930799220278E-2</v>
      </c>
      <c r="BQ306" s="14">
        <f>(BG306-CA306)/S306</f>
        <v>8.9984618664717353E-2</v>
      </c>
      <c r="BR306" s="27">
        <f>BQ306-BP306</f>
        <v>5.8136878654970747E-3</v>
      </c>
      <c r="BS306" s="28">
        <f t="shared" si="22"/>
        <v>276480</v>
      </c>
      <c r="BT306" s="11">
        <f>BS306/S306</f>
        <v>0.84210526315789469</v>
      </c>
      <c r="BU306" s="14">
        <f>(BE306-AP306)*1/BT306-(BE306-AP306)</f>
        <v>9325.125</v>
      </c>
      <c r="BV306" s="14">
        <f t="shared" si="23"/>
        <v>0.15148026315789473</v>
      </c>
      <c r="BW306" s="27">
        <f>(AR306+AV306+AY306+BB306)/S306</f>
        <v>6.7309332358674465E-2</v>
      </c>
      <c r="BX306" s="13">
        <f>(AF306+AH306+AJ306+AL306+AN306)/N306</f>
        <v>194.2734375</v>
      </c>
      <c r="BY306" s="26">
        <f>BX306/K306</f>
        <v>0.17988281249999999</v>
      </c>
      <c r="BZ306" s="11">
        <f>AP306/BE306</f>
        <v>0</v>
      </c>
      <c r="CA306" s="15">
        <f>-(BM306+BN306+BO306)/M306</f>
        <v>-1908.75</v>
      </c>
      <c r="CB306" s="15">
        <f>BG306-CA306</f>
        <v>29543.75</v>
      </c>
      <c r="CC306" s="18">
        <f t="shared" si="24"/>
        <v>0</v>
      </c>
      <c r="CD306" s="17">
        <f>(AF306/(AF306+AH306+AJ306))/(X306/(X306+Z306+AB306))</f>
        <v>2.0235503644797883</v>
      </c>
      <c r="CE306" s="19">
        <f>(AH306/(AF306+AH306+AJ306))/(Z306/(X306+Z306+AB306))</f>
        <v>1.0952525587217437</v>
      </c>
      <c r="CF306" s="18">
        <f>(AJ306/(AF306+AH306+AJ306))/(AB306/(X306+Z306+AB306))</f>
        <v>0.75104063121272369</v>
      </c>
      <c r="CG306">
        <f>AH306/Z306</f>
        <v>173.97222222222223</v>
      </c>
      <c r="CH306" s="11">
        <f>BB306/BE306</f>
        <v>4.7271484296457153E-2</v>
      </c>
      <c r="CI306" s="14">
        <f>AY306/V306</f>
        <v>1833.5232523598918</v>
      </c>
      <c r="CJ306" s="14">
        <f>AV306/M306</f>
        <v>2712</v>
      </c>
      <c r="CK306" s="17">
        <f>N306/V306</f>
        <v>98.921380949237573</v>
      </c>
      <c r="CL306" s="17">
        <f>(AL306+AN306)/N306</f>
        <v>5.6484375</v>
      </c>
      <c r="CM306" s="14" t="e">
        <f>AP306/AC306</f>
        <v>#DIV/0!</v>
      </c>
    </row>
    <row r="307" spans="1:91" hidden="1" x14ac:dyDescent="0.2">
      <c r="A307">
        <v>459</v>
      </c>
      <c r="B307" s="2">
        <v>44866</v>
      </c>
      <c r="C307" s="3" t="s">
        <v>37</v>
      </c>
      <c r="D307" t="s">
        <v>38</v>
      </c>
      <c r="E307" s="3" t="s">
        <v>32</v>
      </c>
      <c r="F307" t="s">
        <v>33</v>
      </c>
      <c r="G307" t="str">
        <f>CONCATENATE(C307,E307)</f>
        <v>LAXHNL</v>
      </c>
      <c r="H307" t="s">
        <v>35</v>
      </c>
      <c r="I307">
        <f>U307/M307</f>
        <v>178</v>
      </c>
      <c r="J307" t="str">
        <f>_xlfn.CONCAT(C307,E307,H307)</f>
        <v>LAXHNL737-Max 9</v>
      </c>
      <c r="K307" s="4">
        <v>2556</v>
      </c>
      <c r="L307" s="4">
        <f>N307/M307</f>
        <v>150</v>
      </c>
      <c r="M307" s="4">
        <v>3</v>
      </c>
      <c r="N307" s="4">
        <v>450</v>
      </c>
      <c r="O307" s="4">
        <f>P307/M307</f>
        <v>18.666666666666668</v>
      </c>
      <c r="P307" s="4">
        <v>56</v>
      </c>
      <c r="Q307" s="4">
        <v>120</v>
      </c>
      <c r="R307" s="4">
        <v>274</v>
      </c>
      <c r="S307" s="4">
        <f>U307*K307</f>
        <v>1364904</v>
      </c>
      <c r="T307" s="7">
        <f>N307/U307</f>
        <v>0.84269662921348309</v>
      </c>
      <c r="U307" s="4">
        <v>534</v>
      </c>
      <c r="V307" s="4">
        <v>17.195005875440657</v>
      </c>
      <c r="W307" s="7">
        <f>P307/X307</f>
        <v>0.81159420289855078</v>
      </c>
      <c r="X307" s="4">
        <v>69</v>
      </c>
      <c r="Y307" s="7">
        <f>Q307/Z307</f>
        <v>0.93023255813953487</v>
      </c>
      <c r="Z307" s="4">
        <v>129</v>
      </c>
      <c r="AA307" s="7">
        <f>R307/AB307</f>
        <v>0.81547619047619047</v>
      </c>
      <c r="AB307" s="4">
        <v>336</v>
      </c>
      <c r="AC307" s="4">
        <v>699</v>
      </c>
      <c r="AD307" s="4">
        <f>AP307/AC307</f>
        <v>5</v>
      </c>
      <c r="AE307" s="7">
        <f>AF307/(AF307+AH307+AJ307+AL307+AN307+AP307)</f>
        <v>0.18498472153037479</v>
      </c>
      <c r="AF307" s="4">
        <v>24881</v>
      </c>
      <c r="AG307" s="7">
        <f>AH307/(AF307+AH307+AJ307+AL307+AN307+AP307)</f>
        <v>0.27174858553340819</v>
      </c>
      <c r="AH307" s="4">
        <v>36551</v>
      </c>
      <c r="AI307" s="7">
        <f>AJ307/(AF307+AH307+AJ307+AL307+AN307+AP307)</f>
        <v>0.50094049946841335</v>
      </c>
      <c r="AJ307" s="4">
        <v>67378</v>
      </c>
      <c r="AK307" s="7">
        <f>AL307/(AF307+AH307+AJ307+AL307+AN307+AP307)</f>
        <v>1.2267384370608835E-2</v>
      </c>
      <c r="AL307" s="4">
        <v>1650</v>
      </c>
      <c r="AM307" s="7">
        <f>AN307/(AF307+AH307+AJ307+AL307+AN307+AP307)</f>
        <v>4.0742585667234189E-3</v>
      </c>
      <c r="AN307" s="4">
        <v>548</v>
      </c>
      <c r="AO307" s="7">
        <f>AP307/(AF307+AH307+AJ307+AL307+AN307+AP307)</f>
        <v>2.598455053047144E-2</v>
      </c>
      <c r="AP307" s="4">
        <v>3495</v>
      </c>
      <c r="AQ307" s="6">
        <f>AO307+AM307+AK307+AI307+AG307+AE307</f>
        <v>1</v>
      </c>
      <c r="AR307" s="4">
        <v>58371</v>
      </c>
      <c r="AS307" s="4">
        <f>AR307/M307</f>
        <v>19457</v>
      </c>
      <c r="AT307" s="4">
        <f>AR307/V307</f>
        <v>3394.648447510584</v>
      </c>
      <c r="AU307" s="7">
        <f>AR307/(AR307+AV307+AY307+BB307)</f>
        <v>0.35149277997904449</v>
      </c>
      <c r="AV307" s="4">
        <v>15719</v>
      </c>
      <c r="AW307" s="4">
        <f>AV307/M307</f>
        <v>5239.666666666667</v>
      </c>
      <c r="AX307" s="7">
        <f>AV307/(AR307+AV307+AY307+BB307)</f>
        <v>9.4655137114159432E-2</v>
      </c>
      <c r="AY307" s="4">
        <v>50675</v>
      </c>
      <c r="AZ307" s="4">
        <f>AY307/M307</f>
        <v>16891.666666666668</v>
      </c>
      <c r="BA307" s="7">
        <f>AY307/(AR307+AV307+AY307+BB307)</f>
        <v>0.30514975973408165</v>
      </c>
      <c r="BB307" s="4">
        <v>41301</v>
      </c>
      <c r="BC307" s="11">
        <f>BB307/(AR307+AV307+AY307+BB307)</f>
        <v>0.24870232317271446</v>
      </c>
      <c r="BD307" s="9">
        <f>BC307+BA307+AX307+AU307</f>
        <v>1</v>
      </c>
      <c r="BE307" s="14">
        <f>(AF307+AH307+AJ307+AL307+AN307+AP307)</f>
        <v>134503</v>
      </c>
      <c r="BF307" s="14">
        <f t="shared" si="20"/>
        <v>-166066</v>
      </c>
      <c r="BG307" s="13">
        <f>(AF307+AH307+AJ307+AL307+AN307+AP307)-(AR307+AV307+AY307+BB307)</f>
        <v>-31563</v>
      </c>
      <c r="BH307" s="13">
        <f t="shared" si="21"/>
        <v>1</v>
      </c>
      <c r="BI307" s="14">
        <f>AF307/W307</f>
        <v>30656.946428571428</v>
      </c>
      <c r="BJ307" s="14">
        <f>AH307/Y307</f>
        <v>39292.324999999997</v>
      </c>
      <c r="BK307" s="14">
        <f>AJ307/AA307</f>
        <v>82624.116788321175</v>
      </c>
      <c r="BL307" s="14">
        <f>BI307+BJ307+BK307</f>
        <v>152573.38821689261</v>
      </c>
      <c r="BM307" s="14">
        <f>(AF307/W307)-AF307</f>
        <v>5775.9464285714275</v>
      </c>
      <c r="BN307" s="14">
        <f>AH307/Y307-AH307</f>
        <v>2741.3249999999971</v>
      </c>
      <c r="BO307" s="14">
        <f>AJ307/AA307-AJ307</f>
        <v>15246.116788321175</v>
      </c>
      <c r="BP307" s="14">
        <f>BG307/S307</f>
        <v>-2.3124703275834785E-2</v>
      </c>
      <c r="BQ307" s="14">
        <f>(BG307-CA307)/S307</f>
        <v>-1.7321269916689478E-2</v>
      </c>
      <c r="BR307" s="27">
        <f>BQ307-BP307</f>
        <v>5.8034333591453074E-3</v>
      </c>
      <c r="BS307" s="28">
        <f t="shared" si="22"/>
        <v>1150200</v>
      </c>
      <c r="BT307" s="11">
        <f>BS307/S307</f>
        <v>0.84269662921348309</v>
      </c>
      <c r="BU307" s="14">
        <f>(BE307-AP307)*1/BT307-(BE307-AP307)</f>
        <v>24454.82666666669</v>
      </c>
      <c r="BV307" s="14">
        <f t="shared" si="23"/>
        <v>9.8543926898888121E-2</v>
      </c>
      <c r="BW307" s="27">
        <f>(AR307+AV307+AY307+BB307)/S307</f>
        <v>0.12166863017472292</v>
      </c>
      <c r="BX307" s="13">
        <f>(AF307+AH307+AJ307+AL307+AN307)/N307</f>
        <v>291.12888888888887</v>
      </c>
      <c r="BY307" s="26">
        <f>BX307/K307</f>
        <v>0.11390019127108328</v>
      </c>
      <c r="BZ307" s="11">
        <f>AP307/BE307</f>
        <v>2.598455053047144E-2</v>
      </c>
      <c r="CA307" s="15">
        <f>-(BM307+BN307+BO307)/M307</f>
        <v>-7921.1294056308661</v>
      </c>
      <c r="CB307" s="15">
        <f>BG307-CA307</f>
        <v>-23641.870594369135</v>
      </c>
      <c r="CC307" s="18">
        <f t="shared" si="24"/>
        <v>1</v>
      </c>
      <c r="CD307" s="17">
        <f>(AF307/(AF307+AH307+AJ307))/(X307/(X307+Z307+AB307))</f>
        <v>1.4948940637204104</v>
      </c>
      <c r="CE307" s="19">
        <f>(AH307/(AF307+AH307+AJ307))/(Z307/(X307+Z307+AB307))</f>
        <v>1.1746303822287378</v>
      </c>
      <c r="CF307" s="18">
        <f>(AJ307/(AF307+AH307+AJ307))/(AB307/(X307+Z307+AB307))</f>
        <v>0.83132437588031105</v>
      </c>
      <c r="CG307">
        <f>AH307/Z307</f>
        <v>283.34108527131781</v>
      </c>
      <c r="CH307" s="11">
        <f>BB307/BE307</f>
        <v>0.30706378296394876</v>
      </c>
      <c r="CI307" s="14">
        <f>AY307/V307</f>
        <v>2947.0766318479873</v>
      </c>
      <c r="CJ307" s="14">
        <f>AV307/M307</f>
        <v>5239.666666666667</v>
      </c>
      <c r="CK307" s="17">
        <f>N307/V307</f>
        <v>26.170389429335849</v>
      </c>
      <c r="CL307" s="17">
        <f>(AL307+AN307)/N307</f>
        <v>4.8844444444444441</v>
      </c>
      <c r="CM307" s="14">
        <f>AP307/AC307</f>
        <v>5</v>
      </c>
    </row>
    <row r="308" spans="1:91" hidden="1" x14ac:dyDescent="0.2">
      <c r="A308">
        <v>377</v>
      </c>
      <c r="B308" s="2">
        <v>44835</v>
      </c>
      <c r="C308" s="3" t="s">
        <v>43</v>
      </c>
      <c r="D308" t="s">
        <v>38</v>
      </c>
      <c r="E308" s="3" t="s">
        <v>53</v>
      </c>
      <c r="F308" t="s">
        <v>54</v>
      </c>
      <c r="G308" t="str">
        <f>CONCATENATE(C308,E308)</f>
        <v>SFOYVR</v>
      </c>
      <c r="H308" t="s">
        <v>35</v>
      </c>
      <c r="I308">
        <f>U308/M308</f>
        <v>179</v>
      </c>
      <c r="J308" t="str">
        <f>_xlfn.CONCAT(C308,E308,H308)</f>
        <v>SFOYVR737-Max 9</v>
      </c>
      <c r="K308" s="4">
        <v>800</v>
      </c>
      <c r="L308" s="4">
        <f>N308/M308</f>
        <v>107.53846153846153</v>
      </c>
      <c r="M308" s="4">
        <v>13</v>
      </c>
      <c r="N308" s="4">
        <v>1398</v>
      </c>
      <c r="O308" s="4">
        <f>P308/M308</f>
        <v>22.23076923076923</v>
      </c>
      <c r="P308" s="4">
        <v>289</v>
      </c>
      <c r="Q308" s="4">
        <v>480</v>
      </c>
      <c r="R308" s="4">
        <v>630</v>
      </c>
      <c r="S308" s="4">
        <f>U308*K308</f>
        <v>1861600</v>
      </c>
      <c r="T308" s="7">
        <f>N308/U308</f>
        <v>0.60077352814782981</v>
      </c>
      <c r="U308" s="4">
        <v>2327</v>
      </c>
      <c r="V308" s="4">
        <v>13.839639953542392</v>
      </c>
      <c r="W308" s="7">
        <f>P308/X308</f>
        <v>0.96655518394648832</v>
      </c>
      <c r="X308" s="4">
        <v>299</v>
      </c>
      <c r="Y308" s="7">
        <f>Q308/Z308</f>
        <v>0.85867620751341678</v>
      </c>
      <c r="Z308" s="4">
        <v>559</v>
      </c>
      <c r="AA308" s="7">
        <f>R308/AB308</f>
        <v>0.42886317222600406</v>
      </c>
      <c r="AB308" s="4">
        <v>1469</v>
      </c>
      <c r="AC308" s="4">
        <v>0</v>
      </c>
      <c r="AD308" s="4" t="e">
        <f>AP308/AC308</f>
        <v>#DIV/0!</v>
      </c>
      <c r="AE308" s="7">
        <f>AF308/(AF308+AH308+AJ308+AL308+AN308+AP308)</f>
        <v>0.30932802358985273</v>
      </c>
      <c r="AF308" s="4">
        <v>81404</v>
      </c>
      <c r="AG308" s="7">
        <f>AH308/(AF308+AH308+AJ308+AL308+AN308+AP308)</f>
        <v>0.32246431882780319</v>
      </c>
      <c r="AH308" s="4">
        <v>84861</v>
      </c>
      <c r="AI308" s="7">
        <f>AJ308/(AF308+AH308+AJ308+AL308+AN308+AP308)</f>
        <v>0.35145004635892446</v>
      </c>
      <c r="AJ308" s="4">
        <v>92489</v>
      </c>
      <c r="AK308" s="7">
        <f>AL308/(AF308+AH308+AJ308+AL308+AN308+AP308)</f>
        <v>1.4363666762931099E-2</v>
      </c>
      <c r="AL308" s="4">
        <v>3780</v>
      </c>
      <c r="AM308" s="7">
        <f>AN308/(AF308+AH308+AJ308+AL308+AN308+AP308)</f>
        <v>2.3939444604885165E-3</v>
      </c>
      <c r="AN308" s="4">
        <v>630</v>
      </c>
      <c r="AO308" s="7">
        <f>AP308/(AF308+AH308+AJ308+AL308+AN308+AP308)</f>
        <v>0</v>
      </c>
      <c r="AP308" s="4">
        <v>0</v>
      </c>
      <c r="AQ308" s="6">
        <f>AO308+AM308+AK308+AI308+AG308+AE308</f>
        <v>1</v>
      </c>
      <c r="AR308" s="4">
        <v>46981</v>
      </c>
      <c r="AS308" s="4">
        <f>AR308/M308</f>
        <v>3613.9230769230771</v>
      </c>
      <c r="AT308" s="4">
        <f>AR308/V308</f>
        <v>3394.6692368954837</v>
      </c>
      <c r="AU308" s="7">
        <f>AR308/(AR308+AV308+AY308+BB308)</f>
        <v>0.24841505263770139</v>
      </c>
      <c r="AV308" s="4">
        <v>68114</v>
      </c>
      <c r="AW308" s="4">
        <f>AV308/M308</f>
        <v>5239.5384615384619</v>
      </c>
      <c r="AX308" s="7">
        <f>AV308/(AR308+AV308+AY308+BB308)</f>
        <v>0.36015714640736451</v>
      </c>
      <c r="AY308" s="4">
        <v>40786</v>
      </c>
      <c r="AZ308" s="4">
        <f>AY308/M308</f>
        <v>3137.3846153846152</v>
      </c>
      <c r="BA308" s="7">
        <f>AY308/(AR308+AV308+AY308+BB308)</f>
        <v>0.21565859255616715</v>
      </c>
      <c r="BB308" s="4">
        <v>33242</v>
      </c>
      <c r="BC308" s="11">
        <f>BB308/(AR308+AV308+AY308+BB308)</f>
        <v>0.17576920839876695</v>
      </c>
      <c r="BD308" s="9">
        <f>BC308+BA308+AX308+AU308</f>
        <v>1</v>
      </c>
      <c r="BE308" s="14">
        <f>(AF308+AH308+AJ308+AL308+AN308+AP308)</f>
        <v>263164</v>
      </c>
      <c r="BF308" s="14">
        <f t="shared" si="20"/>
        <v>-189123</v>
      </c>
      <c r="BG308" s="13">
        <f>(AF308+AH308+AJ308+AL308+AN308+AP308)-(AR308+AV308+AY308+BB308)</f>
        <v>74041</v>
      </c>
      <c r="BH308" s="13">
        <f t="shared" si="21"/>
        <v>0</v>
      </c>
      <c r="BI308" s="14">
        <f>AF308/W308</f>
        <v>84220.747404844282</v>
      </c>
      <c r="BJ308" s="14">
        <f>AH308/Y308</f>
        <v>98827.706250000003</v>
      </c>
      <c r="BK308" s="14">
        <f>AJ308/AA308</f>
        <v>215660.85873015874</v>
      </c>
      <c r="BL308" s="14">
        <f>BI308+BJ308+BK308</f>
        <v>398709.31238500302</v>
      </c>
      <c r="BM308" s="14">
        <f>(AF308/W308)-AF308</f>
        <v>2816.7474048442818</v>
      </c>
      <c r="BN308" s="14">
        <f>AH308/Y308-AH308</f>
        <v>13966.706250000003</v>
      </c>
      <c r="BO308" s="14">
        <f>AJ308/AA308-AJ308</f>
        <v>123171.85873015874</v>
      </c>
      <c r="BP308" s="14">
        <f>BG308/S308</f>
        <v>3.9772776106574988E-2</v>
      </c>
      <c r="BQ308" s="14">
        <f>(BG308-CA308)/S308</f>
        <v>4.5555862301452969E-2</v>
      </c>
      <c r="BR308" s="27">
        <f>BQ308-BP308</f>
        <v>5.7830861948779816E-3</v>
      </c>
      <c r="BS308" s="28">
        <f t="shared" si="22"/>
        <v>1118400</v>
      </c>
      <c r="BT308" s="11">
        <f>BS308/S308</f>
        <v>0.60077352814782981</v>
      </c>
      <c r="BU308" s="14">
        <f>(BE308-AP308)*1/BT308-(BE308-AP308)</f>
        <v>174877.9370529328</v>
      </c>
      <c r="BV308" s="14">
        <f t="shared" si="23"/>
        <v>0.14136441770519984</v>
      </c>
      <c r="BW308" s="27">
        <f>(AR308+AV308+AY308+BB308)/S308</f>
        <v>0.10159164159862484</v>
      </c>
      <c r="BX308" s="13">
        <f>(AF308+AH308+AJ308+AL308+AN308)/N308</f>
        <v>188.24320457796853</v>
      </c>
      <c r="BY308" s="26">
        <f>BX308/K308</f>
        <v>0.23530400572246066</v>
      </c>
      <c r="BZ308" s="11">
        <f>AP308/BE308</f>
        <v>0</v>
      </c>
      <c r="CA308" s="15">
        <f>-(BM308+BN308+BO308)/M308</f>
        <v>-10765.793260384848</v>
      </c>
      <c r="CB308" s="15">
        <f>BG308-CA308</f>
        <v>84806.793260384846</v>
      </c>
      <c r="CC308" s="18">
        <f t="shared" si="24"/>
        <v>0</v>
      </c>
      <c r="CD308" s="17">
        <f>(AF308/(AF308+AH308+AJ308))/(X308/(X308+Z308+AB308))</f>
        <v>2.4484084430032755</v>
      </c>
      <c r="CE308" s="19">
        <f>(AH308/(AF308+AH308+AJ308))/(Z308/(X308+Z308+AB308))</f>
        <v>1.3652294511209444</v>
      </c>
      <c r="CF308" s="18">
        <f>(AJ308/(AF308+AH308+AJ308))/(AB308/(X308+Z308+AB308))</f>
        <v>0.56621008329844302</v>
      </c>
      <c r="CG308">
        <f>AH308/Z308</f>
        <v>151.80858676207512</v>
      </c>
      <c r="CH308" s="11">
        <f>BB308/BE308</f>
        <v>0.12631666945326869</v>
      </c>
      <c r="CI308" s="14">
        <f>AY308/V308</f>
        <v>2947.0419849730574</v>
      </c>
      <c r="CJ308" s="14">
        <f>AV308/M308</f>
        <v>5239.5384615384619</v>
      </c>
      <c r="CK308" s="17">
        <f>N308/V308</f>
        <v>101.01418856941926</v>
      </c>
      <c r="CL308" s="17">
        <f>(AL308+AN308)/N308</f>
        <v>3.1545064377682404</v>
      </c>
      <c r="CM308" s="14" t="e">
        <f>AP308/AC308</f>
        <v>#DIV/0!</v>
      </c>
    </row>
    <row r="309" spans="1:91" hidden="1" x14ac:dyDescent="0.2">
      <c r="A309">
        <v>1209</v>
      </c>
      <c r="B309" s="2">
        <v>45231</v>
      </c>
      <c r="C309" s="3" t="s">
        <v>53</v>
      </c>
      <c r="D309" t="s">
        <v>54</v>
      </c>
      <c r="E309" s="3" t="s">
        <v>37</v>
      </c>
      <c r="F309" t="s">
        <v>38</v>
      </c>
      <c r="G309" t="str">
        <f>CONCATENATE(C309,E309)</f>
        <v>YVRLAX</v>
      </c>
      <c r="H309" t="s">
        <v>30</v>
      </c>
      <c r="I309">
        <f>U309/M309</f>
        <v>132</v>
      </c>
      <c r="J309" t="str">
        <f>_xlfn.CONCAT(C309,E309,H309)</f>
        <v>YVRLAX737-700</v>
      </c>
      <c r="K309" s="4">
        <v>1080</v>
      </c>
      <c r="L309" s="4">
        <f>N309/M309</f>
        <v>120</v>
      </c>
      <c r="M309" s="4">
        <v>3</v>
      </c>
      <c r="N309" s="4">
        <v>360</v>
      </c>
      <c r="O309" s="4">
        <f>P309/M309</f>
        <v>17</v>
      </c>
      <c r="P309" s="4">
        <v>51</v>
      </c>
      <c r="Q309" s="4">
        <v>92</v>
      </c>
      <c r="R309" s="4">
        <v>217</v>
      </c>
      <c r="S309" s="4">
        <f>U309*K309</f>
        <v>427680</v>
      </c>
      <c r="T309" s="7">
        <f>N309/U309</f>
        <v>0.90909090909090906</v>
      </c>
      <c r="U309" s="4">
        <v>396</v>
      </c>
      <c r="V309" s="4">
        <v>1.9409352978859706</v>
      </c>
      <c r="W309" s="7">
        <f>P309/X309</f>
        <v>1</v>
      </c>
      <c r="X309" s="4">
        <v>51</v>
      </c>
      <c r="Y309" s="7">
        <f>Q309/Z309</f>
        <v>0.989247311827957</v>
      </c>
      <c r="Z309" s="4">
        <v>93</v>
      </c>
      <c r="AA309" s="7">
        <f>R309/AB309</f>
        <v>0.86111111111111116</v>
      </c>
      <c r="AB309" s="4">
        <v>252</v>
      </c>
      <c r="AC309" s="4">
        <v>0</v>
      </c>
      <c r="AD309" s="4" t="e">
        <f>AP309/AC309</f>
        <v>#DIV/0!</v>
      </c>
      <c r="AE309" s="7">
        <f>AF309/(AF309+AH309+AJ309+AL309+AN309+AP309)</f>
        <v>0.24455514750751683</v>
      </c>
      <c r="AF309" s="4">
        <v>22042</v>
      </c>
      <c r="AG309" s="7">
        <f>AH309/(AF309+AH309+AJ309+AL309+AN309+AP309)</f>
        <v>0.23066425536164029</v>
      </c>
      <c r="AH309" s="4">
        <v>20790</v>
      </c>
      <c r="AI309" s="7">
        <f>AJ309/(AF309+AH309+AJ309+AL309+AN309+AP309)</f>
        <v>0.49122943271460429</v>
      </c>
      <c r="AJ309" s="4">
        <v>44275</v>
      </c>
      <c r="AK309" s="7">
        <f>AL309/(AF309+AH309+AJ309+AL309+AN309+AP309)</f>
        <v>1.6697917475674295E-2</v>
      </c>
      <c r="AL309" s="4">
        <v>1505</v>
      </c>
      <c r="AM309" s="7">
        <f>AN309/(AF309+AH309+AJ309+AL309+AN309+AP309)</f>
        <v>1.6853246940564288E-2</v>
      </c>
      <c r="AN309" s="4">
        <v>1519</v>
      </c>
      <c r="AO309" s="7">
        <f>AP309/(AF309+AH309+AJ309+AL309+AN309+AP309)</f>
        <v>0</v>
      </c>
      <c r="AP309" s="4">
        <v>0</v>
      </c>
      <c r="AQ309" s="6">
        <f>AO309+AM309+AK309+AI309+AG309+AE309</f>
        <v>1</v>
      </c>
      <c r="AR309" s="4">
        <v>8071</v>
      </c>
      <c r="AS309" s="4">
        <f>AR309/M309</f>
        <v>2690.3333333333335</v>
      </c>
      <c r="AT309" s="4">
        <f>AR309/V309</f>
        <v>4158.3045085484191</v>
      </c>
      <c r="AU309" s="7">
        <f>AR309/(AR309+AV309+AY309+BB309)</f>
        <v>0.22382761585179844</v>
      </c>
      <c r="AV309" s="4">
        <v>17600</v>
      </c>
      <c r="AW309" s="4">
        <f>AV309/M309</f>
        <v>5866.666666666667</v>
      </c>
      <c r="AX309" s="7">
        <f>AV309/(AR309+AV309+AY309+BB309)</f>
        <v>0.48808896530685819</v>
      </c>
      <c r="AY309" s="4">
        <v>4363</v>
      </c>
      <c r="AZ309" s="4">
        <f>AY309/M309</f>
        <v>1454.3333333333333</v>
      </c>
      <c r="BA309" s="7">
        <f>AY309/(AR309+AV309+AY309+BB309)</f>
        <v>0.12099614520646718</v>
      </c>
      <c r="BB309" s="4">
        <v>6025</v>
      </c>
      <c r="BC309" s="11">
        <f>BB309/(AR309+AV309+AY309+BB309)</f>
        <v>0.16708727363487619</v>
      </c>
      <c r="BD309" s="9">
        <f>BC309+BA309+AX309+AU309</f>
        <v>1</v>
      </c>
      <c r="BE309" s="14">
        <f>(AF309+AH309+AJ309+AL309+AN309+AP309)</f>
        <v>90131</v>
      </c>
      <c r="BF309" s="14">
        <f t="shared" si="20"/>
        <v>-36059</v>
      </c>
      <c r="BG309" s="13">
        <f>(AF309+AH309+AJ309+AL309+AN309+AP309)-(AR309+AV309+AY309+BB309)</f>
        <v>54072</v>
      </c>
      <c r="BH309" s="13">
        <f t="shared" si="21"/>
        <v>0</v>
      </c>
      <c r="BI309" s="14">
        <f>AF309/W309</f>
        <v>22042</v>
      </c>
      <c r="BJ309" s="14">
        <f>AH309/Y309</f>
        <v>21015.978260869564</v>
      </c>
      <c r="BK309" s="14">
        <f>AJ309/AA309</f>
        <v>51416.129032258061</v>
      </c>
      <c r="BL309" s="14">
        <f>BI309+BJ309+BK309</f>
        <v>94474.107293127629</v>
      </c>
      <c r="BM309" s="14">
        <f>(AF309/W309)-AF309</f>
        <v>0</v>
      </c>
      <c r="BN309" s="14">
        <f>AH309/Y309-AH309</f>
        <v>225.97826086956411</v>
      </c>
      <c r="BO309" s="14">
        <f>AJ309/AA309-AJ309</f>
        <v>7141.1290322580608</v>
      </c>
      <c r="BP309" s="14">
        <f>BG309/S309</f>
        <v>0.12643097643097642</v>
      </c>
      <c r="BQ309" s="14">
        <f>(BG309-CA309)/S309</f>
        <v>0.13217289195436435</v>
      </c>
      <c r="BR309" s="27">
        <f>BQ309-BP309</f>
        <v>5.7419155233879304E-3</v>
      </c>
      <c r="BS309" s="28">
        <f t="shared" si="22"/>
        <v>388800</v>
      </c>
      <c r="BT309" s="11">
        <f>BS309/S309</f>
        <v>0.90909090909090906</v>
      </c>
      <c r="BU309" s="14">
        <f>(BE309-AP309)*1/BT309-(BE309-AP309)</f>
        <v>9013.1000000000058</v>
      </c>
      <c r="BV309" s="14">
        <f t="shared" si="23"/>
        <v>0.21074401421623642</v>
      </c>
      <c r="BW309" s="27">
        <f>(AR309+AV309+AY309+BB309)/S309</f>
        <v>8.4313037785260003E-2</v>
      </c>
      <c r="BX309" s="13">
        <f>(AF309+AH309+AJ309+AL309+AN309)/N309</f>
        <v>250.36388888888888</v>
      </c>
      <c r="BY309" s="26">
        <f>BX309/K309</f>
        <v>0.23181841563786007</v>
      </c>
      <c r="BZ309" s="11">
        <f>AP309/BE309</f>
        <v>0</v>
      </c>
      <c r="CA309" s="15">
        <f>-(BM309+BN309+BO309)/M309</f>
        <v>-2455.7024310425418</v>
      </c>
      <c r="CB309" s="15">
        <f>BG309-CA309</f>
        <v>56527.70243104254</v>
      </c>
      <c r="CC309" s="18">
        <f t="shared" si="24"/>
        <v>0</v>
      </c>
      <c r="CD309" s="17">
        <f>(AF309/(AF309+AH309+AJ309))/(X309/(X309+Z309+AB309))</f>
        <v>1.9648208187496246</v>
      </c>
      <c r="CE309" s="19">
        <f>(AH309/(AF309+AH309+AJ309))/(Z309/(X309+Z309+AB309))</f>
        <v>1.0162806811200313</v>
      </c>
      <c r="CF309" s="18">
        <f>(AJ309/(AF309+AH309+AJ309))/(AB309/(X309+Z309+AB309))</f>
        <v>0.79873029722065969</v>
      </c>
      <c r="CG309">
        <f>AH309/Z309</f>
        <v>223.54838709677421</v>
      </c>
      <c r="CH309" s="11">
        <f>BB309/BE309</f>
        <v>6.6847144711586468E-2</v>
      </c>
      <c r="CI309" s="14">
        <f>AY309/V309</f>
        <v>2247.8853389662681</v>
      </c>
      <c r="CJ309" s="14">
        <f>AV309/M309</f>
        <v>5866.666666666667</v>
      </c>
      <c r="CK309" s="17">
        <f>N309/V309</f>
        <v>185.47758927982045</v>
      </c>
      <c r="CL309" s="17">
        <f>(AL309+AN309)/N309</f>
        <v>8.4</v>
      </c>
      <c r="CM309" s="14" t="e">
        <f>AP309/AC309</f>
        <v>#DIV/0!</v>
      </c>
    </row>
    <row r="310" spans="1:91" hidden="1" x14ac:dyDescent="0.2">
      <c r="A310">
        <v>23</v>
      </c>
      <c r="B310" s="2">
        <v>44805</v>
      </c>
      <c r="C310" s="3" t="s">
        <v>46</v>
      </c>
      <c r="D310" t="s">
        <v>42</v>
      </c>
      <c r="E310" s="3" t="s">
        <v>44</v>
      </c>
      <c r="F310" t="s">
        <v>45</v>
      </c>
      <c r="G310" t="str">
        <f>CONCATENATE(C310,E310)</f>
        <v>GEGBOI</v>
      </c>
      <c r="H310" t="s">
        <v>40</v>
      </c>
      <c r="I310">
        <f>U310/M310</f>
        <v>76</v>
      </c>
      <c r="J310" t="str">
        <f>_xlfn.CONCAT(C310,E310,H310)</f>
        <v>GEGBOIE175</v>
      </c>
      <c r="K310" s="4">
        <v>287</v>
      </c>
      <c r="L310" s="4">
        <f>N310/M310</f>
        <v>62.384615384615387</v>
      </c>
      <c r="M310" s="4">
        <v>13</v>
      </c>
      <c r="N310" s="4">
        <v>811</v>
      </c>
      <c r="O310" s="4">
        <f>P310/M310</f>
        <v>9.2307692307692299</v>
      </c>
      <c r="P310" s="4">
        <v>120</v>
      </c>
      <c r="Q310" s="4">
        <v>189</v>
      </c>
      <c r="R310" s="4">
        <v>503</v>
      </c>
      <c r="S310" s="4">
        <f>U310*K310</f>
        <v>283556</v>
      </c>
      <c r="T310" s="7">
        <f>N310/U310</f>
        <v>0.82085020242914974</v>
      </c>
      <c r="U310" s="4">
        <v>988</v>
      </c>
      <c r="V310" s="4">
        <v>14.009683794466405</v>
      </c>
      <c r="W310" s="7">
        <f>P310/X310</f>
        <v>0.92307692307692313</v>
      </c>
      <c r="X310" s="4">
        <v>130</v>
      </c>
      <c r="Y310" s="7">
        <f>Q310/Z310</f>
        <v>0.80769230769230771</v>
      </c>
      <c r="Z310" s="4">
        <v>234</v>
      </c>
      <c r="AA310" s="7">
        <f>R310/AB310</f>
        <v>0.80608974358974361</v>
      </c>
      <c r="AB310" s="4">
        <v>624</v>
      </c>
      <c r="AC310" s="4">
        <v>50</v>
      </c>
      <c r="AD310" s="4">
        <f>AP310/AC310</f>
        <v>4.96</v>
      </c>
      <c r="AE310" s="7">
        <f>AF310/(AF310+AH310+AJ310+AL310+AN310+AP310)</f>
        <v>0.24222671692562286</v>
      </c>
      <c r="AF310" s="4">
        <v>26347</v>
      </c>
      <c r="AG310" s="7">
        <f>AH310/(AF310+AH310+AJ310+AL310+AN310+AP310)</f>
        <v>0.21604302656982624</v>
      </c>
      <c r="AH310" s="4">
        <v>23499</v>
      </c>
      <c r="AI310" s="7">
        <f>AJ310/(AF310+AH310+AJ310+AL310+AN310+AP310)</f>
        <v>0.50710673899053049</v>
      </c>
      <c r="AJ310" s="4">
        <v>55158</v>
      </c>
      <c r="AK310" s="7">
        <f>AL310/(AF310+AH310+AJ310+AL310+AN310+AP310)</f>
        <v>2.7719040176519261E-2</v>
      </c>
      <c r="AL310" s="4">
        <v>3015</v>
      </c>
      <c r="AM310" s="7">
        <f>AN310/(AF310+AH310+AJ310+AL310+AN310+AP310)</f>
        <v>4.6244368851705436E-3</v>
      </c>
      <c r="AN310" s="4">
        <v>503</v>
      </c>
      <c r="AO310" s="7">
        <f>AP310/(AF310+AH310+AJ310+AL310+AN310+AP310)</f>
        <v>2.2800404523306058E-3</v>
      </c>
      <c r="AP310" s="4">
        <v>248</v>
      </c>
      <c r="AQ310" s="6">
        <f>AO310+AM310+AK310+AI310+AG310+AE310</f>
        <v>1</v>
      </c>
      <c r="AR310" s="4">
        <v>22494</v>
      </c>
      <c r="AS310" s="4">
        <f>AR310/M310</f>
        <v>1730.3076923076924</v>
      </c>
      <c r="AT310" s="4">
        <f>AR310/V310</f>
        <v>1605.6036902763474</v>
      </c>
      <c r="AU310" s="7">
        <f>AR310/(AR310+AV310+AY310+BB310)</f>
        <v>0.23391533126046402</v>
      </c>
      <c r="AV310" s="4">
        <v>35257</v>
      </c>
      <c r="AW310" s="4">
        <f>AV310/M310</f>
        <v>2712.0769230769229</v>
      </c>
      <c r="AX310" s="7">
        <f>AV310/(AR310+AV310+AY310+BB310)</f>
        <v>0.36663789607229391</v>
      </c>
      <c r="AY310" s="4">
        <v>25685</v>
      </c>
      <c r="AZ310" s="4">
        <f>AY310/M310</f>
        <v>1975.7692307692307</v>
      </c>
      <c r="BA310" s="7">
        <f>AY310/(AR310+AV310+AY310+BB310)</f>
        <v>0.26709857221592503</v>
      </c>
      <c r="BB310" s="4">
        <v>12727</v>
      </c>
      <c r="BC310" s="11">
        <f>BB310/(AR310+AV310+AY310+BB310)</f>
        <v>0.13234820045131704</v>
      </c>
      <c r="BD310" s="9">
        <f>BC310+BA310+AX310+AU310</f>
        <v>1</v>
      </c>
      <c r="BE310" s="14">
        <f>(AF310+AH310+AJ310+AL310+AN310+AP310)</f>
        <v>108770</v>
      </c>
      <c r="BF310" s="14">
        <f t="shared" si="20"/>
        <v>-96163</v>
      </c>
      <c r="BG310" s="13">
        <f>(AF310+AH310+AJ310+AL310+AN310+AP310)-(AR310+AV310+AY310+BB310)</f>
        <v>12607</v>
      </c>
      <c r="BH310" s="13">
        <f t="shared" si="21"/>
        <v>0</v>
      </c>
      <c r="BI310" s="14">
        <f>AF310/W310</f>
        <v>28542.583333333332</v>
      </c>
      <c r="BJ310" s="14">
        <f>AH310/Y310</f>
        <v>29094</v>
      </c>
      <c r="BK310" s="14">
        <f>AJ310/AA310</f>
        <v>68426.624254473165</v>
      </c>
      <c r="BL310" s="14">
        <f>BI310+BJ310+BK310</f>
        <v>126063.20758780649</v>
      </c>
      <c r="BM310" s="14">
        <f>(AF310/W310)-AF310</f>
        <v>2195.5833333333321</v>
      </c>
      <c r="BN310" s="14">
        <f>AH310/Y310-AH310</f>
        <v>5595</v>
      </c>
      <c r="BO310" s="14">
        <f>AJ310/AA310-AJ310</f>
        <v>13268.624254473165</v>
      </c>
      <c r="BP310" s="14">
        <f>BG310/S310</f>
        <v>4.4460353510417695E-2</v>
      </c>
      <c r="BQ310" s="14">
        <f>(BG310-CA310)/S310</f>
        <v>5.017329573423198E-2</v>
      </c>
      <c r="BR310" s="27">
        <f>BQ310-BP310</f>
        <v>5.7129422238142852E-3</v>
      </c>
      <c r="BS310" s="28">
        <f t="shared" si="22"/>
        <v>232757</v>
      </c>
      <c r="BT310" s="11">
        <f>BS310/S310</f>
        <v>0.82085020242914974</v>
      </c>
      <c r="BU310" s="14">
        <f>(BE310-AP310)*1/BT310-(BE310-AP310)</f>
        <v>23684.826140567224</v>
      </c>
      <c r="BV310" s="14">
        <f t="shared" si="23"/>
        <v>0.38359265894567562</v>
      </c>
      <c r="BW310" s="27">
        <f>(AR310+AV310+AY310+BB310)/S310</f>
        <v>0.33913230543525796</v>
      </c>
      <c r="BX310" s="13">
        <f>(AF310+AH310+AJ310+AL310+AN310)/N310</f>
        <v>133.81257706535141</v>
      </c>
      <c r="BY310" s="26">
        <f>BX310/K310</f>
        <v>0.46624591311969132</v>
      </c>
      <c r="BZ310" s="11">
        <f>AP310/BE310</f>
        <v>2.2800404523306058E-3</v>
      </c>
      <c r="CA310" s="15">
        <f>-(BM310+BN310+BO310)/M310</f>
        <v>-1619.9390452158843</v>
      </c>
      <c r="CB310" s="15">
        <f>BG310-CA310</f>
        <v>14226.939045215884</v>
      </c>
      <c r="CC310" s="18">
        <f t="shared" si="24"/>
        <v>0</v>
      </c>
      <c r="CD310" s="17">
        <f>(AF310/(AF310+AH310+AJ310))/(X310/(X310+Z310+AB310))</f>
        <v>1.9069483067311721</v>
      </c>
      <c r="CE310" s="19">
        <f>(AH310/(AF310+AH310+AJ310))/(Z310/(X310+Z310+AB310))</f>
        <v>0.94489733724429559</v>
      </c>
      <c r="CF310" s="18">
        <f>(AJ310/(AF310+AH310+AJ310))/(AB310/(X310+Z310+AB310))</f>
        <v>0.83171593463106164</v>
      </c>
      <c r="CG310">
        <f>AH310/Z310</f>
        <v>100.42307692307692</v>
      </c>
      <c r="CH310" s="11">
        <f>BB310/BE310</f>
        <v>0.11700836627746622</v>
      </c>
      <c r="CI310" s="14">
        <f>AY310/V310</f>
        <v>1833.3747125788202</v>
      </c>
      <c r="CJ310" s="14">
        <f>AV310/M310</f>
        <v>2712.0769230769229</v>
      </c>
      <c r="CK310" s="17">
        <f>N310/V310</f>
        <v>57.888529955282195</v>
      </c>
      <c r="CL310" s="17">
        <f>(AL310+AN310)/N310</f>
        <v>4.3378545006165226</v>
      </c>
      <c r="CM310" s="14">
        <f>AP310/AC310</f>
        <v>4.96</v>
      </c>
    </row>
    <row r="311" spans="1:91" hidden="1" x14ac:dyDescent="0.2">
      <c r="A311">
        <v>57</v>
      </c>
      <c r="B311" s="2">
        <v>44805</v>
      </c>
      <c r="C311" s="3" t="s">
        <v>37</v>
      </c>
      <c r="D311" t="s">
        <v>38</v>
      </c>
      <c r="E311" s="3" t="s">
        <v>29</v>
      </c>
      <c r="F311" t="s">
        <v>28</v>
      </c>
      <c r="G311" t="str">
        <f>CONCATENATE(C311,E311)</f>
        <v>LAXANC</v>
      </c>
      <c r="H311" t="s">
        <v>34</v>
      </c>
      <c r="I311">
        <f>U311/M311</f>
        <v>178</v>
      </c>
      <c r="J311" t="str">
        <f>_xlfn.CONCAT(C311,E311,H311)</f>
        <v>LAXANC737-900</v>
      </c>
      <c r="K311" s="4">
        <v>2345</v>
      </c>
      <c r="L311" s="4">
        <f>N311/M311</f>
        <v>129</v>
      </c>
      <c r="M311" s="4">
        <v>7</v>
      </c>
      <c r="N311" s="4">
        <v>903</v>
      </c>
      <c r="O311" s="4">
        <f>P311/M311</f>
        <v>22.857142857142858</v>
      </c>
      <c r="P311" s="4">
        <v>160</v>
      </c>
      <c r="Q311" s="4">
        <v>299</v>
      </c>
      <c r="R311" s="4">
        <v>445</v>
      </c>
      <c r="S311" s="4">
        <f>U311*K311</f>
        <v>2921870</v>
      </c>
      <c r="T311" s="7">
        <f>N311/U311</f>
        <v>0.7247191011235955</v>
      </c>
      <c r="U311" s="4">
        <v>1246</v>
      </c>
      <c r="V311" s="4">
        <v>38.174561403508768</v>
      </c>
      <c r="W311" s="7">
        <f>P311/X311</f>
        <v>0.99378881987577639</v>
      </c>
      <c r="X311" s="4">
        <v>161</v>
      </c>
      <c r="Y311" s="7">
        <f>Q311/Z311</f>
        <v>0.99335548172757471</v>
      </c>
      <c r="Z311" s="4">
        <v>301</v>
      </c>
      <c r="AA311" s="7">
        <f>R311/AB311</f>
        <v>0.56760204081632648</v>
      </c>
      <c r="AB311" s="4">
        <v>784</v>
      </c>
      <c r="AC311" s="4">
        <v>7475</v>
      </c>
      <c r="AD311" s="4">
        <f>AP311/AC311</f>
        <v>5</v>
      </c>
      <c r="AE311" s="7">
        <f>AF311/(AF311+AH311+AJ311+AL311+AN311+AP311)</f>
        <v>0.26806470663161919</v>
      </c>
      <c r="AF311" s="4">
        <v>115749</v>
      </c>
      <c r="AG311" s="7">
        <f>AH311/(AF311+AH311+AJ311+AL311+AN311+AP311)</f>
        <v>0.28506119802220964</v>
      </c>
      <c r="AH311" s="4">
        <v>123088</v>
      </c>
      <c r="AI311" s="7">
        <f>AJ311/(AF311+AH311+AJ311+AL311+AN311+AP311)</f>
        <v>0.35001563241816142</v>
      </c>
      <c r="AJ311" s="4">
        <v>151135</v>
      </c>
      <c r="AK311" s="7">
        <f>AL311/(AF311+AH311+AJ311+AL311+AN311+AP311)</f>
        <v>6.1834898505077644E-3</v>
      </c>
      <c r="AL311" s="4">
        <v>2670</v>
      </c>
      <c r="AM311" s="7">
        <f>AN311/(AF311+AH311+AJ311+AL311+AN311+AP311)</f>
        <v>4.1176947394017992E-3</v>
      </c>
      <c r="AN311" s="4">
        <v>1778</v>
      </c>
      <c r="AO311" s="7">
        <f>AP311/(AF311+AH311+AJ311+AL311+AN311+AP311)</f>
        <v>8.6557278338100258E-2</v>
      </c>
      <c r="AP311" s="4">
        <v>37375</v>
      </c>
      <c r="AQ311" s="6">
        <f>AO311+AM311+AK311+AI311+AG311+AE311</f>
        <v>1</v>
      </c>
      <c r="AR311" s="4">
        <v>140580</v>
      </c>
      <c r="AS311" s="4">
        <f>AR311/M311</f>
        <v>20082.857142857141</v>
      </c>
      <c r="AT311" s="4">
        <f>AR311/V311</f>
        <v>3682.5570440497258</v>
      </c>
      <c r="AU311" s="7">
        <f>AR311/(AR311+AV311+AY311+BB311)</f>
        <v>0.35684459821349246</v>
      </c>
      <c r="AV311" s="4">
        <v>36677</v>
      </c>
      <c r="AW311" s="4">
        <f>AV311/M311</f>
        <v>5239.5714285714284</v>
      </c>
      <c r="AX311" s="7">
        <f>AV311/(AR311+AV311+AY311+BB311)</f>
        <v>9.3099938317515035E-2</v>
      </c>
      <c r="AY311" s="4">
        <v>125003</v>
      </c>
      <c r="AZ311" s="4">
        <f>AY311/M311</f>
        <v>17857.571428571428</v>
      </c>
      <c r="BA311" s="7">
        <f>AY311/(AR311+AV311+AY311+BB311)</f>
        <v>0.31730434848827144</v>
      </c>
      <c r="BB311" s="4">
        <v>91693</v>
      </c>
      <c r="BC311" s="11">
        <f>BB311/(AR311+AV311+AY311+BB311)</f>
        <v>0.23275111498072104</v>
      </c>
      <c r="BD311" s="9">
        <f>BC311+BA311+AX311+AU311</f>
        <v>1</v>
      </c>
      <c r="BE311" s="14">
        <f>(AF311+AH311+AJ311+AL311+AN311+AP311)</f>
        <v>431795</v>
      </c>
      <c r="BF311" s="14">
        <f t="shared" si="20"/>
        <v>-393953</v>
      </c>
      <c r="BG311" s="13">
        <f>(AF311+AH311+AJ311+AL311+AN311+AP311)-(AR311+AV311+AY311+BB311)</f>
        <v>37842</v>
      </c>
      <c r="BH311" s="13">
        <f t="shared" si="21"/>
        <v>0</v>
      </c>
      <c r="BI311" s="14">
        <f>AF311/W311</f>
        <v>116472.43124999999</v>
      </c>
      <c r="BJ311" s="14">
        <f>AH311/Y311</f>
        <v>123911.33110367894</v>
      </c>
      <c r="BK311" s="14">
        <f>AJ311/AA311</f>
        <v>266269.30337078654</v>
      </c>
      <c r="BL311" s="14">
        <f>BI311+BJ311+BK311</f>
        <v>506653.06572446547</v>
      </c>
      <c r="BM311" s="14">
        <f>(AF311/W311)-AF311</f>
        <v>723.43124999999418</v>
      </c>
      <c r="BN311" s="14">
        <f>AH311/Y311-AH311</f>
        <v>823.33110367893823</v>
      </c>
      <c r="BO311" s="14">
        <f>AJ311/AA311-AJ311</f>
        <v>115134.30337078654</v>
      </c>
      <c r="BP311" s="14">
        <f>BG311/S311</f>
        <v>1.2951294889916389E-2</v>
      </c>
      <c r="BQ311" s="14">
        <f>(BG311-CA311)/S311</f>
        <v>1.8656108476737036E-2</v>
      </c>
      <c r="BR311" s="27">
        <f>BQ311-BP311</f>
        <v>5.7048135868206472E-3</v>
      </c>
      <c r="BS311" s="28">
        <f t="shared" si="22"/>
        <v>2117535</v>
      </c>
      <c r="BT311" s="11">
        <f>BS311/S311</f>
        <v>0.7247191011235955</v>
      </c>
      <c r="BU311" s="14">
        <f>(BE311-AP311)*1/BT311-(BE311-AP311)</f>
        <v>149818.44961240306</v>
      </c>
      <c r="BV311" s="14">
        <f t="shared" si="23"/>
        <v>0.14778035983804891</v>
      </c>
      <c r="BW311" s="27">
        <f>(AR311+AV311+AY311+BB311)/S311</f>
        <v>0.13482906494813254</v>
      </c>
      <c r="BX311" s="13">
        <f>(AF311+AH311+AJ311+AL311+AN311)/N311</f>
        <v>436.78848283499445</v>
      </c>
      <c r="BY311" s="26">
        <f>BX311/K311</f>
        <v>0.1862637453454134</v>
      </c>
      <c r="BZ311" s="11">
        <f>AP311/BE311</f>
        <v>8.6557278338100258E-2</v>
      </c>
      <c r="CA311" s="15">
        <f>-(BM311+BN311+BO311)/M311</f>
        <v>-16668.72367492364</v>
      </c>
      <c r="CB311" s="15">
        <f>BG311-CA311</f>
        <v>54510.72367492364</v>
      </c>
      <c r="CC311" s="18">
        <f t="shared" si="24"/>
        <v>0</v>
      </c>
      <c r="CD311" s="17">
        <f>(AF311/(AF311+AH311+AJ311))/(X311/(X311+Z311+AB311))</f>
        <v>2.2970792997847336</v>
      </c>
      <c r="CE311" s="19">
        <f>(AH311/(AF311+AH311+AJ311))/(Z311/(X311+Z311+AB311))</f>
        <v>1.3065734713452295</v>
      </c>
      <c r="CF311" s="18">
        <f>(AJ311/(AF311+AH311+AJ311))/(AB311/(X311+Z311+AB311))</f>
        <v>0.61593318604559155</v>
      </c>
      <c r="CG311">
        <f>AH311/Z311</f>
        <v>408.93023255813955</v>
      </c>
      <c r="CH311" s="11">
        <f>BB311/BE311</f>
        <v>0.2123530842182054</v>
      </c>
      <c r="CI311" s="14">
        <f>AY311/V311</f>
        <v>3274.51044371424</v>
      </c>
      <c r="CJ311" s="14">
        <f>AV311/M311</f>
        <v>5239.5714285714284</v>
      </c>
      <c r="CK311" s="17">
        <f>N311/V311</f>
        <v>23.654495737493971</v>
      </c>
      <c r="CL311" s="17">
        <f>(AL311+AN311)/N311</f>
        <v>4.9258028792912514</v>
      </c>
      <c r="CM311" s="14">
        <f>AP311/AC311</f>
        <v>5</v>
      </c>
    </row>
    <row r="312" spans="1:91" hidden="1" x14ac:dyDescent="0.2">
      <c r="A312">
        <v>81</v>
      </c>
      <c r="B312" s="2">
        <v>44805</v>
      </c>
      <c r="C312" s="3" t="s">
        <v>37</v>
      </c>
      <c r="D312" t="s">
        <v>38</v>
      </c>
      <c r="E312" s="3" t="s">
        <v>43</v>
      </c>
      <c r="F312" t="s">
        <v>38</v>
      </c>
      <c r="G312" t="str">
        <f>CONCATENATE(C312,E312)</f>
        <v>LAXSFO</v>
      </c>
      <c r="H312" t="s">
        <v>35</v>
      </c>
      <c r="I312">
        <f>U312/M312</f>
        <v>178.8</v>
      </c>
      <c r="J312" t="str">
        <f>_xlfn.CONCAT(C312,E312,H312)</f>
        <v>LAXSFO737-Max 9</v>
      </c>
      <c r="K312" s="4">
        <v>337</v>
      </c>
      <c r="L312" s="4">
        <f>N312/M312</f>
        <v>166.4</v>
      </c>
      <c r="M312" s="4">
        <v>5</v>
      </c>
      <c r="N312" s="4">
        <v>832</v>
      </c>
      <c r="O312" s="4">
        <f>P312/M312</f>
        <v>20.399999999999999</v>
      </c>
      <c r="P312" s="4">
        <v>102</v>
      </c>
      <c r="Q312" s="4">
        <v>163</v>
      </c>
      <c r="R312" s="4">
        <v>568</v>
      </c>
      <c r="S312" s="4">
        <f>U312*K312</f>
        <v>301278</v>
      </c>
      <c r="T312" s="7">
        <f>N312/U312</f>
        <v>0.93064876957494402</v>
      </c>
      <c r="U312" s="4">
        <v>894</v>
      </c>
      <c r="V312" s="4">
        <v>6.6826235141682151</v>
      </c>
      <c r="W312" s="7">
        <f>P312/X312</f>
        <v>0.88695652173913042</v>
      </c>
      <c r="X312" s="4">
        <v>115</v>
      </c>
      <c r="Y312" s="7">
        <f>Q312/Z312</f>
        <v>0.75813953488372088</v>
      </c>
      <c r="Z312" s="4">
        <v>215</v>
      </c>
      <c r="AA312" s="7">
        <f>R312/AB312</f>
        <v>1.0070921985815602</v>
      </c>
      <c r="AB312" s="4">
        <v>564</v>
      </c>
      <c r="AC312" s="4">
        <v>182</v>
      </c>
      <c r="AD312" s="4">
        <f>AP312/AC312</f>
        <v>4.9890109890109891</v>
      </c>
      <c r="AE312" s="7">
        <f>AF312/(AF312+AH312+AJ312+AL312+AN312+AP312)</f>
        <v>0.20927845426184966</v>
      </c>
      <c r="AF312" s="4">
        <v>20796</v>
      </c>
      <c r="AG312" s="7">
        <f>AH312/(AF312+AH312+AJ312+AL312+AN312+AP312)</f>
        <v>0.1955922310556506</v>
      </c>
      <c r="AH312" s="4">
        <v>19436</v>
      </c>
      <c r="AI312" s="7">
        <f>AJ312/(AF312+AH312+AJ312+AL312+AN312+AP312)</f>
        <v>0.52314581865754251</v>
      </c>
      <c r="AJ312" s="4">
        <v>51985</v>
      </c>
      <c r="AK312" s="7">
        <f>AL312/(AF312+AH312+AJ312+AL312+AN312+AP312)</f>
        <v>3.4265875012579251E-2</v>
      </c>
      <c r="AL312" s="4">
        <v>3405</v>
      </c>
      <c r="AM312" s="7">
        <f>AN312/(AF312+AH312+AJ312+AL312+AN312+AP312)</f>
        <v>2.8580054342356848E-2</v>
      </c>
      <c r="AN312" s="4">
        <v>2840</v>
      </c>
      <c r="AO312" s="7">
        <f>AP312/(AF312+AH312+AJ312+AL312+AN312+AP312)</f>
        <v>9.1375666700211338E-3</v>
      </c>
      <c r="AP312" s="4">
        <v>908</v>
      </c>
      <c r="AQ312" s="6">
        <f>AO312+AM312+AK312+AI312+AG312+AE312</f>
        <v>1</v>
      </c>
      <c r="AR312" s="4">
        <v>22685</v>
      </c>
      <c r="AS312" s="4">
        <f>AR312/M312</f>
        <v>4537</v>
      </c>
      <c r="AT312" s="4">
        <f>AR312/V312</f>
        <v>3394.6248732858021</v>
      </c>
      <c r="AU312" s="7">
        <f>AR312/(AR312+AV312+AY312+BB312)</f>
        <v>0.26805232248992661</v>
      </c>
      <c r="AV312" s="4">
        <v>26198</v>
      </c>
      <c r="AW312" s="4">
        <f>AV312/M312</f>
        <v>5239.6000000000004</v>
      </c>
      <c r="AX312" s="7">
        <f>AV312/(AR312+AV312+AY312+BB312)</f>
        <v>0.3095629157853691</v>
      </c>
      <c r="AY312" s="4">
        <v>19694</v>
      </c>
      <c r="AZ312" s="4">
        <f>AY312/M312</f>
        <v>3938.8</v>
      </c>
      <c r="BA312" s="7">
        <f>AY312/(AR312+AV312+AY312+BB312)</f>
        <v>0.23270982760046793</v>
      </c>
      <c r="BB312" s="4">
        <v>16052</v>
      </c>
      <c r="BC312" s="11">
        <f>BB312/(AR312+AV312+AY312+BB312)</f>
        <v>0.18967493412423636</v>
      </c>
      <c r="BD312" s="9">
        <f>BC312+BA312+AX312+AU312</f>
        <v>1</v>
      </c>
      <c r="BE312" s="14">
        <f>(AF312+AH312+AJ312+AL312+AN312+AP312)</f>
        <v>99370</v>
      </c>
      <c r="BF312" s="14">
        <f t="shared" si="20"/>
        <v>-84629</v>
      </c>
      <c r="BG312" s="13">
        <f>(AF312+AH312+AJ312+AL312+AN312+AP312)-(AR312+AV312+AY312+BB312)</f>
        <v>14741</v>
      </c>
      <c r="BH312" s="13">
        <f t="shared" si="21"/>
        <v>0</v>
      </c>
      <c r="BI312" s="14">
        <f>AF312/W312</f>
        <v>23446.470588235294</v>
      </c>
      <c r="BJ312" s="14">
        <f>AH312/Y312</f>
        <v>25636.441717791411</v>
      </c>
      <c r="BK312" s="14">
        <f>AJ312/AA312</f>
        <v>51618.908450704228</v>
      </c>
      <c r="BL312" s="14">
        <f>BI312+BJ312+BK312</f>
        <v>100701.82075673093</v>
      </c>
      <c r="BM312" s="14">
        <f>(AF312/W312)-AF312</f>
        <v>2650.4705882352937</v>
      </c>
      <c r="BN312" s="14">
        <f>AH312/Y312-AH312</f>
        <v>6200.4417177914111</v>
      </c>
      <c r="BO312" s="14">
        <f>AJ312/AA312-AJ312</f>
        <v>-366.09154929577198</v>
      </c>
      <c r="BP312" s="14">
        <f>BG312/S312</f>
        <v>4.8928232396656911E-2</v>
      </c>
      <c r="BQ312" s="14">
        <f>(BG312-CA312)/S312</f>
        <v>5.4560784894171453E-2</v>
      </c>
      <c r="BR312" s="27">
        <f>BQ312-BP312</f>
        <v>5.6325524975145425E-3</v>
      </c>
      <c r="BS312" s="28">
        <f t="shared" si="22"/>
        <v>280384</v>
      </c>
      <c r="BT312" s="11">
        <f>BS312/S312</f>
        <v>0.93064876957494402</v>
      </c>
      <c r="BU312" s="14">
        <f>(BE312-AP312)*1/BT312-(BE312-AP312)</f>
        <v>7337.3125</v>
      </c>
      <c r="BV312" s="14">
        <f t="shared" si="23"/>
        <v>0.32982826492475387</v>
      </c>
      <c r="BW312" s="27">
        <f>(AR312+AV312+AY312+BB312)/S312</f>
        <v>0.28090003252809698</v>
      </c>
      <c r="BX312" s="13">
        <f>(AF312+AH312+AJ312+AL312+AN312)/N312</f>
        <v>118.34375</v>
      </c>
      <c r="BY312" s="26">
        <f>BX312/K312</f>
        <v>0.35116839762611274</v>
      </c>
      <c r="BZ312" s="11">
        <f>AP312/BE312</f>
        <v>9.1375666700211338E-3</v>
      </c>
      <c r="CA312" s="15">
        <f>-(BM312+BN312+BO312)/M312</f>
        <v>-1696.9641513461866</v>
      </c>
      <c r="CB312" s="15">
        <f>BG312-CA312</f>
        <v>16437.964151346187</v>
      </c>
      <c r="CC312" s="18">
        <f t="shared" si="24"/>
        <v>0</v>
      </c>
      <c r="CD312" s="17">
        <f>(AF312/(AF312+AH312+AJ312))/(X312/(X312+Z312+AB312))</f>
        <v>1.7531072974849964</v>
      </c>
      <c r="CE312" s="19">
        <f>(AH312/(AF312+AH312+AJ312))/(Z312/(X312+Z312+AB312))</f>
        <v>0.87638504830996455</v>
      </c>
      <c r="CF312" s="18">
        <f>(AJ312/(AF312+AH312+AJ312))/(AB312/(X312+Z312+AB312))</f>
        <v>0.89356360886982811</v>
      </c>
      <c r="CG312">
        <f>AH312/Z312</f>
        <v>90.4</v>
      </c>
      <c r="CH312" s="11">
        <f>BB312/BE312</f>
        <v>0.16153768743081412</v>
      </c>
      <c r="CI312" s="14">
        <f>AY312/V312</f>
        <v>2947.0461650646062</v>
      </c>
      <c r="CJ312" s="14">
        <f>AV312/M312</f>
        <v>5239.6000000000004</v>
      </c>
      <c r="CK312" s="17">
        <f>N312/V312</f>
        <v>124.50200108326152</v>
      </c>
      <c r="CL312" s="17">
        <f>(AL312+AN312)/N312</f>
        <v>7.506009615384615</v>
      </c>
      <c r="CM312" s="14">
        <f>AP312/AC312</f>
        <v>4.9890109890109891</v>
      </c>
    </row>
    <row r="313" spans="1:91" hidden="1" x14ac:dyDescent="0.2">
      <c r="A313">
        <v>772</v>
      </c>
      <c r="B313" s="2">
        <v>45170</v>
      </c>
      <c r="C313" s="3" t="s">
        <v>43</v>
      </c>
      <c r="D313" t="s">
        <v>38</v>
      </c>
      <c r="E313" s="3" t="s">
        <v>52</v>
      </c>
      <c r="F313" t="s">
        <v>33</v>
      </c>
      <c r="G313" t="str">
        <f>CONCATENATE(C313,E313)</f>
        <v>SFOOGG</v>
      </c>
      <c r="H313" t="s">
        <v>51</v>
      </c>
      <c r="I313">
        <f>U313/M313</f>
        <v>350.85714285714283</v>
      </c>
      <c r="J313" t="str">
        <f>_xlfn.CONCAT(C313,E313,H313)</f>
        <v>SFOOGG777-200</v>
      </c>
      <c r="K313" s="4">
        <v>2338</v>
      </c>
      <c r="L313" s="4">
        <f>N313/M313</f>
        <v>142.78571428571428</v>
      </c>
      <c r="M313" s="4">
        <v>14</v>
      </c>
      <c r="N313" s="4">
        <v>1999</v>
      </c>
      <c r="O313" s="4">
        <f>P313/M313</f>
        <v>18.785714285714285</v>
      </c>
      <c r="P313" s="4">
        <v>263</v>
      </c>
      <c r="Q313" s="4">
        <v>492</v>
      </c>
      <c r="R313" s="4">
        <v>1244</v>
      </c>
      <c r="S313" s="4">
        <f>U313*K313</f>
        <v>11484256</v>
      </c>
      <c r="T313" s="7">
        <f>N313/U313</f>
        <v>0.40696254071661236</v>
      </c>
      <c r="U313" s="4">
        <v>4912</v>
      </c>
      <c r="V313" s="4">
        <v>73.760388513513519</v>
      </c>
      <c r="W313" s="7">
        <f>P313/X313</f>
        <v>0.40712074303405571</v>
      </c>
      <c r="X313" s="4">
        <v>646</v>
      </c>
      <c r="Y313" s="7">
        <f>Q313/Z313</f>
        <v>0.40661157024793387</v>
      </c>
      <c r="Z313" s="4">
        <v>1210</v>
      </c>
      <c r="AA313" s="7">
        <f>R313/AB313</f>
        <v>0.40706806282722513</v>
      </c>
      <c r="AB313" s="4">
        <v>3056</v>
      </c>
      <c r="AC313" s="4">
        <v>102324</v>
      </c>
      <c r="AD313" s="4">
        <f>AP313/AC313</f>
        <v>5.9999706813650757</v>
      </c>
      <c r="AE313" s="7">
        <f>AF313/(AF313+AH313+AJ313+AL313+AN313+AP313)</f>
        <v>0.1086399663682058</v>
      </c>
      <c r="AF313" s="4">
        <v>135930</v>
      </c>
      <c r="AG313" s="7">
        <f>AH313/(AF313+AH313+AJ313+AL313+AN313+AP313)</f>
        <v>0.12347136382200405</v>
      </c>
      <c r="AH313" s="4">
        <v>154487</v>
      </c>
      <c r="AI313" s="7">
        <f>AJ313/(AF313+AH313+AJ313+AL313+AN313+AP313)</f>
        <v>0.26230321843802373</v>
      </c>
      <c r="AJ313" s="4">
        <v>328193</v>
      </c>
      <c r="AK313" s="7">
        <f>AL313/(AF313+AH313+AJ313+AL313+AN313+AP313)</f>
        <v>6.9517430108927691E-3</v>
      </c>
      <c r="AL313" s="4">
        <v>8698</v>
      </c>
      <c r="AM313" s="7">
        <f>AN313/(AF313+AH313+AJ313+AL313+AN313+AP313)</f>
        <v>7.9507863270132529E-3</v>
      </c>
      <c r="AN313" s="4">
        <v>9948</v>
      </c>
      <c r="AO313" s="7">
        <f>AP313/(AF313+AH313+AJ313+AL313+AN313+AP313)</f>
        <v>0.49068292203386038</v>
      </c>
      <c r="AP313" s="4">
        <v>613941</v>
      </c>
      <c r="AQ313" s="6">
        <f>AO313+AM313+AK313+AI313+AG313+AE313</f>
        <v>1</v>
      </c>
      <c r="AR313" s="4">
        <v>360060</v>
      </c>
      <c r="AS313" s="4">
        <f>AR313/M313</f>
        <v>25718.571428571428</v>
      </c>
      <c r="AT313" s="4">
        <f>AR313/V313</f>
        <v>4881.4818801291158</v>
      </c>
      <c r="AU313" s="7">
        <f>AR313/(AR313+AV313+AY313+BB313)</f>
        <v>0.31384314467239799</v>
      </c>
      <c r="AV313" s="4">
        <v>108678</v>
      </c>
      <c r="AW313" s="4">
        <f>AV313/M313</f>
        <v>7762.7142857142853</v>
      </c>
      <c r="AX313" s="7">
        <f>AV313/(AR313+AV313+AY313+BB313)</f>
        <v>9.4728226619749126E-2</v>
      </c>
      <c r="AY313" s="4">
        <v>320814</v>
      </c>
      <c r="AZ313" s="4">
        <f>AY313/M313</f>
        <v>22915.285714285714</v>
      </c>
      <c r="BA313" s="7">
        <f>AY313/(AR313+AV313+AY313+BB313)</f>
        <v>0.27963471258937589</v>
      </c>
      <c r="BB313" s="4">
        <v>357709</v>
      </c>
      <c r="BC313" s="11">
        <f>BB313/(AR313+AV313+AY313+BB313)</f>
        <v>0.31179391611847695</v>
      </c>
      <c r="BD313" s="9">
        <f>BC313+BA313+AX313+AU313</f>
        <v>1</v>
      </c>
      <c r="BE313" s="14">
        <f>(AF313+AH313+AJ313+AL313+AN313+AP313)</f>
        <v>1251197</v>
      </c>
      <c r="BF313" s="14">
        <f t="shared" si="20"/>
        <v>-1147261</v>
      </c>
      <c r="BG313" s="13">
        <f>(AF313+AH313+AJ313+AL313+AN313+AP313)-(AR313+AV313+AY313+BB313)</f>
        <v>103936</v>
      </c>
      <c r="BH313" s="13">
        <f t="shared" si="21"/>
        <v>0</v>
      </c>
      <c r="BI313" s="14">
        <f>AF313/W313</f>
        <v>333881.29277566541</v>
      </c>
      <c r="BJ313" s="14">
        <f>AH313/Y313</f>
        <v>379937.5406504065</v>
      </c>
      <c r="BK313" s="14">
        <f>AJ313/AA313</f>
        <v>806236.18006430869</v>
      </c>
      <c r="BL313" s="14">
        <f>BI313+BJ313+BK313</f>
        <v>1520055.0134903807</v>
      </c>
      <c r="BM313" s="14">
        <f>(AF313/W313)-AF313</f>
        <v>197951.29277566541</v>
      </c>
      <c r="BN313" s="14">
        <f>AH313/Y313-AH313</f>
        <v>225450.5406504065</v>
      </c>
      <c r="BO313" s="14">
        <f>AJ313/AA313-AJ313</f>
        <v>478043.18006430869</v>
      </c>
      <c r="BP313" s="14">
        <f>BG313/S313</f>
        <v>9.0503033021904072E-3</v>
      </c>
      <c r="BQ313" s="14">
        <f>(BG313-CA313)/S313</f>
        <v>1.465701648718273E-2</v>
      </c>
      <c r="BR313" s="27">
        <f>BQ313-BP313</f>
        <v>5.6067131849923228E-3</v>
      </c>
      <c r="BS313" s="28">
        <f t="shared" si="22"/>
        <v>4673662</v>
      </c>
      <c r="BT313" s="11">
        <f>BS313/S313</f>
        <v>0.40696254071661236</v>
      </c>
      <c r="BU313" s="14">
        <f>(BE313-AP313)*1/BT313-(BE313-AP313)</f>
        <v>928627.67783891945</v>
      </c>
      <c r="BV313" s="14">
        <f t="shared" si="23"/>
        <v>0.10894889490446748</v>
      </c>
      <c r="BW313" s="27">
        <f>(AR313+AV313+AY313+BB313)/S313</f>
        <v>9.989859160227707E-2</v>
      </c>
      <c r="BX313" s="13">
        <f>(AF313+AH313+AJ313+AL313+AN313)/N313</f>
        <v>318.78739369684843</v>
      </c>
      <c r="BY313" s="26">
        <f>BX313/K313</f>
        <v>0.13635046779163748</v>
      </c>
      <c r="BZ313" s="11">
        <f>AP313/BE313</f>
        <v>0.49068292203386038</v>
      </c>
      <c r="CA313" s="15">
        <f>-(BM313+BN313+BO313)/M313</f>
        <v>-64388.929535027186</v>
      </c>
      <c r="CB313" s="15">
        <f>BG313-CA313</f>
        <v>168324.92953502719</v>
      </c>
      <c r="CC313" s="18">
        <f t="shared" si="24"/>
        <v>0</v>
      </c>
      <c r="CD313" s="17">
        <f>(AF313/(AF313+AH313+AJ313))/(X313/(X313+Z313+AB313))</f>
        <v>1.6707990544866318</v>
      </c>
      <c r="CE313" s="19">
        <f>(AH313/(AF313+AH313+AJ313))/(Z313/(X313+Z313+AB313))</f>
        <v>1.0137899724802915</v>
      </c>
      <c r="CF313" s="18">
        <f>(AJ313/(AF313+AH313+AJ313))/(AB313/(X313+Z313+AB313))</f>
        <v>0.85274147385487009</v>
      </c>
      <c r="CG313">
        <f>AH313/Z313</f>
        <v>127.67520661157025</v>
      </c>
      <c r="CH313" s="11">
        <f>BB313/BE313</f>
        <v>0.28589342845291349</v>
      </c>
      <c r="CI313" s="14">
        <f>AY313/V313</f>
        <v>4349.4076761976949</v>
      </c>
      <c r="CJ313" s="14">
        <f>AV313/M313</f>
        <v>7762.7142857142853</v>
      </c>
      <c r="CK313" s="17">
        <f>N313/V313</f>
        <v>27.101267228734383</v>
      </c>
      <c r="CL313" s="17">
        <f>(AL313+AN313)/N313</f>
        <v>9.3276638319159577</v>
      </c>
      <c r="CM313" s="14">
        <f>AP313/AC313</f>
        <v>5.9999706813650757</v>
      </c>
    </row>
    <row r="314" spans="1:91" hidden="1" x14ac:dyDescent="0.2">
      <c r="A314">
        <v>226</v>
      </c>
      <c r="B314" s="2">
        <v>44835</v>
      </c>
      <c r="C314" s="3" t="s">
        <v>46</v>
      </c>
      <c r="D314" t="s">
        <v>42</v>
      </c>
      <c r="E314" s="3" t="s">
        <v>41</v>
      </c>
      <c r="F314" t="s">
        <v>42</v>
      </c>
      <c r="G314" t="str">
        <f>CONCATENATE(C314,E314)</f>
        <v>GEGSEA</v>
      </c>
      <c r="H314" t="s">
        <v>34</v>
      </c>
      <c r="I314">
        <f>U314/M314</f>
        <v>178</v>
      </c>
      <c r="J314" t="str">
        <f>_xlfn.CONCAT(C314,E314,H314)</f>
        <v>GEGSEA737-900</v>
      </c>
      <c r="K314" s="4">
        <v>223</v>
      </c>
      <c r="L314" s="4">
        <f>N314/M314</f>
        <v>114.33333333333333</v>
      </c>
      <c r="M314" s="4">
        <v>27</v>
      </c>
      <c r="N314" s="4">
        <v>3087</v>
      </c>
      <c r="O314" s="4">
        <f>P314/M314</f>
        <v>17.333333333333332</v>
      </c>
      <c r="P314" s="4">
        <v>468</v>
      </c>
      <c r="Q314" s="4">
        <v>876</v>
      </c>
      <c r="R314" s="4">
        <v>1743</v>
      </c>
      <c r="S314" s="4">
        <f>U314*K314</f>
        <v>1071738</v>
      </c>
      <c r="T314" s="7">
        <f>N314/U314</f>
        <v>0.64232209737827717</v>
      </c>
      <c r="U314" s="4">
        <v>4806</v>
      </c>
      <c r="V314" s="4">
        <v>33.230133752950429</v>
      </c>
      <c r="W314" s="7">
        <f>P314/X314</f>
        <v>0.75362318840579712</v>
      </c>
      <c r="X314" s="4">
        <v>621</v>
      </c>
      <c r="Y314" s="7">
        <f>Q314/Z314</f>
        <v>0.75452196382428938</v>
      </c>
      <c r="Z314" s="4">
        <v>1161</v>
      </c>
      <c r="AA314" s="7">
        <f>R314/AB314</f>
        <v>0.57638888888888884</v>
      </c>
      <c r="AB314" s="4">
        <v>3024</v>
      </c>
      <c r="AC314" s="4">
        <v>2715</v>
      </c>
      <c r="AD314" s="4">
        <f>AP314/AC314</f>
        <v>4.9992633517495397</v>
      </c>
      <c r="AE314" s="7">
        <f>AF314/(AF314+AH314+AJ314+AL314+AN314+AP314)</f>
        <v>0.24336146755151616</v>
      </c>
      <c r="AF314" s="4">
        <v>84453</v>
      </c>
      <c r="AG314" s="7">
        <f>AH314/(AF314+AH314+AJ314+AL314+AN314+AP314)</f>
        <v>0.2420964363003455</v>
      </c>
      <c r="AH314" s="4">
        <v>84014</v>
      </c>
      <c r="AI314" s="7">
        <f>AJ314/(AF314+AH314+AJ314+AL314+AN314+AP314)</f>
        <v>0.41933624761185728</v>
      </c>
      <c r="AJ314" s="4">
        <v>145521</v>
      </c>
      <c r="AK314" s="7">
        <f>AL314/(AF314+AH314+AJ314+AL314+AN314+AP314)</f>
        <v>3.0127338794964081E-2</v>
      </c>
      <c r="AL314" s="4">
        <v>10455</v>
      </c>
      <c r="AM314" s="7">
        <f>AN314/(AF314+AH314+AJ314+AL314+AN314+AP314)</f>
        <v>2.5966279280862873E-2</v>
      </c>
      <c r="AN314" s="4">
        <v>9011</v>
      </c>
      <c r="AO314" s="7">
        <f>AP314/(AF314+AH314+AJ314+AL314+AN314+AP314)</f>
        <v>3.9112230460454082E-2</v>
      </c>
      <c r="AP314" s="4">
        <v>13573</v>
      </c>
      <c r="AQ314" s="6">
        <f>AO314+AM314+AK314+AI314+AG314+AE314</f>
        <v>1</v>
      </c>
      <c r="AR314" s="4">
        <v>122371</v>
      </c>
      <c r="AS314" s="4">
        <f>AR314/M314</f>
        <v>4532.2592592592591</v>
      </c>
      <c r="AT314" s="4">
        <f>AR314/V314</f>
        <v>3682.5310698346179</v>
      </c>
      <c r="AU314" s="7">
        <f>AR314/(AR314+AV314+AY314+BB314)</f>
        <v>0.27045347053701274</v>
      </c>
      <c r="AV314" s="4">
        <v>141467</v>
      </c>
      <c r="AW314" s="4">
        <f>AV314/M314</f>
        <v>5239.5185185185182</v>
      </c>
      <c r="AX314" s="7">
        <f>AV314/(AR314+AV314+AY314+BB314)</f>
        <v>0.31265774665941748</v>
      </c>
      <c r="AY314" s="4">
        <v>108812</v>
      </c>
      <c r="AZ314" s="4">
        <f>AY314/M314</f>
        <v>4030.0740740740739</v>
      </c>
      <c r="BA314" s="7">
        <f>AY314/(AR314+AV314+AY314+BB314)</f>
        <v>0.24048657799702078</v>
      </c>
      <c r="BB314" s="4">
        <v>79816</v>
      </c>
      <c r="BC314" s="11">
        <f>BB314/(AR314+AV314+AY314+BB314)</f>
        <v>0.176402204806549</v>
      </c>
      <c r="BD314" s="9">
        <f>BC314+BA314+AX314+AU314</f>
        <v>1</v>
      </c>
      <c r="BE314" s="14">
        <f>(AF314+AH314+AJ314+AL314+AN314+AP314)</f>
        <v>347027</v>
      </c>
      <c r="BF314" s="14">
        <f t="shared" si="20"/>
        <v>-452466</v>
      </c>
      <c r="BG314" s="13">
        <f>(AF314+AH314+AJ314+AL314+AN314+AP314)-(AR314+AV314+AY314+BB314)</f>
        <v>-105439</v>
      </c>
      <c r="BH314" s="13">
        <f t="shared" si="21"/>
        <v>1</v>
      </c>
      <c r="BI314" s="14">
        <f>AF314/W314</f>
        <v>112062.63461538461</v>
      </c>
      <c r="BJ314" s="14">
        <f>AH314/Y314</f>
        <v>111347.32191780822</v>
      </c>
      <c r="BK314" s="14">
        <f>AJ314/AA314</f>
        <v>252470.16867469883</v>
      </c>
      <c r="BL314" s="14">
        <f>BI314+BJ314+BK314</f>
        <v>475880.12520789169</v>
      </c>
      <c r="BM314" s="14">
        <f>(AF314/W314)-AF314</f>
        <v>27609.63461538461</v>
      </c>
      <c r="BN314" s="14">
        <f>AH314/Y314-AH314</f>
        <v>27333.321917808222</v>
      </c>
      <c r="BO314" s="14">
        <f>AJ314/AA314-AJ314</f>
        <v>106949.16867469883</v>
      </c>
      <c r="BP314" s="14">
        <f>BG314/S314</f>
        <v>-9.8381320807884018E-2</v>
      </c>
      <c r="BQ314" s="14">
        <f>(BG314-CA314)/S314</f>
        <v>-9.278666554948195E-2</v>
      </c>
      <c r="BR314" s="27">
        <f>BQ314-BP314</f>
        <v>5.5946552584020676E-3</v>
      </c>
      <c r="BS314" s="28">
        <f t="shared" si="22"/>
        <v>688401</v>
      </c>
      <c r="BT314" s="11">
        <f>BS314/S314</f>
        <v>0.64232209737827717</v>
      </c>
      <c r="BU314" s="14">
        <f>(BE314-AP314)*1/BT314-(BE314-AP314)</f>
        <v>185684.29737609328</v>
      </c>
      <c r="BV314" s="14">
        <f t="shared" si="23"/>
        <v>0.32379835370211751</v>
      </c>
      <c r="BW314" s="27">
        <f>(AR314+AV314+AY314+BB314)/S314</f>
        <v>0.42217967451000149</v>
      </c>
      <c r="BX314" s="13">
        <f>(AF314+AH314+AJ314+AL314+AN314)/N314</f>
        <v>108.01878846776806</v>
      </c>
      <c r="BY314" s="26">
        <f>BX314/K314</f>
        <v>0.48438918595411684</v>
      </c>
      <c r="BZ314" s="11">
        <f>AP314/BE314</f>
        <v>3.9112230460454082E-2</v>
      </c>
      <c r="CA314" s="15">
        <f>-(BM314+BN314+BO314)/M314</f>
        <v>-5996.0046373293208</v>
      </c>
      <c r="CB314" s="15">
        <f>BG314-CA314</f>
        <v>-99442.995362670685</v>
      </c>
      <c r="CC314" s="18">
        <f t="shared" si="24"/>
        <v>1</v>
      </c>
      <c r="CD314" s="17">
        <f>(AF314/(AF314+AH314+AJ314))/(X314/(X314+Z314+AB314))</f>
        <v>2.0815852281255833</v>
      </c>
      <c r="CE314" s="19">
        <f>(AH314/(AF314+AH314+AJ314))/(Z314/(X314+Z314+AB314))</f>
        <v>1.107618392170816</v>
      </c>
      <c r="CF314" s="18">
        <f>(AJ314/(AF314+AH314+AJ314))/(AB314/(X314+Z314+AB314))</f>
        <v>0.73657097223005796</v>
      </c>
      <c r="CG314">
        <f>AH314/Z314</f>
        <v>72.363479758828589</v>
      </c>
      <c r="CH314" s="11">
        <f>BB314/BE314</f>
        <v>0.22999939485976595</v>
      </c>
      <c r="CI314" s="14">
        <f>AY314/V314</f>
        <v>3274.4978039800644</v>
      </c>
      <c r="CJ314" s="14">
        <f>AV314/M314</f>
        <v>5239.5185185185182</v>
      </c>
      <c r="CK314" s="17">
        <f>N314/V314</f>
        <v>92.897609830592756</v>
      </c>
      <c r="CL314" s="17">
        <f>(AL314+AN314)/N314</f>
        <v>6.3057985098801428</v>
      </c>
      <c r="CM314" s="14">
        <f>AP314/AC314</f>
        <v>4.9992633517495397</v>
      </c>
    </row>
    <row r="315" spans="1:91" hidden="1" x14ac:dyDescent="0.2">
      <c r="A315">
        <v>940</v>
      </c>
      <c r="B315" s="2">
        <v>45200</v>
      </c>
      <c r="C315" s="3" t="s">
        <v>41</v>
      </c>
      <c r="D315" t="s">
        <v>42</v>
      </c>
      <c r="E315" s="3" t="s">
        <v>36</v>
      </c>
      <c r="F315" t="s">
        <v>28</v>
      </c>
      <c r="G315" t="str">
        <f>CONCATENATE(C315,E315)</f>
        <v>SEAJNU</v>
      </c>
      <c r="H315" t="s">
        <v>31</v>
      </c>
      <c r="I315">
        <f>U315/M315</f>
        <v>158</v>
      </c>
      <c r="J315" t="str">
        <f>_xlfn.CONCAT(C315,E315,H315)</f>
        <v>SEAJNU737-800</v>
      </c>
      <c r="K315" s="4">
        <v>909</v>
      </c>
      <c r="L315" s="4">
        <f>N315/M315</f>
        <v>62.52</v>
      </c>
      <c r="M315" s="4">
        <v>25</v>
      </c>
      <c r="N315" s="4">
        <v>1563</v>
      </c>
      <c r="O315" s="4">
        <f>P315/M315</f>
        <v>10.56</v>
      </c>
      <c r="P315" s="4">
        <v>264</v>
      </c>
      <c r="Q315" s="4">
        <v>335</v>
      </c>
      <c r="R315" s="4">
        <v>964</v>
      </c>
      <c r="S315" s="4">
        <f>U315*K315</f>
        <v>3590550</v>
      </c>
      <c r="T315" s="7">
        <f>N315/U315</f>
        <v>0.39569620253164556</v>
      </c>
      <c r="U315" s="4">
        <v>3950</v>
      </c>
      <c r="V315" s="4">
        <v>63.480220306513402</v>
      </c>
      <c r="W315" s="7">
        <f>P315/X315</f>
        <v>0.50769230769230766</v>
      </c>
      <c r="X315" s="4">
        <v>520</v>
      </c>
      <c r="Y315" s="7">
        <f>Q315/Z315</f>
        <v>0.3383838383838384</v>
      </c>
      <c r="Z315" s="4">
        <v>990</v>
      </c>
      <c r="AA315" s="7">
        <f>R315/AB315</f>
        <v>0.39492011470708727</v>
      </c>
      <c r="AB315" s="4">
        <v>2441</v>
      </c>
      <c r="AC315" s="4">
        <v>14807</v>
      </c>
      <c r="AD315" s="4">
        <f>AP315/AC315</f>
        <v>5.9997973931248731</v>
      </c>
      <c r="AE315" s="7">
        <f>AF315/(AF315+AH315+AJ315+AL315+AN315+AP315)</f>
        <v>0.22075749901513872</v>
      </c>
      <c r="AF315" s="4">
        <v>98066</v>
      </c>
      <c r="AG315" s="7">
        <f>AH315/(AF315+AH315+AJ315+AL315+AN315+AP315)</f>
        <v>0.15718385953064326</v>
      </c>
      <c r="AH315" s="4">
        <v>69825</v>
      </c>
      <c r="AI315" s="7">
        <f>AJ315/(AF315+AH315+AJ315+AL315+AN315+AP315)</f>
        <v>0.39389048342619171</v>
      </c>
      <c r="AJ315" s="4">
        <v>174976</v>
      </c>
      <c r="AK315" s="7">
        <f>AL315/(AF315+AH315+AJ315+AL315+AN315+AP315)</f>
        <v>1.5167989194664866E-2</v>
      </c>
      <c r="AL315" s="4">
        <v>6738</v>
      </c>
      <c r="AM315" s="7">
        <f>AN315/(AF315+AH315+AJ315+AL315+AN315+AP315)</f>
        <v>1.301367550227925E-2</v>
      </c>
      <c r="AN315" s="4">
        <v>5781</v>
      </c>
      <c r="AO315" s="7">
        <f>AP315/(AF315+AH315+AJ315+AL315+AN315+AP315)</f>
        <v>0.19998649333108223</v>
      </c>
      <c r="AP315" s="4">
        <v>88839</v>
      </c>
      <c r="AQ315" s="6">
        <f>AO315+AM315+AK315+AI315+AG315+AE315</f>
        <v>1</v>
      </c>
      <c r="AR315" s="4">
        <v>263954</v>
      </c>
      <c r="AS315" s="4">
        <f>AR315/M315</f>
        <v>10558.16</v>
      </c>
      <c r="AT315" s="4">
        <f>AR315/V315</f>
        <v>4158.05110198896</v>
      </c>
      <c r="AU315" s="7">
        <f>AR315/(AR315+AV315+AY315+BB315)</f>
        <v>0.35246548507836378</v>
      </c>
      <c r="AV315" s="4">
        <v>145197</v>
      </c>
      <c r="AW315" s="4">
        <f>AV315/M315</f>
        <v>5807.88</v>
      </c>
      <c r="AX315" s="7">
        <f>AV315/(AR315+AV315+AY315+BB315)</f>
        <v>0.19388579463438019</v>
      </c>
      <c r="AY315" s="4">
        <v>142692</v>
      </c>
      <c r="AZ315" s="4">
        <f>AY315/M315</f>
        <v>5707.68</v>
      </c>
      <c r="BA315" s="7">
        <f>AY315/(AR315+AV315+AY315+BB315)</f>
        <v>0.19054079497488913</v>
      </c>
      <c r="BB315" s="4">
        <v>197036</v>
      </c>
      <c r="BC315" s="11">
        <f>BB315/(AR315+AV315+AY315+BB315)</f>
        <v>0.26310792531236687</v>
      </c>
      <c r="BD315" s="9">
        <f>BC315+BA315+AX315+AU315</f>
        <v>1</v>
      </c>
      <c r="BE315" s="14">
        <f>(AF315+AH315+AJ315+AL315+AN315+AP315)</f>
        <v>444225</v>
      </c>
      <c r="BF315" s="14">
        <f t="shared" si="20"/>
        <v>-748879</v>
      </c>
      <c r="BG315" s="13">
        <f>(AF315+AH315+AJ315+AL315+AN315+AP315)-(AR315+AV315+AY315+BB315)</f>
        <v>-304654</v>
      </c>
      <c r="BH315" s="13">
        <f t="shared" si="21"/>
        <v>1</v>
      </c>
      <c r="BI315" s="14">
        <f>AF315/W315</f>
        <v>193160.30303030304</v>
      </c>
      <c r="BJ315" s="14">
        <f>AH315/Y315</f>
        <v>206348.50746268657</v>
      </c>
      <c r="BK315" s="14">
        <f>AJ315/AA315</f>
        <v>443066.82157676347</v>
      </c>
      <c r="BL315" s="14">
        <f>BI315+BJ315+BK315</f>
        <v>842575.63206975302</v>
      </c>
      <c r="BM315" s="14">
        <f>(AF315/W315)-AF315</f>
        <v>95094.303030303039</v>
      </c>
      <c r="BN315" s="14">
        <f>AH315/Y315-AH315</f>
        <v>136523.50746268657</v>
      </c>
      <c r="BO315" s="14">
        <f>AJ315/AA315-AJ315</f>
        <v>268090.82157676347</v>
      </c>
      <c r="BP315" s="14">
        <f>BG315/S315</f>
        <v>-8.4848839314311184E-2</v>
      </c>
      <c r="BQ315" s="14">
        <f>(BG315-CA315)/S315</f>
        <v>-7.9281907985464584E-2</v>
      </c>
      <c r="BR315" s="27">
        <f>BQ315-BP315</f>
        <v>5.5669313288465999E-3</v>
      </c>
      <c r="BS315" s="28">
        <f t="shared" si="22"/>
        <v>1420767</v>
      </c>
      <c r="BT315" s="11">
        <f>BS315/S315</f>
        <v>0.39569620253164556</v>
      </c>
      <c r="BU315" s="14">
        <f>(BE315-AP315)*1/BT315-(BE315-AP315)</f>
        <v>542742.40690978884</v>
      </c>
      <c r="BV315" s="14">
        <f t="shared" si="23"/>
        <v>0.12372059990809207</v>
      </c>
      <c r="BW315" s="27">
        <f>(AR315+AV315+AY315+BB315)/S315</f>
        <v>0.20856943922240326</v>
      </c>
      <c r="BX315" s="13">
        <f>(AF315+AH315+AJ315+AL315+AN315)/N315</f>
        <v>227.37428023032629</v>
      </c>
      <c r="BY315" s="26">
        <f>BX315/K315</f>
        <v>0.25013672192555148</v>
      </c>
      <c r="BZ315" s="11">
        <f>AP315/BE315</f>
        <v>0.19998649333108223</v>
      </c>
      <c r="CA315" s="15">
        <f>-(BM315+BN315+BO315)/M315</f>
        <v>-19988.345282790124</v>
      </c>
      <c r="CB315" s="15">
        <f>BG315-CA315</f>
        <v>-284665.65471720987</v>
      </c>
      <c r="CC315" s="18">
        <f t="shared" si="24"/>
        <v>1</v>
      </c>
      <c r="CD315" s="17">
        <f>(AF315/(AF315+AH315+AJ315))/(X315/(X315+Z315+AB315))</f>
        <v>2.1731838046194634</v>
      </c>
      <c r="CE315" s="19">
        <f>(AH315/(AF315+AH315+AJ315))/(Z315/(X315+Z315+AB315))</f>
        <v>0.81275021297683137</v>
      </c>
      <c r="CF315" s="18">
        <f>(AJ315/(AF315+AH315+AJ315))/(AB315/(X315+Z315+AB315))</f>
        <v>0.82602282292126838</v>
      </c>
      <c r="CG315">
        <f>AH315/Z315</f>
        <v>70.530303030303031</v>
      </c>
      <c r="CH315" s="11">
        <f>BB315/BE315</f>
        <v>0.44355000281388934</v>
      </c>
      <c r="CI315" s="14">
        <f>AY315/V315</f>
        <v>2247.8182859324302</v>
      </c>
      <c r="CJ315" s="14">
        <f>AV315/M315</f>
        <v>5807.88</v>
      </c>
      <c r="CK315" s="17">
        <f>N315/V315</f>
        <v>24.62184271656707</v>
      </c>
      <c r="CL315" s="17">
        <f>(AL315+AN315)/N315</f>
        <v>8.0095969289827256</v>
      </c>
      <c r="CM315" s="14">
        <f>AP315/AC315</f>
        <v>5.9997973931248731</v>
      </c>
    </row>
    <row r="316" spans="1:91" hidden="1" x14ac:dyDescent="0.2">
      <c r="A316">
        <v>444</v>
      </c>
      <c r="B316" s="2">
        <v>44866</v>
      </c>
      <c r="C316" s="3" t="s">
        <v>36</v>
      </c>
      <c r="D316" t="s">
        <v>28</v>
      </c>
      <c r="E316" s="3" t="s">
        <v>29</v>
      </c>
      <c r="F316" t="s">
        <v>28</v>
      </c>
      <c r="G316" t="str">
        <f>CONCATENATE(C316,E316)</f>
        <v>JNUANC</v>
      </c>
      <c r="H316" t="s">
        <v>31</v>
      </c>
      <c r="I316">
        <f>U316/M316</f>
        <v>159.0952380952381</v>
      </c>
      <c r="J316" t="str">
        <f>_xlfn.CONCAT(C316,E316,H316)</f>
        <v>JNUANC737-800</v>
      </c>
      <c r="K316" s="4">
        <v>571</v>
      </c>
      <c r="L316" s="4">
        <f>N316/M316</f>
        <v>91.285714285714292</v>
      </c>
      <c r="M316" s="4">
        <v>21</v>
      </c>
      <c r="N316" s="4">
        <v>1917</v>
      </c>
      <c r="O316" s="4">
        <f>P316/M316</f>
        <v>14.047619047619047</v>
      </c>
      <c r="P316" s="4">
        <v>295</v>
      </c>
      <c r="Q316" s="4">
        <v>641</v>
      </c>
      <c r="R316" s="4">
        <v>982</v>
      </c>
      <c r="S316" s="4">
        <f>U316*K316</f>
        <v>1907711</v>
      </c>
      <c r="T316" s="7">
        <f>N316/U316</f>
        <v>0.57378030529781499</v>
      </c>
      <c r="U316" s="4">
        <v>3341</v>
      </c>
      <c r="V316" s="4">
        <v>37.10661512027491</v>
      </c>
      <c r="W316" s="7">
        <f>P316/X316</f>
        <v>0.66893424036281179</v>
      </c>
      <c r="X316" s="4">
        <v>441</v>
      </c>
      <c r="Y316" s="7">
        <f>Q316/Z316</f>
        <v>0.76309523809523805</v>
      </c>
      <c r="Z316" s="4">
        <v>840</v>
      </c>
      <c r="AA316" s="7">
        <f>R316/AB316</f>
        <v>0.47669902912621359</v>
      </c>
      <c r="AB316" s="4">
        <v>2060</v>
      </c>
      <c r="AC316" s="4">
        <v>11169</v>
      </c>
      <c r="AD316" s="4">
        <f>AP316/AC316</f>
        <v>4.9998209329393859</v>
      </c>
      <c r="AE316" s="7">
        <f>AF316/(AF316+AH316+AJ316+AL316+AN316+AP316)</f>
        <v>0.20461679600003135</v>
      </c>
      <c r="AF316" s="4">
        <v>78287</v>
      </c>
      <c r="AG316" s="7">
        <f>AH316/(AF316+AH316+AJ316+AL316+AN316+AP316)</f>
        <v>0.27018868121786815</v>
      </c>
      <c r="AH316" s="4">
        <v>103375</v>
      </c>
      <c r="AI316" s="7">
        <f>AJ316/(AF316+AH316+AJ316+AL316+AN316+AP316)</f>
        <v>0.36126480973750857</v>
      </c>
      <c r="AJ316" s="4">
        <v>138221</v>
      </c>
      <c r="AK316" s="7">
        <f>AL316/(AF316+AH316+AJ316+AL316+AN316+AP316)</f>
        <v>1.5407615727006845E-2</v>
      </c>
      <c r="AL316" s="4">
        <v>5895</v>
      </c>
      <c r="AM316" s="7">
        <f>AN316/(AF316+AH316+AJ316+AL316+AN316+AP316)</f>
        <v>2.5666291168652622E-3</v>
      </c>
      <c r="AN316" s="4">
        <v>982</v>
      </c>
      <c r="AO316" s="7">
        <f>AP316/(AF316+AH316+AJ316+AL316+AN316+AP316)</f>
        <v>0.14595546820071981</v>
      </c>
      <c r="AP316" s="4">
        <v>55843</v>
      </c>
      <c r="AQ316" s="6">
        <f>AO316+AM316+AK316+AI316+AG316+AE316</f>
        <v>1</v>
      </c>
      <c r="AR316" s="4">
        <v>136647</v>
      </c>
      <c r="AS316" s="4">
        <f>AR316/M316</f>
        <v>6507</v>
      </c>
      <c r="AT316" s="4">
        <f>AR316/V316</f>
        <v>3682.5509294523772</v>
      </c>
      <c r="AU316" s="7">
        <f>AR316/(AR316+AV316+AY316+BB316)</f>
        <v>0.29880540813582002</v>
      </c>
      <c r="AV316" s="4">
        <v>110030</v>
      </c>
      <c r="AW316" s="4">
        <f>AV316/M316</f>
        <v>5239.5238095238092</v>
      </c>
      <c r="AX316" s="7">
        <f>AV316/(AR316+AV316+AY316+BB316)</f>
        <v>0.2406021285296002</v>
      </c>
      <c r="AY316" s="4">
        <v>121506</v>
      </c>
      <c r="AZ316" s="4">
        <f>AY316/M316</f>
        <v>5786</v>
      </c>
      <c r="BA316" s="7">
        <f>AY316/(AR316+AV316+AY316+BB316)</f>
        <v>0.26569664845149144</v>
      </c>
      <c r="BB316" s="4">
        <v>89128</v>
      </c>
      <c r="BC316" s="11">
        <f>BB316/(AR316+AV316+AY316+BB316)</f>
        <v>0.19489581488308833</v>
      </c>
      <c r="BD316" s="9">
        <f>BC316+BA316+AX316+AU316</f>
        <v>1</v>
      </c>
      <c r="BE316" s="14">
        <f>(AF316+AH316+AJ316+AL316+AN316+AP316)</f>
        <v>382603</v>
      </c>
      <c r="BF316" s="14">
        <f t="shared" si="20"/>
        <v>-457311</v>
      </c>
      <c r="BG316" s="13">
        <f>(AF316+AH316+AJ316+AL316+AN316+AP316)-(AR316+AV316+AY316+BB316)</f>
        <v>-74708</v>
      </c>
      <c r="BH316" s="13">
        <f t="shared" si="21"/>
        <v>1</v>
      </c>
      <c r="BI316" s="14">
        <f>AF316/W316</f>
        <v>117032.43050847457</v>
      </c>
      <c r="BJ316" s="14">
        <f>AH316/Y316</f>
        <v>135468.01872074883</v>
      </c>
      <c r="BK316" s="14">
        <f>AJ316/AA316</f>
        <v>289954.43991853361</v>
      </c>
      <c r="BL316" s="14">
        <f>BI316+BJ316+BK316</f>
        <v>542454.88914775709</v>
      </c>
      <c r="BM316" s="14">
        <f>(AF316/W316)-AF316</f>
        <v>38745.430508474572</v>
      </c>
      <c r="BN316" s="14">
        <f>AH316/Y316-AH316</f>
        <v>32093.018720748834</v>
      </c>
      <c r="BO316" s="14">
        <f>AJ316/AA316-AJ316</f>
        <v>151733.43991853361</v>
      </c>
      <c r="BP316" s="14">
        <f>BG316/S316</f>
        <v>-3.9161067897600842E-2</v>
      </c>
      <c r="BQ316" s="14">
        <f>(BG316-CA316)/S316</f>
        <v>-3.3605372413332821E-2</v>
      </c>
      <c r="BR316" s="27">
        <f>BQ316-BP316</f>
        <v>5.5556954842680209E-3</v>
      </c>
      <c r="BS316" s="28">
        <f t="shared" si="22"/>
        <v>1094607</v>
      </c>
      <c r="BT316" s="11">
        <f>BS316/S316</f>
        <v>0.57378030529781499</v>
      </c>
      <c r="BU316" s="14">
        <f>(BE316-AP316)*1/BT316-(BE316-AP316)</f>
        <v>242726.25978090765</v>
      </c>
      <c r="BV316" s="14">
        <f t="shared" si="23"/>
        <v>0.20055605906764704</v>
      </c>
      <c r="BW316" s="27">
        <f>(AR316+AV316+AY316+BB316)/S316</f>
        <v>0.23971712696524788</v>
      </c>
      <c r="BX316" s="13">
        <f>(AF316+AH316+AJ316+AL316+AN316)/N316</f>
        <v>170.45383411580596</v>
      </c>
      <c r="BY316" s="26">
        <f>BX316/K316</f>
        <v>0.29851809827636772</v>
      </c>
      <c r="BZ316" s="11">
        <f>AP316/BE316</f>
        <v>0.14595546820071981</v>
      </c>
      <c r="CA316" s="15">
        <f>-(BM316+BN316+BO316)/M316</f>
        <v>-10598.66138798843</v>
      </c>
      <c r="CB316" s="15">
        <f>BG316-CA316</f>
        <v>-64109.338612011568</v>
      </c>
      <c r="CC316" s="18">
        <f t="shared" si="24"/>
        <v>1</v>
      </c>
      <c r="CD316" s="17">
        <f>(AF316/(AF316+AH316+AJ316))/(X316/(X316+Z316+AB316))</f>
        <v>1.8541137592661341</v>
      </c>
      <c r="CE316" s="19">
        <f>(AH316/(AF316+AH316+AJ316))/(Z316/(X316+Z316+AB316))</f>
        <v>1.2853504436071344</v>
      </c>
      <c r="CF316" s="18">
        <f>(AJ316/(AF316+AH316+AJ316))/(AB316/(X316+Z316+AB316))</f>
        <v>0.700796825016331</v>
      </c>
      <c r="CG316">
        <f>AH316/Z316</f>
        <v>123.06547619047619</v>
      </c>
      <c r="CH316" s="11">
        <f>BB316/BE316</f>
        <v>0.23295164962114778</v>
      </c>
      <c r="CI316" s="14">
        <f>AY316/V316</f>
        <v>3274.5104776104895</v>
      </c>
      <c r="CJ316" s="14">
        <f>AV316/M316</f>
        <v>5239.5238095238092</v>
      </c>
      <c r="CK316" s="17">
        <f>N316/V316</f>
        <v>51.661947439462317</v>
      </c>
      <c r="CL316" s="17">
        <f>(AL316+AN316)/N316</f>
        <v>3.5873761085028693</v>
      </c>
      <c r="CM316" s="14">
        <f>AP316/AC316</f>
        <v>4.9998209329393859</v>
      </c>
    </row>
    <row r="317" spans="1:91" hidden="1" x14ac:dyDescent="0.2">
      <c r="A317">
        <v>523</v>
      </c>
      <c r="B317" s="2">
        <v>44866</v>
      </c>
      <c r="C317" s="3" t="s">
        <v>41</v>
      </c>
      <c r="D317" t="s">
        <v>42</v>
      </c>
      <c r="E317" s="3" t="s">
        <v>37</v>
      </c>
      <c r="F317" t="s">
        <v>38</v>
      </c>
      <c r="G317" t="str">
        <f>CONCATENATE(C317,E317)</f>
        <v>SEALAX</v>
      </c>
      <c r="H317" t="s">
        <v>31</v>
      </c>
      <c r="I317">
        <f>U317/M317</f>
        <v>159.28571428571428</v>
      </c>
      <c r="J317" t="str">
        <f>_xlfn.CONCAT(C317,E317,H317)</f>
        <v>SEALAX737-800</v>
      </c>
      <c r="K317" s="4">
        <v>954</v>
      </c>
      <c r="L317" s="4">
        <f>N317/M317</f>
        <v>129</v>
      </c>
      <c r="M317" s="4">
        <v>7</v>
      </c>
      <c r="N317" s="4">
        <v>903</v>
      </c>
      <c r="O317" s="4">
        <f>P317/M317</f>
        <v>21</v>
      </c>
      <c r="P317" s="4">
        <v>147</v>
      </c>
      <c r="Q317" s="4">
        <v>278</v>
      </c>
      <c r="R317" s="4">
        <v>478</v>
      </c>
      <c r="S317" s="4">
        <f>U317*K317</f>
        <v>1063710</v>
      </c>
      <c r="T317" s="7">
        <f>N317/U317</f>
        <v>0.80986547085201799</v>
      </c>
      <c r="U317" s="4">
        <v>1115</v>
      </c>
      <c r="V317" s="4">
        <v>18.81086142322097</v>
      </c>
      <c r="W317" s="7">
        <f>P317/X317</f>
        <v>1</v>
      </c>
      <c r="X317" s="4">
        <v>147</v>
      </c>
      <c r="Y317" s="7">
        <f>Q317/Z317</f>
        <v>0.99285714285714288</v>
      </c>
      <c r="Z317" s="4">
        <v>280</v>
      </c>
      <c r="AA317" s="7">
        <f>R317/AB317</f>
        <v>0.69476744186046513</v>
      </c>
      <c r="AB317" s="4">
        <v>688</v>
      </c>
      <c r="AC317" s="4">
        <v>4635</v>
      </c>
      <c r="AD317" s="4">
        <f>AP317/AC317</f>
        <v>5</v>
      </c>
      <c r="AE317" s="7">
        <f>AF317/(AF317+AH317+AJ317+AL317+AN317+AP317)</f>
        <v>0.22985143976071057</v>
      </c>
      <c r="AF317" s="4">
        <v>55405</v>
      </c>
      <c r="AG317" s="7">
        <f>AH317/(AF317+AH317+AJ317+AL317+AN317+AP317)</f>
        <v>0.27227470161420803</v>
      </c>
      <c r="AH317" s="4">
        <v>65631</v>
      </c>
      <c r="AI317" s="7">
        <f>AJ317/(AF317+AH317+AJ317+AL317+AN317+AP317)</f>
        <v>0.38191307089488774</v>
      </c>
      <c r="AJ317" s="4">
        <v>92059</v>
      </c>
      <c r="AK317" s="7">
        <f>AL317/(AF317+AH317+AJ317+AL317+AN317+AP317)</f>
        <v>1.1885648856861939E-2</v>
      </c>
      <c r="AL317" s="4">
        <v>2865</v>
      </c>
      <c r="AM317" s="7">
        <f>AN317/(AF317+AH317+AJ317+AL317+AN317+AP317)</f>
        <v>7.9320630416474802E-3</v>
      </c>
      <c r="AN317" s="4">
        <v>1912</v>
      </c>
      <c r="AO317" s="7">
        <f>AP317/(AF317+AH317+AJ317+AL317+AN317+AP317)</f>
        <v>9.6143075831684272E-2</v>
      </c>
      <c r="AP317" s="4">
        <v>23175</v>
      </c>
      <c r="AQ317" s="6">
        <f>AO317+AM317+AK317+AI317+AG317+AE317</f>
        <v>1</v>
      </c>
      <c r="AR317" s="4">
        <v>69272</v>
      </c>
      <c r="AS317" s="4">
        <f>AR317/M317</f>
        <v>9896</v>
      </c>
      <c r="AT317" s="4">
        <f>AR317/V317</f>
        <v>3682.5533101045303</v>
      </c>
      <c r="AU317" s="7">
        <f>AR317/(AR317+AV317+AY317+BB317)</f>
        <v>0.32563649355044938</v>
      </c>
      <c r="AV317" s="4">
        <v>36677</v>
      </c>
      <c r="AW317" s="4">
        <f>AV317/M317</f>
        <v>5239.5714285714284</v>
      </c>
      <c r="AX317" s="7">
        <f>AV317/(AR317+AV317+AY317+BB317)</f>
        <v>0.17241265841826181</v>
      </c>
      <c r="AY317" s="4">
        <v>61596</v>
      </c>
      <c r="AZ317" s="4">
        <f>AY317/M317</f>
        <v>8799.4285714285706</v>
      </c>
      <c r="BA317" s="7">
        <f>AY317/(AR317+AV317+AY317+BB317)</f>
        <v>0.28955285622955135</v>
      </c>
      <c r="BB317" s="4">
        <v>45183</v>
      </c>
      <c r="BC317" s="11">
        <f>BB317/(AR317+AV317+AY317+BB317)</f>
        <v>0.21239799180173743</v>
      </c>
      <c r="BD317" s="9">
        <f>BC317+BA317+AX317+AU317</f>
        <v>1</v>
      </c>
      <c r="BE317" s="14">
        <f>(AF317+AH317+AJ317+AL317+AN317+AP317)</f>
        <v>241047</v>
      </c>
      <c r="BF317" s="14">
        <f t="shared" si="20"/>
        <v>-212728</v>
      </c>
      <c r="BG317" s="13">
        <f>(AF317+AH317+AJ317+AL317+AN317+AP317)-(AR317+AV317+AY317+BB317)</f>
        <v>28319</v>
      </c>
      <c r="BH317" s="13">
        <f t="shared" si="21"/>
        <v>0</v>
      </c>
      <c r="BI317" s="14">
        <f>AF317/W317</f>
        <v>55405</v>
      </c>
      <c r="BJ317" s="14">
        <f>AH317/Y317</f>
        <v>66103.165467625891</v>
      </c>
      <c r="BK317" s="14">
        <f>AJ317/AA317</f>
        <v>132503.33054393306</v>
      </c>
      <c r="BL317" s="14">
        <f>BI317+BJ317+BK317</f>
        <v>254011.49601155895</v>
      </c>
      <c r="BM317" s="14">
        <f>(AF317/W317)-AF317</f>
        <v>0</v>
      </c>
      <c r="BN317" s="14">
        <f>AH317/Y317-AH317</f>
        <v>472.16546762589132</v>
      </c>
      <c r="BO317" s="14">
        <f>AJ317/AA317-AJ317</f>
        <v>40444.330543933058</v>
      </c>
      <c r="BP317" s="14">
        <f>BG317/S317</f>
        <v>2.6622857733780824E-2</v>
      </c>
      <c r="BQ317" s="14">
        <f>(BG317-CA317)/S317</f>
        <v>3.2117977377233452E-2</v>
      </c>
      <c r="BR317" s="27">
        <f>BQ317-BP317</f>
        <v>5.4951196434526277E-3</v>
      </c>
      <c r="BS317" s="28">
        <f t="shared" si="22"/>
        <v>861462</v>
      </c>
      <c r="BT317" s="11">
        <f>BS317/S317</f>
        <v>0.80986547085201799</v>
      </c>
      <c r="BU317" s="14">
        <f>(BE317-AP317)*1/BT317-(BE317-AP317)</f>
        <v>51150.458471760794</v>
      </c>
      <c r="BV317" s="14">
        <f t="shared" si="23"/>
        <v>0.22660969625179794</v>
      </c>
      <c r="BW317" s="27">
        <f>(AR317+AV317+AY317+BB317)/S317</f>
        <v>0.19998683851801713</v>
      </c>
      <c r="BX317" s="13">
        <f>(AF317+AH317+AJ317+AL317+AN317)/N317</f>
        <v>241.27574750830564</v>
      </c>
      <c r="BY317" s="26">
        <f>BX317/K317</f>
        <v>0.25290958858312962</v>
      </c>
      <c r="BZ317" s="11">
        <f>AP317/BE317</f>
        <v>9.6143075831684272E-2</v>
      </c>
      <c r="CA317" s="15">
        <f>-(BM317+BN317+BO317)/M317</f>
        <v>-5845.2137159369931</v>
      </c>
      <c r="CB317" s="15">
        <f>BG317-CA317</f>
        <v>34164.213715936996</v>
      </c>
      <c r="CC317" s="18">
        <f t="shared" si="24"/>
        <v>0</v>
      </c>
      <c r="CD317" s="17">
        <f>(AF317/(AF317+AH317+AJ317))/(X317/(X317+Z317+AB317))</f>
        <v>1.9721195219212533</v>
      </c>
      <c r="CE317" s="19">
        <f>(AH317/(AF317+AH317+AJ317))/(Z317/(X317+Z317+AB317))</f>
        <v>1.2264577669919183</v>
      </c>
      <c r="CF317" s="18">
        <f>(AJ317/(AF317+AH317+AJ317))/(AB317/(X317+Z317+AB317))</f>
        <v>0.70013118534860252</v>
      </c>
      <c r="CG317">
        <f>AH317/Z317</f>
        <v>234.39642857142857</v>
      </c>
      <c r="CH317" s="11">
        <f>BB317/BE317</f>
        <v>0.18744477218135883</v>
      </c>
      <c r="CI317" s="14">
        <f>AY317/V317</f>
        <v>3274.491189646591</v>
      </c>
      <c r="CJ317" s="14">
        <f>AV317/M317</f>
        <v>5239.5714285714284</v>
      </c>
      <c r="CK317" s="17">
        <f>N317/V317</f>
        <v>48.004181184669001</v>
      </c>
      <c r="CL317" s="17">
        <f>(AL317+AN317)/N317</f>
        <v>5.290143964562569</v>
      </c>
      <c r="CM317" s="14">
        <f>AP317/AC317</f>
        <v>5</v>
      </c>
    </row>
    <row r="318" spans="1:91" hidden="1" x14ac:dyDescent="0.2">
      <c r="A318">
        <v>1113</v>
      </c>
      <c r="B318" s="2">
        <v>45231</v>
      </c>
      <c r="C318" s="3" t="s">
        <v>37</v>
      </c>
      <c r="D318" t="s">
        <v>38</v>
      </c>
      <c r="E318" s="3" t="s">
        <v>53</v>
      </c>
      <c r="F318" t="s">
        <v>54</v>
      </c>
      <c r="G318" t="str">
        <f>CONCATENATE(C318,E318)</f>
        <v>LAXYVR</v>
      </c>
      <c r="H318" t="s">
        <v>30</v>
      </c>
      <c r="I318">
        <f>U318/M318</f>
        <v>132</v>
      </c>
      <c r="J318" t="str">
        <f>_xlfn.CONCAT(C318,E318,H318)</f>
        <v>LAXYVR737-700</v>
      </c>
      <c r="K318" s="4">
        <v>1080</v>
      </c>
      <c r="L318" s="4">
        <f>N318/M318</f>
        <v>120</v>
      </c>
      <c r="M318" s="4">
        <v>3</v>
      </c>
      <c r="N318" s="4">
        <v>360</v>
      </c>
      <c r="O318" s="4">
        <f>P318/M318</f>
        <v>17</v>
      </c>
      <c r="P318" s="4">
        <v>51</v>
      </c>
      <c r="Q318" s="4">
        <v>93</v>
      </c>
      <c r="R318" s="4">
        <v>216</v>
      </c>
      <c r="S318" s="4">
        <f>U318*K318</f>
        <v>427680</v>
      </c>
      <c r="T318" s="7">
        <f>N318/U318</f>
        <v>0.90909090909090906</v>
      </c>
      <c r="U318" s="4">
        <v>396</v>
      </c>
      <c r="V318" s="4">
        <v>1.9906850192061458</v>
      </c>
      <c r="W318" s="7">
        <f>P318/X318</f>
        <v>1</v>
      </c>
      <c r="X318" s="4">
        <v>51</v>
      </c>
      <c r="Y318" s="7">
        <f>Q318/Z318</f>
        <v>1</v>
      </c>
      <c r="Z318" s="4">
        <v>93</v>
      </c>
      <c r="AA318" s="7">
        <f>R318/AB318</f>
        <v>0.8571428571428571</v>
      </c>
      <c r="AB318" s="4">
        <v>252</v>
      </c>
      <c r="AC318" s="4">
        <v>0</v>
      </c>
      <c r="AD318" s="4" t="e">
        <f>AP318/AC318</f>
        <v>#DIV/0!</v>
      </c>
      <c r="AE318" s="7">
        <f>AF318/(AF318+AH318+AJ318+AL318+AN318+AP318)</f>
        <v>0.21295893790753687</v>
      </c>
      <c r="AF318" s="4">
        <v>18126</v>
      </c>
      <c r="AG318" s="7">
        <f>AH318/(AF318+AH318+AJ318+AL318+AN318+AP318)</f>
        <v>0.26369030135698762</v>
      </c>
      <c r="AH318" s="4">
        <v>22444</v>
      </c>
      <c r="AI318" s="7">
        <f>AJ318/(AF318+AH318+AJ318+AL318+AN318+AP318)</f>
        <v>0.49551782881983197</v>
      </c>
      <c r="AJ318" s="4">
        <v>42176</v>
      </c>
      <c r="AK318" s="7">
        <f>AL318/(AF318+AH318+AJ318+AL318+AN318+AP318)</f>
        <v>1.7681959701580215E-2</v>
      </c>
      <c r="AL318" s="4">
        <v>1505</v>
      </c>
      <c r="AM318" s="7">
        <f>AN318/(AF318+AH318+AJ318+AL318+AN318+AP318)</f>
        <v>1.0150972214063326E-2</v>
      </c>
      <c r="AN318" s="4">
        <v>864</v>
      </c>
      <c r="AO318" s="7">
        <f>AP318/(AF318+AH318+AJ318+AL318+AN318+AP318)</f>
        <v>0</v>
      </c>
      <c r="AP318" s="4">
        <v>0</v>
      </c>
      <c r="AQ318" s="6">
        <f>AO318+AM318+AK318+AI318+AG318+AE318</f>
        <v>0.99999999999999989</v>
      </c>
      <c r="AR318" s="4">
        <v>8277</v>
      </c>
      <c r="AS318" s="4">
        <f>AR318/M318</f>
        <v>2759</v>
      </c>
      <c r="AT318" s="4">
        <f>AR318/V318</f>
        <v>4157.8652173213914</v>
      </c>
      <c r="AU318" s="7">
        <f>AR318/(AR318+AV318+AY318+BB318)</f>
        <v>0.22656848790101827</v>
      </c>
      <c r="AV318" s="4">
        <v>17600</v>
      </c>
      <c r="AW318" s="4">
        <f>AV318/M318</f>
        <v>5866.666666666667</v>
      </c>
      <c r="AX318" s="7">
        <f>AV318/(AR318+AV318+AY318+BB318)</f>
        <v>0.48176940764261467</v>
      </c>
      <c r="AY318" s="4">
        <v>4475</v>
      </c>
      <c r="AZ318" s="4">
        <f>AY318/M318</f>
        <v>1491.6666666666667</v>
      </c>
      <c r="BA318" s="7">
        <f>AY318/(AR318+AV318+AY318+BB318)</f>
        <v>0.12249534654549436</v>
      </c>
      <c r="BB318" s="4">
        <v>6180</v>
      </c>
      <c r="BC318" s="11">
        <f>BB318/(AR318+AV318+AY318+BB318)</f>
        <v>0.16916675791087266</v>
      </c>
      <c r="BD318" s="9">
        <f>BC318+BA318+AX318+AU318</f>
        <v>0.99999999999999989</v>
      </c>
      <c r="BE318" s="14">
        <f>(AF318+AH318+AJ318+AL318+AN318+AP318)</f>
        <v>85115</v>
      </c>
      <c r="BF318" s="14">
        <f t="shared" si="20"/>
        <v>-36532</v>
      </c>
      <c r="BG318" s="13">
        <f>(AF318+AH318+AJ318+AL318+AN318+AP318)-(AR318+AV318+AY318+BB318)</f>
        <v>48583</v>
      </c>
      <c r="BH318" s="13">
        <f t="shared" si="21"/>
        <v>0</v>
      </c>
      <c r="BI318" s="14">
        <f>AF318/W318</f>
        <v>18126</v>
      </c>
      <c r="BJ318" s="14">
        <f>AH318/Y318</f>
        <v>22444</v>
      </c>
      <c r="BK318" s="14">
        <f>AJ318/AA318</f>
        <v>49205.333333333336</v>
      </c>
      <c r="BL318" s="14">
        <f>BI318+BJ318+BK318</f>
        <v>89775.333333333343</v>
      </c>
      <c r="BM318" s="14">
        <f>(AF318/W318)-AF318</f>
        <v>0</v>
      </c>
      <c r="BN318" s="14">
        <f>AH318/Y318-AH318</f>
        <v>0</v>
      </c>
      <c r="BO318" s="14">
        <f>AJ318/AA318-AJ318</f>
        <v>7029.3333333333358</v>
      </c>
      <c r="BP318" s="14">
        <f>BG318/S318</f>
        <v>0.11359661429105873</v>
      </c>
      <c r="BQ318" s="14">
        <f>(BG318-CA318)/S318</f>
        <v>0.11907526915242964</v>
      </c>
      <c r="BR318" s="27">
        <f>BQ318-BP318</f>
        <v>5.4786548613709046E-3</v>
      </c>
      <c r="BS318" s="28">
        <f t="shared" si="22"/>
        <v>388800</v>
      </c>
      <c r="BT318" s="11">
        <f>BS318/S318</f>
        <v>0.90909090909090906</v>
      </c>
      <c r="BU318" s="14">
        <f>(BE318-AP318)*1/BT318-(BE318-AP318)</f>
        <v>8511.5</v>
      </c>
      <c r="BV318" s="14">
        <f t="shared" si="23"/>
        <v>0.19901561915450805</v>
      </c>
      <c r="BW318" s="27">
        <f>(AR318+AV318+AY318+BB318)/S318</f>
        <v>8.5419004863449305E-2</v>
      </c>
      <c r="BX318" s="13">
        <f>(AF318+AH318+AJ318+AL318+AN318)/N318</f>
        <v>236.43055555555554</v>
      </c>
      <c r="BY318" s="26">
        <f>BX318/K318</f>
        <v>0.21891718106995883</v>
      </c>
      <c r="BZ318" s="11">
        <f>AP318/BE318</f>
        <v>0</v>
      </c>
      <c r="CA318" s="15">
        <f>-(BM318+BN318+BO318)/M318</f>
        <v>-2343.1111111111118</v>
      </c>
      <c r="CB318" s="15">
        <f>BG318-CA318</f>
        <v>50926.111111111109</v>
      </c>
      <c r="CC318" s="18">
        <f t="shared" si="24"/>
        <v>0</v>
      </c>
      <c r="CD318" s="17">
        <f>(AF318/(AF318+AH318+AJ318))/(X318/(X318+Z318+AB318))</f>
        <v>1.7009046820816645</v>
      </c>
      <c r="CE318" s="19">
        <f>(AH318/(AF318+AH318+AJ318))/(Z318/(X318+Z318+AB318))</f>
        <v>1.1549561308099485</v>
      </c>
      <c r="CF318" s="18">
        <f>(AJ318/(AF318+AH318+AJ318))/(AB318/(X318+Z318+AB318))</f>
        <v>0.80096405177980112</v>
      </c>
      <c r="CG318">
        <f>AH318/Z318</f>
        <v>241.33333333333334</v>
      </c>
      <c r="CH318" s="11">
        <f>BB318/BE318</f>
        <v>7.2607648475591841E-2</v>
      </c>
      <c r="CI318" s="14">
        <f>AY318/V318</f>
        <v>2247.9698982135105</v>
      </c>
      <c r="CJ318" s="14">
        <f>AV318/M318</f>
        <v>5866.666666666667</v>
      </c>
      <c r="CK318" s="17">
        <f>N318/V318</f>
        <v>180.84227114119861</v>
      </c>
      <c r="CL318" s="17">
        <f>(AL318+AN318)/N318</f>
        <v>6.5805555555555557</v>
      </c>
      <c r="CM318" s="14" t="e">
        <f>AP318/AC318</f>
        <v>#DIV/0!</v>
      </c>
    </row>
    <row r="319" spans="1:91" hidden="1" x14ac:dyDescent="0.2">
      <c r="A319">
        <v>926</v>
      </c>
      <c r="B319" s="2">
        <v>45200</v>
      </c>
      <c r="C319" s="3" t="s">
        <v>41</v>
      </c>
      <c r="D319" t="s">
        <v>42</v>
      </c>
      <c r="E319" s="3" t="s">
        <v>44</v>
      </c>
      <c r="F319" t="s">
        <v>45</v>
      </c>
      <c r="G319" t="str">
        <f>CONCATENATE(C319,E319)</f>
        <v>SEABOI</v>
      </c>
      <c r="H319" t="s">
        <v>34</v>
      </c>
      <c r="I319">
        <f>U319/M319</f>
        <v>180.04545454545453</v>
      </c>
      <c r="J319" t="str">
        <f>_xlfn.CONCAT(C319,E319,H319)</f>
        <v>SEABOI737-900</v>
      </c>
      <c r="K319" s="4">
        <v>399</v>
      </c>
      <c r="L319" s="4">
        <f>N319/M319</f>
        <v>114.90909090909091</v>
      </c>
      <c r="M319" s="4">
        <v>22</v>
      </c>
      <c r="N319" s="4">
        <v>2528</v>
      </c>
      <c r="O319" s="4">
        <f>P319/M319</f>
        <v>22.045454545454547</v>
      </c>
      <c r="P319" s="4">
        <v>485</v>
      </c>
      <c r="Q319" s="4">
        <v>719</v>
      </c>
      <c r="R319" s="4">
        <v>1324</v>
      </c>
      <c r="S319" s="4">
        <f>U319*K319</f>
        <v>1580439</v>
      </c>
      <c r="T319" s="7">
        <f>N319/U319</f>
        <v>0.63822267104266595</v>
      </c>
      <c r="U319" s="4">
        <v>3961</v>
      </c>
      <c r="V319" s="4">
        <v>31.064994160827489</v>
      </c>
      <c r="W319" s="7">
        <f>P319/X319</f>
        <v>0.947265625</v>
      </c>
      <c r="X319" s="4">
        <v>512</v>
      </c>
      <c r="Y319" s="7">
        <f>Q319/Z319</f>
        <v>0.75130616509926851</v>
      </c>
      <c r="Z319" s="4">
        <v>957</v>
      </c>
      <c r="AA319" s="7">
        <f>R319/AB319</f>
        <v>0.5313001605136437</v>
      </c>
      <c r="AB319" s="4">
        <v>2492</v>
      </c>
      <c r="AC319" s="4">
        <v>4632</v>
      </c>
      <c r="AD319" s="4">
        <f>AP319/AC319</f>
        <v>5.9997841105354057</v>
      </c>
      <c r="AE319" s="7">
        <f>AF319/(AF319+AH319+AJ319+AL319+AN319+AP319)</f>
        <v>0.26954371373397118</v>
      </c>
      <c r="AF319" s="4">
        <v>116410</v>
      </c>
      <c r="AG319" s="7">
        <f>AH319/(AF319+AH319+AJ319+AL319+AN319+AP319)</f>
        <v>0.23515668776830495</v>
      </c>
      <c r="AH319" s="4">
        <v>101559</v>
      </c>
      <c r="AI319" s="7">
        <f>AJ319/(AF319+AH319+AJ319+AL319+AN319+AP319)</f>
        <v>0.39276601262393546</v>
      </c>
      <c r="AJ319" s="4">
        <v>169627</v>
      </c>
      <c r="AK319" s="7">
        <f>AL319/(AF319+AH319+AJ319+AL319+AN319+AP319)</f>
        <v>2.1436609412843442E-2</v>
      </c>
      <c r="AL319" s="4">
        <v>9258</v>
      </c>
      <c r="AM319" s="7">
        <f>AN319/(AF319+AH319+AJ319+AL319+AN319+AP319)</f>
        <v>1.6747785254169003E-2</v>
      </c>
      <c r="AN319" s="4">
        <v>7233</v>
      </c>
      <c r="AO319" s="7">
        <f>AP319/(AF319+AH319+AJ319+AL319+AN319+AP319)</f>
        <v>6.4349191206775985E-2</v>
      </c>
      <c r="AP319" s="4">
        <v>27791</v>
      </c>
      <c r="AQ319" s="6">
        <f>AO319+AM319+AK319+AI319+AG319+AE319</f>
        <v>1</v>
      </c>
      <c r="AR319" s="4">
        <v>129170</v>
      </c>
      <c r="AS319" s="4">
        <f>AR319/M319</f>
        <v>5871.363636363636</v>
      </c>
      <c r="AT319" s="4">
        <f>AR319/V319</f>
        <v>4158.0564712573332</v>
      </c>
      <c r="AU319" s="7">
        <f>AR319/(AR319+AV319+AY319+BB319)</f>
        <v>0.30325013147021262</v>
      </c>
      <c r="AV319" s="4">
        <v>130530</v>
      </c>
      <c r="AW319" s="4">
        <f>AV319/M319</f>
        <v>5933.181818181818</v>
      </c>
      <c r="AX319" s="7">
        <f>AV319/(AR319+AV319+AY319+BB319)</f>
        <v>0.30644297949064686</v>
      </c>
      <c r="AY319" s="4">
        <v>69829</v>
      </c>
      <c r="AZ319" s="4">
        <f>AY319/M319</f>
        <v>3174.0454545454545</v>
      </c>
      <c r="BA319" s="7">
        <f>AY319/(AR319+AV319+AY319+BB319)</f>
        <v>0.1639363120727218</v>
      </c>
      <c r="BB319" s="4">
        <v>96423</v>
      </c>
      <c r="BC319" s="11">
        <f>BB319/(AR319+AV319+AY319+BB319)</f>
        <v>0.22637057696641874</v>
      </c>
      <c r="BD319" s="9">
        <f>BC319+BA319+AX319+AU319</f>
        <v>1</v>
      </c>
      <c r="BE319" s="14">
        <f>(AF319+AH319+AJ319+AL319+AN319+AP319)</f>
        <v>431878</v>
      </c>
      <c r="BF319" s="14">
        <f t="shared" si="20"/>
        <v>-425952</v>
      </c>
      <c r="BG319" s="13">
        <f>(AF319+AH319+AJ319+AL319+AN319+AP319)-(AR319+AV319+AY319+BB319)</f>
        <v>5926</v>
      </c>
      <c r="BH319" s="13">
        <f t="shared" si="21"/>
        <v>0</v>
      </c>
      <c r="BI319" s="14">
        <f>AF319/W319</f>
        <v>122890.55670103093</v>
      </c>
      <c r="BJ319" s="14">
        <f>AH319/Y319</f>
        <v>135176.58275382477</v>
      </c>
      <c r="BK319" s="14">
        <f>AJ319/AA319</f>
        <v>319267.7371601208</v>
      </c>
      <c r="BL319" s="14">
        <f>BI319+BJ319+BK319</f>
        <v>577334.87661497644</v>
      </c>
      <c r="BM319" s="14">
        <f>(AF319/W319)-AF319</f>
        <v>6480.5567010309314</v>
      </c>
      <c r="BN319" s="14">
        <f>AH319/Y319-AH319</f>
        <v>33617.582753824769</v>
      </c>
      <c r="BO319" s="14">
        <f>AJ319/AA319-AJ319</f>
        <v>149640.7371601208</v>
      </c>
      <c r="BP319" s="14">
        <f>BG319/S319</f>
        <v>3.74959109462624E-3</v>
      </c>
      <c r="BQ319" s="14">
        <f>(BG319-CA319)/S319</f>
        <v>9.2066156248927292E-3</v>
      </c>
      <c r="BR319" s="27">
        <f>BQ319-BP319</f>
        <v>5.4570245302664891E-3</v>
      </c>
      <c r="BS319" s="28">
        <f t="shared" si="22"/>
        <v>1008672</v>
      </c>
      <c r="BT319" s="11">
        <f>BS319/S319</f>
        <v>0.63822267104266595</v>
      </c>
      <c r="BU319" s="14">
        <f>(BE319-AP319)*1/BT319-(BE319-AP319)</f>
        <v>229057.22745253169</v>
      </c>
      <c r="BV319" s="14">
        <f t="shared" si="23"/>
        <v>0.2732645802843387</v>
      </c>
      <c r="BW319" s="27">
        <f>(AR319+AV319+AY319+BB319)/S319</f>
        <v>0.26951498918971251</v>
      </c>
      <c r="BX319" s="13">
        <f>(AF319+AH319+AJ319+AL319+AN319)/N319</f>
        <v>159.8445411392405</v>
      </c>
      <c r="BY319" s="26">
        <f>BX319/K319</f>
        <v>0.40061288506075315</v>
      </c>
      <c r="BZ319" s="11">
        <f>AP319/BE319</f>
        <v>6.4349191206775985E-2</v>
      </c>
      <c r="CA319" s="15">
        <f>-(BM319+BN319+BO319)/M319</f>
        <v>-8624.4943915898402</v>
      </c>
      <c r="CB319" s="15">
        <f>BG319-CA319</f>
        <v>14550.49439158984</v>
      </c>
      <c r="CC319" s="18">
        <f t="shared" si="24"/>
        <v>0</v>
      </c>
      <c r="CD319" s="17">
        <f>(AF319/(AF319+AH319+AJ319))/(X319/(X319+Z319+AB319))</f>
        <v>2.3235171597004354</v>
      </c>
      <c r="CE319" s="19">
        <f>(AH319/(AF319+AH319+AJ319))/(Z319/(X319+Z319+AB319))</f>
        <v>1.0845061873396211</v>
      </c>
      <c r="CF319" s="18">
        <f>(AJ319/(AF319+AH319+AJ319))/(AB319/(X319+Z319+AB319))</f>
        <v>0.69562070343072213</v>
      </c>
      <c r="CG319">
        <f>AH319/Z319</f>
        <v>106.12225705329153</v>
      </c>
      <c r="CH319" s="11">
        <f>BB319/BE319</f>
        <v>0.22326444042067436</v>
      </c>
      <c r="CI319" s="14">
        <f>AY319/V319</f>
        <v>2247.8356068083017</v>
      </c>
      <c r="CJ319" s="14">
        <f>AV319/M319</f>
        <v>5933.181818181818</v>
      </c>
      <c r="CK319" s="17">
        <f>N319/V319</f>
        <v>81.377771613676074</v>
      </c>
      <c r="CL319" s="17">
        <f>(AL319+AN319)/N319</f>
        <v>6.5233386075949369</v>
      </c>
      <c r="CM319" s="14">
        <f>AP319/AC319</f>
        <v>5.9997841105354057</v>
      </c>
    </row>
    <row r="320" spans="1:91" hidden="1" x14ac:dyDescent="0.2">
      <c r="A320">
        <v>796</v>
      </c>
      <c r="B320" s="2">
        <v>45170</v>
      </c>
      <c r="C320" s="3" t="s">
        <v>57</v>
      </c>
      <c r="D320" t="s">
        <v>56</v>
      </c>
      <c r="E320" s="3" t="s">
        <v>41</v>
      </c>
      <c r="F320" t="s">
        <v>42</v>
      </c>
      <c r="G320" t="str">
        <f>CONCATENATE(C320,E320)</f>
        <v>YYCSEA</v>
      </c>
      <c r="H320" t="s">
        <v>31</v>
      </c>
      <c r="I320">
        <f>U320/M320</f>
        <v>174</v>
      </c>
      <c r="J320" t="str">
        <f>_xlfn.CONCAT(C320,E320,H320)</f>
        <v>YYCSEA737-800</v>
      </c>
      <c r="K320" s="4">
        <v>452</v>
      </c>
      <c r="L320" s="4">
        <f>N320/M320</f>
        <v>158.75</v>
      </c>
      <c r="M320" s="4">
        <v>8</v>
      </c>
      <c r="N320" s="4">
        <v>1270</v>
      </c>
      <c r="O320" s="4">
        <f>P320/M320</f>
        <v>21</v>
      </c>
      <c r="P320" s="4">
        <v>168</v>
      </c>
      <c r="Q320" s="4">
        <v>254</v>
      </c>
      <c r="R320" s="4">
        <v>848</v>
      </c>
      <c r="S320" s="4">
        <f>U320*K320</f>
        <v>629184</v>
      </c>
      <c r="T320" s="7">
        <f>N320/U320</f>
        <v>0.91235632183908044</v>
      </c>
      <c r="U320" s="4">
        <v>1392</v>
      </c>
      <c r="V320" s="4">
        <v>6.8654545454545453</v>
      </c>
      <c r="W320" s="7">
        <f>P320/X320</f>
        <v>1</v>
      </c>
      <c r="X320" s="4">
        <v>168</v>
      </c>
      <c r="Y320" s="7">
        <f>Q320/Z320</f>
        <v>0.79374999999999996</v>
      </c>
      <c r="Z320" s="4">
        <v>320</v>
      </c>
      <c r="AA320" s="7">
        <f>R320/AB320</f>
        <v>0.93805309734513276</v>
      </c>
      <c r="AB320" s="4">
        <v>904</v>
      </c>
      <c r="AC320" s="4">
        <v>0</v>
      </c>
      <c r="AD320" s="4" t="e">
        <f>AP320/AC320</f>
        <v>#DIV/0!</v>
      </c>
      <c r="AE320" s="7">
        <f>AF320/(AF320+AH320+AJ320+AL320+AN320+AP320)</f>
        <v>0.2126135702173968</v>
      </c>
      <c r="AF320" s="4">
        <v>67208</v>
      </c>
      <c r="AG320" s="7">
        <f>AH320/(AF320+AH320+AJ320+AL320+AN320+AP320)</f>
        <v>0.18693214891301596</v>
      </c>
      <c r="AH320" s="4">
        <v>59090</v>
      </c>
      <c r="AI320" s="7">
        <f>AJ320/(AF320+AH320+AJ320+AL320+AN320+AP320)</f>
        <v>0.56558917318350921</v>
      </c>
      <c r="AJ320" s="4">
        <v>178785</v>
      </c>
      <c r="AK320" s="7">
        <f>AL320/(AF320+AH320+AJ320+AL320+AN320+AP320)</f>
        <v>1.8769139270619795E-2</v>
      </c>
      <c r="AL320" s="4">
        <v>5933</v>
      </c>
      <c r="AM320" s="7">
        <f>AN320/(AF320+AH320+AJ320+AL320+AN320+AP320)</f>
        <v>1.6095968415458205E-2</v>
      </c>
      <c r="AN320" s="4">
        <v>5088</v>
      </c>
      <c r="AO320" s="7">
        <f>AP320/(AF320+AH320+AJ320+AL320+AN320+AP320)</f>
        <v>0</v>
      </c>
      <c r="AP320" s="4">
        <v>0</v>
      </c>
      <c r="AQ320" s="6">
        <f>AO320+AM320+AK320+AI320+AG320+AE320</f>
        <v>1</v>
      </c>
      <c r="AR320" s="4">
        <v>28547</v>
      </c>
      <c r="AS320" s="4">
        <f>AR320/M320</f>
        <v>3568.375</v>
      </c>
      <c r="AT320" s="4">
        <f>AR320/V320</f>
        <v>4158.0640889830511</v>
      </c>
      <c r="AU320" s="7">
        <f>AR320/(AR320+AV320+AY320+BB320)</f>
        <v>0.25437971164299333</v>
      </c>
      <c r="AV320" s="4">
        <v>46932</v>
      </c>
      <c r="AW320" s="4">
        <f>AV320/M320</f>
        <v>5866.5</v>
      </c>
      <c r="AX320" s="7">
        <f>AV320/(AR320+AV320+AY320+BB320)</f>
        <v>0.41820676872627471</v>
      </c>
      <c r="AY320" s="4">
        <v>15433</v>
      </c>
      <c r="AZ320" s="4">
        <f>AY320/M320</f>
        <v>1929.125</v>
      </c>
      <c r="BA320" s="7">
        <f>AY320/(AR320+AV320+AY320+BB320)</f>
        <v>0.13752205449911781</v>
      </c>
      <c r="BB320" s="4">
        <v>21310</v>
      </c>
      <c r="BC320" s="11">
        <f>BB320/(AR320+AV320+AY320+BB320)</f>
        <v>0.18989146513161412</v>
      </c>
      <c r="BD320" s="9">
        <f>BC320+BA320+AX320+AU320</f>
        <v>1</v>
      </c>
      <c r="BE320" s="14">
        <f>(AF320+AH320+AJ320+AL320+AN320+AP320)</f>
        <v>316104</v>
      </c>
      <c r="BF320" s="14">
        <f t="shared" si="20"/>
        <v>-112222</v>
      </c>
      <c r="BG320" s="13">
        <f>(AF320+AH320+AJ320+AL320+AN320+AP320)-(AR320+AV320+AY320+BB320)</f>
        <v>203882</v>
      </c>
      <c r="BH320" s="13">
        <f t="shared" si="21"/>
        <v>0</v>
      </c>
      <c r="BI320" s="14">
        <f>AF320/W320</f>
        <v>67208</v>
      </c>
      <c r="BJ320" s="14">
        <f>AH320/Y320</f>
        <v>74444.094488188974</v>
      </c>
      <c r="BK320" s="14">
        <f>AJ320/AA320</f>
        <v>190591.55660377358</v>
      </c>
      <c r="BL320" s="14">
        <f>BI320+BJ320+BK320</f>
        <v>332243.65109196259</v>
      </c>
      <c r="BM320" s="14">
        <f>(AF320/W320)-AF320</f>
        <v>0</v>
      </c>
      <c r="BN320" s="14">
        <f>AH320/Y320-AH320</f>
        <v>15354.094488188974</v>
      </c>
      <c r="BO320" s="14">
        <f>AJ320/AA320-AJ320</f>
        <v>11806.556603773584</v>
      </c>
      <c r="BP320" s="14">
        <f>BG320/S320</f>
        <v>0.32404193367917811</v>
      </c>
      <c r="BQ320" s="14">
        <f>(BG320-CA320)/S320</f>
        <v>0.32943794086705214</v>
      </c>
      <c r="BR320" s="27">
        <f>BQ320-BP320</f>
        <v>5.3960071878740301E-3</v>
      </c>
      <c r="BS320" s="28">
        <f t="shared" si="22"/>
        <v>574040</v>
      </c>
      <c r="BT320" s="11">
        <f>BS320/S320</f>
        <v>0.91235632183908044</v>
      </c>
      <c r="BU320" s="14">
        <f>(BE320-AP320)*1/BT320-(BE320-AP320)</f>
        <v>30365.896062992106</v>
      </c>
      <c r="BV320" s="14">
        <f t="shared" si="23"/>
        <v>0.50240311260299053</v>
      </c>
      <c r="BW320" s="27">
        <f>(AR320+AV320+AY320+BB320)/S320</f>
        <v>0.17836117892381242</v>
      </c>
      <c r="BX320" s="13">
        <f>(AF320+AH320+AJ320+AL320+AN320)/N320</f>
        <v>248.9007874015748</v>
      </c>
      <c r="BY320" s="26">
        <f>BX320/K320</f>
        <v>0.55066545885304163</v>
      </c>
      <c r="BZ320" s="11">
        <f>AP320/BE320</f>
        <v>0</v>
      </c>
      <c r="CA320" s="15">
        <f>-(BM320+BN320+BO320)/M320</f>
        <v>-3395.0813864953197</v>
      </c>
      <c r="CB320" s="15">
        <f>BG320-CA320</f>
        <v>207277.08138649532</v>
      </c>
      <c r="CC320" s="18">
        <f t="shared" si="24"/>
        <v>0</v>
      </c>
      <c r="CD320" s="17">
        <f>(AF320/(AF320+AH320+AJ320))/(X320/(X320+Z320+AB320))</f>
        <v>1.8252943812480069</v>
      </c>
      <c r="CE320" s="19">
        <f>(AH320/(AF320+AH320+AJ320))/(Z320/(X320+Z320+AB320))</f>
        <v>0.84252973780905527</v>
      </c>
      <c r="CF320" s="18">
        <f>(AJ320/(AF320+AH320+AJ320))/(AB320/(X320+Z320+AB320))</f>
        <v>0.90236839364097021</v>
      </c>
      <c r="CG320">
        <f>AH320/Z320</f>
        <v>184.65625</v>
      </c>
      <c r="CH320" s="11">
        <f>BB320/BE320</f>
        <v>6.7414521802950933E-2</v>
      </c>
      <c r="CI320" s="14">
        <f>AY320/V320</f>
        <v>2247.9210805084745</v>
      </c>
      <c r="CJ320" s="14">
        <f>AV320/M320</f>
        <v>5866.5</v>
      </c>
      <c r="CK320" s="17">
        <f>N320/V320</f>
        <v>184.98411016949154</v>
      </c>
      <c r="CL320" s="17">
        <f>(AL320+AN320)/N320</f>
        <v>8.6779527559055119</v>
      </c>
      <c r="CM320" s="14" t="e">
        <f>AP320/AC320</f>
        <v>#DIV/0!</v>
      </c>
    </row>
    <row r="321" spans="1:91" hidden="1" x14ac:dyDescent="0.2">
      <c r="A321">
        <v>823</v>
      </c>
      <c r="B321" s="2">
        <v>45200</v>
      </c>
      <c r="C321" s="3" t="s">
        <v>44</v>
      </c>
      <c r="D321" t="s">
        <v>45</v>
      </c>
      <c r="E321" s="3" t="s">
        <v>41</v>
      </c>
      <c r="F321" t="s">
        <v>42</v>
      </c>
      <c r="G321" t="str">
        <f>CONCATENATE(C321,E321)</f>
        <v>BOISEA</v>
      </c>
      <c r="H321" t="s">
        <v>34</v>
      </c>
      <c r="I321">
        <f>U321/M321</f>
        <v>180.04545454545453</v>
      </c>
      <c r="J321" t="str">
        <f>_xlfn.CONCAT(C321,E321,H321)</f>
        <v>BOISEA737-900</v>
      </c>
      <c r="K321" s="4">
        <v>399</v>
      </c>
      <c r="L321" s="4">
        <f>N321/M321</f>
        <v>114.90909090909091</v>
      </c>
      <c r="M321" s="4">
        <v>22</v>
      </c>
      <c r="N321" s="4">
        <v>2528</v>
      </c>
      <c r="O321" s="4">
        <f>P321/M321</f>
        <v>19.454545454545453</v>
      </c>
      <c r="P321" s="4">
        <v>428</v>
      </c>
      <c r="Q321" s="4">
        <v>647</v>
      </c>
      <c r="R321" s="4">
        <v>1453</v>
      </c>
      <c r="S321" s="4">
        <f>U321*K321</f>
        <v>1580439</v>
      </c>
      <c r="T321" s="7">
        <f>N321/U321</f>
        <v>0.63822267104266595</v>
      </c>
      <c r="U321" s="4">
        <v>3961</v>
      </c>
      <c r="V321" s="4">
        <v>35.965756816917086</v>
      </c>
      <c r="W321" s="7">
        <f>P321/X321</f>
        <v>0.8359375</v>
      </c>
      <c r="X321" s="4">
        <v>512</v>
      </c>
      <c r="Y321" s="7">
        <f>Q321/Z321</f>
        <v>0.67607105538140022</v>
      </c>
      <c r="Z321" s="4">
        <v>957</v>
      </c>
      <c r="AA321" s="7">
        <f>R321/AB321</f>
        <v>0.5830658105939005</v>
      </c>
      <c r="AB321" s="4">
        <v>2492</v>
      </c>
      <c r="AC321" s="4">
        <v>4632</v>
      </c>
      <c r="AD321" s="4">
        <f>AP321/AC321</f>
        <v>5.9997841105354057</v>
      </c>
      <c r="AE321" s="7">
        <f>AF321/(AF321+AH321+AJ321+AL321+AN321+AP321)</f>
        <v>0.21845017345826651</v>
      </c>
      <c r="AF321" s="4">
        <v>87590</v>
      </c>
      <c r="AG321" s="7">
        <f>AH321/(AF321+AH321+AJ321+AL321+AN321+AP321)</f>
        <v>0.21726302558104155</v>
      </c>
      <c r="AH321" s="4">
        <v>87114</v>
      </c>
      <c r="AI321" s="7">
        <f>AJ321/(AF321+AH321+AJ321+AL321+AN321+AP321)</f>
        <v>0.44535752853768823</v>
      </c>
      <c r="AJ321" s="4">
        <v>178571</v>
      </c>
      <c r="AK321" s="7">
        <f>AL321/(AF321+AH321+AJ321+AL321+AN321+AP321)</f>
        <v>2.5359074822738373E-2</v>
      </c>
      <c r="AL321" s="4">
        <v>10168</v>
      </c>
      <c r="AM321" s="7">
        <f>AN321/(AF321+AH321+AJ321+AL321+AN321+AP321)</f>
        <v>2.4259217230603477E-2</v>
      </c>
      <c r="AN321" s="4">
        <v>9727</v>
      </c>
      <c r="AO321" s="7">
        <f>AP321/(AF321+AH321+AJ321+AL321+AN321+AP321)</f>
        <v>6.9310980369661893E-2</v>
      </c>
      <c r="AP321" s="4">
        <v>27791</v>
      </c>
      <c r="AQ321" s="6">
        <f>AO321+AM321+AK321+AI321+AG321+AE321</f>
        <v>1</v>
      </c>
      <c r="AR321" s="4">
        <v>149548</v>
      </c>
      <c r="AS321" s="4">
        <f>AR321/M321</f>
        <v>6797.636363636364</v>
      </c>
      <c r="AT321" s="4">
        <f>AR321/V321</f>
        <v>4158.0662617853668</v>
      </c>
      <c r="AU321" s="7">
        <f>AR321/(AR321+AV321+AY321+BB321)</f>
        <v>0.31646485722387518</v>
      </c>
      <c r="AV321" s="4">
        <v>130530</v>
      </c>
      <c r="AW321" s="4">
        <f>AV321/M321</f>
        <v>5933.181818181818</v>
      </c>
      <c r="AX321" s="7">
        <f>AV321/(AR321+AV321+AY321+BB321)</f>
        <v>0.27622006187600251</v>
      </c>
      <c r="AY321" s="4">
        <v>80845</v>
      </c>
      <c r="AZ321" s="4">
        <f>AY321/M321</f>
        <v>3674.7727272727275</v>
      </c>
      <c r="BA321" s="7">
        <f>AY321/(AR321+AV321+AY321+BB321)</f>
        <v>0.17107952886206562</v>
      </c>
      <c r="BB321" s="4">
        <v>111635</v>
      </c>
      <c r="BC321" s="11">
        <f>BB321/(AR321+AV321+AY321+BB321)</f>
        <v>0.23623555203805671</v>
      </c>
      <c r="BD321" s="9">
        <f>BC321+BA321+AX321+AU321</f>
        <v>1</v>
      </c>
      <c r="BE321" s="14">
        <f>(AF321+AH321+AJ321+AL321+AN321+AP321)</f>
        <v>400961</v>
      </c>
      <c r="BF321" s="14">
        <f t="shared" si="20"/>
        <v>-472558</v>
      </c>
      <c r="BG321" s="13">
        <f>(AF321+AH321+AJ321+AL321+AN321+AP321)-(AR321+AV321+AY321+BB321)</f>
        <v>-71597</v>
      </c>
      <c r="BH321" s="13">
        <f t="shared" si="21"/>
        <v>1</v>
      </c>
      <c r="BI321" s="14">
        <f>AF321/W321</f>
        <v>104780.56074766355</v>
      </c>
      <c r="BJ321" s="14">
        <f>AH321/Y321</f>
        <v>128853.3199381762</v>
      </c>
      <c r="BK321" s="14">
        <f>AJ321/AA321</f>
        <v>306262.16930488643</v>
      </c>
      <c r="BL321" s="14">
        <f>BI321+BJ321+BK321</f>
        <v>539896.04999072617</v>
      </c>
      <c r="BM321" s="14">
        <f>(AF321/W321)-AF321</f>
        <v>17190.560747663549</v>
      </c>
      <c r="BN321" s="14">
        <f>AH321/Y321-AH321</f>
        <v>41739.319938176195</v>
      </c>
      <c r="BO321" s="14">
        <f>AJ321/AA321-AJ321</f>
        <v>127691.16930488643</v>
      </c>
      <c r="BP321" s="14">
        <f>BG321/S321</f>
        <v>-4.5301969895706194E-2</v>
      </c>
      <c r="BQ321" s="14">
        <f>(BG321-CA321)/S321</f>
        <v>-3.9934616268278329E-2</v>
      </c>
      <c r="BR321" s="27">
        <f>BQ321-BP321</f>
        <v>5.3673536274278649E-3</v>
      </c>
      <c r="BS321" s="28">
        <f t="shared" si="22"/>
        <v>1008672</v>
      </c>
      <c r="BT321" s="11">
        <f>BS321/S321</f>
        <v>0.63822267104266595</v>
      </c>
      <c r="BU321" s="14">
        <f>(BE321-AP321)*1/BT321-(BE321-AP321)</f>
        <v>211531.88686708861</v>
      </c>
      <c r="BV321" s="14">
        <f t="shared" si="23"/>
        <v>0.25370229410942152</v>
      </c>
      <c r="BW321" s="27">
        <f>(AR321+AV321+AY321+BB321)/S321</f>
        <v>0.2990042640051277</v>
      </c>
      <c r="BX321" s="13">
        <f>(AF321+AH321+AJ321+AL321+AN321)/N321</f>
        <v>147.61471518987341</v>
      </c>
      <c r="BY321" s="26">
        <f>BX321/K321</f>
        <v>0.36996169220519654</v>
      </c>
      <c r="BZ321" s="11">
        <f>AP321/BE321</f>
        <v>6.9310980369661893E-2</v>
      </c>
      <c r="CA321" s="15">
        <f>-(BM321+BN321+BO321)/M321</f>
        <v>-8482.7749995784616</v>
      </c>
      <c r="CB321" s="15">
        <f>BG321-CA321</f>
        <v>-63114.225000421538</v>
      </c>
      <c r="CC321" s="18">
        <f t="shared" si="24"/>
        <v>1</v>
      </c>
      <c r="CD321" s="17">
        <f>(AF321/(AF321+AH321+AJ321))/(X321/(X321+Z321+AB321))</f>
        <v>1.9181232197827471</v>
      </c>
      <c r="CE321" s="19">
        <f>(AH321/(AF321+AH321+AJ321))/(Z321/(X321+Z321+AB321))</f>
        <v>1.020629119952154</v>
      </c>
      <c r="CF321" s="18">
        <f>(AJ321/(AF321+AH321+AJ321))/(AB321/(X321+Z321+AB321))</f>
        <v>0.80344255364246475</v>
      </c>
      <c r="CG321">
        <f>AH321/Z321</f>
        <v>91.028213166144198</v>
      </c>
      <c r="CH321" s="11">
        <f>BB321/BE321</f>
        <v>0.27841859931514534</v>
      </c>
      <c r="CI321" s="14">
        <f>AY321/V321</f>
        <v>2247.8325817398959</v>
      </c>
      <c r="CJ321" s="14">
        <f>AV321/M321</f>
        <v>5933.181818181818</v>
      </c>
      <c r="CK321" s="17">
        <f>N321/V321</f>
        <v>70.289081163194481</v>
      </c>
      <c r="CL321" s="17">
        <f>(AL321+AN321)/N321</f>
        <v>7.8698575949367084</v>
      </c>
      <c r="CM321" s="14">
        <f>AP321/AC321</f>
        <v>5.9997841105354057</v>
      </c>
    </row>
    <row r="322" spans="1:91" hidden="1" x14ac:dyDescent="0.2">
      <c r="A322">
        <v>214</v>
      </c>
      <c r="B322" s="2">
        <v>44835</v>
      </c>
      <c r="C322" s="3" t="s">
        <v>44</v>
      </c>
      <c r="D322" t="s">
        <v>45</v>
      </c>
      <c r="E322" s="3" t="s">
        <v>37</v>
      </c>
      <c r="F322" t="s">
        <v>38</v>
      </c>
      <c r="G322" t="str">
        <f>CONCATENATE(C322,E322)</f>
        <v>BOILAX</v>
      </c>
      <c r="H322" t="s">
        <v>34</v>
      </c>
      <c r="I322">
        <f>U322/M322</f>
        <v>170.58333333333334</v>
      </c>
      <c r="J322" t="str">
        <f>_xlfn.CONCAT(C322,E322,H322)</f>
        <v>BOILAX737-900</v>
      </c>
      <c r="K322" s="4">
        <v>674</v>
      </c>
      <c r="L322" s="4">
        <f>N322/M322</f>
        <v>126.91666666666667</v>
      </c>
      <c r="M322" s="4">
        <v>12</v>
      </c>
      <c r="N322" s="4">
        <v>1523</v>
      </c>
      <c r="O322" s="4">
        <f>P322/M322</f>
        <v>18.166666666666668</v>
      </c>
      <c r="P322" s="4">
        <v>218</v>
      </c>
      <c r="Q322" s="4">
        <v>362</v>
      </c>
      <c r="R322" s="4">
        <v>943</v>
      </c>
      <c r="S322" s="4">
        <f>U322*K322</f>
        <v>1379678</v>
      </c>
      <c r="T322" s="7">
        <f>N322/U322</f>
        <v>0.74401563263312165</v>
      </c>
      <c r="U322" s="4">
        <v>2047</v>
      </c>
      <c r="V322" s="4">
        <v>26.116655044165505</v>
      </c>
      <c r="W322" s="7">
        <f>P322/X322</f>
        <v>0.8226415094339623</v>
      </c>
      <c r="X322" s="4">
        <v>265</v>
      </c>
      <c r="Y322" s="7">
        <f>Q322/Z322</f>
        <v>0.73131313131313136</v>
      </c>
      <c r="Z322" s="4">
        <v>495</v>
      </c>
      <c r="AA322" s="7">
        <f>R322/AB322</f>
        <v>0.7321428571428571</v>
      </c>
      <c r="AB322" s="4">
        <v>1288</v>
      </c>
      <c r="AC322" s="4">
        <v>136</v>
      </c>
      <c r="AD322" s="4">
        <f>AP322/AC322</f>
        <v>4.9852941176470589</v>
      </c>
      <c r="AE322" s="7">
        <f>AF322/(AF322+AH322+AJ322+AL322+AN322+AP322)</f>
        <v>0.21244051297061151</v>
      </c>
      <c r="AF322" s="4">
        <v>58791</v>
      </c>
      <c r="AG322" s="7">
        <f>AH322/(AF322+AH322+AJ322+AL322+AN322+AP322)</f>
        <v>0.21757527796748585</v>
      </c>
      <c r="AH322" s="4">
        <v>60212</v>
      </c>
      <c r="AI322" s="7">
        <f>AJ322/(AF322+AH322+AJ322+AL322+AN322+AP322)</f>
        <v>0.53347715011508956</v>
      </c>
      <c r="AJ322" s="4">
        <v>147635</v>
      </c>
      <c r="AK322" s="7">
        <f>AL322/(AF322+AH322+AJ322+AL322+AN322+AP322)</f>
        <v>2.0434268865112144E-2</v>
      </c>
      <c r="AL322" s="4">
        <v>5655</v>
      </c>
      <c r="AM322" s="7">
        <f>AN322/(AF322+AH322+AJ322+AL322+AN322+AP322)</f>
        <v>1.3622845910074764E-2</v>
      </c>
      <c r="AN322" s="4">
        <v>3770</v>
      </c>
      <c r="AO322" s="7">
        <f>AP322/(AF322+AH322+AJ322+AL322+AN322+AP322)</f>
        <v>2.4499441716261776E-3</v>
      </c>
      <c r="AP322" s="4">
        <v>678</v>
      </c>
      <c r="AQ322" s="6">
        <f>AO322+AM322+AK322+AI322+AG322+AE322</f>
        <v>1</v>
      </c>
      <c r="AR322" s="4">
        <v>96176</v>
      </c>
      <c r="AS322" s="4">
        <f>AR322/M322</f>
        <v>8014.666666666667</v>
      </c>
      <c r="AT322" s="4">
        <f>AR322/V322</f>
        <v>3682.5542871917605</v>
      </c>
      <c r="AU322" s="7">
        <f>AR322/(AR322+AV322+AY322+BB322)</f>
        <v>0.31566233425233031</v>
      </c>
      <c r="AV322" s="4">
        <v>60255</v>
      </c>
      <c r="AW322" s="4">
        <f>AV322/M322</f>
        <v>5021.25</v>
      </c>
      <c r="AX322" s="7">
        <f>AV322/(AR322+AV322+AY322+BB322)</f>
        <v>0.19776486805829066</v>
      </c>
      <c r="AY322" s="4">
        <v>85519</v>
      </c>
      <c r="AZ322" s="4">
        <f>AY322/M322</f>
        <v>7126.583333333333</v>
      </c>
      <c r="BA322" s="7">
        <f>AY322/(AR322+AV322+AY322+BB322)</f>
        <v>0.2806846527504267</v>
      </c>
      <c r="BB322" s="4">
        <v>62730</v>
      </c>
      <c r="BC322" s="11">
        <f>BB322/(AR322+AV322+AY322+BB322)</f>
        <v>0.20588814493895236</v>
      </c>
      <c r="BD322" s="9">
        <f>BC322+BA322+AX322+AU322</f>
        <v>1</v>
      </c>
      <c r="BE322" s="14">
        <f>(AF322+AH322+AJ322+AL322+AN322+AP322)</f>
        <v>276741</v>
      </c>
      <c r="BF322" s="14">
        <f t="shared" si="20"/>
        <v>-304680</v>
      </c>
      <c r="BG322" s="13">
        <f>(AF322+AH322+AJ322+AL322+AN322+AP322)-(AR322+AV322+AY322+BB322)</f>
        <v>-27939</v>
      </c>
      <c r="BH322" s="13">
        <f t="shared" si="21"/>
        <v>1</v>
      </c>
      <c r="BI322" s="14">
        <f>AF322/W322</f>
        <v>71466.123853211</v>
      </c>
      <c r="BJ322" s="14">
        <f>AH322/Y322</f>
        <v>82334.088397790052</v>
      </c>
      <c r="BK322" s="14">
        <f>AJ322/AA322</f>
        <v>201647.8048780488</v>
      </c>
      <c r="BL322" s="14">
        <f>BI322+BJ322+BK322</f>
        <v>355448.01712904987</v>
      </c>
      <c r="BM322" s="14">
        <f>(AF322/W322)-AF322</f>
        <v>12675.123853211</v>
      </c>
      <c r="BN322" s="14">
        <f>AH322/Y322-AH322</f>
        <v>22122.088397790052</v>
      </c>
      <c r="BO322" s="14">
        <f>AJ322/AA322-AJ322</f>
        <v>54012.804878048802</v>
      </c>
      <c r="BP322" s="14">
        <f>BG322/S322</f>
        <v>-2.025037726194083E-2</v>
      </c>
      <c r="BQ322" s="14">
        <f>(BG322-CA322)/S322</f>
        <v>-1.4886201881341767E-2</v>
      </c>
      <c r="BR322" s="27">
        <f>BQ322-BP322</f>
        <v>5.3641753805990632E-3</v>
      </c>
      <c r="BS322" s="28">
        <f t="shared" si="22"/>
        <v>1026502</v>
      </c>
      <c r="BT322" s="11">
        <f>BS322/S322</f>
        <v>0.74401563263312165</v>
      </c>
      <c r="BU322" s="14">
        <f>(BE322-AP322)*1/BT322-(BE322-AP322)</f>
        <v>94981.623112278408</v>
      </c>
      <c r="BV322" s="14">
        <f t="shared" si="23"/>
        <v>0.20058375939893222</v>
      </c>
      <c r="BW322" s="27">
        <f>(AR322+AV322+AY322+BB322)/S322</f>
        <v>0.22083413666087304</v>
      </c>
      <c r="BX322" s="13">
        <f>(AF322+AH322+AJ322+AL322+AN322)/N322</f>
        <v>181.26263952724887</v>
      </c>
      <c r="BY322" s="26">
        <f>BX322/K322</f>
        <v>0.26893566695437515</v>
      </c>
      <c r="BZ322" s="11">
        <f>AP322/BE322</f>
        <v>2.4499441716261776E-3</v>
      </c>
      <c r="CA322" s="15">
        <f>-(BM322+BN322+BO322)/M322</f>
        <v>-7400.8347607541546</v>
      </c>
      <c r="CB322" s="15">
        <f>BG322-CA322</f>
        <v>-20538.165239245845</v>
      </c>
      <c r="CC322" s="18">
        <f t="shared" si="24"/>
        <v>1</v>
      </c>
      <c r="CD322" s="17">
        <f>(AF322/(AF322+AH322+AJ322))/(X322/(X322+Z322+AB322))</f>
        <v>1.7040129172376595</v>
      </c>
      <c r="CE322" s="19">
        <f>(AH322/(AF322+AH322+AJ322))/(Z322/(X322+Z322+AB322))</f>
        <v>0.93429874014486858</v>
      </c>
      <c r="CF322" s="18">
        <f>(AJ322/(AF322+AH322+AJ322))/(AB322/(X322+Z322+AB322))</f>
        <v>0.88040271782632784</v>
      </c>
      <c r="CG322">
        <f>AH322/Z322</f>
        <v>121.64040404040404</v>
      </c>
      <c r="CH322" s="11">
        <f>BB322/BE322</f>
        <v>0.22667403818010343</v>
      </c>
      <c r="CI322" s="14">
        <f>AY322/V322</f>
        <v>3274.5004999828666</v>
      </c>
      <c r="CJ322" s="14">
        <f>AV322/M322</f>
        <v>5021.25</v>
      </c>
      <c r="CK322" s="17">
        <f>N322/V322</f>
        <v>58.315278025630633</v>
      </c>
      <c r="CL322" s="17">
        <f>(AL322+AN322)/N322</f>
        <v>6.1884438608010504</v>
      </c>
      <c r="CM322" s="14">
        <f>AP322/AC322</f>
        <v>4.9852941176470589</v>
      </c>
    </row>
    <row r="323" spans="1:91" hidden="1" x14ac:dyDescent="0.2">
      <c r="A323">
        <v>421</v>
      </c>
      <c r="B323" s="2">
        <v>44866</v>
      </c>
      <c r="C323" s="3" t="s">
        <v>46</v>
      </c>
      <c r="D323" t="s">
        <v>42</v>
      </c>
      <c r="E323" s="3" t="s">
        <v>41</v>
      </c>
      <c r="F323" t="s">
        <v>42</v>
      </c>
      <c r="G323" t="str">
        <f>CONCATENATE(C323,E323)</f>
        <v>GEGSEA</v>
      </c>
      <c r="H323" t="s">
        <v>34</v>
      </c>
      <c r="I323">
        <f>U323/M323</f>
        <v>173.95454545454547</v>
      </c>
      <c r="J323" t="str">
        <f>_xlfn.CONCAT(C323,E323,H323)</f>
        <v>GEGSEA737-900</v>
      </c>
      <c r="K323" s="4">
        <v>223</v>
      </c>
      <c r="L323" s="4">
        <f>N323/M323</f>
        <v>125.22727272727273</v>
      </c>
      <c r="M323" s="4">
        <v>22</v>
      </c>
      <c r="N323" s="4">
        <v>2755</v>
      </c>
      <c r="O323" s="4">
        <f>P323/M323</f>
        <v>19.545454545454547</v>
      </c>
      <c r="P323" s="4">
        <v>430</v>
      </c>
      <c r="Q323" s="4">
        <v>768</v>
      </c>
      <c r="R323" s="4">
        <v>1557</v>
      </c>
      <c r="S323" s="4">
        <f>U323*K323</f>
        <v>853421</v>
      </c>
      <c r="T323" s="7">
        <f>N323/U323</f>
        <v>0.71988502743663441</v>
      </c>
      <c r="U323" s="4">
        <v>3827</v>
      </c>
      <c r="V323" s="4">
        <v>26.461032432904972</v>
      </c>
      <c r="W323" s="7">
        <f>P323/X323</f>
        <v>0.86868686868686873</v>
      </c>
      <c r="X323" s="4">
        <v>495</v>
      </c>
      <c r="Y323" s="7">
        <f>Q323/Z323</f>
        <v>0.83027027027027023</v>
      </c>
      <c r="Z323" s="4">
        <v>925</v>
      </c>
      <c r="AA323" s="7">
        <f>R323/AB323</f>
        <v>0.64659468438538203</v>
      </c>
      <c r="AB323" s="4">
        <v>2408</v>
      </c>
      <c r="AC323" s="4">
        <v>2198</v>
      </c>
      <c r="AD323" s="4">
        <f>AP323/AC323</f>
        <v>4.9990900818926294</v>
      </c>
      <c r="AE323" s="7">
        <f>AF323/(AF323+AH323+AJ323+AL323+AN323+AP323)</f>
        <v>0.23585140147604297</v>
      </c>
      <c r="AF323" s="4">
        <v>74013</v>
      </c>
      <c r="AG323" s="7">
        <f>AH323/(AF323+AH323+AJ323+AL323+AN323+AP323)</f>
        <v>0.24807209412004641</v>
      </c>
      <c r="AH323" s="4">
        <v>77848</v>
      </c>
      <c r="AI323" s="7">
        <f>AJ323/(AF323+AH323+AJ323+AL323+AN323+AP323)</f>
        <v>0.42668221737855788</v>
      </c>
      <c r="AJ323" s="4">
        <v>133898</v>
      </c>
      <c r="AK323" s="7">
        <f>AL323/(AF323+AH323+AJ323+AL323+AN323+AP323)</f>
        <v>2.9778975947382508E-2</v>
      </c>
      <c r="AL323" s="4">
        <v>9345</v>
      </c>
      <c r="AM323" s="7">
        <f>AN323/(AF323+AH323+AJ323+AL323+AN323+AP323)</f>
        <v>2.4600716352465808E-2</v>
      </c>
      <c r="AN323" s="4">
        <v>7720</v>
      </c>
      <c r="AO323" s="7">
        <f>AP323/(AF323+AH323+AJ323+AL323+AN323+AP323)</f>
        <v>3.5014594725504444E-2</v>
      </c>
      <c r="AP323" s="4">
        <v>10988</v>
      </c>
      <c r="AQ323" s="6">
        <f>AO323+AM323+AK323+AI323+AG323+AE323</f>
        <v>1</v>
      </c>
      <c r="AR323" s="4">
        <v>97444</v>
      </c>
      <c r="AS323" s="4">
        <f>AR323/M323</f>
        <v>4429.272727272727</v>
      </c>
      <c r="AT323" s="4">
        <f>AR323/V323</f>
        <v>3682.5471661803299</v>
      </c>
      <c r="AU323" s="7">
        <f>AR323/(AR323+AV323+AY323+BB323)</f>
        <v>0.27045315141035642</v>
      </c>
      <c r="AV323" s="4">
        <v>112650</v>
      </c>
      <c r="AW323" s="4">
        <f>AV323/M323</f>
        <v>5120.454545454545</v>
      </c>
      <c r="AX323" s="7">
        <f>AV323/(AR323+AV323+AY323+BB323)</f>
        <v>0.31265698766857525</v>
      </c>
      <c r="AY323" s="4">
        <v>86647</v>
      </c>
      <c r="AZ323" s="4">
        <f>AY323/M323</f>
        <v>3938.5</v>
      </c>
      <c r="BA323" s="7">
        <f>AY323/(AR323+AV323+AY323+BB323)</f>
        <v>0.24048637381730173</v>
      </c>
      <c r="BB323" s="4">
        <v>63558</v>
      </c>
      <c r="BC323" s="11">
        <f>BB323/(AR323+AV323+AY323+BB323)</f>
        <v>0.1764034871037666</v>
      </c>
      <c r="BD323" s="9">
        <f>BC323+BA323+AX323+AU323</f>
        <v>1</v>
      </c>
      <c r="BE323" s="14">
        <f>(AF323+AH323+AJ323+AL323+AN323+AP323)</f>
        <v>313812</v>
      </c>
      <c r="BF323" s="14">
        <f t="shared" ref="BF323:BF386" si="25">-(AR323+AV323+AY323+BB323)</f>
        <v>-360299</v>
      </c>
      <c r="BG323" s="13">
        <f>(AF323+AH323+AJ323+AL323+AN323+AP323)-(AR323+AV323+AY323+BB323)</f>
        <v>-46487</v>
      </c>
      <c r="BH323" s="13">
        <f t="shared" ref="BH323:BH386" si="26">IF(BG323&lt;0,1,0)</f>
        <v>1</v>
      </c>
      <c r="BI323" s="14">
        <f>AF323/W323</f>
        <v>85201.011627906977</v>
      </c>
      <c r="BJ323" s="14">
        <f>AH323/Y323</f>
        <v>93762.239583333343</v>
      </c>
      <c r="BK323" s="14">
        <f>AJ323/AA323</f>
        <v>207081.81374438023</v>
      </c>
      <c r="BL323" s="14">
        <f>BI323+BJ323+BK323</f>
        <v>386045.06495562056</v>
      </c>
      <c r="BM323" s="14">
        <f>(AF323/W323)-AF323</f>
        <v>11188.011627906977</v>
      </c>
      <c r="BN323" s="14">
        <f>AH323/Y323-AH323</f>
        <v>15914.239583333343</v>
      </c>
      <c r="BO323" s="14">
        <f>AJ323/AA323-AJ323</f>
        <v>73183.813744380226</v>
      </c>
      <c r="BP323" s="14">
        <f>BG323/S323</f>
        <v>-5.4471357044178666E-2</v>
      </c>
      <c r="BQ323" s="14">
        <f>(BG323-CA323)/S323</f>
        <v>-4.9129963408466919E-2</v>
      </c>
      <c r="BR323" s="27">
        <f>BQ323-BP323</f>
        <v>5.341393635711747E-3</v>
      </c>
      <c r="BS323" s="28">
        <f t="shared" ref="BS323:BS386" si="27">N323*K323</f>
        <v>614365</v>
      </c>
      <c r="BT323" s="11">
        <f>BS323/S323</f>
        <v>0.71988502743663441</v>
      </c>
      <c r="BU323" s="14">
        <f>(BE323-AP323)*1/BT323-(BE323-AP323)</f>
        <v>117832.06098003633</v>
      </c>
      <c r="BV323" s="14">
        <f t="shared" ref="BV323:BV386" si="28">BE323/S323</f>
        <v>0.36771066097506389</v>
      </c>
      <c r="BW323" s="27">
        <f>(AR323+AV323+AY323+BB323)/S323</f>
        <v>0.42218201801924254</v>
      </c>
      <c r="BX323" s="13">
        <f>(AF323+AH323+AJ323+AL323+AN323)/N323</f>
        <v>109.91796733212341</v>
      </c>
      <c r="BY323" s="26">
        <f>BX323/K323</f>
        <v>0.49290568310369243</v>
      </c>
      <c r="BZ323" s="11">
        <f>AP323/BE323</f>
        <v>3.5014594725504444E-2</v>
      </c>
      <c r="CA323" s="15">
        <f>-(BM323+BN323+BO323)/M323</f>
        <v>-4558.4574979827521</v>
      </c>
      <c r="CB323" s="15">
        <f>BG323-CA323</f>
        <v>-41928.542502017248</v>
      </c>
      <c r="CC323" s="18">
        <f t="shared" ref="CC323:CC386" si="29">IF(CB323&lt;0,1,0)</f>
        <v>1</v>
      </c>
      <c r="CD323" s="17">
        <f>(AF323/(AF323+AH323+AJ323))/(X323/(X323+Z323+AB323))</f>
        <v>2.0029717349234843</v>
      </c>
      <c r="CE323" s="19">
        <f>(AH323/(AF323+AH323+AJ323))/(Z323/(X323+Z323+AB323))</f>
        <v>1.1273992420186241</v>
      </c>
      <c r="CF323" s="18">
        <f>(AJ323/(AF323+AH323+AJ323))/(AB323/(X323+Z323+AB323))</f>
        <v>0.74488566957875746</v>
      </c>
      <c r="CG323">
        <f>AH323/Z323</f>
        <v>84.16</v>
      </c>
      <c r="CH323" s="11">
        <f>BB323/BE323</f>
        <v>0.20253527589767123</v>
      </c>
      <c r="CI323" s="14">
        <f>AY323/V323</f>
        <v>3274.5132004846582</v>
      </c>
      <c r="CJ323" s="14">
        <f>AV323/M323</f>
        <v>5120.454545454545</v>
      </c>
      <c r="CK323" s="17">
        <f>N323/V323</f>
        <v>104.11536310934289</v>
      </c>
      <c r="CL323" s="17">
        <f>(AL323+AN323)/N323</f>
        <v>6.1941923774954626</v>
      </c>
      <c r="CM323" s="14">
        <f>AP323/AC323</f>
        <v>4.9990900818926294</v>
      </c>
    </row>
    <row r="324" spans="1:91" hidden="1" x14ac:dyDescent="0.2">
      <c r="A324">
        <v>27</v>
      </c>
      <c r="B324" s="2">
        <v>44805</v>
      </c>
      <c r="C324" s="3" t="s">
        <v>46</v>
      </c>
      <c r="D324" t="s">
        <v>42</v>
      </c>
      <c r="E324" s="3" t="s">
        <v>41</v>
      </c>
      <c r="F324" t="s">
        <v>42</v>
      </c>
      <c r="G324" t="str">
        <f>CONCATENATE(C324,E324)</f>
        <v>GEGSEA</v>
      </c>
      <c r="H324" t="s">
        <v>34</v>
      </c>
      <c r="I324">
        <f>U324/M324</f>
        <v>178</v>
      </c>
      <c r="J324" t="str">
        <f>_xlfn.CONCAT(C324,E324,H324)</f>
        <v>GEGSEA737-900</v>
      </c>
      <c r="K324" s="4">
        <v>223</v>
      </c>
      <c r="L324" s="4">
        <f>N324/M324</f>
        <v>93.717948717948715</v>
      </c>
      <c r="M324" s="4">
        <v>39</v>
      </c>
      <c r="N324" s="4">
        <v>3655</v>
      </c>
      <c r="O324" s="4">
        <f>P324/M324</f>
        <v>13.205128205128204</v>
      </c>
      <c r="P324" s="4">
        <v>515</v>
      </c>
      <c r="Q324" s="4">
        <v>890</v>
      </c>
      <c r="R324" s="4">
        <v>2251</v>
      </c>
      <c r="S324" s="4">
        <f>U324*K324</f>
        <v>1548066</v>
      </c>
      <c r="T324" s="7">
        <f>N324/U324</f>
        <v>0.52650532987611642</v>
      </c>
      <c r="U324" s="4">
        <v>6942</v>
      </c>
      <c r="V324" s="4">
        <v>47.99908208759507</v>
      </c>
      <c r="W324" s="7">
        <f>P324/X324</f>
        <v>0.5741360089186176</v>
      </c>
      <c r="X324" s="4">
        <v>897</v>
      </c>
      <c r="Y324" s="7">
        <f>Q324/Z324</f>
        <v>0.5307096004770423</v>
      </c>
      <c r="Z324" s="4">
        <v>1677</v>
      </c>
      <c r="AA324" s="7">
        <f>R324/AB324</f>
        <v>0.51533882783882778</v>
      </c>
      <c r="AB324" s="4">
        <v>4368</v>
      </c>
      <c r="AC324" s="4">
        <v>6671</v>
      </c>
      <c r="AD324" s="4">
        <f>AP324/AC324</f>
        <v>5</v>
      </c>
      <c r="AE324" s="7">
        <f>AF324/(AF324+AH324+AJ324+AL324+AN324+AP324)</f>
        <v>0.18545396566177305</v>
      </c>
      <c r="AF324" s="4">
        <v>76767</v>
      </c>
      <c r="AG324" s="7">
        <f>AH324/(AF324+AH324+AJ324+AL324+AN324+AP324)</f>
        <v>0.21844175860811083</v>
      </c>
      <c r="AH324" s="4">
        <v>90422</v>
      </c>
      <c r="AI324" s="7">
        <f>AJ324/(AF324+AH324+AJ324+AL324+AN324+AP324)</f>
        <v>0.45892047417385567</v>
      </c>
      <c r="AJ324" s="4">
        <v>189966</v>
      </c>
      <c r="AK324" s="7">
        <f>AL324/(AF324+AH324+AJ324+AL324+AN324+AP324)</f>
        <v>3.261334344749614E-2</v>
      </c>
      <c r="AL324" s="4">
        <v>13500</v>
      </c>
      <c r="AM324" s="7">
        <f>AN324/(AF324+AH324+AJ324+AL324+AN324+AP324)</f>
        <v>2.3991341761265494E-2</v>
      </c>
      <c r="AN324" s="4">
        <v>9931</v>
      </c>
      <c r="AO324" s="7">
        <f>AP324/(AF324+AH324+AJ324+AL324+AN324+AP324)</f>
        <v>8.05791163474988E-2</v>
      </c>
      <c r="AP324" s="4">
        <v>33355</v>
      </c>
      <c r="AQ324" s="6">
        <f>AO324+AM324+AK324+AI324+AG324+AE324</f>
        <v>1</v>
      </c>
      <c r="AR324" s="4">
        <v>176759</v>
      </c>
      <c r="AS324" s="4">
        <f>AR324/M324</f>
        <v>4532.2820512820517</v>
      </c>
      <c r="AT324" s="4">
        <f>AR324/V324</f>
        <v>3682.5495887072757</v>
      </c>
      <c r="AU324" s="7">
        <f>AR324/(AR324+AV324+AY324+BB324)</f>
        <v>0.27045400297446004</v>
      </c>
      <c r="AV324" s="4">
        <v>204342</v>
      </c>
      <c r="AW324" s="4">
        <f>AV324/M324</f>
        <v>5239.5384615384619</v>
      </c>
      <c r="AX324" s="7">
        <f>AV324/(AR324+AV324+AY324+BB324)</f>
        <v>0.31265797993769545</v>
      </c>
      <c r="AY324" s="4">
        <v>157173</v>
      </c>
      <c r="AZ324" s="4">
        <f>AY324/M324</f>
        <v>4030.0769230769229</v>
      </c>
      <c r="BA324" s="7">
        <f>AY324/(AR324+AV324+AY324+BB324)</f>
        <v>0.24048601208144879</v>
      </c>
      <c r="BB324" s="4">
        <v>115290</v>
      </c>
      <c r="BC324" s="11">
        <f>BB324/(AR324+AV324+AY324+BB324)</f>
        <v>0.17640200500639569</v>
      </c>
      <c r="BD324" s="9">
        <f>BC324+BA324+AX324+AU324</f>
        <v>1</v>
      </c>
      <c r="BE324" s="14">
        <f>(AF324+AH324+AJ324+AL324+AN324+AP324)</f>
        <v>413941</v>
      </c>
      <c r="BF324" s="14">
        <f t="shared" si="25"/>
        <v>-653564</v>
      </c>
      <c r="BG324" s="13">
        <f>(AF324+AH324+AJ324+AL324+AN324+AP324)-(AR324+AV324+AY324+BB324)</f>
        <v>-239623</v>
      </c>
      <c r="BH324" s="13">
        <f t="shared" si="26"/>
        <v>1</v>
      </c>
      <c r="BI324" s="14">
        <f>AF324/W324</f>
        <v>133708.73592233009</v>
      </c>
      <c r="BJ324" s="14">
        <f>AH324/Y324</f>
        <v>170379.43146067418</v>
      </c>
      <c r="BK324" s="14">
        <f>AJ324/AA324</f>
        <v>368623.49533540651</v>
      </c>
      <c r="BL324" s="14">
        <f>BI324+BJ324+BK324</f>
        <v>672711.66271841084</v>
      </c>
      <c r="BM324" s="14">
        <f>(AF324/W324)-AF324</f>
        <v>56941.735922330088</v>
      </c>
      <c r="BN324" s="14">
        <f>AH324/Y324-AH324</f>
        <v>79957.431460674183</v>
      </c>
      <c r="BO324" s="14">
        <f>AJ324/AA324-AJ324</f>
        <v>178657.49533540651</v>
      </c>
      <c r="BP324" s="14">
        <f>BG324/S324</f>
        <v>-0.15478862012343142</v>
      </c>
      <c r="BQ324" s="14">
        <f>(BG324-CA324)/S324</f>
        <v>-0.14956197185393955</v>
      </c>
      <c r="BR324" s="27">
        <f>BQ324-BP324</f>
        <v>5.2266482694918737E-3</v>
      </c>
      <c r="BS324" s="28">
        <f t="shared" si="27"/>
        <v>815065</v>
      </c>
      <c r="BT324" s="11">
        <f>BS324/S324</f>
        <v>0.52650532987611642</v>
      </c>
      <c r="BU324" s="14">
        <f>(BE324-AP324)*1/BT324-(BE324-AP324)</f>
        <v>342267.08125854994</v>
      </c>
      <c r="BV324" s="14">
        <f t="shared" si="28"/>
        <v>0.26739234632115166</v>
      </c>
      <c r="BW324" s="27">
        <f>(AR324+AV324+AY324+BB324)/S324</f>
        <v>0.42218096644458314</v>
      </c>
      <c r="BX324" s="13">
        <f>(AF324+AH324+AJ324+AL324+AN324)/N324</f>
        <v>104.12749658002735</v>
      </c>
      <c r="BY324" s="26">
        <f>BX324/K324</f>
        <v>0.46693944654720787</v>
      </c>
      <c r="BZ324" s="11">
        <f>AP324/BE324</f>
        <v>8.05791163474988E-2</v>
      </c>
      <c r="CA324" s="15">
        <f>-(BM324+BN324+BO324)/M324</f>
        <v>-8091.1964799592506</v>
      </c>
      <c r="CB324" s="15">
        <f>BG324-CA324</f>
        <v>-231531.80352004076</v>
      </c>
      <c r="CC324" s="18">
        <f t="shared" si="29"/>
        <v>1</v>
      </c>
      <c r="CD324" s="17">
        <f>(AF324/(AF324+AH324+AJ324))/(X324/(X324+Z324+AB324))</f>
        <v>1.663450955710984</v>
      </c>
      <c r="CE324" s="19">
        <f>(AH324/(AF324+AH324+AJ324))/(Z324/(X324+Z324+AB324))</f>
        <v>1.0480184324895745</v>
      </c>
      <c r="CF324" s="18">
        <f>(AJ324/(AF324+AH324+AJ324))/(AB324/(X324+Z324+AB324))</f>
        <v>0.84531995912138991</v>
      </c>
      <c r="CG324">
        <f>AH324/Z324</f>
        <v>53.918902802623734</v>
      </c>
      <c r="CH324" s="11">
        <f>BB324/BE324</f>
        <v>0.27851795304161703</v>
      </c>
      <c r="CI324" s="14">
        <f>AY324/V324</f>
        <v>3274.5001188391466</v>
      </c>
      <c r="CJ324" s="14">
        <f>AV324/M324</f>
        <v>5239.5384615384619</v>
      </c>
      <c r="CK324" s="17">
        <f>N324/V324</f>
        <v>76.147289511284256</v>
      </c>
      <c r="CL324" s="17">
        <f>(AL324+AN324)/N324</f>
        <v>6.4106703146374828</v>
      </c>
      <c r="CM324" s="14">
        <f>AP324/AC324</f>
        <v>5</v>
      </c>
    </row>
    <row r="325" spans="1:91" hidden="1" x14ac:dyDescent="0.2">
      <c r="A325">
        <v>1085</v>
      </c>
      <c r="B325" s="2">
        <v>45231</v>
      </c>
      <c r="C325" s="3" t="s">
        <v>37</v>
      </c>
      <c r="D325" t="s">
        <v>38</v>
      </c>
      <c r="E325" s="3" t="s">
        <v>29</v>
      </c>
      <c r="F325" t="s">
        <v>28</v>
      </c>
      <c r="G325" t="str">
        <f>CONCATENATE(C325,E325)</f>
        <v>LAXANC</v>
      </c>
      <c r="H325" t="s">
        <v>35</v>
      </c>
      <c r="I325">
        <f>U325/M325</f>
        <v>160.19999999999999</v>
      </c>
      <c r="J325" t="str">
        <f>_xlfn.CONCAT(C325,E325,H325)</f>
        <v>LAXANC737-Max 9</v>
      </c>
      <c r="K325" s="4">
        <v>2345</v>
      </c>
      <c r="L325" s="4">
        <f>N325/M325</f>
        <v>130.80000000000001</v>
      </c>
      <c r="M325" s="4">
        <v>5</v>
      </c>
      <c r="N325" s="4">
        <v>654</v>
      </c>
      <c r="O325" s="4">
        <f>P325/M325</f>
        <v>20.8</v>
      </c>
      <c r="P325" s="4">
        <v>104</v>
      </c>
      <c r="Q325" s="4">
        <v>184</v>
      </c>
      <c r="R325" s="4">
        <v>366</v>
      </c>
      <c r="S325" s="4">
        <f>U325*K325</f>
        <v>1878345</v>
      </c>
      <c r="T325" s="7">
        <f>N325/U325</f>
        <v>0.81647940074906367</v>
      </c>
      <c r="U325" s="4">
        <v>801</v>
      </c>
      <c r="V325" s="4">
        <v>24.54078947368421</v>
      </c>
      <c r="W325" s="7">
        <f>P325/X325</f>
        <v>1</v>
      </c>
      <c r="X325" s="4">
        <v>104</v>
      </c>
      <c r="Y325" s="7">
        <f>Q325/Z325</f>
        <v>0.94845360824742264</v>
      </c>
      <c r="Z325" s="4">
        <v>194</v>
      </c>
      <c r="AA325" s="7">
        <f>R325/AB325</f>
        <v>0.72619047619047616</v>
      </c>
      <c r="AB325" s="4">
        <v>504</v>
      </c>
      <c r="AC325" s="4">
        <v>5139</v>
      </c>
      <c r="AD325" s="4">
        <f>AP325/AC325</f>
        <v>5.9994162288382951</v>
      </c>
      <c r="AE325" s="7">
        <f>AF325/(AF325+AH325+AJ325+AL325+AN325+AP325)</f>
        <v>0.22462465656297084</v>
      </c>
      <c r="AF325" s="4">
        <v>63361</v>
      </c>
      <c r="AG325" s="7">
        <f>AH325/(AF325+AH325+AJ325+AL325+AN325+AP325)</f>
        <v>0.22658867322520607</v>
      </c>
      <c r="AH325" s="4">
        <v>63915</v>
      </c>
      <c r="AI325" s="7">
        <f>AJ325/(AF325+AH325+AJ325+AL325+AN325+AP325)</f>
        <v>0.42394044137197556</v>
      </c>
      <c r="AJ325" s="4">
        <v>119583</v>
      </c>
      <c r="AK325" s="7">
        <f>AL325/(AF325+AH325+AJ325+AL325+AN325+AP325)</f>
        <v>9.0578746787201986E-3</v>
      </c>
      <c r="AL325" s="4">
        <v>2555</v>
      </c>
      <c r="AM325" s="7">
        <f>AN325/(AF325+AH325+AJ325+AL325+AN325+AP325)</f>
        <v>6.4876362669502793E-3</v>
      </c>
      <c r="AN325" s="4">
        <v>1830</v>
      </c>
      <c r="AO325" s="7">
        <f>AP325/(AF325+AH325+AJ325+AL325+AN325+AP325)</f>
        <v>0.10930071789417709</v>
      </c>
      <c r="AP325" s="4">
        <v>30831</v>
      </c>
      <c r="AQ325" s="6">
        <f>AO325+AM325+AK325+AI325+AG325+AE325</f>
        <v>1</v>
      </c>
      <c r="AR325" s="4">
        <v>107913</v>
      </c>
      <c r="AS325" s="4">
        <f>AR325/M325</f>
        <v>21582.6</v>
      </c>
      <c r="AT325" s="4">
        <f>AR325/V325</f>
        <v>4397.2912980537239</v>
      </c>
      <c r="AU325" s="7">
        <f>AR325/(AR325+AV325+AY325+BB325)</f>
        <v>0.39739203765010883</v>
      </c>
      <c r="AV325" s="4">
        <v>29599</v>
      </c>
      <c r="AW325" s="4">
        <f>AV325/M325</f>
        <v>5919.8</v>
      </c>
      <c r="AX325" s="7">
        <f>AV325/(AR325+AV325+AY325+BB325)</f>
        <v>0.10899897994130059</v>
      </c>
      <c r="AY325" s="4">
        <v>58080</v>
      </c>
      <c r="AZ325" s="4">
        <f>AY325/M325</f>
        <v>11616</v>
      </c>
      <c r="BA325" s="7">
        <f>AY325/(AR325+AV325+AY325+BB325)</f>
        <v>0.2138808998611689</v>
      </c>
      <c r="BB325" s="4">
        <v>75961</v>
      </c>
      <c r="BC325" s="11">
        <f>BB325/(AR325+AV325+AY325+BB325)</f>
        <v>0.27972808254742171</v>
      </c>
      <c r="BD325" s="9">
        <f>BC325+BA325+AX325+AU325</f>
        <v>1</v>
      </c>
      <c r="BE325" s="14">
        <f>(AF325+AH325+AJ325+AL325+AN325+AP325)</f>
        <v>282075</v>
      </c>
      <c r="BF325" s="14">
        <f t="shared" si="25"/>
        <v>-271553</v>
      </c>
      <c r="BG325" s="13">
        <f>(AF325+AH325+AJ325+AL325+AN325+AP325)-(AR325+AV325+AY325+BB325)</f>
        <v>10522</v>
      </c>
      <c r="BH325" s="13">
        <f t="shared" si="26"/>
        <v>0</v>
      </c>
      <c r="BI325" s="14">
        <f>AF325/W325</f>
        <v>63361</v>
      </c>
      <c r="BJ325" s="14">
        <f>AH325/Y325</f>
        <v>67388.641304347824</v>
      </c>
      <c r="BK325" s="14">
        <f>AJ325/AA325</f>
        <v>164671.67213114756</v>
      </c>
      <c r="BL325" s="14">
        <f>BI325+BJ325+BK325</f>
        <v>295421.31343549537</v>
      </c>
      <c r="BM325" s="14">
        <f>(AF325/W325)-AF325</f>
        <v>0</v>
      </c>
      <c r="BN325" s="14">
        <f>AH325/Y325-AH325</f>
        <v>3473.6413043478242</v>
      </c>
      <c r="BO325" s="14">
        <f>AJ325/AA325-AJ325</f>
        <v>45088.672131147556</v>
      </c>
      <c r="BP325" s="14">
        <f>BG325/S325</f>
        <v>5.6017398294775454E-3</v>
      </c>
      <c r="BQ325" s="14">
        <f>(BG325-CA325)/S325</f>
        <v>1.0772495301501627E-2</v>
      </c>
      <c r="BR325" s="27">
        <f>BQ325-BP325</f>
        <v>5.1707554720240821E-3</v>
      </c>
      <c r="BS325" s="28">
        <f t="shared" si="27"/>
        <v>1533630</v>
      </c>
      <c r="BT325" s="11">
        <f>BS325/S325</f>
        <v>0.81647940074906367</v>
      </c>
      <c r="BU325" s="14">
        <f>(BE325-AP325)*1/BT325-(BE325-AP325)</f>
        <v>56472.275229357823</v>
      </c>
      <c r="BV325" s="14">
        <f t="shared" si="28"/>
        <v>0.15017209298611278</v>
      </c>
      <c r="BW325" s="27">
        <f>(AR325+AV325+AY325+BB325)/S325</f>
        <v>0.14457035315663522</v>
      </c>
      <c r="BX325" s="13">
        <f>(AF325+AH325+AJ325+AL325+AN325)/N325</f>
        <v>384.16513761467888</v>
      </c>
      <c r="BY325" s="26">
        <f>BX325/K325</f>
        <v>0.16382308640284815</v>
      </c>
      <c r="BZ325" s="11">
        <f>AP325/BE325</f>
        <v>0.10930071789417709</v>
      </c>
      <c r="CA325" s="15">
        <f>-(BM325+BN325+BO325)/M325</f>
        <v>-9712.462687099076</v>
      </c>
      <c r="CB325" s="15">
        <f>BG325-CA325</f>
        <v>20234.462687099076</v>
      </c>
      <c r="CC325" s="18">
        <f t="shared" si="29"/>
        <v>0</v>
      </c>
      <c r="CD325" s="17">
        <f>(AF325/(AF325+AH325+AJ325))/(X325/(X325+Z325+AB325))</f>
        <v>1.9793112200144152</v>
      </c>
      <c r="CE325" s="19">
        <f>(AH325/(AF325+AH325+AJ325))/(Z325/(X325+Z325+AB325))</f>
        <v>1.0703516089551182</v>
      </c>
      <c r="CF325" s="18">
        <f>(AJ325/(AF325+AH325+AJ325))/(AB325/(X325+Z325+AB325))</f>
        <v>0.77084012099446009</v>
      </c>
      <c r="CG325">
        <f>AH325/Z325</f>
        <v>329.45876288659792</v>
      </c>
      <c r="CH325" s="11">
        <f>BB325/BE325</f>
        <v>0.26929362758131703</v>
      </c>
      <c r="CI325" s="14">
        <f>AY325/V325</f>
        <v>2366.6720283094742</v>
      </c>
      <c r="CJ325" s="14">
        <f>AV325/M325</f>
        <v>5919.8</v>
      </c>
      <c r="CK325" s="17">
        <f>N325/V325</f>
        <v>26.649509409683127</v>
      </c>
      <c r="CL325" s="17">
        <f>(AL325+AN325)/N325</f>
        <v>6.7048929663608563</v>
      </c>
      <c r="CM325" s="14">
        <f>AP325/AC325</f>
        <v>5.9994162288382951</v>
      </c>
    </row>
    <row r="326" spans="1:91" hidden="1" x14ac:dyDescent="0.2">
      <c r="A326">
        <v>755</v>
      </c>
      <c r="B326" s="2">
        <v>45170</v>
      </c>
      <c r="C326" s="3" t="s">
        <v>43</v>
      </c>
      <c r="D326" t="s">
        <v>38</v>
      </c>
      <c r="E326" s="3" t="s">
        <v>32</v>
      </c>
      <c r="F326" t="s">
        <v>33</v>
      </c>
      <c r="G326" t="str">
        <f>CONCATENATE(C326,E326)</f>
        <v>SFOHNL</v>
      </c>
      <c r="H326" t="s">
        <v>31</v>
      </c>
      <c r="I326">
        <f>U326/M326</f>
        <v>132.66666666666666</v>
      </c>
      <c r="J326" t="str">
        <f>_xlfn.CONCAT(C326,E326,H326)</f>
        <v>SFOHNL737-800</v>
      </c>
      <c r="K326" s="4">
        <v>2399</v>
      </c>
      <c r="L326" s="4">
        <f>N326/M326</f>
        <v>117.66666666666667</v>
      </c>
      <c r="M326" s="4">
        <v>3</v>
      </c>
      <c r="N326" s="4">
        <v>353</v>
      </c>
      <c r="O326" s="4">
        <f>P326/M326</f>
        <v>17.666666666666668</v>
      </c>
      <c r="P326" s="4">
        <v>53</v>
      </c>
      <c r="Q326" s="4">
        <v>100</v>
      </c>
      <c r="R326" s="4">
        <v>200</v>
      </c>
      <c r="S326" s="4">
        <f>U326*K326</f>
        <v>954802</v>
      </c>
      <c r="T326" s="7">
        <f>N326/U326</f>
        <v>0.88693467336683418</v>
      </c>
      <c r="U326" s="4">
        <v>398</v>
      </c>
      <c r="V326" s="4">
        <v>13.538171140939596</v>
      </c>
      <c r="W326" s="7">
        <f>P326/X326</f>
        <v>1</v>
      </c>
      <c r="X326" s="4">
        <v>53</v>
      </c>
      <c r="Y326" s="7">
        <f>Q326/Z326</f>
        <v>1</v>
      </c>
      <c r="Z326" s="4">
        <v>100</v>
      </c>
      <c r="AA326" s="7">
        <f>R326/AB326</f>
        <v>0.81632653061224492</v>
      </c>
      <c r="AB326" s="4">
        <v>245</v>
      </c>
      <c r="AC326" s="4">
        <v>125</v>
      </c>
      <c r="AD326" s="4">
        <f>AP326/AC326</f>
        <v>5.976</v>
      </c>
      <c r="AE326" s="7">
        <f>AF326/(AF326+AH326+AJ326+AL326+AN326+AP326)</f>
        <v>0.20880407558757164</v>
      </c>
      <c r="AF326" s="4">
        <v>26928</v>
      </c>
      <c r="AG326" s="7">
        <f>AH326/(AF326+AH326+AJ326+AL326+AN326+AP326)</f>
        <v>0.26085001124353496</v>
      </c>
      <c r="AH326" s="4">
        <v>33640</v>
      </c>
      <c r="AI326" s="7">
        <f>AJ326/(AF326+AH326+AJ326+AL326+AN326+AP326)</f>
        <v>0.50746338096973553</v>
      </c>
      <c r="AJ326" s="4">
        <v>65444</v>
      </c>
      <c r="AK326" s="7">
        <f>AL326/(AF326+AH326+AJ326+AL326+AN326+AP326)</f>
        <v>1.0855826865069826E-2</v>
      </c>
      <c r="AL326" s="4">
        <v>1400</v>
      </c>
      <c r="AM326" s="7">
        <f>AN326/(AF326+AH326+AJ326+AL326+AN326+AP326)</f>
        <v>6.2343462853686714E-3</v>
      </c>
      <c r="AN326" s="4">
        <v>804</v>
      </c>
      <c r="AO326" s="7">
        <f>AP326/(AF326+AH326+AJ326+AL326+AN326+AP326)</f>
        <v>5.7923590487194004E-3</v>
      </c>
      <c r="AP326" s="4">
        <v>747</v>
      </c>
      <c r="AQ326" s="6">
        <f>AO326+AM326+AK326+AI326+AG326+AE326</f>
        <v>1</v>
      </c>
      <c r="AR326" s="4">
        <v>56292</v>
      </c>
      <c r="AS326" s="4">
        <f>AR326/M326</f>
        <v>18764</v>
      </c>
      <c r="AT326" s="4">
        <f>AR326/V326</f>
        <v>4158.0210069713403</v>
      </c>
      <c r="AU326" s="7">
        <f>AR326/(AR326+AV326+AY326+BB326)</f>
        <v>0.39252492852660203</v>
      </c>
      <c r="AV326" s="4">
        <v>14666</v>
      </c>
      <c r="AW326" s="4">
        <f>AV326/M326</f>
        <v>4888.666666666667</v>
      </c>
      <c r="AX326" s="7">
        <f>AV326/(AR326+AV326+AY326+BB326)</f>
        <v>0.10226622969109546</v>
      </c>
      <c r="AY326" s="4">
        <v>30431</v>
      </c>
      <c r="AZ326" s="4">
        <f>AY326/M326</f>
        <v>10143.666666666666</v>
      </c>
      <c r="BA326" s="7">
        <f>AY326/(AR326+AV326+AY326+BB326)</f>
        <v>0.21219580224531065</v>
      </c>
      <c r="BB326" s="4">
        <v>42021</v>
      </c>
      <c r="BC326" s="11">
        <f>BB326/(AR326+AV326+AY326+BB326)</f>
        <v>0.29301303953699182</v>
      </c>
      <c r="BD326" s="9">
        <f>BC326+BA326+AX326+AU326</f>
        <v>0.99999999999999989</v>
      </c>
      <c r="BE326" s="14">
        <f>(AF326+AH326+AJ326+AL326+AN326+AP326)</f>
        <v>128963</v>
      </c>
      <c r="BF326" s="14">
        <f t="shared" si="25"/>
        <v>-143410</v>
      </c>
      <c r="BG326" s="13">
        <f>(AF326+AH326+AJ326+AL326+AN326+AP326)-(AR326+AV326+AY326+BB326)</f>
        <v>-14447</v>
      </c>
      <c r="BH326" s="13">
        <f t="shared" si="26"/>
        <v>1</v>
      </c>
      <c r="BI326" s="14">
        <f>AF326/W326</f>
        <v>26928</v>
      </c>
      <c r="BJ326" s="14">
        <f>AH326/Y326</f>
        <v>33640</v>
      </c>
      <c r="BK326" s="14">
        <f>AJ326/AA326</f>
        <v>80168.899999999994</v>
      </c>
      <c r="BL326" s="14">
        <f>BI326+BJ326+BK326</f>
        <v>140736.9</v>
      </c>
      <c r="BM326" s="14">
        <f>(AF326/W326)-AF326</f>
        <v>0</v>
      </c>
      <c r="BN326" s="14">
        <f>AH326/Y326-AH326</f>
        <v>0</v>
      </c>
      <c r="BO326" s="14">
        <f>AJ326/AA326-AJ326</f>
        <v>14724.899999999994</v>
      </c>
      <c r="BP326" s="14">
        <f>BG326/S326</f>
        <v>-1.5130885775270685E-2</v>
      </c>
      <c r="BQ326" s="14">
        <f>(BG326-CA326)/S326</f>
        <v>-9.9902388139111575E-3</v>
      </c>
      <c r="BR326" s="27">
        <f>BQ326-BP326</f>
        <v>5.1406469613595272E-3</v>
      </c>
      <c r="BS326" s="28">
        <f t="shared" si="27"/>
        <v>846847</v>
      </c>
      <c r="BT326" s="11">
        <f>BS326/S326</f>
        <v>0.88693467336683418</v>
      </c>
      <c r="BU326" s="14">
        <f>(BE326-AP326)*1/BT326-(BE326-AP326)</f>
        <v>16344.815864022676</v>
      </c>
      <c r="BV326" s="14">
        <f t="shared" si="28"/>
        <v>0.13506779416046469</v>
      </c>
      <c r="BW326" s="27">
        <f>(AR326+AV326+AY326+BB326)/S326</f>
        <v>0.15019867993573538</v>
      </c>
      <c r="BX326" s="13">
        <f>(AF326+AH326+AJ326+AL326+AN326)/N326</f>
        <v>363.21813031161474</v>
      </c>
      <c r="BY326" s="26">
        <f>BX326/K326</f>
        <v>0.1514039726184305</v>
      </c>
      <c r="BZ326" s="11">
        <f>AP326/BE326</f>
        <v>5.7923590487194004E-3</v>
      </c>
      <c r="CA326" s="15">
        <f>-(BM326+BN326+BO326)/M326</f>
        <v>-4908.2999999999984</v>
      </c>
      <c r="CB326" s="15">
        <f>BG326-CA326</f>
        <v>-9538.7000000000007</v>
      </c>
      <c r="CC326" s="18">
        <f t="shared" si="29"/>
        <v>1</v>
      </c>
      <c r="CD326" s="17">
        <f>(AF326/(AF326+AH326+AJ326))/(X326/(X326+Z326+AB326))</f>
        <v>1.6047204848415157</v>
      </c>
      <c r="CE326" s="19">
        <f>(AH326/(AF326+AH326+AJ326))/(Z326/(X326+Z326+AB326))</f>
        <v>1.0624956353363173</v>
      </c>
      <c r="CF326" s="18">
        <f>(AJ326/(AF326+AH326+AJ326))/(AB326/(X326+Z326+AB326))</f>
        <v>0.84367449293782859</v>
      </c>
      <c r="CG326">
        <f>AH326/Z326</f>
        <v>336.4</v>
      </c>
      <c r="CH326" s="11">
        <f>BB326/BE326</f>
        <v>0.32583764335507082</v>
      </c>
      <c r="CI326" s="14">
        <f>AY326/V326</f>
        <v>2247.7925329202171</v>
      </c>
      <c r="CJ326" s="14">
        <f>AV326/M326</f>
        <v>4888.666666666667</v>
      </c>
      <c r="CK326" s="17">
        <f>N326/V326</f>
        <v>26.074422927962821</v>
      </c>
      <c r="CL326" s="17">
        <f>(AL326+AN326)/N326</f>
        <v>6.2436260623229458</v>
      </c>
      <c r="CM326" s="14">
        <f>AP326/AC326</f>
        <v>5.976</v>
      </c>
    </row>
    <row r="327" spans="1:91" hidden="1" x14ac:dyDescent="0.2">
      <c r="A327">
        <v>175</v>
      </c>
      <c r="B327" s="2">
        <v>44805</v>
      </c>
      <c r="C327" s="3" t="s">
        <v>43</v>
      </c>
      <c r="D327" t="s">
        <v>38</v>
      </c>
      <c r="E327" s="3" t="s">
        <v>53</v>
      </c>
      <c r="F327" t="s">
        <v>54</v>
      </c>
      <c r="G327" t="str">
        <f>CONCATENATE(C327,E327)</f>
        <v>SFOYVR</v>
      </c>
      <c r="H327" t="s">
        <v>30</v>
      </c>
      <c r="I327">
        <f>U327/M327</f>
        <v>132</v>
      </c>
      <c r="J327" t="str">
        <f>_xlfn.CONCAT(C327,E327,H327)</f>
        <v>SFOYVR737-700</v>
      </c>
      <c r="K327" s="4">
        <v>800</v>
      </c>
      <c r="L327" s="4">
        <f>N327/M327</f>
        <v>104.25</v>
      </c>
      <c r="M327" s="4">
        <v>8</v>
      </c>
      <c r="N327" s="4">
        <v>834</v>
      </c>
      <c r="O327" s="4">
        <f>P327/M327</f>
        <v>17</v>
      </c>
      <c r="P327" s="4">
        <v>136</v>
      </c>
      <c r="Q327" s="4">
        <v>242</v>
      </c>
      <c r="R327" s="4">
        <v>456</v>
      </c>
      <c r="S327" s="4">
        <f>U327*K327</f>
        <v>844800</v>
      </c>
      <c r="T327" s="7">
        <f>N327/U327</f>
        <v>0.78977272727272729</v>
      </c>
      <c r="U327" s="4">
        <v>1056</v>
      </c>
      <c r="V327" s="4">
        <v>8.5167015098722416</v>
      </c>
      <c r="W327" s="7">
        <f>P327/X327</f>
        <v>1</v>
      </c>
      <c r="X327" s="4">
        <v>136</v>
      </c>
      <c r="Y327" s="7">
        <f>Q327/Z327</f>
        <v>0.97580645161290325</v>
      </c>
      <c r="Z327" s="4">
        <v>248</v>
      </c>
      <c r="AA327" s="7">
        <f>R327/AB327</f>
        <v>0.6785714285714286</v>
      </c>
      <c r="AB327" s="4">
        <v>672</v>
      </c>
      <c r="AC327" s="4">
        <v>0</v>
      </c>
      <c r="AD327" s="4" t="e">
        <f>AP327/AC327</f>
        <v>#DIV/0!</v>
      </c>
      <c r="AE327" s="7">
        <f>AF327/(AF327+AH327+AJ327+AL327+AN327+AP327)</f>
        <v>0.24239285251845138</v>
      </c>
      <c r="AF327" s="4">
        <v>37440</v>
      </c>
      <c r="AG327" s="7">
        <f>AH327/(AF327+AH327+AJ327+AL327+AN327+AP327)</f>
        <v>0.27398679269713844</v>
      </c>
      <c r="AH327" s="4">
        <v>42320</v>
      </c>
      <c r="AI327" s="7">
        <f>AJ327/(AF327+AH327+AJ327+AL327+AN327+AP327)</f>
        <v>0.46004143467564418</v>
      </c>
      <c r="AJ327" s="4">
        <v>71058</v>
      </c>
      <c r="AK327" s="7">
        <f>AL327/(AF327+AH327+AJ327+AL327+AN327+AP327)</f>
        <v>1.7674478829470413E-2</v>
      </c>
      <c r="AL327" s="4">
        <v>2730</v>
      </c>
      <c r="AM327" s="7">
        <f>AN327/(AF327+AH327+AJ327+AL327+AN327+AP327)</f>
        <v>5.9044412792956108E-3</v>
      </c>
      <c r="AN327" s="4">
        <v>912</v>
      </c>
      <c r="AO327" s="7">
        <f>AP327/(AF327+AH327+AJ327+AL327+AN327+AP327)</f>
        <v>0</v>
      </c>
      <c r="AP327" s="4">
        <v>0</v>
      </c>
      <c r="AQ327" s="6">
        <f>AO327+AM327+AK327+AI327+AG327+AE327</f>
        <v>1</v>
      </c>
      <c r="AR327" s="4">
        <v>31363</v>
      </c>
      <c r="AS327" s="4">
        <f>AR327/M327</f>
        <v>3920.375</v>
      </c>
      <c r="AT327" s="4">
        <f>AR327/V327</f>
        <v>3682.5289654269536</v>
      </c>
      <c r="AU327" s="7">
        <f>AR327/(AR327+AV327+AY327+BB327)</f>
        <v>0.25786851279352757</v>
      </c>
      <c r="AV327" s="4">
        <v>41916</v>
      </c>
      <c r="AW327" s="4">
        <f>AV327/M327</f>
        <v>5239.5</v>
      </c>
      <c r="AX327" s="7">
        <f>AV327/(AR327+AV327+AY327+BB327)</f>
        <v>0.34463592711964741</v>
      </c>
      <c r="AY327" s="4">
        <v>27888</v>
      </c>
      <c r="AZ327" s="4">
        <f>AY327/M327</f>
        <v>3486</v>
      </c>
      <c r="BA327" s="7">
        <f>AY327/(AR327+AV327+AY327+BB327)</f>
        <v>0.22929684930605801</v>
      </c>
      <c r="BB327" s="4">
        <v>20457</v>
      </c>
      <c r="BC327" s="11">
        <f>BB327/(AR327+AV327+AY327+BB327)</f>
        <v>0.16819871078076695</v>
      </c>
      <c r="BD327" s="9">
        <f>BC327+BA327+AX327+AU327</f>
        <v>1</v>
      </c>
      <c r="BE327" s="14">
        <f>(AF327+AH327+AJ327+AL327+AN327+AP327)</f>
        <v>154460</v>
      </c>
      <c r="BF327" s="14">
        <f t="shared" si="25"/>
        <v>-121624</v>
      </c>
      <c r="BG327" s="13">
        <f>(AF327+AH327+AJ327+AL327+AN327+AP327)-(AR327+AV327+AY327+BB327)</f>
        <v>32836</v>
      </c>
      <c r="BH327" s="13">
        <f t="shared" si="26"/>
        <v>0</v>
      </c>
      <c r="BI327" s="14">
        <f>AF327/W327</f>
        <v>37440</v>
      </c>
      <c r="BJ327" s="14">
        <f>AH327/Y327</f>
        <v>43369.25619834711</v>
      </c>
      <c r="BK327" s="14">
        <f>AJ327/AA327</f>
        <v>104717.05263157895</v>
      </c>
      <c r="BL327" s="14">
        <f>BI327+BJ327+BK327</f>
        <v>185526.30882992607</v>
      </c>
      <c r="BM327" s="14">
        <f>(AF327/W327)-AF327</f>
        <v>0</v>
      </c>
      <c r="BN327" s="14">
        <f>AH327/Y327-AH327</f>
        <v>1049.2561983471096</v>
      </c>
      <c r="BO327" s="14">
        <f>AJ327/AA327-AJ327</f>
        <v>33659.052631578947</v>
      </c>
      <c r="BP327" s="14">
        <f>BG327/S327</f>
        <v>3.8868371212121215E-2</v>
      </c>
      <c r="BQ327" s="14">
        <f>(BG327-CA327)/S327</f>
        <v>4.4003951945715859E-2</v>
      </c>
      <c r="BR327" s="27">
        <f>BQ327-BP327</f>
        <v>5.1355807335946441E-3</v>
      </c>
      <c r="BS327" s="28">
        <f t="shared" si="27"/>
        <v>667200</v>
      </c>
      <c r="BT327" s="11">
        <f>BS327/S327</f>
        <v>0.78977272727272729</v>
      </c>
      <c r="BU327" s="14">
        <f>(BE327-AP327)*1/BT327-(BE327-AP327)</f>
        <v>41115.251798561134</v>
      </c>
      <c r="BV327" s="14">
        <f t="shared" si="28"/>
        <v>0.18283617424242424</v>
      </c>
      <c r="BW327" s="27">
        <f>(AR327+AV327+AY327+BB327)/S327</f>
        <v>0.14396780303030304</v>
      </c>
      <c r="BX327" s="13">
        <f>(AF327+AH327+AJ327+AL327+AN327)/N327</f>
        <v>185.20383693045562</v>
      </c>
      <c r="BY327" s="26">
        <f>BX327/K327</f>
        <v>0.23150479616306952</v>
      </c>
      <c r="BZ327" s="11">
        <f>AP327/BE327</f>
        <v>0</v>
      </c>
      <c r="CA327" s="15">
        <f>-(BM327+BN327+BO327)/M327</f>
        <v>-4338.538603740757</v>
      </c>
      <c r="CB327" s="15">
        <f>BG327-CA327</f>
        <v>37174.538603740759</v>
      </c>
      <c r="CC327" s="18">
        <f t="shared" si="29"/>
        <v>0</v>
      </c>
      <c r="CD327" s="17">
        <f>(AF327/(AF327+AH327+AJ327))/(X327/(X327+Z327+AB327))</f>
        <v>1.927558966670385</v>
      </c>
      <c r="CE327" s="19">
        <f>(AH327/(AF327+AH327+AJ327))/(Z327/(X327+Z327+AB327))</f>
        <v>1.1948261502113848</v>
      </c>
      <c r="CF327" s="18">
        <f>(AJ327/(AF327+AH327+AJ327))/(AB327/(X327+Z327+AB327))</f>
        <v>0.74037960607203013</v>
      </c>
      <c r="CG327">
        <f>AH327/Z327</f>
        <v>170.64516129032259</v>
      </c>
      <c r="CH327" s="11">
        <f>BB327/BE327</f>
        <v>0.13244205619577884</v>
      </c>
      <c r="CI327" s="14">
        <f>AY327/V327</f>
        <v>3274.5071513511743</v>
      </c>
      <c r="CJ327" s="14">
        <f>AV327/M327</f>
        <v>5239.5</v>
      </c>
      <c r="CK327" s="17">
        <f>N327/V327</f>
        <v>97.925235378187011</v>
      </c>
      <c r="CL327" s="17">
        <f>(AL327+AN327)/N327</f>
        <v>4.3669064748201443</v>
      </c>
      <c r="CM327" s="14" t="e">
        <f>AP327/AC327</f>
        <v>#DIV/0!</v>
      </c>
    </row>
    <row r="328" spans="1:91" hidden="1" x14ac:dyDescent="0.2">
      <c r="A328">
        <v>1193</v>
      </c>
      <c r="B328" s="2">
        <v>45231</v>
      </c>
      <c r="C328" s="3" t="s">
        <v>43</v>
      </c>
      <c r="D328" t="s">
        <v>38</v>
      </c>
      <c r="E328" s="3" t="s">
        <v>52</v>
      </c>
      <c r="F328" t="s">
        <v>33</v>
      </c>
      <c r="G328" t="str">
        <f>CONCATENATE(C328,E328)</f>
        <v>SFOOGG</v>
      </c>
      <c r="H328" t="s">
        <v>34</v>
      </c>
      <c r="I328">
        <f>U328/M328</f>
        <v>178</v>
      </c>
      <c r="J328" t="str">
        <f>_xlfn.CONCAT(C328,E328,H328)</f>
        <v>SFOOGG737-900</v>
      </c>
      <c r="K328" s="4">
        <v>2338</v>
      </c>
      <c r="L328" s="4">
        <f>N328/M328</f>
        <v>127.71428571428571</v>
      </c>
      <c r="M328" s="4">
        <v>7</v>
      </c>
      <c r="N328" s="4">
        <v>894</v>
      </c>
      <c r="O328" s="4">
        <f>P328/M328</f>
        <v>19.142857142857142</v>
      </c>
      <c r="P328" s="4">
        <v>134</v>
      </c>
      <c r="Q328" s="4">
        <v>188</v>
      </c>
      <c r="R328" s="4">
        <v>572</v>
      </c>
      <c r="S328" s="4">
        <f>U328*K328</f>
        <v>2913148</v>
      </c>
      <c r="T328" s="7">
        <f>N328/U328</f>
        <v>0.7174959871589085</v>
      </c>
      <c r="U328" s="4">
        <v>1246</v>
      </c>
      <c r="V328" s="4">
        <v>37.550743243243247</v>
      </c>
      <c r="W328" s="7">
        <f>P328/X328</f>
        <v>0.83229813664596275</v>
      </c>
      <c r="X328" s="4">
        <v>161</v>
      </c>
      <c r="Y328" s="7">
        <f>Q328/Z328</f>
        <v>0.62458471760797341</v>
      </c>
      <c r="Z328" s="4">
        <v>301</v>
      </c>
      <c r="AA328" s="7">
        <f>R328/AB328</f>
        <v>0.72959183673469385</v>
      </c>
      <c r="AB328" s="4">
        <v>784</v>
      </c>
      <c r="AC328" s="4">
        <v>806</v>
      </c>
      <c r="AD328" s="4">
        <f>AP328/AC328</f>
        <v>6</v>
      </c>
      <c r="AE328" s="7">
        <f>AF328/(AF328+AH328+AJ328+AL328+AN328+AP328)</f>
        <v>0.23002846250351872</v>
      </c>
      <c r="AF328" s="4">
        <v>66190</v>
      </c>
      <c r="AG328" s="7">
        <f>AH328/(AF328+AH328+AJ328+AL328+AN328+AP328)</f>
        <v>0.2052010967968389</v>
      </c>
      <c r="AH328" s="4">
        <v>59046</v>
      </c>
      <c r="AI328" s="7">
        <f>AJ328/(AF328+AH328+AJ328+AL328+AN328+AP328)</f>
        <v>0.52217051785075086</v>
      </c>
      <c r="AJ328" s="4">
        <v>150253</v>
      </c>
      <c r="AK328" s="7">
        <f>AL328/(AF328+AH328+AJ328+AL328+AN328+AP328)</f>
        <v>1.3866347868092457E-2</v>
      </c>
      <c r="AL328" s="4">
        <v>3990</v>
      </c>
      <c r="AM328" s="7">
        <f>AN328/(AF328+AH328+AJ328+AL328+AN328+AP328)</f>
        <v>1.1927144331652458E-2</v>
      </c>
      <c r="AN328" s="4">
        <v>3432</v>
      </c>
      <c r="AO328" s="7">
        <f>AP328/(AF328+AH328+AJ328+AL328+AN328+AP328)</f>
        <v>1.6806430649146647E-2</v>
      </c>
      <c r="AP328" s="4">
        <v>4836</v>
      </c>
      <c r="AQ328" s="6">
        <f>AO328+AM328+AK328+AI328+AG328+AE328</f>
        <v>1</v>
      </c>
      <c r="AR328" s="4">
        <v>156138</v>
      </c>
      <c r="AS328" s="4">
        <f>AR328/M328</f>
        <v>22305.428571428572</v>
      </c>
      <c r="AT328" s="4">
        <f>AR328/V328</f>
        <v>4158.0535167727985</v>
      </c>
      <c r="AU328" s="7">
        <f>AR328/(AR328+AV328+AY328+BB328)</f>
        <v>0.39214396041841948</v>
      </c>
      <c r="AV328" s="4">
        <v>41066</v>
      </c>
      <c r="AW328" s="4">
        <f>AV328/M328</f>
        <v>5866.5714285714284</v>
      </c>
      <c r="AX328" s="7">
        <f>AV328/(AR328+AV328+AY328+BB328)</f>
        <v>0.10313814624590308</v>
      </c>
      <c r="AY328" s="4">
        <v>84407</v>
      </c>
      <c r="AZ328" s="4">
        <f>AY328/M328</f>
        <v>12058.142857142857</v>
      </c>
      <c r="BA328" s="7">
        <f>AY328/(AR328+AV328+AY328+BB328)</f>
        <v>0.21199000414401065</v>
      </c>
      <c r="BB328" s="4">
        <v>116554</v>
      </c>
      <c r="BC328" s="11">
        <f>BB328/(AR328+AV328+AY328+BB328)</f>
        <v>0.29272788919166676</v>
      </c>
      <c r="BD328" s="9">
        <f>BC328+BA328+AX328+AU328</f>
        <v>1</v>
      </c>
      <c r="BE328" s="14">
        <f>(AF328+AH328+AJ328+AL328+AN328+AP328)</f>
        <v>287747</v>
      </c>
      <c r="BF328" s="14">
        <f t="shared" si="25"/>
        <v>-398165</v>
      </c>
      <c r="BG328" s="13">
        <f>(AF328+AH328+AJ328+AL328+AN328+AP328)-(AR328+AV328+AY328+BB328)</f>
        <v>-110418</v>
      </c>
      <c r="BH328" s="13">
        <f t="shared" si="26"/>
        <v>1</v>
      </c>
      <c r="BI328" s="14">
        <f>AF328/W328</f>
        <v>79526.791044776124</v>
      </c>
      <c r="BJ328" s="14">
        <f>AH328/Y328</f>
        <v>94536.414893617024</v>
      </c>
      <c r="BK328" s="14">
        <f>AJ328/AA328</f>
        <v>205941.17482517482</v>
      </c>
      <c r="BL328" s="14">
        <f>BI328+BJ328+BK328</f>
        <v>380004.38076356798</v>
      </c>
      <c r="BM328" s="14">
        <f>(AF328/W328)-AF328</f>
        <v>13336.791044776124</v>
      </c>
      <c r="BN328" s="14">
        <f>AH328/Y328-AH328</f>
        <v>35490.414893617024</v>
      </c>
      <c r="BO328" s="14">
        <f>AJ328/AA328-AJ328</f>
        <v>55688.174825174821</v>
      </c>
      <c r="BP328" s="14">
        <f>BG328/S328</f>
        <v>-3.7903326573177881E-2</v>
      </c>
      <c r="BQ328" s="14">
        <f>(BG328-CA328)/S328</f>
        <v>-3.2778022716144287E-2</v>
      </c>
      <c r="BR328" s="27">
        <f>BQ328-BP328</f>
        <v>5.1253038570335946E-3</v>
      </c>
      <c r="BS328" s="28">
        <f t="shared" si="27"/>
        <v>2090172</v>
      </c>
      <c r="BT328" s="11">
        <f>BS328/S328</f>
        <v>0.7174959871589085</v>
      </c>
      <c r="BU328" s="14">
        <f>(BE328-AP328)*1/BT328-(BE328-AP328)</f>
        <v>111392.25055928412</v>
      </c>
      <c r="BV328" s="14">
        <f t="shared" si="28"/>
        <v>9.8775276779621224E-2</v>
      </c>
      <c r="BW328" s="27">
        <f>(AR328+AV328+AY328+BB328)/S328</f>
        <v>0.13667860335279911</v>
      </c>
      <c r="BX328" s="13">
        <f>(AF328+AH328+AJ328+AL328+AN328)/N328</f>
        <v>316.45525727069349</v>
      </c>
      <c r="BY328" s="26">
        <f>BX328/K328</f>
        <v>0.13535297573596813</v>
      </c>
      <c r="BZ328" s="11">
        <f>AP328/BE328</f>
        <v>1.6806430649146647E-2</v>
      </c>
      <c r="CA328" s="15">
        <f>-(BM328+BN328+BO328)/M328</f>
        <v>-14930.768680509709</v>
      </c>
      <c r="CB328" s="15">
        <f>BG328-CA328</f>
        <v>-95487.231319490296</v>
      </c>
      <c r="CC328" s="18">
        <f t="shared" si="29"/>
        <v>1</v>
      </c>
      <c r="CD328" s="17">
        <f>(AF328/(AF328+AH328+AJ328))/(X328/(X328+Z328+AB328))</f>
        <v>1.859431931867555</v>
      </c>
      <c r="CE328" s="19">
        <f>(AH328/(AF328+AH328+AJ328))/(Z328/(X328+Z328+AB328))</f>
        <v>0.88723316264600771</v>
      </c>
      <c r="CF328" s="18">
        <f>(AJ328/(AF328+AH328+AJ328))/(AB328/(X328+Z328+AB328))</f>
        <v>0.86680392476132051</v>
      </c>
      <c r="CG328">
        <f>AH328/Z328</f>
        <v>196.16611295681062</v>
      </c>
      <c r="CH328" s="11">
        <f>BB328/BE328</f>
        <v>0.40505722040542558</v>
      </c>
      <c r="CI328" s="14">
        <f>AY328/V328</f>
        <v>2247.8116998439946</v>
      </c>
      <c r="CJ328" s="14">
        <f>AV328/M328</f>
        <v>5866.5714285714284</v>
      </c>
      <c r="CK328" s="17">
        <f>N328/V328</f>
        <v>23.807784421440534</v>
      </c>
      <c r="CL328" s="17">
        <f>(AL328+AN328)/N328</f>
        <v>8.3020134228187921</v>
      </c>
      <c r="CM328" s="14">
        <f>AP328/AC328</f>
        <v>6</v>
      </c>
    </row>
    <row r="329" spans="1:91" hidden="1" x14ac:dyDescent="0.2">
      <c r="A329">
        <v>886</v>
      </c>
      <c r="B329" s="2">
        <v>45200</v>
      </c>
      <c r="C329" s="3" t="s">
        <v>37</v>
      </c>
      <c r="D329" t="s">
        <v>38</v>
      </c>
      <c r="E329" s="3" t="s">
        <v>52</v>
      </c>
      <c r="F329" t="s">
        <v>33</v>
      </c>
      <c r="G329" t="str">
        <f>CONCATENATE(C329,E329)</f>
        <v>LAXOGG</v>
      </c>
      <c r="H329" t="s">
        <v>35</v>
      </c>
      <c r="I329">
        <f>U329/M329</f>
        <v>178</v>
      </c>
      <c r="J329" t="str">
        <f>_xlfn.CONCAT(C329,E329,H329)</f>
        <v>LAXOGG737-Max 9</v>
      </c>
      <c r="K329" s="4">
        <v>2486</v>
      </c>
      <c r="L329" s="4">
        <f>N329/M329</f>
        <v>125.85714285714286</v>
      </c>
      <c r="M329" s="4">
        <v>7</v>
      </c>
      <c r="N329" s="4">
        <v>881</v>
      </c>
      <c r="O329" s="4">
        <f>P329/M329</f>
        <v>18.285714285714285</v>
      </c>
      <c r="P329" s="4">
        <v>128</v>
      </c>
      <c r="Q329" s="4">
        <v>209</v>
      </c>
      <c r="R329" s="4">
        <v>544</v>
      </c>
      <c r="S329" s="4">
        <f>U329*K329</f>
        <v>3097556</v>
      </c>
      <c r="T329" s="7">
        <f>N329/U329</f>
        <v>0.7070626003210273</v>
      </c>
      <c r="U329" s="4">
        <v>1246</v>
      </c>
      <c r="V329" s="4">
        <v>39.598484848484844</v>
      </c>
      <c r="W329" s="7">
        <f>P329/X329</f>
        <v>0.79503105590062106</v>
      </c>
      <c r="X329" s="4">
        <v>161</v>
      </c>
      <c r="Y329" s="7">
        <f>Q329/Z329</f>
        <v>0.69435215946843853</v>
      </c>
      <c r="Z329" s="4">
        <v>301</v>
      </c>
      <c r="AA329" s="7">
        <f>R329/AB329</f>
        <v>0.69387755102040816</v>
      </c>
      <c r="AB329" s="4">
        <v>784</v>
      </c>
      <c r="AC329" s="4">
        <v>5070</v>
      </c>
      <c r="AD329" s="4">
        <f>AP329/AC329</f>
        <v>5.9994082840236684</v>
      </c>
      <c r="AE329" s="7">
        <f>AF329/(AF329+AH329+AJ329+AL329+AN329+AP329)</f>
        <v>0.22540311474999375</v>
      </c>
      <c r="AF329" s="4">
        <v>72019</v>
      </c>
      <c r="AG329" s="7">
        <f>AH329/(AF329+AH329+AJ329+AL329+AN329+AP329)</f>
        <v>0.20046508425348658</v>
      </c>
      <c r="AH329" s="4">
        <v>64051</v>
      </c>
      <c r="AI329" s="7">
        <f>AJ329/(AF329+AH329+AJ329+AL329+AN329+AP329)</f>
        <v>0.45507523974060443</v>
      </c>
      <c r="AJ329" s="4">
        <v>145402</v>
      </c>
      <c r="AK329" s="7">
        <f>AL329/(AF329+AH329+AJ329+AL329+AN329+AP329)</f>
        <v>1.1940083627531987E-2</v>
      </c>
      <c r="AL329" s="4">
        <v>3815</v>
      </c>
      <c r="AM329" s="7">
        <f>AN329/(AF329+AH329+AJ329+AL329+AN329+AP329)</f>
        <v>1.1918175217206239E-2</v>
      </c>
      <c r="AN329" s="4">
        <v>3808</v>
      </c>
      <c r="AO329" s="7">
        <f>AP329/(AF329+AH329+AJ329+AL329+AN329+AP329)</f>
        <v>9.5198302411177049E-2</v>
      </c>
      <c r="AP329" s="4">
        <v>30417</v>
      </c>
      <c r="AQ329" s="6">
        <f>AO329+AM329+AK329+AI329+AG329+AE329</f>
        <v>1</v>
      </c>
      <c r="AR329" s="4">
        <v>174127</v>
      </c>
      <c r="AS329" s="4">
        <f>AR329/M329</f>
        <v>24875.285714285714</v>
      </c>
      <c r="AT329" s="4">
        <f>AR329/V329</f>
        <v>4397.314712071935</v>
      </c>
      <c r="AU329" s="7">
        <f>AR329/(AR329+AV329+AY329+BB329)</f>
        <v>0.3989565958538776</v>
      </c>
      <c r="AV329" s="4">
        <v>46043</v>
      </c>
      <c r="AW329" s="4">
        <f>AV329/M329</f>
        <v>6577.5714285714284</v>
      </c>
      <c r="AX329" s="7">
        <f>AV329/(AR329+AV329+AY329+BB329)</f>
        <v>0.10549287900727679</v>
      </c>
      <c r="AY329" s="4">
        <v>93717</v>
      </c>
      <c r="AZ329" s="4">
        <f>AY329/M329</f>
        <v>13388.142857142857</v>
      </c>
      <c r="BA329" s="7">
        <f>AY329/(AR329+AV329+AY329+BB329)</f>
        <v>0.21472267536704731</v>
      </c>
      <c r="BB329" s="4">
        <v>122569</v>
      </c>
      <c r="BC329" s="11">
        <f>BB329/(AR329+AV329+AY329+BB329)</f>
        <v>0.28082784977179831</v>
      </c>
      <c r="BD329" s="9">
        <f>BC329+BA329+AX329+AU329</f>
        <v>1</v>
      </c>
      <c r="BE329" s="14">
        <f>(AF329+AH329+AJ329+AL329+AN329+AP329)</f>
        <v>319512</v>
      </c>
      <c r="BF329" s="14">
        <f t="shared" si="25"/>
        <v>-436456</v>
      </c>
      <c r="BG329" s="13">
        <f>(AF329+AH329+AJ329+AL329+AN329+AP329)-(AR329+AV329+AY329+BB329)</f>
        <v>-116944</v>
      </c>
      <c r="BH329" s="13">
        <f t="shared" si="26"/>
        <v>1</v>
      </c>
      <c r="BI329" s="14">
        <f>AF329/W329</f>
        <v>90586.3984375</v>
      </c>
      <c r="BJ329" s="14">
        <f>AH329/Y329</f>
        <v>92245.698564593302</v>
      </c>
      <c r="BK329" s="14">
        <f>AJ329/AA329</f>
        <v>209549.9411764706</v>
      </c>
      <c r="BL329" s="14">
        <f>BI329+BJ329+BK329</f>
        <v>392382.03817856393</v>
      </c>
      <c r="BM329" s="14">
        <f>(AF329/W329)-AF329</f>
        <v>18567.3984375</v>
      </c>
      <c r="BN329" s="14">
        <f>AH329/Y329-AH329</f>
        <v>28194.698564593302</v>
      </c>
      <c r="BO329" s="14">
        <f>AJ329/AA329-AJ329</f>
        <v>64147.941176470602</v>
      </c>
      <c r="BP329" s="14">
        <f>BG329/S329</f>
        <v>-3.7753635446784499E-2</v>
      </c>
      <c r="BQ329" s="14">
        <f>(BG329-CA329)/S329</f>
        <v>-3.2638541105191876E-2</v>
      </c>
      <c r="BR329" s="27">
        <f>BQ329-BP329</f>
        <v>5.1150943415926228E-3</v>
      </c>
      <c r="BS329" s="28">
        <f t="shared" si="27"/>
        <v>2190166</v>
      </c>
      <c r="BT329" s="11">
        <f>BS329/S329</f>
        <v>0.7070626003210273</v>
      </c>
      <c r="BU329" s="14">
        <f>(BE329-AP329)*1/BT329-(BE329-AP329)</f>
        <v>119772.61634506244</v>
      </c>
      <c r="BV329" s="14">
        <f t="shared" si="28"/>
        <v>0.10314970899638295</v>
      </c>
      <c r="BW329" s="27">
        <f>(AR329+AV329+AY329+BB329)/S329</f>
        <v>0.14090334444316746</v>
      </c>
      <c r="BX329" s="13">
        <f>(AF329+AH329+AJ329+AL329+AN329)/N329</f>
        <v>328.14415437003407</v>
      </c>
      <c r="BY329" s="26">
        <f>BX329/K329</f>
        <v>0.1319968440748327</v>
      </c>
      <c r="BZ329" s="11">
        <f>AP329/BE329</f>
        <v>9.5198302411177049E-2</v>
      </c>
      <c r="CA329" s="15">
        <f>-(BM329+BN329+BO329)/M329</f>
        <v>-15844.291168366271</v>
      </c>
      <c r="CB329" s="15">
        <f>BG329-CA329</f>
        <v>-101099.70883163373</v>
      </c>
      <c r="CC329" s="18">
        <f t="shared" si="29"/>
        <v>1</v>
      </c>
      <c r="CD329" s="17">
        <f>(AF329/(AF329+AH329+AJ329))/(X329/(X329+Z329+AB329))</f>
        <v>1.9801771926962846</v>
      </c>
      <c r="CE329" s="19">
        <f>(AH329/(AF329+AH329+AJ329))/(Z329/(X329+Z329+AB329))</f>
        <v>0.94198125865879834</v>
      </c>
      <c r="CF329" s="18">
        <f>(AJ329/(AF329+AH329+AJ329))/(AB329/(X329+Z329+AB329))</f>
        <v>0.82098866469336707</v>
      </c>
      <c r="CG329">
        <f>AH329/Z329</f>
        <v>212.79401993355481</v>
      </c>
      <c r="CH329" s="11">
        <f>BB329/BE329</f>
        <v>0.38361313503092215</v>
      </c>
      <c r="CI329" s="14">
        <f>AY329/V329</f>
        <v>2366.6814616414772</v>
      </c>
      <c r="CJ329" s="14">
        <f>AV329/M329</f>
        <v>6577.5714285714284</v>
      </c>
      <c r="CK329" s="17">
        <f>N329/V329</f>
        <v>22.248325999617375</v>
      </c>
      <c r="CL329" s="17">
        <f>(AL329+AN329)/N329</f>
        <v>8.6526674233825194</v>
      </c>
      <c r="CM329" s="14">
        <f>AP329/AC329</f>
        <v>5.9994082840236684</v>
      </c>
    </row>
    <row r="330" spans="1:91" hidden="1" x14ac:dyDescent="0.2">
      <c r="A330">
        <v>701</v>
      </c>
      <c r="B330" s="2">
        <v>45170</v>
      </c>
      <c r="C330" s="3" t="s">
        <v>52</v>
      </c>
      <c r="D330" t="s">
        <v>33</v>
      </c>
      <c r="E330" s="3" t="s">
        <v>43</v>
      </c>
      <c r="F330" t="s">
        <v>38</v>
      </c>
      <c r="G330" t="str">
        <f>CONCATENATE(C330,E330)</f>
        <v>OGGSFO</v>
      </c>
      <c r="H330" t="s">
        <v>51</v>
      </c>
      <c r="I330">
        <f>U330/M330</f>
        <v>350.85714285714283</v>
      </c>
      <c r="J330" t="str">
        <f>_xlfn.CONCAT(C330,E330,H330)</f>
        <v>OGGSFO777-200</v>
      </c>
      <c r="K330" s="4">
        <v>2338</v>
      </c>
      <c r="L330" s="4">
        <f>N330/M330</f>
        <v>142.78571428571428</v>
      </c>
      <c r="M330" s="4">
        <v>14</v>
      </c>
      <c r="N330" s="4">
        <v>1999</v>
      </c>
      <c r="O330" s="4">
        <f>P330/M330</f>
        <v>27</v>
      </c>
      <c r="P330" s="4">
        <v>378</v>
      </c>
      <c r="Q330" s="4">
        <v>629</v>
      </c>
      <c r="R330" s="4">
        <v>993</v>
      </c>
      <c r="S330" s="4">
        <f>U330*K330</f>
        <v>11484256</v>
      </c>
      <c r="T330" s="7">
        <f>N330/U330</f>
        <v>0.40696254071661236</v>
      </c>
      <c r="U330" s="4">
        <v>4912</v>
      </c>
      <c r="V330" s="4">
        <v>66.52443310657597</v>
      </c>
      <c r="W330" s="7">
        <f>P330/X330</f>
        <v>0.5851393188854489</v>
      </c>
      <c r="X330" s="4">
        <v>646</v>
      </c>
      <c r="Y330" s="7">
        <f>Q330/Z330</f>
        <v>0.51983471074380161</v>
      </c>
      <c r="Z330" s="4">
        <v>1210</v>
      </c>
      <c r="AA330" s="7">
        <f>R330/AB330</f>
        <v>0.32493455497382201</v>
      </c>
      <c r="AB330" s="4">
        <v>3056</v>
      </c>
      <c r="AC330" s="4">
        <v>102324</v>
      </c>
      <c r="AD330" s="4">
        <f>AP330/AC330</f>
        <v>5.9999706813650757</v>
      </c>
      <c r="AE330" s="7">
        <f>AF330/(AF330+AH330+AJ330+AL330+AN330+AP330)</f>
        <v>0.12981247143798857</v>
      </c>
      <c r="AF330" s="4">
        <v>160493</v>
      </c>
      <c r="AG330" s="7">
        <f>AH330/(AF330+AH330+AJ330+AL330+AN330+AP330)</f>
        <v>0.16103433912055293</v>
      </c>
      <c r="AH330" s="4">
        <v>199094</v>
      </c>
      <c r="AI330" s="7">
        <f>AJ330/(AF330+AH330+AJ330+AL330+AN330+AP330)</f>
        <v>0.20294173551880745</v>
      </c>
      <c r="AJ330" s="4">
        <v>250906</v>
      </c>
      <c r="AK330" s="7">
        <f>AL330/(AF330+AH330+AJ330+AL330+AN330+AP330)</f>
        <v>5.6197905924317238E-3</v>
      </c>
      <c r="AL330" s="4">
        <v>6948</v>
      </c>
      <c r="AM330" s="7">
        <f>AN330/(AF330+AH330+AJ330+AL330+AN330+AP330)</f>
        <v>4.0142516854114341E-3</v>
      </c>
      <c r="AN330" s="4">
        <v>4963</v>
      </c>
      <c r="AO330" s="7">
        <f>AP330/(AF330+AH330+AJ330+AL330+AN330+AP330)</f>
        <v>0.4965774116448079</v>
      </c>
      <c r="AP330" s="4">
        <v>613941</v>
      </c>
      <c r="AQ330" s="6">
        <f>AO330+AM330+AK330+AI330+AG330+AE330</f>
        <v>0.99999999999999989</v>
      </c>
      <c r="AR330" s="4">
        <v>324738</v>
      </c>
      <c r="AS330" s="4">
        <f>AR330/M330</f>
        <v>23195.571428571428</v>
      </c>
      <c r="AT330" s="4">
        <f>AR330/V330</f>
        <v>4881.4846641346203</v>
      </c>
      <c r="AU330" s="7">
        <f>AR330/(AR330+AV330+AY330+BB330)</f>
        <v>0.3106422952124403</v>
      </c>
      <c r="AV330" s="4">
        <v>108678</v>
      </c>
      <c r="AW330" s="4">
        <f>AV330/M330</f>
        <v>7762.7142857142853</v>
      </c>
      <c r="AX330" s="7">
        <f>AV330/(AR330+AV330+AY330+BB330)</f>
        <v>0.10396068017631933</v>
      </c>
      <c r="AY330" s="4">
        <v>289342</v>
      </c>
      <c r="AZ330" s="4">
        <f>AY330/M330</f>
        <v>20667.285714285714</v>
      </c>
      <c r="BA330" s="7">
        <f>AY330/(AR330+AV330+AY330+BB330)</f>
        <v>0.27678270784865922</v>
      </c>
      <c r="BB330" s="4">
        <v>322618</v>
      </c>
      <c r="BC330" s="11">
        <f>BB330/(AR330+AV330+AY330+BB330)</f>
        <v>0.30861431676258111</v>
      </c>
      <c r="BD330" s="9">
        <f>BC330+BA330+AX330+AU330</f>
        <v>1</v>
      </c>
      <c r="BE330" s="14">
        <f>(AF330+AH330+AJ330+AL330+AN330+AP330)</f>
        <v>1236345</v>
      </c>
      <c r="BF330" s="14">
        <f t="shared" si="25"/>
        <v>-1045376</v>
      </c>
      <c r="BG330" s="13">
        <f>(AF330+AH330+AJ330+AL330+AN330+AP330)-(AR330+AV330+AY330+BB330)</f>
        <v>190969</v>
      </c>
      <c r="BH330" s="13">
        <f t="shared" si="26"/>
        <v>0</v>
      </c>
      <c r="BI330" s="14">
        <f>AF330/W330</f>
        <v>274281.68783068785</v>
      </c>
      <c r="BJ330" s="14">
        <f>AH330/Y330</f>
        <v>382994.81717011135</v>
      </c>
      <c r="BK330" s="14">
        <f>AJ330/AA330</f>
        <v>772173.95367573004</v>
      </c>
      <c r="BL330" s="14">
        <f>BI330+BJ330+BK330</f>
        <v>1429450.4586765291</v>
      </c>
      <c r="BM330" s="14">
        <f>(AF330/W330)-AF330</f>
        <v>113788.68783068785</v>
      </c>
      <c r="BN330" s="14">
        <f>AH330/Y330-AH330</f>
        <v>183900.81717011135</v>
      </c>
      <c r="BO330" s="14">
        <f>AJ330/AA330-AJ330</f>
        <v>521267.95367573004</v>
      </c>
      <c r="BP330" s="14">
        <f>BG330/S330</f>
        <v>1.6628765502963362E-2</v>
      </c>
      <c r="BQ330" s="14">
        <f>(BG330-CA330)/S330</f>
        <v>2.1722431242741175E-2</v>
      </c>
      <c r="BR330" s="27">
        <f>BQ330-BP330</f>
        <v>5.0936657397778126E-3</v>
      </c>
      <c r="BS330" s="28">
        <f t="shared" si="27"/>
        <v>4673662</v>
      </c>
      <c r="BT330" s="11">
        <f>BS330/S330</f>
        <v>0.40696254071661236</v>
      </c>
      <c r="BU330" s="14">
        <f>(BE330-AP330)*1/BT330-(BE330-AP330)</f>
        <v>906984.91845922964</v>
      </c>
      <c r="BV330" s="14">
        <f t="shared" si="28"/>
        <v>0.10765564612979718</v>
      </c>
      <c r="BW330" s="27">
        <f>(AR330+AV330+AY330+BB330)/S330</f>
        <v>9.1026880626833812E-2</v>
      </c>
      <c r="BX330" s="13">
        <f>(AF330+AH330+AJ330+AL330+AN330)/N330</f>
        <v>311.35767883941969</v>
      </c>
      <c r="BY330" s="26">
        <f>BX330/K330</f>
        <v>0.13317265989709995</v>
      </c>
      <c r="BZ330" s="11">
        <f>AP330/BE330</f>
        <v>0.4965774116448079</v>
      </c>
      <c r="CA330" s="15">
        <f>-(BM330+BN330+BO330)/M330</f>
        <v>-58496.961334037805</v>
      </c>
      <c r="CB330" s="15">
        <f>BG330-CA330</f>
        <v>249465.9613340378</v>
      </c>
      <c r="CC330" s="18">
        <f t="shared" si="29"/>
        <v>0</v>
      </c>
      <c r="CD330" s="17">
        <f>(AF330/(AF330+AH330+AJ330))/(X330/(X330+Z330+AB330))</f>
        <v>1.9989468492243634</v>
      </c>
      <c r="CE330" s="19">
        <f>(AH330/(AF330+AH330+AJ330))/(Z330/(X330+Z330+AB330))</f>
        <v>1.3238856394790428</v>
      </c>
      <c r="CF330" s="18">
        <f>(AJ330/(AF330+AH330+AJ330))/(AB330/(X330+Z330+AB330))</f>
        <v>0.66059512815164234</v>
      </c>
      <c r="CG330">
        <f>AH330/Z330</f>
        <v>164.54049586776858</v>
      </c>
      <c r="CH330" s="11">
        <f>BB330/BE330</f>
        <v>0.2609449627733359</v>
      </c>
      <c r="CI330" s="14">
        <f>AY330/V330</f>
        <v>4349.4094799193172</v>
      </c>
      <c r="CJ330" s="14">
        <f>AV330/M330</f>
        <v>7762.7142857142853</v>
      </c>
      <c r="CK330" s="17">
        <f>N330/V330</f>
        <v>30.04910987813285</v>
      </c>
      <c r="CL330" s="17">
        <f>(AL330+AN330)/N330</f>
        <v>5.9584792396198099</v>
      </c>
      <c r="CM330" s="14">
        <f>AP330/AC330</f>
        <v>5.9999706813650757</v>
      </c>
    </row>
    <row r="331" spans="1:91" hidden="1" x14ac:dyDescent="0.2">
      <c r="A331">
        <v>806</v>
      </c>
      <c r="B331" s="2">
        <v>45200</v>
      </c>
      <c r="C331" s="3" t="s">
        <v>29</v>
      </c>
      <c r="D331" t="s">
        <v>28</v>
      </c>
      <c r="E331" s="3" t="s">
        <v>32</v>
      </c>
      <c r="F331" t="s">
        <v>33</v>
      </c>
      <c r="G331" t="str">
        <f>CONCATENATE(C331,E331)</f>
        <v>ANCHNL</v>
      </c>
      <c r="H331" t="s">
        <v>34</v>
      </c>
      <c r="I331">
        <f>U331/M331</f>
        <v>160.19999999999999</v>
      </c>
      <c r="J331" t="str">
        <f>_xlfn.CONCAT(C331,E331,H331)</f>
        <v>ANCHNL737-900</v>
      </c>
      <c r="K331" s="4">
        <v>2777</v>
      </c>
      <c r="L331" s="4">
        <f>N331/M331</f>
        <v>126.8</v>
      </c>
      <c r="M331" s="4">
        <v>5</v>
      </c>
      <c r="N331" s="4">
        <v>634</v>
      </c>
      <c r="O331" s="4">
        <f>P331/M331</f>
        <v>15.8</v>
      </c>
      <c r="P331" s="4">
        <v>79</v>
      </c>
      <c r="Q331" s="4">
        <v>169</v>
      </c>
      <c r="R331" s="4">
        <v>386</v>
      </c>
      <c r="S331" s="4">
        <f>U331*K331</f>
        <v>2224377</v>
      </c>
      <c r="T331" s="7">
        <f>N331/U331</f>
        <v>0.79151061173533088</v>
      </c>
      <c r="U331" s="4">
        <v>801</v>
      </c>
      <c r="V331" s="4">
        <v>27.438520408163264</v>
      </c>
      <c r="W331" s="7">
        <f>P331/X331</f>
        <v>0.75961538461538458</v>
      </c>
      <c r="X331" s="4">
        <v>104</v>
      </c>
      <c r="Y331" s="7">
        <f>Q331/Z331</f>
        <v>0.87113402061855671</v>
      </c>
      <c r="Z331" s="4">
        <v>194</v>
      </c>
      <c r="AA331" s="7">
        <f>R331/AB331</f>
        <v>0.76587301587301593</v>
      </c>
      <c r="AB331" s="4">
        <v>504</v>
      </c>
      <c r="AC331" s="4">
        <v>720</v>
      </c>
      <c r="AD331" s="4">
        <f>AP331/AC331</f>
        <v>5.9958333333333336</v>
      </c>
      <c r="AE331" s="7">
        <f>AF331/(AF331+AH331+AJ331+AL331+AN331+AP331)</f>
        <v>0.19480815771462315</v>
      </c>
      <c r="AF331" s="4">
        <v>43548</v>
      </c>
      <c r="AG331" s="7">
        <f>AH331/(AF331+AH331+AJ331+AL331+AN331+AP331)</f>
        <v>0.262477465185669</v>
      </c>
      <c r="AH331" s="4">
        <v>58675</v>
      </c>
      <c r="AI331" s="7">
        <f>AJ331/(AF331+AH331+AJ331+AL331+AN331+AP331)</f>
        <v>0.4992596502686284</v>
      </c>
      <c r="AJ331" s="4">
        <v>111606</v>
      </c>
      <c r="AK331" s="7">
        <f>AL331/(AF331+AH331+AJ331+AL331+AN331+AP331)</f>
        <v>1.2055846078830472E-2</v>
      </c>
      <c r="AL331" s="4">
        <v>2695</v>
      </c>
      <c r="AM331" s="7">
        <f>AN331/(AF331+AH331+AJ331+AL331+AN331+AP331)</f>
        <v>1.2087159964749511E-2</v>
      </c>
      <c r="AN331" s="4">
        <v>2702</v>
      </c>
      <c r="AO331" s="7">
        <f>AP331/(AF331+AH331+AJ331+AL331+AN331+AP331)</f>
        <v>1.9311720787499497E-2</v>
      </c>
      <c r="AP331" s="4">
        <v>4317</v>
      </c>
      <c r="AQ331" s="6">
        <f>AO331+AM331+AK331+AI331+AG331+AE331</f>
        <v>0.99999999999999989</v>
      </c>
      <c r="AR331" s="4">
        <v>114091</v>
      </c>
      <c r="AS331" s="4">
        <f>AR331/M331</f>
        <v>22818.2</v>
      </c>
      <c r="AT331" s="4">
        <f>AR331/V331</f>
        <v>4158.0594836322389</v>
      </c>
      <c r="AU331" s="7">
        <f>AR331/(AR331+AV331+AY331+BB331)</f>
        <v>0.39706476041985689</v>
      </c>
      <c r="AV331" s="4">
        <v>26400</v>
      </c>
      <c r="AW331" s="4">
        <f>AV331/M331</f>
        <v>5280</v>
      </c>
      <c r="AX331" s="7">
        <f>AV331/(AR331+AV331+AY331+BB331)</f>
        <v>9.1878497647353619E-2</v>
      </c>
      <c r="AY331" s="4">
        <v>61677</v>
      </c>
      <c r="AZ331" s="4">
        <f>AY331/M331</f>
        <v>12335.4</v>
      </c>
      <c r="BA331" s="7">
        <f>AY331/(AR331+AV331+AY331+BB331)</f>
        <v>0.2146511401286299</v>
      </c>
      <c r="BB331" s="4">
        <v>85168</v>
      </c>
      <c r="BC331" s="11">
        <f>BB331/(AR331+AV331+AY331+BB331)</f>
        <v>0.29640560180415959</v>
      </c>
      <c r="BD331" s="9">
        <f>BC331+BA331+AX331+AU331</f>
        <v>1</v>
      </c>
      <c r="BE331" s="14">
        <f>(AF331+AH331+AJ331+AL331+AN331+AP331)</f>
        <v>223543</v>
      </c>
      <c r="BF331" s="14">
        <f t="shared" si="25"/>
        <v>-287336</v>
      </c>
      <c r="BG331" s="13">
        <f>(AF331+AH331+AJ331+AL331+AN331+AP331)-(AR331+AV331+AY331+BB331)</f>
        <v>-63793</v>
      </c>
      <c r="BH331" s="13">
        <f t="shared" si="26"/>
        <v>1</v>
      </c>
      <c r="BI331" s="14">
        <f>AF331/W331</f>
        <v>57329.012658227854</v>
      </c>
      <c r="BJ331" s="14">
        <f>AH331/Y331</f>
        <v>67354.733727810657</v>
      </c>
      <c r="BK331" s="14">
        <f>AJ331/AA331</f>
        <v>145723.89637305698</v>
      </c>
      <c r="BL331" s="14">
        <f>BI331+BJ331+BK331</f>
        <v>270407.64275909553</v>
      </c>
      <c r="BM331" s="14">
        <f>(AF331/W331)-AF331</f>
        <v>13781.012658227854</v>
      </c>
      <c r="BN331" s="14">
        <f>AH331/Y331-AH331</f>
        <v>8679.733727810657</v>
      </c>
      <c r="BO331" s="14">
        <f>AJ331/AA331-AJ331</f>
        <v>34117.896373056981</v>
      </c>
      <c r="BP331" s="14">
        <f>BG331/S331</f>
        <v>-2.8679041367537968E-2</v>
      </c>
      <c r="BQ331" s="14">
        <f>(BG331-CA331)/S331</f>
        <v>-2.359189626946372E-2</v>
      </c>
      <c r="BR331" s="27">
        <f>BQ331-BP331</f>
        <v>5.0871450980742479E-3</v>
      </c>
      <c r="BS331" s="28">
        <f t="shared" si="27"/>
        <v>1760618</v>
      </c>
      <c r="BT331" s="11">
        <f>BS331/S331</f>
        <v>0.79151061173533088</v>
      </c>
      <c r="BU331" s="14">
        <f>(BE331-AP331)*1/BT331-(BE331-AP331)</f>
        <v>57745.64984227129</v>
      </c>
      <c r="BV331" s="14">
        <f t="shared" si="28"/>
        <v>0.10049690317783361</v>
      </c>
      <c r="BW331" s="27">
        <f>(AR331+AV331+AY331+BB331)/S331</f>
        <v>0.12917594454537157</v>
      </c>
      <c r="BX331" s="13">
        <f>(AF331+AH331+AJ331+AL331+AN331)/N331</f>
        <v>345.78233438485802</v>
      </c>
      <c r="BY331" s="26">
        <f>BX331/K331</f>
        <v>0.12451650499994887</v>
      </c>
      <c r="BZ331" s="11">
        <f>AP331/BE331</f>
        <v>1.9311720787499497E-2</v>
      </c>
      <c r="CA331" s="15">
        <f>-(BM331+BN331+BO331)/M331</f>
        <v>-11315.728551819098</v>
      </c>
      <c r="CB331" s="15">
        <f>BG331-CA331</f>
        <v>-52477.271448180902</v>
      </c>
      <c r="CC331" s="18">
        <f t="shared" si="29"/>
        <v>1</v>
      </c>
      <c r="CD331" s="17">
        <f>(AF331/(AF331+AH331+AJ331))/(X331/(X331+Z331+AB331))</f>
        <v>1.5705169875137468</v>
      </c>
      <c r="CE331" s="19">
        <f>(AH331/(AF331+AH331+AJ331))/(Z331/(X331+Z331+AB331))</f>
        <v>1.1343814907885013</v>
      </c>
      <c r="CF331" s="18">
        <f>(AJ331/(AF331+AH331+AJ331))/(AB331/(X331+Z331+AB331))</f>
        <v>0.83054806366190692</v>
      </c>
      <c r="CG331">
        <f>AH331/Z331</f>
        <v>302.44845360824741</v>
      </c>
      <c r="CH331" s="11">
        <f>BB331/BE331</f>
        <v>0.38099157656468779</v>
      </c>
      <c r="CI331" s="14">
        <f>AY331/V331</f>
        <v>2247.8252865868967</v>
      </c>
      <c r="CJ331" s="14">
        <f>AV331/M331</f>
        <v>5280</v>
      </c>
      <c r="CK331" s="17">
        <f>N331/V331</f>
        <v>23.10620217740961</v>
      </c>
      <c r="CL331" s="17">
        <f>(AL331+AN331)/N331</f>
        <v>8.5126182965299684</v>
      </c>
      <c r="CM331" s="14">
        <f>AP331/AC331</f>
        <v>5.9958333333333336</v>
      </c>
    </row>
    <row r="332" spans="1:91" hidden="1" x14ac:dyDescent="0.2">
      <c r="A332">
        <v>255</v>
      </c>
      <c r="B332" s="2">
        <v>44835</v>
      </c>
      <c r="C332" s="3" t="s">
        <v>36</v>
      </c>
      <c r="D332" t="s">
        <v>28</v>
      </c>
      <c r="E332" s="3" t="s">
        <v>41</v>
      </c>
      <c r="F332" t="s">
        <v>42</v>
      </c>
      <c r="G332" t="str">
        <f>CONCATENATE(C332,E332)</f>
        <v>JNUSEA</v>
      </c>
      <c r="H332" t="s">
        <v>35</v>
      </c>
      <c r="I332">
        <f>U332/M332</f>
        <v>178</v>
      </c>
      <c r="J332" t="str">
        <f>_xlfn.CONCAT(C332,E332,H332)</f>
        <v>JNUSEA737-Max 9</v>
      </c>
      <c r="K332" s="4">
        <v>909</v>
      </c>
      <c r="L332" s="4">
        <f>N332/M332</f>
        <v>140.55555555555554</v>
      </c>
      <c r="M332" s="4">
        <v>9</v>
      </c>
      <c r="N332" s="4">
        <v>1265</v>
      </c>
      <c r="O332" s="4">
        <f>P332/M332</f>
        <v>16.222222222222221</v>
      </c>
      <c r="P332" s="4">
        <v>146</v>
      </c>
      <c r="Q332" s="4">
        <v>311</v>
      </c>
      <c r="R332" s="4">
        <v>809</v>
      </c>
      <c r="S332" s="4">
        <f>U332*K332</f>
        <v>1456218</v>
      </c>
      <c r="T332" s="7">
        <f>N332/U332</f>
        <v>0.78963795255930092</v>
      </c>
      <c r="U332" s="4">
        <v>1602</v>
      </c>
      <c r="V332" s="4">
        <v>21.650896286811779</v>
      </c>
      <c r="W332" s="7">
        <f>P332/X332</f>
        <v>0.70531400966183577</v>
      </c>
      <c r="X332" s="4">
        <v>207</v>
      </c>
      <c r="Y332" s="7">
        <f>Q332/Z332</f>
        <v>0.80361757105943155</v>
      </c>
      <c r="Z332" s="4">
        <v>387</v>
      </c>
      <c r="AA332" s="7">
        <f>R332/AB332</f>
        <v>0.80257936507936511</v>
      </c>
      <c r="AB332" s="4">
        <v>1008</v>
      </c>
      <c r="AC332" s="4">
        <v>1600</v>
      </c>
      <c r="AD332" s="4">
        <f>AP332/AC332</f>
        <v>4.9987500000000002</v>
      </c>
      <c r="AE332" s="7">
        <f>AF332/(AF332+AH332+AJ332+AL332+AN332+AP332)</f>
        <v>0.16731448147042979</v>
      </c>
      <c r="AF332" s="4">
        <v>43175</v>
      </c>
      <c r="AG332" s="7">
        <f>AH332/(AF332+AH332+AJ332+AL332+AN332+AP332)</f>
        <v>0.24885776622088224</v>
      </c>
      <c r="AH332" s="4">
        <v>64217</v>
      </c>
      <c r="AI332" s="7">
        <f>AJ332/(AF332+AH332+AJ332+AL332+AN332+AP332)</f>
        <v>0.51839006072537175</v>
      </c>
      <c r="AJ332" s="4">
        <v>133769</v>
      </c>
      <c r="AK332" s="7">
        <f>AL332/(AF332+AH332+AJ332+AL332+AN332+AP332)</f>
        <v>1.8775649397202835E-2</v>
      </c>
      <c r="AL332" s="4">
        <v>4845</v>
      </c>
      <c r="AM332" s="7">
        <f>AN332/(AF332+AH332+AJ332+AL332+AN332+AP332)</f>
        <v>1.5667688444353161E-2</v>
      </c>
      <c r="AN332" s="4">
        <v>4043</v>
      </c>
      <c r="AO332" s="7">
        <f>AP332/(AF332+AH332+AJ332+AL332+AN332+AP332)</f>
        <v>3.0994353741760221E-2</v>
      </c>
      <c r="AP332" s="4">
        <v>7998</v>
      </c>
      <c r="AQ332" s="6">
        <f>AO332+AM332+AK332+AI332+AG332+AE332</f>
        <v>1</v>
      </c>
      <c r="AR332" s="4">
        <v>73498</v>
      </c>
      <c r="AS332" s="4">
        <f>AR332/M332</f>
        <v>8166.4444444444443</v>
      </c>
      <c r="AT332" s="4">
        <f>AR332/V332</f>
        <v>3394.6862534633206</v>
      </c>
      <c r="AU332" s="7">
        <f>AR332/(AR332+AV332+AY332+BB332)</f>
        <v>0.31081978305457469</v>
      </c>
      <c r="AV332" s="4">
        <v>47156</v>
      </c>
      <c r="AW332" s="4">
        <f>AV332/M332</f>
        <v>5239.5555555555557</v>
      </c>
      <c r="AX332" s="7">
        <f>AV332/(AR332+AV332+AY332+BB332)</f>
        <v>0.19942063307466221</v>
      </c>
      <c r="AY332" s="4">
        <v>63807</v>
      </c>
      <c r="AZ332" s="4">
        <f>AY332/M332</f>
        <v>7089.666666666667</v>
      </c>
      <c r="BA332" s="7">
        <f>AY332/(AR332+AV332+AY332+BB332)</f>
        <v>0.26983697375933013</v>
      </c>
      <c r="BB332" s="4">
        <v>52004</v>
      </c>
      <c r="BC332" s="11">
        <f>BB332/(AR332+AV332+AY332+BB332)</f>
        <v>0.21992261011143299</v>
      </c>
      <c r="BD332" s="9">
        <f>BC332+BA332+AX332+AU332</f>
        <v>1</v>
      </c>
      <c r="BE332" s="14">
        <f>(AF332+AH332+AJ332+AL332+AN332+AP332)</f>
        <v>258047</v>
      </c>
      <c r="BF332" s="14">
        <f t="shared" si="25"/>
        <v>-236465</v>
      </c>
      <c r="BG332" s="13">
        <f>(AF332+AH332+AJ332+AL332+AN332+AP332)-(AR332+AV332+AY332+BB332)</f>
        <v>21582</v>
      </c>
      <c r="BH332" s="13">
        <f t="shared" si="26"/>
        <v>0</v>
      </c>
      <c r="BI332" s="14">
        <f>AF332/W332</f>
        <v>61213.869863013693</v>
      </c>
      <c r="BJ332" s="14">
        <f>AH332/Y332</f>
        <v>79909.900321543406</v>
      </c>
      <c r="BK332" s="14">
        <f>AJ332/AA332</f>
        <v>166673.85908529049</v>
      </c>
      <c r="BL332" s="14">
        <f>BI332+BJ332+BK332</f>
        <v>307797.62926984759</v>
      </c>
      <c r="BM332" s="14">
        <f>(AF332/W332)-AF332</f>
        <v>18038.869863013693</v>
      </c>
      <c r="BN332" s="14">
        <f>AH332/Y332-AH332</f>
        <v>15692.900321543406</v>
      </c>
      <c r="BO332" s="14">
        <f>AJ332/AA332-AJ332</f>
        <v>32904.859085290489</v>
      </c>
      <c r="BP332" s="14">
        <f>BG332/S332</f>
        <v>1.4820583181913698E-2</v>
      </c>
      <c r="BQ332" s="14">
        <f>(BG332-CA332)/S332</f>
        <v>1.9905034767371339E-2</v>
      </c>
      <c r="BR332" s="27">
        <f>BQ332-BP332</f>
        <v>5.0844515854576409E-3</v>
      </c>
      <c r="BS332" s="28">
        <f t="shared" si="27"/>
        <v>1149885</v>
      </c>
      <c r="BT332" s="11">
        <f>BS332/S332</f>
        <v>0.78963795255930092</v>
      </c>
      <c r="BU332" s="14">
        <f>(BE332-AP332)*1/BT332-(BE332-AP332)</f>
        <v>66613.844268774672</v>
      </c>
      <c r="BV332" s="14">
        <f t="shared" si="28"/>
        <v>0.17720355056729142</v>
      </c>
      <c r="BW332" s="27">
        <f>(AR332+AV332+AY332+BB332)/S332</f>
        <v>0.16238296738537775</v>
      </c>
      <c r="BX332" s="13">
        <f>(AF332+AH332+AJ332+AL332+AN332)/N332</f>
        <v>197.66719367588934</v>
      </c>
      <c r="BY332" s="26">
        <f>BX332/K332</f>
        <v>0.21745565860933921</v>
      </c>
      <c r="BZ332" s="11">
        <f>AP332/BE332</f>
        <v>3.0994353741760221E-2</v>
      </c>
      <c r="CA332" s="15">
        <f>-(BM332+BN332+BO332)/M332</f>
        <v>-7404.0699188719545</v>
      </c>
      <c r="CB332" s="15">
        <f>BG332-CA332</f>
        <v>28986.069918871955</v>
      </c>
      <c r="CC332" s="18">
        <f t="shared" si="29"/>
        <v>0</v>
      </c>
      <c r="CD332" s="17">
        <f>(AF332/(AF332+AH332+AJ332))/(X332/(X332+Z332+AB332))</f>
        <v>1.3855347942732825</v>
      </c>
      <c r="CE332" s="19">
        <f>(AH332/(AF332+AH332+AJ332))/(Z332/(X332+Z332+AB332))</f>
        <v>1.1022864875660117</v>
      </c>
      <c r="CF332" s="18">
        <f>(AJ332/(AF332+AH332+AJ332))/(AB332/(X332+Z332+AB332))</f>
        <v>0.88155697112835707</v>
      </c>
      <c r="CG332">
        <f>AH332/Z332</f>
        <v>165.93540051679585</v>
      </c>
      <c r="CH332" s="11">
        <f>BB332/BE332</f>
        <v>0.20152917879301058</v>
      </c>
      <c r="CI332" s="14">
        <f>AY332/V332</f>
        <v>2947.0835366232291</v>
      </c>
      <c r="CJ332" s="14">
        <f>AV332/M332</f>
        <v>5239.5555555555557</v>
      </c>
      <c r="CK332" s="17">
        <f>N332/V332</f>
        <v>58.42714237980762</v>
      </c>
      <c r="CL332" s="17">
        <f>(AL332+AN332)/N332</f>
        <v>7.0260869565217394</v>
      </c>
      <c r="CM332" s="14">
        <f>AP332/AC332</f>
        <v>4.9987500000000002</v>
      </c>
    </row>
    <row r="333" spans="1:91" hidden="1" x14ac:dyDescent="0.2">
      <c r="A333">
        <v>1127</v>
      </c>
      <c r="B333" s="2">
        <v>45231</v>
      </c>
      <c r="C333" s="3" t="s">
        <v>52</v>
      </c>
      <c r="D333" t="s">
        <v>33</v>
      </c>
      <c r="E333" s="3" t="s">
        <v>43</v>
      </c>
      <c r="F333" t="s">
        <v>38</v>
      </c>
      <c r="G333" t="str">
        <f>CONCATENATE(C333,E333)</f>
        <v>OGGSFO</v>
      </c>
      <c r="H333" t="s">
        <v>34</v>
      </c>
      <c r="I333">
        <f>U333/M333</f>
        <v>178</v>
      </c>
      <c r="J333" t="str">
        <f>_xlfn.CONCAT(C333,E333,H333)</f>
        <v>OGGSFO737-900</v>
      </c>
      <c r="K333" s="4">
        <v>2338</v>
      </c>
      <c r="L333" s="4">
        <f>N333/M333</f>
        <v>127.71428571428571</v>
      </c>
      <c r="M333" s="4">
        <v>7</v>
      </c>
      <c r="N333" s="4">
        <v>894</v>
      </c>
      <c r="O333" s="4">
        <f>P333/M333</f>
        <v>17.571428571428573</v>
      </c>
      <c r="P333" s="4">
        <v>123</v>
      </c>
      <c r="Q333" s="4">
        <v>172</v>
      </c>
      <c r="R333" s="4">
        <v>599</v>
      </c>
      <c r="S333" s="4">
        <f>U333*K333</f>
        <v>2913148</v>
      </c>
      <c r="T333" s="7">
        <f>N333/U333</f>
        <v>0.7174959871589085</v>
      </c>
      <c r="U333" s="4">
        <v>1246</v>
      </c>
      <c r="V333" s="4">
        <v>33.866984126984129</v>
      </c>
      <c r="W333" s="7">
        <f>P333/X333</f>
        <v>0.7639751552795031</v>
      </c>
      <c r="X333" s="4">
        <v>161</v>
      </c>
      <c r="Y333" s="7">
        <f>Q333/Z333</f>
        <v>0.5714285714285714</v>
      </c>
      <c r="Z333" s="4">
        <v>301</v>
      </c>
      <c r="AA333" s="7">
        <f>R333/AB333</f>
        <v>0.76403061224489799</v>
      </c>
      <c r="AB333" s="4">
        <v>784</v>
      </c>
      <c r="AC333" s="4">
        <v>806</v>
      </c>
      <c r="AD333" s="4">
        <f>AP333/AC333</f>
        <v>6</v>
      </c>
      <c r="AE333" s="7">
        <f>AF333/(AF333+AH333+AJ333+AL333+AN333+AP333)</f>
        <v>0.22144223935268711</v>
      </c>
      <c r="AF333" s="4">
        <v>60756</v>
      </c>
      <c r="AG333" s="7">
        <f>AH333/(AF333+AH333+AJ333+AL333+AN333+AP333)</f>
        <v>0.18615348167586973</v>
      </c>
      <c r="AH333" s="4">
        <v>51074</v>
      </c>
      <c r="AI333" s="7">
        <f>AJ333/(AF333+AH333+AJ333+AL333+AN333+AP333)</f>
        <v>0.54855393362856053</v>
      </c>
      <c r="AJ333" s="4">
        <v>150504</v>
      </c>
      <c r="AK333" s="7">
        <f>AL333/(AF333+AH333+AJ333+AL333+AN333+AP333)</f>
        <v>1.5308075009567547E-2</v>
      </c>
      <c r="AL333" s="4">
        <v>4200</v>
      </c>
      <c r="AM333" s="7">
        <f>AN333/(AF333+AH333+AJ333+AL333+AN333+AP333)</f>
        <v>1.0916115393727334E-2</v>
      </c>
      <c r="AN333" s="4">
        <v>2995</v>
      </c>
      <c r="AO333" s="7">
        <f>AP333/(AF333+AH333+AJ333+AL333+AN333+AP333)</f>
        <v>1.7626154939587774E-2</v>
      </c>
      <c r="AP333" s="4">
        <v>4836</v>
      </c>
      <c r="AQ333" s="6">
        <f>AO333+AM333+AK333+AI333+AG333+AE333</f>
        <v>1</v>
      </c>
      <c r="AR333" s="4">
        <v>140821</v>
      </c>
      <c r="AS333" s="4">
        <f>AR333/M333</f>
        <v>20117.285714285714</v>
      </c>
      <c r="AT333" s="4">
        <f>AR333/V333</f>
        <v>4158.061416747124</v>
      </c>
      <c r="AU333" s="7">
        <f>AR333/(AR333+AV333+AY333+BB333)</f>
        <v>0.38779348670187863</v>
      </c>
      <c r="AV333" s="4">
        <v>41066</v>
      </c>
      <c r="AW333" s="4">
        <f>AV333/M333</f>
        <v>5866.5714285714284</v>
      </c>
      <c r="AX333" s="7">
        <f>AV333/(AR333+AV333+AY333+BB333)</f>
        <v>0.113087730699962</v>
      </c>
      <c r="AY333" s="4">
        <v>76127</v>
      </c>
      <c r="AZ333" s="4">
        <f>AY333/M333</f>
        <v>10875.285714285714</v>
      </c>
      <c r="BA333" s="7">
        <f>AY333/(AR333+AV333+AY333+BB333)</f>
        <v>0.20963886609350818</v>
      </c>
      <c r="BB333" s="4">
        <v>105120</v>
      </c>
      <c r="BC333" s="11">
        <f>BB333/(AR333+AV333+AY333+BB333)</f>
        <v>0.28947991650465116</v>
      </c>
      <c r="BD333" s="9">
        <f>BC333+BA333+AX333+AU333</f>
        <v>1</v>
      </c>
      <c r="BE333" s="14">
        <f>(AF333+AH333+AJ333+AL333+AN333+AP333)</f>
        <v>274365</v>
      </c>
      <c r="BF333" s="14">
        <f t="shared" si="25"/>
        <v>-363134</v>
      </c>
      <c r="BG333" s="13">
        <f>(AF333+AH333+AJ333+AL333+AN333+AP333)-(AR333+AV333+AY333+BB333)</f>
        <v>-88769</v>
      </c>
      <c r="BH333" s="13">
        <f t="shared" si="26"/>
        <v>1</v>
      </c>
      <c r="BI333" s="14">
        <f>AF333/W333</f>
        <v>79526.14634146342</v>
      </c>
      <c r="BJ333" s="14">
        <f>AH333/Y333</f>
        <v>89379.5</v>
      </c>
      <c r="BK333" s="14">
        <f>AJ333/AA333</f>
        <v>196986.87145242069</v>
      </c>
      <c r="BL333" s="14">
        <f>BI333+BJ333+BK333</f>
        <v>365892.51779388415</v>
      </c>
      <c r="BM333" s="14">
        <f>(AF333/W333)-AF333</f>
        <v>18770.14634146342</v>
      </c>
      <c r="BN333" s="14">
        <f>AH333/Y333-AH333</f>
        <v>38305.5</v>
      </c>
      <c r="BO333" s="14">
        <f>AJ333/AA333-AJ333</f>
        <v>46482.871452420688</v>
      </c>
      <c r="BP333" s="14">
        <f>BG333/S333</f>
        <v>-3.0471846950446732E-2</v>
      </c>
      <c r="BQ333" s="14">
        <f>(BG333-CA333)/S333</f>
        <v>-2.5393466459460737E-2</v>
      </c>
      <c r="BR333" s="27">
        <f>BQ333-BP333</f>
        <v>5.0783804909859953E-3</v>
      </c>
      <c r="BS333" s="28">
        <f t="shared" si="27"/>
        <v>2090172</v>
      </c>
      <c r="BT333" s="11">
        <f>BS333/S333</f>
        <v>0.7174959871589085</v>
      </c>
      <c r="BU333" s="14">
        <f>(BE333-AP333)*1/BT333-(BE333-AP333)</f>
        <v>106123.27516778524</v>
      </c>
      <c r="BV333" s="14">
        <f t="shared" si="28"/>
        <v>9.4181620707221192E-2</v>
      </c>
      <c r="BW333" s="27">
        <f>(AR333+AV333+AY333+BB333)/S333</f>
        <v>0.12465346765766792</v>
      </c>
      <c r="BX333" s="13">
        <f>(AF333+AH333+AJ333+AL333+AN333)/N333</f>
        <v>301.48657718120808</v>
      </c>
      <c r="BY333" s="26">
        <f>BX333/K333</f>
        <v>0.12895063181403255</v>
      </c>
      <c r="BZ333" s="11">
        <f>AP333/BE333</f>
        <v>1.7626154939587774E-2</v>
      </c>
      <c r="CA333" s="15">
        <f>-(BM333+BN333+BO333)/M333</f>
        <v>-14794.073970554873</v>
      </c>
      <c r="CB333" s="15">
        <f>BG333-CA333</f>
        <v>-73974.926029445123</v>
      </c>
      <c r="CC333" s="18">
        <f t="shared" si="29"/>
        <v>1</v>
      </c>
      <c r="CD333" s="17">
        <f>(AF333/(AF333+AH333+AJ333))/(X333/(X333+Z333+AB333))</f>
        <v>1.792366253309339</v>
      </c>
      <c r="CE333" s="19">
        <f>(AH333/(AF333+AH333+AJ333))/(Z333/(X333+Z333+AB333))</f>
        <v>0.80592910050227107</v>
      </c>
      <c r="CF333" s="18">
        <f>(AJ333/(AF333+AH333+AJ333))/(AB333/(X333+Z333+AB333))</f>
        <v>0.911791293323996</v>
      </c>
      <c r="CG333">
        <f>AH333/Z333</f>
        <v>169.68106312292358</v>
      </c>
      <c r="CH333" s="11">
        <f>BB333/BE333</f>
        <v>0.38313924881089062</v>
      </c>
      <c r="CI333" s="14">
        <f>AY333/V333</f>
        <v>2247.823417478276</v>
      </c>
      <c r="CJ333" s="14">
        <f>AV333/M333</f>
        <v>5866.5714285714284</v>
      </c>
      <c r="CK333" s="17">
        <f>N333/V333</f>
        <v>26.397390350671628</v>
      </c>
      <c r="CL333" s="17">
        <f>(AL333+AN333)/N333</f>
        <v>8.0480984340044746</v>
      </c>
      <c r="CM333" s="14">
        <f>AP333/AC333</f>
        <v>6</v>
      </c>
    </row>
    <row r="334" spans="1:91" hidden="1" x14ac:dyDescent="0.2">
      <c r="A334">
        <v>455</v>
      </c>
      <c r="B334" s="2">
        <v>44866</v>
      </c>
      <c r="C334" s="3" t="s">
        <v>37</v>
      </c>
      <c r="D334" t="s">
        <v>38</v>
      </c>
      <c r="E334" s="3" t="s">
        <v>46</v>
      </c>
      <c r="F334" t="s">
        <v>42</v>
      </c>
      <c r="G334" t="str">
        <f>CONCATENATE(C334,E334)</f>
        <v>LAXGEG</v>
      </c>
      <c r="H334" t="s">
        <v>34</v>
      </c>
      <c r="I334">
        <f>U334/M334</f>
        <v>178</v>
      </c>
      <c r="J334" t="str">
        <f>_xlfn.CONCAT(C334,E334,H334)</f>
        <v>LAXGEG737-900</v>
      </c>
      <c r="K334" s="4">
        <v>945</v>
      </c>
      <c r="L334" s="4">
        <f>N334/M334</f>
        <v>149.83333333333334</v>
      </c>
      <c r="M334" s="4">
        <v>6</v>
      </c>
      <c r="N334" s="4">
        <v>899</v>
      </c>
      <c r="O334" s="4">
        <f>P334/M334</f>
        <v>21</v>
      </c>
      <c r="P334" s="4">
        <v>126</v>
      </c>
      <c r="Q334" s="4">
        <v>214</v>
      </c>
      <c r="R334" s="4">
        <v>560</v>
      </c>
      <c r="S334" s="4">
        <f>U334*K334</f>
        <v>1009260</v>
      </c>
      <c r="T334" s="7">
        <f>N334/U334</f>
        <v>0.84176029962546817</v>
      </c>
      <c r="U334" s="4">
        <v>1068</v>
      </c>
      <c r="V334" s="4">
        <v>15.245195729537365</v>
      </c>
      <c r="W334" s="7">
        <f>P334/X334</f>
        <v>0.91304347826086951</v>
      </c>
      <c r="X334" s="4">
        <v>138</v>
      </c>
      <c r="Y334" s="7">
        <f>Q334/Z334</f>
        <v>0.8294573643410853</v>
      </c>
      <c r="Z334" s="4">
        <v>258</v>
      </c>
      <c r="AA334" s="7">
        <f>R334/AB334</f>
        <v>0.83333333333333337</v>
      </c>
      <c r="AB334" s="4">
        <v>672</v>
      </c>
      <c r="AC334" s="4">
        <v>103</v>
      </c>
      <c r="AD334" s="4">
        <f>AP334/AC334</f>
        <v>5</v>
      </c>
      <c r="AE334" s="7">
        <f>AF334/(AF334+AH334+AJ334+AL334+AN334+AP334)</f>
        <v>0.23278103379896883</v>
      </c>
      <c r="AF334" s="4">
        <v>42260</v>
      </c>
      <c r="AG334" s="7">
        <f>AH334/(AF334+AH334+AJ334+AL334+AN334+AP334)</f>
        <v>0.22408892610055964</v>
      </c>
      <c r="AH334" s="4">
        <v>40682</v>
      </c>
      <c r="AI334" s="7">
        <f>AJ334/(AF334+AH334+AJ334+AL334+AN334+AP334)</f>
        <v>0.50327744238311378</v>
      </c>
      <c r="AJ334" s="4">
        <v>91367</v>
      </c>
      <c r="AK334" s="7">
        <f>AL334/(AF334+AH334+AJ334+AL334+AN334+AP334)</f>
        <v>1.8507909928171681E-2</v>
      </c>
      <c r="AL334" s="4">
        <v>3360</v>
      </c>
      <c r="AM334" s="7">
        <f>AN334/(AF334+AH334+AJ334+AL334+AN334+AP334)</f>
        <v>1.8507909928171681E-2</v>
      </c>
      <c r="AN334" s="4">
        <v>3360</v>
      </c>
      <c r="AO334" s="7">
        <f>AP334/(AF334+AH334+AJ334+AL334+AN334+AP334)</f>
        <v>2.8367778610144099E-3</v>
      </c>
      <c r="AP334" s="4">
        <v>515</v>
      </c>
      <c r="AQ334" s="6">
        <f>AO334+AM334+AK334+AI334+AG334+AE334</f>
        <v>1</v>
      </c>
      <c r="AR334" s="4">
        <v>56141</v>
      </c>
      <c r="AS334" s="4">
        <f>AR334/M334</f>
        <v>9356.8333333333339</v>
      </c>
      <c r="AT334" s="4">
        <f>AR334/V334</f>
        <v>3682.5371740703567</v>
      </c>
      <c r="AU334" s="7">
        <f>AR334/(AR334+AV334+AY334+BB334)</f>
        <v>0.3224326171482394</v>
      </c>
      <c r="AV334" s="4">
        <v>31437</v>
      </c>
      <c r="AW334" s="4">
        <f>AV334/M334</f>
        <v>5239.5</v>
      </c>
      <c r="AX334" s="7">
        <f>AV334/(AR334+AV334+AY334+BB334)</f>
        <v>0.18055100880442462</v>
      </c>
      <c r="AY334" s="4">
        <v>49921</v>
      </c>
      <c r="AZ334" s="4">
        <f>AY334/M334</f>
        <v>8320.1666666666661</v>
      </c>
      <c r="BA334" s="7">
        <f>AY334/(AR334+AV334+AY334+BB334)</f>
        <v>0.28670951142048162</v>
      </c>
      <c r="BB334" s="4">
        <v>36618</v>
      </c>
      <c r="BC334" s="11">
        <f>BB334/(AR334+AV334+AY334+BB334)</f>
        <v>0.21030686262685436</v>
      </c>
      <c r="BD334" s="9">
        <f>BC334+BA334+AX334+AU334</f>
        <v>1</v>
      </c>
      <c r="BE334" s="14">
        <f>(AF334+AH334+AJ334+AL334+AN334+AP334)</f>
        <v>181544</v>
      </c>
      <c r="BF334" s="14">
        <f t="shared" si="25"/>
        <v>-174117</v>
      </c>
      <c r="BG334" s="13">
        <f>(AF334+AH334+AJ334+AL334+AN334+AP334)-(AR334+AV334+AY334+BB334)</f>
        <v>7427</v>
      </c>
      <c r="BH334" s="13">
        <f t="shared" si="26"/>
        <v>0</v>
      </c>
      <c r="BI334" s="14">
        <f>AF334/W334</f>
        <v>46284.761904761908</v>
      </c>
      <c r="BJ334" s="14">
        <f>AH334/Y334</f>
        <v>49046.523364485976</v>
      </c>
      <c r="BK334" s="14">
        <f>AJ334/AA334</f>
        <v>109640.4</v>
      </c>
      <c r="BL334" s="14">
        <f>BI334+BJ334+BK334</f>
        <v>204971.68526924789</v>
      </c>
      <c r="BM334" s="14">
        <f>(AF334/W334)-AF334</f>
        <v>4024.7619047619082</v>
      </c>
      <c r="BN334" s="14">
        <f>AH334/Y334-AH334</f>
        <v>8364.5233644859763</v>
      </c>
      <c r="BO334" s="14">
        <f>AJ334/AA334-AJ334</f>
        <v>18273.399999999994</v>
      </c>
      <c r="BP334" s="14">
        <f>BG334/S334</f>
        <v>7.3588569843251487E-3</v>
      </c>
      <c r="BQ334" s="14">
        <f>(BG334-CA334)/S334</f>
        <v>1.2422415972964989E-2</v>
      </c>
      <c r="BR334" s="27">
        <f>BQ334-BP334</f>
        <v>5.0635589886398403E-3</v>
      </c>
      <c r="BS334" s="28">
        <f t="shared" si="27"/>
        <v>849555</v>
      </c>
      <c r="BT334" s="11">
        <f>BS334/S334</f>
        <v>0.84176029962546817</v>
      </c>
      <c r="BU334" s="14">
        <f>(BE334-AP334)*1/BT334-(BE334-AP334)</f>
        <v>34031.03559510567</v>
      </c>
      <c r="BV334" s="14">
        <f t="shared" si="28"/>
        <v>0.17987832669480611</v>
      </c>
      <c r="BW334" s="27">
        <f>(AR334+AV334+AY334+BB334)/S334</f>
        <v>0.17251946971048093</v>
      </c>
      <c r="BX334" s="13">
        <f>(AF334+AH334+AJ334+AL334+AN334)/N334</f>
        <v>201.3670745272525</v>
      </c>
      <c r="BY334" s="26">
        <f>BX334/K334</f>
        <v>0.21308685135158995</v>
      </c>
      <c r="BZ334" s="11">
        <f>AP334/BE334</f>
        <v>2.8367778610144099E-3</v>
      </c>
      <c r="CA334" s="15">
        <f>-(BM334+BN334+BO334)/M334</f>
        <v>-5110.4475448746462</v>
      </c>
      <c r="CB334" s="15">
        <f>BG334-CA334</f>
        <v>12537.447544874645</v>
      </c>
      <c r="CC334" s="18">
        <f t="shared" si="29"/>
        <v>0</v>
      </c>
      <c r="CD334" s="17">
        <f>(AF334/(AF334+AH334+AJ334))/(X334/(X334+Z334+AB334))</f>
        <v>1.8762981382138215</v>
      </c>
      <c r="CE334" s="19">
        <f>(AH334/(AF334+AH334+AJ334))/(Z334/(X334+Z334+AB334))</f>
        <v>0.96612658060992196</v>
      </c>
      <c r="CF334" s="18">
        <f>(AJ334/(AF334+AH334+AJ334))/(AB334/(X334+Z334+AB334))</f>
        <v>0.83305089156120948</v>
      </c>
      <c r="CG334">
        <f>AH334/Z334</f>
        <v>157.68217054263565</v>
      </c>
      <c r="CH334" s="11">
        <f>BB334/BE334</f>
        <v>0.20170316837791388</v>
      </c>
      <c r="CI334" s="14">
        <f>AY334/V334</f>
        <v>3274.5397885104699</v>
      </c>
      <c r="CJ334" s="14">
        <f>AV334/M334</f>
        <v>5239.5</v>
      </c>
      <c r="CK334" s="17">
        <f>N334/V334</f>
        <v>58.969397044748952</v>
      </c>
      <c r="CL334" s="17">
        <f>(AL334+AN334)/N334</f>
        <v>7.4749721913236931</v>
      </c>
      <c r="CM334" s="14">
        <f>AP334/AC334</f>
        <v>5</v>
      </c>
    </row>
    <row r="335" spans="1:91" hidden="1" x14ac:dyDescent="0.2">
      <c r="A335">
        <v>447</v>
      </c>
      <c r="B335" s="2">
        <v>44866</v>
      </c>
      <c r="C335" s="3" t="s">
        <v>36</v>
      </c>
      <c r="D335" t="s">
        <v>28</v>
      </c>
      <c r="E335" s="3" t="s">
        <v>41</v>
      </c>
      <c r="F335" t="s">
        <v>42</v>
      </c>
      <c r="G335" t="str">
        <f>CONCATENATE(C335,E335)</f>
        <v>JNUSEA</v>
      </c>
      <c r="H335" t="s">
        <v>31</v>
      </c>
      <c r="I335">
        <f>U335/M335</f>
        <v>159.1904761904762</v>
      </c>
      <c r="J335" t="str">
        <f>_xlfn.CONCAT(C335,E335,H335)</f>
        <v>JNUSEA737-800</v>
      </c>
      <c r="K335" s="4">
        <v>909</v>
      </c>
      <c r="L335" s="4">
        <f>N335/M335</f>
        <v>79.333333333333329</v>
      </c>
      <c r="M335" s="4">
        <v>21</v>
      </c>
      <c r="N335" s="4">
        <v>1666</v>
      </c>
      <c r="O335" s="4">
        <f>P335/M335</f>
        <v>13.619047619047619</v>
      </c>
      <c r="P335" s="4">
        <v>286</v>
      </c>
      <c r="Q335" s="4">
        <v>545</v>
      </c>
      <c r="R335" s="4">
        <v>836</v>
      </c>
      <c r="S335" s="4">
        <f>U335*K335</f>
        <v>3038787</v>
      </c>
      <c r="T335" s="7">
        <f>N335/U335</f>
        <v>0.49835477116362548</v>
      </c>
      <c r="U335" s="4">
        <v>3343</v>
      </c>
      <c r="V335" s="4">
        <v>50.518758002560823</v>
      </c>
      <c r="W335" s="7">
        <f>P335/X335</f>
        <v>0.64852607709750565</v>
      </c>
      <c r="X335" s="4">
        <v>441</v>
      </c>
      <c r="Y335" s="7">
        <f>Q335/Z335</f>
        <v>0.64880952380952384</v>
      </c>
      <c r="Z335" s="4">
        <v>840</v>
      </c>
      <c r="AA335" s="7">
        <f>R335/AB335</f>
        <v>0.40543161978661496</v>
      </c>
      <c r="AB335" s="4">
        <v>2062</v>
      </c>
      <c r="AC335" s="4">
        <v>13117</v>
      </c>
      <c r="AD335" s="4">
        <f>AP335/AC335</f>
        <v>4.9998475261111537</v>
      </c>
      <c r="AE335" s="7">
        <f>AF335/(AF335+AH335+AJ335+AL335+AN335+AP335)</f>
        <v>0.20269592026959202</v>
      </c>
      <c r="AF335" s="4">
        <v>84810</v>
      </c>
      <c r="AG335" s="7">
        <f>AH335/(AF335+AH335+AJ335+AL335+AN335+AP335)</f>
        <v>0.27425491742549174</v>
      </c>
      <c r="AH335" s="4">
        <v>114751</v>
      </c>
      <c r="AI335" s="7">
        <f>AJ335/(AF335+AH335+AJ335+AL335+AN335+AP335)</f>
        <v>0.34634449463444944</v>
      </c>
      <c r="AJ335" s="4">
        <v>144914</v>
      </c>
      <c r="AK335" s="7">
        <f>AL335/(AF335+AH335+AJ335+AL335+AN335+AP335)</f>
        <v>1.197390119739012E-2</v>
      </c>
      <c r="AL335" s="4">
        <v>5010</v>
      </c>
      <c r="AM335" s="7">
        <f>AN335/(AF335+AH335+AJ335+AL335+AN335+AP335)</f>
        <v>7.9873807987380797E-3</v>
      </c>
      <c r="AN335" s="4">
        <v>3342</v>
      </c>
      <c r="AO335" s="7">
        <f>AP335/(AF335+AH335+AJ335+AL335+AN335+AP335)</f>
        <v>0.15674338567433857</v>
      </c>
      <c r="AP335" s="4">
        <v>65583</v>
      </c>
      <c r="AQ335" s="6">
        <f>AO335+AM335+AK335+AI335+AG335+AE335</f>
        <v>1</v>
      </c>
      <c r="AR335" s="4">
        <v>186038</v>
      </c>
      <c r="AS335" s="4">
        <f>AR335/M335</f>
        <v>8858.9523809523816</v>
      </c>
      <c r="AT335" s="4">
        <f>AR335/V335</f>
        <v>3682.5529240162564</v>
      </c>
      <c r="AU335" s="7">
        <f>AR335/(AR335+AV335+AY335+BB335)</f>
        <v>0.31919551707690352</v>
      </c>
      <c r="AV335" s="4">
        <v>110030</v>
      </c>
      <c r="AW335" s="4">
        <f>AV335/M335</f>
        <v>5239.5238095238092</v>
      </c>
      <c r="AX335" s="7">
        <f>AV335/(AR335+AV335+AY335+BB335)</f>
        <v>0.18878445663773905</v>
      </c>
      <c r="AY335" s="4">
        <v>165424</v>
      </c>
      <c r="AZ335" s="4">
        <f>AY335/M335</f>
        <v>7877.333333333333</v>
      </c>
      <c r="BA335" s="7">
        <f>AY335/(AR335+AV335+AY335+BB335)</f>
        <v>0.28382695587422835</v>
      </c>
      <c r="BB335" s="4">
        <v>121342</v>
      </c>
      <c r="BC335" s="11">
        <f>BB335/(AR335+AV335+AY335+BB335)</f>
        <v>0.20819307041112908</v>
      </c>
      <c r="BD335" s="9">
        <f>BC335+BA335+AX335+AU335</f>
        <v>1</v>
      </c>
      <c r="BE335" s="14">
        <f>(AF335+AH335+AJ335+AL335+AN335+AP335)</f>
        <v>418410</v>
      </c>
      <c r="BF335" s="14">
        <f t="shared" si="25"/>
        <v>-582834</v>
      </c>
      <c r="BG335" s="13">
        <f>(AF335+AH335+AJ335+AL335+AN335+AP335)-(AR335+AV335+AY335+BB335)</f>
        <v>-164424</v>
      </c>
      <c r="BH335" s="13">
        <f t="shared" si="26"/>
        <v>1</v>
      </c>
      <c r="BI335" s="14">
        <f>AF335/W335</f>
        <v>130773.46153846155</v>
      </c>
      <c r="BJ335" s="14">
        <f>AH335/Y335</f>
        <v>176863.92660550459</v>
      </c>
      <c r="BK335" s="14">
        <f>AJ335/AA335</f>
        <v>357431.42105263157</v>
      </c>
      <c r="BL335" s="14">
        <f>BI335+BJ335+BK335</f>
        <v>665068.80919659766</v>
      </c>
      <c r="BM335" s="14">
        <f>(AF335/W335)-AF335</f>
        <v>45963.461538461546</v>
      </c>
      <c r="BN335" s="14">
        <f>AH335/Y335-AH335</f>
        <v>62112.926605504588</v>
      </c>
      <c r="BO335" s="14">
        <f>AJ335/AA335-AJ335</f>
        <v>212517.42105263157</v>
      </c>
      <c r="BP335" s="14">
        <f>BG335/S335</f>
        <v>-5.4108432081616774E-2</v>
      </c>
      <c r="BQ335" s="14">
        <f>(BG335-CA335)/S335</f>
        <v>-4.9084594653555955E-2</v>
      </c>
      <c r="BR335" s="27">
        <f>BQ335-BP335</f>
        <v>5.0238374280608192E-3</v>
      </c>
      <c r="BS335" s="28">
        <f t="shared" si="27"/>
        <v>1514394</v>
      </c>
      <c r="BT335" s="11">
        <f>BS335/S335</f>
        <v>0.49835477116362548</v>
      </c>
      <c r="BU335" s="14">
        <f>(BE335-AP335)*1/BT335-(BE335-AP335)</f>
        <v>355156.59003601444</v>
      </c>
      <c r="BV335" s="14">
        <f t="shared" si="28"/>
        <v>0.13768980846633871</v>
      </c>
      <c r="BW335" s="27">
        <f>(AR335+AV335+AY335+BB335)/S335</f>
        <v>0.1917982405479555</v>
      </c>
      <c r="BX335" s="13">
        <f>(AF335+AH335+AJ335+AL335+AN335)/N335</f>
        <v>211.78091236494598</v>
      </c>
      <c r="BY335" s="26">
        <f>BX335/K335</f>
        <v>0.23298230183162374</v>
      </c>
      <c r="BZ335" s="11">
        <f>AP335/BE335</f>
        <v>0.15674338567433857</v>
      </c>
      <c r="CA335" s="15">
        <f>-(BM335+BN335+BO335)/M335</f>
        <v>-15266.371866504653</v>
      </c>
      <c r="CB335" s="15">
        <f>BG335-CA335</f>
        <v>-149157.62813349534</v>
      </c>
      <c r="CC335" s="18">
        <f t="shared" si="29"/>
        <v>1</v>
      </c>
      <c r="CD335" s="17">
        <f>(AF335/(AF335+AH335+AJ335))/(X335/(X335+Z335+AB335))</f>
        <v>1.8663244323783652</v>
      </c>
      <c r="CE335" s="19">
        <f>(AH335/(AF335+AH335+AJ335))/(Z335/(X335+Z335+AB335))</f>
        <v>1.3257323705155186</v>
      </c>
      <c r="CF335" s="18">
        <f>(AJ335/(AF335+AH335+AJ335))/(AB335/(X335+Z335+AB335))</f>
        <v>0.68202508927648164</v>
      </c>
      <c r="CG335">
        <f>AH335/Z335</f>
        <v>136.60833333333332</v>
      </c>
      <c r="CH335" s="11">
        <f>BB335/BE335</f>
        <v>0.2900074090007409</v>
      </c>
      <c r="CI335" s="14">
        <f>AY335/V335</f>
        <v>3274.5064712718108</v>
      </c>
      <c r="CJ335" s="14">
        <f>AV335/M335</f>
        <v>5239.5238095238092</v>
      </c>
      <c r="CK335" s="17">
        <f>N335/V335</f>
        <v>32.9778495329507</v>
      </c>
      <c r="CL335" s="17">
        <f>(AL335+AN335)/N335</f>
        <v>5.0132052821128452</v>
      </c>
      <c r="CM335" s="14">
        <f>AP335/AC335</f>
        <v>4.9998475261111537</v>
      </c>
    </row>
    <row r="336" spans="1:91" hidden="1" x14ac:dyDescent="0.2">
      <c r="A336">
        <v>837</v>
      </c>
      <c r="B336" s="2">
        <v>45200</v>
      </c>
      <c r="C336" s="3" t="s">
        <v>46</v>
      </c>
      <c r="D336" t="s">
        <v>42</v>
      </c>
      <c r="E336" s="3" t="s">
        <v>41</v>
      </c>
      <c r="F336" t="s">
        <v>42</v>
      </c>
      <c r="G336" t="str">
        <f>CONCATENATE(C336,E336)</f>
        <v>GEGSEA</v>
      </c>
      <c r="H336" t="s">
        <v>34</v>
      </c>
      <c r="I336">
        <f>U336/M336</f>
        <v>175.38235294117646</v>
      </c>
      <c r="J336" t="str">
        <f>_xlfn.CONCAT(C336,E336,H336)</f>
        <v>GEGSEA737-900</v>
      </c>
      <c r="K336" s="4">
        <v>223</v>
      </c>
      <c r="L336" s="4">
        <f>N336/M336</f>
        <v>116</v>
      </c>
      <c r="M336" s="4">
        <v>34</v>
      </c>
      <c r="N336" s="4">
        <v>3944</v>
      </c>
      <c r="O336" s="4">
        <f>P336/M336</f>
        <v>19.5</v>
      </c>
      <c r="P336" s="4">
        <v>663</v>
      </c>
      <c r="Q336" s="4">
        <v>1142</v>
      </c>
      <c r="R336" s="4">
        <v>2140</v>
      </c>
      <c r="S336" s="4">
        <f>U336*K336</f>
        <v>1329749</v>
      </c>
      <c r="T336" s="7">
        <f>N336/U336</f>
        <v>0.66141204091900052</v>
      </c>
      <c r="U336" s="4">
        <v>5963</v>
      </c>
      <c r="V336" s="4">
        <v>41.229980767549606</v>
      </c>
      <c r="W336" s="7">
        <f>P336/X336</f>
        <v>0.8599221789883269</v>
      </c>
      <c r="X336" s="4">
        <v>771</v>
      </c>
      <c r="Y336" s="7">
        <f>Q336/Z336</f>
        <v>0.79250520471894514</v>
      </c>
      <c r="Z336" s="4">
        <v>1441</v>
      </c>
      <c r="AA336" s="7">
        <f>R336/AB336</f>
        <v>0.57036247334754797</v>
      </c>
      <c r="AB336" s="4">
        <v>3752</v>
      </c>
      <c r="AC336" s="4">
        <v>6865</v>
      </c>
      <c r="AD336" s="4">
        <f>AP336/AC336</f>
        <v>5.9991260014566645</v>
      </c>
      <c r="AE336" s="7">
        <f>AF336/(AF336+AH336+AJ336+AL336+AN336+AP336)</f>
        <v>0.2308739880488252</v>
      </c>
      <c r="AF336" s="4">
        <v>128504</v>
      </c>
      <c r="AG336" s="7">
        <f>AH336/(AF336+AH336+AJ336+AL336+AN336+AP336)</f>
        <v>0.23356713462858292</v>
      </c>
      <c r="AH336" s="4">
        <v>130003</v>
      </c>
      <c r="AI336" s="7">
        <f>AJ336/(AF336+AH336+AJ336+AL336+AN336+AP336)</f>
        <v>0.4038947319250159</v>
      </c>
      <c r="AJ336" s="4">
        <v>224807</v>
      </c>
      <c r="AK336" s="7">
        <f>AL336/(AF336+AH336+AJ336+AL336+AN336+AP336)</f>
        <v>2.6913499509520336E-2</v>
      </c>
      <c r="AL336" s="4">
        <v>14980</v>
      </c>
      <c r="AM336" s="7">
        <f>AN336/(AF336+AH336+AJ336+AL336+AN336+AP336)</f>
        <v>3.0758285153737526E-2</v>
      </c>
      <c r="AN336" s="4">
        <v>17120</v>
      </c>
      <c r="AO336" s="7">
        <f>AP336/(AF336+AH336+AJ336+AL336+AN336+AP336)</f>
        <v>7.3992360734318127E-2</v>
      </c>
      <c r="AP336" s="4">
        <v>41184</v>
      </c>
      <c r="AQ336" s="6">
        <f>AO336+AM336+AK336+AI336+AG336+AE336</f>
        <v>1</v>
      </c>
      <c r="AR336" s="4">
        <v>171436</v>
      </c>
      <c r="AS336" s="4">
        <f>AR336/M336</f>
        <v>5042.2352941176468</v>
      </c>
      <c r="AT336" s="4">
        <f>AR336/V336</f>
        <v>4158.0422015362692</v>
      </c>
      <c r="AU336" s="7">
        <f>AR336/(AR336+AV336+AY336+BB336)</f>
        <v>0.29125270125174985</v>
      </c>
      <c r="AV336" s="4">
        <v>196529</v>
      </c>
      <c r="AW336" s="4">
        <f>AV336/M336</f>
        <v>5780.2647058823532</v>
      </c>
      <c r="AX336" s="7">
        <f>AV336/(AR336+AV336+AY336+BB336)</f>
        <v>0.33388321078597932</v>
      </c>
      <c r="AY336" s="4">
        <v>92677</v>
      </c>
      <c r="AZ336" s="4">
        <f>AY336/M336</f>
        <v>2725.794117647059</v>
      </c>
      <c r="BA336" s="7">
        <f>AY336/(AR336+AV336+AY336+BB336)</f>
        <v>0.15744899900784212</v>
      </c>
      <c r="BB336" s="4">
        <v>127974</v>
      </c>
      <c r="BC336" s="11">
        <f>BB336/(AR336+AV336+AY336+BB336)</f>
        <v>0.21741508895442868</v>
      </c>
      <c r="BD336" s="9">
        <f>BC336+BA336+AX336+AU336</f>
        <v>1</v>
      </c>
      <c r="BE336" s="14">
        <f>(AF336+AH336+AJ336+AL336+AN336+AP336)</f>
        <v>556598</v>
      </c>
      <c r="BF336" s="14">
        <f t="shared" si="25"/>
        <v>-588616</v>
      </c>
      <c r="BG336" s="13">
        <f>(AF336+AH336+AJ336+AL336+AN336+AP336)-(AR336+AV336+AY336+BB336)</f>
        <v>-32018</v>
      </c>
      <c r="BH336" s="13">
        <f t="shared" si="26"/>
        <v>1</v>
      </c>
      <c r="BI336" s="14">
        <f>AF336/W336</f>
        <v>149436.77828054299</v>
      </c>
      <c r="BJ336" s="14">
        <f>AH336/Y336</f>
        <v>164040.56304728548</v>
      </c>
      <c r="BK336" s="14">
        <f>AJ336/AA336</f>
        <v>394147.6</v>
      </c>
      <c r="BL336" s="14">
        <f>BI336+BJ336+BK336</f>
        <v>707624.94132782845</v>
      </c>
      <c r="BM336" s="14">
        <f>(AF336/W336)-AF336</f>
        <v>20932.778280542989</v>
      </c>
      <c r="BN336" s="14">
        <f>AH336/Y336-AH336</f>
        <v>34037.563047285483</v>
      </c>
      <c r="BO336" s="14">
        <f>AJ336/AA336-AJ336</f>
        <v>169340.59999999998</v>
      </c>
      <c r="BP336" s="14">
        <f>BG336/S336</f>
        <v>-2.4078228297220002E-2</v>
      </c>
      <c r="BQ336" s="14">
        <f>(BG336-CA336)/S336</f>
        <v>-1.9116855416105541E-2</v>
      </c>
      <c r="BR336" s="27">
        <f>BQ336-BP336</f>
        <v>4.9613728811144613E-3</v>
      </c>
      <c r="BS336" s="28">
        <f t="shared" si="27"/>
        <v>879512</v>
      </c>
      <c r="BT336" s="11">
        <f>BS336/S336</f>
        <v>0.66141204091900052</v>
      </c>
      <c r="BU336" s="14">
        <f>(BE336-AP336)*1/BT336-(BE336-AP336)</f>
        <v>263849.10395537526</v>
      </c>
      <c r="BV336" s="14">
        <f t="shared" si="28"/>
        <v>0.41857373083190885</v>
      </c>
      <c r="BW336" s="27">
        <f>(AR336+AV336+AY336+BB336)/S336</f>
        <v>0.44265195912912886</v>
      </c>
      <c r="BX336" s="13">
        <f>(AF336+AH336+AJ336+AL336+AN336)/N336</f>
        <v>130.68306288032454</v>
      </c>
      <c r="BY336" s="26">
        <f>BX336/K336</f>
        <v>0.58602270349921315</v>
      </c>
      <c r="BZ336" s="11">
        <f>AP336/BE336</f>
        <v>7.3992360734318127E-2</v>
      </c>
      <c r="CA336" s="15">
        <f>-(BM336+BN336+BO336)/M336</f>
        <v>-6597.3806272890724</v>
      </c>
      <c r="CB336" s="15">
        <f>BG336-CA336</f>
        <v>-25420.619372710928</v>
      </c>
      <c r="CC336" s="18">
        <f t="shared" si="29"/>
        <v>1</v>
      </c>
      <c r="CD336" s="17">
        <f>(AF336/(AF336+AH336+AJ336))/(X336/(X336+Z336+AB336))</f>
        <v>2.0566980092325928</v>
      </c>
      <c r="CE336" s="19">
        <f>(AH336/(AF336+AH336+AJ336))/(Z336/(X336+Z336+AB336))</f>
        <v>1.1132626864815194</v>
      </c>
      <c r="CF336" s="18">
        <f>(AJ336/(AF336+AH336+AJ336))/(AB336/(X336+Z336+AB336))</f>
        <v>0.73935882293758048</v>
      </c>
      <c r="CG336">
        <f>AH336/Z336</f>
        <v>90.217210270645381</v>
      </c>
      <c r="CH336" s="11">
        <f>BB336/BE336</f>
        <v>0.22992177478179943</v>
      </c>
      <c r="CI336" s="14">
        <f>AY336/V336</f>
        <v>2247.806044890086</v>
      </c>
      <c r="CJ336" s="14">
        <f>AV336/M336</f>
        <v>5780.2647058823532</v>
      </c>
      <c r="CK336" s="17">
        <f>N336/V336</f>
        <v>95.658545713030207</v>
      </c>
      <c r="CL336" s="17">
        <f>(AL336+AN336)/N336</f>
        <v>8.1389452332657193</v>
      </c>
      <c r="CM336" s="14">
        <f>AP336/AC336</f>
        <v>5.9991260014566645</v>
      </c>
    </row>
    <row r="337" spans="1:91" hidden="1" x14ac:dyDescent="0.2">
      <c r="A337">
        <v>538</v>
      </c>
      <c r="B337" s="2">
        <v>44866</v>
      </c>
      <c r="C337" s="3" t="s">
        <v>41</v>
      </c>
      <c r="D337" t="s">
        <v>42</v>
      </c>
      <c r="E337" s="3" t="s">
        <v>43</v>
      </c>
      <c r="F337" t="s">
        <v>38</v>
      </c>
      <c r="G337" t="str">
        <f>CONCATENATE(C337,E337)</f>
        <v>SEASFO</v>
      </c>
      <c r="H337" t="s">
        <v>48</v>
      </c>
      <c r="I337">
        <f>U337/M337</f>
        <v>190</v>
      </c>
      <c r="J337" t="str">
        <f>_xlfn.CONCAT(C337,E337,H337)</f>
        <v>SEASFOA321</v>
      </c>
      <c r="K337" s="4">
        <v>679</v>
      </c>
      <c r="L337" s="4">
        <f>N337/M337</f>
        <v>123.70588235294117</v>
      </c>
      <c r="M337" s="4">
        <v>17</v>
      </c>
      <c r="N337" s="4">
        <v>2103</v>
      </c>
      <c r="O337" s="4">
        <f>P337/M337</f>
        <v>18.058823529411764</v>
      </c>
      <c r="P337" s="4">
        <v>307</v>
      </c>
      <c r="Q337" s="4">
        <v>512</v>
      </c>
      <c r="R337" s="4">
        <v>1285</v>
      </c>
      <c r="S337" s="4">
        <f>U337*K337</f>
        <v>2193170</v>
      </c>
      <c r="T337" s="7">
        <f>N337/U337</f>
        <v>0.65108359133126936</v>
      </c>
      <c r="U337" s="4">
        <v>3230</v>
      </c>
      <c r="V337" s="4">
        <v>36.164854215918048</v>
      </c>
      <c r="W337" s="7">
        <f>P337/X337</f>
        <v>0.72235294117647064</v>
      </c>
      <c r="X337" s="4">
        <v>425</v>
      </c>
      <c r="Y337" s="7">
        <f>Q337/Z337</f>
        <v>0.64080100125156447</v>
      </c>
      <c r="Z337" s="4">
        <v>799</v>
      </c>
      <c r="AA337" s="7">
        <f>R337/AB337</f>
        <v>0.64057826520438688</v>
      </c>
      <c r="AB337" s="4">
        <v>2006</v>
      </c>
      <c r="AC337" s="4">
        <v>7108</v>
      </c>
      <c r="AD337" s="4">
        <f>AP337/AC337</f>
        <v>5</v>
      </c>
      <c r="AE337" s="7">
        <f>AF337/(AF337+AH337+AJ337+AL337+AN337+AP337)</f>
        <v>0.18825239051647161</v>
      </c>
      <c r="AF337" s="4">
        <v>75265</v>
      </c>
      <c r="AG337" s="7">
        <f>AH337/(AF337+AH337+AJ337+AL337+AN337+AP337)</f>
        <v>0.23128793999134586</v>
      </c>
      <c r="AH337" s="4">
        <v>92471</v>
      </c>
      <c r="AI337" s="7">
        <f>AJ337/(AF337+AH337+AJ337+AL337+AN337+AP337)</f>
        <v>0.45300631051327006</v>
      </c>
      <c r="AJ337" s="4">
        <v>181116</v>
      </c>
      <c r="AK337" s="7">
        <f>AL337/(AF337+AH337+AJ337+AL337+AN337+AP337)</f>
        <v>1.9284208209419999E-2</v>
      </c>
      <c r="AL337" s="4">
        <v>7710</v>
      </c>
      <c r="AM337" s="7">
        <f>AN337/(AF337+AH337+AJ337+AL337+AN337+AP337)</f>
        <v>1.9276704626459133E-2</v>
      </c>
      <c r="AN337" s="4">
        <v>7707</v>
      </c>
      <c r="AO337" s="7">
        <f>AP337/(AF337+AH337+AJ337+AL337+AN337+AP337)</f>
        <v>8.8892446143033294E-2</v>
      </c>
      <c r="AP337" s="4">
        <v>35540</v>
      </c>
      <c r="AQ337" s="6">
        <f>AO337+AM337+AK337+AI337+AG337+AE337</f>
        <v>1</v>
      </c>
      <c r="AR337" s="4">
        <v>139263</v>
      </c>
      <c r="AS337" s="4">
        <f>AR337/M337</f>
        <v>8191.9411764705883</v>
      </c>
      <c r="AT337" s="4">
        <f>AR337/V337</f>
        <v>3850.7828392877373</v>
      </c>
      <c r="AU337" s="7">
        <f>AR337/(AR337+AV337+AY337+BB337)</f>
        <v>0.29822750546610161</v>
      </c>
      <c r="AV337" s="4">
        <v>105575</v>
      </c>
      <c r="AW337" s="4">
        <f>AV337/M337</f>
        <v>6210.2941176470586</v>
      </c>
      <c r="AX337" s="7">
        <f>AV337/(AR337+AV337+AY337+BB337)</f>
        <v>0.22608567163987331</v>
      </c>
      <c r="AY337" s="4">
        <v>134867</v>
      </c>
      <c r="AZ337" s="4">
        <f>AY337/M337</f>
        <v>7933.3529411764703</v>
      </c>
      <c r="BA337" s="7">
        <f>AY337/(AR337+AV337+AY337+BB337)</f>
        <v>0.28881360432919528</v>
      </c>
      <c r="BB337" s="4">
        <v>87264</v>
      </c>
      <c r="BC337" s="11">
        <f>BB337/(AR337+AV337+AY337+BB337)</f>
        <v>0.18687321856482977</v>
      </c>
      <c r="BD337" s="9">
        <f>BC337+BA337+AX337+AU337</f>
        <v>1</v>
      </c>
      <c r="BE337" s="14">
        <f>(AF337+AH337+AJ337+AL337+AN337+AP337)</f>
        <v>399809</v>
      </c>
      <c r="BF337" s="14">
        <f t="shared" si="25"/>
        <v>-466969</v>
      </c>
      <c r="BG337" s="13">
        <f>(AF337+AH337+AJ337+AL337+AN337+AP337)-(AR337+AV337+AY337+BB337)</f>
        <v>-67160</v>
      </c>
      <c r="BH337" s="13">
        <f t="shared" si="26"/>
        <v>1</v>
      </c>
      <c r="BI337" s="14">
        <f>AF337/W337</f>
        <v>104194.21824104234</v>
      </c>
      <c r="BJ337" s="14">
        <f>AH337/Y337</f>
        <v>144305.330078125</v>
      </c>
      <c r="BK337" s="14">
        <f>AJ337/AA337</f>
        <v>282738.28482490272</v>
      </c>
      <c r="BL337" s="14">
        <f>BI337+BJ337+BK337</f>
        <v>531237.83314407011</v>
      </c>
      <c r="BM337" s="14">
        <f>(AF337/W337)-AF337</f>
        <v>28929.218241042341</v>
      </c>
      <c r="BN337" s="14">
        <f>AH337/Y337-AH337</f>
        <v>51834.330078125</v>
      </c>
      <c r="BO337" s="14">
        <f>AJ337/AA337-AJ337</f>
        <v>101622.28482490272</v>
      </c>
      <c r="BP337" s="14">
        <f>BG337/S337</f>
        <v>-3.0622341177382509E-2</v>
      </c>
      <c r="BQ337" s="14">
        <f>(BG337-CA337)/S337</f>
        <v>-2.5730527765636311E-2</v>
      </c>
      <c r="BR337" s="27">
        <f>BQ337-BP337</f>
        <v>4.891813411746198E-3</v>
      </c>
      <c r="BS337" s="28">
        <f t="shared" si="27"/>
        <v>1427937</v>
      </c>
      <c r="BT337" s="11">
        <f>BS337/S337</f>
        <v>0.65108359133126936</v>
      </c>
      <c r="BU337" s="14">
        <f>(BE337-AP337)*1/BT337-(BE337-AP337)</f>
        <v>195212.15549215407</v>
      </c>
      <c r="BV337" s="14">
        <f t="shared" si="28"/>
        <v>0.1822973139337124</v>
      </c>
      <c r="BW337" s="27">
        <f>(AR337+AV337+AY337+BB337)/S337</f>
        <v>0.2129196551110949</v>
      </c>
      <c r="BX337" s="13">
        <f>(AF337+AH337+AJ337+AL337+AN337)/N337</f>
        <v>173.21398002853067</v>
      </c>
      <c r="BY337" s="26">
        <f>BX337/K337</f>
        <v>0.25510159061639276</v>
      </c>
      <c r="BZ337" s="11">
        <f>AP337/BE337</f>
        <v>8.8892446143033294E-2</v>
      </c>
      <c r="CA337" s="15">
        <f>-(BM337+BN337+BO337)/M337</f>
        <v>-10728.578420239415</v>
      </c>
      <c r="CB337" s="15">
        <f>BG337-CA337</f>
        <v>-56431.421579760587</v>
      </c>
      <c r="CC337" s="18">
        <f t="shared" si="29"/>
        <v>1</v>
      </c>
      <c r="CD337" s="17">
        <f>(AF337/(AF337+AH337+AJ337))/(X337/(X337+Z337+AB337))</f>
        <v>1.6397039432194742</v>
      </c>
      <c r="CE337" s="19">
        <f>(AH337/(AF337+AH337+AJ337))/(Z337/(X337+Z337+AB337))</f>
        <v>1.0715688491687385</v>
      </c>
      <c r="CF337" s="18">
        <f>(AJ337/(AF337+AH337+AJ337))/(AB337/(X337+Z337+AB337))</f>
        <v>0.83596326702188506</v>
      </c>
      <c r="CG337">
        <f>AH337/Z337</f>
        <v>115.7334167709637</v>
      </c>
      <c r="CH337" s="11">
        <f>BB337/BE337</f>
        <v>0.21826422116560656</v>
      </c>
      <c r="CI337" s="14">
        <f>AY337/V337</f>
        <v>3729.2283606285896</v>
      </c>
      <c r="CJ337" s="14">
        <f>AV337/M337</f>
        <v>6210.2941176470586</v>
      </c>
      <c r="CK337" s="17">
        <f>N337/V337</f>
        <v>58.150379576930781</v>
      </c>
      <c r="CL337" s="17">
        <f>(AL337+AN337)/N337</f>
        <v>7.3309557774607708</v>
      </c>
      <c r="CM337" s="14">
        <f>AP337/AC337</f>
        <v>5</v>
      </c>
    </row>
    <row r="338" spans="1:91" hidden="1" x14ac:dyDescent="0.2">
      <c r="A338">
        <v>1036</v>
      </c>
      <c r="B338" s="2">
        <v>45231</v>
      </c>
      <c r="C338" s="3" t="s">
        <v>44</v>
      </c>
      <c r="D338" t="s">
        <v>45</v>
      </c>
      <c r="E338" s="3" t="s">
        <v>41</v>
      </c>
      <c r="F338" t="s">
        <v>42</v>
      </c>
      <c r="G338" t="str">
        <f>CONCATENATE(C338,E338)</f>
        <v>BOISEA</v>
      </c>
      <c r="H338" t="s">
        <v>34</v>
      </c>
      <c r="I338">
        <f>U338/M338</f>
        <v>173.95454545454547</v>
      </c>
      <c r="J338" t="str">
        <f>_xlfn.CONCAT(C338,E338,H338)</f>
        <v>BOISEA737-900</v>
      </c>
      <c r="K338" s="4">
        <v>399</v>
      </c>
      <c r="L338" s="4">
        <f>N338/M338</f>
        <v>117.86363636363636</v>
      </c>
      <c r="M338" s="4">
        <v>22</v>
      </c>
      <c r="N338" s="4">
        <v>2593</v>
      </c>
      <c r="O338" s="4">
        <f>P338/M338</f>
        <v>19.181818181818183</v>
      </c>
      <c r="P338" s="4">
        <v>422</v>
      </c>
      <c r="Q338" s="4">
        <v>655</v>
      </c>
      <c r="R338" s="4">
        <v>1516</v>
      </c>
      <c r="S338" s="4">
        <f>U338*K338</f>
        <v>1526973</v>
      </c>
      <c r="T338" s="7">
        <f>N338/U338</f>
        <v>0.67755422001567811</v>
      </c>
      <c r="U338" s="4">
        <v>3827</v>
      </c>
      <c r="V338" s="4">
        <v>34.753427935447974</v>
      </c>
      <c r="W338" s="7">
        <f>P338/X338</f>
        <v>0.85252525252525257</v>
      </c>
      <c r="X338" s="4">
        <v>495</v>
      </c>
      <c r="Y338" s="7">
        <f>Q338/Z338</f>
        <v>0.70810810810810809</v>
      </c>
      <c r="Z338" s="4">
        <v>925</v>
      </c>
      <c r="AA338" s="7">
        <f>R338/AB338</f>
        <v>0.62956810631229232</v>
      </c>
      <c r="AB338" s="4">
        <v>2408</v>
      </c>
      <c r="AC338" s="4">
        <v>5220</v>
      </c>
      <c r="AD338" s="4">
        <f>AP338/AC338</f>
        <v>5.9998084291187741</v>
      </c>
      <c r="AE338" s="7">
        <f>AF338/(AF338+AH338+AJ338+AL338+AN338+AP338)</f>
        <v>0.22184940109097043</v>
      </c>
      <c r="AF338" s="4">
        <v>94680</v>
      </c>
      <c r="AG338" s="7">
        <f>AH338/(AF338+AH338+AJ338+AL338+AN338+AP338)</f>
        <v>0.22676298573490544</v>
      </c>
      <c r="AH338" s="4">
        <v>96777</v>
      </c>
      <c r="AI338" s="7">
        <f>AJ338/(AF338+AH338+AJ338+AL338+AN338+AP338)</f>
        <v>0.4296024143813148</v>
      </c>
      <c r="AJ338" s="4">
        <v>183344</v>
      </c>
      <c r="AK338" s="7">
        <f>AL338/(AF338+AH338+AJ338+AL338+AN338+AP338)</f>
        <v>2.4849101167825745E-2</v>
      </c>
      <c r="AL338" s="4">
        <v>10605</v>
      </c>
      <c r="AM338" s="7">
        <f>AN338/(AF338+AH338+AJ338+AL338+AN338+AP338)</f>
        <v>2.355099630719628E-2</v>
      </c>
      <c r="AN338" s="4">
        <v>10051</v>
      </c>
      <c r="AO338" s="7">
        <f>AP338/(AF338+AH338+AJ338+AL338+AN338+AP338)</f>
        <v>7.3385101317787318E-2</v>
      </c>
      <c r="AP338" s="4">
        <v>31319</v>
      </c>
      <c r="AQ338" s="6">
        <f>AO338+AM338+AK338+AI338+AG338+AE338</f>
        <v>1</v>
      </c>
      <c r="AR338" s="4">
        <v>144507</v>
      </c>
      <c r="AS338" s="4">
        <f>AR338/M338</f>
        <v>6568.5</v>
      </c>
      <c r="AT338" s="4">
        <f>AR338/V338</f>
        <v>4158.0646452606488</v>
      </c>
      <c r="AU338" s="7">
        <f>AR338/(AR338+AV338+AY338+BB338)</f>
        <v>0.31646409565731554</v>
      </c>
      <c r="AV338" s="4">
        <v>126131</v>
      </c>
      <c r="AW338" s="4">
        <f>AV338/M338</f>
        <v>5733.227272727273</v>
      </c>
      <c r="AX338" s="7">
        <f>AV338/(AR338+AV338+AY338+BB338)</f>
        <v>0.27622144843746577</v>
      </c>
      <c r="AY338" s="4">
        <v>78120</v>
      </c>
      <c r="AZ338" s="4">
        <f>AY338/M338</f>
        <v>3550.909090909091</v>
      </c>
      <c r="BA338" s="7">
        <f>AY338/(AR338+AV338+AY338+BB338)</f>
        <v>0.17107942973523421</v>
      </c>
      <c r="BB338" s="4">
        <v>107872</v>
      </c>
      <c r="BC338" s="11">
        <f>BB338/(AR338+AV338+AY338+BB338)</f>
        <v>0.23623502616998446</v>
      </c>
      <c r="BD338" s="9">
        <f>BC338+BA338+AX338+AU338</f>
        <v>1</v>
      </c>
      <c r="BE338" s="14">
        <f>(AF338+AH338+AJ338+AL338+AN338+AP338)</f>
        <v>426776</v>
      </c>
      <c r="BF338" s="14">
        <f t="shared" si="25"/>
        <v>-456630</v>
      </c>
      <c r="BG338" s="13">
        <f>(AF338+AH338+AJ338+AL338+AN338+AP338)-(AR338+AV338+AY338+BB338)</f>
        <v>-29854</v>
      </c>
      <c r="BH338" s="13">
        <f t="shared" si="26"/>
        <v>1</v>
      </c>
      <c r="BI338" s="14">
        <f>AF338/W338</f>
        <v>111058.29383886255</v>
      </c>
      <c r="BJ338" s="14">
        <f>AH338/Y338</f>
        <v>136669.80916030533</v>
      </c>
      <c r="BK338" s="14">
        <f>AJ338/AA338</f>
        <v>291221.86807387864</v>
      </c>
      <c r="BL338" s="14">
        <f>BI338+BJ338+BK338</f>
        <v>538949.97107304656</v>
      </c>
      <c r="BM338" s="14">
        <f>(AF338/W338)-AF338</f>
        <v>16378.293838862548</v>
      </c>
      <c r="BN338" s="14">
        <f>AH338/Y338-AH338</f>
        <v>39892.809160305333</v>
      </c>
      <c r="BO338" s="14">
        <f>AJ338/AA338-AJ338</f>
        <v>107877.86807387864</v>
      </c>
      <c r="BP338" s="14">
        <f>BG338/S338</f>
        <v>-1.9551098807902956E-2</v>
      </c>
      <c r="BQ338" s="14">
        <f>(BG338-CA338)/S338</f>
        <v>-1.4664753818858187E-2</v>
      </c>
      <c r="BR338" s="27">
        <f>BQ338-BP338</f>
        <v>4.8863449890447688E-3</v>
      </c>
      <c r="BS338" s="28">
        <f t="shared" si="27"/>
        <v>1034607</v>
      </c>
      <c r="BT338" s="11">
        <f>BS338/S338</f>
        <v>0.67755422001567811</v>
      </c>
      <c r="BU338" s="14">
        <f>(BE338-AP338)*1/BT338-(BE338-AP338)</f>
        <v>188196.65946779784</v>
      </c>
      <c r="BV338" s="14">
        <f t="shared" si="28"/>
        <v>0.27949151687685375</v>
      </c>
      <c r="BW338" s="27">
        <f>(AR338+AV338+AY338+BB338)/S338</f>
        <v>0.29904261568475671</v>
      </c>
      <c r="BX338" s="13">
        <f>(AF338+AH338+AJ338+AL338+AN338)/N338</f>
        <v>152.50944851523332</v>
      </c>
      <c r="BY338" s="26">
        <f>BX338/K338</f>
        <v>0.38222919427376773</v>
      </c>
      <c r="BZ338" s="11">
        <f>AP338/BE338</f>
        <v>7.3385101317787318E-2</v>
      </c>
      <c r="CA338" s="15">
        <f>-(BM338+BN338+BO338)/M338</f>
        <v>-7461.3168669566594</v>
      </c>
      <c r="CB338" s="15">
        <f>BG338-CA338</f>
        <v>-22392.683133043342</v>
      </c>
      <c r="CC338" s="18">
        <f t="shared" si="29"/>
        <v>1</v>
      </c>
      <c r="CD338" s="17">
        <f>(AF338/(AF338+AH338+AJ338))/(X338/(X338+Z338+AB338))</f>
        <v>1.9535486831678675</v>
      </c>
      <c r="CE338" s="19">
        <f>(AH338/(AF338+AH338+AJ338))/(Z338/(X338+Z338+AB338))</f>
        <v>1.0685666375605303</v>
      </c>
      <c r="CF338" s="18">
        <f>(AJ338/(AF338+AH338+AJ338))/(AB338/(X338+Z338+AB338))</f>
        <v>0.77764504239552112</v>
      </c>
      <c r="CG338">
        <f>AH338/Z338</f>
        <v>104.62378378378378</v>
      </c>
      <c r="CH338" s="11">
        <f>BB338/BE338</f>
        <v>0.25276023019101357</v>
      </c>
      <c r="CI338" s="14">
        <f>AY338/V338</f>
        <v>2247.8358147893314</v>
      </c>
      <c r="CJ338" s="14">
        <f>AV338/M338</f>
        <v>5733.227272727273</v>
      </c>
      <c r="CK338" s="17">
        <f>N338/V338</f>
        <v>74.611344953260826</v>
      </c>
      <c r="CL338" s="17">
        <f>(AL338+AN338)/N338</f>
        <v>7.9660624758966447</v>
      </c>
      <c r="CM338" s="14">
        <f>AP338/AC338</f>
        <v>5.9998084291187741</v>
      </c>
    </row>
    <row r="339" spans="1:91" hidden="1" x14ac:dyDescent="0.2">
      <c r="A339">
        <v>50</v>
      </c>
      <c r="B339" s="2">
        <v>44805</v>
      </c>
      <c r="C339" s="3" t="s">
        <v>36</v>
      </c>
      <c r="D339" t="s">
        <v>28</v>
      </c>
      <c r="E339" s="3" t="s">
        <v>29</v>
      </c>
      <c r="F339" t="s">
        <v>28</v>
      </c>
      <c r="G339" t="str">
        <f>CONCATENATE(C339,E339)</f>
        <v>JNUANC</v>
      </c>
      <c r="H339" t="s">
        <v>31</v>
      </c>
      <c r="I339">
        <f>U339/M339</f>
        <v>159</v>
      </c>
      <c r="J339" t="str">
        <f>_xlfn.CONCAT(C339,E339,H339)</f>
        <v>JNUANC737-800</v>
      </c>
      <c r="K339" s="4">
        <v>571</v>
      </c>
      <c r="L339" s="4">
        <f>N339/M339</f>
        <v>85.9</v>
      </c>
      <c r="M339" s="4">
        <v>30</v>
      </c>
      <c r="N339" s="4">
        <v>2577</v>
      </c>
      <c r="O339" s="4">
        <f>P339/M339</f>
        <v>10.8</v>
      </c>
      <c r="P339" s="4">
        <v>324</v>
      </c>
      <c r="Q339" s="4">
        <v>528</v>
      </c>
      <c r="R339" s="4">
        <v>1725</v>
      </c>
      <c r="S339" s="4">
        <f>U339*K339</f>
        <v>2723670</v>
      </c>
      <c r="T339" s="7">
        <f>N339/U339</f>
        <v>0.54025157232704402</v>
      </c>
      <c r="U339" s="4">
        <v>4770</v>
      </c>
      <c r="V339" s="4">
        <v>53.009450171821307</v>
      </c>
      <c r="W339" s="7">
        <f>P339/X339</f>
        <v>0.51428571428571423</v>
      </c>
      <c r="X339" s="4">
        <v>630</v>
      </c>
      <c r="Y339" s="7">
        <f>Q339/Z339</f>
        <v>0.44</v>
      </c>
      <c r="Z339" s="4">
        <v>1200</v>
      </c>
      <c r="AA339" s="7">
        <f>R339/AB339</f>
        <v>0.58673469387755106</v>
      </c>
      <c r="AB339" s="4">
        <v>2940</v>
      </c>
      <c r="AC339" s="4">
        <v>19147</v>
      </c>
      <c r="AD339" s="4">
        <f>AP339/AC339</f>
        <v>4.9998955449939935</v>
      </c>
      <c r="AE339" s="7">
        <f>AF339/(AF339+AH339+AJ339+AL339+AN339+AP339)</f>
        <v>0.16674737916641988</v>
      </c>
      <c r="AF339" s="4">
        <v>95722</v>
      </c>
      <c r="AG339" s="7">
        <f>AH339/(AF339+AH339+AJ339+AL339+AN339+AP339)</f>
        <v>0.16445839590003727</v>
      </c>
      <c r="AH339" s="4">
        <v>94408</v>
      </c>
      <c r="AI339" s="7">
        <f>AJ339/(AF339+AH339+AJ339+AL339+AN339+AP339)</f>
        <v>0.46596835837743489</v>
      </c>
      <c r="AJ339" s="4">
        <v>267491</v>
      </c>
      <c r="AK339" s="7">
        <f>AL339/(AF339+AH339+AJ339+AL339+AN339+AP339)</f>
        <v>1.8029662714657505E-2</v>
      </c>
      <c r="AL339" s="4">
        <v>10350</v>
      </c>
      <c r="AM339" s="7">
        <f>AN339/(AF339+AH339+AJ339+AL339+AN339+AP339)</f>
        <v>1.8029662714657505E-2</v>
      </c>
      <c r="AN339" s="4">
        <v>10350</v>
      </c>
      <c r="AO339" s="7">
        <f>AP339/(AF339+AH339+AJ339+AL339+AN339+AP339)</f>
        <v>0.16676654112679296</v>
      </c>
      <c r="AP339" s="4">
        <v>95733</v>
      </c>
      <c r="AQ339" s="6">
        <f>AO339+AM339+AK339+AI339+AG339+AE339</f>
        <v>1</v>
      </c>
      <c r="AR339" s="4">
        <v>195210</v>
      </c>
      <c r="AS339" s="4">
        <f>AR339/M339</f>
        <v>6507</v>
      </c>
      <c r="AT339" s="4">
        <f>AR339/V339</f>
        <v>3682.5509294523767</v>
      </c>
      <c r="AU339" s="7">
        <f>AR339/(AR339+AV339+AY339+BB339)</f>
        <v>0.29880560415489948</v>
      </c>
      <c r="AV339" s="4">
        <v>157186</v>
      </c>
      <c r="AW339" s="4">
        <f>AV339/M339</f>
        <v>5239.5333333333338</v>
      </c>
      <c r="AX339" s="7">
        <f>AV339/(AR339+AV339+AY339+BB339)</f>
        <v>0.24060272370622424</v>
      </c>
      <c r="AY339" s="4">
        <v>173580</v>
      </c>
      <c r="AZ339" s="4">
        <f>AY339/M339</f>
        <v>5786</v>
      </c>
      <c r="BA339" s="7">
        <f>AY339/(AR339+AV339+AY339+BB339)</f>
        <v>0.26569682275092188</v>
      </c>
      <c r="BB339" s="4">
        <v>127325</v>
      </c>
      <c r="BC339" s="11">
        <f>BB339/(AR339+AV339+AY339+BB339)</f>
        <v>0.1948948493879544</v>
      </c>
      <c r="BD339" s="9">
        <f>BC339+BA339+AX339+AU339</f>
        <v>1</v>
      </c>
      <c r="BE339" s="14">
        <f>(AF339+AH339+AJ339+AL339+AN339+AP339)</f>
        <v>574054</v>
      </c>
      <c r="BF339" s="14">
        <f t="shared" si="25"/>
        <v>-653301</v>
      </c>
      <c r="BG339" s="13">
        <f>(AF339+AH339+AJ339+AL339+AN339+AP339)-(AR339+AV339+AY339+BB339)</f>
        <v>-79247</v>
      </c>
      <c r="BH339" s="13">
        <f t="shared" si="26"/>
        <v>1</v>
      </c>
      <c r="BI339" s="14">
        <f>AF339/W339</f>
        <v>186126.11111111112</v>
      </c>
      <c r="BJ339" s="14">
        <f>AH339/Y339</f>
        <v>214563.63636363635</v>
      </c>
      <c r="BK339" s="14">
        <f>AJ339/AA339</f>
        <v>455897.70434782607</v>
      </c>
      <c r="BL339" s="14">
        <f>BI339+BJ339+BK339</f>
        <v>856587.45182257355</v>
      </c>
      <c r="BM339" s="14">
        <f>(AF339/W339)-AF339</f>
        <v>90404.111111111124</v>
      </c>
      <c r="BN339" s="14">
        <f>AH339/Y339-AH339</f>
        <v>120155.63636363635</v>
      </c>
      <c r="BO339" s="14">
        <f>AJ339/AA339-AJ339</f>
        <v>188406.70434782607</v>
      </c>
      <c r="BP339" s="14">
        <f>BG339/S339</f>
        <v>-2.9095668711701491E-2</v>
      </c>
      <c r="BQ339" s="14">
        <f>(BG339-CA339)/S339</f>
        <v>-2.4212962022778412E-2</v>
      </c>
      <c r="BR339" s="27">
        <f>BQ339-BP339</f>
        <v>4.8827066889230789E-3</v>
      </c>
      <c r="BS339" s="28">
        <f t="shared" si="27"/>
        <v>1471467</v>
      </c>
      <c r="BT339" s="11">
        <f>BS339/S339</f>
        <v>0.54025157232704402</v>
      </c>
      <c r="BU339" s="14">
        <f>(BE339-AP339)*1/BT339-(BE339-AP339)</f>
        <v>407046.15948777646</v>
      </c>
      <c r="BV339" s="14">
        <f t="shared" si="28"/>
        <v>0.21076488708250266</v>
      </c>
      <c r="BW339" s="27">
        <f>(AR339+AV339+AY339+BB339)/S339</f>
        <v>0.23986055579420415</v>
      </c>
      <c r="BX339" s="13">
        <f>(AF339+AH339+AJ339+AL339+AN339)/N339</f>
        <v>185.6115638339154</v>
      </c>
      <c r="BY339" s="26">
        <f>BX339/K339</f>
        <v>0.32506403473540352</v>
      </c>
      <c r="BZ339" s="11">
        <f>AP339/BE339</f>
        <v>0.16676654112679296</v>
      </c>
      <c r="CA339" s="15">
        <f>-(BM339+BN339+BO339)/M339</f>
        <v>-13298.881727419119</v>
      </c>
      <c r="CB339" s="15">
        <f>BG339-CA339</f>
        <v>-65948.118272580876</v>
      </c>
      <c r="CC339" s="18">
        <f t="shared" si="29"/>
        <v>1</v>
      </c>
      <c r="CD339" s="17">
        <f>(AF339/(AF339+AH339+AJ339))/(X339/(X339+Z339+AB339))</f>
        <v>1.5837391328507338</v>
      </c>
      <c r="CE339" s="19">
        <f>(AH339/(AF339+AH339+AJ339))/(Z339/(X339+Z339+AB339))</f>
        <v>0.82004934214120417</v>
      </c>
      <c r="CF339" s="18">
        <f>(AJ339/(AF339+AH339+AJ339))/(AB339/(X339+Z339+AB339))</f>
        <v>0.94836229106618797</v>
      </c>
      <c r="CG339">
        <f>AH339/Z339</f>
        <v>78.673333333333332</v>
      </c>
      <c r="CH339" s="11">
        <f>BB339/BE339</f>
        <v>0.22179969131823835</v>
      </c>
      <c r="CI339" s="14">
        <f>AY339/V339</f>
        <v>3274.510477610489</v>
      </c>
      <c r="CJ339" s="14">
        <f>AV339/M339</f>
        <v>5239.5333333333338</v>
      </c>
      <c r="CK339" s="17">
        <f>N339/V339</f>
        <v>48.613973388652092</v>
      </c>
      <c r="CL339" s="17">
        <f>(AL339+AN339)/N339</f>
        <v>8.032596041909196</v>
      </c>
      <c r="CM339" s="14">
        <f>AP339/AC339</f>
        <v>4.9998955449939935</v>
      </c>
    </row>
    <row r="340" spans="1:91" hidden="1" x14ac:dyDescent="0.2">
      <c r="A340">
        <v>641</v>
      </c>
      <c r="B340" s="2">
        <v>45170</v>
      </c>
      <c r="C340" s="3" t="s">
        <v>32</v>
      </c>
      <c r="D340" t="s">
        <v>33</v>
      </c>
      <c r="E340" s="3" t="s">
        <v>43</v>
      </c>
      <c r="F340" t="s">
        <v>38</v>
      </c>
      <c r="G340" t="str">
        <f>CONCATENATE(C340,E340)</f>
        <v>HNLSFO</v>
      </c>
      <c r="H340" t="s">
        <v>31</v>
      </c>
      <c r="I340">
        <f>U340/M340</f>
        <v>132.66666666666666</v>
      </c>
      <c r="J340" t="str">
        <f>_xlfn.CONCAT(C340,E340,H340)</f>
        <v>HNLSFO737-800</v>
      </c>
      <c r="K340" s="4">
        <v>2399</v>
      </c>
      <c r="L340" s="4">
        <f>N340/M340</f>
        <v>117.66666666666667</v>
      </c>
      <c r="M340" s="4">
        <v>3</v>
      </c>
      <c r="N340" s="4">
        <v>353</v>
      </c>
      <c r="O340" s="4">
        <f>P340/M340</f>
        <v>17.666666666666668</v>
      </c>
      <c r="P340" s="4">
        <v>53</v>
      </c>
      <c r="Q340" s="4">
        <v>100</v>
      </c>
      <c r="R340" s="4">
        <v>200</v>
      </c>
      <c r="S340" s="4">
        <f>U340*K340</f>
        <v>954802</v>
      </c>
      <c r="T340" s="7">
        <f>N340/U340</f>
        <v>0.88693467336683418</v>
      </c>
      <c r="U340" s="4">
        <v>398</v>
      </c>
      <c r="V340" s="4">
        <v>12.548657953906687</v>
      </c>
      <c r="W340" s="7">
        <f>P340/X340</f>
        <v>1</v>
      </c>
      <c r="X340" s="4">
        <v>53</v>
      </c>
      <c r="Y340" s="7">
        <f>Q340/Z340</f>
        <v>1</v>
      </c>
      <c r="Z340" s="4">
        <v>100</v>
      </c>
      <c r="AA340" s="7">
        <f>R340/AB340</f>
        <v>0.81632653061224492</v>
      </c>
      <c r="AB340" s="4">
        <v>245</v>
      </c>
      <c r="AC340" s="4">
        <v>125</v>
      </c>
      <c r="AD340" s="4">
        <f>AP340/AC340</f>
        <v>5.976</v>
      </c>
      <c r="AE340" s="7">
        <f>AF340/(AF340+AH340+AJ340+AL340+AN340+AP340)</f>
        <v>0.23393648587038574</v>
      </c>
      <c r="AF340" s="4">
        <v>31300</v>
      </c>
      <c r="AG340" s="7">
        <f>AH340/(AF340+AH340+AJ340+AL340+AN340+AP340)</f>
        <v>0.27382527261448314</v>
      </c>
      <c r="AH340" s="4">
        <v>36637</v>
      </c>
      <c r="AI340" s="7">
        <f>AJ340/(AF340+AH340+AJ340+AL340+AN340+AP340)</f>
        <v>0.46417333721981807</v>
      </c>
      <c r="AJ340" s="4">
        <v>62105</v>
      </c>
      <c r="AK340" s="7">
        <f>AL340/(AF340+AH340+AJ340+AL340+AN340+AP340)</f>
        <v>1.0463612786534826E-2</v>
      </c>
      <c r="AL340" s="4">
        <v>1400</v>
      </c>
      <c r="AM340" s="7">
        <f>AN340/(AF340+AH340+AJ340+AL340+AN340+AP340)</f>
        <v>1.201820668624857E-2</v>
      </c>
      <c r="AN340" s="4">
        <v>1608</v>
      </c>
      <c r="AO340" s="7">
        <f>AP340/(AF340+AH340+AJ340+AL340+AN340+AP340)</f>
        <v>5.5830848225296532E-3</v>
      </c>
      <c r="AP340" s="4">
        <v>747</v>
      </c>
      <c r="AQ340" s="6">
        <f>AO340+AM340+AK340+AI340+AG340+AE340</f>
        <v>1</v>
      </c>
      <c r="AR340" s="4">
        <v>52178</v>
      </c>
      <c r="AS340" s="4">
        <f>AR340/M340</f>
        <v>17392.666666666668</v>
      </c>
      <c r="AT340" s="4">
        <f>AR340/V340</f>
        <v>4158.0542072035505</v>
      </c>
      <c r="AU340" s="7">
        <f>AR340/(AR340+AV340+AY340+BB340)</f>
        <v>0.38938515384213551</v>
      </c>
      <c r="AV340" s="4">
        <v>14666</v>
      </c>
      <c r="AW340" s="4">
        <f>AV340/M340</f>
        <v>4888.666666666667</v>
      </c>
      <c r="AX340" s="7">
        <f>AV340/(AR340+AV340+AY340+BB340)</f>
        <v>0.10944694442578787</v>
      </c>
      <c r="AY340" s="4">
        <v>28207</v>
      </c>
      <c r="AZ340" s="4">
        <f>AY340/M340</f>
        <v>9402.3333333333339</v>
      </c>
      <c r="BA340" s="7">
        <f>AY340/(AR340+AV340+AY340+BB340)</f>
        <v>0.21049842911620062</v>
      </c>
      <c r="BB340" s="4">
        <v>38950</v>
      </c>
      <c r="BC340" s="11">
        <f>BB340/(AR340+AV340+AY340+BB340)</f>
        <v>0.290669472615876</v>
      </c>
      <c r="BD340" s="9">
        <f>BC340+BA340+AX340+AU340</f>
        <v>1</v>
      </c>
      <c r="BE340" s="14">
        <f>(AF340+AH340+AJ340+AL340+AN340+AP340)</f>
        <v>133797</v>
      </c>
      <c r="BF340" s="14">
        <f t="shared" si="25"/>
        <v>-134001</v>
      </c>
      <c r="BG340" s="13">
        <f>(AF340+AH340+AJ340+AL340+AN340+AP340)-(AR340+AV340+AY340+BB340)</f>
        <v>-204</v>
      </c>
      <c r="BH340" s="13">
        <f t="shared" si="26"/>
        <v>1</v>
      </c>
      <c r="BI340" s="14">
        <f>AF340/W340</f>
        <v>31300</v>
      </c>
      <c r="BJ340" s="14">
        <f>AH340/Y340</f>
        <v>36637</v>
      </c>
      <c r="BK340" s="14">
        <f>AJ340/AA340</f>
        <v>76078.625</v>
      </c>
      <c r="BL340" s="14">
        <f>BI340+BJ340+BK340</f>
        <v>144015.625</v>
      </c>
      <c r="BM340" s="14">
        <f>(AF340/W340)-AF340</f>
        <v>0</v>
      </c>
      <c r="BN340" s="14">
        <f>AH340/Y340-AH340</f>
        <v>0</v>
      </c>
      <c r="BO340" s="14">
        <f>AJ340/AA340-AJ340</f>
        <v>13973.625</v>
      </c>
      <c r="BP340" s="14">
        <f>BG340/S340</f>
        <v>-2.1365686288885025E-4</v>
      </c>
      <c r="BQ340" s="14">
        <f>(BG340-CA340)/S340</f>
        <v>4.6647105892111667E-3</v>
      </c>
      <c r="BR340" s="27">
        <f>BQ340-BP340</f>
        <v>4.8783674521000169E-3</v>
      </c>
      <c r="BS340" s="28">
        <f t="shared" si="27"/>
        <v>846847</v>
      </c>
      <c r="BT340" s="11">
        <f>BS340/S340</f>
        <v>0.88693467336683418</v>
      </c>
      <c r="BU340" s="14">
        <f>(BE340-AP340)*1/BT340-(BE340-AP340)</f>
        <v>16961.048158640217</v>
      </c>
      <c r="BV340" s="14">
        <f t="shared" si="28"/>
        <v>0.14013062394087988</v>
      </c>
      <c r="BW340" s="27">
        <f>(AR340+AV340+AY340+BB340)/S340</f>
        <v>0.14034428080376873</v>
      </c>
      <c r="BX340" s="13">
        <f>(AF340+AH340+AJ340+AL340+AN340)/N340</f>
        <v>376.91218130311614</v>
      </c>
      <c r="BY340" s="26">
        <f>BX340/K340</f>
        <v>0.15711220562864367</v>
      </c>
      <c r="BZ340" s="11">
        <f>AP340/BE340</f>
        <v>5.5830848225296532E-3</v>
      </c>
      <c r="CA340" s="15">
        <f>-(BM340+BN340+BO340)/M340</f>
        <v>-4657.875</v>
      </c>
      <c r="CB340" s="15">
        <f>BG340-CA340</f>
        <v>4453.875</v>
      </c>
      <c r="CC340" s="18">
        <f t="shared" si="29"/>
        <v>0</v>
      </c>
      <c r="CD340" s="17">
        <f>(AF340/(AF340+AH340+AJ340))/(X340/(X340+Z340+AB340))</f>
        <v>1.8074566910603338</v>
      </c>
      <c r="CE340" s="19">
        <f>(AH340/(AF340+AH340+AJ340))/(Z340/(X340+Z340+AB340))</f>
        <v>1.121293582073484</v>
      </c>
      <c r="CF340" s="18">
        <f>(AJ340/(AF340+AH340+AJ340))/(AB340/(X340+Z340+AB340))</f>
        <v>0.7758181108834854</v>
      </c>
      <c r="CG340">
        <f>AH340/Z340</f>
        <v>366.37</v>
      </c>
      <c r="CH340" s="11">
        <f>BB340/BE340</f>
        <v>0.29111265573966533</v>
      </c>
      <c r="CI340" s="14">
        <f>AY340/V340</f>
        <v>2247.8100928090489</v>
      </c>
      <c r="CJ340" s="14">
        <f>AV340/M340</f>
        <v>4888.666666666667</v>
      </c>
      <c r="CK340" s="17">
        <f>N340/V340</f>
        <v>28.130498201212262</v>
      </c>
      <c r="CL340" s="17">
        <f>(AL340+AN340)/N340</f>
        <v>8.5212464589235122</v>
      </c>
      <c r="CM340" s="14">
        <f>AP340/AC340</f>
        <v>5.976</v>
      </c>
    </row>
    <row r="341" spans="1:91" hidden="1" x14ac:dyDescent="0.2">
      <c r="A341">
        <v>1139</v>
      </c>
      <c r="B341" s="2">
        <v>45231</v>
      </c>
      <c r="C341" s="3" t="s">
        <v>41</v>
      </c>
      <c r="D341" t="s">
        <v>42</v>
      </c>
      <c r="E341" s="3" t="s">
        <v>44</v>
      </c>
      <c r="F341" t="s">
        <v>45</v>
      </c>
      <c r="G341" t="str">
        <f>CONCATENATE(C341,E341)</f>
        <v>SEABOI</v>
      </c>
      <c r="H341" t="s">
        <v>34</v>
      </c>
      <c r="I341">
        <f>U341/M341</f>
        <v>173.95454545454547</v>
      </c>
      <c r="J341" t="str">
        <f>_xlfn.CONCAT(C341,E341,H341)</f>
        <v>SEABOI737-900</v>
      </c>
      <c r="K341" s="4">
        <v>399</v>
      </c>
      <c r="L341" s="4">
        <f>N341/M341</f>
        <v>117.86363636363636</v>
      </c>
      <c r="M341" s="4">
        <v>22</v>
      </c>
      <c r="N341" s="4">
        <v>2593</v>
      </c>
      <c r="O341" s="4">
        <f>P341/M341</f>
        <v>19.09090909090909</v>
      </c>
      <c r="P341" s="4">
        <v>420</v>
      </c>
      <c r="Q341" s="4">
        <v>828</v>
      </c>
      <c r="R341" s="4">
        <v>1346</v>
      </c>
      <c r="S341" s="4">
        <f>U341*K341</f>
        <v>1526973</v>
      </c>
      <c r="T341" s="7">
        <f>N341/U341</f>
        <v>0.67755422001567811</v>
      </c>
      <c r="U341" s="4">
        <v>3827</v>
      </c>
      <c r="V341" s="4">
        <v>30.017859526192858</v>
      </c>
      <c r="W341" s="7">
        <f>P341/X341</f>
        <v>0.84848484848484851</v>
      </c>
      <c r="X341" s="4">
        <v>495</v>
      </c>
      <c r="Y341" s="7">
        <f>Q341/Z341</f>
        <v>0.8951351351351351</v>
      </c>
      <c r="Z341" s="4">
        <v>925</v>
      </c>
      <c r="AA341" s="7">
        <f>R341/AB341</f>
        <v>0.55897009966777411</v>
      </c>
      <c r="AB341" s="4">
        <v>2408</v>
      </c>
      <c r="AC341" s="4">
        <v>5220</v>
      </c>
      <c r="AD341" s="4">
        <f>AP341/AC341</f>
        <v>5.9998084291187741</v>
      </c>
      <c r="AE341" s="7">
        <f>AF341/(AF341+AH341+AJ341+AL341+AN341+AP341)</f>
        <v>0.23659272322257285</v>
      </c>
      <c r="AF341" s="4">
        <v>101962</v>
      </c>
      <c r="AG341" s="7">
        <f>AH341/(AF341+AH341+AJ341+AL341+AN341+AP341)</f>
        <v>0.26680434379060702</v>
      </c>
      <c r="AH341" s="4">
        <v>114982</v>
      </c>
      <c r="AI341" s="7">
        <f>AJ341/(AF341+AH341+AJ341+AL341+AN341+AP341)</f>
        <v>0.38579450529051418</v>
      </c>
      <c r="AJ341" s="4">
        <v>166262</v>
      </c>
      <c r="AK341" s="7">
        <f>AL341/(AF341+AH341+AJ341+AL341+AN341+AP341)</f>
        <v>2.1888342305550399E-2</v>
      </c>
      <c r="AL341" s="4">
        <v>9433</v>
      </c>
      <c r="AM341" s="7">
        <f>AN341/(AF341+AH341+AJ341+AL341+AN341+AP341)</f>
        <v>1.6247447558938186E-2</v>
      </c>
      <c r="AN341" s="4">
        <v>7002</v>
      </c>
      <c r="AO341" s="7">
        <f>AP341/(AF341+AH341+AJ341+AL341+AN341+AP341)</f>
        <v>7.2672637831817335E-2</v>
      </c>
      <c r="AP341" s="4">
        <v>31319</v>
      </c>
      <c r="AQ341" s="6">
        <f>AO341+AM341+AK341+AI341+AG341+AE341</f>
        <v>1</v>
      </c>
      <c r="AR341" s="4">
        <v>124816</v>
      </c>
      <c r="AS341" s="4">
        <f>AR341/M341</f>
        <v>5673.454545454545</v>
      </c>
      <c r="AT341" s="4">
        <f>AR341/V341</f>
        <v>4158.0579684933427</v>
      </c>
      <c r="AU341" s="7">
        <f>AR341/(AR341+AV341+AY341+BB341)</f>
        <v>0.30325029033465017</v>
      </c>
      <c r="AV341" s="4">
        <v>126131</v>
      </c>
      <c r="AW341" s="4">
        <f>AV341/M341</f>
        <v>5733.227272727273</v>
      </c>
      <c r="AX341" s="7">
        <f>AV341/(AR341+AV341+AY341+BB341)</f>
        <v>0.30644518627579603</v>
      </c>
      <c r="AY341" s="4">
        <v>67475</v>
      </c>
      <c r="AZ341" s="4">
        <f>AY341/M341</f>
        <v>3067.0454545454545</v>
      </c>
      <c r="BA341" s="7">
        <f>AY341/(AR341+AV341+AY341+BB341)</f>
        <v>0.16393582025005224</v>
      </c>
      <c r="BB341" s="4">
        <v>93172</v>
      </c>
      <c r="BC341" s="11">
        <f>BB341/(AR341+AV341+AY341+BB341)</f>
        <v>0.22636870313950155</v>
      </c>
      <c r="BD341" s="9">
        <f>BC341+BA341+AX341+AU341</f>
        <v>1</v>
      </c>
      <c r="BE341" s="14">
        <f>(AF341+AH341+AJ341+AL341+AN341+AP341)</f>
        <v>430960</v>
      </c>
      <c r="BF341" s="14">
        <f t="shared" si="25"/>
        <v>-411594</v>
      </c>
      <c r="BG341" s="13">
        <f>(AF341+AH341+AJ341+AL341+AN341+AP341)-(AR341+AV341+AY341+BB341)</f>
        <v>19366</v>
      </c>
      <c r="BH341" s="13">
        <f t="shared" si="26"/>
        <v>0</v>
      </c>
      <c r="BI341" s="14">
        <f>AF341/W341</f>
        <v>120169.5</v>
      </c>
      <c r="BJ341" s="14">
        <f>AH341/Y341</f>
        <v>128452.11352657006</v>
      </c>
      <c r="BK341" s="14">
        <f>AJ341/AA341</f>
        <v>297443.45913818723</v>
      </c>
      <c r="BL341" s="14">
        <f>BI341+BJ341+BK341</f>
        <v>546065.07266475726</v>
      </c>
      <c r="BM341" s="14">
        <f>(AF341/W341)-AF341</f>
        <v>18207.5</v>
      </c>
      <c r="BN341" s="14">
        <f>AH341/Y341-AH341</f>
        <v>13470.113526570058</v>
      </c>
      <c r="BO341" s="14">
        <f>AJ341/AA341-AJ341</f>
        <v>131181.45913818723</v>
      </c>
      <c r="BP341" s="14">
        <f>BG341/S341</f>
        <v>1.2682608009440901E-2</v>
      </c>
      <c r="BQ341" s="14">
        <f>(BG341-CA341)/S341</f>
        <v>1.7530555629421955E-2</v>
      </c>
      <c r="BR341" s="27">
        <f>BQ341-BP341</f>
        <v>4.8479476199810544E-3</v>
      </c>
      <c r="BS341" s="28">
        <f t="shared" si="27"/>
        <v>1034607</v>
      </c>
      <c r="BT341" s="11">
        <f>BS341/S341</f>
        <v>0.67755422001567811</v>
      </c>
      <c r="BU341" s="14">
        <f>(BE341-AP341)*1/BT341-(BE341-AP341)</f>
        <v>190187.81102969532</v>
      </c>
      <c r="BV341" s="14">
        <f t="shared" si="28"/>
        <v>0.28223157842345609</v>
      </c>
      <c r="BW341" s="27">
        <f>(AR341+AV341+AY341+BB341)/S341</f>
        <v>0.26954897041401515</v>
      </c>
      <c r="BX341" s="13">
        <f>(AF341+AH341+AJ341+AL341+AN341)/N341</f>
        <v>154.12302352487467</v>
      </c>
      <c r="BY341" s="26">
        <f>BX341/K341</f>
        <v>0.38627324191697909</v>
      </c>
      <c r="BZ341" s="11">
        <f>AP341/BE341</f>
        <v>7.2672637831817335E-2</v>
      </c>
      <c r="CA341" s="15">
        <f>-(BM341+BN341+BO341)/M341</f>
        <v>-7402.6851211253315</v>
      </c>
      <c r="CB341" s="15">
        <f>BG341-CA341</f>
        <v>26768.685121125331</v>
      </c>
      <c r="CC341" s="18">
        <f t="shared" si="29"/>
        <v>0</v>
      </c>
      <c r="CD341" s="17">
        <f>(AF341/(AF341+AH341+AJ341))/(X341/(X341+Z341+AB341))</f>
        <v>2.0576560213914536</v>
      </c>
      <c r="CE341" s="19">
        <f>(AH341/(AF341+AH341+AJ341))/(Z341/(X341+Z341+AB341))</f>
        <v>1.2417316605238506</v>
      </c>
      <c r="CF341" s="18">
        <f>(AJ341/(AF341+AH341+AJ341))/(AB341/(X341+Z341+AB341))</f>
        <v>0.68972528381506171</v>
      </c>
      <c r="CG341">
        <f>AH341/Z341</f>
        <v>124.30486486486487</v>
      </c>
      <c r="CH341" s="11">
        <f>BB341/BE341</f>
        <v>0.21619639873770188</v>
      </c>
      <c r="CI341" s="14">
        <f>AY341/V341</f>
        <v>2247.8284949372537</v>
      </c>
      <c r="CJ341" s="14">
        <f>AV341/M341</f>
        <v>5733.227272727273</v>
      </c>
      <c r="CK341" s="17">
        <f>N341/V341</f>
        <v>86.381908667985172</v>
      </c>
      <c r="CL341" s="17">
        <f>(AL341+AN341)/N341</f>
        <v>6.3382182799845737</v>
      </c>
      <c r="CM341" s="14">
        <f>AP341/AC341</f>
        <v>5.9998084291187741</v>
      </c>
    </row>
    <row r="342" spans="1:91" hidden="1" x14ac:dyDescent="0.2">
      <c r="A342">
        <v>748</v>
      </c>
      <c r="B342" s="2">
        <v>45170</v>
      </c>
      <c r="C342" s="3" t="s">
        <v>43</v>
      </c>
      <c r="D342" t="s">
        <v>38</v>
      </c>
      <c r="E342" s="3" t="s">
        <v>29</v>
      </c>
      <c r="F342" t="s">
        <v>28</v>
      </c>
      <c r="G342" t="str">
        <f>CONCATENATE(C342,E342)</f>
        <v>SFOANC</v>
      </c>
      <c r="H342" t="s">
        <v>31</v>
      </c>
      <c r="I342">
        <f>U342/M342</f>
        <v>160.4</v>
      </c>
      <c r="J342" t="str">
        <f>_xlfn.CONCAT(C342,E342,H342)</f>
        <v>SFOANC737-800</v>
      </c>
      <c r="K342" s="4">
        <v>2018</v>
      </c>
      <c r="L342" s="4">
        <f>N342/M342</f>
        <v>134.6</v>
      </c>
      <c r="M342" s="4">
        <v>5</v>
      </c>
      <c r="N342" s="4">
        <v>673</v>
      </c>
      <c r="O342" s="4">
        <f>P342/M342</f>
        <v>20.6</v>
      </c>
      <c r="P342" s="4">
        <v>103</v>
      </c>
      <c r="Q342" s="4">
        <v>200</v>
      </c>
      <c r="R342" s="4">
        <v>371</v>
      </c>
      <c r="S342" s="4">
        <f>U342*K342</f>
        <v>1618436</v>
      </c>
      <c r="T342" s="7">
        <f>N342/U342</f>
        <v>0.8391521197007481</v>
      </c>
      <c r="U342" s="4">
        <v>802</v>
      </c>
      <c r="V342" s="4">
        <v>23.546666666666667</v>
      </c>
      <c r="W342" s="7">
        <f>P342/X342</f>
        <v>0.98095238095238091</v>
      </c>
      <c r="X342" s="4">
        <v>105</v>
      </c>
      <c r="Y342" s="7">
        <f>Q342/Z342</f>
        <v>1</v>
      </c>
      <c r="Z342" s="4">
        <v>200</v>
      </c>
      <c r="AA342" s="7">
        <f>R342/AB342</f>
        <v>0.74647887323943662</v>
      </c>
      <c r="AB342" s="4">
        <v>497</v>
      </c>
      <c r="AC342" s="4">
        <v>1408</v>
      </c>
      <c r="AD342" s="4">
        <f>AP342/AC342</f>
        <v>6</v>
      </c>
      <c r="AE342" s="7">
        <f>AF342/(AF342+AH342+AJ342+AL342+AN342+AP342)</f>
        <v>0.23035050867650056</v>
      </c>
      <c r="AF342" s="4">
        <v>58779</v>
      </c>
      <c r="AG342" s="7">
        <f>AH342/(AF342+AH342+AJ342+AL342+AN342+AP342)</f>
        <v>0.27658990798363459</v>
      </c>
      <c r="AH342" s="4">
        <v>70578</v>
      </c>
      <c r="AI342" s="7">
        <f>AJ342/(AF342+AH342+AJ342+AL342+AN342+AP342)</f>
        <v>0.43818679165425672</v>
      </c>
      <c r="AJ342" s="4">
        <v>111813</v>
      </c>
      <c r="AK342" s="7">
        <f>AL342/(AF342+AH342+AJ342+AL342+AN342+AP342)</f>
        <v>1.015001645948615E-2</v>
      </c>
      <c r="AL342" s="4">
        <v>2590</v>
      </c>
      <c r="AM342" s="7">
        <f>AN342/(AF342+AH342+AJ342+AL342+AN342+AP342)</f>
        <v>1.1615694511937046E-2</v>
      </c>
      <c r="AN342" s="4">
        <v>2964</v>
      </c>
      <c r="AO342" s="7">
        <f>AP342/(AF342+AH342+AJ342+AL342+AN342+AP342)</f>
        <v>3.3107080714184944E-2</v>
      </c>
      <c r="AP342" s="4">
        <v>8448</v>
      </c>
      <c r="AQ342" s="6">
        <f>AO342+AM342+AK342+AI342+AG342+AE342</f>
        <v>1</v>
      </c>
      <c r="AR342" s="4">
        <v>97909</v>
      </c>
      <c r="AS342" s="4">
        <f>AR342/M342</f>
        <v>19581.8</v>
      </c>
      <c r="AT342" s="4">
        <f>AR342/V342</f>
        <v>4158.0832389580974</v>
      </c>
      <c r="AU342" s="7">
        <f>AR342/(AR342+AV342+AY342+BB342)</f>
        <v>0.38659938323521165</v>
      </c>
      <c r="AV342" s="4">
        <v>29333</v>
      </c>
      <c r="AW342" s="4">
        <f>AV342/M342</f>
        <v>5866.6</v>
      </c>
      <c r="AX342" s="7">
        <f>AV342/(AR342+AV342+AY342+BB342)</f>
        <v>0.11582305721065952</v>
      </c>
      <c r="AY342" s="4">
        <v>52929</v>
      </c>
      <c r="AZ342" s="4">
        <f>AY342/M342</f>
        <v>10585.8</v>
      </c>
      <c r="BA342" s="7">
        <f>AY342/(AR342+AV342+AY342+BB342)</f>
        <v>0.20899323611983084</v>
      </c>
      <c r="BB342" s="4">
        <v>73086</v>
      </c>
      <c r="BC342" s="11">
        <f>BB342/(AR342+AV342+AY342+BB342)</f>
        <v>0.28858432343429796</v>
      </c>
      <c r="BD342" s="9">
        <f>BC342+BA342+AX342+AU342</f>
        <v>1</v>
      </c>
      <c r="BE342" s="14">
        <f>(AF342+AH342+AJ342+AL342+AN342+AP342)</f>
        <v>255172</v>
      </c>
      <c r="BF342" s="14">
        <f t="shared" si="25"/>
        <v>-253257</v>
      </c>
      <c r="BG342" s="13">
        <f>(AF342+AH342+AJ342+AL342+AN342+AP342)-(AR342+AV342+AY342+BB342)</f>
        <v>1915</v>
      </c>
      <c r="BH342" s="13">
        <f t="shared" si="26"/>
        <v>0</v>
      </c>
      <c r="BI342" s="14">
        <f>AF342/W342</f>
        <v>59920.339805825242</v>
      </c>
      <c r="BJ342" s="14">
        <f>AH342/Y342</f>
        <v>70578</v>
      </c>
      <c r="BK342" s="14">
        <f>AJ342/AA342</f>
        <v>149787.22641509434</v>
      </c>
      <c r="BL342" s="14">
        <f>BI342+BJ342+BK342</f>
        <v>280285.5662209196</v>
      </c>
      <c r="BM342" s="14">
        <f>(AF342/W342)-AF342</f>
        <v>1141.3398058252424</v>
      </c>
      <c r="BN342" s="14">
        <f>AH342/Y342-AH342</f>
        <v>0</v>
      </c>
      <c r="BO342" s="14">
        <f>AJ342/AA342-AJ342</f>
        <v>37974.226415094337</v>
      </c>
      <c r="BP342" s="14">
        <f>BG342/S342</f>
        <v>1.1832411043748408E-3</v>
      </c>
      <c r="BQ342" s="14">
        <f>(BG342-CA342)/S342</f>
        <v>6.0169900102221632E-3</v>
      </c>
      <c r="BR342" s="27">
        <f>BQ342-BP342</f>
        <v>4.8337489058473222E-3</v>
      </c>
      <c r="BS342" s="28">
        <f t="shared" si="27"/>
        <v>1358114</v>
      </c>
      <c r="BT342" s="11">
        <f>BS342/S342</f>
        <v>0.8391521197007481</v>
      </c>
      <c r="BU342" s="14">
        <f>(BE342-AP342)*1/BT342-(BE342-AP342)</f>
        <v>47291.821693907899</v>
      </c>
      <c r="BV342" s="14">
        <f t="shared" si="28"/>
        <v>0.15766579586712109</v>
      </c>
      <c r="BW342" s="27">
        <f>(AR342+AV342+AY342+BB342)/S342</f>
        <v>0.15648255476274625</v>
      </c>
      <c r="BX342" s="13">
        <f>(AF342+AH342+AJ342+AL342+AN342)/N342</f>
        <v>366.60326894502231</v>
      </c>
      <c r="BY342" s="26">
        <f>BX342/K342</f>
        <v>0.18166663475967409</v>
      </c>
      <c r="BZ342" s="11">
        <f>AP342/BE342</f>
        <v>3.3107080714184944E-2</v>
      </c>
      <c r="CA342" s="15">
        <f>-(BM342+BN342+BO342)/M342</f>
        <v>-7823.1132441839163</v>
      </c>
      <c r="CB342" s="15">
        <f>BG342-CA342</f>
        <v>9738.1132441839163</v>
      </c>
      <c r="CC342" s="18">
        <f t="shared" si="29"/>
        <v>0</v>
      </c>
      <c r="CD342" s="17">
        <f>(AF342/(AF342+AH342+AJ342))/(X342/(X342+Z342+AB342))</f>
        <v>1.8615897499689016</v>
      </c>
      <c r="CE342" s="19">
        <f>(AH342/(AF342+AH342+AJ342))/(Z342/(X342+Z342+AB342))</f>
        <v>1.173519840776216</v>
      </c>
      <c r="CF342" s="18">
        <f>(AJ342/(AF342+AH342+AJ342))/(AB342/(X342+Z342+AB342))</f>
        <v>0.74814709878877694</v>
      </c>
      <c r="CG342">
        <f>AH342/Z342</f>
        <v>352.89</v>
      </c>
      <c r="CH342" s="11">
        <f>BB342/BE342</f>
        <v>0.28641857257065823</v>
      </c>
      <c r="CI342" s="14">
        <f>AY342/V342</f>
        <v>2247.8340883352207</v>
      </c>
      <c r="CJ342" s="14">
        <f>AV342/M342</f>
        <v>5866.6</v>
      </c>
      <c r="CK342" s="17">
        <f>N342/V342</f>
        <v>28.581540203850508</v>
      </c>
      <c r="CL342" s="17">
        <f>(AL342+AN342)/N342</f>
        <v>8.2526002971768211</v>
      </c>
      <c r="CM342" s="14">
        <f>AP342/AC342</f>
        <v>6</v>
      </c>
    </row>
    <row r="343" spans="1:91" hidden="1" x14ac:dyDescent="0.2">
      <c r="A343">
        <v>907</v>
      </c>
      <c r="B343" s="2">
        <v>45200</v>
      </c>
      <c r="C343" s="3" t="s">
        <v>52</v>
      </c>
      <c r="D343" t="s">
        <v>33</v>
      </c>
      <c r="E343" s="3" t="s">
        <v>37</v>
      </c>
      <c r="F343" t="s">
        <v>38</v>
      </c>
      <c r="G343" t="str">
        <f>CONCATENATE(C343,E343)</f>
        <v>OGGLAX</v>
      </c>
      <c r="H343" t="s">
        <v>35</v>
      </c>
      <c r="I343">
        <f>U343/M343</f>
        <v>178</v>
      </c>
      <c r="J343" t="str">
        <f>_xlfn.CONCAT(C343,E343,H343)</f>
        <v>OGGLAX737-Max 9</v>
      </c>
      <c r="K343" s="4">
        <v>2486</v>
      </c>
      <c r="L343" s="4">
        <f>N343/M343</f>
        <v>125.85714285714286</v>
      </c>
      <c r="M343" s="4">
        <v>7</v>
      </c>
      <c r="N343" s="4">
        <v>881</v>
      </c>
      <c r="O343" s="4">
        <f>P343/M343</f>
        <v>23</v>
      </c>
      <c r="P343" s="4">
        <v>161</v>
      </c>
      <c r="Q343" s="4">
        <v>277</v>
      </c>
      <c r="R343" s="4">
        <v>443</v>
      </c>
      <c r="S343" s="4">
        <f>U343*K343</f>
        <v>3097556</v>
      </c>
      <c r="T343" s="7">
        <f>N343/U343</f>
        <v>0.7070626003210273</v>
      </c>
      <c r="U343" s="4">
        <v>1246</v>
      </c>
      <c r="V343" s="4">
        <v>36.15063325249259</v>
      </c>
      <c r="W343" s="7">
        <f>P343/X343</f>
        <v>1</v>
      </c>
      <c r="X343" s="4">
        <v>161</v>
      </c>
      <c r="Y343" s="7">
        <f>Q343/Z343</f>
        <v>0.92026578073089704</v>
      </c>
      <c r="Z343" s="4">
        <v>301</v>
      </c>
      <c r="AA343" s="7">
        <f>R343/AB343</f>
        <v>0.56505102040816324</v>
      </c>
      <c r="AB343" s="4">
        <v>784</v>
      </c>
      <c r="AC343" s="4">
        <v>5070</v>
      </c>
      <c r="AD343" s="4">
        <f>AP343/AC343</f>
        <v>5.9994082840236684</v>
      </c>
      <c r="AE343" s="7">
        <f>AF343/(AF343+AH343+AJ343+AL343+AN343+AP343)</f>
        <v>0.23848216214900228</v>
      </c>
      <c r="AF343" s="4">
        <v>78365</v>
      </c>
      <c r="AG343" s="7">
        <f>AH343/(AF343+AH343+AJ343+AL343+AN343+AP343)</f>
        <v>0.26594116232855242</v>
      </c>
      <c r="AH343" s="4">
        <v>87388</v>
      </c>
      <c r="AI343" s="7">
        <f>AJ343/(AF343+AH343+AJ343+AL343+AN343+AP343)</f>
        <v>0.38415515567606717</v>
      </c>
      <c r="AJ343" s="4">
        <v>126233</v>
      </c>
      <c r="AK343" s="7">
        <f>AL343/(AF343+AH343+AJ343+AL343+AN343+AP343)</f>
        <v>9.4279045280113456E-3</v>
      </c>
      <c r="AL343" s="4">
        <v>3098</v>
      </c>
      <c r="AM343" s="7">
        <f>AN343/(AF343+AH343+AJ343+AL343+AN343+AP343)</f>
        <v>9.4279045280113456E-3</v>
      </c>
      <c r="AN343" s="4">
        <v>3098</v>
      </c>
      <c r="AO343" s="7">
        <f>AP343/(AF343+AH343+AJ343+AL343+AN343+AP343)</f>
        <v>9.2565710790355415E-2</v>
      </c>
      <c r="AP343" s="4">
        <v>30417</v>
      </c>
      <c r="AQ343" s="6">
        <f>AO343+AM343+AK343+AI343+AG343+AE343</f>
        <v>1</v>
      </c>
      <c r="AR343" s="4">
        <v>158966</v>
      </c>
      <c r="AS343" s="4">
        <f>AR343/M343</f>
        <v>22709.428571428572</v>
      </c>
      <c r="AT343" s="4">
        <f>AR343/V343</f>
        <v>4397.3226938988482</v>
      </c>
      <c r="AU343" s="7">
        <f>AR343/(AR343+AV343+AY343+BB343)</f>
        <v>0.39498387425396686</v>
      </c>
      <c r="AV343" s="4">
        <v>46043</v>
      </c>
      <c r="AW343" s="4">
        <f>AV343/M343</f>
        <v>6577.5714285714284</v>
      </c>
      <c r="AX343" s="7">
        <f>AV343/(AR343+AV343+AY343+BB343)</f>
        <v>0.11440334739677287</v>
      </c>
      <c r="AY343" s="4">
        <v>85557</v>
      </c>
      <c r="AZ343" s="4">
        <f>AY343/M343</f>
        <v>12222.428571428571</v>
      </c>
      <c r="BA343" s="7">
        <f>AY343/(AR343+AV343+AY343+BB343)</f>
        <v>0.21258404520178303</v>
      </c>
      <c r="BB343" s="4">
        <v>111896</v>
      </c>
      <c r="BC343" s="11">
        <f>BB343/(AR343+AV343+AY343+BB343)</f>
        <v>0.27802873314747728</v>
      </c>
      <c r="BD343" s="9">
        <f>BC343+BA343+AX343+AU343</f>
        <v>1</v>
      </c>
      <c r="BE343" s="14">
        <f>(AF343+AH343+AJ343+AL343+AN343+AP343)</f>
        <v>328599</v>
      </c>
      <c r="BF343" s="14">
        <f t="shared" si="25"/>
        <v>-402462</v>
      </c>
      <c r="BG343" s="13">
        <f>(AF343+AH343+AJ343+AL343+AN343+AP343)-(AR343+AV343+AY343+BB343)</f>
        <v>-73863</v>
      </c>
      <c r="BH343" s="13">
        <f t="shared" si="26"/>
        <v>1</v>
      </c>
      <c r="BI343" s="14">
        <f>AF343/W343</f>
        <v>78365</v>
      </c>
      <c r="BJ343" s="14">
        <f>AH343/Y343</f>
        <v>94959.523465703969</v>
      </c>
      <c r="BK343" s="14">
        <f>AJ343/AA343</f>
        <v>223401.06546275396</v>
      </c>
      <c r="BL343" s="14">
        <f>BI343+BJ343+BK343</f>
        <v>396725.58892845793</v>
      </c>
      <c r="BM343" s="14">
        <f>(AF343/W343)-AF343</f>
        <v>0</v>
      </c>
      <c r="BN343" s="14">
        <f>AH343/Y343-AH343</f>
        <v>7571.5234657039691</v>
      </c>
      <c r="BO343" s="14">
        <f>AJ343/AA343-AJ343</f>
        <v>97168.065462753962</v>
      </c>
      <c r="BP343" s="14">
        <f>BG343/S343</f>
        <v>-2.3845573736197181E-2</v>
      </c>
      <c r="BQ343" s="14">
        <f>(BG343-CA343)/S343</f>
        <v>-1.901505625133133E-2</v>
      </c>
      <c r="BR343" s="27">
        <f>BQ343-BP343</f>
        <v>4.8305174848658518E-3</v>
      </c>
      <c r="BS343" s="28">
        <f t="shared" si="27"/>
        <v>2190166</v>
      </c>
      <c r="BT343" s="11">
        <f>BS343/S343</f>
        <v>0.7070626003210273</v>
      </c>
      <c r="BU343" s="14">
        <f>(BE343-AP343)*1/BT343-(BE343-AP343)</f>
        <v>123537.37797956867</v>
      </c>
      <c r="BV343" s="14">
        <f t="shared" si="28"/>
        <v>0.10608331213382421</v>
      </c>
      <c r="BW343" s="27">
        <f>(AR343+AV343+AY343+BB343)/S343</f>
        <v>0.12992888587002141</v>
      </c>
      <c r="BX343" s="13">
        <f>(AF343+AH343+AJ343+AL343+AN343)/N343</f>
        <v>338.45856980703746</v>
      </c>
      <c r="BY343" s="26">
        <f>BX343/K343</f>
        <v>0.13614584465287105</v>
      </c>
      <c r="BZ343" s="11">
        <f>AP343/BE343</f>
        <v>9.2565710790355415E-2</v>
      </c>
      <c r="CA343" s="15">
        <f>-(BM343+BN343+BO343)/M343</f>
        <v>-14962.798418351133</v>
      </c>
      <c r="CB343" s="15">
        <f>BG343-CA343</f>
        <v>-58900.201581648871</v>
      </c>
      <c r="CC343" s="18">
        <f t="shared" si="29"/>
        <v>1</v>
      </c>
      <c r="CD343" s="17">
        <f>(AF343/(AF343+AH343+AJ343))/(X343/(X343+Z343+AB343))</f>
        <v>2.077075464309039</v>
      </c>
      <c r="CE343" s="19">
        <f>(AH343/(AF343+AH343+AJ343))/(Z343/(X343+Z343+AB343))</f>
        <v>1.2389144493866304</v>
      </c>
      <c r="CF343" s="18">
        <f>(AJ343/(AF343+AH343+AJ343))/(AB343/(X343+Z343+AB343))</f>
        <v>0.68708877676131241</v>
      </c>
      <c r="CG343">
        <f>AH343/Z343</f>
        <v>290.32558139534882</v>
      </c>
      <c r="CH343" s="11">
        <f>BB343/BE343</f>
        <v>0.34052446903368544</v>
      </c>
      <c r="CI343" s="14">
        <f>AY343/V343</f>
        <v>2366.6805337110059</v>
      </c>
      <c r="CJ343" s="14">
        <f>AV343/M343</f>
        <v>6577.5714285714284</v>
      </c>
      <c r="CK343" s="17">
        <f>N343/V343</f>
        <v>24.370250829264656</v>
      </c>
      <c r="CL343" s="17">
        <f>(AL343+AN343)/N343</f>
        <v>7.0329171396140753</v>
      </c>
      <c r="CM343" s="14">
        <f>AP343/AC343</f>
        <v>5.9994082840236684</v>
      </c>
    </row>
    <row r="344" spans="1:91" hidden="1" x14ac:dyDescent="0.2">
      <c r="A344">
        <v>1196</v>
      </c>
      <c r="B344" s="2">
        <v>45231</v>
      </c>
      <c r="C344" s="3" t="s">
        <v>43</v>
      </c>
      <c r="D344" t="s">
        <v>38</v>
      </c>
      <c r="E344" s="3" t="s">
        <v>52</v>
      </c>
      <c r="F344" t="s">
        <v>33</v>
      </c>
      <c r="G344" t="str">
        <f>CONCATENATE(C344,E344)</f>
        <v>SFOOGG</v>
      </c>
      <c r="H344" t="s">
        <v>48</v>
      </c>
      <c r="I344">
        <f>U344/M344</f>
        <v>189</v>
      </c>
      <c r="J344" t="str">
        <f>_xlfn.CONCAT(C344,E344,H344)</f>
        <v>SFOOGGA321</v>
      </c>
      <c r="K344" s="4">
        <v>2338</v>
      </c>
      <c r="L344" s="4">
        <f>N344/M344</f>
        <v>119.8</v>
      </c>
      <c r="M344" s="4">
        <v>10</v>
      </c>
      <c r="N344" s="4">
        <v>1198</v>
      </c>
      <c r="O344" s="4">
        <f>P344/M344</f>
        <v>15.1</v>
      </c>
      <c r="P344" s="4">
        <v>151</v>
      </c>
      <c r="Q344" s="4">
        <v>243</v>
      </c>
      <c r="R344" s="4">
        <v>805</v>
      </c>
      <c r="S344" s="4">
        <f>U344*K344</f>
        <v>4418820</v>
      </c>
      <c r="T344" s="7">
        <f>N344/U344</f>
        <v>0.6338624338624339</v>
      </c>
      <c r="U344" s="4">
        <v>1890</v>
      </c>
      <c r="V344" s="4">
        <v>53.643918918918921</v>
      </c>
      <c r="W344" s="7">
        <f>P344/X344</f>
        <v>0.60399999999999998</v>
      </c>
      <c r="X344" s="4">
        <v>250</v>
      </c>
      <c r="Y344" s="7">
        <f>Q344/Z344</f>
        <v>0.51702127659574471</v>
      </c>
      <c r="Z344" s="4">
        <v>470</v>
      </c>
      <c r="AA344" s="7">
        <f>R344/AB344</f>
        <v>0.68803418803418803</v>
      </c>
      <c r="AB344" s="4">
        <v>1170</v>
      </c>
      <c r="AC344" s="4">
        <v>3069</v>
      </c>
      <c r="AD344" s="4">
        <f>AP344/AC344</f>
        <v>5.9996741609644832</v>
      </c>
      <c r="AE344" s="7">
        <f>AF344/(AF344+AH344+AJ344+AL344+AN344+AP344)</f>
        <v>0.19988326041375992</v>
      </c>
      <c r="AF344" s="4">
        <v>78077</v>
      </c>
      <c r="AG344" s="7">
        <f>AH344/(AF344+AH344+AJ344+AL344+AN344+AP344)</f>
        <v>0.1810564420538999</v>
      </c>
      <c r="AH344" s="4">
        <v>70723</v>
      </c>
      <c r="AI344" s="7">
        <f>AJ344/(AF344+AH344+AJ344+AL344+AN344+AP344)</f>
        <v>0.54306948309452063</v>
      </c>
      <c r="AJ344" s="4">
        <v>212130</v>
      </c>
      <c r="AK344" s="7">
        <f>AL344/(AF344+AH344+AJ344+AL344+AN344+AP344)</f>
        <v>1.4426043168046122E-2</v>
      </c>
      <c r="AL344" s="4">
        <v>5635</v>
      </c>
      <c r="AM344" s="7">
        <f>AN344/(AF344+AH344+AJ344+AL344+AN344+AP344)</f>
        <v>1.4426043168046122E-2</v>
      </c>
      <c r="AN344" s="4">
        <v>5635</v>
      </c>
      <c r="AO344" s="7">
        <f>AP344/(AF344+AH344+AJ344+AL344+AN344+AP344)</f>
        <v>4.7138728101727284E-2</v>
      </c>
      <c r="AP344" s="4">
        <v>18413</v>
      </c>
      <c r="AQ344" s="6">
        <f>AO344+AM344+AK344+AI344+AG344+AE344</f>
        <v>1</v>
      </c>
      <c r="AR344" s="4">
        <v>242417</v>
      </c>
      <c r="AS344" s="4">
        <f>AR344/M344</f>
        <v>24241.7</v>
      </c>
      <c r="AT344" s="4">
        <f>AR344/V344</f>
        <v>4519.0024309447936</v>
      </c>
      <c r="AU344" s="7">
        <f>AR344/(AR344+AV344+AY344+BB344)</f>
        <v>0.39286379894044415</v>
      </c>
      <c r="AV344" s="4">
        <v>69536</v>
      </c>
      <c r="AW344" s="4">
        <f>AV344/M344</f>
        <v>6953.6</v>
      </c>
      <c r="AX344" s="7">
        <f>AV344/(AR344+AV344+AY344+BB344)</f>
        <v>0.11269084727194349</v>
      </c>
      <c r="AY344" s="4">
        <v>139638</v>
      </c>
      <c r="AZ344" s="4">
        <f>AY344/M344</f>
        <v>13963.8</v>
      </c>
      <c r="BA344" s="7">
        <f>AY344/(AR344+AV344+AY344+BB344)</f>
        <v>0.22629896070178965</v>
      </c>
      <c r="BB344" s="4">
        <v>165460</v>
      </c>
      <c r="BC344" s="11">
        <f>BB344/(AR344+AV344+AY344+BB344)</f>
        <v>0.26814639308582272</v>
      </c>
      <c r="BD344" s="9">
        <f>BC344+BA344+AX344+AU344</f>
        <v>1</v>
      </c>
      <c r="BE344" s="14">
        <f>(AF344+AH344+AJ344+AL344+AN344+AP344)</f>
        <v>390613</v>
      </c>
      <c r="BF344" s="14">
        <f t="shared" si="25"/>
        <v>-617051</v>
      </c>
      <c r="BG344" s="13">
        <f>(AF344+AH344+AJ344+AL344+AN344+AP344)-(AR344+AV344+AY344+BB344)</f>
        <v>-226438</v>
      </c>
      <c r="BH344" s="13">
        <f t="shared" si="26"/>
        <v>1</v>
      </c>
      <c r="BI344" s="14">
        <f>AF344/W344</f>
        <v>129266.55629139073</v>
      </c>
      <c r="BJ344" s="14">
        <f>AH344/Y344</f>
        <v>136789.341563786</v>
      </c>
      <c r="BK344" s="14">
        <f>AJ344/AA344</f>
        <v>308313.16770186333</v>
      </c>
      <c r="BL344" s="14">
        <f>BI344+BJ344+BK344</f>
        <v>574369.06555704004</v>
      </c>
      <c r="BM344" s="14">
        <f>(AF344/W344)-AF344</f>
        <v>51189.556291390734</v>
      </c>
      <c r="BN344" s="14">
        <f>AH344/Y344-AH344</f>
        <v>66066.341563786002</v>
      </c>
      <c r="BO344" s="14">
        <f>AJ344/AA344-AJ344</f>
        <v>96183.167701863335</v>
      </c>
      <c r="BP344" s="14">
        <f>BG344/S344</f>
        <v>-5.1243997266238496E-2</v>
      </c>
      <c r="BQ344" s="14">
        <f>(BG344-CA344)/S344</f>
        <v>-4.6413769613674237E-2</v>
      </c>
      <c r="BR344" s="27">
        <f>BQ344-BP344</f>
        <v>4.830227652564259E-3</v>
      </c>
      <c r="BS344" s="28">
        <f t="shared" si="27"/>
        <v>2800924</v>
      </c>
      <c r="BT344" s="11">
        <f>BS344/S344</f>
        <v>0.6338624338624339</v>
      </c>
      <c r="BU344" s="14">
        <f>(BE344-AP344)*1/BT344-(BE344-AP344)</f>
        <v>214993.65609348915</v>
      </c>
      <c r="BV344" s="14">
        <f t="shared" si="28"/>
        <v>8.8397581254724106E-2</v>
      </c>
      <c r="BW344" s="27">
        <f>(AR344+AV344+AY344+BB344)/S344</f>
        <v>0.13964157852096262</v>
      </c>
      <c r="BX344" s="13">
        <f>(AF344+AH344+AJ344+AL344+AN344)/N344</f>
        <v>310.68447412353925</v>
      </c>
      <c r="BY344" s="26">
        <f>BX344/K344</f>
        <v>0.13288471947114597</v>
      </c>
      <c r="BZ344" s="11">
        <f>AP344/BE344</f>
        <v>4.7138728101727284E-2</v>
      </c>
      <c r="CA344" s="15">
        <f>-(BM344+BN344+BO344)/M344</f>
        <v>-21343.906555704008</v>
      </c>
      <c r="CB344" s="15">
        <f>BG344-CA344</f>
        <v>-205094.09344429598</v>
      </c>
      <c r="CC344" s="18">
        <f t="shared" si="29"/>
        <v>1</v>
      </c>
      <c r="CD344" s="17">
        <f>(AF344/(AF344+AH344+AJ344))/(X344/(X344+Z344+AB344))</f>
        <v>1.6353922367218021</v>
      </c>
      <c r="CE344" s="19">
        <f>(AH344/(AF344+AH344+AJ344))/(Z344/(X344+Z344+AB344))</f>
        <v>0.78795540598135672</v>
      </c>
      <c r="CF344" s="18">
        <f>(AJ344/(AF344+AH344+AJ344))/(AB344/(X344+Z344+AB344))</f>
        <v>0.94941273504983925</v>
      </c>
      <c r="CG344">
        <f>AH344/Z344</f>
        <v>150.47446808510639</v>
      </c>
      <c r="CH344" s="11">
        <f>BB344/BE344</f>
        <v>0.42359061270362225</v>
      </c>
      <c r="CI344" s="14">
        <f>AY344/V344</f>
        <v>2603.0536697189928</v>
      </c>
      <c r="CJ344" s="14">
        <f>AV344/M344</f>
        <v>6953.6</v>
      </c>
      <c r="CK344" s="17">
        <f>N344/V344</f>
        <v>22.332447444988851</v>
      </c>
      <c r="CL344" s="17">
        <f>(AL344+AN344)/N344</f>
        <v>9.4073455759599334</v>
      </c>
      <c r="CM344" s="14">
        <f>AP344/AC344</f>
        <v>5.9996741609644832</v>
      </c>
    </row>
    <row r="345" spans="1:91" hidden="1" x14ac:dyDescent="0.2">
      <c r="A345">
        <v>1098</v>
      </c>
      <c r="B345" s="2">
        <v>45231</v>
      </c>
      <c r="C345" s="3" t="s">
        <v>37</v>
      </c>
      <c r="D345" t="s">
        <v>38</v>
      </c>
      <c r="E345" s="3" t="s">
        <v>52</v>
      </c>
      <c r="F345" t="s">
        <v>33</v>
      </c>
      <c r="G345" t="str">
        <f>CONCATENATE(C345,E345)</f>
        <v>LAXOGG</v>
      </c>
      <c r="H345" t="s">
        <v>35</v>
      </c>
      <c r="I345">
        <f>U345/M345</f>
        <v>178</v>
      </c>
      <c r="J345" t="str">
        <f>_xlfn.CONCAT(C345,E345,H345)</f>
        <v>LAXOGG737-Max 9</v>
      </c>
      <c r="K345" s="4">
        <v>2486</v>
      </c>
      <c r="L345" s="4">
        <f>N345/M345</f>
        <v>124.375</v>
      </c>
      <c r="M345" s="4">
        <v>8</v>
      </c>
      <c r="N345" s="4">
        <v>995</v>
      </c>
      <c r="O345" s="4">
        <f>P345/M345</f>
        <v>16.125</v>
      </c>
      <c r="P345" s="4">
        <v>129</v>
      </c>
      <c r="Q345" s="4">
        <v>240</v>
      </c>
      <c r="R345" s="4">
        <v>626</v>
      </c>
      <c r="S345" s="4">
        <f>U345*K345</f>
        <v>3540064</v>
      </c>
      <c r="T345" s="7">
        <f>N345/U345</f>
        <v>0.6987359550561798</v>
      </c>
      <c r="U345" s="4">
        <v>1424</v>
      </c>
      <c r="V345" s="4">
        <v>45.255411255411254</v>
      </c>
      <c r="W345" s="7">
        <f>P345/X345</f>
        <v>0.70108695652173914</v>
      </c>
      <c r="X345" s="4">
        <v>184</v>
      </c>
      <c r="Y345" s="7">
        <f>Q345/Z345</f>
        <v>0.69767441860465118</v>
      </c>
      <c r="Z345" s="4">
        <v>344</v>
      </c>
      <c r="AA345" s="7">
        <f>R345/AB345</f>
        <v>0.6986607142857143</v>
      </c>
      <c r="AB345" s="4">
        <v>896</v>
      </c>
      <c r="AC345" s="4">
        <v>3784</v>
      </c>
      <c r="AD345" s="4">
        <f>AP345/AC345</f>
        <v>5.9992071881606766</v>
      </c>
      <c r="AE345" s="7">
        <f>AF345/(AF345+AH345+AJ345+AL345+AN345+AP345)</f>
        <v>0.19694769330265244</v>
      </c>
      <c r="AF345" s="4">
        <v>68215</v>
      </c>
      <c r="AG345" s="7">
        <f>AH345/(AF345+AH345+AJ345+AL345+AN345+AP345)</f>
        <v>0.21443811514575833</v>
      </c>
      <c r="AH345" s="4">
        <v>74273</v>
      </c>
      <c r="AI345" s="7">
        <f>AJ345/(AF345+AH345+AJ345+AL345+AN345+AP345)</f>
        <v>0.50501932954345319</v>
      </c>
      <c r="AJ345" s="4">
        <v>174919</v>
      </c>
      <c r="AK345" s="7">
        <f>AL345/(AF345+AH345+AJ345+AL345+AN345+AP345)</f>
        <v>1.2631329739780171E-2</v>
      </c>
      <c r="AL345" s="4">
        <v>4375</v>
      </c>
      <c r="AM345" s="7">
        <f>AN345/(AF345+AH345+AJ345+AL345+AN345+AP345)</f>
        <v>5.4220885145844942E-3</v>
      </c>
      <c r="AN345" s="4">
        <v>1878</v>
      </c>
      <c r="AO345" s="7">
        <f>AP345/(AF345+AH345+AJ345+AL345+AN345+AP345)</f>
        <v>6.5541443753771356E-2</v>
      </c>
      <c r="AP345" s="4">
        <v>22701</v>
      </c>
      <c r="AQ345" s="6">
        <f>AO345+AM345+AK345+AI345+AG345+AE345</f>
        <v>1</v>
      </c>
      <c r="AR345" s="4">
        <v>199002</v>
      </c>
      <c r="AS345" s="4">
        <f>AR345/M345</f>
        <v>24875.25</v>
      </c>
      <c r="AT345" s="4">
        <f>AR345/V345</f>
        <v>4397.3083986990623</v>
      </c>
      <c r="AU345" s="7">
        <f>AR345/(AR345+AV345+AY345+BB345)</f>
        <v>0.39895750844518402</v>
      </c>
      <c r="AV345" s="4">
        <v>52620</v>
      </c>
      <c r="AW345" s="4">
        <f>AV345/M345</f>
        <v>6577.5</v>
      </c>
      <c r="AX345" s="7">
        <f>AV345/(AR345+AV345+AY345+BB345)</f>
        <v>0.10549212618157396</v>
      </c>
      <c r="AY345" s="4">
        <v>107105</v>
      </c>
      <c r="AZ345" s="4">
        <f>AY345/M345</f>
        <v>13388.125</v>
      </c>
      <c r="BA345" s="7">
        <f>AY345/(AR345+AV345+AY345+BB345)</f>
        <v>0.21472318842032456</v>
      </c>
      <c r="BB345" s="4">
        <v>140078</v>
      </c>
      <c r="BC345" s="11">
        <f>BB345/(AR345+AV345+AY345+BB345)</f>
        <v>0.28082717695291748</v>
      </c>
      <c r="BD345" s="9">
        <f>BC345+BA345+AX345+AU345</f>
        <v>1</v>
      </c>
      <c r="BE345" s="14">
        <f>(AF345+AH345+AJ345+AL345+AN345+AP345)</f>
        <v>346361</v>
      </c>
      <c r="BF345" s="14">
        <f t="shared" si="25"/>
        <v>-498805</v>
      </c>
      <c r="BG345" s="13">
        <f>(AF345+AH345+AJ345+AL345+AN345+AP345)-(AR345+AV345+AY345+BB345)</f>
        <v>-152444</v>
      </c>
      <c r="BH345" s="13">
        <f t="shared" si="26"/>
        <v>1</v>
      </c>
      <c r="BI345" s="14">
        <f>AF345/W345</f>
        <v>97298.914728682168</v>
      </c>
      <c r="BJ345" s="14">
        <f>AH345/Y345</f>
        <v>106457.96666666666</v>
      </c>
      <c r="BK345" s="14">
        <f>AJ345/AA345</f>
        <v>250363.29712460062</v>
      </c>
      <c r="BL345" s="14">
        <f>BI345+BJ345+BK345</f>
        <v>454120.17851994943</v>
      </c>
      <c r="BM345" s="14">
        <f>(AF345/W345)-AF345</f>
        <v>29083.914728682168</v>
      </c>
      <c r="BN345" s="14">
        <f>AH345/Y345-AH345</f>
        <v>32184.96666666666</v>
      </c>
      <c r="BO345" s="14">
        <f>AJ345/AA345-AJ345</f>
        <v>75444.29712460062</v>
      </c>
      <c r="BP345" s="14">
        <f>BG345/S345</f>
        <v>-4.3062498305115389E-2</v>
      </c>
      <c r="BQ345" s="14">
        <f>(BG345-CA345)/S345</f>
        <v>-3.8235142834990084E-2</v>
      </c>
      <c r="BR345" s="27">
        <f>BQ345-BP345</f>
        <v>4.8273554701253052E-3</v>
      </c>
      <c r="BS345" s="28">
        <f t="shared" si="27"/>
        <v>2473570</v>
      </c>
      <c r="BT345" s="11">
        <f>BS345/S345</f>
        <v>0.6987359550561798</v>
      </c>
      <c r="BU345" s="14">
        <f>(BE345-AP345)*1/BT345-(BE345-AP345)</f>
        <v>139547.87939698488</v>
      </c>
      <c r="BV345" s="14">
        <f t="shared" si="28"/>
        <v>9.7840321530910171E-2</v>
      </c>
      <c r="BW345" s="27">
        <f>(AR345+AV345+AY345+BB345)/S345</f>
        <v>0.14090281983602557</v>
      </c>
      <c r="BX345" s="13">
        <f>(AF345+AH345+AJ345+AL345+AN345)/N345</f>
        <v>325.286432160804</v>
      </c>
      <c r="BY345" s="26">
        <f>BX345/K345</f>
        <v>0.13084731784424938</v>
      </c>
      <c r="BZ345" s="11">
        <f>AP345/BE345</f>
        <v>6.5541443753771356E-2</v>
      </c>
      <c r="CA345" s="15">
        <f>-(BM345+BN345+BO345)/M345</f>
        <v>-17089.147314993679</v>
      </c>
      <c r="CB345" s="15">
        <f>BG345-CA345</f>
        <v>-135354.85268500634</v>
      </c>
      <c r="CC345" s="18">
        <f t="shared" si="29"/>
        <v>1</v>
      </c>
      <c r="CD345" s="17">
        <f>(AF345/(AF345+AH345+AJ345))/(X345/(X345+Z345+AB345))</f>
        <v>1.6632424067796099</v>
      </c>
      <c r="CE345" s="19">
        <f>(AH345/(AF345+AH345+AJ345))/(Z345/(X345+Z345+AB345))</f>
        <v>0.96864805886009009</v>
      </c>
      <c r="CF345" s="18">
        <f>(AJ345/(AF345+AH345+AJ345))/(AB345/(X345+Z345+AB345))</f>
        <v>0.87583534029540266</v>
      </c>
      <c r="CG345">
        <f>AH345/Z345</f>
        <v>215.90988372093022</v>
      </c>
      <c r="CH345" s="11">
        <f>BB345/BE345</f>
        <v>0.40442775023746902</v>
      </c>
      <c r="CI345" s="14">
        <f>AY345/V345</f>
        <v>2366.6783049550413</v>
      </c>
      <c r="CJ345" s="14">
        <f>AV345/M345</f>
        <v>6577.5</v>
      </c>
      <c r="CK345" s="17">
        <f>N345/V345</f>
        <v>21.986321025444806</v>
      </c>
      <c r="CL345" s="17">
        <f>(AL345+AN345)/N345</f>
        <v>6.2844221105527636</v>
      </c>
      <c r="CM345" s="14">
        <f>AP345/AC345</f>
        <v>5.9992071881606766</v>
      </c>
    </row>
    <row r="346" spans="1:91" hidden="1" x14ac:dyDescent="0.2">
      <c r="A346">
        <v>811</v>
      </c>
      <c r="B346" s="2">
        <v>45200</v>
      </c>
      <c r="C346" s="3" t="s">
        <v>29</v>
      </c>
      <c r="D346" t="s">
        <v>28</v>
      </c>
      <c r="E346" s="3" t="s">
        <v>37</v>
      </c>
      <c r="F346" t="s">
        <v>38</v>
      </c>
      <c r="G346" t="str">
        <f>CONCATENATE(C346,E346)</f>
        <v>ANCLAX</v>
      </c>
      <c r="H346" t="s">
        <v>31</v>
      </c>
      <c r="I346">
        <f>U346/M346</f>
        <v>159</v>
      </c>
      <c r="J346" t="str">
        <f>_xlfn.CONCAT(C346,E346,H346)</f>
        <v>ANCLAX737-800</v>
      </c>
      <c r="K346" s="4">
        <v>2345</v>
      </c>
      <c r="L346" s="4">
        <f>N346/M346</f>
        <v>129.83333333333334</v>
      </c>
      <c r="M346" s="4">
        <v>6</v>
      </c>
      <c r="N346" s="4">
        <v>779</v>
      </c>
      <c r="O346" s="4">
        <f>P346/M346</f>
        <v>19.666666666666668</v>
      </c>
      <c r="P346" s="4">
        <v>118</v>
      </c>
      <c r="Q346" s="4">
        <v>174</v>
      </c>
      <c r="R346" s="4">
        <v>488</v>
      </c>
      <c r="S346" s="4">
        <f>U346*K346</f>
        <v>2237130</v>
      </c>
      <c r="T346" s="7">
        <f>N346/U346</f>
        <v>0.81656184486373162</v>
      </c>
      <c r="U346" s="4">
        <v>954</v>
      </c>
      <c r="V346" s="4">
        <v>31.331818181818178</v>
      </c>
      <c r="W346" s="7">
        <f>P346/X346</f>
        <v>0.93650793650793651</v>
      </c>
      <c r="X346" s="4">
        <v>126</v>
      </c>
      <c r="Y346" s="7">
        <f>Q346/Z346</f>
        <v>0.72499999999999998</v>
      </c>
      <c r="Z346" s="4">
        <v>240</v>
      </c>
      <c r="AA346" s="7">
        <f>R346/AB346</f>
        <v>0.82993197278911568</v>
      </c>
      <c r="AB346" s="4">
        <v>588</v>
      </c>
      <c r="AC346" s="4">
        <v>5121</v>
      </c>
      <c r="AD346" s="4">
        <f>AP346/AC346</f>
        <v>5.9994141769185703</v>
      </c>
      <c r="AE346" s="7">
        <f>AF346/(AF346+AH346+AJ346+AL346+AN346+AP346)</f>
        <v>0.19307519882814692</v>
      </c>
      <c r="AF346" s="4">
        <v>65377</v>
      </c>
      <c r="AG346" s="7">
        <f>AH346/(AF346+AH346+AJ346+AL346+AN346+AP346)</f>
        <v>0.19794216928669942</v>
      </c>
      <c r="AH346" s="4">
        <v>67025</v>
      </c>
      <c r="AI346" s="7">
        <f>AJ346/(AF346+AH346+AJ346+AL346+AN346+AP346)</f>
        <v>0.4980907182030011</v>
      </c>
      <c r="AJ346" s="4">
        <v>168658</v>
      </c>
      <c r="AK346" s="7">
        <f>AL346/(AF346+AH346+AJ346+AL346+AN346+AP346)</f>
        <v>1.007947219359202E-2</v>
      </c>
      <c r="AL346" s="4">
        <v>3413</v>
      </c>
      <c r="AM346" s="7">
        <f>AN346/(AF346+AH346+AJ346+AL346+AN346+AP346)</f>
        <v>1.007947219359202E-2</v>
      </c>
      <c r="AN346" s="4">
        <v>3413</v>
      </c>
      <c r="AO346" s="7">
        <f>AP346/(AF346+AH346+AJ346+AL346+AN346+AP346)</f>
        <v>9.0732969294968532E-2</v>
      </c>
      <c r="AP346" s="4">
        <v>30723</v>
      </c>
      <c r="AQ346" s="6">
        <f>AO346+AM346+AK346+AI346+AG346+AE346</f>
        <v>1</v>
      </c>
      <c r="AR346" s="4">
        <v>130280</v>
      </c>
      <c r="AS346" s="4">
        <f>AR346/M346</f>
        <v>21713.333333333332</v>
      </c>
      <c r="AT346" s="4">
        <f>AR346/V346</f>
        <v>4158.07340780502</v>
      </c>
      <c r="AU346" s="7">
        <f>AR346/(AR346+AV346+AY346+BB346)</f>
        <v>0.39104569003295736</v>
      </c>
      <c r="AV346" s="4">
        <v>35199</v>
      </c>
      <c r="AW346" s="4">
        <f>AV346/M346</f>
        <v>5866.5</v>
      </c>
      <c r="AX346" s="7">
        <f>AV346/(AR346+AV346+AY346+BB346)</f>
        <v>0.10565257325353136</v>
      </c>
      <c r="AY346" s="4">
        <v>70428</v>
      </c>
      <c r="AZ346" s="4">
        <f>AY346/M346</f>
        <v>11738</v>
      </c>
      <c r="BA346" s="7">
        <f>AY346/(AR346+AV346+AY346+BB346)</f>
        <v>0.21139519387197667</v>
      </c>
      <c r="BB346" s="4">
        <v>97251</v>
      </c>
      <c r="BC346" s="11">
        <f>BB346/(AR346+AV346+AY346+BB346)</f>
        <v>0.29190654284153467</v>
      </c>
      <c r="BD346" s="9">
        <f>BC346+BA346+AX346+AU346</f>
        <v>1</v>
      </c>
      <c r="BE346" s="14">
        <f>(AF346+AH346+AJ346+AL346+AN346+AP346)</f>
        <v>338609</v>
      </c>
      <c r="BF346" s="14">
        <f t="shared" si="25"/>
        <v>-333158</v>
      </c>
      <c r="BG346" s="13">
        <f>(AF346+AH346+AJ346+AL346+AN346+AP346)-(AR346+AV346+AY346+BB346)</f>
        <v>5451</v>
      </c>
      <c r="BH346" s="13">
        <f t="shared" si="26"/>
        <v>0</v>
      </c>
      <c r="BI346" s="14">
        <f>AF346/W346</f>
        <v>69809.338983050853</v>
      </c>
      <c r="BJ346" s="14">
        <f>AH346/Y346</f>
        <v>92448.275862068971</v>
      </c>
      <c r="BK346" s="14">
        <f>AJ346/AA346</f>
        <v>203219.06557377049</v>
      </c>
      <c r="BL346" s="14">
        <f>BI346+BJ346+BK346</f>
        <v>365476.68041889032</v>
      </c>
      <c r="BM346" s="14">
        <f>(AF346/W346)-AF346</f>
        <v>4432.3389830508531</v>
      </c>
      <c r="BN346" s="14">
        <f>AH346/Y346-AH346</f>
        <v>25423.275862068971</v>
      </c>
      <c r="BO346" s="14">
        <f>AJ346/AA346-AJ346</f>
        <v>34561.065573770495</v>
      </c>
      <c r="BP346" s="14">
        <f>BG346/S346</f>
        <v>2.4366040417856806E-3</v>
      </c>
      <c r="BQ346" s="14">
        <f>(BG346-CA346)/S346</f>
        <v>7.2356606022664699E-3</v>
      </c>
      <c r="BR346" s="27">
        <f>BQ346-BP346</f>
        <v>4.7990565604807897E-3</v>
      </c>
      <c r="BS346" s="28">
        <f t="shared" si="27"/>
        <v>1826755</v>
      </c>
      <c r="BT346" s="11">
        <f>BS346/S346</f>
        <v>0.81656184486373162</v>
      </c>
      <c r="BU346" s="14">
        <f>(BE346-AP346)*1/BT346-(BE346-AP346)</f>
        <v>69165.661103979452</v>
      </c>
      <c r="BV346" s="14">
        <f t="shared" si="28"/>
        <v>0.15135866042652862</v>
      </c>
      <c r="BW346" s="27">
        <f>(AR346+AV346+AY346+BB346)/S346</f>
        <v>0.14892205638474296</v>
      </c>
      <c r="BX346" s="13">
        <f>(AF346+AH346+AJ346+AL346+AN346)/N346</f>
        <v>395.23234916559693</v>
      </c>
      <c r="BY346" s="26">
        <f>BX346/K346</f>
        <v>0.16854257960153388</v>
      </c>
      <c r="BZ346" s="11">
        <f>AP346/BE346</f>
        <v>9.0732969294968532E-2</v>
      </c>
      <c r="CA346" s="15">
        <f>-(BM346+BN346+BO346)/M346</f>
        <v>-10736.113403148387</v>
      </c>
      <c r="CB346" s="15">
        <f>BG346-CA346</f>
        <v>16187.113403148387</v>
      </c>
      <c r="CC346" s="18">
        <f t="shared" si="29"/>
        <v>0</v>
      </c>
      <c r="CD346" s="17">
        <f>(AF346/(AF346+AH346+AJ346))/(X346/(X346+Z346+AB346))</f>
        <v>1.6441815110419375</v>
      </c>
      <c r="CE346" s="19">
        <f>(AH346/(AF346+AH346+AJ346))/(Z346/(X346+Z346+AB346))</f>
        <v>0.88495441108084771</v>
      </c>
      <c r="CF346" s="18">
        <f>(AJ346/(AF346+AH346+AJ346))/(AB346/(X346+Z346+AB346))</f>
        <v>0.90891848800903474</v>
      </c>
      <c r="CG346">
        <f>AH346/Z346</f>
        <v>279.27083333333331</v>
      </c>
      <c r="CH346" s="11">
        <f>BB346/BE346</f>
        <v>0.2872073689712914</v>
      </c>
      <c r="CI346" s="14">
        <f>AY346/V346</f>
        <v>2247.8108225736255</v>
      </c>
      <c r="CJ346" s="14">
        <f>AV346/M346</f>
        <v>5866.5</v>
      </c>
      <c r="CK346" s="17">
        <f>N346/V346</f>
        <v>24.86290439576382</v>
      </c>
      <c r="CL346" s="17">
        <f>(AL346+AN346)/N346</f>
        <v>8.7625160462130935</v>
      </c>
      <c r="CM346" s="14">
        <f>AP346/AC346</f>
        <v>5.9994141769185703</v>
      </c>
    </row>
    <row r="347" spans="1:91" hidden="1" x14ac:dyDescent="0.2">
      <c r="A347">
        <v>831</v>
      </c>
      <c r="B347" s="2">
        <v>45200</v>
      </c>
      <c r="C347" s="3" t="s">
        <v>46</v>
      </c>
      <c r="D347" t="s">
        <v>42</v>
      </c>
      <c r="E347" s="3" t="s">
        <v>37</v>
      </c>
      <c r="F347" t="s">
        <v>38</v>
      </c>
      <c r="G347" t="str">
        <f>CONCATENATE(C347,E347)</f>
        <v>GEGLAX</v>
      </c>
      <c r="H347" t="s">
        <v>31</v>
      </c>
      <c r="I347">
        <f>U347/M347</f>
        <v>155</v>
      </c>
      <c r="J347" t="str">
        <f>_xlfn.CONCAT(C347,E347,H347)</f>
        <v>GEGLAX737-800</v>
      </c>
      <c r="K347" s="4">
        <v>945</v>
      </c>
      <c r="L347" s="4">
        <f>N347/M347</f>
        <v>124.5</v>
      </c>
      <c r="M347" s="4">
        <v>10</v>
      </c>
      <c r="N347" s="4">
        <v>1245</v>
      </c>
      <c r="O347" s="4">
        <f>P347/M347</f>
        <v>17.100000000000001</v>
      </c>
      <c r="P347" s="4">
        <v>171</v>
      </c>
      <c r="Q347" s="4">
        <v>279</v>
      </c>
      <c r="R347" s="4">
        <v>796</v>
      </c>
      <c r="S347" s="4">
        <f>U347*K347</f>
        <v>1464750</v>
      </c>
      <c r="T347" s="7">
        <f>N347/U347</f>
        <v>0.8032258064516129</v>
      </c>
      <c r="U347" s="4">
        <v>1550</v>
      </c>
      <c r="V347" s="4">
        <v>26.606968641114985</v>
      </c>
      <c r="W347" s="7">
        <f>P347/X347</f>
        <v>0.8341463414634146</v>
      </c>
      <c r="X347" s="4">
        <v>205</v>
      </c>
      <c r="Y347" s="7">
        <f>Q347/Z347</f>
        <v>0.7153846153846154</v>
      </c>
      <c r="Z347" s="4">
        <v>390</v>
      </c>
      <c r="AA347" s="7">
        <f>R347/AB347</f>
        <v>0.83263598326359833</v>
      </c>
      <c r="AB347" s="4">
        <v>956</v>
      </c>
      <c r="AC347" s="4">
        <v>325</v>
      </c>
      <c r="AD347" s="4">
        <f>AP347/AC347</f>
        <v>5.9876923076923081</v>
      </c>
      <c r="AE347" s="7">
        <f>AF347/(AF347+AH347+AJ347+AL347+AN347+AP347)</f>
        <v>0.18918737587891149</v>
      </c>
      <c r="AF347" s="4">
        <v>56396</v>
      </c>
      <c r="AG347" s="7">
        <f>AH347/(AF347+AH347+AJ347+AL347+AN347+AP347)</f>
        <v>0.21790295743653051</v>
      </c>
      <c r="AH347" s="4">
        <v>64956</v>
      </c>
      <c r="AI347" s="7">
        <f>AJ347/(AF347+AH347+AJ347+AL347+AN347+AP347)</f>
        <v>0.54902112071279052</v>
      </c>
      <c r="AJ347" s="4">
        <v>163661</v>
      </c>
      <c r="AK347" s="7">
        <f>AL347/(AF347+AH347+AJ347+AL347+AN347+AP347)</f>
        <v>1.8668482636466106E-2</v>
      </c>
      <c r="AL347" s="4">
        <v>5565</v>
      </c>
      <c r="AM347" s="7">
        <f>AN347/(AF347+AH347+AJ347+AL347+AN347+AP347)</f>
        <v>1.8691965004562289E-2</v>
      </c>
      <c r="AN347" s="4">
        <v>5572</v>
      </c>
      <c r="AO347" s="7">
        <f>AP347/(AF347+AH347+AJ347+AL347+AN347+AP347)</f>
        <v>6.528098330739091E-3</v>
      </c>
      <c r="AP347" s="4">
        <v>1946</v>
      </c>
      <c r="AQ347" s="6">
        <f>AO347+AM347+AK347+AI347+AG347+AE347</f>
        <v>1</v>
      </c>
      <c r="AR347" s="4">
        <v>110633</v>
      </c>
      <c r="AS347" s="4">
        <f>AR347/M347</f>
        <v>11063.3</v>
      </c>
      <c r="AT347" s="4">
        <f>AR347/V347</f>
        <v>4158.0460176527586</v>
      </c>
      <c r="AU347" s="7">
        <f>AR347/(AR347+AV347+AY347+BB347)</f>
        <v>0.35662065719830061</v>
      </c>
      <c r="AV347" s="4">
        <v>57199</v>
      </c>
      <c r="AW347" s="4">
        <f>AV347/M347</f>
        <v>5719.9</v>
      </c>
      <c r="AX347" s="7">
        <f>AV347/(AR347+AV347+AY347+BB347)</f>
        <v>0.18437848536228427</v>
      </c>
      <c r="AY347" s="4">
        <v>59808</v>
      </c>
      <c r="AZ347" s="4">
        <f>AY347/M347</f>
        <v>5980.8</v>
      </c>
      <c r="BA347" s="7">
        <f>AY347/(AR347+AV347+AY347+BB347)</f>
        <v>0.19278848323480302</v>
      </c>
      <c r="BB347" s="4">
        <v>82586</v>
      </c>
      <c r="BC347" s="11">
        <f>BB347/(AR347+AV347+AY347+BB347)</f>
        <v>0.26621237420461213</v>
      </c>
      <c r="BD347" s="9">
        <f>BC347+BA347+AX347+AU347</f>
        <v>1</v>
      </c>
      <c r="BE347" s="14">
        <f>(AF347+AH347+AJ347+AL347+AN347+AP347)</f>
        <v>298096</v>
      </c>
      <c r="BF347" s="14">
        <f t="shared" si="25"/>
        <v>-310226</v>
      </c>
      <c r="BG347" s="13">
        <f>(AF347+AH347+AJ347+AL347+AN347+AP347)-(AR347+AV347+AY347+BB347)</f>
        <v>-12130</v>
      </c>
      <c r="BH347" s="13">
        <f t="shared" si="26"/>
        <v>1</v>
      </c>
      <c r="BI347" s="14">
        <f>AF347/W347</f>
        <v>67609.239766081868</v>
      </c>
      <c r="BJ347" s="14">
        <f>AH347/Y347</f>
        <v>90798.709677419349</v>
      </c>
      <c r="BK347" s="14">
        <f>AJ347/AA347</f>
        <v>196557.68341708541</v>
      </c>
      <c r="BL347" s="14">
        <f>BI347+BJ347+BK347</f>
        <v>354965.63286058663</v>
      </c>
      <c r="BM347" s="14">
        <f>(AF347/W347)-AF347</f>
        <v>11213.239766081868</v>
      </c>
      <c r="BN347" s="14">
        <f>AH347/Y347-AH347</f>
        <v>25842.709677419349</v>
      </c>
      <c r="BO347" s="14">
        <f>AJ347/AA347-AJ347</f>
        <v>32896.683417085413</v>
      </c>
      <c r="BP347" s="14">
        <f>BG347/S347</f>
        <v>-8.2812766683734423E-3</v>
      </c>
      <c r="BQ347" s="14">
        <f>(BG347-CA347)/S347</f>
        <v>-3.5055379511461596E-3</v>
      </c>
      <c r="BR347" s="27">
        <f>BQ347-BP347</f>
        <v>4.7757387172272826E-3</v>
      </c>
      <c r="BS347" s="28">
        <f t="shared" si="27"/>
        <v>1176525</v>
      </c>
      <c r="BT347" s="11">
        <f>BS347/S347</f>
        <v>0.8032258064516129</v>
      </c>
      <c r="BU347" s="14">
        <f>(BE347-AP347)*1/BT347-(BE347-AP347)</f>
        <v>72550.803212851402</v>
      </c>
      <c r="BV347" s="14">
        <f t="shared" si="28"/>
        <v>0.20351322751322751</v>
      </c>
      <c r="BW347" s="27">
        <f>(AR347+AV347+AY347+BB347)/S347</f>
        <v>0.21179450418160095</v>
      </c>
      <c r="BX347" s="13">
        <f>(AF347+AH347+AJ347+AL347+AN347)/N347</f>
        <v>237.8714859437751</v>
      </c>
      <c r="BY347" s="26">
        <f>BX347/K347</f>
        <v>0.25171585814156094</v>
      </c>
      <c r="BZ347" s="11">
        <f>AP347/BE347</f>
        <v>6.528098330739091E-3</v>
      </c>
      <c r="CA347" s="15">
        <f>-(BM347+BN347+BO347)/M347</f>
        <v>-6995.2632860586627</v>
      </c>
      <c r="CB347" s="15">
        <f>BG347-CA347</f>
        <v>-5134.7367139413373</v>
      </c>
      <c r="CC347" s="18">
        <f t="shared" si="29"/>
        <v>1</v>
      </c>
      <c r="CD347" s="17">
        <f>(AF347/(AF347+AH347+AJ347))/(X347/(X347+Z347+AB347))</f>
        <v>1.4970681440033589</v>
      </c>
      <c r="CE347" s="19">
        <f>(AH347/(AF347+AH347+AJ347))/(Z347/(X347+Z347+AB347))</f>
        <v>0.90636221991493504</v>
      </c>
      <c r="CF347" s="18">
        <f>(AJ347/(AF347+AH347+AJ347))/(AB347/(X347+Z347+AB347))</f>
        <v>0.93161063254444221</v>
      </c>
      <c r="CG347">
        <f>AH347/Z347</f>
        <v>166.55384615384617</v>
      </c>
      <c r="CH347" s="11">
        <f>BB347/BE347</f>
        <v>0.27704497879877621</v>
      </c>
      <c r="CI347" s="14">
        <f>AY347/V347</f>
        <v>2247.8321678321677</v>
      </c>
      <c r="CJ347" s="14">
        <f>AV347/M347</f>
        <v>5719.9</v>
      </c>
      <c r="CK347" s="17">
        <f>N347/V347</f>
        <v>46.792252691129093</v>
      </c>
      <c r="CL347" s="17">
        <f>(AL347+AN347)/N347</f>
        <v>8.9453815261044181</v>
      </c>
      <c r="CM347" s="14">
        <f>AP347/AC347</f>
        <v>5.9876923076923081</v>
      </c>
    </row>
    <row r="348" spans="1:91" hidden="1" x14ac:dyDescent="0.2">
      <c r="A348">
        <v>931</v>
      </c>
      <c r="B348" s="2">
        <v>45200</v>
      </c>
      <c r="C348" s="3" t="s">
        <v>41</v>
      </c>
      <c r="D348" t="s">
        <v>42</v>
      </c>
      <c r="E348" s="3" t="s">
        <v>46</v>
      </c>
      <c r="F348" t="s">
        <v>42</v>
      </c>
      <c r="G348" t="str">
        <f>CONCATENATE(C348,E348)</f>
        <v>SEAGEG</v>
      </c>
      <c r="H348" t="s">
        <v>34</v>
      </c>
      <c r="I348">
        <f>U348/M348</f>
        <v>175.38235294117646</v>
      </c>
      <c r="J348" t="str">
        <f>_xlfn.CONCAT(C348,E348,H348)</f>
        <v>SEAGEG737-900</v>
      </c>
      <c r="K348" s="4">
        <v>223</v>
      </c>
      <c r="L348" s="4">
        <f>N348/M348</f>
        <v>116</v>
      </c>
      <c r="M348" s="4">
        <v>34</v>
      </c>
      <c r="N348" s="4">
        <v>3944</v>
      </c>
      <c r="O348" s="4">
        <f>P348/M348</f>
        <v>20.264705882352942</v>
      </c>
      <c r="P348" s="4">
        <v>689</v>
      </c>
      <c r="Q348" s="4">
        <v>1197</v>
      </c>
      <c r="R348" s="4">
        <v>2059</v>
      </c>
      <c r="S348" s="4">
        <f>U348*K348</f>
        <v>1329749</v>
      </c>
      <c r="T348" s="7">
        <f>N348/U348</f>
        <v>0.66141204091900052</v>
      </c>
      <c r="U348" s="4">
        <v>5963</v>
      </c>
      <c r="V348" s="4">
        <v>35.439489134244653</v>
      </c>
      <c r="W348" s="7">
        <f>P348/X348</f>
        <v>0.89364461738002599</v>
      </c>
      <c r="X348" s="4">
        <v>771</v>
      </c>
      <c r="Y348" s="7">
        <f>Q348/Z348</f>
        <v>0.83067314365024292</v>
      </c>
      <c r="Z348" s="4">
        <v>1441</v>
      </c>
      <c r="AA348" s="7">
        <f>R348/AB348</f>
        <v>0.54877398720682302</v>
      </c>
      <c r="AB348" s="4">
        <v>3752</v>
      </c>
      <c r="AC348" s="4">
        <v>6865</v>
      </c>
      <c r="AD348" s="4">
        <f>AP348/AC348</f>
        <v>5.9991260014566645</v>
      </c>
      <c r="AE348" s="7">
        <f>AF348/(AF348+AH348+AJ348+AL348+AN348+AP348)</f>
        <v>0.23390860679733461</v>
      </c>
      <c r="AF348" s="4">
        <v>125844</v>
      </c>
      <c r="AG348" s="7">
        <f>AH348/(AF348+AH348+AJ348+AL348+AN348+AP348)</f>
        <v>0.25076346874099681</v>
      </c>
      <c r="AH348" s="4">
        <v>134912</v>
      </c>
      <c r="AI348" s="7">
        <f>AJ348/(AF348+AH348+AJ348+AL348+AN348+AP348)</f>
        <v>0.39178446296967501</v>
      </c>
      <c r="AJ348" s="4">
        <v>210782</v>
      </c>
      <c r="AK348" s="7">
        <f>AL348/(AF348+AH348+AJ348+AL348+AN348+AP348)</f>
        <v>2.6771126662391613E-2</v>
      </c>
      <c r="AL348" s="4">
        <v>14403</v>
      </c>
      <c r="AM348" s="7">
        <f>AN348/(AF348+AH348+AJ348+AL348+AN348+AP348)</f>
        <v>2.0222860382338455E-2</v>
      </c>
      <c r="AN348" s="4">
        <v>10880</v>
      </c>
      <c r="AO348" s="7">
        <f>AP348/(AF348+AH348+AJ348+AL348+AN348+AP348)</f>
        <v>7.6549474447263496E-2</v>
      </c>
      <c r="AP348" s="4">
        <v>41184</v>
      </c>
      <c r="AQ348" s="6">
        <f>AO348+AM348+AK348+AI348+AG348+AE348</f>
        <v>1</v>
      </c>
      <c r="AR348" s="4">
        <v>147360</v>
      </c>
      <c r="AS348" s="4">
        <f>AR348/M348</f>
        <v>4334.1176470588234</v>
      </c>
      <c r="AT348" s="4">
        <f>AR348/V348</f>
        <v>4158.0734824308802</v>
      </c>
      <c r="AU348" s="7">
        <f>AR348/(AR348+AV348+AY348+BB348)</f>
        <v>0.27618676342699494</v>
      </c>
      <c r="AV348" s="4">
        <v>196529</v>
      </c>
      <c r="AW348" s="4">
        <f>AV348/M348</f>
        <v>5780.2647058823532</v>
      </c>
      <c r="AX348" s="7">
        <f>AV348/(AR348+AV348+AY348+BB348)</f>
        <v>0.36834085524934779</v>
      </c>
      <c r="AY348" s="4">
        <v>79662</v>
      </c>
      <c r="AZ348" s="4">
        <f>AY348/M348</f>
        <v>2343</v>
      </c>
      <c r="BA348" s="7">
        <f>AY348/(AR348+AV348+AY348+BB348)</f>
        <v>0.14930503493567637</v>
      </c>
      <c r="BB348" s="4">
        <v>110001</v>
      </c>
      <c r="BC348" s="11">
        <f>BB348/(AR348+AV348+AY348+BB348)</f>
        <v>0.20616734638798093</v>
      </c>
      <c r="BD348" s="9">
        <f>BC348+BA348+AX348+AU348</f>
        <v>1</v>
      </c>
      <c r="BE348" s="14">
        <f>(AF348+AH348+AJ348+AL348+AN348+AP348)</f>
        <v>538005</v>
      </c>
      <c r="BF348" s="14">
        <f t="shared" si="25"/>
        <v>-533552</v>
      </c>
      <c r="BG348" s="13">
        <f>(AF348+AH348+AJ348+AL348+AN348+AP348)-(AR348+AV348+AY348+BB348)</f>
        <v>4453</v>
      </c>
      <c r="BH348" s="13">
        <f t="shared" si="26"/>
        <v>0</v>
      </c>
      <c r="BI348" s="14">
        <f>AF348/W348</f>
        <v>140821.07982583455</v>
      </c>
      <c r="BJ348" s="14">
        <f>AH348/Y348</f>
        <v>162412.85881370091</v>
      </c>
      <c r="BK348" s="14">
        <f>AJ348/AA348</f>
        <v>384096.19426906266</v>
      </c>
      <c r="BL348" s="14">
        <f>BI348+BJ348+BK348</f>
        <v>687330.13290859805</v>
      </c>
      <c r="BM348" s="14">
        <f>(AF348/W348)-AF348</f>
        <v>14977.079825834546</v>
      </c>
      <c r="BN348" s="14">
        <f>AH348/Y348-AH348</f>
        <v>27500.858813700906</v>
      </c>
      <c r="BO348" s="14">
        <f>AJ348/AA348-AJ348</f>
        <v>173314.19426906266</v>
      </c>
      <c r="BP348" s="14">
        <f>BG348/S348</f>
        <v>3.3487522833256502E-3</v>
      </c>
      <c r="BQ348" s="14">
        <f>(BG348-CA348)/S348</f>
        <v>8.1217037489693025E-3</v>
      </c>
      <c r="BR348" s="27">
        <f>BQ348-BP348</f>
        <v>4.7729514656436522E-3</v>
      </c>
      <c r="BS348" s="28">
        <f t="shared" si="27"/>
        <v>879512</v>
      </c>
      <c r="BT348" s="11">
        <f>BS348/S348</f>
        <v>0.66141204091900052</v>
      </c>
      <c r="BU348" s="14">
        <f>(BE348-AP348)*1/BT348-(BE348-AP348)</f>
        <v>254331.03422920895</v>
      </c>
      <c r="BV348" s="14">
        <f t="shared" si="28"/>
        <v>0.40459139281172612</v>
      </c>
      <c r="BW348" s="27">
        <f>(AR348+AV348+AY348+BB348)/S348</f>
        <v>0.40124264052840047</v>
      </c>
      <c r="BX348" s="13">
        <f>(AF348+AH348+AJ348+AL348+AN348)/N348</f>
        <v>125.96881338742394</v>
      </c>
      <c r="BY348" s="26">
        <f>BX348/K348</f>
        <v>0.5648825712440535</v>
      </c>
      <c r="BZ348" s="11">
        <f>AP348/BE348</f>
        <v>7.6549474447263496E-2</v>
      </c>
      <c r="CA348" s="15">
        <f>-(BM348+BN348+BO348)/M348</f>
        <v>-6346.8274384881797</v>
      </c>
      <c r="CB348" s="15">
        <f>BG348-CA348</f>
        <v>10799.827438488181</v>
      </c>
      <c r="CC348" s="18">
        <f t="shared" si="29"/>
        <v>0</v>
      </c>
      <c r="CD348" s="17">
        <f>(AF348/(AF348+AH348+AJ348))/(X348/(X348+Z348+AB348))</f>
        <v>2.0644248286751297</v>
      </c>
      <c r="CE348" s="19">
        <f>(AH348/(AF348+AH348+AJ348))/(Z348/(X348+Z348+AB348))</f>
        <v>1.1841522304929379</v>
      </c>
      <c r="CF348" s="18">
        <f>(AJ348/(AF348+AH348+AJ348))/(AB348/(X348+Z348+AB348))</f>
        <v>0.71054506741768431</v>
      </c>
      <c r="CG348">
        <f>AH348/Z348</f>
        <v>93.623872310895209</v>
      </c>
      <c r="CH348" s="11">
        <f>BB348/BE348</f>
        <v>0.20446092508433936</v>
      </c>
      <c r="CI348" s="14">
        <f>AY348/V348</f>
        <v>2247.8314994395273</v>
      </c>
      <c r="CJ348" s="14">
        <f>AV348/M348</f>
        <v>5780.2647058823532</v>
      </c>
      <c r="CK348" s="17">
        <f>N348/V348</f>
        <v>111.28828593042475</v>
      </c>
      <c r="CL348" s="17">
        <f>(AL348+AN348)/N348</f>
        <v>6.4104969574036508</v>
      </c>
      <c r="CM348" s="14">
        <f>AP348/AC348</f>
        <v>5.9991260014566645</v>
      </c>
    </row>
    <row r="349" spans="1:91" hidden="1" x14ac:dyDescent="0.2">
      <c r="A349">
        <v>603</v>
      </c>
      <c r="B349" s="2">
        <v>45170</v>
      </c>
      <c r="C349" s="3" t="s">
        <v>29</v>
      </c>
      <c r="D349" t="s">
        <v>28</v>
      </c>
      <c r="E349" s="3" t="s">
        <v>43</v>
      </c>
      <c r="F349" t="s">
        <v>38</v>
      </c>
      <c r="G349" t="str">
        <f>CONCATENATE(C349,E349)</f>
        <v>ANCSFO</v>
      </c>
      <c r="H349" t="s">
        <v>31</v>
      </c>
      <c r="I349">
        <f>U349/M349</f>
        <v>160.4</v>
      </c>
      <c r="J349" t="str">
        <f>_xlfn.CONCAT(C349,E349,H349)</f>
        <v>ANCSFO737-800</v>
      </c>
      <c r="K349" s="4">
        <v>2018</v>
      </c>
      <c r="L349" s="4">
        <f>N349/M349</f>
        <v>134.6</v>
      </c>
      <c r="M349" s="4">
        <v>5</v>
      </c>
      <c r="N349" s="4">
        <v>673</v>
      </c>
      <c r="O349" s="4">
        <f>P349/M349</f>
        <v>20.8</v>
      </c>
      <c r="P349" s="4">
        <v>104</v>
      </c>
      <c r="Q349" s="4">
        <v>199</v>
      </c>
      <c r="R349" s="4">
        <v>371</v>
      </c>
      <c r="S349" s="4">
        <f>U349*K349</f>
        <v>1618436</v>
      </c>
      <c r="T349" s="7">
        <f>N349/U349</f>
        <v>0.8391521197007481</v>
      </c>
      <c r="U349" s="4">
        <v>802</v>
      </c>
      <c r="V349" s="4">
        <v>22.49074074074074</v>
      </c>
      <c r="W349" s="7">
        <f>P349/X349</f>
        <v>0.99047619047619051</v>
      </c>
      <c r="X349" s="4">
        <v>105</v>
      </c>
      <c r="Y349" s="7">
        <f>Q349/Z349</f>
        <v>0.995</v>
      </c>
      <c r="Z349" s="4">
        <v>200</v>
      </c>
      <c r="AA349" s="7">
        <f>R349/AB349</f>
        <v>0.74647887323943662</v>
      </c>
      <c r="AB349" s="4">
        <v>497</v>
      </c>
      <c r="AC349" s="4">
        <v>1408</v>
      </c>
      <c r="AD349" s="4">
        <f>AP349/AC349</f>
        <v>6</v>
      </c>
      <c r="AE349" s="7">
        <f>AF349/(AF349+AH349+AJ349+AL349+AN349+AP349)</f>
        <v>0.25959768333712974</v>
      </c>
      <c r="AF349" s="4">
        <v>69520</v>
      </c>
      <c r="AG349" s="7">
        <f>AH349/(AF349+AH349+AJ349+AL349+AN349+AP349)</f>
        <v>0.27666272092128796</v>
      </c>
      <c r="AH349" s="4">
        <v>74090</v>
      </c>
      <c r="AI349" s="7">
        <f>AJ349/(AF349+AH349+AJ349+AL349+AN349+AP349)</f>
        <v>0.41283574621264457</v>
      </c>
      <c r="AJ349" s="4">
        <v>110557</v>
      </c>
      <c r="AK349" s="7">
        <f>AL349/(AF349+AH349+AJ349+AL349+AN349+AP349)</f>
        <v>9.6714326789868518E-3</v>
      </c>
      <c r="AL349" s="4">
        <v>2590</v>
      </c>
      <c r="AM349" s="7">
        <f>AN349/(AF349+AH349+AJ349+AL349+AN349+AP349)</f>
        <v>9.6863692545528547E-3</v>
      </c>
      <c r="AN349" s="4">
        <v>2594</v>
      </c>
      <c r="AO349" s="7">
        <f>AP349/(AF349+AH349+AJ349+AL349+AN349+AP349)</f>
        <v>3.1546047595398044E-2</v>
      </c>
      <c r="AP349" s="4">
        <v>8448</v>
      </c>
      <c r="AQ349" s="6">
        <f>AO349+AM349+AK349+AI349+AG349+AE349</f>
        <v>1</v>
      </c>
      <c r="AR349" s="4">
        <v>93518</v>
      </c>
      <c r="AS349" s="4">
        <f>AR349/M349</f>
        <v>18703.599999999999</v>
      </c>
      <c r="AT349" s="4">
        <f>AR349/V349</f>
        <v>4158.0666941128038</v>
      </c>
      <c r="AU349" s="7">
        <f>AR349/(AR349+AV349+AY349+BB349)</f>
        <v>0.38450753448594865</v>
      </c>
      <c r="AV349" s="4">
        <v>29333</v>
      </c>
      <c r="AW349" s="4">
        <f>AV349/M349</f>
        <v>5866.6</v>
      </c>
      <c r="AX349" s="7">
        <f>AV349/(AR349+AV349+AY349+BB349)</f>
        <v>0.12060522582899903</v>
      </c>
      <c r="AY349" s="4">
        <v>50555</v>
      </c>
      <c r="AZ349" s="4">
        <f>AY349/M349</f>
        <v>10111</v>
      </c>
      <c r="BA349" s="7">
        <f>AY349/(AR349+AV349+AY349+BB349)</f>
        <v>0.20786135723536789</v>
      </c>
      <c r="BB349" s="4">
        <v>69809</v>
      </c>
      <c r="BC349" s="11">
        <f>BB349/(AR349+AV349+AY349+BB349)</f>
        <v>0.28702588244968441</v>
      </c>
      <c r="BD349" s="9">
        <f>BC349+BA349+AX349+AU349</f>
        <v>1</v>
      </c>
      <c r="BE349" s="14">
        <f>(AF349+AH349+AJ349+AL349+AN349+AP349)</f>
        <v>267799</v>
      </c>
      <c r="BF349" s="14">
        <f t="shared" si="25"/>
        <v>-243215</v>
      </c>
      <c r="BG349" s="13">
        <f>(AF349+AH349+AJ349+AL349+AN349+AP349)-(AR349+AV349+AY349+BB349)</f>
        <v>24584</v>
      </c>
      <c r="BH349" s="13">
        <f t="shared" si="26"/>
        <v>0</v>
      </c>
      <c r="BI349" s="14">
        <f>AF349/W349</f>
        <v>70188.461538461532</v>
      </c>
      <c r="BJ349" s="14">
        <f>AH349/Y349</f>
        <v>74462.31155778894</v>
      </c>
      <c r="BK349" s="14">
        <f>AJ349/AA349</f>
        <v>148104.66037735849</v>
      </c>
      <c r="BL349" s="14">
        <f>BI349+BJ349+BK349</f>
        <v>292755.43347360898</v>
      </c>
      <c r="BM349" s="14">
        <f>(AF349/W349)-AF349</f>
        <v>668.46153846153175</v>
      </c>
      <c r="BN349" s="14">
        <f>AH349/Y349-AH349</f>
        <v>372.31155778894026</v>
      </c>
      <c r="BO349" s="14">
        <f>AJ349/AA349-AJ349</f>
        <v>37547.660377358494</v>
      </c>
      <c r="BP349" s="14">
        <f>BG349/S349</f>
        <v>1.5189973530000568E-2</v>
      </c>
      <c r="BQ349" s="14">
        <f>(BG349-CA349)/S349</f>
        <v>1.9958581429677661E-2</v>
      </c>
      <c r="BR349" s="27">
        <f>BQ349-BP349</f>
        <v>4.7686078996770926E-3</v>
      </c>
      <c r="BS349" s="28">
        <f t="shared" si="27"/>
        <v>1358114</v>
      </c>
      <c r="BT349" s="11">
        <f>BS349/S349</f>
        <v>0.8391521197007481</v>
      </c>
      <c r="BU349" s="14">
        <f>(BE349-AP349)*1/BT349-(BE349-AP349)</f>
        <v>49712.153046062391</v>
      </c>
      <c r="BV349" s="14">
        <f t="shared" si="28"/>
        <v>0.16546777259032794</v>
      </c>
      <c r="BW349" s="27">
        <f>(AR349+AV349+AY349+BB349)/S349</f>
        <v>0.15027779906032737</v>
      </c>
      <c r="BX349" s="13">
        <f>(AF349+AH349+AJ349+AL349+AN349)/N349</f>
        <v>385.36552748885589</v>
      </c>
      <c r="BY349" s="26">
        <f>BX349/K349</f>
        <v>0.190964086961772</v>
      </c>
      <c r="BZ349" s="11">
        <f>AP349/BE349</f>
        <v>3.1546047595398044E-2</v>
      </c>
      <c r="CA349" s="15">
        <f>-(BM349+BN349+BO349)/M349</f>
        <v>-7717.6866947217932</v>
      </c>
      <c r="CB349" s="15">
        <f>BG349-CA349</f>
        <v>32301.686694721793</v>
      </c>
      <c r="CC349" s="18">
        <f t="shared" si="29"/>
        <v>0</v>
      </c>
      <c r="CD349" s="17">
        <f>(AF349/(AF349+AH349+AJ349))/(X349/(X349+Z349+AB349))</f>
        <v>2.0891790867908933</v>
      </c>
      <c r="CE349" s="19">
        <f>(AH349/(AF349+AH349+AJ349))/(Z349/(X349+Z349+AB349))</f>
        <v>1.1689200407606022</v>
      </c>
      <c r="CF349" s="18">
        <f>(AJ349/(AF349+AH349+AJ349))/(AB349/(X349+Z349+AB349))</f>
        <v>0.70191587069383454</v>
      </c>
      <c r="CG349">
        <f>AH349/Z349</f>
        <v>370.45</v>
      </c>
      <c r="CH349" s="11">
        <f>BB349/BE349</f>
        <v>0.2606768509217734</v>
      </c>
      <c r="CI349" s="14">
        <f>AY349/V349</f>
        <v>2247.813915191437</v>
      </c>
      <c r="CJ349" s="14">
        <f>AV349/M349</f>
        <v>5866.6</v>
      </c>
      <c r="CK349" s="17">
        <f>N349/V349</f>
        <v>29.923425277892136</v>
      </c>
      <c r="CL349" s="17">
        <f>(AL349+AN349)/N349</f>
        <v>7.7028231797919764</v>
      </c>
      <c r="CM349" s="14">
        <f>AP349/AC349</f>
        <v>6</v>
      </c>
    </row>
    <row r="350" spans="1:91" hidden="1" x14ac:dyDescent="0.2">
      <c r="A350">
        <v>746</v>
      </c>
      <c r="B350" s="2">
        <v>45170</v>
      </c>
      <c r="C350" s="3" t="s">
        <v>41</v>
      </c>
      <c r="D350" t="s">
        <v>42</v>
      </c>
      <c r="E350" s="3" t="s">
        <v>57</v>
      </c>
      <c r="F350" t="s">
        <v>56</v>
      </c>
      <c r="G350" t="str">
        <f>CONCATENATE(C350,E350)</f>
        <v>SEAYYC</v>
      </c>
      <c r="H350" t="s">
        <v>31</v>
      </c>
      <c r="I350">
        <f>U350/M350</f>
        <v>174</v>
      </c>
      <c r="J350" t="str">
        <f>_xlfn.CONCAT(C350,E350,H350)</f>
        <v>SEAYYC737-800</v>
      </c>
      <c r="K350" s="4">
        <v>452</v>
      </c>
      <c r="L350" s="4">
        <f>N350/M350</f>
        <v>158.75</v>
      </c>
      <c r="M350" s="4">
        <v>8</v>
      </c>
      <c r="N350" s="4">
        <v>1270</v>
      </c>
      <c r="O350" s="4">
        <f>P350/M350</f>
        <v>21</v>
      </c>
      <c r="P350" s="4">
        <v>168</v>
      </c>
      <c r="Q350" s="4">
        <v>320</v>
      </c>
      <c r="R350" s="4">
        <v>782</v>
      </c>
      <c r="S350" s="4">
        <f>U350*K350</f>
        <v>629184</v>
      </c>
      <c r="T350" s="7">
        <f>N350/U350</f>
        <v>0.91235632183908044</v>
      </c>
      <c r="U350" s="4">
        <v>1392</v>
      </c>
      <c r="V350" s="4">
        <v>5.9931680440771355</v>
      </c>
      <c r="W350" s="7">
        <f>P350/X350</f>
        <v>1</v>
      </c>
      <c r="X350" s="4">
        <v>168</v>
      </c>
      <c r="Y350" s="7">
        <f>Q350/Z350</f>
        <v>1</v>
      </c>
      <c r="Z350" s="4">
        <v>320</v>
      </c>
      <c r="AA350" s="7">
        <f>R350/AB350</f>
        <v>0.86504424778761058</v>
      </c>
      <c r="AB350" s="4">
        <v>904</v>
      </c>
      <c r="AC350" s="4">
        <v>0</v>
      </c>
      <c r="AD350" s="4" t="e">
        <f>AP350/AC350</f>
        <v>#DIV/0!</v>
      </c>
      <c r="AE350" s="7">
        <f>AF350/(AF350+AH350+AJ350+AL350+AN350+AP350)</f>
        <v>0.22204542359143351</v>
      </c>
      <c r="AF350" s="4">
        <v>66843</v>
      </c>
      <c r="AG350" s="7">
        <f>AH350/(AF350+AH350+AJ350+AL350+AN350+AP350)</f>
        <v>0.23342623566187096</v>
      </c>
      <c r="AH350" s="4">
        <v>70269</v>
      </c>
      <c r="AI350" s="7">
        <f>AJ350/(AF350+AH350+AJ350+AL350+AN350+AP350)</f>
        <v>0.50814694734464327</v>
      </c>
      <c r="AJ350" s="4">
        <v>152969</v>
      </c>
      <c r="AK350" s="7">
        <f>AL350/(AF350+AH350+AJ350+AL350+AN350+AP350)</f>
        <v>1.8197340490909635E-2</v>
      </c>
      <c r="AL350" s="4">
        <v>5478</v>
      </c>
      <c r="AM350" s="7">
        <f>AN350/(AF350+AH350+AJ350+AL350+AN350+AP350)</f>
        <v>1.8184052911142633E-2</v>
      </c>
      <c r="AN350" s="4">
        <v>5474</v>
      </c>
      <c r="AO350" s="7">
        <f>AP350/(AF350+AH350+AJ350+AL350+AN350+AP350)</f>
        <v>0</v>
      </c>
      <c r="AP350" s="4">
        <v>0</v>
      </c>
      <c r="AQ350" s="6">
        <f>AO350+AM350+AK350+AI350+AG350+AE350</f>
        <v>1</v>
      </c>
      <c r="AR350" s="4">
        <v>24920</v>
      </c>
      <c r="AS350" s="4">
        <f>AR350/M350</f>
        <v>3115</v>
      </c>
      <c r="AT350" s="4">
        <f>AR350/V350</f>
        <v>4158.0679561668012</v>
      </c>
      <c r="AU350" s="7">
        <f>AR350/(AR350+AV350+AY350+BB350)</f>
        <v>0.23978600157804592</v>
      </c>
      <c r="AV350" s="4">
        <v>46932</v>
      </c>
      <c r="AW350" s="4">
        <f>AV350/M350</f>
        <v>5866.5</v>
      </c>
      <c r="AX350" s="7">
        <f>AV350/(AR350+AV350+AY350+BB350)</f>
        <v>0.45159055481785115</v>
      </c>
      <c r="AY350" s="4">
        <v>13472</v>
      </c>
      <c r="AZ350" s="4">
        <f>AY350/M350</f>
        <v>1684</v>
      </c>
      <c r="BA350" s="7">
        <f>AY350/(AR350+AV350+AY350+BB350)</f>
        <v>0.12963069876642996</v>
      </c>
      <c r="BB350" s="4">
        <v>18602</v>
      </c>
      <c r="BC350" s="11">
        <f>BB350/(AR350+AV350+AY350+BB350)</f>
        <v>0.17899274483767297</v>
      </c>
      <c r="BD350" s="9">
        <f>BC350+BA350+AX350+AU350</f>
        <v>1</v>
      </c>
      <c r="BE350" s="14">
        <f>(AF350+AH350+AJ350+AL350+AN350+AP350)</f>
        <v>301033</v>
      </c>
      <c r="BF350" s="14">
        <f t="shared" si="25"/>
        <v>-103926</v>
      </c>
      <c r="BG350" s="13">
        <f>(AF350+AH350+AJ350+AL350+AN350+AP350)-(AR350+AV350+AY350+BB350)</f>
        <v>197107</v>
      </c>
      <c r="BH350" s="13">
        <f t="shared" si="26"/>
        <v>0</v>
      </c>
      <c r="BI350" s="14">
        <f>AF350/W350</f>
        <v>66843</v>
      </c>
      <c r="BJ350" s="14">
        <f>AH350/Y350</f>
        <v>70269</v>
      </c>
      <c r="BK350" s="14">
        <f>AJ350/AA350</f>
        <v>176833.72890025575</v>
      </c>
      <c r="BL350" s="14">
        <f>BI350+BJ350+BK350</f>
        <v>313945.72890025575</v>
      </c>
      <c r="BM350" s="14">
        <f>(AF350/W350)-AF350</f>
        <v>0</v>
      </c>
      <c r="BN350" s="14">
        <f>AH350/Y350-AH350</f>
        <v>0</v>
      </c>
      <c r="BO350" s="14">
        <f>AJ350/AA350-AJ350</f>
        <v>23864.728900255752</v>
      </c>
      <c r="BP350" s="14">
        <f>BG350/S350</f>
        <v>0.31327401841114838</v>
      </c>
      <c r="BQ350" s="14">
        <f>(BG350-CA350)/S350</f>
        <v>0.31801522466008664</v>
      </c>
      <c r="BR350" s="27">
        <f>BQ350-BP350</f>
        <v>4.7412062489382567E-3</v>
      </c>
      <c r="BS350" s="28">
        <f t="shared" si="27"/>
        <v>574040</v>
      </c>
      <c r="BT350" s="11">
        <f>BS350/S350</f>
        <v>0.91235632183908044</v>
      </c>
      <c r="BU350" s="14">
        <f>(BE350-AP350)*1/BT350-(BE350-AP350)</f>
        <v>28918.130708661396</v>
      </c>
      <c r="BV350" s="14">
        <f t="shared" si="28"/>
        <v>0.47844986522225613</v>
      </c>
      <c r="BW350" s="27">
        <f>(AR350+AV350+AY350+BB350)/S350</f>
        <v>0.16517584681110772</v>
      </c>
      <c r="BX350" s="13">
        <f>(AF350+AH350+AJ350+AL350+AN350)/N350</f>
        <v>237.03385826771654</v>
      </c>
      <c r="BY350" s="26">
        <f>BX350/K350</f>
        <v>0.52441119085777999</v>
      </c>
      <c r="BZ350" s="11">
        <f>AP350/BE350</f>
        <v>0</v>
      </c>
      <c r="CA350" s="15">
        <f>-(BM350+BN350+BO350)/M350</f>
        <v>-2983.091112531969</v>
      </c>
      <c r="CB350" s="15">
        <f>BG350-CA350</f>
        <v>200090.09111253195</v>
      </c>
      <c r="CC350" s="18">
        <f t="shared" si="29"/>
        <v>0</v>
      </c>
      <c r="CD350" s="17">
        <f>(AF350/(AF350+AH350+AJ350))/(X350/(X350+Z350+AB350))</f>
        <v>1.9092667220534953</v>
      </c>
      <c r="CE350" s="19">
        <f>(AH350/(AF350+AH350+AJ350))/(Z350/(X350+Z350+AB350))</f>
        <v>1.0537406793274982</v>
      </c>
      <c r="CF350" s="18">
        <f>(AJ350/(AF350+AH350+AJ350))/(AB350/(X350+Z350+AB350))</f>
        <v>0.81199797932545714</v>
      </c>
      <c r="CG350">
        <f>AH350/Z350</f>
        <v>219.59062499999999</v>
      </c>
      <c r="CH350" s="11">
        <f>BB350/BE350</f>
        <v>6.1793889706444144E-2</v>
      </c>
      <c r="CI350" s="14">
        <f>AY350/V350</f>
        <v>2247.892917555343</v>
      </c>
      <c r="CJ350" s="14">
        <f>AV350/M350</f>
        <v>5866.5</v>
      </c>
      <c r="CK350" s="17">
        <f>N350/V350</f>
        <v>211.90795763771419</v>
      </c>
      <c r="CL350" s="17">
        <f>(AL350+AN350)/N350</f>
        <v>8.6236220472440941</v>
      </c>
      <c r="CM350" s="14" t="e">
        <f>AP350/AC350</f>
        <v>#DIV/0!</v>
      </c>
    </row>
    <row r="351" spans="1:91" hidden="1" x14ac:dyDescent="0.2">
      <c r="A351">
        <v>918</v>
      </c>
      <c r="B351" s="2">
        <v>45200</v>
      </c>
      <c r="C351" s="3" t="s">
        <v>52</v>
      </c>
      <c r="D351" t="s">
        <v>33</v>
      </c>
      <c r="E351" s="3" t="s">
        <v>43</v>
      </c>
      <c r="F351" t="s">
        <v>38</v>
      </c>
      <c r="G351" t="str">
        <f>CONCATENATE(C351,E351)</f>
        <v>OGGSFO</v>
      </c>
      <c r="H351" t="s">
        <v>48</v>
      </c>
      <c r="I351">
        <f>U351/M351</f>
        <v>179.6</v>
      </c>
      <c r="J351" t="str">
        <f>_xlfn.CONCAT(C351,E351,H351)</f>
        <v>OGGSFOA321</v>
      </c>
      <c r="K351" s="4">
        <v>2338</v>
      </c>
      <c r="L351" s="4">
        <f>N351/M351</f>
        <v>115.5</v>
      </c>
      <c r="M351" s="4">
        <v>10</v>
      </c>
      <c r="N351" s="4">
        <v>1155</v>
      </c>
      <c r="O351" s="4">
        <f>P351/M351</f>
        <v>15.8</v>
      </c>
      <c r="P351" s="4">
        <v>158</v>
      </c>
      <c r="Q351" s="4">
        <v>260</v>
      </c>
      <c r="R351" s="4">
        <v>738</v>
      </c>
      <c r="S351" s="4">
        <f>U351*K351</f>
        <v>4199048</v>
      </c>
      <c r="T351" s="7">
        <f>N351/U351</f>
        <v>0.64309576837416482</v>
      </c>
      <c r="U351" s="4">
        <v>1796</v>
      </c>
      <c r="V351" s="4">
        <v>45.962335600907032</v>
      </c>
      <c r="W351" s="7">
        <f>P351/X351</f>
        <v>0.66386554621848737</v>
      </c>
      <c r="X351" s="4">
        <v>238</v>
      </c>
      <c r="Y351" s="7">
        <f>Q351/Z351</f>
        <v>0.58165548098434006</v>
      </c>
      <c r="Z351" s="4">
        <v>447</v>
      </c>
      <c r="AA351" s="7">
        <f>R351/AB351</f>
        <v>0.66366906474820142</v>
      </c>
      <c r="AB351" s="4">
        <v>1112</v>
      </c>
      <c r="AC351" s="4">
        <v>1864</v>
      </c>
      <c r="AD351" s="4">
        <f>AP351/AC351</f>
        <v>6</v>
      </c>
      <c r="AE351" s="7">
        <f>AF351/(AF351+AH351+AJ351+AL351+AN351+AP351)</f>
        <v>0.19991529573699326</v>
      </c>
      <c r="AF351" s="4">
        <v>75525</v>
      </c>
      <c r="AG351" s="7">
        <f>AH351/(AF351+AH351+AJ351+AL351+AN351+AP351)</f>
        <v>0.22151488280371109</v>
      </c>
      <c r="AH351" s="4">
        <v>83685</v>
      </c>
      <c r="AI351" s="7">
        <f>AJ351/(AF351+AH351+AJ351+AL351+AN351+AP351)</f>
        <v>0.52553701179242163</v>
      </c>
      <c r="AJ351" s="4">
        <v>198540</v>
      </c>
      <c r="AK351" s="7">
        <f>AL351/(AF351+AH351+AJ351+AL351+AN351+AP351)</f>
        <v>1.3666503434493164E-2</v>
      </c>
      <c r="AL351" s="4">
        <v>5163</v>
      </c>
      <c r="AM351" s="7">
        <f>AN351/(AF351+AH351+AJ351+AL351+AN351+AP351)</f>
        <v>9.7621663115263976E-3</v>
      </c>
      <c r="AN351" s="4">
        <v>3688</v>
      </c>
      <c r="AO351" s="7">
        <f>AP351/(AF351+AH351+AJ351+AL351+AN351+AP351)</f>
        <v>2.9604139920854453E-2</v>
      </c>
      <c r="AP351" s="4">
        <v>11184</v>
      </c>
      <c r="AQ351" s="6">
        <f>AO351+AM351+AK351+AI351+AG351+AE351</f>
        <v>1</v>
      </c>
      <c r="AR351" s="4">
        <v>207704</v>
      </c>
      <c r="AS351" s="4">
        <f>AR351/M351</f>
        <v>20770.400000000001</v>
      </c>
      <c r="AT351" s="4">
        <f>AR351/V351</f>
        <v>4519.004469300753</v>
      </c>
      <c r="AU351" s="7">
        <f>AR351/(AR351+AV351+AY351+BB351)</f>
        <v>0.38810700111366064</v>
      </c>
      <c r="AV351" s="4">
        <v>66059</v>
      </c>
      <c r="AW351" s="4">
        <f>AV351/M351</f>
        <v>6605.9</v>
      </c>
      <c r="AX351" s="7">
        <f>AV351/(AR351+AV351+AY351+BB351)</f>
        <v>0.12343508255289888</v>
      </c>
      <c r="AY351" s="4">
        <v>119642</v>
      </c>
      <c r="AZ351" s="4">
        <f>AY351/M351</f>
        <v>11964.2</v>
      </c>
      <c r="BA351" s="7">
        <f>AY351/(AR351+AV351+AY351+BB351)</f>
        <v>0.22355803367889202</v>
      </c>
      <c r="BB351" s="4">
        <v>141767</v>
      </c>
      <c r="BC351" s="11">
        <f>BB351/(AR351+AV351+AY351+BB351)</f>
        <v>0.26489988265454845</v>
      </c>
      <c r="BD351" s="9">
        <f>BC351+BA351+AX351+AU351</f>
        <v>1</v>
      </c>
      <c r="BE351" s="14">
        <f>(AF351+AH351+AJ351+AL351+AN351+AP351)</f>
        <v>377785</v>
      </c>
      <c r="BF351" s="14">
        <f t="shared" si="25"/>
        <v>-535172</v>
      </c>
      <c r="BG351" s="13">
        <f>(AF351+AH351+AJ351+AL351+AN351+AP351)-(AR351+AV351+AY351+BB351)</f>
        <v>-157387</v>
      </c>
      <c r="BH351" s="13">
        <f t="shared" si="26"/>
        <v>1</v>
      </c>
      <c r="BI351" s="14">
        <f>AF351/W351</f>
        <v>113765.50632911392</v>
      </c>
      <c r="BJ351" s="14">
        <f>AH351/Y351</f>
        <v>143873.82692307691</v>
      </c>
      <c r="BK351" s="14">
        <f>AJ351/AA351</f>
        <v>299155.12195121951</v>
      </c>
      <c r="BL351" s="14">
        <f>BI351+BJ351+BK351</f>
        <v>556794.45520341035</v>
      </c>
      <c r="BM351" s="14">
        <f>(AF351/W351)-AF351</f>
        <v>38240.506329113923</v>
      </c>
      <c r="BN351" s="14">
        <f>AH351/Y351-AH351</f>
        <v>60188.826923076907</v>
      </c>
      <c r="BO351" s="14">
        <f>AJ351/AA351-AJ351</f>
        <v>100615.12195121951</v>
      </c>
      <c r="BP351" s="14">
        <f>BG351/S351</f>
        <v>-3.74815910654034E-2</v>
      </c>
      <c r="BQ351" s="14">
        <f>(BG351-CA351)/S351</f>
        <v>-3.2741362918370771E-2</v>
      </c>
      <c r="BR351" s="27">
        <f>BQ351-BP351</f>
        <v>4.7402281470326282E-3</v>
      </c>
      <c r="BS351" s="28">
        <f t="shared" si="27"/>
        <v>2700390</v>
      </c>
      <c r="BT351" s="11">
        <f>BS351/S351</f>
        <v>0.64309576837416482</v>
      </c>
      <c r="BU351" s="14">
        <f>(BE351-AP351)*1/BT351-(BE351-AP351)</f>
        <v>203455.61991341994</v>
      </c>
      <c r="BV351" s="14">
        <f t="shared" si="28"/>
        <v>8.9969202543052615E-2</v>
      </c>
      <c r="BW351" s="27">
        <f>(AR351+AV351+AY351+BB351)/S351</f>
        <v>0.12745079360845601</v>
      </c>
      <c r="BX351" s="13">
        <f>(AF351+AH351+AJ351+AL351+AN351)/N351</f>
        <v>317.40346320346322</v>
      </c>
      <c r="BY351" s="26">
        <f>BX351/K351</f>
        <v>0.13575853858146417</v>
      </c>
      <c r="BZ351" s="11">
        <f>AP351/BE351</f>
        <v>2.9604139920854453E-2</v>
      </c>
      <c r="CA351" s="15">
        <f>-(BM351+BN351+BO351)/M351</f>
        <v>-19904.445520341036</v>
      </c>
      <c r="CB351" s="15">
        <f>BG351-CA351</f>
        <v>-137482.55447965895</v>
      </c>
      <c r="CC351" s="18">
        <f t="shared" si="29"/>
        <v>1</v>
      </c>
      <c r="CD351" s="17">
        <f>(AF351/(AF351+AH351+AJ351))/(X351/(X351+Z351+AB351))</f>
        <v>1.5939775910364147</v>
      </c>
      <c r="CE351" s="19">
        <f>(AH351/(AF351+AH351+AJ351))/(Z351/(X351+Z351+AB351))</f>
        <v>0.94039114713041516</v>
      </c>
      <c r="CF351" s="18">
        <f>(AJ351/(AF351+AH351+AJ351))/(AB351/(X351+Z351+AB351))</f>
        <v>0.89683317496945847</v>
      </c>
      <c r="CG351">
        <f>AH351/Z351</f>
        <v>187.21476510067114</v>
      </c>
      <c r="CH351" s="11">
        <f>BB351/BE351</f>
        <v>0.37525841417737604</v>
      </c>
      <c r="CI351" s="14">
        <f>AY351/V351</f>
        <v>2603.0443935411968</v>
      </c>
      <c r="CJ351" s="14">
        <f>AV351/M351</f>
        <v>6605.9</v>
      </c>
      <c r="CK351" s="17">
        <f>N351/V351</f>
        <v>25.129271280487472</v>
      </c>
      <c r="CL351" s="17">
        <f>(AL351+AN351)/N351</f>
        <v>7.6632034632034634</v>
      </c>
      <c r="CM351" s="14">
        <f>AP351/AC351</f>
        <v>6</v>
      </c>
    </row>
    <row r="352" spans="1:91" hidden="1" x14ac:dyDescent="0.2">
      <c r="A352">
        <v>663</v>
      </c>
      <c r="B352" s="2">
        <v>45170</v>
      </c>
      <c r="C352" s="3" t="s">
        <v>37</v>
      </c>
      <c r="D352" t="s">
        <v>38</v>
      </c>
      <c r="E352" s="3" t="s">
        <v>32</v>
      </c>
      <c r="F352" t="s">
        <v>33</v>
      </c>
      <c r="G352" t="str">
        <f>CONCATENATE(C352,E352)</f>
        <v>LAXHNL</v>
      </c>
      <c r="H352" t="s">
        <v>31</v>
      </c>
      <c r="I352">
        <f>U352/M352</f>
        <v>131.5</v>
      </c>
      <c r="J352" t="str">
        <f>_xlfn.CONCAT(C352,E352,H352)</f>
        <v>LAXHNL737-800</v>
      </c>
      <c r="K352" s="4">
        <v>2556</v>
      </c>
      <c r="L352" s="4">
        <f>N352/M352</f>
        <v>121.5</v>
      </c>
      <c r="M352" s="4">
        <v>2</v>
      </c>
      <c r="N352" s="4">
        <v>243</v>
      </c>
      <c r="O352" s="4">
        <f>P352/M352</f>
        <v>16</v>
      </c>
      <c r="P352" s="4">
        <v>32</v>
      </c>
      <c r="Q352" s="4">
        <v>60</v>
      </c>
      <c r="R352" s="4">
        <v>151</v>
      </c>
      <c r="S352" s="4">
        <f>U352*K352</f>
        <v>672228</v>
      </c>
      <c r="T352" s="7">
        <f>N352/U352</f>
        <v>0.92395437262357416</v>
      </c>
      <c r="U352" s="4">
        <v>263</v>
      </c>
      <c r="V352" s="4">
        <v>8.5975029377203285</v>
      </c>
      <c r="W352" s="7">
        <f>P352/X352</f>
        <v>1</v>
      </c>
      <c r="X352" s="4">
        <v>32</v>
      </c>
      <c r="Y352" s="7">
        <f>Q352/Z352</f>
        <v>1</v>
      </c>
      <c r="Z352" s="4">
        <v>60</v>
      </c>
      <c r="AA352" s="7">
        <f>R352/AB352</f>
        <v>0.88304093567251463</v>
      </c>
      <c r="AB352" s="4">
        <v>171</v>
      </c>
      <c r="AC352" s="4">
        <v>0</v>
      </c>
      <c r="AD352" s="4" t="e">
        <f>AP352/AC352</f>
        <v>#DIV/0!</v>
      </c>
      <c r="AE352" s="7">
        <f>AF352/(AF352+AH352+AJ352+AL352+AN352+AP352)</f>
        <v>0.2127790891569396</v>
      </c>
      <c r="AF352" s="4">
        <v>19651</v>
      </c>
      <c r="AG352" s="7">
        <f>AH352/(AF352+AH352+AJ352+AL352+AN352+AP352)</f>
        <v>0.24530610477077333</v>
      </c>
      <c r="AH352" s="4">
        <v>22655</v>
      </c>
      <c r="AI352" s="7">
        <f>AJ352/(AF352+AH352+AJ352+AL352+AN352+AP352)</f>
        <v>0.5207354310587522</v>
      </c>
      <c r="AJ352" s="4">
        <v>48092</v>
      </c>
      <c r="AK352" s="7">
        <f>AL352/(AF352+AH352+AJ352+AL352+AN352+AP352)</f>
        <v>1.1369296402971176E-2</v>
      </c>
      <c r="AL352" s="4">
        <v>1050</v>
      </c>
      <c r="AM352" s="7">
        <f>AN352/(AF352+AH352+AJ352+AL352+AN352+AP352)</f>
        <v>9.8100786105637001E-3</v>
      </c>
      <c r="AN352" s="4">
        <v>906</v>
      </c>
      <c r="AO352" s="7">
        <f>AP352/(AF352+AH352+AJ352+AL352+AN352+AP352)</f>
        <v>0</v>
      </c>
      <c r="AP352" s="4">
        <v>0</v>
      </c>
      <c r="AQ352" s="6">
        <f>AO352+AM352+AK352+AI352+AG352+AE352</f>
        <v>1</v>
      </c>
      <c r="AR352" s="4">
        <v>35749</v>
      </c>
      <c r="AS352" s="4">
        <f>AR352/M352</f>
        <v>17874.5</v>
      </c>
      <c r="AT352" s="4">
        <f>AR352/V352</f>
        <v>4158.0677853747884</v>
      </c>
      <c r="AU352" s="7">
        <f>AR352/(AR352+AV352+AY352+BB352)</f>
        <v>0.3947548586572438</v>
      </c>
      <c r="AV352" s="4">
        <v>8800</v>
      </c>
      <c r="AW352" s="4">
        <f>AV352/M352</f>
        <v>4400</v>
      </c>
      <c r="AX352" s="7">
        <f>AV352/(AR352+AV352+AY352+BB352)</f>
        <v>9.7173144876325085E-2</v>
      </c>
      <c r="AY352" s="4">
        <v>19326</v>
      </c>
      <c r="AZ352" s="4">
        <f>AY352/M352</f>
        <v>9663</v>
      </c>
      <c r="BA352" s="7">
        <f>AY352/(AR352+AV352+AY352+BB352)</f>
        <v>0.21340547703180213</v>
      </c>
      <c r="BB352" s="4">
        <v>26685</v>
      </c>
      <c r="BC352" s="11">
        <f>BB352/(AR352+AV352+AY352+BB352)</f>
        <v>0.29466651943462896</v>
      </c>
      <c r="BD352" s="9">
        <f>BC352+BA352+AX352+AU352</f>
        <v>1</v>
      </c>
      <c r="BE352" s="14">
        <f>(AF352+AH352+AJ352+AL352+AN352+AP352)</f>
        <v>92354</v>
      </c>
      <c r="BF352" s="14">
        <f t="shared" si="25"/>
        <v>-90560</v>
      </c>
      <c r="BG352" s="13">
        <f>(AF352+AH352+AJ352+AL352+AN352+AP352)-(AR352+AV352+AY352+BB352)</f>
        <v>1794</v>
      </c>
      <c r="BH352" s="13">
        <f t="shared" si="26"/>
        <v>0</v>
      </c>
      <c r="BI352" s="14">
        <f>AF352/W352</f>
        <v>19651</v>
      </c>
      <c r="BJ352" s="14">
        <f>AH352/Y352</f>
        <v>22655</v>
      </c>
      <c r="BK352" s="14">
        <f>AJ352/AA352</f>
        <v>54461.801324503314</v>
      </c>
      <c r="BL352" s="14">
        <f>BI352+BJ352+BK352</f>
        <v>96767.801324503322</v>
      </c>
      <c r="BM352" s="14">
        <f>(AF352/W352)-AF352</f>
        <v>0</v>
      </c>
      <c r="BN352" s="14">
        <f>AH352/Y352-AH352</f>
        <v>0</v>
      </c>
      <c r="BO352" s="14">
        <f>AJ352/AA352-AJ352</f>
        <v>6369.8013245033144</v>
      </c>
      <c r="BP352" s="14">
        <f>BG352/S352</f>
        <v>2.6687373926703442E-3</v>
      </c>
      <c r="BQ352" s="14">
        <f>(BG352-CA352)/S352</f>
        <v>7.4065654246054276E-3</v>
      </c>
      <c r="BR352" s="27">
        <f>BQ352-BP352</f>
        <v>4.7378280319350834E-3</v>
      </c>
      <c r="BS352" s="28">
        <f t="shared" si="27"/>
        <v>621108</v>
      </c>
      <c r="BT352" s="11">
        <f>BS352/S352</f>
        <v>0.92395437262357416</v>
      </c>
      <c r="BU352" s="14">
        <f>(BE352-AP352)*1/BT352-(BE352-AP352)</f>
        <v>7601.1522633744898</v>
      </c>
      <c r="BV352" s="14">
        <f t="shared" si="28"/>
        <v>0.13738493487328704</v>
      </c>
      <c r="BW352" s="27">
        <f>(AR352+AV352+AY352+BB352)/S352</f>
        <v>0.1347161974806167</v>
      </c>
      <c r="BX352" s="13">
        <f>(AF352+AH352+AJ352+AL352+AN352)/N352</f>
        <v>380.05761316872429</v>
      </c>
      <c r="BY352" s="26">
        <f>BX352/K352</f>
        <v>0.14869233692047115</v>
      </c>
      <c r="BZ352" s="11">
        <f>AP352/BE352</f>
        <v>0</v>
      </c>
      <c r="CA352" s="15">
        <f>-(BM352+BN352+BO352)/M352</f>
        <v>-3184.9006622516572</v>
      </c>
      <c r="CB352" s="15">
        <f>BG352-CA352</f>
        <v>4978.9006622516572</v>
      </c>
      <c r="CC352" s="18">
        <f t="shared" si="29"/>
        <v>0</v>
      </c>
      <c r="CD352" s="17">
        <f>(AF352/(AF352+AH352+AJ352))/(X352/(X352+Z352+AB352))</f>
        <v>1.7866175828005046</v>
      </c>
      <c r="CE352" s="19">
        <f>(AH352/(AF352+AH352+AJ352))/(Z352/(X352+Z352+AB352))</f>
        <v>1.0985244880048968</v>
      </c>
      <c r="CF352" s="18">
        <f>(AJ352/(AF352+AH352+AJ352))/(AB352/(X352+Z352+AB352))</f>
        <v>0.81822671386017565</v>
      </c>
      <c r="CG352">
        <f>AH352/Z352</f>
        <v>377.58333333333331</v>
      </c>
      <c r="CH352" s="11">
        <f>BB352/BE352</f>
        <v>0.28894254715551032</v>
      </c>
      <c r="CI352" s="14">
        <f>AY352/V352</f>
        <v>2247.8619827170874</v>
      </c>
      <c r="CJ352" s="14">
        <f>AV352/M352</f>
        <v>4400</v>
      </c>
      <c r="CK352" s="17">
        <f>N352/V352</f>
        <v>28.264020583682719</v>
      </c>
      <c r="CL352" s="17">
        <f>(AL352+AN352)/N352</f>
        <v>8.0493827160493829</v>
      </c>
      <c r="CM352" s="14" t="e">
        <f>AP352/AC352</f>
        <v>#DIV/0!</v>
      </c>
    </row>
    <row r="353" spans="1:91" hidden="1" x14ac:dyDescent="0.2">
      <c r="A353">
        <v>1120</v>
      </c>
      <c r="B353" s="2">
        <v>45231</v>
      </c>
      <c r="C353" s="3" t="s">
        <v>52</v>
      </c>
      <c r="D353" t="s">
        <v>33</v>
      </c>
      <c r="E353" s="3" t="s">
        <v>37</v>
      </c>
      <c r="F353" t="s">
        <v>38</v>
      </c>
      <c r="G353" t="str">
        <f>CONCATENATE(C353,E353)</f>
        <v>OGGLAX</v>
      </c>
      <c r="H353" t="s">
        <v>35</v>
      </c>
      <c r="I353">
        <f>U353/M353</f>
        <v>178</v>
      </c>
      <c r="J353" t="str">
        <f>_xlfn.CONCAT(C353,E353,H353)</f>
        <v>OGGLAX737-Max 9</v>
      </c>
      <c r="K353" s="4">
        <v>2486</v>
      </c>
      <c r="L353" s="4">
        <f>N353/M353</f>
        <v>124.375</v>
      </c>
      <c r="M353" s="4">
        <v>8</v>
      </c>
      <c r="N353" s="4">
        <v>995</v>
      </c>
      <c r="O353" s="4">
        <f>P353/M353</f>
        <v>19.75</v>
      </c>
      <c r="P353" s="4">
        <v>158</v>
      </c>
      <c r="Q353" s="4">
        <v>259</v>
      </c>
      <c r="R353" s="4">
        <v>578</v>
      </c>
      <c r="S353" s="4">
        <f>U353*K353</f>
        <v>3540064</v>
      </c>
      <c r="T353" s="7">
        <f>N353/U353</f>
        <v>0.6987359550561798</v>
      </c>
      <c r="U353" s="4">
        <v>1424</v>
      </c>
      <c r="V353" s="4">
        <v>41.315009431420101</v>
      </c>
      <c r="W353" s="7">
        <f>P353/X353</f>
        <v>0.85869565217391308</v>
      </c>
      <c r="X353" s="4">
        <v>184</v>
      </c>
      <c r="Y353" s="7">
        <f>Q353/Z353</f>
        <v>0.75290697674418605</v>
      </c>
      <c r="Z353" s="4">
        <v>344</v>
      </c>
      <c r="AA353" s="7">
        <f>R353/AB353</f>
        <v>0.6450892857142857</v>
      </c>
      <c r="AB353" s="4">
        <v>896</v>
      </c>
      <c r="AC353" s="4">
        <v>3784</v>
      </c>
      <c r="AD353" s="4">
        <f>AP353/AC353</f>
        <v>5.9992071881606766</v>
      </c>
      <c r="AE353" s="7">
        <f>AF353/(AF353+AH353+AJ353+AL353+AN353+AP353)</f>
        <v>0.25312412880315482</v>
      </c>
      <c r="AF353" s="4">
        <v>93520</v>
      </c>
      <c r="AG353" s="7">
        <f>AH353/(AF353+AH353+AJ353+AL353+AN353+AP353)</f>
        <v>0.21694459255730614</v>
      </c>
      <c r="AH353" s="4">
        <v>80153</v>
      </c>
      <c r="AI353" s="7">
        <f>AJ353/(AF353+AH353+AJ353+AL353+AN353+AP353)</f>
        <v>0.4512413962967875</v>
      </c>
      <c r="AJ353" s="4">
        <v>166717</v>
      </c>
      <c r="AK353" s="7">
        <f>AL353/(AF353+AH353+AJ353+AL353+AN353+AP353)</f>
        <v>1.0988921759418398E-2</v>
      </c>
      <c r="AL353" s="4">
        <v>4060</v>
      </c>
      <c r="AM353" s="7">
        <f>AN353/(AF353+AH353+AJ353+AL353+AN353+AP353)</f>
        <v>6.25773081472299E-3</v>
      </c>
      <c r="AN353" s="4">
        <v>2312</v>
      </c>
      <c r="AO353" s="7">
        <f>AP353/(AF353+AH353+AJ353+AL353+AN353+AP353)</f>
        <v>6.1443229768610115E-2</v>
      </c>
      <c r="AP353" s="4">
        <v>22701</v>
      </c>
      <c r="AQ353" s="6">
        <f>AO353+AM353+AK353+AI353+AG353+AE353</f>
        <v>1</v>
      </c>
      <c r="AR353" s="4">
        <v>181675</v>
      </c>
      <c r="AS353" s="4">
        <f>AR353/M353</f>
        <v>22709.375</v>
      </c>
      <c r="AT353" s="4">
        <f>AR353/V353</f>
        <v>4397.3123206365772</v>
      </c>
      <c r="AU353" s="7">
        <f>AR353/(AR353+AV353+AY353+BB353)</f>
        <v>0.39498343319795809</v>
      </c>
      <c r="AV353" s="4">
        <v>52620</v>
      </c>
      <c r="AW353" s="4">
        <f>AV353/M353</f>
        <v>6577.5</v>
      </c>
      <c r="AX353" s="7">
        <f>AV353/(AR353+AV353+AY353+BB353)</f>
        <v>0.11440224717146857</v>
      </c>
      <c r="AY353" s="4">
        <v>97779</v>
      </c>
      <c r="AZ353" s="4">
        <f>AY353/M353</f>
        <v>12222.375</v>
      </c>
      <c r="BA353" s="7">
        <f>AY353/(AR353+AV353+AY353+BB353)</f>
        <v>0.21258337754046039</v>
      </c>
      <c r="BB353" s="4">
        <v>127882</v>
      </c>
      <c r="BC353" s="11">
        <f>BB353/(AR353+AV353+AY353+BB353)</f>
        <v>0.27803094209011298</v>
      </c>
      <c r="BD353" s="9">
        <f>BC353+BA353+AX353+AU353</f>
        <v>1</v>
      </c>
      <c r="BE353" s="14">
        <f>(AF353+AH353+AJ353+AL353+AN353+AP353)</f>
        <v>369463</v>
      </c>
      <c r="BF353" s="14">
        <f t="shared" si="25"/>
        <v>-459956</v>
      </c>
      <c r="BG353" s="13">
        <f>(AF353+AH353+AJ353+AL353+AN353+AP353)-(AR353+AV353+AY353+BB353)</f>
        <v>-90493</v>
      </c>
      <c r="BH353" s="13">
        <f t="shared" si="26"/>
        <v>1</v>
      </c>
      <c r="BI353" s="14">
        <f>AF353/W353</f>
        <v>108909.36708860759</v>
      </c>
      <c r="BJ353" s="14">
        <f>AH353/Y353</f>
        <v>106458.03861003861</v>
      </c>
      <c r="BK353" s="14">
        <f>AJ353/AA353</f>
        <v>258440.19377162631</v>
      </c>
      <c r="BL353" s="14">
        <f>BI353+BJ353+BK353</f>
        <v>473807.59947027254</v>
      </c>
      <c r="BM353" s="14">
        <f>(AF353/W353)-AF353</f>
        <v>15389.367088607585</v>
      </c>
      <c r="BN353" s="14">
        <f>AH353/Y353-AH353</f>
        <v>26305.038610038609</v>
      </c>
      <c r="BO353" s="14">
        <f>AJ353/AA353-AJ353</f>
        <v>91723.193771626306</v>
      </c>
      <c r="BP353" s="14">
        <f>BG353/S353</f>
        <v>-2.5562532202807634E-2</v>
      </c>
      <c r="BQ353" s="14">
        <f>(BG353-CA353)/S353</f>
        <v>-2.085154394559419E-2</v>
      </c>
      <c r="BR353" s="27">
        <f>BQ353-BP353</f>
        <v>4.7109882572134443E-3</v>
      </c>
      <c r="BS353" s="28">
        <f t="shared" si="27"/>
        <v>2473570</v>
      </c>
      <c r="BT353" s="11">
        <f>BS353/S353</f>
        <v>0.6987359550561798</v>
      </c>
      <c r="BU353" s="14">
        <f>(BE353-AP353)*1/BT353-(BE353-AP353)</f>
        <v>149508.44020100503</v>
      </c>
      <c r="BV353" s="14">
        <f t="shared" si="28"/>
        <v>0.10436619224963165</v>
      </c>
      <c r="BW353" s="27">
        <f>(AR353+AV353+AY353+BB353)/S353</f>
        <v>0.12992872445243928</v>
      </c>
      <c r="BX353" s="13">
        <f>(AF353+AH353+AJ353+AL353+AN353)/N353</f>
        <v>348.50452261306532</v>
      </c>
      <c r="BY353" s="26">
        <f>BX353/K353</f>
        <v>0.14018685543566586</v>
      </c>
      <c r="BZ353" s="11">
        <f>AP353/BE353</f>
        <v>6.1443229768610115E-2</v>
      </c>
      <c r="CA353" s="15">
        <f>-(BM353+BN353+BO353)/M353</f>
        <v>-16677.199933784061</v>
      </c>
      <c r="CB353" s="15">
        <f>BG353-CA353</f>
        <v>-73815.800066215947</v>
      </c>
      <c r="CC353" s="18">
        <f t="shared" si="29"/>
        <v>1</v>
      </c>
      <c r="CD353" s="17">
        <f>(AF353/(AF353+AH353+AJ353))/(X353/(X353+Z353+AB353))</f>
        <v>2.1262771475685818</v>
      </c>
      <c r="CE353" s="19">
        <f>(AH353/(AF353+AH353+AJ353))/(Z353/(X353+Z353+AB353))</f>
        <v>0.97475289971762891</v>
      </c>
      <c r="CF353" s="18">
        <f>(AJ353/(AF353+AH353+AJ353))/(AB353/(X353+Z353+AB353))</f>
        <v>0.77840402605414805</v>
      </c>
      <c r="CG353">
        <f>AH353/Z353</f>
        <v>233.00290697674419</v>
      </c>
      <c r="CH353" s="11">
        <f>BB353/BE353</f>
        <v>0.34612938237387775</v>
      </c>
      <c r="CI353" s="14">
        <f>AY353/V353</f>
        <v>2366.6701604487348</v>
      </c>
      <c r="CJ353" s="14">
        <f>AV353/M353</f>
        <v>6577.5</v>
      </c>
      <c r="CK353" s="17">
        <f>N353/V353</f>
        <v>24.08325723975998</v>
      </c>
      <c r="CL353" s="17">
        <f>(AL353+AN353)/N353</f>
        <v>6.4040201005025121</v>
      </c>
      <c r="CM353" s="14">
        <f>AP353/AC353</f>
        <v>5.9992071881606766</v>
      </c>
    </row>
    <row r="354" spans="1:91" hidden="1" x14ac:dyDescent="0.2">
      <c r="A354">
        <v>629</v>
      </c>
      <c r="B354" s="2">
        <v>45170</v>
      </c>
      <c r="C354" s="3" t="s">
        <v>32</v>
      </c>
      <c r="D354" t="s">
        <v>33</v>
      </c>
      <c r="E354" s="3" t="s">
        <v>37</v>
      </c>
      <c r="F354" t="s">
        <v>38</v>
      </c>
      <c r="G354" t="str">
        <f>CONCATENATE(C354,E354)</f>
        <v>HNLLAX</v>
      </c>
      <c r="H354" t="s">
        <v>31</v>
      </c>
      <c r="I354">
        <f>U354/M354</f>
        <v>131.5</v>
      </c>
      <c r="J354" t="str">
        <f>_xlfn.CONCAT(C354,E354,H354)</f>
        <v>HNLLAX737-800</v>
      </c>
      <c r="K354" s="4">
        <v>2556</v>
      </c>
      <c r="L354" s="4">
        <f>N354/M354</f>
        <v>121.5</v>
      </c>
      <c r="M354" s="4">
        <v>2</v>
      </c>
      <c r="N354" s="4">
        <v>243</v>
      </c>
      <c r="O354" s="4">
        <f>P354/M354</f>
        <v>16</v>
      </c>
      <c r="P354" s="4">
        <v>32</v>
      </c>
      <c r="Q354" s="4">
        <v>60</v>
      </c>
      <c r="R354" s="4">
        <v>151</v>
      </c>
      <c r="S354" s="4">
        <f>U354*K354</f>
        <v>672228</v>
      </c>
      <c r="T354" s="7">
        <f>N354/U354</f>
        <v>0.92395437262357416</v>
      </c>
      <c r="U354" s="4">
        <v>263</v>
      </c>
      <c r="V354" s="4">
        <v>8.032353523357088</v>
      </c>
      <c r="W354" s="7">
        <f>P354/X354</f>
        <v>1</v>
      </c>
      <c r="X354" s="4">
        <v>32</v>
      </c>
      <c r="Y354" s="7">
        <f>Q354/Z354</f>
        <v>1</v>
      </c>
      <c r="Z354" s="4">
        <v>60</v>
      </c>
      <c r="AA354" s="7">
        <f>R354/AB354</f>
        <v>0.88304093567251463</v>
      </c>
      <c r="AB354" s="4">
        <v>171</v>
      </c>
      <c r="AC354" s="4">
        <v>0</v>
      </c>
      <c r="AD354" s="4" t="e">
        <f>AP354/AC354</f>
        <v>#DIV/0!</v>
      </c>
      <c r="AE354" s="7">
        <f>AF354/(AF354+AH354+AJ354+AL354+AN354+AP354)</f>
        <v>0.21920652256187892</v>
      </c>
      <c r="AF354" s="4">
        <v>20272</v>
      </c>
      <c r="AG354" s="7">
        <f>AH354/(AF354+AH354+AJ354+AL354+AN354+AP354)</f>
        <v>0.24497453475924263</v>
      </c>
      <c r="AH354" s="4">
        <v>22655</v>
      </c>
      <c r="AI354" s="7">
        <f>AJ354/(AF354+AH354+AJ354+AL354+AN354+AP354)</f>
        <v>0.51466819494155425</v>
      </c>
      <c r="AJ354" s="4">
        <v>47596</v>
      </c>
      <c r="AK354" s="7">
        <f>AL354/(AF354+AH354+AJ354+AL354+AN354+AP354)</f>
        <v>1.135392900009732E-2</v>
      </c>
      <c r="AL354" s="4">
        <v>1050</v>
      </c>
      <c r="AM354" s="7">
        <f>AN354/(AF354+AH354+AJ354+AL354+AN354+AP354)</f>
        <v>9.7968187372268305E-3</v>
      </c>
      <c r="AN354" s="4">
        <v>906</v>
      </c>
      <c r="AO354" s="7">
        <f>AP354/(AF354+AH354+AJ354+AL354+AN354+AP354)</f>
        <v>0</v>
      </c>
      <c r="AP354" s="4">
        <v>0</v>
      </c>
      <c r="AQ354" s="6">
        <f>AO354+AM354+AK354+AI354+AG354+AE354</f>
        <v>1</v>
      </c>
      <c r="AR354" s="4">
        <v>33399</v>
      </c>
      <c r="AS354" s="4">
        <f>AR354/M354</f>
        <v>16699.5</v>
      </c>
      <c r="AT354" s="4">
        <f>AR354/V354</f>
        <v>4158.059017556915</v>
      </c>
      <c r="AU354" s="7">
        <f>AR354/(AR354+AV354+AY354+BB354)</f>
        <v>0.3920668646624485</v>
      </c>
      <c r="AV354" s="4">
        <v>8800</v>
      </c>
      <c r="AW354" s="4">
        <f>AV354/M354</f>
        <v>4400</v>
      </c>
      <c r="AX354" s="7">
        <f>AV354/(AR354+AV354+AY354+BB354)</f>
        <v>0.10330214704121521</v>
      </c>
      <c r="AY354" s="4">
        <v>18055</v>
      </c>
      <c r="AZ354" s="4">
        <f>AY354/M354</f>
        <v>9027.5</v>
      </c>
      <c r="BA354" s="7">
        <f>AY354/(AR354+AV354+AY354+BB354)</f>
        <v>0.21194548463967508</v>
      </c>
      <c r="BB354" s="4">
        <v>24933</v>
      </c>
      <c r="BC354" s="11">
        <f>BB354/(AR354+AV354+AY354+BB354)</f>
        <v>0.29268550365666124</v>
      </c>
      <c r="BD354" s="9">
        <f>BC354+BA354+AX354+AU354</f>
        <v>1</v>
      </c>
      <c r="BE354" s="14">
        <f>(AF354+AH354+AJ354+AL354+AN354+AP354)</f>
        <v>92479</v>
      </c>
      <c r="BF354" s="14">
        <f t="shared" si="25"/>
        <v>-85187</v>
      </c>
      <c r="BG354" s="13">
        <f>(AF354+AH354+AJ354+AL354+AN354+AP354)-(AR354+AV354+AY354+BB354)</f>
        <v>7292</v>
      </c>
      <c r="BH354" s="13">
        <f t="shared" si="26"/>
        <v>0</v>
      </c>
      <c r="BI354" s="14">
        <f>AF354/W354</f>
        <v>20272</v>
      </c>
      <c r="BJ354" s="14">
        <f>AH354/Y354</f>
        <v>22655</v>
      </c>
      <c r="BK354" s="14">
        <f>AJ354/AA354</f>
        <v>53900.105960264904</v>
      </c>
      <c r="BL354" s="14">
        <f>BI354+BJ354+BK354</f>
        <v>96827.105960264904</v>
      </c>
      <c r="BM354" s="14">
        <f>(AF354/W354)-AF354</f>
        <v>0</v>
      </c>
      <c r="BN354" s="14">
        <f>AH354/Y354-AH354</f>
        <v>0</v>
      </c>
      <c r="BO354" s="14">
        <f>AJ354/AA354-AJ354</f>
        <v>6304.1059602649038</v>
      </c>
      <c r="BP354" s="14">
        <f>BG354/S354</f>
        <v>1.0847510070987819E-2</v>
      </c>
      <c r="BQ354" s="14">
        <f>(BG354-CA354)/S354</f>
        <v>1.5536474202402239E-2</v>
      </c>
      <c r="BR354" s="27">
        <f>BQ354-BP354</f>
        <v>4.6889641314144196E-3</v>
      </c>
      <c r="BS354" s="28">
        <f t="shared" si="27"/>
        <v>621108</v>
      </c>
      <c r="BT354" s="11">
        <f>BS354/S354</f>
        <v>0.92395437262357416</v>
      </c>
      <c r="BU354" s="14">
        <f>(BE354-AP354)*1/BT354-(BE354-AP354)</f>
        <v>7611.4403292181087</v>
      </c>
      <c r="BV354" s="14">
        <f t="shared" si="28"/>
        <v>0.13757088368827244</v>
      </c>
      <c r="BW354" s="27">
        <f>(AR354+AV354+AY354+BB354)/S354</f>
        <v>0.12672337361728461</v>
      </c>
      <c r="BX354" s="13">
        <f>(AF354+AH354+AJ354+AL354+AN354)/N354</f>
        <v>380.57201646090533</v>
      </c>
      <c r="BY354" s="26">
        <f>BX354/K354</f>
        <v>0.14889359016467343</v>
      </c>
      <c r="BZ354" s="11">
        <f>AP354/BE354</f>
        <v>0</v>
      </c>
      <c r="CA354" s="15">
        <f>-(BM354+BN354+BO354)/M354</f>
        <v>-3152.0529801324519</v>
      </c>
      <c r="CB354" s="15">
        <f>BG354-CA354</f>
        <v>10444.052980132452</v>
      </c>
      <c r="CC354" s="18">
        <f t="shared" si="29"/>
        <v>0</v>
      </c>
      <c r="CD354" s="17">
        <f>(AF354/(AF354+AH354+AJ354))/(X354/(X354+Z354+AB354))</f>
        <v>1.8405322404250852</v>
      </c>
      <c r="CE354" s="19">
        <f>(AH354/(AF354+AH354+AJ354))/(Z354/(X354+Z354+AB354))</f>
        <v>1.0970075745022443</v>
      </c>
      <c r="CF354" s="18">
        <f>(AJ354/(AF354+AH354+AJ354))/(AB354/(X354+Z354+AB354))</f>
        <v>0.80866967155709124</v>
      </c>
      <c r="CG354">
        <f>AH354/Z354</f>
        <v>377.58333333333331</v>
      </c>
      <c r="CH354" s="11">
        <f>BB354/BE354</f>
        <v>0.26960715405659663</v>
      </c>
      <c r="CI354" s="14">
        <f>AY354/V354</f>
        <v>2247.7845313329772</v>
      </c>
      <c r="CJ354" s="14">
        <f>AV354/M354</f>
        <v>4400</v>
      </c>
      <c r="CK354" s="17">
        <f>N354/V354</f>
        <v>30.252652512540209</v>
      </c>
      <c r="CL354" s="17">
        <f>(AL354+AN354)/N354</f>
        <v>8.0493827160493829</v>
      </c>
      <c r="CM354" s="14" t="e">
        <f>AP354/AC354</f>
        <v>#DIV/0!</v>
      </c>
    </row>
    <row r="355" spans="1:91" hidden="1" x14ac:dyDescent="0.2">
      <c r="A355">
        <v>121</v>
      </c>
      <c r="B355" s="2">
        <v>44805</v>
      </c>
      <c r="C355" s="3" t="s">
        <v>41</v>
      </c>
      <c r="D355" t="s">
        <v>42</v>
      </c>
      <c r="E355" s="3" t="s">
        <v>32</v>
      </c>
      <c r="F355" t="s">
        <v>33</v>
      </c>
      <c r="G355" t="str">
        <f>CONCATENATE(C355,E355)</f>
        <v>SEAHNL</v>
      </c>
      <c r="H355" t="s">
        <v>31</v>
      </c>
      <c r="I355">
        <f>U355/M355</f>
        <v>159</v>
      </c>
      <c r="J355" t="str">
        <f>_xlfn.CONCAT(C355,E355,H355)</f>
        <v>SEAHNL737-800</v>
      </c>
      <c r="K355" s="4">
        <v>2677</v>
      </c>
      <c r="L355" s="4">
        <f>N355/M355</f>
        <v>132.19999999999999</v>
      </c>
      <c r="M355" s="4">
        <v>5</v>
      </c>
      <c r="N355" s="4">
        <v>661</v>
      </c>
      <c r="O355" s="4">
        <f>P355/M355</f>
        <v>15.6</v>
      </c>
      <c r="P355" s="4">
        <v>78</v>
      </c>
      <c r="Q355" s="4">
        <v>169</v>
      </c>
      <c r="R355" s="4">
        <v>414</v>
      </c>
      <c r="S355" s="4">
        <f>U355*K355</f>
        <v>2128215</v>
      </c>
      <c r="T355" s="7">
        <f>N355/U355</f>
        <v>0.83144654088050318</v>
      </c>
      <c r="U355" s="4">
        <v>795</v>
      </c>
      <c r="V355" s="4">
        <v>30.619550220750554</v>
      </c>
      <c r="W355" s="7">
        <f>P355/X355</f>
        <v>0.74285714285714288</v>
      </c>
      <c r="X355" s="4">
        <v>105</v>
      </c>
      <c r="Y355" s="7">
        <f>Q355/Z355</f>
        <v>0.84499999999999997</v>
      </c>
      <c r="Z355" s="4">
        <v>200</v>
      </c>
      <c r="AA355" s="7">
        <f>R355/AB355</f>
        <v>0.8448979591836735</v>
      </c>
      <c r="AB355" s="4">
        <v>490</v>
      </c>
      <c r="AC355" s="4">
        <v>1087</v>
      </c>
      <c r="AD355" s="4">
        <f>AP355/AC355</f>
        <v>5</v>
      </c>
      <c r="AE355" s="7">
        <f>AF355/(AF355+AH355+AJ355+AL355+AN355+AP355)</f>
        <v>0.17371509093456172</v>
      </c>
      <c r="AF355" s="4">
        <v>42161</v>
      </c>
      <c r="AG355" s="7">
        <f>AH355/(AF355+AH355+AJ355+AL355+AN355+AP355)</f>
        <v>0.25548203146245191</v>
      </c>
      <c r="AH355" s="4">
        <v>62006</v>
      </c>
      <c r="AI355" s="7">
        <f>AJ355/(AF355+AH355+AJ355+AL355+AN355+AP355)</f>
        <v>0.53644386943659306</v>
      </c>
      <c r="AJ355" s="4">
        <v>130196</v>
      </c>
      <c r="AK355" s="7">
        <f>AL355/(AF355+AH355+AJ355+AL355+AN355+AP355)</f>
        <v>1.0259495183393627E-2</v>
      </c>
      <c r="AL355" s="4">
        <v>2490</v>
      </c>
      <c r="AM355" s="7">
        <f>AN355/(AF355+AH355+AJ355+AL355+AN355+AP355)</f>
        <v>1.70579558470882E-3</v>
      </c>
      <c r="AN355" s="4">
        <v>414</v>
      </c>
      <c r="AO355" s="7">
        <f>AP355/(AF355+AH355+AJ355+AL355+AN355+AP355)</f>
        <v>2.2393717398290908E-2</v>
      </c>
      <c r="AP355" s="4">
        <v>5435</v>
      </c>
      <c r="AQ355" s="6">
        <f>AO355+AM355+AK355+AI355+AG355+AE355</f>
        <v>1</v>
      </c>
      <c r="AR355" s="4">
        <v>112758</v>
      </c>
      <c r="AS355" s="4">
        <f>AR355/M355</f>
        <v>22551.599999999999</v>
      </c>
      <c r="AT355" s="4">
        <f>AR355/V355</f>
        <v>3682.5491944550204</v>
      </c>
      <c r="AU355" s="7">
        <f>AR355/(AR355+AV355+AY355+BB355)</f>
        <v>0.36051987914248718</v>
      </c>
      <c r="AV355" s="4">
        <v>26198</v>
      </c>
      <c r="AW355" s="4">
        <f>AV355/M355</f>
        <v>5239.6000000000004</v>
      </c>
      <c r="AX355" s="7">
        <f>AV355/(AR355+AV355+AY355+BB355)</f>
        <v>8.3762569341198662E-2</v>
      </c>
      <c r="AY355" s="4">
        <v>100264</v>
      </c>
      <c r="AZ355" s="4">
        <f>AY355/M355</f>
        <v>20052.8</v>
      </c>
      <c r="BA355" s="7">
        <f>AY355/(AR355+AV355+AY355+BB355)</f>
        <v>0.32057295413489362</v>
      </c>
      <c r="BB355" s="4">
        <v>73545</v>
      </c>
      <c r="BC355" s="11">
        <f>BB355/(AR355+AV355+AY355+BB355)</f>
        <v>0.23514459738142054</v>
      </c>
      <c r="BD355" s="9">
        <f>BC355+BA355+AX355+AU355</f>
        <v>1</v>
      </c>
      <c r="BE355" s="14">
        <f>(AF355+AH355+AJ355+AL355+AN355+AP355)</f>
        <v>242702</v>
      </c>
      <c r="BF355" s="14">
        <f t="shared" si="25"/>
        <v>-312765</v>
      </c>
      <c r="BG355" s="13">
        <f>(AF355+AH355+AJ355+AL355+AN355+AP355)-(AR355+AV355+AY355+BB355)</f>
        <v>-70063</v>
      </c>
      <c r="BH355" s="13">
        <f t="shared" si="26"/>
        <v>1</v>
      </c>
      <c r="BI355" s="14">
        <f>AF355/W355</f>
        <v>56755.192307692305</v>
      </c>
      <c r="BJ355" s="14">
        <f>AH355/Y355</f>
        <v>73379.881656804733</v>
      </c>
      <c r="BK355" s="14">
        <f>AJ355/AA355</f>
        <v>154096.71497584542</v>
      </c>
      <c r="BL355" s="14">
        <f>BI355+BJ355+BK355</f>
        <v>284231.78894034249</v>
      </c>
      <c r="BM355" s="14">
        <f>(AF355/W355)-AF355</f>
        <v>14594.192307692305</v>
      </c>
      <c r="BN355" s="14">
        <f>AH355/Y355-AH355</f>
        <v>11373.881656804733</v>
      </c>
      <c r="BO355" s="14">
        <f>AJ355/AA355-AJ355</f>
        <v>23900.714975845418</v>
      </c>
      <c r="BP355" s="14">
        <f>BG355/S355</f>
        <v>-3.2921015968781352E-2</v>
      </c>
      <c r="BQ355" s="14">
        <f>(BG355-CA355)/S355</f>
        <v>-2.8234573204272834E-2</v>
      </c>
      <c r="BR355" s="27">
        <f>BQ355-BP355</f>
        <v>4.686442764508518E-3</v>
      </c>
      <c r="BS355" s="28">
        <f t="shared" si="27"/>
        <v>1769497</v>
      </c>
      <c r="BT355" s="11">
        <f>BS355/S355</f>
        <v>0.83144654088050318</v>
      </c>
      <c r="BU355" s="14">
        <f>(BE355-AP355)*1/BT355-(BE355-AP355)</f>
        <v>48099.512859304086</v>
      </c>
      <c r="BV355" s="14">
        <f t="shared" si="28"/>
        <v>0.11404016981367014</v>
      </c>
      <c r="BW355" s="27">
        <f>(AR355+AV355+AY355+BB355)/S355</f>
        <v>0.14696118578245149</v>
      </c>
      <c r="BX355" s="13">
        <f>(AF355+AH355+AJ355+AL355+AN355)/N355</f>
        <v>358.95158850226932</v>
      </c>
      <c r="BY355" s="26">
        <f>BX355/K355</f>
        <v>0.1340872575652855</v>
      </c>
      <c r="BZ355" s="11">
        <f>AP355/BE355</f>
        <v>2.2393717398290908E-2</v>
      </c>
      <c r="CA355" s="15">
        <f>-(BM355+BN355+BO355)/M355</f>
        <v>-9973.7577880684912</v>
      </c>
      <c r="CB355" s="15">
        <f>BG355-CA355</f>
        <v>-60089.242211931509</v>
      </c>
      <c r="CC355" s="18">
        <f t="shared" si="29"/>
        <v>1</v>
      </c>
      <c r="CD355" s="17">
        <f>(AF355/(AF355+AH355+AJ355))/(X355/(X355+Z355+AB355))</f>
        <v>1.362070804691867</v>
      </c>
      <c r="CE355" s="19">
        <f>(AH355/(AF355+AH355+AJ355))/(Z355/(X355+Z355+AB355))</f>
        <v>1.0516756057910164</v>
      </c>
      <c r="CF355" s="18">
        <f>(AJ355/(AF355+AH355+AJ355))/(AB355/(X355+Z355+AB355))</f>
        <v>0.90132131499826684</v>
      </c>
      <c r="CG355">
        <f>AH355/Z355</f>
        <v>310.02999999999997</v>
      </c>
      <c r="CH355" s="11">
        <f>BB355/BE355</f>
        <v>0.30302593303722258</v>
      </c>
      <c r="CI355" s="14">
        <f>AY355/V355</f>
        <v>3274.5092359995583</v>
      </c>
      <c r="CJ355" s="14">
        <f>AV355/M355</f>
        <v>5239.6000000000004</v>
      </c>
      <c r="CK355" s="17">
        <f>N355/V355</f>
        <v>21.58751501032981</v>
      </c>
      <c r="CL355" s="17">
        <f>(AL355+AN355)/N355</f>
        <v>4.3933434190620275</v>
      </c>
      <c r="CM355" s="14">
        <f>AP355/AC355</f>
        <v>5</v>
      </c>
    </row>
    <row r="356" spans="1:91" hidden="1" x14ac:dyDescent="0.2">
      <c r="A356">
        <v>15</v>
      </c>
      <c r="B356" s="2">
        <v>44805</v>
      </c>
      <c r="C356" s="3" t="s">
        <v>44</v>
      </c>
      <c r="D356" t="s">
        <v>45</v>
      </c>
      <c r="E356" s="3" t="s">
        <v>46</v>
      </c>
      <c r="F356" t="s">
        <v>42</v>
      </c>
      <c r="G356" t="str">
        <f>CONCATENATE(C356,E356)</f>
        <v>BOIGEG</v>
      </c>
      <c r="H356" t="s">
        <v>40</v>
      </c>
      <c r="I356">
        <f>U356/M356</f>
        <v>76</v>
      </c>
      <c r="J356" t="str">
        <f>_xlfn.CONCAT(C356,E356,H356)</f>
        <v>BOIGEGE175</v>
      </c>
      <c r="K356" s="4">
        <v>287</v>
      </c>
      <c r="L356" s="4">
        <f>N356/M356</f>
        <v>63.53846153846154</v>
      </c>
      <c r="M356" s="4">
        <v>13</v>
      </c>
      <c r="N356" s="4">
        <v>826</v>
      </c>
      <c r="O356" s="4">
        <f>P356/M356</f>
        <v>10</v>
      </c>
      <c r="P356" s="4">
        <v>130</v>
      </c>
      <c r="Q356" s="4">
        <v>207</v>
      </c>
      <c r="R356" s="4">
        <v>489</v>
      </c>
      <c r="S356" s="4">
        <f>U356*K356</f>
        <v>283556</v>
      </c>
      <c r="T356" s="7">
        <f>N356/U356</f>
        <v>0.83603238866396756</v>
      </c>
      <c r="U356" s="4">
        <v>988</v>
      </c>
      <c r="V356" s="4">
        <v>14.722712418300652</v>
      </c>
      <c r="W356" s="7">
        <f>P356/X356</f>
        <v>1</v>
      </c>
      <c r="X356" s="4">
        <v>130</v>
      </c>
      <c r="Y356" s="7">
        <f>Q356/Z356</f>
        <v>0.88461538461538458</v>
      </c>
      <c r="Z356" s="4">
        <v>234</v>
      </c>
      <c r="AA356" s="7">
        <f>R356/AB356</f>
        <v>0.78365384615384615</v>
      </c>
      <c r="AB356" s="4">
        <v>624</v>
      </c>
      <c r="AC356" s="4">
        <v>263</v>
      </c>
      <c r="AD356" s="4">
        <f>AP356/AC356</f>
        <v>5</v>
      </c>
      <c r="AE356" s="7">
        <f>AF356/(AF356+AH356+AJ356+AL356+AN356+AP356)</f>
        <v>0.22097789283134961</v>
      </c>
      <c r="AF356" s="4">
        <v>23560</v>
      </c>
      <c r="AG356" s="7">
        <f>AH356/(AF356+AH356+AJ356+AL356+AN356+AP356)</f>
        <v>0.25487492613748275</v>
      </c>
      <c r="AH356" s="4">
        <v>27174</v>
      </c>
      <c r="AI356" s="7">
        <f>AJ356/(AF356+AH356+AJ356+AL356+AN356+AP356)</f>
        <v>0.46589193093033943</v>
      </c>
      <c r="AJ356" s="4">
        <v>49672</v>
      </c>
      <c r="AK356" s="7">
        <f>AL356/(AF356+AH356+AJ356+AL356+AN356+AP356)</f>
        <v>2.7575339767579279E-2</v>
      </c>
      <c r="AL356" s="4">
        <v>2940</v>
      </c>
      <c r="AM356" s="7">
        <f>AN356/(AF356+AH356+AJ356+AL356+AN356+AP356)</f>
        <v>1.8346042375981315E-2</v>
      </c>
      <c r="AN356" s="4">
        <v>1956</v>
      </c>
      <c r="AO356" s="7">
        <f>AP356/(AF356+AH356+AJ356+AL356+AN356+AP356)</f>
        <v>1.2333867957267602E-2</v>
      </c>
      <c r="AP356" s="4">
        <v>1315</v>
      </c>
      <c r="AQ356" s="6">
        <f>AO356+AM356+AK356+AI356+AG356+AE356</f>
        <v>1</v>
      </c>
      <c r="AR356" s="4">
        <v>23639</v>
      </c>
      <c r="AS356" s="4">
        <f>AR356/M356</f>
        <v>1818.3846153846155</v>
      </c>
      <c r="AT356" s="4">
        <f>AR356/V356</f>
        <v>1605.6144634473881</v>
      </c>
      <c r="AU356" s="7">
        <f>AR356/(AR356+AV356+AY356+BB356)</f>
        <v>0.23814752876226553</v>
      </c>
      <c r="AV356" s="4">
        <v>35257</v>
      </c>
      <c r="AW356" s="4">
        <f>AV356/M356</f>
        <v>2712.0769230769229</v>
      </c>
      <c r="AX356" s="7">
        <f>AV356/(AR356+AV356+AY356+BB356)</f>
        <v>0.35519131188168684</v>
      </c>
      <c r="AY356" s="4">
        <v>26992</v>
      </c>
      <c r="AZ356" s="4">
        <f>AY356/M356</f>
        <v>2076.3076923076924</v>
      </c>
      <c r="BA356" s="7">
        <f>AY356/(AR356+AV356+AY356+BB356)</f>
        <v>0.27192681993109147</v>
      </c>
      <c r="BB356" s="4">
        <v>13374</v>
      </c>
      <c r="BC356" s="11">
        <f>BB356/(AR356+AV356+AY356+BB356)</f>
        <v>0.13473433942495619</v>
      </c>
      <c r="BD356" s="9">
        <f>BC356+BA356+AX356+AU356</f>
        <v>1</v>
      </c>
      <c r="BE356" s="14">
        <f>(AF356+AH356+AJ356+AL356+AN356+AP356)</f>
        <v>106617</v>
      </c>
      <c r="BF356" s="14">
        <f t="shared" si="25"/>
        <v>-99262</v>
      </c>
      <c r="BG356" s="13">
        <f>(AF356+AH356+AJ356+AL356+AN356+AP356)-(AR356+AV356+AY356+BB356)</f>
        <v>7355</v>
      </c>
      <c r="BH356" s="13">
        <f t="shared" si="26"/>
        <v>0</v>
      </c>
      <c r="BI356" s="14">
        <f>AF356/W356</f>
        <v>23560</v>
      </c>
      <c r="BJ356" s="14">
        <f>AH356/Y356</f>
        <v>30718.434782608696</v>
      </c>
      <c r="BK356" s="14">
        <f>AJ356/AA356</f>
        <v>63385.128834355826</v>
      </c>
      <c r="BL356" s="14">
        <f>BI356+BJ356+BK356</f>
        <v>117663.56361696453</v>
      </c>
      <c r="BM356" s="14">
        <f>(AF356/W356)-AF356</f>
        <v>0</v>
      </c>
      <c r="BN356" s="14">
        <f>AH356/Y356-AH356</f>
        <v>3544.434782608696</v>
      </c>
      <c r="BO356" s="14">
        <f>AJ356/AA356-AJ356</f>
        <v>13713.128834355826</v>
      </c>
      <c r="BP356" s="14">
        <f>BG356/S356</f>
        <v>2.5938438967964002E-2</v>
      </c>
      <c r="BQ356" s="14">
        <f>(BG356-CA356)/S356</f>
        <v>3.0620071145074184E-2</v>
      </c>
      <c r="BR356" s="27">
        <f>BQ356-BP356</f>
        <v>4.6816321771101822E-3</v>
      </c>
      <c r="BS356" s="28">
        <f t="shared" si="27"/>
        <v>237062</v>
      </c>
      <c r="BT356" s="11">
        <f>BS356/S356</f>
        <v>0.83603238866396756</v>
      </c>
      <c r="BU356" s="14">
        <f>(BE356-AP356)*1/BT356-(BE356-AP356)</f>
        <v>20652.450363196127</v>
      </c>
      <c r="BV356" s="14">
        <f t="shared" si="28"/>
        <v>0.37599980250814652</v>
      </c>
      <c r="BW356" s="27">
        <f>(AR356+AV356+AY356+BB356)/S356</f>
        <v>0.35006136354018252</v>
      </c>
      <c r="BX356" s="13">
        <f>(AF356+AH356+AJ356+AL356+AN356)/N356</f>
        <v>127.48426150121065</v>
      </c>
      <c r="BY356" s="26">
        <f>BX356/K356</f>
        <v>0.44419603310526362</v>
      </c>
      <c r="BZ356" s="11">
        <f>AP356/BE356</f>
        <v>1.2333867957267602E-2</v>
      </c>
      <c r="CA356" s="15">
        <f>-(BM356+BN356+BO356)/M356</f>
        <v>-1327.5048936126555</v>
      </c>
      <c r="CB356" s="15">
        <f>BG356-CA356</f>
        <v>8682.504893612655</v>
      </c>
      <c r="CC356" s="18">
        <f t="shared" si="29"/>
        <v>0</v>
      </c>
      <c r="CD356" s="17">
        <f>(AF356/(AF356+AH356+AJ356))/(X356/(X356+Z356+AB356))</f>
        <v>1.7833197219289685</v>
      </c>
      <c r="CE356" s="19">
        <f>(AH356/(AF356+AH356+AJ356))/(Z356/(X356+Z356+AB356))</f>
        <v>1.1427072751296403</v>
      </c>
      <c r="CF356" s="18">
        <f>(AJ356/(AF356+AH356+AJ356))/(AB356/(X356+Z356+AB356))</f>
        <v>0.78329316309118324</v>
      </c>
      <c r="CG356">
        <f>AH356/Z356</f>
        <v>116.12820512820512</v>
      </c>
      <c r="CH356" s="11">
        <f>BB356/BE356</f>
        <v>0.12543965784068206</v>
      </c>
      <c r="CI356" s="14">
        <f>AY356/V356</f>
        <v>1833.3578238238463</v>
      </c>
      <c r="CJ356" s="14">
        <f>AV356/M356</f>
        <v>2712.0769230769229</v>
      </c>
      <c r="CK356" s="17">
        <f>N356/V356</f>
        <v>56.103792326559606</v>
      </c>
      <c r="CL356" s="17">
        <f>(AL356+AN356)/N356</f>
        <v>5.9273607748184016</v>
      </c>
      <c r="CM356" s="14">
        <f>AP356/AC356</f>
        <v>5</v>
      </c>
    </row>
    <row r="357" spans="1:91" hidden="1" x14ac:dyDescent="0.2">
      <c r="A357">
        <v>250</v>
      </c>
      <c r="B357" s="2">
        <v>44835</v>
      </c>
      <c r="C357" s="3" t="s">
        <v>36</v>
      </c>
      <c r="D357" t="s">
        <v>28</v>
      </c>
      <c r="E357" s="3" t="s">
        <v>29</v>
      </c>
      <c r="F357" t="s">
        <v>28</v>
      </c>
      <c r="G357" t="str">
        <f>CONCATENATE(C357,E357)</f>
        <v>JNUANC</v>
      </c>
      <c r="H357" t="s">
        <v>31</v>
      </c>
      <c r="I357">
        <f>U357/M357</f>
        <v>159</v>
      </c>
      <c r="J357" t="str">
        <f>_xlfn.CONCAT(C357,E357,H357)</f>
        <v>JNUANC737-800</v>
      </c>
      <c r="K357" s="4">
        <v>571</v>
      </c>
      <c r="L357" s="4">
        <f>N357/M357</f>
        <v>87.965517241379317</v>
      </c>
      <c r="M357" s="4">
        <v>29</v>
      </c>
      <c r="N357" s="4">
        <v>2551</v>
      </c>
      <c r="O357" s="4">
        <f>P357/M357</f>
        <v>10.344827586206897</v>
      </c>
      <c r="P357" s="4">
        <v>300</v>
      </c>
      <c r="Q357" s="4">
        <v>653</v>
      </c>
      <c r="R357" s="4">
        <v>1599</v>
      </c>
      <c r="S357" s="4">
        <f>U357*K357</f>
        <v>2632881</v>
      </c>
      <c r="T357" s="7">
        <f>N357/U357</f>
        <v>0.55324224680112777</v>
      </c>
      <c r="U357" s="4">
        <v>4611</v>
      </c>
      <c r="V357" s="4">
        <v>51.242468499427261</v>
      </c>
      <c r="W357" s="7">
        <f>P357/X357</f>
        <v>0.49261083743842365</v>
      </c>
      <c r="X357" s="4">
        <v>609</v>
      </c>
      <c r="Y357" s="7">
        <f>Q357/Z357</f>
        <v>0.56293103448275861</v>
      </c>
      <c r="Z357" s="4">
        <v>1160</v>
      </c>
      <c r="AA357" s="7">
        <f>R357/AB357</f>
        <v>0.56263194933145677</v>
      </c>
      <c r="AB357" s="4">
        <v>2842</v>
      </c>
      <c r="AC357" s="4">
        <v>21722</v>
      </c>
      <c r="AD357" s="4">
        <f>AP357/AC357</f>
        <v>5</v>
      </c>
      <c r="AE357" s="7">
        <f>AF357/(AF357+AH357+AJ357+AL357+AN357+AP357)</f>
        <v>0.14813578387793239</v>
      </c>
      <c r="AF357" s="4">
        <v>81648</v>
      </c>
      <c r="AG357" s="7">
        <f>AH357/(AF357+AH357+AJ357+AL357+AN357+AP357)</f>
        <v>0.19856124244788359</v>
      </c>
      <c r="AH357" s="4">
        <v>109441</v>
      </c>
      <c r="AI357" s="7">
        <f>AJ357/(AF357+AH357+AJ357+AL357+AN357+AP357)</f>
        <v>0.43595805286935063</v>
      </c>
      <c r="AJ357" s="4">
        <v>240287</v>
      </c>
      <c r="AK357" s="7">
        <f>AL357/(AF357+AH357+AJ357+AL357+AN357+AP357)</f>
        <v>1.7390278861331349E-2</v>
      </c>
      <c r="AL357" s="4">
        <v>9585</v>
      </c>
      <c r="AM357" s="7">
        <f>AN357/(AF357+AH357+AJ357+AL357+AN357+AP357)</f>
        <v>2.9011012936117713E-3</v>
      </c>
      <c r="AN357" s="4">
        <v>1599</v>
      </c>
      <c r="AO357" s="7">
        <f>AP357/(AF357+AH357+AJ357+AL357+AN357+AP357)</f>
        <v>0.19705354064989022</v>
      </c>
      <c r="AP357" s="4">
        <v>108610</v>
      </c>
      <c r="AQ357" s="6">
        <f>AO357+AM357+AK357+AI357+AG357+AE357</f>
        <v>0.99999999999999989</v>
      </c>
      <c r="AR357" s="4">
        <v>188703</v>
      </c>
      <c r="AS357" s="4">
        <f>AR357/M357</f>
        <v>6507</v>
      </c>
      <c r="AT357" s="4">
        <f>AR357/V357</f>
        <v>3682.5509294523767</v>
      </c>
      <c r="AU357" s="7">
        <f>AR357/(AR357+AV357+AY357+BB357)</f>
        <v>0.29880621925092199</v>
      </c>
      <c r="AV357" s="4">
        <v>151946</v>
      </c>
      <c r="AW357" s="4">
        <f>AV357/M357</f>
        <v>5239.5172413793107</v>
      </c>
      <c r="AX357" s="7">
        <f>AV357/(AR357+AV357+AY357+BB357)</f>
        <v>0.24060248003635656</v>
      </c>
      <c r="AY357" s="4">
        <v>167794</v>
      </c>
      <c r="AZ357" s="4">
        <f>AY357/M357</f>
        <v>5786</v>
      </c>
      <c r="BA357" s="7">
        <f>AY357/(AR357+AV357+AY357+BB357)</f>
        <v>0.26569736969199853</v>
      </c>
      <c r="BB357" s="4">
        <v>123080</v>
      </c>
      <c r="BC357" s="11">
        <f>BB357/(AR357+AV357+AY357+BB357)</f>
        <v>0.19489393102072292</v>
      </c>
      <c r="BD357" s="9">
        <f>BC357+BA357+AX357+AU357</f>
        <v>1</v>
      </c>
      <c r="BE357" s="14">
        <f>(AF357+AH357+AJ357+AL357+AN357+AP357)</f>
        <v>551170</v>
      </c>
      <c r="BF357" s="14">
        <f t="shared" si="25"/>
        <v>-631523</v>
      </c>
      <c r="BG357" s="13">
        <f>(AF357+AH357+AJ357+AL357+AN357+AP357)-(AR357+AV357+AY357+BB357)</f>
        <v>-80353</v>
      </c>
      <c r="BH357" s="13">
        <f t="shared" si="26"/>
        <v>1</v>
      </c>
      <c r="BI357" s="14">
        <f>AF357/W357</f>
        <v>165745.44</v>
      </c>
      <c r="BJ357" s="14">
        <f>AH357/Y357</f>
        <v>194412.8024502297</v>
      </c>
      <c r="BK357" s="14">
        <f>AJ357/AA357</f>
        <v>427076.70669168228</v>
      </c>
      <c r="BL357" s="14">
        <f>BI357+BJ357+BK357</f>
        <v>787234.94914191193</v>
      </c>
      <c r="BM357" s="14">
        <f>(AF357/W357)-AF357</f>
        <v>84097.44</v>
      </c>
      <c r="BN357" s="14">
        <f>AH357/Y357-AH357</f>
        <v>84971.802450229705</v>
      </c>
      <c r="BO357" s="14">
        <f>AJ357/AA357-AJ357</f>
        <v>186789.70669168228</v>
      </c>
      <c r="BP357" s="14">
        <f>BG357/S357</f>
        <v>-3.0519039789492955E-2</v>
      </c>
      <c r="BQ357" s="14">
        <f>(BG357-CA357)/S357</f>
        <v>-2.5858366463857339E-2</v>
      </c>
      <c r="BR357" s="27">
        <f>BQ357-BP357</f>
        <v>4.6606733256356163E-3</v>
      </c>
      <c r="BS357" s="28">
        <f t="shared" si="27"/>
        <v>1456621</v>
      </c>
      <c r="BT357" s="11">
        <f>BS357/S357</f>
        <v>0.55324224680112777</v>
      </c>
      <c r="BU357" s="14">
        <f>(BE357-AP357)*1/BT357-(BE357-AP357)</f>
        <v>357378.91023128177</v>
      </c>
      <c r="BV357" s="14">
        <f t="shared" si="28"/>
        <v>0.20934102224901163</v>
      </c>
      <c r="BW357" s="27">
        <f>(AR357+AV357+AY357+BB357)/S357</f>
        <v>0.2398600620385046</v>
      </c>
      <c r="BX357" s="13">
        <f>(AF357+AH357+AJ357+AL357+AN357)/N357</f>
        <v>173.48490787926303</v>
      </c>
      <c r="BY357" s="26">
        <f>BX357/K357</f>
        <v>0.30382645863268481</v>
      </c>
      <c r="BZ357" s="11">
        <f>AP357/BE357</f>
        <v>0.19705354064989022</v>
      </c>
      <c r="CA357" s="15">
        <f>-(BM357+BN357+BO357)/M357</f>
        <v>-12270.998246272828</v>
      </c>
      <c r="CB357" s="15">
        <f>BG357-CA357</f>
        <v>-68082.001753727178</v>
      </c>
      <c r="CC357" s="18">
        <f t="shared" si="29"/>
        <v>1</v>
      </c>
      <c r="CD357" s="17">
        <f>(AF357/(AF357+AH357+AJ357))/(X357/(X357+Z357+AB357))</f>
        <v>1.4330699899855348</v>
      </c>
      <c r="CE357" s="19">
        <f>(AH357/(AF357+AH357+AJ357))/(Z357/(X357+Z357+AB357))</f>
        <v>1.00846587431846</v>
      </c>
      <c r="CF357" s="18">
        <f>(AJ357/(AF357+AH357+AJ357))/(AB357/(X357+Z357+AB357))</f>
        <v>0.90374382895474881</v>
      </c>
      <c r="CG357">
        <f>AH357/Z357</f>
        <v>94.345689655172407</v>
      </c>
      <c r="CH357" s="11">
        <f>BB357/BE357</f>
        <v>0.22330678375092983</v>
      </c>
      <c r="CI357" s="14">
        <f>AY357/V357</f>
        <v>3274.510477610489</v>
      </c>
      <c r="CJ357" s="14">
        <f>AV357/M357</f>
        <v>5239.5172413793107</v>
      </c>
      <c r="CK357" s="17">
        <f>N357/V357</f>
        <v>49.782925661134236</v>
      </c>
      <c r="CL357" s="17">
        <f>(AL357+AN357)/N357</f>
        <v>4.3841630733045864</v>
      </c>
      <c r="CM357" s="14">
        <f>AP357/AC357</f>
        <v>5</v>
      </c>
    </row>
    <row r="358" spans="1:91" hidden="1" x14ac:dyDescent="0.2">
      <c r="A358">
        <v>287</v>
      </c>
      <c r="B358" s="2">
        <v>44835</v>
      </c>
      <c r="C358" s="3" t="s">
        <v>37</v>
      </c>
      <c r="D358" t="s">
        <v>38</v>
      </c>
      <c r="E358" s="3" t="s">
        <v>53</v>
      </c>
      <c r="F358" t="s">
        <v>54</v>
      </c>
      <c r="G358" t="str">
        <f>CONCATENATE(C358,E358)</f>
        <v>LAXYVR</v>
      </c>
      <c r="H358" t="s">
        <v>34</v>
      </c>
      <c r="I358">
        <f>U358/M358</f>
        <v>179</v>
      </c>
      <c r="J358" t="str">
        <f>_xlfn.CONCAT(C358,E358,H358)</f>
        <v>LAXYVR737-900</v>
      </c>
      <c r="K358" s="4">
        <v>1080</v>
      </c>
      <c r="L358" s="4">
        <f>N358/M358</f>
        <v>150.33333333333334</v>
      </c>
      <c r="M358" s="4">
        <v>6</v>
      </c>
      <c r="N358" s="4">
        <v>902</v>
      </c>
      <c r="O358" s="4">
        <f>P358/M358</f>
        <v>23</v>
      </c>
      <c r="P358" s="4">
        <v>138</v>
      </c>
      <c r="Q358" s="4">
        <v>258</v>
      </c>
      <c r="R358" s="4">
        <v>506</v>
      </c>
      <c r="S358" s="4">
        <f>U358*K358</f>
        <v>1159920</v>
      </c>
      <c r="T358" s="7">
        <f>N358/U358</f>
        <v>0.83985102420856605</v>
      </c>
      <c r="U358" s="4">
        <v>1074</v>
      </c>
      <c r="V358" s="4">
        <v>3.9813700384122916</v>
      </c>
      <c r="W358" s="7">
        <f>P358/X358</f>
        <v>1</v>
      </c>
      <c r="X358" s="4">
        <v>138</v>
      </c>
      <c r="Y358" s="7">
        <f>Q358/Z358</f>
        <v>1</v>
      </c>
      <c r="Z358" s="4">
        <v>258</v>
      </c>
      <c r="AA358" s="7">
        <f>R358/AB358</f>
        <v>0.74631268436578169</v>
      </c>
      <c r="AB358" s="4">
        <v>678</v>
      </c>
      <c r="AC358" s="4">
        <v>0</v>
      </c>
      <c r="AD358" s="4" t="e">
        <f>AP358/AC358</f>
        <v>#DIV/0!</v>
      </c>
      <c r="AE358" s="7">
        <f>AF358/(AF358+AH358+AJ358+AL358+AN358+AP358)</f>
        <v>0.22500051207472194</v>
      </c>
      <c r="AF358" s="4">
        <v>43939</v>
      </c>
      <c r="AG358" s="7">
        <f>AH358/(AF358+AH358+AJ358+AL358+AN358+AP358)</f>
        <v>0.26581286741361299</v>
      </c>
      <c r="AH358" s="4">
        <v>51909</v>
      </c>
      <c r="AI358" s="7">
        <f>AJ358/(AF358+AH358+AJ358+AL358+AN358+AP358)</f>
        <v>0.48589746215767804</v>
      </c>
      <c r="AJ358" s="4">
        <v>94888</v>
      </c>
      <c r="AK358" s="7">
        <f>AL358/(AF358+AH358+AJ358+AL358+AN358+AP358)</f>
        <v>1.5515864074885807E-2</v>
      </c>
      <c r="AL358" s="4">
        <v>3030</v>
      </c>
      <c r="AM358" s="7">
        <f>AN358/(AF358+AH358+AJ358+AL358+AN358+AP358)</f>
        <v>7.7732942791012066E-3</v>
      </c>
      <c r="AN358" s="4">
        <v>1518</v>
      </c>
      <c r="AO358" s="7">
        <f>AP358/(AF358+AH358+AJ358+AL358+AN358+AP358)</f>
        <v>0</v>
      </c>
      <c r="AP358" s="4">
        <v>0</v>
      </c>
      <c r="AQ358" s="6">
        <f>AO358+AM358+AK358+AI358+AG358+AE358</f>
        <v>1</v>
      </c>
      <c r="AR358" s="4">
        <v>14662</v>
      </c>
      <c r="AS358" s="4">
        <f>AR358/M358</f>
        <v>2443.6666666666665</v>
      </c>
      <c r="AT358" s="4">
        <f>AR358/V358</f>
        <v>3682.6519159336863</v>
      </c>
      <c r="AU358" s="7">
        <f>AR358/(AR358+AV358+AY358+BB358)</f>
        <v>0.21342688287868641</v>
      </c>
      <c r="AV358" s="4">
        <v>31437</v>
      </c>
      <c r="AW358" s="4">
        <f>AV358/M358</f>
        <v>5239.5</v>
      </c>
      <c r="AX358" s="7">
        <f>AV358/(AR358+AV358+AY358+BB358)</f>
        <v>0.45761157530059099</v>
      </c>
      <c r="AY358" s="4">
        <v>13037</v>
      </c>
      <c r="AZ358" s="4">
        <f>AY358/M358</f>
        <v>2172.8333333333335</v>
      </c>
      <c r="BA358" s="7">
        <f>AY358/(AR358+AV358+AY358+BB358)</f>
        <v>0.18977262802410549</v>
      </c>
      <c r="BB358" s="4">
        <v>9562</v>
      </c>
      <c r="BC358" s="11">
        <f>BB358/(AR358+AV358+AY358+BB358)</f>
        <v>0.13918891379661708</v>
      </c>
      <c r="BD358" s="9">
        <f>BC358+BA358+AX358+AU358</f>
        <v>0.99999999999999989</v>
      </c>
      <c r="BE358" s="14">
        <f>(AF358+AH358+AJ358+AL358+AN358+AP358)</f>
        <v>195284</v>
      </c>
      <c r="BF358" s="14">
        <f t="shared" si="25"/>
        <v>-68698</v>
      </c>
      <c r="BG358" s="13">
        <f>(AF358+AH358+AJ358+AL358+AN358+AP358)-(AR358+AV358+AY358+BB358)</f>
        <v>126586</v>
      </c>
      <c r="BH358" s="13">
        <f t="shared" si="26"/>
        <v>0</v>
      </c>
      <c r="BI358" s="14">
        <f>AF358/W358</f>
        <v>43939</v>
      </c>
      <c r="BJ358" s="14">
        <f>AH358/Y358</f>
        <v>51909</v>
      </c>
      <c r="BK358" s="14">
        <f>AJ358/AA358</f>
        <v>127142.41897233202</v>
      </c>
      <c r="BL358" s="14">
        <f>BI358+BJ358+BK358</f>
        <v>222990.41897233203</v>
      </c>
      <c r="BM358" s="14">
        <f>(AF358/W358)-AF358</f>
        <v>0</v>
      </c>
      <c r="BN358" s="14">
        <f>AH358/Y358-AH358</f>
        <v>0</v>
      </c>
      <c r="BO358" s="14">
        <f>AJ358/AA358-AJ358</f>
        <v>32254.418972332016</v>
      </c>
      <c r="BP358" s="14">
        <f>BG358/S358</f>
        <v>0.10913338850955238</v>
      </c>
      <c r="BQ358" s="14">
        <f>(BG358-CA358)/S358</f>
        <v>0.11376796373490299</v>
      </c>
      <c r="BR358" s="27">
        <f>BQ358-BP358</f>
        <v>4.6345752253506012E-3</v>
      </c>
      <c r="BS358" s="28">
        <f t="shared" si="27"/>
        <v>974160</v>
      </c>
      <c r="BT358" s="11">
        <f>BS358/S358</f>
        <v>0.83985102420856605</v>
      </c>
      <c r="BU358" s="14">
        <f>(BE358-AP358)*1/BT358-(BE358-AP358)</f>
        <v>37238.190687361435</v>
      </c>
      <c r="BV358" s="14">
        <f t="shared" si="28"/>
        <v>0.16835988688875095</v>
      </c>
      <c r="BW358" s="27">
        <f>(AR358+AV358+AY358+BB358)/S358</f>
        <v>5.9226498379198564E-2</v>
      </c>
      <c r="BX358" s="13">
        <f>(AF358+AH358+AJ358+AL358+AN358)/N358</f>
        <v>216.50110864745011</v>
      </c>
      <c r="BY358" s="26">
        <f>BX358/K358</f>
        <v>0.20046398948837973</v>
      </c>
      <c r="BZ358" s="11">
        <f>AP358/BE358</f>
        <v>0</v>
      </c>
      <c r="CA358" s="15">
        <f>-(BM358+BN358+BO358)/M358</f>
        <v>-5375.736495388669</v>
      </c>
      <c r="CB358" s="15">
        <f>BG358-CA358</f>
        <v>131961.73649538867</v>
      </c>
      <c r="CC358" s="18">
        <f t="shared" si="29"/>
        <v>0</v>
      </c>
      <c r="CD358" s="17">
        <f>(AF358/(AF358+AH358+AJ358))/(X358/(X358+Z358+AB358))</f>
        <v>1.7928447879700784</v>
      </c>
      <c r="CE358" s="19">
        <f>(AH358/(AF358+AH358+AJ358))/(Z358/(X358+Z358+AB358))</f>
        <v>1.132907800968781</v>
      </c>
      <c r="CF358" s="18">
        <f>(AJ358/(AF358+AH358+AJ358))/(AB358/(X358+Z358+AB358))</f>
        <v>0.78804897730115597</v>
      </c>
      <c r="CG358">
        <f>AH358/Z358</f>
        <v>201.19767441860466</v>
      </c>
      <c r="CH358" s="11">
        <f>BB358/BE358</f>
        <v>4.8964584912230394E-2</v>
      </c>
      <c r="CI358" s="14">
        <f>AY358/V358</f>
        <v>3274.5009567608422</v>
      </c>
      <c r="CJ358" s="14">
        <f>AV358/M358</f>
        <v>5239.5</v>
      </c>
      <c r="CK358" s="17">
        <f>N358/V358</f>
        <v>226.55517856855715</v>
      </c>
      <c r="CL358" s="17">
        <f>(AL358+AN358)/N358</f>
        <v>5.0421286031042127</v>
      </c>
      <c r="CM358" s="14" t="e">
        <f>AP358/AC358</f>
        <v>#DIV/0!</v>
      </c>
    </row>
    <row r="359" spans="1:91" hidden="1" x14ac:dyDescent="0.2">
      <c r="A359">
        <v>560</v>
      </c>
      <c r="B359" s="2">
        <v>44866</v>
      </c>
      <c r="C359" s="3" t="s">
        <v>43</v>
      </c>
      <c r="D359" t="s">
        <v>38</v>
      </c>
      <c r="E359" s="3" t="s">
        <v>41</v>
      </c>
      <c r="F359" t="s">
        <v>42</v>
      </c>
      <c r="G359" t="str">
        <f>CONCATENATE(C359,E359)</f>
        <v>SFOSEA</v>
      </c>
      <c r="H359" t="s">
        <v>30</v>
      </c>
      <c r="I359">
        <f>U359/M359</f>
        <v>124</v>
      </c>
      <c r="J359" t="str">
        <f>_xlfn.CONCAT(C359,E359,H359)</f>
        <v>SFOSEA737-700</v>
      </c>
      <c r="K359" s="4">
        <v>679</v>
      </c>
      <c r="L359" s="4">
        <f>N359/M359</f>
        <v>106.85714285714286</v>
      </c>
      <c r="M359" s="4">
        <v>7</v>
      </c>
      <c r="N359" s="4">
        <v>748</v>
      </c>
      <c r="O359" s="4">
        <f>P359/M359</f>
        <v>17</v>
      </c>
      <c r="P359" s="4">
        <v>119</v>
      </c>
      <c r="Q359" s="4">
        <v>217</v>
      </c>
      <c r="R359" s="4">
        <v>412</v>
      </c>
      <c r="S359" s="4">
        <f>U359*K359</f>
        <v>589372</v>
      </c>
      <c r="T359" s="7">
        <f>N359/U359</f>
        <v>0.86175115207373276</v>
      </c>
      <c r="U359" s="4">
        <v>868</v>
      </c>
      <c r="V359" s="4">
        <v>15.052480803307741</v>
      </c>
      <c r="W359" s="7">
        <f>P359/X359</f>
        <v>1</v>
      </c>
      <c r="X359" s="4">
        <v>119</v>
      </c>
      <c r="Y359" s="7">
        <f>Q359/Z359</f>
        <v>1</v>
      </c>
      <c r="Z359" s="4">
        <v>217</v>
      </c>
      <c r="AA359" s="7">
        <f>R359/AB359</f>
        <v>0.77443609022556392</v>
      </c>
      <c r="AB359" s="4">
        <v>532</v>
      </c>
      <c r="AC359" s="4">
        <v>2014</v>
      </c>
      <c r="AD359" s="4">
        <f>AP359/AC359</f>
        <v>5</v>
      </c>
      <c r="AE359" s="7">
        <f>AF359/(AF359+AH359+AJ359+AL359+AN359+AP359)</f>
        <v>0.22119007237276506</v>
      </c>
      <c r="AF359" s="4">
        <v>34169</v>
      </c>
      <c r="AG359" s="7">
        <f>AH359/(AF359+AH359+AJ359+AL359+AN359+AP359)</f>
        <v>0.25998524061678685</v>
      </c>
      <c r="AH359" s="4">
        <v>40162</v>
      </c>
      <c r="AI359" s="7">
        <f>AJ359/(AF359+AH359+AJ359+AL359+AN359+AP359)</f>
        <v>0.42161343362808945</v>
      </c>
      <c r="AJ359" s="4">
        <v>65130</v>
      </c>
      <c r="AK359" s="7">
        <f>AL359/(AF359+AH359+AJ359+AL359+AN359+AP359)</f>
        <v>1.6021698882688798E-2</v>
      </c>
      <c r="AL359" s="4">
        <v>2475</v>
      </c>
      <c r="AM359" s="7">
        <f>AN359/(AF359+AH359+AJ359+AL359+AN359+AP359)</f>
        <v>1.6002278641618871E-2</v>
      </c>
      <c r="AN359" s="4">
        <v>2472</v>
      </c>
      <c r="AO359" s="7">
        <f>AP359/(AF359+AH359+AJ359+AL359+AN359+AP359)</f>
        <v>6.518727585805098E-2</v>
      </c>
      <c r="AP359" s="4">
        <v>10070</v>
      </c>
      <c r="AQ359" s="6">
        <f>AO359+AM359+AK359+AI359+AG359+AE359</f>
        <v>1</v>
      </c>
      <c r="AR359" s="4">
        <v>55432</v>
      </c>
      <c r="AS359" s="4">
        <f>AR359/M359</f>
        <v>7918.8571428571431</v>
      </c>
      <c r="AT359" s="4">
        <f>AR359/V359</f>
        <v>3682.5823413652165</v>
      </c>
      <c r="AU359" s="7">
        <f>AR359/(AR359+AV359+AY359+BB359)</f>
        <v>0.31219797920632597</v>
      </c>
      <c r="AV359" s="4">
        <v>36677</v>
      </c>
      <c r="AW359" s="4">
        <f>AV359/M359</f>
        <v>5239.5714285714284</v>
      </c>
      <c r="AX359" s="7">
        <f>AV359/(AR359+AV359+AY359+BB359)</f>
        <v>0.20656814264956014</v>
      </c>
      <c r="AY359" s="4">
        <v>49290</v>
      </c>
      <c r="AZ359" s="4">
        <f>AY359/M359</f>
        <v>7041.4285714285716</v>
      </c>
      <c r="BA359" s="7">
        <f>AY359/(AR359+AV359+AY359+BB359)</f>
        <v>0.27760568615745068</v>
      </c>
      <c r="BB359" s="4">
        <v>36155</v>
      </c>
      <c r="BC359" s="11">
        <f>BB359/(AR359+AV359+AY359+BB359)</f>
        <v>0.20362819198666321</v>
      </c>
      <c r="BD359" s="9">
        <f>BC359+BA359+AX359+AU359</f>
        <v>1</v>
      </c>
      <c r="BE359" s="14">
        <f>(AF359+AH359+AJ359+AL359+AN359+AP359)</f>
        <v>154478</v>
      </c>
      <c r="BF359" s="14">
        <f t="shared" si="25"/>
        <v>-177554</v>
      </c>
      <c r="BG359" s="13">
        <f>(AF359+AH359+AJ359+AL359+AN359+AP359)-(AR359+AV359+AY359+BB359)</f>
        <v>-23076</v>
      </c>
      <c r="BH359" s="13">
        <f t="shared" si="26"/>
        <v>1</v>
      </c>
      <c r="BI359" s="14">
        <f>AF359/W359</f>
        <v>34169</v>
      </c>
      <c r="BJ359" s="14">
        <f>AH359/Y359</f>
        <v>40162</v>
      </c>
      <c r="BK359" s="14">
        <f>AJ359/AA359</f>
        <v>84099.902912621357</v>
      </c>
      <c r="BL359" s="14">
        <f>BI359+BJ359+BK359</f>
        <v>158430.90291262136</v>
      </c>
      <c r="BM359" s="14">
        <f>(AF359/W359)-AF359</f>
        <v>0</v>
      </c>
      <c r="BN359" s="14">
        <f>AH359/Y359-AH359</f>
        <v>0</v>
      </c>
      <c r="BO359" s="14">
        <f>AJ359/AA359-AJ359</f>
        <v>18969.902912621357</v>
      </c>
      <c r="BP359" s="14">
        <f>BG359/S359</f>
        <v>-3.9153539699883944E-2</v>
      </c>
      <c r="BQ359" s="14">
        <f>(BG359-CA359)/S359</f>
        <v>-3.455544862943187E-2</v>
      </c>
      <c r="BR359" s="27">
        <f>BQ359-BP359</f>
        <v>4.5980910704520733E-3</v>
      </c>
      <c r="BS359" s="28">
        <f t="shared" si="27"/>
        <v>507892</v>
      </c>
      <c r="BT359" s="11">
        <f>BS359/S359</f>
        <v>0.86175115207373276</v>
      </c>
      <c r="BU359" s="14">
        <f>(BE359-AP359)*1/BT359-(BE359-AP359)</f>
        <v>23167.058823529398</v>
      </c>
      <c r="BV359" s="14">
        <f t="shared" si="28"/>
        <v>0.26210610616045554</v>
      </c>
      <c r="BW359" s="27">
        <f>(AR359+AV359+AY359+BB359)/S359</f>
        <v>0.30125964586033949</v>
      </c>
      <c r="BX359" s="13">
        <f>(AF359+AH359+AJ359+AL359+AN359)/N359</f>
        <v>193.05882352941177</v>
      </c>
      <c r="BY359" s="26">
        <f>BX359/K359</f>
        <v>0.28432816425539287</v>
      </c>
      <c r="BZ359" s="11">
        <f>AP359/BE359</f>
        <v>6.518727585805098E-2</v>
      </c>
      <c r="CA359" s="15">
        <f>-(BM359+BN359+BO359)/M359</f>
        <v>-2709.9861303744797</v>
      </c>
      <c r="CB359" s="15">
        <f>BG359-CA359</f>
        <v>-20366.01386962552</v>
      </c>
      <c r="CC359" s="18">
        <f t="shared" si="29"/>
        <v>1</v>
      </c>
      <c r="CD359" s="17">
        <f>(AF359/(AF359+AH359+AJ359))/(X359/(X359+Z359+AB359))</f>
        <v>1.7871140023544427</v>
      </c>
      <c r="CE359" s="19">
        <f>(AH359/(AF359+AH359+AJ359))/(Z359/(X359+Z359+AB359))</f>
        <v>1.1519206086289357</v>
      </c>
      <c r="CF359" s="18">
        <f>(AJ359/(AF359+AH359+AJ359))/(AB359/(X359+Z359+AB359))</f>
        <v>0.76196740911154559</v>
      </c>
      <c r="CG359">
        <f>AH359/Z359</f>
        <v>185.07834101382488</v>
      </c>
      <c r="CH359" s="11">
        <f>BB359/BE359</f>
        <v>0.23404627196105593</v>
      </c>
      <c r="CI359" s="14">
        <f>AY359/V359</f>
        <v>3274.5432891811865</v>
      </c>
      <c r="CJ359" s="14">
        <f>AV359/M359</f>
        <v>5239.5714285714284</v>
      </c>
      <c r="CK359" s="17">
        <f>N359/V359</f>
        <v>49.692805443447504</v>
      </c>
      <c r="CL359" s="17">
        <f>(AL359+AN359)/N359</f>
        <v>6.6136363636363633</v>
      </c>
      <c r="CM359" s="14">
        <f>AP359/AC359</f>
        <v>5</v>
      </c>
    </row>
    <row r="360" spans="1:91" hidden="1" x14ac:dyDescent="0.2">
      <c r="A360">
        <v>702</v>
      </c>
      <c r="B360" s="2">
        <v>45170</v>
      </c>
      <c r="C360" s="3" t="s">
        <v>52</v>
      </c>
      <c r="D360" t="s">
        <v>33</v>
      </c>
      <c r="E360" s="3" t="s">
        <v>43</v>
      </c>
      <c r="F360" t="s">
        <v>38</v>
      </c>
      <c r="G360" t="str">
        <f>CONCATENATE(C360,E360)</f>
        <v>OGGSFO</v>
      </c>
      <c r="H360" t="s">
        <v>48</v>
      </c>
      <c r="I360">
        <f>U360/M360</f>
        <v>189</v>
      </c>
      <c r="J360" t="str">
        <f>_xlfn.CONCAT(C360,E360,H360)</f>
        <v>OGGSFOA321</v>
      </c>
      <c r="K360" s="4">
        <v>2338</v>
      </c>
      <c r="L360" s="4">
        <f>N360/M360</f>
        <v>102.84615384615384</v>
      </c>
      <c r="M360" s="4">
        <v>13</v>
      </c>
      <c r="N360" s="4">
        <v>1337</v>
      </c>
      <c r="O360" s="4">
        <f>P360/M360</f>
        <v>16.846153846153847</v>
      </c>
      <c r="P360" s="4">
        <v>219</v>
      </c>
      <c r="Q360" s="4">
        <v>321</v>
      </c>
      <c r="R360" s="4">
        <v>798</v>
      </c>
      <c r="S360" s="4">
        <f>U360*K360</f>
        <v>5744466</v>
      </c>
      <c r="T360" s="7">
        <f>N360/U360</f>
        <v>0.54415954415954415</v>
      </c>
      <c r="U360" s="4">
        <v>2457</v>
      </c>
      <c r="V360" s="4">
        <v>62.8958276643991</v>
      </c>
      <c r="W360" s="7">
        <f>P360/X360</f>
        <v>0.67384615384615387</v>
      </c>
      <c r="X360" s="4">
        <v>325</v>
      </c>
      <c r="Y360" s="7">
        <f>Q360/Z360</f>
        <v>0.5253682487725041</v>
      </c>
      <c r="Z360" s="4">
        <v>611</v>
      </c>
      <c r="AA360" s="7">
        <f>R360/AB360</f>
        <v>0.52465483234714005</v>
      </c>
      <c r="AB360" s="4">
        <v>1521</v>
      </c>
      <c r="AC360" s="4">
        <v>2137</v>
      </c>
      <c r="AD360" s="4">
        <f>AP360/AC360</f>
        <v>5.9985961628451099</v>
      </c>
      <c r="AE360" s="7">
        <f>AF360/(AF360+AH360+AJ360+AL360+AN360+AP360)</f>
        <v>0.23720314293281539</v>
      </c>
      <c r="AF360" s="4">
        <v>107472</v>
      </c>
      <c r="AG360" s="7">
        <f>AH360/(AF360+AH360+AJ360+AL360+AN360+AP360)</f>
        <v>0.22613666460669196</v>
      </c>
      <c r="AH360" s="4">
        <v>102458</v>
      </c>
      <c r="AI360" s="7">
        <f>AJ360/(AF360+AH360+AJ360+AL360+AN360+AP360)</f>
        <v>0.48372252140902267</v>
      </c>
      <c r="AJ360" s="4">
        <v>219165</v>
      </c>
      <c r="AK360" s="7">
        <f>AL360/(AF360+AH360+AJ360+AL360+AN360+AP360)</f>
        <v>1.2322327182837468E-2</v>
      </c>
      <c r="AL360" s="4">
        <v>5583</v>
      </c>
      <c r="AM360" s="7">
        <f>AN360/(AF360+AH360+AJ360+AL360+AN360+AP360)</f>
        <v>1.2322327182837468E-2</v>
      </c>
      <c r="AN360" s="4">
        <v>5583</v>
      </c>
      <c r="AO360" s="7">
        <f>AP360/(AF360+AH360+AJ360+AL360+AN360+AP360)</f>
        <v>2.8293016685795005E-2</v>
      </c>
      <c r="AP360" s="4">
        <v>12819</v>
      </c>
      <c r="AQ360" s="6">
        <f>AO360+AM360+AK360+AI360+AG360+AE360</f>
        <v>1</v>
      </c>
      <c r="AR360" s="4">
        <v>284227</v>
      </c>
      <c r="AS360" s="4">
        <f>AR360/M360</f>
        <v>21863.615384615383</v>
      </c>
      <c r="AT360" s="4">
        <f>AR360/V360</f>
        <v>4519.012000550887</v>
      </c>
      <c r="AU360" s="7">
        <f>AR360/(AR360+AV360+AY360+BB360)</f>
        <v>0.38810692272189767</v>
      </c>
      <c r="AV360" s="4">
        <v>90397</v>
      </c>
      <c r="AW360" s="4">
        <f>AV360/M360</f>
        <v>6953.6153846153848</v>
      </c>
      <c r="AX360" s="7">
        <f>AV360/(AR360+AV360+AY360+BB360)</f>
        <v>0.12343549871508121</v>
      </c>
      <c r="AY360" s="4">
        <v>163721</v>
      </c>
      <c r="AZ360" s="4">
        <f>AY360/M360</f>
        <v>12593.923076923076</v>
      </c>
      <c r="BA360" s="7">
        <f>AY360/(AR360+AV360+AY360+BB360)</f>
        <v>0.22355811902089462</v>
      </c>
      <c r="BB360" s="4">
        <v>193997</v>
      </c>
      <c r="BC360" s="11">
        <f>BB360/(AR360+AV360+AY360+BB360)</f>
        <v>0.26489945954212651</v>
      </c>
      <c r="BD360" s="9">
        <f>BC360+BA360+AX360+AU360</f>
        <v>1</v>
      </c>
      <c r="BE360" s="14">
        <f>(AF360+AH360+AJ360+AL360+AN360+AP360)</f>
        <v>453080</v>
      </c>
      <c r="BF360" s="14">
        <f t="shared" si="25"/>
        <v>-732342</v>
      </c>
      <c r="BG360" s="13">
        <f>(AF360+AH360+AJ360+AL360+AN360+AP360)-(AR360+AV360+AY360+BB360)</f>
        <v>-279262</v>
      </c>
      <c r="BH360" s="13">
        <f t="shared" si="26"/>
        <v>1</v>
      </c>
      <c r="BI360" s="14">
        <f>AF360/W360</f>
        <v>159490.4109589041</v>
      </c>
      <c r="BJ360" s="14">
        <f>AH360/Y360</f>
        <v>195021.30218068536</v>
      </c>
      <c r="BK360" s="14">
        <f>AJ360/AA360</f>
        <v>417731.78571428568</v>
      </c>
      <c r="BL360" s="14">
        <f>BI360+BJ360+BK360</f>
        <v>772243.49885387509</v>
      </c>
      <c r="BM360" s="14">
        <f>(AF360/W360)-AF360</f>
        <v>52018.410958904104</v>
      </c>
      <c r="BN360" s="14">
        <f>AH360/Y360-AH360</f>
        <v>92563.302180685365</v>
      </c>
      <c r="BO360" s="14">
        <f>AJ360/AA360-AJ360</f>
        <v>198566.78571428568</v>
      </c>
      <c r="BP360" s="14">
        <f>BG360/S360</f>
        <v>-4.8614092241123889E-2</v>
      </c>
      <c r="BQ360" s="14">
        <f>(BG360-CA360)/S360</f>
        <v>-4.4019054447641433E-2</v>
      </c>
      <c r="BR360" s="27">
        <f>BQ360-BP360</f>
        <v>4.5950377934824566E-3</v>
      </c>
      <c r="BS360" s="28">
        <f t="shared" si="27"/>
        <v>3125906</v>
      </c>
      <c r="BT360" s="11">
        <f>BS360/S360</f>
        <v>0.54415954415954415</v>
      </c>
      <c r="BU360" s="14">
        <f>(BE360-AP360)*1/BT360-(BE360-AP360)</f>
        <v>368805.02617801051</v>
      </c>
      <c r="BV360" s="14">
        <f t="shared" si="28"/>
        <v>7.8872431310412494E-2</v>
      </c>
      <c r="BW360" s="27">
        <f>(AR360+AV360+AY360+BB360)/S360</f>
        <v>0.12748652355153639</v>
      </c>
      <c r="BX360" s="13">
        <f>(AF360+AH360+AJ360+AL360+AN360)/N360</f>
        <v>329.29020194465221</v>
      </c>
      <c r="BY360" s="26">
        <f>BX360/K360</f>
        <v>0.14084268688821738</v>
      </c>
      <c r="BZ360" s="11">
        <f>AP360/BE360</f>
        <v>2.8293016685795005E-2</v>
      </c>
      <c r="CA360" s="15">
        <f>-(BM360+BN360+BO360)/M360</f>
        <v>-26396.038373375013</v>
      </c>
      <c r="CB360" s="15">
        <f>BG360-CA360</f>
        <v>-252865.96162662498</v>
      </c>
      <c r="CC360" s="18">
        <f t="shared" si="29"/>
        <v>1</v>
      </c>
      <c r="CD360" s="17">
        <f>(AF360/(AF360+AH360+AJ360))/(X360/(X360+Z360+AB360))</f>
        <v>1.8934928628858414</v>
      </c>
      <c r="CE360" s="19">
        <f>(AH360/(AF360+AH360+AJ360))/(Z360/(X360+Z360+AB360))</f>
        <v>0.96018820411985351</v>
      </c>
      <c r="CF360" s="18">
        <f>(AJ360/(AF360+AH360+AJ360))/(AB360/(X360+Z360+AB360))</f>
        <v>0.82507549430957994</v>
      </c>
      <c r="CG360">
        <f>AH360/Z360</f>
        <v>167.68903436988543</v>
      </c>
      <c r="CH360" s="11">
        <f>BB360/BE360</f>
        <v>0.42817383243577295</v>
      </c>
      <c r="CI360" s="14">
        <f>AY360/V360</f>
        <v>2603.0502511801897</v>
      </c>
      <c r="CJ360" s="14">
        <f>AV360/M360</f>
        <v>6953.6153846153848</v>
      </c>
      <c r="CK360" s="17">
        <f>N360/V360</f>
        <v>21.257371906034738</v>
      </c>
      <c r="CL360" s="17">
        <f>(AL360+AN360)/N360</f>
        <v>8.3515332834704559</v>
      </c>
      <c r="CM360" s="14">
        <f>AP360/AC360</f>
        <v>5.9985961628451099</v>
      </c>
    </row>
    <row r="361" spans="1:91" hidden="1" x14ac:dyDescent="0.2">
      <c r="A361">
        <v>656</v>
      </c>
      <c r="B361" s="2">
        <v>45170</v>
      </c>
      <c r="C361" s="3" t="s">
        <v>37</v>
      </c>
      <c r="D361" t="s">
        <v>38</v>
      </c>
      <c r="E361" s="3" t="s">
        <v>29</v>
      </c>
      <c r="F361" t="s">
        <v>28</v>
      </c>
      <c r="G361" t="str">
        <f>CONCATENATE(C361,E361)</f>
        <v>LAXANC</v>
      </c>
      <c r="H361" t="s">
        <v>34</v>
      </c>
      <c r="I361">
        <f>U361/M361</f>
        <v>172.5</v>
      </c>
      <c r="J361" t="str">
        <f>_xlfn.CONCAT(C361,E361,H361)</f>
        <v>LAXANC737-900</v>
      </c>
      <c r="K361" s="4">
        <v>2345</v>
      </c>
      <c r="L361" s="4">
        <f>N361/M361</f>
        <v>129.625</v>
      </c>
      <c r="M361" s="4">
        <v>8</v>
      </c>
      <c r="N361" s="4">
        <v>1037</v>
      </c>
      <c r="O361" s="4">
        <f>P361/M361</f>
        <v>22.375</v>
      </c>
      <c r="P361" s="4">
        <v>179</v>
      </c>
      <c r="Q361" s="4">
        <v>235</v>
      </c>
      <c r="R361" s="4">
        <v>623</v>
      </c>
      <c r="S361" s="4">
        <f>U361*K361</f>
        <v>3236100</v>
      </c>
      <c r="T361" s="7">
        <f>N361/U361</f>
        <v>0.75144927536231887</v>
      </c>
      <c r="U361" s="4">
        <v>1380</v>
      </c>
      <c r="V361" s="4">
        <v>42.26469298245614</v>
      </c>
      <c r="W361" s="7">
        <f>P361/X361</f>
        <v>1.0056179775280898</v>
      </c>
      <c r="X361" s="4">
        <v>178</v>
      </c>
      <c r="Y361" s="7">
        <f>Q361/Z361</f>
        <v>0.70570570570570568</v>
      </c>
      <c r="Z361" s="4">
        <v>333</v>
      </c>
      <c r="AA361" s="7">
        <f>R361/AB361</f>
        <v>0.717741935483871</v>
      </c>
      <c r="AB361" s="4">
        <v>868</v>
      </c>
      <c r="AC361" s="4">
        <v>7596</v>
      </c>
      <c r="AD361" s="4">
        <f>AP361/AC361</f>
        <v>5.9996050552922595</v>
      </c>
      <c r="AE361" s="7">
        <f>AF361/(AF361+AH361+AJ361+AL361+AN361+AP361)</f>
        <v>0.223497136449197</v>
      </c>
      <c r="AF361" s="4">
        <v>100449</v>
      </c>
      <c r="AG361" s="7">
        <f>AH361/(AF361+AH361+AJ361+AL361+AN361+AP361)</f>
        <v>0.20700335082168556</v>
      </c>
      <c r="AH361" s="4">
        <v>93036</v>
      </c>
      <c r="AI361" s="7">
        <f>AJ361/(AF361+AH361+AJ361+AL361+AN361+AP361)</f>
        <v>0.4500803218212806</v>
      </c>
      <c r="AJ361" s="4">
        <v>202285</v>
      </c>
      <c r="AK361" s="7">
        <f>AL361/(AF361+AH361+AJ361+AL361+AN361+AP361)</f>
        <v>9.6964680648448515E-3</v>
      </c>
      <c r="AL361" s="4">
        <v>4358</v>
      </c>
      <c r="AM361" s="7">
        <f>AN361/(AF361+AH361+AJ361+AL361+AN361+AP361)</f>
        <v>8.3236546651180802E-3</v>
      </c>
      <c r="AN361" s="4">
        <v>3741</v>
      </c>
      <c r="AO361" s="7">
        <f>AP361/(AF361+AH361+AJ361+AL361+AN361+AP361)</f>
        <v>0.10139906817787389</v>
      </c>
      <c r="AP361" s="4">
        <v>45573</v>
      </c>
      <c r="AQ361" s="6">
        <f>AO361+AM361+AK361+AI361+AG361+AE361</f>
        <v>1</v>
      </c>
      <c r="AR361" s="4">
        <v>175739</v>
      </c>
      <c r="AS361" s="4">
        <f>AR361/M361</f>
        <v>21967.375</v>
      </c>
      <c r="AT361" s="4">
        <f>AR361/V361</f>
        <v>4158.0569406466138</v>
      </c>
      <c r="AU361" s="7">
        <f>AR361/(AR361+AV361+AY361+BB361)</f>
        <v>0.39280589368654922</v>
      </c>
      <c r="AV361" s="4">
        <v>45466</v>
      </c>
      <c r="AW361" s="4">
        <f>AV361/M361</f>
        <v>5683.25</v>
      </c>
      <c r="AX361" s="7">
        <f>AV361/(AR361+AV361+AY361+BB361)</f>
        <v>0.10162407184718615</v>
      </c>
      <c r="AY361" s="4">
        <v>95003</v>
      </c>
      <c r="AZ361" s="4">
        <f>AY361/M361</f>
        <v>11875.375</v>
      </c>
      <c r="BA361" s="7">
        <f>AY361/(AR361+AV361+AY361+BB361)</f>
        <v>0.21234750577790493</v>
      </c>
      <c r="BB361" s="4">
        <v>131186</v>
      </c>
      <c r="BC361" s="11">
        <f>BB361/(AR361+AV361+AY361+BB361)</f>
        <v>0.29322252868835968</v>
      </c>
      <c r="BD361" s="9">
        <f>BC361+BA361+AX361+AU361</f>
        <v>1</v>
      </c>
      <c r="BE361" s="14">
        <f>(AF361+AH361+AJ361+AL361+AN361+AP361)</f>
        <v>449442</v>
      </c>
      <c r="BF361" s="14">
        <f t="shared" si="25"/>
        <v>-447394</v>
      </c>
      <c r="BG361" s="13">
        <f>(AF361+AH361+AJ361+AL361+AN361+AP361)-(AR361+AV361+AY361+BB361)</f>
        <v>2048</v>
      </c>
      <c r="BH361" s="13">
        <f t="shared" si="26"/>
        <v>0</v>
      </c>
      <c r="BI361" s="14">
        <f>AF361/W361</f>
        <v>99887.83240223465</v>
      </c>
      <c r="BJ361" s="14">
        <f>AH361/Y361</f>
        <v>131833.99148936171</v>
      </c>
      <c r="BK361" s="14">
        <f>AJ361/AA361</f>
        <v>281835.28089887637</v>
      </c>
      <c r="BL361" s="14">
        <f>BI361+BJ361+BK361</f>
        <v>513557.10479047272</v>
      </c>
      <c r="BM361" s="14">
        <f>(AF361/W361)-AF361</f>
        <v>-561.16759776535037</v>
      </c>
      <c r="BN361" s="14">
        <f>AH361/Y361-AH361</f>
        <v>38797.99148936171</v>
      </c>
      <c r="BO361" s="14">
        <f>AJ361/AA361-AJ361</f>
        <v>79550.280898876372</v>
      </c>
      <c r="BP361" s="14">
        <f>BG361/S361</f>
        <v>6.3286054201044462E-4</v>
      </c>
      <c r="BQ361" s="14">
        <f>(BG361-CA361)/S361</f>
        <v>5.1825926574608598E-3</v>
      </c>
      <c r="BR361" s="27">
        <f>BQ361-BP361</f>
        <v>4.5497321154504156E-3</v>
      </c>
      <c r="BS361" s="28">
        <f t="shared" si="27"/>
        <v>2431765</v>
      </c>
      <c r="BT361" s="11">
        <f>BS361/S361</f>
        <v>0.75144927536231887</v>
      </c>
      <c r="BU361" s="14">
        <f>(BE361-AP361)*1/BT361-(BE361-AP361)</f>
        <v>133584.44262295077</v>
      </c>
      <c r="BV361" s="14">
        <f t="shared" si="28"/>
        <v>0.13888384166125892</v>
      </c>
      <c r="BW361" s="27">
        <f>(AR361+AV361+AY361+BB361)/S361</f>
        <v>0.13825098111924847</v>
      </c>
      <c r="BX361" s="13">
        <f>(AF361+AH361+AJ361+AL361+AN361)/N361</f>
        <v>389.4590163934426</v>
      </c>
      <c r="BY361" s="26">
        <f>BX361/K361</f>
        <v>0.16608060400573246</v>
      </c>
      <c r="BZ361" s="11">
        <f>AP361/BE361</f>
        <v>0.10139906817787389</v>
      </c>
      <c r="CA361" s="15">
        <f>-(BM361+BN361+BO361)/M361</f>
        <v>-14723.388098809091</v>
      </c>
      <c r="CB361" s="15">
        <f>BG361-CA361</f>
        <v>16771.38809880909</v>
      </c>
      <c r="CC361" s="18">
        <f t="shared" si="29"/>
        <v>0</v>
      </c>
      <c r="CD361" s="17">
        <f>(AF361/(AF361+AH361+AJ361))/(X361/(X361+Z361+AB361))</f>
        <v>1.9662874646578581</v>
      </c>
      <c r="CE361" s="19">
        <f>(AH361/(AF361+AH361+AJ361))/(Z361/(X361+Z361+AB361))</f>
        <v>0.97348259647574908</v>
      </c>
      <c r="CF361" s="18">
        <f>(AJ361/(AF361+AH361+AJ361))/(AB361/(X361+Z361+AB361))</f>
        <v>0.81201742703280744</v>
      </c>
      <c r="CG361">
        <f>AH361/Z361</f>
        <v>279.38738738738738</v>
      </c>
      <c r="CH361" s="11">
        <f>BB361/BE361</f>
        <v>0.29188638356005892</v>
      </c>
      <c r="CI361" s="14">
        <f>AY361/V361</f>
        <v>2247.8100110519026</v>
      </c>
      <c r="CJ361" s="14">
        <f>AV361/M361</f>
        <v>5683.25</v>
      </c>
      <c r="CK361" s="17">
        <f>N361/V361</f>
        <v>24.535846041291567</v>
      </c>
      <c r="CL361" s="17">
        <f>(AL361+AN361)/N361</f>
        <v>7.8100289296046288</v>
      </c>
      <c r="CM361" s="14">
        <f>AP361/AC361</f>
        <v>5.9996050552922595</v>
      </c>
    </row>
    <row r="362" spans="1:91" hidden="1" x14ac:dyDescent="0.2">
      <c r="A362">
        <v>146</v>
      </c>
      <c r="B362" s="2">
        <v>44805</v>
      </c>
      <c r="C362" s="3" t="s">
        <v>41</v>
      </c>
      <c r="D362" t="s">
        <v>42</v>
      </c>
      <c r="E362" s="3" t="s">
        <v>55</v>
      </c>
      <c r="F362" t="s">
        <v>56</v>
      </c>
      <c r="G362" t="str">
        <f>CONCATENATE(C362,E362)</f>
        <v>SEAYEG</v>
      </c>
      <c r="H362" t="s">
        <v>40</v>
      </c>
      <c r="I362">
        <f>U362/M362</f>
        <v>76</v>
      </c>
      <c r="J362" t="str">
        <f>_xlfn.CONCAT(C362,E362,H362)</f>
        <v>SEAYEGE175</v>
      </c>
      <c r="K362" s="4">
        <v>558</v>
      </c>
      <c r="L362" s="4">
        <f>N362/M362</f>
        <v>61.25</v>
      </c>
      <c r="M362" s="4">
        <v>12</v>
      </c>
      <c r="N362" s="4">
        <v>735</v>
      </c>
      <c r="O362" s="4">
        <f>P362/M362</f>
        <v>9.25</v>
      </c>
      <c r="P362" s="4">
        <v>111</v>
      </c>
      <c r="Q362" s="4">
        <v>155</v>
      </c>
      <c r="R362" s="4">
        <v>470</v>
      </c>
      <c r="S362" s="4">
        <f>U362*K362</f>
        <v>508896</v>
      </c>
      <c r="T362" s="7">
        <f>N362/U362</f>
        <v>0.80592105263157898</v>
      </c>
      <c r="U362" s="4">
        <v>912</v>
      </c>
      <c r="V362" s="4">
        <v>19.256435643564355</v>
      </c>
      <c r="W362" s="7">
        <f>P362/X362</f>
        <v>0.92500000000000004</v>
      </c>
      <c r="X362" s="4">
        <v>120</v>
      </c>
      <c r="Y362" s="7">
        <f>Q362/Z362</f>
        <v>0.71759259259259256</v>
      </c>
      <c r="Z362" s="4">
        <v>216</v>
      </c>
      <c r="AA362" s="7">
        <f>R362/AB362</f>
        <v>0.81597222222222221</v>
      </c>
      <c r="AB362" s="4">
        <v>576</v>
      </c>
      <c r="AC362" s="4">
        <v>145</v>
      </c>
      <c r="AD362" s="4">
        <f>AP362/AC362</f>
        <v>4.9862068965517246</v>
      </c>
      <c r="AE362" s="7">
        <f>AF362/(AF362+AH362+AJ362+AL362+AN362+AP362)</f>
        <v>0.23752104055087989</v>
      </c>
      <c r="AF362" s="4">
        <v>31044</v>
      </c>
      <c r="AG362" s="7">
        <f>AH362/(AF362+AH362+AJ362+AL362+AN362+AP362)</f>
        <v>0.18714613618974751</v>
      </c>
      <c r="AH362" s="4">
        <v>24460</v>
      </c>
      <c r="AI362" s="7">
        <f>AJ362/(AF362+AH362+AJ362+AL362+AN362+AP362)</f>
        <v>0.53024483550114765</v>
      </c>
      <c r="AJ362" s="4">
        <v>69303</v>
      </c>
      <c r="AK362" s="7">
        <f>AL362/(AF362+AH362+AJ362+AL362+AN362+AP362)</f>
        <v>2.1576128538638103E-2</v>
      </c>
      <c r="AL362" s="4">
        <v>2820</v>
      </c>
      <c r="AM362" s="7">
        <f>AN362/(AF362+AH362+AJ362+AL362+AN362+AP362)</f>
        <v>1.7980107115531753E-2</v>
      </c>
      <c r="AN362" s="4">
        <v>2350</v>
      </c>
      <c r="AO362" s="7">
        <f>AP362/(AF362+AH362+AJ362+AL362+AN362+AP362)</f>
        <v>5.5317521040550884E-3</v>
      </c>
      <c r="AP362" s="4">
        <v>723</v>
      </c>
      <c r="AQ362" s="6">
        <f>AO362+AM362+AK362+AI362+AG362+AE362</f>
        <v>1</v>
      </c>
      <c r="AR362" s="4">
        <v>30918</v>
      </c>
      <c r="AS362" s="4">
        <f>AR362/M362</f>
        <v>2576.5</v>
      </c>
      <c r="AT362" s="4">
        <f>AR362/V362</f>
        <v>1605.5930896190036</v>
      </c>
      <c r="AU362" s="7">
        <f>AR362/(AR362+AV362+AY362+BB362)</f>
        <v>0.2659384138998796</v>
      </c>
      <c r="AV362" s="4">
        <v>32545</v>
      </c>
      <c r="AW362" s="4">
        <f>AV362/M362</f>
        <v>2712.0833333333335</v>
      </c>
      <c r="AX362" s="7">
        <f>AV362/(AR362+AV362+AY362+BB362)</f>
        <v>0.27993290899707551</v>
      </c>
      <c r="AY362" s="4">
        <v>35304</v>
      </c>
      <c r="AZ362" s="4">
        <f>AY362/M362</f>
        <v>2942</v>
      </c>
      <c r="BA362" s="7">
        <f>AY362/(AR362+AV362+AY362+BB362)</f>
        <v>0.30366420092895235</v>
      </c>
      <c r="BB362" s="4">
        <v>17493</v>
      </c>
      <c r="BC362" s="11">
        <f>BB362/(AR362+AV362+AY362+BB362)</f>
        <v>0.15046447617409256</v>
      </c>
      <c r="BD362" s="9">
        <f>BC362+BA362+AX362+AU362</f>
        <v>1</v>
      </c>
      <c r="BE362" s="14">
        <f>(AF362+AH362+AJ362+AL362+AN362+AP362)</f>
        <v>130700</v>
      </c>
      <c r="BF362" s="14">
        <f t="shared" si="25"/>
        <v>-116260</v>
      </c>
      <c r="BG362" s="13">
        <f>(AF362+AH362+AJ362+AL362+AN362+AP362)-(AR362+AV362+AY362+BB362)</f>
        <v>14440</v>
      </c>
      <c r="BH362" s="13">
        <f t="shared" si="26"/>
        <v>0</v>
      </c>
      <c r="BI362" s="14">
        <f>AF362/W362</f>
        <v>33561.08108108108</v>
      </c>
      <c r="BJ362" s="14">
        <f>AH362/Y362</f>
        <v>34086.193548387098</v>
      </c>
      <c r="BK362" s="14">
        <f>AJ362/AA362</f>
        <v>84933.038297872336</v>
      </c>
      <c r="BL362" s="14">
        <f>BI362+BJ362+BK362</f>
        <v>152580.31292734051</v>
      </c>
      <c r="BM362" s="14">
        <f>(AF362/W362)-AF362</f>
        <v>2517.0810810810799</v>
      </c>
      <c r="BN362" s="14">
        <f>AH362/Y362-AH362</f>
        <v>9626.1935483870984</v>
      </c>
      <c r="BO362" s="14">
        <f>AJ362/AA362-AJ362</f>
        <v>15630.038297872336</v>
      </c>
      <c r="BP362" s="14">
        <f>BG362/S362</f>
        <v>2.8375149342891277E-2</v>
      </c>
      <c r="BQ362" s="14">
        <f>(BG362-CA362)/S362</f>
        <v>3.2923117383404553E-2</v>
      </c>
      <c r="BR362" s="27">
        <f>BQ362-BP362</f>
        <v>4.5479680405132762E-3</v>
      </c>
      <c r="BS362" s="28">
        <f t="shared" si="27"/>
        <v>410130</v>
      </c>
      <c r="BT362" s="11">
        <f>BS362/S362</f>
        <v>0.80592105263157898</v>
      </c>
      <c r="BU362" s="14">
        <f>(BE362-AP362)*1/BT362-(BE362-AP362)</f>
        <v>31300.583673469373</v>
      </c>
      <c r="BV362" s="14">
        <f t="shared" si="28"/>
        <v>0.25683047223794253</v>
      </c>
      <c r="BW362" s="27">
        <f>(AR362+AV362+AY362+BB362)/S362</f>
        <v>0.22845532289505124</v>
      </c>
      <c r="BX362" s="13">
        <f>(AF362+AH362+AJ362+AL362+AN362)/N362</f>
        <v>176.83945578231294</v>
      </c>
      <c r="BY362" s="26">
        <f>BX362/K362</f>
        <v>0.31691658742349987</v>
      </c>
      <c r="BZ362" s="11">
        <f>AP362/BE362</f>
        <v>5.5317521040550884E-3</v>
      </c>
      <c r="CA362" s="15">
        <f>-(BM362+BN362+BO362)/M362</f>
        <v>-2314.4427439450428</v>
      </c>
      <c r="CB362" s="15">
        <f>BG362-CA362</f>
        <v>16754.442743945045</v>
      </c>
      <c r="CC362" s="18">
        <f t="shared" si="29"/>
        <v>0</v>
      </c>
      <c r="CD362" s="17">
        <f>(AF362/(AF362+AH362+AJ362))/(X362/(X362+Z362+AB362))</f>
        <v>1.8903939682870352</v>
      </c>
      <c r="CE362" s="19">
        <f>(AH362/(AF362+AH362+AJ362))/(Z362/(X362+Z362+AB362))</f>
        <v>0.82748207677097896</v>
      </c>
      <c r="CF362" s="18">
        <f>(AJ362/(AF362+AH362+AJ362))/(AB362/(X362+Z362+AB362))</f>
        <v>0.87919547781775076</v>
      </c>
      <c r="CG362">
        <f>AH362/Z362</f>
        <v>113.24074074074075</v>
      </c>
      <c r="CH362" s="11">
        <f>BB362/BE362</f>
        <v>0.13384085692425401</v>
      </c>
      <c r="CI362" s="14">
        <f>AY362/V362</f>
        <v>1833.3610982569799</v>
      </c>
      <c r="CJ362" s="14">
        <f>AV362/M362</f>
        <v>2712.0833333333335</v>
      </c>
      <c r="CK362" s="17">
        <f>N362/V362</f>
        <v>38.169057535091781</v>
      </c>
      <c r="CL362" s="17">
        <f>(AL362+AN362)/N362</f>
        <v>7.0340136054421771</v>
      </c>
      <c r="CM362" s="14">
        <f>AP362/AC362</f>
        <v>4.9862068965517246</v>
      </c>
    </row>
    <row r="363" spans="1:91" hidden="1" x14ac:dyDescent="0.2">
      <c r="A363">
        <v>118</v>
      </c>
      <c r="B363" s="2">
        <v>44805</v>
      </c>
      <c r="C363" s="3" t="s">
        <v>41</v>
      </c>
      <c r="D363" t="s">
        <v>42</v>
      </c>
      <c r="E363" s="3" t="s">
        <v>46</v>
      </c>
      <c r="F363" t="s">
        <v>42</v>
      </c>
      <c r="G363" t="str">
        <f>CONCATENATE(C363,E363)</f>
        <v>SEAGEG</v>
      </c>
      <c r="H363" t="s">
        <v>34</v>
      </c>
      <c r="I363">
        <f>U363/M363</f>
        <v>178</v>
      </c>
      <c r="J363" t="str">
        <f>_xlfn.CONCAT(C363,E363,H363)</f>
        <v>SEAGEG737-900</v>
      </c>
      <c r="K363" s="4">
        <v>223</v>
      </c>
      <c r="L363" s="4">
        <f>N363/M363</f>
        <v>96.219512195121951</v>
      </c>
      <c r="M363" s="4">
        <v>41</v>
      </c>
      <c r="N363" s="4">
        <v>3945</v>
      </c>
      <c r="O363" s="4">
        <f>P363/M363</f>
        <v>18.73170731707317</v>
      </c>
      <c r="P363" s="4">
        <v>768</v>
      </c>
      <c r="Q363" s="4">
        <v>1002</v>
      </c>
      <c r="R363" s="4">
        <v>2176</v>
      </c>
      <c r="S363" s="4">
        <f>U363*K363</f>
        <v>1627454</v>
      </c>
      <c r="T363" s="7">
        <f>N363/U363</f>
        <v>0.54055905727596598</v>
      </c>
      <c r="U363" s="4">
        <v>7298</v>
      </c>
      <c r="V363" s="4">
        <v>43.373703119523306</v>
      </c>
      <c r="W363" s="7">
        <f>P363/X363</f>
        <v>0.81442205726405092</v>
      </c>
      <c r="X363" s="4">
        <v>943</v>
      </c>
      <c r="Y363" s="7">
        <f>Q363/Z363</f>
        <v>0.56834940442427684</v>
      </c>
      <c r="Z363" s="4">
        <v>1763</v>
      </c>
      <c r="AA363" s="7">
        <f>R363/AB363</f>
        <v>0.47386759581881532</v>
      </c>
      <c r="AB363" s="4">
        <v>4592</v>
      </c>
      <c r="AC363" s="4">
        <v>6642</v>
      </c>
      <c r="AD363" s="4">
        <f>AP363/AC363</f>
        <v>4.9996988858777476</v>
      </c>
      <c r="AE363" s="7">
        <f>AF363/(AF363+AH363+AJ363+AL363+AN363+AP363)</f>
        <v>0.29434264861642961</v>
      </c>
      <c r="AF363" s="4">
        <v>137282</v>
      </c>
      <c r="AG363" s="7">
        <f>AH363/(AF363+AH363+AJ363+AL363+AN363+AP363)</f>
        <v>0.21203811304411216</v>
      </c>
      <c r="AH363" s="4">
        <v>98895</v>
      </c>
      <c r="AI363" s="7">
        <f>AJ363/(AF363+AH363+AJ363+AL363+AN363+AP363)</f>
        <v>0.3785425448432897</v>
      </c>
      <c r="AJ363" s="4">
        <v>176553</v>
      </c>
      <c r="AK363" s="7">
        <f>AL363/(AF363+AH363+AJ363+AL363+AN363+AP363)</f>
        <v>2.7980154459028905E-2</v>
      </c>
      <c r="AL363" s="4">
        <v>13050</v>
      </c>
      <c r="AM363" s="7">
        <f>AN363/(AF363+AH363+AJ363+AL363+AN363+AP363)</f>
        <v>1.5896158249750214E-2</v>
      </c>
      <c r="AN363" s="4">
        <v>7414</v>
      </c>
      <c r="AO363" s="7">
        <f>AP363/(AF363+AH363+AJ363+AL363+AN363+AP363)</f>
        <v>7.1200380787389425E-2</v>
      </c>
      <c r="AP363" s="4">
        <v>33208</v>
      </c>
      <c r="AQ363" s="6">
        <f>AO363+AM363+AK363+AI363+AG363+AE363</f>
        <v>1</v>
      </c>
      <c r="AR363" s="4">
        <v>159725</v>
      </c>
      <c r="AS363" s="4">
        <f>AR363/M363</f>
        <v>3895.731707317073</v>
      </c>
      <c r="AT363" s="4">
        <f>AR363/V363</f>
        <v>3682.5308542333069</v>
      </c>
      <c r="AU363" s="7">
        <f>AR363/(AR363+AV363+AY363+BB363)</f>
        <v>0.25730887697502386</v>
      </c>
      <c r="AV363" s="4">
        <v>214820</v>
      </c>
      <c r="AW363" s="4">
        <f>AV363/M363</f>
        <v>5239.5121951219517</v>
      </c>
      <c r="AX363" s="7">
        <f>AV363/(AR363+AV363+AY363+BB363)</f>
        <v>0.34606412866974251</v>
      </c>
      <c r="AY363" s="4">
        <v>142027</v>
      </c>
      <c r="AZ363" s="4">
        <f>AY363/M363</f>
        <v>3464.0731707317073</v>
      </c>
      <c r="BA363" s="7">
        <f>AY363/(AR363+AV363+AY363+BB363)</f>
        <v>0.2287982962600201</v>
      </c>
      <c r="BB363" s="4">
        <v>104180</v>
      </c>
      <c r="BC363" s="11">
        <f>BB363/(AR363+AV363+AY363+BB363)</f>
        <v>0.16782869809521356</v>
      </c>
      <c r="BD363" s="9">
        <f>BC363+BA363+AX363+AU363</f>
        <v>1</v>
      </c>
      <c r="BE363" s="14">
        <f>(AF363+AH363+AJ363+AL363+AN363+AP363)</f>
        <v>466402</v>
      </c>
      <c r="BF363" s="14">
        <f t="shared" si="25"/>
        <v>-620752</v>
      </c>
      <c r="BG363" s="13">
        <f>(AF363+AH363+AJ363+AL363+AN363+AP363)-(AR363+AV363+AY363+BB363)</f>
        <v>-154350</v>
      </c>
      <c r="BH363" s="13">
        <f t="shared" si="26"/>
        <v>1</v>
      </c>
      <c r="BI363" s="14">
        <f>AF363/W363</f>
        <v>168563.70572916666</v>
      </c>
      <c r="BJ363" s="14">
        <f>AH363/Y363</f>
        <v>174003.87724550898</v>
      </c>
      <c r="BK363" s="14">
        <f>AJ363/AA363</f>
        <v>372578.7573529412</v>
      </c>
      <c r="BL363" s="14">
        <f>BI363+BJ363+BK363</f>
        <v>715146.34032761678</v>
      </c>
      <c r="BM363" s="14">
        <f>(AF363/W363)-AF363</f>
        <v>31281.705729166657</v>
      </c>
      <c r="BN363" s="14">
        <f>AH363/Y363-AH363</f>
        <v>75108.877245508978</v>
      </c>
      <c r="BO363" s="14">
        <f>AJ363/AA363-AJ363</f>
        <v>196025.7573529412</v>
      </c>
      <c r="BP363" s="14">
        <f>BG363/S363</f>
        <v>-9.4841390294287883E-2</v>
      </c>
      <c r="BQ363" s="14">
        <f>(BG363-CA363)/S363</f>
        <v>-9.0309152639230603E-2</v>
      </c>
      <c r="BR363" s="27">
        <f>BQ363-BP363</f>
        <v>4.5322376550572807E-3</v>
      </c>
      <c r="BS363" s="28">
        <f t="shared" si="27"/>
        <v>879735</v>
      </c>
      <c r="BT363" s="11">
        <f>BS363/S363</f>
        <v>0.54055905727596598</v>
      </c>
      <c r="BU363" s="14">
        <f>(BE363-AP363)*1/BT363-(BE363-AP363)</f>
        <v>368187.44790874526</v>
      </c>
      <c r="BV363" s="14">
        <f t="shared" si="28"/>
        <v>0.28658382971193042</v>
      </c>
      <c r="BW363" s="27">
        <f>(AR363+AV363+AY363+BB363)/S363</f>
        <v>0.38142522000621831</v>
      </c>
      <c r="BX363" s="13">
        <f>(AF363+AH363+AJ363+AL363+AN363)/N363</f>
        <v>109.8083650190114</v>
      </c>
      <c r="BY363" s="26">
        <f>BX363/K363</f>
        <v>0.49241419291036503</v>
      </c>
      <c r="BZ363" s="11">
        <f>AP363/BE363</f>
        <v>7.1200380787389425E-2</v>
      </c>
      <c r="CA363" s="15">
        <f>-(BM363+BN363+BO363)/M363</f>
        <v>-7376.0083006735813</v>
      </c>
      <c r="CB363" s="15">
        <f>BG363-CA363</f>
        <v>-146973.99169932641</v>
      </c>
      <c r="CC363" s="18">
        <f t="shared" si="29"/>
        <v>1</v>
      </c>
      <c r="CD363" s="17">
        <f>(AF363/(AF363+AH363+AJ363))/(X363/(X363+Z363+AB363))</f>
        <v>2.5741848286963052</v>
      </c>
      <c r="CE363" s="19">
        <f>(AH363/(AF363+AH363+AJ363))/(Z363/(X363+Z363+AB363))</f>
        <v>0.99188162315698258</v>
      </c>
      <c r="CF363" s="18">
        <f>(AJ363/(AF363+AH363+AJ363))/(AB363/(X363+Z363+AB363))</f>
        <v>0.67984677807352434</v>
      </c>
      <c r="CG363">
        <f>AH363/Z363</f>
        <v>56.094724900737383</v>
      </c>
      <c r="CH363" s="11">
        <f>BB363/BE363</f>
        <v>0.22336953958173422</v>
      </c>
      <c r="CI363" s="14">
        <f>AY363/V363</f>
        <v>3274.4955995253958</v>
      </c>
      <c r="CJ363" s="14">
        <f>AV363/M363</f>
        <v>5239.5121951219517</v>
      </c>
      <c r="CK363" s="17">
        <f>N363/V363</f>
        <v>90.953728094852991</v>
      </c>
      <c r="CL363" s="17">
        <f>(AL363+AN363)/N363</f>
        <v>5.1873257287705954</v>
      </c>
      <c r="CM363" s="14">
        <f>AP363/AC363</f>
        <v>4.9996988858777476</v>
      </c>
    </row>
    <row r="364" spans="1:91" hidden="1" x14ac:dyDescent="0.2">
      <c r="A364">
        <v>985</v>
      </c>
      <c r="B364" s="2">
        <v>45200</v>
      </c>
      <c r="C364" s="3" t="s">
        <v>43</v>
      </c>
      <c r="D364" t="s">
        <v>38</v>
      </c>
      <c r="E364" s="3" t="s">
        <v>52</v>
      </c>
      <c r="F364" t="s">
        <v>33</v>
      </c>
      <c r="G364" t="str">
        <f>CONCATENATE(C364,E364)</f>
        <v>SFOOGG</v>
      </c>
      <c r="H364" t="s">
        <v>48</v>
      </c>
      <c r="I364">
        <f>U364/M364</f>
        <v>179.6</v>
      </c>
      <c r="J364" t="str">
        <f>_xlfn.CONCAT(C364,E364,H364)</f>
        <v>SFOOGGA321</v>
      </c>
      <c r="K364" s="4">
        <v>2338</v>
      </c>
      <c r="L364" s="4">
        <f>N364/M364</f>
        <v>115.5</v>
      </c>
      <c r="M364" s="4">
        <v>10</v>
      </c>
      <c r="N364" s="4">
        <v>1155</v>
      </c>
      <c r="O364" s="4">
        <f>P364/M364</f>
        <v>18</v>
      </c>
      <c r="P364" s="4">
        <v>180</v>
      </c>
      <c r="Q364" s="4">
        <v>226</v>
      </c>
      <c r="R364" s="4">
        <v>749</v>
      </c>
      <c r="S364" s="4">
        <f>U364*K364</f>
        <v>4199048</v>
      </c>
      <c r="T364" s="7">
        <f>N364/U364</f>
        <v>0.64309576837416482</v>
      </c>
      <c r="U364" s="4">
        <v>1796</v>
      </c>
      <c r="V364" s="4">
        <v>50.961722972972979</v>
      </c>
      <c r="W364" s="7">
        <f>P364/X364</f>
        <v>0.75630252100840334</v>
      </c>
      <c r="X364" s="4">
        <v>238</v>
      </c>
      <c r="Y364" s="7">
        <f>Q364/Z364</f>
        <v>0.50559284116331094</v>
      </c>
      <c r="Z364" s="4">
        <v>447</v>
      </c>
      <c r="AA364" s="7">
        <f>R364/AB364</f>
        <v>0.67356115107913672</v>
      </c>
      <c r="AB364" s="4">
        <v>1112</v>
      </c>
      <c r="AC364" s="4">
        <v>1864</v>
      </c>
      <c r="AD364" s="4">
        <f>AP364/AC364</f>
        <v>6</v>
      </c>
      <c r="AE364" s="7">
        <f>AF364/(AF364+AH364+AJ364+AL364+AN364+AP364)</f>
        <v>0.25427993394556703</v>
      </c>
      <c r="AF364" s="4">
        <v>94391</v>
      </c>
      <c r="AG364" s="7">
        <f>AH364/(AF364+AH364+AJ364+AL364+AN364+AP364)</f>
        <v>0.18738500413513681</v>
      </c>
      <c r="AH364" s="4">
        <v>69559</v>
      </c>
      <c r="AI364" s="7">
        <f>AJ364/(AF364+AH364+AJ364+AL364+AN364+AP364)</f>
        <v>0.49792165599433202</v>
      </c>
      <c r="AJ364" s="4">
        <v>184833</v>
      </c>
      <c r="AK364" s="7">
        <f>AL364/(AF364+AH364+AJ364+AL364+AN364+AP364)</f>
        <v>1.4142976059308907E-2</v>
      </c>
      <c r="AL364" s="4">
        <v>5250</v>
      </c>
      <c r="AM364" s="7">
        <f>AN364/(AF364+AH364+AJ364+AL364+AN364+AP364)</f>
        <v>1.6141850009024565E-2</v>
      </c>
      <c r="AN364" s="4">
        <v>5992</v>
      </c>
      <c r="AO364" s="7">
        <f>AP364/(AF364+AH364+AJ364+AL364+AN364+AP364)</f>
        <v>3.012857985663063E-2</v>
      </c>
      <c r="AP364" s="4">
        <v>11184</v>
      </c>
      <c r="AQ364" s="6">
        <f>AO364+AM364+AK364+AI364+AG364+AE364</f>
        <v>1</v>
      </c>
      <c r="AR364" s="4">
        <v>230297</v>
      </c>
      <c r="AS364" s="4">
        <f>AR364/M364</f>
        <v>23029.7</v>
      </c>
      <c r="AT364" s="4">
        <f>AR364/V364</f>
        <v>4519.0191101296878</v>
      </c>
      <c r="AU364" s="7">
        <f>AR364/(AR364+AV364+AY364+BB364)</f>
        <v>0.39286421016717843</v>
      </c>
      <c r="AV364" s="4">
        <v>66059</v>
      </c>
      <c r="AW364" s="4">
        <f>AV364/M364</f>
        <v>6605.9</v>
      </c>
      <c r="AX364" s="7">
        <f>AV364/(AR364+AV364+AY364+BB364)</f>
        <v>0.11269020812009553</v>
      </c>
      <c r="AY364" s="4">
        <v>132656</v>
      </c>
      <c r="AZ364" s="4">
        <f>AY364/M364</f>
        <v>13265.6</v>
      </c>
      <c r="BA364" s="7">
        <f>AY364/(AR364+AV364+AY364+BB364)</f>
        <v>0.22629819174343227</v>
      </c>
      <c r="BB364" s="4">
        <v>157188</v>
      </c>
      <c r="BC364" s="11">
        <f>BB364/(AR364+AV364+AY364+BB364)</f>
        <v>0.26814738996929377</v>
      </c>
      <c r="BD364" s="9">
        <f>BC364+BA364+AX364+AU364</f>
        <v>1</v>
      </c>
      <c r="BE364" s="14">
        <f>(AF364+AH364+AJ364+AL364+AN364+AP364)</f>
        <v>371209</v>
      </c>
      <c r="BF364" s="14">
        <f t="shared" si="25"/>
        <v>-586200</v>
      </c>
      <c r="BG364" s="13">
        <f>(AF364+AH364+AJ364+AL364+AN364+AP364)-(AR364+AV364+AY364+BB364)</f>
        <v>-214991</v>
      </c>
      <c r="BH364" s="13">
        <f t="shared" si="26"/>
        <v>1</v>
      </c>
      <c r="BI364" s="14">
        <f>AF364/W364</f>
        <v>124805.87777777779</v>
      </c>
      <c r="BJ364" s="14">
        <f>AH364/Y364</f>
        <v>137579.08407079647</v>
      </c>
      <c r="BK364" s="14">
        <f>AJ364/AA364</f>
        <v>274411.61014686245</v>
      </c>
      <c r="BL364" s="14">
        <f>BI364+BJ364+BK364</f>
        <v>536796.57199543668</v>
      </c>
      <c r="BM364" s="14">
        <f>(AF364/W364)-AF364</f>
        <v>30414.877777777787</v>
      </c>
      <c r="BN364" s="14">
        <f>AH364/Y364-AH364</f>
        <v>68020.084070796467</v>
      </c>
      <c r="BO364" s="14">
        <f>AJ364/AA364-AJ364</f>
        <v>89578.610146862455</v>
      </c>
      <c r="BP364" s="14">
        <f>BG364/S364</f>
        <v>-5.119993865276129E-2</v>
      </c>
      <c r="BQ364" s="14">
        <f>(BG364-CA364)/S364</f>
        <v>-4.6722410127356562E-2</v>
      </c>
      <c r="BR364" s="27">
        <f>BQ364-BP364</f>
        <v>4.4775285254047281E-3</v>
      </c>
      <c r="BS364" s="28">
        <f t="shared" si="27"/>
        <v>2700390</v>
      </c>
      <c r="BT364" s="11">
        <f>BS364/S364</f>
        <v>0.64309576837416482</v>
      </c>
      <c r="BU364" s="14">
        <f>(BE364-AP364)*1/BT364-(BE364-AP364)</f>
        <v>199806.08225108229</v>
      </c>
      <c r="BV364" s="14">
        <f t="shared" si="28"/>
        <v>8.8403133281639082E-2</v>
      </c>
      <c r="BW364" s="27">
        <f>(AR364+AV364+AY364+BB364)/S364</f>
        <v>0.13960307193440036</v>
      </c>
      <c r="BX364" s="13">
        <f>(AF364+AH364+AJ364+AL364+AN364)/N364</f>
        <v>311.70995670995671</v>
      </c>
      <c r="BY364" s="26">
        <f>BX364/K364</f>
        <v>0.13332333477756916</v>
      </c>
      <c r="BZ364" s="11">
        <f>AP364/BE364</f>
        <v>3.012857985663063E-2</v>
      </c>
      <c r="CA364" s="15">
        <f>-(BM364+BN364+BO364)/M364</f>
        <v>-18801.357199543672</v>
      </c>
      <c r="CB364" s="15">
        <f>BG364-CA364</f>
        <v>-196189.64280045632</v>
      </c>
      <c r="CC364" s="18">
        <f t="shared" si="29"/>
        <v>1</v>
      </c>
      <c r="CD364" s="17">
        <f>(AF364/(AF364+AH364+AJ364))/(X364/(X364+Z364+AB364))</f>
        <v>2.0433671081561706</v>
      </c>
      <c r="CE364" s="19">
        <f>(AH364/(AF364+AH364+AJ364))/(Z364/(X364+Z364+AB364))</f>
        <v>0.80174927326883338</v>
      </c>
      <c r="CF364" s="18">
        <f>(AJ364/(AF364+AH364+AJ364))/(AB364/(X364+Z364+AB364))</f>
        <v>0.85638192725509255</v>
      </c>
      <c r="CG364">
        <f>AH364/Z364</f>
        <v>155.61297539149888</v>
      </c>
      <c r="CH364" s="11">
        <f>BB364/BE364</f>
        <v>0.42344878491631399</v>
      </c>
      <c r="CI364" s="14">
        <f>AY364/V364</f>
        <v>2603.0517074619461</v>
      </c>
      <c r="CJ364" s="14">
        <f>AV364/M364</f>
        <v>6605.9</v>
      </c>
      <c r="CK364" s="17">
        <f>N364/V364</f>
        <v>22.664068885829121</v>
      </c>
      <c r="CL364" s="17">
        <f>(AL364+AN364)/N364</f>
        <v>9.7333333333333325</v>
      </c>
      <c r="CM364" s="14">
        <f>AP364/AC364</f>
        <v>6</v>
      </c>
    </row>
    <row r="365" spans="1:91" hidden="1" x14ac:dyDescent="0.2">
      <c r="A365">
        <v>594</v>
      </c>
      <c r="B365" s="2">
        <v>45170</v>
      </c>
      <c r="C365" s="3" t="s">
        <v>29</v>
      </c>
      <c r="D365" t="s">
        <v>28</v>
      </c>
      <c r="E365" s="3" t="s">
        <v>37</v>
      </c>
      <c r="F365" t="s">
        <v>38</v>
      </c>
      <c r="G365" t="str">
        <f>CONCATENATE(C365,E365)</f>
        <v>ANCLAX</v>
      </c>
      <c r="H365" t="s">
        <v>34</v>
      </c>
      <c r="I365">
        <f>U365/M365</f>
        <v>172.5</v>
      </c>
      <c r="J365" t="str">
        <f>_xlfn.CONCAT(C365,E365,H365)</f>
        <v>ANCLAX737-900</v>
      </c>
      <c r="K365" s="4">
        <v>2345</v>
      </c>
      <c r="L365" s="4">
        <f>N365/M365</f>
        <v>129.625</v>
      </c>
      <c r="M365" s="4">
        <v>8</v>
      </c>
      <c r="N365" s="4">
        <v>1037</v>
      </c>
      <c r="O365" s="4">
        <f>P365/M365</f>
        <v>20.625</v>
      </c>
      <c r="P365" s="4">
        <v>165</v>
      </c>
      <c r="Q365" s="4">
        <v>270</v>
      </c>
      <c r="R365" s="4">
        <v>602</v>
      </c>
      <c r="S365" s="4">
        <f>U365*K365</f>
        <v>3236100</v>
      </c>
      <c r="T365" s="7">
        <f>N365/U365</f>
        <v>0.75144927536231887</v>
      </c>
      <c r="U365" s="4">
        <v>1380</v>
      </c>
      <c r="V365" s="4">
        <v>40.47026515151515</v>
      </c>
      <c r="W365" s="7">
        <f>P365/X365</f>
        <v>0.9269662921348315</v>
      </c>
      <c r="X365" s="4">
        <v>178</v>
      </c>
      <c r="Y365" s="7">
        <f>Q365/Z365</f>
        <v>0.81081081081081086</v>
      </c>
      <c r="Z365" s="4">
        <v>333</v>
      </c>
      <c r="AA365" s="7">
        <f>R365/AB365</f>
        <v>0.69354838709677424</v>
      </c>
      <c r="AB365" s="4">
        <v>868</v>
      </c>
      <c r="AC365" s="4">
        <v>7596</v>
      </c>
      <c r="AD365" s="4">
        <f>AP365/AC365</f>
        <v>5.9996050552922595</v>
      </c>
      <c r="AE365" s="7">
        <f>AF365/(AF365+AH365+AJ365+AL365+AN365+AP365)</f>
        <v>0.22338130065319606</v>
      </c>
      <c r="AF365" s="4">
        <v>98867</v>
      </c>
      <c r="AG365" s="7">
        <f>AH365/(AF365+AH365+AJ365+AL365+AN365+AP365)</f>
        <v>0.21934824997232219</v>
      </c>
      <c r="AH365" s="4">
        <v>97082</v>
      </c>
      <c r="AI365" s="7">
        <f>AJ365/(AF365+AH365+AJ365+AL365+AN365+AP365)</f>
        <v>0.43661106253374998</v>
      </c>
      <c r="AJ365" s="4">
        <v>193241</v>
      </c>
      <c r="AK365" s="7">
        <f>AL365/(AF365+AH365+AJ365+AL365+AN365+AP365)</f>
        <v>9.5302004324514852E-3</v>
      </c>
      <c r="AL365" s="4">
        <v>4218</v>
      </c>
      <c r="AM365" s="7">
        <f>AN365/(AF365+AH365+AJ365+AL365+AN365+AP365)</f>
        <v>8.1609966718859082E-3</v>
      </c>
      <c r="AN365" s="4">
        <v>3612</v>
      </c>
      <c r="AO365" s="7">
        <f>AP365/(AF365+AH365+AJ365+AL365+AN365+AP365)</f>
        <v>0.10296818973639439</v>
      </c>
      <c r="AP365" s="4">
        <v>45573</v>
      </c>
      <c r="AQ365" s="6">
        <f>AO365+AM365+AK365+AI365+AG365+AE365</f>
        <v>1</v>
      </c>
      <c r="AR365" s="4">
        <v>168278</v>
      </c>
      <c r="AS365" s="4">
        <f>AR365/M365</f>
        <v>21034.75</v>
      </c>
      <c r="AT365" s="4">
        <f>AR365/V365</f>
        <v>4158.0651713051575</v>
      </c>
      <c r="AU365" s="7">
        <f>AR365/(AR365+AV365+AY365+BB365)</f>
        <v>0.39104317374300246</v>
      </c>
      <c r="AV365" s="4">
        <v>45466</v>
      </c>
      <c r="AW365" s="4">
        <f>AV365/M365</f>
        <v>5683.25</v>
      </c>
      <c r="AX365" s="7">
        <f>AV365/(AR365+AV365+AY365+BB365)</f>
        <v>0.10565355505413275</v>
      </c>
      <c r="AY365" s="4">
        <v>90970</v>
      </c>
      <c r="AZ365" s="4">
        <f>AY365/M365</f>
        <v>11371.25</v>
      </c>
      <c r="BA365" s="7">
        <f>AY365/(AR365+AV365+AY365+BB365)</f>
        <v>0.21139541422765268</v>
      </c>
      <c r="BB365" s="4">
        <v>125617</v>
      </c>
      <c r="BC365" s="11">
        <f>BB365/(AR365+AV365+AY365+BB365)</f>
        <v>0.2919078569752121</v>
      </c>
      <c r="BD365" s="9">
        <f>BC365+BA365+AX365+AU365</f>
        <v>1</v>
      </c>
      <c r="BE365" s="14">
        <f>(AF365+AH365+AJ365+AL365+AN365+AP365)</f>
        <v>442593</v>
      </c>
      <c r="BF365" s="14">
        <f t="shared" si="25"/>
        <v>-430331</v>
      </c>
      <c r="BG365" s="13">
        <f>(AF365+AH365+AJ365+AL365+AN365+AP365)-(AR365+AV365+AY365+BB365)</f>
        <v>12262</v>
      </c>
      <c r="BH365" s="13">
        <f t="shared" si="26"/>
        <v>0</v>
      </c>
      <c r="BI365" s="14">
        <f>AF365/W365</f>
        <v>106656.52121212121</v>
      </c>
      <c r="BJ365" s="14">
        <f>AH365/Y365</f>
        <v>119734.46666666666</v>
      </c>
      <c r="BK365" s="14">
        <f>AJ365/AA365</f>
        <v>278626.55813953484</v>
      </c>
      <c r="BL365" s="14">
        <f>BI365+BJ365+BK365</f>
        <v>505017.5460183227</v>
      </c>
      <c r="BM365" s="14">
        <f>(AF365/W365)-AF365</f>
        <v>7789.5212121212098</v>
      </c>
      <c r="BN365" s="14">
        <f>AH365/Y365-AH365</f>
        <v>22652.46666666666</v>
      </c>
      <c r="BO365" s="14">
        <f>AJ365/AA365-AJ365</f>
        <v>85385.558139534842</v>
      </c>
      <c r="BP365" s="14">
        <f>BG365/S365</f>
        <v>3.7891288897129258E-3</v>
      </c>
      <c r="BQ365" s="14">
        <f>(BG365-CA365)/S365</f>
        <v>8.2631696339082027E-3</v>
      </c>
      <c r="BR365" s="27">
        <f>BQ365-BP365</f>
        <v>4.4740407441952769E-3</v>
      </c>
      <c r="BS365" s="28">
        <f t="shared" si="27"/>
        <v>2431765</v>
      </c>
      <c r="BT365" s="11">
        <f>BS365/S365</f>
        <v>0.75144927536231887</v>
      </c>
      <c r="BU365" s="14">
        <f>(BE365-AP365)*1/BT365-(BE365-AP365)</f>
        <v>131319.0549662488</v>
      </c>
      <c r="BV365" s="14">
        <f t="shared" si="28"/>
        <v>0.13676740520997496</v>
      </c>
      <c r="BW365" s="27">
        <f>(AR365+AV365+AY365+BB365)/S365</f>
        <v>0.13297827632026205</v>
      </c>
      <c r="BX365" s="13">
        <f>(AF365+AH365+AJ365+AL365+AN365)/N365</f>
        <v>382.85438765670204</v>
      </c>
      <c r="BY365" s="26">
        <f>BX365/K365</f>
        <v>0.16326413119688787</v>
      </c>
      <c r="BZ365" s="11">
        <f>AP365/BE365</f>
        <v>0.10296818973639439</v>
      </c>
      <c r="CA365" s="15">
        <f>-(BM365+BN365+BO365)/M365</f>
        <v>-14478.443252290339</v>
      </c>
      <c r="CB365" s="15">
        <f>BG365-CA365</f>
        <v>26740.443252290337</v>
      </c>
      <c r="CC365" s="18">
        <f t="shared" si="29"/>
        <v>0</v>
      </c>
      <c r="CD365" s="17">
        <f>(AF365/(AF365+AH365+AJ365))/(X365/(X365+Z365+AB365))</f>
        <v>1.9680401184713514</v>
      </c>
      <c r="CE365" s="19">
        <f>(AH365/(AF365+AH365+AJ365))/(Z365/(X365+Z365+AB365))</f>
        <v>1.0329922769451021</v>
      </c>
      <c r="CF365" s="18">
        <f>(AJ365/(AF365+AH365+AJ365))/(AB365/(X365+Z365+AB365))</f>
        <v>0.78882768512601442</v>
      </c>
      <c r="CG365">
        <f>AH365/Z365</f>
        <v>291.53753753753756</v>
      </c>
      <c r="CH365" s="11">
        <f>BB365/BE365</f>
        <v>0.28382057556265011</v>
      </c>
      <c r="CI365" s="14">
        <f>AY365/V365</f>
        <v>2247.8231773234183</v>
      </c>
      <c r="CJ365" s="14">
        <f>AV365/M365</f>
        <v>5683.25</v>
      </c>
      <c r="CK365" s="17">
        <f>N365/V365</f>
        <v>25.623751070510991</v>
      </c>
      <c r="CL365" s="17">
        <f>(AL365+AN365)/N365</f>
        <v>7.5506268081002892</v>
      </c>
      <c r="CM365" s="14">
        <f>AP365/AC365</f>
        <v>5.9996050552922595</v>
      </c>
    </row>
    <row r="366" spans="1:91" hidden="1" x14ac:dyDescent="0.2">
      <c r="A366">
        <v>842</v>
      </c>
      <c r="B366" s="2">
        <v>45200</v>
      </c>
      <c r="C366" s="3" t="s">
        <v>32</v>
      </c>
      <c r="D366" t="s">
        <v>33</v>
      </c>
      <c r="E366" s="3" t="s">
        <v>29</v>
      </c>
      <c r="F366" t="s">
        <v>28</v>
      </c>
      <c r="G366" t="str">
        <f>CONCATENATE(C366,E366)</f>
        <v>HNLANC</v>
      </c>
      <c r="H366" t="s">
        <v>34</v>
      </c>
      <c r="I366">
        <f>U366/M366</f>
        <v>160.19999999999999</v>
      </c>
      <c r="J366" t="str">
        <f>_xlfn.CONCAT(C366,E366,H366)</f>
        <v>HNLANC737-900</v>
      </c>
      <c r="K366" s="4">
        <v>2777</v>
      </c>
      <c r="L366" s="4">
        <f>N366/M366</f>
        <v>126.8</v>
      </c>
      <c r="M366" s="4">
        <v>5</v>
      </c>
      <c r="N366" s="4">
        <v>634</v>
      </c>
      <c r="O366" s="4">
        <f>P366/M366</f>
        <v>18.8</v>
      </c>
      <c r="P366" s="4">
        <v>94</v>
      </c>
      <c r="Q366" s="4">
        <v>150</v>
      </c>
      <c r="R366" s="4">
        <v>391</v>
      </c>
      <c r="S366" s="4">
        <f>U366*K366</f>
        <v>2224377</v>
      </c>
      <c r="T366" s="7">
        <f>N366/U366</f>
        <v>0.79151061173533088</v>
      </c>
      <c r="U366" s="4">
        <v>801</v>
      </c>
      <c r="V366" s="4">
        <v>26.977659574468085</v>
      </c>
      <c r="W366" s="7">
        <f>P366/X366</f>
        <v>0.90384615384615385</v>
      </c>
      <c r="X366" s="4">
        <v>104</v>
      </c>
      <c r="Y366" s="7">
        <f>Q366/Z366</f>
        <v>0.77319587628865982</v>
      </c>
      <c r="Z366" s="4">
        <v>194</v>
      </c>
      <c r="AA366" s="7">
        <f>R366/AB366</f>
        <v>0.77579365079365081</v>
      </c>
      <c r="AB366" s="4">
        <v>504</v>
      </c>
      <c r="AC366" s="4">
        <v>720</v>
      </c>
      <c r="AD366" s="4">
        <f>AP366/AC366</f>
        <v>5.9958333333333336</v>
      </c>
      <c r="AE366" s="7">
        <f>AF366/(AF366+AH366+AJ366+AL366+AN366+AP366)</f>
        <v>0.22681700674431693</v>
      </c>
      <c r="AF366" s="4">
        <v>47554</v>
      </c>
      <c r="AG366" s="7">
        <f>AH366/(AF366+AH366+AJ366+AL366+AN366+AP366)</f>
        <v>0.22006792013660342</v>
      </c>
      <c r="AH366" s="4">
        <v>46139</v>
      </c>
      <c r="AI366" s="7">
        <f>AJ366/(AF366+AH366+AJ366+AL366+AN366+AP366)</f>
        <v>0.51018802049051315</v>
      </c>
      <c r="AJ366" s="4">
        <v>106965</v>
      </c>
      <c r="AK366" s="7">
        <f>AL366/(AF366+AH366+AJ366+AL366+AN366+AP366)</f>
        <v>1.3021205963998512E-2</v>
      </c>
      <c r="AL366" s="4">
        <v>2730</v>
      </c>
      <c r="AM366" s="7">
        <f>AN366/(AF366+AH366+AJ366+AL366+AN366+AP366)</f>
        <v>9.3151704203989355E-3</v>
      </c>
      <c r="AN366" s="4">
        <v>1953</v>
      </c>
      <c r="AO366" s="7">
        <f>AP366/(AF366+AH366+AJ366+AL366+AN366+AP366)</f>
        <v>2.0590676244169076E-2</v>
      </c>
      <c r="AP366" s="4">
        <v>4317</v>
      </c>
      <c r="AQ366" s="6">
        <f>AO366+AM366+AK366+AI366+AG366+AE366</f>
        <v>1</v>
      </c>
      <c r="AR366" s="4">
        <v>112175</v>
      </c>
      <c r="AS366" s="4">
        <f>AR366/M366</f>
        <v>22435</v>
      </c>
      <c r="AT366" s="4">
        <f>AR366/V366</f>
        <v>4158.0701131748101</v>
      </c>
      <c r="AU366" s="7">
        <f>AR366/(AR366+AV366+AY366+BB366)</f>
        <v>0.39644673459362223</v>
      </c>
      <c r="AV366" s="4">
        <v>26400</v>
      </c>
      <c r="AW366" s="4">
        <f>AV366/M366</f>
        <v>5280</v>
      </c>
      <c r="AX366" s="7">
        <f>AV366/(AR366+AV366+AY366+BB366)</f>
        <v>9.3302373909263436E-2</v>
      </c>
      <c r="AY366" s="4">
        <v>60641</v>
      </c>
      <c r="AZ366" s="4">
        <f>AY366/M366</f>
        <v>12128.2</v>
      </c>
      <c r="BA366" s="7">
        <f>AY366/(AR366+AV366+AY366+BB366)</f>
        <v>0.21431625970574411</v>
      </c>
      <c r="BB366" s="4">
        <v>83735</v>
      </c>
      <c r="BC366" s="11">
        <f>BB366/(AR366+AV366+AY366+BB366)</f>
        <v>0.29593463179137025</v>
      </c>
      <c r="BD366" s="9">
        <f>BC366+BA366+AX366+AU366</f>
        <v>1</v>
      </c>
      <c r="BE366" s="14">
        <f>(AF366+AH366+AJ366+AL366+AN366+AP366)</f>
        <v>209658</v>
      </c>
      <c r="BF366" s="14">
        <f t="shared" si="25"/>
        <v>-282951</v>
      </c>
      <c r="BG366" s="13">
        <f>(AF366+AH366+AJ366+AL366+AN366+AP366)-(AR366+AV366+AY366+BB366)</f>
        <v>-73293</v>
      </c>
      <c r="BH366" s="13">
        <f t="shared" si="26"/>
        <v>1</v>
      </c>
      <c r="BI366" s="14">
        <f>AF366/W366</f>
        <v>52612.936170212764</v>
      </c>
      <c r="BJ366" s="14">
        <f>AH366/Y366</f>
        <v>59673.106666666667</v>
      </c>
      <c r="BK366" s="14">
        <f>AJ366/AA366</f>
        <v>137878.15856777492</v>
      </c>
      <c r="BL366" s="14">
        <f>BI366+BJ366+BK366</f>
        <v>250164.20140465436</v>
      </c>
      <c r="BM366" s="14">
        <f>(AF366/W366)-AF366</f>
        <v>5058.9361702127644</v>
      </c>
      <c r="BN366" s="14">
        <f>AH366/Y366-AH366</f>
        <v>13534.106666666667</v>
      </c>
      <c r="BO366" s="14">
        <f>AJ366/AA366-AJ366</f>
        <v>30913.158567774924</v>
      </c>
      <c r="BP366" s="14">
        <f>BG366/S366</f>
        <v>-3.2949900129339585E-2</v>
      </c>
      <c r="BQ366" s="14">
        <f>(BG366-CA366)/S366</f>
        <v>-2.8498658149706247E-2</v>
      </c>
      <c r="BR366" s="27">
        <f>BQ366-BP366</f>
        <v>4.4512419796333379E-3</v>
      </c>
      <c r="BS366" s="28">
        <f t="shared" si="27"/>
        <v>1760618</v>
      </c>
      <c r="BT366" s="11">
        <f>BS366/S366</f>
        <v>0.79151061173533088</v>
      </c>
      <c r="BU366" s="14">
        <f>(BE366-AP366)*1/BT366-(BE366-AP366)</f>
        <v>54088.244479495246</v>
      </c>
      <c r="BV366" s="14">
        <f t="shared" si="28"/>
        <v>9.4254705924400412E-2</v>
      </c>
      <c r="BW366" s="27">
        <f>(AR366+AV366+AY366+BB366)/S366</f>
        <v>0.12720460605373998</v>
      </c>
      <c r="BX366" s="13">
        <f>(AF366+AH366+AJ366+AL366+AN366)/N366</f>
        <v>323.88170347003154</v>
      </c>
      <c r="BY366" s="26">
        <f>BX366/K366</f>
        <v>0.1166300696687186</v>
      </c>
      <c r="BZ366" s="11">
        <f>AP366/BE366</f>
        <v>2.0590676244169076E-2</v>
      </c>
      <c r="CA366" s="15">
        <f>-(BM366+BN366+BO366)/M366</f>
        <v>-9901.2402809308714</v>
      </c>
      <c r="CB366" s="15">
        <f>BG366-CA366</f>
        <v>-63391.75971906913</v>
      </c>
      <c r="CC366" s="18">
        <f t="shared" si="29"/>
        <v>1</v>
      </c>
      <c r="CD366" s="17">
        <f>(AF366/(AF366+AH366+AJ366))/(X366/(X366+Z366+AB366))</f>
        <v>1.827559828165336</v>
      </c>
      <c r="CE366" s="19">
        <f>(AH366/(AF366+AH366+AJ366))/(Z366/(X366+Z366+AB366))</f>
        <v>0.95057050962128409</v>
      </c>
      <c r="CF366" s="18">
        <f>(AJ366/(AF366+AH366+AJ366))/(AB366/(X366+Z366+AB366))</f>
        <v>0.84826011707197602</v>
      </c>
      <c r="CG366">
        <f>AH366/Z366</f>
        <v>237.82989690721649</v>
      </c>
      <c r="CH366" s="11">
        <f>BB366/BE366</f>
        <v>0.39938852798366864</v>
      </c>
      <c r="CI366" s="14">
        <f>AY366/V366</f>
        <v>2247.8228636775898</v>
      </c>
      <c r="CJ366" s="14">
        <f>AV366/M366</f>
        <v>5280</v>
      </c>
      <c r="CK366" s="17">
        <f>N366/V366</f>
        <v>23.500926692692929</v>
      </c>
      <c r="CL366" s="17">
        <f>(AL366+AN366)/N366</f>
        <v>7.3864353312302837</v>
      </c>
      <c r="CM366" s="14">
        <f>AP366/AC366</f>
        <v>5.9958333333333336</v>
      </c>
    </row>
    <row r="367" spans="1:91" hidden="1" x14ac:dyDescent="0.2">
      <c r="A367">
        <v>870</v>
      </c>
      <c r="B367" s="2">
        <v>45200</v>
      </c>
      <c r="C367" s="3" t="s">
        <v>37</v>
      </c>
      <c r="D367" t="s">
        <v>38</v>
      </c>
      <c r="E367" s="3" t="s">
        <v>29</v>
      </c>
      <c r="F367" t="s">
        <v>28</v>
      </c>
      <c r="G367" t="str">
        <f>CONCATENATE(C367,E367)</f>
        <v>LAXANC</v>
      </c>
      <c r="H367" t="s">
        <v>31</v>
      </c>
      <c r="I367">
        <f>U367/M367</f>
        <v>159</v>
      </c>
      <c r="J367" t="str">
        <f>_xlfn.CONCAT(C367,E367,H367)</f>
        <v>LAXANC737-800</v>
      </c>
      <c r="K367" s="4">
        <v>2345</v>
      </c>
      <c r="L367" s="4">
        <f>N367/M367</f>
        <v>129.83333333333334</v>
      </c>
      <c r="M367" s="4">
        <v>6</v>
      </c>
      <c r="N367" s="4">
        <v>779</v>
      </c>
      <c r="O367" s="4">
        <f>P367/M367</f>
        <v>18.166666666666668</v>
      </c>
      <c r="P367" s="4">
        <v>109</v>
      </c>
      <c r="Q367" s="4">
        <v>237</v>
      </c>
      <c r="R367" s="4">
        <v>434</v>
      </c>
      <c r="S367" s="4">
        <f>U367*K367</f>
        <v>2237130</v>
      </c>
      <c r="T367" s="7">
        <f>N367/U367</f>
        <v>0.81656184486373162</v>
      </c>
      <c r="U367" s="4">
        <v>954</v>
      </c>
      <c r="V367" s="4">
        <v>32.721052631578942</v>
      </c>
      <c r="W367" s="7">
        <f>P367/X367</f>
        <v>0.86507936507936511</v>
      </c>
      <c r="X367" s="4">
        <v>126</v>
      </c>
      <c r="Y367" s="7">
        <f>Q367/Z367</f>
        <v>0.98750000000000004</v>
      </c>
      <c r="Z367" s="4">
        <v>240</v>
      </c>
      <c r="AA367" s="7">
        <f>R367/AB367</f>
        <v>0.73809523809523814</v>
      </c>
      <c r="AB367" s="4">
        <v>588</v>
      </c>
      <c r="AC367" s="4">
        <v>5121</v>
      </c>
      <c r="AD367" s="4">
        <f>AP367/AC367</f>
        <v>5.9994141769185703</v>
      </c>
      <c r="AE367" s="7">
        <f>AF367/(AF367+AH367+AJ367+AL367+AN367+AP367)</f>
        <v>0.19080355749726946</v>
      </c>
      <c r="AF367" s="4">
        <v>61143</v>
      </c>
      <c r="AG367" s="7">
        <f>AH367/(AF367+AH367+AJ367+AL367+AN367+AP367)</f>
        <v>0.26849118427211732</v>
      </c>
      <c r="AH367" s="4">
        <v>86038</v>
      </c>
      <c r="AI367" s="7">
        <f>AJ367/(AF367+AH367+AJ367+AL367+AN367+AP367)</f>
        <v>0.42991106256826339</v>
      </c>
      <c r="AJ367" s="4">
        <v>137765</v>
      </c>
      <c r="AK367" s="7">
        <f>AL367/(AF367+AH367+AJ367+AL367+AN367+AP367)</f>
        <v>9.5022624434389132E-3</v>
      </c>
      <c r="AL367" s="4">
        <v>3045</v>
      </c>
      <c r="AM367" s="7">
        <f>AN367/(AF367+AH367+AJ367+AL367+AN367+AP367)</f>
        <v>5.4173818068341392E-3</v>
      </c>
      <c r="AN367" s="4">
        <v>1736</v>
      </c>
      <c r="AO367" s="7">
        <f>AP367/(AF367+AH367+AJ367+AL367+AN367+AP367)</f>
        <v>9.5874551412076764E-2</v>
      </c>
      <c r="AP367" s="4">
        <v>30723</v>
      </c>
      <c r="AQ367" s="6">
        <f>AO367+AM367+AK367+AI367+AG367+AE367</f>
        <v>1</v>
      </c>
      <c r="AR367" s="4">
        <v>136056</v>
      </c>
      <c r="AS367" s="4">
        <f>AR367/M367</f>
        <v>22676</v>
      </c>
      <c r="AT367" s="4">
        <f>AR367/V367</f>
        <v>4158.0569406466147</v>
      </c>
      <c r="AU367" s="7">
        <f>AR367/(AR367+AV367+AY367+BB367)</f>
        <v>0.39280651559464042</v>
      </c>
      <c r="AV367" s="4">
        <v>35199</v>
      </c>
      <c r="AW367" s="4">
        <f>AV367/M367</f>
        <v>5866.5</v>
      </c>
      <c r="AX367" s="7">
        <f>AV367/(AR367+AV367+AY367+BB367)</f>
        <v>0.1016228357618609</v>
      </c>
      <c r="AY367" s="4">
        <v>73551</v>
      </c>
      <c r="AZ367" s="4">
        <f>AY367/M367</f>
        <v>12258.5</v>
      </c>
      <c r="BA367" s="7">
        <f>AY367/(AR367+AV367+AY367+BB367)</f>
        <v>0.21234868016479536</v>
      </c>
      <c r="BB367" s="4">
        <v>101563</v>
      </c>
      <c r="BC367" s="11">
        <f>BB367/(AR367+AV367+AY367+BB367)</f>
        <v>0.29322196847870335</v>
      </c>
      <c r="BD367" s="9">
        <f>BC367+BA367+AX367+AU367</f>
        <v>1</v>
      </c>
      <c r="BE367" s="14">
        <f>(AF367+AH367+AJ367+AL367+AN367+AP367)</f>
        <v>320450</v>
      </c>
      <c r="BF367" s="14">
        <f t="shared" si="25"/>
        <v>-346369</v>
      </c>
      <c r="BG367" s="13">
        <f>(AF367+AH367+AJ367+AL367+AN367+AP367)-(AR367+AV367+AY367+BB367)</f>
        <v>-25919</v>
      </c>
      <c r="BH367" s="13">
        <f t="shared" si="26"/>
        <v>1</v>
      </c>
      <c r="BI367" s="14">
        <f>AF367/W367</f>
        <v>70679.064220183485</v>
      </c>
      <c r="BJ367" s="14">
        <f>AH367/Y367</f>
        <v>87127.088607594938</v>
      </c>
      <c r="BK367" s="14">
        <f>AJ367/AA367</f>
        <v>186649.35483870967</v>
      </c>
      <c r="BL367" s="14">
        <f>BI367+BJ367+BK367</f>
        <v>344455.50766648806</v>
      </c>
      <c r="BM367" s="14">
        <f>(AF367/W367)-AF367</f>
        <v>9536.0642201834853</v>
      </c>
      <c r="BN367" s="14">
        <f>AH367/Y367-AH367</f>
        <v>1089.0886075949384</v>
      </c>
      <c r="BO367" s="14">
        <f>AJ367/AA367-AJ367</f>
        <v>48884.354838709667</v>
      </c>
      <c r="BP367" s="14">
        <f>BG367/S367</f>
        <v>-1.1585826483038537E-2</v>
      </c>
      <c r="BQ367" s="14">
        <f>(BG367-CA367)/S367</f>
        <v>-7.1523553491535967E-3</v>
      </c>
      <c r="BR367" s="27">
        <f>BQ367-BP367</f>
        <v>4.4334711338849401E-3</v>
      </c>
      <c r="BS367" s="28">
        <f t="shared" si="27"/>
        <v>1826755</v>
      </c>
      <c r="BT367" s="11">
        <f>BS367/S367</f>
        <v>0.81656184486373162</v>
      </c>
      <c r="BU367" s="14">
        <f>(BE367-AP367)*1/BT367-(BE367-AP367)</f>
        <v>65086.296534018009</v>
      </c>
      <c r="BV367" s="14">
        <f t="shared" si="28"/>
        <v>0.14324156396811988</v>
      </c>
      <c r="BW367" s="27">
        <f>(AR367+AV367+AY367+BB367)/S367</f>
        <v>0.1548273904511584</v>
      </c>
      <c r="BX367" s="13">
        <f>(AF367+AH367+AJ367+AL367+AN367)/N367</f>
        <v>371.9216944801027</v>
      </c>
      <c r="BY367" s="26">
        <f>BX367/K367</f>
        <v>0.15860200191049156</v>
      </c>
      <c r="BZ367" s="11">
        <f>AP367/BE367</f>
        <v>9.5874551412076764E-2</v>
      </c>
      <c r="CA367" s="15">
        <f>-(BM367+BN367+BO367)/M367</f>
        <v>-9918.2512777480151</v>
      </c>
      <c r="CB367" s="15">
        <f>BG367-CA367</f>
        <v>-16000.748722251985</v>
      </c>
      <c r="CC367" s="18">
        <f t="shared" si="29"/>
        <v>1</v>
      </c>
      <c r="CD367" s="17">
        <f>(AF367/(AF367+AH367+AJ367))/(X367/(X367+Z367+AB367))</f>
        <v>1.6246582059157073</v>
      </c>
      <c r="CE367" s="19">
        <f>(AH367/(AF367+AH367+AJ367))/(Z367/(X367+Z367+AB367))</f>
        <v>1.2002310964182688</v>
      </c>
      <c r="CF367" s="18">
        <f>(AJ367/(AF367+AH367+AJ367))/(AB367/(X367+Z367+AB367))</f>
        <v>0.7844176920310143</v>
      </c>
      <c r="CG367">
        <f>AH367/Z367</f>
        <v>358.49166666666667</v>
      </c>
      <c r="CH367" s="11">
        <f>BB367/BE367</f>
        <v>0.31693867998127634</v>
      </c>
      <c r="CI367" s="14">
        <f>AY367/V367</f>
        <v>2247.8188837059679</v>
      </c>
      <c r="CJ367" s="14">
        <f>AV367/M367</f>
        <v>5866.5</v>
      </c>
      <c r="CK367" s="17">
        <f>N367/V367</f>
        <v>23.807302557503622</v>
      </c>
      <c r="CL367" s="17">
        <f>(AL367+AN367)/N367</f>
        <v>6.1373555840821563</v>
      </c>
      <c r="CM367" s="14">
        <f>AP367/AC367</f>
        <v>5.9994141769185703</v>
      </c>
    </row>
    <row r="368" spans="1:91" hidden="1" x14ac:dyDescent="0.2">
      <c r="A368">
        <v>127</v>
      </c>
      <c r="B368" s="2">
        <v>44805</v>
      </c>
      <c r="C368" s="3" t="s">
        <v>41</v>
      </c>
      <c r="D368" t="s">
        <v>42</v>
      </c>
      <c r="E368" s="3" t="s">
        <v>36</v>
      </c>
      <c r="F368" t="s">
        <v>28</v>
      </c>
      <c r="G368" t="str">
        <f>CONCATENATE(C368,E368)</f>
        <v>SEAJNU</v>
      </c>
      <c r="H368" t="s">
        <v>31</v>
      </c>
      <c r="I368">
        <f>U368/M368</f>
        <v>156.62962962962962</v>
      </c>
      <c r="J368" t="str">
        <f>_xlfn.CONCAT(C368,E368,H368)</f>
        <v>SEAJNU737-800</v>
      </c>
      <c r="K368" s="4">
        <v>909</v>
      </c>
      <c r="L368" s="4">
        <f>N368/M368</f>
        <v>70.481481481481481</v>
      </c>
      <c r="M368" s="4">
        <v>27</v>
      </c>
      <c r="N368" s="4">
        <v>1903</v>
      </c>
      <c r="O368" s="4">
        <f>P368/M368</f>
        <v>12.037037037037036</v>
      </c>
      <c r="P368" s="4">
        <v>325</v>
      </c>
      <c r="Q368" s="4">
        <v>707</v>
      </c>
      <c r="R368" s="4">
        <v>871</v>
      </c>
      <c r="S368" s="4">
        <f>U368*K368</f>
        <v>3844161</v>
      </c>
      <c r="T368" s="7">
        <f>N368/U368</f>
        <v>0.44998817687396547</v>
      </c>
      <c r="U368" s="4">
        <v>4229</v>
      </c>
      <c r="V368" s="4">
        <v>67.968720732226473</v>
      </c>
      <c r="W368" s="7">
        <f>P368/X368</f>
        <v>0.58348294434470382</v>
      </c>
      <c r="X368" s="4">
        <v>557</v>
      </c>
      <c r="Y368" s="7">
        <f>Q368/Z368</f>
        <v>0.66698113207547172</v>
      </c>
      <c r="Z368" s="4">
        <v>1060</v>
      </c>
      <c r="AA368" s="7">
        <f>R368/AB368</f>
        <v>0.33346094946401222</v>
      </c>
      <c r="AB368" s="4">
        <v>2612</v>
      </c>
      <c r="AC368" s="4">
        <v>9162</v>
      </c>
      <c r="AD368" s="4">
        <f>AP368/AC368</f>
        <v>4.9997817070508619</v>
      </c>
      <c r="AE368" s="7">
        <f>AF368/(AF368+AH368+AJ368+AL368+AN368+AP368)</f>
        <v>0.20288972847315498</v>
      </c>
      <c r="AF368" s="4">
        <v>91990</v>
      </c>
      <c r="AG368" s="7">
        <f>AH368/(AF368+AH368+AJ368+AL368+AN368+AP368)</f>
        <v>0.33153138846799396</v>
      </c>
      <c r="AH368" s="4">
        <v>150316</v>
      </c>
      <c r="AI368" s="7">
        <f>AJ368/(AF368+AH368+AJ368+AL368+AN368+AP368)</f>
        <v>0.35111237563382364</v>
      </c>
      <c r="AJ368" s="4">
        <v>159194</v>
      </c>
      <c r="AK368" s="7">
        <f>AL368/(AF368+AH368+AJ368+AL368+AN368+AP368)</f>
        <v>1.1513038184909979E-2</v>
      </c>
      <c r="AL368" s="4">
        <v>5220</v>
      </c>
      <c r="AM368" s="7">
        <f>AN368/(AF368+AH368+AJ368+AL368+AN368+AP368)</f>
        <v>1.921045260355669E-3</v>
      </c>
      <c r="AN368" s="4">
        <v>871</v>
      </c>
      <c r="AO368" s="7">
        <f>AP368/(AF368+AH368+AJ368+AL368+AN368+AP368)</f>
        <v>0.10103242397976175</v>
      </c>
      <c r="AP368" s="4">
        <v>45808</v>
      </c>
      <c r="AQ368" s="6">
        <f>AO368+AM368+AK368+AI368+AG368+AE368</f>
        <v>1</v>
      </c>
      <c r="AR368" s="4">
        <v>250298</v>
      </c>
      <c r="AS368" s="4">
        <f>AR368/M368</f>
        <v>9270.2962962962956</v>
      </c>
      <c r="AT368" s="4">
        <f>AR368/V368</f>
        <v>3682.5468730842908</v>
      </c>
      <c r="AU368" s="7">
        <f>AR368/(AR368+AV368+AY368+BB368)</f>
        <v>0.32297974747246649</v>
      </c>
      <c r="AV368" s="4">
        <v>138848</v>
      </c>
      <c r="AW368" s="4">
        <f>AV368/M368</f>
        <v>5142.5185185185182</v>
      </c>
      <c r="AX368" s="7">
        <f>AV368/(AR368+AV368+AY368+BB368)</f>
        <v>0.17916680108133914</v>
      </c>
      <c r="AY368" s="4">
        <v>222564</v>
      </c>
      <c r="AZ368" s="4">
        <f>AY368/M368</f>
        <v>8243.1111111111113</v>
      </c>
      <c r="BA368" s="7">
        <f>AY368/(AR368+AV368+AY368+BB368)</f>
        <v>0.28719232481466905</v>
      </c>
      <c r="BB368" s="4">
        <v>163255</v>
      </c>
      <c r="BC368" s="11">
        <f>BB368/(AR368+AV368+AY368+BB368)</f>
        <v>0.21066112663152531</v>
      </c>
      <c r="BD368" s="9">
        <f>BC368+BA368+AX368+AU368</f>
        <v>1</v>
      </c>
      <c r="BE368" s="14">
        <f>(AF368+AH368+AJ368+AL368+AN368+AP368)</f>
        <v>453399</v>
      </c>
      <c r="BF368" s="14">
        <f t="shared" si="25"/>
        <v>-774965</v>
      </c>
      <c r="BG368" s="13">
        <f>(AF368+AH368+AJ368+AL368+AN368+AP368)-(AR368+AV368+AY368+BB368)</f>
        <v>-321566</v>
      </c>
      <c r="BH368" s="13">
        <f t="shared" si="26"/>
        <v>1</v>
      </c>
      <c r="BI368" s="14">
        <f>AF368/W368</f>
        <v>157656.70769230768</v>
      </c>
      <c r="BJ368" s="14">
        <f>AH368/Y368</f>
        <v>225367.69448373409</v>
      </c>
      <c r="BK368" s="14">
        <f>AJ368/AA368</f>
        <v>477399.22847301955</v>
      </c>
      <c r="BL368" s="14">
        <f>BI368+BJ368+BK368</f>
        <v>860423.63064906129</v>
      </c>
      <c r="BM368" s="14">
        <f>(AF368/W368)-AF368</f>
        <v>65666.707692307682</v>
      </c>
      <c r="BN368" s="14">
        <f>AH368/Y368-AH368</f>
        <v>75051.694483734085</v>
      </c>
      <c r="BO368" s="14">
        <f>AJ368/AA368-AJ368</f>
        <v>318205.22847301955</v>
      </c>
      <c r="BP368" s="14">
        <f>BG368/S368</f>
        <v>-8.3650502671454185E-2</v>
      </c>
      <c r="BQ368" s="14">
        <f>(BG368-CA368)/S368</f>
        <v>-7.9228947095212499E-2</v>
      </c>
      <c r="BR368" s="27">
        <f>BQ368-BP368</f>
        <v>4.4215555762416869E-3</v>
      </c>
      <c r="BS368" s="28">
        <f t="shared" si="27"/>
        <v>1729827</v>
      </c>
      <c r="BT368" s="11">
        <f>BS368/S368</f>
        <v>0.44998817687396547</v>
      </c>
      <c r="BU368" s="14">
        <f>(BE368-AP368)*1/BT368-(BE368-AP368)</f>
        <v>498190.57593273779</v>
      </c>
      <c r="BV368" s="14">
        <f t="shared" si="28"/>
        <v>0.11794485194558708</v>
      </c>
      <c r="BW368" s="27">
        <f>(AR368+AV368+AY368+BB368)/S368</f>
        <v>0.20159535461704128</v>
      </c>
      <c r="BX368" s="13">
        <f>(AF368+AH368+AJ368+AL368+AN368)/N368</f>
        <v>214.18339464004205</v>
      </c>
      <c r="BY368" s="26">
        <f>BX368/K368</f>
        <v>0.23562529663370962</v>
      </c>
      <c r="BZ368" s="11">
        <f>AP368/BE368</f>
        <v>0.10103242397976175</v>
      </c>
      <c r="CA368" s="15">
        <f>-(BM368+BN368+BO368)/M368</f>
        <v>-16997.17150552079</v>
      </c>
      <c r="CB368" s="15">
        <f>BG368-CA368</f>
        <v>-304568.82849447918</v>
      </c>
      <c r="CC368" s="18">
        <f t="shared" si="29"/>
        <v>1</v>
      </c>
      <c r="CD368" s="17">
        <f>(AF368/(AF368+AH368+AJ368))/(X368/(X368+Z368+AB368))</f>
        <v>1.7395525755079135</v>
      </c>
      <c r="CE368" s="19">
        <f>(AH368/(AF368+AH368+AJ368))/(Z368/(X368+Z368+AB368))</f>
        <v>1.4936590709368169</v>
      </c>
      <c r="CF368" s="18">
        <f>(AJ368/(AF368+AH368+AJ368))/(AB368/(X368+Z368+AB368))</f>
        <v>0.64195658508769748</v>
      </c>
      <c r="CG368">
        <f>AH368/Z368</f>
        <v>141.80754716981133</v>
      </c>
      <c r="CH368" s="11">
        <f>BB368/BE368</f>
        <v>0.36006916645162429</v>
      </c>
      <c r="CI368" s="14">
        <f>AY368/V368</f>
        <v>3274.5062376092978</v>
      </c>
      <c r="CJ368" s="14">
        <f>AV368/M368</f>
        <v>5142.5185185185182</v>
      </c>
      <c r="CK368" s="17">
        <f>N368/V368</f>
        <v>27.998172975730551</v>
      </c>
      <c r="CL368" s="17">
        <f>(AL368+AN368)/N368</f>
        <v>3.2007356805044664</v>
      </c>
      <c r="CM368" s="14">
        <f>AP368/AC368</f>
        <v>4.9997817070508619</v>
      </c>
    </row>
    <row r="369" spans="1:91" hidden="1" x14ac:dyDescent="0.2">
      <c r="A369">
        <v>6</v>
      </c>
      <c r="B369" s="2">
        <v>44805</v>
      </c>
      <c r="C369" s="3" t="s">
        <v>29</v>
      </c>
      <c r="D369" t="s">
        <v>28</v>
      </c>
      <c r="E369" s="3" t="s">
        <v>37</v>
      </c>
      <c r="F369" t="s">
        <v>38</v>
      </c>
      <c r="G369" t="str">
        <f>CONCATENATE(C369,E369)</f>
        <v>ANCLAX</v>
      </c>
      <c r="H369" t="s">
        <v>35</v>
      </c>
      <c r="I369">
        <f>U369/M369</f>
        <v>178</v>
      </c>
      <c r="J369" t="str">
        <f>_xlfn.CONCAT(C369,E369,H369)</f>
        <v>ANCLAX737-Max 9</v>
      </c>
      <c r="K369" s="4">
        <v>2345</v>
      </c>
      <c r="L369" s="4">
        <f>N369/M369</f>
        <v>154.75</v>
      </c>
      <c r="M369" s="4">
        <v>4</v>
      </c>
      <c r="N369" s="4">
        <v>619</v>
      </c>
      <c r="O369" s="4">
        <f>P369/M369</f>
        <v>23</v>
      </c>
      <c r="P369" s="4">
        <v>92</v>
      </c>
      <c r="Q369" s="4">
        <v>172</v>
      </c>
      <c r="R369" s="4">
        <v>355</v>
      </c>
      <c r="S369" s="4">
        <f>U369*K369</f>
        <v>1669640</v>
      </c>
      <c r="T369" s="7">
        <f>N369/U369</f>
        <v>0.8693820224719101</v>
      </c>
      <c r="U369" s="4">
        <v>712</v>
      </c>
      <c r="V369" s="4">
        <v>20.887878787878787</v>
      </c>
      <c r="W369" s="7">
        <f>P369/X369</f>
        <v>1</v>
      </c>
      <c r="X369" s="4">
        <v>92</v>
      </c>
      <c r="Y369" s="7">
        <f>Q369/Z369</f>
        <v>1</v>
      </c>
      <c r="Z369" s="4">
        <v>172</v>
      </c>
      <c r="AA369" s="7">
        <f>R369/AB369</f>
        <v>0.7924107142857143</v>
      </c>
      <c r="AB369" s="4">
        <v>448</v>
      </c>
      <c r="AC369" s="4">
        <v>3785</v>
      </c>
      <c r="AD369" s="4">
        <f>AP369/AC369</f>
        <v>5</v>
      </c>
      <c r="AE369" s="7">
        <f>AF369/(AF369+AH369+AJ369+AL369+AN369+AP369)</f>
        <v>0.21423517136335107</v>
      </c>
      <c r="AF369" s="4">
        <v>53589</v>
      </c>
      <c r="AG369" s="7">
        <f>AH369/(AF369+AH369+AJ369+AL369+AN369+AP369)</f>
        <v>0.25182597015283381</v>
      </c>
      <c r="AH369" s="4">
        <v>62992</v>
      </c>
      <c r="AI369" s="7">
        <f>AJ369/(AF369+AH369+AJ369+AL369+AN369+AP369)</f>
        <v>0.44550873307454597</v>
      </c>
      <c r="AJ369" s="4">
        <v>111440</v>
      </c>
      <c r="AK369" s="7">
        <f>AL369/(AF369+AH369+AJ369+AL369+AN369+AP369)</f>
        <v>8.5151974286502407E-3</v>
      </c>
      <c r="AL369" s="4">
        <v>2130</v>
      </c>
      <c r="AM369" s="7">
        <f>AN369/(AF369+AH369+AJ369+AL369+AN369+AP369)</f>
        <v>4.2575987143251203E-3</v>
      </c>
      <c r="AN369" s="4">
        <v>1065</v>
      </c>
      <c r="AO369" s="7">
        <f>AP369/(AF369+AH369+AJ369+AL369+AN369+AP369)</f>
        <v>7.5657329266293816E-2</v>
      </c>
      <c r="AP369" s="4">
        <v>18925</v>
      </c>
      <c r="AQ369" s="6">
        <f>AO369+AM369+AK369+AI369+AG369+AE369</f>
        <v>1</v>
      </c>
      <c r="AR369" s="4">
        <v>70907</v>
      </c>
      <c r="AS369" s="4">
        <f>AR369/M369</f>
        <v>17726.75</v>
      </c>
      <c r="AT369" s="4">
        <f>AR369/V369</f>
        <v>3394.6481938198172</v>
      </c>
      <c r="AU369" s="7">
        <f>AR369/(AR369+AV369+AY369+BB369)</f>
        <v>0.3482781824522454</v>
      </c>
      <c r="AV369" s="4">
        <v>20958</v>
      </c>
      <c r="AW369" s="4">
        <f>AV369/M369</f>
        <v>5239.5</v>
      </c>
      <c r="AX369" s="7">
        <f>AV369/(AR369+AV369+AY369+BB369)</f>
        <v>0.10294067084821187</v>
      </c>
      <c r="AY369" s="4">
        <v>61558</v>
      </c>
      <c r="AZ369" s="4">
        <f>AY369/M369</f>
        <v>15389.5</v>
      </c>
      <c r="BA369" s="7">
        <f>AY369/(AR369+AV369+AY369+BB369)</f>
        <v>0.30235813608522888</v>
      </c>
      <c r="BB369" s="4">
        <v>50170</v>
      </c>
      <c r="BC369" s="11">
        <f>BB369/(AR369+AV369+AY369+BB369)</f>
        <v>0.24642301061431385</v>
      </c>
      <c r="BD369" s="9">
        <f>BC369+BA369+AX369+AU369</f>
        <v>1</v>
      </c>
      <c r="BE369" s="14">
        <f>(AF369+AH369+AJ369+AL369+AN369+AP369)</f>
        <v>250141</v>
      </c>
      <c r="BF369" s="14">
        <f t="shared" si="25"/>
        <v>-203593</v>
      </c>
      <c r="BG369" s="13">
        <f>(AF369+AH369+AJ369+AL369+AN369+AP369)-(AR369+AV369+AY369+BB369)</f>
        <v>46548</v>
      </c>
      <c r="BH369" s="13">
        <f t="shared" si="26"/>
        <v>0</v>
      </c>
      <c r="BI369" s="14">
        <f>AF369/W369</f>
        <v>53589</v>
      </c>
      <c r="BJ369" s="14">
        <f>AH369/Y369</f>
        <v>62992</v>
      </c>
      <c r="BK369" s="14">
        <f>AJ369/AA369</f>
        <v>140634.14084507042</v>
      </c>
      <c r="BL369" s="14">
        <f>BI369+BJ369+BK369</f>
        <v>257215.14084507042</v>
      </c>
      <c r="BM369" s="14">
        <f>(AF369/W369)-AF369</f>
        <v>0</v>
      </c>
      <c r="BN369" s="14">
        <f>AH369/Y369-AH369</f>
        <v>0</v>
      </c>
      <c r="BO369" s="14">
        <f>AJ369/AA369-AJ369</f>
        <v>29194.140845070418</v>
      </c>
      <c r="BP369" s="14">
        <f>BG369/S369</f>
        <v>2.7879063750269519E-2</v>
      </c>
      <c r="BQ369" s="14">
        <f>(BG369-CA369)/S369</f>
        <v>3.2250386437356317E-2</v>
      </c>
      <c r="BR369" s="27">
        <f>BQ369-BP369</f>
        <v>4.3713226870867976E-3</v>
      </c>
      <c r="BS369" s="28">
        <f t="shared" si="27"/>
        <v>1451555</v>
      </c>
      <c r="BT369" s="11">
        <f>BS369/S369</f>
        <v>0.8693820224719101</v>
      </c>
      <c r="BU369" s="14">
        <f>(BE369-AP369)*1/BT369-(BE369-AP369)</f>
        <v>34738.429725363501</v>
      </c>
      <c r="BV369" s="14">
        <f t="shared" si="28"/>
        <v>0.14981732589061114</v>
      </c>
      <c r="BW369" s="27">
        <f>(AR369+AV369+AY369+BB369)/S369</f>
        <v>0.12193826214034163</v>
      </c>
      <c r="BX369" s="13">
        <f>(AF369+AH369+AJ369+AL369+AN369)/N369</f>
        <v>373.5315024232633</v>
      </c>
      <c r="BY369" s="26">
        <f>BX369/K369</f>
        <v>0.15928848717409949</v>
      </c>
      <c r="BZ369" s="11">
        <f>AP369/BE369</f>
        <v>7.5657329266293816E-2</v>
      </c>
      <c r="CA369" s="15">
        <f>-(BM369+BN369+BO369)/M369</f>
        <v>-7298.5352112676046</v>
      </c>
      <c r="CB369" s="15">
        <f>BG369-CA369</f>
        <v>53846.535211267605</v>
      </c>
      <c r="CC369" s="18">
        <f t="shared" si="29"/>
        <v>0</v>
      </c>
      <c r="CD369" s="17">
        <f>(AF369/(AF369+AH369+AJ369))/(X369/(X369+Z369+AB369))</f>
        <v>1.8188336200155475</v>
      </c>
      <c r="CE369" s="19">
        <f>(AH369/(AF369+AH369+AJ369))/(Z369/(X369+Z369+AB369))</f>
        <v>1.1435682739543676</v>
      </c>
      <c r="CF369" s="18">
        <f>(AJ369/(AF369+AH369+AJ369))/(AB369/(X369+Z369+AB369))</f>
        <v>0.77672670499646967</v>
      </c>
      <c r="CG369">
        <f>AH369/Z369</f>
        <v>366.23255813953489</v>
      </c>
      <c r="CH369" s="11">
        <f>BB369/BE369</f>
        <v>0.20056688027952235</v>
      </c>
      <c r="CI369" s="14">
        <f>AY369/V369</f>
        <v>2947.0680400406209</v>
      </c>
      <c r="CJ369" s="14">
        <f>AV369/M369</f>
        <v>5239.5</v>
      </c>
      <c r="CK369" s="17">
        <f>N369/V369</f>
        <v>29.634411722036852</v>
      </c>
      <c r="CL369" s="17">
        <f>(AL369+AN369)/N369</f>
        <v>5.1615508885298871</v>
      </c>
      <c r="CM369" s="14">
        <f>AP369/AC369</f>
        <v>5</v>
      </c>
    </row>
    <row r="370" spans="1:91" hidden="1" x14ac:dyDescent="0.2">
      <c r="A370">
        <v>178</v>
      </c>
      <c r="B370" s="2">
        <v>44805</v>
      </c>
      <c r="C370" s="3" t="s">
        <v>43</v>
      </c>
      <c r="D370" t="s">
        <v>38</v>
      </c>
      <c r="E370" s="3" t="s">
        <v>53</v>
      </c>
      <c r="F370" t="s">
        <v>54</v>
      </c>
      <c r="G370" t="str">
        <f>CONCATENATE(C370,E370)</f>
        <v>SFOYVR</v>
      </c>
      <c r="H370" t="s">
        <v>35</v>
      </c>
      <c r="I370">
        <f>U370/M370</f>
        <v>175.13043478260869</v>
      </c>
      <c r="J370" t="str">
        <f>_xlfn.CONCAT(C370,E370,H370)</f>
        <v>SFOYVR737-Max 9</v>
      </c>
      <c r="K370" s="4">
        <v>800</v>
      </c>
      <c r="L370" s="4">
        <f>N370/M370</f>
        <v>94.913043478260875</v>
      </c>
      <c r="M370" s="4">
        <v>23</v>
      </c>
      <c r="N370" s="4">
        <v>2183</v>
      </c>
      <c r="O370" s="4">
        <f>P370/M370</f>
        <v>15.043478260869565</v>
      </c>
      <c r="P370" s="4">
        <v>346</v>
      </c>
      <c r="Q370" s="4">
        <v>565</v>
      </c>
      <c r="R370" s="4">
        <v>1272</v>
      </c>
      <c r="S370" s="4">
        <f>U370*K370</f>
        <v>3222400</v>
      </c>
      <c r="T370" s="7">
        <f>N370/U370</f>
        <v>0.54195630585898713</v>
      </c>
      <c r="U370" s="4">
        <v>4028</v>
      </c>
      <c r="V370" s="4">
        <v>23.953222996515681</v>
      </c>
      <c r="W370" s="7">
        <f>P370/X370</f>
        <v>0.66795366795366795</v>
      </c>
      <c r="X370" s="4">
        <v>518</v>
      </c>
      <c r="Y370" s="7">
        <f>Q370/Z370</f>
        <v>0.58367768595041325</v>
      </c>
      <c r="Z370" s="4">
        <v>968</v>
      </c>
      <c r="AA370" s="7">
        <f>R370/AB370</f>
        <v>0.5001966181675187</v>
      </c>
      <c r="AB370" s="4">
        <v>2543</v>
      </c>
      <c r="AC370" s="4">
        <v>146</v>
      </c>
      <c r="AD370" s="4">
        <f>AP370/AC370</f>
        <v>5</v>
      </c>
      <c r="AE370" s="7">
        <f>AF370/(AF370+AH370+AJ370+AL370+AN370+AP370)</f>
        <v>0.2129109251968504</v>
      </c>
      <c r="AF370" s="4">
        <v>86527</v>
      </c>
      <c r="AG370" s="7">
        <f>AH370/(AF370+AH370+AJ370+AL370+AN370+AP370)</f>
        <v>0.26693405511811025</v>
      </c>
      <c r="AH370" s="4">
        <v>108482</v>
      </c>
      <c r="AI370" s="7">
        <f>AJ370/(AF370+AH370+AJ370+AL370+AN370+AP370)</f>
        <v>0.49644192913385826</v>
      </c>
      <c r="AJ370" s="4">
        <v>201754</v>
      </c>
      <c r="AK370" s="7">
        <f>AL370/(AF370+AH370+AJ370+AL370+AN370+AP370)</f>
        <v>1.8786909448818896E-2</v>
      </c>
      <c r="AL370" s="4">
        <v>7635</v>
      </c>
      <c r="AM370" s="7">
        <f>AN370/(AF370+AH370+AJ370+AL370+AN370+AP370)</f>
        <v>3.1299212598425198E-3</v>
      </c>
      <c r="AN370" s="4">
        <v>1272</v>
      </c>
      <c r="AO370" s="7">
        <f>AP370/(AF370+AH370+AJ370+AL370+AN370+AP370)</f>
        <v>1.796259842519685E-3</v>
      </c>
      <c r="AP370" s="4">
        <v>730</v>
      </c>
      <c r="AQ370" s="6">
        <f>AO370+AM370+AK370+AI370+AG370+AE370</f>
        <v>1</v>
      </c>
      <c r="AR370" s="4">
        <v>81313</v>
      </c>
      <c r="AS370" s="4">
        <f>AR370/M370</f>
        <v>3535.3478260869565</v>
      </c>
      <c r="AT370" s="4">
        <f>AR370/V370</f>
        <v>3394.657997039817</v>
      </c>
      <c r="AU370" s="7">
        <f>AR370/(AR370+AV370+AY370+BB370)</f>
        <v>0.24841367553745619</v>
      </c>
      <c r="AV370" s="4">
        <v>117890</v>
      </c>
      <c r="AW370" s="4">
        <f>AV370/M370</f>
        <v>5125.652173913043</v>
      </c>
      <c r="AX370" s="7">
        <f>AV370/(AR370+AV370+AY370+BB370)</f>
        <v>0.36015751736020946</v>
      </c>
      <c r="AY370" s="4">
        <v>70592</v>
      </c>
      <c r="AZ370" s="4">
        <f>AY370/M370</f>
        <v>3069.217391304348</v>
      </c>
      <c r="BA370" s="7">
        <f>AY370/(AR370+AV370+AY370+BB370)</f>
        <v>0.21566069611919506</v>
      </c>
      <c r="BB370" s="4">
        <v>57534</v>
      </c>
      <c r="BC370" s="11">
        <f>BB370/(AR370+AV370+AY370+BB370)</f>
        <v>0.1757681109831393</v>
      </c>
      <c r="BD370" s="9">
        <f>BC370+BA370+AX370+AU370</f>
        <v>1</v>
      </c>
      <c r="BE370" s="14">
        <f>(AF370+AH370+AJ370+AL370+AN370+AP370)</f>
        <v>406400</v>
      </c>
      <c r="BF370" s="14">
        <f t="shared" si="25"/>
        <v>-327329</v>
      </c>
      <c r="BG370" s="13">
        <f>(AF370+AH370+AJ370+AL370+AN370+AP370)-(AR370+AV370+AY370+BB370)</f>
        <v>79071</v>
      </c>
      <c r="BH370" s="13">
        <f t="shared" si="26"/>
        <v>0</v>
      </c>
      <c r="BI370" s="14">
        <f>AF370/W370</f>
        <v>129540.42196531792</v>
      </c>
      <c r="BJ370" s="14">
        <f>AH370/Y370</f>
        <v>185859.42654867255</v>
      </c>
      <c r="BK370" s="14">
        <f>AJ370/AA370</f>
        <v>403349.38836477988</v>
      </c>
      <c r="BL370" s="14">
        <f>BI370+BJ370+BK370</f>
        <v>718749.2368787704</v>
      </c>
      <c r="BM370" s="14">
        <f>(AF370/W370)-AF370</f>
        <v>43013.421965317917</v>
      </c>
      <c r="BN370" s="14">
        <f>AH370/Y370-AH370</f>
        <v>77377.426548672549</v>
      </c>
      <c r="BO370" s="14">
        <f>AJ370/AA370-AJ370</f>
        <v>201595.38836477988</v>
      </c>
      <c r="BP370" s="14">
        <f>BG370/S370</f>
        <v>2.4537922045680238E-2</v>
      </c>
      <c r="BQ370" s="14">
        <f>(BG370-CA370)/S370</f>
        <v>2.88823242314501E-2</v>
      </c>
      <c r="BR370" s="27">
        <f>BQ370-BP370</f>
        <v>4.344402185769862E-3</v>
      </c>
      <c r="BS370" s="28">
        <f t="shared" si="27"/>
        <v>1746400</v>
      </c>
      <c r="BT370" s="11">
        <f>BS370/S370</f>
        <v>0.54195630585898713</v>
      </c>
      <c r="BU370" s="14">
        <f>(BE370-AP370)*1/BT370-(BE370-AP370)</f>
        <v>342858.97846999532</v>
      </c>
      <c r="BV370" s="14">
        <f t="shared" si="28"/>
        <v>0.12611717974180736</v>
      </c>
      <c r="BW370" s="27">
        <f>(AR370+AV370+AY370+BB370)/S370</f>
        <v>0.10157925769612711</v>
      </c>
      <c r="BX370" s="13">
        <f>(AF370+AH370+AJ370+AL370+AN370)/N370</f>
        <v>185.83142464498397</v>
      </c>
      <c r="BY370" s="26">
        <f>BX370/K370</f>
        <v>0.23228928080622996</v>
      </c>
      <c r="BZ370" s="11">
        <f>AP370/BE370</f>
        <v>1.796259842519685E-3</v>
      </c>
      <c r="CA370" s="15">
        <f>-(BM370+BN370+BO370)/M370</f>
        <v>-13999.401603424798</v>
      </c>
      <c r="CB370" s="15">
        <f>BG370-CA370</f>
        <v>93070.401603424805</v>
      </c>
      <c r="CC370" s="18">
        <f t="shared" si="29"/>
        <v>0</v>
      </c>
      <c r="CD370" s="17">
        <f>(AF370/(AF370+AH370+AJ370))/(X370/(X370+Z370+AB370))</f>
        <v>1.6962426885516995</v>
      </c>
      <c r="CE370" s="19">
        <f>(AH370/(AF370+AH370+AJ370))/(Z370/(X370+Z370+AB370))</f>
        <v>1.1380161571150902</v>
      </c>
      <c r="CF370" s="18">
        <f>(AJ370/(AF370+AH370+AJ370))/(AB370/(X370+Z370+AB370))</f>
        <v>0.8056416229818375</v>
      </c>
      <c r="CG370">
        <f>AH370/Z370</f>
        <v>112.06818181818181</v>
      </c>
      <c r="CH370" s="11">
        <f>BB370/BE370</f>
        <v>0.14156988188976377</v>
      </c>
      <c r="CI370" s="14">
        <f>AY370/V370</f>
        <v>2947.0773102337234</v>
      </c>
      <c r="CJ370" s="14">
        <f>AV370/M370</f>
        <v>5125.652173913043</v>
      </c>
      <c r="CK370" s="17">
        <f>N370/V370</f>
        <v>91.135961132142711</v>
      </c>
      <c r="CL370" s="17">
        <f>(AL370+AN370)/N370</f>
        <v>4.0801649106733855</v>
      </c>
      <c r="CM370" s="14">
        <f>AP370/AC370</f>
        <v>5</v>
      </c>
    </row>
    <row r="371" spans="1:91" hidden="1" x14ac:dyDescent="0.2">
      <c r="A371">
        <v>510</v>
      </c>
      <c r="B371" s="2">
        <v>44866</v>
      </c>
      <c r="C371" s="3" t="s">
        <v>41</v>
      </c>
      <c r="D371" t="s">
        <v>42</v>
      </c>
      <c r="E371" s="3" t="s">
        <v>46</v>
      </c>
      <c r="F371" t="s">
        <v>42</v>
      </c>
      <c r="G371" t="str">
        <f>CONCATENATE(C371,E371)</f>
        <v>SEAGEG</v>
      </c>
      <c r="H371" t="s">
        <v>34</v>
      </c>
      <c r="I371">
        <f>U371/M371</f>
        <v>178</v>
      </c>
      <c r="J371" t="str">
        <f>_xlfn.CONCAT(C371,E371,H371)</f>
        <v>SEAGEG737-900</v>
      </c>
      <c r="K371" s="4">
        <v>223</v>
      </c>
      <c r="L371" s="4">
        <f>N371/M371</f>
        <v>148.58823529411765</v>
      </c>
      <c r="M371" s="4">
        <v>17</v>
      </c>
      <c r="N371" s="4">
        <v>2526</v>
      </c>
      <c r="O371" s="4">
        <f>P371/M371</f>
        <v>19.647058823529413</v>
      </c>
      <c r="P371" s="4">
        <v>334</v>
      </c>
      <c r="Q371" s="4">
        <v>544</v>
      </c>
      <c r="R371" s="4">
        <v>1648</v>
      </c>
      <c r="S371" s="4">
        <f>U371*K371</f>
        <v>674798</v>
      </c>
      <c r="T371" s="7">
        <f>N371/U371</f>
        <v>0.83476536682088565</v>
      </c>
      <c r="U371" s="4">
        <v>3026</v>
      </c>
      <c r="V371" s="4">
        <v>17.984218366631616</v>
      </c>
      <c r="W371" s="7">
        <f>P371/X371</f>
        <v>0.8542199488491049</v>
      </c>
      <c r="X371" s="4">
        <v>391</v>
      </c>
      <c r="Y371" s="7">
        <f>Q371/Z371</f>
        <v>0.7441860465116279</v>
      </c>
      <c r="Z371" s="4">
        <v>731</v>
      </c>
      <c r="AA371" s="7">
        <f>R371/AB371</f>
        <v>0.86554621848739499</v>
      </c>
      <c r="AB371" s="4">
        <v>1904</v>
      </c>
      <c r="AC371" s="4">
        <v>2734</v>
      </c>
      <c r="AD371" s="4">
        <f>AP371/AC371</f>
        <v>4.9992684711046085</v>
      </c>
      <c r="AE371" s="7">
        <f>AF371/(AF371+AH371+AJ371+AL371+AN371+AP371)</f>
        <v>0.21641766552771588</v>
      </c>
      <c r="AF371" s="4">
        <v>59348</v>
      </c>
      <c r="AG371" s="7">
        <f>AH371/(AF371+AH371+AJ371+AL371+AN371+AP371)</f>
        <v>0.19357908900955043</v>
      </c>
      <c r="AH371" s="4">
        <v>53085</v>
      </c>
      <c r="AI371" s="7">
        <f>AJ371/(AF371+AH371+AJ371+AL371+AN371+AP371)</f>
        <v>0.49515915530450827</v>
      </c>
      <c r="AJ371" s="4">
        <v>135787</v>
      </c>
      <c r="AK371" s="7">
        <f>AL371/(AF371+AH371+AJ371+AL371+AN371+AP371)</f>
        <v>3.6046515868124816E-2</v>
      </c>
      <c r="AL371" s="4">
        <v>9885</v>
      </c>
      <c r="AM371" s="7">
        <f>AN371/(AF371+AH371+AJ371+AL371+AN371+AP371)</f>
        <v>8.9560185100773446E-3</v>
      </c>
      <c r="AN371" s="4">
        <v>2456</v>
      </c>
      <c r="AO371" s="7">
        <f>AP371/(AF371+AH371+AJ371+AL371+AN371+AP371)</f>
        <v>4.9841555780023264E-2</v>
      </c>
      <c r="AP371" s="4">
        <v>13668</v>
      </c>
      <c r="AQ371" s="6">
        <f>AO371+AM371+AK371+AI371+AG371+AE371</f>
        <v>1</v>
      </c>
      <c r="AR371" s="4">
        <v>66228</v>
      </c>
      <c r="AS371" s="4">
        <f>AR371/M371</f>
        <v>3895.7647058823532</v>
      </c>
      <c r="AT371" s="4">
        <f>AR371/V371</f>
        <v>3682.5620468933553</v>
      </c>
      <c r="AU371" s="7">
        <f>AR371/(AR371+AV371+AY371+BB371)</f>
        <v>0.25731003240269479</v>
      </c>
      <c r="AV371" s="4">
        <v>89072</v>
      </c>
      <c r="AW371" s="4">
        <f>AV371/M371</f>
        <v>5239.5294117647063</v>
      </c>
      <c r="AX371" s="7">
        <f>AV371/(AR371+AV371+AY371+BB371)</f>
        <v>0.34606388847878283</v>
      </c>
      <c r="AY371" s="4">
        <v>58889</v>
      </c>
      <c r="AZ371" s="4">
        <f>AY371/M371</f>
        <v>3464.0588235294117</v>
      </c>
      <c r="BA371" s="7">
        <f>AY371/(AR371+AV371+AY371+BB371)</f>
        <v>0.22879643803470273</v>
      </c>
      <c r="BB371" s="4">
        <v>43197</v>
      </c>
      <c r="BC371" s="11">
        <f>BB371/(AR371+AV371+AY371+BB371)</f>
        <v>0.16782964108381962</v>
      </c>
      <c r="BD371" s="9">
        <f>BC371+BA371+AX371+AU371</f>
        <v>0.99999999999999989</v>
      </c>
      <c r="BE371" s="14">
        <f>(AF371+AH371+AJ371+AL371+AN371+AP371)</f>
        <v>274229</v>
      </c>
      <c r="BF371" s="14">
        <f t="shared" si="25"/>
        <v>-257386</v>
      </c>
      <c r="BG371" s="13">
        <f>(AF371+AH371+AJ371+AL371+AN371+AP371)-(AR371+AV371+AY371+BB371)</f>
        <v>16843</v>
      </c>
      <c r="BH371" s="13">
        <f t="shared" si="26"/>
        <v>0</v>
      </c>
      <c r="BI371" s="14">
        <f>AF371/W371</f>
        <v>69476.251497005986</v>
      </c>
      <c r="BJ371" s="14">
        <f>AH371/Y371</f>
        <v>71332.96875</v>
      </c>
      <c r="BK371" s="14">
        <f>AJ371/AA371</f>
        <v>156880.12621359222</v>
      </c>
      <c r="BL371" s="14">
        <f>BI371+BJ371+BK371</f>
        <v>297689.34646059817</v>
      </c>
      <c r="BM371" s="14">
        <f>(AF371/W371)-AF371</f>
        <v>10128.251497005986</v>
      </c>
      <c r="BN371" s="14">
        <f>AH371/Y371-AH371</f>
        <v>18247.96875</v>
      </c>
      <c r="BO371" s="14">
        <f>AJ371/AA371-AJ371</f>
        <v>21093.126213592215</v>
      </c>
      <c r="BP371" s="14">
        <f>BG371/S371</f>
        <v>2.4960062122294374E-2</v>
      </c>
      <c r="BQ371" s="14">
        <f>(BG371-CA371)/S371</f>
        <v>2.9272406789151384E-2</v>
      </c>
      <c r="BR371" s="27">
        <f>BQ371-BP371</f>
        <v>4.3123446668570098E-3</v>
      </c>
      <c r="BS371" s="28">
        <f t="shared" si="27"/>
        <v>563298</v>
      </c>
      <c r="BT371" s="11">
        <f>BS371/S371</f>
        <v>0.83476536682088565</v>
      </c>
      <c r="BU371" s="14">
        <f>(BE371-AP371)*1/BT371-(BE371-AP371)</f>
        <v>51575.811559778289</v>
      </c>
      <c r="BV371" s="14">
        <f t="shared" si="28"/>
        <v>0.40638680019798518</v>
      </c>
      <c r="BW371" s="27">
        <f>(AR371+AV371+AY371+BB371)/S371</f>
        <v>0.38142673807569077</v>
      </c>
      <c r="BX371" s="13">
        <f>(AF371+AH371+AJ371+AL371+AN371)/N371</f>
        <v>103.15162311955662</v>
      </c>
      <c r="BY371" s="26">
        <f>BX371/K371</f>
        <v>0.46256333237469333</v>
      </c>
      <c r="BZ371" s="11">
        <f>AP371/BE371</f>
        <v>4.9841555780023264E-2</v>
      </c>
      <c r="CA371" s="15">
        <f>-(BM371+BN371+BO371)/M371</f>
        <v>-2909.9615565057766</v>
      </c>
      <c r="CB371" s="15">
        <f>BG371-CA371</f>
        <v>19752.961556505776</v>
      </c>
      <c r="CC371" s="18">
        <f t="shared" si="29"/>
        <v>0</v>
      </c>
      <c r="CD371" s="17">
        <f>(AF371/(AF371+AH371+AJ371))/(X371/(X371+Z371+AB371))</f>
        <v>1.8503823746816461</v>
      </c>
      <c r="CE371" s="19">
        <f>(AH371/(AF371+AH371+AJ371))/(Z371/(X371+Z371+AB371))</f>
        <v>0.88529211708293276</v>
      </c>
      <c r="CF371" s="18">
        <f>(AJ371/(AF371+AH371+AJ371))/(AB371/(X371+Z371+AB371))</f>
        <v>0.86940753881925015</v>
      </c>
      <c r="CG371">
        <f>AH371/Z371</f>
        <v>72.61969904240766</v>
      </c>
      <c r="CH371" s="11">
        <f>BB371/BE371</f>
        <v>0.15752163337940189</v>
      </c>
      <c r="CI371" s="14">
        <f>AY371/V371</f>
        <v>3274.4820374992873</v>
      </c>
      <c r="CJ371" s="14">
        <f>AV371/M371</f>
        <v>5239.5294117647063</v>
      </c>
      <c r="CK371" s="17">
        <f>N371/V371</f>
        <v>140.45647959250795</v>
      </c>
      <c r="CL371" s="17">
        <f>(AL371+AN371)/N371</f>
        <v>4.885589865399842</v>
      </c>
      <c r="CM371" s="14">
        <f>AP371/AC371</f>
        <v>4.9992684711046085</v>
      </c>
    </row>
    <row r="372" spans="1:91" hidden="1" x14ac:dyDescent="0.2">
      <c r="A372">
        <v>253</v>
      </c>
      <c r="B372" s="2">
        <v>44835</v>
      </c>
      <c r="C372" s="3" t="s">
        <v>36</v>
      </c>
      <c r="D372" t="s">
        <v>28</v>
      </c>
      <c r="E372" s="3" t="s">
        <v>41</v>
      </c>
      <c r="F372" t="s">
        <v>42</v>
      </c>
      <c r="G372" t="str">
        <f>CONCATENATE(C372,E372)</f>
        <v>JNUSEA</v>
      </c>
      <c r="H372" t="s">
        <v>31</v>
      </c>
      <c r="I372">
        <f>U372/M372</f>
        <v>159.19999999999999</v>
      </c>
      <c r="J372" t="str">
        <f>_xlfn.CONCAT(C372,E372,H372)</f>
        <v>JNUSEA737-800</v>
      </c>
      <c r="K372" s="4">
        <v>909</v>
      </c>
      <c r="L372" s="4">
        <f>N372/M372</f>
        <v>81</v>
      </c>
      <c r="M372" s="4">
        <v>25</v>
      </c>
      <c r="N372" s="4">
        <v>2025</v>
      </c>
      <c r="O372" s="4">
        <f>P372/M372</f>
        <v>12.6</v>
      </c>
      <c r="P372" s="4">
        <v>315</v>
      </c>
      <c r="Q372" s="4">
        <v>400</v>
      </c>
      <c r="R372" s="4">
        <v>1310</v>
      </c>
      <c r="S372" s="4">
        <f>U372*K372</f>
        <v>3617820</v>
      </c>
      <c r="T372" s="7">
        <f>N372/U372</f>
        <v>0.50879396984924619</v>
      </c>
      <c r="U372" s="4">
        <v>3980</v>
      </c>
      <c r="V372" s="4">
        <v>60.141378574477166</v>
      </c>
      <c r="W372" s="7">
        <f>P372/X372</f>
        <v>0.6</v>
      </c>
      <c r="X372" s="4">
        <v>525</v>
      </c>
      <c r="Y372" s="7">
        <f>Q372/Z372</f>
        <v>0.4</v>
      </c>
      <c r="Z372" s="4">
        <v>1000</v>
      </c>
      <c r="AA372" s="7">
        <f>R372/AB372</f>
        <v>0.53360488798370675</v>
      </c>
      <c r="AB372" s="4">
        <v>2455</v>
      </c>
      <c r="AC372" s="4">
        <v>31422</v>
      </c>
      <c r="AD372" s="4">
        <f>AP372/AC372</f>
        <v>4.999936350327796</v>
      </c>
      <c r="AE372" s="7">
        <f>AF372/(AF372+AH372+AJ372+AL372+AN372+AP372)</f>
        <v>0.17656767376997376</v>
      </c>
      <c r="AF372" s="4">
        <v>102809</v>
      </c>
      <c r="AG372" s="7">
        <f>AH372/(AF372+AH372+AJ372+AL372+AN372+AP372)</f>
        <v>0.1447779701303876</v>
      </c>
      <c r="AH372" s="4">
        <v>84299</v>
      </c>
      <c r="AI372" s="7">
        <f>AJ372/(AF372+AH372+AJ372+AL372+AN372+AP372)</f>
        <v>0.38183366995040052</v>
      </c>
      <c r="AJ372" s="4">
        <v>222328</v>
      </c>
      <c r="AK372" s="7">
        <f>AL372/(AF372+AH372+AJ372+AL372+AN372+AP372)</f>
        <v>1.3499031367214871E-2</v>
      </c>
      <c r="AL372" s="4">
        <v>7860</v>
      </c>
      <c r="AM372" s="7">
        <f>AN372/(AF372+AH372+AJ372+AL372+AN372+AP372)</f>
        <v>1.3499031367214871E-2</v>
      </c>
      <c r="AN372" s="4">
        <v>7860</v>
      </c>
      <c r="AO372" s="7">
        <f>AP372/(AF372+AH372+AJ372+AL372+AN372+AP372)</f>
        <v>0.26982262341480839</v>
      </c>
      <c r="AP372" s="4">
        <v>157108</v>
      </c>
      <c r="AQ372" s="6">
        <f>AO372+AM372+AK372+AI372+AG372+AE372</f>
        <v>1</v>
      </c>
      <c r="AR372" s="4">
        <v>221473</v>
      </c>
      <c r="AS372" s="4">
        <f>AR372/M372</f>
        <v>8858.92</v>
      </c>
      <c r="AT372" s="4">
        <f>AR372/V372</f>
        <v>3682.5394636695082</v>
      </c>
      <c r="AU372" s="7">
        <f>AR372/(AR372+AV372+AY372+BB372)</f>
        <v>0.31919527043387025</v>
      </c>
      <c r="AV372" s="4">
        <v>130988</v>
      </c>
      <c r="AW372" s="4">
        <f>AV372/M372</f>
        <v>5239.5200000000004</v>
      </c>
      <c r="AX372" s="7">
        <f>AV372/(AR372+AV372+AY372+BB372)</f>
        <v>0.18878486354360033</v>
      </c>
      <c r="AY372" s="4">
        <v>196933</v>
      </c>
      <c r="AZ372" s="4">
        <f>AY372/M372</f>
        <v>7877.32</v>
      </c>
      <c r="BA372" s="7">
        <f>AY372/(AR372+AV372+AY372+BB372)</f>
        <v>0.28382729358591507</v>
      </c>
      <c r="BB372" s="4">
        <v>144454</v>
      </c>
      <c r="BC372" s="11">
        <f>BB372/(AR372+AV372+AY372+BB372)</f>
        <v>0.20819257243661435</v>
      </c>
      <c r="BD372" s="9">
        <f>BC372+BA372+AX372+AU372</f>
        <v>1</v>
      </c>
      <c r="BE372" s="14">
        <f>(AF372+AH372+AJ372+AL372+AN372+AP372)</f>
        <v>582264</v>
      </c>
      <c r="BF372" s="14">
        <f t="shared" si="25"/>
        <v>-693848</v>
      </c>
      <c r="BG372" s="13">
        <f>(AF372+AH372+AJ372+AL372+AN372+AP372)-(AR372+AV372+AY372+BB372)</f>
        <v>-111584</v>
      </c>
      <c r="BH372" s="13">
        <f t="shared" si="26"/>
        <v>1</v>
      </c>
      <c r="BI372" s="14">
        <f>AF372/W372</f>
        <v>171348.33333333334</v>
      </c>
      <c r="BJ372" s="14">
        <f>AH372/Y372</f>
        <v>210747.5</v>
      </c>
      <c r="BK372" s="14">
        <f>AJ372/AA372</f>
        <v>416652.85496183205</v>
      </c>
      <c r="BL372" s="14">
        <f>BI372+BJ372+BK372</f>
        <v>798748.68829516543</v>
      </c>
      <c r="BM372" s="14">
        <f>(AF372/W372)-AF372</f>
        <v>68539.333333333343</v>
      </c>
      <c r="BN372" s="14">
        <f>AH372/Y372-AH372</f>
        <v>126448.5</v>
      </c>
      <c r="BO372" s="14">
        <f>AJ372/AA372-AJ372</f>
        <v>194324.85496183205</v>
      </c>
      <c r="BP372" s="14">
        <f>BG372/S372</f>
        <v>-3.0842883283303205E-2</v>
      </c>
      <c r="BQ372" s="14">
        <f>(BG372-CA372)/S372</f>
        <v>-2.6538493476235242E-2</v>
      </c>
      <c r="BR372" s="27">
        <f>BQ372-BP372</f>
        <v>4.3043898070679633E-3</v>
      </c>
      <c r="BS372" s="28">
        <f t="shared" si="27"/>
        <v>1840725</v>
      </c>
      <c r="BT372" s="11">
        <f>BS372/S372</f>
        <v>0.50879396984924619</v>
      </c>
      <c r="BU372" s="14">
        <f>(BE372-AP372)*1/BT372-(BE372-AP372)</f>
        <v>410459.24938271614</v>
      </c>
      <c r="BV372" s="14">
        <f t="shared" si="28"/>
        <v>0.16094333051395593</v>
      </c>
      <c r="BW372" s="27">
        <f>(AR372+AV372+AY372+BB372)/S372</f>
        <v>0.19178621379725913</v>
      </c>
      <c r="BX372" s="13">
        <f>(AF372+AH372+AJ372+AL372+AN372)/N372</f>
        <v>209.95358024691359</v>
      </c>
      <c r="BY372" s="26">
        <f>BX372/K372</f>
        <v>0.23097203547515247</v>
      </c>
      <c r="BZ372" s="11">
        <f>AP372/BE372</f>
        <v>0.26982262341480839</v>
      </c>
      <c r="CA372" s="15">
        <f>-(BM372+BN372+BO372)/M372</f>
        <v>-15572.507531806617</v>
      </c>
      <c r="CB372" s="15">
        <f>BG372-CA372</f>
        <v>-96011.492468193377</v>
      </c>
      <c r="CC372" s="18">
        <f t="shared" si="29"/>
        <v>1</v>
      </c>
      <c r="CD372" s="17">
        <f>(AF372/(AF372+AH372+AJ372))/(X372/(X372+Z372+AB372))</f>
        <v>1.9035701143361439</v>
      </c>
      <c r="CE372" s="19">
        <f>(AH372/(AF372+AH372+AJ372))/(Z372/(X372+Z372+AB372))</f>
        <v>0.81944435760411882</v>
      </c>
      <c r="CF372" s="18">
        <f>(AJ372/(AF372+AH372+AJ372))/(AB372/(X372+Z372+AB372))</f>
        <v>0.88031826165759897</v>
      </c>
      <c r="CG372">
        <f>AH372/Z372</f>
        <v>84.299000000000007</v>
      </c>
      <c r="CH372" s="11">
        <f>BB372/BE372</f>
        <v>0.24809021337400217</v>
      </c>
      <c r="CI372" s="14">
        <f>AY372/V372</f>
        <v>3274.5009287760913</v>
      </c>
      <c r="CJ372" s="14">
        <f>AV372/M372</f>
        <v>5239.5200000000004</v>
      </c>
      <c r="CK372" s="17">
        <f>N372/V372</f>
        <v>33.670661497928663</v>
      </c>
      <c r="CL372" s="17">
        <f>(AL372+AN372)/N372</f>
        <v>7.7629629629629626</v>
      </c>
      <c r="CM372" s="14">
        <f>AP372/AC372</f>
        <v>4.999936350327796</v>
      </c>
    </row>
    <row r="373" spans="1:91" hidden="1" x14ac:dyDescent="0.2">
      <c r="A373">
        <v>628</v>
      </c>
      <c r="B373" s="2">
        <v>45170</v>
      </c>
      <c r="C373" s="3" t="s">
        <v>32</v>
      </c>
      <c r="D373" t="s">
        <v>33</v>
      </c>
      <c r="E373" s="3" t="s">
        <v>29</v>
      </c>
      <c r="F373" t="s">
        <v>28</v>
      </c>
      <c r="G373" t="str">
        <f>CONCATENATE(C373,E373)</f>
        <v>HNLANC</v>
      </c>
      <c r="H373" t="s">
        <v>35</v>
      </c>
      <c r="I373">
        <f>U373/M373</f>
        <v>178</v>
      </c>
      <c r="J373" t="str">
        <f>_xlfn.CONCAT(C373,E373,H373)</f>
        <v>HNLANC737-Max 9</v>
      </c>
      <c r="K373" s="4">
        <v>2777</v>
      </c>
      <c r="L373" s="4">
        <f>N373/M373</f>
        <v>126.57142857142857</v>
      </c>
      <c r="M373" s="4">
        <v>7</v>
      </c>
      <c r="N373" s="4">
        <v>886</v>
      </c>
      <c r="O373" s="4">
        <f>P373/M373</f>
        <v>23</v>
      </c>
      <c r="P373" s="4">
        <v>161</v>
      </c>
      <c r="Q373" s="4">
        <v>279</v>
      </c>
      <c r="R373" s="4">
        <v>446</v>
      </c>
      <c r="S373" s="4">
        <f>U373*K373</f>
        <v>3460142</v>
      </c>
      <c r="T373" s="7">
        <f>N373/U373</f>
        <v>0.7110754414125201</v>
      </c>
      <c r="U373" s="4">
        <v>1246</v>
      </c>
      <c r="V373" s="4">
        <v>41.965248226950351</v>
      </c>
      <c r="W373" s="7">
        <f>P373/X373</f>
        <v>1</v>
      </c>
      <c r="X373" s="4">
        <v>161</v>
      </c>
      <c r="Y373" s="7">
        <f>Q373/Z373</f>
        <v>0.92691029900332222</v>
      </c>
      <c r="Z373" s="4">
        <v>301</v>
      </c>
      <c r="AA373" s="7">
        <f>R373/AB373</f>
        <v>0.56887755102040816</v>
      </c>
      <c r="AB373" s="4">
        <v>784</v>
      </c>
      <c r="AC373" s="4">
        <v>1010</v>
      </c>
      <c r="AD373" s="4">
        <f>AP373/AC373</f>
        <v>6</v>
      </c>
      <c r="AE373" s="7">
        <f>AF373/(AF373+AH373+AJ373+AL373+AN373+AP373)</f>
        <v>0.2679610904410305</v>
      </c>
      <c r="AF373" s="4">
        <v>83688</v>
      </c>
      <c r="AG373" s="7">
        <f>AH373/(AF373+AH373+AJ373+AL373+AN373+AP373)</f>
        <v>0.28333344006352579</v>
      </c>
      <c r="AH373" s="4">
        <v>88489</v>
      </c>
      <c r="AI373" s="7">
        <f>AJ373/(AF373+AH373+AJ373+AL373+AN373+AP373)</f>
        <v>0.41075968416401443</v>
      </c>
      <c r="AJ373" s="4">
        <v>128286</v>
      </c>
      <c r="AK373" s="7">
        <f>AL373/(AF373+AH373+AJ373+AL373+AN373+AP373)</f>
        <v>9.97393648699706E-3</v>
      </c>
      <c r="AL373" s="4">
        <v>3115</v>
      </c>
      <c r="AM373" s="7">
        <f>AN373/(AF373+AH373+AJ373+AL373+AN373+AP373)</f>
        <v>8.5682998520719526E-3</v>
      </c>
      <c r="AN373" s="4">
        <v>2676</v>
      </c>
      <c r="AO373" s="7">
        <f>AP373/(AF373+AH373+AJ373+AL373+AN373+AP373)</f>
        <v>1.9403548992360253E-2</v>
      </c>
      <c r="AP373" s="4">
        <v>6060</v>
      </c>
      <c r="AQ373" s="6">
        <f>AO373+AM373+AK373+AI373+AG373+AE373</f>
        <v>1</v>
      </c>
      <c r="AR373" s="4">
        <v>184534</v>
      </c>
      <c r="AS373" s="4">
        <f>AR373/M373</f>
        <v>26362</v>
      </c>
      <c r="AT373" s="4">
        <f>AR373/V373</f>
        <v>4397.3050987814977</v>
      </c>
      <c r="AU373" s="7">
        <f>AR373/(AR373+AV373+AY373+BB373)</f>
        <v>0.40134496475557269</v>
      </c>
      <c r="AV373" s="4">
        <v>46043</v>
      </c>
      <c r="AW373" s="4">
        <f>AV373/M373</f>
        <v>6577.5714285714284</v>
      </c>
      <c r="AX373" s="7">
        <f>AV373/(AR373+AV373+AY373+BB373)</f>
        <v>0.1001394117736614</v>
      </c>
      <c r="AY373" s="4">
        <v>99318</v>
      </c>
      <c r="AZ373" s="4">
        <f>AY373/M373</f>
        <v>14188.285714285714</v>
      </c>
      <c r="BA373" s="7">
        <f>AY373/(AR373+AV373+AY373+BB373)</f>
        <v>0.21600777748053998</v>
      </c>
      <c r="BB373" s="4">
        <v>129894</v>
      </c>
      <c r="BC373" s="11">
        <f>BB373/(AR373+AV373+AY373+BB373)</f>
        <v>0.28250784599022594</v>
      </c>
      <c r="BD373" s="9">
        <f>BC373+BA373+AX373+AU373</f>
        <v>1</v>
      </c>
      <c r="BE373" s="14">
        <f>(AF373+AH373+AJ373+AL373+AN373+AP373)</f>
        <v>312314</v>
      </c>
      <c r="BF373" s="14">
        <f t="shared" si="25"/>
        <v>-459789</v>
      </c>
      <c r="BG373" s="13">
        <f>(AF373+AH373+AJ373+AL373+AN373+AP373)-(AR373+AV373+AY373+BB373)</f>
        <v>-147475</v>
      </c>
      <c r="BH373" s="13">
        <f t="shared" si="26"/>
        <v>1</v>
      </c>
      <c r="BI373" s="14">
        <f>AF373/W373</f>
        <v>83688</v>
      </c>
      <c r="BJ373" s="14">
        <f>AH373/Y373</f>
        <v>95466.627240143367</v>
      </c>
      <c r="BK373" s="14">
        <f>AJ373/AA373</f>
        <v>225507.22869955158</v>
      </c>
      <c r="BL373" s="14">
        <f>BI373+BJ373+BK373</f>
        <v>404661.85593969491</v>
      </c>
      <c r="BM373" s="14">
        <f>(AF373/W373)-AF373</f>
        <v>0</v>
      </c>
      <c r="BN373" s="14">
        <f>AH373/Y373-AH373</f>
        <v>6977.6272401433671</v>
      </c>
      <c r="BO373" s="14">
        <f>AJ373/AA373-AJ373</f>
        <v>97221.228699551575</v>
      </c>
      <c r="BP373" s="14">
        <f>BG373/S373</f>
        <v>-4.2621083180979277E-2</v>
      </c>
      <c r="BQ373" s="14">
        <f>(BG373-CA373)/S373</f>
        <v>-3.8319077411121324E-2</v>
      </c>
      <c r="BR373" s="27">
        <f>BQ373-BP373</f>
        <v>4.3020057698579528E-3</v>
      </c>
      <c r="BS373" s="28">
        <f t="shared" si="27"/>
        <v>2460422</v>
      </c>
      <c r="BT373" s="11">
        <f>BS373/S373</f>
        <v>0.7110754414125201</v>
      </c>
      <c r="BU373" s="14">
        <f>(BE373-AP373)*1/BT373-(BE373-AP373)</f>
        <v>124437.29119638825</v>
      </c>
      <c r="BV373" s="14">
        <f t="shared" si="28"/>
        <v>9.0260457518795467E-2</v>
      </c>
      <c r="BW373" s="27">
        <f>(AR373+AV373+AY373+BB373)/S373</f>
        <v>0.13288154069977476</v>
      </c>
      <c r="BX373" s="13">
        <f>(AF373+AH373+AJ373+AL373+AN373)/N373</f>
        <v>345.65914221218964</v>
      </c>
      <c r="BY373" s="26">
        <f>BX373/K373</f>
        <v>0.12447214339653929</v>
      </c>
      <c r="BZ373" s="11">
        <f>AP373/BE373</f>
        <v>1.9403548992360253E-2</v>
      </c>
      <c r="CA373" s="15">
        <f>-(BM373+BN373+BO373)/M373</f>
        <v>-14885.55084852785</v>
      </c>
      <c r="CB373" s="15">
        <f>BG373-CA373</f>
        <v>-132589.44915147216</v>
      </c>
      <c r="CC373" s="18">
        <f t="shared" si="29"/>
        <v>1</v>
      </c>
      <c r="CD373" s="17">
        <f>(AF373/(AF373+AH373+AJ373))/(X373/(X373+Z373+AB373))</f>
        <v>2.1555810460059539</v>
      </c>
      <c r="CE373" s="19">
        <f>(AH373/(AF373+AH373+AJ373))/(Z373/(X373+Z373+AB373))</f>
        <v>1.219129484580735</v>
      </c>
      <c r="CF373" s="18">
        <f>(AJ373/(AF373+AH373+AJ373))/(AB373/(X373+Z373+AB373))</f>
        <v>0.67856310807938802</v>
      </c>
      <c r="CG373">
        <f>AH373/Z373</f>
        <v>293.98338870431894</v>
      </c>
      <c r="CH373" s="11">
        <f>BB373/BE373</f>
        <v>0.41590834864911597</v>
      </c>
      <c r="CI373" s="14">
        <f>AY373/V373</f>
        <v>2366.6725253925065</v>
      </c>
      <c r="CJ373" s="14">
        <f>AV373/M373</f>
        <v>6577.5714285714284</v>
      </c>
      <c r="CK373" s="17">
        <f>N373/V373</f>
        <v>21.112707238343109</v>
      </c>
      <c r="CL373" s="17">
        <f>(AL373+AN373)/N373</f>
        <v>6.5361173814898423</v>
      </c>
      <c r="CM373" s="14">
        <f>AP373/AC373</f>
        <v>6</v>
      </c>
    </row>
    <row r="374" spans="1:91" hidden="1" x14ac:dyDescent="0.2">
      <c r="A374">
        <v>450</v>
      </c>
      <c r="B374" s="2">
        <v>44866</v>
      </c>
      <c r="C374" s="3" t="s">
        <v>37</v>
      </c>
      <c r="D374" t="s">
        <v>38</v>
      </c>
      <c r="E374" s="3" t="s">
        <v>29</v>
      </c>
      <c r="F374" t="s">
        <v>28</v>
      </c>
      <c r="G374" t="str">
        <f>CONCATENATE(C374,E374)</f>
        <v>LAXANC</v>
      </c>
      <c r="H374" t="s">
        <v>31</v>
      </c>
      <c r="I374">
        <f>U374/M374</f>
        <v>159</v>
      </c>
      <c r="J374" t="str">
        <f>_xlfn.CONCAT(C374,E374,H374)</f>
        <v>LAXANC737-800</v>
      </c>
      <c r="K374" s="4">
        <v>2345</v>
      </c>
      <c r="L374" s="4">
        <f>N374/M374</f>
        <v>145</v>
      </c>
      <c r="M374" s="4">
        <v>3</v>
      </c>
      <c r="N374" s="4">
        <v>435</v>
      </c>
      <c r="O374" s="4">
        <f>P374/M374</f>
        <v>21</v>
      </c>
      <c r="P374" s="4">
        <v>63</v>
      </c>
      <c r="Q374" s="4">
        <v>120</v>
      </c>
      <c r="R374" s="4">
        <v>252</v>
      </c>
      <c r="S374" s="4">
        <f>U374*K374</f>
        <v>1118565</v>
      </c>
      <c r="T374" s="7">
        <f>N374/U374</f>
        <v>0.91194968553459121</v>
      </c>
      <c r="U374" s="4">
        <v>477</v>
      </c>
      <c r="V374" s="4">
        <v>16.360526315789471</v>
      </c>
      <c r="W374" s="7">
        <f>P374/X374</f>
        <v>1</v>
      </c>
      <c r="X374" s="4">
        <v>63</v>
      </c>
      <c r="Y374" s="7">
        <f>Q374/Z374</f>
        <v>1</v>
      </c>
      <c r="Z374" s="4">
        <v>120</v>
      </c>
      <c r="AA374" s="7">
        <f>R374/AB374</f>
        <v>0.8571428571428571</v>
      </c>
      <c r="AB374" s="4">
        <v>294</v>
      </c>
      <c r="AC374" s="4">
        <v>121</v>
      </c>
      <c r="AD374" s="4">
        <f>AP374/AC374</f>
        <v>5</v>
      </c>
      <c r="AE374" s="7">
        <f>AF374/(AF374+AH374+AJ374+AL374+AN374+AP374)</f>
        <v>0.21458197879066432</v>
      </c>
      <c r="AF374" s="4">
        <v>38284</v>
      </c>
      <c r="AG374" s="7">
        <f>AH374/(AF374+AH374+AJ374+AL374+AN374+AP374)</f>
        <v>0.27978499204089413</v>
      </c>
      <c r="AH374" s="4">
        <v>49917</v>
      </c>
      <c r="AI374" s="7">
        <f>AJ374/(AF374+AH374+AJ374+AL374+AN374+AP374)</f>
        <v>0.48535972916619957</v>
      </c>
      <c r="AJ374" s="4">
        <v>86594</v>
      </c>
      <c r="AK374" s="7">
        <f>AL374/(AF374+AH374+AJ374+AL374+AN374+AP374)</f>
        <v>8.4075062215546031E-3</v>
      </c>
      <c r="AL374" s="4">
        <v>1500</v>
      </c>
      <c r="AM374" s="7">
        <f>AN374/(AF374+AH374+AJ374+AL374+AN374+AP374)</f>
        <v>8.4747662713270406E-3</v>
      </c>
      <c r="AN374" s="4">
        <v>1512</v>
      </c>
      <c r="AO374" s="7">
        <f>AP374/(AF374+AH374+AJ374+AL374+AN374+AP374)</f>
        <v>3.3910275093603569E-3</v>
      </c>
      <c r="AP374" s="4">
        <v>605</v>
      </c>
      <c r="AQ374" s="6">
        <f>AO374+AM374+AK374+AI374+AG374+AE374</f>
        <v>1</v>
      </c>
      <c r="AR374" s="4">
        <v>60248</v>
      </c>
      <c r="AS374" s="4">
        <f>AR374/M374</f>
        <v>20082.666666666668</v>
      </c>
      <c r="AT374" s="4">
        <f>AR374/V374</f>
        <v>3682.5221167765808</v>
      </c>
      <c r="AU374" s="7">
        <f>AR374/(AR374+AV374+AY374+BB374)</f>
        <v>0.35684332725248169</v>
      </c>
      <c r="AV374" s="4">
        <v>15719</v>
      </c>
      <c r="AW374" s="4">
        <f>AV374/M374</f>
        <v>5239.666666666667</v>
      </c>
      <c r="AX374" s="7">
        <f>AV374/(AR374+AV374+AY374+BB374)</f>
        <v>9.3102181999099712E-2</v>
      </c>
      <c r="AY374" s="4">
        <v>53573</v>
      </c>
      <c r="AZ374" s="4">
        <f>AY374/M374</f>
        <v>17857.666666666668</v>
      </c>
      <c r="BA374" s="7">
        <f>AY374/(AR374+AV374+AY374+BB374)</f>
        <v>0.31730792011182452</v>
      </c>
      <c r="BB374" s="4">
        <v>39296</v>
      </c>
      <c r="BC374" s="11">
        <f>BB374/(AR374+AV374+AY374+BB374)</f>
        <v>0.2327465706365941</v>
      </c>
      <c r="BD374" s="9">
        <f>BC374+BA374+AX374+AU374</f>
        <v>1</v>
      </c>
      <c r="BE374" s="14">
        <f>(AF374+AH374+AJ374+AL374+AN374+AP374)</f>
        <v>178412</v>
      </c>
      <c r="BF374" s="14">
        <f t="shared" si="25"/>
        <v>-168836</v>
      </c>
      <c r="BG374" s="13">
        <f>(AF374+AH374+AJ374+AL374+AN374+AP374)-(AR374+AV374+AY374+BB374)</f>
        <v>9576</v>
      </c>
      <c r="BH374" s="13">
        <f t="shared" si="26"/>
        <v>0</v>
      </c>
      <c r="BI374" s="14">
        <f>AF374/W374</f>
        <v>38284</v>
      </c>
      <c r="BJ374" s="14">
        <f>AH374/Y374</f>
        <v>49917</v>
      </c>
      <c r="BK374" s="14">
        <f>AJ374/AA374</f>
        <v>101026.33333333334</v>
      </c>
      <c r="BL374" s="14">
        <f>BI374+BJ374+BK374</f>
        <v>189227.33333333334</v>
      </c>
      <c r="BM374" s="14">
        <f>(AF374/W374)-AF374</f>
        <v>0</v>
      </c>
      <c r="BN374" s="14">
        <f>AH374/Y374-AH374</f>
        <v>0</v>
      </c>
      <c r="BO374" s="14">
        <f>AJ374/AA374-AJ374</f>
        <v>14432.333333333343</v>
      </c>
      <c r="BP374" s="14">
        <f>BG374/S374</f>
        <v>8.5609687411996628E-3</v>
      </c>
      <c r="BQ374" s="14">
        <f>(BG374-CA374)/S374</f>
        <v>1.2861816503983032E-2</v>
      </c>
      <c r="BR374" s="27">
        <f>BQ374-BP374</f>
        <v>4.3008477627833695E-3</v>
      </c>
      <c r="BS374" s="28">
        <f t="shared" si="27"/>
        <v>1020075</v>
      </c>
      <c r="BT374" s="11">
        <f>BS374/S374</f>
        <v>0.91194968553459121</v>
      </c>
      <c r="BU374" s="14">
        <f>(BE374-AP374)*1/BT374-(BE374-AP374)</f>
        <v>17167.572413793096</v>
      </c>
      <c r="BV374" s="14">
        <f t="shared" si="28"/>
        <v>0.15950078895728009</v>
      </c>
      <c r="BW374" s="27">
        <f>(AR374+AV374+AY374+BB374)/S374</f>
        <v>0.15093982021608043</v>
      </c>
      <c r="BX374" s="13">
        <f>(AF374+AH374+AJ374+AL374+AN374)/N374</f>
        <v>408.75172413793103</v>
      </c>
      <c r="BY374" s="26">
        <f>BX374/K374</f>
        <v>0.17430777148739063</v>
      </c>
      <c r="BZ374" s="11">
        <f>AP374/BE374</f>
        <v>3.3910275093603569E-3</v>
      </c>
      <c r="CA374" s="15">
        <f>-(BM374+BN374+BO374)/M374</f>
        <v>-4810.777777777781</v>
      </c>
      <c r="CB374" s="15">
        <f>BG374-CA374</f>
        <v>14386.777777777781</v>
      </c>
      <c r="CC374" s="18">
        <f t="shared" si="29"/>
        <v>0</v>
      </c>
      <c r="CD374" s="17">
        <f>(AF374/(AF374+AH374+AJ374))/(X374/(X374+Z374+AB374))</f>
        <v>1.6583115731489542</v>
      </c>
      <c r="CE374" s="19">
        <f>(AH374/(AF374+AH374+AJ374))/(Z374/(X374+Z374+AB374))</f>
        <v>1.1351587574015274</v>
      </c>
      <c r="CF374" s="18">
        <f>(AJ374/(AF374+AH374+AJ374))/(AB374/(X374+Z374+AB374))</f>
        <v>0.80376639456949861</v>
      </c>
      <c r="CG374">
        <f>AH374/Z374</f>
        <v>415.97500000000002</v>
      </c>
      <c r="CH374" s="11">
        <f>BB374/BE374</f>
        <v>0.22025424298813981</v>
      </c>
      <c r="CI374" s="14">
        <f>AY374/V374</f>
        <v>3274.5279073508127</v>
      </c>
      <c r="CJ374" s="14">
        <f>AV374/M374</f>
        <v>5239.666666666667</v>
      </c>
      <c r="CK374" s="17">
        <f>N374/V374</f>
        <v>26.588386681679271</v>
      </c>
      <c r="CL374" s="17">
        <f>(AL374+AN374)/N374</f>
        <v>6.9241379310344824</v>
      </c>
      <c r="CM374" s="14">
        <f>AP374/AC374</f>
        <v>5</v>
      </c>
    </row>
    <row r="375" spans="1:91" hidden="1" x14ac:dyDescent="0.2">
      <c r="A375">
        <v>520</v>
      </c>
      <c r="B375" s="2">
        <v>44866</v>
      </c>
      <c r="C375" s="3" t="s">
        <v>41</v>
      </c>
      <c r="D375" t="s">
        <v>42</v>
      </c>
      <c r="E375" s="3" t="s">
        <v>36</v>
      </c>
      <c r="F375" t="s">
        <v>28</v>
      </c>
      <c r="G375" t="str">
        <f>CONCATENATE(C375,E375)</f>
        <v>SEAJNU</v>
      </c>
      <c r="H375" t="s">
        <v>34</v>
      </c>
      <c r="I375">
        <f>U375/M375</f>
        <v>178</v>
      </c>
      <c r="J375" t="str">
        <f>_xlfn.CONCAT(C375,E375,H375)</f>
        <v>SEAJNU737-900</v>
      </c>
      <c r="K375" s="4">
        <v>909</v>
      </c>
      <c r="L375" s="4">
        <f>N375/M375</f>
        <v>111.8</v>
      </c>
      <c r="M375" s="4">
        <v>20</v>
      </c>
      <c r="N375" s="4">
        <v>2236</v>
      </c>
      <c r="O375" s="4">
        <f>P375/M375</f>
        <v>15.3</v>
      </c>
      <c r="P375" s="4">
        <v>306</v>
      </c>
      <c r="Q375" s="4">
        <v>478</v>
      </c>
      <c r="R375" s="4">
        <v>1452</v>
      </c>
      <c r="S375" s="4">
        <f>U375*K375</f>
        <v>3236040</v>
      </c>
      <c r="T375" s="7">
        <f>N375/U375</f>
        <v>0.62808988764044948</v>
      </c>
      <c r="U375" s="4">
        <v>3560</v>
      </c>
      <c r="V375" s="4">
        <v>51.297147722435078</v>
      </c>
      <c r="W375" s="7">
        <f>P375/X375</f>
        <v>0.66521739130434787</v>
      </c>
      <c r="X375" s="4">
        <v>460</v>
      </c>
      <c r="Y375" s="7">
        <f>Q375/Z375</f>
        <v>0.55581395348837215</v>
      </c>
      <c r="Z375" s="4">
        <v>860</v>
      </c>
      <c r="AA375" s="7">
        <f>R375/AB375</f>
        <v>0.64821428571428574</v>
      </c>
      <c r="AB375" s="4">
        <v>2240</v>
      </c>
      <c r="AC375" s="4">
        <v>27715</v>
      </c>
      <c r="AD375" s="4">
        <f>AP375/AC375</f>
        <v>5</v>
      </c>
      <c r="AE375" s="7">
        <f>AF375/(AF375+AH375+AJ375+AL375+AN375+AP375)</f>
        <v>0.1705591994698985</v>
      </c>
      <c r="AF375" s="4">
        <v>106563</v>
      </c>
      <c r="AG375" s="7">
        <f>AH375/(AF375+AH375+AJ375+AL375+AN375+AP375)</f>
        <v>0.16380968843732094</v>
      </c>
      <c r="AH375" s="4">
        <v>102346</v>
      </c>
      <c r="AI375" s="7">
        <f>AJ375/(AF375+AH375+AJ375+AL375+AN375+AP375)</f>
        <v>0.418741777184508</v>
      </c>
      <c r="AJ375" s="4">
        <v>261624</v>
      </c>
      <c r="AK375" s="7">
        <f>AL375/(AF375+AH375+AJ375+AL375+AN375+AP375)</f>
        <v>1.3924767840508591E-2</v>
      </c>
      <c r="AL375" s="4">
        <v>8700</v>
      </c>
      <c r="AM375" s="7">
        <f>AN375/(AF375+AH375+AJ375+AL375+AN375+AP375)</f>
        <v>1.1168624136904476E-2</v>
      </c>
      <c r="AN375" s="4">
        <v>6978</v>
      </c>
      <c r="AO375" s="7">
        <f>AP375/(AF375+AH375+AJ375+AL375+AN375+AP375)</f>
        <v>0.22179594293085952</v>
      </c>
      <c r="AP375" s="4">
        <v>138575</v>
      </c>
      <c r="AQ375" s="6">
        <f>AO375+AM375+AK375+AI375+AG375+AE375</f>
        <v>1</v>
      </c>
      <c r="AR375" s="4">
        <v>188904</v>
      </c>
      <c r="AS375" s="4">
        <f>AR375/M375</f>
        <v>9445.2000000000007</v>
      </c>
      <c r="AT375" s="4">
        <f>AR375/V375</f>
        <v>3682.5439305542877</v>
      </c>
      <c r="AU375" s="7">
        <f>AR375/(AR375+AV375+AY375+BB375)</f>
        <v>0.32298017706256688</v>
      </c>
      <c r="AV375" s="4">
        <v>104791</v>
      </c>
      <c r="AW375" s="4">
        <f>AV375/M375</f>
        <v>5239.55</v>
      </c>
      <c r="AX375" s="7">
        <f>AV375/(AR375+AV375+AY375+BB375)</f>
        <v>0.17916727933004831</v>
      </c>
      <c r="AY375" s="4">
        <v>167972</v>
      </c>
      <c r="AZ375" s="4">
        <f>AY375/M375</f>
        <v>8398.6</v>
      </c>
      <c r="BA375" s="7">
        <f>AY375/(AR375+AV375+AY375+BB375)</f>
        <v>0.28719151686334587</v>
      </c>
      <c r="BB375" s="4">
        <v>123211</v>
      </c>
      <c r="BC375" s="11">
        <f>BB375/(AR375+AV375+AY375+BB375)</f>
        <v>0.21066102674403892</v>
      </c>
      <c r="BD375" s="9">
        <f>BC375+BA375+AX375+AU375</f>
        <v>1</v>
      </c>
      <c r="BE375" s="14">
        <f>(AF375+AH375+AJ375+AL375+AN375+AP375)</f>
        <v>624786</v>
      </c>
      <c r="BF375" s="14">
        <f t="shared" si="25"/>
        <v>-584878</v>
      </c>
      <c r="BG375" s="13">
        <f>(AF375+AH375+AJ375+AL375+AN375+AP375)-(AR375+AV375+AY375+BB375)</f>
        <v>39908</v>
      </c>
      <c r="BH375" s="13">
        <f t="shared" si="26"/>
        <v>0</v>
      </c>
      <c r="BI375" s="14">
        <f>AF375/W375</f>
        <v>160192.74509803922</v>
      </c>
      <c r="BJ375" s="14">
        <f>AH375/Y375</f>
        <v>184137.15481171547</v>
      </c>
      <c r="BK375" s="14">
        <f>AJ375/AA375</f>
        <v>403607.27272727271</v>
      </c>
      <c r="BL375" s="14">
        <f>BI375+BJ375+BK375</f>
        <v>747937.17263702746</v>
      </c>
      <c r="BM375" s="14">
        <f>(AF375/W375)-AF375</f>
        <v>53629.745098039217</v>
      </c>
      <c r="BN375" s="14">
        <f>AH375/Y375-AH375</f>
        <v>81791.154811715474</v>
      </c>
      <c r="BO375" s="14">
        <f>AJ375/AA375-AJ375</f>
        <v>141983.27272727271</v>
      </c>
      <c r="BP375" s="14">
        <f>BG375/S375</f>
        <v>1.2332356831188737E-2</v>
      </c>
      <c r="BQ375" s="14">
        <f>(BG375-CA375)/S375</f>
        <v>1.6618524070113896E-2</v>
      </c>
      <c r="BR375" s="27">
        <f>BQ375-BP375</f>
        <v>4.2861672389251596E-3</v>
      </c>
      <c r="BS375" s="28">
        <f t="shared" si="27"/>
        <v>2032524</v>
      </c>
      <c r="BT375" s="11">
        <f>BS375/S375</f>
        <v>0.62808988764044948</v>
      </c>
      <c r="BU375" s="14">
        <f>(BE375-AP375)*1/BT375-(BE375-AP375)</f>
        <v>287899.53667262965</v>
      </c>
      <c r="BV375" s="14">
        <f t="shared" si="28"/>
        <v>0.19307116104868913</v>
      </c>
      <c r="BW375" s="27">
        <f>(AR375+AV375+AY375+BB375)/S375</f>
        <v>0.18073880421750041</v>
      </c>
      <c r="BX375" s="13">
        <f>(AF375+AH375+AJ375+AL375+AN375)/N375</f>
        <v>217.44677996422183</v>
      </c>
      <c r="BY375" s="26">
        <f>BX375/K375</f>
        <v>0.23921537949859387</v>
      </c>
      <c r="BZ375" s="11">
        <f>AP375/BE375</f>
        <v>0.22179594293085952</v>
      </c>
      <c r="CA375" s="15">
        <f>-(BM375+BN375+BO375)/M375</f>
        <v>-13870.20863185137</v>
      </c>
      <c r="CB375" s="15">
        <f>BG375-CA375</f>
        <v>53778.208631851368</v>
      </c>
      <c r="CC375" s="18">
        <f t="shared" si="29"/>
        <v>0</v>
      </c>
      <c r="CD375" s="17">
        <f>(AF375/(AF375+AH375+AJ375))/(X375/(X375+Z375+AB375))</f>
        <v>1.7527037562120809</v>
      </c>
      <c r="CE375" s="19">
        <f>(AH375/(AF375+AH375+AJ375))/(Z375/(X375+Z375+AB375))</f>
        <v>0.90039346275245802</v>
      </c>
      <c r="CF375" s="18">
        <f>(AJ375/(AF375+AH375+AJ375))/(AB375/(X375+Z375+AB375))</f>
        <v>0.88366870275684317</v>
      </c>
      <c r="CG375">
        <f>AH375/Z375</f>
        <v>119.00697674418605</v>
      </c>
      <c r="CH375" s="11">
        <f>BB375/BE375</f>
        <v>0.19720512303412688</v>
      </c>
      <c r="CI375" s="14">
        <f>AY375/V375</f>
        <v>3274.4900536942828</v>
      </c>
      <c r="CJ375" s="14">
        <f>AV375/M375</f>
        <v>5239.55</v>
      </c>
      <c r="CK375" s="17">
        <f>N375/V375</f>
        <v>43.589168195058797</v>
      </c>
      <c r="CL375" s="17">
        <f>(AL375+AN375)/N375</f>
        <v>7.0116279069767442</v>
      </c>
      <c r="CM375" s="14">
        <f>AP375/AC375</f>
        <v>5</v>
      </c>
    </row>
    <row r="376" spans="1:91" hidden="1" x14ac:dyDescent="0.2">
      <c r="A376">
        <v>652</v>
      </c>
      <c r="B376" s="2">
        <v>45170</v>
      </c>
      <c r="C376" s="3" t="s">
        <v>36</v>
      </c>
      <c r="D376" t="s">
        <v>28</v>
      </c>
      <c r="E376" s="3" t="s">
        <v>41</v>
      </c>
      <c r="F376" t="s">
        <v>42</v>
      </c>
      <c r="G376" t="str">
        <f>CONCATENATE(C376,E376)</f>
        <v>JNUSEA</v>
      </c>
      <c r="H376" t="s">
        <v>31</v>
      </c>
      <c r="I376">
        <f>U376/M376</f>
        <v>159.68</v>
      </c>
      <c r="J376" t="str">
        <f>_xlfn.CONCAT(C376,E376,H376)</f>
        <v>JNUSEA737-800</v>
      </c>
      <c r="K376" s="4">
        <v>909</v>
      </c>
      <c r="L376" s="4">
        <f>N376/M376</f>
        <v>88.84</v>
      </c>
      <c r="M376" s="4">
        <v>25</v>
      </c>
      <c r="N376" s="4">
        <v>2221</v>
      </c>
      <c r="O376" s="4">
        <f>P376/M376</f>
        <v>12.08</v>
      </c>
      <c r="P376" s="4">
        <v>302</v>
      </c>
      <c r="Q376" s="4">
        <v>503</v>
      </c>
      <c r="R376" s="4">
        <v>1417</v>
      </c>
      <c r="S376" s="4">
        <f>U376*K376</f>
        <v>3628728</v>
      </c>
      <c r="T376" s="7">
        <f>N376/U376</f>
        <v>0.55636272545090182</v>
      </c>
      <c r="U376" s="4">
        <v>3992</v>
      </c>
      <c r="V376" s="4">
        <v>60.141378574477166</v>
      </c>
      <c r="W376" s="7">
        <f>P376/X376</f>
        <v>0.57523809523809522</v>
      </c>
      <c r="X376" s="4">
        <v>525</v>
      </c>
      <c r="Y376" s="7">
        <f>Q376/Z376</f>
        <v>0.503</v>
      </c>
      <c r="Z376" s="4">
        <v>1000</v>
      </c>
      <c r="AA376" s="7">
        <f>R376/AB376</f>
        <v>0.57438184029185246</v>
      </c>
      <c r="AB376" s="4">
        <v>2467</v>
      </c>
      <c r="AC376" s="4">
        <v>19078</v>
      </c>
      <c r="AD376" s="4">
        <f>AP376/AC376</f>
        <v>5.9997903344166055</v>
      </c>
      <c r="AE376" s="7">
        <f>AF376/(AF376+AH376+AJ376+AL376+AN376+AP376)</f>
        <v>0.17632684391386161</v>
      </c>
      <c r="AF376" s="4">
        <v>108885</v>
      </c>
      <c r="AG376" s="7">
        <f>AH376/(AF376+AH376+AJ376+AL376+AN376+AP376)</f>
        <v>0.18472336029071218</v>
      </c>
      <c r="AH376" s="4">
        <v>114070</v>
      </c>
      <c r="AI376" s="7">
        <f>AJ376/(AF376+AH376+AJ376+AL376+AN376+AP376)</f>
        <v>0.42145654053808956</v>
      </c>
      <c r="AJ376" s="4">
        <v>260257</v>
      </c>
      <c r="AK376" s="7">
        <f>AL376/(AF376+AH376+AJ376+AL376+AN376+AP376)</f>
        <v>1.6069167214558928E-2</v>
      </c>
      <c r="AL376" s="4">
        <v>9923</v>
      </c>
      <c r="AM376" s="7">
        <f>AN376/(AF376+AH376+AJ376+AL376+AN376+AP376)</f>
        <v>1.6062689670584503E-2</v>
      </c>
      <c r="AN376" s="4">
        <v>9919</v>
      </c>
      <c r="AO376" s="7">
        <f>AP376/(AF376+AH376+AJ376+AL376+AN376+AP376)</f>
        <v>0.1853613983721932</v>
      </c>
      <c r="AP376" s="4">
        <v>114464</v>
      </c>
      <c r="AQ376" s="6">
        <f>AO376+AM376+AK376+AI376+AG376+AE376</f>
        <v>1</v>
      </c>
      <c r="AR376" s="4">
        <v>250071</v>
      </c>
      <c r="AS376" s="4">
        <f>AR376/M376</f>
        <v>10002.84</v>
      </c>
      <c r="AT376" s="4">
        <f>AR376/V376</f>
        <v>4158.0523414560585</v>
      </c>
      <c r="AU376" s="7">
        <f>AR376/(AR376+AV376+AY376+BB376)</f>
        <v>0.34800040078263944</v>
      </c>
      <c r="AV376" s="4">
        <v>146663</v>
      </c>
      <c r="AW376" s="4">
        <f>AV376/M376</f>
        <v>5866.52</v>
      </c>
      <c r="AX376" s="7">
        <f>AV376/(AR376+AV376+AY376+BB376)</f>
        <v>0.20409716752436008</v>
      </c>
      <c r="AY376" s="4">
        <v>135187</v>
      </c>
      <c r="AZ376" s="4">
        <f>AY376/M376</f>
        <v>5407.48</v>
      </c>
      <c r="BA376" s="7">
        <f>AY376/(AR376+AV376+AY376+BB376)</f>
        <v>0.18812709262810431</v>
      </c>
      <c r="BB376" s="4">
        <v>186673</v>
      </c>
      <c r="BC376" s="11">
        <f>BB376/(AR376+AV376+AY376+BB376)</f>
        <v>0.25977533906489619</v>
      </c>
      <c r="BD376" s="9">
        <f>BC376+BA376+AX376+AU376</f>
        <v>1</v>
      </c>
      <c r="BE376" s="14">
        <f>(AF376+AH376+AJ376+AL376+AN376+AP376)</f>
        <v>617518</v>
      </c>
      <c r="BF376" s="14">
        <f t="shared" si="25"/>
        <v>-718594</v>
      </c>
      <c r="BG376" s="13">
        <f>(AF376+AH376+AJ376+AL376+AN376+AP376)-(AR376+AV376+AY376+BB376)</f>
        <v>-101076</v>
      </c>
      <c r="BH376" s="13">
        <f t="shared" si="26"/>
        <v>1</v>
      </c>
      <c r="BI376" s="14">
        <f>AF376/W376</f>
        <v>189286.83774834438</v>
      </c>
      <c r="BJ376" s="14">
        <f>AH376/Y376</f>
        <v>226779.32405566602</v>
      </c>
      <c r="BK376" s="14">
        <f>AJ376/AA376</f>
        <v>453107.98800282285</v>
      </c>
      <c r="BL376" s="14">
        <f>BI376+BJ376+BK376</f>
        <v>869174.14980683324</v>
      </c>
      <c r="BM376" s="14">
        <f>(AF376/W376)-AF376</f>
        <v>80401.837748344376</v>
      </c>
      <c r="BN376" s="14">
        <f>AH376/Y376-AH376</f>
        <v>112709.32405566602</v>
      </c>
      <c r="BO376" s="14">
        <f>AJ376/AA376-AJ376</f>
        <v>192850.98800282285</v>
      </c>
      <c r="BP376" s="14">
        <f>BG376/S376</f>
        <v>-2.7854388645277353E-2</v>
      </c>
      <c r="BQ376" s="14">
        <f>(BG376-CA376)/S376</f>
        <v>-2.3599871362010784E-2</v>
      </c>
      <c r="BR376" s="27">
        <f>BQ376-BP376</f>
        <v>4.2545172832665692E-3</v>
      </c>
      <c r="BS376" s="28">
        <f t="shared" si="27"/>
        <v>2018889</v>
      </c>
      <c r="BT376" s="11">
        <f>BS376/S376</f>
        <v>0.55636272545090182</v>
      </c>
      <c r="BU376" s="14">
        <f>(BE376-AP376)*1/BT376-(BE376-AP376)</f>
        <v>401129.50652859069</v>
      </c>
      <c r="BV376" s="14">
        <f t="shared" si="28"/>
        <v>0.17017478300936306</v>
      </c>
      <c r="BW376" s="27">
        <f>(AR376+AV376+AY376+BB376)/S376</f>
        <v>0.1980291716546404</v>
      </c>
      <c r="BX376" s="13">
        <f>(AF376+AH376+AJ376+AL376+AN376)/N376</f>
        <v>226.49887438090951</v>
      </c>
      <c r="BY376" s="26">
        <f>BX376/K376</f>
        <v>0.24917367918691916</v>
      </c>
      <c r="BZ376" s="11">
        <f>AP376/BE376</f>
        <v>0.1853613983721932</v>
      </c>
      <c r="CA376" s="15">
        <f>-(BM376+BN376+BO376)/M376</f>
        <v>-15438.48599227333</v>
      </c>
      <c r="CB376" s="15">
        <f>BG376-CA376</f>
        <v>-85637.51400772667</v>
      </c>
      <c r="CC376" s="18">
        <f t="shared" si="29"/>
        <v>1</v>
      </c>
      <c r="CD376" s="17">
        <f>(AF376/(AF376+AH376+AJ376))/(X376/(X376+Z376+AB376))</f>
        <v>1.7134110907841691</v>
      </c>
      <c r="CE376" s="19">
        <f>(AH376/(AF376+AH376+AJ376))/(Z376/(X376+Z376+AB376))</f>
        <v>0.94237609993129323</v>
      </c>
      <c r="CF376" s="18">
        <f>(AJ376/(AF376+AH376+AJ376))/(AB376/(X376+Z376+AB376))</f>
        <v>0.87153752631010051</v>
      </c>
      <c r="CG376">
        <f>AH376/Z376</f>
        <v>114.07</v>
      </c>
      <c r="CH376" s="11">
        <f>BB376/BE376</f>
        <v>0.30229564158453681</v>
      </c>
      <c r="CI376" s="14">
        <f>AY376/V376</f>
        <v>2247.8201066273987</v>
      </c>
      <c r="CJ376" s="14">
        <f>AV376/M376</f>
        <v>5866.52</v>
      </c>
      <c r="CK376" s="17">
        <f>N376/V376</f>
        <v>36.929648981184968</v>
      </c>
      <c r="CL376" s="17">
        <f>(AL376+AN376)/N376</f>
        <v>8.933813597478613</v>
      </c>
      <c r="CM376" s="14">
        <f>AP376/AC376</f>
        <v>5.9997903344166055</v>
      </c>
    </row>
    <row r="377" spans="1:91" hidden="1" x14ac:dyDescent="0.2">
      <c r="A377">
        <v>86</v>
      </c>
      <c r="B377" s="2">
        <v>44805</v>
      </c>
      <c r="C377" s="3" t="s">
        <v>37</v>
      </c>
      <c r="D377" t="s">
        <v>38</v>
      </c>
      <c r="E377" s="3" t="s">
        <v>53</v>
      </c>
      <c r="F377" t="s">
        <v>54</v>
      </c>
      <c r="G377" t="str">
        <f>CONCATENATE(C377,E377)</f>
        <v>LAXYVR</v>
      </c>
      <c r="H377" t="s">
        <v>34</v>
      </c>
      <c r="I377">
        <f>U377/M377</f>
        <v>170.90909090909091</v>
      </c>
      <c r="J377" t="str">
        <f>_xlfn.CONCAT(C377,E377,H377)</f>
        <v>LAXYVR737-900</v>
      </c>
      <c r="K377" s="4">
        <v>1080</v>
      </c>
      <c r="L377" s="4">
        <f>N377/M377</f>
        <v>124.36363636363636</v>
      </c>
      <c r="M377" s="4">
        <v>11</v>
      </c>
      <c r="N377" s="4">
        <v>1368</v>
      </c>
      <c r="O377" s="4">
        <f>P377/M377</f>
        <v>22</v>
      </c>
      <c r="P377" s="4">
        <v>242</v>
      </c>
      <c r="Q377" s="4">
        <v>395</v>
      </c>
      <c r="R377" s="4">
        <v>732</v>
      </c>
      <c r="S377" s="4">
        <f>U377*K377</f>
        <v>2030400</v>
      </c>
      <c r="T377" s="7">
        <f>N377/U377</f>
        <v>0.72765957446808516</v>
      </c>
      <c r="U377" s="4">
        <v>1880</v>
      </c>
      <c r="V377" s="4">
        <v>6.9673975672215107</v>
      </c>
      <c r="W377" s="7">
        <f>P377/X377</f>
        <v>1</v>
      </c>
      <c r="X377" s="4">
        <v>242</v>
      </c>
      <c r="Y377" s="7">
        <f>Q377/Z377</f>
        <v>0.87389380530973448</v>
      </c>
      <c r="Z377" s="4">
        <v>452</v>
      </c>
      <c r="AA377" s="7">
        <f>R377/AB377</f>
        <v>0.61668070766638583</v>
      </c>
      <c r="AB377" s="4">
        <v>1187</v>
      </c>
      <c r="AC377" s="4">
        <v>0</v>
      </c>
      <c r="AD377" s="4" t="e">
        <f>AP377/AC377</f>
        <v>#DIV/0!</v>
      </c>
      <c r="AE377" s="7">
        <f>AF377/(AF377+AH377+AJ377+AL377+AN377+AP377)</f>
        <v>0.27742073070249418</v>
      </c>
      <c r="AF377" s="4">
        <v>85857</v>
      </c>
      <c r="AG377" s="7">
        <f>AH377/(AF377+AH377+AJ377+AL377+AN377+AP377)</f>
        <v>0.27888123095614298</v>
      </c>
      <c r="AH377" s="4">
        <v>86309</v>
      </c>
      <c r="AI377" s="7">
        <f>AJ377/(AF377+AH377+AJ377+AL377+AN377+AP377)</f>
        <v>0.42476969655845392</v>
      </c>
      <c r="AJ377" s="4">
        <v>131459</v>
      </c>
      <c r="AK377" s="7">
        <f>AL377/(AF377+AH377+AJ377+AL377+AN377+AP377)</f>
        <v>1.420110313005884E-2</v>
      </c>
      <c r="AL377" s="4">
        <v>4395</v>
      </c>
      <c r="AM377" s="7">
        <f>AN377/(AF377+AH377+AJ377+AL377+AN377+AP377)</f>
        <v>4.727238652850076E-3</v>
      </c>
      <c r="AN377" s="4">
        <v>1463</v>
      </c>
      <c r="AO377" s="7">
        <f>AP377/(AF377+AH377+AJ377+AL377+AN377+AP377)</f>
        <v>0</v>
      </c>
      <c r="AP377" s="4">
        <v>0</v>
      </c>
      <c r="AQ377" s="6">
        <f>AO377+AM377+AK377+AI377+AG377+AE377</f>
        <v>1</v>
      </c>
      <c r="AR377" s="4">
        <v>25658</v>
      </c>
      <c r="AS377" s="4">
        <f>AR377/M377</f>
        <v>2332.5454545454545</v>
      </c>
      <c r="AT377" s="4">
        <f>AR377/V377</f>
        <v>3682.5801531276775</v>
      </c>
      <c r="AU377" s="7">
        <f>AR377/(AR377+AV377+AY377+BB377)</f>
        <v>0.21342006105320946</v>
      </c>
      <c r="AV377" s="4">
        <v>55015</v>
      </c>
      <c r="AW377" s="4">
        <f>AV377/M377</f>
        <v>5001.363636363636</v>
      </c>
      <c r="AX377" s="7">
        <f>AV377/(AR377+AV377+AY377+BB377)</f>
        <v>0.45760794523510478</v>
      </c>
      <c r="AY377" s="4">
        <v>22815</v>
      </c>
      <c r="AZ377" s="4">
        <f>AY377/M377</f>
        <v>2074.090909090909</v>
      </c>
      <c r="BA377" s="7">
        <f>AY377/(AR377+AV377+AY377+BB377)</f>
        <v>0.18977233973532517</v>
      </c>
      <c r="BB377" s="4">
        <v>16735</v>
      </c>
      <c r="BC377" s="11">
        <f>BB377/(AR377+AV377+AY377+BB377)</f>
        <v>0.13919965397636061</v>
      </c>
      <c r="BD377" s="9">
        <f>BC377+BA377+AX377+AU377</f>
        <v>1</v>
      </c>
      <c r="BE377" s="14">
        <f>(AF377+AH377+AJ377+AL377+AN377+AP377)</f>
        <v>309483</v>
      </c>
      <c r="BF377" s="14">
        <f t="shared" si="25"/>
        <v>-120223</v>
      </c>
      <c r="BG377" s="13">
        <f>(AF377+AH377+AJ377+AL377+AN377+AP377)-(AR377+AV377+AY377+BB377)</f>
        <v>189260</v>
      </c>
      <c r="BH377" s="13">
        <f t="shared" si="26"/>
        <v>0</v>
      </c>
      <c r="BI377" s="14">
        <f>AF377/W377</f>
        <v>85857</v>
      </c>
      <c r="BJ377" s="14">
        <f>AH377/Y377</f>
        <v>98763.716455696209</v>
      </c>
      <c r="BK377" s="14">
        <f>AJ377/AA377</f>
        <v>213171.9030054645</v>
      </c>
      <c r="BL377" s="14">
        <f>BI377+BJ377+BK377</f>
        <v>397792.61946116074</v>
      </c>
      <c r="BM377" s="14">
        <f>(AF377/W377)-AF377</f>
        <v>0</v>
      </c>
      <c r="BN377" s="14">
        <f>AH377/Y377-AH377</f>
        <v>12454.716455696209</v>
      </c>
      <c r="BO377" s="14">
        <f>AJ377/AA377-AJ377</f>
        <v>81712.903005464497</v>
      </c>
      <c r="BP377" s="14">
        <f>BG377/S377</f>
        <v>9.321315996847912E-2</v>
      </c>
      <c r="BQ377" s="14">
        <f>(BG377-CA377)/S377</f>
        <v>9.7429419167793213E-2</v>
      </c>
      <c r="BR377" s="27">
        <f>BQ377-BP377</f>
        <v>4.216259199314093E-3</v>
      </c>
      <c r="BS377" s="28">
        <f t="shared" si="27"/>
        <v>1477440</v>
      </c>
      <c r="BT377" s="11">
        <f>BS377/S377</f>
        <v>0.72765957446808516</v>
      </c>
      <c r="BU377" s="14">
        <f>(BE377-AP377)*1/BT377-(BE377-AP377)</f>
        <v>115829.89473684208</v>
      </c>
      <c r="BV377" s="14">
        <f t="shared" si="28"/>
        <v>0.15242464539007092</v>
      </c>
      <c r="BW377" s="27">
        <f>(AR377+AV377+AY377+BB377)/S377</f>
        <v>5.9211485421591804E-2</v>
      </c>
      <c r="BX377" s="13">
        <f>(AF377+AH377+AJ377+AL377+AN377)/N377</f>
        <v>226.23026315789474</v>
      </c>
      <c r="BY377" s="26">
        <f>BX377/K377</f>
        <v>0.20947246588693957</v>
      </c>
      <c r="BZ377" s="11">
        <f>AP377/BE377</f>
        <v>0</v>
      </c>
      <c r="CA377" s="15">
        <f>-(BM377+BN377+BO377)/M377</f>
        <v>-8560.6926782873361</v>
      </c>
      <c r="CB377" s="15">
        <f>BG377-CA377</f>
        <v>197820.69267828733</v>
      </c>
      <c r="CC377" s="18">
        <f t="shared" si="29"/>
        <v>0</v>
      </c>
      <c r="CD377" s="17">
        <f>(AF377/(AF377+AH377+AJ377))/(X377/(X377+Z377+AB377))</f>
        <v>2.1979186346794419</v>
      </c>
      <c r="CE377" s="19">
        <f>(AH377/(AF377+AH377+AJ377))/(Z377/(X377+Z377+AB377))</f>
        <v>1.1829568889196544</v>
      </c>
      <c r="CF377" s="18">
        <f>(AJ377/(AF377+AH377+AJ377))/(AB377/(X377+Z377+AB377))</f>
        <v>0.68610545628971475</v>
      </c>
      <c r="CG377">
        <f>AH377/Z377</f>
        <v>190.94911504424778</v>
      </c>
      <c r="CH377" s="11">
        <f>BB377/BE377</f>
        <v>5.40740525327724E-2</v>
      </c>
      <c r="CI377" s="14">
        <f>AY377/V377</f>
        <v>3274.5368381638464</v>
      </c>
      <c r="CJ377" s="14">
        <f>AV377/M377</f>
        <v>5001.363636363636</v>
      </c>
      <c r="CK377" s="17">
        <f>N377/V377</f>
        <v>196.34303723901564</v>
      </c>
      <c r="CL377" s="17">
        <f>(AL377+AN377)/N377</f>
        <v>4.2821637426900585</v>
      </c>
      <c r="CM377" s="14" t="e">
        <f>AP377/AC377</f>
        <v>#DIV/0!</v>
      </c>
    </row>
    <row r="378" spans="1:91" hidden="1" x14ac:dyDescent="0.2">
      <c r="A378">
        <v>451</v>
      </c>
      <c r="B378" s="2">
        <v>44866</v>
      </c>
      <c r="C378" s="3" t="s">
        <v>37</v>
      </c>
      <c r="D378" t="s">
        <v>38</v>
      </c>
      <c r="E378" s="3" t="s">
        <v>29</v>
      </c>
      <c r="F378" t="s">
        <v>28</v>
      </c>
      <c r="G378" t="str">
        <f>CONCATENATE(C378,E378)</f>
        <v>LAXANC</v>
      </c>
      <c r="H378" t="s">
        <v>34</v>
      </c>
      <c r="I378">
        <f>U378/M378</f>
        <v>165.28571428571428</v>
      </c>
      <c r="J378" t="str">
        <f>_xlfn.CONCAT(C378,E378,H378)</f>
        <v>LAXANC737-900</v>
      </c>
      <c r="K378" s="4">
        <v>2345</v>
      </c>
      <c r="L378" s="4">
        <f>N378/M378</f>
        <v>131.85714285714286</v>
      </c>
      <c r="M378" s="4">
        <v>7</v>
      </c>
      <c r="N378" s="4">
        <v>923</v>
      </c>
      <c r="O378" s="4">
        <f>P378/M378</f>
        <v>21.428571428571427</v>
      </c>
      <c r="P378" s="4">
        <v>150</v>
      </c>
      <c r="Q378" s="4">
        <v>268</v>
      </c>
      <c r="R378" s="4">
        <v>506</v>
      </c>
      <c r="S378" s="4">
        <f>U378*K378</f>
        <v>2713165</v>
      </c>
      <c r="T378" s="7">
        <f>N378/U378</f>
        <v>0.797752808988764</v>
      </c>
      <c r="U378" s="4">
        <v>1157</v>
      </c>
      <c r="V378" s="4">
        <v>35.447807017543859</v>
      </c>
      <c r="W378" s="7">
        <f>P378/X378</f>
        <v>1</v>
      </c>
      <c r="X378" s="4">
        <v>150</v>
      </c>
      <c r="Y378" s="7">
        <f>Q378/Z378</f>
        <v>0.95714285714285718</v>
      </c>
      <c r="Z378" s="4">
        <v>280</v>
      </c>
      <c r="AA378" s="7">
        <f>R378/AB378</f>
        <v>0.69505494505494503</v>
      </c>
      <c r="AB378" s="4">
        <v>728</v>
      </c>
      <c r="AC378" s="4">
        <v>2877</v>
      </c>
      <c r="AD378" s="4">
        <f>AP378/AC378</f>
        <v>5</v>
      </c>
      <c r="AE378" s="7">
        <f>AF378/(AF378+AH378+AJ378+AL378+AN378+AP378)</f>
        <v>0.23123922755856141</v>
      </c>
      <c r="AF378" s="4">
        <v>88144</v>
      </c>
      <c r="AG378" s="7">
        <f>AH378/(AF378+AH378+AJ378+AL378+AN378+AP378)</f>
        <v>0.26906902495140106</v>
      </c>
      <c r="AH378" s="4">
        <v>102564</v>
      </c>
      <c r="AI378" s="7">
        <f>AJ378/(AF378+AH378+AJ378+AL378+AN378+AP378)</f>
        <v>0.45134988365107392</v>
      </c>
      <c r="AJ378" s="4">
        <v>172046</v>
      </c>
      <c r="AK378" s="7">
        <f>AL378/(AF378+AH378+AJ378+AL378+AN378+AP378)</f>
        <v>7.9489796186063832E-3</v>
      </c>
      <c r="AL378" s="4">
        <v>3030</v>
      </c>
      <c r="AM378" s="7">
        <f>AN378/(AF378+AH378+AJ378+AL378+AN378+AP378)</f>
        <v>2.6549067241021982E-3</v>
      </c>
      <c r="AN378" s="4">
        <v>1012</v>
      </c>
      <c r="AO378" s="7">
        <f>AP378/(AF378+AH378+AJ378+AL378+AN378+AP378)</f>
        <v>3.7737977496255057E-2</v>
      </c>
      <c r="AP378" s="4">
        <v>14385</v>
      </c>
      <c r="AQ378" s="6">
        <f>AO378+AM378+AK378+AI378+AG378+AE378</f>
        <v>1</v>
      </c>
      <c r="AR378" s="4">
        <v>130538</v>
      </c>
      <c r="AS378" s="4">
        <f>AR378/M378</f>
        <v>18648.285714285714</v>
      </c>
      <c r="AT378" s="4">
        <f>AR378/V378</f>
        <v>3682.5409237698123</v>
      </c>
      <c r="AU378" s="7">
        <f>AR378/(AR378+AV378+AY378+BB378)</f>
        <v>0.35684449936032714</v>
      </c>
      <c r="AV378" s="4">
        <v>34057</v>
      </c>
      <c r="AW378" s="4">
        <f>AV378/M378</f>
        <v>4865.2857142857147</v>
      </c>
      <c r="AX378" s="7">
        <f>AV378/(AR378+AV378+AY378+BB378)</f>
        <v>9.3099734289744454E-2</v>
      </c>
      <c r="AY378" s="4">
        <v>116074</v>
      </c>
      <c r="AZ378" s="4">
        <f>AY378/M378</f>
        <v>16582</v>
      </c>
      <c r="BA378" s="7">
        <f>AY378/(AR378+AV378+AY378+BB378)</f>
        <v>0.31730506380326506</v>
      </c>
      <c r="BB378" s="4">
        <v>85143</v>
      </c>
      <c r="BC378" s="11">
        <f>BB378/(AR378+AV378+AY378+BB378)</f>
        <v>0.2327507025466633</v>
      </c>
      <c r="BD378" s="9">
        <f>BC378+BA378+AX378+AU378</f>
        <v>1</v>
      </c>
      <c r="BE378" s="14">
        <f>(AF378+AH378+AJ378+AL378+AN378+AP378)</f>
        <v>381181</v>
      </c>
      <c r="BF378" s="14">
        <f t="shared" si="25"/>
        <v>-365812</v>
      </c>
      <c r="BG378" s="13">
        <f>(AF378+AH378+AJ378+AL378+AN378+AP378)-(AR378+AV378+AY378+BB378)</f>
        <v>15369</v>
      </c>
      <c r="BH378" s="13">
        <f t="shared" si="26"/>
        <v>0</v>
      </c>
      <c r="BI378" s="14">
        <f>AF378/W378</f>
        <v>88144</v>
      </c>
      <c r="BJ378" s="14">
        <f>AH378/Y378</f>
        <v>107156.41791044775</v>
      </c>
      <c r="BK378" s="14">
        <f>AJ378/AA378</f>
        <v>247528.6324110672</v>
      </c>
      <c r="BL378" s="14">
        <f>BI378+BJ378+BK378</f>
        <v>442829.05032151495</v>
      </c>
      <c r="BM378" s="14">
        <f>(AF378/W378)-AF378</f>
        <v>0</v>
      </c>
      <c r="BN378" s="14">
        <f>AH378/Y378-AH378</f>
        <v>4592.4179104477516</v>
      </c>
      <c r="BO378" s="14">
        <f>AJ378/AA378-AJ378</f>
        <v>75482.632411067199</v>
      </c>
      <c r="BP378" s="14">
        <f>BG378/S378</f>
        <v>5.6646020422642931E-3</v>
      </c>
      <c r="BQ378" s="14">
        <f>(BG378-CA378)/S378</f>
        <v>9.8808192288613352E-3</v>
      </c>
      <c r="BR378" s="27">
        <f>BQ378-BP378</f>
        <v>4.216217186597042E-3</v>
      </c>
      <c r="BS378" s="28">
        <f t="shared" si="27"/>
        <v>2164435</v>
      </c>
      <c r="BT378" s="11">
        <f>BS378/S378</f>
        <v>0.797752808988764</v>
      </c>
      <c r="BU378" s="14">
        <f>(BE378-AP378)*1/BT378-(BE378-AP378)</f>
        <v>92990.535211267648</v>
      </c>
      <c r="BV378" s="14">
        <f t="shared" si="28"/>
        <v>0.14049311413054497</v>
      </c>
      <c r="BW378" s="27">
        <f>(AR378+AV378+AY378+BB378)/S378</f>
        <v>0.13482851208828067</v>
      </c>
      <c r="BX378" s="13">
        <f>(AF378+AH378+AJ378+AL378+AN378)/N378</f>
        <v>397.39544962080174</v>
      </c>
      <c r="BY378" s="26">
        <f>BX378/K378</f>
        <v>0.16946501049927579</v>
      </c>
      <c r="BZ378" s="11">
        <f>AP378/BE378</f>
        <v>3.7737977496255057E-2</v>
      </c>
      <c r="CA378" s="15">
        <f>-(BM378+BN378+BO378)/M378</f>
        <v>-11439.292903073565</v>
      </c>
      <c r="CB378" s="15">
        <f>BG378-CA378</f>
        <v>26808.292903073565</v>
      </c>
      <c r="CC378" s="18">
        <f t="shared" si="29"/>
        <v>0</v>
      </c>
      <c r="CD378" s="17">
        <f>(AF378/(AF378+AH378+AJ378))/(X378/(X378+Z378+AB378))</f>
        <v>1.8758488672764464</v>
      </c>
      <c r="CE378" s="19">
        <f>(AH378/(AF378+AH378+AJ378))/(Z378/(X378+Z378+AB378))</f>
        <v>1.1693197042623926</v>
      </c>
      <c r="CF378" s="18">
        <f>(AJ378/(AF378+AH378+AJ378))/(AB378/(X378+Z378+AB378))</f>
        <v>0.75441367131189996</v>
      </c>
      <c r="CG378">
        <f>AH378/Z378</f>
        <v>366.3</v>
      </c>
      <c r="CH378" s="11">
        <f>BB378/BE378</f>
        <v>0.22336632728283939</v>
      </c>
      <c r="CI378" s="14">
        <f>AY378/V378</f>
        <v>3274.5043986092724</v>
      </c>
      <c r="CJ378" s="14">
        <f>AV378/M378</f>
        <v>4865.2857142857147</v>
      </c>
      <c r="CK378" s="17">
        <f>N378/V378</f>
        <v>26.038282129644525</v>
      </c>
      <c r="CL378" s="17">
        <f>(AL378+AN378)/N378</f>
        <v>4.3791982665222102</v>
      </c>
      <c r="CM378" s="14">
        <f>AP378/AC378</f>
        <v>5</v>
      </c>
    </row>
    <row r="379" spans="1:91" hidden="1" x14ac:dyDescent="0.2">
      <c r="A379">
        <v>725</v>
      </c>
      <c r="B379" s="2">
        <v>45170</v>
      </c>
      <c r="C379" s="3" t="s">
        <v>41</v>
      </c>
      <c r="D379" t="s">
        <v>42</v>
      </c>
      <c r="E379" s="3" t="s">
        <v>36</v>
      </c>
      <c r="F379" t="s">
        <v>28</v>
      </c>
      <c r="G379" t="str">
        <f>CONCATENATE(C379,E379)</f>
        <v>SEAJNU</v>
      </c>
      <c r="H379" t="s">
        <v>31</v>
      </c>
      <c r="I379">
        <f>U379/M379</f>
        <v>159.68</v>
      </c>
      <c r="J379" t="str">
        <f>_xlfn.CONCAT(C379,E379,H379)</f>
        <v>SEAJNU737-800</v>
      </c>
      <c r="K379" s="4">
        <v>909</v>
      </c>
      <c r="L379" s="4">
        <f>N379/M379</f>
        <v>88.84</v>
      </c>
      <c r="M379" s="4">
        <v>25</v>
      </c>
      <c r="N379" s="4">
        <v>2221</v>
      </c>
      <c r="O379" s="4">
        <f>P379/M379</f>
        <v>12.08</v>
      </c>
      <c r="P379" s="4">
        <v>302</v>
      </c>
      <c r="Q379" s="4">
        <v>503</v>
      </c>
      <c r="R379" s="4">
        <v>1417</v>
      </c>
      <c r="S379" s="4">
        <f>U379*K379</f>
        <v>3628728</v>
      </c>
      <c r="T379" s="7">
        <f>N379/U379</f>
        <v>0.55636272545090182</v>
      </c>
      <c r="U379" s="4">
        <v>3992</v>
      </c>
      <c r="V379" s="4">
        <v>64.121434653043835</v>
      </c>
      <c r="W379" s="7">
        <f>P379/X379</f>
        <v>0.57523809523809522</v>
      </c>
      <c r="X379" s="4">
        <v>525</v>
      </c>
      <c r="Y379" s="7">
        <f>Q379/Z379</f>
        <v>0.503</v>
      </c>
      <c r="Z379" s="4">
        <v>1000</v>
      </c>
      <c r="AA379" s="7">
        <f>R379/AB379</f>
        <v>0.57438184029185246</v>
      </c>
      <c r="AB379" s="4">
        <v>2467</v>
      </c>
      <c r="AC379" s="4">
        <v>19078</v>
      </c>
      <c r="AD379" s="4">
        <f>AP379/AC379</f>
        <v>5.9997903344166055</v>
      </c>
      <c r="AE379" s="7">
        <f>AF379/(AF379+AH379+AJ379+AL379+AN379+AP379)</f>
        <v>0.1647715216701181</v>
      </c>
      <c r="AF379" s="4">
        <v>100174</v>
      </c>
      <c r="AG379" s="7">
        <f>AH379/(AF379+AH379+AJ379+AL379+AN379+AP379)</f>
        <v>0.19103982682985804</v>
      </c>
      <c r="AH379" s="4">
        <v>116144</v>
      </c>
      <c r="AI379" s="7">
        <f>AJ379/(AF379+AH379+AJ379+AL379+AN379+AP379)</f>
        <v>0.42327500135700385</v>
      </c>
      <c r="AJ379" s="4">
        <v>257333</v>
      </c>
      <c r="AK379" s="7">
        <f>AL379/(AF379+AH379+AJ379+AL379+AN379+AP379)</f>
        <v>1.6321878027557871E-2</v>
      </c>
      <c r="AL379" s="4">
        <v>9923</v>
      </c>
      <c r="AM379" s="7">
        <f>AN379/(AF379+AH379+AJ379+AL379+AN379+AP379)</f>
        <v>1.6315298614869144E-2</v>
      </c>
      <c r="AN379" s="4">
        <v>9919</v>
      </c>
      <c r="AO379" s="7">
        <f>AP379/(AF379+AH379+AJ379+AL379+AN379+AP379)</f>
        <v>0.18827647350059296</v>
      </c>
      <c r="AP379" s="4">
        <v>114464</v>
      </c>
      <c r="AQ379" s="6">
        <f>AO379+AM379+AK379+AI379+AG379+AE379</f>
        <v>0.99999999999999989</v>
      </c>
      <c r="AR379" s="4">
        <v>266621</v>
      </c>
      <c r="AS379" s="4">
        <f>AR379/M379</f>
        <v>10664.84</v>
      </c>
      <c r="AT379" s="4">
        <f>AR379/V379</f>
        <v>4158.0635468102946</v>
      </c>
      <c r="AU379" s="7">
        <f>AR379/(AR379+AV379+AY379+BB379)</f>
        <v>0.35246627641966888</v>
      </c>
      <c r="AV379" s="4">
        <v>146663</v>
      </c>
      <c r="AW379" s="4">
        <f>AV379/M379</f>
        <v>5866.52</v>
      </c>
      <c r="AX379" s="7">
        <f>AV379/(AR379+AV379+AY379+BB379)</f>
        <v>0.19388480839295441</v>
      </c>
      <c r="AY379" s="4">
        <v>144133</v>
      </c>
      <c r="AZ379" s="4">
        <f>AY379/M379</f>
        <v>5765.32</v>
      </c>
      <c r="BA379" s="7">
        <f>AY379/(AR379+AV379+AY379+BB379)</f>
        <v>0.19054021183326195</v>
      </c>
      <c r="BB379" s="4">
        <v>199027</v>
      </c>
      <c r="BC379" s="11">
        <f>BB379/(AR379+AV379+AY379+BB379)</f>
        <v>0.26310870335411479</v>
      </c>
      <c r="BD379" s="9">
        <f>BC379+BA379+AX379+AU379</f>
        <v>1</v>
      </c>
      <c r="BE379" s="14">
        <f>(AF379+AH379+AJ379+AL379+AN379+AP379)</f>
        <v>607957</v>
      </c>
      <c r="BF379" s="14">
        <f t="shared" si="25"/>
        <v>-756444</v>
      </c>
      <c r="BG379" s="13">
        <f>(AF379+AH379+AJ379+AL379+AN379+AP379)-(AR379+AV379+AY379+BB379)</f>
        <v>-148487</v>
      </c>
      <c r="BH379" s="13">
        <f t="shared" si="26"/>
        <v>1</v>
      </c>
      <c r="BI379" s="14">
        <f>AF379/W379</f>
        <v>174143.54304635763</v>
      </c>
      <c r="BJ379" s="14">
        <f>AH379/Y379</f>
        <v>230902.58449304174</v>
      </c>
      <c r="BK379" s="14">
        <f>AJ379/AA379</f>
        <v>448017.29781227943</v>
      </c>
      <c r="BL379" s="14">
        <f>BI379+BJ379+BK379</f>
        <v>853063.42535167886</v>
      </c>
      <c r="BM379" s="14">
        <f>(AF379/W379)-AF379</f>
        <v>73969.543046357634</v>
      </c>
      <c r="BN379" s="14">
        <f>AH379/Y379-AH379</f>
        <v>114758.58449304174</v>
      </c>
      <c r="BO379" s="14">
        <f>AJ379/AA379-AJ379</f>
        <v>190684.29781227943</v>
      </c>
      <c r="BP379" s="14">
        <f>BG379/S379</f>
        <v>-4.0919848497875839E-2</v>
      </c>
      <c r="BQ379" s="14">
        <f>(BG379-CA379)/S379</f>
        <v>-3.6737529786176545E-2</v>
      </c>
      <c r="BR379" s="27">
        <f>BQ379-BP379</f>
        <v>4.1823187116992941E-3</v>
      </c>
      <c r="BS379" s="28">
        <f t="shared" si="27"/>
        <v>2018889</v>
      </c>
      <c r="BT379" s="11">
        <f>BS379/S379</f>
        <v>0.55636272545090182</v>
      </c>
      <c r="BU379" s="14">
        <f>(BE379-AP379)*1/BT379-(BE379-AP379)</f>
        <v>393505.674470959</v>
      </c>
      <c r="BV379" s="14">
        <f t="shared" si="28"/>
        <v>0.16753997544042981</v>
      </c>
      <c r="BW379" s="27">
        <f>(AR379+AV379+AY379+BB379)/S379</f>
        <v>0.20845982393830564</v>
      </c>
      <c r="BX379" s="13">
        <f>(AF379+AH379+AJ379+AL379+AN379)/N379</f>
        <v>222.19405673120215</v>
      </c>
      <c r="BY379" s="26">
        <f>BX379/K379</f>
        <v>0.24443790619494185</v>
      </c>
      <c r="BZ379" s="11">
        <f>AP379/BE379</f>
        <v>0.18827647350059296</v>
      </c>
      <c r="CA379" s="15">
        <f>-(BM379+BN379+BO379)/M379</f>
        <v>-15176.497014067152</v>
      </c>
      <c r="CB379" s="15">
        <f>BG379-CA379</f>
        <v>-133310.50298593284</v>
      </c>
      <c r="CC379" s="18">
        <f t="shared" si="29"/>
        <v>1</v>
      </c>
      <c r="CD379" s="17">
        <f>(AF379/(AF379+AH379+AJ379))/(X379/(X379+Z379+AB379))</f>
        <v>1.6081545594500912</v>
      </c>
      <c r="CE379" s="19">
        <f>(AH379/(AF379+AH379+AJ379))/(Z379/(X379+Z379+AB379))</f>
        <v>0.97887864271372815</v>
      </c>
      <c r="CF379" s="18">
        <f>(AJ379/(AF379+AH379+AJ379))/(AB379/(X379+Z379+AB379))</f>
        <v>0.87914074324076763</v>
      </c>
      <c r="CG379">
        <f>AH379/Z379</f>
        <v>116.14400000000001</v>
      </c>
      <c r="CH379" s="11">
        <f>BB379/BE379</f>
        <v>0.32737019229978437</v>
      </c>
      <c r="CI379" s="14">
        <f>AY379/V379</f>
        <v>2247.8130874627591</v>
      </c>
      <c r="CJ379" s="14">
        <f>AV379/M379</f>
        <v>5866.52</v>
      </c>
      <c r="CK379" s="17">
        <f>N379/V379</f>
        <v>34.637403420832058</v>
      </c>
      <c r="CL379" s="17">
        <f>(AL379+AN379)/N379</f>
        <v>8.933813597478613</v>
      </c>
      <c r="CM379" s="14">
        <f>AP379/AC379</f>
        <v>5.9997903344166055</v>
      </c>
    </row>
    <row r="380" spans="1:91" hidden="1" x14ac:dyDescent="0.2">
      <c r="A380">
        <v>741</v>
      </c>
      <c r="B380" s="2">
        <v>45170</v>
      </c>
      <c r="C380" s="3" t="s">
        <v>41</v>
      </c>
      <c r="D380" t="s">
        <v>42</v>
      </c>
      <c r="E380" s="3" t="s">
        <v>43</v>
      </c>
      <c r="F380" t="s">
        <v>38</v>
      </c>
      <c r="G380" t="str">
        <f>CONCATENATE(C380,E380)</f>
        <v>SEASFO</v>
      </c>
      <c r="H380" t="s">
        <v>47</v>
      </c>
      <c r="I380">
        <f>U380/M380</f>
        <v>152.53333333333333</v>
      </c>
      <c r="J380" t="str">
        <f>_xlfn.CONCAT(C380,E380,H380)</f>
        <v>SEASFOA320</v>
      </c>
      <c r="K380" s="4">
        <v>679</v>
      </c>
      <c r="L380" s="4">
        <f>N380/M380</f>
        <v>116.26666666666667</v>
      </c>
      <c r="M380" s="4">
        <v>15</v>
      </c>
      <c r="N380" s="4">
        <v>1744</v>
      </c>
      <c r="O380" s="4">
        <f>P380/M380</f>
        <v>17.666666666666668</v>
      </c>
      <c r="P380" s="4">
        <v>265</v>
      </c>
      <c r="Q380" s="4">
        <v>382</v>
      </c>
      <c r="R380" s="4">
        <v>1097</v>
      </c>
      <c r="S380" s="4">
        <f>U380*K380</f>
        <v>1553552</v>
      </c>
      <c r="T380" s="7">
        <f>N380/U380</f>
        <v>0.76223776223776218</v>
      </c>
      <c r="U380" s="4">
        <v>2288</v>
      </c>
      <c r="V380" s="4">
        <v>32.442001576044134</v>
      </c>
      <c r="W380" s="7">
        <f>P380/X380</f>
        <v>0.86885245901639341</v>
      </c>
      <c r="X380" s="4">
        <v>305</v>
      </c>
      <c r="Y380" s="7">
        <f>Q380/Z380</f>
        <v>0.67730496453900713</v>
      </c>
      <c r="Z380" s="4">
        <v>564</v>
      </c>
      <c r="AA380" s="7">
        <f>R380/AB380</f>
        <v>0.77362482369534558</v>
      </c>
      <c r="AB380" s="4">
        <v>1418</v>
      </c>
      <c r="AC380" s="4">
        <v>1909</v>
      </c>
      <c r="AD380" s="4">
        <f>AP380/AC380</f>
        <v>5.9984284965950758</v>
      </c>
      <c r="AE380" s="7">
        <f>AF380/(AF380+AH380+AJ380+AL380+AN380+AP380)</f>
        <v>0.2232690281931583</v>
      </c>
      <c r="AF380" s="4">
        <v>79058</v>
      </c>
      <c r="AG380" s="7">
        <f>AH380/(AF380+AH380+AJ380+AL380+AN380+AP380)</f>
        <v>0.19249180300090654</v>
      </c>
      <c r="AH380" s="4">
        <v>68160</v>
      </c>
      <c r="AI380" s="7">
        <f>AJ380/(AF380+AH380+AJ380+AL380+AN380+AP380)</f>
        <v>0.51161418045541707</v>
      </c>
      <c r="AJ380" s="4">
        <v>181159</v>
      </c>
      <c r="AK380" s="7">
        <f>AL380/(AF380+AH380+AJ380+AL380+AN380+AP380)</f>
        <v>2.169768959002296E-2</v>
      </c>
      <c r="AL380" s="4">
        <v>7683</v>
      </c>
      <c r="AM380" s="7">
        <f>AN380/(AF380+AH380+AJ380+AL380+AN380+AP380)</f>
        <v>1.8588336962323457E-2</v>
      </c>
      <c r="AN380" s="4">
        <v>6582</v>
      </c>
      <c r="AO380" s="7">
        <f>AP380/(AF380+AH380+AJ380+AL380+AN380+AP380)</f>
        <v>3.2338961798171667E-2</v>
      </c>
      <c r="AP380" s="4">
        <v>11451</v>
      </c>
      <c r="AQ380" s="6">
        <f>AO380+AM380+AK380+AI380+AG380+AE380</f>
        <v>1</v>
      </c>
      <c r="AR380" s="4">
        <v>133410</v>
      </c>
      <c r="AS380" s="4">
        <f>AR380/M380</f>
        <v>8894</v>
      </c>
      <c r="AT380" s="4">
        <f>AR380/V380</f>
        <v>4112.2616829694252</v>
      </c>
      <c r="AU380" s="7">
        <f>AR380/(AR380+AV380+AY380+BB380)</f>
        <v>0.3339457716723071</v>
      </c>
      <c r="AV380" s="4">
        <v>87821</v>
      </c>
      <c r="AW380" s="4">
        <f>AV380/M380</f>
        <v>5854.7333333333336</v>
      </c>
      <c r="AX380" s="7">
        <f>AV380/(AR380+AV380+AY380+BB380)</f>
        <v>0.21982948515129064</v>
      </c>
      <c r="AY380" s="4">
        <v>77388</v>
      </c>
      <c r="AZ380" s="4">
        <f>AY380/M380</f>
        <v>5159.2</v>
      </c>
      <c r="BA380" s="7">
        <f>AY380/(AR380+AV380+AY380+BB380)</f>
        <v>0.193714079740473</v>
      </c>
      <c r="BB380" s="4">
        <v>100877</v>
      </c>
      <c r="BC380" s="11">
        <f>BB380/(AR380+AV380+AY380+BB380)</f>
        <v>0.25251066343592926</v>
      </c>
      <c r="BD380" s="9">
        <f>BC380+BA380+AX380+AU380</f>
        <v>1</v>
      </c>
      <c r="BE380" s="14">
        <f>(AF380+AH380+AJ380+AL380+AN380+AP380)</f>
        <v>354093</v>
      </c>
      <c r="BF380" s="14">
        <f t="shared" si="25"/>
        <v>-399496</v>
      </c>
      <c r="BG380" s="13">
        <f>(AF380+AH380+AJ380+AL380+AN380+AP380)-(AR380+AV380+AY380+BB380)</f>
        <v>-45403</v>
      </c>
      <c r="BH380" s="13">
        <f t="shared" si="26"/>
        <v>1</v>
      </c>
      <c r="BI380" s="14">
        <f>AF380/W380</f>
        <v>90991.283018867922</v>
      </c>
      <c r="BJ380" s="14">
        <f>AH380/Y380</f>
        <v>100634.13612565445</v>
      </c>
      <c r="BK380" s="14">
        <f>AJ380/AA380</f>
        <v>234169.06289881494</v>
      </c>
      <c r="BL380" s="14">
        <f>BI380+BJ380+BK380</f>
        <v>425794.48204333731</v>
      </c>
      <c r="BM380" s="14">
        <f>(AF380/W380)-AF380</f>
        <v>11933.283018867922</v>
      </c>
      <c r="BN380" s="14">
        <f>AH380/Y380-AH380</f>
        <v>32474.136125654448</v>
      </c>
      <c r="BO380" s="14">
        <f>AJ380/AA380-AJ380</f>
        <v>53010.06289881494</v>
      </c>
      <c r="BP380" s="14">
        <f>BG380/S380</f>
        <v>-2.9225285024254095E-2</v>
      </c>
      <c r="BQ380" s="14">
        <f>(BG380-CA380)/S380</f>
        <v>-2.5044865699449293E-2</v>
      </c>
      <c r="BR380" s="27">
        <f>BQ380-BP380</f>
        <v>4.1804193248048023E-3</v>
      </c>
      <c r="BS380" s="28">
        <f t="shared" si="27"/>
        <v>1184176</v>
      </c>
      <c r="BT380" s="11">
        <f>BS380/S380</f>
        <v>0.76223776223776218</v>
      </c>
      <c r="BU380" s="14">
        <f>(BE380-AP380)*1/BT380-(BE380-AP380)</f>
        <v>106879.15596330276</v>
      </c>
      <c r="BV380" s="14">
        <f t="shared" si="28"/>
        <v>0.22792478140416284</v>
      </c>
      <c r="BW380" s="27">
        <f>(AR380+AV380+AY380+BB380)/S380</f>
        <v>0.25715006642841692</v>
      </c>
      <c r="BX380" s="13">
        <f>(AF380+AH380+AJ380+AL380+AN380)/N380</f>
        <v>196.4690366972477</v>
      </c>
      <c r="BY380" s="26">
        <f>BX380/K380</f>
        <v>0.28935056950993771</v>
      </c>
      <c r="BZ380" s="11">
        <f>AP380/BE380</f>
        <v>3.2338961798171667E-2</v>
      </c>
      <c r="CA380" s="15">
        <f>-(BM380+BN380+BO380)/M380</f>
        <v>-6494.4988028891539</v>
      </c>
      <c r="CB380" s="15">
        <f>BG380-CA380</f>
        <v>-38908.501197110847</v>
      </c>
      <c r="CC380" s="18">
        <f t="shared" si="29"/>
        <v>1</v>
      </c>
      <c r="CD380" s="17">
        <f>(AF380/(AF380+AH380+AJ380))/(X380/(X380+Z380+AB380))</f>
        <v>1.8052585799898031</v>
      </c>
      <c r="CE380" s="19">
        <f>(AH380/(AF380+AH380+AJ380))/(Z380/(X380+Z380+AB380))</f>
        <v>0.84167399963676925</v>
      </c>
      <c r="CF380" s="18">
        <f>(AJ380/(AF380+AH380+AJ380))/(AB380/(X380+Z380+AB380))</f>
        <v>0.88976868639490281</v>
      </c>
      <c r="CG380">
        <f>AH380/Z380</f>
        <v>120.85106382978724</v>
      </c>
      <c r="CH380" s="11">
        <f>BB380/BE380</f>
        <v>0.28488843326470731</v>
      </c>
      <c r="CI380" s="14">
        <f>AY380/V380</f>
        <v>2385.4261833568539</v>
      </c>
      <c r="CJ380" s="14">
        <f>AV380/M380</f>
        <v>5854.7333333333336</v>
      </c>
      <c r="CK380" s="17">
        <f>N380/V380</f>
        <v>53.75747226668674</v>
      </c>
      <c r="CL380" s="17">
        <f>(AL380+AN380)/N380</f>
        <v>8.1794724770642198</v>
      </c>
      <c r="CM380" s="14">
        <f>AP380/AC380</f>
        <v>5.9984284965950758</v>
      </c>
    </row>
    <row r="381" spans="1:91" hidden="1" x14ac:dyDescent="0.2">
      <c r="A381">
        <v>773</v>
      </c>
      <c r="B381" s="2">
        <v>45170</v>
      </c>
      <c r="C381" s="3" t="s">
        <v>43</v>
      </c>
      <c r="D381" t="s">
        <v>38</v>
      </c>
      <c r="E381" s="3" t="s">
        <v>52</v>
      </c>
      <c r="F381" t="s">
        <v>33</v>
      </c>
      <c r="G381" t="str">
        <f>CONCATENATE(C381,E381)</f>
        <v>SFOOGG</v>
      </c>
      <c r="H381" t="s">
        <v>48</v>
      </c>
      <c r="I381">
        <f>U381/M381</f>
        <v>189</v>
      </c>
      <c r="J381" t="str">
        <f>_xlfn.CONCAT(C381,E381,H381)</f>
        <v>SFOOGGA321</v>
      </c>
      <c r="K381" s="4">
        <v>2338</v>
      </c>
      <c r="L381" s="4">
        <f>N381/M381</f>
        <v>102.84615384615384</v>
      </c>
      <c r="M381" s="4">
        <v>13</v>
      </c>
      <c r="N381" s="4">
        <v>1337</v>
      </c>
      <c r="O381" s="4">
        <f>P381/M381</f>
        <v>19.692307692307693</v>
      </c>
      <c r="P381" s="4">
        <v>256</v>
      </c>
      <c r="Q381" s="4">
        <v>482</v>
      </c>
      <c r="R381" s="4">
        <v>600</v>
      </c>
      <c r="S381" s="4">
        <f>U381*K381</f>
        <v>5744466</v>
      </c>
      <c r="T381" s="7">
        <f>N381/U381</f>
        <v>0.54415954415954415</v>
      </c>
      <c r="U381" s="4">
        <v>2457</v>
      </c>
      <c r="V381" s="4">
        <v>69.737094594594595</v>
      </c>
      <c r="W381" s="7">
        <f>P381/X381</f>
        <v>0.78769230769230769</v>
      </c>
      <c r="X381" s="4">
        <v>325</v>
      </c>
      <c r="Y381" s="7">
        <f>Q381/Z381</f>
        <v>0.78887070376432078</v>
      </c>
      <c r="Z381" s="4">
        <v>611</v>
      </c>
      <c r="AA381" s="7">
        <f>R381/AB381</f>
        <v>0.39447731755424065</v>
      </c>
      <c r="AB381" s="4">
        <v>1521</v>
      </c>
      <c r="AC381" s="4">
        <v>2137</v>
      </c>
      <c r="AD381" s="4">
        <f>AP381/AC381</f>
        <v>5.9985961628451099</v>
      </c>
      <c r="AE381" s="7">
        <f>AF381/(AF381+AH381+AJ381+AL381+AN381+AP381)</f>
        <v>0.30528428007881114</v>
      </c>
      <c r="AF381" s="4">
        <v>142859</v>
      </c>
      <c r="AG381" s="7">
        <f>AH381/(AF381+AH381+AJ381+AL381+AN381+AP381)</f>
        <v>0.3260512785444723</v>
      </c>
      <c r="AH381" s="4">
        <v>152577</v>
      </c>
      <c r="AI381" s="7">
        <f>AJ381/(AF381+AH381+AJ381+AL381+AN381+AP381)</f>
        <v>0.32332665176491704</v>
      </c>
      <c r="AJ381" s="4">
        <v>151302</v>
      </c>
      <c r="AK381" s="7">
        <f>AL381/(AF381+AH381+AJ381+AL381+AN381+AP381)</f>
        <v>8.9752411561820171E-3</v>
      </c>
      <c r="AL381" s="4">
        <v>4200</v>
      </c>
      <c r="AM381" s="7">
        <f>AN381/(AF381+AH381+AJ381+AL381+AN381+AP381)</f>
        <v>8.9688302696418875E-3</v>
      </c>
      <c r="AN381" s="4">
        <v>4197</v>
      </c>
      <c r="AO381" s="7">
        <f>AP381/(AF381+AH381+AJ381+AL381+AN381+AP381)</f>
        <v>2.7393718185975545E-2</v>
      </c>
      <c r="AP381" s="4">
        <v>12819</v>
      </c>
      <c r="AQ381" s="6">
        <f>AO381+AM381+AK381+AI381+AG381+AE381</f>
        <v>1</v>
      </c>
      <c r="AR381" s="4">
        <v>315143</v>
      </c>
      <c r="AS381" s="4">
        <f>AR381/M381</f>
        <v>24241.76923076923</v>
      </c>
      <c r="AT381" s="4">
        <f>AR381/V381</f>
        <v>4519.0153365584447</v>
      </c>
      <c r="AU381" s="7">
        <f>AR381/(AR381+AV381+AY381+BB381)</f>
        <v>0.39286457807414166</v>
      </c>
      <c r="AV381" s="4">
        <v>90397</v>
      </c>
      <c r="AW381" s="4">
        <f>AV381/M381</f>
        <v>6953.6153846153848</v>
      </c>
      <c r="AX381" s="7">
        <f>AV381/(AR381+AV381+AY381+BB381)</f>
        <v>0.11269099825846737</v>
      </c>
      <c r="AY381" s="4">
        <v>181529</v>
      </c>
      <c r="AZ381" s="4">
        <f>AY381/M381</f>
        <v>13963.76923076923</v>
      </c>
      <c r="BA381" s="7">
        <f>AY381/(AR381+AV381+AY381+BB381)</f>
        <v>0.22629826457583022</v>
      </c>
      <c r="BB381" s="4">
        <v>215098</v>
      </c>
      <c r="BC381" s="11">
        <f>BB381/(AR381+AV381+AY381+BB381)</f>
        <v>0.26814615909156075</v>
      </c>
      <c r="BD381" s="9">
        <f>BC381+BA381+AX381+AU381</f>
        <v>1</v>
      </c>
      <c r="BE381" s="14">
        <f>(AF381+AH381+AJ381+AL381+AN381+AP381)</f>
        <v>467954</v>
      </c>
      <c r="BF381" s="14">
        <f t="shared" si="25"/>
        <v>-802167</v>
      </c>
      <c r="BG381" s="13">
        <f>(AF381+AH381+AJ381+AL381+AN381+AP381)-(AR381+AV381+AY381+BB381)</f>
        <v>-334213</v>
      </c>
      <c r="BH381" s="13">
        <f t="shared" si="26"/>
        <v>1</v>
      </c>
      <c r="BI381" s="14">
        <f>AF381/W381</f>
        <v>181363.96484375</v>
      </c>
      <c r="BJ381" s="14">
        <f>AH381/Y381</f>
        <v>193411.92323651453</v>
      </c>
      <c r="BK381" s="14">
        <f>AJ381/AA381</f>
        <v>383550.57</v>
      </c>
      <c r="BL381" s="14">
        <f>BI381+BJ381+BK381</f>
        <v>758326.45808026451</v>
      </c>
      <c r="BM381" s="14">
        <f>(AF381/W381)-AF381</f>
        <v>38504.96484375</v>
      </c>
      <c r="BN381" s="14">
        <f>AH381/Y381-AH381</f>
        <v>40834.923236514529</v>
      </c>
      <c r="BO381" s="14">
        <f>AJ381/AA381-AJ381</f>
        <v>232248.57</v>
      </c>
      <c r="BP381" s="14">
        <f>BG381/S381</f>
        <v>-5.8179994450310961E-2</v>
      </c>
      <c r="BQ381" s="14">
        <f>(BG381-CA381)/S381</f>
        <v>-5.4007571299185833E-2</v>
      </c>
      <c r="BR381" s="27">
        <f>BQ381-BP381</f>
        <v>4.1724231511251278E-3</v>
      </c>
      <c r="BS381" s="28">
        <f t="shared" si="27"/>
        <v>3125906</v>
      </c>
      <c r="BT381" s="11">
        <f>BS381/S381</f>
        <v>0.54415954415954415</v>
      </c>
      <c r="BU381" s="14">
        <f>(BE381-AP381)*1/BT381-(BE381-AP381)</f>
        <v>381264.9214659686</v>
      </c>
      <c r="BV381" s="14">
        <f t="shared" si="28"/>
        <v>8.1461705927060937E-2</v>
      </c>
      <c r="BW381" s="27">
        <f>(AR381+AV381+AY381+BB381)/S381</f>
        <v>0.13964170037737189</v>
      </c>
      <c r="BX381" s="13">
        <f>(AF381+AH381+AJ381+AL381+AN381)/N381</f>
        <v>340.41510845175765</v>
      </c>
      <c r="BY381" s="26">
        <f>BX381/K381</f>
        <v>0.14560098736174407</v>
      </c>
      <c r="BZ381" s="11">
        <f>AP381/BE381</f>
        <v>2.7393718185975545E-2</v>
      </c>
      <c r="CA381" s="15">
        <f>-(BM381+BN381+BO381)/M381</f>
        <v>-23968.342929251117</v>
      </c>
      <c r="CB381" s="15">
        <f>BG381-CA381</f>
        <v>-310244.65707074886</v>
      </c>
      <c r="CC381" s="18">
        <f t="shared" si="29"/>
        <v>1</v>
      </c>
      <c r="CD381" s="17">
        <f>(AF381/(AF381+AH381+AJ381))/(X381/(X381+Z381+AB381))</f>
        <v>2.4175557933285283</v>
      </c>
      <c r="CE381" s="19">
        <f>(AH381/(AF381+AH381+AJ381))/(Z381/(X381+Z381+AB381))</f>
        <v>1.373409737136613</v>
      </c>
      <c r="CF381" s="18">
        <f>(AJ381/(AF381+AH381+AJ381))/(AB381/(X381+Z381+AB381))</f>
        <v>0.547101260866376</v>
      </c>
      <c r="CG381">
        <f>AH381/Z381</f>
        <v>249.71685761047462</v>
      </c>
      <c r="CH381" s="11">
        <f>BB381/BE381</f>
        <v>0.45965629100296185</v>
      </c>
      <c r="CI381" s="14">
        <f>AY381/V381</f>
        <v>2603.0479338907035</v>
      </c>
      <c r="CJ381" s="14">
        <f>AV381/M381</f>
        <v>6953.6153846153848</v>
      </c>
      <c r="CK381" s="17">
        <f>N381/V381</f>
        <v>19.17200605749974</v>
      </c>
      <c r="CL381" s="17">
        <f>(AL381+AN381)/N381</f>
        <v>6.2804786836200446</v>
      </c>
      <c r="CM381" s="14">
        <f>AP381/AC381</f>
        <v>5.9985961628451099</v>
      </c>
    </row>
    <row r="382" spans="1:91" hidden="1" x14ac:dyDescent="0.2">
      <c r="A382">
        <v>504</v>
      </c>
      <c r="B382" s="2">
        <v>44866</v>
      </c>
      <c r="C382" s="3" t="s">
        <v>41</v>
      </c>
      <c r="D382" t="s">
        <v>42</v>
      </c>
      <c r="E382" s="3" t="s">
        <v>44</v>
      </c>
      <c r="F382" t="s">
        <v>45</v>
      </c>
      <c r="G382" t="str">
        <f>CONCATENATE(C382,E382)</f>
        <v>SEABOI</v>
      </c>
      <c r="H382" t="s">
        <v>31</v>
      </c>
      <c r="I382">
        <f>U382/M382</f>
        <v>159.1</v>
      </c>
      <c r="J382" t="str">
        <f>_xlfn.CONCAT(C382,E382,H382)</f>
        <v>SEABOI737-800</v>
      </c>
      <c r="K382" s="4">
        <v>399</v>
      </c>
      <c r="L382" s="4">
        <f>N382/M382</f>
        <v>112.9</v>
      </c>
      <c r="M382" s="4">
        <v>20</v>
      </c>
      <c r="N382" s="4">
        <v>2258</v>
      </c>
      <c r="O382" s="4">
        <f>P382/M382</f>
        <v>17.600000000000001</v>
      </c>
      <c r="P382" s="4">
        <v>352</v>
      </c>
      <c r="Q382" s="4">
        <v>447</v>
      </c>
      <c r="R382" s="4">
        <v>1460</v>
      </c>
      <c r="S382" s="4">
        <f>U382*K382</f>
        <v>1269618</v>
      </c>
      <c r="T382" s="7">
        <f>N382/U382</f>
        <v>0.70961659333752358</v>
      </c>
      <c r="U382" s="4">
        <v>3182</v>
      </c>
      <c r="V382" s="4">
        <v>27.923590256923589</v>
      </c>
      <c r="W382" s="7">
        <f>P382/X382</f>
        <v>0.83809523809523812</v>
      </c>
      <c r="X382" s="4">
        <v>420</v>
      </c>
      <c r="Y382" s="7">
        <f>Q382/Z382</f>
        <v>0.55874999999999997</v>
      </c>
      <c r="Z382" s="4">
        <v>800</v>
      </c>
      <c r="AA382" s="7">
        <f>R382/AB382</f>
        <v>0.74413863404689096</v>
      </c>
      <c r="AB382" s="4">
        <v>1962</v>
      </c>
      <c r="AC382" s="4">
        <v>7265</v>
      </c>
      <c r="AD382" s="4">
        <f>AP382/AC382</f>
        <v>5</v>
      </c>
      <c r="AE382" s="7">
        <f>AF382/(AF382+AH382+AJ382+AL382+AN382+AP382)</f>
        <v>0.2073209612707512</v>
      </c>
      <c r="AF382" s="4">
        <v>65677</v>
      </c>
      <c r="AG382" s="7">
        <f>AH382/(AF382+AH382+AJ382+AL382+AN382+AP382)</f>
        <v>0.17148638368125155</v>
      </c>
      <c r="AH382" s="4">
        <v>54325</v>
      </c>
      <c r="AI382" s="7">
        <f>AJ382/(AF382+AH382+AJ382+AL382+AN382+AP382)</f>
        <v>0.46044528061264756</v>
      </c>
      <c r="AJ382" s="4">
        <v>145864</v>
      </c>
      <c r="AK382" s="7">
        <f>AL382/(AF382+AH382+AJ382+AL382+AN382+AP382)</f>
        <v>2.7652475306907752E-2</v>
      </c>
      <c r="AL382" s="4">
        <v>8760</v>
      </c>
      <c r="AM382" s="7">
        <f>AN382/(AF382+AH382+AJ382+AL382+AN382+AP382)</f>
        <v>1.8428670187411809E-2</v>
      </c>
      <c r="AN382" s="4">
        <v>5838</v>
      </c>
      <c r="AO382" s="7">
        <f>AP382/(AF382+AH382+AJ382+AL382+AN382+AP382)</f>
        <v>0.11466622894103015</v>
      </c>
      <c r="AP382" s="4">
        <v>36325</v>
      </c>
      <c r="AQ382" s="6">
        <f>AO382+AM382+AK382+AI382+AG382+AE382</f>
        <v>1</v>
      </c>
      <c r="AR382" s="4">
        <v>102830</v>
      </c>
      <c r="AS382" s="4">
        <f>AR382/M382</f>
        <v>5141.5</v>
      </c>
      <c r="AT382" s="4">
        <f>AR382/V382</f>
        <v>3682.5493804294574</v>
      </c>
      <c r="AU382" s="7">
        <f>AR382/(AR382+AV382+AY382+BB382)</f>
        <v>0.28085882767455012</v>
      </c>
      <c r="AV382" s="4">
        <v>104791</v>
      </c>
      <c r="AW382" s="4">
        <f>AV382/M382</f>
        <v>5239.55</v>
      </c>
      <c r="AX382" s="7">
        <f>AV382/(AR382+AV382+AY382+BB382)</f>
        <v>0.28621489264654071</v>
      </c>
      <c r="AY382" s="4">
        <v>91436</v>
      </c>
      <c r="AZ382" s="4">
        <f>AY382/M382</f>
        <v>4571.8</v>
      </c>
      <c r="BA382" s="7">
        <f>AY382/(AR382+AV382+AY382+BB382)</f>
        <v>0.24973847872459556</v>
      </c>
      <c r="BB382" s="4">
        <v>67070</v>
      </c>
      <c r="BC382" s="11">
        <f>BB382/(AR382+AV382+AY382+BB382)</f>
        <v>0.18318780095431367</v>
      </c>
      <c r="BD382" s="9">
        <f>BC382+BA382+AX382+AU382</f>
        <v>1</v>
      </c>
      <c r="BE382" s="14">
        <f>(AF382+AH382+AJ382+AL382+AN382+AP382)</f>
        <v>316789</v>
      </c>
      <c r="BF382" s="14">
        <f t="shared" si="25"/>
        <v>-366127</v>
      </c>
      <c r="BG382" s="13">
        <f>(AF382+AH382+AJ382+AL382+AN382+AP382)-(AR382+AV382+AY382+BB382)</f>
        <v>-49338</v>
      </c>
      <c r="BH382" s="13">
        <f t="shared" si="26"/>
        <v>1</v>
      </c>
      <c r="BI382" s="14">
        <f>AF382/W382</f>
        <v>78364.602272727265</v>
      </c>
      <c r="BJ382" s="14">
        <f>AH382/Y382</f>
        <v>97225.950782997767</v>
      </c>
      <c r="BK382" s="14">
        <f>AJ382/AA382</f>
        <v>196017.23835616437</v>
      </c>
      <c r="BL382" s="14">
        <f>BI382+BJ382+BK382</f>
        <v>371607.79141188937</v>
      </c>
      <c r="BM382" s="14">
        <f>(AF382/W382)-AF382</f>
        <v>12687.602272727265</v>
      </c>
      <c r="BN382" s="14">
        <f>AH382/Y382-AH382</f>
        <v>42900.950782997767</v>
      </c>
      <c r="BO382" s="14">
        <f>AJ382/AA382-AJ382</f>
        <v>50153.238356164366</v>
      </c>
      <c r="BP382" s="14">
        <f>BG382/S382</f>
        <v>-3.8860507648757342E-2</v>
      </c>
      <c r="BQ382" s="14">
        <f>(BG382-CA382)/S382</f>
        <v>-3.4696192421189306E-2</v>
      </c>
      <c r="BR382" s="27">
        <f>BQ382-BP382</f>
        <v>4.1643152275680356E-3</v>
      </c>
      <c r="BS382" s="28">
        <f t="shared" si="27"/>
        <v>900942</v>
      </c>
      <c r="BT382" s="11">
        <f>BS382/S382</f>
        <v>0.70961659333752358</v>
      </c>
      <c r="BU382" s="14">
        <f>(BE382-AP382)*1/BT382-(BE382-AP382)</f>
        <v>114769.14791851194</v>
      </c>
      <c r="BV382" s="14">
        <f t="shared" si="28"/>
        <v>0.24951520851153655</v>
      </c>
      <c r="BW382" s="27">
        <f>(AR382+AV382+AY382+BB382)/S382</f>
        <v>0.28837571616029389</v>
      </c>
      <c r="BX382" s="13">
        <f>(AF382+AH382+AJ382+AL382+AN382)/N382</f>
        <v>124.20903454384411</v>
      </c>
      <c r="BY382" s="26">
        <f>BX382/K382</f>
        <v>0.31130083845574963</v>
      </c>
      <c r="BZ382" s="11">
        <f>AP382/BE382</f>
        <v>0.11466622894103015</v>
      </c>
      <c r="CA382" s="15">
        <f>-(BM382+BN382+BO382)/M382</f>
        <v>-5287.0895705944695</v>
      </c>
      <c r="CB382" s="15">
        <f>BG382-CA382</f>
        <v>-44050.910429405529</v>
      </c>
      <c r="CC382" s="18">
        <f t="shared" si="29"/>
        <v>1</v>
      </c>
      <c r="CD382" s="17">
        <f>(AF382/(AF382+AH382+AJ382))/(X382/(X382+Z382+AB382))</f>
        <v>1.8715498104487296</v>
      </c>
      <c r="CE382" s="19">
        <f>(AH382/(AF382+AH382+AJ382))/(Z382/(X382+Z382+AB382))</f>
        <v>0.81273155461773972</v>
      </c>
      <c r="CF382" s="18">
        <f>(AJ382/(AF382+AH382+AJ382))/(AB382/(X382+Z382+AB382))</f>
        <v>0.88978788782739138</v>
      </c>
      <c r="CG382">
        <f>AH382/Z382</f>
        <v>67.90625</v>
      </c>
      <c r="CH382" s="11">
        <f>BB382/BE382</f>
        <v>0.21171820991259166</v>
      </c>
      <c r="CI382" s="14">
        <f>AY382/V382</f>
        <v>3274.5072950398512</v>
      </c>
      <c r="CJ382" s="14">
        <f>AV382/M382</f>
        <v>5239.55</v>
      </c>
      <c r="CK382" s="17">
        <f>N382/V382</f>
        <v>80.863527190603079</v>
      </c>
      <c r="CL382" s="17">
        <f>(AL382+AN382)/N382</f>
        <v>6.465013286093888</v>
      </c>
      <c r="CM382" s="14">
        <f>AP382/AC382</f>
        <v>5</v>
      </c>
    </row>
    <row r="383" spans="1:91" hidden="1" x14ac:dyDescent="0.2">
      <c r="A383">
        <v>589</v>
      </c>
      <c r="B383" s="2">
        <v>45170</v>
      </c>
      <c r="C383" s="3" t="s">
        <v>29</v>
      </c>
      <c r="D383" t="s">
        <v>28</v>
      </c>
      <c r="E383" s="3" t="s">
        <v>32</v>
      </c>
      <c r="F383" t="s">
        <v>33</v>
      </c>
      <c r="G383" t="str">
        <f>CONCATENATE(C383,E383)</f>
        <v>ANCHNL</v>
      </c>
      <c r="H383" t="s">
        <v>35</v>
      </c>
      <c r="I383">
        <f>U383/M383</f>
        <v>178</v>
      </c>
      <c r="J383" t="str">
        <f>_xlfn.CONCAT(C383,E383,H383)</f>
        <v>ANCHNL737-Max 9</v>
      </c>
      <c r="K383" s="4">
        <v>2777</v>
      </c>
      <c r="L383" s="4">
        <f>N383/M383</f>
        <v>126.57142857142857</v>
      </c>
      <c r="M383" s="4">
        <v>7</v>
      </c>
      <c r="N383" s="4">
        <v>886</v>
      </c>
      <c r="O383" s="4">
        <f>P383/M383</f>
        <v>22.428571428571427</v>
      </c>
      <c r="P383" s="4">
        <v>157</v>
      </c>
      <c r="Q383" s="4">
        <v>293</v>
      </c>
      <c r="R383" s="4">
        <v>437</v>
      </c>
      <c r="S383" s="4">
        <f>U383*K383</f>
        <v>3460142</v>
      </c>
      <c r="T383" s="7">
        <f>N383/U383</f>
        <v>0.7110754414125201</v>
      </c>
      <c r="U383" s="4">
        <v>1246</v>
      </c>
      <c r="V383" s="4">
        <v>42.68214285714285</v>
      </c>
      <c r="W383" s="7">
        <f>P383/X383</f>
        <v>0.97515527950310554</v>
      </c>
      <c r="X383" s="4">
        <v>161</v>
      </c>
      <c r="Y383" s="7">
        <f>Q383/Z383</f>
        <v>0.97342192691029905</v>
      </c>
      <c r="Z383" s="4">
        <v>301</v>
      </c>
      <c r="AA383" s="7">
        <f>R383/AB383</f>
        <v>0.55739795918367352</v>
      </c>
      <c r="AB383" s="4">
        <v>784</v>
      </c>
      <c r="AC383" s="4">
        <v>1010</v>
      </c>
      <c r="AD383" s="4">
        <f>AP383/AC383</f>
        <v>6</v>
      </c>
      <c r="AE383" s="7">
        <f>AF383/(AF383+AH383+AJ383+AL383+AN383+AP383)</f>
        <v>0.27364414780409019</v>
      </c>
      <c r="AF383" s="4">
        <v>83187</v>
      </c>
      <c r="AG383" s="7">
        <f>AH383/(AF383+AH383+AJ383+AL383+AN383+AP383)</f>
        <v>0.28871008595479558</v>
      </c>
      <c r="AH383" s="4">
        <v>87767</v>
      </c>
      <c r="AI383" s="7">
        <f>AJ383/(AF383+AH383+AJ383+AL383+AN383+AP383)</f>
        <v>0.39614864620374546</v>
      </c>
      <c r="AJ383" s="4">
        <v>120428</v>
      </c>
      <c r="AK383" s="7">
        <f>AL383/(AF383+AH383+AJ383+AL383+AN383+AP383)</f>
        <v>1.0075757326552564E-2</v>
      </c>
      <c r="AL383" s="4">
        <v>3063</v>
      </c>
      <c r="AM383" s="7">
        <f>AN383/(AF383+AH383+AJ383+AL383+AN383+AP383)</f>
        <v>1.1486955463376284E-2</v>
      </c>
      <c r="AN383" s="4">
        <v>3492</v>
      </c>
      <c r="AO383" s="7">
        <f>AP383/(AF383+AH383+AJ383+AL383+AN383+AP383)</f>
        <v>1.9934407247439941E-2</v>
      </c>
      <c r="AP383" s="4">
        <v>6060</v>
      </c>
      <c r="AQ383" s="6">
        <f>AO383+AM383+AK383+AI383+AG383+AE383</f>
        <v>1</v>
      </c>
      <c r="AR383" s="4">
        <v>187687</v>
      </c>
      <c r="AS383" s="4">
        <f>AR383/M383</f>
        <v>26812.428571428572</v>
      </c>
      <c r="AT383" s="4">
        <f>AR383/V383</f>
        <v>4397.31905279893</v>
      </c>
      <c r="AU383" s="7">
        <f>AR383/(AR383+AV383+AY383+BB383)</f>
        <v>0.4020224608391863</v>
      </c>
      <c r="AV383" s="4">
        <v>46043</v>
      </c>
      <c r="AW383" s="4">
        <f>AV383/M383</f>
        <v>6577.5714285714284</v>
      </c>
      <c r="AX383" s="7">
        <f>AV383/(AR383+AV383+AY383+BB383)</f>
        <v>9.8623347191966707E-2</v>
      </c>
      <c r="AY383" s="4">
        <v>101015</v>
      </c>
      <c r="AZ383" s="4">
        <f>AY383/M383</f>
        <v>14430.714285714286</v>
      </c>
      <c r="BA383" s="7">
        <f>AY383/(AR383+AV383+AY383+BB383)</f>
        <v>0.21637246523025253</v>
      </c>
      <c r="BB383" s="4">
        <v>132112</v>
      </c>
      <c r="BC383" s="11">
        <f>BB383/(AR383+AV383+AY383+BB383)</f>
        <v>0.28298172673859445</v>
      </c>
      <c r="BD383" s="9">
        <f>BC383+BA383+AX383+AU383</f>
        <v>1</v>
      </c>
      <c r="BE383" s="14">
        <f>(AF383+AH383+AJ383+AL383+AN383+AP383)</f>
        <v>303997</v>
      </c>
      <c r="BF383" s="14">
        <f t="shared" si="25"/>
        <v>-466857</v>
      </c>
      <c r="BG383" s="13">
        <f>(AF383+AH383+AJ383+AL383+AN383+AP383)-(AR383+AV383+AY383+BB383)</f>
        <v>-162860</v>
      </c>
      <c r="BH383" s="13">
        <f t="shared" si="26"/>
        <v>1</v>
      </c>
      <c r="BI383" s="14">
        <f>AF383/W383</f>
        <v>85306.414012738853</v>
      </c>
      <c r="BJ383" s="14">
        <f>AH383/Y383</f>
        <v>90163.368600682588</v>
      </c>
      <c r="BK383" s="14">
        <f>AJ383/AA383</f>
        <v>216053.89473684208</v>
      </c>
      <c r="BL383" s="14">
        <f>BI383+BJ383+BK383</f>
        <v>391523.67735026352</v>
      </c>
      <c r="BM383" s="14">
        <f>(AF383/W383)-AF383</f>
        <v>2119.4140127388528</v>
      </c>
      <c r="BN383" s="14">
        <f>AH383/Y383-AH383</f>
        <v>2396.3686006825883</v>
      </c>
      <c r="BO383" s="14">
        <f>AJ383/AA383-AJ383</f>
        <v>95625.894736842078</v>
      </c>
      <c r="BP383" s="14">
        <f>BG383/S383</f>
        <v>-4.7067432492654923E-2</v>
      </c>
      <c r="BQ383" s="14">
        <f>(BG383-CA383)/S383</f>
        <v>-4.2932933415108253E-2</v>
      </c>
      <c r="BR383" s="27">
        <f>BQ383-BP383</f>
        <v>4.1344990775466703E-3</v>
      </c>
      <c r="BS383" s="28">
        <f t="shared" si="27"/>
        <v>2460422</v>
      </c>
      <c r="BT383" s="11">
        <f>BS383/S383</f>
        <v>0.7110754414125201</v>
      </c>
      <c r="BU383" s="14">
        <f>(BE383-AP383)*1/BT383-(BE383-AP383)</f>
        <v>121057.92325056432</v>
      </c>
      <c r="BV383" s="14">
        <f t="shared" si="28"/>
        <v>8.7856798940621511E-2</v>
      </c>
      <c r="BW383" s="27">
        <f>(AR383+AV383+AY383+BB383)/S383</f>
        <v>0.13492423143327645</v>
      </c>
      <c r="BX383" s="13">
        <f>(AF383+AH383+AJ383+AL383+AN383)/N383</f>
        <v>336.27200902934538</v>
      </c>
      <c r="BY383" s="26">
        <f>BX383/K383</f>
        <v>0.12109182896267388</v>
      </c>
      <c r="BZ383" s="11">
        <f>AP383/BE383</f>
        <v>1.9934407247439941E-2</v>
      </c>
      <c r="CA383" s="15">
        <f>-(BM383+BN383+BO383)/M383</f>
        <v>-14305.953907180503</v>
      </c>
      <c r="CB383" s="15">
        <f>BG383-CA383</f>
        <v>-148554.04609281951</v>
      </c>
      <c r="CC383" s="18">
        <f t="shared" si="29"/>
        <v>1</v>
      </c>
      <c r="CD383" s="17">
        <f>(AF383/(AF383+AH383+AJ383))/(X383/(X383+Z383+AB383))</f>
        <v>2.2094537187549705</v>
      </c>
      <c r="CE383" s="19">
        <f>(AH383/(AF383+AH383+AJ383))/(Z383/(X383+Z383+AB383))</f>
        <v>1.2468668556723985</v>
      </c>
      <c r="CF383" s="18">
        <f>(AJ383/(AF383+AH383+AJ383))/(AB383/(X383+Z383+AB383))</f>
        <v>0.6568508006671655</v>
      </c>
      <c r="CG383">
        <f>AH383/Z383</f>
        <v>291.5847176079734</v>
      </c>
      <c r="CH383" s="11">
        <f>BB383/BE383</f>
        <v>0.43458323601877652</v>
      </c>
      <c r="CI383" s="14">
        <f>AY383/V383</f>
        <v>2366.6806125010462</v>
      </c>
      <c r="CJ383" s="14">
        <f>AV383/M383</f>
        <v>6577.5714285714284</v>
      </c>
      <c r="CK383" s="17">
        <f>N383/V383</f>
        <v>20.758095556857171</v>
      </c>
      <c r="CL383" s="17">
        <f>(AL383+AN383)/N383</f>
        <v>7.3984198645598198</v>
      </c>
      <c r="CM383" s="14">
        <f>AP383/AC383</f>
        <v>6</v>
      </c>
    </row>
    <row r="384" spans="1:91" hidden="1" x14ac:dyDescent="0.2">
      <c r="A384">
        <v>1130</v>
      </c>
      <c r="B384" s="2">
        <v>45231</v>
      </c>
      <c r="C384" s="3" t="s">
        <v>52</v>
      </c>
      <c r="D384" t="s">
        <v>33</v>
      </c>
      <c r="E384" s="3" t="s">
        <v>43</v>
      </c>
      <c r="F384" t="s">
        <v>38</v>
      </c>
      <c r="G384" t="str">
        <f>CONCATENATE(C384,E384)</f>
        <v>OGGSFO</v>
      </c>
      <c r="H384" t="s">
        <v>48</v>
      </c>
      <c r="I384">
        <f>U384/M384</f>
        <v>189</v>
      </c>
      <c r="J384" t="str">
        <f>_xlfn.CONCAT(C384,E384,H384)</f>
        <v>OGGSFOA321</v>
      </c>
      <c r="K384" s="4">
        <v>2338</v>
      </c>
      <c r="L384" s="4">
        <f>N384/M384</f>
        <v>119.8</v>
      </c>
      <c r="M384" s="4">
        <v>10</v>
      </c>
      <c r="N384" s="4">
        <v>1198</v>
      </c>
      <c r="O384" s="4">
        <f>P384/M384</f>
        <v>24.1</v>
      </c>
      <c r="P384" s="4">
        <v>241</v>
      </c>
      <c r="Q384" s="4">
        <v>395</v>
      </c>
      <c r="R384" s="4">
        <v>563</v>
      </c>
      <c r="S384" s="4">
        <f>U384*K384</f>
        <v>4418820</v>
      </c>
      <c r="T384" s="7">
        <f>N384/U384</f>
        <v>0.6338624338624339</v>
      </c>
      <c r="U384" s="4">
        <v>1890</v>
      </c>
      <c r="V384" s="4">
        <v>48.381405895691614</v>
      </c>
      <c r="W384" s="7">
        <f>P384/X384</f>
        <v>0.96399999999999997</v>
      </c>
      <c r="X384" s="4">
        <v>250</v>
      </c>
      <c r="Y384" s="7">
        <f>Q384/Z384</f>
        <v>0.84042553191489366</v>
      </c>
      <c r="Z384" s="4">
        <v>470</v>
      </c>
      <c r="AA384" s="7">
        <f>R384/AB384</f>
        <v>0.48119658119658121</v>
      </c>
      <c r="AB384" s="4">
        <v>1170</v>
      </c>
      <c r="AC384" s="4">
        <v>3069</v>
      </c>
      <c r="AD384" s="4">
        <f>AP384/AC384</f>
        <v>5.9996741609644832</v>
      </c>
      <c r="AE384" s="7">
        <f>AF384/(AF384+AH384+AJ384+AL384+AN384+AP384)</f>
        <v>0.30038461633106039</v>
      </c>
      <c r="AF384" s="4">
        <v>122070</v>
      </c>
      <c r="AG384" s="7">
        <f>AH384/(AF384+AH384+AJ384+AL384+AN384+AP384)</f>
        <v>0.28074777486041358</v>
      </c>
      <c r="AH384" s="4">
        <v>114090</v>
      </c>
      <c r="AI384" s="7">
        <f>AJ384/(AF384+AH384+AJ384+AL384+AN384+AP384)</f>
        <v>0.35694511773492232</v>
      </c>
      <c r="AJ384" s="4">
        <v>145055</v>
      </c>
      <c r="AK384" s="7">
        <f>AL384/(AF384+AH384+AJ384+AL384+AN384+AP384)</f>
        <v>9.6904613673442774E-3</v>
      </c>
      <c r="AL384" s="4">
        <v>3938</v>
      </c>
      <c r="AM384" s="7">
        <f>AN384/(AF384+AH384+AJ384+AL384+AN384+AP384)</f>
        <v>6.9221096562568441E-3</v>
      </c>
      <c r="AN384" s="4">
        <v>2813</v>
      </c>
      <c r="AO384" s="7">
        <f>AP384/(AF384+AH384+AJ384+AL384+AN384+AP384)</f>
        <v>4.5309920050002582E-2</v>
      </c>
      <c r="AP384" s="4">
        <v>18413</v>
      </c>
      <c r="AQ384" s="6">
        <f>AO384+AM384+AK384+AI384+AG384+AE384</f>
        <v>1</v>
      </c>
      <c r="AR384" s="4">
        <v>218636</v>
      </c>
      <c r="AS384" s="4">
        <f>AR384/M384</f>
        <v>21863.599999999999</v>
      </c>
      <c r="AT384" s="4">
        <f>AR384/V384</f>
        <v>4519.0088206897199</v>
      </c>
      <c r="AU384" s="7">
        <f>AR384/(AR384+AV384+AY384+BB384)</f>
        <v>0.38810664962544822</v>
      </c>
      <c r="AV384" s="4">
        <v>69536</v>
      </c>
      <c r="AW384" s="4">
        <f>AV384/M384</f>
        <v>6953.6</v>
      </c>
      <c r="AX384" s="7">
        <f>AV384/(AR384+AV384+AY384+BB384)</f>
        <v>0.12343522561863174</v>
      </c>
      <c r="AY384" s="4">
        <v>125939</v>
      </c>
      <c r="AZ384" s="4">
        <f>AY384/M384</f>
        <v>12593.9</v>
      </c>
      <c r="BA384" s="7">
        <f>AY384/(AR384+AV384+AY384+BB384)</f>
        <v>0.22355770937622041</v>
      </c>
      <c r="BB384" s="4">
        <v>149229</v>
      </c>
      <c r="BC384" s="11">
        <f>BB384/(AR384+AV384+AY384+BB384)</f>
        <v>0.26490041537969966</v>
      </c>
      <c r="BD384" s="9">
        <f>BC384+BA384+AX384+AU384</f>
        <v>1</v>
      </c>
      <c r="BE384" s="14">
        <f>(AF384+AH384+AJ384+AL384+AN384+AP384)</f>
        <v>406379</v>
      </c>
      <c r="BF384" s="14">
        <f t="shared" si="25"/>
        <v>-563340</v>
      </c>
      <c r="BG384" s="13">
        <f>(AF384+AH384+AJ384+AL384+AN384+AP384)-(AR384+AV384+AY384+BB384)</f>
        <v>-156961</v>
      </c>
      <c r="BH384" s="13">
        <f t="shared" si="26"/>
        <v>1</v>
      </c>
      <c r="BI384" s="14">
        <f>AF384/W384</f>
        <v>126628.6307053942</v>
      </c>
      <c r="BJ384" s="14">
        <f>AH384/Y384</f>
        <v>135752.65822784809</v>
      </c>
      <c r="BK384" s="14">
        <f>AJ384/AA384</f>
        <v>301446.4476021314</v>
      </c>
      <c r="BL384" s="14">
        <f>BI384+BJ384+BK384</f>
        <v>563827.73653537373</v>
      </c>
      <c r="BM384" s="14">
        <f>(AF384/W384)-AF384</f>
        <v>4558.6307053942</v>
      </c>
      <c r="BN384" s="14">
        <f>AH384/Y384-AH384</f>
        <v>21662.658227848093</v>
      </c>
      <c r="BO384" s="14">
        <f>AJ384/AA384-AJ384</f>
        <v>156391.4476021314</v>
      </c>
      <c r="BP384" s="14">
        <f>BG384/S384</f>
        <v>-3.5521021449165163E-2</v>
      </c>
      <c r="BQ384" s="14">
        <f>(BG384-CA384)/S384</f>
        <v>-3.1388408295984591E-2</v>
      </c>
      <c r="BR384" s="27">
        <f>BQ384-BP384</f>
        <v>4.1326131531805727E-3</v>
      </c>
      <c r="BS384" s="28">
        <f t="shared" si="27"/>
        <v>2800924</v>
      </c>
      <c r="BT384" s="11">
        <f>BS384/S384</f>
        <v>0.6338624338624339</v>
      </c>
      <c r="BU384" s="14">
        <f>(BE384-AP384)*1/BT384-(BE384-AP384)</f>
        <v>224100.56093489146</v>
      </c>
      <c r="BV384" s="14">
        <f t="shared" si="28"/>
        <v>9.1965502102371227E-2</v>
      </c>
      <c r="BW384" s="27">
        <f>(AR384+AV384+AY384+BB384)/S384</f>
        <v>0.12748652355153639</v>
      </c>
      <c r="BX384" s="13">
        <f>(AF384+AH384+AJ384+AL384+AN384)/N384</f>
        <v>323.84474123539235</v>
      </c>
      <c r="BY384" s="26">
        <f>BX384/K384</f>
        <v>0.13851357623412847</v>
      </c>
      <c r="BZ384" s="11">
        <f>AP384/BE384</f>
        <v>4.5309920050002582E-2</v>
      </c>
      <c r="CA384" s="15">
        <f>-(BM384+BN384+BO384)/M384</f>
        <v>-18261.27365353737</v>
      </c>
      <c r="CB384" s="15">
        <f>BG384-CA384</f>
        <v>-138699.72634646262</v>
      </c>
      <c r="CC384" s="18">
        <f t="shared" si="29"/>
        <v>1</v>
      </c>
      <c r="CD384" s="17">
        <f>(AF384/(AF384+AH384+AJ384))/(X384/(X384+Z384+AB384))</f>
        <v>2.4208103038967512</v>
      </c>
      <c r="CE384" s="19">
        <f>(AH384/(AF384+AH384+AJ384))/(Z384/(X384+Z384+AB384))</f>
        <v>1.2034873937502739</v>
      </c>
      <c r="CF384" s="18">
        <f>(AJ384/(AF384+AH384+AJ384))/(AB384/(X384+Z384+AB384))</f>
        <v>0.61466525552408846</v>
      </c>
      <c r="CG384">
        <f>AH384/Z384</f>
        <v>242.74468085106383</v>
      </c>
      <c r="CH384" s="11">
        <f>BB384/BE384</f>
        <v>0.36721631777232583</v>
      </c>
      <c r="CI384" s="14">
        <f>AY384/V384</f>
        <v>2603.045481388438</v>
      </c>
      <c r="CJ384" s="14">
        <f>AV384/M384</f>
        <v>6953.6</v>
      </c>
      <c r="CK384" s="17">
        <f>N384/V384</f>
        <v>24.761578912833585</v>
      </c>
      <c r="CL384" s="17">
        <f>(AL384+AN384)/N384</f>
        <v>5.6352253756260433</v>
      </c>
      <c r="CM384" s="14">
        <f>AP384/AC384</f>
        <v>5.9996741609644832</v>
      </c>
    </row>
    <row r="385" spans="1:91" hidden="1" x14ac:dyDescent="0.2">
      <c r="A385">
        <v>777</v>
      </c>
      <c r="B385" s="2">
        <v>45170</v>
      </c>
      <c r="C385" s="3" t="s">
        <v>43</v>
      </c>
      <c r="D385" t="s">
        <v>38</v>
      </c>
      <c r="E385" s="3" t="s">
        <v>41</v>
      </c>
      <c r="F385" t="s">
        <v>42</v>
      </c>
      <c r="G385" t="str">
        <f>CONCATENATE(C385,E385)</f>
        <v>SFOSEA</v>
      </c>
      <c r="H385" t="s">
        <v>47</v>
      </c>
      <c r="I385">
        <f>U385/M385</f>
        <v>152.53333333333333</v>
      </c>
      <c r="J385" t="str">
        <f>_xlfn.CONCAT(C385,E385,H385)</f>
        <v>SFOSEAA320</v>
      </c>
      <c r="K385" s="4">
        <v>679</v>
      </c>
      <c r="L385" s="4">
        <f>N385/M385</f>
        <v>116.26666666666667</v>
      </c>
      <c r="M385" s="4">
        <v>15</v>
      </c>
      <c r="N385" s="4">
        <v>1744</v>
      </c>
      <c r="O385" s="4">
        <f>P385/M385</f>
        <v>16.066666666666666</v>
      </c>
      <c r="P385" s="4">
        <v>241</v>
      </c>
      <c r="Q385" s="4">
        <v>382</v>
      </c>
      <c r="R385" s="4">
        <v>1121</v>
      </c>
      <c r="S385" s="4">
        <f>U385*K385</f>
        <v>1553552</v>
      </c>
      <c r="T385" s="7">
        <f>N385/U385</f>
        <v>0.76223776223776218</v>
      </c>
      <c r="U385" s="4">
        <v>2288</v>
      </c>
      <c r="V385" s="4">
        <v>32.792904607206147</v>
      </c>
      <c r="W385" s="7">
        <f>P385/X385</f>
        <v>0.79016393442622945</v>
      </c>
      <c r="X385" s="4">
        <v>305</v>
      </c>
      <c r="Y385" s="7">
        <f>Q385/Z385</f>
        <v>0.67730496453900713</v>
      </c>
      <c r="Z385" s="4">
        <v>564</v>
      </c>
      <c r="AA385" s="7">
        <f>R385/AB385</f>
        <v>0.79055007052186177</v>
      </c>
      <c r="AB385" s="4">
        <v>1418</v>
      </c>
      <c r="AC385" s="4">
        <v>1909</v>
      </c>
      <c r="AD385" s="4">
        <f>AP385/AC385</f>
        <v>5.9984284965950758</v>
      </c>
      <c r="AE385" s="7">
        <f>AF385/(AF385+AH385+AJ385+AL385+AN385+AP385)</f>
        <v>0.18718798674068454</v>
      </c>
      <c r="AF385" s="4">
        <v>60931</v>
      </c>
      <c r="AG385" s="7">
        <f>AH385/(AF385+AH385+AJ385+AL385+AN385+AP385)</f>
        <v>0.22351593053298394</v>
      </c>
      <c r="AH385" s="4">
        <v>72756</v>
      </c>
      <c r="AI385" s="7">
        <f>AJ385/(AF385+AH385+AJ385+AL385+AN385+AP385)</f>
        <v>0.51626232308368181</v>
      </c>
      <c r="AJ385" s="4">
        <v>168047</v>
      </c>
      <c r="AK385" s="7">
        <f>AL385/(AF385+AH385+AJ385+AL385+AN385+AP385)</f>
        <v>2.4085503537558332E-2</v>
      </c>
      <c r="AL385" s="4">
        <v>7840</v>
      </c>
      <c r="AM385" s="7">
        <f>AN385/(AF385+AH385+AJ385+AL385+AN385+AP385)</f>
        <v>1.3769289139711281E-2</v>
      </c>
      <c r="AN385" s="4">
        <v>4482</v>
      </c>
      <c r="AO385" s="7">
        <f>AP385/(AF385+AH385+AJ385+AL385+AN385+AP385)</f>
        <v>3.5178966965380164E-2</v>
      </c>
      <c r="AP385" s="4">
        <v>11451</v>
      </c>
      <c r="AQ385" s="6">
        <f>AO385+AM385+AK385+AI385+AG385+AE385</f>
        <v>1</v>
      </c>
      <c r="AR385" s="4">
        <v>134853</v>
      </c>
      <c r="AS385" s="4">
        <f>AR385/M385</f>
        <v>8990.2000000000007</v>
      </c>
      <c r="AT385" s="4">
        <f>AR385/V385</f>
        <v>4112.2615277686145</v>
      </c>
      <c r="AU385" s="7">
        <f>AR385/(AR385+AV385+AY385+BB385)</f>
        <v>0.33473329907885235</v>
      </c>
      <c r="AV385" s="4">
        <v>87821</v>
      </c>
      <c r="AW385" s="4">
        <f>AV385/M385</f>
        <v>5854.7333333333336</v>
      </c>
      <c r="AX385" s="7">
        <f>AV385/(AR385+AV385+AY385+BB385)</f>
        <v>0.21799005627167278</v>
      </c>
      <c r="AY385" s="4">
        <v>78225</v>
      </c>
      <c r="AZ385" s="4">
        <f>AY385/M385</f>
        <v>5215</v>
      </c>
      <c r="BA385" s="7">
        <f>AY385/(AR385+AV385+AY385+BB385)</f>
        <v>0.19417078092770071</v>
      </c>
      <c r="BB385" s="4">
        <v>101968</v>
      </c>
      <c r="BC385" s="11">
        <f>BB385/(AR385+AV385+AY385+BB385)</f>
        <v>0.25310586372177418</v>
      </c>
      <c r="BD385" s="9">
        <f>BC385+BA385+AX385+AU385</f>
        <v>1</v>
      </c>
      <c r="BE385" s="14">
        <f>(AF385+AH385+AJ385+AL385+AN385+AP385)</f>
        <v>325507</v>
      </c>
      <c r="BF385" s="14">
        <f t="shared" si="25"/>
        <v>-402867</v>
      </c>
      <c r="BG385" s="13">
        <f>(AF385+AH385+AJ385+AL385+AN385+AP385)-(AR385+AV385+AY385+BB385)</f>
        <v>-77360</v>
      </c>
      <c r="BH385" s="13">
        <f t="shared" si="26"/>
        <v>1</v>
      </c>
      <c r="BI385" s="14">
        <f>AF385/W385</f>
        <v>77111.846473029058</v>
      </c>
      <c r="BJ385" s="14">
        <f>AH385/Y385</f>
        <v>107419.85340314136</v>
      </c>
      <c r="BK385" s="14">
        <f>AJ385/AA385</f>
        <v>212569.71097234613</v>
      </c>
      <c r="BL385" s="14">
        <f>BI385+BJ385+BK385</f>
        <v>397101.41084851656</v>
      </c>
      <c r="BM385" s="14">
        <f>(AF385/W385)-AF385</f>
        <v>16180.846473029058</v>
      </c>
      <c r="BN385" s="14">
        <f>AH385/Y385-AH385</f>
        <v>34663.853403141358</v>
      </c>
      <c r="BO385" s="14">
        <f>AJ385/AA385-AJ385</f>
        <v>44522.710972346133</v>
      </c>
      <c r="BP385" s="14">
        <f>BG385/S385</f>
        <v>-4.9795565259482782E-2</v>
      </c>
      <c r="BQ385" s="14">
        <f>(BG385-CA385)/S385</f>
        <v>-4.5703119438614805E-2</v>
      </c>
      <c r="BR385" s="27">
        <f>BQ385-BP385</f>
        <v>4.0924458208679779E-3</v>
      </c>
      <c r="BS385" s="28">
        <f t="shared" si="27"/>
        <v>1184176</v>
      </c>
      <c r="BT385" s="11">
        <f>BS385/S385</f>
        <v>0.76223776223776218</v>
      </c>
      <c r="BU385" s="14">
        <f>(BE385-AP385)*1/BT385-(BE385-AP385)</f>
        <v>97962.422018348647</v>
      </c>
      <c r="BV385" s="14">
        <f t="shared" si="28"/>
        <v>0.20952436738519212</v>
      </c>
      <c r="BW385" s="27">
        <f>(AR385+AV385+AY385+BB385)/S385</f>
        <v>0.2593199326446749</v>
      </c>
      <c r="BX385" s="13">
        <f>(AF385+AH385+AJ385+AL385+AN385)/N385</f>
        <v>180.07798165137615</v>
      </c>
      <c r="BY385" s="26">
        <f>BX385/K385</f>
        <v>0.26521057680615046</v>
      </c>
      <c r="BZ385" s="11">
        <f>AP385/BE385</f>
        <v>3.5178966965380164E-2</v>
      </c>
      <c r="CA385" s="15">
        <f>-(BM385+BN385+BO385)/M385</f>
        <v>-6357.8273899011028</v>
      </c>
      <c r="CB385" s="15">
        <f>BG385-CA385</f>
        <v>-71002.172610098904</v>
      </c>
      <c r="CC385" s="18">
        <f t="shared" si="29"/>
        <v>1</v>
      </c>
      <c r="CD385" s="17">
        <f>(AF385/(AF385+AH385+AJ385))/(X385/(X385+Z385+AB385))</f>
        <v>1.5141900253692131</v>
      </c>
      <c r="CE385" s="19">
        <f>(AH385/(AF385+AH385+AJ385))/(Z385/(X385+Z385+AB385))</f>
        <v>0.97775855554892721</v>
      </c>
      <c r="CF385" s="18">
        <f>(AJ385/(AF385+AH385+AJ385))/(AB385/(X385+Z385+AB385))</f>
        <v>0.89824838993850142</v>
      </c>
      <c r="CG385">
        <f>AH385/Z385</f>
        <v>129</v>
      </c>
      <c r="CH385" s="11">
        <f>BB385/BE385</f>
        <v>0.31325900825481479</v>
      </c>
      <c r="CI385" s="14">
        <f>AY385/V385</f>
        <v>2385.424558665361</v>
      </c>
      <c r="CJ385" s="14">
        <f>AV385/M385</f>
        <v>5854.7333333333336</v>
      </c>
      <c r="CK385" s="17">
        <f>N385/V385</f>
        <v>53.182236245604209</v>
      </c>
      <c r="CL385" s="17">
        <f>(AL385+AN385)/N385</f>
        <v>7.0653669724770642</v>
      </c>
      <c r="CM385" s="14">
        <f>AP385/AC385</f>
        <v>5.9984284965950758</v>
      </c>
    </row>
    <row r="386" spans="1:91" hidden="1" x14ac:dyDescent="0.2">
      <c r="A386">
        <v>622</v>
      </c>
      <c r="B386" s="2">
        <v>45170</v>
      </c>
      <c r="C386" s="3" t="s">
        <v>46</v>
      </c>
      <c r="D386" t="s">
        <v>42</v>
      </c>
      <c r="E386" s="3" t="s">
        <v>41</v>
      </c>
      <c r="F386" t="s">
        <v>42</v>
      </c>
      <c r="G386" t="str">
        <f>CONCATENATE(C386,E386)</f>
        <v>GEGSEA</v>
      </c>
      <c r="H386" t="s">
        <v>34</v>
      </c>
      <c r="I386">
        <f>U386/M386</f>
        <v>177.13725490196077</v>
      </c>
      <c r="J386" t="str">
        <f>_xlfn.CONCAT(C386,E386,H386)</f>
        <v>GEGSEA737-900</v>
      </c>
      <c r="K386" s="4">
        <v>223</v>
      </c>
      <c r="L386" s="4">
        <f>N386/M386</f>
        <v>108.33333333333333</v>
      </c>
      <c r="M386" s="4">
        <v>51</v>
      </c>
      <c r="N386" s="4">
        <v>5525</v>
      </c>
      <c r="O386" s="4">
        <f>P386/M386</f>
        <v>14.901960784313726</v>
      </c>
      <c r="P386" s="4">
        <v>760</v>
      </c>
      <c r="Q386" s="4">
        <v>1244</v>
      </c>
      <c r="R386" s="4">
        <v>3522</v>
      </c>
      <c r="S386" s="4">
        <f>U386*K386</f>
        <v>2014582</v>
      </c>
      <c r="T386" s="7">
        <f>N386/U386</f>
        <v>0.61157848129289349</v>
      </c>
      <c r="U386" s="4">
        <v>9034</v>
      </c>
      <c r="V386" s="4">
        <v>62.460343998601275</v>
      </c>
      <c r="W386" s="7">
        <f>P386/X386</f>
        <v>0.65124250214224511</v>
      </c>
      <c r="X386" s="4">
        <v>1167</v>
      </c>
      <c r="Y386" s="7">
        <f>Q386/Z386</f>
        <v>0.57011915673693858</v>
      </c>
      <c r="Z386" s="4">
        <v>2182</v>
      </c>
      <c r="AA386" s="7">
        <f>R386/AB386</f>
        <v>0.61963406052075998</v>
      </c>
      <c r="AB386" s="4">
        <v>5684</v>
      </c>
      <c r="AC386" s="4">
        <v>5808</v>
      </c>
      <c r="AD386" s="4">
        <f>AP386/AC386</f>
        <v>5.9993112947658398</v>
      </c>
      <c r="AE386" s="7">
        <f>AF386/(AF386+AH386+AJ386+AL386+AN386+AP386)</f>
        <v>0.20328533592619949</v>
      </c>
      <c r="AF386" s="4">
        <v>152204</v>
      </c>
      <c r="AG386" s="7">
        <f>AH386/(AF386+AH386+AJ386+AL386+AN386+AP386)</f>
        <v>0.19720830589765748</v>
      </c>
      <c r="AH386" s="4">
        <v>147654</v>
      </c>
      <c r="AI386" s="7">
        <f>AJ386/(AF386+AH386+AJ386+AL386+AN386+AP386)</f>
        <v>0.49315966828765323</v>
      </c>
      <c r="AJ386" s="4">
        <v>369239</v>
      </c>
      <c r="AK386" s="7">
        <f>AL386/(AF386+AH386+AJ386+AL386+AN386+AP386)</f>
        <v>3.2933495921711825E-2</v>
      </c>
      <c r="AL386" s="4">
        <v>24658</v>
      </c>
      <c r="AM386" s="7">
        <f>AN386/(AF386+AH386+AJ386+AL386+AN386+AP386)</f>
        <v>2.6875164447103795E-2</v>
      </c>
      <c r="AN386" s="4">
        <v>20122</v>
      </c>
      <c r="AO386" s="7">
        <f>AP386/(AF386+AH386+AJ386+AL386+AN386+AP386)</f>
        <v>4.6538029519674215E-2</v>
      </c>
      <c r="AP386" s="4">
        <v>34844</v>
      </c>
      <c r="AQ386" s="6">
        <f>AO386+AM386+AK386+AI386+AG386+AE386</f>
        <v>1</v>
      </c>
      <c r="AR386" s="4">
        <v>259714</v>
      </c>
      <c r="AS386" s="4">
        <f>AR386/M386</f>
        <v>5092.4313725490192</v>
      </c>
      <c r="AT386" s="4">
        <f>AR386/V386</f>
        <v>4158.0622739736427</v>
      </c>
      <c r="AU386" s="7">
        <f>AR386/(AR386+AV386+AY386+BB386)</f>
        <v>0.29125420961322585</v>
      </c>
      <c r="AV386" s="4">
        <v>297726</v>
      </c>
      <c r="AW386" s="4">
        <f>AV386/M386</f>
        <v>5837.7647058823532</v>
      </c>
      <c r="AX386" s="7">
        <f>AV386/(AR386+AV386+AY386+BB386)</f>
        <v>0.33388246614085987</v>
      </c>
      <c r="AY386" s="4">
        <v>140399</v>
      </c>
      <c r="AZ386" s="4">
        <f>AY386/M386</f>
        <v>2752.9215686274511</v>
      </c>
      <c r="BA386" s="7">
        <f>AY386/(AR386+AV386+AY386+BB386)</f>
        <v>0.15744934726463453</v>
      </c>
      <c r="BB386" s="4">
        <v>193870</v>
      </c>
      <c r="BC386" s="11">
        <f>BB386/(AR386+AV386+AY386+BB386)</f>
        <v>0.21741397698127976</v>
      </c>
      <c r="BD386" s="9">
        <f>BC386+BA386+AX386+AU386</f>
        <v>1</v>
      </c>
      <c r="BE386" s="14">
        <f>(AF386+AH386+AJ386+AL386+AN386+AP386)</f>
        <v>748721</v>
      </c>
      <c r="BF386" s="14">
        <f t="shared" si="25"/>
        <v>-891709</v>
      </c>
      <c r="BG386" s="13">
        <f>(AF386+AH386+AJ386+AL386+AN386+AP386)-(AR386+AV386+AY386+BB386)</f>
        <v>-142988</v>
      </c>
      <c r="BH386" s="13">
        <f t="shared" si="26"/>
        <v>1</v>
      </c>
      <c r="BI386" s="14">
        <f>AF386/W386</f>
        <v>233713.24736842103</v>
      </c>
      <c r="BJ386" s="14">
        <f>AH386/Y386</f>
        <v>258987.96463022509</v>
      </c>
      <c r="BK386" s="14">
        <f>AJ386/AA386</f>
        <v>595898.48835888703</v>
      </c>
      <c r="BL386" s="14">
        <f>BI386+BJ386+BK386</f>
        <v>1088599.7003575331</v>
      </c>
      <c r="BM386" s="14">
        <f>(AF386/W386)-AF386</f>
        <v>81509.247368421027</v>
      </c>
      <c r="BN386" s="14">
        <f>AH386/Y386-AH386</f>
        <v>111333.96463022509</v>
      </c>
      <c r="BO386" s="14">
        <f>AJ386/AA386-AJ386</f>
        <v>226659.48835888703</v>
      </c>
      <c r="BP386" s="14">
        <f>BG386/S386</f>
        <v>-7.0976510263667594E-2</v>
      </c>
      <c r="BQ386" s="14">
        <f>(BG386-CA386)/S386</f>
        <v>-6.6893507862045148E-2</v>
      </c>
      <c r="BR386" s="27">
        <f>BQ386-BP386</f>
        <v>4.0830024016224459E-3</v>
      </c>
      <c r="BS386" s="28">
        <f t="shared" si="27"/>
        <v>1232075</v>
      </c>
      <c r="BT386" s="11">
        <f>BS386/S386</f>
        <v>0.61157848129289349</v>
      </c>
      <c r="BU386" s="14">
        <f>(BE386-AP386)*1/BT386-(BE386-AP386)</f>
        <v>453392.65031674202</v>
      </c>
      <c r="BV386" s="14">
        <f t="shared" si="28"/>
        <v>0.37165079406050489</v>
      </c>
      <c r="BW386" s="27">
        <f>(AR386+AV386+AY386+BB386)/S386</f>
        <v>0.44262730432417247</v>
      </c>
      <c r="BX386" s="13">
        <f>(AF386+AH386+AJ386+AL386+AN386)/N386</f>
        <v>129.20850678733032</v>
      </c>
      <c r="BY386" s="26">
        <f>BX386/K386</f>
        <v>0.57941034433780414</v>
      </c>
      <c r="BZ386" s="11">
        <f>AP386/BE386</f>
        <v>4.6538029519674215E-2</v>
      </c>
      <c r="CA386" s="15">
        <f>-(BM386+BN386+BO386)/M386</f>
        <v>-8225.5431442653571</v>
      </c>
      <c r="CB386" s="15">
        <f>BG386-CA386</f>
        <v>-134762.45685573464</v>
      </c>
      <c r="CC386" s="18">
        <f t="shared" si="29"/>
        <v>1</v>
      </c>
      <c r="CD386" s="17">
        <f>(AF386/(AF386+AH386+AJ386))/(X386/(X386+Z386+AB386))</f>
        <v>1.7607517860477675</v>
      </c>
      <c r="CE386" s="19">
        <f>(AH386/(AF386+AH386+AJ386))/(Z386/(X386+Z386+AB386))</f>
        <v>0.91355226346368978</v>
      </c>
      <c r="CF386" s="18">
        <f>(AJ386/(AF386+AH386+AJ386))/(AB386/(X386+Z386+AB386))</f>
        <v>0.87699360077489164</v>
      </c>
      <c r="CG386">
        <f>AH386/Z386</f>
        <v>67.669110907424383</v>
      </c>
      <c r="CH386" s="11">
        <f>BB386/BE386</f>
        <v>0.25893490365570088</v>
      </c>
      <c r="CI386" s="14">
        <f>AY386/V386</f>
        <v>2247.8102266478722</v>
      </c>
      <c r="CJ386" s="14">
        <f>AV386/M386</f>
        <v>5837.7647058823532</v>
      </c>
      <c r="CK386" s="17">
        <f>N386/V386</f>
        <v>88.456125059505368</v>
      </c>
      <c r="CL386" s="17">
        <f>(AL386+AN386)/N386</f>
        <v>8.1049773755656105</v>
      </c>
      <c r="CM386" s="14">
        <f>AP386/AC386</f>
        <v>5.9993112947658398</v>
      </c>
    </row>
    <row r="387" spans="1:91" hidden="1" x14ac:dyDescent="0.2">
      <c r="A387">
        <v>137</v>
      </c>
      <c r="B387" s="2">
        <v>44805</v>
      </c>
      <c r="C387" s="3" t="s">
        <v>41</v>
      </c>
      <c r="D387" t="s">
        <v>42</v>
      </c>
      <c r="E387" s="3" t="s">
        <v>52</v>
      </c>
      <c r="F387" t="s">
        <v>33</v>
      </c>
      <c r="G387" t="str">
        <f>CONCATENATE(C387,E387)</f>
        <v>SEAOGG</v>
      </c>
      <c r="H387" t="s">
        <v>34</v>
      </c>
      <c r="I387">
        <f>U387/M387</f>
        <v>178</v>
      </c>
      <c r="J387" t="str">
        <f>_xlfn.CONCAT(C387,E387,H387)</f>
        <v>SEAOGG737-900</v>
      </c>
      <c r="K387" s="4">
        <v>2640</v>
      </c>
      <c r="L387" s="4">
        <f>N387/M387</f>
        <v>155.66666666666666</v>
      </c>
      <c r="M387" s="4">
        <v>3</v>
      </c>
      <c r="N387" s="4">
        <v>467</v>
      </c>
      <c r="O387" s="4">
        <f>P387/M387</f>
        <v>22</v>
      </c>
      <c r="P387" s="4">
        <v>66</v>
      </c>
      <c r="Q387" s="4">
        <v>124</v>
      </c>
      <c r="R387" s="4">
        <v>277</v>
      </c>
      <c r="S387" s="4">
        <f>U387*K387</f>
        <v>1409760</v>
      </c>
      <c r="T387" s="7">
        <f>N387/U387</f>
        <v>0.87453183520599254</v>
      </c>
      <c r="U387" s="4">
        <v>534</v>
      </c>
      <c r="V387" s="4">
        <v>18.416832917705737</v>
      </c>
      <c r="W387" s="7">
        <f>P387/X387</f>
        <v>0.95652173913043481</v>
      </c>
      <c r="X387" s="4">
        <v>69</v>
      </c>
      <c r="Y387" s="7">
        <f>Q387/Z387</f>
        <v>0.96124031007751942</v>
      </c>
      <c r="Z387" s="4">
        <v>129</v>
      </c>
      <c r="AA387" s="7">
        <f>R387/AB387</f>
        <v>0.82440476190476186</v>
      </c>
      <c r="AB387" s="4">
        <v>336</v>
      </c>
      <c r="AC387" s="4">
        <v>1327</v>
      </c>
      <c r="AD387" s="4">
        <f>AP387/AC387</f>
        <v>5</v>
      </c>
      <c r="AE387" s="7">
        <f>AF387/(AF387+AH387+AJ387+AL387+AN387+AP387)</f>
        <v>0.22040712143449684</v>
      </c>
      <c r="AF387" s="4">
        <v>31086</v>
      </c>
      <c r="AG387" s="7">
        <f>AH387/(AF387+AH387+AJ387+AL387+AN387+AP387)</f>
        <v>0.23828161005112061</v>
      </c>
      <c r="AH387" s="4">
        <v>33607</v>
      </c>
      <c r="AI387" s="7">
        <f>AJ387/(AF387+AH387+AJ387+AL387+AN387+AP387)</f>
        <v>0.48060465544991104</v>
      </c>
      <c r="AJ387" s="4">
        <v>67784</v>
      </c>
      <c r="AK387" s="7">
        <f>AL387/(AF387+AH387+AJ387+AL387+AN387+AP387)</f>
        <v>1.1698891795886244E-2</v>
      </c>
      <c r="AL387" s="4">
        <v>1650</v>
      </c>
      <c r="AM387" s="7">
        <f>AN387/(AF387+AH387+AJ387+AL387+AN387+AP387)</f>
        <v>1.9639957742184785E-3</v>
      </c>
      <c r="AN387" s="4">
        <v>277</v>
      </c>
      <c r="AO387" s="7">
        <f>AP387/(AF387+AH387+AJ387+AL387+AN387+AP387)</f>
        <v>4.7043725494366806E-2</v>
      </c>
      <c r="AP387" s="4">
        <v>6635</v>
      </c>
      <c r="AQ387" s="6">
        <f>AO387+AM387+AK387+AI387+AG387+AE387</f>
        <v>1</v>
      </c>
      <c r="AR387" s="4">
        <v>67821</v>
      </c>
      <c r="AS387" s="4">
        <f>AR387/M387</f>
        <v>22607</v>
      </c>
      <c r="AT387" s="4">
        <f>AR387/V387</f>
        <v>3682.5549921125498</v>
      </c>
      <c r="AU387" s="7">
        <f>AR387/(AR387+AV387+AY387+BB387)</f>
        <v>0.36059463741685766</v>
      </c>
      <c r="AV387" s="4">
        <v>15719</v>
      </c>
      <c r="AW387" s="4">
        <f>AV387/M387</f>
        <v>5239.666666666667</v>
      </c>
      <c r="AX387" s="7">
        <f>AV387/(AR387+AV387+AY387+BB387)</f>
        <v>8.3575693451225799E-2</v>
      </c>
      <c r="AY387" s="4">
        <v>60306</v>
      </c>
      <c r="AZ387" s="4">
        <f>AY387/M387</f>
        <v>20102</v>
      </c>
      <c r="BA387" s="7">
        <f>AY387/(AR387+AV387+AY387+BB387)</f>
        <v>0.32063844832811395</v>
      </c>
      <c r="BB387" s="4">
        <v>44235</v>
      </c>
      <c r="BC387" s="11">
        <f>BB387/(AR387+AV387+AY387+BB387)</f>
        <v>0.23519122080380261</v>
      </c>
      <c r="BD387" s="9">
        <f>BC387+BA387+AX387+AU387</f>
        <v>1</v>
      </c>
      <c r="BE387" s="14">
        <f>(AF387+AH387+AJ387+AL387+AN387+AP387)</f>
        <v>141039</v>
      </c>
      <c r="BF387" s="14">
        <f t="shared" ref="BF387:BF450" si="30">-(AR387+AV387+AY387+BB387)</f>
        <v>-188081</v>
      </c>
      <c r="BG387" s="13">
        <f>(AF387+AH387+AJ387+AL387+AN387+AP387)-(AR387+AV387+AY387+BB387)</f>
        <v>-47042</v>
      </c>
      <c r="BH387" s="13">
        <f t="shared" ref="BH387:BH450" si="31">IF(BG387&lt;0,1,0)</f>
        <v>1</v>
      </c>
      <c r="BI387" s="14">
        <f>AF387/W387</f>
        <v>32499</v>
      </c>
      <c r="BJ387" s="14">
        <f>AH387/Y387</f>
        <v>34962.120967741932</v>
      </c>
      <c r="BK387" s="14">
        <f>AJ387/AA387</f>
        <v>82221.747292418775</v>
      </c>
      <c r="BL387" s="14">
        <f>BI387+BJ387+BK387</f>
        <v>149682.86826016073</v>
      </c>
      <c r="BM387" s="14">
        <f>(AF387/W387)-AF387</f>
        <v>1413</v>
      </c>
      <c r="BN387" s="14">
        <f>AH387/Y387-AH387</f>
        <v>1355.120967741932</v>
      </c>
      <c r="BO387" s="14">
        <f>AJ387/AA387-AJ387</f>
        <v>14437.747292418775</v>
      </c>
      <c r="BP387" s="14">
        <f>BG387/S387</f>
        <v>-3.3368800363182384E-2</v>
      </c>
      <c r="BQ387" s="14">
        <f>(BG387-CA387)/S387</f>
        <v>-2.9300526742102508E-2</v>
      </c>
      <c r="BR387" s="27">
        <f>BQ387-BP387</f>
        <v>4.0682736210798758E-3</v>
      </c>
      <c r="BS387" s="28">
        <f t="shared" ref="BS387:BS450" si="32">N387*K387</f>
        <v>1232880</v>
      </c>
      <c r="BT387" s="11">
        <f>BS387/S387</f>
        <v>0.87453183520599254</v>
      </c>
      <c r="BU387" s="14">
        <f>(BE387-AP387)*1/BT387-(BE387-AP387)</f>
        <v>19282.800856531045</v>
      </c>
      <c r="BV387" s="14">
        <f t="shared" ref="BV387:BV450" si="33">BE387/S387</f>
        <v>0.1000446884576098</v>
      </c>
      <c r="BW387" s="27">
        <f>(AR387+AV387+AY387+BB387)/S387</f>
        <v>0.13341348882079218</v>
      </c>
      <c r="BX387" s="13">
        <f>(AF387+AH387+AJ387+AL387+AN387)/N387</f>
        <v>287.80299785867237</v>
      </c>
      <c r="BY387" s="26">
        <f>BX387/K387</f>
        <v>0.10901628706767892</v>
      </c>
      <c r="BZ387" s="11">
        <f>AP387/BE387</f>
        <v>4.7043725494366806E-2</v>
      </c>
      <c r="CA387" s="15">
        <f>-(BM387+BN387+BO387)/M387</f>
        <v>-5735.2894200535693</v>
      </c>
      <c r="CB387" s="15">
        <f>BG387-CA387</f>
        <v>-41306.710579946433</v>
      </c>
      <c r="CC387" s="18">
        <f t="shared" ref="CC387:CC450" si="34">IF(CB387&lt;0,1,0)</f>
        <v>1</v>
      </c>
      <c r="CD387" s="17">
        <f>(AF387/(AF387+AH387+AJ387))/(X387/(X387+Z387+AB387))</f>
        <v>1.8160028434796391</v>
      </c>
      <c r="CE387" s="19">
        <f>(AH387/(AF387+AH387+AJ387))/(Z387/(X387+Z387+AB387))</f>
        <v>1.0501245411445708</v>
      </c>
      <c r="CF387" s="18">
        <f>(AJ387/(AF387+AH387+AJ387))/(AB387/(X387+Z387+AB387))</f>
        <v>0.81318374402456928</v>
      </c>
      <c r="CG387">
        <f>AH387/Z387</f>
        <v>260.51937984496124</v>
      </c>
      <c r="CH387" s="11">
        <f>BB387/BE387</f>
        <v>0.31363665369153215</v>
      </c>
      <c r="CI387" s="14">
        <f>AY387/V387</f>
        <v>3274.5043770268712</v>
      </c>
      <c r="CJ387" s="14">
        <f>AV387/M387</f>
        <v>5239.666666666667</v>
      </c>
      <c r="CK387" s="17">
        <f>N387/V387</f>
        <v>25.357237158351555</v>
      </c>
      <c r="CL387" s="17">
        <f>(AL387+AN387)/N387</f>
        <v>4.1263383297644536</v>
      </c>
      <c r="CM387" s="14">
        <f>AP387/AC387</f>
        <v>5</v>
      </c>
    </row>
    <row r="388" spans="1:91" hidden="1" x14ac:dyDescent="0.2">
      <c r="A388">
        <v>357</v>
      </c>
      <c r="B388" s="2">
        <v>44835</v>
      </c>
      <c r="C388" s="3" t="s">
        <v>43</v>
      </c>
      <c r="D388" t="s">
        <v>38</v>
      </c>
      <c r="E388" s="3" t="s">
        <v>37</v>
      </c>
      <c r="F388" t="s">
        <v>38</v>
      </c>
      <c r="G388" t="str">
        <f>CONCATENATE(C388,E388)</f>
        <v>SFOLAX</v>
      </c>
      <c r="H388" t="s">
        <v>31</v>
      </c>
      <c r="I388">
        <f>U388/M388</f>
        <v>173.36363636363637</v>
      </c>
      <c r="J388" t="str">
        <f>_xlfn.CONCAT(C388,E388,H388)</f>
        <v>SFOLAX737-800</v>
      </c>
      <c r="K388" s="4">
        <v>337</v>
      </c>
      <c r="L388" s="4">
        <f>N388/M388</f>
        <v>124.22727272727273</v>
      </c>
      <c r="M388" s="4">
        <v>22</v>
      </c>
      <c r="N388" s="4">
        <v>2733</v>
      </c>
      <c r="O388" s="4">
        <f>P388/M388</f>
        <v>16.90909090909091</v>
      </c>
      <c r="P388" s="4">
        <v>372</v>
      </c>
      <c r="Q388" s="4">
        <v>620</v>
      </c>
      <c r="R388" s="4">
        <v>1741</v>
      </c>
      <c r="S388" s="4">
        <f>U388*K388</f>
        <v>1285318</v>
      </c>
      <c r="T388" s="7">
        <f>N388/U388</f>
        <v>0.71657052962768741</v>
      </c>
      <c r="U388" s="4">
        <v>3814</v>
      </c>
      <c r="V388" s="4">
        <v>30.978814989871712</v>
      </c>
      <c r="W388" s="7">
        <f>P388/X388</f>
        <v>0.80519480519480524</v>
      </c>
      <c r="X388" s="4">
        <v>462</v>
      </c>
      <c r="Y388" s="7">
        <f>Q388/Z388</f>
        <v>0.70454545454545459</v>
      </c>
      <c r="Z388" s="4">
        <v>880</v>
      </c>
      <c r="AA388" s="7">
        <f>R388/AB388</f>
        <v>0.70428802588996764</v>
      </c>
      <c r="AB388" s="4">
        <v>2472</v>
      </c>
      <c r="AC388" s="4">
        <v>6421</v>
      </c>
      <c r="AD388" s="4">
        <f>AP388/AC388</f>
        <v>4.9996885220370659</v>
      </c>
      <c r="AE388" s="7">
        <f>AF388/(AF388+AH388+AJ388+AL388+AN388+AP388)</f>
        <v>0.1730899678432864</v>
      </c>
      <c r="AF388" s="4">
        <v>60986</v>
      </c>
      <c r="AG388" s="7">
        <f>AH388/(AF388+AH388+AJ388+AL388+AN388+AP388)</f>
        <v>0.19153537664224876</v>
      </c>
      <c r="AH388" s="4">
        <v>67485</v>
      </c>
      <c r="AI388" s="7">
        <f>AJ388/(AF388+AH388+AJ388+AL388+AN388+AP388)</f>
        <v>0.48498170785356065</v>
      </c>
      <c r="AJ388" s="4">
        <v>170877</v>
      </c>
      <c r="AK388" s="7">
        <f>AL388/(AF388+AH388+AJ388+AL388+AN388+AP388)</f>
        <v>2.9630722859080937E-2</v>
      </c>
      <c r="AL388" s="4">
        <v>10440</v>
      </c>
      <c r="AM388" s="7">
        <f>AN388/(AF388+AH388+AJ388+AL388+AN388+AP388)</f>
        <v>2.9647752010149374E-2</v>
      </c>
      <c r="AN388" s="4">
        <v>10446</v>
      </c>
      <c r="AO388" s="7">
        <f>AP388/(AF388+AH388+AJ388+AL388+AN388+AP388)</f>
        <v>9.1114472791673881E-2</v>
      </c>
      <c r="AP388" s="4">
        <v>32103</v>
      </c>
      <c r="AQ388" s="6">
        <f>AO388+AM388+AK388+AI388+AG388+AE388</f>
        <v>1</v>
      </c>
      <c r="AR388" s="4">
        <v>114081</v>
      </c>
      <c r="AS388" s="4">
        <f>AR388/M388</f>
        <v>5185.5</v>
      </c>
      <c r="AT388" s="4">
        <f>AR388/V388</f>
        <v>3682.5488656456973</v>
      </c>
      <c r="AU388" s="7">
        <f>AR388/(AR388+AV388+AY388+BB388)</f>
        <v>0.28154175335204012</v>
      </c>
      <c r="AV388" s="4">
        <v>115270</v>
      </c>
      <c r="AW388" s="4">
        <f>AV388/M388</f>
        <v>5239.545454545455</v>
      </c>
      <c r="AX388" s="7">
        <f>AV388/(AR388+AV388+AY388+BB388)</f>
        <v>0.28447609951604264</v>
      </c>
      <c r="AY388" s="4">
        <v>101440</v>
      </c>
      <c r="AZ388" s="4">
        <f>AY388/M388</f>
        <v>4610.909090909091</v>
      </c>
      <c r="BA388" s="7">
        <f>AY388/(AR388+AV388+AY388+BB388)</f>
        <v>0.25034489056048725</v>
      </c>
      <c r="BB388" s="4">
        <v>74410</v>
      </c>
      <c r="BC388" s="11">
        <f>BB388/(AR388+AV388+AY388+BB388)</f>
        <v>0.18363725657142999</v>
      </c>
      <c r="BD388" s="9">
        <f>BC388+BA388+AX388+AU388</f>
        <v>1</v>
      </c>
      <c r="BE388" s="14">
        <f>(AF388+AH388+AJ388+AL388+AN388+AP388)</f>
        <v>352337</v>
      </c>
      <c r="BF388" s="14">
        <f t="shared" si="30"/>
        <v>-405201</v>
      </c>
      <c r="BG388" s="13">
        <f>(AF388+AH388+AJ388+AL388+AN388+AP388)-(AR388+AV388+AY388+BB388)</f>
        <v>-52864</v>
      </c>
      <c r="BH388" s="13">
        <f t="shared" si="31"/>
        <v>1</v>
      </c>
      <c r="BI388" s="14">
        <f>AF388/W388</f>
        <v>75740.677419354834</v>
      </c>
      <c r="BJ388" s="14">
        <f>AH388/Y388</f>
        <v>95785.161290322576</v>
      </c>
      <c r="BK388" s="14">
        <f>AJ388/AA388</f>
        <v>242623.74727168295</v>
      </c>
      <c r="BL388" s="14">
        <f>BI388+BJ388+BK388</f>
        <v>414149.58598136035</v>
      </c>
      <c r="BM388" s="14">
        <f>(AF388/W388)-AF388</f>
        <v>14754.677419354834</v>
      </c>
      <c r="BN388" s="14">
        <f>AH388/Y388-AH388</f>
        <v>28300.161290322576</v>
      </c>
      <c r="BO388" s="14">
        <f>AJ388/AA388-AJ388</f>
        <v>71746.747271682951</v>
      </c>
      <c r="BP388" s="14">
        <f>BG388/S388</f>
        <v>-4.1129121353626105E-2</v>
      </c>
      <c r="BQ388" s="14">
        <f>(BG388-CA388)/S388</f>
        <v>-3.7069228075664033E-2</v>
      </c>
      <c r="BR388" s="27">
        <f>BQ388-BP388</f>
        <v>4.0598932779620719E-3</v>
      </c>
      <c r="BS388" s="28">
        <f t="shared" si="32"/>
        <v>921021</v>
      </c>
      <c r="BT388" s="11">
        <f>BS388/S388</f>
        <v>0.71657052962768741</v>
      </c>
      <c r="BU388" s="14">
        <f>(BE388-AP388)*1/BT388-(BE388-AP388)</f>
        <v>126664.08854738384</v>
      </c>
      <c r="BV388" s="14">
        <f t="shared" si="33"/>
        <v>0.27412438011449308</v>
      </c>
      <c r="BW388" s="27">
        <f>(AR388+AV388+AY388+BB388)/S388</f>
        <v>0.31525350146811915</v>
      </c>
      <c r="BX388" s="13">
        <f>(AF388+AH388+AJ388+AL388+AN388)/N388</f>
        <v>117.17306988657154</v>
      </c>
      <c r="BY388" s="26">
        <f>BX388/K388</f>
        <v>0.34769456939635474</v>
      </c>
      <c r="BZ388" s="11">
        <f>AP388/BE388</f>
        <v>9.1114472791673881E-2</v>
      </c>
      <c r="CA388" s="15">
        <f>-(BM388+BN388+BO388)/M388</f>
        <v>-5218.2539082436524</v>
      </c>
      <c r="CB388" s="15">
        <f>BG388-CA388</f>
        <v>-47645.746091756344</v>
      </c>
      <c r="CC388" s="18">
        <f t="shared" si="34"/>
        <v>1</v>
      </c>
      <c r="CD388" s="17">
        <f>(AF388/(AF388+AH388+AJ388))/(X388/(X388+Z388+AB388))</f>
        <v>1.6818703008622433</v>
      </c>
      <c r="CE388" s="19">
        <f>(AH388/(AF388+AH388+AJ388))/(Z388/(X388+Z388+AB388))</f>
        <v>0.97707726458837207</v>
      </c>
      <c r="CF388" s="18">
        <f>(AJ388/(AF388+AH388+AJ388))/(AB388/(X388+Z388+AB388))</f>
        <v>0.88072327191095312</v>
      </c>
      <c r="CG388">
        <f>AH388/Z388</f>
        <v>76.6875</v>
      </c>
      <c r="CH388" s="11">
        <f>BB388/BE388</f>
        <v>0.21118985516707017</v>
      </c>
      <c r="CI388" s="14">
        <f>AY388/V388</f>
        <v>3274.495813773543</v>
      </c>
      <c r="CJ388" s="14">
        <f>AV388/M388</f>
        <v>5239.545454545455</v>
      </c>
      <c r="CK388" s="17">
        <f>N388/V388</f>
        <v>88.221579840724502</v>
      </c>
      <c r="CL388" s="17">
        <f>(AL388+AN388)/N388</f>
        <v>7.6421514818880354</v>
      </c>
      <c r="CM388" s="14">
        <f>AP388/AC388</f>
        <v>4.9996885220370659</v>
      </c>
    </row>
    <row r="389" spans="1:91" hidden="1" x14ac:dyDescent="0.2">
      <c r="A389">
        <v>469</v>
      </c>
      <c r="B389" s="2">
        <v>44866</v>
      </c>
      <c r="C389" s="3" t="s">
        <v>37</v>
      </c>
      <c r="D389" t="s">
        <v>38</v>
      </c>
      <c r="E389" s="3" t="s">
        <v>41</v>
      </c>
      <c r="F389" t="s">
        <v>42</v>
      </c>
      <c r="G389" t="str">
        <f>CONCATENATE(C389,E389)</f>
        <v>LAXSEA</v>
      </c>
      <c r="H389" t="s">
        <v>31</v>
      </c>
      <c r="I389">
        <f>U389/M389</f>
        <v>151.30000000000001</v>
      </c>
      <c r="J389" t="str">
        <f>_xlfn.CONCAT(C389,E389,H389)</f>
        <v>LAXSEA737-800</v>
      </c>
      <c r="K389" s="4">
        <v>954</v>
      </c>
      <c r="L389" s="4">
        <f>N389/M389</f>
        <v>123.6</v>
      </c>
      <c r="M389" s="4">
        <v>10</v>
      </c>
      <c r="N389" s="4">
        <v>1236</v>
      </c>
      <c r="O389" s="4">
        <f>P389/M389</f>
        <v>17.7</v>
      </c>
      <c r="P389" s="4">
        <v>177</v>
      </c>
      <c r="Q389" s="4">
        <v>337</v>
      </c>
      <c r="R389" s="4">
        <v>723</v>
      </c>
      <c r="S389" s="4">
        <f>U389*K389</f>
        <v>1443402</v>
      </c>
      <c r="T389" s="7">
        <f>N389/U389</f>
        <v>0.81692002643754136</v>
      </c>
      <c r="U389" s="4">
        <v>1513</v>
      </c>
      <c r="V389" s="4">
        <v>26.433434734513273</v>
      </c>
      <c r="W389" s="7">
        <f>P389/X389</f>
        <v>0.88500000000000001</v>
      </c>
      <c r="X389" s="4">
        <v>200</v>
      </c>
      <c r="Y389" s="7">
        <f>Q389/Z389</f>
        <v>0.88684210526315788</v>
      </c>
      <c r="Z389" s="4">
        <v>380</v>
      </c>
      <c r="AA389" s="7">
        <f>R389/AB389</f>
        <v>0.77408993576017127</v>
      </c>
      <c r="AB389" s="4">
        <v>934</v>
      </c>
      <c r="AC389" s="4">
        <v>9876</v>
      </c>
      <c r="AD389" s="4">
        <f>AP389/AC389</f>
        <v>5</v>
      </c>
      <c r="AE389" s="7">
        <f>AF389/(AF389+AH389+AJ389+AL389+AN389+AP389)</f>
        <v>0.17362126083991036</v>
      </c>
      <c r="AF389" s="4">
        <v>57020</v>
      </c>
      <c r="AG389" s="7">
        <f>AH389/(AF389+AH389+AJ389+AL389+AN389+AP389)</f>
        <v>0.21855208028841469</v>
      </c>
      <c r="AH389" s="4">
        <v>71776</v>
      </c>
      <c r="AI389" s="7">
        <f>AJ389/(AF389+AH389+AJ389+AL389+AN389+AP389)</f>
        <v>0.43766442560654778</v>
      </c>
      <c r="AJ389" s="4">
        <v>143736</v>
      </c>
      <c r="AK389" s="7">
        <f>AL389/(AF389+AH389+AJ389+AL389+AN389+AP389)</f>
        <v>1.3199722303420052E-2</v>
      </c>
      <c r="AL389" s="4">
        <v>4335</v>
      </c>
      <c r="AM389" s="7">
        <f>AN389/(AF389+AH389+AJ389+AL389+AN389+AP389)</f>
        <v>6.6044285296696873E-3</v>
      </c>
      <c r="AN389" s="4">
        <v>2169</v>
      </c>
      <c r="AO389" s="7">
        <f>AP389/(AF389+AH389+AJ389+AL389+AN389+AP389)</f>
        <v>0.15035808243203741</v>
      </c>
      <c r="AP389" s="4">
        <v>49380</v>
      </c>
      <c r="AQ389" s="6">
        <f>AO389+AM389+AK389+AI389+AG389+AE389</f>
        <v>1</v>
      </c>
      <c r="AR389" s="4">
        <v>97342</v>
      </c>
      <c r="AS389" s="4">
        <f>AR389/M389</f>
        <v>9734.2000000000007</v>
      </c>
      <c r="AT389" s="4">
        <f>AR389/V389</f>
        <v>3682.5331621737273</v>
      </c>
      <c r="AU389" s="7">
        <f>AR389/(AR389+AV389+AY389+BB389)</f>
        <v>0.32756775674202299</v>
      </c>
      <c r="AV389" s="4">
        <v>49776</v>
      </c>
      <c r="AW389" s="4">
        <f>AV389/M389</f>
        <v>4977.6000000000004</v>
      </c>
      <c r="AX389" s="7">
        <f>AV389/(AR389+AV389+AY389+BB389)</f>
        <v>0.16750233876015425</v>
      </c>
      <c r="AY389" s="4">
        <v>86557</v>
      </c>
      <c r="AZ389" s="4">
        <f>AY389/M389</f>
        <v>8655.7000000000007</v>
      </c>
      <c r="BA389" s="7">
        <f>AY389/(AR389+AV389+AY389+BB389)</f>
        <v>0.29127491031948471</v>
      </c>
      <c r="BB389" s="4">
        <v>63491</v>
      </c>
      <c r="BC389" s="11">
        <f>BB389/(AR389+AV389+AY389+BB389)</f>
        <v>0.21365499417833803</v>
      </c>
      <c r="BD389" s="9">
        <f>BC389+BA389+AX389+AU389</f>
        <v>1</v>
      </c>
      <c r="BE389" s="14">
        <f>(AF389+AH389+AJ389+AL389+AN389+AP389)</f>
        <v>328416</v>
      </c>
      <c r="BF389" s="14">
        <f t="shared" si="30"/>
        <v>-297166</v>
      </c>
      <c r="BG389" s="13">
        <f>(AF389+AH389+AJ389+AL389+AN389+AP389)-(AR389+AV389+AY389+BB389)</f>
        <v>31250</v>
      </c>
      <c r="BH389" s="13">
        <f t="shared" si="31"/>
        <v>0</v>
      </c>
      <c r="BI389" s="14">
        <f>AF389/W389</f>
        <v>64429.378531073446</v>
      </c>
      <c r="BJ389" s="14">
        <f>AH389/Y389</f>
        <v>80934.36201780416</v>
      </c>
      <c r="BK389" s="14">
        <f>AJ389/AA389</f>
        <v>185683.85062240664</v>
      </c>
      <c r="BL389" s="14">
        <f>BI389+BJ389+BK389</f>
        <v>331047.59117128421</v>
      </c>
      <c r="BM389" s="14">
        <f>(AF389/W389)-AF389</f>
        <v>7409.3785310734456</v>
      </c>
      <c r="BN389" s="14">
        <f>AH389/Y389-AH389</f>
        <v>9158.3620178041601</v>
      </c>
      <c r="BO389" s="14">
        <f>AJ389/AA389-AJ389</f>
        <v>41947.850622406637</v>
      </c>
      <c r="BP389" s="14">
        <f>BG389/S389</f>
        <v>2.1650240196424836E-2</v>
      </c>
      <c r="BQ389" s="14">
        <f>(BG389-CA389)/S389</f>
        <v>2.5704245329525956E-2</v>
      </c>
      <c r="BR389" s="27">
        <f>BQ389-BP389</f>
        <v>4.0540051331011198E-3</v>
      </c>
      <c r="BS389" s="28">
        <f t="shared" si="32"/>
        <v>1179144</v>
      </c>
      <c r="BT389" s="11">
        <f>BS389/S389</f>
        <v>0.81692002643754136</v>
      </c>
      <c r="BU389" s="14">
        <f>(BE389-AP389)*1/BT389-(BE389-AP389)</f>
        <v>62534.766990291246</v>
      </c>
      <c r="BV389" s="14">
        <f t="shared" si="33"/>
        <v>0.22752912909916989</v>
      </c>
      <c r="BW389" s="27">
        <f>(AR389+AV389+AY389+BB389)/S389</f>
        <v>0.20587888890274506</v>
      </c>
      <c r="BX389" s="13">
        <f>(AF389+AH389+AJ389+AL389+AN389)/N389</f>
        <v>225.75728155339806</v>
      </c>
      <c r="BY389" s="26">
        <f>BX389/K389</f>
        <v>0.23664285278133967</v>
      </c>
      <c r="BZ389" s="11">
        <f>AP389/BE389</f>
        <v>0.15035808243203741</v>
      </c>
      <c r="CA389" s="15">
        <f>-(BM389+BN389+BO389)/M389</f>
        <v>-5851.5591171284241</v>
      </c>
      <c r="CB389" s="15">
        <f>BG389-CA389</f>
        <v>37101.559117128425</v>
      </c>
      <c r="CC389" s="18">
        <f t="shared" si="34"/>
        <v>0</v>
      </c>
      <c r="CD389" s="17">
        <f>(AF389/(AF389+AH389+AJ389))/(X389/(X389+Z389+AB389))</f>
        <v>1.5838191478431889</v>
      </c>
      <c r="CE389" s="19">
        <f>(AH389/(AF389+AH389+AJ389))/(Z389/(X389+Z389+AB389))</f>
        <v>1.0493105203676709</v>
      </c>
      <c r="CF389" s="18">
        <f>(AJ389/(AF389+AH389+AJ389))/(AB389/(X389+Z389+AB389))</f>
        <v>0.85492309710026471</v>
      </c>
      <c r="CG389">
        <f>AH389/Z389</f>
        <v>188.8842105263158</v>
      </c>
      <c r="CH389" s="11">
        <f>BB389/BE389</f>
        <v>0.19332492935788756</v>
      </c>
      <c r="CI389" s="14">
        <f>AY389/V389</f>
        <v>3274.527161125427</v>
      </c>
      <c r="CJ389" s="14">
        <f>AV389/M389</f>
        <v>4977.6000000000004</v>
      </c>
      <c r="CK389" s="17">
        <f>N389/V389</f>
        <v>46.758963124311464</v>
      </c>
      <c r="CL389" s="17">
        <f>(AL389+AN389)/N389</f>
        <v>5.2621359223300974</v>
      </c>
      <c r="CM389" s="14">
        <f>AP389/AC389</f>
        <v>5</v>
      </c>
    </row>
    <row r="390" spans="1:91" hidden="1" x14ac:dyDescent="0.2">
      <c r="A390">
        <v>1084</v>
      </c>
      <c r="B390" s="2">
        <v>45231</v>
      </c>
      <c r="C390" s="3" t="s">
        <v>37</v>
      </c>
      <c r="D390" t="s">
        <v>38</v>
      </c>
      <c r="E390" s="3" t="s">
        <v>29</v>
      </c>
      <c r="F390" t="s">
        <v>28</v>
      </c>
      <c r="G390" t="str">
        <f>CONCATENATE(C390,E390)</f>
        <v>LAXANC</v>
      </c>
      <c r="H390" t="s">
        <v>34</v>
      </c>
      <c r="I390">
        <f>U390/M390</f>
        <v>178</v>
      </c>
      <c r="J390" t="str">
        <f>_xlfn.CONCAT(C390,E390,H390)</f>
        <v>LAXANC737-900</v>
      </c>
      <c r="K390" s="4">
        <v>2345</v>
      </c>
      <c r="L390" s="4">
        <f>N390/M390</f>
        <v>140.625</v>
      </c>
      <c r="M390" s="4">
        <v>8</v>
      </c>
      <c r="N390" s="4">
        <v>1125</v>
      </c>
      <c r="O390" s="4">
        <f>P390/M390</f>
        <v>21.25</v>
      </c>
      <c r="P390" s="4">
        <v>170</v>
      </c>
      <c r="Q390" s="4">
        <v>344</v>
      </c>
      <c r="R390" s="4">
        <v>611</v>
      </c>
      <c r="S390" s="4">
        <f>U390*K390</f>
        <v>3339280</v>
      </c>
      <c r="T390" s="7">
        <f>N390/U390</f>
        <v>0.79002808988764039</v>
      </c>
      <c r="U390" s="4">
        <v>1424</v>
      </c>
      <c r="V390" s="4">
        <v>43.628070175438594</v>
      </c>
      <c r="W390" s="7">
        <f>P390/X390</f>
        <v>0.92391304347826086</v>
      </c>
      <c r="X390" s="4">
        <v>184</v>
      </c>
      <c r="Y390" s="7">
        <f>Q390/Z390</f>
        <v>1</v>
      </c>
      <c r="Z390" s="4">
        <v>344</v>
      </c>
      <c r="AA390" s="7">
        <f>R390/AB390</f>
        <v>0.6819196428571429</v>
      </c>
      <c r="AB390" s="4">
        <v>896</v>
      </c>
      <c r="AC390" s="4">
        <v>8650</v>
      </c>
      <c r="AD390" s="4">
        <f>AP390/AC390</f>
        <v>5.9995375722543356</v>
      </c>
      <c r="AE390" s="7">
        <f>AF390/(AF390+AH390+AJ390+AL390+AN390+AP390)</f>
        <v>0.21246992220656144</v>
      </c>
      <c r="AF390" s="4">
        <v>109139</v>
      </c>
      <c r="AG390" s="7">
        <f>AH390/(AF390+AH390+AJ390+AL390+AN390+AP390)</f>
        <v>0.26513039550838285</v>
      </c>
      <c r="AH390" s="4">
        <v>136189</v>
      </c>
      <c r="AI390" s="7">
        <f>AJ390/(AF390+AH390+AJ390+AL390+AN390+AP390)</f>
        <v>0.40710926123488322</v>
      </c>
      <c r="AJ390" s="4">
        <v>209119</v>
      </c>
      <c r="AK390" s="7">
        <f>AL390/(AF390+AH390+AJ390+AL390+AN390+AP390)</f>
        <v>8.3127623289751349E-3</v>
      </c>
      <c r="AL390" s="4">
        <v>4270</v>
      </c>
      <c r="AM390" s="7">
        <f>AN390/(AF390+AH390+AJ390+AL390+AN390+AP390)</f>
        <v>5.9474212915735453E-3</v>
      </c>
      <c r="AN390" s="4">
        <v>3055</v>
      </c>
      <c r="AO390" s="7">
        <f>AP390/(AF390+AH390+AJ390+AL390+AN390+AP390)</f>
        <v>0.1010302374296238</v>
      </c>
      <c r="AP390" s="4">
        <v>51896</v>
      </c>
      <c r="AQ390" s="6">
        <f>AO390+AM390+AK390+AI390+AG390+AE390</f>
        <v>1</v>
      </c>
      <c r="AR390" s="4">
        <v>181408</v>
      </c>
      <c r="AS390" s="4">
        <f>AR390/M390</f>
        <v>22676</v>
      </c>
      <c r="AT390" s="4">
        <f>AR390/V390</f>
        <v>4158.0569406466147</v>
      </c>
      <c r="AU390" s="7">
        <f>AR390/(AR390+AV390+AY390+BB390)</f>
        <v>0.39280594856071332</v>
      </c>
      <c r="AV390" s="4">
        <v>46932</v>
      </c>
      <c r="AW390" s="4">
        <f>AV390/M390</f>
        <v>5866.5</v>
      </c>
      <c r="AX390" s="7">
        <f>AV390/(AR390+AV390+AY390+BB390)</f>
        <v>0.10162268906471268</v>
      </c>
      <c r="AY390" s="4">
        <v>98068</v>
      </c>
      <c r="AZ390" s="4">
        <f>AY390/M390</f>
        <v>12258.5</v>
      </c>
      <c r="BA390" s="7">
        <f>AY390/(AR390+AV390+AY390+BB390)</f>
        <v>0.21234837362989525</v>
      </c>
      <c r="BB390" s="4">
        <v>135418</v>
      </c>
      <c r="BC390" s="11">
        <f>BB390/(AR390+AV390+AY390+BB390)</f>
        <v>0.29322298874467873</v>
      </c>
      <c r="BD390" s="9">
        <f>BC390+BA390+AX390+AU390</f>
        <v>1</v>
      </c>
      <c r="BE390" s="14">
        <f>(AF390+AH390+AJ390+AL390+AN390+AP390)</f>
        <v>513668</v>
      </c>
      <c r="BF390" s="14">
        <f t="shared" si="30"/>
        <v>-461826</v>
      </c>
      <c r="BG390" s="13">
        <f>(AF390+AH390+AJ390+AL390+AN390+AP390)-(AR390+AV390+AY390+BB390)</f>
        <v>51842</v>
      </c>
      <c r="BH390" s="13">
        <f t="shared" si="31"/>
        <v>0</v>
      </c>
      <c r="BI390" s="14">
        <f>AF390/W390</f>
        <v>118126.91764705883</v>
      </c>
      <c r="BJ390" s="14">
        <f>AH390/Y390</f>
        <v>136189</v>
      </c>
      <c r="BK390" s="14">
        <f>AJ390/AA390</f>
        <v>306662.23240589193</v>
      </c>
      <c r="BL390" s="14">
        <f>BI390+BJ390+BK390</f>
        <v>560978.15005295072</v>
      </c>
      <c r="BM390" s="14">
        <f>(AF390/W390)-AF390</f>
        <v>8987.9176470588282</v>
      </c>
      <c r="BN390" s="14">
        <f>AH390/Y390-AH390</f>
        <v>0</v>
      </c>
      <c r="BO390" s="14">
        <f>AJ390/AA390-AJ390</f>
        <v>97543.232405891933</v>
      </c>
      <c r="BP390" s="14">
        <f>BG390/S390</f>
        <v>1.5524903572027503E-2</v>
      </c>
      <c r="BQ390" s="14">
        <f>(BG390-CA390)/S390</f>
        <v>1.9512707456882574E-2</v>
      </c>
      <c r="BR390" s="27">
        <f>BQ390-BP390</f>
        <v>3.987803884855071E-3</v>
      </c>
      <c r="BS390" s="28">
        <f t="shared" si="32"/>
        <v>2638125</v>
      </c>
      <c r="BT390" s="11">
        <f>BS390/S390</f>
        <v>0.79002808988764039</v>
      </c>
      <c r="BU390" s="14">
        <f>(BE390-AP390)*1/BT390-(BE390-AP390)</f>
        <v>122728.73600000003</v>
      </c>
      <c r="BV390" s="14">
        <f t="shared" si="33"/>
        <v>0.15382597446156057</v>
      </c>
      <c r="BW390" s="27">
        <f>(AR390+AV390+AY390+BB390)/S390</f>
        <v>0.13830107088953308</v>
      </c>
      <c r="BX390" s="13">
        <f>(AF390+AH390+AJ390+AL390+AN390)/N390</f>
        <v>410.464</v>
      </c>
      <c r="BY390" s="26">
        <f>BX390/K390</f>
        <v>0.17503795309168443</v>
      </c>
      <c r="BZ390" s="11">
        <f>AP390/BE390</f>
        <v>0.1010302374296238</v>
      </c>
      <c r="CA390" s="15">
        <f>-(BM390+BN390+BO390)/M390</f>
        <v>-13316.393756618845</v>
      </c>
      <c r="CB390" s="15">
        <f>BG390-CA390</f>
        <v>65158.393756618847</v>
      </c>
      <c r="CC390" s="18">
        <f t="shared" si="34"/>
        <v>0</v>
      </c>
      <c r="CD390" s="17">
        <f>(AF390/(AF390+AH390+AJ390))/(X390/(X390+Z390+AB390))</f>
        <v>1.8586126798542824</v>
      </c>
      <c r="CE390" s="19">
        <f>(AH390/(AF390+AH390+AJ390))/(Z390/(X390+Z390+AB390))</f>
        <v>1.240538756508613</v>
      </c>
      <c r="CF390" s="18">
        <f>(AJ390/(AF390+AH390+AJ390))/(AB390/(X390+Z390+AB390))</f>
        <v>0.7313280520846529</v>
      </c>
      <c r="CG390">
        <f>AH390/Z390</f>
        <v>395.89825581395348</v>
      </c>
      <c r="CH390" s="11">
        <f>BB390/BE390</f>
        <v>0.26362942601057493</v>
      </c>
      <c r="CI390" s="14">
        <f>AY390/V390</f>
        <v>2247.8188837059674</v>
      </c>
      <c r="CJ390" s="14">
        <f>AV390/M390</f>
        <v>5866.5</v>
      </c>
      <c r="CK390" s="17">
        <f>N390/V390</f>
        <v>25.7861508766286</v>
      </c>
      <c r="CL390" s="17">
        <f>(AL390+AN390)/N390</f>
        <v>6.5111111111111111</v>
      </c>
      <c r="CM390" s="14">
        <f>AP390/AC390</f>
        <v>5.9995375722543356</v>
      </c>
    </row>
    <row r="391" spans="1:91" hidden="1" x14ac:dyDescent="0.2">
      <c r="A391">
        <v>1144</v>
      </c>
      <c r="B391" s="2">
        <v>45231</v>
      </c>
      <c r="C391" s="3" t="s">
        <v>41</v>
      </c>
      <c r="D391" t="s">
        <v>42</v>
      </c>
      <c r="E391" s="3" t="s">
        <v>46</v>
      </c>
      <c r="F391" t="s">
        <v>42</v>
      </c>
      <c r="G391" t="str">
        <f>CONCATENATE(C391,E391)</f>
        <v>SEAGEG</v>
      </c>
      <c r="H391" t="s">
        <v>34</v>
      </c>
      <c r="I391">
        <f>U391/M391</f>
        <v>176.81081081081081</v>
      </c>
      <c r="J391" t="str">
        <f>_xlfn.CONCAT(C391,E391,H391)</f>
        <v>SEAGEG737-900</v>
      </c>
      <c r="K391" s="4">
        <v>223</v>
      </c>
      <c r="L391" s="4">
        <f>N391/M391</f>
        <v>127.13513513513513</v>
      </c>
      <c r="M391" s="4">
        <v>37</v>
      </c>
      <c r="N391" s="4">
        <v>4704</v>
      </c>
      <c r="O391" s="4">
        <f>P391/M391</f>
        <v>16.621621621621621</v>
      </c>
      <c r="P391" s="4">
        <v>615</v>
      </c>
      <c r="Q391" s="4">
        <v>1185</v>
      </c>
      <c r="R391" s="4">
        <v>2905</v>
      </c>
      <c r="S391" s="4">
        <f>U391*K391</f>
        <v>1458866</v>
      </c>
      <c r="T391" s="7">
        <f>N391/U391</f>
        <v>0.71904616325282789</v>
      </c>
      <c r="U391" s="4">
        <v>6542</v>
      </c>
      <c r="V391" s="4">
        <v>38.877648527865404</v>
      </c>
      <c r="W391" s="7">
        <f>P391/X391</f>
        <v>0.72781065088757402</v>
      </c>
      <c r="X391" s="4">
        <v>845</v>
      </c>
      <c r="Y391" s="7">
        <f>Q391/Z391</f>
        <v>0.75</v>
      </c>
      <c r="Z391" s="4">
        <v>1580</v>
      </c>
      <c r="AA391" s="7">
        <f>R391/AB391</f>
        <v>0.70578231292517002</v>
      </c>
      <c r="AB391" s="4">
        <v>4116</v>
      </c>
      <c r="AC391" s="4">
        <v>5058</v>
      </c>
      <c r="AD391" s="4">
        <f>AP391/AC391</f>
        <v>5.999406880189798</v>
      </c>
      <c r="AE391" s="7">
        <f>AF391/(AF391+AH391+AJ391+AL391+AN391+AP391)</f>
        <v>0.19702023963938511</v>
      </c>
      <c r="AF391" s="4">
        <v>122731</v>
      </c>
      <c r="AG391" s="7">
        <f>AH391/(AF391+AH391+AJ391+AL391+AN391+AP391)</f>
        <v>0.22551754915432726</v>
      </c>
      <c r="AH391" s="4">
        <v>140483</v>
      </c>
      <c r="AI391" s="7">
        <f>AJ391/(AF391+AH391+AJ391+AL391+AN391+AP391)</f>
        <v>0.46532549090115194</v>
      </c>
      <c r="AJ391" s="4">
        <v>289868</v>
      </c>
      <c r="AK391" s="7">
        <f>AL391/(AF391+AH391+AJ391+AL391+AN391+AP391)</f>
        <v>3.2616512771777517E-2</v>
      </c>
      <c r="AL391" s="4">
        <v>20318</v>
      </c>
      <c r="AM391" s="7">
        <f>AN391/(AF391+AH391+AJ391+AL391+AN391+AP391)</f>
        <v>3.0807338153518177E-2</v>
      </c>
      <c r="AN391" s="4">
        <v>19191</v>
      </c>
      <c r="AO391" s="7">
        <f>AP391/(AF391+AH391+AJ391+AL391+AN391+AP391)</f>
        <v>4.8712869379839985E-2</v>
      </c>
      <c r="AP391" s="4">
        <v>30345</v>
      </c>
      <c r="AQ391" s="6">
        <f>AO391+AM391+AK391+AI391+AG391+AE391</f>
        <v>0.99999999999999989</v>
      </c>
      <c r="AR391" s="4">
        <v>161655</v>
      </c>
      <c r="AS391" s="4">
        <f>AR391/M391</f>
        <v>4369.0540540540542</v>
      </c>
      <c r="AT391" s="4">
        <f>AR391/V391</f>
        <v>4158.0446894604338</v>
      </c>
      <c r="AU391" s="7">
        <f>AR391/(AR391+AV391+AY391+BB391)</f>
        <v>0.27618603411513859</v>
      </c>
      <c r="AV391" s="4">
        <v>215595</v>
      </c>
      <c r="AW391" s="4">
        <f>AV391/M391</f>
        <v>5826.8918918918916</v>
      </c>
      <c r="AX391" s="7">
        <f>AV391/(AR391+AV391+AY391+BB391)</f>
        <v>0.36834201246514681</v>
      </c>
      <c r="AY391" s="4">
        <v>87390</v>
      </c>
      <c r="AZ391" s="4">
        <f>AY391/M391</f>
        <v>2361.8918918918921</v>
      </c>
      <c r="BA391" s="7">
        <f>AY391/(AR391+AV391+AY391+BB391)</f>
        <v>0.14930498605871739</v>
      </c>
      <c r="BB391" s="4">
        <v>120672</v>
      </c>
      <c r="BC391" s="11">
        <f>BB391/(AR391+AV391+AY391+BB391)</f>
        <v>0.20616696736099721</v>
      </c>
      <c r="BD391" s="9">
        <f>BC391+BA391+AX391+AU391</f>
        <v>1</v>
      </c>
      <c r="BE391" s="14">
        <f>(AF391+AH391+AJ391+AL391+AN391+AP391)</f>
        <v>622936</v>
      </c>
      <c r="BF391" s="14">
        <f t="shared" si="30"/>
        <v>-585312</v>
      </c>
      <c r="BG391" s="13">
        <f>(AF391+AH391+AJ391+AL391+AN391+AP391)-(AR391+AV391+AY391+BB391)</f>
        <v>37624</v>
      </c>
      <c r="BH391" s="13">
        <f t="shared" si="31"/>
        <v>0</v>
      </c>
      <c r="BI391" s="14">
        <f>AF391/W391</f>
        <v>168630.39837398371</v>
      </c>
      <c r="BJ391" s="14">
        <f>AH391/Y391</f>
        <v>187310.66666666666</v>
      </c>
      <c r="BK391" s="14">
        <f>AJ391/AA391</f>
        <v>410704.53975903615</v>
      </c>
      <c r="BL391" s="14">
        <f>BI391+BJ391+BK391</f>
        <v>766645.60479968647</v>
      </c>
      <c r="BM391" s="14">
        <f>(AF391/W391)-AF391</f>
        <v>45899.398373983713</v>
      </c>
      <c r="BN391" s="14">
        <f>AH391/Y391-AH391</f>
        <v>46827.666666666657</v>
      </c>
      <c r="BO391" s="14">
        <f>AJ391/AA391-AJ391</f>
        <v>120836.53975903615</v>
      </c>
      <c r="BP391" s="14">
        <f>BG391/S391</f>
        <v>2.5789894342592122E-2</v>
      </c>
      <c r="BQ391" s="14">
        <f>(BG391-CA391)/S391</f>
        <v>2.9746384739181286E-2</v>
      </c>
      <c r="BR391" s="27">
        <f>BQ391-BP391</f>
        <v>3.9564903965891643E-3</v>
      </c>
      <c r="BS391" s="28">
        <f t="shared" si="32"/>
        <v>1048992</v>
      </c>
      <c r="BT391" s="11">
        <f>BS391/S391</f>
        <v>0.71904616325282789</v>
      </c>
      <c r="BU391" s="14">
        <f>(BE391-AP391)*1/BT391-(BE391-AP391)</f>
        <v>231543.84736394556</v>
      </c>
      <c r="BV391" s="14">
        <f t="shared" si="33"/>
        <v>0.42700014943113351</v>
      </c>
      <c r="BW391" s="27">
        <f>(AR391+AV391+AY391+BB391)/S391</f>
        <v>0.40121025508854136</v>
      </c>
      <c r="BX391" s="13">
        <f>(AF391+AH391+AJ391+AL391+AN391)/N391</f>
        <v>125.97597789115646</v>
      </c>
      <c r="BY391" s="26">
        <f>BX391/K391</f>
        <v>0.56491469906348191</v>
      </c>
      <c r="BZ391" s="11">
        <f>AP391/BE391</f>
        <v>4.8712869379839985E-2</v>
      </c>
      <c r="CA391" s="15">
        <f>-(BM391+BN391+BO391)/M391</f>
        <v>-5771.9893189104469</v>
      </c>
      <c r="CB391" s="15">
        <f>BG391-CA391</f>
        <v>43395.989318910448</v>
      </c>
      <c r="CC391" s="18">
        <f t="shared" si="34"/>
        <v>0</v>
      </c>
      <c r="CD391" s="17">
        <f>(AF391/(AF391+AH391+AJ391))/(X391/(X391+Z391+AB391))</f>
        <v>1.7177192724603001</v>
      </c>
      <c r="CE391" s="19">
        <f>(AH391/(AF391+AH391+AJ391))/(Z391/(X391+Z391+AB391))</f>
        <v>1.0515291355382603</v>
      </c>
      <c r="CF391" s="18">
        <f>(AJ391/(AF391+AH391+AJ391))/(AB391/(X391+Z391+AB391))</f>
        <v>0.83287443649674331</v>
      </c>
      <c r="CG391">
        <f>AH391/Z391</f>
        <v>88.913291139240513</v>
      </c>
      <c r="CH391" s="11">
        <f>BB391/BE391</f>
        <v>0.19371492416556435</v>
      </c>
      <c r="CI391" s="14">
        <f>AY391/V391</f>
        <v>2247.821133970167</v>
      </c>
      <c r="CJ391" s="14">
        <f>AV391/M391</f>
        <v>5826.8918918918916</v>
      </c>
      <c r="CK391" s="17">
        <f>N391/V391</f>
        <v>120.99497212719608</v>
      </c>
      <c r="CL391" s="17">
        <f>(AL391+AN391)/N391</f>
        <v>8.3990221088435373</v>
      </c>
      <c r="CM391" s="14">
        <f>AP391/AC391</f>
        <v>5.999406880189798</v>
      </c>
    </row>
    <row r="392" spans="1:91" hidden="1" x14ac:dyDescent="0.2">
      <c r="A392">
        <v>443</v>
      </c>
      <c r="B392" s="2">
        <v>44866</v>
      </c>
      <c r="C392" s="3" t="s">
        <v>36</v>
      </c>
      <c r="D392" t="s">
        <v>28</v>
      </c>
      <c r="E392" s="3" t="s">
        <v>29</v>
      </c>
      <c r="F392" t="s">
        <v>28</v>
      </c>
      <c r="G392" t="str">
        <f>CONCATENATE(C392,E392)</f>
        <v>JNUANC</v>
      </c>
      <c r="H392" t="s">
        <v>30</v>
      </c>
      <c r="I392">
        <f>U392/M392</f>
        <v>124</v>
      </c>
      <c r="J392" t="str">
        <f>_xlfn.CONCAT(C392,E392,H392)</f>
        <v>JNUANC737-700</v>
      </c>
      <c r="K392" s="4">
        <v>571</v>
      </c>
      <c r="L392" s="4">
        <f>N392/M392</f>
        <v>91.35</v>
      </c>
      <c r="M392" s="4">
        <v>20</v>
      </c>
      <c r="N392" s="4">
        <v>1827</v>
      </c>
      <c r="O392" s="4">
        <f>P392/M392</f>
        <v>13.35</v>
      </c>
      <c r="P392" s="4">
        <v>267</v>
      </c>
      <c r="Q392" s="4">
        <v>366</v>
      </c>
      <c r="R392" s="4">
        <v>1195</v>
      </c>
      <c r="S392" s="4">
        <f>U392*K392</f>
        <v>1416080</v>
      </c>
      <c r="T392" s="7">
        <f>N392/U392</f>
        <v>0.73669354838709677</v>
      </c>
      <c r="U392" s="4">
        <v>2480</v>
      </c>
      <c r="V392" s="4">
        <v>35.339633447880871</v>
      </c>
      <c r="W392" s="7">
        <f>P392/X392</f>
        <v>0.78529411764705881</v>
      </c>
      <c r="X392" s="4">
        <v>340</v>
      </c>
      <c r="Y392" s="7">
        <f>Q392/Z392</f>
        <v>0.5903225806451613</v>
      </c>
      <c r="Z392" s="4">
        <v>620</v>
      </c>
      <c r="AA392" s="7">
        <f>R392/AB392</f>
        <v>0.78618421052631582</v>
      </c>
      <c r="AB392" s="4">
        <v>1520</v>
      </c>
      <c r="AC392" s="4">
        <v>8543</v>
      </c>
      <c r="AD392" s="4">
        <f>AP392/AC392</f>
        <v>5</v>
      </c>
      <c r="AE392" s="7">
        <f>AF392/(AF392+AH392+AJ392+AL392+AN392+AP392)</f>
        <v>0.19260535670673795</v>
      </c>
      <c r="AF392" s="4">
        <v>70977</v>
      </c>
      <c r="AG392" s="7">
        <f>AH392/(AF392+AH392+AJ392+AL392+AN392+AP392)</f>
        <v>0.16478792977124093</v>
      </c>
      <c r="AH392" s="4">
        <v>60726</v>
      </c>
      <c r="AI392" s="7">
        <f>AJ392/(AF392+AH392+AJ392+AL392+AN392+AP392)</f>
        <v>0.49751160077067108</v>
      </c>
      <c r="AJ392" s="4">
        <v>183338</v>
      </c>
      <c r="AK392" s="7">
        <f>AL392/(AF392+AH392+AJ392+AL392+AN392+AP392)</f>
        <v>1.9456731160619793E-2</v>
      </c>
      <c r="AL392" s="4">
        <v>7170</v>
      </c>
      <c r="AM392" s="7">
        <f>AN392/(AF392+AH392+AJ392+AL392+AN392+AP392)</f>
        <v>9.7256519497435617E-3</v>
      </c>
      <c r="AN392" s="4">
        <v>3584</v>
      </c>
      <c r="AO392" s="7">
        <f>AP392/(AF392+AH392+AJ392+AL392+AN392+AP392)</f>
        <v>0.11591272964098667</v>
      </c>
      <c r="AP392" s="4">
        <v>42715</v>
      </c>
      <c r="AQ392" s="6">
        <f>AO392+AM392+AK392+AI392+AG392+AE392</f>
        <v>1</v>
      </c>
      <c r="AR392" s="4">
        <v>130140</v>
      </c>
      <c r="AS392" s="4">
        <f>AR392/M392</f>
        <v>6507</v>
      </c>
      <c r="AT392" s="4">
        <f>AR392/V392</f>
        <v>3682.5509294523767</v>
      </c>
      <c r="AU392" s="7">
        <f>AR392/(AR392+AV392+AY392+BB392)</f>
        <v>0.29880560415489948</v>
      </c>
      <c r="AV392" s="4">
        <v>104791</v>
      </c>
      <c r="AW392" s="4">
        <f>AV392/M392</f>
        <v>5239.55</v>
      </c>
      <c r="AX392" s="7">
        <f>AV392/(AR392+AV392+AY392+BB392)</f>
        <v>0.24060348905022341</v>
      </c>
      <c r="AY392" s="4">
        <v>115720</v>
      </c>
      <c r="AZ392" s="4">
        <f>AY392/M392</f>
        <v>5786</v>
      </c>
      <c r="BA392" s="7">
        <f>AY392/(AR392+AV392+AY392+BB392)</f>
        <v>0.26569682275092188</v>
      </c>
      <c r="BB392" s="4">
        <v>84883</v>
      </c>
      <c r="BC392" s="11">
        <f>BB392/(AR392+AV392+AY392+BB392)</f>
        <v>0.19489408404395522</v>
      </c>
      <c r="BD392" s="9">
        <f>BC392+BA392+AX392+AU392</f>
        <v>1</v>
      </c>
      <c r="BE392" s="14">
        <f>(AF392+AH392+AJ392+AL392+AN392+AP392)</f>
        <v>368510</v>
      </c>
      <c r="BF392" s="14">
        <f t="shared" si="30"/>
        <v>-435534</v>
      </c>
      <c r="BG392" s="13">
        <f>(AF392+AH392+AJ392+AL392+AN392+AP392)-(AR392+AV392+AY392+BB392)</f>
        <v>-67024</v>
      </c>
      <c r="BH392" s="13">
        <f t="shared" si="31"/>
        <v>1</v>
      </c>
      <c r="BI392" s="14">
        <f>AF392/W392</f>
        <v>90382.696629213489</v>
      </c>
      <c r="BJ392" s="14">
        <f>AH392/Y392</f>
        <v>102869.18032786885</v>
      </c>
      <c r="BK392" s="14">
        <f>AJ392/AA392</f>
        <v>233199.79916317991</v>
      </c>
      <c r="BL392" s="14">
        <f>BI392+BJ392+BK392</f>
        <v>426451.67612026224</v>
      </c>
      <c r="BM392" s="14">
        <f>(AF392/W392)-AF392</f>
        <v>19405.696629213489</v>
      </c>
      <c r="BN392" s="14">
        <f>AH392/Y392-AH392</f>
        <v>42143.180327868846</v>
      </c>
      <c r="BO392" s="14">
        <f>AJ392/AA392-AJ392</f>
        <v>49861.799163179909</v>
      </c>
      <c r="BP392" s="14">
        <f>BG392/S392</f>
        <v>-4.7330659284786171E-2</v>
      </c>
      <c r="BQ392" s="14">
        <f>(BG392-CA392)/S392</f>
        <v>-4.3396888730853407E-2</v>
      </c>
      <c r="BR392" s="27">
        <f>BQ392-BP392</f>
        <v>3.9337705539327639E-3</v>
      </c>
      <c r="BS392" s="28">
        <f t="shared" si="32"/>
        <v>1043217</v>
      </c>
      <c r="BT392" s="11">
        <f>BS392/S392</f>
        <v>0.73669354838709677</v>
      </c>
      <c r="BU392" s="14">
        <f>(BE392-AP392)*1/BT392-(BE392-AP392)</f>
        <v>116444.51833607006</v>
      </c>
      <c r="BV392" s="14">
        <f t="shared" si="33"/>
        <v>0.26023247274165301</v>
      </c>
      <c r="BW392" s="27">
        <f>(AR392+AV392+AY392+BB392)/S392</f>
        <v>0.3075631320264392</v>
      </c>
      <c r="BX392" s="13">
        <f>(AF392+AH392+AJ392+AL392+AN392)/N392</f>
        <v>178.32238642583471</v>
      </c>
      <c r="BY392" s="26">
        <f>BX392/K392</f>
        <v>0.31229840004524467</v>
      </c>
      <c r="BZ392" s="11">
        <f>AP392/BE392</f>
        <v>0.11591272964098667</v>
      </c>
      <c r="CA392" s="15">
        <f>-(BM392+BN392+BO392)/M392</f>
        <v>-5570.5338060131126</v>
      </c>
      <c r="CB392" s="15">
        <f>BG392-CA392</f>
        <v>-61453.466193986889</v>
      </c>
      <c r="CC392" s="18">
        <f t="shared" si="34"/>
        <v>1</v>
      </c>
      <c r="CD392" s="17">
        <f>(AF392/(AF392+AH392+AJ392))/(X392/(X392+Z392+AB392))</f>
        <v>1.6433244823222826</v>
      </c>
      <c r="CE392" s="19">
        <f>(AH392/(AF392+AH392+AJ392))/(Z392/(X392+Z392+AB392))</f>
        <v>0.77102345409010253</v>
      </c>
      <c r="CF392" s="18">
        <f>(AJ392/(AF392+AH392+AJ392))/(AB392/(X392+Z392+AB392))</f>
        <v>0.94949679899642125</v>
      </c>
      <c r="CG392">
        <f>AH392/Z392</f>
        <v>97.945161290322574</v>
      </c>
      <c r="CH392" s="11">
        <f>BB392/BE392</f>
        <v>0.23034110336218827</v>
      </c>
      <c r="CI392" s="14">
        <f>AY392/V392</f>
        <v>3274.510477610489</v>
      </c>
      <c r="CJ392" s="14">
        <f>AV392/M392</f>
        <v>5239.55</v>
      </c>
      <c r="CK392" s="17">
        <f>N392/V392</f>
        <v>51.698329092588693</v>
      </c>
      <c r="CL392" s="17">
        <f>(AL392+AN392)/N392</f>
        <v>5.8861521620142314</v>
      </c>
      <c r="CM392" s="14">
        <f>AP392/AC392</f>
        <v>5</v>
      </c>
    </row>
    <row r="393" spans="1:91" hidden="1" x14ac:dyDescent="0.2">
      <c r="A393">
        <v>874</v>
      </c>
      <c r="B393" s="2">
        <v>45200</v>
      </c>
      <c r="C393" s="3" t="s">
        <v>37</v>
      </c>
      <c r="D393" t="s">
        <v>38</v>
      </c>
      <c r="E393" s="3" t="s">
        <v>46</v>
      </c>
      <c r="F393" t="s">
        <v>42</v>
      </c>
      <c r="G393" t="str">
        <f>CONCATENATE(C393,E393)</f>
        <v>LAXGEG</v>
      </c>
      <c r="H393" t="s">
        <v>31</v>
      </c>
      <c r="I393">
        <f>U393/M393</f>
        <v>155</v>
      </c>
      <c r="J393" t="str">
        <f>_xlfn.CONCAT(C393,E393,H393)</f>
        <v>LAXGEG737-800</v>
      </c>
      <c r="K393" s="4">
        <v>945</v>
      </c>
      <c r="L393" s="4">
        <f>N393/M393</f>
        <v>124.5</v>
      </c>
      <c r="M393" s="4">
        <v>10</v>
      </c>
      <c r="N393" s="4">
        <v>1245</v>
      </c>
      <c r="O393" s="4">
        <f>P393/M393</f>
        <v>20.5</v>
      </c>
      <c r="P393" s="4">
        <v>205</v>
      </c>
      <c r="Q393" s="4">
        <v>384</v>
      </c>
      <c r="R393" s="4">
        <v>657</v>
      </c>
      <c r="S393" s="4">
        <f>U393*K393</f>
        <v>1464750</v>
      </c>
      <c r="T393" s="7">
        <f>N393/U393</f>
        <v>0.8032258064516129</v>
      </c>
      <c r="U393" s="4">
        <v>1550</v>
      </c>
      <c r="V393" s="4">
        <v>24.77344306049822</v>
      </c>
      <c r="W393" s="7">
        <f>P393/X393</f>
        <v>1</v>
      </c>
      <c r="X393" s="4">
        <v>205</v>
      </c>
      <c r="Y393" s="7">
        <f>Q393/Z393</f>
        <v>0.98461538461538467</v>
      </c>
      <c r="Z393" s="4">
        <v>390</v>
      </c>
      <c r="AA393" s="7">
        <f>R393/AB393</f>
        <v>0.68723849372384938</v>
      </c>
      <c r="AB393" s="4">
        <v>956</v>
      </c>
      <c r="AC393" s="4">
        <v>325</v>
      </c>
      <c r="AD393" s="4">
        <f>AP393/AC393</f>
        <v>5.9876923076923081</v>
      </c>
      <c r="AE393" s="7">
        <f>AF393/(AF393+AH393+AJ393+AL393+AN393+AP393)</f>
        <v>0.24544243735952717</v>
      </c>
      <c r="AF393" s="4">
        <v>70764</v>
      </c>
      <c r="AG393" s="7">
        <f>AH393/(AF393+AH393+AJ393+AL393+AN393+AP393)</f>
        <v>0.29331418740808568</v>
      </c>
      <c r="AH393" s="4">
        <v>84566</v>
      </c>
      <c r="AI393" s="7">
        <f>AJ393/(AF393+AH393+AJ393+AL393+AN393+AP393)</f>
        <v>0.42486611726185519</v>
      </c>
      <c r="AJ393" s="4">
        <v>122494</v>
      </c>
      <c r="AK393" s="7">
        <f>AL393/(AF393+AH393+AJ393+AL393+AN393+AP393)</f>
        <v>1.596534310052998E-2</v>
      </c>
      <c r="AL393" s="4">
        <v>4603</v>
      </c>
      <c r="AM393" s="7">
        <f>AN393/(AF393+AH393+AJ393+AL393+AN393+AP393)</f>
        <v>1.3662282527262133E-2</v>
      </c>
      <c r="AN393" s="4">
        <v>3939</v>
      </c>
      <c r="AO393" s="7">
        <f>AP393/(AF393+AH393+AJ393+AL393+AN393+AP393)</f>
        <v>6.7496323427398098E-3</v>
      </c>
      <c r="AP393" s="4">
        <v>1946</v>
      </c>
      <c r="AQ393" s="6">
        <f>AO393+AM393+AK393+AI393+AG393+AE393</f>
        <v>1</v>
      </c>
      <c r="AR393" s="4">
        <v>103010</v>
      </c>
      <c r="AS393" s="4">
        <f>AR393/M393</f>
        <v>10301</v>
      </c>
      <c r="AT393" s="4">
        <f>AR393/V393</f>
        <v>4158.0816904797393</v>
      </c>
      <c r="AU393" s="7">
        <f>AR393/(AR393+AV393+AY393+BB393)</f>
        <v>0.35182332669601657</v>
      </c>
      <c r="AV393" s="4">
        <v>57199</v>
      </c>
      <c r="AW393" s="4">
        <f>AV393/M393</f>
        <v>5719.9</v>
      </c>
      <c r="AX393" s="7">
        <f>AV393/(AR393+AV393+AY393+BB393)</f>
        <v>0.19535911526730854</v>
      </c>
      <c r="AY393" s="4">
        <v>55686</v>
      </c>
      <c r="AZ393" s="4">
        <f>AY393/M393</f>
        <v>5568.6</v>
      </c>
      <c r="BA393" s="7">
        <f>AY393/(AR393+AV393+AY393+BB393)</f>
        <v>0.19019157140466342</v>
      </c>
      <c r="BB393" s="4">
        <v>76894</v>
      </c>
      <c r="BC393" s="11">
        <f>BB393/(AR393+AV393+AY393+BB393)</f>
        <v>0.26262598663201142</v>
      </c>
      <c r="BD393" s="9">
        <f>BC393+BA393+AX393+AU393</f>
        <v>0.99999999999999989</v>
      </c>
      <c r="BE393" s="14">
        <f>(AF393+AH393+AJ393+AL393+AN393+AP393)</f>
        <v>288312</v>
      </c>
      <c r="BF393" s="14">
        <f t="shared" si="30"/>
        <v>-292789</v>
      </c>
      <c r="BG393" s="13">
        <f>(AF393+AH393+AJ393+AL393+AN393+AP393)-(AR393+AV393+AY393+BB393)</f>
        <v>-4477</v>
      </c>
      <c r="BH393" s="13">
        <f t="shared" si="31"/>
        <v>1</v>
      </c>
      <c r="BI393" s="14">
        <f>AF393/W393</f>
        <v>70764</v>
      </c>
      <c r="BJ393" s="14">
        <f>AH393/Y393</f>
        <v>85887.34375</v>
      </c>
      <c r="BK393" s="14">
        <f>AJ393/AA393</f>
        <v>178240.88888888888</v>
      </c>
      <c r="BL393" s="14">
        <f>BI393+BJ393+BK393</f>
        <v>334892.23263888888</v>
      </c>
      <c r="BM393" s="14">
        <f>(AF393/W393)-AF393</f>
        <v>0</v>
      </c>
      <c r="BN393" s="14">
        <f>AH393/Y393-AH393</f>
        <v>1321.34375</v>
      </c>
      <c r="BO393" s="14">
        <f>AJ393/AA393-AJ393</f>
        <v>55746.888888888876</v>
      </c>
      <c r="BP393" s="14">
        <f>BG393/S393</f>
        <v>-3.0564942823007339E-3</v>
      </c>
      <c r="BQ393" s="14">
        <f>(BG393-CA393)/S393</f>
        <v>8.3961308338548397E-4</v>
      </c>
      <c r="BR393" s="27">
        <f>BQ393-BP393</f>
        <v>3.8961073656862176E-3</v>
      </c>
      <c r="BS393" s="28">
        <f t="shared" si="32"/>
        <v>1176525</v>
      </c>
      <c r="BT393" s="11">
        <f>BS393/S393</f>
        <v>0.8032258064516129</v>
      </c>
      <c r="BU393" s="14">
        <f>(BE393-AP393)*1/BT393-(BE393-AP393)</f>
        <v>70153.919678714883</v>
      </c>
      <c r="BV393" s="14">
        <f t="shared" si="33"/>
        <v>0.19683358934971837</v>
      </c>
      <c r="BW393" s="27">
        <f>(AR393+AV393+AY393+BB393)/S393</f>
        <v>0.19989008363201913</v>
      </c>
      <c r="BX393" s="13">
        <f>(AF393+AH393+AJ393+AL393+AN393)/N393</f>
        <v>230.01285140562248</v>
      </c>
      <c r="BY393" s="26">
        <f>BX393/K393</f>
        <v>0.24339984275727247</v>
      </c>
      <c r="BZ393" s="11">
        <f>AP393/BE393</f>
        <v>6.7496323427398098E-3</v>
      </c>
      <c r="CA393" s="15">
        <f>-(BM393+BN393+BO393)/M393</f>
        <v>-5706.8232638888876</v>
      </c>
      <c r="CB393" s="15">
        <f>BG393-CA393</f>
        <v>1229.8232638888876</v>
      </c>
      <c r="CC393" s="18">
        <f t="shared" si="34"/>
        <v>0</v>
      </c>
      <c r="CD393" s="17">
        <f>(AF393/(AF393+AH393+AJ393))/(X393/(X393+Z393+AB393))</f>
        <v>1.9270835791460887</v>
      </c>
      <c r="CE393" s="19">
        <f>(AH393/(AF393+AH393+AJ393))/(Z393/(X393+Z393+AB393))</f>
        <v>1.2105234858150373</v>
      </c>
      <c r="CF393" s="18">
        <f>(AJ393/(AF393+AH393+AJ393))/(AB393/(X393+Z393+AB393))</f>
        <v>0.71531768494475667</v>
      </c>
      <c r="CG393">
        <f>AH393/Z393</f>
        <v>216.83589743589744</v>
      </c>
      <c r="CH393" s="11">
        <f>BB393/BE393</f>
        <v>0.26670412608562943</v>
      </c>
      <c r="CI393" s="14">
        <f>AY393/V393</f>
        <v>2247.8102807111422</v>
      </c>
      <c r="CJ393" s="14">
        <f>AV393/M393</f>
        <v>5719.9</v>
      </c>
      <c r="CK393" s="17">
        <f>N393/V393</f>
        <v>50.255428644279924</v>
      </c>
      <c r="CL393" s="17">
        <f>(AL393+AN393)/N393</f>
        <v>6.8610441767068275</v>
      </c>
      <c r="CM393" s="14">
        <f>AP393/AC393</f>
        <v>5.9876923076923081</v>
      </c>
    </row>
    <row r="394" spans="1:91" hidden="1" x14ac:dyDescent="0.2">
      <c r="A394">
        <v>389</v>
      </c>
      <c r="B394" s="2">
        <v>44835</v>
      </c>
      <c r="C394" s="3" t="s">
        <v>53</v>
      </c>
      <c r="D394" t="s">
        <v>54</v>
      </c>
      <c r="E394" s="3" t="s">
        <v>43</v>
      </c>
      <c r="F394" t="s">
        <v>38</v>
      </c>
      <c r="G394" t="str">
        <f>CONCATENATE(C394,E394)</f>
        <v>YVRSFO</v>
      </c>
      <c r="H394" t="s">
        <v>47</v>
      </c>
      <c r="I394">
        <f>U394/M394</f>
        <v>147.77777777777777</v>
      </c>
      <c r="J394" t="str">
        <f>_xlfn.CONCAT(C394,E394,H394)</f>
        <v>YVRSFOA320</v>
      </c>
      <c r="K394" s="4">
        <v>800</v>
      </c>
      <c r="L394" s="4">
        <f>N394/M394</f>
        <v>123.88888888888889</v>
      </c>
      <c r="M394" s="4">
        <v>9</v>
      </c>
      <c r="N394" s="4">
        <v>1115</v>
      </c>
      <c r="O394" s="4">
        <f>P394/M394</f>
        <v>19.777777777777779</v>
      </c>
      <c r="P394" s="4">
        <v>178</v>
      </c>
      <c r="Q394" s="4">
        <v>220</v>
      </c>
      <c r="R394" s="4">
        <v>718</v>
      </c>
      <c r="S394" s="4">
        <f>U394*K394</f>
        <v>1064000</v>
      </c>
      <c r="T394" s="7">
        <f>N394/U394</f>
        <v>0.83834586466165417</v>
      </c>
      <c r="U394" s="4">
        <v>1330</v>
      </c>
      <c r="V394" s="4">
        <v>9.4913361169102295</v>
      </c>
      <c r="W394" s="7">
        <f>P394/X394</f>
        <v>0.98888888888888893</v>
      </c>
      <c r="X394" s="4">
        <v>180</v>
      </c>
      <c r="Y394" s="7">
        <f>Q394/Z394</f>
        <v>0.66066066066066065</v>
      </c>
      <c r="Z394" s="4">
        <v>333</v>
      </c>
      <c r="AA394" s="7">
        <f>R394/AB394</f>
        <v>0.87882496940024479</v>
      </c>
      <c r="AB394" s="4">
        <v>817</v>
      </c>
      <c r="AC394" s="4">
        <v>713</v>
      </c>
      <c r="AD394" s="4">
        <f>AP394/AC394</f>
        <v>5</v>
      </c>
      <c r="AE394" s="7">
        <f>AF394/(AF394+AH394+AJ394+AL394+AN394+AP394)</f>
        <v>0.26190975304071684</v>
      </c>
      <c r="AF394" s="4">
        <v>58722</v>
      </c>
      <c r="AG394" s="7">
        <f>AH394/(AF394+AH394+AJ394+AL394+AN394+AP394)</f>
        <v>0.1831298755168215</v>
      </c>
      <c r="AH394" s="4">
        <v>41059</v>
      </c>
      <c r="AI394" s="7">
        <f>AJ394/(AF394+AH394+AJ394+AL394+AN394+AP394)</f>
        <v>0.50065787419661301</v>
      </c>
      <c r="AJ394" s="4">
        <v>112251</v>
      </c>
      <c r="AK394" s="7">
        <f>AL394/(AF394+AH394+AJ394+AL394+AN394+AP394)</f>
        <v>1.9201006213008513E-2</v>
      </c>
      <c r="AL394" s="4">
        <v>4305</v>
      </c>
      <c r="AM394" s="7">
        <f>AN394/(AF394+AH394+AJ394+AL394+AN394+AP394)</f>
        <v>1.9201006213008513E-2</v>
      </c>
      <c r="AN394" s="4">
        <v>4305</v>
      </c>
      <c r="AO394" s="7">
        <f>AP394/(AF394+AH394+AJ394+AL394+AN394+AP394)</f>
        <v>1.5900484819831674E-2</v>
      </c>
      <c r="AP394" s="4">
        <v>3565</v>
      </c>
      <c r="AQ394" s="6">
        <f>AO394+AM394+AK394+AI394+AG394+AE394</f>
        <v>1</v>
      </c>
      <c r="AR394" s="4">
        <v>34308</v>
      </c>
      <c r="AS394" s="4">
        <f>AR394/M394</f>
        <v>3812</v>
      </c>
      <c r="AT394" s="4">
        <f>AR394/V394</f>
        <v>3614.6649510046523</v>
      </c>
      <c r="AU394" s="7">
        <f>AR394/(AR394+AV394+AY394+BB394)</f>
        <v>0.25234634734767131</v>
      </c>
      <c r="AV394" s="4">
        <v>46281</v>
      </c>
      <c r="AW394" s="4">
        <f>AV394/M394</f>
        <v>5142.333333333333</v>
      </c>
      <c r="AX394" s="7">
        <f>AV394/(AR394+AV394+AY394+BB394)</f>
        <v>0.34041160375415574</v>
      </c>
      <c r="AY394" s="4">
        <v>32546</v>
      </c>
      <c r="AZ394" s="4">
        <f>AY394/M394</f>
        <v>3616.2222222222222</v>
      </c>
      <c r="BA394" s="7">
        <f>AY394/(AR394+AV394+AY394+BB394)</f>
        <v>0.23938627202918591</v>
      </c>
      <c r="BB394" s="4">
        <v>22821</v>
      </c>
      <c r="BC394" s="11">
        <f>BB394/(AR394+AV394+AY394+BB394)</f>
        <v>0.16785577686898703</v>
      </c>
      <c r="BD394" s="9">
        <f>BC394+BA394+AX394+AU394</f>
        <v>1</v>
      </c>
      <c r="BE394" s="14">
        <f>(AF394+AH394+AJ394+AL394+AN394+AP394)</f>
        <v>224207</v>
      </c>
      <c r="BF394" s="14">
        <f t="shared" si="30"/>
        <v>-135956</v>
      </c>
      <c r="BG394" s="13">
        <f>(AF394+AH394+AJ394+AL394+AN394+AP394)-(AR394+AV394+AY394+BB394)</f>
        <v>88251</v>
      </c>
      <c r="BH394" s="13">
        <f t="shared" si="31"/>
        <v>0</v>
      </c>
      <c r="BI394" s="14">
        <f>AF394/W394</f>
        <v>59381.797752808983</v>
      </c>
      <c r="BJ394" s="14">
        <f>AH394/Y394</f>
        <v>62148.395454545454</v>
      </c>
      <c r="BK394" s="14">
        <f>AJ394/AA394</f>
        <v>127728.50557103065</v>
      </c>
      <c r="BL394" s="14">
        <f>BI394+BJ394+BK394</f>
        <v>249258.69877838506</v>
      </c>
      <c r="BM394" s="14">
        <f>(AF394/W394)-AF394</f>
        <v>659.7977528089832</v>
      </c>
      <c r="BN394" s="14">
        <f>AH394/Y394-AH394</f>
        <v>21089.395454545454</v>
      </c>
      <c r="BO394" s="14">
        <f>AJ394/AA394-AJ394</f>
        <v>15477.505571030648</v>
      </c>
      <c r="BP394" s="14">
        <f>BG394/S394</f>
        <v>8.2942669172932332E-2</v>
      </c>
      <c r="BQ394" s="14">
        <f>(BG394-CA394)/S394</f>
        <v>8.6830169045361852E-2</v>
      </c>
      <c r="BR394" s="27">
        <f>BQ394-BP394</f>
        <v>3.8874998724295201E-3</v>
      </c>
      <c r="BS394" s="28">
        <f t="shared" si="32"/>
        <v>892000</v>
      </c>
      <c r="BT394" s="11">
        <f>BS394/S394</f>
        <v>0.83834586466165417</v>
      </c>
      <c r="BU394" s="14">
        <f>(BE394-AP394)*1/BT394-(BE394-AP394)</f>
        <v>42545.318385650229</v>
      </c>
      <c r="BV394" s="14">
        <f t="shared" si="33"/>
        <v>0.21072086466165413</v>
      </c>
      <c r="BW394" s="27">
        <f>(AR394+AV394+AY394+BB394)/S394</f>
        <v>0.1277781954887218</v>
      </c>
      <c r="BX394" s="13">
        <f>(AF394+AH394+AJ394+AL394+AN394)/N394</f>
        <v>197.88520179372196</v>
      </c>
      <c r="BY394" s="26">
        <f>BX394/K394</f>
        <v>0.24735650224215244</v>
      </c>
      <c r="BZ394" s="11">
        <f>AP394/BE394</f>
        <v>1.5900484819831674E-2</v>
      </c>
      <c r="CA394" s="15">
        <f>-(BM394+BN394+BO394)/M394</f>
        <v>-4136.2998642650091</v>
      </c>
      <c r="CB394" s="15">
        <f>BG394-CA394</f>
        <v>92387.299864265005</v>
      </c>
      <c r="CC394" s="18">
        <f t="shared" si="34"/>
        <v>0</v>
      </c>
      <c r="CD394" s="17">
        <f>(AF394/(AF394+AH394+AJ394))/(X394/(X394+Z394+AB394))</f>
        <v>2.0463436336653587</v>
      </c>
      <c r="CE394" s="19">
        <f>(AH394/(AF394+AH394+AJ394))/(Z394/(X394+Z394+AB394))</f>
        <v>0.77341816046351197</v>
      </c>
      <c r="CF394" s="18">
        <f>(AJ394/(AF394+AH394+AJ394))/(AB394/(X394+Z394+AB394))</f>
        <v>0.86182362118223477</v>
      </c>
      <c r="CG394">
        <f>AH394/Z394</f>
        <v>123.30030030030031</v>
      </c>
      <c r="CH394" s="11">
        <f>BB394/BE394</f>
        <v>0.10178540366714688</v>
      </c>
      <c r="CI394" s="14">
        <f>AY394/V394</f>
        <v>3429.0219626733533</v>
      </c>
      <c r="CJ394" s="14">
        <f>AV394/M394</f>
        <v>5142.333333333333</v>
      </c>
      <c r="CK394" s="17">
        <f>N394/V394</f>
        <v>117.4755573152089</v>
      </c>
      <c r="CL394" s="17">
        <f>(AL394+AN394)/N394</f>
        <v>7.7219730941704032</v>
      </c>
      <c r="CM394" s="14">
        <f>AP394/AC394</f>
        <v>5</v>
      </c>
    </row>
    <row r="395" spans="1:91" hidden="1" x14ac:dyDescent="0.2">
      <c r="A395">
        <v>540</v>
      </c>
      <c r="B395" s="2">
        <v>44866</v>
      </c>
      <c r="C395" s="3" t="s">
        <v>41</v>
      </c>
      <c r="D395" t="s">
        <v>42</v>
      </c>
      <c r="E395" s="3" t="s">
        <v>55</v>
      </c>
      <c r="F395" t="s">
        <v>56</v>
      </c>
      <c r="G395" t="str">
        <f>CONCATENATE(C395,E395)</f>
        <v>SEAYEG</v>
      </c>
      <c r="H395" t="s">
        <v>40</v>
      </c>
      <c r="I395">
        <f>U395/M395</f>
        <v>73.466666666666669</v>
      </c>
      <c r="J395" t="str">
        <f>_xlfn.CONCAT(C395,E395,H395)</f>
        <v>SEAYEGE175</v>
      </c>
      <c r="K395" s="4">
        <v>558</v>
      </c>
      <c r="L395" s="4">
        <f>N395/M395</f>
        <v>59.866666666666667</v>
      </c>
      <c r="M395" s="4">
        <v>15</v>
      </c>
      <c r="N395" s="4">
        <v>898</v>
      </c>
      <c r="O395" s="4">
        <f>P395/M395</f>
        <v>7.4666666666666668</v>
      </c>
      <c r="P395" s="4">
        <v>112</v>
      </c>
      <c r="Q395" s="4">
        <v>173</v>
      </c>
      <c r="R395" s="4">
        <v>613</v>
      </c>
      <c r="S395" s="4">
        <f>U395*K395</f>
        <v>614916</v>
      </c>
      <c r="T395" s="7">
        <f>N395/U395</f>
        <v>0.81488203266787662</v>
      </c>
      <c r="U395" s="4">
        <v>1102</v>
      </c>
      <c r="V395" s="4">
        <v>23.268193069306932</v>
      </c>
      <c r="W395" s="7">
        <f>P395/X395</f>
        <v>0.77241379310344827</v>
      </c>
      <c r="X395" s="4">
        <v>145</v>
      </c>
      <c r="Y395" s="7">
        <f>Q395/Z395</f>
        <v>0.66283524904214564</v>
      </c>
      <c r="Z395" s="4">
        <v>261</v>
      </c>
      <c r="AA395" s="7">
        <f>R395/AB395</f>
        <v>0.88074712643678166</v>
      </c>
      <c r="AB395" s="4">
        <v>696</v>
      </c>
      <c r="AC395" s="4">
        <v>10</v>
      </c>
      <c r="AD395" s="4">
        <f>AP395/AC395</f>
        <v>5</v>
      </c>
      <c r="AE395" s="7">
        <f>AF395/(AF395+AH395+AJ395+AL395+AN395+AP395)</f>
        <v>0.19774402643619726</v>
      </c>
      <c r="AF395" s="4">
        <v>31117</v>
      </c>
      <c r="AG395" s="7">
        <f>AH395/(AF395+AH395+AJ395+AL395+AN395+AP395)</f>
        <v>0.17865404168784951</v>
      </c>
      <c r="AH395" s="4">
        <v>28113</v>
      </c>
      <c r="AI395" s="7">
        <f>AJ395/(AF395+AH395+AJ395+AL395+AN395+AP395)</f>
        <v>0.58045246568378239</v>
      </c>
      <c r="AJ395" s="4">
        <v>91340</v>
      </c>
      <c r="AK395" s="7">
        <f>AL395/(AF395+AH395+AJ395+AL395+AN395+AP395)</f>
        <v>2.3354092526690393E-2</v>
      </c>
      <c r="AL395" s="4">
        <v>3675</v>
      </c>
      <c r="AM395" s="7">
        <f>AN395/(AF395+AH395+AJ395+AL395+AN395+AP395)</f>
        <v>1.9477630910015253E-2</v>
      </c>
      <c r="AN395" s="4">
        <v>3065</v>
      </c>
      <c r="AO395" s="7">
        <f>AP395/(AF395+AH395+AJ395+AL395+AN395+AP395)</f>
        <v>3.1774275546517537E-4</v>
      </c>
      <c r="AP395" s="4">
        <v>50</v>
      </c>
      <c r="AQ395" s="6">
        <f>AO395+AM395+AK395+AI395+AG395+AE395</f>
        <v>1</v>
      </c>
      <c r="AR395" s="4">
        <v>37360</v>
      </c>
      <c r="AS395" s="4">
        <f>AR395/M395</f>
        <v>2490.6666666666665</v>
      </c>
      <c r="AT395" s="4">
        <f>AR395/V395</f>
        <v>1605.6253224613977</v>
      </c>
      <c r="AU395" s="7">
        <f>AR395/(AR395+AV395+AY395+BB395)</f>
        <v>0.2659434371907945</v>
      </c>
      <c r="AV395" s="4">
        <v>39325</v>
      </c>
      <c r="AW395" s="4">
        <f>AV395/M395</f>
        <v>2621.6666666666665</v>
      </c>
      <c r="AX395" s="7">
        <f>AV395/(AR395+AV395+AY395+BB395)</f>
        <v>0.27993109388458226</v>
      </c>
      <c r="AY395" s="4">
        <v>42659</v>
      </c>
      <c r="AZ395" s="4">
        <f>AY395/M395</f>
        <v>2843.9333333333334</v>
      </c>
      <c r="BA395" s="7">
        <f>AY395/(AR395+AV395+AY395+BB395)</f>
        <v>0.30366384066172647</v>
      </c>
      <c r="BB395" s="4">
        <v>21137</v>
      </c>
      <c r="BC395" s="11">
        <f>BB395/(AR395+AV395+AY395+BB395)</f>
        <v>0.15046162826289677</v>
      </c>
      <c r="BD395" s="9">
        <f>BC395+BA395+AX395+AU395</f>
        <v>1</v>
      </c>
      <c r="BE395" s="14">
        <f>(AF395+AH395+AJ395+AL395+AN395+AP395)</f>
        <v>157360</v>
      </c>
      <c r="BF395" s="14">
        <f t="shared" si="30"/>
        <v>-140481</v>
      </c>
      <c r="BG395" s="13">
        <f>(AF395+AH395+AJ395+AL395+AN395+AP395)-(AR395+AV395+AY395+BB395)</f>
        <v>16879</v>
      </c>
      <c r="BH395" s="13">
        <f t="shared" si="31"/>
        <v>0</v>
      </c>
      <c r="BI395" s="14">
        <f>AF395/W395</f>
        <v>40285.40178571429</v>
      </c>
      <c r="BJ395" s="14">
        <f>AH395/Y395</f>
        <v>42413.254335260113</v>
      </c>
      <c r="BK395" s="14">
        <f>AJ395/AA395</f>
        <v>103707.40619902121</v>
      </c>
      <c r="BL395" s="14">
        <f>BI395+BJ395+BK395</f>
        <v>186406.0623199956</v>
      </c>
      <c r="BM395" s="14">
        <f>(AF395/W395)-AF395</f>
        <v>9168.4017857142899</v>
      </c>
      <c r="BN395" s="14">
        <f>AH395/Y395-AH395</f>
        <v>14300.254335260113</v>
      </c>
      <c r="BO395" s="14">
        <f>AJ395/AA395-AJ395</f>
        <v>12367.406199021207</v>
      </c>
      <c r="BP395" s="14">
        <f>BG395/S395</f>
        <v>2.744927762491137E-2</v>
      </c>
      <c r="BQ395" s="14">
        <f>(BG395-CA395)/S395</f>
        <v>3.1334476288359774E-2</v>
      </c>
      <c r="BR395" s="27">
        <f>BQ395-BP395</f>
        <v>3.8851986634484033E-3</v>
      </c>
      <c r="BS395" s="28">
        <f t="shared" si="32"/>
        <v>501084</v>
      </c>
      <c r="BT395" s="11">
        <f>BS395/S395</f>
        <v>0.81488203266787662</v>
      </c>
      <c r="BU395" s="14">
        <f>(BE395-AP395)*1/BT395-(BE395-AP395)</f>
        <v>35736.347438752768</v>
      </c>
      <c r="BV395" s="14">
        <f t="shared" si="33"/>
        <v>0.25590487155969271</v>
      </c>
      <c r="BW395" s="27">
        <f>(AR395+AV395+AY395+BB395)/S395</f>
        <v>0.22845559393478135</v>
      </c>
      <c r="BX395" s="13">
        <f>(AF395+AH395+AJ395+AL395+AN395)/N395</f>
        <v>175.17817371937639</v>
      </c>
      <c r="BY395" s="26">
        <f>BX395/K395</f>
        <v>0.31393937942540573</v>
      </c>
      <c r="BZ395" s="11">
        <f>AP395/BE395</f>
        <v>3.1774275546517537E-4</v>
      </c>
      <c r="CA395" s="15">
        <f>-(BM395+BN395+BO395)/M395</f>
        <v>-2389.0708213330408</v>
      </c>
      <c r="CB395" s="15">
        <f>BG395-CA395</f>
        <v>19268.07082133304</v>
      </c>
      <c r="CC395" s="18">
        <f t="shared" si="34"/>
        <v>0</v>
      </c>
      <c r="CD395" s="17">
        <f>(AF395/(AF395+AH395+AJ395))/(X395/(X395+Z395+AB395))</f>
        <v>1.5706262867769145</v>
      </c>
      <c r="CE395" s="19">
        <f>(AH395/(AF395+AH395+AJ395))/(Z395/(X395+Z395+AB395))</f>
        <v>0.78833322264284622</v>
      </c>
      <c r="CF395" s="18">
        <f>(AJ395/(AF395+AH395+AJ395))/(AB395/(X395+Z395+AB395))</f>
        <v>0.96049456509707565</v>
      </c>
      <c r="CG395">
        <f>AH395/Z395</f>
        <v>107.71264367816092</v>
      </c>
      <c r="CH395" s="11">
        <f>BB395/BE395</f>
        <v>0.13432257244534826</v>
      </c>
      <c r="CI395" s="14">
        <f>AY395/V395</f>
        <v>1833.3610982569796</v>
      </c>
      <c r="CJ395" s="14">
        <f>AV395/M395</f>
        <v>2621.6666666666665</v>
      </c>
      <c r="CK395" s="17">
        <f>N395/V395</f>
        <v>38.593456626614966</v>
      </c>
      <c r="CL395" s="17">
        <f>(AL395+AN395)/N395</f>
        <v>7.5055679287305122</v>
      </c>
      <c r="CM395" s="14">
        <f>AP395/AC395</f>
        <v>5</v>
      </c>
    </row>
    <row r="396" spans="1:91" hidden="1" x14ac:dyDescent="0.2">
      <c r="A396">
        <v>279</v>
      </c>
      <c r="B396" s="2">
        <v>44835</v>
      </c>
      <c r="C396" s="3" t="s">
        <v>37</v>
      </c>
      <c r="D396" t="s">
        <v>38</v>
      </c>
      <c r="E396" s="3" t="s">
        <v>43</v>
      </c>
      <c r="F396" t="s">
        <v>38</v>
      </c>
      <c r="G396" t="str">
        <f>CONCATENATE(C396,E396)</f>
        <v>LAXSFO</v>
      </c>
      <c r="H396" t="s">
        <v>31</v>
      </c>
      <c r="I396">
        <f>U396/M396</f>
        <v>169.85714285714286</v>
      </c>
      <c r="J396" t="str">
        <f>_xlfn.CONCAT(C396,E396,H396)</f>
        <v>LAXSFO737-800</v>
      </c>
      <c r="K396" s="4">
        <v>337</v>
      </c>
      <c r="L396" s="4">
        <f>N396/M396</f>
        <v>155.28571428571428</v>
      </c>
      <c r="M396" s="4">
        <v>7</v>
      </c>
      <c r="N396" s="4">
        <v>1087</v>
      </c>
      <c r="O396" s="4">
        <f>P396/M396</f>
        <v>20.857142857142858</v>
      </c>
      <c r="P396" s="4">
        <v>146</v>
      </c>
      <c r="Q396" s="4">
        <v>278</v>
      </c>
      <c r="R396" s="4">
        <v>663</v>
      </c>
      <c r="S396" s="4">
        <f>U396*K396</f>
        <v>400693</v>
      </c>
      <c r="T396" s="7">
        <f>N396/U396</f>
        <v>0.91421362489486968</v>
      </c>
      <c r="U396" s="4">
        <v>1189</v>
      </c>
      <c r="V396" s="4">
        <v>9.3556729198355022</v>
      </c>
      <c r="W396" s="7">
        <f>P396/X396</f>
        <v>0.99319727891156462</v>
      </c>
      <c r="X396" s="4">
        <v>147</v>
      </c>
      <c r="Y396" s="7">
        <f>Q396/Z396</f>
        <v>0.99285714285714288</v>
      </c>
      <c r="Z396" s="4">
        <v>280</v>
      </c>
      <c r="AA396" s="7">
        <f>R396/AB396</f>
        <v>0.87007874015748032</v>
      </c>
      <c r="AB396" s="4">
        <v>762</v>
      </c>
      <c r="AC396" s="4">
        <v>532</v>
      </c>
      <c r="AD396" s="4">
        <f>AP396/AC396</f>
        <v>4.996240601503759</v>
      </c>
      <c r="AE396" s="7">
        <f>AF396/(AF396+AH396+AJ396+AL396+AN396+AP396)</f>
        <v>0.21442218578455835</v>
      </c>
      <c r="AF396" s="4">
        <v>30077</v>
      </c>
      <c r="AG396" s="7">
        <f>AH396/(AF396+AH396+AJ396+AL396+AN396+AP396)</f>
        <v>0.22017537606045484</v>
      </c>
      <c r="AH396" s="4">
        <v>30884</v>
      </c>
      <c r="AI396" s="7">
        <f>AJ396/(AF396+AH396+AJ396+AL396+AN396+AP396)</f>
        <v>0.49922292721180578</v>
      </c>
      <c r="AJ396" s="4">
        <v>70026</v>
      </c>
      <c r="AK396" s="7">
        <f>AL396/(AF396+AH396+AJ396+AL396+AN396+AP396)</f>
        <v>2.8338204890568191E-2</v>
      </c>
      <c r="AL396" s="4">
        <v>3975</v>
      </c>
      <c r="AM396" s="7">
        <f>AN396/(AF396+AH396+AJ396+AL396+AN396+AP396)</f>
        <v>1.8892136593712125E-2</v>
      </c>
      <c r="AN396" s="4">
        <v>2650</v>
      </c>
      <c r="AO396" s="7">
        <f>AP396/(AF396+AH396+AJ396+AL396+AN396+AP396)</f>
        <v>1.894916945890069E-2</v>
      </c>
      <c r="AP396" s="4">
        <v>2658</v>
      </c>
      <c r="AQ396" s="6">
        <f>AO396+AM396+AK396+AI396+AG396+AE396</f>
        <v>1</v>
      </c>
      <c r="AR396" s="4">
        <v>34453</v>
      </c>
      <c r="AS396" s="4">
        <f>AR396/M396</f>
        <v>4921.8571428571431</v>
      </c>
      <c r="AT396" s="4">
        <f>AR396/V396</f>
        <v>3682.5785055989086</v>
      </c>
      <c r="AU396" s="7">
        <f>AR396/(AR396+AV396+AY396+BB396)</f>
        <v>0.27731674138944112</v>
      </c>
      <c r="AV396" s="4">
        <v>36677</v>
      </c>
      <c r="AW396" s="4">
        <f>AV396/M396</f>
        <v>5239.5714285714284</v>
      </c>
      <c r="AX396" s="7">
        <f>AV396/(AR396+AV396+AY396+BB396)</f>
        <v>0.29521801073754195</v>
      </c>
      <c r="AY396" s="4">
        <v>30635</v>
      </c>
      <c r="AZ396" s="4">
        <f>AY396/M396</f>
        <v>4376.4285714285716</v>
      </c>
      <c r="BA396" s="7">
        <f>AY396/(AR396+AV396+AY396+BB396)</f>
        <v>0.24658515579094795</v>
      </c>
      <c r="BB396" s="4">
        <v>22472</v>
      </c>
      <c r="BC396" s="11">
        <f>BB396/(AR396+AV396+AY396+BB396)</f>
        <v>0.18088009208206896</v>
      </c>
      <c r="BD396" s="9">
        <f>BC396+BA396+AX396+AU396</f>
        <v>1</v>
      </c>
      <c r="BE396" s="14">
        <f>(AF396+AH396+AJ396+AL396+AN396+AP396)</f>
        <v>140270</v>
      </c>
      <c r="BF396" s="14">
        <f t="shared" si="30"/>
        <v>-124237</v>
      </c>
      <c r="BG396" s="13">
        <f>(AF396+AH396+AJ396+AL396+AN396+AP396)-(AR396+AV396+AY396+BB396)</f>
        <v>16033</v>
      </c>
      <c r="BH396" s="13">
        <f t="shared" si="31"/>
        <v>0</v>
      </c>
      <c r="BI396" s="14">
        <f>AF396/W396</f>
        <v>30283.006849315068</v>
      </c>
      <c r="BJ396" s="14">
        <f>AH396/Y396</f>
        <v>31106.187050359713</v>
      </c>
      <c r="BK396" s="14">
        <f>AJ396/AA396</f>
        <v>80482.371040723985</v>
      </c>
      <c r="BL396" s="14">
        <f>BI396+BJ396+BK396</f>
        <v>141871.56494039876</v>
      </c>
      <c r="BM396" s="14">
        <f>(AF396/W396)-AF396</f>
        <v>206.00684931506839</v>
      </c>
      <c r="BN396" s="14">
        <f>AH396/Y396-AH396</f>
        <v>222.18705035971288</v>
      </c>
      <c r="BO396" s="14">
        <f>AJ396/AA396-AJ396</f>
        <v>10456.371040723985</v>
      </c>
      <c r="BP396" s="14">
        <f>BG396/S396</f>
        <v>4.0013177170552021E-2</v>
      </c>
      <c r="BQ396" s="14">
        <f>(BG396-CA396)/S396</f>
        <v>4.3893798615469694E-2</v>
      </c>
      <c r="BR396" s="27">
        <f>BQ396-BP396</f>
        <v>3.8806214449176729E-3</v>
      </c>
      <c r="BS396" s="28">
        <f t="shared" si="32"/>
        <v>366319</v>
      </c>
      <c r="BT396" s="11">
        <f>BS396/S396</f>
        <v>0.91421362489486968</v>
      </c>
      <c r="BU396" s="14">
        <f>(BE396-AP396)*1/BT396-(BE396-AP396)</f>
        <v>12912.993560257572</v>
      </c>
      <c r="BV396" s="14">
        <f t="shared" si="33"/>
        <v>0.35006850631281305</v>
      </c>
      <c r="BW396" s="27">
        <f>(AR396+AV396+AY396+BB396)/S396</f>
        <v>0.31005532914226103</v>
      </c>
      <c r="BX396" s="13">
        <f>(AF396+AH396+AJ396+AL396+AN396)/N396</f>
        <v>126.59797608095676</v>
      </c>
      <c r="BY396" s="26">
        <f>BX396/K396</f>
        <v>0.37566165009185981</v>
      </c>
      <c r="BZ396" s="11">
        <f>AP396/BE396</f>
        <v>1.894916945890069E-2</v>
      </c>
      <c r="CA396" s="15">
        <f>-(BM396+BN396+BO396)/M396</f>
        <v>-1554.9378486283952</v>
      </c>
      <c r="CB396" s="15">
        <f>BG396-CA396</f>
        <v>17587.937848628397</v>
      </c>
      <c r="CC396" s="18">
        <f t="shared" si="34"/>
        <v>0</v>
      </c>
      <c r="CD396" s="17">
        <f>(AF396/(AF396+AH396+AJ396))/(X396/(X396+Z396+AB396))</f>
        <v>1.8572520230885454</v>
      </c>
      <c r="CE396" s="19">
        <f>(AH396/(AF396+AH396+AJ396))/(Z396/(X396+Z396+AB396))</f>
        <v>1.0012192049592707</v>
      </c>
      <c r="CF396" s="18">
        <f>(AJ396/(AF396+AH396+AJ396))/(AB396/(X396+Z396+AB396))</f>
        <v>0.83417660789683457</v>
      </c>
      <c r="CG396">
        <f>AH396/Z396</f>
        <v>110.3</v>
      </c>
      <c r="CH396" s="11">
        <f>BB396/BE396</f>
        <v>0.16020531831467882</v>
      </c>
      <c r="CI396" s="14">
        <f>AY396/V396</f>
        <v>3274.4838626250998</v>
      </c>
      <c r="CJ396" s="14">
        <f>AV396/M396</f>
        <v>5239.5714285714284</v>
      </c>
      <c r="CK396" s="17">
        <f>N396/V396</f>
        <v>116.18619091475382</v>
      </c>
      <c r="CL396" s="17">
        <f>(AL396+AN396)/N396</f>
        <v>6.0947562097516101</v>
      </c>
      <c r="CM396" s="14">
        <f>AP396/AC396</f>
        <v>4.996240601503759</v>
      </c>
    </row>
    <row r="397" spans="1:91" hidden="1" x14ac:dyDescent="0.2">
      <c r="A397">
        <v>171</v>
      </c>
      <c r="B397" s="2">
        <v>44805</v>
      </c>
      <c r="C397" s="3" t="s">
        <v>43</v>
      </c>
      <c r="D397" t="s">
        <v>38</v>
      </c>
      <c r="E397" s="3" t="s">
        <v>41</v>
      </c>
      <c r="F397" t="s">
        <v>42</v>
      </c>
      <c r="G397" t="str">
        <f>CONCATENATE(C397,E397)</f>
        <v>SFOSEA</v>
      </c>
      <c r="H397" t="s">
        <v>35</v>
      </c>
      <c r="I397">
        <f>U397/M397</f>
        <v>170.58333333333334</v>
      </c>
      <c r="J397" t="str">
        <f>_xlfn.CONCAT(C397,E397,H397)</f>
        <v>SFOSEA737-Max 9</v>
      </c>
      <c r="K397" s="4">
        <v>679</v>
      </c>
      <c r="L397" s="4">
        <f>N397/M397</f>
        <v>134.75</v>
      </c>
      <c r="M397" s="4">
        <v>12</v>
      </c>
      <c r="N397" s="4">
        <v>1617</v>
      </c>
      <c r="O397" s="4">
        <f>P397/M397</f>
        <v>22.083333333333332</v>
      </c>
      <c r="P397" s="4">
        <v>265</v>
      </c>
      <c r="Q397" s="4">
        <v>495</v>
      </c>
      <c r="R397" s="4">
        <v>858</v>
      </c>
      <c r="S397" s="4">
        <f>U397*K397</f>
        <v>1389913</v>
      </c>
      <c r="T397" s="7">
        <f>N397/U397</f>
        <v>0.78993649242794328</v>
      </c>
      <c r="U397" s="4">
        <v>2047</v>
      </c>
      <c r="V397" s="4">
        <v>24.729075605434144</v>
      </c>
      <c r="W397" s="7">
        <f>P397/X397</f>
        <v>1</v>
      </c>
      <c r="X397" s="4">
        <v>265</v>
      </c>
      <c r="Y397" s="7">
        <f>Q397/Z397</f>
        <v>1</v>
      </c>
      <c r="Z397" s="4">
        <v>495</v>
      </c>
      <c r="AA397" s="7">
        <f>R397/AB397</f>
        <v>0.66614906832298137</v>
      </c>
      <c r="AB397" s="4">
        <v>1288</v>
      </c>
      <c r="AC397" s="4">
        <v>3413</v>
      </c>
      <c r="AD397" s="4">
        <f>AP397/AC397</f>
        <v>4.9994140052739526</v>
      </c>
      <c r="AE397" s="7">
        <f>AF397/(AF397+AH397+AJ397+AL397+AN397+AP397)</f>
        <v>0.23133679420456627</v>
      </c>
      <c r="AF397" s="4">
        <v>70765</v>
      </c>
      <c r="AG397" s="7">
        <f>AH397/(AF397+AH397+AJ397+AL397+AN397+AP397)</f>
        <v>0.26905549598556372</v>
      </c>
      <c r="AH397" s="4">
        <v>82303</v>
      </c>
      <c r="AI397" s="7">
        <f>AJ397/(AF397+AH397+AJ397+AL397+AN397+AP397)</f>
        <v>0.41859651646311163</v>
      </c>
      <c r="AJ397" s="4">
        <v>128047</v>
      </c>
      <c r="AK397" s="7">
        <f>AL397/(AF397+AH397+AJ397+AL397+AN397+AP397)</f>
        <v>1.6819441901822843E-2</v>
      </c>
      <c r="AL397" s="4">
        <v>5145</v>
      </c>
      <c r="AM397" s="7">
        <f>AN397/(AF397+AH397+AJ397+AL397+AN397+AP397)</f>
        <v>8.4113554933702966E-3</v>
      </c>
      <c r="AN397" s="4">
        <v>2573</v>
      </c>
      <c r="AO397" s="7">
        <f>AP397/(AF397+AH397+AJ397+AL397+AN397+AP397)</f>
        <v>5.578039595156524E-2</v>
      </c>
      <c r="AP397" s="4">
        <v>17063</v>
      </c>
      <c r="AQ397" s="6">
        <f>AO397+AM397+AK397+AI397+AG397+AE397</f>
        <v>1</v>
      </c>
      <c r="AR397" s="4">
        <v>83947</v>
      </c>
      <c r="AS397" s="4">
        <f>AR397/M397</f>
        <v>6995.583333333333</v>
      </c>
      <c r="AT397" s="4">
        <f>AR397/V397</f>
        <v>3394.6679341929339</v>
      </c>
      <c r="AU397" s="7">
        <f>AR397/(AR397+AV397+AY397+BB397)</f>
        <v>0.30362994523976589</v>
      </c>
      <c r="AV397" s="4">
        <v>60255</v>
      </c>
      <c r="AW397" s="4">
        <f>AV397/M397</f>
        <v>5021.25</v>
      </c>
      <c r="AX397" s="7">
        <f>AV397/(AR397+AV397+AY397+BB397)</f>
        <v>0.2179377744341322</v>
      </c>
      <c r="AY397" s="4">
        <v>72878</v>
      </c>
      <c r="AZ397" s="4">
        <f>AY397/M397</f>
        <v>6073.166666666667</v>
      </c>
      <c r="BA397" s="7">
        <f>AY397/(AR397+AV397+AY397+BB397)</f>
        <v>0.26359421002756095</v>
      </c>
      <c r="BB397" s="4">
        <v>59398</v>
      </c>
      <c r="BC397" s="11">
        <f>BB397/(AR397+AV397+AY397+BB397)</f>
        <v>0.21483807029854093</v>
      </c>
      <c r="BD397" s="9">
        <f>BC397+BA397+AX397+AU397</f>
        <v>1</v>
      </c>
      <c r="BE397" s="14">
        <f>(AF397+AH397+AJ397+AL397+AN397+AP397)</f>
        <v>305896</v>
      </c>
      <c r="BF397" s="14">
        <f t="shared" si="30"/>
        <v>-276478</v>
      </c>
      <c r="BG397" s="13">
        <f>(AF397+AH397+AJ397+AL397+AN397+AP397)-(AR397+AV397+AY397+BB397)</f>
        <v>29418</v>
      </c>
      <c r="BH397" s="13">
        <f t="shared" si="31"/>
        <v>0</v>
      </c>
      <c r="BI397" s="14">
        <f>AF397/W397</f>
        <v>70765</v>
      </c>
      <c r="BJ397" s="14">
        <f>AH397/Y397</f>
        <v>82303</v>
      </c>
      <c r="BK397" s="14">
        <f>AJ397/AA397</f>
        <v>192219.73892773892</v>
      </c>
      <c r="BL397" s="14">
        <f>BI397+BJ397+BK397</f>
        <v>345287.73892773892</v>
      </c>
      <c r="BM397" s="14">
        <f>(AF397/W397)-AF397</f>
        <v>0</v>
      </c>
      <c r="BN397" s="14">
        <f>AH397/Y397-AH397</f>
        <v>0</v>
      </c>
      <c r="BO397" s="14">
        <f>AJ397/AA397-AJ397</f>
        <v>64172.738927738916</v>
      </c>
      <c r="BP397" s="14">
        <f>BG397/S397</f>
        <v>2.116535351493223E-2</v>
      </c>
      <c r="BQ397" s="14">
        <f>(BG397-CA397)/S397</f>
        <v>2.5012880837849739E-2</v>
      </c>
      <c r="BR397" s="27">
        <f>BQ397-BP397</f>
        <v>3.8475273229175086E-3</v>
      </c>
      <c r="BS397" s="28">
        <f t="shared" si="32"/>
        <v>1097943</v>
      </c>
      <c r="BT397" s="11">
        <f>BS397/S397</f>
        <v>0.78993649242794328</v>
      </c>
      <c r="BU397" s="14">
        <f>(BE397-AP397)*1/BT397-(BE397-AP397)</f>
        <v>76807.786023500317</v>
      </c>
      <c r="BV397" s="14">
        <f t="shared" si="33"/>
        <v>0.22008283971730605</v>
      </c>
      <c r="BW397" s="27">
        <f>(AR397+AV397+AY397+BB397)/S397</f>
        <v>0.19891748620237382</v>
      </c>
      <c r="BX397" s="13">
        <f>(AF397+AH397+AJ397+AL397+AN397)/N397</f>
        <v>178.62275819418676</v>
      </c>
      <c r="BY397" s="26">
        <f>BX397/K397</f>
        <v>0.26306739056581263</v>
      </c>
      <c r="BZ397" s="11">
        <f>AP397/BE397</f>
        <v>5.578039595156524E-2</v>
      </c>
      <c r="CA397" s="15">
        <f>-(BM397+BN397+BO397)/M397</f>
        <v>-5347.728243978243</v>
      </c>
      <c r="CB397" s="15">
        <f>BG397-CA397</f>
        <v>34765.728243978243</v>
      </c>
      <c r="CC397" s="18">
        <f t="shared" si="34"/>
        <v>0</v>
      </c>
      <c r="CD397" s="17">
        <f>(AF397/(AF397+AH397+AJ397))/(X397/(X397+Z397+AB397))</f>
        <v>1.945443263500233</v>
      </c>
      <c r="CE397" s="19">
        <f>(AH397/(AF397+AH397+AJ397))/(Z397/(X397+Z397+AB397))</f>
        <v>1.2113130594492316</v>
      </c>
      <c r="CF397" s="18">
        <f>(AJ397/(AF397+AH397+AJ397))/(AB397/(X397+Z397+AB397))</f>
        <v>0.72426830026791056</v>
      </c>
      <c r="CG397">
        <f>AH397/Z397</f>
        <v>166.26868686868687</v>
      </c>
      <c r="CH397" s="11">
        <f>BB397/BE397</f>
        <v>0.19417710594450402</v>
      </c>
      <c r="CI397" s="14">
        <f>AY397/V397</f>
        <v>2947.0571873695621</v>
      </c>
      <c r="CJ397" s="14">
        <f>AV397/M397</f>
        <v>5021.25</v>
      </c>
      <c r="CK397" s="17">
        <f>N397/V397</f>
        <v>65.388614835431568</v>
      </c>
      <c r="CL397" s="17">
        <f>(AL397+AN397)/N397</f>
        <v>4.7730364873222015</v>
      </c>
      <c r="CM397" s="14">
        <f>AP397/AC397</f>
        <v>4.9994140052739526</v>
      </c>
    </row>
    <row r="398" spans="1:91" hidden="1" x14ac:dyDescent="0.2">
      <c r="A398">
        <v>205</v>
      </c>
      <c r="B398" s="2">
        <v>44835</v>
      </c>
      <c r="C398" s="3" t="s">
        <v>29</v>
      </c>
      <c r="D398" t="s">
        <v>28</v>
      </c>
      <c r="E398" s="3" t="s">
        <v>37</v>
      </c>
      <c r="F398" t="s">
        <v>38</v>
      </c>
      <c r="G398" t="str">
        <f>CONCATENATE(C398,E398)</f>
        <v>ANCLAX</v>
      </c>
      <c r="H398" t="s">
        <v>35</v>
      </c>
      <c r="I398">
        <f>U398/M398</f>
        <v>178</v>
      </c>
      <c r="J398" t="str">
        <f>_xlfn.CONCAT(C398,E398,H398)</f>
        <v>ANCLAX737-Max 9</v>
      </c>
      <c r="K398" s="4">
        <v>2345</v>
      </c>
      <c r="L398" s="4">
        <f>N398/M398</f>
        <v>164</v>
      </c>
      <c r="M398" s="4">
        <v>3</v>
      </c>
      <c r="N398" s="4">
        <v>492</v>
      </c>
      <c r="O398" s="4">
        <f>P398/M398</f>
        <v>22.333333333333332</v>
      </c>
      <c r="P398" s="4">
        <v>67</v>
      </c>
      <c r="Q398" s="4">
        <v>129</v>
      </c>
      <c r="R398" s="4">
        <v>296</v>
      </c>
      <c r="S398" s="4">
        <f>U398*K398</f>
        <v>1252230</v>
      </c>
      <c r="T398" s="7">
        <f>N398/U398</f>
        <v>0.9213483146067416</v>
      </c>
      <c r="U398" s="4">
        <v>534</v>
      </c>
      <c r="V398" s="4">
        <v>15.665909090909089</v>
      </c>
      <c r="W398" s="7">
        <f>P398/X398</f>
        <v>0.97101449275362317</v>
      </c>
      <c r="X398" s="4">
        <v>69</v>
      </c>
      <c r="Y398" s="7">
        <f>Q398/Z398</f>
        <v>1</v>
      </c>
      <c r="Z398" s="4">
        <v>129</v>
      </c>
      <c r="AA398" s="7">
        <f>R398/AB398</f>
        <v>0.88095238095238093</v>
      </c>
      <c r="AB398" s="4">
        <v>336</v>
      </c>
      <c r="AC398" s="4">
        <v>1313</v>
      </c>
      <c r="AD398" s="4">
        <f>AP398/AC398</f>
        <v>5</v>
      </c>
      <c r="AE398" s="7">
        <f>AF398/(AF398+AH398+AJ398+AL398+AN398+AP398)</f>
        <v>0.22342728799498188</v>
      </c>
      <c r="AF398" s="4">
        <v>44168</v>
      </c>
      <c r="AG398" s="7">
        <f>AH398/(AF398+AH398+AJ398+AL398+AN398+AP398)</f>
        <v>0.23898747496003722</v>
      </c>
      <c r="AH398" s="4">
        <v>47244</v>
      </c>
      <c r="AI398" s="7">
        <f>AJ398/(AF398+AH398+AJ398+AL398+AN398+AP398)</f>
        <v>0.4909299690415006</v>
      </c>
      <c r="AJ398" s="4">
        <v>97049</v>
      </c>
      <c r="AK398" s="7">
        <f>AL398/(AF398+AH398+AJ398+AL398+AN398+AP398)</f>
        <v>8.9536836567451084E-3</v>
      </c>
      <c r="AL398" s="4">
        <v>1770</v>
      </c>
      <c r="AM398" s="7">
        <f>AN398/(AF398+AH398+AJ398+AL398+AN398+AP398)</f>
        <v>4.4920175633839862E-3</v>
      </c>
      <c r="AN398" s="4">
        <v>888</v>
      </c>
      <c r="AO398" s="7">
        <f>AP398/(AF398+AH398+AJ398+AL398+AN398+AP398)</f>
        <v>3.3209566783351206E-2</v>
      </c>
      <c r="AP398" s="4">
        <v>6565</v>
      </c>
      <c r="AQ398" s="6">
        <f>AO398+AM398+AK398+AI398+AG398+AE398</f>
        <v>1</v>
      </c>
      <c r="AR398" s="4">
        <v>53180</v>
      </c>
      <c r="AS398" s="4">
        <f>AR398/M398</f>
        <v>17726.666666666668</v>
      </c>
      <c r="AT398" s="4">
        <f>AR398/V398</f>
        <v>3394.6322356013352</v>
      </c>
      <c r="AU398" s="7">
        <f>AR398/(AR398+AV398+AY398+BB398)</f>
        <v>0.34827369413737097</v>
      </c>
      <c r="AV398" s="4">
        <v>15719</v>
      </c>
      <c r="AW398" s="4">
        <f>AV398/M398</f>
        <v>5239.666666666667</v>
      </c>
      <c r="AX398" s="7">
        <f>AV398/(AR398+AV398+AY398+BB398)</f>
        <v>0.10294310263530151</v>
      </c>
      <c r="AY398" s="4">
        <v>46168</v>
      </c>
      <c r="AZ398" s="4">
        <f>AY398/M398</f>
        <v>15389.333333333334</v>
      </c>
      <c r="BA398" s="7">
        <f>AY398/(AR398+AV398+AY398+BB398)</f>
        <v>0.30235238644103318</v>
      </c>
      <c r="BB398" s="4">
        <v>37629</v>
      </c>
      <c r="BC398" s="11">
        <f>BB398/(AR398+AV398+AY398+BB398)</f>
        <v>0.24643081678629433</v>
      </c>
      <c r="BD398" s="9">
        <f>BC398+BA398+AX398+AU398</f>
        <v>1</v>
      </c>
      <c r="BE398" s="14">
        <f>(AF398+AH398+AJ398+AL398+AN398+AP398)</f>
        <v>197684</v>
      </c>
      <c r="BF398" s="14">
        <f t="shared" si="30"/>
        <v>-152696</v>
      </c>
      <c r="BG398" s="13">
        <f>(AF398+AH398+AJ398+AL398+AN398+AP398)-(AR398+AV398+AY398+BB398)</f>
        <v>44988</v>
      </c>
      <c r="BH398" s="13">
        <f t="shared" si="31"/>
        <v>0</v>
      </c>
      <c r="BI398" s="14">
        <f>AF398/W398</f>
        <v>45486.447761194031</v>
      </c>
      <c r="BJ398" s="14">
        <f>AH398/Y398</f>
        <v>47244</v>
      </c>
      <c r="BK398" s="14">
        <f>AJ398/AA398</f>
        <v>110163.72972972973</v>
      </c>
      <c r="BL398" s="14">
        <f>BI398+BJ398+BK398</f>
        <v>202894.17749092376</v>
      </c>
      <c r="BM398" s="14">
        <f>(AF398/W398)-AF398</f>
        <v>1318.447761194031</v>
      </c>
      <c r="BN398" s="14">
        <f>AH398/Y398-AH398</f>
        <v>0</v>
      </c>
      <c r="BO398" s="14">
        <f>AJ398/AA398-AJ398</f>
        <v>13114.729729729734</v>
      </c>
      <c r="BP398" s="14">
        <f>BG398/S398</f>
        <v>3.5926307467478019E-2</v>
      </c>
      <c r="BQ398" s="14">
        <f>(BG398-CA398)/S398</f>
        <v>3.9768300682495435E-2</v>
      </c>
      <c r="BR398" s="27">
        <f>BQ398-BP398</f>
        <v>3.8419932150174155E-3</v>
      </c>
      <c r="BS398" s="28">
        <f t="shared" si="32"/>
        <v>1153740</v>
      </c>
      <c r="BT398" s="11">
        <f>BS398/S398</f>
        <v>0.9213483146067416</v>
      </c>
      <c r="BU398" s="14">
        <f>(BE398-AP398)*1/BT398-(BE398-AP398)</f>
        <v>16315.036585365859</v>
      </c>
      <c r="BV398" s="14">
        <f t="shared" si="33"/>
        <v>0.15786556782699665</v>
      </c>
      <c r="BW398" s="27">
        <f>(AR398+AV398+AY398+BB398)/S398</f>
        <v>0.12193926035951862</v>
      </c>
      <c r="BX398" s="13">
        <f>(AF398+AH398+AJ398+AL398+AN398)/N398</f>
        <v>388.45325203252031</v>
      </c>
      <c r="BY398" s="26">
        <f>BX398/K398</f>
        <v>0.16565170662367604</v>
      </c>
      <c r="BZ398" s="11">
        <f>AP398/BE398</f>
        <v>3.3209566783351206E-2</v>
      </c>
      <c r="CA398" s="15">
        <f>-(BM398+BN398+BO398)/M398</f>
        <v>-4811.0591636412546</v>
      </c>
      <c r="CB398" s="15">
        <f>BG398-CA398</f>
        <v>49799.059163641257</v>
      </c>
      <c r="CC398" s="18">
        <f t="shared" si="34"/>
        <v>0</v>
      </c>
      <c r="CD398" s="17">
        <f>(AF398/(AF398+AH398+AJ398))/(X398/(X398+Z398+AB398))</f>
        <v>1.8137541085077455</v>
      </c>
      <c r="CE398" s="19">
        <f>(AH398/(AF398+AH398+AJ398))/(Z398/(X398+Z398+AB398))</f>
        <v>1.0377117071782047</v>
      </c>
      <c r="CF398" s="18">
        <f>(AJ398/(AF398+AH398+AJ398))/(AB398/(X398+Z398+AB398))</f>
        <v>0.81841117942552721</v>
      </c>
      <c r="CG398">
        <f>AH398/Z398</f>
        <v>366.23255813953489</v>
      </c>
      <c r="CH398" s="11">
        <f>BB398/BE398</f>
        <v>0.19034924424839644</v>
      </c>
      <c r="CI398" s="14">
        <f>AY398/V398</f>
        <v>2947.0361236036561</v>
      </c>
      <c r="CJ398" s="14">
        <f>AV398/M398</f>
        <v>5239.666666666667</v>
      </c>
      <c r="CK398" s="17">
        <f>N398/V398</f>
        <v>31.405773973596407</v>
      </c>
      <c r="CL398" s="17">
        <f>(AL398+AN398)/N398</f>
        <v>5.4024390243902438</v>
      </c>
      <c r="CM398" s="14">
        <f>AP398/AC398</f>
        <v>5</v>
      </c>
    </row>
    <row r="399" spans="1:91" hidden="1" x14ac:dyDescent="0.2">
      <c r="A399">
        <v>203</v>
      </c>
      <c r="B399" s="2">
        <v>44835</v>
      </c>
      <c r="C399" s="3" t="s">
        <v>29</v>
      </c>
      <c r="D399" t="s">
        <v>28</v>
      </c>
      <c r="E399" s="3" t="s">
        <v>36</v>
      </c>
      <c r="F399" t="s">
        <v>28</v>
      </c>
      <c r="G399" t="str">
        <f>CONCATENATE(C399,E399)</f>
        <v>ANCJNU</v>
      </c>
      <c r="H399" t="s">
        <v>31</v>
      </c>
      <c r="I399">
        <f>U399/M399</f>
        <v>155.40909090909091</v>
      </c>
      <c r="J399" t="str">
        <f>_xlfn.CONCAT(C399,E399,H399)</f>
        <v>ANCJNU737-800</v>
      </c>
      <c r="K399" s="4">
        <v>571</v>
      </c>
      <c r="L399" s="4">
        <f>N399/M399</f>
        <v>109.13636363636364</v>
      </c>
      <c r="M399" s="4">
        <v>22</v>
      </c>
      <c r="N399" s="4">
        <v>2401</v>
      </c>
      <c r="O399" s="4">
        <f>P399/M399</f>
        <v>18.772727272727273</v>
      </c>
      <c r="P399" s="4">
        <v>413</v>
      </c>
      <c r="Q399" s="4">
        <v>786</v>
      </c>
      <c r="R399" s="4">
        <v>1203</v>
      </c>
      <c r="S399" s="4">
        <f>U399*K399</f>
        <v>1952249</v>
      </c>
      <c r="T399" s="7">
        <f>N399/U399</f>
        <v>0.70225212050307106</v>
      </c>
      <c r="U399" s="4">
        <v>3419</v>
      </c>
      <c r="V399" s="4">
        <v>35.400070264193367</v>
      </c>
      <c r="W399" s="7">
        <f>P399/X399</f>
        <v>0.91371681415929207</v>
      </c>
      <c r="X399" s="4">
        <v>452</v>
      </c>
      <c r="Y399" s="7">
        <f>Q399/Z399</f>
        <v>0.913953488372093</v>
      </c>
      <c r="Z399" s="4">
        <v>860</v>
      </c>
      <c r="AA399" s="7">
        <f>R399/AB399</f>
        <v>0.57095396298054102</v>
      </c>
      <c r="AB399" s="4">
        <v>2107</v>
      </c>
      <c r="AC399" s="4">
        <v>23204</v>
      </c>
      <c r="AD399" s="4">
        <f>AP399/AC399</f>
        <v>5</v>
      </c>
      <c r="AE399" s="7">
        <f>AF399/(AF399+AH399+AJ399+AL399+AN399+AP399)</f>
        <v>0.21736038601761501</v>
      </c>
      <c r="AF399" s="4">
        <v>125320</v>
      </c>
      <c r="AG399" s="7">
        <f>AH399/(AF399+AH399+AJ399+AL399+AN399+AP399)</f>
        <v>0.23282294459842443</v>
      </c>
      <c r="AH399" s="4">
        <v>134235</v>
      </c>
      <c r="AI399" s="7">
        <f>AJ399/(AF399+AH399+AJ399+AL399+AN399+AP399)</f>
        <v>0.32355338788734445</v>
      </c>
      <c r="AJ399" s="4">
        <v>186546</v>
      </c>
      <c r="AK399" s="7">
        <f>AL399/(AF399+AH399+AJ399+AL399+AN399+AP399)</f>
        <v>1.2514005626532813E-2</v>
      </c>
      <c r="AL399" s="4">
        <v>7215</v>
      </c>
      <c r="AM399" s="7">
        <f>AN399/(AF399+AH399+AJ399+AL399+AN399+AP399)</f>
        <v>1.2519208955275656E-2</v>
      </c>
      <c r="AN399" s="4">
        <v>7218</v>
      </c>
      <c r="AO399" s="7">
        <f>AP399/(AF399+AH399+AJ399+AL399+AN399+AP399)</f>
        <v>0.20123006691480763</v>
      </c>
      <c r="AP399" s="4">
        <v>116020</v>
      </c>
      <c r="AQ399" s="6">
        <f>AO399+AM399+AK399+AI399+AG399+AE399</f>
        <v>1</v>
      </c>
      <c r="AR399" s="4">
        <v>130362</v>
      </c>
      <c r="AS399" s="4">
        <f>AR399/M399</f>
        <v>5925.545454545455</v>
      </c>
      <c r="AT399" s="4">
        <f>AR399/V399</f>
        <v>3682.5350635492714</v>
      </c>
      <c r="AU399" s="7">
        <f>AR399/(AR399+AV399+AY399+BB399)</f>
        <v>0.2936358844755585</v>
      </c>
      <c r="AV399" s="4">
        <v>112650</v>
      </c>
      <c r="AW399" s="4">
        <f>AV399/M399</f>
        <v>5120.454545454545</v>
      </c>
      <c r="AX399" s="7">
        <f>AV399/(AR399+AV399+AY399+BB399)</f>
        <v>0.25374021866933361</v>
      </c>
      <c r="AY399" s="4">
        <v>115918</v>
      </c>
      <c r="AZ399" s="4">
        <f>AY399/M399</f>
        <v>5269</v>
      </c>
      <c r="BA399" s="7">
        <f>AY399/(AR399+AV399+AY399+BB399)</f>
        <v>0.26110127534586602</v>
      </c>
      <c r="BB399" s="4">
        <v>85028</v>
      </c>
      <c r="BC399" s="11">
        <f>BB399/(AR399+AV399+AY399+BB399)</f>
        <v>0.19152262150924187</v>
      </c>
      <c r="BD399" s="9">
        <f>BC399+BA399+AX399+AU399</f>
        <v>1</v>
      </c>
      <c r="BE399" s="14">
        <f>(AF399+AH399+AJ399+AL399+AN399+AP399)</f>
        <v>576554</v>
      </c>
      <c r="BF399" s="14">
        <f t="shared" si="30"/>
        <v>-443958</v>
      </c>
      <c r="BG399" s="13">
        <f>(AF399+AH399+AJ399+AL399+AN399+AP399)-(AR399+AV399+AY399+BB399)</f>
        <v>132596</v>
      </c>
      <c r="BH399" s="13">
        <f t="shared" si="31"/>
        <v>0</v>
      </c>
      <c r="BI399" s="14">
        <f>AF399/W399</f>
        <v>137154.09200968524</v>
      </c>
      <c r="BJ399" s="14">
        <f>AH399/Y399</f>
        <v>146872.90076335878</v>
      </c>
      <c r="BK399" s="14">
        <f>AJ399/AA399</f>
        <v>326726.86783042399</v>
      </c>
      <c r="BL399" s="14">
        <f>BI399+BJ399+BK399</f>
        <v>610753.86060346803</v>
      </c>
      <c r="BM399" s="14">
        <f>(AF399/W399)-AF399</f>
        <v>11834.092009685235</v>
      </c>
      <c r="BN399" s="14">
        <f>AH399/Y399-AH399</f>
        <v>12637.900763358775</v>
      </c>
      <c r="BO399" s="14">
        <f>AJ399/AA399-AJ399</f>
        <v>140180.86783042399</v>
      </c>
      <c r="BP399" s="14">
        <f>BG399/S399</f>
        <v>6.7919614762256247E-2</v>
      </c>
      <c r="BQ399" s="14">
        <f>(BG399-CA399)/S399</f>
        <v>7.1753255315546979E-2</v>
      </c>
      <c r="BR399" s="27">
        <f>BQ399-BP399</f>
        <v>3.8336405532907319E-3</v>
      </c>
      <c r="BS399" s="28">
        <f t="shared" si="32"/>
        <v>1370971</v>
      </c>
      <c r="BT399" s="11">
        <f>BS399/S399</f>
        <v>0.70225212050307106</v>
      </c>
      <c r="BU399" s="14">
        <f>(BE399-AP399)*1/BT399-(BE399-AP399)</f>
        <v>195261.81257809245</v>
      </c>
      <c r="BV399" s="14">
        <f t="shared" si="33"/>
        <v>0.29532810619956779</v>
      </c>
      <c r="BW399" s="27">
        <f>(AR399+AV399+AY399+BB399)/S399</f>
        <v>0.22740849143731154</v>
      </c>
      <c r="BX399" s="13">
        <f>(AF399+AH399+AJ399+AL399+AN399)/N399</f>
        <v>191.80924614743856</v>
      </c>
      <c r="BY399" s="26">
        <f>BX399/K399</f>
        <v>0.33591811934752813</v>
      </c>
      <c r="BZ399" s="11">
        <f>AP399/BE399</f>
        <v>0.20123006691480763</v>
      </c>
      <c r="CA399" s="15">
        <f>-(BM399+BN399+BO399)/M399</f>
        <v>-7484.220936521273</v>
      </c>
      <c r="CB399" s="15">
        <f>BG399-CA399</f>
        <v>140080.22093652128</v>
      </c>
      <c r="CC399" s="18">
        <f t="shared" si="34"/>
        <v>0</v>
      </c>
      <c r="CD399" s="17">
        <f>(AF399/(AF399+AH399+AJ399))/(X399/(X399+Z399+AB399))</f>
        <v>2.124945791374321</v>
      </c>
      <c r="CE399" s="19">
        <f>(AH399/(AF399+AH399+AJ399))/(Z399/(X399+Z399+AB399))</f>
        <v>1.1962810408509534</v>
      </c>
      <c r="CF399" s="18">
        <f>(AJ399/(AF399+AH399+AJ399))/(AB399/(X399+Z399+AB399))</f>
        <v>0.67855852262315464</v>
      </c>
      <c r="CG399">
        <f>AH399/Z399</f>
        <v>156.08720930232559</v>
      </c>
      <c r="CH399" s="11">
        <f>BB399/BE399</f>
        <v>0.14747621211543063</v>
      </c>
      <c r="CI399" s="14">
        <f>AY399/V399</f>
        <v>3274.5132745470646</v>
      </c>
      <c r="CJ399" s="14">
        <f>AV399/M399</f>
        <v>5120.454545454545</v>
      </c>
      <c r="CK399" s="17">
        <f>N399/V399</f>
        <v>67.824724134194028</v>
      </c>
      <c r="CL399" s="17">
        <f>(AL399+AN399)/N399</f>
        <v>6.0112453144523119</v>
      </c>
      <c r="CM399" s="14">
        <f>AP399/AC399</f>
        <v>5</v>
      </c>
    </row>
    <row r="400" spans="1:91" hidden="1" x14ac:dyDescent="0.2">
      <c r="A400">
        <v>1116</v>
      </c>
      <c r="B400" s="2">
        <v>45231</v>
      </c>
      <c r="C400" s="3" t="s">
        <v>37</v>
      </c>
      <c r="D400" t="s">
        <v>38</v>
      </c>
      <c r="E400" s="3" t="s">
        <v>53</v>
      </c>
      <c r="F400" t="s">
        <v>54</v>
      </c>
      <c r="G400" t="str">
        <f>CONCATENATE(C400,E400)</f>
        <v>LAXYVR</v>
      </c>
      <c r="H400" t="s">
        <v>48</v>
      </c>
      <c r="I400">
        <f>U400/M400</f>
        <v>190.35714285714286</v>
      </c>
      <c r="J400" t="str">
        <f>_xlfn.CONCAT(C400,E400,H400)</f>
        <v>LAXYVRA321</v>
      </c>
      <c r="K400" s="4">
        <v>1080</v>
      </c>
      <c r="L400" s="4">
        <f>N400/M400</f>
        <v>140</v>
      </c>
      <c r="M400" s="4">
        <v>14</v>
      </c>
      <c r="N400" s="4">
        <v>1960</v>
      </c>
      <c r="O400" s="4">
        <f>P400/M400</f>
        <v>25</v>
      </c>
      <c r="P400" s="4">
        <v>350</v>
      </c>
      <c r="Q400" s="4">
        <v>445</v>
      </c>
      <c r="R400" s="4">
        <v>1166</v>
      </c>
      <c r="S400" s="4">
        <f>U400*K400</f>
        <v>2878200</v>
      </c>
      <c r="T400" s="7">
        <f>N400/U400</f>
        <v>0.73545966228893056</v>
      </c>
      <c r="U400" s="4">
        <v>2665</v>
      </c>
      <c r="V400" s="4">
        <v>9.2898634229620143</v>
      </c>
      <c r="W400" s="7">
        <f>P400/X400</f>
        <v>1</v>
      </c>
      <c r="X400" s="4">
        <v>350</v>
      </c>
      <c r="Y400" s="7">
        <f>Q400/Z400</f>
        <v>0.69099378881987583</v>
      </c>
      <c r="Z400" s="4">
        <v>644</v>
      </c>
      <c r="AA400" s="7">
        <f>R400/AB400</f>
        <v>0.69778575703171752</v>
      </c>
      <c r="AB400" s="4">
        <v>1671</v>
      </c>
      <c r="AC400" s="4">
        <v>4</v>
      </c>
      <c r="AD400" s="4">
        <f>AP400/AC400</f>
        <v>5</v>
      </c>
      <c r="AE400" s="7">
        <f>AF400/(AF400+AH400+AJ400+AL400+AN400+AP400)</f>
        <v>0.25224802628492882</v>
      </c>
      <c r="AF400" s="4">
        <v>123682</v>
      </c>
      <c r="AG400" s="7">
        <f>AH400/(AF400+AH400+AJ400+AL400+AN400+AP400)</f>
        <v>0.21487235860735562</v>
      </c>
      <c r="AH400" s="4">
        <v>105356</v>
      </c>
      <c r="AI400" s="7">
        <f>AJ400/(AF400+AH400+AJ400+AL400+AN400+AP400)</f>
        <v>0.50194465235897445</v>
      </c>
      <c r="AJ400" s="4">
        <v>246113</v>
      </c>
      <c r="AK400" s="7">
        <f>AL400/(AF400+AH400+AJ400+AL400+AN400+AP400)</f>
        <v>1.6632029352319614E-2</v>
      </c>
      <c r="AL400" s="4">
        <v>8155</v>
      </c>
      <c r="AM400" s="7">
        <f>AN400/(AF400+AH400+AJ400+AL400+AN400+AP400)</f>
        <v>1.4262143624864628E-2</v>
      </c>
      <c r="AN400" s="4">
        <v>6993</v>
      </c>
      <c r="AO400" s="7">
        <f>AP400/(AF400+AH400+AJ400+AL400+AN400+AP400)</f>
        <v>4.0789771556884394E-5</v>
      </c>
      <c r="AP400" s="4">
        <v>20</v>
      </c>
      <c r="AQ400" s="6">
        <f>AO400+AM400+AK400+AI400+AG400+AE400</f>
        <v>1</v>
      </c>
      <c r="AR400" s="4">
        <v>41981</v>
      </c>
      <c r="AS400" s="4">
        <f>AR400/M400</f>
        <v>2998.6428571428573</v>
      </c>
      <c r="AT400" s="4">
        <f>AR400/V400</f>
        <v>4519.0115385587251</v>
      </c>
      <c r="AU400" s="7">
        <f>AR400/(AR400+AV400+AY400+BB400)</f>
        <v>0.21846102608668502</v>
      </c>
      <c r="AV400" s="4">
        <v>97350</v>
      </c>
      <c r="AW400" s="4">
        <f>AV400/M400</f>
        <v>6953.5714285714284</v>
      </c>
      <c r="AX400" s="7">
        <f>AV400/(AR400+AV400+AY400+BB400)</f>
        <v>0.50659062169883484</v>
      </c>
      <c r="AY400" s="4">
        <v>24182</v>
      </c>
      <c r="AZ400" s="4">
        <f>AY400/M400</f>
        <v>1727.2857142857142</v>
      </c>
      <c r="BA400" s="7">
        <f>AY400/(AR400+AV400+AY400+BB400)</f>
        <v>0.12583846341983795</v>
      </c>
      <c r="BB400" s="4">
        <v>28654</v>
      </c>
      <c r="BC400" s="11">
        <f>BB400/(AR400+AV400+AY400+BB400)</f>
        <v>0.14910988879464215</v>
      </c>
      <c r="BD400" s="9">
        <f>BC400+BA400+AX400+AU400</f>
        <v>1</v>
      </c>
      <c r="BE400" s="14">
        <f>(AF400+AH400+AJ400+AL400+AN400+AP400)</f>
        <v>490319</v>
      </c>
      <c r="BF400" s="14">
        <f t="shared" si="30"/>
        <v>-192167</v>
      </c>
      <c r="BG400" s="13">
        <f>(AF400+AH400+AJ400+AL400+AN400+AP400)-(AR400+AV400+AY400+BB400)</f>
        <v>298152</v>
      </c>
      <c r="BH400" s="13">
        <f t="shared" si="31"/>
        <v>0</v>
      </c>
      <c r="BI400" s="14">
        <f>AF400/W400</f>
        <v>123682</v>
      </c>
      <c r="BJ400" s="14">
        <f>AH400/Y400</f>
        <v>152470.25617977526</v>
      </c>
      <c r="BK400" s="14">
        <f>AJ400/AA400</f>
        <v>352705.68010291597</v>
      </c>
      <c r="BL400" s="14">
        <f>BI400+BJ400+BK400</f>
        <v>628857.9362826912</v>
      </c>
      <c r="BM400" s="14">
        <f>(AF400/W400)-AF400</f>
        <v>0</v>
      </c>
      <c r="BN400" s="14">
        <f>AH400/Y400-AH400</f>
        <v>47114.256179775257</v>
      </c>
      <c r="BO400" s="14">
        <f>AJ400/AA400-AJ400</f>
        <v>106592.68010291597</v>
      </c>
      <c r="BP400" s="14">
        <f>BG400/S400</f>
        <v>0.10358974358974359</v>
      </c>
      <c r="BQ400" s="14">
        <f>(BG400-CA400)/S400</f>
        <v>0.10740430368888022</v>
      </c>
      <c r="BR400" s="27">
        <f>BQ400-BP400</f>
        <v>3.814560099136638E-3</v>
      </c>
      <c r="BS400" s="28">
        <f t="shared" si="32"/>
        <v>2116800</v>
      </c>
      <c r="BT400" s="11">
        <f>BS400/S400</f>
        <v>0.73545966228893056</v>
      </c>
      <c r="BU400" s="14">
        <f>(BE400-AP400)*1/BT400-(BE400-AP400)</f>
        <v>176357.54846938781</v>
      </c>
      <c r="BV400" s="14">
        <f t="shared" si="33"/>
        <v>0.17035612535612535</v>
      </c>
      <c r="BW400" s="27">
        <f>(AR400+AV400+AY400+BB400)/S400</f>
        <v>6.6766381766381763E-2</v>
      </c>
      <c r="BX400" s="13">
        <f>(AF400+AH400+AJ400+AL400+AN400)/N400</f>
        <v>250.15255102040817</v>
      </c>
      <c r="BY400" s="26">
        <f>BX400/K400</f>
        <v>0.23162273242630385</v>
      </c>
      <c r="BZ400" s="11">
        <f>AP400/BE400</f>
        <v>4.0789771556884394E-5</v>
      </c>
      <c r="CA400" s="15">
        <f>-(BM400+BN400+BO400)/M400</f>
        <v>-10979.066877335088</v>
      </c>
      <c r="CB400" s="15">
        <f>BG400-CA400</f>
        <v>309131.06687733508</v>
      </c>
      <c r="CC400" s="18">
        <f t="shared" si="34"/>
        <v>0</v>
      </c>
      <c r="CD400" s="17">
        <f>(AF400/(AF400+AH400+AJ400))/(X400/(X400+Z400+AB400))</f>
        <v>1.9820016914923586</v>
      </c>
      <c r="CE400" s="19">
        <f>(AH400/(AF400+AH400+AJ400))/(Z400/(X400+Z400+AB400))</f>
        <v>0.91756950595280529</v>
      </c>
      <c r="CF400" s="18">
        <f>(AJ400/(AF400+AH400+AJ400))/(AB400/(X400+Z400+AB400))</f>
        <v>0.82608297195934643</v>
      </c>
      <c r="CG400">
        <f>AH400/Z400</f>
        <v>163.59627329192546</v>
      </c>
      <c r="CH400" s="11">
        <f>BB400/BE400</f>
        <v>5.8439505709548277E-2</v>
      </c>
      <c r="CI400" s="14">
        <f>AY400/V400</f>
        <v>2603.0522623431339</v>
      </c>
      <c r="CJ400" s="14">
        <f>AV400/M400</f>
        <v>6953.5714285714284</v>
      </c>
      <c r="CK400" s="17">
        <f>N400/V400</f>
        <v>210.98264966473172</v>
      </c>
      <c r="CL400" s="17">
        <f>(AL400+AN400)/N400</f>
        <v>7.7285714285714286</v>
      </c>
      <c r="CM400" s="14">
        <f>AP400/AC400</f>
        <v>5</v>
      </c>
    </row>
    <row r="401" spans="1:91" hidden="1" x14ac:dyDescent="0.2">
      <c r="A401">
        <v>380</v>
      </c>
      <c r="B401" s="2">
        <v>44835</v>
      </c>
      <c r="C401" s="3" t="s">
        <v>43</v>
      </c>
      <c r="D401" t="s">
        <v>38</v>
      </c>
      <c r="E401" s="3" t="s">
        <v>57</v>
      </c>
      <c r="F401" t="s">
        <v>56</v>
      </c>
      <c r="G401" t="str">
        <f>CONCATENATE(C401,E401)</f>
        <v>SFOYYC</v>
      </c>
      <c r="H401" t="s">
        <v>31</v>
      </c>
      <c r="I401">
        <f>U401/M401</f>
        <v>174</v>
      </c>
      <c r="J401" t="str">
        <f>_xlfn.CONCAT(C401,E401,H401)</f>
        <v>SFOYYC737-800</v>
      </c>
      <c r="K401" s="4">
        <v>1018</v>
      </c>
      <c r="L401" s="4">
        <f>N401/M401</f>
        <v>138.6</v>
      </c>
      <c r="M401" s="4">
        <v>10</v>
      </c>
      <c r="N401" s="4">
        <v>1386</v>
      </c>
      <c r="O401" s="4">
        <f>P401/M401</f>
        <v>21</v>
      </c>
      <c r="P401" s="4">
        <v>210</v>
      </c>
      <c r="Q401" s="4">
        <v>400</v>
      </c>
      <c r="R401" s="4">
        <v>776</v>
      </c>
      <c r="S401" s="4">
        <f>U401*K401</f>
        <v>1771320</v>
      </c>
      <c r="T401" s="7">
        <f>N401/U401</f>
        <v>0.79655172413793107</v>
      </c>
      <c r="U401" s="4">
        <v>1740</v>
      </c>
      <c r="V401" s="4">
        <v>6.4170227920227916</v>
      </c>
      <c r="W401" s="7">
        <f>P401/X401</f>
        <v>1</v>
      </c>
      <c r="X401" s="4">
        <v>210</v>
      </c>
      <c r="Y401" s="7">
        <f>Q401/Z401</f>
        <v>1</v>
      </c>
      <c r="Z401" s="4">
        <v>400</v>
      </c>
      <c r="AA401" s="7">
        <f>R401/AB401</f>
        <v>0.68672566371681421</v>
      </c>
      <c r="AB401" s="4">
        <v>1130</v>
      </c>
      <c r="AC401" s="4">
        <v>0</v>
      </c>
      <c r="AD401" s="4" t="e">
        <f>AP401/AC401</f>
        <v>#DIV/0!</v>
      </c>
      <c r="AE401" s="7">
        <f>AF401/(AF401+AH401+AJ401+AL401+AN401+AP401)</f>
        <v>0.2616988304873315</v>
      </c>
      <c r="AF401" s="4">
        <v>88321</v>
      </c>
      <c r="AG401" s="7">
        <f>AH401/(AF401+AH401+AJ401+AL401+AN401+AP401)</f>
        <v>0.27236281856405059</v>
      </c>
      <c r="AH401" s="4">
        <v>91920</v>
      </c>
      <c r="AI401" s="7">
        <f>AJ401/(AF401+AH401+AJ401+AL401+AN401+AP401)</f>
        <v>0.4383731714327197</v>
      </c>
      <c r="AJ401" s="4">
        <v>147947</v>
      </c>
      <c r="AK401" s="7">
        <f>AL401/(AF401+AH401+AJ401+AL401+AN401+AP401)</f>
        <v>1.3778145194982978E-2</v>
      </c>
      <c r="AL401" s="4">
        <v>4650</v>
      </c>
      <c r="AM401" s="7">
        <f>AN401/(AF401+AH401+AJ401+AL401+AN401+AP401)</f>
        <v>1.3787034320915225E-2</v>
      </c>
      <c r="AN401" s="4">
        <v>4653</v>
      </c>
      <c r="AO401" s="7">
        <f>AP401/(AF401+AH401+AJ401+AL401+AN401+AP401)</f>
        <v>0</v>
      </c>
      <c r="AP401" s="4">
        <v>0</v>
      </c>
      <c r="AQ401" s="6">
        <f>AO401+AM401+AK401+AI401+AG401+AE401</f>
        <v>1</v>
      </c>
      <c r="AR401" s="4">
        <v>23631</v>
      </c>
      <c r="AS401" s="4">
        <f>AR401/M401</f>
        <v>2363.1</v>
      </c>
      <c r="AT401" s="4">
        <f>AR401/V401</f>
        <v>3682.5488650868529</v>
      </c>
      <c r="AU401" s="7">
        <f>AR401/(AR401+AV401+AY401+BB401)</f>
        <v>0.21014299434425354</v>
      </c>
      <c r="AV401" s="4">
        <v>52395</v>
      </c>
      <c r="AW401" s="4">
        <f>AV401/M401</f>
        <v>5239.5</v>
      </c>
      <c r="AX401" s="7">
        <f>AV401/(AR401+AV401+AY401+BB401)</f>
        <v>0.46593213104257819</v>
      </c>
      <c r="AY401" s="4">
        <v>21013</v>
      </c>
      <c r="AZ401" s="4">
        <f>AY401/M401</f>
        <v>2101.3000000000002</v>
      </c>
      <c r="BA401" s="7">
        <f>AY401/(AR401+AV401+AY401+BB401)</f>
        <v>0.18686194998755024</v>
      </c>
      <c r="BB401" s="4">
        <v>15413</v>
      </c>
      <c r="BC401" s="11">
        <f>BB401/(AR401+AV401+AY401+BB401)</f>
        <v>0.13706292462561803</v>
      </c>
      <c r="BD401" s="9">
        <f>BC401+BA401+AX401+AU401</f>
        <v>1</v>
      </c>
      <c r="BE401" s="14">
        <f>(AF401+AH401+AJ401+AL401+AN401+AP401)</f>
        <v>337491</v>
      </c>
      <c r="BF401" s="14">
        <f t="shared" si="30"/>
        <v>-112452</v>
      </c>
      <c r="BG401" s="13">
        <f>(AF401+AH401+AJ401+AL401+AN401+AP401)-(AR401+AV401+AY401+BB401)</f>
        <v>225039</v>
      </c>
      <c r="BH401" s="13">
        <f t="shared" si="31"/>
        <v>0</v>
      </c>
      <c r="BI401" s="14">
        <f>AF401/W401</f>
        <v>88321</v>
      </c>
      <c r="BJ401" s="14">
        <f>AH401/Y401</f>
        <v>91920</v>
      </c>
      <c r="BK401" s="14">
        <f>AJ401/AA401</f>
        <v>215438.28608247422</v>
      </c>
      <c r="BL401" s="14">
        <f>BI401+BJ401+BK401</f>
        <v>395679.28608247422</v>
      </c>
      <c r="BM401" s="14">
        <f>(AF401/W401)-AF401</f>
        <v>0</v>
      </c>
      <c r="BN401" s="14">
        <f>AH401/Y401-AH401</f>
        <v>0</v>
      </c>
      <c r="BO401" s="14">
        <f>AJ401/AA401-AJ401</f>
        <v>67491.286082474224</v>
      </c>
      <c r="BP401" s="14">
        <f>BG401/S401</f>
        <v>0.12704593184743582</v>
      </c>
      <c r="BQ401" s="14">
        <f>(BG401-CA401)/S401</f>
        <v>0.13085615733365366</v>
      </c>
      <c r="BR401" s="27">
        <f>BQ401-BP401</f>
        <v>3.8102254862178442E-3</v>
      </c>
      <c r="BS401" s="28">
        <f t="shared" si="32"/>
        <v>1410948</v>
      </c>
      <c r="BT401" s="11">
        <f>BS401/S401</f>
        <v>0.79655172413793107</v>
      </c>
      <c r="BU401" s="14">
        <f>(BE401-AP401)*1/BT401-(BE401-AP401)</f>
        <v>86199</v>
      </c>
      <c r="BV401" s="14">
        <f t="shared" si="33"/>
        <v>0.19053079059684302</v>
      </c>
      <c r="BW401" s="27">
        <f>(AR401+AV401+AY401+BB401)/S401</f>
        <v>6.3484858749407222E-2</v>
      </c>
      <c r="BX401" s="13">
        <f>(AF401+AH401+AJ401+AL401+AN401)/N401</f>
        <v>243.5</v>
      </c>
      <c r="BY401" s="26">
        <f>BX401/K401</f>
        <v>0.23919449901768172</v>
      </c>
      <c r="BZ401" s="11">
        <f>AP401/BE401</f>
        <v>0</v>
      </c>
      <c r="CA401" s="15">
        <f>-(BM401+BN401+BO401)/M401</f>
        <v>-6749.1286082474226</v>
      </c>
      <c r="CB401" s="15">
        <f>BG401-CA401</f>
        <v>231788.12860824741</v>
      </c>
      <c r="CC401" s="18">
        <f t="shared" si="34"/>
        <v>0</v>
      </c>
      <c r="CD401" s="17">
        <f>(AF401/(AF401+AH401+AJ401))/(X401/(X401+Z401+AB401))</f>
        <v>2.2298273289351576</v>
      </c>
      <c r="CE401" s="19">
        <f>(AH401/(AF401+AH401+AJ401))/(Z401/(X401+Z401+AB401))</f>
        <v>1.2183626458005776</v>
      </c>
      <c r="CF401" s="18">
        <f>(AJ401/(AF401+AH401+AJ401))/(AB401/(X401+Z401+AB401))</f>
        <v>0.69415150672865999</v>
      </c>
      <c r="CG401">
        <f>AH401/Z401</f>
        <v>229.8</v>
      </c>
      <c r="CH401" s="11">
        <f>BB401/BE401</f>
        <v>4.5669365997908093E-2</v>
      </c>
      <c r="CI401" s="14">
        <f>AY401/V401</f>
        <v>3274.5715078528224</v>
      </c>
      <c r="CJ401" s="14">
        <f>AV401/M401</f>
        <v>5239.5</v>
      </c>
      <c r="CK401" s="17">
        <f>N401/V401</f>
        <v>215.98801265331042</v>
      </c>
      <c r="CL401" s="17">
        <f>(AL401+AN401)/N401</f>
        <v>6.7121212121212119</v>
      </c>
      <c r="CM401" s="14" t="e">
        <f>AP401/AC401</f>
        <v>#DIV/0!</v>
      </c>
    </row>
    <row r="402" spans="1:91" hidden="1" x14ac:dyDescent="0.2">
      <c r="A402">
        <v>1212</v>
      </c>
      <c r="B402" s="2">
        <v>45231</v>
      </c>
      <c r="C402" s="3" t="s">
        <v>53</v>
      </c>
      <c r="D402" t="s">
        <v>54</v>
      </c>
      <c r="E402" s="3" t="s">
        <v>37</v>
      </c>
      <c r="F402" t="s">
        <v>38</v>
      </c>
      <c r="G402" t="str">
        <f>CONCATENATE(C402,E402)</f>
        <v>YVRLAX</v>
      </c>
      <c r="H402" t="s">
        <v>48</v>
      </c>
      <c r="I402">
        <f>U402/M402</f>
        <v>190.35714285714286</v>
      </c>
      <c r="J402" t="str">
        <f>_xlfn.CONCAT(C402,E402,H402)</f>
        <v>YVRLAXA321</v>
      </c>
      <c r="K402" s="4">
        <v>1080</v>
      </c>
      <c r="L402" s="4">
        <f>N402/M402</f>
        <v>140</v>
      </c>
      <c r="M402" s="4">
        <v>14</v>
      </c>
      <c r="N402" s="4">
        <v>1960</v>
      </c>
      <c r="O402" s="4">
        <f>P402/M402</f>
        <v>23.5</v>
      </c>
      <c r="P402" s="4">
        <v>329</v>
      </c>
      <c r="Q402" s="4">
        <v>454</v>
      </c>
      <c r="R402" s="4">
        <v>1177</v>
      </c>
      <c r="S402" s="4">
        <f>U402*K402</f>
        <v>2878200</v>
      </c>
      <c r="T402" s="7">
        <f>N402/U402</f>
        <v>0.73545966228893056</v>
      </c>
      <c r="U402" s="4">
        <v>2665</v>
      </c>
      <c r="V402" s="4">
        <v>9.0576980568011951</v>
      </c>
      <c r="W402" s="7">
        <f>P402/X402</f>
        <v>0.94</v>
      </c>
      <c r="X402" s="4">
        <v>350</v>
      </c>
      <c r="Y402" s="7">
        <f>Q402/Z402</f>
        <v>0.70496894409937894</v>
      </c>
      <c r="Z402" s="4">
        <v>644</v>
      </c>
      <c r="AA402" s="7">
        <f>R402/AB402</f>
        <v>0.70436864153201673</v>
      </c>
      <c r="AB402" s="4">
        <v>1671</v>
      </c>
      <c r="AC402" s="4">
        <v>4</v>
      </c>
      <c r="AD402" s="4">
        <f>AP402/AC402</f>
        <v>5</v>
      </c>
      <c r="AE402" s="7">
        <f>AF402/(AF402+AH402+AJ402+AL402+AN402+AP402)</f>
        <v>0.22845886412965766</v>
      </c>
      <c r="AF402" s="4">
        <v>107046</v>
      </c>
      <c r="AG402" s="7">
        <f>AH402/(AF402+AH402+AJ402+AL402+AN402+AP402)</f>
        <v>0.21921986012374162</v>
      </c>
      <c r="AH402" s="4">
        <v>102717</v>
      </c>
      <c r="AI402" s="7">
        <f>AJ402/(AF402+AH402+AJ402+AL402+AN402+AP402)</f>
        <v>0.5196144759335577</v>
      </c>
      <c r="AJ402" s="4">
        <v>243469</v>
      </c>
      <c r="AK402" s="7">
        <f>AL402/(AF402+AH402+AJ402+AL402+AN402+AP402)</f>
        <v>1.7592310007106926E-2</v>
      </c>
      <c r="AL402" s="4">
        <v>8243</v>
      </c>
      <c r="AM402" s="7">
        <f>AN402/(AF402+AH402+AJ402+AL402+AN402+AP402)</f>
        <v>1.5071805564744524E-2</v>
      </c>
      <c r="AN402" s="4">
        <v>7062</v>
      </c>
      <c r="AO402" s="7">
        <f>AP402/(AF402+AH402+AJ402+AL402+AN402+AP402)</f>
        <v>4.2684241191573278E-5</v>
      </c>
      <c r="AP402" s="4">
        <v>20</v>
      </c>
      <c r="AQ402" s="6">
        <f>AO402+AM402+AK402+AI402+AG402+AE402</f>
        <v>1</v>
      </c>
      <c r="AR402" s="4">
        <v>40932</v>
      </c>
      <c r="AS402" s="4">
        <f>AR402/M402</f>
        <v>2923.7142857142858</v>
      </c>
      <c r="AT402" s="4">
        <f>AR402/V402</f>
        <v>4519.0289788104828</v>
      </c>
      <c r="AU402" s="7">
        <f>AR402/(AR402+AV402+AY402+BB402)</f>
        <v>0.21566086049378813</v>
      </c>
      <c r="AV402" s="4">
        <v>97350</v>
      </c>
      <c r="AW402" s="4">
        <f>AV402/M402</f>
        <v>6953.5714285714284</v>
      </c>
      <c r="AX402" s="7">
        <f>AV402/(AR402+AV402+AY402+BB402)</f>
        <v>0.51291372933329116</v>
      </c>
      <c r="AY402" s="4">
        <v>23578</v>
      </c>
      <c r="AZ402" s="4">
        <f>AY402/M402</f>
        <v>1684.1428571428571</v>
      </c>
      <c r="BA402" s="7">
        <f>AY402/(AR402+AV402+AY402+BB402)</f>
        <v>0.12422680955542208</v>
      </c>
      <c r="BB402" s="4">
        <v>27938</v>
      </c>
      <c r="BC402" s="11">
        <f>BB402/(AR402+AV402+AY402+BB402)</f>
        <v>0.14719860061749859</v>
      </c>
      <c r="BD402" s="9">
        <f>BC402+BA402+AX402+AU402</f>
        <v>1</v>
      </c>
      <c r="BE402" s="14">
        <f>(AF402+AH402+AJ402+AL402+AN402+AP402)</f>
        <v>468557</v>
      </c>
      <c r="BF402" s="14">
        <f t="shared" si="30"/>
        <v>-189798</v>
      </c>
      <c r="BG402" s="13">
        <f>(AF402+AH402+AJ402+AL402+AN402+AP402)-(AR402+AV402+AY402+BB402)</f>
        <v>278759</v>
      </c>
      <c r="BH402" s="13">
        <f t="shared" si="31"/>
        <v>0</v>
      </c>
      <c r="BI402" s="14">
        <f>AF402/W402</f>
        <v>113878.72340425533</v>
      </c>
      <c r="BJ402" s="14">
        <f>AH402/Y402</f>
        <v>145704.29074889867</v>
      </c>
      <c r="BK402" s="14">
        <f>AJ402/AA402</f>
        <v>345655.64910790144</v>
      </c>
      <c r="BL402" s="14">
        <f>BI402+BJ402+BK402</f>
        <v>605238.66326105548</v>
      </c>
      <c r="BM402" s="14">
        <f>(AF402/W402)-AF402</f>
        <v>6832.7234042553318</v>
      </c>
      <c r="BN402" s="14">
        <f>AH402/Y402-AH402</f>
        <v>42987.290748898668</v>
      </c>
      <c r="BO402" s="14">
        <f>AJ402/AA402-AJ402</f>
        <v>102186.64910790144</v>
      </c>
      <c r="BP402" s="14">
        <f>BG402/S402</f>
        <v>9.6851851851851856E-2</v>
      </c>
      <c r="BQ402" s="14">
        <f>(BG402-CA402)/S402</f>
        <v>0.1006242161088045</v>
      </c>
      <c r="BR402" s="27">
        <f>BQ402-BP402</f>
        <v>3.77236425695264E-3</v>
      </c>
      <c r="BS402" s="28">
        <f t="shared" si="32"/>
        <v>2116800</v>
      </c>
      <c r="BT402" s="11">
        <f>BS402/S402</f>
        <v>0.73545966228893056</v>
      </c>
      <c r="BU402" s="14">
        <f>(BE402-AP402)*1/BT402-(BE402-AP402)</f>
        <v>168529.89030612248</v>
      </c>
      <c r="BV402" s="14">
        <f t="shared" si="33"/>
        <v>0.16279514974636927</v>
      </c>
      <c r="BW402" s="27">
        <f>(AR402+AV402+AY402+BB402)/S402</f>
        <v>6.5943297894517403E-2</v>
      </c>
      <c r="BX402" s="13">
        <f>(AF402+AH402+AJ402+AL402+AN402)/N402</f>
        <v>239.04948979591836</v>
      </c>
      <c r="BY402" s="26">
        <f>BX402/K402</f>
        <v>0.22134212018140589</v>
      </c>
      <c r="BZ402" s="11">
        <f>AP402/BE402</f>
        <v>4.2684241191573278E-5</v>
      </c>
      <c r="CA402" s="15">
        <f>-(BM402+BN402+BO402)/M402</f>
        <v>-10857.618804361102</v>
      </c>
      <c r="CB402" s="15">
        <f>BG402-CA402</f>
        <v>289616.61880436109</v>
      </c>
      <c r="CC402" s="18">
        <f t="shared" si="34"/>
        <v>0</v>
      </c>
      <c r="CD402" s="17">
        <f>(AF402/(AF402+AH402+AJ402))/(X402/(X402+Z402+AB402))</f>
        <v>1.7983699927883039</v>
      </c>
      <c r="CE402" s="19">
        <f>(AH402/(AF402+AH402+AJ402))/(Z402/(X402+Z402+AB402))</f>
        <v>0.93784940560516961</v>
      </c>
      <c r="CF402" s="18">
        <f>(AJ402/(AF402+AH402+AJ402))/(AB402/(X402+Z402+AB402))</f>
        <v>0.85672979372493374</v>
      </c>
      <c r="CG402">
        <f>AH402/Z402</f>
        <v>159.49844720496895</v>
      </c>
      <c r="CH402" s="11">
        <f>BB402/BE402</f>
        <v>5.9625616520508712E-2</v>
      </c>
      <c r="CI402" s="14">
        <f>AY402/V402</f>
        <v>2603.0896428807182</v>
      </c>
      <c r="CJ402" s="14">
        <f>AV402/M402</f>
        <v>6953.5714285714284</v>
      </c>
      <c r="CK402" s="17">
        <f>N402/V402</f>
        <v>216.39052082645722</v>
      </c>
      <c r="CL402" s="17">
        <f>(AL402+AN402)/N402</f>
        <v>7.8086734693877551</v>
      </c>
      <c r="CM402" s="14">
        <f>AP402/AC402</f>
        <v>5</v>
      </c>
    </row>
    <row r="403" spans="1:91" hidden="1" x14ac:dyDescent="0.2">
      <c r="A403">
        <v>578</v>
      </c>
      <c r="B403" s="2">
        <v>44866</v>
      </c>
      <c r="C403" s="3" t="s">
        <v>53</v>
      </c>
      <c r="D403" t="s">
        <v>54</v>
      </c>
      <c r="E403" s="3" t="s">
        <v>43</v>
      </c>
      <c r="F403" t="s">
        <v>38</v>
      </c>
      <c r="G403" t="str">
        <f>CONCATENATE(C403,E403)</f>
        <v>YVRSFO</v>
      </c>
      <c r="H403" t="s">
        <v>34</v>
      </c>
      <c r="I403">
        <f>U403/M403</f>
        <v>179</v>
      </c>
      <c r="J403" t="str">
        <f>_xlfn.CONCAT(C403,E403,H403)</f>
        <v>YVRSFO737-900</v>
      </c>
      <c r="K403" s="4">
        <v>800</v>
      </c>
      <c r="L403" s="4">
        <f>N403/M403</f>
        <v>140.92307692307693</v>
      </c>
      <c r="M403" s="4">
        <v>13</v>
      </c>
      <c r="N403" s="4">
        <v>1832</v>
      </c>
      <c r="O403" s="4">
        <f>P403/M403</f>
        <v>19.23076923076923</v>
      </c>
      <c r="P403" s="4">
        <v>250</v>
      </c>
      <c r="Q403" s="4">
        <v>533</v>
      </c>
      <c r="R403" s="4">
        <v>1050</v>
      </c>
      <c r="S403" s="4">
        <f>U403*K403</f>
        <v>1861600</v>
      </c>
      <c r="T403" s="7">
        <f>N403/U403</f>
        <v>0.7872797593467985</v>
      </c>
      <c r="U403" s="4">
        <v>2327</v>
      </c>
      <c r="V403" s="4">
        <v>13.709707724425888</v>
      </c>
      <c r="W403" s="7">
        <f>P403/X403</f>
        <v>0.83612040133779264</v>
      </c>
      <c r="X403" s="4">
        <v>299</v>
      </c>
      <c r="Y403" s="7">
        <f>Q403/Z403</f>
        <v>0.95348837209302328</v>
      </c>
      <c r="Z403" s="4">
        <v>559</v>
      </c>
      <c r="AA403" s="7">
        <f>R403/AB403</f>
        <v>0.71477195371000679</v>
      </c>
      <c r="AB403" s="4">
        <v>1469</v>
      </c>
      <c r="AC403" s="4">
        <v>0</v>
      </c>
      <c r="AD403" s="4" t="e">
        <f>AP403/AC403</f>
        <v>#DIV/0!</v>
      </c>
      <c r="AE403" s="7">
        <f>AF403/(AF403+AH403+AJ403+AL403+AN403+AP403)</f>
        <v>0.21866606921083276</v>
      </c>
      <c r="AF403" s="4">
        <v>79055</v>
      </c>
      <c r="AG403" s="7">
        <f>AH403/(AF403+AH403+AJ403+AL403+AN403+AP403)</f>
        <v>0.2703238708499639</v>
      </c>
      <c r="AH403" s="4">
        <v>97731</v>
      </c>
      <c r="AI403" s="7">
        <f>AJ403/(AF403+AH403+AJ403+AL403+AN403+AP403)</f>
        <v>0.48777566639836473</v>
      </c>
      <c r="AJ403" s="4">
        <v>176347</v>
      </c>
      <c r="AK403" s="7">
        <f>AL403/(AF403+AH403+AJ403+AL403+AN403+AP403)</f>
        <v>1.7425795155628948E-2</v>
      </c>
      <c r="AL403" s="4">
        <v>6300</v>
      </c>
      <c r="AM403" s="7">
        <f>AN403/(AF403+AH403+AJ403+AL403+AN403+AP403)</f>
        <v>5.8085983852096488E-3</v>
      </c>
      <c r="AN403" s="4">
        <v>2100</v>
      </c>
      <c r="AO403" s="7">
        <f>AP403/(AF403+AH403+AJ403+AL403+AN403+AP403)</f>
        <v>0</v>
      </c>
      <c r="AP403" s="4">
        <v>0</v>
      </c>
      <c r="AQ403" s="6">
        <f>AO403+AM403+AK403+AI403+AG403+AE403</f>
        <v>1</v>
      </c>
      <c r="AR403" s="4">
        <v>50487</v>
      </c>
      <c r="AS403" s="4">
        <f>AR403/M403</f>
        <v>3883.6153846153848</v>
      </c>
      <c r="AT403" s="4">
        <f>AR403/V403</f>
        <v>3682.5730361887936</v>
      </c>
      <c r="AU403" s="7">
        <f>AR403/(AR403+AV403+AY403+BB403)</f>
        <v>0.2570294005345552</v>
      </c>
      <c r="AV403" s="4">
        <v>68114</v>
      </c>
      <c r="AW403" s="4">
        <f>AV403/M403</f>
        <v>5239.5384615384619</v>
      </c>
      <c r="AX403" s="7">
        <f>AV403/(AR403+AV403+AY403+BB403)</f>
        <v>0.34676848669975818</v>
      </c>
      <c r="AY403" s="4">
        <v>44893</v>
      </c>
      <c r="AZ403" s="4">
        <f>AY403/M403</f>
        <v>3453.3076923076924</v>
      </c>
      <c r="BA403" s="7">
        <f>AY403/(AR403+AV403+AY403+BB403)</f>
        <v>0.22855033727885962</v>
      </c>
      <c r="BB403" s="4">
        <v>32931</v>
      </c>
      <c r="BC403" s="11">
        <f>BB403/(AR403+AV403+AY403+BB403)</f>
        <v>0.16765177548682703</v>
      </c>
      <c r="BD403" s="9">
        <f>BC403+BA403+AX403+AU403</f>
        <v>1</v>
      </c>
      <c r="BE403" s="14">
        <f>(AF403+AH403+AJ403+AL403+AN403+AP403)</f>
        <v>361533</v>
      </c>
      <c r="BF403" s="14">
        <f t="shared" si="30"/>
        <v>-196425</v>
      </c>
      <c r="BG403" s="13">
        <f>(AF403+AH403+AJ403+AL403+AN403+AP403)-(AR403+AV403+AY403+BB403)</f>
        <v>165108</v>
      </c>
      <c r="BH403" s="13">
        <f t="shared" si="31"/>
        <v>0</v>
      </c>
      <c r="BI403" s="14">
        <f>AF403/W403</f>
        <v>94549.78</v>
      </c>
      <c r="BJ403" s="14">
        <f>AH403/Y403</f>
        <v>102498.36585365853</v>
      </c>
      <c r="BK403" s="14">
        <f>AJ403/AA403</f>
        <v>246717.85047619048</v>
      </c>
      <c r="BL403" s="14">
        <f>BI403+BJ403+BK403</f>
        <v>443765.996329849</v>
      </c>
      <c r="BM403" s="14">
        <f>(AF403/W403)-AF403</f>
        <v>15494.779999999999</v>
      </c>
      <c r="BN403" s="14">
        <f>AH403/Y403-AH403</f>
        <v>4767.3658536585281</v>
      </c>
      <c r="BO403" s="14">
        <f>AJ403/AA403-AJ403</f>
        <v>70370.850476190477</v>
      </c>
      <c r="BP403" s="14">
        <f>BG403/S403</f>
        <v>8.8691448216587879E-2</v>
      </c>
      <c r="BQ403" s="14">
        <f>(BG403-CA403)/S403</f>
        <v>9.2436489551165624E-2</v>
      </c>
      <c r="BR403" s="27">
        <f>BQ403-BP403</f>
        <v>3.745041334577745E-3</v>
      </c>
      <c r="BS403" s="28">
        <f t="shared" si="32"/>
        <v>1465600</v>
      </c>
      <c r="BT403" s="11">
        <f>BS403/S403</f>
        <v>0.7872797593467985</v>
      </c>
      <c r="BU403" s="14">
        <f>(BE403-AP403)*1/BT403-(BE403-AP403)</f>
        <v>97684.953602620051</v>
      </c>
      <c r="BV403" s="14">
        <f t="shared" si="33"/>
        <v>0.19420552213149977</v>
      </c>
      <c r="BW403" s="27">
        <f>(AR403+AV403+AY403+BB403)/S403</f>
        <v>0.10551407391491191</v>
      </c>
      <c r="BX403" s="13">
        <f>(AF403+AH403+AJ403+AL403+AN403)/N403</f>
        <v>197.34334061135371</v>
      </c>
      <c r="BY403" s="26">
        <f>BX403/K403</f>
        <v>0.24667917576419213</v>
      </c>
      <c r="BZ403" s="11">
        <f>AP403/BE403</f>
        <v>0</v>
      </c>
      <c r="CA403" s="15">
        <f>-(BM403+BN403+BO403)/M403</f>
        <v>-6971.7689484499233</v>
      </c>
      <c r="CB403" s="15">
        <f>BG403-CA403</f>
        <v>172079.76894844993</v>
      </c>
      <c r="CC403" s="18">
        <f t="shared" si="34"/>
        <v>0</v>
      </c>
      <c r="CD403" s="17">
        <f>(AF403/(AF403+AH403+AJ403))/(X403/(X403+Z403+AB403))</f>
        <v>1.7422731107961664</v>
      </c>
      <c r="CE403" s="19">
        <f>(AH403/(AF403+AH403+AJ403))/(Z403/(X403+Z403+AB403))</f>
        <v>1.1520693270649263</v>
      </c>
      <c r="CF403" s="18">
        <f>(AJ403/(AF403+AH403+AJ403))/(AB403/(X403+Z403+AB403))</f>
        <v>0.79105077334421559</v>
      </c>
      <c r="CG403">
        <f>AH403/Z403</f>
        <v>174.83184257602863</v>
      </c>
      <c r="CH403" s="11">
        <f>BB403/BE403</f>
        <v>9.108712067778045E-2</v>
      </c>
      <c r="CI403" s="14">
        <f>AY403/V403</f>
        <v>3274.54099696206</v>
      </c>
      <c r="CJ403" s="14">
        <f>AV403/M403</f>
        <v>5239.5384615384619</v>
      </c>
      <c r="CK403" s="17">
        <f>N403/V403</f>
        <v>133.62793991122209</v>
      </c>
      <c r="CL403" s="17">
        <f>(AL403+AN403)/N403</f>
        <v>4.5851528384279474</v>
      </c>
      <c r="CM403" s="14" t="e">
        <f>AP403/AC403</f>
        <v>#DIV/0!</v>
      </c>
    </row>
    <row r="404" spans="1:91" hidden="1" x14ac:dyDescent="0.2">
      <c r="A404">
        <v>276</v>
      </c>
      <c r="B404" s="2">
        <v>44835</v>
      </c>
      <c r="C404" s="3" t="s">
        <v>37</v>
      </c>
      <c r="D404" t="s">
        <v>38</v>
      </c>
      <c r="E404" s="3" t="s">
        <v>41</v>
      </c>
      <c r="F404" t="s">
        <v>42</v>
      </c>
      <c r="G404" t="str">
        <f>CONCATENATE(C404,E404)</f>
        <v>LAXSEA</v>
      </c>
      <c r="H404" t="s">
        <v>48</v>
      </c>
      <c r="I404">
        <f>U404/M404</f>
        <v>187</v>
      </c>
      <c r="J404" t="str">
        <f>_xlfn.CONCAT(C404,E404,H404)</f>
        <v>LAXSEAA321</v>
      </c>
      <c r="K404" s="4">
        <v>954</v>
      </c>
      <c r="L404" s="4">
        <f>N404/M404</f>
        <v>129.52941176470588</v>
      </c>
      <c r="M404" s="4">
        <v>17</v>
      </c>
      <c r="N404" s="4">
        <v>2202</v>
      </c>
      <c r="O404" s="4">
        <f>P404/M404</f>
        <v>24.294117647058822</v>
      </c>
      <c r="P404" s="4">
        <v>413</v>
      </c>
      <c r="Q404" s="4">
        <v>776</v>
      </c>
      <c r="R404" s="4">
        <v>1014</v>
      </c>
      <c r="S404" s="4">
        <f>U404*K404</f>
        <v>3032766</v>
      </c>
      <c r="T404" s="7">
        <f>N404/U404</f>
        <v>0.69267065114815984</v>
      </c>
      <c r="U404" s="4">
        <v>3179</v>
      </c>
      <c r="V404" s="4">
        <v>45.910702433628316</v>
      </c>
      <c r="W404" s="7">
        <f>P404/X404</f>
        <v>1</v>
      </c>
      <c r="X404" s="4">
        <v>413</v>
      </c>
      <c r="Y404" s="7">
        <f>Q404/Z404</f>
        <v>1</v>
      </c>
      <c r="Z404" s="4">
        <v>776</v>
      </c>
      <c r="AA404" s="7">
        <f>R404/AB404</f>
        <v>0.50929181315921646</v>
      </c>
      <c r="AB404" s="4">
        <v>1991</v>
      </c>
      <c r="AC404" s="4">
        <v>9929</v>
      </c>
      <c r="AD404" s="4">
        <f>AP404/AC404</f>
        <v>5</v>
      </c>
      <c r="AE404" s="7">
        <f>AF404/(AF404+AH404+AJ404+AL404+AN404+AP404)</f>
        <v>0.25370521186629968</v>
      </c>
      <c r="AF404" s="4">
        <v>147661</v>
      </c>
      <c r="AG404" s="7">
        <f>AH404/(AF404+AH404+AJ404+AL404+AN404+AP404)</f>
        <v>0.29810418234487596</v>
      </c>
      <c r="AH404" s="4">
        <v>173502</v>
      </c>
      <c r="AI404" s="7">
        <f>AJ404/(AF404+AH404+AJ404+AL404+AN404+AP404)</f>
        <v>0.34371789188650526</v>
      </c>
      <c r="AJ404" s="4">
        <v>200050</v>
      </c>
      <c r="AK404" s="7">
        <f>AL404/(AF404+AH404+AJ404+AL404+AN404+AP404)</f>
        <v>1.0463593909466717E-2</v>
      </c>
      <c r="AL404" s="4">
        <v>6090</v>
      </c>
      <c r="AM404" s="7">
        <f>AN404/(AF404+AH404+AJ404+AL404+AN404+AP404)</f>
        <v>8.7110707916250012E-3</v>
      </c>
      <c r="AN404" s="4">
        <v>5070</v>
      </c>
      <c r="AO404" s="7">
        <f>AP404/(AF404+AH404+AJ404+AL404+AN404+AP404)</f>
        <v>8.5298049201227452E-2</v>
      </c>
      <c r="AP404" s="4">
        <v>49645</v>
      </c>
      <c r="AQ404" s="6">
        <f>AO404+AM404+AK404+AI404+AG404+AE404</f>
        <v>1</v>
      </c>
      <c r="AR404" s="4">
        <v>176791</v>
      </c>
      <c r="AS404" s="4">
        <f>AR404/M404</f>
        <v>10399.470588235294</v>
      </c>
      <c r="AT404" s="4">
        <f>AR404/V404</f>
        <v>3850.7578980213011</v>
      </c>
      <c r="AU404" s="7">
        <f>AR404/(AR404+AV404+AY404+BB404)</f>
        <v>0.31499397774974519</v>
      </c>
      <c r="AV404" s="4">
        <v>102470</v>
      </c>
      <c r="AW404" s="4">
        <f>AV404/M404</f>
        <v>6027.6470588235297</v>
      </c>
      <c r="AX404" s="7">
        <f>AV404/(AR404+AV404+AY404+BB404)</f>
        <v>0.18257395964735984</v>
      </c>
      <c r="AY404" s="4">
        <v>171211</v>
      </c>
      <c r="AZ404" s="4">
        <f>AY404/M404</f>
        <v>10071.235294117647</v>
      </c>
      <c r="BA404" s="7">
        <f>AY404/(AR404+AV404+AY404+BB404)</f>
        <v>0.305051919636812</v>
      </c>
      <c r="BB404" s="4">
        <v>110780</v>
      </c>
      <c r="BC404" s="11">
        <f>BB404/(AR404+AV404+AY404+BB404)</f>
        <v>0.19738014296608297</v>
      </c>
      <c r="BD404" s="9">
        <f>BC404+BA404+AX404+AU404</f>
        <v>1</v>
      </c>
      <c r="BE404" s="14">
        <f>(AF404+AH404+AJ404+AL404+AN404+AP404)</f>
        <v>582018</v>
      </c>
      <c r="BF404" s="14">
        <f t="shared" si="30"/>
        <v>-561252</v>
      </c>
      <c r="BG404" s="13">
        <f>(AF404+AH404+AJ404+AL404+AN404+AP404)-(AR404+AV404+AY404+BB404)</f>
        <v>20766</v>
      </c>
      <c r="BH404" s="13">
        <f t="shared" si="31"/>
        <v>0</v>
      </c>
      <c r="BI404" s="14">
        <f>AF404/W404</f>
        <v>147661</v>
      </c>
      <c r="BJ404" s="14">
        <f>AH404/Y404</f>
        <v>173502</v>
      </c>
      <c r="BK404" s="14">
        <f>AJ404/AA404</f>
        <v>392800.34516765288</v>
      </c>
      <c r="BL404" s="14">
        <f>BI404+BJ404+BK404</f>
        <v>713963.34516765294</v>
      </c>
      <c r="BM404" s="14">
        <f>(AF404/W404)-AF404</f>
        <v>0</v>
      </c>
      <c r="BN404" s="14">
        <f>AH404/Y404-AH404</f>
        <v>0</v>
      </c>
      <c r="BO404" s="14">
        <f>AJ404/AA404-AJ404</f>
        <v>192750.34516765288</v>
      </c>
      <c r="BP404" s="14">
        <f>BG404/S404</f>
        <v>6.8472147208192124E-3</v>
      </c>
      <c r="BQ404" s="14">
        <f>(BG404-CA404)/S404</f>
        <v>1.0585800420506306E-2</v>
      </c>
      <c r="BR404" s="27">
        <f>BQ404-BP404</f>
        <v>3.7385856996870939E-3</v>
      </c>
      <c r="BS404" s="28">
        <f t="shared" si="32"/>
        <v>2100708</v>
      </c>
      <c r="BT404" s="11">
        <f>BS404/S404</f>
        <v>0.69267065114815984</v>
      </c>
      <c r="BU404" s="14">
        <f>(BE404-AP404)*1/BT404-(BE404-AP404)</f>
        <v>236207.27565849223</v>
      </c>
      <c r="BV404" s="14">
        <f t="shared" si="33"/>
        <v>0.19190995942318004</v>
      </c>
      <c r="BW404" s="27">
        <f>(AR404+AV404+AY404+BB404)/S404</f>
        <v>0.18506274470236081</v>
      </c>
      <c r="BX404" s="13">
        <f>(AF404+AH404+AJ404+AL404+AN404)/N404</f>
        <v>241.7679382379655</v>
      </c>
      <c r="BY404" s="26">
        <f>BX404/K404</f>
        <v>0.25342551177983802</v>
      </c>
      <c r="BZ404" s="11">
        <f>AP404/BE404</f>
        <v>8.5298049201227452E-2</v>
      </c>
      <c r="CA404" s="15">
        <f>-(BM404+BN404+BO404)/M404</f>
        <v>-11338.255598097228</v>
      </c>
      <c r="CB404" s="15">
        <f>BG404-CA404</f>
        <v>32104.255598097228</v>
      </c>
      <c r="CC404" s="18">
        <f t="shared" si="34"/>
        <v>0</v>
      </c>
      <c r="CD404" s="17">
        <f>(AF404/(AF404+AH404+AJ404))/(X404/(X404+Z404+AB404))</f>
        <v>2.1813614524795715</v>
      </c>
      <c r="CE404" s="19">
        <f>(AH404/(AF404+AH404+AJ404))/(Z404/(X404+Z404+AB404))</f>
        <v>1.3641264970703453</v>
      </c>
      <c r="CF404" s="18">
        <f>(AJ404/(AF404+AH404+AJ404))/(AB404/(X404+Z404+AB404))</f>
        <v>0.61302639799063252</v>
      </c>
      <c r="CG404">
        <f>AH404/Z404</f>
        <v>223.58505154639175</v>
      </c>
      <c r="CH404" s="11">
        <f>BB404/BE404</f>
        <v>0.190337755876966</v>
      </c>
      <c r="CI404" s="14">
        <f>AY404/V404</f>
        <v>3729.2176099356016</v>
      </c>
      <c r="CJ404" s="14">
        <f>AV404/M404</f>
        <v>6027.6470588235297</v>
      </c>
      <c r="CK404" s="17">
        <f>N404/V404</f>
        <v>47.962672825216806</v>
      </c>
      <c r="CL404" s="17">
        <f>(AL404+AN404)/N404</f>
        <v>5.0681198910081742</v>
      </c>
      <c r="CM404" s="14">
        <f>AP404/AC404</f>
        <v>5</v>
      </c>
    </row>
    <row r="405" spans="1:91" hidden="1" x14ac:dyDescent="0.2">
      <c r="A405">
        <v>572</v>
      </c>
      <c r="B405" s="2">
        <v>44866</v>
      </c>
      <c r="C405" s="3" t="s">
        <v>55</v>
      </c>
      <c r="D405" t="s">
        <v>56</v>
      </c>
      <c r="E405" s="3" t="s">
        <v>41</v>
      </c>
      <c r="F405" t="s">
        <v>42</v>
      </c>
      <c r="G405" t="str">
        <f>CONCATENATE(C405,E405)</f>
        <v>YEGSEA</v>
      </c>
      <c r="H405" t="s">
        <v>40</v>
      </c>
      <c r="I405">
        <f>U405/M405</f>
        <v>73.466666666666669</v>
      </c>
      <c r="J405" t="str">
        <f>_xlfn.CONCAT(C405,E405,H405)</f>
        <v>YEGSEAE175</v>
      </c>
      <c r="K405" s="4">
        <v>558</v>
      </c>
      <c r="L405" s="4">
        <f>N405/M405</f>
        <v>58.6</v>
      </c>
      <c r="M405" s="4">
        <v>15</v>
      </c>
      <c r="N405" s="4">
        <v>879</v>
      </c>
      <c r="O405" s="4">
        <f>P405/M405</f>
        <v>9.6666666666666661</v>
      </c>
      <c r="P405" s="4">
        <v>145</v>
      </c>
      <c r="Q405" s="4">
        <v>200</v>
      </c>
      <c r="R405" s="4">
        <v>534</v>
      </c>
      <c r="S405" s="4">
        <f>U405*K405</f>
        <v>614916</v>
      </c>
      <c r="T405" s="7">
        <f>N405/U405</f>
        <v>0.79764065335753176</v>
      </c>
      <c r="U405" s="4">
        <v>1102</v>
      </c>
      <c r="V405" s="4">
        <v>23.707260726072608</v>
      </c>
      <c r="W405" s="7">
        <f>P405/X405</f>
        <v>1</v>
      </c>
      <c r="X405" s="4">
        <v>145</v>
      </c>
      <c r="Y405" s="7">
        <f>Q405/Z405</f>
        <v>0.76628352490421459</v>
      </c>
      <c r="Z405" s="4">
        <v>261</v>
      </c>
      <c r="AA405" s="7">
        <f>R405/AB405</f>
        <v>0.76724137931034486</v>
      </c>
      <c r="AB405" s="4">
        <v>696</v>
      </c>
      <c r="AC405" s="4">
        <v>90</v>
      </c>
      <c r="AD405" s="4">
        <f>AP405/AC405</f>
        <v>4.9777777777777779</v>
      </c>
      <c r="AE405" s="7">
        <f>AF405/(AF405+AH405+AJ405+AL405+AN405+AP405)</f>
        <v>0.2612193239697484</v>
      </c>
      <c r="AF405" s="4">
        <v>42311</v>
      </c>
      <c r="AG405" s="7">
        <f>AH405/(AF405+AH405+AJ405+AL405+AN405+AP405)</f>
        <v>0.21029171168390184</v>
      </c>
      <c r="AH405" s="4">
        <v>34062</v>
      </c>
      <c r="AI405" s="7">
        <f>AJ405/(AF405+AH405+AJ405+AL405+AN405+AP405)</f>
        <v>0.48612440191387563</v>
      </c>
      <c r="AJ405" s="4">
        <v>78740</v>
      </c>
      <c r="AK405" s="7">
        <f>AL405/(AF405+AH405+AJ405+AL405+AN405+AP405)</f>
        <v>1.9817873128569224E-2</v>
      </c>
      <c r="AL405" s="4">
        <v>3210</v>
      </c>
      <c r="AM405" s="7">
        <f>AN405/(AF405+AH405+AJ405+AL405+AN405+AP405)</f>
        <v>1.978083037505788E-2</v>
      </c>
      <c r="AN405" s="4">
        <v>3204</v>
      </c>
      <c r="AO405" s="7">
        <f>AP405/(AF405+AH405+AJ405+AL405+AN405+AP405)</f>
        <v>2.7658589288470444E-3</v>
      </c>
      <c r="AP405" s="4">
        <v>448</v>
      </c>
      <c r="AQ405" s="6">
        <f>AO405+AM405+AK405+AI405+AG405+AE405</f>
        <v>1</v>
      </c>
      <c r="AR405" s="4">
        <v>38065</v>
      </c>
      <c r="AS405" s="4">
        <f>AR405/M405</f>
        <v>2537.6666666666665</v>
      </c>
      <c r="AT405" s="4">
        <f>AR405/V405</f>
        <v>1605.6262442053094</v>
      </c>
      <c r="AU405" s="7">
        <f>AR405/(AR405+AV405+AY405+BB405)</f>
        <v>0.26732916637404314</v>
      </c>
      <c r="AV405" s="4">
        <v>39325</v>
      </c>
      <c r="AW405" s="4">
        <f>AV405/M405</f>
        <v>2621.6666666666665</v>
      </c>
      <c r="AX405" s="7">
        <f>AV405/(AR405+AV405+AY405+BB405)</f>
        <v>0.27617810239483109</v>
      </c>
      <c r="AY405" s="4">
        <v>43464</v>
      </c>
      <c r="AZ405" s="4">
        <f>AY405/M405</f>
        <v>2897.6</v>
      </c>
      <c r="BA405" s="7">
        <f>AY405/(AR405+AV405+AY405+BB405)</f>
        <v>0.30524615492661</v>
      </c>
      <c r="BB405" s="4">
        <v>21536</v>
      </c>
      <c r="BC405" s="11">
        <f>BB405/(AR405+AV405+AY405+BB405)</f>
        <v>0.15124657630451577</v>
      </c>
      <c r="BD405" s="9">
        <f>BC405+BA405+AX405+AU405</f>
        <v>1</v>
      </c>
      <c r="BE405" s="14">
        <f>(AF405+AH405+AJ405+AL405+AN405+AP405)</f>
        <v>161975</v>
      </c>
      <c r="BF405" s="14">
        <f t="shared" si="30"/>
        <v>-142390</v>
      </c>
      <c r="BG405" s="13">
        <f>(AF405+AH405+AJ405+AL405+AN405+AP405)-(AR405+AV405+AY405+BB405)</f>
        <v>19585</v>
      </c>
      <c r="BH405" s="13">
        <f t="shared" si="31"/>
        <v>0</v>
      </c>
      <c r="BI405" s="14">
        <f>AF405/W405</f>
        <v>42311</v>
      </c>
      <c r="BJ405" s="14">
        <f>AH405/Y405</f>
        <v>44450.909999999996</v>
      </c>
      <c r="BK405" s="14">
        <f>AJ405/AA405</f>
        <v>102627.41573033707</v>
      </c>
      <c r="BL405" s="14">
        <f>BI405+BJ405+BK405</f>
        <v>189389.32573033706</v>
      </c>
      <c r="BM405" s="14">
        <f>(AF405/W405)-AF405</f>
        <v>0</v>
      </c>
      <c r="BN405" s="14">
        <f>AH405/Y405-AH405</f>
        <v>10388.909999999996</v>
      </c>
      <c r="BO405" s="14">
        <f>AJ405/AA405-AJ405</f>
        <v>23887.415730337074</v>
      </c>
      <c r="BP405" s="14">
        <f>BG405/S405</f>
        <v>3.1849878682616815E-2</v>
      </c>
      <c r="BQ405" s="14">
        <f>(BG405-CA405)/S405</f>
        <v>3.5565977112357573E-2</v>
      </c>
      <c r="BR405" s="27">
        <f>BQ405-BP405</f>
        <v>3.7160984297407579E-3</v>
      </c>
      <c r="BS405" s="28">
        <f t="shared" si="32"/>
        <v>490482</v>
      </c>
      <c r="BT405" s="11">
        <f>BS405/S405</f>
        <v>0.79764065335753176</v>
      </c>
      <c r="BU405" s="14">
        <f>(BE405-AP405)*1/BT405-(BE405-AP405)</f>
        <v>40978.977246871451</v>
      </c>
      <c r="BV405" s="14">
        <f t="shared" si="33"/>
        <v>0.26340996168582376</v>
      </c>
      <c r="BW405" s="27">
        <f>(AR405+AV405+AY405+BB405)/S405</f>
        <v>0.23156008300320693</v>
      </c>
      <c r="BX405" s="13">
        <f>(AF405+AH405+AJ405+AL405+AN405)/N405</f>
        <v>183.76222980659841</v>
      </c>
      <c r="BY405" s="26">
        <f>BX405/K405</f>
        <v>0.3293229924849434</v>
      </c>
      <c r="BZ405" s="11">
        <f>AP405/BE405</f>
        <v>2.7658589288470444E-3</v>
      </c>
      <c r="CA405" s="15">
        <f>-(BM405+BN405+BO405)/M405</f>
        <v>-2285.0883820224713</v>
      </c>
      <c r="CB405" s="15">
        <f>BG405-CA405</f>
        <v>21870.08838202247</v>
      </c>
      <c r="CC405" s="18">
        <f t="shared" si="34"/>
        <v>0</v>
      </c>
      <c r="CD405" s="17">
        <f>(AF405/(AF405+AH405+AJ405))/(X405/(X405+Z405+AB405))</f>
        <v>2.0730925196469672</v>
      </c>
      <c r="CE405" s="19">
        <f>(AH405/(AF405+AH405+AJ405))/(Z405/(X405+Z405+AB405))</f>
        <v>0.92717782090046197</v>
      </c>
      <c r="CF405" s="18">
        <f>(AJ405/(AF405+AH405+AJ405))/(AB405/(X405+Z405+AB405))</f>
        <v>0.80374737556920872</v>
      </c>
      <c r="CG405">
        <f>AH405/Z405</f>
        <v>130.50574712643677</v>
      </c>
      <c r="CH405" s="11">
        <f>BB405/BE405</f>
        <v>0.13295878993671864</v>
      </c>
      <c r="CI405" s="14">
        <f>AY405/V405</f>
        <v>1833.3623821920287</v>
      </c>
      <c r="CJ405" s="14">
        <f>AV405/M405</f>
        <v>2621.6666666666665</v>
      </c>
      <c r="CK405" s="17">
        <f>N405/V405</f>
        <v>37.077248618323054</v>
      </c>
      <c r="CL405" s="17">
        <f>(AL405+AN405)/N405</f>
        <v>7.2969283276450509</v>
      </c>
      <c r="CM405" s="14">
        <f>AP405/AC405</f>
        <v>4.9777777777777779</v>
      </c>
    </row>
    <row r="406" spans="1:91" hidden="1" x14ac:dyDescent="0.2">
      <c r="A406">
        <v>126</v>
      </c>
      <c r="B406" s="2">
        <v>44805</v>
      </c>
      <c r="C406" s="3" t="s">
        <v>41</v>
      </c>
      <c r="D406" t="s">
        <v>42</v>
      </c>
      <c r="E406" s="3" t="s">
        <v>36</v>
      </c>
      <c r="F406" t="s">
        <v>28</v>
      </c>
      <c r="G406" t="str">
        <f>CONCATENATE(C406,E406)</f>
        <v>SEAJNU</v>
      </c>
      <c r="H406" t="s">
        <v>30</v>
      </c>
      <c r="I406">
        <f>U406/M406</f>
        <v>120.9</v>
      </c>
      <c r="J406" t="str">
        <f>_xlfn.CONCAT(C406,E406,H406)</f>
        <v>SEAJNU737-700</v>
      </c>
      <c r="K406" s="4">
        <v>909</v>
      </c>
      <c r="L406" s="4">
        <f>N406/M406</f>
        <v>78.3</v>
      </c>
      <c r="M406" s="4">
        <v>20</v>
      </c>
      <c r="N406" s="4">
        <v>1566</v>
      </c>
      <c r="O406" s="4">
        <f>P406/M406</f>
        <v>11.65</v>
      </c>
      <c r="P406" s="4">
        <v>233</v>
      </c>
      <c r="Q406" s="4">
        <v>424</v>
      </c>
      <c r="R406" s="4">
        <v>910</v>
      </c>
      <c r="S406" s="4">
        <f>U406*K406</f>
        <v>2197962</v>
      </c>
      <c r="T406" s="7">
        <f>N406/U406</f>
        <v>0.64764267990074442</v>
      </c>
      <c r="U406" s="4">
        <v>2418</v>
      </c>
      <c r="V406" s="4">
        <v>50.014719029374199</v>
      </c>
      <c r="W406" s="7">
        <f>P406/X406</f>
        <v>0.70180722891566261</v>
      </c>
      <c r="X406" s="4">
        <v>332</v>
      </c>
      <c r="Y406" s="7">
        <f>Q406/Z406</f>
        <v>0.70082644628099178</v>
      </c>
      <c r="Z406" s="4">
        <v>605</v>
      </c>
      <c r="AA406" s="7">
        <f>R406/AB406</f>
        <v>0.61403508771929827</v>
      </c>
      <c r="AB406" s="4">
        <v>1482</v>
      </c>
      <c r="AC406" s="4">
        <v>10953</v>
      </c>
      <c r="AD406" s="4">
        <f>AP406/AC406</f>
        <v>5</v>
      </c>
      <c r="AE406" s="7">
        <f>AF406/(AF406+AH406+AJ406+AL406+AN406+AP406)</f>
        <v>0.21363962555160448</v>
      </c>
      <c r="AF406" s="4">
        <v>79785</v>
      </c>
      <c r="AG406" s="7">
        <f>AH406/(AF406+AH406+AJ406+AL406+AN406+AP406)</f>
        <v>0.21809530439998287</v>
      </c>
      <c r="AH406" s="4">
        <v>81449</v>
      </c>
      <c r="AI406" s="7">
        <f>AJ406/(AF406+AH406+AJ406+AL406+AN406+AP406)</f>
        <v>0.399693672079174</v>
      </c>
      <c r="AJ406" s="4">
        <v>149268</v>
      </c>
      <c r="AK406" s="7">
        <f>AL406/(AF406+AH406+AJ406+AL406+AN406+AP406)</f>
        <v>1.4620196221241591E-2</v>
      </c>
      <c r="AL406" s="4">
        <v>5460</v>
      </c>
      <c r="AM406" s="7">
        <f>AN406/(AF406+AH406+AJ406+AL406+AN406+AP406)</f>
        <v>7.3074204190051841E-3</v>
      </c>
      <c r="AN406" s="4">
        <v>2729</v>
      </c>
      <c r="AO406" s="7">
        <f>AP406/(AF406+AH406+AJ406+AL406+AN406+AP406)</f>
        <v>0.14664378132899189</v>
      </c>
      <c r="AP406" s="4">
        <v>54765</v>
      </c>
      <c r="AQ406" s="6">
        <f>AO406+AM406+AK406+AI406+AG406+AE406</f>
        <v>1</v>
      </c>
      <c r="AR406" s="4">
        <v>184181</v>
      </c>
      <c r="AS406" s="4">
        <f>AR406/M406</f>
        <v>9209.0499999999993</v>
      </c>
      <c r="AT406" s="4">
        <f>AR406/V406</f>
        <v>3682.5359329086396</v>
      </c>
      <c r="AU406" s="7">
        <f>AR406/(AR406+AV406+AY406+BB406)</f>
        <v>0.32297950394208919</v>
      </c>
      <c r="AV406" s="4">
        <v>102171</v>
      </c>
      <c r="AW406" s="4">
        <f>AV406/M406</f>
        <v>5108.55</v>
      </c>
      <c r="AX406" s="7">
        <f>AV406/(AR406+AV406+AY406+BB406)</f>
        <v>0.17916690047978451</v>
      </c>
      <c r="AY406" s="4">
        <v>163773</v>
      </c>
      <c r="AZ406" s="4">
        <f>AY406/M406</f>
        <v>8188.65</v>
      </c>
      <c r="BA406" s="7">
        <f>AY406/(AR406+AV406+AY406+BB406)</f>
        <v>0.28719206812379</v>
      </c>
      <c r="BB406" s="4">
        <v>120131</v>
      </c>
      <c r="BC406" s="11">
        <f>BB406/(AR406+AV406+AY406+BB406)</f>
        <v>0.21066152745433631</v>
      </c>
      <c r="BD406" s="9">
        <f>BC406+BA406+AX406+AU406</f>
        <v>1</v>
      </c>
      <c r="BE406" s="14">
        <f>(AF406+AH406+AJ406+AL406+AN406+AP406)</f>
        <v>373456</v>
      </c>
      <c r="BF406" s="14">
        <f t="shared" si="30"/>
        <v>-570256</v>
      </c>
      <c r="BG406" s="13">
        <f>(AF406+AH406+AJ406+AL406+AN406+AP406)-(AR406+AV406+AY406+BB406)</f>
        <v>-196800</v>
      </c>
      <c r="BH406" s="13">
        <f t="shared" si="31"/>
        <v>1</v>
      </c>
      <c r="BI406" s="14">
        <f>AF406/W406</f>
        <v>113685.06437768241</v>
      </c>
      <c r="BJ406" s="14">
        <f>AH406/Y406</f>
        <v>116218.50235849056</v>
      </c>
      <c r="BK406" s="14">
        <f>AJ406/AA406</f>
        <v>243093.6</v>
      </c>
      <c r="BL406" s="14">
        <f>BI406+BJ406+BK406</f>
        <v>472997.16673617298</v>
      </c>
      <c r="BM406" s="14">
        <f>(AF406/W406)-AF406</f>
        <v>33900.064377682414</v>
      </c>
      <c r="BN406" s="14">
        <f>AH406/Y406-AH406</f>
        <v>34769.502358490558</v>
      </c>
      <c r="BO406" s="14">
        <f>AJ406/AA406-AJ406</f>
        <v>93825.600000000006</v>
      </c>
      <c r="BP406" s="14">
        <f>BG406/S406</f>
        <v>-8.9537489729121802E-2</v>
      </c>
      <c r="BQ406" s="14">
        <f>(BG406-CA406)/S406</f>
        <v>-8.5840993458117729E-2</v>
      </c>
      <c r="BR406" s="27">
        <f>BQ406-BP406</f>
        <v>3.6964962710040739E-3</v>
      </c>
      <c r="BS406" s="28">
        <f t="shared" si="32"/>
        <v>1423494</v>
      </c>
      <c r="BT406" s="11">
        <f>BS406/S406</f>
        <v>0.64764267990074442</v>
      </c>
      <c r="BU406" s="14">
        <f>(BE406-AP406)*1/BT406-(BE406-AP406)</f>
        <v>173387.44061302679</v>
      </c>
      <c r="BV406" s="14">
        <f t="shared" si="33"/>
        <v>0.16991012583475054</v>
      </c>
      <c r="BW406" s="27">
        <f>(AR406+AV406+AY406+BB406)/S406</f>
        <v>0.25944761556387236</v>
      </c>
      <c r="BX406" s="13">
        <f>(AF406+AH406+AJ406+AL406+AN406)/N406</f>
        <v>203.50638569604087</v>
      </c>
      <c r="BY406" s="26">
        <f>BX406/K406</f>
        <v>0.22387941220686564</v>
      </c>
      <c r="BZ406" s="11">
        <f>AP406/BE406</f>
        <v>0.14664378132899189</v>
      </c>
      <c r="CA406" s="15">
        <f>-(BM406+BN406+BO406)/M406</f>
        <v>-8124.7583368086489</v>
      </c>
      <c r="CB406" s="15">
        <f>BG406-CA406</f>
        <v>-188675.24166319135</v>
      </c>
      <c r="CC406" s="18">
        <f t="shared" si="34"/>
        <v>1</v>
      </c>
      <c r="CD406" s="17">
        <f>(AF406/(AF406+AH406+AJ406))/(X406/(X406+Z406+AB406))</f>
        <v>1.8722103084061388</v>
      </c>
      <c r="CE406" s="19">
        <f>(AH406/(AF406+AH406+AJ406))/(Z406/(X406+Z406+AB406))</f>
        <v>1.0488221446358446</v>
      </c>
      <c r="CF406" s="18">
        <f>(AJ406/(AF406+AH406+AJ406))/(AB406/(X406+Z406+AB406))</f>
        <v>0.78467529021894467</v>
      </c>
      <c r="CG406">
        <f>AH406/Z406</f>
        <v>134.62644628099173</v>
      </c>
      <c r="CH406" s="11">
        <f>BB406/BE406</f>
        <v>0.32167377147508674</v>
      </c>
      <c r="CI406" s="14">
        <f>AY406/V406</f>
        <v>3274.4960519285191</v>
      </c>
      <c r="CJ406" s="14">
        <f>AV406/M406</f>
        <v>5108.55</v>
      </c>
      <c r="CK406" s="17">
        <f>N406/V406</f>
        <v>31.31078271339025</v>
      </c>
      <c r="CL406" s="17">
        <f>(AL406+AN406)/N406</f>
        <v>5.2292464878671776</v>
      </c>
      <c r="CM406" s="14">
        <f>AP406/AC406</f>
        <v>5</v>
      </c>
    </row>
    <row r="407" spans="1:91" hidden="1" x14ac:dyDescent="0.2">
      <c r="A407">
        <v>179</v>
      </c>
      <c r="B407" s="2">
        <v>44805</v>
      </c>
      <c r="C407" s="3" t="s">
        <v>43</v>
      </c>
      <c r="D407" t="s">
        <v>38</v>
      </c>
      <c r="E407" s="3" t="s">
        <v>53</v>
      </c>
      <c r="F407" t="s">
        <v>54</v>
      </c>
      <c r="G407" t="str">
        <f>CONCATENATE(C407,E407)</f>
        <v>SFOYVR</v>
      </c>
      <c r="H407" t="s">
        <v>47</v>
      </c>
      <c r="I407">
        <f>U407/M407</f>
        <v>146.53333333333333</v>
      </c>
      <c r="J407" t="str">
        <f>_xlfn.CONCAT(C407,E407,H407)</f>
        <v>SFOYVRA320</v>
      </c>
      <c r="K407" s="4">
        <v>800</v>
      </c>
      <c r="L407" s="4">
        <f>N407/M407</f>
        <v>104.8</v>
      </c>
      <c r="M407" s="4">
        <v>15</v>
      </c>
      <c r="N407" s="4">
        <v>1572</v>
      </c>
      <c r="O407" s="4">
        <f>P407/M407</f>
        <v>18.466666666666665</v>
      </c>
      <c r="P407" s="4">
        <v>277</v>
      </c>
      <c r="Q407" s="4">
        <v>555</v>
      </c>
      <c r="R407" s="4">
        <v>740</v>
      </c>
      <c r="S407" s="4">
        <f>U407*K407</f>
        <v>1758400</v>
      </c>
      <c r="T407" s="7">
        <f>N407/U407</f>
        <v>0.71519563239308459</v>
      </c>
      <c r="U407" s="4">
        <v>2198</v>
      </c>
      <c r="V407" s="4">
        <v>15.968815331010454</v>
      </c>
      <c r="W407" s="7">
        <f>P407/X407</f>
        <v>0.92333333333333334</v>
      </c>
      <c r="X407" s="4">
        <v>300</v>
      </c>
      <c r="Y407" s="7">
        <f>Q407/Z407</f>
        <v>1</v>
      </c>
      <c r="Z407" s="4">
        <v>555</v>
      </c>
      <c r="AA407" s="7">
        <f>R407/AB407</f>
        <v>0.55100521221146681</v>
      </c>
      <c r="AB407" s="4">
        <v>1343</v>
      </c>
      <c r="AC407" s="4">
        <v>436</v>
      </c>
      <c r="AD407" s="4">
        <f>AP407/AC407</f>
        <v>4.9954128440366974</v>
      </c>
      <c r="AE407" s="7">
        <f>AF407/(AF407+AH407+AJ407+AL407+AN407+AP407)</f>
        <v>0.27846968330872857</v>
      </c>
      <c r="AF407" s="4">
        <v>84317</v>
      </c>
      <c r="AG407" s="7">
        <f>AH407/(AF407+AH407+AJ407+AL407+AN407+AP407)</f>
        <v>0.32416847486847189</v>
      </c>
      <c r="AH407" s="4">
        <v>98154</v>
      </c>
      <c r="AI407" s="7">
        <f>AJ407/(AF407+AH407+AJ407+AL407+AN407+AP407)</f>
        <v>0.3657290438493066</v>
      </c>
      <c r="AJ407" s="4">
        <v>110738</v>
      </c>
      <c r="AK407" s="7">
        <f>AL407/(AF407+AH407+AJ407+AL407+AN407+AP407)</f>
        <v>1.46637735437783E-2</v>
      </c>
      <c r="AL407" s="4">
        <v>4440</v>
      </c>
      <c r="AM407" s="7">
        <f>AN407/(AF407+AH407+AJ407+AL407+AN407+AP407)</f>
        <v>9.7758490291855338E-3</v>
      </c>
      <c r="AN407" s="4">
        <v>2960</v>
      </c>
      <c r="AO407" s="7">
        <f>AP407/(AF407+AH407+AJ407+AL407+AN407+AP407)</f>
        <v>7.1931754005290852E-3</v>
      </c>
      <c r="AP407" s="4">
        <v>2178</v>
      </c>
      <c r="AQ407" s="6">
        <f>AO407+AM407+AK407+AI407+AG407+AE407</f>
        <v>1</v>
      </c>
      <c r="AR407" s="4">
        <v>57722</v>
      </c>
      <c r="AS407" s="4">
        <f>AR407/M407</f>
        <v>3848.1333333333332</v>
      </c>
      <c r="AT407" s="4">
        <f>AR407/V407</f>
        <v>3614.6701432452187</v>
      </c>
      <c r="AU407" s="7">
        <f>AR407/(AR407+AV407+AY407+BB407)</f>
        <v>0.25315778393740568</v>
      </c>
      <c r="AV407" s="4">
        <v>77134</v>
      </c>
      <c r="AW407" s="4">
        <f>AV407/M407</f>
        <v>5142.2666666666664</v>
      </c>
      <c r="AX407" s="7">
        <f>AV407/(AR407+AV407+AY407+BB407)</f>
        <v>0.33829514753868284</v>
      </c>
      <c r="AY407" s="4">
        <v>54758</v>
      </c>
      <c r="AZ407" s="4">
        <f>AY407/M407</f>
        <v>3650.5333333333333</v>
      </c>
      <c r="BA407" s="7">
        <f>AY407/(AR407+AV407+AY407+BB407)</f>
        <v>0.24015824006175221</v>
      </c>
      <c r="BB407" s="4">
        <v>38394</v>
      </c>
      <c r="BC407" s="11">
        <f>BB407/(AR407+AV407+AY407+BB407)</f>
        <v>0.16838882846215922</v>
      </c>
      <c r="BD407" s="9">
        <f>BC407+BA407+AX407+AU407</f>
        <v>1</v>
      </c>
      <c r="BE407" s="14">
        <f>(AF407+AH407+AJ407+AL407+AN407+AP407)</f>
        <v>302787</v>
      </c>
      <c r="BF407" s="14">
        <f t="shared" si="30"/>
        <v>-228008</v>
      </c>
      <c r="BG407" s="13">
        <f>(AF407+AH407+AJ407+AL407+AN407+AP407)-(AR407+AV407+AY407+BB407)</f>
        <v>74779</v>
      </c>
      <c r="BH407" s="13">
        <f t="shared" si="31"/>
        <v>0</v>
      </c>
      <c r="BI407" s="14">
        <f>AF407/W407</f>
        <v>91318.050541516248</v>
      </c>
      <c r="BJ407" s="14">
        <f>AH407/Y407</f>
        <v>98154</v>
      </c>
      <c r="BK407" s="14">
        <f>AJ407/AA407</f>
        <v>200974.50540540542</v>
      </c>
      <c r="BL407" s="14">
        <f>BI407+BJ407+BK407</f>
        <v>390446.5559469217</v>
      </c>
      <c r="BM407" s="14">
        <f>(AF407/W407)-AF407</f>
        <v>7001.0505415162479</v>
      </c>
      <c r="BN407" s="14">
        <f>AH407/Y407-AH407</f>
        <v>0</v>
      </c>
      <c r="BO407" s="14">
        <f>AJ407/AA407-AJ407</f>
        <v>90236.50540540542</v>
      </c>
      <c r="BP407" s="14">
        <f>BG407/S407</f>
        <v>4.2526728844404005E-2</v>
      </c>
      <c r="BQ407" s="14">
        <f>(BG407-CA407)/S407</f>
        <v>4.6213321047426509E-2</v>
      </c>
      <c r="BR407" s="27">
        <f>BQ407-BP407</f>
        <v>3.686592203022504E-3</v>
      </c>
      <c r="BS407" s="28">
        <f t="shared" si="32"/>
        <v>1257600</v>
      </c>
      <c r="BT407" s="11">
        <f>BS407/S407</f>
        <v>0.71519563239308459</v>
      </c>
      <c r="BU407" s="14">
        <f>(BE407-AP407)*1/BT407-(BE407-AP407)</f>
        <v>119708.16412213742</v>
      </c>
      <c r="BV407" s="14">
        <f t="shared" si="33"/>
        <v>0.17219460873521383</v>
      </c>
      <c r="BW407" s="27">
        <f>(AR407+AV407+AY407+BB407)/S407</f>
        <v>0.12966787989080983</v>
      </c>
      <c r="BX407" s="13">
        <f>(AF407+AH407+AJ407+AL407+AN407)/N407</f>
        <v>191.22709923664121</v>
      </c>
      <c r="BY407" s="26">
        <f>BX407/K407</f>
        <v>0.23903387404580151</v>
      </c>
      <c r="BZ407" s="11">
        <f>AP407/BE407</f>
        <v>7.1931754005290852E-3</v>
      </c>
      <c r="CA407" s="15">
        <f>-(BM407+BN407+BO407)/M407</f>
        <v>-6482.5037297947774</v>
      </c>
      <c r="CB407" s="15">
        <f>BG407-CA407</f>
        <v>81261.503729794771</v>
      </c>
      <c r="CC407" s="18">
        <f t="shared" si="34"/>
        <v>0</v>
      </c>
      <c r="CD407" s="17">
        <f>(AF407/(AF407+AH407+AJ407))/(X407/(X407+Z407+AB407))</f>
        <v>2.1069017435799493</v>
      </c>
      <c r="CE407" s="19">
        <f>(AH407/(AF407+AH407+AJ407))/(Z407/(X407+Z407+AB407))</f>
        <v>1.3257615244102696</v>
      </c>
      <c r="CF407" s="18">
        <f>(AJ407/(AF407+AH407+AJ407))/(AB407/(X407+Z407+AB407))</f>
        <v>0.61811752113054008</v>
      </c>
      <c r="CG407">
        <f>AH407/Z407</f>
        <v>176.85405405405405</v>
      </c>
      <c r="CH407" s="11">
        <f>BB407/BE407</f>
        <v>0.12680200933329369</v>
      </c>
      <c r="CI407" s="14">
        <f>AY407/V407</f>
        <v>3429.0583781542855</v>
      </c>
      <c r="CJ407" s="14">
        <f>AV407/M407</f>
        <v>5142.2666666666664</v>
      </c>
      <c r="CK407" s="17">
        <f>N407/V407</f>
        <v>98.441867315434038</v>
      </c>
      <c r="CL407" s="17">
        <f>(AL407+AN407)/N407</f>
        <v>4.7073791348600507</v>
      </c>
      <c r="CM407" s="14">
        <f>AP407/AC407</f>
        <v>4.9954128440366974</v>
      </c>
    </row>
    <row r="408" spans="1:91" hidden="1" x14ac:dyDescent="0.2">
      <c r="A408">
        <v>916</v>
      </c>
      <c r="B408" s="2">
        <v>45200</v>
      </c>
      <c r="C408" s="3" t="s">
        <v>52</v>
      </c>
      <c r="D408" t="s">
        <v>33</v>
      </c>
      <c r="E408" s="3" t="s">
        <v>43</v>
      </c>
      <c r="F408" t="s">
        <v>38</v>
      </c>
      <c r="G408" t="str">
        <f>CONCATENATE(C408,E408)</f>
        <v>OGGSFO</v>
      </c>
      <c r="H408" t="s">
        <v>35</v>
      </c>
      <c r="I408">
        <f>U408/M408</f>
        <v>174</v>
      </c>
      <c r="J408" t="str">
        <f>_xlfn.CONCAT(C408,E408,H408)</f>
        <v>OGGSFO737-Max 9</v>
      </c>
      <c r="K408" s="4">
        <v>2338</v>
      </c>
      <c r="L408" s="4">
        <f>N408/M408</f>
        <v>116.45454545454545</v>
      </c>
      <c r="M408" s="4">
        <v>11</v>
      </c>
      <c r="N408" s="4">
        <v>1281</v>
      </c>
      <c r="O408" s="4">
        <f>P408/M408</f>
        <v>16.363636363636363</v>
      </c>
      <c r="P408" s="4">
        <v>180</v>
      </c>
      <c r="Q408" s="4">
        <v>336</v>
      </c>
      <c r="R408" s="4">
        <v>766</v>
      </c>
      <c r="S408" s="4">
        <f>U408*K408</f>
        <v>4474932</v>
      </c>
      <c r="T408" s="7">
        <f>N408/U408</f>
        <v>0.66927899686520376</v>
      </c>
      <c r="U408" s="4">
        <v>1914</v>
      </c>
      <c r="V408" s="4">
        <v>52.010011337868484</v>
      </c>
      <c r="W408" s="7">
        <f>P408/X408</f>
        <v>0.72874493927125505</v>
      </c>
      <c r="X408" s="4">
        <v>247</v>
      </c>
      <c r="Y408" s="7">
        <f>Q408/Z408</f>
        <v>0.72727272727272729</v>
      </c>
      <c r="Z408" s="4">
        <v>462</v>
      </c>
      <c r="AA408" s="7">
        <f>R408/AB408</f>
        <v>0.63621262458471761</v>
      </c>
      <c r="AB408" s="4">
        <v>1204</v>
      </c>
      <c r="AC408" s="4">
        <v>1384</v>
      </c>
      <c r="AD408" s="4">
        <f>AP408/AC408</f>
        <v>5.997109826589595</v>
      </c>
      <c r="AE408" s="7">
        <f>AF408/(AF408+AH408+AJ408+AL408+AN408+AP408)</f>
        <v>0.20308167031371324</v>
      </c>
      <c r="AF408" s="4">
        <v>80556</v>
      </c>
      <c r="AG408" s="7">
        <f>AH408/(AF408+AH408+AJ408+AL408+AN408+AP408)</f>
        <v>0.25886887775167144</v>
      </c>
      <c r="AH408" s="4">
        <v>102685</v>
      </c>
      <c r="AI408" s="7">
        <f>AJ408/(AF408+AH408+AJ408+AL408+AN408+AP408)</f>
        <v>0.49397481016870531</v>
      </c>
      <c r="AJ408" s="4">
        <v>195944</v>
      </c>
      <c r="AK408" s="7">
        <f>AL408/(AF408+AH408+AJ408+AL408+AN408+AP408)</f>
        <v>1.3499954622001271E-2</v>
      </c>
      <c r="AL408" s="4">
        <v>5355</v>
      </c>
      <c r="AM408" s="7">
        <f>AN408/(AF408+AH408+AJ408+AL408+AN408+AP408)</f>
        <v>9.6503877297891439E-3</v>
      </c>
      <c r="AN408" s="4">
        <v>3828</v>
      </c>
      <c r="AO408" s="7">
        <f>AP408/(AF408+AH408+AJ408+AL408+AN408+AP408)</f>
        <v>2.0924299414119617E-2</v>
      </c>
      <c r="AP408" s="4">
        <v>8300</v>
      </c>
      <c r="AQ408" s="6">
        <f>AO408+AM408+AK408+AI408+AG408+AE408</f>
        <v>1</v>
      </c>
      <c r="AR408" s="4">
        <v>228704</v>
      </c>
      <c r="AS408" s="4">
        <f>AR408/M408</f>
        <v>20791.272727272728</v>
      </c>
      <c r="AT408" s="4">
        <f>AR408/V408</f>
        <v>4397.3072513729803</v>
      </c>
      <c r="AU408" s="7">
        <f>AR408/(AR408+AV408+AY408+BB408)</f>
        <v>0.39195873108365181</v>
      </c>
      <c r="AV408" s="4">
        <v>70709</v>
      </c>
      <c r="AW408" s="4">
        <f>AV408/M408</f>
        <v>6428.090909090909</v>
      </c>
      <c r="AX408" s="7">
        <f>AV408/(AR408+AV408+AY408+BB408)</f>
        <v>0.12118288231160775</v>
      </c>
      <c r="AY408" s="4">
        <v>123091</v>
      </c>
      <c r="AZ408" s="4">
        <f>AY408/M408</f>
        <v>11190.09090909091</v>
      </c>
      <c r="BA408" s="7">
        <f>AY408/(AR408+AV408+AY408+BB408)</f>
        <v>0.21095648597233885</v>
      </c>
      <c r="BB408" s="4">
        <v>160986</v>
      </c>
      <c r="BC408" s="11">
        <f>BB408/(AR408+AV408+AY408+BB408)</f>
        <v>0.27590190063240161</v>
      </c>
      <c r="BD408" s="9">
        <f>BC408+BA408+AX408+AU408</f>
        <v>1</v>
      </c>
      <c r="BE408" s="14">
        <f>(AF408+AH408+AJ408+AL408+AN408+AP408)</f>
        <v>396668</v>
      </c>
      <c r="BF408" s="14">
        <f t="shared" si="30"/>
        <v>-583490</v>
      </c>
      <c r="BG408" s="13">
        <f>(AF408+AH408+AJ408+AL408+AN408+AP408)-(AR408+AV408+AY408+BB408)</f>
        <v>-186822</v>
      </c>
      <c r="BH408" s="13">
        <f t="shared" si="31"/>
        <v>1</v>
      </c>
      <c r="BI408" s="14">
        <f>AF408/W408</f>
        <v>110540.73333333334</v>
      </c>
      <c r="BJ408" s="14">
        <f>AH408/Y408</f>
        <v>141191.875</v>
      </c>
      <c r="BK408" s="14">
        <f>AJ408/AA408</f>
        <v>307985.08616187988</v>
      </c>
      <c r="BL408" s="14">
        <f>BI408+BJ408+BK408</f>
        <v>559717.69449521322</v>
      </c>
      <c r="BM408" s="14">
        <f>(AF408/W408)-AF408</f>
        <v>29984.733333333337</v>
      </c>
      <c r="BN408" s="14">
        <f>AH408/Y408-AH408</f>
        <v>38506.875</v>
      </c>
      <c r="BO408" s="14">
        <f>AJ408/AA408-AJ408</f>
        <v>112041.08616187988</v>
      </c>
      <c r="BP408" s="14">
        <f>BG408/S408</f>
        <v>-4.1748567352531837E-2</v>
      </c>
      <c r="BQ408" s="14">
        <f>(BG408-CA408)/S408</f>
        <v>-3.8081011479966967E-2</v>
      </c>
      <c r="BR408" s="27">
        <f>BQ408-BP408</f>
        <v>3.6675558725648705E-3</v>
      </c>
      <c r="BS408" s="28">
        <f t="shared" si="32"/>
        <v>2994978</v>
      </c>
      <c r="BT408" s="11">
        <f>BS408/S408</f>
        <v>0.66927899686520376</v>
      </c>
      <c r="BU408" s="14">
        <f>(BE408-AP408)*1/BT408-(BE408-AP408)</f>
        <v>191910.18266978918</v>
      </c>
      <c r="BV408" s="14">
        <f t="shared" si="33"/>
        <v>8.8642240820642634E-2</v>
      </c>
      <c r="BW408" s="27">
        <f>(AR408+AV408+AY408+BB408)/S408</f>
        <v>0.13039080817317447</v>
      </c>
      <c r="BX408" s="13">
        <f>(AF408+AH408+AJ408+AL408+AN408)/N408</f>
        <v>303.17564402810302</v>
      </c>
      <c r="BY408" s="26">
        <f>BX408/K408</f>
        <v>0.12967307272373954</v>
      </c>
      <c r="BZ408" s="11">
        <f>AP408/BE408</f>
        <v>2.0924299414119617E-2</v>
      </c>
      <c r="CA408" s="15">
        <f>-(BM408+BN408+BO408)/M408</f>
        <v>-16412.063135928474</v>
      </c>
      <c r="CB408" s="15">
        <f>BG408-CA408</f>
        <v>-170409.93686407153</v>
      </c>
      <c r="CC408" s="18">
        <f t="shared" si="34"/>
        <v>1</v>
      </c>
      <c r="CD408" s="17">
        <f>(AF408/(AF408+AH408+AJ408))/(X408/(X408+Z408+AB408))</f>
        <v>1.6453744951282954</v>
      </c>
      <c r="CE408" s="19">
        <f>(AH408/(AF408+AH408+AJ408))/(Z408/(X408+Z408+AB408))</f>
        <v>1.1213181529056366</v>
      </c>
      <c r="CF408" s="18">
        <f>(AJ408/(AF408+AH408+AJ408))/(AB408/(X408+Z408+AB408))</f>
        <v>0.82104942945258053</v>
      </c>
      <c r="CG408">
        <f>AH408/Z408</f>
        <v>222.26190476190476</v>
      </c>
      <c r="CH408" s="11">
        <f>BB408/BE408</f>
        <v>0.40584569463632053</v>
      </c>
      <c r="CI408" s="14">
        <f>AY408/V408</f>
        <v>2366.678968792638</v>
      </c>
      <c r="CJ408" s="14">
        <f>AV408/M408</f>
        <v>6428.090909090909</v>
      </c>
      <c r="CK408" s="17">
        <f>N408/V408</f>
        <v>24.629873500283281</v>
      </c>
      <c r="CL408" s="17">
        <f>(AL408+AN408)/N408</f>
        <v>7.1686182669789229</v>
      </c>
      <c r="CM408" s="14">
        <f>AP408/AC408</f>
        <v>5.997109826589595</v>
      </c>
    </row>
    <row r="409" spans="1:91" hidden="1" x14ac:dyDescent="0.2">
      <c r="A409">
        <v>343</v>
      </c>
      <c r="B409" s="2">
        <v>44835</v>
      </c>
      <c r="C409" s="3" t="s">
        <v>41</v>
      </c>
      <c r="D409" t="s">
        <v>42</v>
      </c>
      <c r="E409" s="3" t="s">
        <v>43</v>
      </c>
      <c r="F409" t="s">
        <v>38</v>
      </c>
      <c r="G409" t="str">
        <f>CONCATENATE(C409,E409)</f>
        <v>SEASFO</v>
      </c>
      <c r="H409" t="s">
        <v>48</v>
      </c>
      <c r="I409">
        <f>U409/M409</f>
        <v>186.60714285714286</v>
      </c>
      <c r="J409" t="str">
        <f>_xlfn.CONCAT(C409,E409,H409)</f>
        <v>SEASFOA321</v>
      </c>
      <c r="K409" s="4">
        <v>679</v>
      </c>
      <c r="L409" s="4">
        <f>N409/M409</f>
        <v>108.96428571428571</v>
      </c>
      <c r="M409" s="4">
        <v>28</v>
      </c>
      <c r="N409" s="4">
        <v>3051</v>
      </c>
      <c r="O409" s="4">
        <f>P409/M409</f>
        <v>16.892857142857142</v>
      </c>
      <c r="P409" s="4">
        <v>473</v>
      </c>
      <c r="Q409" s="4">
        <v>593</v>
      </c>
      <c r="R409" s="4">
        <v>1985</v>
      </c>
      <c r="S409" s="4">
        <f>U409*K409</f>
        <v>3547775</v>
      </c>
      <c r="T409" s="7">
        <f>N409/U409</f>
        <v>0.58392344497607651</v>
      </c>
      <c r="U409" s="4">
        <v>5225</v>
      </c>
      <c r="V409" s="4">
        <v>58.50197005516155</v>
      </c>
      <c r="W409" s="7">
        <f>P409/X409</f>
        <v>0.6875</v>
      </c>
      <c r="X409" s="4">
        <v>688</v>
      </c>
      <c r="Y409" s="7">
        <f>Q409/Z409</f>
        <v>0.45862335653518949</v>
      </c>
      <c r="Z409" s="4">
        <v>1293</v>
      </c>
      <c r="AA409" s="7">
        <f>R409/AB409</f>
        <v>0.61171032357473032</v>
      </c>
      <c r="AB409" s="4">
        <v>3245</v>
      </c>
      <c r="AC409" s="4">
        <v>12589</v>
      </c>
      <c r="AD409" s="4">
        <f>AP409/AC409</f>
        <v>4.9998411311462387</v>
      </c>
      <c r="AE409" s="7">
        <f>AF409/(AF409+AH409+AJ409+AL409+AN409+AP409)</f>
        <v>0.20438845460210828</v>
      </c>
      <c r="AF409" s="4">
        <v>123645</v>
      </c>
      <c r="AG409" s="7">
        <f>AH409/(AF409+AH409+AJ409+AL409+AN409+AP409)</f>
        <v>0.1739347484341707</v>
      </c>
      <c r="AH409" s="4">
        <v>105222</v>
      </c>
      <c r="AI409" s="7">
        <f>AJ409/(AF409+AH409+AJ409+AL409+AN409+AP409)</f>
        <v>0.47825526364945259</v>
      </c>
      <c r="AJ409" s="4">
        <v>289321</v>
      </c>
      <c r="AK409" s="7">
        <f>AL409/(AF409+AH409+AJ409+AL409+AN409+AP409)</f>
        <v>1.9687544941656431E-2</v>
      </c>
      <c r="AL409" s="4">
        <v>11910</v>
      </c>
      <c r="AM409" s="7">
        <f>AN409/(AF409+AH409+AJ409+AL409+AN409+AP409)</f>
        <v>1.9687544941656431E-2</v>
      </c>
      <c r="AN409" s="4">
        <v>11910</v>
      </c>
      <c r="AO409" s="7">
        <f>AP409/(AF409+AH409+AJ409+AL409+AN409+AP409)</f>
        <v>0.10404644343095557</v>
      </c>
      <c r="AP409" s="4">
        <v>62943</v>
      </c>
      <c r="AQ409" s="6">
        <f>AO409+AM409+AK409+AI409+AG409+AE409</f>
        <v>1</v>
      </c>
      <c r="AR409" s="4">
        <v>225277</v>
      </c>
      <c r="AS409" s="4">
        <f>AR409/M409</f>
        <v>8045.6071428571431</v>
      </c>
      <c r="AT409" s="4">
        <f>AR409/V409</f>
        <v>3850.7592101186706</v>
      </c>
      <c r="AU409" s="7">
        <f>AR409/(AR409+AV409+AY409+BB409)</f>
        <v>0.29822608189147326</v>
      </c>
      <c r="AV409" s="4">
        <v>170784</v>
      </c>
      <c r="AW409" s="4">
        <f>AV409/M409</f>
        <v>6099.4285714285716</v>
      </c>
      <c r="AX409" s="7">
        <f>AV409/(AR409+AV409+AY409+BB409)</f>
        <v>0.22608718675121461</v>
      </c>
      <c r="AY409" s="4">
        <v>218167</v>
      </c>
      <c r="AZ409" s="4">
        <f>AY409/M409</f>
        <v>7791.6785714285716</v>
      </c>
      <c r="BA409" s="7">
        <f>AY409/(AR409+AV409+AY409+BB409)</f>
        <v>0.28881372536040983</v>
      </c>
      <c r="BB409" s="4">
        <v>141162</v>
      </c>
      <c r="BC409" s="11">
        <f>BB409/(AR409+AV409+AY409+BB409)</f>
        <v>0.18687300599690226</v>
      </c>
      <c r="BD409" s="9">
        <f>BC409+BA409+AX409+AU409</f>
        <v>1</v>
      </c>
      <c r="BE409" s="14">
        <f>(AF409+AH409+AJ409+AL409+AN409+AP409)</f>
        <v>604951</v>
      </c>
      <c r="BF409" s="14">
        <f t="shared" si="30"/>
        <v>-755390</v>
      </c>
      <c r="BG409" s="13">
        <f>(AF409+AH409+AJ409+AL409+AN409+AP409)-(AR409+AV409+AY409+BB409)</f>
        <v>-150439</v>
      </c>
      <c r="BH409" s="13">
        <f t="shared" si="31"/>
        <v>1</v>
      </c>
      <c r="BI409" s="14">
        <f>AF409/W409</f>
        <v>179847.27272727274</v>
      </c>
      <c r="BJ409" s="14">
        <f>AH409/Y409</f>
        <v>229430.09443507588</v>
      </c>
      <c r="BK409" s="14">
        <f>AJ409/AA409</f>
        <v>472970.6020151134</v>
      </c>
      <c r="BL409" s="14">
        <f>BI409+BJ409+BK409</f>
        <v>882247.96917746193</v>
      </c>
      <c r="BM409" s="14">
        <f>(AF409/W409)-AF409</f>
        <v>56202.272727272735</v>
      </c>
      <c r="BN409" s="14">
        <f>AH409/Y409-AH409</f>
        <v>124208.09443507588</v>
      </c>
      <c r="BO409" s="14">
        <f>AJ409/AA409-AJ409</f>
        <v>183649.6020151134</v>
      </c>
      <c r="BP409" s="14">
        <f>BG409/S409</f>
        <v>-4.2403760103163247E-2</v>
      </c>
      <c r="BQ409" s="14">
        <f>(BG409-CA409)/S409</f>
        <v>-3.8738887963205695E-2</v>
      </c>
      <c r="BR409" s="27">
        <f>BQ409-BP409</f>
        <v>3.6648721399575521E-3</v>
      </c>
      <c r="BS409" s="28">
        <f t="shared" si="32"/>
        <v>2071629</v>
      </c>
      <c r="BT409" s="11">
        <f>BS409/S409</f>
        <v>0.58392344497607651</v>
      </c>
      <c r="BU409" s="14">
        <f>(BE409-AP409)*1/BT409-(BE409-AP409)</f>
        <v>386209.56801048841</v>
      </c>
      <c r="BV409" s="14">
        <f t="shared" si="33"/>
        <v>0.1705156048509277</v>
      </c>
      <c r="BW409" s="27">
        <f>(AR409+AV409+AY409+BB409)/S409</f>
        <v>0.21291936495409094</v>
      </c>
      <c r="BX409" s="13">
        <f>(AF409+AH409+AJ409+AL409+AN409)/N409</f>
        <v>177.64929531301212</v>
      </c>
      <c r="BY409" s="26">
        <f>BX409/K409</f>
        <v>0.26163371916496631</v>
      </c>
      <c r="BZ409" s="11">
        <f>AP409/BE409</f>
        <v>0.10404644343095557</v>
      </c>
      <c r="CA409" s="15">
        <f>-(BM409+BN409+BO409)/M409</f>
        <v>-13002.141756337931</v>
      </c>
      <c r="CB409" s="15">
        <f>BG409-CA409</f>
        <v>-137436.85824366208</v>
      </c>
      <c r="CC409" s="18">
        <f t="shared" si="34"/>
        <v>1</v>
      </c>
      <c r="CD409" s="17">
        <f>(AF409/(AF409+AH409+AJ409))/(X409/(X409+Z409+AB409))</f>
        <v>1.8124672775221562</v>
      </c>
      <c r="CE409" s="19">
        <f>(AH409/(AF409+AH409+AJ409))/(Z409/(X409+Z409+AB409))</f>
        <v>0.82071067310277723</v>
      </c>
      <c r="CF409" s="18">
        <f>(AJ409/(AF409+AH409+AJ409))/(AB409/(X409+Z409+AB409))</f>
        <v>0.89918139067576752</v>
      </c>
      <c r="CG409">
        <f>AH409/Z409</f>
        <v>81.378190255220417</v>
      </c>
      <c r="CH409" s="11">
        <f>BB409/BE409</f>
        <v>0.23334451881226745</v>
      </c>
      <c r="CI409" s="14">
        <f>AY409/V409</f>
        <v>3729.2248413906432</v>
      </c>
      <c r="CJ409" s="14">
        <f>AV409/M409</f>
        <v>6099.4285714285716</v>
      </c>
      <c r="CK409" s="17">
        <f>N409/V409</f>
        <v>52.152089871900209</v>
      </c>
      <c r="CL409" s="17">
        <f>(AL409+AN409)/N409</f>
        <v>7.8072763028515242</v>
      </c>
      <c r="CM409" s="14">
        <f>AP409/AC409</f>
        <v>4.9998411311462387</v>
      </c>
    </row>
    <row r="410" spans="1:91" hidden="1" x14ac:dyDescent="0.2">
      <c r="A410">
        <v>249</v>
      </c>
      <c r="B410" s="2">
        <v>44835</v>
      </c>
      <c r="C410" s="3" t="s">
        <v>36</v>
      </c>
      <c r="D410" t="s">
        <v>28</v>
      </c>
      <c r="E410" s="3" t="s">
        <v>29</v>
      </c>
      <c r="F410" t="s">
        <v>28</v>
      </c>
      <c r="G410" t="str">
        <f>CONCATENATE(C410,E410)</f>
        <v>JNUANC</v>
      </c>
      <c r="H410" t="s">
        <v>30</v>
      </c>
      <c r="I410">
        <f>U410/M410</f>
        <v>119.86666666666666</v>
      </c>
      <c r="J410" t="str">
        <f>_xlfn.CONCAT(C410,E410,H410)</f>
        <v>JNUANC737-700</v>
      </c>
      <c r="K410" s="4">
        <v>571</v>
      </c>
      <c r="L410" s="4">
        <f>N410/M410</f>
        <v>94.333333333333329</v>
      </c>
      <c r="M410" s="4">
        <v>15</v>
      </c>
      <c r="N410" s="4">
        <v>1415</v>
      </c>
      <c r="O410" s="4">
        <f>P410/M410</f>
        <v>16.466666666666665</v>
      </c>
      <c r="P410" s="4">
        <v>247</v>
      </c>
      <c r="Q410" s="4">
        <v>450</v>
      </c>
      <c r="R410" s="4">
        <v>719</v>
      </c>
      <c r="S410" s="4">
        <f>U410*K410</f>
        <v>1026658</v>
      </c>
      <c r="T410" s="7">
        <f>N410/U410</f>
        <v>0.7869855394883204</v>
      </c>
      <c r="U410" s="4">
        <v>1798</v>
      </c>
      <c r="V410" s="4">
        <v>25.621234249713631</v>
      </c>
      <c r="W410" s="7">
        <f>P410/X410</f>
        <v>1</v>
      </c>
      <c r="X410" s="4">
        <v>247</v>
      </c>
      <c r="Y410" s="7">
        <f>Q410/Z410</f>
        <v>1</v>
      </c>
      <c r="Z410" s="4">
        <v>450</v>
      </c>
      <c r="AA410" s="7">
        <f>R410/AB410</f>
        <v>0.65245009074410165</v>
      </c>
      <c r="AB410" s="4">
        <v>1102</v>
      </c>
      <c r="AC410" s="4">
        <v>10710</v>
      </c>
      <c r="AD410" s="4">
        <f>AP410/AC410</f>
        <v>4.999813258636788</v>
      </c>
      <c r="AE410" s="7">
        <f>AF410/(AF410+AH410+AJ410+AL410+AN410+AP410)</f>
        <v>0.22374286090440038</v>
      </c>
      <c r="AF410" s="4">
        <v>71378</v>
      </c>
      <c r="AG410" s="7">
        <f>AH410/(AF410+AH410+AJ410+AL410+AN410+AP410)</f>
        <v>0.2519356274567579</v>
      </c>
      <c r="AH410" s="4">
        <v>80372</v>
      </c>
      <c r="AI410" s="7">
        <f>AJ410/(AF410+AH410+AJ410+AL410+AN410+AP410)</f>
        <v>0.33165840172027911</v>
      </c>
      <c r="AJ410" s="4">
        <v>105805</v>
      </c>
      <c r="AK410" s="7">
        <f>AL410/(AF410+AH410+AJ410+AL410+AN410+AP410)</f>
        <v>1.3541555648897554E-2</v>
      </c>
      <c r="AL410" s="4">
        <v>4320</v>
      </c>
      <c r="AM410" s="7">
        <f>AN410/(AF410+AH410+AJ410+AL410+AN410+AP410)</f>
        <v>1.1268956610598775E-2</v>
      </c>
      <c r="AN410" s="4">
        <v>3595</v>
      </c>
      <c r="AO410" s="7">
        <f>AP410/(AF410+AH410+AJ410+AL410+AN410+AP410)</f>
        <v>0.16785259765906627</v>
      </c>
      <c r="AP410" s="4">
        <v>53548</v>
      </c>
      <c r="AQ410" s="6">
        <f>AO410+AM410+AK410+AI410+AG410+AE410</f>
        <v>1</v>
      </c>
      <c r="AR410" s="4">
        <v>94351</v>
      </c>
      <c r="AS410" s="4">
        <f>AR410/M410</f>
        <v>6290.0666666666666</v>
      </c>
      <c r="AT410" s="4">
        <f>AR410/V410</f>
        <v>3682.531414389397</v>
      </c>
      <c r="AU410" s="7">
        <f>AR410/(AR410+AV410+AY410+BB410)</f>
        <v>0.29880416262881537</v>
      </c>
      <c r="AV410" s="4">
        <v>75973</v>
      </c>
      <c r="AW410" s="4">
        <f>AV410/M410</f>
        <v>5064.8666666666668</v>
      </c>
      <c r="AX410" s="7">
        <f>AV410/(AR410+AV410+AY410+BB410)</f>
        <v>0.24060209904928395</v>
      </c>
      <c r="AY410" s="4">
        <v>83897</v>
      </c>
      <c r="AZ410" s="4">
        <f>AY410/M410</f>
        <v>5593.1333333333332</v>
      </c>
      <c r="BA410" s="7">
        <f>AY410/(AR410+AV410+AY410+BB410)</f>
        <v>0.26569694896789353</v>
      </c>
      <c r="BB410" s="4">
        <v>61541</v>
      </c>
      <c r="BC410" s="11">
        <f>BB410/(AR410+AV410+AY410+BB410)</f>
        <v>0.19489678935400714</v>
      </c>
      <c r="BD410" s="9">
        <f>BC410+BA410+AX410+AU410</f>
        <v>1</v>
      </c>
      <c r="BE410" s="14">
        <f>(AF410+AH410+AJ410+AL410+AN410+AP410)</f>
        <v>319018</v>
      </c>
      <c r="BF410" s="14">
        <f t="shared" si="30"/>
        <v>-315762</v>
      </c>
      <c r="BG410" s="13">
        <f>(AF410+AH410+AJ410+AL410+AN410+AP410)-(AR410+AV410+AY410+BB410)</f>
        <v>3256</v>
      </c>
      <c r="BH410" s="13">
        <f t="shared" si="31"/>
        <v>0</v>
      </c>
      <c r="BI410" s="14">
        <f>AF410/W410</f>
        <v>71378</v>
      </c>
      <c r="BJ410" s="14">
        <f>AH410/Y410</f>
        <v>80372</v>
      </c>
      <c r="BK410" s="14">
        <f>AJ410/AA410</f>
        <v>162165.66063977746</v>
      </c>
      <c r="BL410" s="14">
        <f>BI410+BJ410+BK410</f>
        <v>313915.66063977743</v>
      </c>
      <c r="BM410" s="14">
        <f>(AF410/W410)-AF410</f>
        <v>0</v>
      </c>
      <c r="BN410" s="14">
        <f>AH410/Y410-AH410</f>
        <v>0</v>
      </c>
      <c r="BO410" s="14">
        <f>AJ410/AA410-AJ410</f>
        <v>56360.660639777459</v>
      </c>
      <c r="BP410" s="14">
        <f>BG410/S410</f>
        <v>3.1714553434541979E-3</v>
      </c>
      <c r="BQ410" s="14">
        <f>(BG410-CA410)/S410</f>
        <v>6.8312693964155185E-3</v>
      </c>
      <c r="BR410" s="27">
        <f>BQ410-BP410</f>
        <v>3.6598140529613206E-3</v>
      </c>
      <c r="BS410" s="28">
        <f t="shared" si="32"/>
        <v>807965</v>
      </c>
      <c r="BT410" s="11">
        <f>BS410/S410</f>
        <v>0.7869855394883204</v>
      </c>
      <c r="BU410" s="14">
        <f>(BE410-AP410)*1/BT410-(BE410-AP410)</f>
        <v>71855.130742049427</v>
      </c>
      <c r="BV410" s="14">
        <f t="shared" si="33"/>
        <v>0.31073444126476391</v>
      </c>
      <c r="BW410" s="27">
        <f>(AR410+AV410+AY410+BB410)/S410</f>
        <v>0.30756298592130971</v>
      </c>
      <c r="BX410" s="13">
        <f>(AF410+AH410+AJ410+AL410+AN410)/N410</f>
        <v>187.61130742049471</v>
      </c>
      <c r="BY410" s="26">
        <f>BX410/K410</f>
        <v>0.32856621264534974</v>
      </c>
      <c r="BZ410" s="11">
        <f>AP410/BE410</f>
        <v>0.16785259765906627</v>
      </c>
      <c r="CA410" s="15">
        <f>-(BM410+BN410+BO410)/M410</f>
        <v>-3757.3773759851638</v>
      </c>
      <c r="CB410" s="15">
        <f>BG410-CA410</f>
        <v>7013.3773759851638</v>
      </c>
      <c r="CC410" s="18">
        <f t="shared" si="34"/>
        <v>0</v>
      </c>
      <c r="CD410" s="17">
        <f>(AF410/(AF410+AH410+AJ410))/(X410/(X410+Z410+AB410))</f>
        <v>2.0184992836324334</v>
      </c>
      <c r="CE410" s="19">
        <f>(AH410/(AF410+AH410+AJ410))/(Z410/(X410+Z410+AB410))</f>
        <v>1.2475370136691408</v>
      </c>
      <c r="CF410" s="18">
        <f>(AJ410/(AF410+AH410+AJ410))/(AB410/(X410+Z410+AB410))</f>
        <v>0.67063432013763657</v>
      </c>
      <c r="CG410">
        <f>AH410/Z410</f>
        <v>178.60444444444445</v>
      </c>
      <c r="CH410" s="11">
        <f>BB410/BE410</f>
        <v>0.19290761022888991</v>
      </c>
      <c r="CI410" s="14">
        <f>AY410/V410</f>
        <v>3274.510477610489</v>
      </c>
      <c r="CJ410" s="14">
        <f>AV410/M410</f>
        <v>5064.8666666666668</v>
      </c>
      <c r="CK410" s="17">
        <f>N410/V410</f>
        <v>55.227628232461733</v>
      </c>
      <c r="CL410" s="17">
        <f>(AL410+AN410)/N410</f>
        <v>5.5936395759717312</v>
      </c>
      <c r="CM410" s="14">
        <f>AP410/AC410</f>
        <v>4.999813258636788</v>
      </c>
    </row>
    <row r="411" spans="1:91" hidden="1" x14ac:dyDescent="0.2">
      <c r="A411">
        <v>983</v>
      </c>
      <c r="B411" s="2">
        <v>45200</v>
      </c>
      <c r="C411" s="3" t="s">
        <v>43</v>
      </c>
      <c r="D411" t="s">
        <v>38</v>
      </c>
      <c r="E411" s="3" t="s">
        <v>52</v>
      </c>
      <c r="F411" t="s">
        <v>33</v>
      </c>
      <c r="G411" t="str">
        <f>CONCATENATE(C411,E411)</f>
        <v>SFOOGG</v>
      </c>
      <c r="H411" t="s">
        <v>35</v>
      </c>
      <c r="I411">
        <f>U411/M411</f>
        <v>174</v>
      </c>
      <c r="J411" t="str">
        <f>_xlfn.CONCAT(C411,E411,H411)</f>
        <v>SFOOGG737-Max 9</v>
      </c>
      <c r="K411" s="4">
        <v>2338</v>
      </c>
      <c r="L411" s="4">
        <f>N411/M411</f>
        <v>116.45454545454545</v>
      </c>
      <c r="M411" s="4">
        <v>11</v>
      </c>
      <c r="N411" s="4">
        <v>1281</v>
      </c>
      <c r="O411" s="4">
        <f>P411/M411</f>
        <v>19.727272727272727</v>
      </c>
      <c r="P411" s="4">
        <v>217</v>
      </c>
      <c r="Q411" s="4">
        <v>360</v>
      </c>
      <c r="R411" s="4">
        <v>704</v>
      </c>
      <c r="S411" s="4">
        <f>U411*K411</f>
        <v>4474932</v>
      </c>
      <c r="T411" s="7">
        <f>N411/U411</f>
        <v>0.66927899686520376</v>
      </c>
      <c r="U411" s="4">
        <v>1914</v>
      </c>
      <c r="V411" s="4">
        <v>57.667212837837845</v>
      </c>
      <c r="W411" s="7">
        <f>P411/X411</f>
        <v>0.87854251012145745</v>
      </c>
      <c r="X411" s="4">
        <v>247</v>
      </c>
      <c r="Y411" s="7">
        <f>Q411/Z411</f>
        <v>0.77922077922077926</v>
      </c>
      <c r="Z411" s="4">
        <v>462</v>
      </c>
      <c r="AA411" s="7">
        <f>R411/AB411</f>
        <v>0.58471760797342198</v>
      </c>
      <c r="AB411" s="4">
        <v>1204</v>
      </c>
      <c r="AC411" s="4">
        <v>1384</v>
      </c>
      <c r="AD411" s="4">
        <f>AP411/AC411</f>
        <v>5.997109826589595</v>
      </c>
      <c r="AE411" s="7">
        <f>AF411/(AF411+AH411+AJ411+AL411+AN411+AP411)</f>
        <v>0.25450655660500154</v>
      </c>
      <c r="AF411" s="4">
        <v>107542</v>
      </c>
      <c r="AG411" s="7">
        <f>AH411/(AF411+AH411+AJ411+AL411+AN411+AP411)</f>
        <v>0.26271621650404331</v>
      </c>
      <c r="AH411" s="4">
        <v>111011</v>
      </c>
      <c r="AI411" s="7">
        <f>AJ411/(AF411+AH411+AJ411+AL411+AN411+AP411)</f>
        <v>0.44479127963251774</v>
      </c>
      <c r="AJ411" s="4">
        <v>187947</v>
      </c>
      <c r="AK411" s="7">
        <f>AL411/(AF411+AH411+AJ411+AL411+AN411+AP411)</f>
        <v>1.1679063592323766E-2</v>
      </c>
      <c r="AL411" s="4">
        <v>4935</v>
      </c>
      <c r="AM411" s="7">
        <f>AN411/(AF411+AH411+AJ411+AL411+AN411+AP411)</f>
        <v>6.6642843112429033E-3</v>
      </c>
      <c r="AN411" s="4">
        <v>2816</v>
      </c>
      <c r="AO411" s="7">
        <f>AP411/(AF411+AH411+AJ411+AL411+AN411+AP411)</f>
        <v>1.9642599354870772E-2</v>
      </c>
      <c r="AP411" s="4">
        <v>8300</v>
      </c>
      <c r="AQ411" s="6">
        <f>AO411+AM411+AK411+AI411+AG411+AE411</f>
        <v>1</v>
      </c>
      <c r="AR411" s="4">
        <v>253581</v>
      </c>
      <c r="AS411" s="4">
        <f>AR411/M411</f>
        <v>23052.81818181818</v>
      </c>
      <c r="AT411" s="4">
        <f>AR411/V411</f>
        <v>4397.3167337405112</v>
      </c>
      <c r="AU411" s="7">
        <f>AR411/(AR411+AV411+AY411+BB411)</f>
        <v>0.39667524942668625</v>
      </c>
      <c r="AV411" s="4">
        <v>70709</v>
      </c>
      <c r="AW411" s="4">
        <f>AV411/M411</f>
        <v>6428.090909090909</v>
      </c>
      <c r="AX411" s="7">
        <f>AV411/(AR411+AV411+AY411+BB411)</f>
        <v>0.110609667962945</v>
      </c>
      <c r="AY411" s="4">
        <v>136480</v>
      </c>
      <c r="AZ411" s="4">
        <f>AY411/M411</f>
        <v>12407.272727272728</v>
      </c>
      <c r="BA411" s="7">
        <f>AY411/(AR411+AV411+AY411+BB411)</f>
        <v>0.21349485190828232</v>
      </c>
      <c r="BB411" s="4">
        <v>178496</v>
      </c>
      <c r="BC411" s="11">
        <f>BB411/(AR411+AV411+AY411+BB411)</f>
        <v>0.27922023070208646</v>
      </c>
      <c r="BD411" s="9">
        <f>BC411+BA411+AX411+AU411</f>
        <v>1</v>
      </c>
      <c r="BE411" s="14">
        <f>(AF411+AH411+AJ411+AL411+AN411+AP411)</f>
        <v>422551</v>
      </c>
      <c r="BF411" s="14">
        <f t="shared" si="30"/>
        <v>-639266</v>
      </c>
      <c r="BG411" s="13">
        <f>(AF411+AH411+AJ411+AL411+AN411+AP411)-(AR411+AV411+AY411+BB411)</f>
        <v>-216715</v>
      </c>
      <c r="BH411" s="13">
        <f t="shared" si="31"/>
        <v>1</v>
      </c>
      <c r="BI411" s="14">
        <f>AF411/W411</f>
        <v>122409.55760368664</v>
      </c>
      <c r="BJ411" s="14">
        <f>AH411/Y411</f>
        <v>142464.11666666667</v>
      </c>
      <c r="BK411" s="14">
        <f>AJ411/AA411</f>
        <v>321432.08522727271</v>
      </c>
      <c r="BL411" s="14">
        <f>BI411+BJ411+BK411</f>
        <v>586305.75949762599</v>
      </c>
      <c r="BM411" s="14">
        <f>(AF411/W411)-AF411</f>
        <v>14867.557603686641</v>
      </c>
      <c r="BN411" s="14">
        <f>AH411/Y411-AH411</f>
        <v>31453.116666666669</v>
      </c>
      <c r="BO411" s="14">
        <f>AJ411/AA411-AJ411</f>
        <v>133485.08522727271</v>
      </c>
      <c r="BP411" s="14">
        <f>BG411/S411</f>
        <v>-4.8428668860219549E-2</v>
      </c>
      <c r="BQ411" s="14">
        <f>(BG411-CA411)/S411</f>
        <v>-4.4775880809775924E-2</v>
      </c>
      <c r="BR411" s="27">
        <f>BQ411-BP411</f>
        <v>3.6527880504436255E-3</v>
      </c>
      <c r="BS411" s="28">
        <f t="shared" si="32"/>
        <v>2994978</v>
      </c>
      <c r="BT411" s="11">
        <f>BS411/S411</f>
        <v>0.66927899686520376</v>
      </c>
      <c r="BU411" s="14">
        <f>(BE411-AP411)*1/BT411-(BE411-AP411)</f>
        <v>204700.14285714284</v>
      </c>
      <c r="BV411" s="14">
        <f t="shared" si="33"/>
        <v>9.4426239326094785E-2</v>
      </c>
      <c r="BW411" s="27">
        <f>(AR411+AV411+AY411+BB411)/S411</f>
        <v>0.14285490818631433</v>
      </c>
      <c r="BX411" s="13">
        <f>(AF411+AH411+AJ411+AL411+AN411)/N411</f>
        <v>323.38095238095241</v>
      </c>
      <c r="BY411" s="26">
        <f>BX411/K411</f>
        <v>0.1383152063220498</v>
      </c>
      <c r="BZ411" s="11">
        <f>AP411/BE411</f>
        <v>1.9642599354870772E-2</v>
      </c>
      <c r="CA411" s="15">
        <f>-(BM411+BN411+BO411)/M411</f>
        <v>-16345.97813614782</v>
      </c>
      <c r="CB411" s="15">
        <f>BG411-CA411</f>
        <v>-200369.02186385219</v>
      </c>
      <c r="CC411" s="18">
        <f t="shared" si="34"/>
        <v>1</v>
      </c>
      <c r="CD411" s="17">
        <f>(AF411/(AF411+AH411+AJ411))/(X411/(X411+Z411+AB411))</f>
        <v>2.0489698871077784</v>
      </c>
      <c r="CE411" s="19">
        <f>(AH411/(AF411+AH411+AJ411))/(Z411/(X411+Z411+AB411))</f>
        <v>1.1307808874192637</v>
      </c>
      <c r="CF411" s="18">
        <f>(AJ411/(AF411+AH411+AJ411))/(AB411/(X411+Z411+AB411))</f>
        <v>0.73462098662514863</v>
      </c>
      <c r="CG411">
        <f>AH411/Z411</f>
        <v>240.28354978354977</v>
      </c>
      <c r="CH411" s="11">
        <f>BB411/BE411</f>
        <v>0.42242474872855584</v>
      </c>
      <c r="CI411" s="14">
        <f>AY411/V411</f>
        <v>2366.6827870420298</v>
      </c>
      <c r="CJ411" s="14">
        <f>AV411/M411</f>
        <v>6428.090909090909</v>
      </c>
      <c r="CK411" s="17">
        <f>N411/V411</f>
        <v>22.213662442854925</v>
      </c>
      <c r="CL411" s="17">
        <f>(AL411+AN411)/N411</f>
        <v>6.0507416081186571</v>
      </c>
      <c r="CM411" s="14">
        <f>AP411/AC411</f>
        <v>5.997109826589595</v>
      </c>
    </row>
    <row r="412" spans="1:91" hidden="1" x14ac:dyDescent="0.2">
      <c r="A412">
        <v>1126</v>
      </c>
      <c r="B412" s="2">
        <v>45231</v>
      </c>
      <c r="C412" s="3" t="s">
        <v>52</v>
      </c>
      <c r="D412" t="s">
        <v>33</v>
      </c>
      <c r="E412" s="3" t="s">
        <v>41</v>
      </c>
      <c r="F412" t="s">
        <v>42</v>
      </c>
      <c r="G412" t="str">
        <f>CONCATENATE(C412,E412)</f>
        <v>OGGSEA</v>
      </c>
      <c r="H412" t="s">
        <v>49</v>
      </c>
      <c r="I412">
        <f>U412/M412</f>
        <v>278</v>
      </c>
      <c r="J412" t="str">
        <f>_xlfn.CONCAT(C412,E412,H412)</f>
        <v>OGGSEAA330-200</v>
      </c>
      <c r="K412" s="4">
        <v>2640</v>
      </c>
      <c r="L412" s="4">
        <f>N412/M412</f>
        <v>199.5</v>
      </c>
      <c r="M412" s="4">
        <v>8</v>
      </c>
      <c r="N412" s="4">
        <v>1596</v>
      </c>
      <c r="O412" s="4">
        <f>P412/M412</f>
        <v>25.875</v>
      </c>
      <c r="P412" s="4">
        <v>207</v>
      </c>
      <c r="Q412" s="4">
        <v>385</v>
      </c>
      <c r="R412" s="4">
        <v>1005</v>
      </c>
      <c r="S412" s="4">
        <f>U412*K412</f>
        <v>5871360</v>
      </c>
      <c r="T412" s="7">
        <f>N412/U412</f>
        <v>0.71762589928057552</v>
      </c>
      <c r="U412" s="4">
        <v>2224</v>
      </c>
      <c r="V412" s="4">
        <v>44.833670033670032</v>
      </c>
      <c r="W412" s="7">
        <f>P412/X412</f>
        <v>0.71875</v>
      </c>
      <c r="X412" s="4">
        <v>288</v>
      </c>
      <c r="Y412" s="7">
        <f>Q412/Z412</f>
        <v>0.71828358208955223</v>
      </c>
      <c r="Z412" s="4">
        <v>536</v>
      </c>
      <c r="AA412" s="7">
        <f>R412/AB412</f>
        <v>0.71785714285714286</v>
      </c>
      <c r="AB412" s="4">
        <v>1400</v>
      </c>
      <c r="AC412" s="4">
        <v>7638</v>
      </c>
      <c r="AD412" s="4">
        <f>AP412/AC412</f>
        <v>5.9996072270227812</v>
      </c>
      <c r="AE412" s="7">
        <f>AF412/(AF412+AH412+AJ412+AL412+AN412+AP412)</f>
        <v>0.17136465415131996</v>
      </c>
      <c r="AF412" s="4">
        <v>84491</v>
      </c>
      <c r="AG412" s="7">
        <f>AH412/(AF412+AH412+AJ412+AL412+AN412+AP412)</f>
        <v>0.21949384238451428</v>
      </c>
      <c r="AH412" s="4">
        <v>108221</v>
      </c>
      <c r="AI412" s="7">
        <f>AJ412/(AF412+AH412+AJ412+AL412+AN412+AP412)</f>
        <v>0.49378153851146339</v>
      </c>
      <c r="AJ412" s="4">
        <v>243458</v>
      </c>
      <c r="AK412" s="7">
        <f>AL412/(AF412+AH412+AJ412+AL412+AN412+AP412)</f>
        <v>1.4268387662053187E-2</v>
      </c>
      <c r="AL412" s="4">
        <v>7035</v>
      </c>
      <c r="AM412" s="7">
        <f>AN412/(AF412+AH412+AJ412+AL412+AN412+AP412)</f>
        <v>8.1493079781278909E-3</v>
      </c>
      <c r="AN412" s="4">
        <v>4018</v>
      </c>
      <c r="AO412" s="7">
        <f>AP412/(AF412+AH412+AJ412+AL412+AN412+AP412)</f>
        <v>9.2942269312521295E-2</v>
      </c>
      <c r="AP412" s="4">
        <v>45825</v>
      </c>
      <c r="AQ412" s="6">
        <f>AO412+AM412+AK412+AI412+AG412+AE412</f>
        <v>1</v>
      </c>
      <c r="AR412" s="4">
        <v>222382</v>
      </c>
      <c r="AS412" s="4">
        <f>AR412/M412</f>
        <v>27797.75</v>
      </c>
      <c r="AT412" s="4">
        <f>AR412/V412</f>
        <v>4960.15605755655</v>
      </c>
      <c r="AU412" s="7">
        <f>AR412/(AR412+AV412+AY412+BB412)</f>
        <v>0.31047100756275892</v>
      </c>
      <c r="AV412" s="4">
        <v>64758</v>
      </c>
      <c r="AW412" s="4">
        <f>AV412/M412</f>
        <v>8094.75</v>
      </c>
      <c r="AX412" s="7">
        <f>AV412/(AR412+AV412+AY412+BB412)</f>
        <v>9.0409662237722205E-2</v>
      </c>
      <c r="AY412" s="4">
        <v>228644</v>
      </c>
      <c r="AZ412" s="4">
        <f>AY412/M412</f>
        <v>28580.5</v>
      </c>
      <c r="BA412" s="7">
        <f>AY412/(AR412+AV412+AY412+BB412)</f>
        <v>0.31921348424413598</v>
      </c>
      <c r="BB412" s="4">
        <v>200489</v>
      </c>
      <c r="BC412" s="11">
        <f>BB412/(AR412+AV412+AY412+BB412)</f>
        <v>0.27990584595538293</v>
      </c>
      <c r="BD412" s="9">
        <f>BC412+BA412+AX412+AU412</f>
        <v>1</v>
      </c>
      <c r="BE412" s="14">
        <f>(AF412+AH412+AJ412+AL412+AN412+AP412)</f>
        <v>493048</v>
      </c>
      <c r="BF412" s="14">
        <f t="shared" si="30"/>
        <v>-716273</v>
      </c>
      <c r="BG412" s="13">
        <f>(AF412+AH412+AJ412+AL412+AN412+AP412)-(AR412+AV412+AY412+BB412)</f>
        <v>-223225</v>
      </c>
      <c r="BH412" s="13">
        <f t="shared" si="31"/>
        <v>1</v>
      </c>
      <c r="BI412" s="14">
        <f>AF412/W412</f>
        <v>117552.69565217392</v>
      </c>
      <c r="BJ412" s="14">
        <f>AH412/Y412</f>
        <v>150666.11948051947</v>
      </c>
      <c r="BK412" s="14">
        <f>AJ412/AA412</f>
        <v>339145.47263681592</v>
      </c>
      <c r="BL412" s="14">
        <f>BI412+BJ412+BK412</f>
        <v>607364.28776950925</v>
      </c>
      <c r="BM412" s="14">
        <f>(AF412/W412)-AF412</f>
        <v>33061.695652173919</v>
      </c>
      <c r="BN412" s="14">
        <f>AH412/Y412-AH412</f>
        <v>42445.119480519468</v>
      </c>
      <c r="BO412" s="14">
        <f>AJ412/AA412-AJ412</f>
        <v>95687.472636815917</v>
      </c>
      <c r="BP412" s="14">
        <f>BG412/S412</f>
        <v>-3.8019300468715933E-2</v>
      </c>
      <c r="BQ412" s="14">
        <f>(BG412-CA412)/S412</f>
        <v>-3.4374610657294281E-2</v>
      </c>
      <c r="BR412" s="27">
        <f>BQ412-BP412</f>
        <v>3.6446898114216517E-3</v>
      </c>
      <c r="BS412" s="28">
        <f t="shared" si="32"/>
        <v>4213440</v>
      </c>
      <c r="BT412" s="11">
        <f>BS412/S412</f>
        <v>0.71762589928057552</v>
      </c>
      <c r="BU412" s="14">
        <f>(BE412-AP412)*1/BT412-(BE412-AP412)</f>
        <v>175974.96491228067</v>
      </c>
      <c r="BV412" s="14">
        <f t="shared" si="33"/>
        <v>8.3975092653150202E-2</v>
      </c>
      <c r="BW412" s="27">
        <f>(AR412+AV412+AY412+BB412)/S412</f>
        <v>0.12199439312186615</v>
      </c>
      <c r="BX412" s="13">
        <f>(AF412+AH412+AJ412+AL412+AN412)/N412</f>
        <v>280.21491228070175</v>
      </c>
      <c r="BY412" s="26">
        <f>BX412/K412</f>
        <v>0.10614201222753854</v>
      </c>
      <c r="BZ412" s="11">
        <f>AP412/BE412</f>
        <v>9.2942269312521295E-2</v>
      </c>
      <c r="CA412" s="15">
        <f>-(BM412+BN412+BO412)/M412</f>
        <v>-21399.285971188663</v>
      </c>
      <c r="CB412" s="15">
        <f>BG412-CA412</f>
        <v>-201825.71402881134</v>
      </c>
      <c r="CC412" s="18">
        <f t="shared" si="34"/>
        <v>1</v>
      </c>
      <c r="CD412" s="17">
        <f>(AF412/(AF412+AH412+AJ412))/(X412/(X412+Z412+AB412))</f>
        <v>1.4958806836274336</v>
      </c>
      <c r="CE412" s="19">
        <f>(AH412/(AF412+AH412+AJ412))/(Z412/(X412+Z412+AB412))</f>
        <v>1.0294985626239803</v>
      </c>
      <c r="CF412" s="18">
        <f>(AJ412/(AF412+AH412+AJ412))/(AB412/(X412+Z412+AB412))</f>
        <v>0.88669652396346121</v>
      </c>
      <c r="CG412">
        <f>AH412/Z412</f>
        <v>201.90485074626866</v>
      </c>
      <c r="CH412" s="11">
        <f>BB412/BE412</f>
        <v>0.40663180866771592</v>
      </c>
      <c r="CI412" s="14">
        <f>AY412/V412</f>
        <v>5099.8278710685217</v>
      </c>
      <c r="CJ412" s="14">
        <f>AV412/M412</f>
        <v>8094.75</v>
      </c>
      <c r="CK412" s="17">
        <f>N412/V412</f>
        <v>35.598245666736759</v>
      </c>
      <c r="CL412" s="17">
        <f>(AL412+AN412)/N412</f>
        <v>6.9254385964912277</v>
      </c>
      <c r="CM412" s="14">
        <f>AP412/AC412</f>
        <v>5.9996072270227812</v>
      </c>
    </row>
    <row r="413" spans="1:91" hidden="1" x14ac:dyDescent="0.2">
      <c r="A413">
        <v>1162</v>
      </c>
      <c r="B413" s="2">
        <v>45231</v>
      </c>
      <c r="C413" s="3" t="s">
        <v>41</v>
      </c>
      <c r="D413" t="s">
        <v>42</v>
      </c>
      <c r="E413" s="3" t="s">
        <v>52</v>
      </c>
      <c r="F413" t="s">
        <v>33</v>
      </c>
      <c r="G413" t="str">
        <f>CONCATENATE(C413,E413)</f>
        <v>SEAOGG</v>
      </c>
      <c r="H413" t="s">
        <v>34</v>
      </c>
      <c r="I413">
        <f>U413/M413</f>
        <v>178</v>
      </c>
      <c r="J413" t="str">
        <f>_xlfn.CONCAT(C413,E413,H413)</f>
        <v>SEAOGG737-900</v>
      </c>
      <c r="K413" s="4">
        <v>2640</v>
      </c>
      <c r="L413" s="4">
        <f>N413/M413</f>
        <v>146.6</v>
      </c>
      <c r="M413" s="4">
        <v>5</v>
      </c>
      <c r="N413" s="4">
        <v>733</v>
      </c>
      <c r="O413" s="4">
        <f>P413/M413</f>
        <v>23</v>
      </c>
      <c r="P413" s="4">
        <v>115</v>
      </c>
      <c r="Q413" s="4">
        <v>215</v>
      </c>
      <c r="R413" s="4">
        <v>403</v>
      </c>
      <c r="S413" s="4">
        <f>U413*K413</f>
        <v>2349600</v>
      </c>
      <c r="T413" s="7">
        <f>N413/U413</f>
        <v>0.82359550561797756</v>
      </c>
      <c r="U413" s="4">
        <v>890</v>
      </c>
      <c r="V413" s="4">
        <v>30.694721529509561</v>
      </c>
      <c r="W413" s="7">
        <f>P413/X413</f>
        <v>1</v>
      </c>
      <c r="X413" s="4">
        <v>115</v>
      </c>
      <c r="Y413" s="7">
        <f>Q413/Z413</f>
        <v>1</v>
      </c>
      <c r="Z413" s="4">
        <v>215</v>
      </c>
      <c r="AA413" s="7">
        <f>R413/AB413</f>
        <v>0.71964285714285714</v>
      </c>
      <c r="AB413" s="4">
        <v>560</v>
      </c>
      <c r="AC413" s="4">
        <v>3088</v>
      </c>
      <c r="AD413" s="4">
        <f>AP413/AC413</f>
        <v>5.9987046632124352</v>
      </c>
      <c r="AE413" s="7">
        <f>AF413/(AF413+AH413+AJ413+AL413+AN413+AP413)</f>
        <v>0.21835301032098706</v>
      </c>
      <c r="AF413" s="4">
        <v>54985</v>
      </c>
      <c r="AG413" s="7">
        <f>AH413/(AF413+AH413+AJ413+AL413+AN413+AP413)</f>
        <v>0.25158349118605972</v>
      </c>
      <c r="AH413" s="4">
        <v>63353</v>
      </c>
      <c r="AI413" s="7">
        <f>AJ413/(AF413+AH413+AJ413+AL413+AN413+AP413)</f>
        <v>0.43570926506153279</v>
      </c>
      <c r="AJ413" s="4">
        <v>109719</v>
      </c>
      <c r="AK413" s="7">
        <f>AL413/(AF413+AH413+AJ413+AL413+AN413+AP413)</f>
        <v>1.1190666237783788E-2</v>
      </c>
      <c r="AL413" s="4">
        <v>2818</v>
      </c>
      <c r="AM413" s="7">
        <f>AN413/(AF413+AH413+AJ413+AL413+AN413+AP413)</f>
        <v>9.6022111295107158E-3</v>
      </c>
      <c r="AN413" s="4">
        <v>2418</v>
      </c>
      <c r="AO413" s="7">
        <f>AP413/(AF413+AH413+AJ413+AL413+AN413+AP413)</f>
        <v>7.3561356064125935E-2</v>
      </c>
      <c r="AP413" s="4">
        <v>18524</v>
      </c>
      <c r="AQ413" s="6">
        <f>AO413+AM413+AK413+AI413+AG413+AE413</f>
        <v>1</v>
      </c>
      <c r="AR413" s="4">
        <v>127630</v>
      </c>
      <c r="AS413" s="4">
        <f>AR413/M413</f>
        <v>25526</v>
      </c>
      <c r="AT413" s="4">
        <f>AR413/V413</f>
        <v>4158.0439124459217</v>
      </c>
      <c r="AU413" s="7">
        <f>AR413/(AR413+AV413+AY413+BB413)</f>
        <v>0.39731409075061014</v>
      </c>
      <c r="AV413" s="4">
        <v>29333</v>
      </c>
      <c r="AW413" s="4">
        <f>AV413/M413</f>
        <v>5866.6</v>
      </c>
      <c r="AX413" s="7">
        <f>AV413/(AR413+AV413+AY413+BB413)</f>
        <v>9.1314065846491016E-2</v>
      </c>
      <c r="AY413" s="4">
        <v>68996</v>
      </c>
      <c r="AZ413" s="4">
        <f>AY413/M413</f>
        <v>13799.2</v>
      </c>
      <c r="BA413" s="7">
        <f>AY413/(AR413+AV413+AY413+BB413)</f>
        <v>0.21478557553419336</v>
      </c>
      <c r="BB413" s="4">
        <v>95273</v>
      </c>
      <c r="BC413" s="11">
        <f>BB413/(AR413+AV413+AY413+BB413)</f>
        <v>0.29658626786870551</v>
      </c>
      <c r="BD413" s="9">
        <f>BC413+BA413+AX413+AU413</f>
        <v>1</v>
      </c>
      <c r="BE413" s="14">
        <f>(AF413+AH413+AJ413+AL413+AN413+AP413)</f>
        <v>251817</v>
      </c>
      <c r="BF413" s="14">
        <f t="shared" si="30"/>
        <v>-321232</v>
      </c>
      <c r="BG413" s="13">
        <f>(AF413+AH413+AJ413+AL413+AN413+AP413)-(AR413+AV413+AY413+BB413)</f>
        <v>-69415</v>
      </c>
      <c r="BH413" s="13">
        <f t="shared" si="31"/>
        <v>1</v>
      </c>
      <c r="BI413" s="14">
        <f>AF413/W413</f>
        <v>54985</v>
      </c>
      <c r="BJ413" s="14">
        <f>AH413/Y413</f>
        <v>63353</v>
      </c>
      <c r="BK413" s="14">
        <f>AJ413/AA413</f>
        <v>152463.12655086847</v>
      </c>
      <c r="BL413" s="14">
        <f>BI413+BJ413+BK413</f>
        <v>270801.1265508685</v>
      </c>
      <c r="BM413" s="14">
        <f>(AF413/W413)-AF413</f>
        <v>0</v>
      </c>
      <c r="BN413" s="14">
        <f>AH413/Y413-AH413</f>
        <v>0</v>
      </c>
      <c r="BO413" s="14">
        <f>AJ413/AA413-AJ413</f>
        <v>42744.126550868474</v>
      </c>
      <c r="BP413" s="14">
        <f>BG413/S413</f>
        <v>-2.9543326523663604E-2</v>
      </c>
      <c r="BQ413" s="14">
        <f>(BG413-CA413)/S413</f>
        <v>-2.5904909214260429E-2</v>
      </c>
      <c r="BR413" s="27">
        <f>BQ413-BP413</f>
        <v>3.6384173094031746E-3</v>
      </c>
      <c r="BS413" s="28">
        <f t="shared" si="32"/>
        <v>1935120</v>
      </c>
      <c r="BT413" s="11">
        <f>BS413/S413</f>
        <v>0.82359550561797756</v>
      </c>
      <c r="BU413" s="14">
        <f>(BE413-AP413)*1/BT413-(BE413-AP413)</f>
        <v>49968.623465211422</v>
      </c>
      <c r="BV413" s="14">
        <f t="shared" si="33"/>
        <v>0.10717441266598569</v>
      </c>
      <c r="BW413" s="27">
        <f>(AR413+AV413+AY413+BB413)/S413</f>
        <v>0.1367177391896493</v>
      </c>
      <c r="BX413" s="13">
        <f>(AF413+AH413+AJ413+AL413+AN413)/N413</f>
        <v>318.27148703956345</v>
      </c>
      <c r="BY413" s="26">
        <f>BX413/K413</f>
        <v>0.12055738145438009</v>
      </c>
      <c r="BZ413" s="11">
        <f>AP413/BE413</f>
        <v>7.3561356064125935E-2</v>
      </c>
      <c r="CA413" s="15">
        <f>-(BM413+BN413+BO413)/M413</f>
        <v>-8548.8253101736955</v>
      </c>
      <c r="CB413" s="15">
        <f>BG413-CA413</f>
        <v>-60866.174689826308</v>
      </c>
      <c r="CC413" s="18">
        <f t="shared" si="34"/>
        <v>1</v>
      </c>
      <c r="CD413" s="17">
        <f>(AF413/(AF413+AH413+AJ413))/(X413/(X413+Z413+AB413))</f>
        <v>1.8659198663339502</v>
      </c>
      <c r="CE413" s="19">
        <f>(AH413/(AF413+AH413+AJ413))/(Z413/(X413+Z413+AB413))</f>
        <v>1.1499403810818003</v>
      </c>
      <c r="CF413" s="18">
        <f>(AJ413/(AF413+AH413+AJ413))/(AB413/(X413+Z413+AB413))</f>
        <v>0.76461077399822974</v>
      </c>
      <c r="CG413">
        <f>AH413/Z413</f>
        <v>294.66511627906976</v>
      </c>
      <c r="CH413" s="11">
        <f>BB413/BE413</f>
        <v>0.3783422088262508</v>
      </c>
      <c r="CI413" s="14">
        <f>AY413/V413</f>
        <v>2247.8131926907372</v>
      </c>
      <c r="CJ413" s="14">
        <f>AV413/M413</f>
        <v>5866.6</v>
      </c>
      <c r="CK413" s="17">
        <f>N413/V413</f>
        <v>23.880327413796604</v>
      </c>
      <c r="CL413" s="17">
        <f>(AL413+AN413)/N413</f>
        <v>7.1432469304229196</v>
      </c>
      <c r="CM413" s="14">
        <f>AP413/AC413</f>
        <v>5.9987046632124352</v>
      </c>
    </row>
    <row r="414" spans="1:91" hidden="1" x14ac:dyDescent="0.2">
      <c r="A414">
        <v>1024</v>
      </c>
      <c r="B414" s="2">
        <v>45231</v>
      </c>
      <c r="C414" s="3" t="s">
        <v>29</v>
      </c>
      <c r="D414" t="s">
        <v>28</v>
      </c>
      <c r="E414" s="3" t="s">
        <v>37</v>
      </c>
      <c r="F414" t="s">
        <v>38</v>
      </c>
      <c r="G414" t="str">
        <f>CONCATENATE(C414,E414)</f>
        <v>ANCLAX</v>
      </c>
      <c r="H414" t="s">
        <v>34</v>
      </c>
      <c r="I414">
        <f>U414/M414</f>
        <v>178</v>
      </c>
      <c r="J414" t="str">
        <f>_xlfn.CONCAT(C414,E414,H414)</f>
        <v>ANCLAX737-900</v>
      </c>
      <c r="K414" s="4">
        <v>2345</v>
      </c>
      <c r="L414" s="4">
        <f>N414/M414</f>
        <v>140.625</v>
      </c>
      <c r="M414" s="4">
        <v>8</v>
      </c>
      <c r="N414" s="4">
        <v>1125</v>
      </c>
      <c r="O414" s="4">
        <f>P414/M414</f>
        <v>23</v>
      </c>
      <c r="P414" s="4">
        <v>184</v>
      </c>
      <c r="Q414" s="4">
        <v>344</v>
      </c>
      <c r="R414" s="4">
        <v>597</v>
      </c>
      <c r="S414" s="4">
        <f>U414*K414</f>
        <v>3339280</v>
      </c>
      <c r="T414" s="7">
        <f>N414/U414</f>
        <v>0.79002808988764039</v>
      </c>
      <c r="U414" s="4">
        <v>1424</v>
      </c>
      <c r="V414" s="4">
        <v>41.775757575757574</v>
      </c>
      <c r="W414" s="7">
        <f>P414/X414</f>
        <v>1</v>
      </c>
      <c r="X414" s="4">
        <v>184</v>
      </c>
      <c r="Y414" s="7">
        <f>Q414/Z414</f>
        <v>1</v>
      </c>
      <c r="Z414" s="4">
        <v>344</v>
      </c>
      <c r="AA414" s="7">
        <f>R414/AB414</f>
        <v>0.6662946428571429</v>
      </c>
      <c r="AB414" s="4">
        <v>896</v>
      </c>
      <c r="AC414" s="4">
        <v>8650</v>
      </c>
      <c r="AD414" s="4">
        <f>AP414/AC414</f>
        <v>5.9995375722543356</v>
      </c>
      <c r="AE414" s="7">
        <f>AF414/(AF414+AH414+AJ414+AL414+AN414+AP414)</f>
        <v>0.22155562572360804</v>
      </c>
      <c r="AF414" s="4">
        <v>111565</v>
      </c>
      <c r="AG414" s="7">
        <f>AH414/(AF414+AH414+AJ414+AL414+AN414+AP414)</f>
        <v>0.27532950851251009</v>
      </c>
      <c r="AH414" s="4">
        <v>138643</v>
      </c>
      <c r="AI414" s="7">
        <f>AJ414/(AF414+AH414+AJ414+AL414+AN414+AP414)</f>
        <v>0.38463478521625333</v>
      </c>
      <c r="AJ414" s="4">
        <v>193684</v>
      </c>
      <c r="AK414" s="7">
        <f>AL414/(AF414+AH414+AJ414+AL414+AN414+AP414)</f>
        <v>8.3069706664442473E-3</v>
      </c>
      <c r="AL414" s="4">
        <v>4183</v>
      </c>
      <c r="AM414" s="7">
        <f>AN414/(AF414+AH414+AJ414+AL414+AN414+AP414)</f>
        <v>7.1134518114279923E-3</v>
      </c>
      <c r="AN414" s="4">
        <v>3582</v>
      </c>
      <c r="AO414" s="7">
        <f>AP414/(AF414+AH414+AJ414+AL414+AN414+AP414)</f>
        <v>0.10305965806975631</v>
      </c>
      <c r="AP414" s="4">
        <v>51896</v>
      </c>
      <c r="AQ414" s="6">
        <f>AO414+AM414+AK414+AI414+AG414+AE414</f>
        <v>1</v>
      </c>
      <c r="AR414" s="4">
        <v>173706</v>
      </c>
      <c r="AS414" s="4">
        <f>AR414/M414</f>
        <v>21713.25</v>
      </c>
      <c r="AT414" s="4">
        <f>AR414/V414</f>
        <v>4158.0574495865376</v>
      </c>
      <c r="AU414" s="7">
        <f>AR414/(AR414+AV414+AY414+BB414)</f>
        <v>0.39104477611940297</v>
      </c>
      <c r="AV414" s="4">
        <v>46932</v>
      </c>
      <c r="AW414" s="4">
        <f>AV414/M414</f>
        <v>5866.5</v>
      </c>
      <c r="AX414" s="7">
        <f>AV414/(AR414+AV414+AY414+BB414)</f>
        <v>0.10565273181603296</v>
      </c>
      <c r="AY414" s="4">
        <v>93904</v>
      </c>
      <c r="AZ414" s="4">
        <f>AY414/M414</f>
        <v>11738</v>
      </c>
      <c r="BA414" s="7">
        <f>AY414/(AR414+AV414+AY414+BB414)</f>
        <v>0.21139551113212218</v>
      </c>
      <c r="BB414" s="4">
        <v>129668</v>
      </c>
      <c r="BC414" s="11">
        <f>BB414/(AR414+AV414+AY414+BB414)</f>
        <v>0.29190698093244188</v>
      </c>
      <c r="BD414" s="9">
        <f>BC414+BA414+AX414+AU414</f>
        <v>1</v>
      </c>
      <c r="BE414" s="14">
        <f>(AF414+AH414+AJ414+AL414+AN414+AP414)</f>
        <v>503553</v>
      </c>
      <c r="BF414" s="14">
        <f t="shared" si="30"/>
        <v>-444210</v>
      </c>
      <c r="BG414" s="13">
        <f>(AF414+AH414+AJ414+AL414+AN414+AP414)-(AR414+AV414+AY414+BB414)</f>
        <v>59343</v>
      </c>
      <c r="BH414" s="13">
        <f t="shared" si="31"/>
        <v>0</v>
      </c>
      <c r="BI414" s="14">
        <f>AF414/W414</f>
        <v>111565</v>
      </c>
      <c r="BJ414" s="14">
        <f>AH414/Y414</f>
        <v>138643</v>
      </c>
      <c r="BK414" s="14">
        <f>AJ414/AA414</f>
        <v>290688.21440536011</v>
      </c>
      <c r="BL414" s="14">
        <f>BI414+BJ414+BK414</f>
        <v>540896.21440536017</v>
      </c>
      <c r="BM414" s="14">
        <f>(AF414/W414)-AF414</f>
        <v>0</v>
      </c>
      <c r="BN414" s="14">
        <f>AH414/Y414-AH414</f>
        <v>0</v>
      </c>
      <c r="BO414" s="14">
        <f>AJ414/AA414-AJ414</f>
        <v>97004.214405360108</v>
      </c>
      <c r="BP414" s="14">
        <f>BG414/S414</f>
        <v>1.777119618600417E-2</v>
      </c>
      <c r="BQ414" s="14">
        <f>(BG414-CA414)/S414</f>
        <v>2.1402376201058317E-2</v>
      </c>
      <c r="BR414" s="27">
        <f>BQ414-BP414</f>
        <v>3.6311800150541466E-3</v>
      </c>
      <c r="BS414" s="28">
        <f t="shared" si="32"/>
        <v>2638125</v>
      </c>
      <c r="BT414" s="11">
        <f>BS414/S414</f>
        <v>0.79002808988764039</v>
      </c>
      <c r="BU414" s="14">
        <f>(BE414-AP414)*1/BT414-(BE414-AP414)</f>
        <v>120040.39377777779</v>
      </c>
      <c r="BV414" s="14">
        <f t="shared" si="33"/>
        <v>0.15079687836898972</v>
      </c>
      <c r="BW414" s="27">
        <f>(AR414+AV414+AY414+BB414)/S414</f>
        <v>0.13302568218298555</v>
      </c>
      <c r="BX414" s="13">
        <f>(AF414+AH414+AJ414+AL414+AN414)/N414</f>
        <v>401.47288888888886</v>
      </c>
      <c r="BY414" s="26">
        <f>BX414/K414</f>
        <v>0.17120379057095475</v>
      </c>
      <c r="BZ414" s="11">
        <f>AP414/BE414</f>
        <v>0.10305965806975631</v>
      </c>
      <c r="CA414" s="15">
        <f>-(BM414+BN414+BO414)/M414</f>
        <v>-12125.526800670013</v>
      </c>
      <c r="CB414" s="15">
        <f>BG414-CA414</f>
        <v>71468.526800670021</v>
      </c>
      <c r="CC414" s="18">
        <f t="shared" si="34"/>
        <v>0</v>
      </c>
      <c r="CD414" s="17">
        <f>(AF414/(AF414+AH414+AJ414))/(X414/(X414+Z414+AB414))</f>
        <v>1.9451039598742976</v>
      </c>
      <c r="CE414" s="19">
        <f>(AH414/(AF414+AH414+AJ414))/(Z414/(X414+Z414+AB414))</f>
        <v>1.2929215549812136</v>
      </c>
      <c r="CF414" s="18">
        <f>(AJ414/(AF414+AH414+AJ414))/(AB414/(X414+Z414+AB414))</f>
        <v>0.69345519695266933</v>
      </c>
      <c r="CG414">
        <f>AH414/Z414</f>
        <v>403.03197674418607</v>
      </c>
      <c r="CH414" s="11">
        <f>BB414/BE414</f>
        <v>0.25750616121838216</v>
      </c>
      <c r="CI414" s="14">
        <f>AY414/V414</f>
        <v>2247.8108225736255</v>
      </c>
      <c r="CJ414" s="14">
        <f>AV414/M414</f>
        <v>5866.5</v>
      </c>
      <c r="CK414" s="17">
        <f>N414/V414</f>
        <v>26.929493689249966</v>
      </c>
      <c r="CL414" s="17">
        <f>(AL414+AN414)/N414</f>
        <v>6.902222222222222</v>
      </c>
      <c r="CM414" s="14">
        <f>AP414/AC414</f>
        <v>5.9995375722543356</v>
      </c>
    </row>
    <row r="415" spans="1:91" hidden="1" x14ac:dyDescent="0.2">
      <c r="A415">
        <v>191</v>
      </c>
      <c r="B415" s="2">
        <v>44805</v>
      </c>
      <c r="C415" s="3" t="s">
        <v>53</v>
      </c>
      <c r="D415" t="s">
        <v>54</v>
      </c>
      <c r="E415" s="3" t="s">
        <v>43</v>
      </c>
      <c r="F415" t="s">
        <v>38</v>
      </c>
      <c r="G415" t="str">
        <f>CONCATENATE(C415,E415)</f>
        <v>YVRSFO</v>
      </c>
      <c r="H415" t="s">
        <v>30</v>
      </c>
      <c r="I415">
        <f>U415/M415</f>
        <v>132</v>
      </c>
      <c r="J415" t="str">
        <f>_xlfn.CONCAT(C415,E415,H415)</f>
        <v>YVRSFO737-700</v>
      </c>
      <c r="K415" s="4">
        <v>800</v>
      </c>
      <c r="L415" s="4">
        <f>N415/M415</f>
        <v>113.75</v>
      </c>
      <c r="M415" s="4">
        <v>8</v>
      </c>
      <c r="N415" s="4">
        <v>910</v>
      </c>
      <c r="O415" s="4">
        <f>P415/M415</f>
        <v>17</v>
      </c>
      <c r="P415" s="4">
        <v>136</v>
      </c>
      <c r="Q415" s="4">
        <v>228</v>
      </c>
      <c r="R415" s="4">
        <v>546</v>
      </c>
      <c r="S415" s="4">
        <f>U415*K415</f>
        <v>844800</v>
      </c>
      <c r="T415" s="7">
        <f>N415/U415</f>
        <v>0.8617424242424242</v>
      </c>
      <c r="U415" s="4">
        <v>1056</v>
      </c>
      <c r="V415" s="4">
        <v>8.4367432150313153</v>
      </c>
      <c r="W415" s="7">
        <f>P415/X415</f>
        <v>1</v>
      </c>
      <c r="X415" s="4">
        <v>136</v>
      </c>
      <c r="Y415" s="7">
        <f>Q415/Z415</f>
        <v>0.91935483870967738</v>
      </c>
      <c r="Z415" s="4">
        <v>248</v>
      </c>
      <c r="AA415" s="7">
        <f>R415/AB415</f>
        <v>0.8125</v>
      </c>
      <c r="AB415" s="4">
        <v>672</v>
      </c>
      <c r="AC415" s="4">
        <v>0</v>
      </c>
      <c r="AD415" s="4" t="e">
        <f>AP415/AC415</f>
        <v>#DIV/0!</v>
      </c>
      <c r="AE415" s="7">
        <f>AF415/(AF415+AH415+AJ415+AL415+AN415+AP415)</f>
        <v>0.21656877754041201</v>
      </c>
      <c r="AF415" s="4">
        <v>37205</v>
      </c>
      <c r="AG415" s="7">
        <f>AH415/(AF415+AH415+AJ415+AL415+AN415+AP415)</f>
        <v>0.23208745408718631</v>
      </c>
      <c r="AH415" s="4">
        <v>39871</v>
      </c>
      <c r="AI415" s="7">
        <f>AJ415/(AF415+AH415+AJ415+AL415+AN415+AP415)</f>
        <v>0.52277450187143826</v>
      </c>
      <c r="AJ415" s="4">
        <v>89809</v>
      </c>
      <c r="AK415" s="7">
        <f>AL415/(AF415+AH415+AJ415+AL415+AN415+AP415)</f>
        <v>1.9034535749419358E-2</v>
      </c>
      <c r="AL415" s="4">
        <v>3270</v>
      </c>
      <c r="AM415" s="7">
        <f>AN415/(AF415+AH415+AJ415+AL415+AN415+AP415)</f>
        <v>9.5347307515440093E-3</v>
      </c>
      <c r="AN415" s="4">
        <v>1638</v>
      </c>
      <c r="AO415" s="7">
        <f>AP415/(AF415+AH415+AJ415+AL415+AN415+AP415)</f>
        <v>0</v>
      </c>
      <c r="AP415" s="4">
        <v>0</v>
      </c>
      <c r="AQ415" s="6">
        <f>AO415+AM415+AK415+AI415+AG415+AE415</f>
        <v>1</v>
      </c>
      <c r="AR415" s="4">
        <v>31069</v>
      </c>
      <c r="AS415" s="4">
        <f>AR415/M415</f>
        <v>3883.625</v>
      </c>
      <c r="AT415" s="4">
        <f>AR415/V415</f>
        <v>3682.5821538156983</v>
      </c>
      <c r="AU415" s="7">
        <f>AR415/(AR415+AV415+AY415+BB415)</f>
        <v>0.25703412616339194</v>
      </c>
      <c r="AV415" s="4">
        <v>41916</v>
      </c>
      <c r="AW415" s="4">
        <f>AV415/M415</f>
        <v>5239.5</v>
      </c>
      <c r="AX415" s="7">
        <f>AV415/(AR415+AV415+AY415+BB415)</f>
        <v>0.3467714581178904</v>
      </c>
      <c r="AY415" s="4">
        <v>27626</v>
      </c>
      <c r="AZ415" s="4">
        <f>AY415/M415</f>
        <v>3453.25</v>
      </c>
      <c r="BA415" s="7">
        <f>AY415/(AR415+AV415+AY415+BB415)</f>
        <v>0.22855015511892451</v>
      </c>
      <c r="BB415" s="4">
        <v>20264</v>
      </c>
      <c r="BC415" s="11">
        <f>BB415/(AR415+AV415+AY415+BB415)</f>
        <v>0.16764426059979318</v>
      </c>
      <c r="BD415" s="9">
        <f>BC415+BA415+AX415+AU415</f>
        <v>1</v>
      </c>
      <c r="BE415" s="14">
        <f>(AF415+AH415+AJ415+AL415+AN415+AP415)</f>
        <v>171793</v>
      </c>
      <c r="BF415" s="14">
        <f t="shared" si="30"/>
        <v>-120875</v>
      </c>
      <c r="BG415" s="13">
        <f>(AF415+AH415+AJ415+AL415+AN415+AP415)-(AR415+AV415+AY415+BB415)</f>
        <v>50918</v>
      </c>
      <c r="BH415" s="13">
        <f t="shared" si="31"/>
        <v>0</v>
      </c>
      <c r="BI415" s="14">
        <f>AF415/W415</f>
        <v>37205</v>
      </c>
      <c r="BJ415" s="14">
        <f>AH415/Y415</f>
        <v>43368.456140350878</v>
      </c>
      <c r="BK415" s="14">
        <f>AJ415/AA415</f>
        <v>110534.15384615384</v>
      </c>
      <c r="BL415" s="14">
        <f>BI415+BJ415+BK415</f>
        <v>191107.60998650471</v>
      </c>
      <c r="BM415" s="14">
        <f>(AF415/W415)-AF415</f>
        <v>0</v>
      </c>
      <c r="BN415" s="14">
        <f>AH415/Y415-AH415</f>
        <v>3497.4561403508778</v>
      </c>
      <c r="BO415" s="14">
        <f>AJ415/AA415-AJ415</f>
        <v>20725.153846153844</v>
      </c>
      <c r="BP415" s="14">
        <f>BG415/S415</f>
        <v>6.0272253787878788E-2</v>
      </c>
      <c r="BQ415" s="14">
        <f>(BG415-CA415)/S415</f>
        <v>6.3856328418931213E-2</v>
      </c>
      <c r="BR415" s="27">
        <f>BQ415-BP415</f>
        <v>3.5840746310524252E-3</v>
      </c>
      <c r="BS415" s="28">
        <f t="shared" si="32"/>
        <v>728000</v>
      </c>
      <c r="BT415" s="11">
        <f>BS415/S415</f>
        <v>0.8617424242424242</v>
      </c>
      <c r="BU415" s="14">
        <f>(BE415-AP415)*1/BT415-(BE415-AP415)</f>
        <v>27562.393406593415</v>
      </c>
      <c r="BV415" s="14">
        <f t="shared" si="33"/>
        <v>0.20335345643939393</v>
      </c>
      <c r="BW415" s="27">
        <f>(AR415+AV415+AY415+BB415)/S415</f>
        <v>0.14308120265151514</v>
      </c>
      <c r="BX415" s="13">
        <f>(AF415+AH415+AJ415+AL415+AN415)/N415</f>
        <v>188.78351648351648</v>
      </c>
      <c r="BY415" s="26">
        <f>BX415/K415</f>
        <v>0.2359793956043956</v>
      </c>
      <c r="BZ415" s="11">
        <f>AP415/BE415</f>
        <v>0</v>
      </c>
      <c r="CA415" s="15">
        <f>-(BM415+BN415+BO415)/M415</f>
        <v>-3027.8262483130902</v>
      </c>
      <c r="CB415" s="15">
        <f>BG415-CA415</f>
        <v>53945.826248313089</v>
      </c>
      <c r="CC415" s="18">
        <f t="shared" si="34"/>
        <v>0</v>
      </c>
      <c r="CD415" s="17">
        <f>(AF415/(AF415+AH415+AJ415))/(X415/(X415+Z415+AB415))</f>
        <v>1.7310476217331765</v>
      </c>
      <c r="CE415" s="19">
        <f>(AH415/(AF415+AH415+AJ415))/(Z415/(X415+Z415+AB415))</f>
        <v>1.0173070696742106</v>
      </c>
      <c r="CF415" s="18">
        <f>(AJ415/(AF415+AH415+AJ415))/(AB415/(X415+Z415+AB415))</f>
        <v>0.84566275322185092</v>
      </c>
      <c r="CG415">
        <f>AH415/Z415</f>
        <v>160.77016129032259</v>
      </c>
      <c r="CH415" s="11">
        <f>BB415/BE415</f>
        <v>0.11795591205695226</v>
      </c>
      <c r="CI415" s="14">
        <f>AY415/V415</f>
        <v>3274.4862912006333</v>
      </c>
      <c r="CJ415" s="14">
        <f>AV415/M415</f>
        <v>5239.5</v>
      </c>
      <c r="CK415" s="17">
        <f>N415/V415</f>
        <v>107.86152627932297</v>
      </c>
      <c r="CL415" s="17">
        <f>(AL415+AN415)/N415</f>
        <v>5.3934065934065938</v>
      </c>
      <c r="CM415" s="14" t="e">
        <f>AP415/AC415</f>
        <v>#DIV/0!</v>
      </c>
    </row>
    <row r="416" spans="1:91" hidden="1" x14ac:dyDescent="0.2">
      <c r="A416">
        <v>671</v>
      </c>
      <c r="B416" s="2">
        <v>45170</v>
      </c>
      <c r="C416" s="3" t="s">
        <v>37</v>
      </c>
      <c r="D416" t="s">
        <v>38</v>
      </c>
      <c r="E416" s="3" t="s">
        <v>52</v>
      </c>
      <c r="F416" t="s">
        <v>33</v>
      </c>
      <c r="G416" t="str">
        <f>CONCATENATE(C416,E416)</f>
        <v>LAXOGG</v>
      </c>
      <c r="H416" t="s">
        <v>35</v>
      </c>
      <c r="I416">
        <f>U416/M416</f>
        <v>174.25</v>
      </c>
      <c r="J416" t="str">
        <f>_xlfn.CONCAT(C416,E416,H416)</f>
        <v>LAXOGG737-Max 9</v>
      </c>
      <c r="K416" s="4">
        <v>2486</v>
      </c>
      <c r="L416" s="4">
        <f>N416/M416</f>
        <v>77.849999999999994</v>
      </c>
      <c r="M416" s="4">
        <v>20</v>
      </c>
      <c r="N416" s="4">
        <v>1557</v>
      </c>
      <c r="O416" s="4">
        <f>P416/M416</f>
        <v>13.15</v>
      </c>
      <c r="P416" s="4">
        <v>263</v>
      </c>
      <c r="Q416" s="4">
        <v>491</v>
      </c>
      <c r="R416" s="4">
        <v>804</v>
      </c>
      <c r="S416" s="4">
        <f>U416*K416</f>
        <v>8663710</v>
      </c>
      <c r="T416" s="7">
        <f>N416/U416</f>
        <v>0.44677187948350072</v>
      </c>
      <c r="U416" s="4">
        <v>3485</v>
      </c>
      <c r="V416" s="4">
        <v>110.31006493506493</v>
      </c>
      <c r="W416" s="7">
        <f>P416/X416</f>
        <v>0.58574610244988867</v>
      </c>
      <c r="X416" s="4">
        <v>449</v>
      </c>
      <c r="Y416" s="7">
        <f>Q416/Z416</f>
        <v>0.58522050059594755</v>
      </c>
      <c r="Z416" s="4">
        <v>839</v>
      </c>
      <c r="AA416" s="7">
        <f>R416/AB416</f>
        <v>0.36578707916287534</v>
      </c>
      <c r="AB416" s="4">
        <v>2198</v>
      </c>
      <c r="AC416" s="4">
        <v>13764</v>
      </c>
      <c r="AD416" s="4">
        <f>AP416/AC416</f>
        <v>5.9997820401046207</v>
      </c>
      <c r="AE416" s="7">
        <f>AF416/(AF416+AH416+AJ416+AL416+AN416+AP416)</f>
        <v>0.19618976394253992</v>
      </c>
      <c r="AF416" s="4">
        <v>122248</v>
      </c>
      <c r="AG416" s="7">
        <f>AH416/(AF416+AH416+AJ416+AL416+AN416+AP416)</f>
        <v>0.27199006276570303</v>
      </c>
      <c r="AH416" s="4">
        <v>169480</v>
      </c>
      <c r="AI416" s="7">
        <f>AJ416/(AF416+AH416+AJ416+AL416+AN416+AP416)</f>
        <v>0.37992428315340282</v>
      </c>
      <c r="AJ416" s="4">
        <v>236735</v>
      </c>
      <c r="AK416" s="7">
        <f>AL416/(AF416+AH416+AJ416+AL416+AN416+AP416)</f>
        <v>9.0433325683545954E-3</v>
      </c>
      <c r="AL416" s="4">
        <v>5635</v>
      </c>
      <c r="AM416" s="7">
        <f>AN416/(AF416+AH416+AJ416+AL416+AN416+AP416)</f>
        <v>1.0322398416975466E-2</v>
      </c>
      <c r="AN416" s="4">
        <v>6432</v>
      </c>
      <c r="AO416" s="7">
        <f>AP416/(AF416+AH416+AJ416+AL416+AN416+AP416)</f>
        <v>0.1325301591530241</v>
      </c>
      <c r="AP416" s="4">
        <v>82581</v>
      </c>
      <c r="AQ416" s="6">
        <f>AO416+AM416+AK416+AI416+AG416+AE416</f>
        <v>1</v>
      </c>
      <c r="AR416" s="4">
        <v>485068</v>
      </c>
      <c r="AS416" s="4">
        <f>AR416/M416</f>
        <v>24253.4</v>
      </c>
      <c r="AT416" s="4">
        <f>AR416/V416</f>
        <v>4397.3140645465119</v>
      </c>
      <c r="AU416" s="7">
        <f>AR416/(AR416+AV416+AY416+BB416)</f>
        <v>0.39895808401948618</v>
      </c>
      <c r="AV416" s="4">
        <v>128262</v>
      </c>
      <c r="AW416" s="4">
        <f>AV416/M416</f>
        <v>6413.1</v>
      </c>
      <c r="AX416" s="7">
        <f>AV416/(AR416+AV416+AY416+BB416)</f>
        <v>0.10549275930901922</v>
      </c>
      <c r="AY416" s="4">
        <v>261068</v>
      </c>
      <c r="AZ416" s="4">
        <f>AY416/M416</f>
        <v>13053.4</v>
      </c>
      <c r="BA416" s="7">
        <f>AY416/(AR416+AV416+AY416+BB416)</f>
        <v>0.21472286169938898</v>
      </c>
      <c r="BB416" s="4">
        <v>341439</v>
      </c>
      <c r="BC416" s="11">
        <f>BB416/(AR416+AV416+AY416+BB416)</f>
        <v>0.28082629497210565</v>
      </c>
      <c r="BD416" s="9">
        <f>BC416+BA416+AX416+AU416</f>
        <v>1</v>
      </c>
      <c r="BE416" s="14">
        <f>(AF416+AH416+AJ416+AL416+AN416+AP416)</f>
        <v>623111</v>
      </c>
      <c r="BF416" s="14">
        <f t="shared" si="30"/>
        <v>-1215837</v>
      </c>
      <c r="BG416" s="13">
        <f>(AF416+AH416+AJ416+AL416+AN416+AP416)-(AR416+AV416+AY416+BB416)</f>
        <v>-592726</v>
      </c>
      <c r="BH416" s="13">
        <f t="shared" si="31"/>
        <v>1</v>
      </c>
      <c r="BI416" s="14">
        <f>AF416/W416</f>
        <v>208704.76045627374</v>
      </c>
      <c r="BJ416" s="14">
        <f>AH416/Y416</f>
        <v>289600.24439918535</v>
      </c>
      <c r="BK416" s="14">
        <f>AJ416/AA416</f>
        <v>647193.44527363183</v>
      </c>
      <c r="BL416" s="14">
        <f>BI416+BJ416+BK416</f>
        <v>1145498.4501290908</v>
      </c>
      <c r="BM416" s="14">
        <f>(AF416/W416)-AF416</f>
        <v>86456.76045627374</v>
      </c>
      <c r="BN416" s="14">
        <f>AH416/Y416-AH416</f>
        <v>120120.24439918535</v>
      </c>
      <c r="BO416" s="14">
        <f>AJ416/AA416-AJ416</f>
        <v>410458.44527363183</v>
      </c>
      <c r="BP416" s="14">
        <f>BG416/S416</f>
        <v>-6.8414801511130913E-2</v>
      </c>
      <c r="BQ416" s="14">
        <f>(BG416-CA416)/S416</f>
        <v>-6.4853766745833541E-2</v>
      </c>
      <c r="BR416" s="27">
        <f>BQ416-BP416</f>
        <v>3.5610347652973717E-3</v>
      </c>
      <c r="BS416" s="28">
        <f t="shared" si="32"/>
        <v>3870702</v>
      </c>
      <c r="BT416" s="11">
        <f>BS416/S416</f>
        <v>0.44677187948350072</v>
      </c>
      <c r="BU416" s="14">
        <f>(BE416-AP416)*1/BT416-(BE416-AP416)</f>
        <v>669326.80796403345</v>
      </c>
      <c r="BV416" s="14">
        <f t="shared" si="33"/>
        <v>7.1921959530039672E-2</v>
      </c>
      <c r="BW416" s="27">
        <f>(AR416+AV416+AY416+BB416)/S416</f>
        <v>0.14033676104117057</v>
      </c>
      <c r="BX416" s="13">
        <f>(AF416+AH416+AJ416+AL416+AN416)/N416</f>
        <v>347.16120745022477</v>
      </c>
      <c r="BY416" s="26">
        <f>BX416/K416</f>
        <v>0.13964650339912502</v>
      </c>
      <c r="BZ416" s="11">
        <f>AP416/BE416</f>
        <v>0.1325301591530241</v>
      </c>
      <c r="CA416" s="15">
        <f>-(BM416+BN416+BO416)/M416</f>
        <v>-30851.772506454545</v>
      </c>
      <c r="CB416" s="15">
        <f>BG416-CA416</f>
        <v>-561874.22749354551</v>
      </c>
      <c r="CC416" s="18">
        <f t="shared" si="34"/>
        <v>1</v>
      </c>
      <c r="CD416" s="17">
        <f>(AF416/(AF416+AH416+AJ416))/(X416/(X416+Z416+AB416))</f>
        <v>1.7960078006948812</v>
      </c>
      <c r="CE416" s="19">
        <f>(AH416/(AF416+AH416+AJ416))/(Z416/(X416+Z416+AB416))</f>
        <v>1.3325063625887328</v>
      </c>
      <c r="CF416" s="18">
        <f>(AJ416/(AF416+AH416+AJ416))/(AB416/(X416+Z416+AB416))</f>
        <v>0.71047300240038747</v>
      </c>
      <c r="CG416">
        <f>AH416/Z416</f>
        <v>202.00238379022645</v>
      </c>
      <c r="CH416" s="11">
        <f>BB416/BE416</f>
        <v>0.54795854992128212</v>
      </c>
      <c r="CI416" s="14">
        <f>AY416/V416</f>
        <v>2366.674338861827</v>
      </c>
      <c r="CJ416" s="14">
        <f>AV416/M416</f>
        <v>6413.1</v>
      </c>
      <c r="CK416" s="17">
        <f>N416/V416</f>
        <v>14.114759164692206</v>
      </c>
      <c r="CL416" s="17">
        <f>(AL416+AN416)/N416</f>
        <v>7.7501605651894669</v>
      </c>
      <c r="CM416" s="14">
        <f>AP416/AC416</f>
        <v>5.9997820401046207</v>
      </c>
    </row>
    <row r="417" spans="1:91" hidden="1" x14ac:dyDescent="0.2">
      <c r="A417">
        <v>49</v>
      </c>
      <c r="B417" s="2">
        <v>44805</v>
      </c>
      <c r="C417" s="3" t="s">
        <v>36</v>
      </c>
      <c r="D417" t="s">
        <v>28</v>
      </c>
      <c r="E417" s="3" t="s">
        <v>29</v>
      </c>
      <c r="F417" t="s">
        <v>28</v>
      </c>
      <c r="G417" t="str">
        <f>CONCATENATE(C417,E417)</f>
        <v>JNUANC</v>
      </c>
      <c r="H417" t="s">
        <v>30</v>
      </c>
      <c r="I417">
        <f>U417/M417</f>
        <v>120.125</v>
      </c>
      <c r="J417" t="str">
        <f>_xlfn.CONCAT(C417,E417,H417)</f>
        <v>JNUANC737-700</v>
      </c>
      <c r="K417" s="4">
        <v>571</v>
      </c>
      <c r="L417" s="4">
        <f>N417/M417</f>
        <v>96.375</v>
      </c>
      <c r="M417" s="4">
        <v>16</v>
      </c>
      <c r="N417" s="4">
        <v>1542</v>
      </c>
      <c r="O417" s="4">
        <f>P417/M417</f>
        <v>14.3125</v>
      </c>
      <c r="P417" s="4">
        <v>229</v>
      </c>
      <c r="Q417" s="4">
        <v>418</v>
      </c>
      <c r="R417" s="4">
        <v>895</v>
      </c>
      <c r="S417" s="4">
        <f>U417*K417</f>
        <v>1097462</v>
      </c>
      <c r="T417" s="7">
        <f>N417/U417</f>
        <v>0.80228928199791882</v>
      </c>
      <c r="U417" s="4">
        <v>1922</v>
      </c>
      <c r="V417" s="4">
        <v>27.388215922107673</v>
      </c>
      <c r="W417" s="7">
        <f>P417/X417</f>
        <v>0.86742424242424243</v>
      </c>
      <c r="X417" s="4">
        <v>264</v>
      </c>
      <c r="Y417" s="7">
        <f>Q417/Z417</f>
        <v>0.86902286902286907</v>
      </c>
      <c r="Z417" s="4">
        <v>481</v>
      </c>
      <c r="AA417" s="7">
        <f>R417/AB417</f>
        <v>0.75976230899830222</v>
      </c>
      <c r="AB417" s="4">
        <v>1178</v>
      </c>
      <c r="AC417" s="4">
        <v>11674</v>
      </c>
      <c r="AD417" s="4">
        <f>AP417/AC417</f>
        <v>5</v>
      </c>
      <c r="AE417" s="7">
        <f>AF417/(AF417+AH417+AJ417+AL417+AN417+AP417)</f>
        <v>0.18973185730393571</v>
      </c>
      <c r="AF417" s="4">
        <v>63774</v>
      </c>
      <c r="AG417" s="7">
        <f>AH417/(AF417+AH417+AJ417+AL417+AN417+AP417)</f>
        <v>0.21815861266723591</v>
      </c>
      <c r="AH417" s="4">
        <v>73329</v>
      </c>
      <c r="AI417" s="7">
        <f>AJ417/(AF417+AH417+AJ417+AL417+AN417+AP417)</f>
        <v>0.39182808878786884</v>
      </c>
      <c r="AJ417" s="4">
        <v>131704</v>
      </c>
      <c r="AK417" s="7">
        <f>AL417/(AF417+AH417+AJ417+AL417+AN417+AP417)</f>
        <v>1.5976104270112191E-2</v>
      </c>
      <c r="AL417" s="4">
        <v>5370</v>
      </c>
      <c r="AM417" s="7">
        <f>AN417/(AF417+AH417+AJ417+AL417+AN417+AP417)</f>
        <v>1.0650736180074793E-2</v>
      </c>
      <c r="AN417" s="4">
        <v>3580</v>
      </c>
      <c r="AO417" s="7">
        <f>AP417/(AF417+AH417+AJ417+AL417+AN417+AP417)</f>
        <v>0.17365460079077252</v>
      </c>
      <c r="AP417" s="4">
        <v>58370</v>
      </c>
      <c r="AQ417" s="6">
        <f>AO417+AM417+AK417+AI417+AG417+AE417</f>
        <v>1</v>
      </c>
      <c r="AR417" s="4">
        <v>100858</v>
      </c>
      <c r="AS417" s="4">
        <f>AR417/M417</f>
        <v>6303.625</v>
      </c>
      <c r="AT417" s="4">
        <f>AR417/V417</f>
        <v>3682.5326734257187</v>
      </c>
      <c r="AU417" s="7">
        <f>AR417/(AR417+AV417+AY417+BB417)</f>
        <v>0.29880487530292887</v>
      </c>
      <c r="AV417" s="4">
        <v>81213</v>
      </c>
      <c r="AW417" s="4">
        <f>AV417/M417</f>
        <v>5075.8125</v>
      </c>
      <c r="AX417" s="7">
        <f>AV417/(AR417+AV417+AY417+BB417)</f>
        <v>0.24060402088061197</v>
      </c>
      <c r="AY417" s="4">
        <v>89683</v>
      </c>
      <c r="AZ417" s="4">
        <f>AY417/M417</f>
        <v>5605.1875</v>
      </c>
      <c r="BA417" s="7">
        <f>AY417/(AR417+AV417+AY417+BB417)</f>
        <v>0.26569749183795605</v>
      </c>
      <c r="BB417" s="4">
        <v>65784</v>
      </c>
      <c r="BC417" s="11">
        <f>BB417/(AR417+AV417+AY417+BB417)</f>
        <v>0.19489361197850316</v>
      </c>
      <c r="BD417" s="9">
        <f>BC417+BA417+AX417+AU417</f>
        <v>1</v>
      </c>
      <c r="BE417" s="14">
        <f>(AF417+AH417+AJ417+AL417+AN417+AP417)</f>
        <v>336127</v>
      </c>
      <c r="BF417" s="14">
        <f t="shared" si="30"/>
        <v>-337538</v>
      </c>
      <c r="BG417" s="13">
        <f>(AF417+AH417+AJ417+AL417+AN417+AP417)-(AR417+AV417+AY417+BB417)</f>
        <v>-1411</v>
      </c>
      <c r="BH417" s="13">
        <f t="shared" si="31"/>
        <v>1</v>
      </c>
      <c r="BI417" s="14">
        <f>AF417/W417</f>
        <v>73521.117903930135</v>
      </c>
      <c r="BJ417" s="14">
        <f>AH417/Y417</f>
        <v>84380.978468899513</v>
      </c>
      <c r="BK417" s="14">
        <f>AJ417/AA417</f>
        <v>173348.95195530728</v>
      </c>
      <c r="BL417" s="14">
        <f>BI417+BJ417+BK417</f>
        <v>331251.04832813691</v>
      </c>
      <c r="BM417" s="14">
        <f>(AF417/W417)-AF417</f>
        <v>9747.1179039301351</v>
      </c>
      <c r="BN417" s="14">
        <f>AH417/Y417-AH417</f>
        <v>11051.978468899513</v>
      </c>
      <c r="BO417" s="14">
        <f>AJ417/AA417-AJ417</f>
        <v>41644.951955307275</v>
      </c>
      <c r="BP417" s="14">
        <f>BG417/S417</f>
        <v>-1.2856937187802403E-3</v>
      </c>
      <c r="BQ417" s="14">
        <f>(BG417-CA417)/S417</f>
        <v>2.2704686089436879E-3</v>
      </c>
      <c r="BR417" s="27">
        <f>BQ417-BP417</f>
        <v>3.5561623277239282E-3</v>
      </c>
      <c r="BS417" s="28">
        <f t="shared" si="32"/>
        <v>880482</v>
      </c>
      <c r="BT417" s="11">
        <f>BS417/S417</f>
        <v>0.80228928199791882</v>
      </c>
      <c r="BU417" s="14">
        <f>(BE417-AP417)*1/BT417-(BE417-AP417)</f>
        <v>68448.547341115423</v>
      </c>
      <c r="BV417" s="14">
        <f t="shared" si="33"/>
        <v>0.30627666379337054</v>
      </c>
      <c r="BW417" s="27">
        <f>(AR417+AV417+AY417+BB417)/S417</f>
        <v>0.30756235751215077</v>
      </c>
      <c r="BX417" s="13">
        <f>(AF417+AH417+AJ417+AL417+AN417)/N417</f>
        <v>180.1277561608301</v>
      </c>
      <c r="BY417" s="26">
        <f>BX417/K417</f>
        <v>0.31546016840775848</v>
      </c>
      <c r="BZ417" s="11">
        <f>AP417/BE417</f>
        <v>0.17365460079077252</v>
      </c>
      <c r="CA417" s="15">
        <f>-(BM417+BN417+BO417)/M417</f>
        <v>-3902.7530205085577</v>
      </c>
      <c r="CB417" s="15">
        <f>BG417-CA417</f>
        <v>2491.7530205085577</v>
      </c>
      <c r="CC417" s="18">
        <f t="shared" si="34"/>
        <v>0</v>
      </c>
      <c r="CD417" s="17">
        <f>(AF417/(AF417+AH417+AJ417))/(X417/(X417+Z417+AB417))</f>
        <v>1.7281380828488977</v>
      </c>
      <c r="CE417" s="19">
        <f>(AH417/(AF417+AH417+AJ417))/(Z417/(X417+Z417+AB417))</f>
        <v>1.0906098012944188</v>
      </c>
      <c r="CF417" s="18">
        <f>(AJ417/(AF417+AH417+AJ417))/(AB417/(X417+Z417+AB417))</f>
        <v>0.7998202306496397</v>
      </c>
      <c r="CG417">
        <f>AH417/Z417</f>
        <v>152.45114345114345</v>
      </c>
      <c r="CH417" s="11">
        <f>BB417/BE417</f>
        <v>0.19571173990783244</v>
      </c>
      <c r="CI417" s="14">
        <f>AY417/V417</f>
        <v>3274.510477610489</v>
      </c>
      <c r="CJ417" s="14">
        <f>AV417/M417</f>
        <v>5075.8125</v>
      </c>
      <c r="CK417" s="17">
        <f>N417/V417</f>
        <v>56.301586214504134</v>
      </c>
      <c r="CL417" s="17">
        <f>(AL417+AN417)/N417</f>
        <v>5.8041504539559012</v>
      </c>
      <c r="CM417" s="14">
        <f>AP417/AC417</f>
        <v>5</v>
      </c>
    </row>
    <row r="418" spans="1:91" hidden="1" x14ac:dyDescent="0.2">
      <c r="A418">
        <v>1049</v>
      </c>
      <c r="B418" s="2">
        <v>45231</v>
      </c>
      <c r="C418" s="3" t="s">
        <v>46</v>
      </c>
      <c r="D418" t="s">
        <v>42</v>
      </c>
      <c r="E418" s="3" t="s">
        <v>41</v>
      </c>
      <c r="F418" t="s">
        <v>42</v>
      </c>
      <c r="G418" t="str">
        <f>CONCATENATE(C418,E418)</f>
        <v>GEGSEA</v>
      </c>
      <c r="H418" t="s">
        <v>34</v>
      </c>
      <c r="I418">
        <f>U418/M418</f>
        <v>176.81081081081081</v>
      </c>
      <c r="J418" t="str">
        <f>_xlfn.CONCAT(C418,E418,H418)</f>
        <v>GEGSEA737-900</v>
      </c>
      <c r="K418" s="4">
        <v>223</v>
      </c>
      <c r="L418" s="4">
        <f>N418/M418</f>
        <v>127.13513513513513</v>
      </c>
      <c r="M418" s="4">
        <v>37</v>
      </c>
      <c r="N418" s="4">
        <v>4704</v>
      </c>
      <c r="O418" s="4">
        <f>P418/M418</f>
        <v>20.837837837837839</v>
      </c>
      <c r="P418" s="4">
        <v>771</v>
      </c>
      <c r="Q418" s="4">
        <v>1407</v>
      </c>
      <c r="R418" s="4">
        <v>2527</v>
      </c>
      <c r="S418" s="4">
        <f>U418*K418</f>
        <v>1458866</v>
      </c>
      <c r="T418" s="7">
        <f>N418/U418</f>
        <v>0.71904616325282789</v>
      </c>
      <c r="U418" s="4">
        <v>6542</v>
      </c>
      <c r="V418" s="4">
        <v>45.229904274849197</v>
      </c>
      <c r="W418" s="7">
        <f>P418/X418</f>
        <v>0.91242603550295853</v>
      </c>
      <c r="X418" s="4">
        <v>845</v>
      </c>
      <c r="Y418" s="7">
        <f>Q418/Z418</f>
        <v>0.89050632911392402</v>
      </c>
      <c r="Z418" s="4">
        <v>1580</v>
      </c>
      <c r="AA418" s="7">
        <f>R418/AB418</f>
        <v>0.61394557823129248</v>
      </c>
      <c r="AB418" s="4">
        <v>4116</v>
      </c>
      <c r="AC418" s="4">
        <v>5058</v>
      </c>
      <c r="AD418" s="4">
        <f>AP418/AC418</f>
        <v>5.999406880189798</v>
      </c>
      <c r="AE418" s="7">
        <f>AF418/(AF418+AH418+AJ418+AL418+AN418+AP418)</f>
        <v>0.21770624922609699</v>
      </c>
      <c r="AF418" s="4">
        <v>133622</v>
      </c>
      <c r="AG418" s="7">
        <f>AH418/(AF418+AH418+AJ418+AL418+AN418+AP418)</f>
        <v>0.26100408620790783</v>
      </c>
      <c r="AH418" s="4">
        <v>160197</v>
      </c>
      <c r="AI418" s="7">
        <f>AJ418/(AF418+AH418+AJ418+AL418+AN418+AP418)</f>
        <v>0.41254244247049393</v>
      </c>
      <c r="AJ418" s="4">
        <v>253207</v>
      </c>
      <c r="AK418" s="7">
        <f>AL418/(AF418+AH418+AJ418+AL418+AN418+AP418)</f>
        <v>2.8797338425343613E-2</v>
      </c>
      <c r="AL418" s="4">
        <v>17675</v>
      </c>
      <c r="AM418" s="7">
        <f>AN418/(AF418+AH418+AJ418+AL418+AN418+AP418)</f>
        <v>3.0509700670607327E-2</v>
      </c>
      <c r="AN418" s="4">
        <v>18726</v>
      </c>
      <c r="AO418" s="7">
        <f>AP418/(AF418+AH418+AJ418+AL418+AN418+AP418)</f>
        <v>4.9440182999550324E-2</v>
      </c>
      <c r="AP418" s="4">
        <v>30345</v>
      </c>
      <c r="AQ418" s="6">
        <f>AO418+AM418+AK418+AI418+AG418+AE418</f>
        <v>1</v>
      </c>
      <c r="AR418" s="4">
        <v>188069</v>
      </c>
      <c r="AS418" s="4">
        <f>AR418/M418</f>
        <v>5082.9459459459458</v>
      </c>
      <c r="AT418" s="4">
        <f>AR418/V418</f>
        <v>4158.0676106931041</v>
      </c>
      <c r="AU418" s="7">
        <f>AR418/(AR418+AV418+AY418+BB418)</f>
        <v>0.29125382130390476</v>
      </c>
      <c r="AV418" s="4">
        <v>215595</v>
      </c>
      <c r="AW418" s="4">
        <f>AV418/M418</f>
        <v>5826.8918918918916</v>
      </c>
      <c r="AX418" s="7">
        <f>AV418/(AR418+AV418+AY418+BB418)</f>
        <v>0.33388207309027723</v>
      </c>
      <c r="AY418" s="4">
        <v>101669</v>
      </c>
      <c r="AZ418" s="4">
        <f>AY418/M418</f>
        <v>2747.8108108108108</v>
      </c>
      <c r="BA418" s="7">
        <f>AY418/(AR418+AV418+AY418+BB418)</f>
        <v>0.15745011010930401</v>
      </c>
      <c r="BB418" s="4">
        <v>140389</v>
      </c>
      <c r="BC418" s="11">
        <f>BB418/(AR418+AV418+AY418+BB418)</f>
        <v>0.21741399549651397</v>
      </c>
      <c r="BD418" s="9">
        <f>BC418+BA418+AX418+AU418</f>
        <v>0.99999999999999989</v>
      </c>
      <c r="BE418" s="14">
        <f>(AF418+AH418+AJ418+AL418+AN418+AP418)</f>
        <v>613772</v>
      </c>
      <c r="BF418" s="14">
        <f t="shared" si="30"/>
        <v>-645722</v>
      </c>
      <c r="BG418" s="13">
        <f>(AF418+AH418+AJ418+AL418+AN418+AP418)-(AR418+AV418+AY418+BB418)</f>
        <v>-31950</v>
      </c>
      <c r="BH418" s="13">
        <f t="shared" si="31"/>
        <v>1</v>
      </c>
      <c r="BI418" s="14">
        <f>AF418/W418</f>
        <v>146446.93904020754</v>
      </c>
      <c r="BJ418" s="14">
        <f>AH418/Y418</f>
        <v>179894.28571428571</v>
      </c>
      <c r="BK418" s="14">
        <f>AJ418/AA418</f>
        <v>412425.80609418283</v>
      </c>
      <c r="BL418" s="14">
        <f>BI418+BJ418+BK418</f>
        <v>738767.03084867611</v>
      </c>
      <c r="BM418" s="14">
        <f>(AF418/W418)-AF418</f>
        <v>12824.939040207537</v>
      </c>
      <c r="BN418" s="14">
        <f>AH418/Y418-AH418</f>
        <v>19697.28571428571</v>
      </c>
      <c r="BO418" s="14">
        <f>AJ418/AA418-AJ418</f>
        <v>159218.80609418283</v>
      </c>
      <c r="BP418" s="14">
        <f>BG418/S418</f>
        <v>-2.1900572088183561E-2</v>
      </c>
      <c r="BQ418" s="14">
        <f>(BG418-CA418)/S418</f>
        <v>-1.8348367826149084E-2</v>
      </c>
      <c r="BR418" s="27">
        <f>BQ418-BP418</f>
        <v>3.5522042620344772E-3</v>
      </c>
      <c r="BS418" s="28">
        <f t="shared" si="32"/>
        <v>1048992</v>
      </c>
      <c r="BT418" s="11">
        <f>BS418/S418</f>
        <v>0.71904616325282789</v>
      </c>
      <c r="BU418" s="14">
        <f>(BE418-AP418)*1/BT418-(BE418-AP418)</f>
        <v>227963.18579931976</v>
      </c>
      <c r="BV418" s="14">
        <f t="shared" si="33"/>
        <v>0.42071855811294528</v>
      </c>
      <c r="BW418" s="27">
        <f>(AR418+AV418+AY418+BB418)/S418</f>
        <v>0.44261913020112881</v>
      </c>
      <c r="BX418" s="13">
        <f>(AF418+AH418+AJ418+AL418+AN418)/N418</f>
        <v>124.02784863945578</v>
      </c>
      <c r="BY418" s="26">
        <f>BX418/K418</f>
        <v>0.55617869345047433</v>
      </c>
      <c r="BZ418" s="11">
        <f>AP418/BE418</f>
        <v>4.9440182999550324E-2</v>
      </c>
      <c r="CA418" s="15">
        <f>-(BM418+BN418+BO418)/M418</f>
        <v>-5182.1900229371913</v>
      </c>
      <c r="CB418" s="15">
        <f>BG418-CA418</f>
        <v>-26767.809977062811</v>
      </c>
      <c r="CC418" s="18">
        <f t="shared" si="34"/>
        <v>1</v>
      </c>
      <c r="CD418" s="17">
        <f>(AF418/(AF418+AH418+AJ418))/(X418/(X418+Z418+AB418))</f>
        <v>1.8908515733823714</v>
      </c>
      <c r="CE418" s="19">
        <f>(AH418/(AF418+AH418+AJ418))/(Z418/(X418+Z418+AB418))</f>
        <v>1.2123652292555274</v>
      </c>
      <c r="CF418" s="18">
        <f>(AJ418/(AF418+AH418+AJ418))/(AB418/(X418+Z418+AB418))</f>
        <v>0.73559119491451974</v>
      </c>
      <c r="CG418">
        <f>AH418/Z418</f>
        <v>101.39050632911392</v>
      </c>
      <c r="CH418" s="11">
        <f>BB418/BE418</f>
        <v>0.22873151593751426</v>
      </c>
      <c r="CI418" s="14">
        <f>AY418/V418</f>
        <v>2247.8269991947486</v>
      </c>
      <c r="CJ418" s="14">
        <f>AV418/M418</f>
        <v>5826.8918918918916</v>
      </c>
      <c r="CK418" s="17">
        <f>N418/V418</f>
        <v>104.00198884824378</v>
      </c>
      <c r="CL418" s="17">
        <f>(AL418+AN418)/N418</f>
        <v>7.7383078231292517</v>
      </c>
      <c r="CM418" s="14">
        <f>AP418/AC418</f>
        <v>5.999406880189798</v>
      </c>
    </row>
    <row r="419" spans="1:91" hidden="1" x14ac:dyDescent="0.2">
      <c r="A419">
        <v>691</v>
      </c>
      <c r="B419" s="2">
        <v>45170</v>
      </c>
      <c r="C419" s="3" t="s">
        <v>52</v>
      </c>
      <c r="D419" t="s">
        <v>33</v>
      </c>
      <c r="E419" s="3" t="s">
        <v>37</v>
      </c>
      <c r="F419" t="s">
        <v>38</v>
      </c>
      <c r="G419" t="str">
        <f>CONCATENATE(C419,E419)</f>
        <v>OGGLAX</v>
      </c>
      <c r="H419" t="s">
        <v>35</v>
      </c>
      <c r="I419">
        <f>U419/M419</f>
        <v>174.25</v>
      </c>
      <c r="J419" t="str">
        <f>_xlfn.CONCAT(C419,E419,H419)</f>
        <v>OGGLAX737-Max 9</v>
      </c>
      <c r="K419" s="4">
        <v>2486</v>
      </c>
      <c r="L419" s="4">
        <f>N419/M419</f>
        <v>77.849999999999994</v>
      </c>
      <c r="M419" s="4">
        <v>20</v>
      </c>
      <c r="N419" s="4">
        <v>1557</v>
      </c>
      <c r="O419" s="4">
        <f>P419/M419</f>
        <v>13.65</v>
      </c>
      <c r="P419" s="4">
        <v>273</v>
      </c>
      <c r="Q419" s="4">
        <v>447</v>
      </c>
      <c r="R419" s="4">
        <v>837</v>
      </c>
      <c r="S419" s="4">
        <f>U419*K419</f>
        <v>8663710</v>
      </c>
      <c r="T419" s="7">
        <f>N419/U419</f>
        <v>0.44677187948350072</v>
      </c>
      <c r="U419" s="4">
        <v>3485</v>
      </c>
      <c r="V419" s="4">
        <v>100.70533548908649</v>
      </c>
      <c r="W419" s="7">
        <f>P419/X419</f>
        <v>0.60801781737193761</v>
      </c>
      <c r="X419" s="4">
        <v>449</v>
      </c>
      <c r="Y419" s="7">
        <f>Q419/Z419</f>
        <v>0.53277711561382601</v>
      </c>
      <c r="Z419" s="4">
        <v>839</v>
      </c>
      <c r="AA419" s="7">
        <f>R419/AB419</f>
        <v>0.38080072793448588</v>
      </c>
      <c r="AB419" s="4">
        <v>2198</v>
      </c>
      <c r="AC419" s="4">
        <v>13764</v>
      </c>
      <c r="AD419" s="4">
        <f>AP419/AC419</f>
        <v>5.9997820401046207</v>
      </c>
      <c r="AE419" s="7">
        <f>AF419/(AF419+AH419+AJ419+AL419+AN419+AP419)</f>
        <v>0.22979711871108827</v>
      </c>
      <c r="AF419" s="4">
        <v>143543</v>
      </c>
      <c r="AG419" s="7">
        <f>AH419/(AF419+AH419+AJ419+AL419+AN419+AP419)</f>
        <v>0.23005646352923473</v>
      </c>
      <c r="AH419" s="4">
        <v>143705</v>
      </c>
      <c r="AI419" s="7">
        <f>AJ419/(AF419+AH419+AJ419+AL419+AN419+AP419)</f>
        <v>0.39051726484068705</v>
      </c>
      <c r="AJ419" s="4">
        <v>243937</v>
      </c>
      <c r="AK419" s="7">
        <f>AL419/(AF419+AH419+AJ419+AL419+AN419+AP419)</f>
        <v>9.3860411653867524E-3</v>
      </c>
      <c r="AL419" s="4">
        <v>5863</v>
      </c>
      <c r="AM419" s="7">
        <f>AN419/(AF419+AH419+AJ419+AL419+AN419+AP419)</f>
        <v>8.0396893625400423E-3</v>
      </c>
      <c r="AN419" s="4">
        <v>5022</v>
      </c>
      <c r="AO419" s="7">
        <f>AP419/(AF419+AH419+AJ419+AL419+AN419+AP419)</f>
        <v>0.13220342239106317</v>
      </c>
      <c r="AP419" s="4">
        <v>82581</v>
      </c>
      <c r="AQ419" s="6">
        <f>AO419+AM419+AK419+AI419+AG419+AE419</f>
        <v>1</v>
      </c>
      <c r="AR419" s="4">
        <v>442833</v>
      </c>
      <c r="AS419" s="4">
        <f>AR419/M419</f>
        <v>22141.65</v>
      </c>
      <c r="AT419" s="4">
        <f>AR419/V419</f>
        <v>4397.3141825041648</v>
      </c>
      <c r="AU419" s="7">
        <f>AR419/(AR419+AV419+AY419+BB419)</f>
        <v>0.39498386466656321</v>
      </c>
      <c r="AV419" s="4">
        <v>128262</v>
      </c>
      <c r="AW419" s="4">
        <f>AV419/M419</f>
        <v>6413.1</v>
      </c>
      <c r="AX419" s="7">
        <f>AV419/(AR419+AV419+AY419+BB419)</f>
        <v>0.11440299266283843</v>
      </c>
      <c r="AY419" s="4">
        <v>238337</v>
      </c>
      <c r="AZ419" s="4">
        <f>AY419/M419</f>
        <v>11916.85</v>
      </c>
      <c r="BA419" s="7">
        <f>AY419/(AR419+AV419+AY419+BB419)</f>
        <v>0.21258413296442377</v>
      </c>
      <c r="BB419" s="4">
        <v>311710</v>
      </c>
      <c r="BC419" s="11">
        <f>BB419/(AR419+AV419+AY419+BB419)</f>
        <v>0.27802900970617461</v>
      </c>
      <c r="BD419" s="9">
        <f>BC419+BA419+AX419+AU419</f>
        <v>1</v>
      </c>
      <c r="BE419" s="14">
        <f>(AF419+AH419+AJ419+AL419+AN419+AP419)</f>
        <v>624651</v>
      </c>
      <c r="BF419" s="14">
        <f t="shared" si="30"/>
        <v>-1121142</v>
      </c>
      <c r="BG419" s="13">
        <f>(AF419+AH419+AJ419+AL419+AN419+AP419)-(AR419+AV419+AY419+BB419)</f>
        <v>-496491</v>
      </c>
      <c r="BH419" s="13">
        <f t="shared" si="31"/>
        <v>1</v>
      </c>
      <c r="BI419" s="14">
        <f>AF419/W419</f>
        <v>236083.54212454215</v>
      </c>
      <c r="BJ419" s="14">
        <f>AH419/Y419</f>
        <v>269728.17673378077</v>
      </c>
      <c r="BK419" s="14">
        <f>AJ419/AA419</f>
        <v>640589.63679808844</v>
      </c>
      <c r="BL419" s="14">
        <f>BI419+BJ419+BK419</f>
        <v>1146401.3556564115</v>
      </c>
      <c r="BM419" s="14">
        <f>(AF419/W419)-AF419</f>
        <v>92540.542124542146</v>
      </c>
      <c r="BN419" s="14">
        <f>AH419/Y419-AH419</f>
        <v>126023.17673378077</v>
      </c>
      <c r="BO419" s="14">
        <f>AJ419/AA419-AJ419</f>
        <v>396652.63679808844</v>
      </c>
      <c r="BP419" s="14">
        <f>BG419/S419</f>
        <v>-5.7306973571368387E-2</v>
      </c>
      <c r="BQ419" s="14">
        <f>(BG419-CA419)/S419</f>
        <v>-5.375643716342992E-2</v>
      </c>
      <c r="BR419" s="27">
        <f>BQ419-BP419</f>
        <v>3.5505364079384677E-3</v>
      </c>
      <c r="BS419" s="28">
        <f t="shared" si="32"/>
        <v>3870702</v>
      </c>
      <c r="BT419" s="11">
        <f>BS419/S419</f>
        <v>0.44677187948350072</v>
      </c>
      <c r="BU419" s="14">
        <f>(BE419-AP419)*1/BT419-(BE419-AP419)</f>
        <v>671233.7572254336</v>
      </c>
      <c r="BV419" s="14">
        <f t="shared" si="33"/>
        <v>7.2099712478834121E-2</v>
      </c>
      <c r="BW419" s="27">
        <f>(AR419+AV419+AY419+BB419)/S419</f>
        <v>0.1294066860502025</v>
      </c>
      <c r="BX419" s="13">
        <f>(AF419+AH419+AJ419+AL419+AN419)/N419</f>
        <v>348.15028901734104</v>
      </c>
      <c r="BY419" s="26">
        <f>BX419/K419</f>
        <v>0.14004436404559173</v>
      </c>
      <c r="BZ419" s="11">
        <f>AP419/BE419</f>
        <v>0.13220342239106317</v>
      </c>
      <c r="CA419" s="15">
        <f>-(BM419+BN419+BO419)/M419</f>
        <v>-30760.81778282057</v>
      </c>
      <c r="CB419" s="15">
        <f>BG419-CA419</f>
        <v>-465730.18221717945</v>
      </c>
      <c r="CC419" s="18">
        <f t="shared" si="34"/>
        <v>1</v>
      </c>
      <c r="CD419" s="17">
        <f>(AF419/(AF419+AH419+AJ419))/(X419/(X419+Z419+AB419))</f>
        <v>2.0980568784593121</v>
      </c>
      <c r="CE419" s="19">
        <f>(AH419/(AF419+AH419+AJ419))/(Z419/(X419+Z419+AB419))</f>
        <v>1.124065188855246</v>
      </c>
      <c r="CF419" s="18">
        <f>(AJ419/(AF419+AH419+AJ419))/(AB419/(X419+Z419+AB419))</f>
        <v>0.72833565428672309</v>
      </c>
      <c r="CG419">
        <f>AH419/Z419</f>
        <v>171.28128724672229</v>
      </c>
      <c r="CH419" s="11">
        <f>BB419/BE419</f>
        <v>0.49901464978043741</v>
      </c>
      <c r="CI419" s="14">
        <f>AY419/V419</f>
        <v>2366.6769872965542</v>
      </c>
      <c r="CJ419" s="14">
        <f>AV419/M419</f>
        <v>6413.1</v>
      </c>
      <c r="CK419" s="17">
        <f>N419/V419</f>
        <v>15.460948443677378</v>
      </c>
      <c r="CL419" s="17">
        <f>(AL419+AN419)/N419</f>
        <v>6.9910083493898521</v>
      </c>
      <c r="CM419" s="14">
        <f>AP419/AC419</f>
        <v>5.9997820401046207</v>
      </c>
    </row>
    <row r="420" spans="1:91" hidden="1" x14ac:dyDescent="0.2">
      <c r="A420">
        <v>308</v>
      </c>
      <c r="B420" s="2">
        <v>44835</v>
      </c>
      <c r="C420" s="3" t="s">
        <v>41</v>
      </c>
      <c r="D420" t="s">
        <v>42</v>
      </c>
      <c r="E420" s="3" t="s">
        <v>29</v>
      </c>
      <c r="F420" t="s">
        <v>28</v>
      </c>
      <c r="G420" t="str">
        <f>CONCATENATE(C420,E420)</f>
        <v>SEAANC</v>
      </c>
      <c r="H420" t="s">
        <v>40</v>
      </c>
      <c r="I420">
        <f>U420/M420</f>
        <v>73.625</v>
      </c>
      <c r="J420" t="str">
        <f>_xlfn.CONCAT(C420,E420,H420)</f>
        <v>SEAANCE175</v>
      </c>
      <c r="K420" s="4">
        <v>1448</v>
      </c>
      <c r="L420" s="4">
        <f>N420/M420</f>
        <v>43.25</v>
      </c>
      <c r="M420" s="4">
        <v>16</v>
      </c>
      <c r="N420" s="4">
        <v>692</v>
      </c>
      <c r="O420" s="4">
        <f>P420/M420</f>
        <v>6.5</v>
      </c>
      <c r="P420" s="4">
        <v>104</v>
      </c>
      <c r="Q420" s="4">
        <v>161</v>
      </c>
      <c r="R420" s="4">
        <v>428</v>
      </c>
      <c r="S420" s="4">
        <f>U420*K420</f>
        <v>1705744</v>
      </c>
      <c r="T420" s="7">
        <f>N420/U420</f>
        <v>0.58743633276740237</v>
      </c>
      <c r="U420" s="4">
        <v>1178</v>
      </c>
      <c r="V420" s="4">
        <v>56.979710245711637</v>
      </c>
      <c r="W420" s="7">
        <f>P420/X420</f>
        <v>0.67096774193548392</v>
      </c>
      <c r="X420" s="4">
        <v>155</v>
      </c>
      <c r="Y420" s="7">
        <f>Q420/Z420</f>
        <v>0.57706093189964158</v>
      </c>
      <c r="Z420" s="4">
        <v>279</v>
      </c>
      <c r="AA420" s="7">
        <f>R420/AB420</f>
        <v>0.57526881720430112</v>
      </c>
      <c r="AB420" s="4">
        <v>744</v>
      </c>
      <c r="AC420" s="4">
        <v>2829</v>
      </c>
      <c r="AD420" s="4">
        <f>AP420/AC420</f>
        <v>4.9992930364086252</v>
      </c>
      <c r="AE420" s="7">
        <f>AF420/(AF420+AH420+AJ420+AL420+AN420+AP420)</f>
        <v>0.20427877024056473</v>
      </c>
      <c r="AF420" s="4">
        <v>32990</v>
      </c>
      <c r="AG420" s="7">
        <f>AH420/(AF420+AH420+AJ420+AL420+AN420+AP420)</f>
        <v>0.212749620731292</v>
      </c>
      <c r="AH420" s="4">
        <v>34358</v>
      </c>
      <c r="AI420" s="7">
        <f>AJ420/(AF420+AH420+AJ420+AL420+AN420+AP420)</f>
        <v>0.46363045295519983</v>
      </c>
      <c r="AJ420" s="4">
        <v>74874</v>
      </c>
      <c r="AK420" s="7">
        <f>AL420/(AF420+AH420+AJ420+AL420+AN420+AP420)</f>
        <v>1.5882844670113624E-2</v>
      </c>
      <c r="AL420" s="4">
        <v>2565</v>
      </c>
      <c r="AM420" s="7">
        <f>AN420/(AF420+AH420+AJ420+AL420+AN420+AP420)</f>
        <v>1.5882844670113624E-2</v>
      </c>
      <c r="AN420" s="4">
        <v>2565</v>
      </c>
      <c r="AO420" s="7">
        <f>AP420/(AF420+AH420+AJ420+AL420+AN420+AP420)</f>
        <v>8.7575466732716184E-2</v>
      </c>
      <c r="AP420" s="4">
        <v>14143</v>
      </c>
      <c r="AQ420" s="6">
        <f>AO420+AM420+AK420+AI420+AG420+AE420</f>
        <v>1</v>
      </c>
      <c r="AR420" s="4">
        <v>91487</v>
      </c>
      <c r="AS420" s="4">
        <f>AR420/M420</f>
        <v>5717.9375</v>
      </c>
      <c r="AT420" s="4">
        <f>AR420/V420</f>
        <v>1605.6066204177553</v>
      </c>
      <c r="AU420" s="7">
        <f>AR420/(AR420+AV420+AY420+BB420)</f>
        <v>0.3157456971378676</v>
      </c>
      <c r="AV420" s="4">
        <v>42037</v>
      </c>
      <c r="AW420" s="4">
        <f>AV420/M420</f>
        <v>2627.3125</v>
      </c>
      <c r="AX420" s="7">
        <f>AV420/(AR420+AV420+AY420+BB420)</f>
        <v>0.14508074229764381</v>
      </c>
      <c r="AY420" s="4">
        <v>104464</v>
      </c>
      <c r="AZ420" s="4">
        <f>AY420/M420</f>
        <v>6529</v>
      </c>
      <c r="BA420" s="7">
        <f>AY420/(AR420+AV420+AY420+BB420)</f>
        <v>0.3605327369550887</v>
      </c>
      <c r="BB420" s="4">
        <v>51761</v>
      </c>
      <c r="BC420" s="11">
        <f>BB420/(AR420+AV420+AY420+BB420)</f>
        <v>0.17864082360939987</v>
      </c>
      <c r="BD420" s="9">
        <f>BC420+BA420+AX420+AU420</f>
        <v>0.99999999999999989</v>
      </c>
      <c r="BE420" s="14">
        <f>(AF420+AH420+AJ420+AL420+AN420+AP420)</f>
        <v>161495</v>
      </c>
      <c r="BF420" s="14">
        <f t="shared" si="30"/>
        <v>-289749</v>
      </c>
      <c r="BG420" s="13">
        <f>(AF420+AH420+AJ420+AL420+AN420+AP420)-(AR420+AV420+AY420+BB420)</f>
        <v>-128254</v>
      </c>
      <c r="BH420" s="13">
        <f t="shared" si="31"/>
        <v>1</v>
      </c>
      <c r="BI420" s="14">
        <f>AF420/W420</f>
        <v>49167.788461538461</v>
      </c>
      <c r="BJ420" s="14">
        <f>AH420/Y420</f>
        <v>59539.639751552793</v>
      </c>
      <c r="BK420" s="14">
        <f>AJ420/AA420</f>
        <v>130154.80373831774</v>
      </c>
      <c r="BL420" s="14">
        <f>BI420+BJ420+BK420</f>
        <v>238862.23195140899</v>
      </c>
      <c r="BM420" s="14">
        <f>(AF420/W420)-AF420</f>
        <v>16177.788461538461</v>
      </c>
      <c r="BN420" s="14">
        <f>AH420/Y420-AH420</f>
        <v>25181.639751552793</v>
      </c>
      <c r="BO420" s="14">
        <f>AJ420/AA420-AJ420</f>
        <v>55280.803738317743</v>
      </c>
      <c r="BP420" s="14">
        <f>BG420/S420</f>
        <v>-7.5189477436238966E-2</v>
      </c>
      <c r="BQ420" s="14">
        <f>(BG420-CA420)/S420</f>
        <v>-7.1648492096725497E-2</v>
      </c>
      <c r="BR420" s="27">
        <f>BQ420-BP420</f>
        <v>3.5409853395134694E-3</v>
      </c>
      <c r="BS420" s="28">
        <f t="shared" si="32"/>
        <v>1002016</v>
      </c>
      <c r="BT420" s="11">
        <f>BS420/S420</f>
        <v>0.58743633276740237</v>
      </c>
      <c r="BU420" s="14">
        <f>(BE420-AP420)*1/BT420-(BE420-AP420)</f>
        <v>103487.09826589597</v>
      </c>
      <c r="BV420" s="14">
        <f t="shared" si="33"/>
        <v>9.4677161402883431E-2</v>
      </c>
      <c r="BW420" s="27">
        <f>(AR420+AV420+AY420+BB420)/S420</f>
        <v>0.1698666388391224</v>
      </c>
      <c r="BX420" s="13">
        <f>(AF420+AH420+AJ420+AL420+AN420)/N420</f>
        <v>212.93641618497111</v>
      </c>
      <c r="BY420" s="26">
        <f>BX420/K420</f>
        <v>0.14705553603934468</v>
      </c>
      <c r="BZ420" s="11">
        <f>AP420/BE420</f>
        <v>8.7575466732716184E-2</v>
      </c>
      <c r="CA420" s="15">
        <f>-(BM420+BN420+BO420)/M420</f>
        <v>-6040.0144969630619</v>
      </c>
      <c r="CB420" s="15">
        <f>BG420-CA420</f>
        <v>-122213.98550303694</v>
      </c>
      <c r="CC420" s="18">
        <f t="shared" si="34"/>
        <v>1</v>
      </c>
      <c r="CD420" s="17">
        <f>(AF420/(AF420+AH420+AJ420))/(X420/(X420+Z420+AB420))</f>
        <v>1.7629058795404369</v>
      </c>
      <c r="CE420" s="19">
        <f>(AH420/(AF420+AH420+AJ420))/(Z420/(X420+Z420+AB420))</f>
        <v>1.0200047187573731</v>
      </c>
      <c r="CF420" s="18">
        <f>(AJ420/(AF420+AH420+AJ420))/(AB420/(X420+Z420+AB420))</f>
        <v>0.83355950556172742</v>
      </c>
      <c r="CG420">
        <f>AH420/Z420</f>
        <v>123.14695340501792</v>
      </c>
      <c r="CH420" s="11">
        <f>BB420/BE420</f>
        <v>0.32051147094337284</v>
      </c>
      <c r="CI420" s="14">
        <f>AY420/V420</f>
        <v>1833.3543563054902</v>
      </c>
      <c r="CJ420" s="14">
        <f>AV420/M420</f>
        <v>2627.3125</v>
      </c>
      <c r="CK420" s="17">
        <f>N420/V420</f>
        <v>12.14467390262099</v>
      </c>
      <c r="CL420" s="17">
        <f>(AL420+AN420)/N420</f>
        <v>7.4132947976878611</v>
      </c>
      <c r="CM420" s="14">
        <f>AP420/AC420</f>
        <v>4.9992930364086252</v>
      </c>
    </row>
    <row r="421" spans="1:91" hidden="1" x14ac:dyDescent="0.2">
      <c r="A421">
        <v>716</v>
      </c>
      <c r="B421" s="2">
        <v>45170</v>
      </c>
      <c r="C421" s="3" t="s">
        <v>41</v>
      </c>
      <c r="D421" t="s">
        <v>42</v>
      </c>
      <c r="E421" s="3" t="s">
        <v>46</v>
      </c>
      <c r="F421" t="s">
        <v>42</v>
      </c>
      <c r="G421" t="str">
        <f>CONCATENATE(C421,E421)</f>
        <v>SEAGEG</v>
      </c>
      <c r="H421" t="s">
        <v>34</v>
      </c>
      <c r="I421">
        <f>U421/M421</f>
        <v>177.13725490196077</v>
      </c>
      <c r="J421" t="str">
        <f>_xlfn.CONCAT(C421,E421,H421)</f>
        <v>SEAGEG737-900</v>
      </c>
      <c r="K421" s="4">
        <v>223</v>
      </c>
      <c r="L421" s="4">
        <f>N421/M421</f>
        <v>108.33333333333333</v>
      </c>
      <c r="M421" s="4">
        <v>51</v>
      </c>
      <c r="N421" s="4">
        <v>5525</v>
      </c>
      <c r="O421" s="4">
        <f>P421/M421</f>
        <v>21.117647058823529</v>
      </c>
      <c r="P421" s="4">
        <v>1077</v>
      </c>
      <c r="Q421" s="4">
        <v>1598</v>
      </c>
      <c r="R421" s="4">
        <v>2850</v>
      </c>
      <c r="S421" s="4">
        <f>U421*K421</f>
        <v>2014582</v>
      </c>
      <c r="T421" s="7">
        <f>N421/U421</f>
        <v>0.61157848129289349</v>
      </c>
      <c r="U421" s="4">
        <v>9034</v>
      </c>
      <c r="V421" s="4">
        <v>53.688181300385551</v>
      </c>
      <c r="W421" s="7">
        <f>P421/X421</f>
        <v>0.92287917737789205</v>
      </c>
      <c r="X421" s="4">
        <v>1167</v>
      </c>
      <c r="Y421" s="7">
        <f>Q421/Z421</f>
        <v>0.73235563703024753</v>
      </c>
      <c r="Z421" s="4">
        <v>2182</v>
      </c>
      <c r="AA421" s="7">
        <f>R421/AB421</f>
        <v>0.50140745953553834</v>
      </c>
      <c r="AB421" s="4">
        <v>5684</v>
      </c>
      <c r="AC421" s="4">
        <v>5808</v>
      </c>
      <c r="AD421" s="4">
        <f>AP421/AC421</f>
        <v>5.9993112947658398</v>
      </c>
      <c r="AE421" s="7">
        <f>AF421/(AF421+AH421+AJ421+AL421+AN421+AP421)</f>
        <v>0.26206942037926867</v>
      </c>
      <c r="AF421" s="4">
        <v>190726</v>
      </c>
      <c r="AG421" s="7">
        <f>AH421/(AF421+AH421+AJ421+AL421+AN421+AP421)</f>
        <v>0.25789089669936477</v>
      </c>
      <c r="AH421" s="4">
        <v>187685</v>
      </c>
      <c r="AI421" s="7">
        <f>AJ421/(AF421+AH421+AJ421+AL421+AN421+AP421)</f>
        <v>0.38274644839227834</v>
      </c>
      <c r="AJ421" s="4">
        <v>278551</v>
      </c>
      <c r="AK421" s="7">
        <f>AL421/(AF421+AH421+AJ421+AL421+AN421+AP421)</f>
        <v>2.7412544365038906E-2</v>
      </c>
      <c r="AL421" s="4">
        <v>19950</v>
      </c>
      <c r="AM421" s="7">
        <f>AN421/(AF421+AH421+AJ421+AL421+AN421+AP421)</f>
        <v>2.2002860797863059E-2</v>
      </c>
      <c r="AN421" s="4">
        <v>16013</v>
      </c>
      <c r="AO421" s="7">
        <f>AP421/(AF421+AH421+AJ421+AL421+AN421+AP421)</f>
        <v>4.7877829366186252E-2</v>
      </c>
      <c r="AP421" s="4">
        <v>34844</v>
      </c>
      <c r="AQ421" s="6">
        <f>AO421+AM421+AK421+AI421+AG421+AE421</f>
        <v>1</v>
      </c>
      <c r="AR421" s="4">
        <v>223239</v>
      </c>
      <c r="AS421" s="4">
        <f>AR421/M421</f>
        <v>4377.2352941176468</v>
      </c>
      <c r="AT421" s="4">
        <f>AR421/V421</f>
        <v>4158.0659764013435</v>
      </c>
      <c r="AU421" s="7">
        <f>AR421/(AR421+AV421+AY421+BB421)</f>
        <v>0.27618744803832296</v>
      </c>
      <c r="AV421" s="4">
        <v>297726</v>
      </c>
      <c r="AW421" s="4">
        <f>AV421/M421</f>
        <v>5837.7647058823532</v>
      </c>
      <c r="AX421" s="7">
        <f>AV421/(AR421+AV421+AY421+BB421)</f>
        <v>0.36834148224395263</v>
      </c>
      <c r="AY421" s="4">
        <v>120681</v>
      </c>
      <c r="AZ421" s="4">
        <f>AY421/M421</f>
        <v>2366.294117647059</v>
      </c>
      <c r="BA421" s="7">
        <f>AY421/(AR421+AV421+AY421+BB421)</f>
        <v>0.14930445583752325</v>
      </c>
      <c r="BB421" s="4">
        <v>166642</v>
      </c>
      <c r="BC421" s="11">
        <f>BB421/(AR421+AV421+AY421+BB421)</f>
        <v>0.20616661388020111</v>
      </c>
      <c r="BD421" s="9">
        <f>BC421+BA421+AX421+AU421</f>
        <v>0.99999999999999989</v>
      </c>
      <c r="BE421" s="14">
        <f>(AF421+AH421+AJ421+AL421+AN421+AP421)</f>
        <v>727769</v>
      </c>
      <c r="BF421" s="14">
        <f t="shared" si="30"/>
        <v>-808288</v>
      </c>
      <c r="BG421" s="13">
        <f>(AF421+AH421+AJ421+AL421+AN421+AP421)-(AR421+AV421+AY421+BB421)</f>
        <v>-80519</v>
      </c>
      <c r="BH421" s="13">
        <f t="shared" si="31"/>
        <v>1</v>
      </c>
      <c r="BI421" s="14">
        <f>AF421/W421</f>
        <v>206664.10584958218</v>
      </c>
      <c r="BJ421" s="14">
        <f>AH421/Y421</f>
        <v>256275.76345431787</v>
      </c>
      <c r="BK421" s="14">
        <f>AJ421/AA421</f>
        <v>555538.20491228066</v>
      </c>
      <c r="BL421" s="14">
        <f>BI421+BJ421+BK421</f>
        <v>1018478.0742161807</v>
      </c>
      <c r="BM421" s="14">
        <f>(AF421/W421)-AF421</f>
        <v>15938.105849582178</v>
      </c>
      <c r="BN421" s="14">
        <f>AH421/Y421-AH421</f>
        <v>68590.763454317872</v>
      </c>
      <c r="BO421" s="14">
        <f>AJ421/AA421-AJ421</f>
        <v>276987.20491228066</v>
      </c>
      <c r="BP421" s="14">
        <f>BG421/S421</f>
        <v>-3.9968092636586648E-2</v>
      </c>
      <c r="BQ421" s="14">
        <f>(BG421-CA421)/S421</f>
        <v>-3.6449471664679288E-2</v>
      </c>
      <c r="BR421" s="27">
        <f>BQ421-BP421</f>
        <v>3.5186209719073602E-3</v>
      </c>
      <c r="BS421" s="28">
        <f t="shared" si="32"/>
        <v>1232075</v>
      </c>
      <c r="BT421" s="11">
        <f>BS421/S421</f>
        <v>0.61157848129289349</v>
      </c>
      <c r="BU421" s="14">
        <f>(BE421-AP421)*1/BT421-(BE421-AP421)</f>
        <v>440085.76018099557</v>
      </c>
      <c r="BV421" s="14">
        <f t="shared" si="33"/>
        <v>0.3612506217170609</v>
      </c>
      <c r="BW421" s="27">
        <f>(AR421+AV421+AY421+BB421)/S421</f>
        <v>0.40121871435364753</v>
      </c>
      <c r="BX421" s="13">
        <f>(AF421+AH421+AJ421+AL421+AN421)/N421</f>
        <v>125.41628959276018</v>
      </c>
      <c r="BY421" s="26">
        <f>BX421/K421</f>
        <v>0.5624048860661891</v>
      </c>
      <c r="BZ421" s="11">
        <f>AP421/BE421</f>
        <v>4.7877829366186252E-2</v>
      </c>
      <c r="CA421" s="15">
        <f>-(BM421+BN421+BO421)/M421</f>
        <v>-7088.5504748270732</v>
      </c>
      <c r="CB421" s="15">
        <f>BG421-CA421</f>
        <v>-73430.449525172924</v>
      </c>
      <c r="CC421" s="18">
        <f t="shared" si="34"/>
        <v>1</v>
      </c>
      <c r="CD421" s="17">
        <f>(AF421/(AF421+AH421+AJ421))/(X421/(X421+Z421+AB421))</f>
        <v>2.2471434904120358</v>
      </c>
      <c r="CE421" s="19">
        <f>(AH421/(AF421+AH421+AJ421))/(Z421/(X421+Z421+AB421))</f>
        <v>1.1826781651611584</v>
      </c>
      <c r="CF421" s="18">
        <f>(AJ421/(AF421+AH421+AJ421))/(AB421/(X421+Z421+AB421))</f>
        <v>0.67381769709843531</v>
      </c>
      <c r="CG421">
        <f>AH421/Z421</f>
        <v>86.015123739688363</v>
      </c>
      <c r="CH421" s="11">
        <f>BB421/BE421</f>
        <v>0.22897650215933901</v>
      </c>
      <c r="CI421" s="14">
        <f>AY421/V421</f>
        <v>2247.8131513673261</v>
      </c>
      <c r="CJ421" s="14">
        <f>AV421/M421</f>
        <v>5837.7647058823532</v>
      </c>
      <c r="CK421" s="17">
        <f>N421/V421</f>
        <v>102.90905495732117</v>
      </c>
      <c r="CL421" s="17">
        <f>(AL421+AN421)/N421</f>
        <v>6.5091402714932123</v>
      </c>
      <c r="CM421" s="14">
        <f>AP421/AC421</f>
        <v>5.9993112947658398</v>
      </c>
    </row>
    <row r="422" spans="1:91" hidden="1" x14ac:dyDescent="0.2">
      <c r="A422">
        <v>791</v>
      </c>
      <c r="B422" s="2">
        <v>45170</v>
      </c>
      <c r="C422" s="3" t="s">
        <v>53</v>
      </c>
      <c r="D422" t="s">
        <v>54</v>
      </c>
      <c r="E422" s="3" t="s">
        <v>43</v>
      </c>
      <c r="F422" t="s">
        <v>38</v>
      </c>
      <c r="G422" t="str">
        <f>CONCATENATE(C422,E422)</f>
        <v>YVRSFO</v>
      </c>
      <c r="H422" t="s">
        <v>31</v>
      </c>
      <c r="I422">
        <f>U422/M422</f>
        <v>166.18181818181819</v>
      </c>
      <c r="J422" t="str">
        <f>_xlfn.CONCAT(C422,E422,H422)</f>
        <v>YVRSFO737-800</v>
      </c>
      <c r="K422" s="4">
        <v>800</v>
      </c>
      <c r="L422" s="4">
        <f>N422/M422</f>
        <v>147.18181818181819</v>
      </c>
      <c r="M422" s="4">
        <v>11</v>
      </c>
      <c r="N422" s="4">
        <v>1619</v>
      </c>
      <c r="O422" s="4">
        <f>P422/M422</f>
        <v>16.818181818181817</v>
      </c>
      <c r="P422" s="4">
        <v>185</v>
      </c>
      <c r="Q422" s="4">
        <v>301</v>
      </c>
      <c r="R422" s="4">
        <v>1134</v>
      </c>
      <c r="S422" s="4">
        <f>U422*K422</f>
        <v>1462400</v>
      </c>
      <c r="T422" s="7">
        <f>N422/U422</f>
        <v>0.8856673960612691</v>
      </c>
      <c r="U422" s="4">
        <v>1828</v>
      </c>
      <c r="V422" s="4">
        <v>11.073225469728602</v>
      </c>
      <c r="W422" s="7">
        <f>P422/X422</f>
        <v>0.83710407239819007</v>
      </c>
      <c r="X422" s="4">
        <v>221</v>
      </c>
      <c r="Y422" s="7">
        <f>Q422/Z422</f>
        <v>0.71666666666666667</v>
      </c>
      <c r="Z422" s="4">
        <v>420</v>
      </c>
      <c r="AA422" s="7">
        <f>R422/AB422</f>
        <v>0.95534962089300757</v>
      </c>
      <c r="AB422" s="4">
        <v>1187</v>
      </c>
      <c r="AC422" s="4">
        <v>13</v>
      </c>
      <c r="AD422" s="4">
        <f>AP422/AC422</f>
        <v>5.9230769230769234</v>
      </c>
      <c r="AE422" s="7">
        <f>AF422/(AF422+AH422+AJ422+AL422+AN422+AP422)</f>
        <v>0.15976755040847299</v>
      </c>
      <c r="AF422" s="4">
        <v>65378</v>
      </c>
      <c r="AG422" s="7">
        <f>AH422/(AF422+AH422+AJ422+AL422+AN422+AP422)</f>
        <v>0.1946203266317536</v>
      </c>
      <c r="AH422" s="4">
        <v>79640</v>
      </c>
      <c r="AI422" s="7">
        <f>AJ422/(AF422+AH422+AJ422+AL422+AN422+AP422)</f>
        <v>0.61496992964440977</v>
      </c>
      <c r="AJ422" s="4">
        <v>251650</v>
      </c>
      <c r="AK422" s="7">
        <f>AL422/(AF422+AH422+AJ422+AL422+AN422+AP422)</f>
        <v>1.9374057628535193E-2</v>
      </c>
      <c r="AL422" s="4">
        <v>7928</v>
      </c>
      <c r="AM422" s="7">
        <f>AN422/(AF422+AH422+AJ422+AL422+AN422+AP422)</f>
        <v>1.1079966862736951E-2</v>
      </c>
      <c r="AN422" s="4">
        <v>4534</v>
      </c>
      <c r="AO422" s="7">
        <f>AP422/(AF422+AH422+AJ422+AL422+AN422+AP422)</f>
        <v>1.8816882409147448E-4</v>
      </c>
      <c r="AP422" s="4">
        <v>77</v>
      </c>
      <c r="AQ422" s="6">
        <f>AO422+AM422+AK422+AI422+AG422+AE422</f>
        <v>1</v>
      </c>
      <c r="AR422" s="4">
        <v>46043</v>
      </c>
      <c r="AS422" s="4">
        <f>AR422/M422</f>
        <v>4185.727272727273</v>
      </c>
      <c r="AT422" s="4">
        <f>AR422/V422</f>
        <v>4158.0477274548339</v>
      </c>
      <c r="AU422" s="7">
        <f>AR422/(AR422+AV422+AY422+BB422)</f>
        <v>0.27586516800076688</v>
      </c>
      <c r="AV422" s="4">
        <v>61599</v>
      </c>
      <c r="AW422" s="4">
        <f>AV422/M422</f>
        <v>5599.909090909091</v>
      </c>
      <c r="AX422" s="7">
        <f>AV422/(AR422+AV422+AY422+BB422)</f>
        <v>0.36906844653213822</v>
      </c>
      <c r="AY422" s="4">
        <v>24891</v>
      </c>
      <c r="AZ422" s="4">
        <f>AY422/M422</f>
        <v>2262.818181818182</v>
      </c>
      <c r="BA422" s="7">
        <f>AY422/(AR422+AV422+AY422+BB422)</f>
        <v>0.14913363370560323</v>
      </c>
      <c r="BB422" s="4">
        <v>34371</v>
      </c>
      <c r="BC422" s="11">
        <f>BB422/(AR422+AV422+AY422+BB422)</f>
        <v>0.20593275176149164</v>
      </c>
      <c r="BD422" s="9">
        <f>BC422+BA422+AX422+AU422</f>
        <v>1</v>
      </c>
      <c r="BE422" s="14">
        <f>(AF422+AH422+AJ422+AL422+AN422+AP422)</f>
        <v>409207</v>
      </c>
      <c r="BF422" s="14">
        <f t="shared" si="30"/>
        <v>-166904</v>
      </c>
      <c r="BG422" s="13">
        <f>(AF422+AH422+AJ422+AL422+AN422+AP422)-(AR422+AV422+AY422+BB422)</f>
        <v>242303</v>
      </c>
      <c r="BH422" s="13">
        <f t="shared" si="31"/>
        <v>0</v>
      </c>
      <c r="BI422" s="14">
        <f>AF422/W422</f>
        <v>78100.205405405402</v>
      </c>
      <c r="BJ422" s="14">
        <f>AH422/Y422</f>
        <v>111125.58139534884</v>
      </c>
      <c r="BK422" s="14">
        <f>AJ422/AA422</f>
        <v>263411.4197530864</v>
      </c>
      <c r="BL422" s="14">
        <f>BI422+BJ422+BK422</f>
        <v>452637.20655384066</v>
      </c>
      <c r="BM422" s="14">
        <f>(AF422/W422)-AF422</f>
        <v>12722.205405405402</v>
      </c>
      <c r="BN422" s="14">
        <f>AH422/Y422-AH422</f>
        <v>31485.58139534884</v>
      </c>
      <c r="BO422" s="14">
        <f>AJ422/AA422-AJ422</f>
        <v>11761.419753086404</v>
      </c>
      <c r="BP422" s="14">
        <f>BG422/S422</f>
        <v>0.16568859409190373</v>
      </c>
      <c r="BQ422" s="14">
        <f>(BG422-CA422)/S422</f>
        <v>0.16916788135032329</v>
      </c>
      <c r="BR422" s="27">
        <f>BQ422-BP422</f>
        <v>3.4792872584195611E-3</v>
      </c>
      <c r="BS422" s="28">
        <f t="shared" si="32"/>
        <v>1295200</v>
      </c>
      <c r="BT422" s="11">
        <f>BS422/S422</f>
        <v>0.8856673960612691</v>
      </c>
      <c r="BU422" s="14">
        <f>(BE422-AP422)*1/BT422-(BE422-AP422)</f>
        <v>52815.423100679473</v>
      </c>
      <c r="BV422" s="14">
        <f t="shared" si="33"/>
        <v>0.27981879102844637</v>
      </c>
      <c r="BW422" s="27">
        <f>(AR422+AV422+AY422+BB422)/S422</f>
        <v>0.11413019693654267</v>
      </c>
      <c r="BX422" s="13">
        <f>(AF422+AH422+AJ422+AL422+AN422)/N422</f>
        <v>252.70537368746139</v>
      </c>
      <c r="BY422" s="26">
        <f>BX422/K422</f>
        <v>0.31588171710932672</v>
      </c>
      <c r="BZ422" s="11">
        <f>AP422/BE422</f>
        <v>1.8816882409147448E-4</v>
      </c>
      <c r="CA422" s="15">
        <f>-(BM422+BN422+BO422)/M422</f>
        <v>-5088.1096867127862</v>
      </c>
      <c r="CB422" s="15">
        <f>BG422-CA422</f>
        <v>247391.10968671279</v>
      </c>
      <c r="CC422" s="18">
        <f t="shared" si="34"/>
        <v>0</v>
      </c>
      <c r="CD422" s="17">
        <f>(AF422/(AF422+AH422+AJ422))/(X422/(X422+Z422+AB422))</f>
        <v>1.3632904173210809</v>
      </c>
      <c r="CE422" s="19">
        <f>(AH422/(AF422+AH422+AJ422))/(Z422/(X422+Z422+AB422))</f>
        <v>0.87383811915158027</v>
      </c>
      <c r="CF422" s="18">
        <f>(AJ422/(AF422+AH422+AJ422))/(AB422/(X422+Z422+AB422))</f>
        <v>0.97700152293881848</v>
      </c>
      <c r="CG422">
        <f>AH422/Z422</f>
        <v>189.61904761904762</v>
      </c>
      <c r="CH422" s="11">
        <f>BB422/BE422</f>
        <v>8.3994164322702208E-2</v>
      </c>
      <c r="CI422" s="14">
        <f>AY422/V422</f>
        <v>2247.8545269439064</v>
      </c>
      <c r="CJ422" s="14">
        <f>AV422/M422</f>
        <v>5599.909090909091</v>
      </c>
      <c r="CK422" s="17">
        <f>N422/V422</f>
        <v>146.20852834848677</v>
      </c>
      <c r="CL422" s="17">
        <f>(AL422+AN422)/N422</f>
        <v>7.6973440395305746</v>
      </c>
      <c r="CM422" s="14">
        <f>AP422/AC422</f>
        <v>5.9230769230769234</v>
      </c>
    </row>
    <row r="423" spans="1:91" hidden="1" x14ac:dyDescent="0.2">
      <c r="A423">
        <v>694</v>
      </c>
      <c r="B423" s="2">
        <v>45170</v>
      </c>
      <c r="C423" s="3" t="s">
        <v>52</v>
      </c>
      <c r="D423" t="s">
        <v>33</v>
      </c>
      <c r="E423" s="3" t="s">
        <v>41</v>
      </c>
      <c r="F423" t="s">
        <v>42</v>
      </c>
      <c r="G423" t="str">
        <f>CONCATENATE(C423,E423)</f>
        <v>OGGSEA</v>
      </c>
      <c r="H423" t="s">
        <v>34</v>
      </c>
      <c r="I423">
        <f>U423/M423</f>
        <v>169.90909090909091</v>
      </c>
      <c r="J423" t="str">
        <f>_xlfn.CONCAT(C423,E423,H423)</f>
        <v>OGGSEA737-900</v>
      </c>
      <c r="K423" s="4">
        <v>2640</v>
      </c>
      <c r="L423" s="4">
        <f>N423/M423</f>
        <v>111.27272727272727</v>
      </c>
      <c r="M423" s="4">
        <v>11</v>
      </c>
      <c r="N423" s="4">
        <v>1224</v>
      </c>
      <c r="O423" s="4">
        <f>P423/M423</f>
        <v>16.90909090909091</v>
      </c>
      <c r="P423" s="4">
        <v>186</v>
      </c>
      <c r="Q423" s="4">
        <v>232</v>
      </c>
      <c r="R423" s="4">
        <v>806</v>
      </c>
      <c r="S423" s="4">
        <f>U423*K423</f>
        <v>4934160</v>
      </c>
      <c r="T423" s="7">
        <f>N423/U423</f>
        <v>0.6548956661316212</v>
      </c>
      <c r="U423" s="4">
        <v>1869</v>
      </c>
      <c r="V423" s="4">
        <v>58.844191919191914</v>
      </c>
      <c r="W423" s="7">
        <f>P423/X423</f>
        <v>0.76859504132231404</v>
      </c>
      <c r="X423" s="4">
        <v>242</v>
      </c>
      <c r="Y423" s="7">
        <f>Q423/Z423</f>
        <v>0.51327433628318586</v>
      </c>
      <c r="Z423" s="4">
        <v>452</v>
      </c>
      <c r="AA423" s="7">
        <f>R423/AB423</f>
        <v>0.68537414965986398</v>
      </c>
      <c r="AB423" s="4">
        <v>1176</v>
      </c>
      <c r="AC423" s="4">
        <v>11191</v>
      </c>
      <c r="AD423" s="4">
        <f>AP423/AC423</f>
        <v>5.9997319274416938</v>
      </c>
      <c r="AE423" s="7">
        <f>AF423/(AF423+AH423+AJ423+AL423+AN423+AP423)</f>
        <v>0.19848147710052291</v>
      </c>
      <c r="AF423" s="4">
        <v>88933</v>
      </c>
      <c r="AG423" s="7">
        <f>AH423/(AF423+AH423+AJ423+AL423+AN423+AP423)</f>
        <v>0.14825238189824289</v>
      </c>
      <c r="AH423" s="4">
        <v>66427</v>
      </c>
      <c r="AI423" s="7">
        <f>AJ423/(AF423+AH423+AJ423+AL423+AN423+AP423)</f>
        <v>0.48004651090127148</v>
      </c>
      <c r="AJ423" s="4">
        <v>215093</v>
      </c>
      <c r="AK423" s="7">
        <f>AL423/(AF423+AH423+AJ423+AL423+AN423+AP423)</f>
        <v>1.2576244177768058E-2</v>
      </c>
      <c r="AL423" s="4">
        <v>5635</v>
      </c>
      <c r="AM423" s="7">
        <f>AN423/(AF423+AH423+AJ423+AL423+AN423+AP423)</f>
        <v>1.0793028721151078E-2</v>
      </c>
      <c r="AN423" s="4">
        <v>4836</v>
      </c>
      <c r="AO423" s="7">
        <f>AP423/(AF423+AH423+AJ423+AL423+AN423+AP423)</f>
        <v>0.14985035720104359</v>
      </c>
      <c r="AP423" s="4">
        <v>67143</v>
      </c>
      <c r="AQ423" s="6">
        <f>AO423+AM423+AK423+AI423+AG423+AE423</f>
        <v>0.99999999999999989</v>
      </c>
      <c r="AR423" s="4">
        <v>244677</v>
      </c>
      <c r="AS423" s="4">
        <f>AR423/M423</f>
        <v>22243.363636363636</v>
      </c>
      <c r="AT423" s="4">
        <f>AR423/V423</f>
        <v>4158.0484329873025</v>
      </c>
      <c r="AU423" s="7">
        <f>AR423/(AR423+AV423+AY423+BB423)</f>
        <v>0.39388178250272859</v>
      </c>
      <c r="AV423" s="4">
        <v>61599</v>
      </c>
      <c r="AW423" s="4">
        <f>AV423/M423</f>
        <v>5599.909090909091</v>
      </c>
      <c r="AX423" s="7">
        <f>AV423/(AR423+AV423+AY423+BB423)</f>
        <v>9.9162258489296426E-2</v>
      </c>
      <c r="AY423" s="4">
        <v>132271</v>
      </c>
      <c r="AZ423" s="4">
        <f>AY423/M423</f>
        <v>12024.636363636364</v>
      </c>
      <c r="BA423" s="7">
        <f>AY423/(AR423+AV423+AY423+BB423)</f>
        <v>0.21293026011197791</v>
      </c>
      <c r="BB423" s="4">
        <v>182647</v>
      </c>
      <c r="BC423" s="11">
        <f>BB423/(AR423+AV423+AY423+BB423)</f>
        <v>0.29402569889599706</v>
      </c>
      <c r="BD423" s="9">
        <f>BC423+BA423+AX423+AU423</f>
        <v>1</v>
      </c>
      <c r="BE423" s="14">
        <f>(AF423+AH423+AJ423+AL423+AN423+AP423)</f>
        <v>448067</v>
      </c>
      <c r="BF423" s="14">
        <f t="shared" si="30"/>
        <v>-621194</v>
      </c>
      <c r="BG423" s="13">
        <f>(AF423+AH423+AJ423+AL423+AN423+AP423)-(AR423+AV423+AY423+BB423)</f>
        <v>-173127</v>
      </c>
      <c r="BH423" s="13">
        <f t="shared" si="31"/>
        <v>1</v>
      </c>
      <c r="BI423" s="14">
        <f>AF423/W423</f>
        <v>115708.52688172043</v>
      </c>
      <c r="BJ423" s="14">
        <f>AH423/Y423</f>
        <v>129418.12068965517</v>
      </c>
      <c r="BK423" s="14">
        <f>AJ423/AA423</f>
        <v>313832.96277915628</v>
      </c>
      <c r="BL423" s="14">
        <f>BI423+BJ423+BK423</f>
        <v>558959.61035053188</v>
      </c>
      <c r="BM423" s="14">
        <f>(AF423/W423)-AF423</f>
        <v>26775.526881720434</v>
      </c>
      <c r="BN423" s="14">
        <f>AH423/Y423-AH423</f>
        <v>62991.120689655174</v>
      </c>
      <c r="BO423" s="14">
        <f>AJ423/AA423-AJ423</f>
        <v>98739.962779156282</v>
      </c>
      <c r="BP423" s="14">
        <f>BG423/S423</f>
        <v>-3.5087431295296463E-2</v>
      </c>
      <c r="BQ423" s="14">
        <f>(BG423-CA423)/S423</f>
        <v>-3.1614304242805043E-2</v>
      </c>
      <c r="BR423" s="27">
        <f>BQ423-BP423</f>
        <v>3.4731270524914204E-3</v>
      </c>
      <c r="BS423" s="28">
        <f t="shared" si="32"/>
        <v>3231360</v>
      </c>
      <c r="BT423" s="11">
        <f>BS423/S423</f>
        <v>0.6548956661316212</v>
      </c>
      <c r="BU423" s="14">
        <f>(BE423-AP423)*1/BT423-(BE423-AP423)</f>
        <v>200732.00980392157</v>
      </c>
      <c r="BV423" s="14">
        <f t="shared" si="33"/>
        <v>9.080917521928758E-2</v>
      </c>
      <c r="BW423" s="27">
        <f>(AR423+AV423+AY423+BB423)/S423</f>
        <v>0.12589660651458404</v>
      </c>
      <c r="BX423" s="13">
        <f>(AF423+AH423+AJ423+AL423+AN423)/N423</f>
        <v>311.21241830065361</v>
      </c>
      <c r="BY423" s="26">
        <f>BX423/K423</f>
        <v>0.1178834917805506</v>
      </c>
      <c r="BZ423" s="11">
        <f>AP423/BE423</f>
        <v>0.14985035720104359</v>
      </c>
      <c r="CA423" s="15">
        <f>-(BM423+BN423+BO423)/M423</f>
        <v>-17136.96457732108</v>
      </c>
      <c r="CB423" s="15">
        <f>BG423-CA423</f>
        <v>-155990.03542267892</v>
      </c>
      <c r="CC423" s="18">
        <f t="shared" si="34"/>
        <v>1</v>
      </c>
      <c r="CD423" s="17">
        <f>(AF423/(AF423+AH423+AJ423))/(X423/(X423+Z423+AB423))</f>
        <v>1.8550519106460075</v>
      </c>
      <c r="CE423" s="19">
        <f>(AH423/(AF423+AH423+AJ423))/(Z423/(X423+Z423+AB423))</f>
        <v>0.7418475977832355</v>
      </c>
      <c r="CF423" s="18">
        <f>(AJ423/(AF423+AH423+AJ423))/(AB423/(X423+Z423+AB423))</f>
        <v>0.92326728182452689</v>
      </c>
      <c r="CG423">
        <f>AH423/Z423</f>
        <v>146.96238938053096</v>
      </c>
      <c r="CH423" s="11">
        <f>BB423/BE423</f>
        <v>0.4076332334226801</v>
      </c>
      <c r="CI423" s="14">
        <f>AY423/V423</f>
        <v>2247.817425747673</v>
      </c>
      <c r="CJ423" s="14">
        <f>AV423/M423</f>
        <v>5599.909090909091</v>
      </c>
      <c r="CK423" s="17">
        <f>N423/V423</f>
        <v>20.800693493775295</v>
      </c>
      <c r="CL423" s="17">
        <f>(AL423+AN423)/N423</f>
        <v>8.5547385620915026</v>
      </c>
      <c r="CM423" s="14">
        <f>AP423/AC423</f>
        <v>5.9997319274416938</v>
      </c>
    </row>
    <row r="424" spans="1:91" hidden="1" x14ac:dyDescent="0.2">
      <c r="A424">
        <v>1154</v>
      </c>
      <c r="B424" s="2">
        <v>45231</v>
      </c>
      <c r="C424" s="3" t="s">
        <v>41</v>
      </c>
      <c r="D424" t="s">
        <v>42</v>
      </c>
      <c r="E424" s="3" t="s">
        <v>36</v>
      </c>
      <c r="F424" t="s">
        <v>28</v>
      </c>
      <c r="G424" t="str">
        <f>CONCATENATE(C424,E424)</f>
        <v>SEAJNU</v>
      </c>
      <c r="H424" t="s">
        <v>34</v>
      </c>
      <c r="I424">
        <f>U424/M424</f>
        <v>172.76470588235293</v>
      </c>
      <c r="J424" t="str">
        <f>_xlfn.CONCAT(C424,E424,H424)</f>
        <v>SEAJNU737-900</v>
      </c>
      <c r="K424" s="4">
        <v>909</v>
      </c>
      <c r="L424" s="4">
        <f>N424/M424</f>
        <v>129.76470588235293</v>
      </c>
      <c r="M424" s="4">
        <v>17</v>
      </c>
      <c r="N424" s="4">
        <v>2206</v>
      </c>
      <c r="O424" s="4">
        <f>P424/M424</f>
        <v>17.352941176470587</v>
      </c>
      <c r="P424" s="4">
        <v>295</v>
      </c>
      <c r="Q424" s="4">
        <v>547</v>
      </c>
      <c r="R424" s="4">
        <v>1365</v>
      </c>
      <c r="S424" s="4">
        <f>U424*K424</f>
        <v>2669733</v>
      </c>
      <c r="T424" s="7">
        <f>N424/U424</f>
        <v>0.75110657133129044</v>
      </c>
      <c r="U424" s="4">
        <v>2937</v>
      </c>
      <c r="V424" s="4">
        <v>42.320146871008937</v>
      </c>
      <c r="W424" s="7">
        <f>P424/X424</f>
        <v>0.77631578947368418</v>
      </c>
      <c r="X424" s="4">
        <v>380</v>
      </c>
      <c r="Y424" s="7">
        <f>Q424/Z424</f>
        <v>0.77042253521126758</v>
      </c>
      <c r="Z424" s="4">
        <v>710</v>
      </c>
      <c r="AA424" s="7">
        <f>R424/AB424</f>
        <v>0.73863636363636365</v>
      </c>
      <c r="AB424" s="4">
        <v>1848</v>
      </c>
      <c r="AC424" s="4">
        <v>8277</v>
      </c>
      <c r="AD424" s="4">
        <f>AP424/AC424</f>
        <v>5.9996375498368977</v>
      </c>
      <c r="AE424" s="7">
        <f>AF424/(AF424+AH424+AJ424+AL424+AN424+AP424)</f>
        <v>0.18649076305513729</v>
      </c>
      <c r="AF424" s="4">
        <v>102301</v>
      </c>
      <c r="AG424" s="7">
        <f>AH424/(AF424+AH424+AJ424+AL424+AN424+AP424)</f>
        <v>0.22660138034628974</v>
      </c>
      <c r="AH424" s="4">
        <v>124304</v>
      </c>
      <c r="AI424" s="7">
        <f>AJ424/(AF424+AH424+AJ424+AL424+AN424+AP424)</f>
        <v>0.46918648529417128</v>
      </c>
      <c r="AJ424" s="4">
        <v>257376</v>
      </c>
      <c r="AK424" s="7">
        <f>AL424/(AF424+AH424+AJ424+AL424+AN424+AP424)</f>
        <v>1.7418395137797645E-2</v>
      </c>
      <c r="AL424" s="4">
        <v>9555</v>
      </c>
      <c r="AM424" s="7">
        <f>AN424/(AF424+AH424+AJ424+AL424+AN424+AP424)</f>
        <v>9.7765414049198075E-3</v>
      </c>
      <c r="AN424" s="4">
        <v>5363</v>
      </c>
      <c r="AO424" s="7">
        <f>AP424/(AF424+AH424+AJ424+AL424+AN424+AP424)</f>
        <v>9.0526434761684274E-2</v>
      </c>
      <c r="AP424" s="4">
        <v>49659</v>
      </c>
      <c r="AQ424" s="6">
        <f>AO424+AM424+AK424+AI424+AG424+AE424</f>
        <v>1</v>
      </c>
      <c r="AR424" s="4">
        <v>175969</v>
      </c>
      <c r="AS424" s="4">
        <f>AR424/M424</f>
        <v>10351.117647058823</v>
      </c>
      <c r="AT424" s="4">
        <f>AR424/V424</f>
        <v>4158.0432255197602</v>
      </c>
      <c r="AU424" s="7">
        <f>AR424/(AR424+AV424+AY424+BB424)</f>
        <v>0.35246458208563591</v>
      </c>
      <c r="AV424" s="4">
        <v>96798</v>
      </c>
      <c r="AW424" s="4">
        <f>AV424/M424</f>
        <v>5694</v>
      </c>
      <c r="AX424" s="7">
        <f>AV424/(AR424+AV424+AY424+BB424)</f>
        <v>0.19388566518378458</v>
      </c>
      <c r="AY424" s="4">
        <v>95128</v>
      </c>
      <c r="AZ424" s="4">
        <f>AY424/M424</f>
        <v>5595.7647058823532</v>
      </c>
      <c r="BA424" s="7">
        <f>AY424/(AR424+AV424+AY424+BB424)</f>
        <v>0.1905406677576299</v>
      </c>
      <c r="BB424" s="4">
        <v>131358</v>
      </c>
      <c r="BC424" s="11">
        <f>BB424/(AR424+AV424+AY424+BB424)</f>
        <v>0.2631090849729496</v>
      </c>
      <c r="BD424" s="9">
        <f>BC424+BA424+AX424+AU424</f>
        <v>1</v>
      </c>
      <c r="BE424" s="14">
        <f>(AF424+AH424+AJ424+AL424+AN424+AP424)</f>
        <v>548558</v>
      </c>
      <c r="BF424" s="14">
        <f t="shared" si="30"/>
        <v>-499253</v>
      </c>
      <c r="BG424" s="13">
        <f>(AF424+AH424+AJ424+AL424+AN424+AP424)-(AR424+AV424+AY424+BB424)</f>
        <v>49305</v>
      </c>
      <c r="BH424" s="13">
        <f t="shared" si="31"/>
        <v>0</v>
      </c>
      <c r="BI424" s="14">
        <f>AF424/W424</f>
        <v>131777.55932203389</v>
      </c>
      <c r="BJ424" s="14">
        <f>AH424/Y424</f>
        <v>161345.22851919563</v>
      </c>
      <c r="BK424" s="14">
        <f>AJ424/AA424</f>
        <v>348447.5076923077</v>
      </c>
      <c r="BL424" s="14">
        <f>BI424+BJ424+BK424</f>
        <v>641570.29553353717</v>
      </c>
      <c r="BM424" s="14">
        <f>(AF424/W424)-AF424</f>
        <v>29476.559322033892</v>
      </c>
      <c r="BN424" s="14">
        <f>AH424/Y424-AH424</f>
        <v>37041.228519195633</v>
      </c>
      <c r="BO424" s="14">
        <f>AJ424/AA424-AJ424</f>
        <v>91071.507692307699</v>
      </c>
      <c r="BP424" s="14">
        <f>BG424/S424</f>
        <v>1.8468138948726332E-2</v>
      </c>
      <c r="BQ424" s="14">
        <f>(BG424-CA424)/S424</f>
        <v>2.1940380764966499E-2</v>
      </c>
      <c r="BR424" s="27">
        <f>BQ424-BP424</f>
        <v>3.4722418162401666E-3</v>
      </c>
      <c r="BS424" s="28">
        <f t="shared" si="32"/>
        <v>2005254</v>
      </c>
      <c r="BT424" s="11">
        <f>BS424/S424</f>
        <v>0.75110657133129044</v>
      </c>
      <c r="BU424" s="14">
        <f>(BE424-AP424)*1/BT424-(BE424-AP424)</f>
        <v>165319.65956482315</v>
      </c>
      <c r="BV424" s="14">
        <f t="shared" si="33"/>
        <v>0.20547298175510434</v>
      </c>
      <c r="BW424" s="27">
        <f>(AR424+AV424+AY424+BB424)/S424</f>
        <v>0.18700484280637802</v>
      </c>
      <c r="BX424" s="13">
        <f>(AF424+AH424+AJ424+AL424+AN424)/N424</f>
        <v>226.15548504079783</v>
      </c>
      <c r="BY424" s="26">
        <f>BX424/K424</f>
        <v>0.24879591313619123</v>
      </c>
      <c r="BZ424" s="11">
        <f>AP424/BE424</f>
        <v>9.0526434761684274E-2</v>
      </c>
      <c r="CA424" s="15">
        <f>-(BM424+BN424+BO424)/M424</f>
        <v>-9269.9585607963072</v>
      </c>
      <c r="CB424" s="15">
        <f>BG424-CA424</f>
        <v>58574.958560796309</v>
      </c>
      <c r="CC424" s="18">
        <f t="shared" si="34"/>
        <v>0</v>
      </c>
      <c r="CD424" s="17">
        <f>(AF424/(AF424+AH424+AJ424))/(X424/(X424+Z424+AB424))</f>
        <v>1.634254770114399</v>
      </c>
      <c r="CE424" s="19">
        <f>(AH424/(AF424+AH424+AJ424))/(Z424/(X424+Z424+AB424))</f>
        <v>1.0627967906201417</v>
      </c>
      <c r="CF424" s="18">
        <f>(AJ424/(AF424+AH424+AJ424))/(AB424/(X424+Z424+AB424))</f>
        <v>0.84545317425120559</v>
      </c>
      <c r="CG424">
        <f>AH424/Z424</f>
        <v>175.07605633802817</v>
      </c>
      <c r="CH424" s="11">
        <f>BB424/BE424</f>
        <v>0.23946054929469629</v>
      </c>
      <c r="CI424" s="14">
        <f>AY424/V424</f>
        <v>2247.8182859324302</v>
      </c>
      <c r="CJ424" s="14">
        <f>AV424/M424</f>
        <v>5694</v>
      </c>
      <c r="CK424" s="17">
        <f>N424/V424</f>
        <v>52.126473160025867</v>
      </c>
      <c r="CL424" s="17">
        <f>(AL424+AN424)/N424</f>
        <v>6.7624660018132365</v>
      </c>
      <c r="CM424" s="14">
        <f>AP424/AC424</f>
        <v>5.9996375498368977</v>
      </c>
    </row>
    <row r="425" spans="1:91" hidden="1" x14ac:dyDescent="0.2">
      <c r="A425">
        <v>186</v>
      </c>
      <c r="B425" s="2">
        <v>44805</v>
      </c>
      <c r="C425" s="3" t="s">
        <v>53</v>
      </c>
      <c r="D425" t="s">
        <v>54</v>
      </c>
      <c r="E425" s="3" t="s">
        <v>37</v>
      </c>
      <c r="F425" t="s">
        <v>38</v>
      </c>
      <c r="G425" t="str">
        <f>CONCATENATE(C425,E425)</f>
        <v>YVRLAX</v>
      </c>
      <c r="H425" t="s">
        <v>34</v>
      </c>
      <c r="I425">
        <f>U425/M425</f>
        <v>170.90909090909091</v>
      </c>
      <c r="J425" t="str">
        <f>_xlfn.CONCAT(C425,E425,H425)</f>
        <v>YVRLAX737-900</v>
      </c>
      <c r="K425" s="4">
        <v>1080</v>
      </c>
      <c r="L425" s="4">
        <f>N425/M425</f>
        <v>133.63636363636363</v>
      </c>
      <c r="M425" s="4">
        <v>11</v>
      </c>
      <c r="N425" s="4">
        <v>1470</v>
      </c>
      <c r="O425" s="4">
        <f>P425/M425</f>
        <v>22</v>
      </c>
      <c r="P425" s="4">
        <v>242</v>
      </c>
      <c r="Q425" s="4">
        <v>412</v>
      </c>
      <c r="R425" s="4">
        <v>817</v>
      </c>
      <c r="S425" s="4">
        <f>U425*K425</f>
        <v>2030400</v>
      </c>
      <c r="T425" s="7">
        <f>N425/U425</f>
        <v>0.78191489361702127</v>
      </c>
      <c r="U425" s="4">
        <v>1880</v>
      </c>
      <c r="V425" s="4">
        <v>6.7932735426008968</v>
      </c>
      <c r="W425" s="7">
        <f>P425/X425</f>
        <v>1</v>
      </c>
      <c r="X425" s="4">
        <v>242</v>
      </c>
      <c r="Y425" s="7">
        <f>Q425/Z425</f>
        <v>0.91150442477876104</v>
      </c>
      <c r="Z425" s="4">
        <v>452</v>
      </c>
      <c r="AA425" s="7">
        <f>R425/AB425</f>
        <v>0.68828980623420388</v>
      </c>
      <c r="AB425" s="4">
        <v>1187</v>
      </c>
      <c r="AC425" s="4">
        <v>0</v>
      </c>
      <c r="AD425" s="4" t="e">
        <f>AP425/AC425</f>
        <v>#DIV/0!</v>
      </c>
      <c r="AE425" s="7">
        <f>AF425/(AF425+AH425+AJ425+AL425+AN425+AP425)</f>
        <v>0.25588283692611485</v>
      </c>
      <c r="AF425" s="4">
        <v>83970</v>
      </c>
      <c r="AG425" s="7">
        <f>AH425/(AF425+AH425+AJ425+AL425+AN425+AP425)</f>
        <v>0.24984915802753552</v>
      </c>
      <c r="AH425" s="4">
        <v>81990</v>
      </c>
      <c r="AI425" s="7">
        <f>AJ425/(AF425+AH425+AJ425+AL425+AN425+AP425)</f>
        <v>0.46687266499673935</v>
      </c>
      <c r="AJ425" s="4">
        <v>153208</v>
      </c>
      <c r="AK425" s="7">
        <f>AL425/(AF425+AH425+AJ425+AL425+AN425+AP425)</f>
        <v>1.4947068180571553E-2</v>
      </c>
      <c r="AL425" s="4">
        <v>4905</v>
      </c>
      <c r="AM425" s="7">
        <f>AN425/(AF425+AH425+AJ425+AL425+AN425+AP425)</f>
        <v>1.2448271869038696E-2</v>
      </c>
      <c r="AN425" s="4">
        <v>4085</v>
      </c>
      <c r="AO425" s="7">
        <f>AP425/(AF425+AH425+AJ425+AL425+AN425+AP425)</f>
        <v>0</v>
      </c>
      <c r="AP425" s="4">
        <v>0</v>
      </c>
      <c r="AQ425" s="6">
        <f>AO425+AM425+AK425+AI425+AG425+AE425</f>
        <v>1</v>
      </c>
      <c r="AR425" s="4">
        <v>25017</v>
      </c>
      <c r="AS425" s="4">
        <f>AR425/M425</f>
        <v>2274.2727272727275</v>
      </c>
      <c r="AT425" s="4">
        <f>AR425/V425</f>
        <v>3682.6133738200542</v>
      </c>
      <c r="AU425" s="7">
        <f>AR425/(AR425+AV425+AY425+BB425)</f>
        <v>0.21094659088992698</v>
      </c>
      <c r="AV425" s="4">
        <v>55015</v>
      </c>
      <c r="AW425" s="4">
        <f>AV425/M425</f>
        <v>5001.363636363636</v>
      </c>
      <c r="AX425" s="7">
        <f>AV425/(AR425+AV425+AY425+BB425)</f>
        <v>0.46389362025060288</v>
      </c>
      <c r="AY425" s="4">
        <v>22245</v>
      </c>
      <c r="AZ425" s="4">
        <f>AY425/M425</f>
        <v>2022.2727272727273</v>
      </c>
      <c r="BA425" s="7">
        <f>AY425/(AR425+AV425+AY425+BB425)</f>
        <v>0.18757272711941583</v>
      </c>
      <c r="BB425" s="4">
        <v>16317</v>
      </c>
      <c r="BC425" s="11">
        <f>BB425/(AR425+AV425+AY425+BB425)</f>
        <v>0.13758706174005431</v>
      </c>
      <c r="BD425" s="9">
        <f>BC425+BA425+AX425+AU425</f>
        <v>1</v>
      </c>
      <c r="BE425" s="14">
        <f>(AF425+AH425+AJ425+AL425+AN425+AP425)</f>
        <v>328158</v>
      </c>
      <c r="BF425" s="14">
        <f t="shared" si="30"/>
        <v>-118594</v>
      </c>
      <c r="BG425" s="13">
        <f>(AF425+AH425+AJ425+AL425+AN425+AP425)-(AR425+AV425+AY425+BB425)</f>
        <v>209564</v>
      </c>
      <c r="BH425" s="13">
        <f t="shared" si="31"/>
        <v>0</v>
      </c>
      <c r="BI425" s="14">
        <f>AF425/W425</f>
        <v>83970</v>
      </c>
      <c r="BJ425" s="14">
        <f>AH425/Y425</f>
        <v>89950.194174757286</v>
      </c>
      <c r="BK425" s="14">
        <f>AJ425/AA425</f>
        <v>222592.28396572827</v>
      </c>
      <c r="BL425" s="14">
        <f>BI425+BJ425+BK425</f>
        <v>396512.47814048559</v>
      </c>
      <c r="BM425" s="14">
        <f>(AF425/W425)-AF425</f>
        <v>0</v>
      </c>
      <c r="BN425" s="14">
        <f>AH425/Y425-AH425</f>
        <v>7960.1941747572855</v>
      </c>
      <c r="BO425" s="14">
        <f>AJ425/AA425-AJ425</f>
        <v>69384.283965728275</v>
      </c>
      <c r="BP425" s="14">
        <f>BG425/S425</f>
        <v>0.10321315996847912</v>
      </c>
      <c r="BQ425" s="14">
        <f>(BG425-CA425)/S425</f>
        <v>0.10667618015887982</v>
      </c>
      <c r="BR425" s="27">
        <f>BQ425-BP425</f>
        <v>3.4630201904007063E-3</v>
      </c>
      <c r="BS425" s="28">
        <f t="shared" si="32"/>
        <v>1587600</v>
      </c>
      <c r="BT425" s="11">
        <f>BS425/S425</f>
        <v>0.78191489361702127</v>
      </c>
      <c r="BU425" s="14">
        <f>(BE425-AP425)*1/BT425-(BE425-AP425)</f>
        <v>91527.061224489822</v>
      </c>
      <c r="BV425" s="14">
        <f t="shared" si="33"/>
        <v>0.16162234042553192</v>
      </c>
      <c r="BW425" s="27">
        <f>(AR425+AV425+AY425+BB425)/S425</f>
        <v>5.8409180457052796E-2</v>
      </c>
      <c r="BX425" s="13">
        <f>(AF425+AH425+AJ425+AL425+AN425)/N425</f>
        <v>223.23673469387754</v>
      </c>
      <c r="BY425" s="26">
        <f>BX425/K425</f>
        <v>0.20670068027210883</v>
      </c>
      <c r="BZ425" s="11">
        <f>AP425/BE425</f>
        <v>0</v>
      </c>
      <c r="CA425" s="15">
        <f>-(BM425+BN425+BO425)/M425</f>
        <v>-7031.3161945895963</v>
      </c>
      <c r="CB425" s="15">
        <f>BG425-CA425</f>
        <v>216595.3161945896</v>
      </c>
      <c r="CC425" s="18">
        <f t="shared" si="34"/>
        <v>0</v>
      </c>
      <c r="CD425" s="17">
        <f>(AF425/(AF425+AH425+AJ425))/(X425/(X425+Z425+AB425))</f>
        <v>2.0449290313907071</v>
      </c>
      <c r="CE425" s="19">
        <f>(AH425/(AF425+AH425+AJ425))/(Z425/(X425+Z425+AB425))</f>
        <v>1.0690349527133378</v>
      </c>
      <c r="CF425" s="18">
        <f>(AJ425/(AF425+AH425+AJ425))/(AB425/(X425+Z425+AB425))</f>
        <v>0.76067681194357228</v>
      </c>
      <c r="CG425">
        <f>AH425/Z425</f>
        <v>181.39380530973452</v>
      </c>
      <c r="CH425" s="11">
        <f>BB425/BE425</f>
        <v>4.972299928692886E-2</v>
      </c>
      <c r="CI425" s="14">
        <f>AY425/V425</f>
        <v>3274.562677404449</v>
      </c>
      <c r="CJ425" s="14">
        <f>AV425/M425</f>
        <v>5001.363636363636</v>
      </c>
      <c r="CK425" s="17">
        <f>N425/V425</f>
        <v>216.39052082645719</v>
      </c>
      <c r="CL425" s="17">
        <f>(AL425+AN425)/N425</f>
        <v>6.1156462585034017</v>
      </c>
      <c r="CM425" s="14" t="e">
        <f>AP425/AC425</f>
        <v>#DIV/0!</v>
      </c>
    </row>
    <row r="426" spans="1:91" hidden="1" x14ac:dyDescent="0.2">
      <c r="A426">
        <v>696</v>
      </c>
      <c r="B426" s="2">
        <v>45170</v>
      </c>
      <c r="C426" s="3" t="s">
        <v>52</v>
      </c>
      <c r="D426" t="s">
        <v>33</v>
      </c>
      <c r="E426" s="3" t="s">
        <v>41</v>
      </c>
      <c r="F426" t="s">
        <v>42</v>
      </c>
      <c r="G426" t="str">
        <f>CONCATENATE(C426,E426)</f>
        <v>OGGSEA</v>
      </c>
      <c r="H426" t="s">
        <v>48</v>
      </c>
      <c r="I426">
        <f>U426/M426</f>
        <v>194</v>
      </c>
      <c r="J426" t="str">
        <f>_xlfn.CONCAT(C426,E426,H426)</f>
        <v>OGGSEAA321</v>
      </c>
      <c r="K426" s="4">
        <v>2640</v>
      </c>
      <c r="L426" s="4">
        <f>N426/M426</f>
        <v>99.933333333333337</v>
      </c>
      <c r="M426" s="4">
        <v>15</v>
      </c>
      <c r="N426" s="4">
        <v>1499</v>
      </c>
      <c r="O426" s="4">
        <f>P426/M426</f>
        <v>15</v>
      </c>
      <c r="P426" s="4">
        <v>225</v>
      </c>
      <c r="Q426" s="4">
        <v>317</v>
      </c>
      <c r="R426" s="4">
        <v>958</v>
      </c>
      <c r="S426" s="4">
        <f>U426*K426</f>
        <v>7682400</v>
      </c>
      <c r="T426" s="7">
        <f>N426/U426</f>
        <v>0.51512027491408929</v>
      </c>
      <c r="U426" s="4">
        <v>2910</v>
      </c>
      <c r="V426" s="4">
        <v>84.063131313131308</v>
      </c>
      <c r="W426" s="7">
        <f>P426/X426</f>
        <v>0.6</v>
      </c>
      <c r="X426" s="4">
        <v>375</v>
      </c>
      <c r="Y426" s="7">
        <f>Q426/Z426</f>
        <v>0.44964539007092197</v>
      </c>
      <c r="Z426" s="4">
        <v>705</v>
      </c>
      <c r="AA426" s="7">
        <f>R426/AB426</f>
        <v>0.52349726775956285</v>
      </c>
      <c r="AB426" s="4">
        <v>1830</v>
      </c>
      <c r="AC426" s="4">
        <v>4209</v>
      </c>
      <c r="AD426" s="4">
        <f>AP426/AC426</f>
        <v>6</v>
      </c>
      <c r="AE426" s="7">
        <f>AF426/(AF426+AH426+AJ426+AL426+AN426+AP426)</f>
        <v>0.20064473749818437</v>
      </c>
      <c r="AF426" s="4">
        <v>92552</v>
      </c>
      <c r="AG426" s="7">
        <f>AH426/(AF426+AH426+AJ426+AL426+AN426+AP426)</f>
        <v>0.20231836678062665</v>
      </c>
      <c r="AH426" s="4">
        <v>93324</v>
      </c>
      <c r="AI426" s="7">
        <f>AJ426/(AF426+AH426+AJ426+AL426+AN426+AP426)</f>
        <v>0.52152629787566152</v>
      </c>
      <c r="AJ426" s="4">
        <v>240566</v>
      </c>
      <c r="AK426" s="7">
        <f>AL426/(AF426+AH426+AJ426+AL426+AN426+AP426)</f>
        <v>1.453152471529875E-2</v>
      </c>
      <c r="AL426" s="4">
        <v>6703</v>
      </c>
      <c r="AM426" s="7">
        <f>AN426/(AF426+AH426+AJ426+AL426+AN426+AP426)</f>
        <v>6.2305836240144127E-3</v>
      </c>
      <c r="AN426" s="4">
        <v>2874</v>
      </c>
      <c r="AO426" s="7">
        <f>AP426/(AF426+AH426+AJ426+AL426+AN426+AP426)</f>
        <v>5.4748489506214325E-2</v>
      </c>
      <c r="AP426" s="4">
        <v>25254</v>
      </c>
      <c r="AQ426" s="6">
        <f>AO426+AM426+AK426+AI426+AG426+AE426</f>
        <v>1</v>
      </c>
      <c r="AR426" s="4">
        <v>379882</v>
      </c>
      <c r="AS426" s="4">
        <f>AR426/M426</f>
        <v>25325.466666666667</v>
      </c>
      <c r="AT426" s="4">
        <f>AR426/V426</f>
        <v>4519.0084412268316</v>
      </c>
      <c r="AU426" s="7">
        <f>AR426/(AR426+AV426+AY426+BB426)</f>
        <v>0.39476749804893102</v>
      </c>
      <c r="AV426" s="4">
        <v>104304</v>
      </c>
      <c r="AW426" s="4">
        <f>AV426/M426</f>
        <v>6953.6</v>
      </c>
      <c r="AX426" s="7">
        <f>AV426/(AR426+AV426+AY426+BB426)</f>
        <v>0.10839110333339222</v>
      </c>
      <c r="AY426" s="4">
        <v>218820</v>
      </c>
      <c r="AZ426" s="4">
        <f>AY426/M426</f>
        <v>14588</v>
      </c>
      <c r="BA426" s="7">
        <f>AY426/(AR426+AV426+AY426+BB426)</f>
        <v>0.2273943590985282</v>
      </c>
      <c r="BB426" s="4">
        <v>259287</v>
      </c>
      <c r="BC426" s="11">
        <f>BB426/(AR426+AV426+AY426+BB426)</f>
        <v>0.26944703951914856</v>
      </c>
      <c r="BD426" s="9">
        <f>BC426+BA426+AX426+AU426</f>
        <v>1</v>
      </c>
      <c r="BE426" s="14">
        <f>(AF426+AH426+AJ426+AL426+AN426+AP426)</f>
        <v>461273</v>
      </c>
      <c r="BF426" s="14">
        <f t="shared" si="30"/>
        <v>-962293</v>
      </c>
      <c r="BG426" s="13">
        <f>(AF426+AH426+AJ426+AL426+AN426+AP426)-(AR426+AV426+AY426+BB426)</f>
        <v>-501020</v>
      </c>
      <c r="BH426" s="13">
        <f t="shared" si="31"/>
        <v>1</v>
      </c>
      <c r="BI426" s="14">
        <f>AF426/W426</f>
        <v>154253.33333333334</v>
      </c>
      <c r="BJ426" s="14">
        <f>AH426/Y426</f>
        <v>207550.22082018928</v>
      </c>
      <c r="BK426" s="14">
        <f>AJ426/AA426</f>
        <v>459536.30480167014</v>
      </c>
      <c r="BL426" s="14">
        <f>BI426+BJ426+BK426</f>
        <v>821339.85895519273</v>
      </c>
      <c r="BM426" s="14">
        <f>(AF426/W426)-AF426</f>
        <v>61701.333333333343</v>
      </c>
      <c r="BN426" s="14">
        <f>AH426/Y426-AH426</f>
        <v>114226.22082018928</v>
      </c>
      <c r="BO426" s="14">
        <f>AJ426/AA426-AJ426</f>
        <v>218970.30480167014</v>
      </c>
      <c r="BP426" s="14">
        <f>BG426/S426</f>
        <v>-6.5216598979485577E-2</v>
      </c>
      <c r="BQ426" s="14">
        <f>(BG426-CA426)/S426</f>
        <v>-6.1789737070401675E-2</v>
      </c>
      <c r="BR426" s="27">
        <f>BQ426-BP426</f>
        <v>3.4268619090839017E-3</v>
      </c>
      <c r="BS426" s="28">
        <f t="shared" si="32"/>
        <v>3957360</v>
      </c>
      <c r="BT426" s="11">
        <f>BS426/S426</f>
        <v>0.51512027491408929</v>
      </c>
      <c r="BU426" s="14">
        <f>(BE426-AP426)*1/BT426-(BE426-AP426)</f>
        <v>410422.15410273522</v>
      </c>
      <c r="BV426" s="14">
        <f t="shared" si="33"/>
        <v>6.004282515880454E-2</v>
      </c>
      <c r="BW426" s="27">
        <f>(AR426+AV426+AY426+BB426)/S426</f>
        <v>0.12525942413829011</v>
      </c>
      <c r="BX426" s="13">
        <f>(AF426+AH426+AJ426+AL426+AN426)/N426</f>
        <v>290.87324883255502</v>
      </c>
      <c r="BY426" s="26">
        <f>BX426/K426</f>
        <v>0.11017926092142236</v>
      </c>
      <c r="BZ426" s="11">
        <f>AP426/BE426</f>
        <v>5.4748489506214325E-2</v>
      </c>
      <c r="CA426" s="15">
        <f>-(BM426+BN426+BO426)/M426</f>
        <v>-26326.523930346182</v>
      </c>
      <c r="CB426" s="15">
        <f>BG426-CA426</f>
        <v>-474693.47606965381</v>
      </c>
      <c r="CC426" s="18">
        <f t="shared" si="34"/>
        <v>1</v>
      </c>
      <c r="CD426" s="17">
        <f>(AF426/(AF426+AH426+AJ426))/(X426/(X426+Z426+AB426))</f>
        <v>1.6841763240956569</v>
      </c>
      <c r="CE426" s="19">
        <f>(AH426/(AF426+AH426+AJ426))/(Z426/(X426+Z426+AB426))</f>
        <v>0.90331088900169199</v>
      </c>
      <c r="CF426" s="18">
        <f>(AJ426/(AF426+AH426+AJ426))/(AB426/(X426+Z426+AB426))</f>
        <v>0.89704901733220543</v>
      </c>
      <c r="CG426">
        <f>AH426/Z426</f>
        <v>132.37446808510637</v>
      </c>
      <c r="CH426" s="11">
        <f>BB426/BE426</f>
        <v>0.56211180797488691</v>
      </c>
      <c r="CI426" s="14">
        <f>AY426/V426</f>
        <v>2603.0436480519093</v>
      </c>
      <c r="CJ426" s="14">
        <f>AV426/M426</f>
        <v>6953.6</v>
      </c>
      <c r="CK426" s="17">
        <f>N426/V426</f>
        <v>17.831836342335308</v>
      </c>
      <c r="CL426" s="17">
        <f>(AL426+AN426)/N426</f>
        <v>6.3889259506337561</v>
      </c>
      <c r="CM426" s="14">
        <f>AP426/AC426</f>
        <v>6</v>
      </c>
    </row>
    <row r="427" spans="1:91" hidden="1" x14ac:dyDescent="0.2">
      <c r="A427">
        <v>1123</v>
      </c>
      <c r="B427" s="2">
        <v>45231</v>
      </c>
      <c r="C427" s="3" t="s">
        <v>52</v>
      </c>
      <c r="D427" t="s">
        <v>33</v>
      </c>
      <c r="E427" s="3" t="s">
        <v>41</v>
      </c>
      <c r="F427" t="s">
        <v>42</v>
      </c>
      <c r="G427" t="str">
        <f>CONCATENATE(C427,E427)</f>
        <v>OGGSEA</v>
      </c>
      <c r="H427" t="s">
        <v>34</v>
      </c>
      <c r="I427">
        <f>U427/M427</f>
        <v>178</v>
      </c>
      <c r="J427" t="str">
        <f>_xlfn.CONCAT(C427,E427,H427)</f>
        <v>OGGSEA737-900</v>
      </c>
      <c r="K427" s="4">
        <v>2640</v>
      </c>
      <c r="L427" s="4">
        <f>N427/M427</f>
        <v>146.6</v>
      </c>
      <c r="M427" s="4">
        <v>5</v>
      </c>
      <c r="N427" s="4">
        <v>733</v>
      </c>
      <c r="O427" s="4">
        <f>P427/M427</f>
        <v>23</v>
      </c>
      <c r="P427" s="4">
        <v>115</v>
      </c>
      <c r="Q427" s="4">
        <v>215</v>
      </c>
      <c r="R427" s="4">
        <v>403</v>
      </c>
      <c r="S427" s="4">
        <f>U427*K427</f>
        <v>2349600</v>
      </c>
      <c r="T427" s="7">
        <f>N427/U427</f>
        <v>0.82359550561797756</v>
      </c>
      <c r="U427" s="4">
        <v>890</v>
      </c>
      <c r="V427" s="4">
        <v>28.021043771043772</v>
      </c>
      <c r="W427" s="7">
        <f>P427/X427</f>
        <v>1</v>
      </c>
      <c r="X427" s="4">
        <v>115</v>
      </c>
      <c r="Y427" s="7">
        <f>Q427/Z427</f>
        <v>1</v>
      </c>
      <c r="Z427" s="4">
        <v>215</v>
      </c>
      <c r="AA427" s="7">
        <f>R427/AB427</f>
        <v>0.71964285714285714</v>
      </c>
      <c r="AB427" s="4">
        <v>560</v>
      </c>
      <c r="AC427" s="4">
        <v>3088</v>
      </c>
      <c r="AD427" s="4">
        <f>AP427/AC427</f>
        <v>5.9987046632124352</v>
      </c>
      <c r="AE427" s="7">
        <f>AF427/(AF427+AH427+AJ427+AL427+AN427+AP427)</f>
        <v>0.2472702001264287</v>
      </c>
      <c r="AF427" s="4">
        <v>62977</v>
      </c>
      <c r="AG427" s="7">
        <f>AH427/(AF427+AH427+AJ427+AL427+AN427+AP427)</f>
        <v>0.2534385073560303</v>
      </c>
      <c r="AH427" s="4">
        <v>64548</v>
      </c>
      <c r="AI427" s="7">
        <f>AJ427/(AF427+AH427+AJ427+AL427+AN427+AP427)</f>
        <v>0.4044187224418801</v>
      </c>
      <c r="AJ427" s="4">
        <v>103001</v>
      </c>
      <c r="AK427" s="7">
        <f>AL427/(AF427+AH427+AJ427+AL427+AN427+AP427)</f>
        <v>1.1064474712296173E-2</v>
      </c>
      <c r="AL427" s="4">
        <v>2818</v>
      </c>
      <c r="AM427" s="7">
        <f>AN427/(AF427+AH427+AJ427+AL427+AN427+AP427)</f>
        <v>1.1076253784026794E-2</v>
      </c>
      <c r="AN427" s="4">
        <v>2821</v>
      </c>
      <c r="AO427" s="7">
        <f>AP427/(AF427+AH427+AJ427+AL427+AN427+AP427)</f>
        <v>7.2731841579337944E-2</v>
      </c>
      <c r="AP427" s="4">
        <v>18524</v>
      </c>
      <c r="AQ427" s="6">
        <f>AO427+AM427+AK427+AI427+AG427+AE427</f>
        <v>1</v>
      </c>
      <c r="AR427" s="4">
        <v>116513</v>
      </c>
      <c r="AS427" s="4">
        <f>AR427/M427</f>
        <v>23302.6</v>
      </c>
      <c r="AT427" s="4">
        <f>AR427/V427</f>
        <v>4158.0535311964913</v>
      </c>
      <c r="AU427" s="7">
        <f>AR427/(AR427+AV427+AY427+BB427)</f>
        <v>0.39388182159313334</v>
      </c>
      <c r="AV427" s="4">
        <v>29333</v>
      </c>
      <c r="AW427" s="4">
        <f>AV427/M427</f>
        <v>5866.6</v>
      </c>
      <c r="AX427" s="7">
        <f>AV427/(AR427+AV427+AY427+BB427)</f>
        <v>9.9162629687600368E-2</v>
      </c>
      <c r="AY427" s="4">
        <v>62986</v>
      </c>
      <c r="AZ427" s="4">
        <f>AY427/M427</f>
        <v>12597.2</v>
      </c>
      <c r="BA427" s="7">
        <f>AY427/(AR427+AV427+AY427+BB427)</f>
        <v>0.2129293762487027</v>
      </c>
      <c r="BB427" s="4">
        <v>86975</v>
      </c>
      <c r="BC427" s="11">
        <f>BB427/(AR427+AV427+AY427+BB427)</f>
        <v>0.29402617247056356</v>
      </c>
      <c r="BD427" s="9">
        <f>BC427+BA427+AX427+AU427</f>
        <v>1</v>
      </c>
      <c r="BE427" s="14">
        <f>(AF427+AH427+AJ427+AL427+AN427+AP427)</f>
        <v>254689</v>
      </c>
      <c r="BF427" s="14">
        <f t="shared" si="30"/>
        <v>-295807</v>
      </c>
      <c r="BG427" s="13">
        <f>(AF427+AH427+AJ427+AL427+AN427+AP427)-(AR427+AV427+AY427+BB427)</f>
        <v>-41118</v>
      </c>
      <c r="BH427" s="13">
        <f t="shared" si="31"/>
        <v>1</v>
      </c>
      <c r="BI427" s="14">
        <f>AF427/W427</f>
        <v>62977</v>
      </c>
      <c r="BJ427" s="14">
        <f>AH427/Y427</f>
        <v>64548</v>
      </c>
      <c r="BK427" s="14">
        <f>AJ427/AA427</f>
        <v>143127.94044665011</v>
      </c>
      <c r="BL427" s="14">
        <f>BI427+BJ427+BK427</f>
        <v>270652.94044665014</v>
      </c>
      <c r="BM427" s="14">
        <f>(AF427/W427)-AF427</f>
        <v>0</v>
      </c>
      <c r="BN427" s="14">
        <f>AH427/Y427-AH427</f>
        <v>0</v>
      </c>
      <c r="BO427" s="14">
        <f>AJ427/AA427-AJ427</f>
        <v>40126.940446650115</v>
      </c>
      <c r="BP427" s="14">
        <f>BG427/S427</f>
        <v>-1.7500000000000002E-2</v>
      </c>
      <c r="BQ427" s="14">
        <f>(BG427-CA427)/S427</f>
        <v>-1.4084359853026036E-2</v>
      </c>
      <c r="BR427" s="27">
        <f>BQ427-BP427</f>
        <v>3.4156401469739653E-3</v>
      </c>
      <c r="BS427" s="28">
        <f t="shared" si="32"/>
        <v>1935120</v>
      </c>
      <c r="BT427" s="11">
        <f>BS427/S427</f>
        <v>0.82359550561797756</v>
      </c>
      <c r="BU427" s="14">
        <f>(BE427-AP427)*1/BT427-(BE427-AP427)</f>
        <v>50583.772169167816</v>
      </c>
      <c r="BV427" s="14">
        <f t="shared" si="33"/>
        <v>0.10839674838270344</v>
      </c>
      <c r="BW427" s="27">
        <f>(AR427+AV427+AY427+BB427)/S427</f>
        <v>0.12589674838270343</v>
      </c>
      <c r="BX427" s="13">
        <f>(AF427+AH427+AJ427+AL427+AN427)/N427</f>
        <v>322.18963165075036</v>
      </c>
      <c r="BY427" s="26">
        <f>BX427/K427</f>
        <v>0.12204152714043574</v>
      </c>
      <c r="BZ427" s="11">
        <f>AP427/BE427</f>
        <v>7.2731841579337944E-2</v>
      </c>
      <c r="CA427" s="15">
        <f>-(BM427+BN427+BO427)/M427</f>
        <v>-8025.3880893300229</v>
      </c>
      <c r="CB427" s="15">
        <f>BG427-CA427</f>
        <v>-33092.611910669977</v>
      </c>
      <c r="CC427" s="18">
        <f t="shared" si="34"/>
        <v>1</v>
      </c>
      <c r="CD427" s="17">
        <f>(AF427/(AF427+AH427+AJ427))/(X427/(X427+Z427+AB427))</f>
        <v>2.114239683989243</v>
      </c>
      <c r="CE427" s="19">
        <f>(AH427/(AF427+AH427+AJ427))/(Z427/(X427+Z427+AB427))</f>
        <v>1.1590826964178382</v>
      </c>
      <c r="CF427" s="18">
        <f>(AJ427/(AF427+AH427+AJ427))/(AB427/(X427+Z427+AB427))</f>
        <v>0.71010652966321741</v>
      </c>
      <c r="CG427">
        <f>AH427/Z427</f>
        <v>300.22325581395347</v>
      </c>
      <c r="CH427" s="11">
        <f>BB427/BE427</f>
        <v>0.3414949212569055</v>
      </c>
      <c r="CI427" s="14">
        <f>AY427/V427</f>
        <v>2247.8106281354198</v>
      </c>
      <c r="CJ427" s="14">
        <f>AV427/M427</f>
        <v>5866.6</v>
      </c>
      <c r="CK427" s="17">
        <f>N427/V427</f>
        <v>26.15891135209829</v>
      </c>
      <c r="CL427" s="17">
        <f>(AL427+AN427)/N427</f>
        <v>7.6930422919508867</v>
      </c>
      <c r="CM427" s="14">
        <f>AP427/AC427</f>
        <v>5.9987046632124352</v>
      </c>
    </row>
    <row r="428" spans="1:91" hidden="1" x14ac:dyDescent="0.2">
      <c r="A428">
        <v>142</v>
      </c>
      <c r="B428" s="2">
        <v>44805</v>
      </c>
      <c r="C428" s="3" t="s">
        <v>41</v>
      </c>
      <c r="D428" t="s">
        <v>42</v>
      </c>
      <c r="E428" s="3" t="s">
        <v>43</v>
      </c>
      <c r="F428" t="s">
        <v>38</v>
      </c>
      <c r="G428" t="str">
        <f>CONCATENATE(C428,E428)</f>
        <v>SEASFO</v>
      </c>
      <c r="H428" t="s">
        <v>35</v>
      </c>
      <c r="I428">
        <f>U428/M428</f>
        <v>169.1</v>
      </c>
      <c r="J428" t="str">
        <f>_xlfn.CONCAT(C428,E428,H428)</f>
        <v>SEASFO737-Max 9</v>
      </c>
      <c r="K428" s="4">
        <v>679</v>
      </c>
      <c r="L428" s="4">
        <f>N428/M428</f>
        <v>147.80000000000001</v>
      </c>
      <c r="M428" s="4">
        <v>10</v>
      </c>
      <c r="N428" s="4">
        <v>1478</v>
      </c>
      <c r="O428" s="4">
        <f>P428/M428</f>
        <v>17.5</v>
      </c>
      <c r="P428" s="4">
        <v>175</v>
      </c>
      <c r="Q428" s="4">
        <v>328</v>
      </c>
      <c r="R428" s="4">
        <v>976</v>
      </c>
      <c r="S428" s="4">
        <f>U428*K428</f>
        <v>1148189</v>
      </c>
      <c r="T428" s="7">
        <f>N428/U428</f>
        <v>0.87403903015966888</v>
      </c>
      <c r="U428" s="4">
        <v>1691</v>
      </c>
      <c r="V428" s="4">
        <v>20.209771473601261</v>
      </c>
      <c r="W428" s="7">
        <f>P428/X428</f>
        <v>0.79908675799086759</v>
      </c>
      <c r="X428" s="4">
        <v>219</v>
      </c>
      <c r="Y428" s="7">
        <f>Q428/Z428</f>
        <v>0.80195599022004893</v>
      </c>
      <c r="Z428" s="4">
        <v>409</v>
      </c>
      <c r="AA428" s="7">
        <f>R428/AB428</f>
        <v>0.91729323308270672</v>
      </c>
      <c r="AB428" s="4">
        <v>1064</v>
      </c>
      <c r="AC428" s="4">
        <v>3640</v>
      </c>
      <c r="AD428" s="4">
        <f>AP428/AC428</f>
        <v>5</v>
      </c>
      <c r="AE428" s="7">
        <f>AF428/(AF428+AH428+AJ428+AL428+AN428+AP428)</f>
        <v>0.18266008146125179</v>
      </c>
      <c r="AF428" s="4">
        <v>50631</v>
      </c>
      <c r="AG428" s="7">
        <f>AH428/(AF428+AH428+AJ428+AL428+AN428+AP428)</f>
        <v>0.18745828628326724</v>
      </c>
      <c r="AH428" s="4">
        <v>51961</v>
      </c>
      <c r="AI428" s="7">
        <f>AJ428/(AF428+AH428+AJ428+AL428+AN428+AP428)</f>
        <v>0.5255188735402454</v>
      </c>
      <c r="AJ428" s="4">
        <v>145667</v>
      </c>
      <c r="AK428" s="7">
        <f>AL428/(AF428+AH428+AJ428+AL428+AN428+AP428)</f>
        <v>2.1104885871271021E-2</v>
      </c>
      <c r="AL428" s="4">
        <v>5850</v>
      </c>
      <c r="AM428" s="7">
        <f>AN428/(AF428+AH428+AJ428+AL428+AN428+AP428)</f>
        <v>1.7598227911121374E-2</v>
      </c>
      <c r="AN428" s="4">
        <v>4878</v>
      </c>
      <c r="AO428" s="7">
        <f>AP428/(AF428+AH428+AJ428+AL428+AN428+AP428)</f>
        <v>6.5659644932843167E-2</v>
      </c>
      <c r="AP428" s="4">
        <v>18200</v>
      </c>
      <c r="AQ428" s="6">
        <f>AO428+AM428+AK428+AI428+AG428+AE428</f>
        <v>1</v>
      </c>
      <c r="AR428" s="4">
        <v>68606</v>
      </c>
      <c r="AS428" s="4">
        <f>AR428/M428</f>
        <v>6860.6</v>
      </c>
      <c r="AT428" s="4">
        <f>AR428/V428</f>
        <v>3394.6944966505757</v>
      </c>
      <c r="AU428" s="7">
        <f>AR428/(AR428+AV428+AY428+BB428)</f>
        <v>0.30291764539658428</v>
      </c>
      <c r="AV428" s="4">
        <v>49776</v>
      </c>
      <c r="AW428" s="4">
        <f>AV428/M428</f>
        <v>4977.6000000000004</v>
      </c>
      <c r="AX428" s="7">
        <f>AV428/(AR428+AV428+AY428+BB428)</f>
        <v>0.2197771144981544</v>
      </c>
      <c r="AY428" s="4">
        <v>59559</v>
      </c>
      <c r="AZ428" s="4">
        <f>AY428/M428</f>
        <v>5955.9</v>
      </c>
      <c r="BA428" s="7">
        <f>AY428/(AR428+AV428+AY428+BB428)</f>
        <v>0.26297221878808213</v>
      </c>
      <c r="BB428" s="4">
        <v>48543</v>
      </c>
      <c r="BC428" s="11">
        <f>BB428/(AR428+AV428+AY428+BB428)</f>
        <v>0.21433302131717913</v>
      </c>
      <c r="BD428" s="9">
        <f>BC428+BA428+AX428+AU428</f>
        <v>1</v>
      </c>
      <c r="BE428" s="14">
        <f>(AF428+AH428+AJ428+AL428+AN428+AP428)</f>
        <v>277187</v>
      </c>
      <c r="BF428" s="14">
        <f t="shared" si="30"/>
        <v>-226484</v>
      </c>
      <c r="BG428" s="13">
        <f>(AF428+AH428+AJ428+AL428+AN428+AP428)-(AR428+AV428+AY428+BB428)</f>
        <v>50703</v>
      </c>
      <c r="BH428" s="13">
        <f t="shared" si="31"/>
        <v>0</v>
      </c>
      <c r="BI428" s="14">
        <f>AF428/W428</f>
        <v>63361.08</v>
      </c>
      <c r="BJ428" s="14">
        <f>AH428/Y428</f>
        <v>64792.832317073167</v>
      </c>
      <c r="BK428" s="14">
        <f>AJ428/AA428</f>
        <v>158800.90983606558</v>
      </c>
      <c r="BL428" s="14">
        <f>BI428+BJ428+BK428</f>
        <v>286954.82215313875</v>
      </c>
      <c r="BM428" s="14">
        <f>(AF428/W428)-AF428</f>
        <v>12730.080000000002</v>
      </c>
      <c r="BN428" s="14">
        <f>AH428/Y428-AH428</f>
        <v>12831.832317073167</v>
      </c>
      <c r="BO428" s="14">
        <f>AJ428/AA428-AJ428</f>
        <v>13133.909836065577</v>
      </c>
      <c r="BP428" s="14">
        <f>BG428/S428</f>
        <v>4.4159106209866149E-2</v>
      </c>
      <c r="BQ428" s="14">
        <f>(BG428-CA428)/S428</f>
        <v>4.7529267581655869E-2</v>
      </c>
      <c r="BR428" s="27">
        <f>BQ428-BP428</f>
        <v>3.3701613717897205E-3</v>
      </c>
      <c r="BS428" s="28">
        <f t="shared" si="32"/>
        <v>1003562</v>
      </c>
      <c r="BT428" s="11">
        <f>BS428/S428</f>
        <v>0.87403903015966888</v>
      </c>
      <c r="BU428" s="14">
        <f>(BE428-AP428)*1/BT428-(BE428-AP428)</f>
        <v>37323.566305818676</v>
      </c>
      <c r="BV428" s="14">
        <f t="shared" si="33"/>
        <v>0.24141234587685476</v>
      </c>
      <c r="BW428" s="27">
        <f>(AR428+AV428+AY428+BB428)/S428</f>
        <v>0.19725323966698863</v>
      </c>
      <c r="BX428" s="13">
        <f>(AF428+AH428+AJ428+AL428+AN428)/N428</f>
        <v>175.22801082543978</v>
      </c>
      <c r="BY428" s="26">
        <f>BX428/K428</f>
        <v>0.2580677626295137</v>
      </c>
      <c r="BZ428" s="11">
        <f>AP428/BE428</f>
        <v>6.5659644932843167E-2</v>
      </c>
      <c r="CA428" s="15">
        <f>-(BM428+BN428+BO428)/M428</f>
        <v>-3869.5822153138747</v>
      </c>
      <c r="CB428" s="15">
        <f>BG428-CA428</f>
        <v>54572.582215313872</v>
      </c>
      <c r="CC428" s="18">
        <f t="shared" si="34"/>
        <v>0</v>
      </c>
      <c r="CD428" s="17">
        <f>(AF428/(AF428+AH428+AJ428))/(X428/(X428+Z428+AB428))</f>
        <v>1.5756790011668658</v>
      </c>
      <c r="CE428" s="19">
        <f>(AH428/(AF428+AH428+AJ428))/(Z428/(X428+Z428+AB428))</f>
        <v>0.86586373322891519</v>
      </c>
      <c r="CF428" s="18">
        <f>(AJ428/(AF428+AH428+AJ428))/(AB428/(X428+Z428+AB428))</f>
        <v>0.93307145850923878</v>
      </c>
      <c r="CG428">
        <f>AH428/Z428</f>
        <v>127.0440097799511</v>
      </c>
      <c r="CH428" s="11">
        <f>BB428/BE428</f>
        <v>0.17512726065796735</v>
      </c>
      <c r="CI428" s="14">
        <f>AY428/V428</f>
        <v>2947.039756377163</v>
      </c>
      <c r="CJ428" s="14">
        <f>AV428/M428</f>
        <v>4977.6000000000004</v>
      </c>
      <c r="CK428" s="17">
        <f>N428/V428</f>
        <v>73.132939772753858</v>
      </c>
      <c r="CL428" s="17">
        <f>(AL428+AN428)/N428</f>
        <v>7.2584573748308525</v>
      </c>
      <c r="CM428" s="14">
        <f>AP428/AC428</f>
        <v>5</v>
      </c>
    </row>
    <row r="429" spans="1:91" x14ac:dyDescent="0.2">
      <c r="A429">
        <v>1175</v>
      </c>
      <c r="B429" s="2">
        <v>45231</v>
      </c>
      <c r="C429" s="3" t="s">
        <v>41</v>
      </c>
      <c r="D429" t="s">
        <v>42</v>
      </c>
      <c r="E429" s="3" t="s">
        <v>57</v>
      </c>
      <c r="F429" t="s">
        <v>56</v>
      </c>
      <c r="G429" t="str">
        <f>CONCATENATE(C429,E429)</f>
        <v>SEAYYC</v>
      </c>
      <c r="H429" t="s">
        <v>40</v>
      </c>
      <c r="I429">
        <f>U429/M429</f>
        <v>76</v>
      </c>
      <c r="J429" t="str">
        <f>_xlfn.CONCAT(C429,E429,H429)</f>
        <v>SEAYYCE175</v>
      </c>
      <c r="K429" s="4">
        <v>452</v>
      </c>
      <c r="L429" s="4">
        <f>N429/M429</f>
        <v>65.222222222222229</v>
      </c>
      <c r="M429" s="4">
        <v>18</v>
      </c>
      <c r="N429" s="4">
        <v>1174</v>
      </c>
      <c r="O429" s="4">
        <f>P429/M429</f>
        <v>8.6111111111111107</v>
      </c>
      <c r="P429" s="4">
        <v>155</v>
      </c>
      <c r="Q429" s="4">
        <v>278</v>
      </c>
      <c r="R429" s="4">
        <v>742</v>
      </c>
      <c r="S429" s="4">
        <f>U429*K429</f>
        <v>618336</v>
      </c>
      <c r="T429" s="7">
        <f>N429/U429</f>
        <v>0.85818713450292394</v>
      </c>
      <c r="U429" s="4">
        <v>1368</v>
      </c>
      <c r="V429" s="4">
        <v>13.484628099173555</v>
      </c>
      <c r="W429" s="7">
        <f>P429/X429</f>
        <v>0.86111111111111116</v>
      </c>
      <c r="X429" s="4">
        <v>180</v>
      </c>
      <c r="Y429" s="7">
        <f>Q429/Z429</f>
        <v>0.85802469135802473</v>
      </c>
      <c r="Z429" s="4">
        <v>324</v>
      </c>
      <c r="AA429" s="7">
        <f>R429/AB429</f>
        <v>0.85879629629629628</v>
      </c>
      <c r="AB429" s="4">
        <v>864</v>
      </c>
      <c r="AC429" s="4">
        <v>18</v>
      </c>
      <c r="AD429" s="4">
        <f>AP429/AC429</f>
        <v>5.833333333333333</v>
      </c>
      <c r="AE429" s="7">
        <f>AF429/(AF429+AH429+AJ429+AL429+AN429+AP429)</f>
        <v>0.20054885201944025</v>
      </c>
      <c r="AF429" s="4">
        <v>47867</v>
      </c>
      <c r="AG429" s="7">
        <f>AH429/(AF429+AH429+AJ429+AL429+AN429+AP429)</f>
        <v>0.23412937824702532</v>
      </c>
      <c r="AH429" s="4">
        <v>55882</v>
      </c>
      <c r="AI429" s="7">
        <f>AJ429/(AF429+AH429+AJ429+AL429+AN429+AP429)</f>
        <v>0.52135495223730521</v>
      </c>
      <c r="AJ429" s="4">
        <v>124437</v>
      </c>
      <c r="AK429" s="7">
        <f>AL429/(AF429+AH429+AJ429+AL429+AN429+AP429)</f>
        <v>2.1778112954583543E-2</v>
      </c>
      <c r="AL429" s="4">
        <v>5198</v>
      </c>
      <c r="AM429" s="7">
        <f>AN429/(AF429+AH429+AJ429+AL429+AN429+AP429)</f>
        <v>2.1748784984079103E-2</v>
      </c>
      <c r="AN429" s="4">
        <v>5191</v>
      </c>
      <c r="AO429" s="7">
        <f>AP429/(AF429+AH429+AJ429+AL429+AN429+AP429)</f>
        <v>4.399195575666164E-4</v>
      </c>
      <c r="AP429" s="4">
        <v>105</v>
      </c>
      <c r="AQ429" s="6">
        <f>AO429+AM429+AK429+AI429+AG429+AE429</f>
        <v>1</v>
      </c>
      <c r="AR429" s="4">
        <v>33661</v>
      </c>
      <c r="AS429" s="4">
        <f>AR429/M429</f>
        <v>1870.0555555555557</v>
      </c>
      <c r="AT429" s="4">
        <f>AR429/V429</f>
        <v>2496.2497854918975</v>
      </c>
      <c r="AU429" s="7">
        <f>AR429/(AR429+AV429+AY429+BB429)</f>
        <v>0.2568600818020878</v>
      </c>
      <c r="AV429" s="4">
        <v>58823</v>
      </c>
      <c r="AW429" s="4">
        <f>AV429/M429</f>
        <v>3267.9444444444443</v>
      </c>
      <c r="AX429" s="7">
        <f>AV429/(AR429+AV429+AY429+BB429)</f>
        <v>0.44886606434283621</v>
      </c>
      <c r="AY429" s="4">
        <v>18664</v>
      </c>
      <c r="AZ429" s="4">
        <f>AY429/M429</f>
        <v>1036.8888888888889</v>
      </c>
      <c r="BA429" s="7">
        <f>AY429/(AR429+AV429+AY429+BB429)</f>
        <v>0.14242109761308833</v>
      </c>
      <c r="BB429" s="4">
        <v>19900</v>
      </c>
      <c r="BC429" s="11">
        <f>BB429/(AR429+AV429+AY429+BB429)</f>
        <v>0.15185275624198766</v>
      </c>
      <c r="BD429" s="9">
        <f>BC429+BA429+AX429+AU429</f>
        <v>1</v>
      </c>
      <c r="BE429" s="14">
        <f>(AF429+AH429+AJ429+AL429+AN429+AP429)</f>
        <v>238680</v>
      </c>
      <c r="BF429" s="14">
        <f t="shared" si="30"/>
        <v>-131048</v>
      </c>
      <c r="BG429" s="13">
        <f>(AF429+AH429+AJ429+AL429+AN429+AP429)-(AR429+AV429+AY429+BB429)</f>
        <v>107632</v>
      </c>
      <c r="BH429" s="13">
        <f t="shared" si="31"/>
        <v>0</v>
      </c>
      <c r="BI429" s="14">
        <f>AF429/W429</f>
        <v>55587.483870967735</v>
      </c>
      <c r="BJ429" s="14">
        <f>AH429/Y429</f>
        <v>65128.661870503594</v>
      </c>
      <c r="BK429" s="14">
        <f>AJ429/AA429</f>
        <v>144896.99191374663</v>
      </c>
      <c r="BL429" s="14">
        <f>BI429+BJ429+BK429</f>
        <v>265613.13765521796</v>
      </c>
      <c r="BM429" s="14">
        <f>(AF429/W429)-AF429</f>
        <v>7720.4838709677351</v>
      </c>
      <c r="BN429" s="14">
        <f>AH429/Y429-AH429</f>
        <v>9246.6618705035944</v>
      </c>
      <c r="BO429" s="14">
        <f>AJ429/AA429-AJ429</f>
        <v>20459.991913746635</v>
      </c>
      <c r="BP429" s="14">
        <f>BG429/S429</f>
        <v>0.17406717383429074</v>
      </c>
      <c r="BQ429" s="14">
        <f>(BG429-CA429)/S429</f>
        <v>0.17742988508721777</v>
      </c>
      <c r="BR429" s="27">
        <f>BQ429-BP429</f>
        <v>3.3627112529270309E-3</v>
      </c>
      <c r="BS429" s="28">
        <f t="shared" si="32"/>
        <v>530648</v>
      </c>
      <c r="BT429" s="11">
        <f>BS429/S429</f>
        <v>0.85818713450292394</v>
      </c>
      <c r="BU429" s="14">
        <f>(BE429-AP429)*1/BT429-(BE429-AP429)</f>
        <v>39423.807495741057</v>
      </c>
      <c r="BV429" s="14">
        <f t="shared" si="33"/>
        <v>0.38600372612948303</v>
      </c>
      <c r="BW429" s="27">
        <f>(AR429+AV429+AY429+BB429)/S429</f>
        <v>0.21193655229519226</v>
      </c>
      <c r="BX429" s="13">
        <f>(AF429+AH429+AJ429+AL429+AN429)/N429</f>
        <v>203.21550255536627</v>
      </c>
      <c r="BY429" s="26">
        <f>BX429/K429</f>
        <v>0.44959181981275725</v>
      </c>
      <c r="BZ429" s="11">
        <f>AP429/BE429</f>
        <v>4.399195575666164E-4</v>
      </c>
      <c r="CA429" s="15">
        <f>-(BM429+BN429+BO429)/M429</f>
        <v>-2079.2854252898869</v>
      </c>
      <c r="CB429" s="15">
        <f>BG429-CA429</f>
        <v>109711.28542528988</v>
      </c>
      <c r="CC429" s="18">
        <f t="shared" si="34"/>
        <v>0</v>
      </c>
      <c r="CD429" s="17">
        <f>(AF429/(AF429+AH429+AJ429))/(X429/(X429+Z429+AB429))</f>
        <v>1.5942660811793887</v>
      </c>
      <c r="CE429" s="19">
        <f>(AH429/(AF429+AH429+AJ429))/(Z429/(X429+Z429+AB429))</f>
        <v>1.034008318749714</v>
      </c>
      <c r="CF429" s="18">
        <f>(AJ429/(AF429+AH429+AJ429))/(AB429/(X429+Z429+AB429))</f>
        <v>0.86344144688981805</v>
      </c>
      <c r="CG429">
        <f>AH429/Z429</f>
        <v>172.47530864197532</v>
      </c>
      <c r="CH429" s="11">
        <f>BB429/BE429</f>
        <v>8.3375230434053968E-2</v>
      </c>
      <c r="CI429" s="14">
        <f>AY429/V429</f>
        <v>1384.0945306562721</v>
      </c>
      <c r="CJ429" s="14">
        <f>AV429/M429</f>
        <v>3267.9444444444443</v>
      </c>
      <c r="CK429" s="17">
        <f>N429/V429</f>
        <v>87.062097031207855</v>
      </c>
      <c r="CL429" s="17">
        <f>(AL429+AN429)/N429</f>
        <v>8.8492333901192506</v>
      </c>
      <c r="CM429" s="14">
        <f>AP429/AC429</f>
        <v>5.833333333333333</v>
      </c>
    </row>
    <row r="430" spans="1:91" hidden="1" x14ac:dyDescent="0.2">
      <c r="A430">
        <v>110</v>
      </c>
      <c r="B430" s="2">
        <v>44805</v>
      </c>
      <c r="C430" s="3" t="s">
        <v>41</v>
      </c>
      <c r="D430" t="s">
        <v>42</v>
      </c>
      <c r="E430" s="3" t="s">
        <v>29</v>
      </c>
      <c r="F430" t="s">
        <v>28</v>
      </c>
      <c r="G430" t="str">
        <f>CONCATENATE(C430,E430)</f>
        <v>SEAANC</v>
      </c>
      <c r="H430" t="s">
        <v>40</v>
      </c>
      <c r="I430">
        <f>U430/M430</f>
        <v>73.466666666666669</v>
      </c>
      <c r="J430" t="str">
        <f>_xlfn.CONCAT(C430,E430,H430)</f>
        <v>SEAANCE175</v>
      </c>
      <c r="K430" s="4">
        <v>1448</v>
      </c>
      <c r="L430" s="4">
        <f>N430/M430</f>
        <v>47.533333333333331</v>
      </c>
      <c r="M430" s="4">
        <v>15</v>
      </c>
      <c r="N430" s="4">
        <v>713</v>
      </c>
      <c r="O430" s="4">
        <f>P430/M430</f>
        <v>6.2666666666666666</v>
      </c>
      <c r="P430" s="4">
        <v>94</v>
      </c>
      <c r="Q430" s="4">
        <v>169</v>
      </c>
      <c r="R430" s="4">
        <v>450</v>
      </c>
      <c r="S430" s="4">
        <f>U430*K430</f>
        <v>1595696</v>
      </c>
      <c r="T430" s="7">
        <f>N430/U430</f>
        <v>0.64700544464609799</v>
      </c>
      <c r="U430" s="4">
        <v>1102</v>
      </c>
      <c r="V430" s="4">
        <v>53.303599907278624</v>
      </c>
      <c r="W430" s="7">
        <f>P430/X430</f>
        <v>0.64827586206896548</v>
      </c>
      <c r="X430" s="4">
        <v>145</v>
      </c>
      <c r="Y430" s="7">
        <f>Q430/Z430</f>
        <v>0.64750957854406133</v>
      </c>
      <c r="Z430" s="4">
        <v>261</v>
      </c>
      <c r="AA430" s="7">
        <f>R430/AB430</f>
        <v>0.64655172413793105</v>
      </c>
      <c r="AB430" s="4">
        <v>696</v>
      </c>
      <c r="AC430" s="4">
        <v>1335</v>
      </c>
      <c r="AD430" s="4">
        <f>AP430/AC430</f>
        <v>5</v>
      </c>
      <c r="AE430" s="7">
        <f>AF430/(AF430+AH430+AJ430+AL430+AN430+AP430)</f>
        <v>0.18017791942182462</v>
      </c>
      <c r="AF430" s="4">
        <v>28720</v>
      </c>
      <c r="AG430" s="7">
        <f>AH430/(AF430+AH430+AJ430+AL430+AN430+AP430)</f>
        <v>0.21664638201232136</v>
      </c>
      <c r="AH430" s="4">
        <v>34533</v>
      </c>
      <c r="AI430" s="7">
        <f>AJ430/(AF430+AH430+AJ430+AL430+AN430+AP430)</f>
        <v>0.5274219249927854</v>
      </c>
      <c r="AJ430" s="4">
        <v>84070</v>
      </c>
      <c r="AK430" s="7">
        <f>AL430/(AF430+AH430+AJ430+AL430+AN430+AP430)</f>
        <v>1.6938731979071257E-2</v>
      </c>
      <c r="AL430" s="4">
        <v>2700</v>
      </c>
      <c r="AM430" s="7">
        <f>AN430/(AF430+AH430+AJ430+AL430+AN430+AP430)</f>
        <v>1.6938731979071257E-2</v>
      </c>
      <c r="AN430" s="4">
        <v>2700</v>
      </c>
      <c r="AO430" s="7">
        <f>AP430/(AF430+AH430+AJ430+AL430+AN430+AP430)</f>
        <v>4.1876309614926159E-2</v>
      </c>
      <c r="AP430" s="4">
        <v>6675</v>
      </c>
      <c r="AQ430" s="6">
        <f>AO430+AM430+AK430+AI430+AG430+AE430</f>
        <v>1</v>
      </c>
      <c r="AR430" s="4">
        <v>85585</v>
      </c>
      <c r="AS430" s="4">
        <f>AR430/M430</f>
        <v>5705.666666666667</v>
      </c>
      <c r="AT430" s="4">
        <f>AR430/V430</f>
        <v>1605.6138825309122</v>
      </c>
      <c r="AU430" s="7">
        <f>AR430/(AR430+AV430+AY430+BB430)</f>
        <v>0.31574772647617644</v>
      </c>
      <c r="AV430" s="4">
        <v>39325</v>
      </c>
      <c r="AW430" s="4">
        <f>AV430/M430</f>
        <v>2621.6666666666665</v>
      </c>
      <c r="AX430" s="7">
        <f>AV430/(AR430+AV430+AY430+BB430)</f>
        <v>0.14508125657154453</v>
      </c>
      <c r="AY430" s="4">
        <v>97724</v>
      </c>
      <c r="AZ430" s="4">
        <f>AY430/M430</f>
        <v>6514.9333333333334</v>
      </c>
      <c r="BA430" s="7">
        <f>AY430/(AR430+AV430+AY430+BB430)</f>
        <v>0.36053199535149694</v>
      </c>
      <c r="BB430" s="4">
        <v>48421</v>
      </c>
      <c r="BC430" s="11">
        <f>BB430/(AR430+AV430+AY430+BB430)</f>
        <v>0.17863902160078213</v>
      </c>
      <c r="BD430" s="9">
        <f>BC430+BA430+AX430+AU430</f>
        <v>1</v>
      </c>
      <c r="BE430" s="14">
        <f>(AF430+AH430+AJ430+AL430+AN430+AP430)</f>
        <v>159398</v>
      </c>
      <c r="BF430" s="14">
        <f t="shared" si="30"/>
        <v>-271055</v>
      </c>
      <c r="BG430" s="13">
        <f>(AF430+AH430+AJ430+AL430+AN430+AP430)-(AR430+AV430+AY430+BB430)</f>
        <v>-111657</v>
      </c>
      <c r="BH430" s="13">
        <f t="shared" si="31"/>
        <v>1</v>
      </c>
      <c r="BI430" s="14">
        <f>AF430/W430</f>
        <v>44302.127659574471</v>
      </c>
      <c r="BJ430" s="14">
        <f>AH430/Y430</f>
        <v>53332.029585798817</v>
      </c>
      <c r="BK430" s="14">
        <f>AJ430/AA430</f>
        <v>130028.26666666666</v>
      </c>
      <c r="BL430" s="14">
        <f>BI430+BJ430+BK430</f>
        <v>227662.42391203996</v>
      </c>
      <c r="BM430" s="14">
        <f>(AF430/W430)-AF430</f>
        <v>15582.127659574471</v>
      </c>
      <c r="BN430" s="14">
        <f>AH430/Y430-AH430</f>
        <v>18799.029585798817</v>
      </c>
      <c r="BO430" s="14">
        <f>AJ430/AA430-AJ430</f>
        <v>45958.266666666663</v>
      </c>
      <c r="BP430" s="14">
        <f>BG430/S430</f>
        <v>-6.9973854669059768E-2</v>
      </c>
      <c r="BQ430" s="14">
        <f>(BG430-CA430)/S430</f>
        <v>-6.6617349674288839E-2</v>
      </c>
      <c r="BR430" s="27">
        <f>BQ430-BP430</f>
        <v>3.3565049947709286E-3</v>
      </c>
      <c r="BS430" s="28">
        <f t="shared" si="32"/>
        <v>1032424</v>
      </c>
      <c r="BT430" s="11">
        <f>BS430/S430</f>
        <v>0.64700544464609799</v>
      </c>
      <c r="BU430" s="14">
        <f>(BE430-AP430)*1/BT430-(BE430-AP430)</f>
        <v>83322.927068723715</v>
      </c>
      <c r="BV430" s="14">
        <f t="shared" si="33"/>
        <v>9.9892460719335011E-2</v>
      </c>
      <c r="BW430" s="27">
        <f>(AR430+AV430+AY430+BB430)/S430</f>
        <v>0.16986631538839478</v>
      </c>
      <c r="BX430" s="13">
        <f>(AF430+AH430+AJ430+AL430+AN430)/N430</f>
        <v>214.19775596072932</v>
      </c>
      <c r="BY430" s="26">
        <f>BX430/K430</f>
        <v>0.14792662704470258</v>
      </c>
      <c r="BZ430" s="11">
        <f>AP430/BE430</f>
        <v>4.1876309614926159E-2</v>
      </c>
      <c r="CA430" s="15">
        <f>-(BM430+BN430+BO430)/M430</f>
        <v>-5355.9615941359971</v>
      </c>
      <c r="CB430" s="15">
        <f>BG430-CA430</f>
        <v>-106301.038405864</v>
      </c>
      <c r="CC430" s="18">
        <f t="shared" si="34"/>
        <v>1</v>
      </c>
      <c r="CD430" s="17">
        <f>(AF430/(AF430+AH430+AJ430))/(X430/(X430+Z430+AB430))</f>
        <v>1.4815880751817436</v>
      </c>
      <c r="CE430" s="19">
        <f>(AH430/(AF430+AH430+AJ430))/(Z430/(X430+Z430+AB430))</f>
        <v>0.98970289771454567</v>
      </c>
      <c r="CF430" s="18">
        <f>(AJ430/(AF430+AH430+AJ430))/(AB430/(X430+Z430+AB430))</f>
        <v>0.90353056436084878</v>
      </c>
      <c r="CG430">
        <f>AH430/Z430</f>
        <v>132.31034482758622</v>
      </c>
      <c r="CH430" s="11">
        <f>BB430/BE430</f>
        <v>0.30377420042911452</v>
      </c>
      <c r="CI430" s="14">
        <f>AY430/V430</f>
        <v>1833.3470941923335</v>
      </c>
      <c r="CJ430" s="14">
        <f>AV430/M430</f>
        <v>2621.6666666666665</v>
      </c>
      <c r="CK430" s="17">
        <f>N430/V430</f>
        <v>13.376207258801664</v>
      </c>
      <c r="CL430" s="17">
        <f>(AL430+AN430)/N430</f>
        <v>7.5736325385694245</v>
      </c>
      <c r="CM430" s="14">
        <f>AP430/AC430</f>
        <v>5</v>
      </c>
    </row>
    <row r="431" spans="1:91" x14ac:dyDescent="0.2">
      <c r="A431">
        <v>1216</v>
      </c>
      <c r="B431" s="2">
        <v>45231</v>
      </c>
      <c r="C431" s="3" t="s">
        <v>57</v>
      </c>
      <c r="D431" t="s">
        <v>56</v>
      </c>
      <c r="E431" s="3" t="s">
        <v>41</v>
      </c>
      <c r="F431" t="s">
        <v>42</v>
      </c>
      <c r="G431" t="str">
        <f>CONCATENATE(C431,E431)</f>
        <v>YYCSEA</v>
      </c>
      <c r="H431" t="s">
        <v>40</v>
      </c>
      <c r="I431">
        <f>U431/M431</f>
        <v>76</v>
      </c>
      <c r="J431" t="str">
        <f>_xlfn.CONCAT(C431,E431,H431)</f>
        <v>YYCSEAE175</v>
      </c>
      <c r="K431" s="4">
        <v>452</v>
      </c>
      <c r="L431" s="4">
        <f>N431/M431</f>
        <v>65.222222222222229</v>
      </c>
      <c r="M431" s="4">
        <v>18</v>
      </c>
      <c r="N431" s="4">
        <v>1174</v>
      </c>
      <c r="O431" s="4">
        <f>P431/M431</f>
        <v>9.7777777777777786</v>
      </c>
      <c r="P431" s="4">
        <v>176</v>
      </c>
      <c r="Q431" s="4">
        <v>247</v>
      </c>
      <c r="R431" s="4">
        <v>752</v>
      </c>
      <c r="S431" s="4">
        <f>U431*K431</f>
        <v>618336</v>
      </c>
      <c r="T431" s="7">
        <f>N431/U431</f>
        <v>0.85818713450292394</v>
      </c>
      <c r="U431" s="4">
        <v>1368</v>
      </c>
      <c r="V431" s="4">
        <v>15.447272727272727</v>
      </c>
      <c r="W431" s="7">
        <f>P431/X431</f>
        <v>0.97777777777777775</v>
      </c>
      <c r="X431" s="4">
        <v>180</v>
      </c>
      <c r="Y431" s="7">
        <f>Q431/Z431</f>
        <v>0.76234567901234573</v>
      </c>
      <c r="Z431" s="4">
        <v>324</v>
      </c>
      <c r="AA431" s="7">
        <f>R431/AB431</f>
        <v>0.87037037037037035</v>
      </c>
      <c r="AB431" s="4">
        <v>864</v>
      </c>
      <c r="AC431" s="4">
        <v>18</v>
      </c>
      <c r="AD431" s="4">
        <f>AP431/AC431</f>
        <v>5.833333333333333</v>
      </c>
      <c r="AE431" s="7">
        <f>AF431/(AF431+AH431+AJ431+AL431+AN431+AP431)</f>
        <v>0.20919047910420363</v>
      </c>
      <c r="AF431" s="4">
        <v>51282</v>
      </c>
      <c r="AG431" s="7">
        <f>AH431/(AF431+AH431+AJ431+AL431+AN431+AP431)</f>
        <v>0.20212527279773196</v>
      </c>
      <c r="AH431" s="4">
        <v>49550</v>
      </c>
      <c r="AI431" s="7">
        <f>AJ431/(AF431+AH431+AJ431+AL431+AN431+AP431)</f>
        <v>0.54837341165432707</v>
      </c>
      <c r="AJ431" s="4">
        <v>134431</v>
      </c>
      <c r="AK431" s="7">
        <f>AL431/(AF431+AH431+AJ431+AL431+AN431+AP431)</f>
        <v>2.1489322645781069E-2</v>
      </c>
      <c r="AL431" s="4">
        <v>5268</v>
      </c>
      <c r="AM431" s="7">
        <f>AN431/(AF431+AH431+AJ431+AL431+AN431+AP431)</f>
        <v>1.839319586367252E-2</v>
      </c>
      <c r="AN431" s="4">
        <v>4509</v>
      </c>
      <c r="AO431" s="7">
        <f>AP431/(AF431+AH431+AJ431+AL431+AN431+AP431)</f>
        <v>4.2831793428379123E-4</v>
      </c>
      <c r="AP431" s="4">
        <v>105</v>
      </c>
      <c r="AQ431" s="6">
        <f>AO431+AM431+AK431+AI431+AG431+AE431</f>
        <v>1</v>
      </c>
      <c r="AR431" s="4">
        <v>38560</v>
      </c>
      <c r="AS431" s="4">
        <f>AR431/M431</f>
        <v>2142.2222222222222</v>
      </c>
      <c r="AT431" s="4">
        <f>AR431/V431</f>
        <v>2496.2335216572505</v>
      </c>
      <c r="AU431" s="7">
        <f>AR431/(AR431+AV431+AY431+BB431)</f>
        <v>0.27239525568844086</v>
      </c>
      <c r="AV431" s="4">
        <v>58823</v>
      </c>
      <c r="AW431" s="4">
        <f>AV431/M431</f>
        <v>3267.9444444444443</v>
      </c>
      <c r="AX431" s="7">
        <f>AV431/(AR431+AV431+AY431+BB431)</f>
        <v>0.41553698457886817</v>
      </c>
      <c r="AY431" s="4">
        <v>21380</v>
      </c>
      <c r="AZ431" s="4">
        <f>AY431/M431</f>
        <v>1187.7777777777778</v>
      </c>
      <c r="BA431" s="7">
        <f>AY431/(AR431+AV431+AY431+BB431)</f>
        <v>0.15103243170692079</v>
      </c>
      <c r="BB431" s="4">
        <v>22796</v>
      </c>
      <c r="BC431" s="11">
        <f>BB431/(AR431+AV431+AY431+BB431)</f>
        <v>0.16103532802577017</v>
      </c>
      <c r="BD431" s="9">
        <f>BC431+BA431+AX431+AU431</f>
        <v>1</v>
      </c>
      <c r="BE431" s="14">
        <f>(AF431+AH431+AJ431+AL431+AN431+AP431)</f>
        <v>245145</v>
      </c>
      <c r="BF431" s="14">
        <f t="shared" si="30"/>
        <v>-141559</v>
      </c>
      <c r="BG431" s="13">
        <f>(AF431+AH431+AJ431+AL431+AN431+AP431)-(AR431+AV431+AY431+BB431)</f>
        <v>103586</v>
      </c>
      <c r="BH431" s="13">
        <f t="shared" si="31"/>
        <v>0</v>
      </c>
      <c r="BI431" s="14">
        <f>AF431/W431</f>
        <v>52447.5</v>
      </c>
      <c r="BJ431" s="14">
        <f>AH431/Y431</f>
        <v>64996.761133603235</v>
      </c>
      <c r="BK431" s="14">
        <f>AJ431/AA431</f>
        <v>154452.63829787236</v>
      </c>
      <c r="BL431" s="14">
        <f>BI431+BJ431+BK431</f>
        <v>271896.89943147555</v>
      </c>
      <c r="BM431" s="14">
        <f>(AF431/W431)-AF431</f>
        <v>1165.5</v>
      </c>
      <c r="BN431" s="14">
        <f>AH431/Y431-AH431</f>
        <v>15446.761133603235</v>
      </c>
      <c r="BO431" s="14">
        <f>AJ431/AA431-AJ431</f>
        <v>20021.638297872356</v>
      </c>
      <c r="BP431" s="14">
        <f>BG431/S431</f>
        <v>0.16752380582725249</v>
      </c>
      <c r="BQ431" s="14">
        <f>(BG431-CA431)/S431</f>
        <v>0.17081524710688359</v>
      </c>
      <c r="BR431" s="27">
        <f>BQ431-BP431</f>
        <v>3.2914412796311021E-3</v>
      </c>
      <c r="BS431" s="28">
        <f t="shared" si="32"/>
        <v>530648</v>
      </c>
      <c r="BT431" s="11">
        <f>BS431/S431</f>
        <v>0.85818713450292394</v>
      </c>
      <c r="BU431" s="14">
        <f>(BE431-AP431)*1/BT431-(BE431-AP431)</f>
        <v>40492.129471890978</v>
      </c>
      <c r="BV431" s="14">
        <f t="shared" si="33"/>
        <v>0.39645920664493089</v>
      </c>
      <c r="BW431" s="27">
        <f>(AR431+AV431+AY431+BB431)/S431</f>
        <v>0.22893540081767841</v>
      </c>
      <c r="BX431" s="13">
        <f>(AF431+AH431+AJ431+AL431+AN431)/N431</f>
        <v>208.72231686541738</v>
      </c>
      <c r="BY431" s="26">
        <f>BX431/K431</f>
        <v>0.46177503731287034</v>
      </c>
      <c r="BZ431" s="11">
        <f>AP431/BE431</f>
        <v>4.2831793428379123E-4</v>
      </c>
      <c r="CA431" s="15">
        <f>-(BM431+BN431+BO431)/M431</f>
        <v>-2035.2166350819773</v>
      </c>
      <c r="CB431" s="15">
        <f>BG431-CA431</f>
        <v>105621.21663508198</v>
      </c>
      <c r="CC431" s="18">
        <f t="shared" si="34"/>
        <v>0</v>
      </c>
      <c r="CD431" s="17">
        <f>(AF431/(AF431+AH431+AJ431))/(X431/(X431+Z431+AB431))</f>
        <v>1.6566276890118719</v>
      </c>
      <c r="CE431" s="19">
        <f>(AH431/(AF431+AH431+AJ431))/(Z431/(X431+Z431+AB431))</f>
        <v>0.88926482749565849</v>
      </c>
      <c r="CF431" s="18">
        <f>(AJ431/(AF431+AH431+AJ431))/(AB431/(X431+Z431+AB431))</f>
        <v>0.90472825447832139</v>
      </c>
      <c r="CG431">
        <f>AH431/Z431</f>
        <v>152.9320987654321</v>
      </c>
      <c r="CH431" s="11">
        <f>BB431/BE431</f>
        <v>9.2989863142221948E-2</v>
      </c>
      <c r="CI431" s="14">
        <f>AY431/V431</f>
        <v>1384.0630885122412</v>
      </c>
      <c r="CJ431" s="14">
        <f>AV431/M431</f>
        <v>3267.9444444444443</v>
      </c>
      <c r="CK431" s="17">
        <f>N431/V431</f>
        <v>76.000470809792844</v>
      </c>
      <c r="CL431" s="17">
        <f>(AL431+AN431)/N431</f>
        <v>8.3279386712095409</v>
      </c>
      <c r="CM431" s="14">
        <f>AP431/AC431</f>
        <v>5.833333333333333</v>
      </c>
    </row>
    <row r="432" spans="1:91" hidden="1" x14ac:dyDescent="0.2">
      <c r="A432">
        <v>737</v>
      </c>
      <c r="B432" s="2">
        <v>45170</v>
      </c>
      <c r="C432" s="3" t="s">
        <v>41</v>
      </c>
      <c r="D432" t="s">
        <v>42</v>
      </c>
      <c r="E432" s="3" t="s">
        <v>52</v>
      </c>
      <c r="F432" t="s">
        <v>33</v>
      </c>
      <c r="G432" t="str">
        <f>CONCATENATE(C432,E432)</f>
        <v>SEAOGG</v>
      </c>
      <c r="H432" t="s">
        <v>49</v>
      </c>
      <c r="I432">
        <f>U432/M432</f>
        <v>268.73333333333335</v>
      </c>
      <c r="J432" t="str">
        <f>_xlfn.CONCAT(C432,E432,H432)</f>
        <v>SEAOGGA330-200</v>
      </c>
      <c r="K432" s="4">
        <v>2640</v>
      </c>
      <c r="L432" s="4">
        <f>N432/M432</f>
        <v>144.26666666666668</v>
      </c>
      <c r="M432" s="4">
        <v>15</v>
      </c>
      <c r="N432" s="4">
        <v>2164</v>
      </c>
      <c r="O432" s="4">
        <f>P432/M432</f>
        <v>21.733333333333334</v>
      </c>
      <c r="P432" s="4">
        <v>326</v>
      </c>
      <c r="Q432" s="4">
        <v>454</v>
      </c>
      <c r="R432" s="4">
        <v>1384</v>
      </c>
      <c r="S432" s="4">
        <f>U432*K432</f>
        <v>10641840</v>
      </c>
      <c r="T432" s="7">
        <f>N432/U432</f>
        <v>0.53683949392210373</v>
      </c>
      <c r="U432" s="4">
        <v>4031</v>
      </c>
      <c r="V432" s="4">
        <v>89.014692435577729</v>
      </c>
      <c r="W432" s="7">
        <f>P432/X432</f>
        <v>0.62452107279693492</v>
      </c>
      <c r="X432" s="4">
        <v>522</v>
      </c>
      <c r="Y432" s="7">
        <f>Q432/Z432</f>
        <v>0.46707818930041151</v>
      </c>
      <c r="Z432" s="4">
        <v>972</v>
      </c>
      <c r="AA432" s="7">
        <f>R432/AB432</f>
        <v>0.54531126871552404</v>
      </c>
      <c r="AB432" s="4">
        <v>2538</v>
      </c>
      <c r="AC432" s="4">
        <v>22361</v>
      </c>
      <c r="AD432" s="4">
        <f>AP432/AC432</f>
        <v>5.9998658378426724</v>
      </c>
      <c r="AE432" s="7">
        <f>AF432/(AF432+AH432+AJ432+AL432+AN432+AP432)</f>
        <v>0.21261788908994417</v>
      </c>
      <c r="AF432" s="4">
        <v>166264</v>
      </c>
      <c r="AG432" s="7">
        <f>AH432/(AF432+AH432+AJ432+AL432+AN432+AP432)</f>
        <v>0.16038159299730814</v>
      </c>
      <c r="AH432" s="4">
        <v>125416</v>
      </c>
      <c r="AI432" s="7">
        <f>AJ432/(AF432+AH432+AJ432+AL432+AN432+AP432)</f>
        <v>0.42887651297659163</v>
      </c>
      <c r="AJ432" s="4">
        <v>335375</v>
      </c>
      <c r="AK432" s="7">
        <f>AL432/(AF432+AH432+AJ432+AL432+AN432+AP432)</f>
        <v>1.2397936021790699E-2</v>
      </c>
      <c r="AL432" s="4">
        <v>9695</v>
      </c>
      <c r="AM432" s="7">
        <f>AN432/(AF432+AH432+AJ432+AL432+AN432+AP432)</f>
        <v>1.4158839363926418E-2</v>
      </c>
      <c r="AN432" s="4">
        <v>11072</v>
      </c>
      <c r="AO432" s="7">
        <f>AP432/(AF432+AH432+AJ432+AL432+AN432+AP432)</f>
        <v>0.17156722955043896</v>
      </c>
      <c r="AP432" s="4">
        <v>134163</v>
      </c>
      <c r="AQ432" s="6">
        <f>AO432+AM432+AK432+AI432+AG432+AE432</f>
        <v>1</v>
      </c>
      <c r="AR432" s="4">
        <v>441526</v>
      </c>
      <c r="AS432" s="4">
        <f>AR432/M432</f>
        <v>29435.066666666666</v>
      </c>
      <c r="AT432" s="4">
        <f>AR432/V432</f>
        <v>4960.1474534054469</v>
      </c>
      <c r="AU432" s="7">
        <f>AR432/(AR432+AV432+AY432+BB432)</f>
        <v>0.31293504446392739</v>
      </c>
      <c r="AV432" s="4">
        <v>117374</v>
      </c>
      <c r="AW432" s="4">
        <f>AV432/M432</f>
        <v>7824.9333333333334</v>
      </c>
      <c r="AX432" s="7">
        <f>AV432/(AR432+AV432+AY432+BB432)</f>
        <v>8.3189750793631667E-2</v>
      </c>
      <c r="AY432" s="4">
        <v>453959</v>
      </c>
      <c r="AZ432" s="4">
        <f>AY432/M432</f>
        <v>30263.933333333334</v>
      </c>
      <c r="BA432" s="7">
        <f>AY432/(AR432+AV432+AY432+BB432)</f>
        <v>0.32174703154468826</v>
      </c>
      <c r="BB432" s="4">
        <v>398060</v>
      </c>
      <c r="BC432" s="11">
        <f>BB432/(AR432+AV432+AY432+BB432)</f>
        <v>0.28212817319775269</v>
      </c>
      <c r="BD432" s="9">
        <f>BC432+BA432+AX432+AU432</f>
        <v>1</v>
      </c>
      <c r="BE432" s="14">
        <f>(AF432+AH432+AJ432+AL432+AN432+AP432)</f>
        <v>781985</v>
      </c>
      <c r="BF432" s="14">
        <f t="shared" si="30"/>
        <v>-1410919</v>
      </c>
      <c r="BG432" s="13">
        <f>(AF432+AH432+AJ432+AL432+AN432+AP432)-(AR432+AV432+AY432+BB432)</f>
        <v>-628934</v>
      </c>
      <c r="BH432" s="13">
        <f t="shared" si="31"/>
        <v>1</v>
      </c>
      <c r="BI432" s="14">
        <f>AF432/W432</f>
        <v>266226.40490797546</v>
      </c>
      <c r="BJ432" s="14">
        <f>AH432/Y432</f>
        <v>268511.7885462555</v>
      </c>
      <c r="BK432" s="14">
        <f>AJ432/AA432</f>
        <v>615015.71531791904</v>
      </c>
      <c r="BL432" s="14">
        <f>BI432+BJ432+BK432</f>
        <v>1149753.9087721501</v>
      </c>
      <c r="BM432" s="14">
        <f>(AF432/W432)-AF432</f>
        <v>99962.404907975462</v>
      </c>
      <c r="BN432" s="14">
        <f>AH432/Y432-AH432</f>
        <v>143095.7885462555</v>
      </c>
      <c r="BO432" s="14">
        <f>AJ432/AA432-AJ432</f>
        <v>279640.71531791904</v>
      </c>
      <c r="BP432" s="14">
        <f>BG432/S432</f>
        <v>-5.9100118024702497E-2</v>
      </c>
      <c r="BQ432" s="14">
        <f>(BG432-CA432)/S432</f>
        <v>-5.5825628470439009E-2</v>
      </c>
      <c r="BR432" s="27">
        <f>BQ432-BP432</f>
        <v>3.2744895542634878E-3</v>
      </c>
      <c r="BS432" s="28">
        <f t="shared" si="32"/>
        <v>5712960</v>
      </c>
      <c r="BT432" s="11">
        <f>BS432/S432</f>
        <v>0.53683949392210373</v>
      </c>
      <c r="BU432" s="14">
        <f>(BE432-AP432)*1/BT432-(BE432-AP432)</f>
        <v>558911.12476894632</v>
      </c>
      <c r="BV432" s="14">
        <f t="shared" si="33"/>
        <v>7.3482123392195328E-2</v>
      </c>
      <c r="BW432" s="27">
        <f>(AR432+AV432+AY432+BB432)/S432</f>
        <v>0.13258224141689784</v>
      </c>
      <c r="BX432" s="13">
        <f>(AF432+AH432+AJ432+AL432+AN432)/N432</f>
        <v>299.36321626617377</v>
      </c>
      <c r="BY432" s="26">
        <f>BX432/K432</f>
        <v>0.11339515767658097</v>
      </c>
      <c r="BZ432" s="11">
        <f>AP432/BE432</f>
        <v>0.17156722955043896</v>
      </c>
      <c r="CA432" s="15">
        <f>-(BM432+BN432+BO432)/M432</f>
        <v>-34846.593918143335</v>
      </c>
      <c r="CB432" s="15">
        <f>BG432-CA432</f>
        <v>-594087.40608185669</v>
      </c>
      <c r="CC432" s="18">
        <f t="shared" si="34"/>
        <v>1</v>
      </c>
      <c r="CD432" s="17">
        <f>(AF432/(AF432+AH432+AJ432))/(X432/(X432+Z432+AB432))</f>
        <v>2.0480596900838317</v>
      </c>
      <c r="CE432" s="19">
        <f>(AH432/(AF432+AH432+AJ432))/(Z432/(X432+Z432+AB432))</f>
        <v>0.82966270605951331</v>
      </c>
      <c r="CF432" s="18">
        <f>(AJ432/(AF432+AH432+AJ432))/(AB432/(X432+Z432+AB432))</f>
        <v>0.84967718340677412</v>
      </c>
      <c r="CG432">
        <f>AH432/Z432</f>
        <v>129.02880658436214</v>
      </c>
      <c r="CH432" s="11">
        <f>BB432/BE432</f>
        <v>0.50903789714636472</v>
      </c>
      <c r="CI432" s="14">
        <f>AY432/V432</f>
        <v>5099.8210248105061</v>
      </c>
      <c r="CJ432" s="14">
        <f>AV432/M432</f>
        <v>7824.9333333333334</v>
      </c>
      <c r="CK432" s="17">
        <f>N432/V432</f>
        <v>24.310593462603308</v>
      </c>
      <c r="CL432" s="17">
        <f>(AL432+AN432)/N432</f>
        <v>9.5965804066543434</v>
      </c>
      <c r="CM432" s="14">
        <f>AP432/AC432</f>
        <v>5.9998658378426724</v>
      </c>
    </row>
    <row r="433" spans="1:91" hidden="1" x14ac:dyDescent="0.2">
      <c r="A433">
        <v>400</v>
      </c>
      <c r="B433" s="2">
        <v>44866</v>
      </c>
      <c r="C433" s="3" t="s">
        <v>29</v>
      </c>
      <c r="D433" t="s">
        <v>28</v>
      </c>
      <c r="E433" s="3" t="s">
        <v>37</v>
      </c>
      <c r="F433" t="s">
        <v>38</v>
      </c>
      <c r="G433" t="str">
        <f>CONCATENATE(C433,E433)</f>
        <v>ANCLAX</v>
      </c>
      <c r="H433" t="s">
        <v>35</v>
      </c>
      <c r="I433">
        <f>U433/M433</f>
        <v>178</v>
      </c>
      <c r="J433" t="str">
        <f>_xlfn.CONCAT(C433,E433,H433)</f>
        <v>ANCLAX737-Max 9</v>
      </c>
      <c r="K433" s="4">
        <v>2345</v>
      </c>
      <c r="L433" s="4">
        <f>N433/M433</f>
        <v>153</v>
      </c>
      <c r="M433" s="4">
        <v>6</v>
      </c>
      <c r="N433" s="4">
        <v>918</v>
      </c>
      <c r="O433" s="4">
        <f>P433/M433</f>
        <v>23</v>
      </c>
      <c r="P433" s="4">
        <v>138</v>
      </c>
      <c r="Q433" s="4">
        <v>258</v>
      </c>
      <c r="R433" s="4">
        <v>522</v>
      </c>
      <c r="S433" s="4">
        <f>U433*K433</f>
        <v>2504460</v>
      </c>
      <c r="T433" s="7">
        <f>N433/U433</f>
        <v>0.8595505617977528</v>
      </c>
      <c r="U433" s="4">
        <v>1068</v>
      </c>
      <c r="V433" s="4">
        <v>31.331818181818178</v>
      </c>
      <c r="W433" s="7">
        <f>P433/X433</f>
        <v>1</v>
      </c>
      <c r="X433" s="4">
        <v>138</v>
      </c>
      <c r="Y433" s="7">
        <f>Q433/Z433</f>
        <v>1</v>
      </c>
      <c r="Z433" s="4">
        <v>258</v>
      </c>
      <c r="AA433" s="7">
        <f>R433/AB433</f>
        <v>0.7767857142857143</v>
      </c>
      <c r="AB433" s="4">
        <v>672</v>
      </c>
      <c r="AC433" s="4">
        <v>2881</v>
      </c>
      <c r="AD433" s="4">
        <f>AP433/AC433</f>
        <v>5</v>
      </c>
      <c r="AE433" s="7">
        <f>AF433/(AF433+AH433+AJ433+AL433+AN433+AP433)</f>
        <v>0.23591565504897197</v>
      </c>
      <c r="AF433" s="4">
        <v>87122</v>
      </c>
      <c r="AG433" s="7">
        <f>AH433/(AF433+AH433+AJ433+AL433+AN433+AP433)</f>
        <v>0.24611622749415776</v>
      </c>
      <c r="AH433" s="4">
        <v>90889</v>
      </c>
      <c r="AI433" s="7">
        <f>AJ433/(AF433+AH433+AJ433+AL433+AN433+AP433)</f>
        <v>0.46344501520472903</v>
      </c>
      <c r="AJ433" s="4">
        <v>171147</v>
      </c>
      <c r="AK433" s="7">
        <f>AL433/(AF433+AH433+AJ433+AL433+AN433+AP433)</f>
        <v>8.4485760629093975E-3</v>
      </c>
      <c r="AL433" s="4">
        <v>3120</v>
      </c>
      <c r="AM433" s="7">
        <f>AN433/(AF433+AH433+AJ433+AL433+AN433+AP433)</f>
        <v>7.0675588218568992E-3</v>
      </c>
      <c r="AN433" s="4">
        <v>2610</v>
      </c>
      <c r="AO433" s="7">
        <f>AP433/(AF433+AH433+AJ433+AL433+AN433+AP433)</f>
        <v>3.900696736737496E-2</v>
      </c>
      <c r="AP433" s="4">
        <v>14405</v>
      </c>
      <c r="AQ433" s="6">
        <f>AO433+AM433+AK433+AI433+AG433+AE433</f>
        <v>1</v>
      </c>
      <c r="AR433" s="4">
        <v>106361</v>
      </c>
      <c r="AS433" s="4">
        <f>AR433/M433</f>
        <v>17726.833333333332</v>
      </c>
      <c r="AT433" s="4">
        <f>AR433/V433</f>
        <v>3394.6641520383</v>
      </c>
      <c r="AU433" s="7">
        <f>AR433/(AR433+AV433+AY433+BB433)</f>
        <v>0.34827810904709045</v>
      </c>
      <c r="AV433" s="4">
        <v>31437</v>
      </c>
      <c r="AW433" s="4">
        <f>AV433/M433</f>
        <v>5239.5</v>
      </c>
      <c r="AX433" s="7">
        <f>AV433/(AR433+AV433+AY433+BB433)</f>
        <v>0.10294016523080247</v>
      </c>
      <c r="AY433" s="4">
        <v>92336</v>
      </c>
      <c r="AZ433" s="4">
        <f>AY433/M433</f>
        <v>15389.333333333334</v>
      </c>
      <c r="BA433" s="7">
        <f>AY433/(AR433+AV433+AY433+BB433)</f>
        <v>0.30235337649112121</v>
      </c>
      <c r="BB433" s="4">
        <v>75257</v>
      </c>
      <c r="BC433" s="11">
        <f>BB433/(AR433+AV433+AY433+BB433)</f>
        <v>0.24642834923098586</v>
      </c>
      <c r="BD433" s="9">
        <f>BC433+BA433+AX433+AU433</f>
        <v>1</v>
      </c>
      <c r="BE433" s="14">
        <f>(AF433+AH433+AJ433+AL433+AN433+AP433)</f>
        <v>369293</v>
      </c>
      <c r="BF433" s="14">
        <f t="shared" si="30"/>
        <v>-305391</v>
      </c>
      <c r="BG433" s="13">
        <f>(AF433+AH433+AJ433+AL433+AN433+AP433)-(AR433+AV433+AY433+BB433)</f>
        <v>63902</v>
      </c>
      <c r="BH433" s="13">
        <f t="shared" si="31"/>
        <v>0</v>
      </c>
      <c r="BI433" s="14">
        <f>AF433/W433</f>
        <v>87122</v>
      </c>
      <c r="BJ433" s="14">
        <f>AH433/Y433</f>
        <v>90889</v>
      </c>
      <c r="BK433" s="14">
        <f>AJ433/AA433</f>
        <v>220327.1724137931</v>
      </c>
      <c r="BL433" s="14">
        <f>BI433+BJ433+BK433</f>
        <v>398338.1724137931</v>
      </c>
      <c r="BM433" s="14">
        <f>(AF433/W433)-AF433</f>
        <v>0</v>
      </c>
      <c r="BN433" s="14">
        <f>AH433/Y433-AH433</f>
        <v>0</v>
      </c>
      <c r="BO433" s="14">
        <f>AJ433/AA433-AJ433</f>
        <v>49180.172413793101</v>
      </c>
      <c r="BP433" s="14">
        <f>BG433/S433</f>
        <v>2.5515280739161338E-2</v>
      </c>
      <c r="BQ433" s="14">
        <f>(BG433-CA433)/S433</f>
        <v>2.87881201545638E-2</v>
      </c>
      <c r="BR433" s="27">
        <f>BQ433-BP433</f>
        <v>3.272839415402462E-3</v>
      </c>
      <c r="BS433" s="28">
        <f t="shared" si="32"/>
        <v>2152710</v>
      </c>
      <c r="BT433" s="11">
        <f>BS433/S433</f>
        <v>0.8595505617977528</v>
      </c>
      <c r="BU433" s="14">
        <f>(BE433-AP433)*1/BT433-(BE433-AP433)</f>
        <v>57988.23529411765</v>
      </c>
      <c r="BV433" s="14">
        <f t="shared" si="33"/>
        <v>0.14745414181100916</v>
      </c>
      <c r="BW433" s="27">
        <f>(AR433+AV433+AY433+BB433)/S433</f>
        <v>0.12193886107184783</v>
      </c>
      <c r="BX433" s="13">
        <f>(AF433+AH433+AJ433+AL433+AN433)/N433</f>
        <v>386.58823529411762</v>
      </c>
      <c r="BY433" s="26">
        <f>BX433/K433</f>
        <v>0.16485639031732094</v>
      </c>
      <c r="BZ433" s="11">
        <f>AP433/BE433</f>
        <v>3.900696736737496E-2</v>
      </c>
      <c r="CA433" s="15">
        <f>-(BM433+BN433+BO433)/M433</f>
        <v>-8196.6954022988502</v>
      </c>
      <c r="CB433" s="15">
        <f>BG433-CA433</f>
        <v>72098.69540229885</v>
      </c>
      <c r="CC433" s="18">
        <f t="shared" si="34"/>
        <v>0</v>
      </c>
      <c r="CD433" s="17">
        <f>(AF433/(AF433+AH433+AJ433))/(X433/(X433+Z433+AB433))</f>
        <v>1.9310699503924595</v>
      </c>
      <c r="CE433" s="19">
        <f>(AH433/(AF433+AH433+AJ433))/(Z433/(X433+Z433+AB433))</f>
        <v>1.0775585438297608</v>
      </c>
      <c r="CF433" s="18">
        <f>(AJ433/(AF433+AH433+AJ433))/(AB433/(X433+Z433+AB433))</f>
        <v>0.7790211942526224</v>
      </c>
      <c r="CG433">
        <f>AH433/Z433</f>
        <v>352.2829457364341</v>
      </c>
      <c r="CH433" s="11">
        <f>BB433/BE433</f>
        <v>0.20378669511742709</v>
      </c>
      <c r="CI433" s="14">
        <f>AY433/V433</f>
        <v>2947.0361236036561</v>
      </c>
      <c r="CJ433" s="14">
        <f>AV433/M433</f>
        <v>5239.5</v>
      </c>
      <c r="CK433" s="17">
        <f>N433/V433</f>
        <v>29.299289133903965</v>
      </c>
      <c r="CL433" s="17">
        <f>(AL433+AN433)/N433</f>
        <v>6.2418300653594772</v>
      </c>
      <c r="CM433" s="14">
        <f>AP433/AC433</f>
        <v>5</v>
      </c>
    </row>
    <row r="434" spans="1:91" hidden="1" x14ac:dyDescent="0.2">
      <c r="A434">
        <v>411</v>
      </c>
      <c r="B434" s="2">
        <v>44866</v>
      </c>
      <c r="C434" s="3" t="s">
        <v>44</v>
      </c>
      <c r="D434" t="s">
        <v>45</v>
      </c>
      <c r="E434" s="3" t="s">
        <v>41</v>
      </c>
      <c r="F434" t="s">
        <v>42</v>
      </c>
      <c r="G434" t="str">
        <f>CONCATENATE(C434,E434)</f>
        <v>BOISEA</v>
      </c>
      <c r="H434" t="s">
        <v>31</v>
      </c>
      <c r="I434">
        <f>U434/M434</f>
        <v>155.28571428571428</v>
      </c>
      <c r="J434" t="str">
        <f>_xlfn.CONCAT(C434,E434,H434)</f>
        <v>BOISEA737-800</v>
      </c>
      <c r="K434" s="4">
        <v>399</v>
      </c>
      <c r="L434" s="4">
        <f>N434/M434</f>
        <v>115.28571428571429</v>
      </c>
      <c r="M434" s="4">
        <v>21</v>
      </c>
      <c r="N434" s="4">
        <v>2421</v>
      </c>
      <c r="O434" s="4">
        <f>P434/M434</f>
        <v>19.428571428571427</v>
      </c>
      <c r="P434" s="4">
        <v>408</v>
      </c>
      <c r="Q434" s="4">
        <v>583</v>
      </c>
      <c r="R434" s="4">
        <v>1430</v>
      </c>
      <c r="S434" s="4">
        <f>U434*K434</f>
        <v>1301139</v>
      </c>
      <c r="T434" s="7">
        <f>N434/U434</f>
        <v>0.74241030358785653</v>
      </c>
      <c r="U434" s="4">
        <v>3261</v>
      </c>
      <c r="V434" s="4">
        <v>33.136989426822481</v>
      </c>
      <c r="W434" s="7">
        <f>P434/X434</f>
        <v>0.94663573085846864</v>
      </c>
      <c r="X434" s="4">
        <v>431</v>
      </c>
      <c r="Y434" s="7">
        <f>Q434/Z434</f>
        <v>0.71097560975609753</v>
      </c>
      <c r="Z434" s="4">
        <v>820</v>
      </c>
      <c r="AA434" s="7">
        <f>R434/AB434</f>
        <v>0.71108901044256589</v>
      </c>
      <c r="AB434" s="4">
        <v>2011</v>
      </c>
      <c r="AC434" s="4">
        <v>1736</v>
      </c>
      <c r="AD434" s="4">
        <f>AP434/AC434</f>
        <v>5</v>
      </c>
      <c r="AE434" s="7">
        <f>AF434/(AF434+AH434+AJ434+AL434+AN434+AP434)</f>
        <v>0.24956170659295659</v>
      </c>
      <c r="AF434" s="4">
        <v>78007</v>
      </c>
      <c r="AG434" s="7">
        <f>AH434/(AF434+AH434+AJ434+AL434+AN434+AP434)</f>
        <v>0.21071995290745291</v>
      </c>
      <c r="AH434" s="4">
        <v>65866</v>
      </c>
      <c r="AI434" s="7">
        <f>AJ434/(AF434+AH434+AJ434+AL434+AN434+AP434)</f>
        <v>0.45706004299754299</v>
      </c>
      <c r="AJ434" s="4">
        <v>142866</v>
      </c>
      <c r="AK434" s="7">
        <f>AL434/(AF434+AH434+AJ434+AL434+AN434+AP434)</f>
        <v>2.7449324324324325E-2</v>
      </c>
      <c r="AL434" s="4">
        <v>8580</v>
      </c>
      <c r="AM434" s="7">
        <f>AN434/(AF434+AH434+AJ434+AL434+AN434+AP434)</f>
        <v>2.743972665847666E-2</v>
      </c>
      <c r="AN434" s="4">
        <v>8577</v>
      </c>
      <c r="AO434" s="7">
        <f>AP434/(AF434+AH434+AJ434+AL434+AN434+AP434)</f>
        <v>2.7769246519246518E-2</v>
      </c>
      <c r="AP434" s="4">
        <v>8680</v>
      </c>
      <c r="AQ434" s="6">
        <f>AO434+AM434+AK434+AI434+AG434+AE434</f>
        <v>1</v>
      </c>
      <c r="AR434" s="4">
        <v>122028</v>
      </c>
      <c r="AS434" s="4">
        <f>AR434/M434</f>
        <v>5810.8571428571431</v>
      </c>
      <c r="AT434" s="4">
        <f>AR434/V434</f>
        <v>3682.5312773050341</v>
      </c>
      <c r="AU434" s="7">
        <f>AR434/(AR434+AV434+AY434+BB434)</f>
        <v>0.29225603418132001</v>
      </c>
      <c r="AV434" s="4">
        <v>107410</v>
      </c>
      <c r="AW434" s="4">
        <f>AV434/M434</f>
        <v>5114.7619047619046</v>
      </c>
      <c r="AX434" s="7">
        <f>AV434/(AR434+AV434+AY434+BB434)</f>
        <v>0.25724604706637477</v>
      </c>
      <c r="AY434" s="4">
        <v>108507</v>
      </c>
      <c r="AZ434" s="4">
        <f>AY434/M434</f>
        <v>5167</v>
      </c>
      <c r="BA434" s="7">
        <f>AY434/(AR434+AV434+AY434+BB434)</f>
        <v>0.2598733528445315</v>
      </c>
      <c r="BB434" s="4">
        <v>79593</v>
      </c>
      <c r="BC434" s="11">
        <f>BB434/(AR434+AV434+AY434+BB434)</f>
        <v>0.19062456590777366</v>
      </c>
      <c r="BD434" s="9">
        <f>BC434+BA434+AX434+AU434</f>
        <v>1</v>
      </c>
      <c r="BE434" s="14">
        <f>(AF434+AH434+AJ434+AL434+AN434+AP434)</f>
        <v>312576</v>
      </c>
      <c r="BF434" s="14">
        <f t="shared" si="30"/>
        <v>-417538</v>
      </c>
      <c r="BG434" s="13">
        <f>(AF434+AH434+AJ434+AL434+AN434+AP434)-(AR434+AV434+AY434+BB434)</f>
        <v>-104962</v>
      </c>
      <c r="BH434" s="13">
        <f t="shared" si="31"/>
        <v>1</v>
      </c>
      <c r="BI434" s="14">
        <f>AF434/W434</f>
        <v>82404.453431372545</v>
      </c>
      <c r="BJ434" s="14">
        <f>AH434/Y434</f>
        <v>92641.715265866209</v>
      </c>
      <c r="BK434" s="14">
        <f>AJ434/AA434</f>
        <v>200911.55664335663</v>
      </c>
      <c r="BL434" s="14">
        <f>BI434+BJ434+BK434</f>
        <v>375957.72534059535</v>
      </c>
      <c r="BM434" s="14">
        <f>(AF434/W434)-AF434</f>
        <v>4397.4534313725453</v>
      </c>
      <c r="BN434" s="14">
        <f>AH434/Y434-AH434</f>
        <v>26775.715265866209</v>
      </c>
      <c r="BO434" s="14">
        <f>AJ434/AA434-AJ434</f>
        <v>58045.556643356627</v>
      </c>
      <c r="BP434" s="14">
        <f>BG434/S434</f>
        <v>-8.0669321263908009E-2</v>
      </c>
      <c r="BQ434" s="14">
        <f>(BG434-CA434)/S434</f>
        <v>-7.7404096925459506E-2</v>
      </c>
      <c r="BR434" s="27">
        <f>BQ434-BP434</f>
        <v>3.2652243384485025E-3</v>
      </c>
      <c r="BS434" s="28">
        <f t="shared" si="32"/>
        <v>965979</v>
      </c>
      <c r="BT434" s="11">
        <f>BS434/S434</f>
        <v>0.74241030358785653</v>
      </c>
      <c r="BU434" s="14">
        <f>(BE434-AP434)*1/BT434-(BE434-AP434)</f>
        <v>105440.99132589839</v>
      </c>
      <c r="BV434" s="14">
        <f t="shared" si="33"/>
        <v>0.24023259620993606</v>
      </c>
      <c r="BW434" s="27">
        <f>(AR434+AV434+AY434+BB434)/S434</f>
        <v>0.32090191747384406</v>
      </c>
      <c r="BX434" s="13">
        <f>(AF434+AH434+AJ434+AL434+AN434)/N434</f>
        <v>125.52498967368855</v>
      </c>
      <c r="BY434" s="26">
        <f>BX434/K434</f>
        <v>0.31459897161325451</v>
      </c>
      <c r="BZ434" s="11">
        <f>AP434/BE434</f>
        <v>2.7769246519246518E-2</v>
      </c>
      <c r="CA434" s="15">
        <f>-(BM434+BN434+BO434)/M434</f>
        <v>-4248.5107305045422</v>
      </c>
      <c r="CB434" s="15">
        <f>BG434-CA434</f>
        <v>-100713.48926949546</v>
      </c>
      <c r="CC434" s="18">
        <f t="shared" si="34"/>
        <v>1</v>
      </c>
      <c r="CD434" s="17">
        <f>(AF434/(AF434+AH434+AJ434))/(X434/(X434+Z434+AB434))</f>
        <v>2.0589864867286889</v>
      </c>
      <c r="CE434" s="19">
        <f>(AH434/(AF434+AH434+AJ434))/(Z434/(X434+Z434+AB434))</f>
        <v>0.91378626896100545</v>
      </c>
      <c r="CF434" s="18">
        <f>(AJ434/(AF434+AH434+AJ434))/(AB434/(X434+Z434+AB434))</f>
        <v>0.80819099138334693</v>
      </c>
      <c r="CG434">
        <f>AH434/Z434</f>
        <v>80.324390243902442</v>
      </c>
      <c r="CH434" s="11">
        <f>BB434/BE434</f>
        <v>0.2546356726044226</v>
      </c>
      <c r="CI434" s="14">
        <f>AY434/V434</f>
        <v>3274.4978308792847</v>
      </c>
      <c r="CJ434" s="14">
        <f>AV434/M434</f>
        <v>5114.7619047619046</v>
      </c>
      <c r="CK434" s="17">
        <f>N434/V434</f>
        <v>73.060348627818925</v>
      </c>
      <c r="CL434" s="17">
        <f>(AL434+AN434)/N434</f>
        <v>7.0867410161090456</v>
      </c>
      <c r="CM434" s="14">
        <f>AP434/AC434</f>
        <v>5</v>
      </c>
    </row>
    <row r="435" spans="1:91" hidden="1" x14ac:dyDescent="0.2">
      <c r="A435">
        <v>1003</v>
      </c>
      <c r="B435" s="2">
        <v>45200</v>
      </c>
      <c r="C435" s="3" t="s">
        <v>53</v>
      </c>
      <c r="D435" t="s">
        <v>54</v>
      </c>
      <c r="E435" s="3" t="s">
        <v>43</v>
      </c>
      <c r="F435" t="s">
        <v>38</v>
      </c>
      <c r="G435" t="str">
        <f>CONCATENATE(C435,E435)</f>
        <v>YVRSFO</v>
      </c>
      <c r="H435" t="s">
        <v>31</v>
      </c>
      <c r="I435">
        <f>U435/M435</f>
        <v>171.29411764705881</v>
      </c>
      <c r="J435" t="str">
        <f>_xlfn.CONCAT(C435,E435,H435)</f>
        <v>YVRSFO737-800</v>
      </c>
      <c r="K435" s="4">
        <v>800</v>
      </c>
      <c r="L435" s="4">
        <f>N435/M435</f>
        <v>141.1764705882353</v>
      </c>
      <c r="M435" s="4">
        <v>17</v>
      </c>
      <c r="N435" s="4">
        <v>2400</v>
      </c>
      <c r="O435" s="4">
        <f>P435/M435</f>
        <v>18.705882352941178</v>
      </c>
      <c r="P435" s="4">
        <v>318</v>
      </c>
      <c r="Q435" s="4">
        <v>454</v>
      </c>
      <c r="R435" s="4">
        <v>1629</v>
      </c>
      <c r="S435" s="4">
        <f>U435*K435</f>
        <v>2329600</v>
      </c>
      <c r="T435" s="7">
        <f>N435/U435</f>
        <v>0.82417582417582413</v>
      </c>
      <c r="U435" s="4">
        <v>2912</v>
      </c>
      <c r="V435" s="4">
        <v>18.191727557411273</v>
      </c>
      <c r="W435" s="7">
        <f>P435/X435</f>
        <v>0.87845303867403313</v>
      </c>
      <c r="X435" s="4">
        <v>362</v>
      </c>
      <c r="Y435" s="7">
        <f>Q435/Z435</f>
        <v>0.65797101449275364</v>
      </c>
      <c r="Z435" s="4">
        <v>690</v>
      </c>
      <c r="AA435" s="7">
        <f>R435/AB435</f>
        <v>0.87580645161290327</v>
      </c>
      <c r="AB435" s="4">
        <v>1860</v>
      </c>
      <c r="AC435" s="4">
        <v>490</v>
      </c>
      <c r="AD435" s="4">
        <f>AP435/AC435</f>
        <v>5.9918367346938775</v>
      </c>
      <c r="AE435" s="7">
        <f>AF435/(AF435+AH435+AJ435+AL435+AN435+AP435)</f>
        <v>0.21596795206656302</v>
      </c>
      <c r="AF435" s="4">
        <v>137258</v>
      </c>
      <c r="AG435" s="7">
        <f>AH435/(AF435+AH435+AJ435+AL435+AN435+AP435)</f>
        <v>0.17699528595794495</v>
      </c>
      <c r="AH435" s="4">
        <v>112489</v>
      </c>
      <c r="AI435" s="7">
        <f>AJ435/(AF435+AH435+AJ435+AL435+AN435+AP435)</f>
        <v>0.56908526185276331</v>
      </c>
      <c r="AJ435" s="4">
        <v>361681</v>
      </c>
      <c r="AK435" s="7">
        <f>AL435/(AF435+AH435+AJ435+AL435+AN435+AP435)</f>
        <v>1.7953010630196303E-2</v>
      </c>
      <c r="AL435" s="4">
        <v>11410</v>
      </c>
      <c r="AM435" s="7">
        <f>AN435/(AF435+AH435+AJ435+AL435+AN435+AP435)</f>
        <v>1.5378854154210225E-2</v>
      </c>
      <c r="AN435" s="4">
        <v>9774</v>
      </c>
      <c r="AO435" s="7">
        <f>AP435/(AF435+AH435+AJ435+AL435+AN435+AP435)</f>
        <v>4.619635338322204E-3</v>
      </c>
      <c r="AP435" s="4">
        <v>2936</v>
      </c>
      <c r="AQ435" s="6">
        <f>AO435+AM435+AK435+AI435+AG435+AE435</f>
        <v>1</v>
      </c>
      <c r="AR435" s="4">
        <v>75642</v>
      </c>
      <c r="AS435" s="4">
        <f>AR435/M435</f>
        <v>4449.5294117647063</v>
      </c>
      <c r="AT435" s="4">
        <f>AR435/V435</f>
        <v>4158.043801023372</v>
      </c>
      <c r="AU435" s="7">
        <f>AR435/(AR435+AV435+AY435+BB435)</f>
        <v>0.27586634475816746</v>
      </c>
      <c r="AV435" s="4">
        <v>101198</v>
      </c>
      <c r="AW435" s="4">
        <f>AV435/M435</f>
        <v>5952.8235294117649</v>
      </c>
      <c r="AX435" s="7">
        <f>AV435/(AR435+AV435+AY435+BB435)</f>
        <v>0.36906906687867891</v>
      </c>
      <c r="AY435" s="4">
        <v>40892</v>
      </c>
      <c r="AZ435" s="4">
        <f>AY435/M435</f>
        <v>2405.4117647058824</v>
      </c>
      <c r="BA435" s="7">
        <f>AY435/(AR435+AV435+AY435+BB435)</f>
        <v>0.14913310819189055</v>
      </c>
      <c r="BB435" s="4">
        <v>56466</v>
      </c>
      <c r="BC435" s="11">
        <f>BB435/(AR435+AV435+AY435+BB435)</f>
        <v>0.20593148017126311</v>
      </c>
      <c r="BD435" s="9">
        <f>BC435+BA435+AX435+AU435</f>
        <v>1</v>
      </c>
      <c r="BE435" s="14">
        <f>(AF435+AH435+AJ435+AL435+AN435+AP435)</f>
        <v>635548</v>
      </c>
      <c r="BF435" s="14">
        <f t="shared" si="30"/>
        <v>-274198</v>
      </c>
      <c r="BG435" s="13">
        <f>(AF435+AH435+AJ435+AL435+AN435+AP435)-(AR435+AV435+AY435+BB435)</f>
        <v>361350</v>
      </c>
      <c r="BH435" s="13">
        <f t="shared" si="31"/>
        <v>0</v>
      </c>
      <c r="BI435" s="14">
        <f>AF435/W435</f>
        <v>156249.67295597485</v>
      </c>
      <c r="BJ435" s="14">
        <f>AH435/Y435</f>
        <v>170963.45814977973</v>
      </c>
      <c r="BK435" s="14">
        <f>AJ435/AA435</f>
        <v>412969.09760589316</v>
      </c>
      <c r="BL435" s="14">
        <f>BI435+BJ435+BK435</f>
        <v>740182.22871164768</v>
      </c>
      <c r="BM435" s="14">
        <f>(AF435/W435)-AF435</f>
        <v>18991.672955974849</v>
      </c>
      <c r="BN435" s="14">
        <f>AH435/Y435-AH435</f>
        <v>58474.458149779734</v>
      </c>
      <c r="BO435" s="14">
        <f>AJ435/AA435-AJ435</f>
        <v>51288.097605893156</v>
      </c>
      <c r="BP435" s="14">
        <f>BG435/S435</f>
        <v>0.15511246565934067</v>
      </c>
      <c r="BQ435" s="14">
        <f>(BG435-CA435)/S435</f>
        <v>0.15836357235555834</v>
      </c>
      <c r="BR435" s="27">
        <f>BQ435-BP435</f>
        <v>3.2511066962176705E-3</v>
      </c>
      <c r="BS435" s="28">
        <f t="shared" si="32"/>
        <v>1920000</v>
      </c>
      <c r="BT435" s="11">
        <f>BS435/S435</f>
        <v>0.82417582417582413</v>
      </c>
      <c r="BU435" s="14">
        <f>(BE435-AP435)*1/BT435-(BE435-AP435)</f>
        <v>134957.22666666668</v>
      </c>
      <c r="BV435" s="14">
        <f t="shared" si="33"/>
        <v>0.27281421703296704</v>
      </c>
      <c r="BW435" s="27">
        <f>(AR435+AV435+AY435+BB435)/S435</f>
        <v>0.11770175137362637</v>
      </c>
      <c r="BX435" s="13">
        <f>(AF435+AH435+AJ435+AL435+AN435)/N435</f>
        <v>263.58833333333331</v>
      </c>
      <c r="BY435" s="26">
        <f>BX435/K435</f>
        <v>0.32948541666666664</v>
      </c>
      <c r="BZ435" s="11">
        <f>AP435/BE435</f>
        <v>4.619635338322204E-3</v>
      </c>
      <c r="CA435" s="15">
        <f>-(BM435+BN435+BO435)/M435</f>
        <v>-7573.7781595086908</v>
      </c>
      <c r="CB435" s="15">
        <f>BG435-CA435</f>
        <v>368923.77815950871</v>
      </c>
      <c r="CC435" s="18">
        <f t="shared" si="34"/>
        <v>0</v>
      </c>
      <c r="CD435" s="17">
        <f>(AF435/(AF435+AH435+AJ435))/(X435/(X435+Z435+AB435))</f>
        <v>1.8058228473895561</v>
      </c>
      <c r="CE435" s="19">
        <f>(AH435/(AF435+AH435+AJ435))/(Z435/(X435+Z435+AB435))</f>
        <v>0.77643841222064802</v>
      </c>
      <c r="CF435" s="18">
        <f>(AJ435/(AF435+AH435+AJ435))/(AB435/(X435+Z435+AB435))</f>
        <v>0.92610194882405028</v>
      </c>
      <c r="CG435">
        <f>AH435/Z435</f>
        <v>163.02753623188406</v>
      </c>
      <c r="CH435" s="11">
        <f>BB435/BE435</f>
        <v>8.8846161108208976E-2</v>
      </c>
      <c r="CI435" s="14">
        <f>AY435/V435</f>
        <v>2247.8348947865966</v>
      </c>
      <c r="CJ435" s="14">
        <f>AV435/M435</f>
        <v>5952.8235294117649</v>
      </c>
      <c r="CK435" s="17">
        <f>N435/V435</f>
        <v>131.92809712138882</v>
      </c>
      <c r="CL435" s="17">
        <f>(AL435+AN435)/N435</f>
        <v>8.8266666666666662</v>
      </c>
      <c r="CM435" s="14">
        <f>AP435/AC435</f>
        <v>5.9918367346938775</v>
      </c>
    </row>
    <row r="436" spans="1:91" hidden="1" x14ac:dyDescent="0.2">
      <c r="A436">
        <v>736</v>
      </c>
      <c r="B436" s="2">
        <v>45170</v>
      </c>
      <c r="C436" s="3" t="s">
        <v>41</v>
      </c>
      <c r="D436" t="s">
        <v>42</v>
      </c>
      <c r="E436" s="3" t="s">
        <v>52</v>
      </c>
      <c r="F436" t="s">
        <v>33</v>
      </c>
      <c r="G436" t="str">
        <f>CONCATENATE(C436,E436)</f>
        <v>SEAOGG</v>
      </c>
      <c r="H436" t="s">
        <v>48</v>
      </c>
      <c r="I436">
        <f>U436/M436</f>
        <v>194</v>
      </c>
      <c r="J436" t="str">
        <f>_xlfn.CONCAT(C436,E436,H436)</f>
        <v>SEAOGGA321</v>
      </c>
      <c r="K436" s="4">
        <v>2640</v>
      </c>
      <c r="L436" s="4">
        <f>N436/M436</f>
        <v>99.933333333333337</v>
      </c>
      <c r="M436" s="4">
        <v>15</v>
      </c>
      <c r="N436" s="4">
        <v>1499</v>
      </c>
      <c r="O436" s="4">
        <f>P436/M436</f>
        <v>18.133333333333333</v>
      </c>
      <c r="P436" s="4">
        <v>272</v>
      </c>
      <c r="Q436" s="4">
        <v>341</v>
      </c>
      <c r="R436" s="4">
        <v>886</v>
      </c>
      <c r="S436" s="4">
        <f>U436*K436</f>
        <v>7682400</v>
      </c>
      <c r="T436" s="7">
        <f>N436/U436</f>
        <v>0.51512027491408929</v>
      </c>
      <c r="U436" s="4">
        <v>2910</v>
      </c>
      <c r="V436" s="4">
        <v>92.084164588528679</v>
      </c>
      <c r="W436" s="7">
        <f>P436/X436</f>
        <v>0.72533333333333339</v>
      </c>
      <c r="X436" s="4">
        <v>375</v>
      </c>
      <c r="Y436" s="7">
        <f>Q436/Z436</f>
        <v>0.48368794326241132</v>
      </c>
      <c r="Z436" s="4">
        <v>705</v>
      </c>
      <c r="AA436" s="7">
        <f>R436/AB436</f>
        <v>0.48415300546448087</v>
      </c>
      <c r="AB436" s="4">
        <v>1830</v>
      </c>
      <c r="AC436" s="4">
        <v>4209</v>
      </c>
      <c r="AD436" s="4">
        <f>AP436/AC436</f>
        <v>6</v>
      </c>
      <c r="AE436" s="7">
        <f>AF436/(AF436+AH436+AJ436+AL436+AN436+AP436)</f>
        <v>0.25423962379529225</v>
      </c>
      <c r="AF436" s="4">
        <v>118076</v>
      </c>
      <c r="AG436" s="7">
        <f>AH436/(AF436+AH436+AJ436+AL436+AN436+AP436)</f>
        <v>0.20647549243370339</v>
      </c>
      <c r="AH436" s="4">
        <v>95893</v>
      </c>
      <c r="AI436" s="7">
        <f>AJ436/(AF436+AH436+AJ436+AL436+AN436+AP436)</f>
        <v>0.45821526695203563</v>
      </c>
      <c r="AJ436" s="4">
        <v>212808</v>
      </c>
      <c r="AK436" s="7">
        <f>AL436/(AF436+AH436+AJ436+AL436+AN436+AP436)</f>
        <v>1.3338989035975437E-2</v>
      </c>
      <c r="AL436" s="4">
        <v>6195</v>
      </c>
      <c r="AM436" s="7">
        <f>AN436/(AF436+AH436+AJ436+AL436+AN436+AP436)</f>
        <v>1.3354061339970889E-2</v>
      </c>
      <c r="AN436" s="4">
        <v>6202</v>
      </c>
      <c r="AO436" s="7">
        <f>AP436/(AF436+AH436+AJ436+AL436+AN436+AP436)</f>
        <v>5.4376566443022384E-2</v>
      </c>
      <c r="AP436" s="4">
        <v>25254</v>
      </c>
      <c r="AQ436" s="6">
        <f>AO436+AM436+AK436+AI436+AG436+AE436</f>
        <v>1</v>
      </c>
      <c r="AR436" s="4">
        <v>416129</v>
      </c>
      <c r="AS436" s="4">
        <f>AR436/M436</f>
        <v>27741.933333333334</v>
      </c>
      <c r="AT436" s="4">
        <f>AR436/V436</f>
        <v>4519.0071697934363</v>
      </c>
      <c r="AU436" s="7">
        <f>AR436/(AR436+AV436+AY436+BB436)</f>
        <v>0.39853030046190285</v>
      </c>
      <c r="AV436" s="4">
        <v>104304</v>
      </c>
      <c r="AW436" s="4">
        <f>AV436/M436</f>
        <v>6953.6</v>
      </c>
      <c r="AX436" s="7">
        <f>AV436/(AR436+AV436+AY436+BB436)</f>
        <v>9.9892832413454272E-2</v>
      </c>
      <c r="AY436" s="4">
        <v>239699</v>
      </c>
      <c r="AZ436" s="4">
        <f>AY436/M436</f>
        <v>15979.933333333332</v>
      </c>
      <c r="BA436" s="7">
        <f>AY436/(AR436+AV436+AY436+BB436)</f>
        <v>0.22956178129959134</v>
      </c>
      <c r="BB436" s="4">
        <v>284027</v>
      </c>
      <c r="BC436" s="11">
        <f>BB436/(AR436+AV436+AY436+BB436)</f>
        <v>0.27201508582505157</v>
      </c>
      <c r="BD436" s="9">
        <f>BC436+BA436+AX436+AU436</f>
        <v>1</v>
      </c>
      <c r="BE436" s="14">
        <f>(AF436+AH436+AJ436+AL436+AN436+AP436)</f>
        <v>464428</v>
      </c>
      <c r="BF436" s="14">
        <f t="shared" si="30"/>
        <v>-1044159</v>
      </c>
      <c r="BG436" s="13">
        <f>(AF436+AH436+AJ436+AL436+AN436+AP436)-(AR436+AV436+AY436+BB436)</f>
        <v>-579731</v>
      </c>
      <c r="BH436" s="13">
        <f t="shared" si="31"/>
        <v>1</v>
      </c>
      <c r="BI436" s="14">
        <f>AF436/W436</f>
        <v>162788.60294117645</v>
      </c>
      <c r="BJ436" s="14">
        <f>AH436/Y436</f>
        <v>198253.85630498535</v>
      </c>
      <c r="BK436" s="14">
        <f>AJ436/AA436</f>
        <v>439546.99774266366</v>
      </c>
      <c r="BL436" s="14">
        <f>BI436+BJ436+BK436</f>
        <v>800589.45698882546</v>
      </c>
      <c r="BM436" s="14">
        <f>(AF436/W436)-AF436</f>
        <v>44712.602941176447</v>
      </c>
      <c r="BN436" s="14">
        <f>AH436/Y436-AH436</f>
        <v>102360.85630498535</v>
      </c>
      <c r="BO436" s="14">
        <f>AJ436/AA436-AJ436</f>
        <v>226738.99774266366</v>
      </c>
      <c r="BP436" s="14">
        <f>BG436/S436</f>
        <v>-7.546222534624597E-2</v>
      </c>
      <c r="BQ436" s="14">
        <f>(BG436-CA436)/S436</f>
        <v>-7.2218339260397571E-2</v>
      </c>
      <c r="BR436" s="27">
        <f>BQ436-BP436</f>
        <v>3.2438860858483992E-3</v>
      </c>
      <c r="BS436" s="28">
        <f t="shared" si="32"/>
        <v>3957360</v>
      </c>
      <c r="BT436" s="11">
        <f>BS436/S436</f>
        <v>0.51512027491408929</v>
      </c>
      <c r="BU436" s="14">
        <f>(BE436-AP436)*1/BT436-(BE436-AP436)</f>
        <v>413391.93729152775</v>
      </c>
      <c r="BV436" s="14">
        <f t="shared" si="33"/>
        <v>6.0453504113297925E-2</v>
      </c>
      <c r="BW436" s="27">
        <f>(AR436+AV436+AY436+BB436)/S436</f>
        <v>0.13591572945954389</v>
      </c>
      <c r="BX436" s="13">
        <f>(AF436+AH436+AJ436+AL436+AN436)/N436</f>
        <v>292.97798532354904</v>
      </c>
      <c r="BY436" s="26">
        <f>BX436/K436</f>
        <v>0.11097650959225343</v>
      </c>
      <c r="BZ436" s="11">
        <f>AP436/BE436</f>
        <v>5.4376566443022384E-2</v>
      </c>
      <c r="CA436" s="15">
        <f>-(BM436+BN436+BO436)/M436</f>
        <v>-24920.830465921699</v>
      </c>
      <c r="CB436" s="15">
        <f>BG436-CA436</f>
        <v>-554810.16953407833</v>
      </c>
      <c r="CC436" s="18">
        <f t="shared" si="34"/>
        <v>1</v>
      </c>
      <c r="CD436" s="17">
        <f>(AF436/(AF436+AH436+AJ436))/(X436/(X436+Z436+AB436))</f>
        <v>2.146952061615317</v>
      </c>
      <c r="CE436" s="19">
        <f>(AH436/(AF436+AH436+AJ436))/(Z436/(X436+Z436+AB436))</f>
        <v>0.92744843225962992</v>
      </c>
      <c r="CF436" s="18">
        <f>(AJ436/(AF436+AH436+AJ436))/(AB436/(X436+Z436+AB436))</f>
        <v>0.79291903396241381</v>
      </c>
      <c r="CG436">
        <f>AH436/Z436</f>
        <v>136.01843971631206</v>
      </c>
      <c r="CH436" s="11">
        <f>BB436/BE436</f>
        <v>0.61156304098805414</v>
      </c>
      <c r="CI436" s="14">
        <f>AY436/V436</f>
        <v>2603.0425651476271</v>
      </c>
      <c r="CJ436" s="14">
        <f>AV436/M436</f>
        <v>6953.6</v>
      </c>
      <c r="CK436" s="17">
        <f>N436/V436</f>
        <v>16.278586081528474</v>
      </c>
      <c r="CL436" s="17">
        <f>(AL436+AN436)/N436</f>
        <v>8.2701801200800542</v>
      </c>
      <c r="CM436" s="14">
        <f>AP436/AC436</f>
        <v>6</v>
      </c>
    </row>
    <row r="437" spans="1:91" hidden="1" x14ac:dyDescent="0.2">
      <c r="A437">
        <v>392</v>
      </c>
      <c r="B437" s="2">
        <v>44835</v>
      </c>
      <c r="C437" s="3" t="s">
        <v>57</v>
      </c>
      <c r="D437" t="s">
        <v>56</v>
      </c>
      <c r="E437" s="3" t="s">
        <v>43</v>
      </c>
      <c r="F437" t="s">
        <v>38</v>
      </c>
      <c r="G437" t="str">
        <f>CONCATENATE(C437,E437)</f>
        <v>YYCSFO</v>
      </c>
      <c r="H437" t="s">
        <v>31</v>
      </c>
      <c r="I437">
        <f>U437/M437</f>
        <v>174</v>
      </c>
      <c r="J437" t="str">
        <f>_xlfn.CONCAT(C437,E437,H437)</f>
        <v>YYCSFO737-800</v>
      </c>
      <c r="K437" s="4">
        <v>1018</v>
      </c>
      <c r="L437" s="4">
        <f>N437/M437</f>
        <v>146.30000000000001</v>
      </c>
      <c r="M437" s="4">
        <v>10</v>
      </c>
      <c r="N437" s="4">
        <v>1463</v>
      </c>
      <c r="O437" s="4">
        <f>P437/M437</f>
        <v>21</v>
      </c>
      <c r="P437" s="4">
        <v>210</v>
      </c>
      <c r="Q437" s="4">
        <v>353</v>
      </c>
      <c r="R437" s="4">
        <v>900</v>
      </c>
      <c r="S437" s="4">
        <f>U437*K437</f>
        <v>1771320</v>
      </c>
      <c r="T437" s="7">
        <f>N437/U437</f>
        <v>0.84080459770114946</v>
      </c>
      <c r="U437" s="4">
        <v>1740</v>
      </c>
      <c r="V437" s="4">
        <v>6.8222460658082973</v>
      </c>
      <c r="W437" s="7">
        <f>P437/X437</f>
        <v>1</v>
      </c>
      <c r="X437" s="4">
        <v>210</v>
      </c>
      <c r="Y437" s="7">
        <f>Q437/Z437</f>
        <v>0.88249999999999995</v>
      </c>
      <c r="Z437" s="4">
        <v>400</v>
      </c>
      <c r="AA437" s="7">
        <f>R437/AB437</f>
        <v>0.79646017699115046</v>
      </c>
      <c r="AB437" s="4">
        <v>1130</v>
      </c>
      <c r="AC437" s="4">
        <v>0</v>
      </c>
      <c r="AD437" s="4" t="e">
        <f>AP437/AC437</f>
        <v>#DIV/0!</v>
      </c>
      <c r="AE437" s="7">
        <f>AF437/(AF437+AH437+AJ437+AL437+AN437+AP437)</f>
        <v>0.20214058702561227</v>
      </c>
      <c r="AF437" s="4">
        <v>69200</v>
      </c>
      <c r="AG437" s="7">
        <f>AH437/(AF437+AH437+AJ437+AL437+AN437+AP437)</f>
        <v>0.23919190502897739</v>
      </c>
      <c r="AH437" s="4">
        <v>81884</v>
      </c>
      <c r="AI437" s="7">
        <f>AJ437/(AF437+AH437+AJ437+AL437+AN437+AP437)</f>
        <v>0.52975439334455043</v>
      </c>
      <c r="AJ437" s="4">
        <v>181354</v>
      </c>
      <c r="AK437" s="7">
        <f>AL437/(AF437+AH437+AJ437+AL437+AN437+AP437)</f>
        <v>1.5773976444195176E-2</v>
      </c>
      <c r="AL437" s="4">
        <v>5400</v>
      </c>
      <c r="AM437" s="7">
        <f>AN437/(AF437+AH437+AJ437+AL437+AN437+AP437)</f>
        <v>1.3139138156664797E-2</v>
      </c>
      <c r="AN437" s="4">
        <v>4498</v>
      </c>
      <c r="AO437" s="7">
        <f>AP437/(AF437+AH437+AJ437+AL437+AN437+AP437)</f>
        <v>0</v>
      </c>
      <c r="AP437" s="4">
        <v>0</v>
      </c>
      <c r="AQ437" s="6">
        <f>AO437+AM437+AK437+AI437+AG437+AE437</f>
        <v>1</v>
      </c>
      <c r="AR437" s="4">
        <v>25123</v>
      </c>
      <c r="AS437" s="4">
        <f>AR437/M437</f>
        <v>2512.3000000000002</v>
      </c>
      <c r="AT437" s="4">
        <f>AR437/V437</f>
        <v>3682.5115596330279</v>
      </c>
      <c r="AU437" s="7">
        <f>AR437/(AR437+AV437+AY437+BB437)</f>
        <v>0.21612112348918233</v>
      </c>
      <c r="AV437" s="4">
        <v>52395</v>
      </c>
      <c r="AW437" s="4">
        <f>AV437/M437</f>
        <v>5239.5</v>
      </c>
      <c r="AX437" s="7">
        <f>AV437/(AR437+AV437+AY437+BB437)</f>
        <v>0.45072906361563936</v>
      </c>
      <c r="AY437" s="4">
        <v>22340</v>
      </c>
      <c r="AZ437" s="4">
        <f>AY437/M437</f>
        <v>2234</v>
      </c>
      <c r="BA437" s="7">
        <f>AY437/(AR437+AV437+AY437+BB437)</f>
        <v>0.19218030883048734</v>
      </c>
      <c r="BB437" s="4">
        <v>16387</v>
      </c>
      <c r="BC437" s="11">
        <f>BB437/(AR437+AV437+AY437+BB437)</f>
        <v>0.14096950406469094</v>
      </c>
      <c r="BD437" s="9">
        <f>BC437+BA437+AX437+AU437</f>
        <v>1</v>
      </c>
      <c r="BE437" s="14">
        <f>(AF437+AH437+AJ437+AL437+AN437+AP437)</f>
        <v>342336</v>
      </c>
      <c r="BF437" s="14">
        <f t="shared" si="30"/>
        <v>-116245</v>
      </c>
      <c r="BG437" s="13">
        <f>(AF437+AH437+AJ437+AL437+AN437+AP437)-(AR437+AV437+AY437+BB437)</f>
        <v>226091</v>
      </c>
      <c r="BH437" s="13">
        <f t="shared" si="31"/>
        <v>0</v>
      </c>
      <c r="BI437" s="14">
        <f>AF437/W437</f>
        <v>69200</v>
      </c>
      <c r="BJ437" s="14">
        <f>AH437/Y437</f>
        <v>92786.402266288962</v>
      </c>
      <c r="BK437" s="14">
        <f>AJ437/AA437</f>
        <v>227700.02222222221</v>
      </c>
      <c r="BL437" s="14">
        <f>BI437+BJ437+BK437</f>
        <v>389686.42448851117</v>
      </c>
      <c r="BM437" s="14">
        <f>(AF437/W437)-AF437</f>
        <v>0</v>
      </c>
      <c r="BN437" s="14">
        <f>AH437/Y437-AH437</f>
        <v>10902.402266288962</v>
      </c>
      <c r="BO437" s="14">
        <f>AJ437/AA437-AJ437</f>
        <v>46346.022222222207</v>
      </c>
      <c r="BP437" s="14">
        <f>BG437/S437</f>
        <v>0.12763983921595196</v>
      </c>
      <c r="BQ437" s="14">
        <f>(BG437-CA437)/S437</f>
        <v>0.13087180320261224</v>
      </c>
      <c r="BR437" s="27">
        <f>BQ437-BP437</f>
        <v>3.2319639866602856E-3</v>
      </c>
      <c r="BS437" s="28">
        <f t="shared" si="32"/>
        <v>1489334</v>
      </c>
      <c r="BT437" s="11">
        <f>BS437/S437</f>
        <v>0.84080459770114946</v>
      </c>
      <c r="BU437" s="14">
        <f>(BE437-AP437)*1/BT437-(BE437-AP437)</f>
        <v>64816.863978127134</v>
      </c>
      <c r="BV437" s="14">
        <f t="shared" si="33"/>
        <v>0.19326603888625432</v>
      </c>
      <c r="BW437" s="27">
        <f>(AR437+AV437+AY437+BB437)/S437</f>
        <v>6.5626199670302379E-2</v>
      </c>
      <c r="BX437" s="13">
        <f>(AF437+AH437+AJ437+AL437+AN437)/N437</f>
        <v>233.99589883800411</v>
      </c>
      <c r="BY437" s="26">
        <f>BX437/K437</f>
        <v>0.22985844679568185</v>
      </c>
      <c r="BZ437" s="11">
        <f>AP437/BE437</f>
        <v>0</v>
      </c>
      <c r="CA437" s="15">
        <f>-(BM437+BN437+BO437)/M437</f>
        <v>-5724.8424488511173</v>
      </c>
      <c r="CB437" s="15">
        <f>BG437-CA437</f>
        <v>231815.84244885112</v>
      </c>
      <c r="CC437" s="18">
        <f t="shared" si="34"/>
        <v>0</v>
      </c>
      <c r="CD437" s="17">
        <f>(AF437/(AF437+AH437+AJ437))/(X437/(X437+Z437+AB437))</f>
        <v>1.7247469560382043</v>
      </c>
      <c r="CE437" s="19">
        <f>(AH437/(AF437+AH437+AJ437))/(Z437/(X437+Z437+AB437))</f>
        <v>1.0714641527141904</v>
      </c>
      <c r="CF437" s="18">
        <f>(AJ437/(AF437+AH437+AJ437))/(AB437/(X437+Z437+AB437))</f>
        <v>0.840015467386107</v>
      </c>
      <c r="CG437">
        <f>AH437/Z437</f>
        <v>204.71</v>
      </c>
      <c r="CH437" s="11">
        <f>BB437/BE437</f>
        <v>4.786817629463451E-2</v>
      </c>
      <c r="CI437" s="14">
        <f>AY437/V437</f>
        <v>3274.5813892529491</v>
      </c>
      <c r="CJ437" s="14">
        <f>AV437/M437</f>
        <v>5239.5</v>
      </c>
      <c r="CK437" s="17">
        <f>N437/V437</f>
        <v>214.44550458715597</v>
      </c>
      <c r="CL437" s="17">
        <f>(AL437+AN437)/N437</f>
        <v>6.7655502392344502</v>
      </c>
      <c r="CM437" s="14" t="e">
        <f>AP437/AC437</f>
        <v>#DIV/0!</v>
      </c>
    </row>
    <row r="438" spans="1:91" hidden="1" x14ac:dyDescent="0.2">
      <c r="A438">
        <v>316</v>
      </c>
      <c r="B438" s="2">
        <v>44835</v>
      </c>
      <c r="C438" s="3" t="s">
        <v>41</v>
      </c>
      <c r="D438" t="s">
        <v>42</v>
      </c>
      <c r="E438" s="3" t="s">
        <v>46</v>
      </c>
      <c r="F438" t="s">
        <v>42</v>
      </c>
      <c r="G438" t="str">
        <f>CONCATENATE(C438,E438)</f>
        <v>SEAGEG</v>
      </c>
      <c r="H438" t="s">
        <v>34</v>
      </c>
      <c r="I438">
        <f>U438/M438</f>
        <v>178</v>
      </c>
      <c r="J438" t="str">
        <f>_xlfn.CONCAT(C438,E438,H438)</f>
        <v>SEAGEG737-900</v>
      </c>
      <c r="K438" s="4">
        <v>223</v>
      </c>
      <c r="L438" s="4">
        <f>N438/M438</f>
        <v>139.96153846153845</v>
      </c>
      <c r="M438" s="4">
        <v>26</v>
      </c>
      <c r="N438" s="4">
        <v>3639</v>
      </c>
      <c r="O438" s="4">
        <f>P438/M438</f>
        <v>22.346153846153847</v>
      </c>
      <c r="P438" s="4">
        <v>581</v>
      </c>
      <c r="Q438" s="4">
        <v>878</v>
      </c>
      <c r="R438" s="4">
        <v>2180</v>
      </c>
      <c r="S438" s="4">
        <f>U438*K438</f>
        <v>1032044</v>
      </c>
      <c r="T438" s="7">
        <f>N438/U438</f>
        <v>0.78630077787381158</v>
      </c>
      <c r="U438" s="4">
        <v>4628</v>
      </c>
      <c r="V438" s="4">
        <v>27.505275148966</v>
      </c>
      <c r="W438" s="7">
        <f>P438/X438</f>
        <v>0.97157190635451507</v>
      </c>
      <c r="X438" s="4">
        <v>598</v>
      </c>
      <c r="Y438" s="7">
        <f>Q438/Z438</f>
        <v>0.78533094812164583</v>
      </c>
      <c r="Z438" s="4">
        <v>1118</v>
      </c>
      <c r="AA438" s="7">
        <f>R438/AB438</f>
        <v>0.74862637362637363</v>
      </c>
      <c r="AB438" s="4">
        <v>2912</v>
      </c>
      <c r="AC438" s="4">
        <v>4804</v>
      </c>
      <c r="AD438" s="4">
        <f>AP438/AC438</f>
        <v>4.9995836802664444</v>
      </c>
      <c r="AE438" s="7">
        <f>AF438/(AF438+AH438+AJ438+AL438+AN438+AP438)</f>
        <v>0.24249183462120608</v>
      </c>
      <c r="AF438" s="4">
        <v>97408</v>
      </c>
      <c r="AG438" s="7">
        <f>AH438/(AF438+AH438+AJ438+AL438+AN438+AP438)</f>
        <v>0.2234251772484665</v>
      </c>
      <c r="AH438" s="4">
        <v>89749</v>
      </c>
      <c r="AI438" s="7">
        <f>AJ438/(AF438+AH438+AJ438+AL438+AN438+AP438)</f>
        <v>0.43630257707320957</v>
      </c>
      <c r="AJ438" s="4">
        <v>175261</v>
      </c>
      <c r="AK438" s="7">
        <f>AL438/(AF438+AH438+AJ438+AL438+AN438+AP438)</f>
        <v>3.2561937385485538E-2</v>
      </c>
      <c r="AL438" s="4">
        <v>13080</v>
      </c>
      <c r="AM438" s="7">
        <f>AN438/(AF438+AH438+AJ438+AL438+AN438+AP438)</f>
        <v>5.4269895642475906E-3</v>
      </c>
      <c r="AN438" s="4">
        <v>2180</v>
      </c>
      <c r="AO438" s="7">
        <f>AP438/(AF438+AH438+AJ438+AL438+AN438+AP438)</f>
        <v>5.979148410738469E-2</v>
      </c>
      <c r="AP438" s="4">
        <v>24018</v>
      </c>
      <c r="AQ438" s="6">
        <f>AO438+AM438+AK438+AI438+AG438+AE438</f>
        <v>0.99999999999999989</v>
      </c>
      <c r="AR438" s="4">
        <v>101290</v>
      </c>
      <c r="AS438" s="4">
        <f>AR438/M438</f>
        <v>3895.7692307692309</v>
      </c>
      <c r="AT438" s="4">
        <f>AR438/V438</f>
        <v>3682.5663241477437</v>
      </c>
      <c r="AU438" s="7">
        <f>AR438/(AR438+AV438+AY438+BB438)</f>
        <v>0.25730979296329226</v>
      </c>
      <c r="AV438" s="4">
        <v>136228</v>
      </c>
      <c r="AW438" s="4">
        <f>AV438/M438</f>
        <v>5239.5384615384619</v>
      </c>
      <c r="AX438" s="7">
        <f>AV438/(AR438+AV438+AY438+BB438)</f>
        <v>0.34606376222532709</v>
      </c>
      <c r="AY438" s="4">
        <v>90066</v>
      </c>
      <c r="AZ438" s="4">
        <f>AY438/M438</f>
        <v>3464.0769230769229</v>
      </c>
      <c r="BA438" s="7">
        <f>AY438/(AR438+AV438+AY438+BB438)</f>
        <v>0.22879715483297344</v>
      </c>
      <c r="BB438" s="4">
        <v>66066</v>
      </c>
      <c r="BC438" s="11">
        <f>BB438/(AR438+AV438+AY438+BB438)</f>
        <v>0.16782928997840721</v>
      </c>
      <c r="BD438" s="9">
        <f>BC438+BA438+AX438+AU438</f>
        <v>1</v>
      </c>
      <c r="BE438" s="14">
        <f>(AF438+AH438+AJ438+AL438+AN438+AP438)</f>
        <v>401696</v>
      </c>
      <c r="BF438" s="14">
        <f t="shared" si="30"/>
        <v>-393650</v>
      </c>
      <c r="BG438" s="13">
        <f>(AF438+AH438+AJ438+AL438+AN438+AP438)-(AR438+AV438+AY438+BB438)</f>
        <v>8046</v>
      </c>
      <c r="BH438" s="13">
        <f t="shared" si="31"/>
        <v>0</v>
      </c>
      <c r="BI438" s="14">
        <f>AF438/W438</f>
        <v>100258.14802065404</v>
      </c>
      <c r="BJ438" s="14">
        <f>AH438/Y438</f>
        <v>114281.7562642369</v>
      </c>
      <c r="BK438" s="14">
        <f>AJ438/AA438</f>
        <v>234110.10642201835</v>
      </c>
      <c r="BL438" s="14">
        <f>BI438+BJ438+BK438</f>
        <v>448650.01070690929</v>
      </c>
      <c r="BM438" s="14">
        <f>(AF438/W438)-AF438</f>
        <v>2850.1480206540436</v>
      </c>
      <c r="BN438" s="14">
        <f>AH438/Y438-AH438</f>
        <v>24532.756264236901</v>
      </c>
      <c r="BO438" s="14">
        <f>AJ438/AA438-AJ438</f>
        <v>58849.106422018347</v>
      </c>
      <c r="BP438" s="14">
        <f>BG438/S438</f>
        <v>7.7961792326683745E-3</v>
      </c>
      <c r="BQ438" s="14">
        <f>(BG438-CA438)/S438</f>
        <v>1.1009817213626151E-2</v>
      </c>
      <c r="BR438" s="27">
        <f>BQ438-BP438</f>
        <v>3.2136379809577769E-3</v>
      </c>
      <c r="BS438" s="28">
        <f t="shared" si="32"/>
        <v>811497</v>
      </c>
      <c r="BT438" s="11">
        <f>BS438/S438</f>
        <v>0.78630077787381158</v>
      </c>
      <c r="BU438" s="14">
        <f>(BE438-AP438)*1/BT438-(BE438-AP438)</f>
        <v>102644.55674635887</v>
      </c>
      <c r="BV438" s="14">
        <f t="shared" si="33"/>
        <v>0.38922371526795368</v>
      </c>
      <c r="BW438" s="27">
        <f>(AR438+AV438+AY438+BB438)/S438</f>
        <v>0.38142753603528534</v>
      </c>
      <c r="BX438" s="13">
        <f>(AF438+AH438+AJ438+AL438+AN438)/N438</f>
        <v>103.786205001374</v>
      </c>
      <c r="BY438" s="26">
        <f>BX438/K438</f>
        <v>0.46540899103755157</v>
      </c>
      <c r="BZ438" s="11">
        <f>AP438/BE438</f>
        <v>5.979148410738469E-2</v>
      </c>
      <c r="CA438" s="15">
        <f>-(BM438+BN438+BO438)/M438</f>
        <v>-3316.6157964195882</v>
      </c>
      <c r="CB438" s="15">
        <f>BG438-CA438</f>
        <v>11362.615796419588</v>
      </c>
      <c r="CC438" s="18">
        <f t="shared" si="34"/>
        <v>0</v>
      </c>
      <c r="CD438" s="17">
        <f>(AF438/(AF438+AH438+AJ438))/(X438/(X438+Z438+AB438))</f>
        <v>2.0800656076444999</v>
      </c>
      <c r="CE438" s="19">
        <f>(AH438/(AF438+AH438+AJ438))/(Z438/(X438+Z438+AB438))</f>
        <v>1.0251122082210866</v>
      </c>
      <c r="CF438" s="18">
        <f>(AJ438/(AF438+AH438+AJ438))/(AB438/(X438+Z438+AB438))</f>
        <v>0.76855951848812298</v>
      </c>
      <c r="CG438">
        <f>AH438/Z438</f>
        <v>80.276386404293376</v>
      </c>
      <c r="CH438" s="11">
        <f>BB438/BE438</f>
        <v>0.16446765713375289</v>
      </c>
      <c r="CI438" s="14">
        <f>AY438/V438</f>
        <v>3274.4991465168396</v>
      </c>
      <c r="CJ438" s="14">
        <f>AV438/M438</f>
        <v>5239.5384615384619</v>
      </c>
      <c r="CK438" s="17">
        <f>N438/V438</f>
        <v>132.30189410182288</v>
      </c>
      <c r="CL438" s="17">
        <f>(AL438+AN438)/N438</f>
        <v>4.1934597416872768</v>
      </c>
      <c r="CM438" s="14">
        <f>AP438/AC438</f>
        <v>4.9995836802664444</v>
      </c>
    </row>
    <row r="439" spans="1:91" hidden="1" x14ac:dyDescent="0.2">
      <c r="A439">
        <v>1064</v>
      </c>
      <c r="B439" s="2">
        <v>45231</v>
      </c>
      <c r="C439" s="3" t="s">
        <v>32</v>
      </c>
      <c r="D439" t="s">
        <v>33</v>
      </c>
      <c r="E439" s="3" t="s">
        <v>41</v>
      </c>
      <c r="F439" t="s">
        <v>42</v>
      </c>
      <c r="G439" t="str">
        <f>CONCATENATE(C439,E439)</f>
        <v>HNLSEA</v>
      </c>
      <c r="H439" t="s">
        <v>31</v>
      </c>
      <c r="I439">
        <f>U439/M439</f>
        <v>159</v>
      </c>
      <c r="J439" t="str">
        <f>_xlfn.CONCAT(C439,E439,H439)</f>
        <v>HNLSEA737-800</v>
      </c>
      <c r="K439" s="4">
        <v>2677</v>
      </c>
      <c r="L439" s="4">
        <f>N439/M439</f>
        <v>139.80000000000001</v>
      </c>
      <c r="M439" s="4">
        <v>5</v>
      </c>
      <c r="N439" s="4">
        <v>699</v>
      </c>
      <c r="O439" s="4">
        <f>P439/M439</f>
        <v>18.399999999999999</v>
      </c>
      <c r="P439" s="4">
        <v>92</v>
      </c>
      <c r="Q439" s="4">
        <v>176</v>
      </c>
      <c r="R439" s="4">
        <v>431</v>
      </c>
      <c r="S439" s="4">
        <f>U439*K439</f>
        <v>2128215</v>
      </c>
      <c r="T439" s="7">
        <f>N439/U439</f>
        <v>0.87924528301886795</v>
      </c>
      <c r="U439" s="4">
        <v>795</v>
      </c>
      <c r="V439" s="4">
        <v>28.975013728720484</v>
      </c>
      <c r="W439" s="7">
        <f>P439/X439</f>
        <v>0.87619047619047619</v>
      </c>
      <c r="X439" s="4">
        <v>105</v>
      </c>
      <c r="Y439" s="7">
        <f>Q439/Z439</f>
        <v>0.88</v>
      </c>
      <c r="Z439" s="4">
        <v>200</v>
      </c>
      <c r="AA439" s="7">
        <f>R439/AB439</f>
        <v>0.87959183673469388</v>
      </c>
      <c r="AB439" s="4">
        <v>490</v>
      </c>
      <c r="AC439" s="4">
        <v>1156</v>
      </c>
      <c r="AD439" s="4">
        <f>AP439/AC439</f>
        <v>6</v>
      </c>
      <c r="AE439" s="7">
        <f>AF439/(AF439+AH439+AJ439+AL439+AN439+AP439)</f>
        <v>0.22491604585633226</v>
      </c>
      <c r="AF439" s="4">
        <v>58269</v>
      </c>
      <c r="AG439" s="7">
        <f>AH439/(AF439+AH439+AJ439+AL439+AN439+AP439)</f>
        <v>0.22702744432006794</v>
      </c>
      <c r="AH439" s="4">
        <v>58816</v>
      </c>
      <c r="AI439" s="7">
        <f>AJ439/(AF439+AH439+AJ439+AL439+AN439+AP439)</f>
        <v>0.5030107692901532</v>
      </c>
      <c r="AJ439" s="4">
        <v>130315</v>
      </c>
      <c r="AK439" s="7">
        <f>AL439/(AF439+AH439+AJ439+AL439+AN439+AP439)</f>
        <v>1.1618481491488787E-2</v>
      </c>
      <c r="AL439" s="4">
        <v>3010</v>
      </c>
      <c r="AM439" s="7">
        <f>AN439/(AF439+AH439+AJ439+AL439+AN439+AP439)</f>
        <v>6.6545721233643414E-3</v>
      </c>
      <c r="AN439" s="4">
        <v>1724</v>
      </c>
      <c r="AO439" s="7">
        <f>AP439/(AF439+AH439+AJ439+AL439+AN439+AP439)</f>
        <v>2.6772686918593431E-2</v>
      </c>
      <c r="AP439" s="4">
        <v>6936</v>
      </c>
      <c r="AQ439" s="6">
        <f>AO439+AM439+AK439+AI439+AG439+AE439</f>
        <v>1</v>
      </c>
      <c r="AR439" s="4">
        <v>120480</v>
      </c>
      <c r="AS439" s="4">
        <f>AR439/M439</f>
        <v>24096</v>
      </c>
      <c r="AT439" s="4">
        <f>AR439/V439</f>
        <v>4158.0653292522293</v>
      </c>
      <c r="AU439" s="7">
        <f>AR439/(AR439+AV439+AY439+BB439)</f>
        <v>0.39517316705971878</v>
      </c>
      <c r="AV439" s="4">
        <v>29333</v>
      </c>
      <c r="AW439" s="4">
        <f>AV439/M439</f>
        <v>5866.6</v>
      </c>
      <c r="AX439" s="7">
        <f>AV439/(AR439+AV439+AY439+BB439)</f>
        <v>9.621193981874776E-2</v>
      </c>
      <c r="AY439" s="4">
        <v>65130</v>
      </c>
      <c r="AZ439" s="4">
        <f>AY439/M439</f>
        <v>13026</v>
      </c>
      <c r="BA439" s="7">
        <f>AY439/(AR439+AV439+AY439+BB439)</f>
        <v>0.21362573348771152</v>
      </c>
      <c r="BB439" s="4">
        <v>89936</v>
      </c>
      <c r="BC439" s="11">
        <f>BB439/(AR439+AV439+AY439+BB439)</f>
        <v>0.29498915963382194</v>
      </c>
      <c r="BD439" s="9">
        <f>BC439+BA439+AX439+AU439</f>
        <v>1</v>
      </c>
      <c r="BE439" s="14">
        <f>(AF439+AH439+AJ439+AL439+AN439+AP439)</f>
        <v>259070</v>
      </c>
      <c r="BF439" s="14">
        <f t="shared" si="30"/>
        <v>-304879</v>
      </c>
      <c r="BG439" s="13">
        <f>(AF439+AH439+AJ439+AL439+AN439+AP439)-(AR439+AV439+AY439+BB439)</f>
        <v>-45809</v>
      </c>
      <c r="BH439" s="13">
        <f t="shared" si="31"/>
        <v>1</v>
      </c>
      <c r="BI439" s="14">
        <f>AF439/W439</f>
        <v>66502.663043478256</v>
      </c>
      <c r="BJ439" s="14">
        <f>AH439/Y439</f>
        <v>66836.363636363632</v>
      </c>
      <c r="BK439" s="14">
        <f>AJ439/AA439</f>
        <v>148153.94431554523</v>
      </c>
      <c r="BL439" s="14">
        <f>BI439+BJ439+BK439</f>
        <v>281492.97099538712</v>
      </c>
      <c r="BM439" s="14">
        <f>(AF439/W439)-AF439</f>
        <v>8233.6630434782564</v>
      </c>
      <c r="BN439" s="14">
        <f>AH439/Y439-AH439</f>
        <v>8020.3636363636324</v>
      </c>
      <c r="BO439" s="14">
        <f>AJ439/AA439-AJ439</f>
        <v>17838.944315545232</v>
      </c>
      <c r="BP439" s="14">
        <f>BG439/S439</f>
        <v>-2.1524611000298371E-2</v>
      </c>
      <c r="BQ439" s="14">
        <f>(BG439-CA439)/S439</f>
        <v>-1.8320708105582648E-2</v>
      </c>
      <c r="BR439" s="27">
        <f>BQ439-BP439</f>
        <v>3.2039028947157232E-3</v>
      </c>
      <c r="BS439" s="28">
        <f t="shared" si="32"/>
        <v>1871223</v>
      </c>
      <c r="BT439" s="11">
        <f>BS439/S439</f>
        <v>0.87924528301886795</v>
      </c>
      <c r="BU439" s="14">
        <f>(BE439-AP439)*1/BT439-(BE439-AP439)</f>
        <v>34627.845493562229</v>
      </c>
      <c r="BV439" s="14">
        <f t="shared" si="33"/>
        <v>0.12173112209057825</v>
      </c>
      <c r="BW439" s="27">
        <f>(AR439+AV439+AY439+BB439)/S439</f>
        <v>0.14325573309087664</v>
      </c>
      <c r="BX439" s="13">
        <f>(AF439+AH439+AJ439+AL439+AN439)/N439</f>
        <v>360.70672389127327</v>
      </c>
      <c r="BY439" s="26">
        <f>BX439/K439</f>
        <v>0.13474289274982193</v>
      </c>
      <c r="BZ439" s="11">
        <f>AP439/BE439</f>
        <v>2.6772686918593431E-2</v>
      </c>
      <c r="CA439" s="15">
        <f>-(BM439+BN439+BO439)/M439</f>
        <v>-6818.5941990774245</v>
      </c>
      <c r="CB439" s="15">
        <f>BG439-CA439</f>
        <v>-38990.405800922577</v>
      </c>
      <c r="CC439" s="18">
        <f t="shared" si="34"/>
        <v>1</v>
      </c>
      <c r="CD439" s="17">
        <f>(AF439/(AF439+AH439+AJ439))/(X439/(X439+Z439+AB439))</f>
        <v>1.7832642337452362</v>
      </c>
      <c r="CE439" s="19">
        <f>(AH439/(AF439+AH439+AJ439))/(Z439/(X439+Z439+AB439))</f>
        <v>0.94500242522231204</v>
      </c>
      <c r="CF439" s="18">
        <f>(AJ439/(AF439+AH439+AJ439))/(AB439/(X439+Z439+AB439))</f>
        <v>0.8546056539026281</v>
      </c>
      <c r="CG439">
        <f>AH439/Z439</f>
        <v>294.08</v>
      </c>
      <c r="CH439" s="11">
        <f>BB439/BE439</f>
        <v>0.34714941907592545</v>
      </c>
      <c r="CI439" s="14">
        <f>AY439/V439</f>
        <v>2247.7987624020393</v>
      </c>
      <c r="CJ439" s="14">
        <f>AV439/M439</f>
        <v>5866.6</v>
      </c>
      <c r="CK439" s="17">
        <f>N439/V439</f>
        <v>24.124233608460393</v>
      </c>
      <c r="CL439" s="17">
        <f>(AL439+AN439)/N439</f>
        <v>6.7725321888412013</v>
      </c>
      <c r="CM439" s="14">
        <f>AP439/AC439</f>
        <v>6</v>
      </c>
    </row>
    <row r="440" spans="1:91" hidden="1" x14ac:dyDescent="0.2">
      <c r="A440">
        <v>683</v>
      </c>
      <c r="B440" s="2">
        <v>45170</v>
      </c>
      <c r="C440" s="3" t="s">
        <v>37</v>
      </c>
      <c r="D440" t="s">
        <v>38</v>
      </c>
      <c r="E440" s="3" t="s">
        <v>43</v>
      </c>
      <c r="F440" t="s">
        <v>38</v>
      </c>
      <c r="G440" t="str">
        <f>CONCATENATE(C440,E440)</f>
        <v>LAXSFO</v>
      </c>
      <c r="H440" t="s">
        <v>35</v>
      </c>
      <c r="I440">
        <f>U440/M440</f>
        <v>175</v>
      </c>
      <c r="J440" t="str">
        <f>_xlfn.CONCAT(C440,E440,H440)</f>
        <v>LAXSFO737-Max 9</v>
      </c>
      <c r="K440" s="4">
        <v>337</v>
      </c>
      <c r="L440" s="4">
        <f>N440/M440</f>
        <v>156.58333333333334</v>
      </c>
      <c r="M440" s="4">
        <v>12</v>
      </c>
      <c r="N440" s="4">
        <v>1879</v>
      </c>
      <c r="O440" s="4">
        <f>P440/M440</f>
        <v>21.416666666666668</v>
      </c>
      <c r="P440" s="4">
        <v>257</v>
      </c>
      <c r="Q440" s="4">
        <v>361</v>
      </c>
      <c r="R440" s="4">
        <v>1261</v>
      </c>
      <c r="S440" s="4">
        <f>U440*K440</f>
        <v>707700</v>
      </c>
      <c r="T440" s="7">
        <f>N440/U440</f>
        <v>0.89476190476190476</v>
      </c>
      <c r="U440" s="4">
        <v>2100</v>
      </c>
      <c r="V440" s="4">
        <v>15.704165258295307</v>
      </c>
      <c r="W440" s="7">
        <f>P440/X440</f>
        <v>0.95185185185185184</v>
      </c>
      <c r="X440" s="4">
        <v>270</v>
      </c>
      <c r="Y440" s="7">
        <f>Q440/Z440</f>
        <v>0.71485148514851482</v>
      </c>
      <c r="Z440" s="4">
        <v>505</v>
      </c>
      <c r="AA440" s="7">
        <f>R440/AB440</f>
        <v>0.952416918429003</v>
      </c>
      <c r="AB440" s="4">
        <v>1324</v>
      </c>
      <c r="AC440" s="4">
        <v>2848</v>
      </c>
      <c r="AD440" s="4">
        <f>AP440/AC440</f>
        <v>5.9989466292134832</v>
      </c>
      <c r="AE440" s="7">
        <f>AF440/(AF440+AH440+AJ440+AL440+AN440+AP440)</f>
        <v>0.21448800405237387</v>
      </c>
      <c r="AF440" s="4">
        <v>55893</v>
      </c>
      <c r="AG440" s="7">
        <f>AH440/(AF440+AH440+AJ440+AL440+AN440+AP440)</f>
        <v>0.16991956651879594</v>
      </c>
      <c r="AH440" s="4">
        <v>44279</v>
      </c>
      <c r="AI440" s="7">
        <f>AJ440/(AF440+AH440+AJ440+AL440+AN440+AP440)</f>
        <v>0.50166546425775549</v>
      </c>
      <c r="AJ440" s="4">
        <v>130728</v>
      </c>
      <c r="AK440" s="7">
        <f>AL440/(AF440+AH440+AJ440+AL440+AN440+AP440)</f>
        <v>3.3846531689870597E-2</v>
      </c>
      <c r="AL440" s="4">
        <v>8820</v>
      </c>
      <c r="AM440" s="7">
        <f>AN440/(AF440+AH440+AJ440+AL440+AN440+AP440)</f>
        <v>1.4517168864260825E-2</v>
      </c>
      <c r="AN440" s="4">
        <v>3783</v>
      </c>
      <c r="AO440" s="7">
        <f>AP440/(AF440+AH440+AJ440+AL440+AN440+AP440)</f>
        <v>6.5563264616943215E-2</v>
      </c>
      <c r="AP440" s="4">
        <v>17085</v>
      </c>
      <c r="AQ440" s="6">
        <f>AO440+AM440+AK440+AI440+AG440+AE440</f>
        <v>1</v>
      </c>
      <c r="AR440" s="4">
        <v>69056</v>
      </c>
      <c r="AS440" s="4">
        <f>AR440/M440</f>
        <v>5754.666666666667</v>
      </c>
      <c r="AT440" s="4">
        <f>AR440/V440</f>
        <v>4397.3047191109381</v>
      </c>
      <c r="AU440" s="7">
        <f>AR440/(AR440+AV440+AY440+BB440)</f>
        <v>0.29750385579748234</v>
      </c>
      <c r="AV440" s="4">
        <v>77286</v>
      </c>
      <c r="AW440" s="4">
        <f>AV440/M440</f>
        <v>6440.5</v>
      </c>
      <c r="AX440" s="7">
        <f>AV440/(AR440+AV440+AY440+BB440)</f>
        <v>0.33295996002033451</v>
      </c>
      <c r="AY440" s="4">
        <v>37167</v>
      </c>
      <c r="AZ440" s="4">
        <f>AY440/M440</f>
        <v>3097.25</v>
      </c>
      <c r="BA440" s="7">
        <f>AY440/(AR440+AV440+AY440+BB440)</f>
        <v>0.16012114527955609</v>
      </c>
      <c r="BB440" s="4">
        <v>48609</v>
      </c>
      <c r="BC440" s="11">
        <f>BB440/(AR440+AV440+AY440+BB440)</f>
        <v>0.20941503890262711</v>
      </c>
      <c r="BD440" s="9">
        <f>BC440+BA440+AX440+AU440</f>
        <v>1</v>
      </c>
      <c r="BE440" s="14">
        <f>(AF440+AH440+AJ440+AL440+AN440+AP440)</f>
        <v>260588</v>
      </c>
      <c r="BF440" s="14">
        <f t="shared" si="30"/>
        <v>-232118</v>
      </c>
      <c r="BG440" s="13">
        <f>(AF440+AH440+AJ440+AL440+AN440+AP440)-(AR440+AV440+AY440+BB440)</f>
        <v>28470</v>
      </c>
      <c r="BH440" s="13">
        <f t="shared" si="31"/>
        <v>0</v>
      </c>
      <c r="BI440" s="14">
        <f>AF440/W440</f>
        <v>58720.272373540858</v>
      </c>
      <c r="BJ440" s="14">
        <f>AH440/Y440</f>
        <v>61941.537396121887</v>
      </c>
      <c r="BK440" s="14">
        <f>AJ440/AA440</f>
        <v>137259.21649484537</v>
      </c>
      <c r="BL440" s="14">
        <f>BI440+BJ440+BK440</f>
        <v>257921.02626450811</v>
      </c>
      <c r="BM440" s="14">
        <f>(AF440/W440)-AF440</f>
        <v>2827.2723735408581</v>
      </c>
      <c r="BN440" s="14">
        <f>AH440/Y440-AH440</f>
        <v>17662.537396121887</v>
      </c>
      <c r="BO440" s="14">
        <f>AJ440/AA440-AJ440</f>
        <v>6531.2164948453719</v>
      </c>
      <c r="BP440" s="14">
        <f>BG440/S440</f>
        <v>4.0228910555320053E-2</v>
      </c>
      <c r="BQ440" s="14">
        <f>(BG440-CA440)/S440</f>
        <v>4.3410699715570177E-2</v>
      </c>
      <c r="BR440" s="27">
        <f>BQ440-BP440</f>
        <v>3.181789160250123E-3</v>
      </c>
      <c r="BS440" s="28">
        <f t="shared" si="32"/>
        <v>633223</v>
      </c>
      <c r="BT440" s="11">
        <f>BS440/S440</f>
        <v>0.89476190476190476</v>
      </c>
      <c r="BU440" s="14">
        <f>(BE440-AP440)*1/BT440-(BE440-AP440)</f>
        <v>28639.788717402902</v>
      </c>
      <c r="BV440" s="14">
        <f t="shared" si="33"/>
        <v>0.36821817154161368</v>
      </c>
      <c r="BW440" s="27">
        <f>(AR440+AV440+AY440+BB440)/S440</f>
        <v>0.32798926098629361</v>
      </c>
      <c r="BX440" s="13">
        <f>(AF440+AH440+AJ440+AL440+AN440)/N440</f>
        <v>129.59180415114423</v>
      </c>
      <c r="BY440" s="26">
        <f>BX440/K440</f>
        <v>0.3845454129114072</v>
      </c>
      <c r="BZ440" s="11">
        <f>AP440/BE440</f>
        <v>6.5563264616943215E-2</v>
      </c>
      <c r="CA440" s="15">
        <f>-(BM440+BN440+BO440)/M440</f>
        <v>-2251.7521887090097</v>
      </c>
      <c r="CB440" s="15">
        <f>BG440-CA440</f>
        <v>30721.752188709012</v>
      </c>
      <c r="CC440" s="18">
        <f t="shared" si="34"/>
        <v>0</v>
      </c>
      <c r="CD440" s="17">
        <f>(AF440/(AF440+AH440+AJ440))/(X440/(X440+Z440+AB440))</f>
        <v>1.8818376882729415</v>
      </c>
      <c r="CE440" s="19">
        <f>(AH440/(AF440+AH440+AJ440))/(Z440/(X440+Z440+AB440))</f>
        <v>0.79706718865909965</v>
      </c>
      <c r="CF440" s="18">
        <f>(AJ440/(AF440+AH440+AJ440))/(AB440/(X440+Z440+AB440))</f>
        <v>0.89757167212496991</v>
      </c>
      <c r="CG440">
        <f>AH440/Z440</f>
        <v>87.681188118811875</v>
      </c>
      <c r="CH440" s="11">
        <f>BB440/BE440</f>
        <v>0.18653583434386847</v>
      </c>
      <c r="CI440" s="14">
        <f>AY440/V440</f>
        <v>2366.6969487835418</v>
      </c>
      <c r="CJ440" s="14">
        <f>AV440/M440</f>
        <v>6440.5</v>
      </c>
      <c r="CK440" s="17">
        <f>N440/V440</f>
        <v>119.64978520634635</v>
      </c>
      <c r="CL440" s="17">
        <f>(AL440+AN440)/N440</f>
        <v>6.7072911122937731</v>
      </c>
      <c r="CM440" s="14">
        <f>AP440/AC440</f>
        <v>5.9989466292134832</v>
      </c>
    </row>
    <row r="441" spans="1:91" hidden="1" x14ac:dyDescent="0.2">
      <c r="A441">
        <v>335</v>
      </c>
      <c r="B441" s="2">
        <v>44835</v>
      </c>
      <c r="C441" s="3" t="s">
        <v>41</v>
      </c>
      <c r="D441" t="s">
        <v>42</v>
      </c>
      <c r="E441" s="3" t="s">
        <v>52</v>
      </c>
      <c r="F441" t="s">
        <v>33</v>
      </c>
      <c r="G441" t="str">
        <f>CONCATENATE(C441,E441)</f>
        <v>SEAOGG</v>
      </c>
      <c r="H441" t="s">
        <v>35</v>
      </c>
      <c r="I441">
        <f>U441/M441</f>
        <v>178</v>
      </c>
      <c r="J441" t="str">
        <f>_xlfn.CONCAT(C441,E441,H441)</f>
        <v>SEAOGG737-Max 9</v>
      </c>
      <c r="K441" s="4">
        <v>2640</v>
      </c>
      <c r="L441" s="4">
        <f>N441/M441</f>
        <v>147.80000000000001</v>
      </c>
      <c r="M441" s="4">
        <v>5</v>
      </c>
      <c r="N441" s="4">
        <v>739</v>
      </c>
      <c r="O441" s="4">
        <f>P441/M441</f>
        <v>23</v>
      </c>
      <c r="P441" s="4">
        <v>115</v>
      </c>
      <c r="Q441" s="4">
        <v>186</v>
      </c>
      <c r="R441" s="4">
        <v>438</v>
      </c>
      <c r="S441" s="4">
        <f>U441*K441</f>
        <v>2349600</v>
      </c>
      <c r="T441" s="7">
        <f>N441/U441</f>
        <v>0.83033707865168538</v>
      </c>
      <c r="U441" s="4">
        <v>890</v>
      </c>
      <c r="V441" s="4">
        <v>30.694721529509561</v>
      </c>
      <c r="W441" s="7">
        <f>P441/X441</f>
        <v>1</v>
      </c>
      <c r="X441" s="4">
        <v>115</v>
      </c>
      <c r="Y441" s="7">
        <f>Q441/Z441</f>
        <v>0.8651162790697674</v>
      </c>
      <c r="Z441" s="4">
        <v>215</v>
      </c>
      <c r="AA441" s="7">
        <f>R441/AB441</f>
        <v>0.78214285714285714</v>
      </c>
      <c r="AB441" s="4">
        <v>560</v>
      </c>
      <c r="AC441" s="4">
        <v>566</v>
      </c>
      <c r="AD441" s="4">
        <f>AP441/AC441</f>
        <v>5</v>
      </c>
      <c r="AE441" s="7">
        <f>AF441/(AF441+AH441+AJ441+AL441+AN441+AP441)</f>
        <v>0.25940935429716411</v>
      </c>
      <c r="AF441" s="4">
        <v>57482</v>
      </c>
      <c r="AG441" s="7">
        <f>AH441/(AF441+AH441+AJ441+AL441+AN441+AP441)</f>
        <v>0.23853728541256747</v>
      </c>
      <c r="AH441" s="4">
        <v>52857</v>
      </c>
      <c r="AI441" s="7">
        <f>AJ441/(AF441+AH441+AJ441+AL441+AN441+AP441)</f>
        <v>0.47143798400635412</v>
      </c>
      <c r="AJ441" s="4">
        <v>104465</v>
      </c>
      <c r="AK441" s="7">
        <f>AL441/(AF441+AH441+AJ441+AL441+AN441+AP441)</f>
        <v>1.1914002563315703E-2</v>
      </c>
      <c r="AL441" s="4">
        <v>2640</v>
      </c>
      <c r="AM441" s="7">
        <f>AN441/(AF441+AH441+AJ441+AL441+AN441+AP441)</f>
        <v>5.9299240031048615E-3</v>
      </c>
      <c r="AN441" s="4">
        <v>1314</v>
      </c>
      <c r="AO441" s="7">
        <f>AP441/(AF441+AH441+AJ441+AL441+AN441+AP441)</f>
        <v>1.2771449717493727E-2</v>
      </c>
      <c r="AP441" s="4">
        <v>2830</v>
      </c>
      <c r="AQ441" s="6">
        <f>AO441+AM441+AK441+AI441+AG441+AE441</f>
        <v>1</v>
      </c>
      <c r="AR441" s="4">
        <v>104198</v>
      </c>
      <c r="AS441" s="4">
        <f>AR441/M441</f>
        <v>20839.599999999999</v>
      </c>
      <c r="AT441" s="4">
        <f>AR441/V441</f>
        <v>3394.6553285986065</v>
      </c>
      <c r="AU441" s="7">
        <f>AR441/(AR441+AV441+AY441+BB441)</f>
        <v>0.35371595588310178</v>
      </c>
      <c r="AV441" s="4">
        <v>26198</v>
      </c>
      <c r="AW441" s="4">
        <f>AV441/M441</f>
        <v>5239.6000000000004</v>
      </c>
      <c r="AX441" s="7">
        <f>AV441/(AR441+AV441+AY441+BB441)</f>
        <v>8.8933094802448223E-2</v>
      </c>
      <c r="AY441" s="4">
        <v>90459</v>
      </c>
      <c r="AZ441" s="4">
        <f>AY441/M441</f>
        <v>18091.8</v>
      </c>
      <c r="BA441" s="7">
        <f>AY441/(AR441+AV441+AY441+BB441)</f>
        <v>0.30707683116019024</v>
      </c>
      <c r="BB441" s="4">
        <v>73726</v>
      </c>
      <c r="BC441" s="11">
        <f>BB441/(AR441+AV441+AY441+BB441)</f>
        <v>0.25027411815425976</v>
      </c>
      <c r="BD441" s="9">
        <f>BC441+BA441+AX441+AU441</f>
        <v>1</v>
      </c>
      <c r="BE441" s="14">
        <f>(AF441+AH441+AJ441+AL441+AN441+AP441)</f>
        <v>221588</v>
      </c>
      <c r="BF441" s="14">
        <f t="shared" si="30"/>
        <v>-294581</v>
      </c>
      <c r="BG441" s="13">
        <f>(AF441+AH441+AJ441+AL441+AN441+AP441)-(AR441+AV441+AY441+BB441)</f>
        <v>-72993</v>
      </c>
      <c r="BH441" s="13">
        <f t="shared" si="31"/>
        <v>1</v>
      </c>
      <c r="BI441" s="14">
        <f>AF441/W441</f>
        <v>57482</v>
      </c>
      <c r="BJ441" s="14">
        <f>AH441/Y441</f>
        <v>61098.145161290326</v>
      </c>
      <c r="BK441" s="14">
        <f>AJ441/AA441</f>
        <v>133562.55707762556</v>
      </c>
      <c r="BL441" s="14">
        <f>BI441+BJ441+BK441</f>
        <v>252142.7022389159</v>
      </c>
      <c r="BM441" s="14">
        <f>(AF441/W441)-AF441</f>
        <v>0</v>
      </c>
      <c r="BN441" s="14">
        <f>AH441/Y441-AH441</f>
        <v>8241.1451612903256</v>
      </c>
      <c r="BO441" s="14">
        <f>AJ441/AA441-AJ441</f>
        <v>29097.557077625563</v>
      </c>
      <c r="BP441" s="14">
        <f>BG441/S441</f>
        <v>-3.1066138917262513E-2</v>
      </c>
      <c r="BQ441" s="14">
        <f>(BG441-CA441)/S441</f>
        <v>-2.7887836036864497E-2</v>
      </c>
      <c r="BR441" s="27">
        <f>BQ441-BP441</f>
        <v>3.1783028803980158E-3</v>
      </c>
      <c r="BS441" s="28">
        <f t="shared" si="32"/>
        <v>1950960</v>
      </c>
      <c r="BT441" s="11">
        <f>BS441/S441</f>
        <v>0.83033707865168538</v>
      </c>
      <c r="BU441" s="14">
        <f>(BE441-AP441)*1/BT441-(BE441-AP441)</f>
        <v>44698.860622462817</v>
      </c>
      <c r="BV441" s="14">
        <f t="shared" si="33"/>
        <v>9.4308818522301663E-2</v>
      </c>
      <c r="BW441" s="27">
        <f>(AR441+AV441+AY441+BB441)/S441</f>
        <v>0.12537495743956417</v>
      </c>
      <c r="BX441" s="13">
        <f>(AF441+AH441+AJ441+AL441+AN441)/N441</f>
        <v>296.01894451962113</v>
      </c>
      <c r="BY441" s="26">
        <f>BX441/K441</f>
        <v>0.11212838807561407</v>
      </c>
      <c r="BZ441" s="11">
        <f>AP441/BE441</f>
        <v>1.2771449717493727E-2</v>
      </c>
      <c r="CA441" s="15">
        <f>-(BM441+BN441+BO441)/M441</f>
        <v>-7467.7404477831778</v>
      </c>
      <c r="CB441" s="15">
        <f>BG441-CA441</f>
        <v>-65525.259552216819</v>
      </c>
      <c r="CC441" s="18">
        <f t="shared" si="34"/>
        <v>1</v>
      </c>
      <c r="CD441" s="17">
        <f>(AF441/(AF441+AH441+AJ441))/(X441/(X441+Z441+AB441))</f>
        <v>2.0710075028964727</v>
      </c>
      <c r="CE441" s="19">
        <f>(AH441/(AF441+AH441+AJ441))/(Z441/(X441+Z441+AB441))</f>
        <v>1.0186188122606525</v>
      </c>
      <c r="CF441" s="18">
        <f>(AJ441/(AF441+AH441+AJ441))/(AB441/(X441+Z441+AB441))</f>
        <v>0.77291266523368807</v>
      </c>
      <c r="CG441">
        <f>AH441/Z441</f>
        <v>245.84651162790698</v>
      </c>
      <c r="CH441" s="11">
        <f>BB441/BE441</f>
        <v>0.33271657309962632</v>
      </c>
      <c r="CI441" s="14">
        <f>AY441/V441</f>
        <v>2947.0539393241843</v>
      </c>
      <c r="CJ441" s="14">
        <f>AV441/M441</f>
        <v>5239.6000000000004</v>
      </c>
      <c r="CK441" s="17">
        <f>N441/V441</f>
        <v>24.075800762340641</v>
      </c>
      <c r="CL441" s="17">
        <f>(AL441+AN441)/N441</f>
        <v>5.3504736129905277</v>
      </c>
      <c r="CM441" s="14">
        <f>AP441/AC441</f>
        <v>5</v>
      </c>
    </row>
    <row r="442" spans="1:91" hidden="1" x14ac:dyDescent="0.2">
      <c r="A442">
        <v>1165</v>
      </c>
      <c r="B442" s="2">
        <v>45231</v>
      </c>
      <c r="C442" s="3" t="s">
        <v>41</v>
      </c>
      <c r="D442" t="s">
        <v>42</v>
      </c>
      <c r="E442" s="3" t="s">
        <v>52</v>
      </c>
      <c r="F442" t="s">
        <v>33</v>
      </c>
      <c r="G442" t="str">
        <f>CONCATENATE(C442,E442)</f>
        <v>SEAOGG</v>
      </c>
      <c r="H442" t="s">
        <v>49</v>
      </c>
      <c r="I442">
        <f>U442/M442</f>
        <v>278</v>
      </c>
      <c r="J442" t="str">
        <f>_xlfn.CONCAT(C442,E442,H442)</f>
        <v>SEAOGGA330-200</v>
      </c>
      <c r="K442" s="4">
        <v>2640</v>
      </c>
      <c r="L442" s="4">
        <f>N442/M442</f>
        <v>199.5</v>
      </c>
      <c r="M442" s="4">
        <v>8</v>
      </c>
      <c r="N442" s="4">
        <v>1596</v>
      </c>
      <c r="O442" s="4">
        <f>P442/M442</f>
        <v>36</v>
      </c>
      <c r="P442" s="4">
        <v>288</v>
      </c>
      <c r="Q442" s="4">
        <v>536</v>
      </c>
      <c r="R442" s="4">
        <v>772</v>
      </c>
      <c r="S442" s="4">
        <f>U442*K442</f>
        <v>5871360</v>
      </c>
      <c r="T442" s="7">
        <f>N442/U442</f>
        <v>0.71762589928057552</v>
      </c>
      <c r="U442" s="4">
        <v>2224</v>
      </c>
      <c r="V442" s="4">
        <v>49.111554447215298</v>
      </c>
      <c r="W442" s="7">
        <f>P442/X442</f>
        <v>1</v>
      </c>
      <c r="X442" s="4">
        <v>288</v>
      </c>
      <c r="Y442" s="7">
        <f>Q442/Z442</f>
        <v>1</v>
      </c>
      <c r="Z442" s="4">
        <v>536</v>
      </c>
      <c r="AA442" s="7">
        <f>R442/AB442</f>
        <v>0.55142857142857138</v>
      </c>
      <c r="AB442" s="4">
        <v>1400</v>
      </c>
      <c r="AC442" s="4">
        <v>7638</v>
      </c>
      <c r="AD442" s="4">
        <f>AP442/AC442</f>
        <v>5.9996072270227812</v>
      </c>
      <c r="AE442" s="7">
        <f>AF442/(AF442+AH442+AJ442+AL442+AN442+AP442)</f>
        <v>0.240629138693709</v>
      </c>
      <c r="AF442" s="4">
        <v>126094</v>
      </c>
      <c r="AG442" s="7">
        <f>AH442/(AF442+AH442+AJ442+AL442+AN442+AP442)</f>
        <v>0.30655435500307243</v>
      </c>
      <c r="AH442" s="4">
        <v>160640</v>
      </c>
      <c r="AI442" s="7">
        <f>AJ442/(AF442+AH442+AJ442+AL442+AN442+AP442)</f>
        <v>0.34915785335618243</v>
      </c>
      <c r="AJ442" s="4">
        <v>182965</v>
      </c>
      <c r="AK442" s="7">
        <f>AL442/(AF442+AH442+AJ442+AL442+AN442+AP442)</f>
        <v>1.0320256174406222E-2</v>
      </c>
      <c r="AL442" s="4">
        <v>5408</v>
      </c>
      <c r="AM442" s="7">
        <f>AN442/(AF442+AH442+AJ442+AL442+AN442+AP442)</f>
        <v>5.8891106794041427E-3</v>
      </c>
      <c r="AN442" s="4">
        <v>3086</v>
      </c>
      <c r="AO442" s="7">
        <f>AP442/(AF442+AH442+AJ442+AL442+AN442+AP442)</f>
        <v>8.7449286093225803E-2</v>
      </c>
      <c r="AP442" s="4">
        <v>45825</v>
      </c>
      <c r="AQ442" s="6">
        <f>AO442+AM442+AK442+AI442+AG442+AE442</f>
        <v>1</v>
      </c>
      <c r="AR442" s="4">
        <v>243601</v>
      </c>
      <c r="AS442" s="4">
        <f>AR442/M442</f>
        <v>30450.125</v>
      </c>
      <c r="AT442" s="4">
        <f>AR442/V442</f>
        <v>4960.1565811120963</v>
      </c>
      <c r="AU442" s="7">
        <f>AR442/(AR442+AV442+AY442+BB442)</f>
        <v>0.31293564805418028</v>
      </c>
      <c r="AV442" s="4">
        <v>64758</v>
      </c>
      <c r="AW442" s="4">
        <f>AV442/M442</f>
        <v>8094.75</v>
      </c>
      <c r="AX442" s="7">
        <f>AV442/(AR442+AV442+AY442+BB442)</f>
        <v>8.3189669569060098E-2</v>
      </c>
      <c r="AY442" s="4">
        <v>250460</v>
      </c>
      <c r="AZ442" s="4">
        <f>AY442/M442</f>
        <v>31307.5</v>
      </c>
      <c r="BA442" s="7">
        <f>AY442/(AR442+AV442+AY442+BB442)</f>
        <v>0.32174688286029202</v>
      </c>
      <c r="BB442" s="4">
        <v>219619</v>
      </c>
      <c r="BC442" s="11">
        <f>BB442/(AR442+AV442+AY442+BB442)</f>
        <v>0.2821277995164676</v>
      </c>
      <c r="BD442" s="9">
        <f>BC442+BA442+AX442+AU442</f>
        <v>1</v>
      </c>
      <c r="BE442" s="14">
        <f>(AF442+AH442+AJ442+AL442+AN442+AP442)</f>
        <v>524018</v>
      </c>
      <c r="BF442" s="14">
        <f t="shared" si="30"/>
        <v>-778438</v>
      </c>
      <c r="BG442" s="13">
        <f>(AF442+AH442+AJ442+AL442+AN442+AP442)-(AR442+AV442+AY442+BB442)</f>
        <v>-254420</v>
      </c>
      <c r="BH442" s="13">
        <f t="shared" si="31"/>
        <v>1</v>
      </c>
      <c r="BI442" s="14">
        <f>AF442/W442</f>
        <v>126094</v>
      </c>
      <c r="BJ442" s="14">
        <f>AH442/Y442</f>
        <v>160640</v>
      </c>
      <c r="BK442" s="14">
        <f>AJ442/AA442</f>
        <v>331801.81347150262</v>
      </c>
      <c r="BL442" s="14">
        <f>BI442+BJ442+BK442</f>
        <v>618535.81347150262</v>
      </c>
      <c r="BM442" s="14">
        <f>(AF442/W442)-AF442</f>
        <v>0</v>
      </c>
      <c r="BN442" s="14">
        <f>AH442/Y442-AH442</f>
        <v>0</v>
      </c>
      <c r="BO442" s="14">
        <f>AJ442/AA442-AJ442</f>
        <v>148836.81347150262</v>
      </c>
      <c r="BP442" s="14">
        <f>BG442/S442</f>
        <v>-4.3332379550904729E-2</v>
      </c>
      <c r="BQ442" s="14">
        <f>(BG442-CA442)/S442</f>
        <v>-4.0163675590674422E-2</v>
      </c>
      <c r="BR442" s="27">
        <f>BQ442-BP442</f>
        <v>3.1687039602303069E-3</v>
      </c>
      <c r="BS442" s="28">
        <f t="shared" si="32"/>
        <v>4213440</v>
      </c>
      <c r="BT442" s="11">
        <f>BS442/S442</f>
        <v>0.71762589928057552</v>
      </c>
      <c r="BU442" s="14">
        <f>(BE442-AP442)*1/BT442-(BE442-AP442)</f>
        <v>188161.1553884712</v>
      </c>
      <c r="BV442" s="14">
        <f t="shared" si="33"/>
        <v>8.9249850119904078E-2</v>
      </c>
      <c r="BW442" s="27">
        <f>(AR442+AV442+AY442+BB442)/S442</f>
        <v>0.13258222967080882</v>
      </c>
      <c r="BX442" s="13">
        <f>(AF442+AH442+AJ442+AL442+AN442)/N442</f>
        <v>299.61967418546368</v>
      </c>
      <c r="BY442" s="26">
        <f>BX442/K442</f>
        <v>0.11349230082782716</v>
      </c>
      <c r="BZ442" s="11">
        <f>AP442/BE442</f>
        <v>8.7449286093225803E-2</v>
      </c>
      <c r="CA442" s="15">
        <f>-(BM442+BN442+BO442)/M442</f>
        <v>-18604.601683937828</v>
      </c>
      <c r="CB442" s="15">
        <f>BG442-CA442</f>
        <v>-235815.39831606217</v>
      </c>
      <c r="CC442" s="18">
        <f t="shared" si="34"/>
        <v>1</v>
      </c>
      <c r="CD442" s="17">
        <f>(AF442/(AF442+AH442+AJ442))/(X442/(X442+Z442+AB442))</f>
        <v>2.073084866880468</v>
      </c>
      <c r="CE442" s="19">
        <f>(AH442/(AF442+AH442+AJ442))/(Z442/(X442+Z442+AB442))</f>
        <v>1.4190707653262729</v>
      </c>
      <c r="CF442" s="18">
        <f>(AJ442/(AF442+AH442+AJ442))/(AB442/(X442+Z442+AB442))</f>
        <v>0.61880687723110217</v>
      </c>
      <c r="CG442">
        <f>AH442/Z442</f>
        <v>299.70149253731341</v>
      </c>
      <c r="CH442" s="11">
        <f>BB442/BE442</f>
        <v>0.41910583224240389</v>
      </c>
      <c r="CI442" s="14">
        <f>AY442/V442</f>
        <v>5099.8182162853836</v>
      </c>
      <c r="CJ442" s="14">
        <f>AV442/M442</f>
        <v>8094.75</v>
      </c>
      <c r="CK442" s="17">
        <f>N442/V442</f>
        <v>32.497444195446263</v>
      </c>
      <c r="CL442" s="17">
        <f>(AL442+AN442)/N442</f>
        <v>5.3220551378446119</v>
      </c>
      <c r="CM442" s="14">
        <f>AP442/AC442</f>
        <v>5.9996072270227812</v>
      </c>
    </row>
    <row r="443" spans="1:91" hidden="1" x14ac:dyDescent="0.2">
      <c r="A443">
        <v>399</v>
      </c>
      <c r="B443" s="2">
        <v>44866</v>
      </c>
      <c r="C443" s="3" t="s">
        <v>29</v>
      </c>
      <c r="D443" t="s">
        <v>28</v>
      </c>
      <c r="E443" s="3" t="s">
        <v>37</v>
      </c>
      <c r="F443" t="s">
        <v>38</v>
      </c>
      <c r="G443" t="str">
        <f>CONCATENATE(C443,E443)</f>
        <v>ANCLAX</v>
      </c>
      <c r="H443" t="s">
        <v>34</v>
      </c>
      <c r="I443">
        <f>U443/M443</f>
        <v>165.28571428571428</v>
      </c>
      <c r="J443" t="str">
        <f>_xlfn.CONCAT(C443,E443,H443)</f>
        <v>ANCLAX737-900</v>
      </c>
      <c r="K443" s="4">
        <v>2345</v>
      </c>
      <c r="L443" s="4">
        <f>N443/M443</f>
        <v>142.14285714285714</v>
      </c>
      <c r="M443" s="4">
        <v>7</v>
      </c>
      <c r="N443" s="4">
        <v>995</v>
      </c>
      <c r="O443" s="4">
        <f>P443/M443</f>
        <v>21.428571428571427</v>
      </c>
      <c r="P443" s="4">
        <v>150</v>
      </c>
      <c r="Q443" s="4">
        <v>206</v>
      </c>
      <c r="R443" s="4">
        <v>640</v>
      </c>
      <c r="S443" s="4">
        <f>U443*K443</f>
        <v>2713165</v>
      </c>
      <c r="T443" s="7">
        <f>N443/U443</f>
        <v>0.85998271391529824</v>
      </c>
      <c r="U443" s="4">
        <v>1157</v>
      </c>
      <c r="V443" s="4">
        <v>33.942803030303025</v>
      </c>
      <c r="W443" s="7">
        <f>P443/X443</f>
        <v>1</v>
      </c>
      <c r="X443" s="4">
        <v>150</v>
      </c>
      <c r="Y443" s="7">
        <f>Q443/Z443</f>
        <v>0.73571428571428577</v>
      </c>
      <c r="Z443" s="4">
        <v>280</v>
      </c>
      <c r="AA443" s="7">
        <f>R443/AB443</f>
        <v>0.87912087912087911</v>
      </c>
      <c r="AB443" s="4">
        <v>728</v>
      </c>
      <c r="AC443" s="4">
        <v>5656</v>
      </c>
      <c r="AD443" s="4">
        <f>AP443/AC443</f>
        <v>4.9996463932107496</v>
      </c>
      <c r="AE443" s="7">
        <f>AF443/(AF443+AH443+AJ443+AL443+AN443+AP443)</f>
        <v>0.2342006668270718</v>
      </c>
      <c r="AF443" s="4">
        <v>102204</v>
      </c>
      <c r="AG443" s="7">
        <f>AH443/(AF443+AH443+AJ443+AL443+AN443+AP443)</f>
        <v>0.19247699904902668</v>
      </c>
      <c r="AH443" s="4">
        <v>83996</v>
      </c>
      <c r="AI443" s="7">
        <f>AJ443/(AF443+AH443+AJ443+AL443+AN443+AP443)</f>
        <v>0.49825731275564566</v>
      </c>
      <c r="AJ443" s="4">
        <v>217437</v>
      </c>
      <c r="AK443" s="7">
        <f>AL443/(AF443+AH443+AJ443+AL443+AN443+AP443)</f>
        <v>8.799367545457671E-3</v>
      </c>
      <c r="AL443" s="4">
        <v>3840</v>
      </c>
      <c r="AM443" s="7">
        <f>AN443/(AF443+AH443+AJ443+AL443+AN443+AP443)</f>
        <v>1.4665612575762784E-3</v>
      </c>
      <c r="AN443" s="4">
        <v>640</v>
      </c>
      <c r="AO443" s="7">
        <f>AP443/(AF443+AH443+AJ443+AL443+AN443+AP443)</f>
        <v>6.4799092565221872E-2</v>
      </c>
      <c r="AP443" s="4">
        <v>28278</v>
      </c>
      <c r="AQ443" s="6">
        <f>AO443+AM443+AK443+AI443+AG443+AE443</f>
        <v>1</v>
      </c>
      <c r="AR443" s="4">
        <v>124996</v>
      </c>
      <c r="AS443" s="4">
        <f>AR443/M443</f>
        <v>17856.571428571428</v>
      </c>
      <c r="AT443" s="4">
        <f>AR443/V443</f>
        <v>3682.5479583523984</v>
      </c>
      <c r="AU443" s="7">
        <f>AR443/(AR443+AV443+AY443+BB443)</f>
        <v>0.3553778925132276</v>
      </c>
      <c r="AV443" s="4">
        <v>34057</v>
      </c>
      <c r="AW443" s="4">
        <f>AV443/M443</f>
        <v>4865.2857142857147</v>
      </c>
      <c r="AX443" s="7">
        <f>AV443/(AR443+AV443+AY443+BB443)</f>
        <v>9.6827937576586393E-2</v>
      </c>
      <c r="AY443" s="4">
        <v>111146</v>
      </c>
      <c r="AZ443" s="4">
        <f>AY443/M443</f>
        <v>15878</v>
      </c>
      <c r="BA443" s="7">
        <f>AY443/(AR443+AV443+AY443+BB443)</f>
        <v>0.3160007619545841</v>
      </c>
      <c r="BB443" s="4">
        <v>81528</v>
      </c>
      <c r="BC443" s="11">
        <f>BB443/(AR443+AV443+AY443+BB443)</f>
        <v>0.23179340795560194</v>
      </c>
      <c r="BD443" s="9">
        <f>BC443+BA443+AX443+AU443</f>
        <v>1</v>
      </c>
      <c r="BE443" s="14">
        <f>(AF443+AH443+AJ443+AL443+AN443+AP443)</f>
        <v>436395</v>
      </c>
      <c r="BF443" s="14">
        <f t="shared" si="30"/>
        <v>-351727</v>
      </c>
      <c r="BG443" s="13">
        <f>(AF443+AH443+AJ443+AL443+AN443+AP443)-(AR443+AV443+AY443+BB443)</f>
        <v>84668</v>
      </c>
      <c r="BH443" s="13">
        <f t="shared" si="31"/>
        <v>0</v>
      </c>
      <c r="BI443" s="14">
        <f>AF443/W443</f>
        <v>102204</v>
      </c>
      <c r="BJ443" s="14">
        <f>AH443/Y443</f>
        <v>114169.3203883495</v>
      </c>
      <c r="BK443" s="14">
        <f>AJ443/AA443</f>
        <v>247334.58749999999</v>
      </c>
      <c r="BL443" s="14">
        <f>BI443+BJ443+BK443</f>
        <v>463707.90788834949</v>
      </c>
      <c r="BM443" s="14">
        <f>(AF443/W443)-AF443</f>
        <v>0</v>
      </c>
      <c r="BN443" s="14">
        <f>AH443/Y443-AH443</f>
        <v>30173.320388349501</v>
      </c>
      <c r="BO443" s="14">
        <f>AJ443/AA443-AJ443</f>
        <v>29897.587499999994</v>
      </c>
      <c r="BP443" s="14">
        <f>BG443/S443</f>
        <v>3.1206358625442979E-2</v>
      </c>
      <c r="BQ443" s="14">
        <f>(BG443-CA443)/S443</f>
        <v>3.4369291314669106E-2</v>
      </c>
      <c r="BR443" s="27">
        <f>BQ443-BP443</f>
        <v>3.1629326892261278E-3</v>
      </c>
      <c r="BS443" s="28">
        <f t="shared" si="32"/>
        <v>2333275</v>
      </c>
      <c r="BT443" s="11">
        <f>BS443/S443</f>
        <v>0.85998271391529824</v>
      </c>
      <c r="BU443" s="14">
        <f>(BE443-AP443)*1/BT443-(BE443-AP443)</f>
        <v>66447.189949748688</v>
      </c>
      <c r="BV443" s="14">
        <f t="shared" si="33"/>
        <v>0.16084351670466043</v>
      </c>
      <c r="BW443" s="27">
        <f>(AR443+AV443+AY443+BB443)/S443</f>
        <v>0.12963715807921744</v>
      </c>
      <c r="BX443" s="13">
        <f>(AF443+AH443+AJ443+AL443+AN443)/N443</f>
        <v>410.16783919597992</v>
      </c>
      <c r="BY443" s="26">
        <f>BX443/K443</f>
        <v>0.17491165850574836</v>
      </c>
      <c r="BZ443" s="11">
        <f>AP443/BE443</f>
        <v>6.4799092565221872E-2</v>
      </c>
      <c r="CA443" s="15">
        <f>-(BM443+BN443+BO443)/M443</f>
        <v>-8581.558269764213</v>
      </c>
      <c r="CB443" s="15">
        <f>BG443-CA443</f>
        <v>93249.558269764209</v>
      </c>
      <c r="CC443" s="18">
        <f t="shared" si="34"/>
        <v>0</v>
      </c>
      <c r="CD443" s="17">
        <f>(AF443/(AF443+AH443+AJ443))/(X443/(X443+Z443+AB443))</f>
        <v>1.9547635127602279</v>
      </c>
      <c r="CE443" s="19">
        <f>(AH443/(AF443+AH443+AJ443))/(Z443/(X443+Z443+AB443))</f>
        <v>0.86063333426533528</v>
      </c>
      <c r="CF443" s="18">
        <f>(AJ443/(AF443+AH443+AJ443))/(AB443/(X443+Z443+AB443))</f>
        <v>0.85687931248856053</v>
      </c>
      <c r="CG443">
        <f>AH443/Z443</f>
        <v>299.98571428571427</v>
      </c>
      <c r="CH443" s="11">
        <f>BB443/BE443</f>
        <v>0.18682157219949816</v>
      </c>
      <c r="CI443" s="14">
        <f>AY443/V443</f>
        <v>3274.5085873070789</v>
      </c>
      <c r="CJ443" s="14">
        <f>AV443/M443</f>
        <v>4865.2857142857147</v>
      </c>
      <c r="CK443" s="17">
        <f>N443/V443</f>
        <v>29.314019797118597</v>
      </c>
      <c r="CL443" s="17">
        <f>(AL443+AN443)/N443</f>
        <v>4.5025125628140703</v>
      </c>
      <c r="CM443" s="14">
        <f>AP443/AC443</f>
        <v>4.9996463932107496</v>
      </c>
    </row>
    <row r="444" spans="1:91" hidden="1" x14ac:dyDescent="0.2">
      <c r="A444">
        <v>1081</v>
      </c>
      <c r="B444" s="2">
        <v>45231</v>
      </c>
      <c r="C444" s="3" t="s">
        <v>36</v>
      </c>
      <c r="D444" t="s">
        <v>28</v>
      </c>
      <c r="E444" s="3" t="s">
        <v>41</v>
      </c>
      <c r="F444" t="s">
        <v>42</v>
      </c>
      <c r="G444" t="str">
        <f>CONCATENATE(C444,E444)</f>
        <v>JNUSEA</v>
      </c>
      <c r="H444" t="s">
        <v>34</v>
      </c>
      <c r="I444">
        <f>U444/M444</f>
        <v>172.76470588235293</v>
      </c>
      <c r="J444" t="str">
        <f>_xlfn.CONCAT(C444,E444,H444)</f>
        <v>JNUSEA737-900</v>
      </c>
      <c r="K444" s="4">
        <v>909</v>
      </c>
      <c r="L444" s="4">
        <f>N444/M444</f>
        <v>129.76470588235293</v>
      </c>
      <c r="M444" s="4">
        <v>17</v>
      </c>
      <c r="N444" s="4">
        <v>2206</v>
      </c>
      <c r="O444" s="4">
        <f>P444/M444</f>
        <v>22.058823529411764</v>
      </c>
      <c r="P444" s="4">
        <v>375</v>
      </c>
      <c r="Q444" s="4">
        <v>634</v>
      </c>
      <c r="R444" s="4">
        <v>1198</v>
      </c>
      <c r="S444" s="4">
        <f>U444*K444</f>
        <v>2669733</v>
      </c>
      <c r="T444" s="7">
        <f>N444/U444</f>
        <v>0.75110657133129044</v>
      </c>
      <c r="U444" s="4">
        <v>2937</v>
      </c>
      <c r="V444" s="4">
        <v>39.69330985915493</v>
      </c>
      <c r="W444" s="7">
        <f>P444/X444</f>
        <v>0.98684210526315785</v>
      </c>
      <c r="X444" s="4">
        <v>380</v>
      </c>
      <c r="Y444" s="7">
        <f>Q444/Z444</f>
        <v>0.89295774647887327</v>
      </c>
      <c r="Z444" s="4">
        <v>710</v>
      </c>
      <c r="AA444" s="7">
        <f>R444/AB444</f>
        <v>0.64826839826839822</v>
      </c>
      <c r="AB444" s="4">
        <v>1848</v>
      </c>
      <c r="AC444" s="4">
        <v>8277</v>
      </c>
      <c r="AD444" s="4">
        <f>AP444/AC444</f>
        <v>5.9996375498368977</v>
      </c>
      <c r="AE444" s="7">
        <f>AF444/(AF444+AH444+AJ444+AL444+AN444+AP444)</f>
        <v>0.25609107625595212</v>
      </c>
      <c r="AF444" s="4">
        <v>149297</v>
      </c>
      <c r="AG444" s="7">
        <f>AH444/(AF444+AH444+AJ444+AL444+AN444+AP444)</f>
        <v>0.24115070053380538</v>
      </c>
      <c r="AH444" s="4">
        <v>140587</v>
      </c>
      <c r="AI444" s="7">
        <f>AJ444/(AF444+AH444+AJ444+AL444+AN444+AP444)</f>
        <v>0.39068482153884154</v>
      </c>
      <c r="AJ444" s="4">
        <v>227763</v>
      </c>
      <c r="AK444" s="7">
        <f>AL444/(AF444+AH444+AJ444+AL444+AN444+AP444)</f>
        <v>1.4379468390213111E-2</v>
      </c>
      <c r="AL444" s="4">
        <v>8383</v>
      </c>
      <c r="AM444" s="7">
        <f>AN444/(AF444+AH444+AJ444+AL444+AN444+AP444)</f>
        <v>1.2513207909651037E-2</v>
      </c>
      <c r="AN444" s="4">
        <v>7295</v>
      </c>
      <c r="AO444" s="7">
        <f>AP444/(AF444+AH444+AJ444+AL444+AN444+AP444)</f>
        <v>8.5180725371536786E-2</v>
      </c>
      <c r="AP444" s="4">
        <v>49659</v>
      </c>
      <c r="AQ444" s="6">
        <f>AO444+AM444+AK444+AI444+AG444+AE444</f>
        <v>1</v>
      </c>
      <c r="AR444" s="4">
        <v>165047</v>
      </c>
      <c r="AS444" s="4">
        <f>AR444/M444</f>
        <v>9708.6470588235297</v>
      </c>
      <c r="AT444" s="4">
        <f>AR444/V444</f>
        <v>4158.0558684987891</v>
      </c>
      <c r="AU444" s="7">
        <f>AR444/(AR444+AV444+AY444+BB444)</f>
        <v>0.34800072532217802</v>
      </c>
      <c r="AV444" s="4">
        <v>96798</v>
      </c>
      <c r="AW444" s="4">
        <f>AV444/M444</f>
        <v>5694</v>
      </c>
      <c r="AX444" s="7">
        <f>AV444/(AR444+AV444+AY444+BB444)</f>
        <v>0.20409807030564739</v>
      </c>
      <c r="AY444" s="4">
        <v>89223</v>
      </c>
      <c r="AZ444" s="4">
        <f>AY444/M444</f>
        <v>5248.411764705882</v>
      </c>
      <c r="BA444" s="7">
        <f>AY444/(AR444+AV444+AY444+BB444)</f>
        <v>0.18812622292692802</v>
      </c>
      <c r="BB444" s="4">
        <v>123204</v>
      </c>
      <c r="BC444" s="11">
        <f>BB444/(AR444+AV444+AY444+BB444)</f>
        <v>0.25977498144524663</v>
      </c>
      <c r="BD444" s="9">
        <f>BC444+BA444+AX444+AU444</f>
        <v>1</v>
      </c>
      <c r="BE444" s="14">
        <f>(AF444+AH444+AJ444+AL444+AN444+AP444)</f>
        <v>582984</v>
      </c>
      <c r="BF444" s="14">
        <f t="shared" si="30"/>
        <v>-474272</v>
      </c>
      <c r="BG444" s="13">
        <f>(AF444+AH444+AJ444+AL444+AN444+AP444)-(AR444+AV444+AY444+BB444)</f>
        <v>108712</v>
      </c>
      <c r="BH444" s="13">
        <f t="shared" si="31"/>
        <v>0</v>
      </c>
      <c r="BI444" s="14">
        <f>AF444/W444</f>
        <v>151287.62666666668</v>
      </c>
      <c r="BJ444" s="14">
        <f>AH444/Y444</f>
        <v>157439.70031545742</v>
      </c>
      <c r="BK444" s="14">
        <f>AJ444/AA444</f>
        <v>351340.5876460768</v>
      </c>
      <c r="BL444" s="14">
        <f>BI444+BJ444+BK444</f>
        <v>660067.91462820093</v>
      </c>
      <c r="BM444" s="14">
        <f>(AF444/W444)-AF444</f>
        <v>1990.6266666666779</v>
      </c>
      <c r="BN444" s="14">
        <f>AH444/Y444-AH444</f>
        <v>16852.700315457419</v>
      </c>
      <c r="BO444" s="14">
        <f>AJ444/AA444-AJ444</f>
        <v>123577.5876460768</v>
      </c>
      <c r="BP444" s="14">
        <f>BG444/S444</f>
        <v>4.0720176886602517E-2</v>
      </c>
      <c r="BQ444" s="14">
        <f>(BG444-CA444)/S444</f>
        <v>4.385820636763392E-2</v>
      </c>
      <c r="BR444" s="27">
        <f>BQ444-BP444</f>
        <v>3.1380294810314027E-3</v>
      </c>
      <c r="BS444" s="28">
        <f t="shared" si="32"/>
        <v>2005254</v>
      </c>
      <c r="BT444" s="11">
        <f>BS444/S444</f>
        <v>0.75110657133129044</v>
      </c>
      <c r="BU444" s="14">
        <f>(BE444-AP444)*1/BT444-(BE444-AP444)</f>
        <v>176727.36854034453</v>
      </c>
      <c r="BV444" s="14">
        <f t="shared" si="33"/>
        <v>0.21836790420615096</v>
      </c>
      <c r="BW444" s="27">
        <f>(AR444+AV444+AY444+BB444)/S444</f>
        <v>0.17764772731954842</v>
      </c>
      <c r="BX444" s="13">
        <f>(AF444+AH444+AJ444+AL444+AN444)/N444</f>
        <v>241.76110607434271</v>
      </c>
      <c r="BY444" s="26">
        <f>BX444/K444</f>
        <v>0.26596381306308331</v>
      </c>
      <c r="BZ444" s="11">
        <f>AP444/BE444</f>
        <v>8.5180725371536786E-2</v>
      </c>
      <c r="CA444" s="15">
        <f>-(BM444+BN444+BO444)/M444</f>
        <v>-8377.7008604824059</v>
      </c>
      <c r="CB444" s="15">
        <f>BG444-CA444</f>
        <v>117089.70086048241</v>
      </c>
      <c r="CC444" s="18">
        <f t="shared" si="34"/>
        <v>0</v>
      </c>
      <c r="CD444" s="17">
        <f>(AF444/(AF444+AH444+AJ444))/(X444/(X444+Z444+AB444))</f>
        <v>2.2299009597375492</v>
      </c>
      <c r="CE444" s="19">
        <f>(AH444/(AF444+AH444+AJ444))/(Z444/(X444+Z444+AB444))</f>
        <v>1.1238410851355907</v>
      </c>
      <c r="CF444" s="18">
        <f>(AJ444/(AF444+AH444+AJ444))/(AB444/(X444+Z444+AB444))</f>
        <v>0.69951864981247935</v>
      </c>
      <c r="CG444">
        <f>AH444/Z444</f>
        <v>198.00985915492959</v>
      </c>
      <c r="CH444" s="11">
        <f>BB444/BE444</f>
        <v>0.21133341566835454</v>
      </c>
      <c r="CI444" s="14">
        <f>AY444/V444</f>
        <v>2247.8095254992058</v>
      </c>
      <c r="CJ444" s="14">
        <f>AV444/M444</f>
        <v>5694</v>
      </c>
      <c r="CK444" s="17">
        <f>N444/V444</f>
        <v>55.576116172413485</v>
      </c>
      <c r="CL444" s="17">
        <f>(AL444+AN444)/N444</f>
        <v>7.1069809610154122</v>
      </c>
      <c r="CM444" s="14">
        <f>AP444/AC444</f>
        <v>5.9996375498368977</v>
      </c>
    </row>
    <row r="445" spans="1:91" hidden="1" x14ac:dyDescent="0.2">
      <c r="A445">
        <v>315</v>
      </c>
      <c r="B445" s="2">
        <v>44835</v>
      </c>
      <c r="C445" s="3" t="s">
        <v>41</v>
      </c>
      <c r="D445" t="s">
        <v>42</v>
      </c>
      <c r="E445" s="3" t="s">
        <v>46</v>
      </c>
      <c r="F445" t="s">
        <v>42</v>
      </c>
      <c r="G445" t="str">
        <f>CONCATENATE(C445,E445)</f>
        <v>SEAGEG</v>
      </c>
      <c r="H445" t="s">
        <v>31</v>
      </c>
      <c r="I445">
        <f>U445/M445</f>
        <v>159</v>
      </c>
      <c r="J445" t="str">
        <f>_xlfn.CONCAT(C445,E445,H445)</f>
        <v>SEAGEG737-800</v>
      </c>
      <c r="K445" s="4">
        <v>223</v>
      </c>
      <c r="L445" s="4">
        <f>N445/M445</f>
        <v>112.72972972972973</v>
      </c>
      <c r="M445" s="4">
        <v>37</v>
      </c>
      <c r="N445" s="4">
        <v>4171</v>
      </c>
      <c r="O445" s="4">
        <f>P445/M445</f>
        <v>20.189189189189189</v>
      </c>
      <c r="P445" s="4">
        <v>747</v>
      </c>
      <c r="Q445" s="4">
        <v>1245</v>
      </c>
      <c r="R445" s="4">
        <v>2179</v>
      </c>
      <c r="S445" s="4">
        <f>U445*K445</f>
        <v>1311909</v>
      </c>
      <c r="T445" s="7">
        <f>N445/U445</f>
        <v>0.70899201087880337</v>
      </c>
      <c r="U445" s="4">
        <v>5883</v>
      </c>
      <c r="V445" s="4">
        <v>39.142122327374693</v>
      </c>
      <c r="W445" s="7">
        <f>P445/X445</f>
        <v>0.96138996138996136</v>
      </c>
      <c r="X445" s="4">
        <v>777</v>
      </c>
      <c r="Y445" s="7">
        <f>Q445/Z445</f>
        <v>0.84121621621621623</v>
      </c>
      <c r="Z445" s="4">
        <v>1480</v>
      </c>
      <c r="AA445" s="7">
        <f>R445/AB445</f>
        <v>0.60093767236624385</v>
      </c>
      <c r="AB445" s="4">
        <v>3626</v>
      </c>
      <c r="AC445" s="4">
        <v>4718</v>
      </c>
      <c r="AD445" s="4">
        <f>AP445/AC445</f>
        <v>5</v>
      </c>
      <c r="AE445" s="7">
        <f>AF445/(AF445+AH445+AJ445+AL445+AN445+AP445)</f>
        <v>0.2655413030354099</v>
      </c>
      <c r="AF445" s="4">
        <v>124477</v>
      </c>
      <c r="AG445" s="7">
        <f>AH445/(AF445+AH445+AJ445+AL445+AN445+AP445)</f>
        <v>0.24293092303852448</v>
      </c>
      <c r="AH445" s="4">
        <v>113878</v>
      </c>
      <c r="AI445" s="7">
        <f>AJ445/(AF445+AH445+AJ445+AL445+AN445+AP445)</f>
        <v>0.40403868019719819</v>
      </c>
      <c r="AJ445" s="4">
        <v>189400</v>
      </c>
      <c r="AK445" s="7">
        <f>AL445/(AF445+AH445+AJ445+AL445+AN445+AP445)</f>
        <v>2.7870989212124574E-2</v>
      </c>
      <c r="AL445" s="4">
        <v>13065</v>
      </c>
      <c r="AM445" s="7">
        <f>AN445/(AF445+AH445+AJ445+AL445+AN445+AP445)</f>
        <v>9.2945962493093583E-3</v>
      </c>
      <c r="AN445" s="4">
        <v>4357</v>
      </c>
      <c r="AO445" s="7">
        <f>AP445/(AF445+AH445+AJ445+AL445+AN445+AP445)</f>
        <v>5.0323508267433502E-2</v>
      </c>
      <c r="AP445" s="4">
        <v>23590</v>
      </c>
      <c r="AQ445" s="6">
        <f>AO445+AM445+AK445+AI445+AG445+AE445</f>
        <v>1</v>
      </c>
      <c r="AR445" s="4">
        <v>144143</v>
      </c>
      <c r="AS445" s="4">
        <f>AR445/M445</f>
        <v>3895.7567567567567</v>
      </c>
      <c r="AT445" s="4">
        <f>AR445/V445</f>
        <v>3682.5545327978089</v>
      </c>
      <c r="AU445" s="7">
        <f>AR445/(AR445+AV445+AY445+BB445)</f>
        <v>0.25730953439261112</v>
      </c>
      <c r="AV445" s="4">
        <v>193863</v>
      </c>
      <c r="AW445" s="4">
        <f>AV445/M445</f>
        <v>5239.5405405405409</v>
      </c>
      <c r="AX445" s="7">
        <f>AV445/(AR445+AV445+AY445+BB445)</f>
        <v>0.34606465985829882</v>
      </c>
      <c r="AY445" s="4">
        <v>128171</v>
      </c>
      <c r="AZ445" s="4">
        <f>AY445/M445</f>
        <v>3464.0810810810813</v>
      </c>
      <c r="BA445" s="7">
        <f>AY445/(AR445+AV445+AY445+BB445)</f>
        <v>0.22879793214124416</v>
      </c>
      <c r="BB445" s="4">
        <v>94016</v>
      </c>
      <c r="BC445" s="11">
        <f>BB445/(AR445+AV445+AY445+BB445)</f>
        <v>0.16782787360784587</v>
      </c>
      <c r="BD445" s="9">
        <f>BC445+BA445+AX445+AU445</f>
        <v>1</v>
      </c>
      <c r="BE445" s="14">
        <f>(AF445+AH445+AJ445+AL445+AN445+AP445)</f>
        <v>468767</v>
      </c>
      <c r="BF445" s="14">
        <f t="shared" si="30"/>
        <v>-560193</v>
      </c>
      <c r="BG445" s="13">
        <f>(AF445+AH445+AJ445+AL445+AN445+AP445)-(AR445+AV445+AY445+BB445)</f>
        <v>-91426</v>
      </c>
      <c r="BH445" s="13">
        <f t="shared" si="31"/>
        <v>1</v>
      </c>
      <c r="BI445" s="14">
        <f>AF445/W445</f>
        <v>129476.07630522089</v>
      </c>
      <c r="BJ445" s="14">
        <f>AH445/Y445</f>
        <v>135373.04417670681</v>
      </c>
      <c r="BK445" s="14">
        <f>AJ445/AA445</f>
        <v>315174.11656723265</v>
      </c>
      <c r="BL445" s="14">
        <f>BI445+BJ445+BK445</f>
        <v>580023.23704916029</v>
      </c>
      <c r="BM445" s="14">
        <f>(AF445/W445)-AF445</f>
        <v>4999.0763052208931</v>
      </c>
      <c r="BN445" s="14">
        <f>AH445/Y445-AH445</f>
        <v>21495.044176706811</v>
      </c>
      <c r="BO445" s="14">
        <f>AJ445/AA445-AJ445</f>
        <v>125774.11656723265</v>
      </c>
      <c r="BP445" s="14">
        <f>BG445/S445</f>
        <v>-6.9689284851312094E-2</v>
      </c>
      <c r="BQ445" s="14">
        <f>(BG445-CA445)/S445</f>
        <v>-6.6552361666788309E-2</v>
      </c>
      <c r="BR445" s="27">
        <f>BQ445-BP445</f>
        <v>3.1369231845237849E-3</v>
      </c>
      <c r="BS445" s="28">
        <f t="shared" si="32"/>
        <v>930133</v>
      </c>
      <c r="BT445" s="11">
        <f>BS445/S445</f>
        <v>0.70899201087880337</v>
      </c>
      <c r="BU445" s="14">
        <f>(BE445-AP445)*1/BT445-(BE445-AP445)</f>
        <v>182724.29249580437</v>
      </c>
      <c r="BV445" s="14">
        <f t="shared" si="33"/>
        <v>0.35731670413115546</v>
      </c>
      <c r="BW445" s="27">
        <f>(AR445+AV445+AY445+BB445)/S445</f>
        <v>0.42700598898246755</v>
      </c>
      <c r="BX445" s="13">
        <f>(AF445+AH445+AJ445+AL445+AN445)/N445</f>
        <v>106.73147926156797</v>
      </c>
      <c r="BY445" s="26">
        <f>BX445/K445</f>
        <v>0.47861649893079805</v>
      </c>
      <c r="BZ445" s="11">
        <f>AP445/BE445</f>
        <v>5.0323508267433502E-2</v>
      </c>
      <c r="CA445" s="15">
        <f>-(BM445+BN445+BO445)/M445</f>
        <v>-4115.3577580854153</v>
      </c>
      <c r="CB445" s="15">
        <f>BG445-CA445</f>
        <v>-87310.642241914582</v>
      </c>
      <c r="CC445" s="18">
        <f t="shared" si="34"/>
        <v>1</v>
      </c>
      <c r="CD445" s="17">
        <f>(AF445/(AF445+AH445+AJ445))/(X445/(X445+Z445+AB445))</f>
        <v>2.2032909358995552</v>
      </c>
      <c r="CE445" s="19">
        <f>(AH445/(AF445+AH445+AJ445))/(Z445/(X445+Z445+AB445))</f>
        <v>1.0582343865062944</v>
      </c>
      <c r="CF445" s="18">
        <f>(AJ445/(AF445+AH445+AJ445))/(AB445/(X445+Z445+AB445))</f>
        <v>0.71838280495773021</v>
      </c>
      <c r="CG445">
        <f>AH445/Z445</f>
        <v>76.944594594594591</v>
      </c>
      <c r="CH445" s="11">
        <f>BB445/BE445</f>
        <v>0.20056019301699993</v>
      </c>
      <c r="CI445" s="14">
        <f>AY445/V445</f>
        <v>3274.5030769668174</v>
      </c>
      <c r="CJ445" s="14">
        <f>AV445/M445</f>
        <v>5239.5405405405409</v>
      </c>
      <c r="CK445" s="17">
        <f>N445/V445</f>
        <v>106.5603945824609</v>
      </c>
      <c r="CL445" s="17">
        <f>(AL445+AN445)/N445</f>
        <v>4.1769359865739633</v>
      </c>
      <c r="CM445" s="14">
        <f>AP445/AC445</f>
        <v>5</v>
      </c>
    </row>
    <row r="446" spans="1:91" hidden="1" x14ac:dyDescent="0.2">
      <c r="A446">
        <v>734</v>
      </c>
      <c r="B446" s="2">
        <v>45170</v>
      </c>
      <c r="C446" s="3" t="s">
        <v>41</v>
      </c>
      <c r="D446" t="s">
        <v>42</v>
      </c>
      <c r="E446" s="3" t="s">
        <v>52</v>
      </c>
      <c r="F446" t="s">
        <v>33</v>
      </c>
      <c r="G446" t="str">
        <f>CONCATENATE(C446,E446)</f>
        <v>SEAOGG</v>
      </c>
      <c r="H446" t="s">
        <v>34</v>
      </c>
      <c r="I446">
        <f>U446/M446</f>
        <v>169.90909090909091</v>
      </c>
      <c r="J446" t="str">
        <f>_xlfn.CONCAT(C446,E446,H446)</f>
        <v>SEAOGG737-900</v>
      </c>
      <c r="K446" s="4">
        <v>2640</v>
      </c>
      <c r="L446" s="4">
        <f>N446/M446</f>
        <v>111.27272727272727</v>
      </c>
      <c r="M446" s="4">
        <v>11</v>
      </c>
      <c r="N446" s="4">
        <v>1224</v>
      </c>
      <c r="O446" s="4">
        <f>P446/M446</f>
        <v>19.727272727272727</v>
      </c>
      <c r="P446" s="4">
        <v>217</v>
      </c>
      <c r="Q446" s="4">
        <v>405</v>
      </c>
      <c r="R446" s="4">
        <v>603</v>
      </c>
      <c r="S446" s="4">
        <f>U446*K446</f>
        <v>4934160</v>
      </c>
      <c r="T446" s="7">
        <f>N446/U446</f>
        <v>0.6548956661316212</v>
      </c>
      <c r="U446" s="4">
        <v>1869</v>
      </c>
      <c r="V446" s="4">
        <v>64.45891521197008</v>
      </c>
      <c r="W446" s="7">
        <f>P446/X446</f>
        <v>0.89669421487603307</v>
      </c>
      <c r="X446" s="4">
        <v>242</v>
      </c>
      <c r="Y446" s="7">
        <f>Q446/Z446</f>
        <v>0.89601769911504425</v>
      </c>
      <c r="Z446" s="4">
        <v>452</v>
      </c>
      <c r="AA446" s="7">
        <f>R446/AB446</f>
        <v>0.51275510204081631</v>
      </c>
      <c r="AB446" s="4">
        <v>1176</v>
      </c>
      <c r="AC446" s="4">
        <v>11191</v>
      </c>
      <c r="AD446" s="4">
        <f>AP446/AC446</f>
        <v>5.9997319274416938</v>
      </c>
      <c r="AE446" s="7">
        <f>AF446/(AF446+AH446+AJ446+AL446+AN446+AP446)</f>
        <v>0.25988103106411103</v>
      </c>
      <c r="AF446" s="4">
        <v>117960</v>
      </c>
      <c r="AG446" s="7">
        <f>AH446/(AF446+AH446+AJ446+AL446+AN446+AP446)</f>
        <v>0.25051553205551885</v>
      </c>
      <c r="AH446" s="4">
        <v>113709</v>
      </c>
      <c r="AI446" s="7">
        <f>AJ446/(AF446+AH446+AJ446+AL446+AN446+AP446)</f>
        <v>0.32840273187926855</v>
      </c>
      <c r="AJ446" s="4">
        <v>149062</v>
      </c>
      <c r="AK446" s="7">
        <f>AL446/(AF446+AH446+AJ446+AL446+AN446+AP446)</f>
        <v>9.2927957699933898E-3</v>
      </c>
      <c r="AL446" s="4">
        <v>4218</v>
      </c>
      <c r="AM446" s="7">
        <f>AN446/(AF446+AH446+AJ446+AL446+AN446+AP446)</f>
        <v>3.9832562238378494E-3</v>
      </c>
      <c r="AN446" s="4">
        <v>1808</v>
      </c>
      <c r="AO446" s="7">
        <f>AP446/(AF446+AH446+AJ446+AL446+AN446+AP446)</f>
        <v>0.14792465300727031</v>
      </c>
      <c r="AP446" s="4">
        <v>67143</v>
      </c>
      <c r="AQ446" s="6">
        <f>AO446+AM446+AK446+AI446+AG446+AE446</f>
        <v>1</v>
      </c>
      <c r="AR446" s="4">
        <v>268024</v>
      </c>
      <c r="AS446" s="4">
        <f>AR446/M446</f>
        <v>24365.81818181818</v>
      </c>
      <c r="AT446" s="4">
        <f>AR446/V446</f>
        <v>4158.0594262037421</v>
      </c>
      <c r="AU446" s="7">
        <f>AR446/(AR446+AV446+AY446+BB446)</f>
        <v>0.39731451298494341</v>
      </c>
      <c r="AV446" s="4">
        <v>61599</v>
      </c>
      <c r="AW446" s="4">
        <f>AV446/M446</f>
        <v>5599.909090909091</v>
      </c>
      <c r="AX446" s="7">
        <f>AV446/(AR446+AV446+AY446+BB446)</f>
        <v>9.13133774787315E-2</v>
      </c>
      <c r="AY446" s="4">
        <v>144892</v>
      </c>
      <c r="AZ446" s="4">
        <f>AY446/M446</f>
        <v>13172</v>
      </c>
      <c r="BA446" s="7">
        <f>AY446/(AR446+AV446+AY446+BB446)</f>
        <v>0.21478559537733347</v>
      </c>
      <c r="BB446" s="4">
        <v>200074</v>
      </c>
      <c r="BC446" s="11">
        <f>BB446/(AR446+AV446+AY446+BB446)</f>
        <v>0.29658651415899162</v>
      </c>
      <c r="BD446" s="9">
        <f>BC446+BA446+AX446+AU446</f>
        <v>1</v>
      </c>
      <c r="BE446" s="14">
        <f>(AF446+AH446+AJ446+AL446+AN446+AP446)</f>
        <v>453900</v>
      </c>
      <c r="BF446" s="14">
        <f t="shared" si="30"/>
        <v>-674589</v>
      </c>
      <c r="BG446" s="13">
        <f>(AF446+AH446+AJ446+AL446+AN446+AP446)-(AR446+AV446+AY446+BB446)</f>
        <v>-220689</v>
      </c>
      <c r="BH446" s="13">
        <f t="shared" si="31"/>
        <v>1</v>
      </c>
      <c r="BI446" s="14">
        <f>AF446/W446</f>
        <v>131549.86175115209</v>
      </c>
      <c r="BJ446" s="14">
        <f>AH446/Y446</f>
        <v>126904.85925925926</v>
      </c>
      <c r="BK446" s="14">
        <f>AJ446/AA446</f>
        <v>290707.98009950249</v>
      </c>
      <c r="BL446" s="14">
        <f>BI446+BJ446+BK446</f>
        <v>549162.70110991388</v>
      </c>
      <c r="BM446" s="14">
        <f>(AF446/W446)-AF446</f>
        <v>13589.861751152086</v>
      </c>
      <c r="BN446" s="14">
        <f>AH446/Y446-AH446</f>
        <v>13195.859259259261</v>
      </c>
      <c r="BO446" s="14">
        <f>AJ446/AA446-AJ446</f>
        <v>141645.98009950249</v>
      </c>
      <c r="BP446" s="14">
        <f>BG446/S446</f>
        <v>-4.4726762002042904E-2</v>
      </c>
      <c r="BQ446" s="14">
        <f>(BG446-CA446)/S446</f>
        <v>-4.1623503731501615E-2</v>
      </c>
      <c r="BR446" s="27">
        <f>BQ446-BP446</f>
        <v>3.1032582705412884E-3</v>
      </c>
      <c r="BS446" s="28">
        <f t="shared" si="32"/>
        <v>3231360</v>
      </c>
      <c r="BT446" s="11">
        <f>BS446/S446</f>
        <v>0.6548956661316212</v>
      </c>
      <c r="BU446" s="14">
        <f>(BE446-AP446)*1/BT446-(BE446-AP446)</f>
        <v>203805.7720588235</v>
      </c>
      <c r="BV446" s="14">
        <f t="shared" si="33"/>
        <v>9.1991341991341985E-2</v>
      </c>
      <c r="BW446" s="27">
        <f>(AR446+AV446+AY446+BB446)/S446</f>
        <v>0.13671810399338488</v>
      </c>
      <c r="BX446" s="13">
        <f>(AF446+AH446+AJ446+AL446+AN446)/N446</f>
        <v>315.97794117647061</v>
      </c>
      <c r="BY446" s="26">
        <f>BX446/K446</f>
        <v>0.11968861408199644</v>
      </c>
      <c r="BZ446" s="11">
        <f>AP446/BE446</f>
        <v>0.14792465300727031</v>
      </c>
      <c r="CA446" s="15">
        <f>-(BM446+BN446+BO446)/M446</f>
        <v>-15311.972828173983</v>
      </c>
      <c r="CB446" s="15">
        <f>BG446-CA446</f>
        <v>-205377.02717182602</v>
      </c>
      <c r="CC446" s="18">
        <f t="shared" si="34"/>
        <v>1</v>
      </c>
      <c r="CD446" s="17">
        <f>(AF446/(AF446+AH446+AJ446))/(X446/(X446+Z446+AB446))</f>
        <v>2.3941026365310174</v>
      </c>
      <c r="CE446" s="19">
        <f>(AH446/(AF446+AH446+AJ446))/(Z446/(X446+Z446+AB446))</f>
        <v>1.2356053282038748</v>
      </c>
      <c r="CF446" s="18">
        <f>(AJ446/(AF446+AH446+AJ446))/(AB446/(X446+Z446+AB446))</f>
        <v>0.62256254558787616</v>
      </c>
      <c r="CG446">
        <f>AH446/Z446</f>
        <v>251.56858407079645</v>
      </c>
      <c r="CH446" s="11">
        <f>BB446/BE446</f>
        <v>0.44078871998237495</v>
      </c>
      <c r="CI446" s="14">
        <f>AY446/V446</f>
        <v>2247.8193981938657</v>
      </c>
      <c r="CJ446" s="14">
        <f>AV446/M446</f>
        <v>5599.909090909091</v>
      </c>
      <c r="CK446" s="17">
        <f>N446/V446</f>
        <v>18.988839572849376</v>
      </c>
      <c r="CL446" s="17">
        <f>(AL446+AN446)/N446</f>
        <v>4.9232026143790852</v>
      </c>
      <c r="CM446" s="14">
        <f>AP446/AC446</f>
        <v>5.9997319274416938</v>
      </c>
    </row>
    <row r="447" spans="1:91" hidden="1" x14ac:dyDescent="0.2">
      <c r="A447">
        <v>917</v>
      </c>
      <c r="B447" s="2">
        <v>45200</v>
      </c>
      <c r="C447" s="3" t="s">
        <v>52</v>
      </c>
      <c r="D447" t="s">
        <v>33</v>
      </c>
      <c r="E447" s="3" t="s">
        <v>43</v>
      </c>
      <c r="F447" t="s">
        <v>38</v>
      </c>
      <c r="G447" t="str">
        <f>CONCATENATE(C447,E447)</f>
        <v>OGGSFO</v>
      </c>
      <c r="H447" t="s">
        <v>51</v>
      </c>
      <c r="I447">
        <f>U447/M447</f>
        <v>351.53333333333336</v>
      </c>
      <c r="J447" t="str">
        <f>_xlfn.CONCAT(C447,E447,H447)</f>
        <v>OGGSFO777-200</v>
      </c>
      <c r="K447" s="4">
        <v>2338</v>
      </c>
      <c r="L447" s="4">
        <f>N447/M447</f>
        <v>214.93333333333334</v>
      </c>
      <c r="M447" s="4">
        <v>15</v>
      </c>
      <c r="N447" s="4">
        <v>3224</v>
      </c>
      <c r="O447" s="4">
        <f>P447/M447</f>
        <v>36.333333333333336</v>
      </c>
      <c r="P447" s="4">
        <v>545</v>
      </c>
      <c r="Q447" s="4">
        <v>1021</v>
      </c>
      <c r="R447" s="4">
        <v>1658</v>
      </c>
      <c r="S447" s="4">
        <f>U447*K447</f>
        <v>12328274</v>
      </c>
      <c r="T447" s="7">
        <f>N447/U447</f>
        <v>0.61141665086288643</v>
      </c>
      <c r="U447" s="4">
        <v>5273</v>
      </c>
      <c r="V447" s="4">
        <v>70.153038548752846</v>
      </c>
      <c r="W447" s="7">
        <f>P447/X447</f>
        <v>0.79912023460410553</v>
      </c>
      <c r="X447" s="4">
        <v>682</v>
      </c>
      <c r="Y447" s="7">
        <f>Q447/Z447</f>
        <v>0.80015673981191227</v>
      </c>
      <c r="Z447" s="4">
        <v>1276</v>
      </c>
      <c r="AA447" s="7">
        <f>R447/AB447</f>
        <v>0.5</v>
      </c>
      <c r="AB447" s="4">
        <v>3316</v>
      </c>
      <c r="AC447" s="4">
        <v>84358</v>
      </c>
      <c r="AD447" s="4">
        <f>AP447/AC447</f>
        <v>6</v>
      </c>
      <c r="AE447" s="7">
        <f>AF447/(AF447+AH447+AJ447+AL447+AN447+AP447)</f>
        <v>0.18528535565720294</v>
      </c>
      <c r="AF447" s="4">
        <v>286224</v>
      </c>
      <c r="AG447" s="7">
        <f>AH447/(AF447+AH447+AJ447+AL447+AN447+AP447)</f>
        <v>0.20385959370108508</v>
      </c>
      <c r="AH447" s="4">
        <v>314917</v>
      </c>
      <c r="AI447" s="7">
        <f>AJ447/(AF447+AH447+AJ447+AL447+AN447+AP447)</f>
        <v>0.27139892307871571</v>
      </c>
      <c r="AJ447" s="4">
        <v>419250</v>
      </c>
      <c r="AK447" s="7">
        <f>AL447/(AF447+AH447+AJ447+AL447+AN447+AP447)</f>
        <v>7.5111310780735562E-3</v>
      </c>
      <c r="AL447" s="4">
        <v>11603</v>
      </c>
      <c r="AM447" s="7">
        <f>AN447/(AF447+AH447+AJ447+AL447+AN447+AP447)</f>
        <v>4.2931846341277106E-3</v>
      </c>
      <c r="AN447" s="4">
        <v>6632</v>
      </c>
      <c r="AO447" s="7">
        <f>AP447/(AF447+AH447+AJ447+AL447+AN447+AP447)</f>
        <v>0.32765181185079501</v>
      </c>
      <c r="AP447" s="4">
        <v>506148</v>
      </c>
      <c r="AQ447" s="6">
        <f>AO447+AM447+AK447+AI447+AG447+AE447</f>
        <v>1</v>
      </c>
      <c r="AR447" s="4">
        <v>342451</v>
      </c>
      <c r="AS447" s="4">
        <f>AR447/M447</f>
        <v>22830.066666666666</v>
      </c>
      <c r="AT447" s="4">
        <f>AR447/V447</f>
        <v>4881.4849233082568</v>
      </c>
      <c r="AU447" s="7">
        <f>AR447/(AR447+AV447+AY447+BB447)</f>
        <v>0.31064273695000433</v>
      </c>
      <c r="AV447" s="4">
        <v>114605</v>
      </c>
      <c r="AW447" s="4">
        <f>AV447/M447</f>
        <v>7640.333333333333</v>
      </c>
      <c r="AX447" s="7">
        <f>AV447/(AR447+AV447+AY447+BB447)</f>
        <v>0.10396001433243075</v>
      </c>
      <c r="AY447" s="4">
        <v>305124</v>
      </c>
      <c r="AZ447" s="4">
        <f>AY447/M447</f>
        <v>20341.599999999999</v>
      </c>
      <c r="BA447" s="7">
        <f>AY447/(AR447+AV447+AY447+BB447)</f>
        <v>0.27678282285387723</v>
      </c>
      <c r="BB447" s="4">
        <v>340215</v>
      </c>
      <c r="BC447" s="11">
        <f>BB447/(AR447+AV447+AY447+BB447)</f>
        <v>0.3086144258636877</v>
      </c>
      <c r="BD447" s="9">
        <f>BC447+BA447+AX447+AU447</f>
        <v>1</v>
      </c>
      <c r="BE447" s="14">
        <f>(AF447+AH447+AJ447+AL447+AN447+AP447)</f>
        <v>1544774</v>
      </c>
      <c r="BF447" s="14">
        <f t="shared" si="30"/>
        <v>-1102395</v>
      </c>
      <c r="BG447" s="13">
        <f>(AF447+AH447+AJ447+AL447+AN447+AP447)-(AR447+AV447+AY447+BB447)</f>
        <v>442379</v>
      </c>
      <c r="BH447" s="13">
        <f t="shared" si="31"/>
        <v>0</v>
      </c>
      <c r="BI447" s="14">
        <f>AF447/W447</f>
        <v>358173.88623853214</v>
      </c>
      <c r="BJ447" s="14">
        <f>AH447/Y447</f>
        <v>393569.14005876589</v>
      </c>
      <c r="BK447" s="14">
        <f>AJ447/AA447</f>
        <v>838500</v>
      </c>
      <c r="BL447" s="14">
        <f>BI447+BJ447+BK447</f>
        <v>1590243.026297298</v>
      </c>
      <c r="BM447" s="14">
        <f>(AF447/W447)-AF447</f>
        <v>71949.886238532141</v>
      </c>
      <c r="BN447" s="14">
        <f>AH447/Y447-AH447</f>
        <v>78652.140058765886</v>
      </c>
      <c r="BO447" s="14">
        <f>AJ447/AA447-AJ447</f>
        <v>419250</v>
      </c>
      <c r="BP447" s="14">
        <f>BG447/S447</f>
        <v>3.5883287473980542E-2</v>
      </c>
      <c r="BQ447" s="14">
        <f>(BG447-CA447)/S447</f>
        <v>3.8964832797071719E-2</v>
      </c>
      <c r="BR447" s="27">
        <f>BQ447-BP447</f>
        <v>3.0815453230911768E-3</v>
      </c>
      <c r="BS447" s="28">
        <f t="shared" si="32"/>
        <v>7537712</v>
      </c>
      <c r="BT447" s="11">
        <f>BS447/S447</f>
        <v>0.61141665086288643</v>
      </c>
      <c r="BU447" s="14">
        <f>(BE447-AP447)*1/BT447-(BE447-AP447)</f>
        <v>660094.50186104211</v>
      </c>
      <c r="BV447" s="14">
        <f t="shared" si="33"/>
        <v>0.1253033474110001</v>
      </c>
      <c r="BW447" s="27">
        <f>(AR447+AV447+AY447+BB447)/S447</f>
        <v>8.9420059937019569E-2</v>
      </c>
      <c r="BX447" s="13">
        <f>(AF447+AH447+AJ447+AL447+AN447)/N447</f>
        <v>322.15446650124068</v>
      </c>
      <c r="BY447" s="26">
        <f>BX447/K447</f>
        <v>0.13779061869171971</v>
      </c>
      <c r="BZ447" s="11">
        <f>AP447/BE447</f>
        <v>0.32765181185079501</v>
      </c>
      <c r="CA447" s="15">
        <f>-(BM447+BN447+BO447)/M447</f>
        <v>-37990.135086486538</v>
      </c>
      <c r="CB447" s="15">
        <f>BG447-CA447</f>
        <v>480369.13508648652</v>
      </c>
      <c r="CC447" s="18">
        <f t="shared" si="34"/>
        <v>0</v>
      </c>
      <c r="CD447" s="17">
        <f>(AF447/(AF447+AH447+AJ447))/(X447/(X447+Z447+AB447))</f>
        <v>2.1691779349570304</v>
      </c>
      <c r="CE447" s="19">
        <f>(AH447/(AF447+AH447+AJ447))/(Z447/(X447+Z447+AB447))</f>
        <v>1.275613001923545</v>
      </c>
      <c r="CF447" s="18">
        <f>(AJ447/(AF447+AH447+AJ447))/(AB447/(X447+Z447+AB447))</f>
        <v>0.65347963145502463</v>
      </c>
      <c r="CG447">
        <f>AH447/Z447</f>
        <v>246.80015673981191</v>
      </c>
      <c r="CH447" s="11">
        <f>BB447/BE447</f>
        <v>0.2202360992611217</v>
      </c>
      <c r="CI447" s="14">
        <f>AY447/V447</f>
        <v>4349.4053331411169</v>
      </c>
      <c r="CJ447" s="14">
        <f>AV447/M447</f>
        <v>7640.333333333333</v>
      </c>
      <c r="CK447" s="17">
        <f>N447/V447</f>
        <v>45.956669400135553</v>
      </c>
      <c r="CL447" s="17">
        <f>(AL447+AN447)/N447</f>
        <v>5.6560173697270475</v>
      </c>
      <c r="CM447" s="14">
        <f>AP447/AC447</f>
        <v>6</v>
      </c>
    </row>
    <row r="448" spans="1:91" hidden="1" x14ac:dyDescent="0.2">
      <c r="A448">
        <v>367</v>
      </c>
      <c r="B448" s="2">
        <v>44835</v>
      </c>
      <c r="C448" s="3" t="s">
        <v>43</v>
      </c>
      <c r="D448" t="s">
        <v>38</v>
      </c>
      <c r="E448" s="3" t="s">
        <v>41</v>
      </c>
      <c r="F448" t="s">
        <v>42</v>
      </c>
      <c r="G448" t="str">
        <f>CONCATENATE(C448,E448)</f>
        <v>SFOSEA</v>
      </c>
      <c r="H448" t="s">
        <v>30</v>
      </c>
      <c r="I448">
        <f>U448/M448</f>
        <v>124</v>
      </c>
      <c r="J448" t="str">
        <f>_xlfn.CONCAT(C448,E448,H448)</f>
        <v>SFOSEA737-700</v>
      </c>
      <c r="K448" s="4">
        <v>679</v>
      </c>
      <c r="L448" s="4">
        <f>N448/M448</f>
        <v>107</v>
      </c>
      <c r="M448" s="4">
        <v>10</v>
      </c>
      <c r="N448" s="4">
        <v>1070</v>
      </c>
      <c r="O448" s="4">
        <f>P448/M448</f>
        <v>17</v>
      </c>
      <c r="P448" s="4">
        <v>170</v>
      </c>
      <c r="Q448" s="4">
        <v>285</v>
      </c>
      <c r="R448" s="4">
        <v>615</v>
      </c>
      <c r="S448" s="4">
        <f>U448*K448</f>
        <v>841960</v>
      </c>
      <c r="T448" s="7">
        <f>N448/U448</f>
        <v>0.86290322580645162</v>
      </c>
      <c r="U448" s="4">
        <v>1240</v>
      </c>
      <c r="V448" s="4">
        <v>21.503544004725342</v>
      </c>
      <c r="W448" s="7">
        <f>P448/X448</f>
        <v>1</v>
      </c>
      <c r="X448" s="4">
        <v>170</v>
      </c>
      <c r="Y448" s="7">
        <f>Q448/Z448</f>
        <v>0.91935483870967738</v>
      </c>
      <c r="Z448" s="4">
        <v>310</v>
      </c>
      <c r="AA448" s="7">
        <f>R448/AB448</f>
        <v>0.80921052631578949</v>
      </c>
      <c r="AB448" s="4">
        <v>760</v>
      </c>
      <c r="AC448" s="4">
        <v>2524</v>
      </c>
      <c r="AD448" s="4">
        <f>AP448/AC448</f>
        <v>4.9992076069730587</v>
      </c>
      <c r="AE448" s="7">
        <f>AF448/(AF448+AH448+AJ448+AL448+AN448+AP448)</f>
        <v>0.23991604874527295</v>
      </c>
      <c r="AF448" s="4">
        <v>50183</v>
      </c>
      <c r="AG448" s="7">
        <f>AH448/(AF448+AH448+AJ448+AL448+AN448+AP448)</f>
        <v>0.23695671920791322</v>
      </c>
      <c r="AH448" s="4">
        <v>49564</v>
      </c>
      <c r="AI448" s="7">
        <f>AJ448/(AF448+AH448+AJ448+AL448+AN448+AP448)</f>
        <v>0.43634094918463062</v>
      </c>
      <c r="AJ448" s="4">
        <v>91269</v>
      </c>
      <c r="AK448" s="7">
        <f>AL448/(AF448+AH448+AJ448+AL448+AN448+AP448)</f>
        <v>1.7641237468267287E-2</v>
      </c>
      <c r="AL448" s="4">
        <v>3690</v>
      </c>
      <c r="AM448" s="7">
        <f>AN448/(AF448+AH448+AJ448+AL448+AN448+AP448)</f>
        <v>8.8206187341336433E-3</v>
      </c>
      <c r="AN448" s="4">
        <v>1845</v>
      </c>
      <c r="AO448" s="7">
        <f>AP448/(AF448+AH448+AJ448+AL448+AN448+AP448)</f>
        <v>6.0324426659782278E-2</v>
      </c>
      <c r="AP448" s="4">
        <v>12618</v>
      </c>
      <c r="AQ448" s="6">
        <f>AO448+AM448+AK448+AI448+AG448+AE448</f>
        <v>1</v>
      </c>
      <c r="AR448" s="4">
        <v>79188</v>
      </c>
      <c r="AS448" s="4">
        <f>AR448/M448</f>
        <v>7918.8</v>
      </c>
      <c r="AT448" s="4">
        <f>AR448/V448</f>
        <v>3682.5557676724666</v>
      </c>
      <c r="AU448" s="7">
        <f>AR448/(AR448+AV448+AY448+BB448)</f>
        <v>0.312196429697849</v>
      </c>
      <c r="AV448" s="4">
        <v>52395</v>
      </c>
      <c r="AW448" s="4">
        <f>AV448/M448</f>
        <v>5239.5</v>
      </c>
      <c r="AX448" s="7">
        <f>AV448/(AR448+AV448+AY448+BB448)</f>
        <v>0.20656579196366617</v>
      </c>
      <c r="AY448" s="4">
        <v>70414</v>
      </c>
      <c r="AZ448" s="4">
        <f>AY448/M448</f>
        <v>7041.4</v>
      </c>
      <c r="BA448" s="7">
        <f>AY448/(AR448+AV448+AY448+BB448)</f>
        <v>0.27760518513845961</v>
      </c>
      <c r="BB448" s="4">
        <v>51651</v>
      </c>
      <c r="BC448" s="11">
        <f>BB448/(AR448+AV448+AY448+BB448)</f>
        <v>0.20363259320002522</v>
      </c>
      <c r="BD448" s="9">
        <f>BC448+BA448+AX448+AU448</f>
        <v>1</v>
      </c>
      <c r="BE448" s="14">
        <f>(AF448+AH448+AJ448+AL448+AN448+AP448)</f>
        <v>209169</v>
      </c>
      <c r="BF448" s="14">
        <f t="shared" si="30"/>
        <v>-253648</v>
      </c>
      <c r="BG448" s="13">
        <f>(AF448+AH448+AJ448+AL448+AN448+AP448)-(AR448+AV448+AY448+BB448)</f>
        <v>-44479</v>
      </c>
      <c r="BH448" s="13">
        <f t="shared" si="31"/>
        <v>1</v>
      </c>
      <c r="BI448" s="14">
        <f>AF448/W448</f>
        <v>50183</v>
      </c>
      <c r="BJ448" s="14">
        <f>AH448/Y448</f>
        <v>53911.719298245618</v>
      </c>
      <c r="BK448" s="14">
        <f>AJ448/AA448</f>
        <v>112787.70731707317</v>
      </c>
      <c r="BL448" s="14">
        <f>BI448+BJ448+BK448</f>
        <v>216882.42661531881</v>
      </c>
      <c r="BM448" s="14">
        <f>(AF448/W448)-AF448</f>
        <v>0</v>
      </c>
      <c r="BN448" s="14">
        <f>AH448/Y448-AH448</f>
        <v>4347.7192982456181</v>
      </c>
      <c r="BO448" s="14">
        <f>AJ448/AA448-AJ448</f>
        <v>21518.707317073175</v>
      </c>
      <c r="BP448" s="14">
        <f>BG448/S448</f>
        <v>-5.2827925317117205E-2</v>
      </c>
      <c r="BQ448" s="14">
        <f>(BG448-CA448)/S448</f>
        <v>-4.9755757207549198E-2</v>
      </c>
      <c r="BR448" s="27">
        <f>BQ448-BP448</f>
        <v>3.0721681095680076E-3</v>
      </c>
      <c r="BS448" s="28">
        <f t="shared" si="32"/>
        <v>726530</v>
      </c>
      <c r="BT448" s="11">
        <f>BS448/S448</f>
        <v>0.86290322580645162</v>
      </c>
      <c r="BU448" s="14">
        <f>(BE448-AP448)*1/BT448-(BE448-AP448)</f>
        <v>31227.728971962613</v>
      </c>
      <c r="BV448" s="14">
        <f t="shared" si="33"/>
        <v>0.24843104185471995</v>
      </c>
      <c r="BW448" s="27">
        <f>(AR448+AV448+AY448+BB448)/S448</f>
        <v>0.30125896717183714</v>
      </c>
      <c r="BX448" s="13">
        <f>(AF448+AH448+AJ448+AL448+AN448)/N448</f>
        <v>183.69252336448599</v>
      </c>
      <c r="BY448" s="26">
        <f>BX448/K448</f>
        <v>0.27053390775329306</v>
      </c>
      <c r="BZ448" s="11">
        <f>AP448/BE448</f>
        <v>6.0324426659782278E-2</v>
      </c>
      <c r="CA448" s="15">
        <f>-(BM448+BN448+BO448)/M448</f>
        <v>-2586.6426615318792</v>
      </c>
      <c r="CB448" s="15">
        <f>BG448-CA448</f>
        <v>-41892.357338468122</v>
      </c>
      <c r="CC448" s="18">
        <f t="shared" si="34"/>
        <v>1</v>
      </c>
      <c r="CD448" s="17">
        <f>(AF448/(AF448+AH448+AJ448))/(X448/(X448+Z448+AB448))</f>
        <v>1.9162829599737874</v>
      </c>
      <c r="CE448" s="19">
        <f>(AH448/(AF448+AH448+AJ448))/(Z448/(X448+Z448+AB448))</f>
        <v>1.0379025840767266</v>
      </c>
      <c r="CF448" s="18">
        <f>(AJ448/(AF448+AH448+AJ448))/(AB448/(X448+Z448+AB448))</f>
        <v>0.77958170492193546</v>
      </c>
      <c r="CG448">
        <f>AH448/Z448</f>
        <v>159.88387096774193</v>
      </c>
      <c r="CH448" s="11">
        <f>BB448/BE448</f>
        <v>0.24693429714728282</v>
      </c>
      <c r="CI448" s="14">
        <f>AY448/V448</f>
        <v>3274.5300023348118</v>
      </c>
      <c r="CJ448" s="14">
        <f>AV448/M448</f>
        <v>5239.5</v>
      </c>
      <c r="CK448" s="17">
        <f>N448/V448</f>
        <v>49.759239675323776</v>
      </c>
      <c r="CL448" s="17">
        <f>(AL448+AN448)/N448</f>
        <v>5.1728971962616823</v>
      </c>
      <c r="CM448" s="14">
        <f>AP448/AC448</f>
        <v>4.9992076069730587</v>
      </c>
    </row>
    <row r="449" spans="1:91" hidden="1" x14ac:dyDescent="0.2">
      <c r="A449">
        <v>984</v>
      </c>
      <c r="B449" s="2">
        <v>45200</v>
      </c>
      <c r="C449" s="3" t="s">
        <v>43</v>
      </c>
      <c r="D449" t="s">
        <v>38</v>
      </c>
      <c r="E449" s="3" t="s">
        <v>52</v>
      </c>
      <c r="F449" t="s">
        <v>33</v>
      </c>
      <c r="G449" t="str">
        <f>CONCATENATE(C449,E449)</f>
        <v>SFOOGG</v>
      </c>
      <c r="H449" t="s">
        <v>51</v>
      </c>
      <c r="I449">
        <f>U449/M449</f>
        <v>351.53333333333336</v>
      </c>
      <c r="J449" t="str">
        <f>_xlfn.CONCAT(C449,E449,H449)</f>
        <v>SFOOGG777-200</v>
      </c>
      <c r="K449" s="4">
        <v>2338</v>
      </c>
      <c r="L449" s="4">
        <f>N449/M449</f>
        <v>214.93333333333334</v>
      </c>
      <c r="M449" s="4">
        <v>15</v>
      </c>
      <c r="N449" s="4">
        <v>3224</v>
      </c>
      <c r="O449" s="4">
        <f>P449/M449</f>
        <v>34.200000000000003</v>
      </c>
      <c r="P449" s="4">
        <v>513</v>
      </c>
      <c r="Q449" s="4">
        <v>840</v>
      </c>
      <c r="R449" s="4">
        <v>1871</v>
      </c>
      <c r="S449" s="4">
        <f>U449*K449</f>
        <v>12328274</v>
      </c>
      <c r="T449" s="7">
        <f>N449/U449</f>
        <v>0.61141665086288643</v>
      </c>
      <c r="U449" s="4">
        <v>5273</v>
      </c>
      <c r="V449" s="4">
        <v>77.783682432432443</v>
      </c>
      <c r="W449" s="7">
        <f>P449/X449</f>
        <v>0.75219941348973607</v>
      </c>
      <c r="X449" s="4">
        <v>682</v>
      </c>
      <c r="Y449" s="7">
        <f>Q449/Z449</f>
        <v>0.65830721003134796</v>
      </c>
      <c r="Z449" s="4">
        <v>1276</v>
      </c>
      <c r="AA449" s="7">
        <f>R449/AB449</f>
        <v>0.5642340168878166</v>
      </c>
      <c r="AB449" s="4">
        <v>3316</v>
      </c>
      <c r="AC449" s="4">
        <v>84358</v>
      </c>
      <c r="AD449" s="4">
        <f>AP449/AC449</f>
        <v>6</v>
      </c>
      <c r="AE449" s="7">
        <f>AF449/(AF449+AH449+AJ449+AL449+AN449+AP449)</f>
        <v>0.17170954012527437</v>
      </c>
      <c r="AF449" s="4">
        <v>256589</v>
      </c>
      <c r="AG449" s="7">
        <f>AH449/(AF449+AH449+AJ449+AL449+AN449+AP449)</f>
        <v>0.16713488409443761</v>
      </c>
      <c r="AH449" s="4">
        <v>249753</v>
      </c>
      <c r="AI449" s="7">
        <f>AJ449/(AF449+AH449+AJ449+AL449+AN449+AP449)</f>
        <v>0.30616869211413889</v>
      </c>
      <c r="AJ449" s="4">
        <v>457514</v>
      </c>
      <c r="AK449" s="7">
        <f>AL449/(AF449+AH449+AJ449+AL449+AN449+AP449)</f>
        <v>8.7598372503881368E-3</v>
      </c>
      <c r="AL449" s="4">
        <v>13090</v>
      </c>
      <c r="AM449" s="7">
        <f>AN449/(AF449+AH449+AJ449+AL449+AN449+AP449)</f>
        <v>7.512447133144173E-3</v>
      </c>
      <c r="AN449" s="4">
        <v>11226</v>
      </c>
      <c r="AO449" s="7">
        <f>AP449/(AF449+AH449+AJ449+AL449+AN449+AP449)</f>
        <v>0.33871459928261682</v>
      </c>
      <c r="AP449" s="4">
        <v>506148</v>
      </c>
      <c r="AQ449" s="6">
        <f>AO449+AM449+AK449+AI449+AG449+AE449</f>
        <v>1</v>
      </c>
      <c r="AR449" s="4">
        <v>379700</v>
      </c>
      <c r="AS449" s="4">
        <f>AR449/M449</f>
        <v>25313.333333333332</v>
      </c>
      <c r="AT449" s="4">
        <f>AR449/V449</f>
        <v>4881.4865550988807</v>
      </c>
      <c r="AU449" s="7">
        <f>AR449/(AR449+AV449+AY449+BB449)</f>
        <v>0.31384341222261802</v>
      </c>
      <c r="AV449" s="4">
        <v>114605</v>
      </c>
      <c r="AW449" s="4">
        <f>AV449/M449</f>
        <v>7640.333333333333</v>
      </c>
      <c r="AX449" s="7">
        <f>AV449/(AR449+AV449+AY449+BB449)</f>
        <v>9.4727480268035666E-2</v>
      </c>
      <c r="AY449" s="4">
        <v>338313</v>
      </c>
      <c r="AZ449" s="4">
        <f>AY449/M449</f>
        <v>22554.2</v>
      </c>
      <c r="BA449" s="7">
        <f>AY449/(AR449+AV449+AY449+BB449)</f>
        <v>0.2796347282572309</v>
      </c>
      <c r="BB449" s="4">
        <v>377221</v>
      </c>
      <c r="BC449" s="11">
        <f>BB449/(AR449+AV449+AY449+BB449)</f>
        <v>0.31179437925211534</v>
      </c>
      <c r="BD449" s="9">
        <f>BC449+BA449+AX449+AU449</f>
        <v>1</v>
      </c>
      <c r="BE449" s="14">
        <f>(AF449+AH449+AJ449+AL449+AN449+AP449)</f>
        <v>1494320</v>
      </c>
      <c r="BF449" s="14">
        <f t="shared" si="30"/>
        <v>-1209839</v>
      </c>
      <c r="BG449" s="13">
        <f>(AF449+AH449+AJ449+AL449+AN449+AP449)-(AR449+AV449+AY449+BB449)</f>
        <v>284481</v>
      </c>
      <c r="BH449" s="13">
        <f t="shared" si="31"/>
        <v>0</v>
      </c>
      <c r="BI449" s="14">
        <f>AF449/W449</f>
        <v>341118.31968810916</v>
      </c>
      <c r="BJ449" s="14">
        <f>AH449/Y449</f>
        <v>379386.7</v>
      </c>
      <c r="BK449" s="14">
        <f>AJ449/AA449</f>
        <v>810858.59112773929</v>
      </c>
      <c r="BL449" s="14">
        <f>BI449+BJ449+BK449</f>
        <v>1531363.6108158485</v>
      </c>
      <c r="BM449" s="14">
        <f>(AF449/W449)-AF449</f>
        <v>84529.319688109157</v>
      </c>
      <c r="BN449" s="14">
        <f>AH449/Y449-AH449</f>
        <v>129633.70000000001</v>
      </c>
      <c r="BO449" s="14">
        <f>AJ449/AA449-AJ449</f>
        <v>353344.59112773929</v>
      </c>
      <c r="BP449" s="14">
        <f>BG449/S449</f>
        <v>2.3075492968439866E-2</v>
      </c>
      <c r="BQ449" s="14">
        <f>(BG449-CA449)/S449</f>
        <v>2.6144360574810111E-2</v>
      </c>
      <c r="BR449" s="27">
        <f>BQ449-BP449</f>
        <v>3.0688676063702451E-3</v>
      </c>
      <c r="BS449" s="28">
        <f t="shared" si="32"/>
        <v>7537712</v>
      </c>
      <c r="BT449" s="11">
        <f>BS449/S449</f>
        <v>0.61141665086288643</v>
      </c>
      <c r="BU449" s="14">
        <f>(BE449-AP449)*1/BT449-(BE449-AP449)</f>
        <v>628028.66873449134</v>
      </c>
      <c r="BV449" s="14">
        <f t="shared" si="33"/>
        <v>0.12121080371834694</v>
      </c>
      <c r="BW449" s="27">
        <f>(AR449+AV449+AY449+BB449)/S449</f>
        <v>9.8135310749907084E-2</v>
      </c>
      <c r="BX449" s="13">
        <f>(AF449+AH449+AJ449+AL449+AN449)/N449</f>
        <v>306.5049627791563</v>
      </c>
      <c r="BY449" s="26">
        <f>BX449/K449</f>
        <v>0.13109707561127301</v>
      </c>
      <c r="BZ449" s="11">
        <f>AP449/BE449</f>
        <v>0.33871459928261682</v>
      </c>
      <c r="CA449" s="15">
        <f>-(BM449+BN449+BO449)/M449</f>
        <v>-37833.840721056564</v>
      </c>
      <c r="CB449" s="15">
        <f>BG449-CA449</f>
        <v>322314.84072105656</v>
      </c>
      <c r="CC449" s="18">
        <f t="shared" si="34"/>
        <v>0</v>
      </c>
      <c r="CD449" s="17">
        <f>(AF449/(AF449+AH449+AJ449))/(X449/(X449+Z449+AB449))</f>
        <v>2.0586457963007923</v>
      </c>
      <c r="CE449" s="19">
        <f>(AH449/(AF449+AH449+AJ449))/(Z449/(X449+Z449+AB449))</f>
        <v>1.0709963962540432</v>
      </c>
      <c r="CF449" s="18">
        <f>(AJ449/(AF449+AH449+AJ449))/(AB449/(X449+Z449+AB449))</f>
        <v>0.75494938640009068</v>
      </c>
      <c r="CG449">
        <f>AH449/Z449</f>
        <v>195.73119122257054</v>
      </c>
      <c r="CH449" s="11">
        <f>BB449/BE449</f>
        <v>0.25243655977300711</v>
      </c>
      <c r="CI449" s="14">
        <f>AY449/V449</f>
        <v>4349.4083774431601</v>
      </c>
      <c r="CJ449" s="14">
        <f>AV449/M449</f>
        <v>7640.333333333333</v>
      </c>
      <c r="CK449" s="17">
        <f>N449/V449</f>
        <v>41.448281942688418</v>
      </c>
      <c r="CL449" s="17">
        <f>(AL449+AN449)/N449</f>
        <v>7.5421836228287837</v>
      </c>
      <c r="CM449" s="14">
        <f>AP449/AC449</f>
        <v>6</v>
      </c>
    </row>
    <row r="450" spans="1:91" hidden="1" x14ac:dyDescent="0.2">
      <c r="A450">
        <v>568</v>
      </c>
      <c r="B450" s="2">
        <v>44866</v>
      </c>
      <c r="C450" s="3" t="s">
        <v>43</v>
      </c>
      <c r="D450" t="s">
        <v>38</v>
      </c>
      <c r="E450" s="3" t="s">
        <v>53</v>
      </c>
      <c r="F450" t="s">
        <v>54</v>
      </c>
      <c r="G450" t="str">
        <f>CONCATENATE(C450,E450)</f>
        <v>SFOYVR</v>
      </c>
      <c r="H450" t="s">
        <v>34</v>
      </c>
      <c r="I450">
        <f>U450/M450</f>
        <v>172.15384615384616</v>
      </c>
      <c r="J450" t="str">
        <f>_xlfn.CONCAT(C450,E450,H450)</f>
        <v>SFOYVR737-900</v>
      </c>
      <c r="K450" s="4">
        <v>800</v>
      </c>
      <c r="L450" s="4">
        <f>N450/M450</f>
        <v>142.23076923076923</v>
      </c>
      <c r="M450" s="4">
        <v>13</v>
      </c>
      <c r="N450" s="4">
        <v>1849</v>
      </c>
      <c r="O450" s="4">
        <f>P450/M450</f>
        <v>18.846153846153847</v>
      </c>
      <c r="P450" s="4">
        <v>245</v>
      </c>
      <c r="Q450" s="4">
        <v>401</v>
      </c>
      <c r="R450" s="4">
        <v>1203</v>
      </c>
      <c r="S450" s="4">
        <f>U450*K450</f>
        <v>1790400</v>
      </c>
      <c r="T450" s="7">
        <f>N450/U450</f>
        <v>0.82618409294012507</v>
      </c>
      <c r="U450" s="4">
        <v>2238</v>
      </c>
      <c r="V450" s="4">
        <v>13.307346109175377</v>
      </c>
      <c r="W450" s="7">
        <f>P450/X450</f>
        <v>0.85069444444444442</v>
      </c>
      <c r="X450" s="4">
        <v>288</v>
      </c>
      <c r="Y450" s="7">
        <f>Q450/Z450</f>
        <v>0.74535315985130113</v>
      </c>
      <c r="Z450" s="4">
        <v>538</v>
      </c>
      <c r="AA450" s="7">
        <f>R450/AB450</f>
        <v>0.85138004246284504</v>
      </c>
      <c r="AB450" s="4">
        <v>1413</v>
      </c>
      <c r="AC450" s="4">
        <v>0</v>
      </c>
      <c r="AD450" s="4" t="e">
        <f>AP450/AC450</f>
        <v>#DIV/0!</v>
      </c>
      <c r="AE450" s="7">
        <f>AF450/(AF450+AH450+AJ450+AL450+AN450+AP450)</f>
        <v>0.21303580448325313</v>
      </c>
      <c r="AF450" s="4">
        <v>73387</v>
      </c>
      <c r="AG450" s="7">
        <f>AH450/(AF450+AH450+AJ450+AL450+AN450+AP450)</f>
        <v>0.21740468297327581</v>
      </c>
      <c r="AH450" s="4">
        <v>74892</v>
      </c>
      <c r="AI450" s="7">
        <f>AJ450/(AF450+AH450+AJ450+AL450+AN450+AP450)</f>
        <v>0.53813842232685594</v>
      </c>
      <c r="AJ450" s="4">
        <v>185379</v>
      </c>
      <c r="AK450" s="7">
        <f>AL450/(AF450+AH450+AJ450+AL450+AN450+AP450)</f>
        <v>2.0944490568447698E-2</v>
      </c>
      <c r="AL450" s="4">
        <v>7215</v>
      </c>
      <c r="AM450" s="7">
        <f>AN450/(AF450+AH450+AJ450+AL450+AN450+AP450)</f>
        <v>1.0476599648167393E-2</v>
      </c>
      <c r="AN450" s="4">
        <v>3609</v>
      </c>
      <c r="AO450" s="7">
        <f>AP450/(AF450+AH450+AJ450+AL450+AN450+AP450)</f>
        <v>0</v>
      </c>
      <c r="AP450" s="4">
        <v>0</v>
      </c>
      <c r="AQ450" s="6">
        <f>AO450+AM450+AK450+AI450+AG450+AE450</f>
        <v>0.99999999999999989</v>
      </c>
      <c r="AR450" s="4">
        <v>49005</v>
      </c>
      <c r="AS450" s="4">
        <f>AR450/M450</f>
        <v>3769.6153846153848</v>
      </c>
      <c r="AT450" s="4">
        <f>AR450/V450</f>
        <v>3682.5524486968288</v>
      </c>
      <c r="AU450" s="7">
        <f>AR450/(AR450+AV450+AY450+BB450)</f>
        <v>0.25786947873583177</v>
      </c>
      <c r="AV450" s="4">
        <v>65494</v>
      </c>
      <c r="AW450" s="4">
        <f>AV450/M450</f>
        <v>5038</v>
      </c>
      <c r="AX450" s="7">
        <f>AV450/(AR450+AV450+AY450+BB450)</f>
        <v>0.34463633589071657</v>
      </c>
      <c r="AY450" s="4">
        <v>43575</v>
      </c>
      <c r="AZ450" s="4">
        <f>AY450/M450</f>
        <v>3351.9230769230771</v>
      </c>
      <c r="BA450" s="7">
        <f>AY450/(AR450+AV450+AY450+BB450)</f>
        <v>0.2292962460139551</v>
      </c>
      <c r="BB450" s="4">
        <v>31964</v>
      </c>
      <c r="BC450" s="11">
        <f>BB450/(AR450+AV450+AY450+BB450)</f>
        <v>0.16819793935949653</v>
      </c>
      <c r="BD450" s="9">
        <f>BC450+BA450+AX450+AU450</f>
        <v>1</v>
      </c>
      <c r="BE450" s="14">
        <f>(AF450+AH450+AJ450+AL450+AN450+AP450)</f>
        <v>344482</v>
      </c>
      <c r="BF450" s="14">
        <f t="shared" si="30"/>
        <v>-190038</v>
      </c>
      <c r="BG450" s="13">
        <f>(AF450+AH450+AJ450+AL450+AN450+AP450)-(AR450+AV450+AY450+BB450)</f>
        <v>154444</v>
      </c>
      <c r="BH450" s="13">
        <f t="shared" si="31"/>
        <v>0</v>
      </c>
      <c r="BI450" s="14">
        <f>AF450/W450</f>
        <v>86267.167346938775</v>
      </c>
      <c r="BJ450" s="14">
        <f>AH450/Y450</f>
        <v>100478.54364089775</v>
      </c>
      <c r="BK450" s="14">
        <f>AJ450/AA450</f>
        <v>217739.42394014963</v>
      </c>
      <c r="BL450" s="14">
        <f>BI450+BJ450+BK450</f>
        <v>404485.13492798619</v>
      </c>
      <c r="BM450" s="14">
        <f>(AF450/W450)-AF450</f>
        <v>12880.167346938775</v>
      </c>
      <c r="BN450" s="14">
        <f>AH450/Y450-AH450</f>
        <v>25586.543640897755</v>
      </c>
      <c r="BO450" s="14">
        <f>AJ450/AA450-AJ450</f>
        <v>32360.423940149631</v>
      </c>
      <c r="BP450" s="14">
        <f>BG450/S450</f>
        <v>8.6262287756925821E-2</v>
      </c>
      <c r="BQ450" s="14">
        <f>(BG450-CA450)/S450</f>
        <v>8.9305317888911218E-2</v>
      </c>
      <c r="BR450" s="27">
        <f>BQ450-BP450</f>
        <v>3.043030131985397E-3</v>
      </c>
      <c r="BS450" s="28">
        <f t="shared" si="32"/>
        <v>1479200</v>
      </c>
      <c r="BT450" s="11">
        <f>BS450/S450</f>
        <v>0.82618409294012507</v>
      </c>
      <c r="BU450" s="14">
        <f>(BE450-AP450)*1/BT450-(BE450-AP450)</f>
        <v>72473.498107084946</v>
      </c>
      <c r="BV450" s="14">
        <f t="shared" si="33"/>
        <v>0.19240504915102771</v>
      </c>
      <c r="BW450" s="27">
        <f>(AR450+AV450+AY450+BB450)/S450</f>
        <v>0.10614276139410188</v>
      </c>
      <c r="BX450" s="13">
        <f>(AF450+AH450+AJ450+AL450+AN450)/N450</f>
        <v>186.30719307733909</v>
      </c>
      <c r="BY450" s="26">
        <f>BX450/K450</f>
        <v>0.23288399134667387</v>
      </c>
      <c r="BZ450" s="11">
        <f>AP450/BE450</f>
        <v>0</v>
      </c>
      <c r="CA450" s="15">
        <f>-(BM450+BN450+BO450)/M450</f>
        <v>-5448.241148306628</v>
      </c>
      <c r="CB450" s="15">
        <f>BG450-CA450</f>
        <v>159892.24114830664</v>
      </c>
      <c r="CC450" s="18">
        <f t="shared" si="34"/>
        <v>0</v>
      </c>
      <c r="CD450" s="17">
        <f>(AF450/(AF450+AH450+AJ450))/(X450/(X450+Z450+AB450))</f>
        <v>1.7099334102750587</v>
      </c>
      <c r="CE450" s="19">
        <f>(AH450/(AF450+AH450+AJ450))/(Z450/(X450+Z450+AB450))</f>
        <v>0.9341265250768428</v>
      </c>
      <c r="CF450" s="18">
        <f>(AJ450/(AF450+AH450+AJ450))/(AB450/(X450+Z450+AB450))</f>
        <v>0.88038153386372364</v>
      </c>
      <c r="CG450">
        <f>AH450/Z450</f>
        <v>139.20446096654274</v>
      </c>
      <c r="CH450" s="11">
        <f>BB450/BE450</f>
        <v>9.2788592727631639E-2</v>
      </c>
      <c r="CI450" s="14">
        <f>AY450/V450</f>
        <v>3274.5071513511743</v>
      </c>
      <c r="CJ450" s="14">
        <f>AV450/M450</f>
        <v>5038</v>
      </c>
      <c r="CK450" s="17">
        <f>N450/V450</f>
        <v>138.94581119560118</v>
      </c>
      <c r="CL450" s="17">
        <f>(AL450+AN450)/N450</f>
        <v>5.853975121687399</v>
      </c>
      <c r="CM450" s="14" t="e">
        <f>AP450/AC450</f>
        <v>#DIV/0!</v>
      </c>
    </row>
    <row r="451" spans="1:91" hidden="1" x14ac:dyDescent="0.2">
      <c r="A451">
        <v>1020</v>
      </c>
      <c r="B451" s="2">
        <v>45231</v>
      </c>
      <c r="C451" s="3" t="s">
        <v>29</v>
      </c>
      <c r="D451" t="s">
        <v>28</v>
      </c>
      <c r="E451" s="3" t="s">
        <v>36</v>
      </c>
      <c r="F451" t="s">
        <v>28</v>
      </c>
      <c r="G451" t="str">
        <f>CONCATENATE(C451,E451)</f>
        <v>ANCJNU</v>
      </c>
      <c r="H451" t="s">
        <v>30</v>
      </c>
      <c r="I451">
        <f>U451/M451</f>
        <v>123</v>
      </c>
      <c r="J451" t="str">
        <f>_xlfn.CONCAT(C451,E451,H451)</f>
        <v>ANCJNU737-700</v>
      </c>
      <c r="K451" s="4">
        <v>571</v>
      </c>
      <c r="L451" s="4">
        <f>N451/M451</f>
        <v>89.161290322580641</v>
      </c>
      <c r="M451" s="4">
        <v>31</v>
      </c>
      <c r="N451" s="4">
        <v>2764</v>
      </c>
      <c r="O451" s="4">
        <f>P451/M451</f>
        <v>13.419354838709678</v>
      </c>
      <c r="P451" s="4">
        <v>416</v>
      </c>
      <c r="Q451" s="4">
        <v>757</v>
      </c>
      <c r="R451" s="4">
        <v>1592</v>
      </c>
      <c r="S451" s="4">
        <f>U451*K451</f>
        <v>2177223</v>
      </c>
      <c r="T451" s="7">
        <f>N451/U451</f>
        <v>0.72488853920797269</v>
      </c>
      <c r="U451" s="4">
        <v>3813</v>
      </c>
      <c r="V451" s="4">
        <v>50.630333052276562</v>
      </c>
      <c r="W451" s="7">
        <f>P451/X451</f>
        <v>0.79541108986615683</v>
      </c>
      <c r="X451" s="4">
        <v>523</v>
      </c>
      <c r="Y451" s="7">
        <f>Q451/Z451</f>
        <v>0.79433368310598107</v>
      </c>
      <c r="Z451" s="4">
        <v>953</v>
      </c>
      <c r="AA451" s="7">
        <f>R451/AB451</f>
        <v>0.68121523320496358</v>
      </c>
      <c r="AB451" s="4">
        <v>2337</v>
      </c>
      <c r="AC451" s="4">
        <v>16739</v>
      </c>
      <c r="AD451" s="4">
        <f>AP451/AC451</f>
        <v>5.9998207778242429</v>
      </c>
      <c r="AE451" s="7">
        <f>AF451/(AF451+AH451+AJ451+AL451+AN451+AP451)</f>
        <v>0.18034340907654617</v>
      </c>
      <c r="AF451" s="4">
        <v>122708</v>
      </c>
      <c r="AG451" s="7">
        <f>AH451/(AF451+AH451+AJ451+AL451+AN451+AP451)</f>
        <v>0.22666968444165528</v>
      </c>
      <c r="AH451" s="4">
        <v>154229</v>
      </c>
      <c r="AI451" s="7">
        <f>AJ451/(AF451+AH451+AJ451+AL451+AN451+AP451)</f>
        <v>0.41964365760207406</v>
      </c>
      <c r="AJ451" s="4">
        <v>285531</v>
      </c>
      <c r="AK451" s="7">
        <f>AL451/(AF451+AH451+AJ451+AL451+AN451+AP451)</f>
        <v>1.638416667523989E-2</v>
      </c>
      <c r="AL451" s="4">
        <v>11148</v>
      </c>
      <c r="AM451" s="7">
        <f>AN451/(AF451+AH451+AJ451+AL451+AN451+AP451)</f>
        <v>9.3560822618027582E-3</v>
      </c>
      <c r="AN451" s="4">
        <v>6366</v>
      </c>
      <c r="AO451" s="7">
        <f>AP451/(AF451+AH451+AJ451+AL451+AN451+AP451)</f>
        <v>0.14760299994268186</v>
      </c>
      <c r="AP451" s="4">
        <v>100431</v>
      </c>
      <c r="AQ451" s="6">
        <f>AO451+AM451+AK451+AI451+AG451+AE451</f>
        <v>1</v>
      </c>
      <c r="AR451" s="4">
        <v>210524</v>
      </c>
      <c r="AS451" s="4">
        <f>AR451/M451</f>
        <v>6791.0967741935483</v>
      </c>
      <c r="AT451" s="4">
        <f>AR451/V451</f>
        <v>4158.0607376734197</v>
      </c>
      <c r="AU451" s="7">
        <f>AR451/(AR451+AV451+AY451+BB451)</f>
        <v>0.31806974073850247</v>
      </c>
      <c r="AV451" s="4">
        <v>180396</v>
      </c>
      <c r="AW451" s="4">
        <f>AV451/M451</f>
        <v>5819.2258064516127</v>
      </c>
      <c r="AX451" s="7">
        <f>AV451/(AR451+AV451+AY451+BB451)</f>
        <v>0.27255091557382005</v>
      </c>
      <c r="AY451" s="4">
        <v>113808</v>
      </c>
      <c r="AZ451" s="4">
        <f>AY451/M451</f>
        <v>3671.2258064516127</v>
      </c>
      <c r="BA451" s="7">
        <f>AY451/(AR451+AV451+AY451+BB451)</f>
        <v>0.17194657641868616</v>
      </c>
      <c r="BB451" s="4">
        <v>157152</v>
      </c>
      <c r="BC451" s="11">
        <f>BB451/(AR451+AV451+AY451+BB451)</f>
        <v>0.23743276726899135</v>
      </c>
      <c r="BD451" s="9">
        <f>BC451+BA451+AX451+AU451</f>
        <v>1</v>
      </c>
      <c r="BE451" s="14">
        <f>(AF451+AH451+AJ451+AL451+AN451+AP451)</f>
        <v>680413</v>
      </c>
      <c r="BF451" s="14">
        <f t="shared" ref="BF451:BF514" si="35">-(AR451+AV451+AY451+BB451)</f>
        <v>-661880</v>
      </c>
      <c r="BG451" s="13">
        <f>(AF451+AH451+AJ451+AL451+AN451+AP451)-(AR451+AV451+AY451+BB451)</f>
        <v>18533</v>
      </c>
      <c r="BH451" s="13">
        <f t="shared" ref="BH451:BH514" si="36">IF(BG451&lt;0,1,0)</f>
        <v>0</v>
      </c>
      <c r="BI451" s="14">
        <f>AF451/W451</f>
        <v>154269.91346153844</v>
      </c>
      <c r="BJ451" s="14">
        <f>AH451/Y451</f>
        <v>194161.47556142669</v>
      </c>
      <c r="BK451" s="14">
        <f>AJ451/AA451</f>
        <v>419149.46419597993</v>
      </c>
      <c r="BL451" s="14">
        <f>BI451+BJ451+BK451</f>
        <v>767580.85321894498</v>
      </c>
      <c r="BM451" s="14">
        <f>(AF451/W451)-AF451</f>
        <v>31561.913461538439</v>
      </c>
      <c r="BN451" s="14">
        <f>AH451/Y451-AH451</f>
        <v>39932.475561426691</v>
      </c>
      <c r="BO451" s="14">
        <f>AJ451/AA451-AJ451</f>
        <v>133618.46419597993</v>
      </c>
      <c r="BP451" s="14">
        <f>BG451/S451</f>
        <v>8.5122194648871528E-3</v>
      </c>
      <c r="BQ451" s="14">
        <f>(BG451-CA451)/S451</f>
        <v>1.1551202450196436E-2</v>
      </c>
      <c r="BR451" s="27">
        <f>BQ451-BP451</f>
        <v>3.0389829853092829E-3</v>
      </c>
      <c r="BS451" s="28">
        <f t="shared" ref="BS451:BS514" si="37">N451*K451</f>
        <v>1578244</v>
      </c>
      <c r="BT451" s="11">
        <f>BS451/S451</f>
        <v>0.72488853920797269</v>
      </c>
      <c r="BU451" s="14">
        <f>(BE451-AP451)*1/BT451-(BE451-AP451)</f>
        <v>220116.17872648337</v>
      </c>
      <c r="BV451" s="14">
        <f t="shared" ref="BV451:BV514" si="38">BE451/S451</f>
        <v>0.31251415220214007</v>
      </c>
      <c r="BW451" s="27">
        <f>(AR451+AV451+AY451+BB451)/S451</f>
        <v>0.3040019327372529</v>
      </c>
      <c r="BX451" s="13">
        <f>(AF451+AH451+AJ451+AL451+AN451)/N451</f>
        <v>209.83429811866858</v>
      </c>
      <c r="BY451" s="26">
        <f>BX451/K451</f>
        <v>0.36748563593462097</v>
      </c>
      <c r="BZ451" s="11">
        <f>AP451/BE451</f>
        <v>0.14760299994268186</v>
      </c>
      <c r="CA451" s="15">
        <f>-(BM451+BN451+BO451)/M451</f>
        <v>-6616.5436522240343</v>
      </c>
      <c r="CB451" s="15">
        <f>BG451-CA451</f>
        <v>25149.543652224034</v>
      </c>
      <c r="CC451" s="18">
        <f t="shared" ref="CC451:CC514" si="39">IF(CB451&lt;0,1,0)</f>
        <v>0</v>
      </c>
      <c r="CD451" s="17">
        <f>(AF451/(AF451+AH451+AJ451))/(X451/(X451+Z451+AB451))</f>
        <v>1.5905238088173845</v>
      </c>
      <c r="CE451" s="19">
        <f>(AH451/(AF451+AH451+AJ451))/(Z451/(X451+Z451+AB451))</f>
        <v>1.0970896748918746</v>
      </c>
      <c r="CF451" s="18">
        <f>(AJ451/(AF451+AH451+AJ451))/(AB451/(X451+Z451+AB451))</f>
        <v>0.82825399564251223</v>
      </c>
      <c r="CG451">
        <f>AH451/Z451</f>
        <v>161.83525708289611</v>
      </c>
      <c r="CH451" s="11">
        <f>BB451/BE451</f>
        <v>0.23096560471360778</v>
      </c>
      <c r="CI451" s="14">
        <f>AY451/V451</f>
        <v>2247.8224641045035</v>
      </c>
      <c r="CJ451" s="14">
        <f>AV451/M451</f>
        <v>5819.2258064516127</v>
      </c>
      <c r="CK451" s="17">
        <f>N451/V451</f>
        <v>54.591779934493609</v>
      </c>
      <c r="CL451" s="17">
        <f>(AL451+AN451)/N451</f>
        <v>6.3364688856729376</v>
      </c>
      <c r="CM451" s="14">
        <f>AP451/AC451</f>
        <v>5.9998207778242429</v>
      </c>
    </row>
    <row r="452" spans="1:91" hidden="1" x14ac:dyDescent="0.2">
      <c r="A452">
        <v>697</v>
      </c>
      <c r="B452" s="2">
        <v>45170</v>
      </c>
      <c r="C452" s="3" t="s">
        <v>52</v>
      </c>
      <c r="D452" t="s">
        <v>33</v>
      </c>
      <c r="E452" s="3" t="s">
        <v>41</v>
      </c>
      <c r="F452" t="s">
        <v>42</v>
      </c>
      <c r="G452" t="str">
        <f>CONCATENATE(C452,E452)</f>
        <v>OGGSEA</v>
      </c>
      <c r="H452" t="s">
        <v>49</v>
      </c>
      <c r="I452">
        <f>U452/M452</f>
        <v>268.73333333333335</v>
      </c>
      <c r="J452" t="str">
        <f>_xlfn.CONCAT(C452,E452,H452)</f>
        <v>OGGSEAA330-200</v>
      </c>
      <c r="K452" s="4">
        <v>2640</v>
      </c>
      <c r="L452" s="4">
        <f>N452/M452</f>
        <v>144.26666666666668</v>
      </c>
      <c r="M452" s="4">
        <v>15</v>
      </c>
      <c r="N452" s="4">
        <v>2164</v>
      </c>
      <c r="O452" s="4">
        <f>P452/M452</f>
        <v>24.466666666666665</v>
      </c>
      <c r="P452" s="4">
        <v>367</v>
      </c>
      <c r="Q452" s="4">
        <v>779</v>
      </c>
      <c r="R452" s="4">
        <v>1018</v>
      </c>
      <c r="S452" s="4">
        <f>U452*K452</f>
        <v>10641840</v>
      </c>
      <c r="T452" s="7">
        <f>N452/U452</f>
        <v>0.53683949392210373</v>
      </c>
      <c r="U452" s="4">
        <v>4031</v>
      </c>
      <c r="V452" s="4">
        <v>81.261026936026937</v>
      </c>
      <c r="W452" s="7">
        <f>P452/X452</f>
        <v>0.70306513409961691</v>
      </c>
      <c r="X452" s="4">
        <v>522</v>
      </c>
      <c r="Y452" s="7">
        <f>Q452/Z452</f>
        <v>0.80144032921810704</v>
      </c>
      <c r="Z452" s="4">
        <v>972</v>
      </c>
      <c r="AA452" s="7">
        <f>R452/AB452</f>
        <v>0.40110323089046496</v>
      </c>
      <c r="AB452" s="4">
        <v>2538</v>
      </c>
      <c r="AC452" s="4">
        <v>22361</v>
      </c>
      <c r="AD452" s="4">
        <f>AP452/AC452</f>
        <v>5.9998658378426724</v>
      </c>
      <c r="AE452" s="7">
        <f>AF452/(AF452+AH452+AJ452+AL452+AN452+AP452)</f>
        <v>0.20447148374757562</v>
      </c>
      <c r="AF452" s="4">
        <v>159508</v>
      </c>
      <c r="AG452" s="7">
        <f>AH452/(AF452+AH452+AJ452+AL452+AN452+AP452)</f>
        <v>0.29927868129557916</v>
      </c>
      <c r="AH452" s="4">
        <v>233467</v>
      </c>
      <c r="AI452" s="7">
        <f>AJ452/(AF452+AH452+AJ452+AL452+AN452+AP452)</f>
        <v>0.30600218690191888</v>
      </c>
      <c r="AJ452" s="4">
        <v>238712</v>
      </c>
      <c r="AK452" s="7">
        <f>AL452/(AF452+AH452+AJ452+AL452+AN452+AP452)</f>
        <v>9.1308923610977574E-3</v>
      </c>
      <c r="AL452" s="4">
        <v>7123</v>
      </c>
      <c r="AM452" s="7">
        <f>AN452/(AF452+AH452+AJ452+AL452+AN452+AP452)</f>
        <v>9.1347380268401827E-3</v>
      </c>
      <c r="AN452" s="4">
        <v>7126</v>
      </c>
      <c r="AO452" s="7">
        <f>AP452/(AF452+AH452+AJ452+AL452+AN452+AP452)</f>
        <v>0.17198201766698842</v>
      </c>
      <c r="AP452" s="4">
        <v>134163</v>
      </c>
      <c r="AQ452" s="6">
        <f>AO452+AM452+AK452+AI452+AG452+AE452</f>
        <v>1</v>
      </c>
      <c r="AR452" s="4">
        <v>403067</v>
      </c>
      <c r="AS452" s="4">
        <f>AR452/M452</f>
        <v>26871.133333333335</v>
      </c>
      <c r="AT452" s="4">
        <f>AR452/V452</f>
        <v>4960.151442798232</v>
      </c>
      <c r="AU452" s="7">
        <f>AR452/(AR452+AV452+AY452+BB452)</f>
        <v>0.31047115216488747</v>
      </c>
      <c r="AV452" s="4">
        <v>117374</v>
      </c>
      <c r="AW452" s="4">
        <f>AV452/M452</f>
        <v>7824.9333333333334</v>
      </c>
      <c r="AX452" s="7">
        <f>AV452/(AR452+AV452+AY452+BB452)</f>
        <v>9.0409884744227384E-2</v>
      </c>
      <c r="AY452" s="4">
        <v>414416</v>
      </c>
      <c r="AZ452" s="4">
        <f>AY452/M452</f>
        <v>27627.733333333334</v>
      </c>
      <c r="BA452" s="7">
        <f>AY452/(AR452+AV452+AY452+BB452)</f>
        <v>0.3192129670639472</v>
      </c>
      <c r="BB452" s="4">
        <v>363386</v>
      </c>
      <c r="BC452" s="11">
        <f>BB452/(AR452+AV452+AY452+BB452)</f>
        <v>0.27990599602693794</v>
      </c>
      <c r="BD452" s="9">
        <f>BC452+BA452+AX452+AU452</f>
        <v>1</v>
      </c>
      <c r="BE452" s="14">
        <f>(AF452+AH452+AJ452+AL452+AN452+AP452)</f>
        <v>780099</v>
      </c>
      <c r="BF452" s="14">
        <f t="shared" si="35"/>
        <v>-1298243</v>
      </c>
      <c r="BG452" s="13">
        <f>(AF452+AH452+AJ452+AL452+AN452+AP452)-(AR452+AV452+AY452+BB452)</f>
        <v>-518144</v>
      </c>
      <c r="BH452" s="13">
        <f t="shared" si="36"/>
        <v>1</v>
      </c>
      <c r="BI452" s="14">
        <f>AF452/W452</f>
        <v>226875.13896457764</v>
      </c>
      <c r="BJ452" s="14">
        <f>AH452/Y452</f>
        <v>291309.27342747111</v>
      </c>
      <c r="BK452" s="14">
        <f>AJ452/AA452</f>
        <v>595138.56188605109</v>
      </c>
      <c r="BL452" s="14">
        <f>BI452+BJ452+BK452</f>
        <v>1113322.9742780998</v>
      </c>
      <c r="BM452" s="14">
        <f>(AF452/W452)-AF452</f>
        <v>67367.138964577636</v>
      </c>
      <c r="BN452" s="14">
        <f>AH452/Y452-AH452</f>
        <v>57842.273427471111</v>
      </c>
      <c r="BO452" s="14">
        <f>AJ452/AA452-AJ452</f>
        <v>356426.56188605109</v>
      </c>
      <c r="BP452" s="14">
        <f>BG452/S452</f>
        <v>-4.8689324402546925E-2</v>
      </c>
      <c r="BQ452" s="14">
        <f>(BG452-CA452)/S452</f>
        <v>-4.5672076919792692E-2</v>
      </c>
      <c r="BR452" s="27">
        <f>BQ452-BP452</f>
        <v>3.0172474827542331E-3</v>
      </c>
      <c r="BS452" s="28">
        <f t="shared" si="37"/>
        <v>5712960</v>
      </c>
      <c r="BT452" s="11">
        <f>BS452/S452</f>
        <v>0.53683949392210373</v>
      </c>
      <c r="BU452" s="14">
        <f>(BE452-AP452)*1/BT452-(BE452-AP452)</f>
        <v>557283.97042513848</v>
      </c>
      <c r="BV452" s="14">
        <f t="shared" si="38"/>
        <v>7.3304898401028398E-2</v>
      </c>
      <c r="BW452" s="27">
        <f>(AR452+AV452+AY452+BB452)/S452</f>
        <v>0.12199422280357532</v>
      </c>
      <c r="BX452" s="13">
        <f>(AF452+AH452+AJ452+AL452+AN452)/N452</f>
        <v>298.4916820702403</v>
      </c>
      <c r="BY452" s="26">
        <f>BX452/K452</f>
        <v>0.11306503108721223</v>
      </c>
      <c r="BZ452" s="11">
        <f>AP452/BE452</f>
        <v>0.17198201766698842</v>
      </c>
      <c r="CA452" s="15">
        <f>-(BM452+BN452+BO452)/M452</f>
        <v>-32109.064951873323</v>
      </c>
      <c r="CB452" s="15">
        <f>BG452-CA452</f>
        <v>-486034.93504812667</v>
      </c>
      <c r="CC452" s="18">
        <f t="shared" si="39"/>
        <v>1</v>
      </c>
      <c r="CD452" s="17">
        <f>(AF452/(AF452+AH452+AJ452))/(X452/(X452+Z452+AB452))</f>
        <v>1.9504308195410833</v>
      </c>
      <c r="CE452" s="19">
        <f>(AH452/(AF452+AH452+AJ452))/(Z452/(X452+Z452+AB452))</f>
        <v>1.5331259052405759</v>
      </c>
      <c r="CF452" s="18">
        <f>(AJ452/(AF452+AH452+AJ452))/(AB452/(X452+Z452+AB452))</f>
        <v>0.6003454422008333</v>
      </c>
      <c r="CG452">
        <f>AH452/Z452</f>
        <v>240.19238683127571</v>
      </c>
      <c r="CH452" s="11">
        <f>BB452/BE452</f>
        <v>0.46582036382561698</v>
      </c>
      <c r="CI452" s="14">
        <f>AY452/V452</f>
        <v>5099.8124885407933</v>
      </c>
      <c r="CJ452" s="14">
        <f>AV452/M452</f>
        <v>7824.9333333333334</v>
      </c>
      <c r="CK452" s="17">
        <f>N452/V452</f>
        <v>26.630232001665664</v>
      </c>
      <c r="CL452" s="17">
        <f>(AL452+AN452)/N452</f>
        <v>6.5845656192236595</v>
      </c>
      <c r="CM452" s="14">
        <f>AP452/AC452</f>
        <v>5.9998658378426724</v>
      </c>
    </row>
    <row r="453" spans="1:91" hidden="1" x14ac:dyDescent="0.2">
      <c r="A453">
        <v>653</v>
      </c>
      <c r="B453" s="2">
        <v>45170</v>
      </c>
      <c r="C453" s="3" t="s">
        <v>36</v>
      </c>
      <c r="D453" t="s">
        <v>28</v>
      </c>
      <c r="E453" s="3" t="s">
        <v>41</v>
      </c>
      <c r="F453" t="s">
        <v>42</v>
      </c>
      <c r="G453" t="str">
        <f>CONCATENATE(C453,E453)</f>
        <v>JNUSEA</v>
      </c>
      <c r="H453" t="s">
        <v>34</v>
      </c>
      <c r="I453">
        <f>U453/M453</f>
        <v>173.76190476190476</v>
      </c>
      <c r="J453" t="str">
        <f>_xlfn.CONCAT(C453,E453,H453)</f>
        <v>JNUSEA737-900</v>
      </c>
      <c r="K453" s="4">
        <v>909</v>
      </c>
      <c r="L453" s="4">
        <f>N453/M453</f>
        <v>128.47619047619048</v>
      </c>
      <c r="M453" s="4">
        <v>21</v>
      </c>
      <c r="N453" s="4">
        <v>2698</v>
      </c>
      <c r="O453" s="4">
        <f>P453/M453</f>
        <v>19.142857142857142</v>
      </c>
      <c r="P453" s="4">
        <v>402</v>
      </c>
      <c r="Q453" s="4">
        <v>574</v>
      </c>
      <c r="R453" s="4">
        <v>1723</v>
      </c>
      <c r="S453" s="4">
        <f>U453*K453</f>
        <v>3316941</v>
      </c>
      <c r="T453" s="7">
        <f>N453/U453</f>
        <v>0.73938065223348859</v>
      </c>
      <c r="U453" s="4">
        <v>3649</v>
      </c>
      <c r="V453" s="4">
        <v>49.315930431071273</v>
      </c>
      <c r="W453" s="7">
        <f>P453/X453</f>
        <v>0.85169491525423724</v>
      </c>
      <c r="X453" s="4">
        <v>472</v>
      </c>
      <c r="Y453" s="7">
        <f>Q453/Z453</f>
        <v>0.65079365079365081</v>
      </c>
      <c r="Z453" s="4">
        <v>882</v>
      </c>
      <c r="AA453" s="7">
        <f>R453/AB453</f>
        <v>0.75043554006968638</v>
      </c>
      <c r="AB453" s="4">
        <v>2296</v>
      </c>
      <c r="AC453" s="4">
        <v>18033</v>
      </c>
      <c r="AD453" s="4">
        <f>AP453/AC453</f>
        <v>5.9998336383297293</v>
      </c>
      <c r="AE453" s="7">
        <f>AF453/(AF453+AH453+AJ453+AL453+AN453+AP453)</f>
        <v>0.19515688812290855</v>
      </c>
      <c r="AF453" s="4">
        <v>145508</v>
      </c>
      <c r="AG453" s="7">
        <f>AH453/(AF453+AH453+AJ453+AL453+AN453+AP453)</f>
        <v>0.17661330883388435</v>
      </c>
      <c r="AH453" s="4">
        <v>131682</v>
      </c>
      <c r="AI453" s="7">
        <f>AJ453/(AF453+AH453+AJ453+AL453+AN453+AP453)</f>
        <v>0.45414467639938572</v>
      </c>
      <c r="AJ453" s="4">
        <v>338608</v>
      </c>
      <c r="AK453" s="7">
        <f>AL453/(AF453+AH453+AJ453+AL453+AN453+AP453)</f>
        <v>1.6172318752137555E-2</v>
      </c>
      <c r="AL453" s="4">
        <v>12058</v>
      </c>
      <c r="AM453" s="7">
        <f>AN453/(AF453+AH453+AJ453+AL453+AN453+AP453)</f>
        <v>1.2800515024912988E-2</v>
      </c>
      <c r="AN453" s="4">
        <v>9544</v>
      </c>
      <c r="AO453" s="7">
        <f>AP453/(AF453+AH453+AJ453+AL453+AN453+AP453)</f>
        <v>0.14511229286677083</v>
      </c>
      <c r="AP453" s="4">
        <v>108195</v>
      </c>
      <c r="AQ453" s="6">
        <f>AO453+AM453+AK453+AI453+AG453+AE453</f>
        <v>1</v>
      </c>
      <c r="AR453" s="4">
        <v>205058</v>
      </c>
      <c r="AS453" s="4">
        <f>AR453/M453</f>
        <v>9764.6666666666661</v>
      </c>
      <c r="AT453" s="4">
        <f>AR453/V453</f>
        <v>4158.0478804229178</v>
      </c>
      <c r="AU453" s="7">
        <f>AR453/(AR453+AV453+AY453+BB453)</f>
        <v>0.34800007467157235</v>
      </c>
      <c r="AV453" s="4">
        <v>120264</v>
      </c>
      <c r="AW453" s="4">
        <f>AV453/M453</f>
        <v>5726.8571428571431</v>
      </c>
      <c r="AX453" s="7">
        <f>AV453/(AR453+AV453+AY453+BB453)</f>
        <v>0.20409777224152181</v>
      </c>
      <c r="AY453" s="4">
        <v>110853</v>
      </c>
      <c r="AZ453" s="4">
        <f>AY453/M453</f>
        <v>5278.7142857142853</v>
      </c>
      <c r="BA453" s="7">
        <f>AY453/(AR453+AV453+AY453+BB453)</f>
        <v>0.18812654116185573</v>
      </c>
      <c r="BB453" s="4">
        <v>153072</v>
      </c>
      <c r="BC453" s="11">
        <f>BB453/(AR453+AV453+AY453+BB453)</f>
        <v>0.25977561192505011</v>
      </c>
      <c r="BD453" s="9">
        <f>BC453+BA453+AX453+AU453</f>
        <v>1</v>
      </c>
      <c r="BE453" s="14">
        <f>(AF453+AH453+AJ453+AL453+AN453+AP453)</f>
        <v>745595</v>
      </c>
      <c r="BF453" s="14">
        <f t="shared" si="35"/>
        <v>-589247</v>
      </c>
      <c r="BG453" s="13">
        <f>(AF453+AH453+AJ453+AL453+AN453+AP453)-(AR453+AV453+AY453+BB453)</f>
        <v>156348</v>
      </c>
      <c r="BH453" s="13">
        <f t="shared" si="36"/>
        <v>0</v>
      </c>
      <c r="BI453" s="14">
        <f>AF453/W453</f>
        <v>170845.21393034825</v>
      </c>
      <c r="BJ453" s="14">
        <f>AH453/Y453</f>
        <v>202340.63414634147</v>
      </c>
      <c r="BK453" s="14">
        <f>AJ453/AA453</f>
        <v>451215.30354033667</v>
      </c>
      <c r="BL453" s="14">
        <f>BI453+BJ453+BK453</f>
        <v>824401.15161702642</v>
      </c>
      <c r="BM453" s="14">
        <f>(AF453/W453)-AF453</f>
        <v>25337.213930348255</v>
      </c>
      <c r="BN453" s="14">
        <f>AH453/Y453-AH453</f>
        <v>70658.634146341472</v>
      </c>
      <c r="BO453" s="14">
        <f>AJ453/AA453-AJ453</f>
        <v>112607.30354033667</v>
      </c>
      <c r="BP453" s="14">
        <f>BG453/S453</f>
        <v>4.7136201699095645E-2</v>
      </c>
      <c r="BQ453" s="14">
        <f>(BG453-CA453)/S453</f>
        <v>5.013097411450327E-2</v>
      </c>
      <c r="BR453" s="27">
        <f>BQ453-BP453</f>
        <v>2.9947724154076247E-3</v>
      </c>
      <c r="BS453" s="28">
        <f t="shared" si="37"/>
        <v>2452482</v>
      </c>
      <c r="BT453" s="11">
        <f>BS453/S453</f>
        <v>0.73938065223348859</v>
      </c>
      <c r="BU453" s="14">
        <f>(BE453-AP453)*1/BT453-(BE453-AP453)</f>
        <v>224672.86879169755</v>
      </c>
      <c r="BV453" s="14">
        <f t="shared" si="38"/>
        <v>0.22478391988280769</v>
      </c>
      <c r="BW453" s="27">
        <f>(AR453+AV453+AY453+BB453)/S453</f>
        <v>0.17764771818371203</v>
      </c>
      <c r="BX453" s="13">
        <f>(AF453+AH453+AJ453+AL453+AN453)/N453</f>
        <v>236.24907338769458</v>
      </c>
      <c r="BY453" s="26">
        <f>BX453/K453</f>
        <v>0.25989997072353638</v>
      </c>
      <c r="BZ453" s="11">
        <f>AP453/BE453</f>
        <v>0.14511229286677083</v>
      </c>
      <c r="CA453" s="15">
        <f>-(BM453+BN453+BO453)/M453</f>
        <v>-9933.4834103345893</v>
      </c>
      <c r="CB453" s="15">
        <f>BG453-CA453</f>
        <v>166281.48341033459</v>
      </c>
      <c r="CC453" s="18">
        <f t="shared" si="39"/>
        <v>0</v>
      </c>
      <c r="CD453" s="17">
        <f>(AF453/(AF453+AH453+AJ453))/(X453/(X453+Z453+AB453))</f>
        <v>1.8272562800006891</v>
      </c>
      <c r="CE453" s="19">
        <f>(AH453/(AF453+AH453+AJ453))/(Z453/(X453+Z453+AB453))</f>
        <v>0.88493713361654758</v>
      </c>
      <c r="CF453" s="18">
        <f>(AJ453/(AF453+AH453+AJ453))/(AB453/(X453+Z453+AB453))</f>
        <v>0.87413784145900697</v>
      </c>
      <c r="CG453">
        <f>AH453/Z453</f>
        <v>149.29931972789115</v>
      </c>
      <c r="CH453" s="11">
        <f>BB453/BE453</f>
        <v>0.20530180594022224</v>
      </c>
      <c r="CI453" s="14">
        <f>AY453/V453</f>
        <v>2247.8132123034543</v>
      </c>
      <c r="CJ453" s="14">
        <f>AV453/M453</f>
        <v>5726.8571428571431</v>
      </c>
      <c r="CK453" s="17">
        <f>N453/V453</f>
        <v>54.708488239332453</v>
      </c>
      <c r="CL453" s="17">
        <f>(AL453+AN453)/N453</f>
        <v>8.0066716085989622</v>
      </c>
      <c r="CM453" s="14">
        <f>AP453/AC453</f>
        <v>5.9998336383297293</v>
      </c>
    </row>
    <row r="454" spans="1:91" hidden="1" x14ac:dyDescent="0.2">
      <c r="A454">
        <v>499</v>
      </c>
      <c r="B454" s="2">
        <v>44866</v>
      </c>
      <c r="C454" s="3" t="s">
        <v>41</v>
      </c>
      <c r="D454" t="s">
        <v>42</v>
      </c>
      <c r="E454" s="3" t="s">
        <v>29</v>
      </c>
      <c r="F454" t="s">
        <v>28</v>
      </c>
      <c r="G454" t="str">
        <f>CONCATENATE(C454,E454)</f>
        <v>SEAANC</v>
      </c>
      <c r="H454" t="s">
        <v>30</v>
      </c>
      <c r="I454">
        <f>U454/M454</f>
        <v>124</v>
      </c>
      <c r="J454" t="str">
        <f>_xlfn.CONCAT(C454,E454,H454)</f>
        <v>SEAANC737-700</v>
      </c>
      <c r="K454" s="4">
        <v>1448</v>
      </c>
      <c r="L454" s="4">
        <f>N454/M454</f>
        <v>99.5</v>
      </c>
      <c r="M454" s="4">
        <v>12</v>
      </c>
      <c r="N454" s="4">
        <v>1194</v>
      </c>
      <c r="O454" s="4">
        <f>P454/M454</f>
        <v>13</v>
      </c>
      <c r="P454" s="4">
        <v>156</v>
      </c>
      <c r="Q454" s="4">
        <v>243</v>
      </c>
      <c r="R454" s="4">
        <v>796</v>
      </c>
      <c r="S454" s="4">
        <f>U454*K454</f>
        <v>2154624</v>
      </c>
      <c r="T454" s="7">
        <f>N454/U454</f>
        <v>0.80241935483870963</v>
      </c>
      <c r="U454" s="4">
        <v>1488</v>
      </c>
      <c r="V454" s="4">
        <v>44.113324061196103</v>
      </c>
      <c r="W454" s="7">
        <f>P454/X454</f>
        <v>0.76470588235294112</v>
      </c>
      <c r="X454" s="4">
        <v>204</v>
      </c>
      <c r="Y454" s="7">
        <f>Q454/Z454</f>
        <v>0.65322580645161288</v>
      </c>
      <c r="Z454" s="4">
        <v>372</v>
      </c>
      <c r="AA454" s="7">
        <f>R454/AB454</f>
        <v>0.8728070175438597</v>
      </c>
      <c r="AB454" s="4">
        <v>912</v>
      </c>
      <c r="AC454" s="4">
        <v>6505</v>
      </c>
      <c r="AD454" s="4">
        <f>AP454/AC454</f>
        <v>4.9996925441967717</v>
      </c>
      <c r="AE454" s="7">
        <f>AF454/(AF454+AH454+AJ454+AL454+AN454+AP454)</f>
        <v>0.19952236279266616</v>
      </c>
      <c r="AF454" s="4">
        <v>66001</v>
      </c>
      <c r="AG454" s="7">
        <f>AH454/(AF454+AH454+AJ454+AL454+AN454+AP454)</f>
        <v>0.18707658821928988</v>
      </c>
      <c r="AH454" s="4">
        <v>61884</v>
      </c>
      <c r="AI454" s="7">
        <f>AJ454/(AF454+AH454+AJ454+AL454+AN454+AP454)</f>
        <v>0.49104430236249036</v>
      </c>
      <c r="AJ454" s="4">
        <v>162435</v>
      </c>
      <c r="AK454" s="7">
        <f>AL454/(AF454+AH454+AJ454+AL454+AN454+AP454)</f>
        <v>1.4419806829002856E-2</v>
      </c>
      <c r="AL454" s="4">
        <v>4770</v>
      </c>
      <c r="AM454" s="7">
        <f>AN454/(AF454+AH454+AJ454+AL454+AN454+AP454)</f>
        <v>9.6192505932677346E-3</v>
      </c>
      <c r="AN454" s="4">
        <v>3182</v>
      </c>
      <c r="AO454" s="7">
        <f>AP454/(AF454+AH454+AJ454+AL454+AN454+AP454)</f>
        <v>9.8317689203283001E-2</v>
      </c>
      <c r="AP454" s="4">
        <v>32523</v>
      </c>
      <c r="AQ454" s="6">
        <f>AO454+AM454+AK454+AI454+AG454+AE454</f>
        <v>1</v>
      </c>
      <c r="AR454" s="4">
        <v>162449</v>
      </c>
      <c r="AS454" s="4">
        <f>AR454/M454</f>
        <v>13537.416666666666</v>
      </c>
      <c r="AT454" s="4">
        <f>AR454/V454</f>
        <v>3682.5381776862478</v>
      </c>
      <c r="AU454" s="7">
        <f>AR454/(AR454+AV454+AY454+BB454)</f>
        <v>0.34147382228117268</v>
      </c>
      <c r="AV454" s="4">
        <v>62875</v>
      </c>
      <c r="AW454" s="4">
        <f>AV454/M454</f>
        <v>5239.583333333333</v>
      </c>
      <c r="AX454" s="7">
        <f>AV454/(AR454+AV454+AY454+BB454)</f>
        <v>0.13216558166519174</v>
      </c>
      <c r="AY454" s="4">
        <v>144449</v>
      </c>
      <c r="AZ454" s="4">
        <f>AY454/M454</f>
        <v>12037.416666666666</v>
      </c>
      <c r="BA454" s="7">
        <f>AY454/(AR454+AV454+AY454+BB454)</f>
        <v>0.3036371547666844</v>
      </c>
      <c r="BB454" s="4">
        <v>105956</v>
      </c>
      <c r="BC454" s="11">
        <f>BB454/(AR454+AV454+AY454+BB454)</f>
        <v>0.22272344128695118</v>
      </c>
      <c r="BD454" s="9">
        <f>BC454+BA454+AX454+AU454</f>
        <v>1</v>
      </c>
      <c r="BE454" s="14">
        <f>(AF454+AH454+AJ454+AL454+AN454+AP454)</f>
        <v>330795</v>
      </c>
      <c r="BF454" s="14">
        <f t="shared" si="35"/>
        <v>-475729</v>
      </c>
      <c r="BG454" s="13">
        <f>(AF454+AH454+AJ454+AL454+AN454+AP454)-(AR454+AV454+AY454+BB454)</f>
        <v>-144934</v>
      </c>
      <c r="BH454" s="13">
        <f t="shared" si="36"/>
        <v>1</v>
      </c>
      <c r="BI454" s="14">
        <f>AF454/W454</f>
        <v>86309</v>
      </c>
      <c r="BJ454" s="14">
        <f>AH454/Y454</f>
        <v>94736</v>
      </c>
      <c r="BK454" s="14">
        <f>AJ454/AA454</f>
        <v>186106.43216080402</v>
      </c>
      <c r="BL454" s="14">
        <f>BI454+BJ454+BK454</f>
        <v>367151.43216080405</v>
      </c>
      <c r="BM454" s="14">
        <f>(AF454/W454)-AF454</f>
        <v>20308</v>
      </c>
      <c r="BN454" s="14">
        <f>AH454/Y454-AH454</f>
        <v>32852</v>
      </c>
      <c r="BO454" s="14">
        <f>AJ454/AA454-AJ454</f>
        <v>23671.432160804019</v>
      </c>
      <c r="BP454" s="14">
        <f>BG454/S454</f>
        <v>-6.7266492900849517E-2</v>
      </c>
      <c r="BQ454" s="14">
        <f>(BG454-CA454)/S454</f>
        <v>-6.4294921365986052E-2</v>
      </c>
      <c r="BR454" s="27">
        <f>BQ454-BP454</f>
        <v>2.9715715348634653E-3</v>
      </c>
      <c r="BS454" s="28">
        <f t="shared" si="37"/>
        <v>1728912</v>
      </c>
      <c r="BT454" s="11">
        <f>BS454/S454</f>
        <v>0.80241935483870963</v>
      </c>
      <c r="BU454" s="14">
        <f>(BE454-AP454)*1/BT454-(BE454-AP454)</f>
        <v>73443.859296482406</v>
      </c>
      <c r="BV454" s="14">
        <f t="shared" si="38"/>
        <v>0.1535279473355908</v>
      </c>
      <c r="BW454" s="27">
        <f>(AR454+AV454+AY454+BB454)/S454</f>
        <v>0.22079444023644032</v>
      </c>
      <c r="BX454" s="13">
        <f>(AF454+AH454+AJ454+AL454+AN454)/N454</f>
        <v>249.80904522613065</v>
      </c>
      <c r="BY454" s="26">
        <f>BX454/K454</f>
        <v>0.17252005885782504</v>
      </c>
      <c r="BZ454" s="11">
        <f>AP454/BE454</f>
        <v>9.8317689203283001E-2</v>
      </c>
      <c r="CA454" s="15">
        <f>-(BM454+BN454+BO454)/M454</f>
        <v>-6402.619346733668</v>
      </c>
      <c r="CB454" s="15">
        <f>BG454-CA454</f>
        <v>-138531.38065326633</v>
      </c>
      <c r="CC454" s="18">
        <f t="shared" si="39"/>
        <v>1</v>
      </c>
      <c r="CD454" s="17">
        <f>(AF454/(AF454+AH454+AJ454))/(X454/(X454+Z454+AB454))</f>
        <v>1.6582359424894235</v>
      </c>
      <c r="CE454" s="19">
        <f>(AH454/(AF454+AH454+AJ454))/(Z454/(X454+Z454+AB454))</f>
        <v>0.85263157894736841</v>
      </c>
      <c r="CF454" s="18">
        <f>(AJ454/(AF454+AH454+AJ454))/(AB454/(X454+Z454+AB454))</f>
        <v>0.91287381618830765</v>
      </c>
      <c r="CG454">
        <f>AH454/Z454</f>
        <v>166.35483870967741</v>
      </c>
      <c r="CH454" s="11">
        <f>BB454/BE454</f>
        <v>0.32030713886243745</v>
      </c>
      <c r="CI454" s="14">
        <f>AY454/V454</f>
        <v>3274.4981946863372</v>
      </c>
      <c r="CJ454" s="14">
        <f>AV454/M454</f>
        <v>5239.583333333333</v>
      </c>
      <c r="CK454" s="17">
        <f>N454/V454</f>
        <v>27.066652205660731</v>
      </c>
      <c r="CL454" s="17">
        <f>(AL454+AN454)/N454</f>
        <v>6.6599664991624792</v>
      </c>
      <c r="CM454" s="14">
        <f>AP454/AC454</f>
        <v>4.9996925441967717</v>
      </c>
    </row>
    <row r="455" spans="1:91" hidden="1" x14ac:dyDescent="0.2">
      <c r="A455">
        <v>991</v>
      </c>
      <c r="B455" s="2">
        <v>45200</v>
      </c>
      <c r="C455" s="3" t="s">
        <v>43</v>
      </c>
      <c r="D455" t="s">
        <v>38</v>
      </c>
      <c r="E455" s="3" t="s">
        <v>53</v>
      </c>
      <c r="F455" t="s">
        <v>54</v>
      </c>
      <c r="G455" t="str">
        <f>CONCATENATE(C455,E455)</f>
        <v>SFOYVR</v>
      </c>
      <c r="H455" t="s">
        <v>31</v>
      </c>
      <c r="I455">
        <f>U455/M455</f>
        <v>171.29411764705881</v>
      </c>
      <c r="J455" t="str">
        <f>_xlfn.CONCAT(C455,E455,H455)</f>
        <v>SFOYVR737-800</v>
      </c>
      <c r="K455" s="4">
        <v>800</v>
      </c>
      <c r="L455" s="4">
        <f>N455/M455</f>
        <v>141.1764705882353</v>
      </c>
      <c r="M455" s="4">
        <v>17</v>
      </c>
      <c r="N455" s="4">
        <v>2400</v>
      </c>
      <c r="O455" s="4">
        <f>P455/M455</f>
        <v>21.352941176470587</v>
      </c>
      <c r="P455" s="4">
        <v>363</v>
      </c>
      <c r="Q455" s="4">
        <v>690</v>
      </c>
      <c r="R455" s="4">
        <v>1348</v>
      </c>
      <c r="S455" s="4">
        <f>U455*K455</f>
        <v>2329600</v>
      </c>
      <c r="T455" s="7">
        <f>N455/U455</f>
        <v>0.82417582417582413</v>
      </c>
      <c r="U455" s="4">
        <v>2912</v>
      </c>
      <c r="V455" s="4">
        <v>18.364137630662022</v>
      </c>
      <c r="W455" s="7">
        <f>P455/X455</f>
        <v>1.0027624309392265</v>
      </c>
      <c r="X455" s="4">
        <v>362</v>
      </c>
      <c r="Y455" s="7">
        <f>Q455/Z455</f>
        <v>1</v>
      </c>
      <c r="Z455" s="4">
        <v>690</v>
      </c>
      <c r="AA455" s="7">
        <f>R455/AB455</f>
        <v>0.72473118279569892</v>
      </c>
      <c r="AB455" s="4">
        <v>1860</v>
      </c>
      <c r="AC455" s="4">
        <v>490</v>
      </c>
      <c r="AD455" s="4">
        <f>AP455/AC455</f>
        <v>5.9918367346938775</v>
      </c>
      <c r="AE455" s="7">
        <f>AF455/(AF455+AH455+AJ455+AL455+AN455+AP455)</f>
        <v>0.22627762592678213</v>
      </c>
      <c r="AF455" s="4">
        <v>149758</v>
      </c>
      <c r="AG455" s="7">
        <f>AH455/(AF455+AH455+AJ455+AL455+AN455+AP455)</f>
        <v>0.27830585661337526</v>
      </c>
      <c r="AH455" s="4">
        <v>184192</v>
      </c>
      <c r="AI455" s="7">
        <f>AJ455/(AF455+AH455+AJ455+AL455+AN455+AP455)</f>
        <v>0.46654669682533206</v>
      </c>
      <c r="AJ455" s="4">
        <v>308776</v>
      </c>
      <c r="AK455" s="7">
        <f>AL455/(AF455+AH455+AJ455+AL455+AN455+AP455)</f>
        <v>1.4252840218000613E-2</v>
      </c>
      <c r="AL455" s="4">
        <v>9433</v>
      </c>
      <c r="AM455" s="7">
        <f>AN455/(AF455+AH455+AJ455+AL455+AN455+AP455)</f>
        <v>1.0180816006454801E-2</v>
      </c>
      <c r="AN455" s="4">
        <v>6738</v>
      </c>
      <c r="AO455" s="7">
        <f>AP455/(AF455+AH455+AJ455+AL455+AN455+AP455)</f>
        <v>4.4361644100551047E-3</v>
      </c>
      <c r="AP455" s="4">
        <v>2936</v>
      </c>
      <c r="AQ455" s="6">
        <f>AO455+AM455+AK455+AI455+AG455+AE455</f>
        <v>1</v>
      </c>
      <c r="AR455" s="4">
        <v>76359</v>
      </c>
      <c r="AS455" s="4">
        <f>AR455/M455</f>
        <v>4491.7058823529414</v>
      </c>
      <c r="AT455" s="4">
        <f>AR455/V455</f>
        <v>4158.0498652169645</v>
      </c>
      <c r="AU455" s="7">
        <f>AR455/(AR455+AV455+AY455+BB455)</f>
        <v>0.27682653161106013</v>
      </c>
      <c r="AV455" s="4">
        <v>101198</v>
      </c>
      <c r="AW455" s="4">
        <f>AV455/M455</f>
        <v>5952.8235294117649</v>
      </c>
      <c r="AX455" s="7">
        <f>AV455/(AR455+AV455+AY455+BB455)</f>
        <v>0.36687608986466647</v>
      </c>
      <c r="AY455" s="4">
        <v>41279</v>
      </c>
      <c r="AZ455" s="4">
        <f>AY455/M455</f>
        <v>2428.1764705882351</v>
      </c>
      <c r="BA455" s="7">
        <f>AY455/(AR455+AV455+AY455+BB455)</f>
        <v>0.14964997444142736</v>
      </c>
      <c r="BB455" s="4">
        <v>57001</v>
      </c>
      <c r="BC455" s="11">
        <f>BB455/(AR455+AV455+AY455+BB455)</f>
        <v>0.20664740408284604</v>
      </c>
      <c r="BD455" s="9">
        <f>BC455+BA455+AX455+AU455</f>
        <v>1</v>
      </c>
      <c r="BE455" s="14">
        <f>(AF455+AH455+AJ455+AL455+AN455+AP455)</f>
        <v>661833</v>
      </c>
      <c r="BF455" s="14">
        <f t="shared" si="35"/>
        <v>-275837</v>
      </c>
      <c r="BG455" s="13">
        <f>(AF455+AH455+AJ455+AL455+AN455+AP455)-(AR455+AV455+AY455+BB455)</f>
        <v>385996</v>
      </c>
      <c r="BH455" s="13">
        <f t="shared" si="36"/>
        <v>0</v>
      </c>
      <c r="BI455" s="14">
        <f>AF455/W455</f>
        <v>149345.4435261708</v>
      </c>
      <c r="BJ455" s="14">
        <f>AH455/Y455</f>
        <v>184192</v>
      </c>
      <c r="BK455" s="14">
        <f>AJ455/AA455</f>
        <v>426055.90504451038</v>
      </c>
      <c r="BL455" s="14">
        <f>BI455+BJ455+BK455</f>
        <v>759593.34857068118</v>
      </c>
      <c r="BM455" s="14">
        <f>(AF455/W455)-AF455</f>
        <v>-412.55647382920142</v>
      </c>
      <c r="BN455" s="14">
        <f>AH455/Y455-AH455</f>
        <v>0</v>
      </c>
      <c r="BO455" s="14">
        <f>AJ455/AA455-AJ455</f>
        <v>117279.90504451038</v>
      </c>
      <c r="BP455" s="14">
        <f>BG455/S455</f>
        <v>0.16569196428571428</v>
      </c>
      <c r="BQ455" s="14">
        <f>(BG455-CA455)/S455</f>
        <v>0.16864292149550239</v>
      </c>
      <c r="BR455" s="27">
        <f>BQ455-BP455</f>
        <v>2.9509572097881076E-3</v>
      </c>
      <c r="BS455" s="28">
        <f t="shared" si="37"/>
        <v>1920000</v>
      </c>
      <c r="BT455" s="11">
        <f>BS455/S455</f>
        <v>0.82417582417582413</v>
      </c>
      <c r="BU455" s="14">
        <f>(BE455-AP455)*1/BT455-(BE455-AP455)</f>
        <v>140564.69333333336</v>
      </c>
      <c r="BV455" s="14">
        <f t="shared" si="38"/>
        <v>0.28409726991758244</v>
      </c>
      <c r="BW455" s="27">
        <f>(AR455+AV455+AY455+BB455)/S455</f>
        <v>0.11840530563186813</v>
      </c>
      <c r="BX455" s="13">
        <f>(AF455+AH455+AJ455+AL455+AN455)/N455</f>
        <v>274.54041666666666</v>
      </c>
      <c r="BY455" s="26">
        <f>BX455/K455</f>
        <v>0.3431755208333333</v>
      </c>
      <c r="BZ455" s="11">
        <f>AP455/BE455</f>
        <v>4.4361644100551047E-3</v>
      </c>
      <c r="CA455" s="15">
        <f>-(BM455+BN455+BO455)/M455</f>
        <v>-6874.5499159224219</v>
      </c>
      <c r="CB455" s="15">
        <f>BG455-CA455</f>
        <v>392870.5499159224</v>
      </c>
      <c r="CC455" s="18">
        <f t="shared" si="39"/>
        <v>0</v>
      </c>
      <c r="CD455" s="17">
        <f>(AF455/(AF455+AH455+AJ455))/(X455/(X455+Z455+AB455))</f>
        <v>1.8743339123071838</v>
      </c>
      <c r="CE455" s="19">
        <f>(AH455/(AF455+AH455+AJ455))/(Z455/(X455+Z455+AB455))</f>
        <v>1.2094479280214387</v>
      </c>
      <c r="CF455" s="18">
        <f>(AJ455/(AF455+AH455+AJ455))/(AB455/(X455+Z455+AB455))</f>
        <v>0.75213551258602518</v>
      </c>
      <c r="CG455">
        <f>AH455/Z455</f>
        <v>266.94492753623189</v>
      </c>
      <c r="CH455" s="11">
        <f>BB455/BE455</f>
        <v>8.6125956245759888E-2</v>
      </c>
      <c r="CI455" s="14">
        <f>AY455/V455</f>
        <v>2247.8049789322945</v>
      </c>
      <c r="CJ455" s="14">
        <f>AV455/M455</f>
        <v>5952.8235294117649</v>
      </c>
      <c r="CK455" s="17">
        <f>N455/V455</f>
        <v>130.68950191229212</v>
      </c>
      <c r="CL455" s="17">
        <f>(AL455+AN455)/N455</f>
        <v>6.737916666666667</v>
      </c>
      <c r="CM455" s="14">
        <f>AP455/AC455</f>
        <v>5.9918367346938775</v>
      </c>
    </row>
    <row r="456" spans="1:91" hidden="1" x14ac:dyDescent="0.2">
      <c r="A456">
        <v>1147</v>
      </c>
      <c r="B456" s="2">
        <v>45231</v>
      </c>
      <c r="C456" s="3" t="s">
        <v>41</v>
      </c>
      <c r="D456" t="s">
        <v>42</v>
      </c>
      <c r="E456" s="3" t="s">
        <v>32</v>
      </c>
      <c r="F456" t="s">
        <v>33</v>
      </c>
      <c r="G456" t="str">
        <f>CONCATENATE(C456,E456)</f>
        <v>SEAHNL</v>
      </c>
      <c r="H456" t="s">
        <v>31</v>
      </c>
      <c r="I456">
        <f>U456/M456</f>
        <v>159</v>
      </c>
      <c r="J456" t="str">
        <f>_xlfn.CONCAT(C456,E456,H456)</f>
        <v>SEAHNL737-800</v>
      </c>
      <c r="K456" s="4">
        <v>2677</v>
      </c>
      <c r="L456" s="4">
        <f>N456/M456</f>
        <v>139.80000000000001</v>
      </c>
      <c r="M456" s="4">
        <v>5</v>
      </c>
      <c r="N456" s="4">
        <v>699</v>
      </c>
      <c r="O456" s="4">
        <f>P456/M456</f>
        <v>20.399999999999999</v>
      </c>
      <c r="P456" s="4">
        <v>102</v>
      </c>
      <c r="Q456" s="4">
        <v>173</v>
      </c>
      <c r="R456" s="4">
        <v>424</v>
      </c>
      <c r="S456" s="4">
        <f>U456*K456</f>
        <v>2128215</v>
      </c>
      <c r="T456" s="7">
        <f>N456/U456</f>
        <v>0.87924528301886795</v>
      </c>
      <c r="U456" s="4">
        <v>795</v>
      </c>
      <c r="V456" s="4">
        <v>30.619550220750554</v>
      </c>
      <c r="W456" s="7">
        <f>P456/X456</f>
        <v>0.97142857142857142</v>
      </c>
      <c r="X456" s="4">
        <v>105</v>
      </c>
      <c r="Y456" s="7">
        <f>Q456/Z456</f>
        <v>0.86499999999999999</v>
      </c>
      <c r="Z456" s="4">
        <v>200</v>
      </c>
      <c r="AA456" s="7">
        <f>R456/AB456</f>
        <v>0.86530612244897964</v>
      </c>
      <c r="AB456" s="4">
        <v>490</v>
      </c>
      <c r="AC456" s="4">
        <v>1156</v>
      </c>
      <c r="AD456" s="4">
        <f>AP456/AC456</f>
        <v>6</v>
      </c>
      <c r="AE456" s="7">
        <f>AF456/(AF456+AH456+AJ456+AL456+AN456+AP456)</f>
        <v>0.23431359211560554</v>
      </c>
      <c r="AF456" s="4">
        <v>62005</v>
      </c>
      <c r="AG456" s="7">
        <f>AH456/(AF456+AH456+AJ456+AL456+AN456+AP456)</f>
        <v>0.23095788741761897</v>
      </c>
      <c r="AH456" s="4">
        <v>61117</v>
      </c>
      <c r="AI456" s="7">
        <f>AJ456/(AF456+AH456+AJ456+AL456+AN456+AP456)</f>
        <v>0.4844571920914203</v>
      </c>
      <c r="AJ456" s="4">
        <v>128199</v>
      </c>
      <c r="AK456" s="7">
        <f>AL456/(AF456+AH456+AJ456+AL456+AN456+AP456)</f>
        <v>1.1242366527601426E-2</v>
      </c>
      <c r="AL456" s="4">
        <v>2975</v>
      </c>
      <c r="AM456" s="7">
        <f>AN456/(AF456+AH456+AJ456+AL456+AN456+AP456)</f>
        <v>1.281818731483161E-2</v>
      </c>
      <c r="AN456" s="4">
        <v>3392</v>
      </c>
      <c r="AO456" s="7">
        <f>AP456/(AF456+AH456+AJ456+AL456+AN456+AP456)</f>
        <v>2.6210774532922185E-2</v>
      </c>
      <c r="AP456" s="4">
        <v>6936</v>
      </c>
      <c r="AQ456" s="6">
        <f>AO456+AM456+AK456+AI456+AG456+AE456</f>
        <v>1</v>
      </c>
      <c r="AR456" s="4">
        <v>127318</v>
      </c>
      <c r="AS456" s="4">
        <f>AR456/M456</f>
        <v>25463.599999999999</v>
      </c>
      <c r="AT456" s="4">
        <f>AR456/V456</f>
        <v>4158.0623843951143</v>
      </c>
      <c r="AU456" s="7">
        <f>AR456/(AR456+AV456+AY456+BB456)</f>
        <v>0.39722574083202816</v>
      </c>
      <c r="AV456" s="4">
        <v>29333</v>
      </c>
      <c r="AW456" s="4">
        <f>AV456/M456</f>
        <v>5866.6</v>
      </c>
      <c r="AX456" s="7">
        <f>AV456/(AR456+AV456+AY456+BB456)</f>
        <v>9.1517481077505791E-2</v>
      </c>
      <c r="AY456" s="4">
        <v>68827</v>
      </c>
      <c r="AZ456" s="4">
        <f>AY456/M456</f>
        <v>13765.4</v>
      </c>
      <c r="BA456" s="7">
        <f>AY456/(AR456+AV456+AY456+BB456)</f>
        <v>0.21473676985379916</v>
      </c>
      <c r="BB456" s="4">
        <v>95040</v>
      </c>
      <c r="BC456" s="11">
        <f>BB456/(AR456+AV456+AY456+BB456)</f>
        <v>0.29652000823666691</v>
      </c>
      <c r="BD456" s="9">
        <f>BC456+BA456+AX456+AU456</f>
        <v>1</v>
      </c>
      <c r="BE456" s="14">
        <f>(AF456+AH456+AJ456+AL456+AN456+AP456)</f>
        <v>264624</v>
      </c>
      <c r="BF456" s="14">
        <f t="shared" si="35"/>
        <v>-320518</v>
      </c>
      <c r="BG456" s="13">
        <f>(AF456+AH456+AJ456+AL456+AN456+AP456)-(AR456+AV456+AY456+BB456)</f>
        <v>-55894</v>
      </c>
      <c r="BH456" s="13">
        <f t="shared" si="36"/>
        <v>1</v>
      </c>
      <c r="BI456" s="14">
        <f>AF456/W456</f>
        <v>63828.676470588238</v>
      </c>
      <c r="BJ456" s="14">
        <f>AH456/Y456</f>
        <v>70655.491329479773</v>
      </c>
      <c r="BK456" s="14">
        <f>AJ456/AA456</f>
        <v>148154.50471698112</v>
      </c>
      <c r="BL456" s="14">
        <f>BI456+BJ456+BK456</f>
        <v>282638.67251704913</v>
      </c>
      <c r="BM456" s="14">
        <f>(AF456/W456)-AF456</f>
        <v>1823.6764705882379</v>
      </c>
      <c r="BN456" s="14">
        <f>AH456/Y456-AH456</f>
        <v>9538.4913294797734</v>
      </c>
      <c r="BO456" s="14">
        <f>AJ456/AA456-AJ456</f>
        <v>19955.504716981115</v>
      </c>
      <c r="BP456" s="14">
        <f>BG456/S456</f>
        <v>-2.6263323959280431E-2</v>
      </c>
      <c r="BQ456" s="14">
        <f>(BG456-CA456)/S456</f>
        <v>-2.3320231037085151E-2</v>
      </c>
      <c r="BR456" s="27">
        <f>BQ456-BP456</f>
        <v>2.9430929221952798E-3</v>
      </c>
      <c r="BS456" s="28">
        <f t="shared" si="37"/>
        <v>1871223</v>
      </c>
      <c r="BT456" s="11">
        <f>BS456/S456</f>
        <v>0.87924528301886795</v>
      </c>
      <c r="BU456" s="14">
        <f>(BE456-AP456)*1/BT456-(BE456-AP456)</f>
        <v>35390.626609442057</v>
      </c>
      <c r="BV456" s="14">
        <f t="shared" si="38"/>
        <v>0.12434082082872266</v>
      </c>
      <c r="BW456" s="27">
        <f>(AR456+AV456+AY456+BB456)/S456</f>
        <v>0.1506041447880031</v>
      </c>
      <c r="BX456" s="13">
        <f>(AF456+AH456+AJ456+AL456+AN456)/N456</f>
        <v>368.65236051502148</v>
      </c>
      <c r="BY456" s="26">
        <f>BX456/K456</f>
        <v>0.13771100504856984</v>
      </c>
      <c r="BZ456" s="11">
        <f>AP456/BE456</f>
        <v>2.6210774532922185E-2</v>
      </c>
      <c r="CA456" s="15">
        <f>-(BM456+BN456+BO456)/M456</f>
        <v>-6263.5345034098254</v>
      </c>
      <c r="CB456" s="15">
        <f>BG456-CA456</f>
        <v>-49630.465496590172</v>
      </c>
      <c r="CC456" s="18">
        <f t="shared" si="39"/>
        <v>1</v>
      </c>
      <c r="CD456" s="17">
        <f>(AF456/(AF456+AH456+AJ456))/(X456/(X456+Z456+AB456))</f>
        <v>1.8679952275035854</v>
      </c>
      <c r="CE456" s="19">
        <f>(AH456/(AF456+AH456+AJ456))/(Z456/(X456+Z456+AB456))</f>
        <v>0.96665250814695147</v>
      </c>
      <c r="CF456" s="18">
        <f>(AJ456/(AF456+AH456+AJ456))/(AB456/(X456+Z456+AB456))</f>
        <v>0.82761224384231269</v>
      </c>
      <c r="CG456">
        <f>AH456/Z456</f>
        <v>305.58499999999998</v>
      </c>
      <c r="CH456" s="11">
        <f>BB456/BE456</f>
        <v>0.35915109740613094</v>
      </c>
      <c r="CI456" s="14">
        <f>AY456/V456</f>
        <v>2247.812247527942</v>
      </c>
      <c r="CJ456" s="14">
        <f>AV456/M456</f>
        <v>5866.6</v>
      </c>
      <c r="CK456" s="17">
        <f>N456/V456</f>
        <v>22.828552181876756</v>
      </c>
      <c r="CL456" s="17">
        <f>(AL456+AN456)/N456</f>
        <v>9.1087267525035767</v>
      </c>
      <c r="CM456" s="14">
        <f>AP456/AC456</f>
        <v>6</v>
      </c>
    </row>
    <row r="457" spans="1:91" x14ac:dyDescent="0.2">
      <c r="A457">
        <v>606</v>
      </c>
      <c r="B457" s="2">
        <v>45170</v>
      </c>
      <c r="C457" s="3" t="s">
        <v>44</v>
      </c>
      <c r="D457" t="s">
        <v>45</v>
      </c>
      <c r="E457" s="3" t="s">
        <v>46</v>
      </c>
      <c r="F457" t="s">
        <v>42</v>
      </c>
      <c r="G457" t="str">
        <f>CONCATENATE(C457,E457)</f>
        <v>BOIGEG</v>
      </c>
      <c r="H457" t="s">
        <v>40</v>
      </c>
      <c r="I457">
        <f>U457/M457</f>
        <v>75.666666666666671</v>
      </c>
      <c r="J457" t="str">
        <f>_xlfn.CONCAT(C457,E457,H457)</f>
        <v>BOIGEGE175</v>
      </c>
      <c r="K457" s="4">
        <v>287</v>
      </c>
      <c r="L457" s="4">
        <f>N457/M457</f>
        <v>48.473684210526315</v>
      </c>
      <c r="M457" s="4">
        <v>57</v>
      </c>
      <c r="N457" s="4">
        <v>2763</v>
      </c>
      <c r="O457" s="4">
        <f>P457/M457</f>
        <v>6.3859649122807021</v>
      </c>
      <c r="P457" s="4">
        <v>364</v>
      </c>
      <c r="Q457" s="4">
        <v>654</v>
      </c>
      <c r="R457" s="4">
        <v>1745</v>
      </c>
      <c r="S457" s="4">
        <f>U457*K457</f>
        <v>1237831</v>
      </c>
      <c r="T457" s="7">
        <f>N457/U457</f>
        <v>0.64062137723162527</v>
      </c>
      <c r="U457" s="4">
        <v>4313</v>
      </c>
      <c r="V457" s="4">
        <v>64.2703022875817</v>
      </c>
      <c r="W457" s="7">
        <f>P457/X457</f>
        <v>0.64084507042253525</v>
      </c>
      <c r="X457" s="4">
        <v>568</v>
      </c>
      <c r="Y457" s="7">
        <f>Q457/Z457</f>
        <v>0.63992172211350296</v>
      </c>
      <c r="Z457" s="4">
        <v>1022</v>
      </c>
      <c r="AA457" s="7">
        <f>R457/AB457</f>
        <v>0.64060205580029372</v>
      </c>
      <c r="AB457" s="4">
        <v>2724</v>
      </c>
      <c r="AC457" s="4">
        <v>40</v>
      </c>
      <c r="AD457" s="4">
        <f>AP457/AC457</f>
        <v>5.9749999999999996</v>
      </c>
      <c r="AE457" s="7">
        <f>AF457/(AF457+AH457+AJ457+AL457+AN457+AP457)</f>
        <v>0.20486630402935069</v>
      </c>
      <c r="AF457" s="4">
        <v>80409</v>
      </c>
      <c r="AG457" s="7">
        <f>AH457/(AF457+AH457+AJ457+AL457+AN457+AP457)</f>
        <v>0.21264729486999834</v>
      </c>
      <c r="AH457" s="4">
        <v>83463</v>
      </c>
      <c r="AI457" s="7">
        <f>AJ457/(AF457+AH457+AJ457+AL457+AN457+AP457)</f>
        <v>0.52408056153581573</v>
      </c>
      <c r="AJ457" s="4">
        <v>205699</v>
      </c>
      <c r="AK457" s="7">
        <f>AL457/(AF457+AH457+AJ457+AL457+AN457+AP457)</f>
        <v>3.1121415559433877E-2</v>
      </c>
      <c r="AL457" s="4">
        <v>12215</v>
      </c>
      <c r="AM457" s="7">
        <f>AN457/(AF457+AH457+AJ457+AL457+AN457+AP457)</f>
        <v>2.6675499050943324E-2</v>
      </c>
      <c r="AN457" s="4">
        <v>10470</v>
      </c>
      <c r="AO457" s="7">
        <f>AP457/(AF457+AH457+AJ457+AL457+AN457+AP457)</f>
        <v>6.0892495445801853E-4</v>
      </c>
      <c r="AP457" s="4">
        <v>239</v>
      </c>
      <c r="AQ457" s="6">
        <f>AO457+AM457+AK457+AI457+AG457+AE457</f>
        <v>1</v>
      </c>
      <c r="AR457" s="4">
        <v>160433</v>
      </c>
      <c r="AS457" s="4">
        <f>AR457/M457</f>
        <v>2814.6140350877195</v>
      </c>
      <c r="AT457" s="4">
        <f>AR457/V457</f>
        <v>2496.2228943957971</v>
      </c>
      <c r="AU457" s="7">
        <f>AR457/(AR457+AV457+AY457+BB457)</f>
        <v>0.3028803585486633</v>
      </c>
      <c r="AV457" s="4">
        <v>185456</v>
      </c>
      <c r="AW457" s="4">
        <f>AV457/M457</f>
        <v>3253.6140350877195</v>
      </c>
      <c r="AX457" s="7">
        <f>AV457/(AR457+AV457+AY457+BB457)</f>
        <v>0.35012110834429883</v>
      </c>
      <c r="AY457" s="4">
        <v>88954</v>
      </c>
      <c r="AZ457" s="4">
        <f>AY457/M457</f>
        <v>1560.5964912280701</v>
      </c>
      <c r="BA457" s="7">
        <f>AY457/(AR457+AV457+AY457+BB457)</f>
        <v>0.1679356454989796</v>
      </c>
      <c r="BB457" s="4">
        <v>94848</v>
      </c>
      <c r="BC457" s="11">
        <f>BB457/(AR457+AV457+AY457+BB457)</f>
        <v>0.17906288760805827</v>
      </c>
      <c r="BD457" s="9">
        <f>BC457+BA457+AX457+AU457</f>
        <v>1</v>
      </c>
      <c r="BE457" s="14">
        <f>(AF457+AH457+AJ457+AL457+AN457+AP457)</f>
        <v>392495</v>
      </c>
      <c r="BF457" s="14">
        <f t="shared" si="35"/>
        <v>-529691</v>
      </c>
      <c r="BG457" s="13">
        <f>(AF457+AH457+AJ457+AL457+AN457+AP457)-(AR457+AV457+AY457+BB457)</f>
        <v>-137196</v>
      </c>
      <c r="BH457" s="13">
        <f t="shared" si="36"/>
        <v>1</v>
      </c>
      <c r="BI457" s="14">
        <f>AF457/W457</f>
        <v>125473.38461538461</v>
      </c>
      <c r="BJ457" s="14">
        <f>AH457/Y457</f>
        <v>130426.88990825688</v>
      </c>
      <c r="BK457" s="14">
        <f>AJ457/AA457</f>
        <v>321102.62234957016</v>
      </c>
      <c r="BL457" s="14">
        <f>BI457+BJ457+BK457</f>
        <v>577002.89687321172</v>
      </c>
      <c r="BM457" s="14">
        <f>(AF457/W457)-AF457</f>
        <v>45064.38461538461</v>
      </c>
      <c r="BN457" s="14">
        <f>AH457/Y457-AH457</f>
        <v>46963.889908256882</v>
      </c>
      <c r="BO457" s="14">
        <f>AJ457/AA457-AJ457</f>
        <v>115403.62234957016</v>
      </c>
      <c r="BP457" s="14">
        <f>BG457/S457</f>
        <v>-0.11083580876549383</v>
      </c>
      <c r="BQ457" s="14">
        <f>(BG457-CA457)/S457</f>
        <v>-0.10789586293646311</v>
      </c>
      <c r="BR457" s="27">
        <f>BQ457-BP457</f>
        <v>2.9399458290307184E-3</v>
      </c>
      <c r="BS457" s="28">
        <f t="shared" si="37"/>
        <v>792981</v>
      </c>
      <c r="BT457" s="11">
        <f>BS457/S457</f>
        <v>0.64062137723162527</v>
      </c>
      <c r="BU457" s="14">
        <f>(BE457-AP457)*1/BT457-(BE457-AP457)</f>
        <v>220049.51140065154</v>
      </c>
      <c r="BV457" s="14">
        <f t="shared" si="38"/>
        <v>0.31708286510840333</v>
      </c>
      <c r="BW457" s="27">
        <f>(AR457+AV457+AY457+BB457)/S457</f>
        <v>0.42791867387389715</v>
      </c>
      <c r="BX457" s="13">
        <f>(AF457+AH457+AJ457+AL457+AN457)/N457</f>
        <v>141.96742671009773</v>
      </c>
      <c r="BY457" s="26">
        <f>BX457/K457</f>
        <v>0.49466002338013143</v>
      </c>
      <c r="BZ457" s="11">
        <f>AP457/BE457</f>
        <v>6.0892495445801853E-4</v>
      </c>
      <c r="CA457" s="15">
        <f>-(BM457+BN457+BO457)/M457</f>
        <v>-3639.1560854949416</v>
      </c>
      <c r="CB457" s="15">
        <f>BG457-CA457</f>
        <v>-133556.84391450507</v>
      </c>
      <c r="CC457" s="18">
        <f t="shared" si="39"/>
        <v>1</v>
      </c>
      <c r="CD457" s="17">
        <f>(AF457/(AF457+AH457+AJ457))/(X457/(X457+Z457+AB457))</f>
        <v>1.6524890145753692</v>
      </c>
      <c r="CE457" s="19">
        <f>(AH457/(AF457+AH457+AJ457))/(Z457/(X457+Z457+AB457))</f>
        <v>0.95329068827096874</v>
      </c>
      <c r="CF457" s="18">
        <f>(AJ457/(AF457+AH457+AJ457))/(AB457/(X457+Z457+AB457))</f>
        <v>0.88146958748467685</v>
      </c>
      <c r="CG457">
        <f>AH457/Z457</f>
        <v>81.666340508806258</v>
      </c>
      <c r="CH457" s="11">
        <f>BB457/BE457</f>
        <v>0.24165403380934788</v>
      </c>
      <c r="CI457" s="14">
        <f>AY457/V457</f>
        <v>1384.0607066381838</v>
      </c>
      <c r="CJ457" s="14">
        <f>AV457/M457</f>
        <v>3253.6140350877195</v>
      </c>
      <c r="CK457" s="17">
        <f>N457/V457</f>
        <v>42.990306590387185</v>
      </c>
      <c r="CL457" s="17">
        <f>(AL457+AN457)/N457</f>
        <v>8.2102786825913867</v>
      </c>
      <c r="CM457" s="14">
        <f>AP457/AC457</f>
        <v>5.9749999999999996</v>
      </c>
    </row>
    <row r="458" spans="1:91" hidden="1" x14ac:dyDescent="0.2">
      <c r="A458">
        <v>783</v>
      </c>
      <c r="B458" s="2">
        <v>45170</v>
      </c>
      <c r="C458" s="3" t="s">
        <v>43</v>
      </c>
      <c r="D458" t="s">
        <v>38</v>
      </c>
      <c r="E458" s="3" t="s">
        <v>57</v>
      </c>
      <c r="F458" t="s">
        <v>56</v>
      </c>
      <c r="G458" t="str">
        <f>CONCATENATE(C458,E458)</f>
        <v>SFOYYC</v>
      </c>
      <c r="H458" t="s">
        <v>30</v>
      </c>
      <c r="I458">
        <f>U458/M458</f>
        <v>134.75</v>
      </c>
      <c r="J458" t="str">
        <f>_xlfn.CONCAT(C458,E458,H458)</f>
        <v>SFOYYC737-700</v>
      </c>
      <c r="K458" s="4">
        <v>1018</v>
      </c>
      <c r="L458" s="4">
        <f>N458/M458</f>
        <v>117</v>
      </c>
      <c r="M458" s="4">
        <v>12</v>
      </c>
      <c r="N458" s="4">
        <v>1404</v>
      </c>
      <c r="O458" s="4">
        <f>P458/M458</f>
        <v>17.416666666666668</v>
      </c>
      <c r="P458" s="4">
        <v>209</v>
      </c>
      <c r="Q458" s="4">
        <v>316</v>
      </c>
      <c r="R458" s="4">
        <v>879</v>
      </c>
      <c r="S458" s="4">
        <f>U458*K458</f>
        <v>1646106</v>
      </c>
      <c r="T458" s="7">
        <f>N458/U458</f>
        <v>0.86827458256029688</v>
      </c>
      <c r="U458" s="4">
        <v>1617</v>
      </c>
      <c r="V458" s="4">
        <v>7.86085292022792</v>
      </c>
      <c r="W458" s="7">
        <f>P458/X458</f>
        <v>1.0048076923076923</v>
      </c>
      <c r="X458" s="4">
        <v>208</v>
      </c>
      <c r="Y458" s="7">
        <f>Q458/Z458</f>
        <v>0.83157894736842108</v>
      </c>
      <c r="Z458" s="4">
        <v>380</v>
      </c>
      <c r="AA458" s="7">
        <f>R458/AB458</f>
        <v>0.85422740524781338</v>
      </c>
      <c r="AB458" s="4">
        <v>1029</v>
      </c>
      <c r="AC458" s="4">
        <v>0</v>
      </c>
      <c r="AD458" s="4" t="e">
        <f>AP458/AC458</f>
        <v>#DIV/0!</v>
      </c>
      <c r="AE458" s="7">
        <f>AF458/(AF458+AH458+AJ458+AL458+AN458+AP458)</f>
        <v>0.231590949319222</v>
      </c>
      <c r="AF458" s="4">
        <v>100746</v>
      </c>
      <c r="AG458" s="7">
        <f>AH458/(AF458+AH458+AJ458+AL458+AN458+AP458)</f>
        <v>0.23157026047257923</v>
      </c>
      <c r="AH458" s="4">
        <v>100737</v>
      </c>
      <c r="AI458" s="7">
        <f>AJ458/(AF458+AH458+AJ458+AL458+AN458+AP458)</f>
        <v>0.50853414924014462</v>
      </c>
      <c r="AJ458" s="4">
        <v>221221</v>
      </c>
      <c r="AK458" s="7">
        <f>AL458/(AF458+AH458+AJ458+AL458+AN458+AP458)</f>
        <v>1.4160366146610362E-2</v>
      </c>
      <c r="AL458" s="4">
        <v>6160</v>
      </c>
      <c r="AM458" s="7">
        <f>AN458/(AF458+AH458+AJ458+AL458+AN458+AP458)</f>
        <v>1.414427482144376E-2</v>
      </c>
      <c r="AN458" s="4">
        <v>6153</v>
      </c>
      <c r="AO458" s="7">
        <f>AP458/(AF458+AH458+AJ458+AL458+AN458+AP458)</f>
        <v>0</v>
      </c>
      <c r="AP458" s="4">
        <v>0</v>
      </c>
      <c r="AQ458" s="6">
        <f>AO458+AM458+AK458+AI458+AG458+AE458</f>
        <v>0.99999999999999989</v>
      </c>
      <c r="AR458" s="4">
        <v>32686</v>
      </c>
      <c r="AS458" s="4">
        <f>AR458/M458</f>
        <v>2723.8333333333335</v>
      </c>
      <c r="AT458" s="4">
        <f>AR458/V458</f>
        <v>4158.0729637989834</v>
      </c>
      <c r="AU458" s="7">
        <f>AR458/(AR458+AV458+AY458+BB458)</f>
        <v>0.22292850273835263</v>
      </c>
      <c r="AV458" s="4">
        <v>71865</v>
      </c>
      <c r="AW458" s="4">
        <f>AV458/M458</f>
        <v>5988.75</v>
      </c>
      <c r="AX458" s="7">
        <f>AV458/(AR458+AV458+AY458+BB458)</f>
        <v>0.49014124852510893</v>
      </c>
      <c r="AY458" s="4">
        <v>17670</v>
      </c>
      <c r="AZ458" s="4">
        <f>AY458/M458</f>
        <v>1472.5</v>
      </c>
      <c r="BA458" s="7">
        <f>AY458/(AR458+AV458+AY458+BB458)</f>
        <v>0.1205147966525941</v>
      </c>
      <c r="BB458" s="4">
        <v>24400</v>
      </c>
      <c r="BC458" s="11">
        <f>BB458/(AR458+AV458+AY458+BB458)</f>
        <v>0.16641545208394432</v>
      </c>
      <c r="BD458" s="9">
        <f>BC458+BA458+AX458+AU458</f>
        <v>0.99999999999999989</v>
      </c>
      <c r="BE458" s="14">
        <f>(AF458+AH458+AJ458+AL458+AN458+AP458)</f>
        <v>435017</v>
      </c>
      <c r="BF458" s="14">
        <f t="shared" si="35"/>
        <v>-146621</v>
      </c>
      <c r="BG458" s="13">
        <f>(AF458+AH458+AJ458+AL458+AN458+AP458)-(AR458+AV458+AY458+BB458)</f>
        <v>288396</v>
      </c>
      <c r="BH458" s="13">
        <f t="shared" si="36"/>
        <v>0</v>
      </c>
      <c r="BI458" s="14">
        <f>AF458/W458</f>
        <v>100263.96172248803</v>
      </c>
      <c r="BJ458" s="14">
        <f>AH458/Y458</f>
        <v>121139.43037974683</v>
      </c>
      <c r="BK458" s="14">
        <f>AJ458/AA458</f>
        <v>258972.023890785</v>
      </c>
      <c r="BL458" s="14">
        <f>BI458+BJ458+BK458</f>
        <v>480375.41599301988</v>
      </c>
      <c r="BM458" s="14">
        <f>(AF458/W458)-AF458</f>
        <v>-482.03827751196513</v>
      </c>
      <c r="BN458" s="14">
        <f>AH458/Y458-AH458</f>
        <v>20402.430379746831</v>
      </c>
      <c r="BO458" s="14">
        <f>AJ458/AA458-AJ458</f>
        <v>37751.023890785</v>
      </c>
      <c r="BP458" s="14">
        <f>BG458/S458</f>
        <v>0.17519892400610895</v>
      </c>
      <c r="BQ458" s="14">
        <f>(BG458-CA458)/S458</f>
        <v>0.17811851201122628</v>
      </c>
      <c r="BR458" s="27">
        <f>BQ458-BP458</f>
        <v>2.919588005117324E-3</v>
      </c>
      <c r="BS458" s="28">
        <f t="shared" si="37"/>
        <v>1429272</v>
      </c>
      <c r="BT458" s="11">
        <f>BS458/S458</f>
        <v>0.86827458256029688</v>
      </c>
      <c r="BU458" s="14">
        <f>(BE458-AP458)*1/BT458-(BE458-AP458)</f>
        <v>65996.168803418812</v>
      </c>
      <c r="BV458" s="14">
        <f t="shared" si="38"/>
        <v>0.26427034468011174</v>
      </c>
      <c r="BW458" s="27">
        <f>(AR458+AV458+AY458+BB458)/S458</f>
        <v>8.9071420674002769E-2</v>
      </c>
      <c r="BX458" s="13">
        <f>(AF458+AH458+AJ458+AL458+AN458)/N458</f>
        <v>309.84116809116807</v>
      </c>
      <c r="BY458" s="26">
        <f>BX458/K458</f>
        <v>0.30436264056106882</v>
      </c>
      <c r="BZ458" s="11">
        <f>AP458/BE458</f>
        <v>0</v>
      </c>
      <c r="CA458" s="15">
        <f>-(BM458+BN458+BO458)/M458</f>
        <v>-4805.9513327516552</v>
      </c>
      <c r="CB458" s="15">
        <f>BG458-CA458</f>
        <v>293201.95133275166</v>
      </c>
      <c r="CC458" s="18">
        <f t="shared" si="39"/>
        <v>0</v>
      </c>
      <c r="CD458" s="17">
        <f>(AF458/(AF458+AH458+AJ458))/(X458/(X458+Z458+AB458))</f>
        <v>1.852840945073039</v>
      </c>
      <c r="CE458" s="19">
        <f>(AH458/(AF458+AH458+AJ458))/(Z458/(X458+Z458+AB458))</f>
        <v>1.0140960216530766</v>
      </c>
      <c r="CF458" s="18">
        <f>(AJ458/(AF458+AH458+AJ458))/(AB458/(X458+Z458+AB458))</f>
        <v>0.82240291078390548</v>
      </c>
      <c r="CG458">
        <f>AH458/Z458</f>
        <v>265.09736842105264</v>
      </c>
      <c r="CH458" s="11">
        <f>BB458/BE458</f>
        <v>5.6089762009300784E-2</v>
      </c>
      <c r="CI458" s="14">
        <f>AY458/V458</f>
        <v>2247.847680056539</v>
      </c>
      <c r="CJ458" s="14">
        <f>AV458/M458</f>
        <v>5988.75</v>
      </c>
      <c r="CK458" s="17">
        <f>N458/V458</f>
        <v>178.60657288055353</v>
      </c>
      <c r="CL458" s="17">
        <f>(AL458+AN458)/N458</f>
        <v>8.7699430199430193</v>
      </c>
      <c r="CM458" s="14" t="e">
        <f>AP458/AC458</f>
        <v>#DIV/0!</v>
      </c>
    </row>
    <row r="459" spans="1:91" hidden="1" x14ac:dyDescent="0.2">
      <c r="A459">
        <v>288</v>
      </c>
      <c r="B459" s="2">
        <v>44835</v>
      </c>
      <c r="C459" s="3" t="s">
        <v>37</v>
      </c>
      <c r="D459" t="s">
        <v>38</v>
      </c>
      <c r="E459" s="3" t="s">
        <v>53</v>
      </c>
      <c r="F459" t="s">
        <v>54</v>
      </c>
      <c r="G459" t="str">
        <f>CONCATENATE(C459,E459)</f>
        <v>LAXYVR</v>
      </c>
      <c r="H459" t="s">
        <v>35</v>
      </c>
      <c r="I459">
        <f>U459/M459</f>
        <v>171.58333333333334</v>
      </c>
      <c r="J459" t="str">
        <f>_xlfn.CONCAT(C459,E459,H459)</f>
        <v>LAXYVR737-Max 9</v>
      </c>
      <c r="K459" s="4">
        <v>1080</v>
      </c>
      <c r="L459" s="4">
        <f>N459/M459</f>
        <v>136.83333333333334</v>
      </c>
      <c r="M459" s="4">
        <v>12</v>
      </c>
      <c r="N459" s="4">
        <v>1642</v>
      </c>
      <c r="O459" s="4">
        <f>P459/M459</f>
        <v>21.666666666666668</v>
      </c>
      <c r="P459" s="4">
        <v>260</v>
      </c>
      <c r="Q459" s="4">
        <v>425</v>
      </c>
      <c r="R459" s="4">
        <v>957</v>
      </c>
      <c r="S459" s="4">
        <f>U459*K459</f>
        <v>2223720</v>
      </c>
      <c r="T459" s="7">
        <f>N459/U459</f>
        <v>0.79747450218552696</v>
      </c>
      <c r="U459" s="4">
        <v>2059</v>
      </c>
      <c r="V459" s="4">
        <v>7.6309592402902258</v>
      </c>
      <c r="W459" s="7">
        <f>P459/X459</f>
        <v>0.98113207547169812</v>
      </c>
      <c r="X459" s="4">
        <v>265</v>
      </c>
      <c r="Y459" s="7">
        <f>Q459/Z459</f>
        <v>0.85858585858585856</v>
      </c>
      <c r="Z459" s="4">
        <v>495</v>
      </c>
      <c r="AA459" s="7">
        <f>R459/AB459</f>
        <v>0.73615384615384616</v>
      </c>
      <c r="AB459" s="4">
        <v>1300</v>
      </c>
      <c r="AC459" s="4">
        <v>0</v>
      </c>
      <c r="AD459" s="4" t="e">
        <f>AP459/AC459</f>
        <v>#DIV/0!</v>
      </c>
      <c r="AE459" s="7">
        <f>AF459/(AF459+AH459+AJ459+AL459+AN459+AP459)</f>
        <v>0.24191281883862542</v>
      </c>
      <c r="AF459" s="4">
        <v>85215</v>
      </c>
      <c r="AG459" s="7">
        <f>AH459/(AF459+AH459+AJ459+AL459+AN459+AP459)</f>
        <v>0.23180650381115953</v>
      </c>
      <c r="AH459" s="4">
        <v>81655</v>
      </c>
      <c r="AI459" s="7">
        <f>AJ459/(AF459+AH459+AJ459+AL459+AN459+AP459)</f>
        <v>0.49638756014818808</v>
      </c>
      <c r="AJ459" s="4">
        <v>174855</v>
      </c>
      <c r="AK459" s="7">
        <f>AL459/(AF459+AH459+AJ459+AL459+AN459+AP459)</f>
        <v>1.6309207818199882E-2</v>
      </c>
      <c r="AL459" s="4">
        <v>5745</v>
      </c>
      <c r="AM459" s="7">
        <f>AN459/(AF459+AH459+AJ459+AL459+AN459+AP459)</f>
        <v>1.3583909383827057E-2</v>
      </c>
      <c r="AN459" s="4">
        <v>4785</v>
      </c>
      <c r="AO459" s="7">
        <f>AP459/(AF459+AH459+AJ459+AL459+AN459+AP459)</f>
        <v>0</v>
      </c>
      <c r="AP459" s="4">
        <v>0</v>
      </c>
      <c r="AQ459" s="6">
        <f>AO459+AM459+AK459+AI459+AG459+AE459</f>
        <v>1</v>
      </c>
      <c r="AR459" s="4">
        <v>25905</v>
      </c>
      <c r="AS459" s="4">
        <f>AR459/M459</f>
        <v>2158.75</v>
      </c>
      <c r="AT459" s="4">
        <f>AR459/V459</f>
        <v>3394.723937617935</v>
      </c>
      <c r="AU459" s="7">
        <f>AR459/(AR459+AV459+AY459+BB459)</f>
        <v>0.20401171856542077</v>
      </c>
      <c r="AV459" s="4">
        <v>60255</v>
      </c>
      <c r="AW459" s="4">
        <f>AV459/M459</f>
        <v>5021.25</v>
      </c>
      <c r="AX459" s="7">
        <f>AV459/(AR459+AV459+AY459+BB459)</f>
        <v>0.47453102112176915</v>
      </c>
      <c r="AY459" s="4">
        <v>22489</v>
      </c>
      <c r="AZ459" s="4">
        <f>AY459/M459</f>
        <v>1874.0833333333333</v>
      </c>
      <c r="BA459" s="7">
        <f>AY459/(AR459+AV459+AY459+BB459)</f>
        <v>0.17710942052954054</v>
      </c>
      <c r="BB459" s="4">
        <v>18329</v>
      </c>
      <c r="BC459" s="11">
        <f>BB459/(AR459+AV459+AY459+BB459)</f>
        <v>0.14434783978326954</v>
      </c>
      <c r="BD459" s="9">
        <f>BC459+BA459+AX459+AU459</f>
        <v>1</v>
      </c>
      <c r="BE459" s="14">
        <f>(AF459+AH459+AJ459+AL459+AN459+AP459)</f>
        <v>352255</v>
      </c>
      <c r="BF459" s="14">
        <f t="shared" si="35"/>
        <v>-126978</v>
      </c>
      <c r="BG459" s="13">
        <f>(AF459+AH459+AJ459+AL459+AN459+AP459)-(AR459+AV459+AY459+BB459)</f>
        <v>225277</v>
      </c>
      <c r="BH459" s="13">
        <f t="shared" si="36"/>
        <v>0</v>
      </c>
      <c r="BI459" s="14">
        <f>AF459/W459</f>
        <v>86853.75</v>
      </c>
      <c r="BJ459" s="14">
        <f>AH459/Y459</f>
        <v>95104.058823529413</v>
      </c>
      <c r="BK459" s="14">
        <f>AJ459/AA459</f>
        <v>237525.07836990597</v>
      </c>
      <c r="BL459" s="14">
        <f>BI459+BJ459+BK459</f>
        <v>419482.88719343534</v>
      </c>
      <c r="BM459" s="14">
        <f>(AF459/W459)-AF459</f>
        <v>1638.75</v>
      </c>
      <c r="BN459" s="14">
        <f>AH459/Y459-AH459</f>
        <v>13449.058823529413</v>
      </c>
      <c r="BO459" s="14">
        <f>AJ459/AA459-AJ459</f>
        <v>62670.078369905968</v>
      </c>
      <c r="BP459" s="14">
        <f>BG459/S459</f>
        <v>0.10130636950695232</v>
      </c>
      <c r="BQ459" s="14">
        <f>(BG459-CA459)/S459</f>
        <v>0.10422032626984794</v>
      </c>
      <c r="BR459" s="27">
        <f>BQ459-BP459</f>
        <v>2.913956762895617E-3</v>
      </c>
      <c r="BS459" s="28">
        <f t="shared" si="37"/>
        <v>1773360</v>
      </c>
      <c r="BT459" s="11">
        <f>BS459/S459</f>
        <v>0.79747450218552696</v>
      </c>
      <c r="BU459" s="14">
        <f>(BE459-AP459)*1/BT459-(BE459-AP459)</f>
        <v>89458.182095006108</v>
      </c>
      <c r="BV459" s="14">
        <f t="shared" si="38"/>
        <v>0.15840798301944489</v>
      </c>
      <c r="BW459" s="27">
        <f>(AR459+AV459+AY459+BB459)/S459</f>
        <v>5.7101613512492579E-2</v>
      </c>
      <c r="BX459" s="13">
        <f>(AF459+AH459+AJ459+AL459+AN459)/N459</f>
        <v>214.52801461632157</v>
      </c>
      <c r="BY459" s="26">
        <f>BX459/K459</f>
        <v>0.19863705057066813</v>
      </c>
      <c r="BZ459" s="11">
        <f>AP459/BE459</f>
        <v>0</v>
      </c>
      <c r="CA459" s="15">
        <f>-(BM459+BN459+BO459)/M459</f>
        <v>-6479.8239327862821</v>
      </c>
      <c r="CB459" s="15">
        <f>BG459-CA459</f>
        <v>231756.82393278627</v>
      </c>
      <c r="CC459" s="18">
        <f t="shared" si="39"/>
        <v>0</v>
      </c>
      <c r="CD459" s="17">
        <f>(AF459/(AF459+AH459+AJ459))/(X459/(X459+Z459+AB459))</f>
        <v>1.9384769558441701</v>
      </c>
      <c r="CE459" s="19">
        <f>(AH459/(AF459+AH459+AJ459))/(Z459/(X459+Z459+AB459))</f>
        <v>0.99441588317146146</v>
      </c>
      <c r="CF459" s="18">
        <f>(AJ459/(AF459+AH459+AJ459))/(AB459/(X459+Z459+AB459))</f>
        <v>0.8108213419472472</v>
      </c>
      <c r="CG459">
        <f>AH459/Z459</f>
        <v>164.95959595959596</v>
      </c>
      <c r="CH459" s="11">
        <f>BB459/BE459</f>
        <v>5.2033328128770352E-2</v>
      </c>
      <c r="CI459" s="14">
        <f>AY459/V459</f>
        <v>2947.0737939814608</v>
      </c>
      <c r="CJ459" s="14">
        <f>AV459/M459</f>
        <v>5021.25</v>
      </c>
      <c r="CK459" s="17">
        <f>N459/V459</f>
        <v>215.17609363322327</v>
      </c>
      <c r="CL459" s="17">
        <f>(AL459+AN459)/N459</f>
        <v>6.4129110840438486</v>
      </c>
      <c r="CM459" s="14" t="e">
        <f>AP459/AC459</f>
        <v>#DIV/0!</v>
      </c>
    </row>
    <row r="460" spans="1:91" hidden="1" x14ac:dyDescent="0.2">
      <c r="A460">
        <v>992</v>
      </c>
      <c r="B460" s="2">
        <v>45200</v>
      </c>
      <c r="C460" s="3" t="s">
        <v>43</v>
      </c>
      <c r="D460" t="s">
        <v>38</v>
      </c>
      <c r="E460" s="3" t="s">
        <v>53</v>
      </c>
      <c r="F460" t="s">
        <v>54</v>
      </c>
      <c r="G460" t="str">
        <f>CONCATENATE(C460,E460)</f>
        <v>SFOYVR</v>
      </c>
      <c r="H460" t="s">
        <v>35</v>
      </c>
      <c r="I460">
        <f>U460/M460</f>
        <v>179</v>
      </c>
      <c r="J460" t="str">
        <f>_xlfn.CONCAT(C460,E460,H460)</f>
        <v>SFOYVR737-Max 9</v>
      </c>
      <c r="K460" s="4">
        <v>800</v>
      </c>
      <c r="L460" s="4">
        <f>N460/M460</f>
        <v>159.15384615384616</v>
      </c>
      <c r="M460" s="4">
        <v>13</v>
      </c>
      <c r="N460" s="4">
        <v>2069</v>
      </c>
      <c r="O460" s="4">
        <f>P460/M460</f>
        <v>19.384615384615383</v>
      </c>
      <c r="P460" s="4">
        <v>252</v>
      </c>
      <c r="Q460" s="4">
        <v>404</v>
      </c>
      <c r="R460" s="4">
        <v>1414</v>
      </c>
      <c r="S460" s="4">
        <f>U460*K460</f>
        <v>1861600</v>
      </c>
      <c r="T460" s="7">
        <f>N460/U460</f>
        <v>0.88912763214439194</v>
      </c>
      <c r="U460" s="4">
        <v>2327</v>
      </c>
      <c r="V460" s="4">
        <v>13.839639953542392</v>
      </c>
      <c r="W460" s="7">
        <f>P460/X460</f>
        <v>0.84280936454849498</v>
      </c>
      <c r="X460" s="4">
        <v>299</v>
      </c>
      <c r="Y460" s="7">
        <f>Q460/Z460</f>
        <v>0.72271914132379245</v>
      </c>
      <c r="Z460" s="4">
        <v>559</v>
      </c>
      <c r="AA460" s="7">
        <f>R460/AB460</f>
        <v>0.96255956432947587</v>
      </c>
      <c r="AB460" s="4">
        <v>1469</v>
      </c>
      <c r="AC460" s="4">
        <v>1740</v>
      </c>
      <c r="AD460" s="4">
        <f>AP460/AC460</f>
        <v>6</v>
      </c>
      <c r="AE460" s="7">
        <f>AF460/(AF460+AH460+AJ460+AL460+AN460+AP460)</f>
        <v>0.1869483353671775</v>
      </c>
      <c r="AF460" s="4">
        <v>99885</v>
      </c>
      <c r="AG460" s="7">
        <f>AH460/(AF460+AH460+AJ460+AL460+AN460+AP460)</f>
        <v>0.19611935046753462</v>
      </c>
      <c r="AH460" s="4">
        <v>104785</v>
      </c>
      <c r="AI460" s="7">
        <f>AJ460/(AF460+AH460+AJ460+AL460+AN460+AP460)</f>
        <v>0.56036586735343219</v>
      </c>
      <c r="AJ460" s="4">
        <v>299399</v>
      </c>
      <c r="AK460" s="7">
        <f>AL460/(AF460+AH460+AJ460+AL460+AN460+AP460)</f>
        <v>1.8506734145373689E-2</v>
      </c>
      <c r="AL460" s="4">
        <v>9888</v>
      </c>
      <c r="AM460" s="7">
        <f>AN460/(AF460+AH460+AJ460+AL460+AN460+AP460)</f>
        <v>1.8519835595517058E-2</v>
      </c>
      <c r="AN460" s="4">
        <v>9895</v>
      </c>
      <c r="AO460" s="7">
        <f>AP460/(AF460+AH460+AJ460+AL460+AN460+AP460)</f>
        <v>1.9539877070964939E-2</v>
      </c>
      <c r="AP460" s="4">
        <v>10440</v>
      </c>
      <c r="AQ460" s="6">
        <f>AO460+AM460+AK460+AI460+AG460+AE460</f>
        <v>0.99999999999999989</v>
      </c>
      <c r="AR460" s="4">
        <v>60857</v>
      </c>
      <c r="AS460" s="4">
        <f>AR460/M460</f>
        <v>4681.3076923076924</v>
      </c>
      <c r="AT460" s="4">
        <f>AR460/V460</f>
        <v>4397.2964762297197</v>
      </c>
      <c r="AU460" s="7">
        <f>AR460/(AR460+AV460+AY460+BB460)</f>
        <v>0.27418497359837085</v>
      </c>
      <c r="AV460" s="4">
        <v>85508</v>
      </c>
      <c r="AW460" s="4">
        <f>AV460/M460</f>
        <v>6577.5384615384619</v>
      </c>
      <c r="AX460" s="7">
        <f>AV460/(AR460+AV460+AY460+BB460)</f>
        <v>0.38524752653679106</v>
      </c>
      <c r="AY460" s="4">
        <v>32754</v>
      </c>
      <c r="AZ460" s="4">
        <f>AY460/M460</f>
        <v>2519.5384615384614</v>
      </c>
      <c r="BA460" s="7">
        <f>AY460/(AR460+AV460+AY460+BB460)</f>
        <v>0.14756978860675088</v>
      </c>
      <c r="BB460" s="4">
        <v>42837</v>
      </c>
      <c r="BC460" s="11">
        <f>BB460/(AR460+AV460+AY460+BB460)</f>
        <v>0.19299771125808718</v>
      </c>
      <c r="BD460" s="9">
        <f>BC460+BA460+AX460+AU460</f>
        <v>1</v>
      </c>
      <c r="BE460" s="14">
        <f>(AF460+AH460+AJ460+AL460+AN460+AP460)</f>
        <v>534292</v>
      </c>
      <c r="BF460" s="14">
        <f t="shared" si="35"/>
        <v>-221956</v>
      </c>
      <c r="BG460" s="13">
        <f>(AF460+AH460+AJ460+AL460+AN460+AP460)-(AR460+AV460+AY460+BB460)</f>
        <v>312336</v>
      </c>
      <c r="BH460" s="13">
        <f t="shared" si="36"/>
        <v>0</v>
      </c>
      <c r="BI460" s="14">
        <f>AF460/W460</f>
        <v>118514.34523809524</v>
      </c>
      <c r="BJ460" s="14">
        <f>AH460/Y460</f>
        <v>144987.16584158415</v>
      </c>
      <c r="BK460" s="14">
        <f>AJ460/AA460</f>
        <v>311044.64710042434</v>
      </c>
      <c r="BL460" s="14">
        <f>BI460+BJ460+BK460</f>
        <v>574546.15818010364</v>
      </c>
      <c r="BM460" s="14">
        <f>(AF460/W460)-AF460</f>
        <v>18629.345238095237</v>
      </c>
      <c r="BN460" s="14">
        <f>AH460/Y460-AH460</f>
        <v>40202.165841584152</v>
      </c>
      <c r="BO460" s="14">
        <f>AJ460/AA460-AJ460</f>
        <v>11645.647100424336</v>
      </c>
      <c r="BP460" s="14">
        <f>BG460/S460</f>
        <v>0.16777825526428877</v>
      </c>
      <c r="BQ460" s="14">
        <f>(BG460-CA460)/S460</f>
        <v>0.17069043825741725</v>
      </c>
      <c r="BR460" s="27">
        <f>BQ460-BP460</f>
        <v>2.9121829931284815E-3</v>
      </c>
      <c r="BS460" s="28">
        <f t="shared" si="37"/>
        <v>1655200</v>
      </c>
      <c r="BT460" s="11">
        <f>BS460/S460</f>
        <v>0.88912763214439194</v>
      </c>
      <c r="BU460" s="14">
        <f>(BE460-AP460)*1/BT460-(BE460-AP460)</f>
        <v>65323.255679071997</v>
      </c>
      <c r="BV460" s="14">
        <f t="shared" si="38"/>
        <v>0.28700687580575851</v>
      </c>
      <c r="BW460" s="27">
        <f>(AR460+AV460+AY460+BB460)/S460</f>
        <v>0.11922862054146971</v>
      </c>
      <c r="BX460" s="13">
        <f>(AF460+AH460+AJ460+AL460+AN460)/N460</f>
        <v>253.19091348477525</v>
      </c>
      <c r="BY460" s="26">
        <f>BX460/K460</f>
        <v>0.31648864185596909</v>
      </c>
      <c r="BZ460" s="11">
        <f>AP460/BE460</f>
        <v>1.9539877070964939E-2</v>
      </c>
      <c r="CA460" s="15">
        <f>-(BM460+BN460+BO460)/M460</f>
        <v>-5421.3198600079786</v>
      </c>
      <c r="CB460" s="15">
        <f>BG460-CA460</f>
        <v>317757.31986000796</v>
      </c>
      <c r="CC460" s="18">
        <f t="shared" si="39"/>
        <v>0</v>
      </c>
      <c r="CD460" s="17">
        <f>(AF460/(AF460+AH460+AJ460))/(X460/(X460+Z460+AB460))</f>
        <v>1.5421814663572198</v>
      </c>
      <c r="CE460" s="19">
        <f>(AH460/(AF460+AH460+AJ460))/(Z460/(X460+Z460+AB460))</f>
        <v>0.8653537973091262</v>
      </c>
      <c r="CF460" s="18">
        <f>(AJ460/(AF460+AH460+AJ460))/(AB460/(X460+Z460+AB460))</f>
        <v>0.9408815308804559</v>
      </c>
      <c r="CG460">
        <f>AH460/Z460</f>
        <v>187.45080500894454</v>
      </c>
      <c r="CH460" s="11">
        <f>BB460/BE460</f>
        <v>8.0175259970203555E-2</v>
      </c>
      <c r="CI460" s="14">
        <f>AY460/V460</f>
        <v>2366.6800660963936</v>
      </c>
      <c r="CJ460" s="14">
        <f>AV460/M460</f>
        <v>6577.5384615384619</v>
      </c>
      <c r="CK460" s="17">
        <f>N460/V460</f>
        <v>149.49810883414054</v>
      </c>
      <c r="CL460" s="17">
        <f>(AL460+AN460)/N460</f>
        <v>9.5616239729337842</v>
      </c>
      <c r="CM460" s="14">
        <f>AP460/AC460</f>
        <v>6</v>
      </c>
    </row>
    <row r="461" spans="1:91" hidden="1" x14ac:dyDescent="0.2">
      <c r="A461">
        <v>1129</v>
      </c>
      <c r="B461" s="2">
        <v>45231</v>
      </c>
      <c r="C461" s="3" t="s">
        <v>52</v>
      </c>
      <c r="D461" t="s">
        <v>33</v>
      </c>
      <c r="E461" s="3" t="s">
        <v>43</v>
      </c>
      <c r="F461" t="s">
        <v>38</v>
      </c>
      <c r="G461" t="str">
        <f>CONCATENATE(C461,E461)</f>
        <v>OGGSFO</v>
      </c>
      <c r="H461" t="s">
        <v>51</v>
      </c>
      <c r="I461">
        <f>U461/M461</f>
        <v>350.92857142857144</v>
      </c>
      <c r="J461" t="str">
        <f>_xlfn.CONCAT(C461,E461,H461)</f>
        <v>OGGSFO777-200</v>
      </c>
      <c r="K461" s="4">
        <v>2338</v>
      </c>
      <c r="L461" s="4">
        <f>N461/M461</f>
        <v>231.07142857142858</v>
      </c>
      <c r="M461" s="4">
        <v>14</v>
      </c>
      <c r="N461" s="4">
        <v>3235</v>
      </c>
      <c r="O461" s="4">
        <f>P461/M461</f>
        <v>31.571428571428573</v>
      </c>
      <c r="P461" s="4">
        <v>442</v>
      </c>
      <c r="Q461" s="4">
        <v>947</v>
      </c>
      <c r="R461" s="4">
        <v>1847</v>
      </c>
      <c r="S461" s="4">
        <f>U461*K461</f>
        <v>11486594</v>
      </c>
      <c r="T461" s="7">
        <f>N461/U461</f>
        <v>0.65845715448809283</v>
      </c>
      <c r="U461" s="4">
        <v>4913</v>
      </c>
      <c r="V461" s="4">
        <v>65.314897959183682</v>
      </c>
      <c r="W461" s="7">
        <f>P461/X461</f>
        <v>0.69606299212598421</v>
      </c>
      <c r="X461" s="4">
        <v>635</v>
      </c>
      <c r="Y461" s="7">
        <f>Q461/Z461</f>
        <v>0.79713804713804715</v>
      </c>
      <c r="Z461" s="4">
        <v>1188</v>
      </c>
      <c r="AA461" s="7">
        <f>R461/AB461</f>
        <v>0.59754124878680037</v>
      </c>
      <c r="AB461" s="4">
        <v>3091</v>
      </c>
      <c r="AC461" s="4">
        <v>78916</v>
      </c>
      <c r="AD461" s="4">
        <f>AP461/AC461</f>
        <v>5.9999619848953314</v>
      </c>
      <c r="AE461" s="7">
        <f>AF461/(AF461+AH461+AJ461+AL461+AN461+AP461)</f>
        <v>0.14810046734671828</v>
      </c>
      <c r="AF461" s="4">
        <v>212479</v>
      </c>
      <c r="AG461" s="7">
        <f>AH461/(AF461+AH461+AJ461+AL461+AN461+AP461)</f>
        <v>0.19431865309351465</v>
      </c>
      <c r="AH461" s="4">
        <v>278788</v>
      </c>
      <c r="AI461" s="7">
        <f>AJ461/(AF461+AH461+AJ461+AL461+AN461+AP461)</f>
        <v>0.3146745475519187</v>
      </c>
      <c r="AJ461" s="4">
        <v>451462</v>
      </c>
      <c r="AK461" s="7">
        <f>AL461/(AF461+AH461+AJ461+AL461+AN461+AP461)</f>
        <v>9.0144595192706463E-3</v>
      </c>
      <c r="AL461" s="4">
        <v>12933</v>
      </c>
      <c r="AM461" s="7">
        <f>AN461/(AF461+AH461+AJ461+AL461+AN461+AP461)</f>
        <v>3.8614479035613842E-3</v>
      </c>
      <c r="AN461" s="4">
        <v>5540</v>
      </c>
      <c r="AO461" s="7">
        <f>AP461/(AF461+AH461+AJ461+AL461+AN461+AP461)</f>
        <v>0.3300304245850163</v>
      </c>
      <c r="AP461" s="4">
        <v>473493</v>
      </c>
      <c r="AQ461" s="6">
        <f>AO461+AM461+AK461+AI461+AG461+AE461</f>
        <v>1</v>
      </c>
      <c r="AR461" s="4">
        <v>318834</v>
      </c>
      <c r="AS461" s="4">
        <f>AR461/M461</f>
        <v>22773.857142857141</v>
      </c>
      <c r="AT461" s="4">
        <f>AR461/V461</f>
        <v>4881.4896748249448</v>
      </c>
      <c r="AU461" s="7">
        <f>AR461/(AR461+AV461+AY461+BB461)</f>
        <v>0.31064266360344089</v>
      </c>
      <c r="AV461" s="4">
        <v>106702</v>
      </c>
      <c r="AW461" s="4">
        <f>AV461/M461</f>
        <v>7621.5714285714284</v>
      </c>
      <c r="AX461" s="7">
        <f>AV461/(AR461+AV461+AY461+BB461)</f>
        <v>0.10396066132161046</v>
      </c>
      <c r="AY461" s="4">
        <v>284081</v>
      </c>
      <c r="AZ461" s="4">
        <f>AY461/M461</f>
        <v>20291.5</v>
      </c>
      <c r="BA461" s="7">
        <f>AY461/(AR461+AV461+AY461+BB461)</f>
        <v>0.27678252168567058</v>
      </c>
      <c r="BB461" s="4">
        <v>316752</v>
      </c>
      <c r="BC461" s="11">
        <f>BB461/(AR461+AV461+AY461+BB461)</f>
        <v>0.30861415338927811</v>
      </c>
      <c r="BD461" s="9">
        <f>BC461+BA461+AX461+AU461</f>
        <v>1</v>
      </c>
      <c r="BE461" s="14">
        <f>(AF461+AH461+AJ461+AL461+AN461+AP461)</f>
        <v>1434695</v>
      </c>
      <c r="BF461" s="14">
        <f t="shared" si="35"/>
        <v>-1026369</v>
      </c>
      <c r="BG461" s="13">
        <f>(AF461+AH461+AJ461+AL461+AN461+AP461)-(AR461+AV461+AY461+BB461)</f>
        <v>408326</v>
      </c>
      <c r="BH461" s="13">
        <f t="shared" si="36"/>
        <v>0</v>
      </c>
      <c r="BI461" s="14">
        <f>AF461/W461</f>
        <v>305258.29185520363</v>
      </c>
      <c r="BJ461" s="14">
        <f>AH461/Y461</f>
        <v>349736.16050686379</v>
      </c>
      <c r="BK461" s="14">
        <f>AJ461/AA461</f>
        <v>755532.77855982678</v>
      </c>
      <c r="BL461" s="14">
        <f>BI461+BJ461+BK461</f>
        <v>1410527.2309218943</v>
      </c>
      <c r="BM461" s="14">
        <f>(AF461/W461)-AF461</f>
        <v>92779.291855203628</v>
      </c>
      <c r="BN461" s="14">
        <f>AH461/Y461-AH461</f>
        <v>70948.160506863787</v>
      </c>
      <c r="BO461" s="14">
        <f>AJ461/AA461-AJ461</f>
        <v>304070.77855982678</v>
      </c>
      <c r="BP461" s="14">
        <f>BG461/S461</f>
        <v>3.5548048446737125E-2</v>
      </c>
      <c r="BQ461" s="14">
        <f>(BG461-CA461)/S461</f>
        <v>3.845701862114774E-2</v>
      </c>
      <c r="BR461" s="27">
        <f>BQ461-BP461</f>
        <v>2.9089701744106147E-3</v>
      </c>
      <c r="BS461" s="28">
        <f t="shared" si="37"/>
        <v>7563430</v>
      </c>
      <c r="BT461" s="11">
        <f>BS461/S461</f>
        <v>0.65845715448809283</v>
      </c>
      <c r="BU461" s="14">
        <f>(BE461-AP461)*1/BT461-(BE461-AP461)</f>
        <v>498577.11159196286</v>
      </c>
      <c r="BV461" s="14">
        <f t="shared" si="38"/>
        <v>0.12490168974371341</v>
      </c>
      <c r="BW461" s="27">
        <f>(AR461+AV461+AY461+BB461)/S461</f>
        <v>8.9353641296976288E-2</v>
      </c>
      <c r="BX461" s="13">
        <f>(AF461+AH461+AJ461+AL461+AN461)/N461</f>
        <v>297.1258114374034</v>
      </c>
      <c r="BY461" s="26">
        <f>BX461/K461</f>
        <v>0.12708546254807673</v>
      </c>
      <c r="BZ461" s="11">
        <f>AP461/BE461</f>
        <v>0.3300304245850163</v>
      </c>
      <c r="CA461" s="15">
        <f>-(BM461+BN461+BO461)/M461</f>
        <v>-33414.159351563874</v>
      </c>
      <c r="CB461" s="15">
        <f>BG461-CA461</f>
        <v>441740.1593515639</v>
      </c>
      <c r="CC461" s="18">
        <f t="shared" si="39"/>
        <v>0</v>
      </c>
      <c r="CD461" s="17">
        <f>(AF461/(AF461+AH461+AJ461))/(X461/(X461+Z461+AB461))</f>
        <v>1.7441770738583593</v>
      </c>
      <c r="CE461" s="19">
        <f>(AH461/(AF461+AH461+AJ461))/(Z461/(X461+Z461+AB461))</f>
        <v>1.2232237954433836</v>
      </c>
      <c r="CF461" s="18">
        <f>(AJ461/(AF461+AH461+AJ461))/(AB461/(X461+Z461+AB461))</f>
        <v>0.7613256839576843</v>
      </c>
      <c r="CG461">
        <f>AH461/Z461</f>
        <v>234.67003367003366</v>
      </c>
      <c r="CH461" s="11">
        <f>BB461/BE461</f>
        <v>0.22078002641676453</v>
      </c>
      <c r="CI461" s="14">
        <f>AY461/V461</f>
        <v>4349.4058610874154</v>
      </c>
      <c r="CJ461" s="14">
        <f>AV461/M461</f>
        <v>7621.5714285714284</v>
      </c>
      <c r="CK461" s="17">
        <f>N461/V461</f>
        <v>49.529282002730874</v>
      </c>
      <c r="CL461" s="17">
        <f>(AL461+AN461)/N461</f>
        <v>5.7103554868624418</v>
      </c>
      <c r="CM461" s="14">
        <f>AP461/AC461</f>
        <v>5.9999619848953314</v>
      </c>
    </row>
    <row r="462" spans="1:91" hidden="1" x14ac:dyDescent="0.2">
      <c r="A462">
        <v>779</v>
      </c>
      <c r="B462" s="2">
        <v>45170</v>
      </c>
      <c r="C462" s="3" t="s">
        <v>43</v>
      </c>
      <c r="D462" t="s">
        <v>38</v>
      </c>
      <c r="E462" s="3" t="s">
        <v>53</v>
      </c>
      <c r="F462" t="s">
        <v>54</v>
      </c>
      <c r="G462" t="str">
        <f>CONCATENATE(C462,E462)</f>
        <v>SFOYVR</v>
      </c>
      <c r="H462" t="s">
        <v>31</v>
      </c>
      <c r="I462">
        <f>U462/M462</f>
        <v>166.18181818181819</v>
      </c>
      <c r="J462" t="str">
        <f>_xlfn.CONCAT(C462,E462,H462)</f>
        <v>SFOYVR737-800</v>
      </c>
      <c r="K462" s="4">
        <v>800</v>
      </c>
      <c r="L462" s="4">
        <f>N462/M462</f>
        <v>147.18181818181819</v>
      </c>
      <c r="M462" s="4">
        <v>11</v>
      </c>
      <c r="N462" s="4">
        <v>1619</v>
      </c>
      <c r="O462" s="4">
        <f>P462/M462</f>
        <v>20.09090909090909</v>
      </c>
      <c r="P462" s="4">
        <v>221</v>
      </c>
      <c r="Q462" s="4">
        <v>358</v>
      </c>
      <c r="R462" s="4">
        <v>1041</v>
      </c>
      <c r="S462" s="4">
        <f>U462*K462</f>
        <v>1462400</v>
      </c>
      <c r="T462" s="7">
        <f>N462/U462</f>
        <v>0.8856673960612691</v>
      </c>
      <c r="U462" s="4">
        <v>1828</v>
      </c>
      <c r="V462" s="4">
        <v>11.178170731707317</v>
      </c>
      <c r="W462" s="7">
        <f>P462/X462</f>
        <v>1</v>
      </c>
      <c r="X462" s="4">
        <v>221</v>
      </c>
      <c r="Y462" s="7">
        <f>Q462/Z462</f>
        <v>0.85238095238095235</v>
      </c>
      <c r="Z462" s="4">
        <v>420</v>
      </c>
      <c r="AA462" s="7">
        <f>R462/AB462</f>
        <v>0.87700084245998311</v>
      </c>
      <c r="AB462" s="4">
        <v>1187</v>
      </c>
      <c r="AC462" s="4">
        <v>13</v>
      </c>
      <c r="AD462" s="4">
        <f>AP462/AC462</f>
        <v>5.9230769230769234</v>
      </c>
      <c r="AE462" s="7">
        <f>AF462/(AF462+AH462+AJ462+AL462+AN462+AP462)</f>
        <v>0.21691825155921654</v>
      </c>
      <c r="AF462" s="4">
        <v>90115</v>
      </c>
      <c r="AG462" s="7">
        <f>AH462/(AF462+AH462+AJ462+AL462+AN462+AP462)</f>
        <v>0.22361969318758981</v>
      </c>
      <c r="AH462" s="4">
        <v>92899</v>
      </c>
      <c r="AI462" s="7">
        <f>AJ462/(AF462+AH462+AJ462+AL462+AN462+AP462)</f>
        <v>0.52671790637720162</v>
      </c>
      <c r="AJ462" s="4">
        <v>218816</v>
      </c>
      <c r="AK462" s="7">
        <f>AL462/(AF462+AH462+AJ462+AL462+AN462+AP462)</f>
        <v>1.7523884717872678E-2</v>
      </c>
      <c r="AL462" s="4">
        <v>7280</v>
      </c>
      <c r="AM462" s="7">
        <f>AN462/(AF462+AH462+AJ462+AL462+AN462+AP462)</f>
        <v>1.5034915377449552E-2</v>
      </c>
      <c r="AN462" s="4">
        <v>6246</v>
      </c>
      <c r="AO462" s="7">
        <f>AP462/(AF462+AH462+AJ462+AL462+AN462+AP462)</f>
        <v>1.8534878066980717E-4</v>
      </c>
      <c r="AP462" s="4">
        <v>77</v>
      </c>
      <c r="AQ462" s="6">
        <f>AO462+AM462+AK462+AI462+AG462+AE462</f>
        <v>1</v>
      </c>
      <c r="AR462" s="4">
        <v>46480</v>
      </c>
      <c r="AS462" s="4">
        <f>AR462/M462</f>
        <v>4225.454545454545</v>
      </c>
      <c r="AT462" s="4">
        <f>AR462/V462</f>
        <v>4158.1043191760946</v>
      </c>
      <c r="AU462" s="7">
        <f>AR462/(AR462+AV462+AY462+BB462)</f>
        <v>0.27682650101546724</v>
      </c>
      <c r="AV462" s="4">
        <v>61599</v>
      </c>
      <c r="AW462" s="4">
        <f>AV462/M462</f>
        <v>5599.909090909091</v>
      </c>
      <c r="AX462" s="7">
        <f>AV462/(AR462+AV462+AY462+BB462)</f>
        <v>0.36687253950197435</v>
      </c>
      <c r="AY462" s="4">
        <v>25127</v>
      </c>
      <c r="AZ462" s="4">
        <f>AY462/M462</f>
        <v>2284.2727272727275</v>
      </c>
      <c r="BA462" s="7">
        <f>AY462/(AR462+AV462+AY462+BB462)</f>
        <v>0.14965188233682544</v>
      </c>
      <c r="BB462" s="4">
        <v>34697</v>
      </c>
      <c r="BC462" s="11">
        <f>BB462/(AR462+AV462+AY462+BB462)</f>
        <v>0.20664907714573294</v>
      </c>
      <c r="BD462" s="9">
        <f>BC462+BA462+AX462+AU462</f>
        <v>0.99999999999999989</v>
      </c>
      <c r="BE462" s="14">
        <f>(AF462+AH462+AJ462+AL462+AN462+AP462)</f>
        <v>415433</v>
      </c>
      <c r="BF462" s="14">
        <f t="shared" si="35"/>
        <v>-167903</v>
      </c>
      <c r="BG462" s="13">
        <f>(AF462+AH462+AJ462+AL462+AN462+AP462)-(AR462+AV462+AY462+BB462)</f>
        <v>247530</v>
      </c>
      <c r="BH462" s="13">
        <f t="shared" si="36"/>
        <v>0</v>
      </c>
      <c r="BI462" s="14">
        <f>AF462/W462</f>
        <v>90115</v>
      </c>
      <c r="BJ462" s="14">
        <f>AH462/Y462</f>
        <v>108987.65363128492</v>
      </c>
      <c r="BK462" s="14">
        <f>AJ462/AA462</f>
        <v>249504.89145052835</v>
      </c>
      <c r="BL462" s="14">
        <f>BI462+BJ462+BK462</f>
        <v>448607.54508181324</v>
      </c>
      <c r="BM462" s="14">
        <f>(AF462/W462)-AF462</f>
        <v>0</v>
      </c>
      <c r="BN462" s="14">
        <f>AH462/Y462-AH462</f>
        <v>16088.65363128492</v>
      </c>
      <c r="BO462" s="14">
        <f>AJ462/AA462-AJ462</f>
        <v>30688.891450528346</v>
      </c>
      <c r="BP462" s="14">
        <f>BG462/S462</f>
        <v>0.1692628555798687</v>
      </c>
      <c r="BQ462" s="14">
        <f>(BG462-CA462)/S462</f>
        <v>0.17217074952020422</v>
      </c>
      <c r="BR462" s="27">
        <f>BQ462-BP462</f>
        <v>2.9078939403355264E-3</v>
      </c>
      <c r="BS462" s="28">
        <f t="shared" si="37"/>
        <v>1295200</v>
      </c>
      <c r="BT462" s="11">
        <f>BS462/S462</f>
        <v>0.8856673960612691</v>
      </c>
      <c r="BU462" s="14">
        <f>(BE462-AP462)*1/BT462-(BE462-AP462)</f>
        <v>53619.150092649797</v>
      </c>
      <c r="BV462" s="14">
        <f t="shared" si="38"/>
        <v>0.28407617614879649</v>
      </c>
      <c r="BW462" s="27">
        <f>(AR462+AV462+AY462+BB462)/S462</f>
        <v>0.11481332056892779</v>
      </c>
      <c r="BX462" s="13">
        <f>(AF462+AH462+AJ462+AL462+AN462)/N462</f>
        <v>256.55095738109947</v>
      </c>
      <c r="BY462" s="26">
        <f>BX462/K462</f>
        <v>0.32068869672637434</v>
      </c>
      <c r="BZ462" s="11">
        <f>AP462/BE462</f>
        <v>1.8534878066980717E-4</v>
      </c>
      <c r="CA462" s="15">
        <f>-(BM462+BN462+BO462)/M462</f>
        <v>-4252.5040983466606</v>
      </c>
      <c r="CB462" s="15">
        <f>BG462-CA462</f>
        <v>251782.50409834666</v>
      </c>
      <c r="CC462" s="18">
        <f t="shared" si="39"/>
        <v>0</v>
      </c>
      <c r="CD462" s="17">
        <f>(AF462/(AF462+AH462+AJ462))/(X462/(X462+Z462+AB462))</f>
        <v>1.854977505063655</v>
      </c>
      <c r="CE462" s="19">
        <f>(AH462/(AF462+AH462+AJ462))/(Z462/(X462+Z462+AB462))</f>
        <v>1.0062261107812709</v>
      </c>
      <c r="CF462" s="18">
        <f>(AJ462/(AF462+AH462+AJ462))/(AB462/(X462+Z462+AB462))</f>
        <v>0.83861415741600542</v>
      </c>
      <c r="CG462">
        <f>AH462/Z462</f>
        <v>221.18809523809523</v>
      </c>
      <c r="CH462" s="11">
        <f>BB462/BE462</f>
        <v>8.3520086271432453E-2</v>
      </c>
      <c r="CI462" s="14">
        <f>AY462/V462</f>
        <v>2247.8633224599339</v>
      </c>
      <c r="CJ462" s="14">
        <f>AV462/M462</f>
        <v>5599.909090909091</v>
      </c>
      <c r="CK462" s="17">
        <f>N462/V462</f>
        <v>144.83586258059589</v>
      </c>
      <c r="CL462" s="17">
        <f>(AL462+AN462)/N462</f>
        <v>8.3545398394070407</v>
      </c>
      <c r="CM462" s="14">
        <f>AP462/AC462</f>
        <v>5.9230769230769234</v>
      </c>
    </row>
    <row r="463" spans="1:91" hidden="1" x14ac:dyDescent="0.2">
      <c r="A463">
        <v>941</v>
      </c>
      <c r="B463" s="2">
        <v>45200</v>
      </c>
      <c r="C463" s="3" t="s">
        <v>41</v>
      </c>
      <c r="D463" t="s">
        <v>42</v>
      </c>
      <c r="E463" s="3" t="s">
        <v>36</v>
      </c>
      <c r="F463" t="s">
        <v>28</v>
      </c>
      <c r="G463" t="str">
        <f>CONCATENATE(C463,E463)</f>
        <v>SEAJNU</v>
      </c>
      <c r="H463" t="s">
        <v>34</v>
      </c>
      <c r="I463">
        <f>U463/M463</f>
        <v>175.9047619047619</v>
      </c>
      <c r="J463" t="str">
        <f>_xlfn.CONCAT(C463,E463,H463)</f>
        <v>SEAJNU737-900</v>
      </c>
      <c r="K463" s="4">
        <v>909</v>
      </c>
      <c r="L463" s="4">
        <f>N463/M463</f>
        <v>133.9047619047619</v>
      </c>
      <c r="M463" s="4">
        <v>21</v>
      </c>
      <c r="N463" s="4">
        <v>2812</v>
      </c>
      <c r="O463" s="4">
        <f>P463/M463</f>
        <v>16.761904761904763</v>
      </c>
      <c r="P463" s="4">
        <v>352</v>
      </c>
      <c r="Q463" s="4">
        <v>662</v>
      </c>
      <c r="R463" s="4">
        <v>1799</v>
      </c>
      <c r="S463" s="4">
        <f>U463*K463</f>
        <v>3357846</v>
      </c>
      <c r="T463" s="7">
        <f>N463/U463</f>
        <v>0.76123443421765025</v>
      </c>
      <c r="U463" s="4">
        <v>3694</v>
      </c>
      <c r="V463" s="4">
        <v>53.220790762026382</v>
      </c>
      <c r="W463" s="7">
        <f>P463/X463</f>
        <v>0.73794549266247378</v>
      </c>
      <c r="X463" s="4">
        <v>477</v>
      </c>
      <c r="Y463" s="7">
        <f>Q463/Z463</f>
        <v>0.74215246636771304</v>
      </c>
      <c r="Z463" s="4">
        <v>892</v>
      </c>
      <c r="AA463" s="7">
        <f>R463/AB463</f>
        <v>0.77409638554216864</v>
      </c>
      <c r="AB463" s="4">
        <v>2324</v>
      </c>
      <c r="AC463" s="4">
        <v>11432</v>
      </c>
      <c r="AD463" s="4">
        <f>AP463/AC463</f>
        <v>5.9999125262421273</v>
      </c>
      <c r="AE463" s="7">
        <f>AF463/(AF463+AH463+AJ463+AL463+AN463+AP463)</f>
        <v>0.19232023090322062</v>
      </c>
      <c r="AF463" s="4">
        <v>140994</v>
      </c>
      <c r="AG463" s="7">
        <f>AH463/(AF463+AH463+AJ463+AL463+AN463+AP463)</f>
        <v>0.19031374084223476</v>
      </c>
      <c r="AH463" s="4">
        <v>139523</v>
      </c>
      <c r="AI463" s="7">
        <f>AJ463/(AF463+AH463+AJ463+AL463+AN463+AP463)</f>
        <v>0.48946490415633981</v>
      </c>
      <c r="AJ463" s="4">
        <v>358837</v>
      </c>
      <c r="AK463" s="7">
        <f>AL463/(AF463+AH463+AJ463+AL463+AN463+AP463)</f>
        <v>1.7163606007739515E-2</v>
      </c>
      <c r="AL463" s="4">
        <v>12583</v>
      </c>
      <c r="AM463" s="7">
        <f>AN463/(AF463+AH463+AJ463+AL463+AN463+AP463)</f>
        <v>1.7177246320866542E-2</v>
      </c>
      <c r="AN463" s="4">
        <v>12593</v>
      </c>
      <c r="AO463" s="7">
        <f>AP463/(AF463+AH463+AJ463+AL463+AN463+AP463)</f>
        <v>9.3560271769598746E-2</v>
      </c>
      <c r="AP463" s="4">
        <v>68591</v>
      </c>
      <c r="AQ463" s="6">
        <f>AO463+AM463+AK463+AI463+AG463+AE463</f>
        <v>0.99999999999999989</v>
      </c>
      <c r="AR463" s="4">
        <v>221295</v>
      </c>
      <c r="AS463" s="4">
        <f>AR463/M463</f>
        <v>10537.857142857143</v>
      </c>
      <c r="AT463" s="4">
        <f>AR463/V463</f>
        <v>4158.0554672610469</v>
      </c>
      <c r="AU463" s="7">
        <f>AR463/(AR463+AV463+AY463+BB463)</f>
        <v>0.35246588346223928</v>
      </c>
      <c r="AV463" s="4">
        <v>121731</v>
      </c>
      <c r="AW463" s="4">
        <f>AV463/M463</f>
        <v>5796.7142857142853</v>
      </c>
      <c r="AX463" s="7">
        <f>AV463/(AR463+AV463+AY463+BB463)</f>
        <v>0.19388609982033869</v>
      </c>
      <c r="AY463" s="4">
        <v>119631</v>
      </c>
      <c r="AZ463" s="4">
        <f>AY463/M463</f>
        <v>5696.7142857142853</v>
      </c>
      <c r="BA463" s="7">
        <f>AY463/(AR463+AV463+AY463+BB463)</f>
        <v>0.19054134121634536</v>
      </c>
      <c r="BB463" s="4">
        <v>165191</v>
      </c>
      <c r="BC463" s="11">
        <f>BB463/(AR463+AV463+AY463+BB463)</f>
        <v>0.26310667550107669</v>
      </c>
      <c r="BD463" s="9">
        <f>BC463+BA463+AX463+AU463</f>
        <v>1</v>
      </c>
      <c r="BE463" s="14">
        <f>(AF463+AH463+AJ463+AL463+AN463+AP463)</f>
        <v>733121</v>
      </c>
      <c r="BF463" s="14">
        <f t="shared" si="35"/>
        <v>-627848</v>
      </c>
      <c r="BG463" s="13">
        <f>(AF463+AH463+AJ463+AL463+AN463+AP463)-(AR463+AV463+AY463+BB463)</f>
        <v>105273</v>
      </c>
      <c r="BH463" s="13">
        <f t="shared" si="36"/>
        <v>0</v>
      </c>
      <c r="BI463" s="14">
        <f>AF463/W463</f>
        <v>191062.89204545456</v>
      </c>
      <c r="BJ463" s="14">
        <f>AH463/Y463</f>
        <v>187997.75830815709</v>
      </c>
      <c r="BK463" s="14">
        <f>AJ463/AA463</f>
        <v>463555.96887159534</v>
      </c>
      <c r="BL463" s="14">
        <f>BI463+BJ463+BK463</f>
        <v>842616.61922520702</v>
      </c>
      <c r="BM463" s="14">
        <f>(AF463/W463)-AF463</f>
        <v>50068.892045454559</v>
      </c>
      <c r="BN463" s="14">
        <f>AH463/Y463-AH463</f>
        <v>48474.758308157092</v>
      </c>
      <c r="BO463" s="14">
        <f>AJ463/AA463-AJ463</f>
        <v>104718.96887159534</v>
      </c>
      <c r="BP463" s="14">
        <f>BG463/S463</f>
        <v>3.1351348453740879E-2</v>
      </c>
      <c r="BQ463" s="14">
        <f>(BG463-CA463)/S463</f>
        <v>3.4233902431516354E-2</v>
      </c>
      <c r="BR463" s="27">
        <f>BQ463-BP463</f>
        <v>2.8825539777754747E-3</v>
      </c>
      <c r="BS463" s="28">
        <f t="shared" si="37"/>
        <v>2556108</v>
      </c>
      <c r="BT463" s="11">
        <f>BS463/S463</f>
        <v>0.76123443421765025</v>
      </c>
      <c r="BU463" s="14">
        <f>(BE463-AP463)*1/BT463-(BE463-AP463)</f>
        <v>208433.66287339968</v>
      </c>
      <c r="BV463" s="14">
        <f t="shared" si="38"/>
        <v>0.21833073940853751</v>
      </c>
      <c r="BW463" s="27">
        <f>(AR463+AV463+AY463+BB463)/S463</f>
        <v>0.18697939095479663</v>
      </c>
      <c r="BX463" s="13">
        <f>(AF463+AH463+AJ463+AL463+AN463)/N463</f>
        <v>236.31934566145094</v>
      </c>
      <c r="BY463" s="26">
        <f>BX463/K463</f>
        <v>0.25997727795539155</v>
      </c>
      <c r="BZ463" s="11">
        <f>AP463/BE463</f>
        <v>9.3560271769598746E-2</v>
      </c>
      <c r="CA463" s="15">
        <f>-(BM463+BN463+BO463)/M463</f>
        <v>-9679.1723440574751</v>
      </c>
      <c r="CB463" s="15">
        <f>BG463-CA463</f>
        <v>114952.17234405747</v>
      </c>
      <c r="CC463" s="18">
        <f t="shared" si="39"/>
        <v>0</v>
      </c>
      <c r="CD463" s="17">
        <f>(AF463/(AF463+AH463+AJ463))/(X463/(X463+Z463+AB463))</f>
        <v>1.7073406228846204</v>
      </c>
      <c r="CE463" s="19">
        <f>(AH463/(AF463+AH463+AJ463))/(Z463/(X463+Z463+AB463))</f>
        <v>0.90348068505133916</v>
      </c>
      <c r="CF463" s="18">
        <f>(AJ463/(AF463+AH463+AJ463))/(AB463/(X463+Z463+AB463))</f>
        <v>0.89186478133315039</v>
      </c>
      <c r="CG463">
        <f>AH463/Z463</f>
        <v>156.4159192825112</v>
      </c>
      <c r="CH463" s="11">
        <f>BB463/BE463</f>
        <v>0.2253256965766906</v>
      </c>
      <c r="CI463" s="14">
        <f>AY463/V463</f>
        <v>2247.824549148902</v>
      </c>
      <c r="CJ463" s="14">
        <f>AV463/M463</f>
        <v>5796.7142857142853</v>
      </c>
      <c r="CK463" s="17">
        <f>N463/V463</f>
        <v>52.836494154581274</v>
      </c>
      <c r="CL463" s="17">
        <f>(AL463+AN463)/N463</f>
        <v>8.9530583214793733</v>
      </c>
      <c r="CM463" s="14">
        <f>AP463/AC463</f>
        <v>5.9999125262421273</v>
      </c>
    </row>
    <row r="464" spans="1:91" hidden="1" x14ac:dyDescent="0.2">
      <c r="A464">
        <v>835</v>
      </c>
      <c r="B464" s="2">
        <v>45200</v>
      </c>
      <c r="C464" s="3" t="s">
        <v>46</v>
      </c>
      <c r="D464" t="s">
        <v>42</v>
      </c>
      <c r="E464" s="3" t="s">
        <v>41</v>
      </c>
      <c r="F464" t="s">
        <v>42</v>
      </c>
      <c r="G464" t="str">
        <f>CONCATENATE(C464,E464)</f>
        <v>GEGSEA</v>
      </c>
      <c r="H464" t="s">
        <v>30</v>
      </c>
      <c r="I464">
        <f>U464/M464</f>
        <v>120.9</v>
      </c>
      <c r="J464" t="str">
        <f>_xlfn.CONCAT(C464,E464,H464)</f>
        <v>GEGSEA737-700</v>
      </c>
      <c r="K464" s="4">
        <v>223</v>
      </c>
      <c r="L464" s="4">
        <f>N464/M464</f>
        <v>108.85</v>
      </c>
      <c r="M464" s="4">
        <v>20</v>
      </c>
      <c r="N464" s="4">
        <v>2177</v>
      </c>
      <c r="O464" s="4">
        <f>P464/M464</f>
        <v>14.2</v>
      </c>
      <c r="P464" s="4">
        <v>284</v>
      </c>
      <c r="Q464" s="4">
        <v>444</v>
      </c>
      <c r="R464" s="4">
        <v>1450</v>
      </c>
      <c r="S464" s="4">
        <f>U464*K464</f>
        <v>539214</v>
      </c>
      <c r="T464" s="7">
        <f>N464/U464</f>
        <v>0.90033085194375517</v>
      </c>
      <c r="U464" s="4">
        <v>2418</v>
      </c>
      <c r="V464" s="4">
        <v>23.999541043797532</v>
      </c>
      <c r="W464" s="7">
        <f>P464/X464</f>
        <v>0.85542168674698793</v>
      </c>
      <c r="X464" s="4">
        <v>332</v>
      </c>
      <c r="Y464" s="7">
        <f>Q464/Z464</f>
        <v>0.7338842975206612</v>
      </c>
      <c r="Z464" s="4">
        <v>605</v>
      </c>
      <c r="AA464" s="7">
        <f>R464/AB464</f>
        <v>0.97840755735492579</v>
      </c>
      <c r="AB464" s="4">
        <v>1482</v>
      </c>
      <c r="AC464" s="4">
        <v>3324</v>
      </c>
      <c r="AD464" s="4">
        <f>AP464/AC464</f>
        <v>6</v>
      </c>
      <c r="AE464" s="7">
        <f>AF464/(AF464+AH464+AJ464+AL464+AN464+AP464)</f>
        <v>0.19697005869573372</v>
      </c>
      <c r="AF464" s="4">
        <v>57753</v>
      </c>
      <c r="AG464" s="7">
        <f>AH464/(AF464+AH464+AJ464+AL464+AN464+AP464)</f>
        <v>0.16955597922286986</v>
      </c>
      <c r="AH464" s="4">
        <v>49715</v>
      </c>
      <c r="AI464" s="7">
        <f>AJ464/(AF464+AH464+AJ464+AL464+AN464+AP464)</f>
        <v>0.50611683895677795</v>
      </c>
      <c r="AJ464" s="4">
        <v>148397</v>
      </c>
      <c r="AK464" s="7">
        <f>AL464/(AF464+AH464+AJ464+AL464+AN464+AP464)</f>
        <v>3.4617181718035378E-2</v>
      </c>
      <c r="AL464" s="4">
        <v>10150</v>
      </c>
      <c r="AM464" s="7">
        <f>AN464/(AF464+AH464+AJ464+AL464+AN464+AP464)</f>
        <v>2.4719737250474921E-2</v>
      </c>
      <c r="AN464" s="4">
        <v>7248</v>
      </c>
      <c r="AO464" s="7">
        <f>AP464/(AF464+AH464+AJ464+AL464+AN464+AP464)</f>
        <v>6.8020204156108141E-2</v>
      </c>
      <c r="AP464" s="4">
        <v>19944</v>
      </c>
      <c r="AQ464" s="6">
        <f>AO464+AM464+AK464+AI464+AG464+AE464</f>
        <v>1</v>
      </c>
      <c r="AR464" s="4">
        <v>99792</v>
      </c>
      <c r="AS464" s="4">
        <f>AR464/M464</f>
        <v>4989.6000000000004</v>
      </c>
      <c r="AT464" s="4">
        <f>AR464/V464</f>
        <v>4158.0795156826698</v>
      </c>
      <c r="AU464" s="7">
        <f>AR464/(AR464+AV464+AY464+BB464)</f>
        <v>0.29125465519455501</v>
      </c>
      <c r="AV464" s="4">
        <v>114397</v>
      </c>
      <c r="AW464" s="4">
        <f>AV464/M464</f>
        <v>5719.85</v>
      </c>
      <c r="AX464" s="7">
        <f>AV464/(AR464+AV464+AY464+BB464)</f>
        <v>0.33388106050877336</v>
      </c>
      <c r="AY464" s="4">
        <v>53947</v>
      </c>
      <c r="AZ464" s="4">
        <f>AY464/M464</f>
        <v>2697.35</v>
      </c>
      <c r="BA464" s="7">
        <f>AY464/(AR464+AV464+AY464+BB464)</f>
        <v>0.15745064618186488</v>
      </c>
      <c r="BB464" s="4">
        <v>74492</v>
      </c>
      <c r="BC464" s="11">
        <f>BB464/(AR464+AV464+AY464+BB464)</f>
        <v>0.21741363811480674</v>
      </c>
      <c r="BD464" s="9">
        <f>BC464+BA464+AX464+AU464</f>
        <v>1</v>
      </c>
      <c r="BE464" s="14">
        <f>(AF464+AH464+AJ464+AL464+AN464+AP464)</f>
        <v>293207</v>
      </c>
      <c r="BF464" s="14">
        <f t="shared" si="35"/>
        <v>-342628</v>
      </c>
      <c r="BG464" s="13">
        <f>(AF464+AH464+AJ464+AL464+AN464+AP464)-(AR464+AV464+AY464+BB464)</f>
        <v>-49421</v>
      </c>
      <c r="BH464" s="13">
        <f t="shared" si="36"/>
        <v>1</v>
      </c>
      <c r="BI464" s="14">
        <f>AF464/W464</f>
        <v>67514.070422535209</v>
      </c>
      <c r="BJ464" s="14">
        <f>AH464/Y464</f>
        <v>67742.286036036036</v>
      </c>
      <c r="BK464" s="14">
        <f>AJ464/AA464</f>
        <v>151671.96827586208</v>
      </c>
      <c r="BL464" s="14">
        <f>BI464+BJ464+BK464</f>
        <v>286928.32473443332</v>
      </c>
      <c r="BM464" s="14">
        <f>(AF464/W464)-AF464</f>
        <v>9761.0704225352092</v>
      </c>
      <c r="BN464" s="14">
        <f>AH464/Y464-AH464</f>
        <v>18027.286036036036</v>
      </c>
      <c r="BO464" s="14">
        <f>AJ464/AA464-AJ464</f>
        <v>3274.9682758620766</v>
      </c>
      <c r="BP464" s="14">
        <f>BG464/S464</f>
        <v>-9.1653777535449746E-2</v>
      </c>
      <c r="BQ464" s="14">
        <f>(BG464-CA464)/S464</f>
        <v>-8.8773351143105222E-2</v>
      </c>
      <c r="BR464" s="27">
        <f>BQ464-BP464</f>
        <v>2.8804263923445234E-3</v>
      </c>
      <c r="BS464" s="28">
        <f t="shared" si="37"/>
        <v>485471</v>
      </c>
      <c r="BT464" s="11">
        <f>BS464/S464</f>
        <v>0.90033085194375517</v>
      </c>
      <c r="BU464" s="14">
        <f>(BE464-AP464)*1/BT464-(BE464-AP464)</f>
        <v>30250.97978870006</v>
      </c>
      <c r="BV464" s="14">
        <f t="shared" si="38"/>
        <v>0.54376740959989911</v>
      </c>
      <c r="BW464" s="27">
        <f>(AR464+AV464+AY464+BB464)/S464</f>
        <v>0.6354211871353489</v>
      </c>
      <c r="BX464" s="13">
        <f>(AF464+AH464+AJ464+AL464+AN464)/N464</f>
        <v>125.52273771244832</v>
      </c>
      <c r="BY464" s="26">
        <f>BX464/K464</f>
        <v>0.56288223189438713</v>
      </c>
      <c r="BZ464" s="11">
        <f>AP464/BE464</f>
        <v>6.8020204156108141E-2</v>
      </c>
      <c r="CA464" s="15">
        <f>-(BM464+BN464+BO464)/M464</f>
        <v>-1553.1662367216661</v>
      </c>
      <c r="CB464" s="15">
        <f>BG464-CA464</f>
        <v>-47867.833763278337</v>
      </c>
      <c r="CC464" s="18">
        <f t="shared" si="39"/>
        <v>1</v>
      </c>
      <c r="CD464" s="17">
        <f>(AF464/(AF464+AH464+AJ464))/(X464/(X464+Z464+AB464))</f>
        <v>1.6446044118239123</v>
      </c>
      <c r="CE464" s="19">
        <f>(AH464/(AF464+AH464+AJ464))/(Z464/(X464+Z464+AB464))</f>
        <v>0.77688557030575101</v>
      </c>
      <c r="CF464" s="18">
        <f>(AJ464/(AF464+AH464+AJ464))/(AB464/(X464+Z464+AB464))</f>
        <v>0.94667716952731562</v>
      </c>
      <c r="CG464">
        <f>AH464/Z464</f>
        <v>82.173553719008268</v>
      </c>
      <c r="CH464" s="11">
        <f>BB464/BE464</f>
        <v>0.25405941877240312</v>
      </c>
      <c r="CI464" s="14">
        <f>AY464/V464</f>
        <v>2247.8346524023268</v>
      </c>
      <c r="CJ464" s="14">
        <f>AV464/M464</f>
        <v>5719.85</v>
      </c>
      <c r="CK464" s="17">
        <f>N464/V464</f>
        <v>90.710067997847247</v>
      </c>
      <c r="CL464" s="17">
        <f>(AL464+AN464)/N464</f>
        <v>7.9917317409278823</v>
      </c>
      <c r="CM464" s="14">
        <f>AP464/AC464</f>
        <v>6</v>
      </c>
    </row>
    <row r="465" spans="1:91" hidden="1" x14ac:dyDescent="0.2">
      <c r="A465">
        <v>448</v>
      </c>
      <c r="B465" s="2">
        <v>44866</v>
      </c>
      <c r="C465" s="3" t="s">
        <v>36</v>
      </c>
      <c r="D465" t="s">
        <v>28</v>
      </c>
      <c r="E465" s="3" t="s">
        <v>41</v>
      </c>
      <c r="F465" t="s">
        <v>42</v>
      </c>
      <c r="G465" t="str">
        <f>CONCATENATE(C465,E465)</f>
        <v>JNUSEA</v>
      </c>
      <c r="H465" t="s">
        <v>34</v>
      </c>
      <c r="I465">
        <f>U465/M465</f>
        <v>173.55</v>
      </c>
      <c r="J465" t="str">
        <f>_xlfn.CONCAT(C465,E465,H465)</f>
        <v>JNUSEA737-900</v>
      </c>
      <c r="K465" s="4">
        <v>909</v>
      </c>
      <c r="L465" s="4">
        <f>N465/M465</f>
        <v>128.80000000000001</v>
      </c>
      <c r="M465" s="4">
        <v>20</v>
      </c>
      <c r="N465" s="4">
        <v>2576</v>
      </c>
      <c r="O465" s="4">
        <f>P465/M465</f>
        <v>18.45</v>
      </c>
      <c r="P465" s="4">
        <v>369</v>
      </c>
      <c r="Q465" s="4">
        <v>682</v>
      </c>
      <c r="R465" s="4">
        <v>1525</v>
      </c>
      <c r="S465" s="4">
        <f>U465*K465</f>
        <v>3155139</v>
      </c>
      <c r="T465" s="7">
        <f>N465/U465</f>
        <v>0.74214923653125897</v>
      </c>
      <c r="U465" s="4">
        <v>3471</v>
      </c>
      <c r="V465" s="4">
        <v>46.910275288092187</v>
      </c>
      <c r="W465" s="7">
        <f>P465/X465</f>
        <v>0.82182628062360796</v>
      </c>
      <c r="X465" s="4">
        <v>449</v>
      </c>
      <c r="Y465" s="7">
        <f>Q465/Z465</f>
        <v>0.81287246722288442</v>
      </c>
      <c r="Z465" s="4">
        <v>839</v>
      </c>
      <c r="AA465" s="7">
        <f>R465/AB465</f>
        <v>0.69826007326007322</v>
      </c>
      <c r="AB465" s="4">
        <v>2184</v>
      </c>
      <c r="AC465" s="4">
        <v>1984</v>
      </c>
      <c r="AD465" s="4">
        <f>AP465/AC465</f>
        <v>4.998991935483871</v>
      </c>
      <c r="AE465" s="7">
        <f>AF465/(AF465+AH465+AJ465+AL465+AN465+AP465)</f>
        <v>0.22335087164114745</v>
      </c>
      <c r="AF465" s="4">
        <v>128454</v>
      </c>
      <c r="AG465" s="7">
        <f>AH465/(AF465+AH465+AJ465+AL465+AN465+AP465)</f>
        <v>0.25175875727237002</v>
      </c>
      <c r="AH465" s="4">
        <v>144792</v>
      </c>
      <c r="AI465" s="7">
        <f>AJ465/(AF465+AH465+AJ465+AL465+AN465+AP465)</f>
        <v>0.48422421677487559</v>
      </c>
      <c r="AJ465" s="4">
        <v>278488</v>
      </c>
      <c r="AK465" s="7">
        <f>AL465/(AF465+AH465+AJ465+AL465+AN465+AP465)</f>
        <v>1.5909667861775414E-2</v>
      </c>
      <c r="AL465" s="4">
        <v>9150</v>
      </c>
      <c r="AM465" s="7">
        <f>AN465/(AF465+AH465+AJ465+AL465+AN465+AP465)</f>
        <v>7.5114497445759338E-3</v>
      </c>
      <c r="AN465" s="4">
        <v>4320</v>
      </c>
      <c r="AO465" s="7">
        <f>AP465/(AF465+AH465+AJ465+AL465+AN465+AP465)</f>
        <v>1.7245036705255581E-2</v>
      </c>
      <c r="AP465" s="4">
        <v>9918</v>
      </c>
      <c r="AQ465" s="6">
        <f>AO465+AM465+AK465+AI465+AG465+AE465</f>
        <v>1</v>
      </c>
      <c r="AR465" s="4">
        <v>172749</v>
      </c>
      <c r="AS465" s="4">
        <f>AR465/M465</f>
        <v>8637.4500000000007</v>
      </c>
      <c r="AT465" s="4">
        <f>AR465/V465</f>
        <v>3682.5407427069822</v>
      </c>
      <c r="AU465" s="7">
        <f>AR465/(AR465+AV465+AY465+BB465)</f>
        <v>0.31919446122804196</v>
      </c>
      <c r="AV465" s="4">
        <v>102171</v>
      </c>
      <c r="AW465" s="4">
        <f>AV465/M465</f>
        <v>5108.55</v>
      </c>
      <c r="AX465" s="7">
        <f>AV465/(AR465+AV465+AY465+BB465)</f>
        <v>0.18878498456216983</v>
      </c>
      <c r="AY465" s="4">
        <v>153608</v>
      </c>
      <c r="AZ465" s="4">
        <f>AY465/M465</f>
        <v>7680.4</v>
      </c>
      <c r="BA465" s="7">
        <f>AY465/(AR465+AV465+AY465+BB465)</f>
        <v>0.28382695587422835</v>
      </c>
      <c r="BB465" s="4">
        <v>112675</v>
      </c>
      <c r="BC465" s="11">
        <f>BB465/(AR465+AV465+AY465+BB465)</f>
        <v>0.20819359833555987</v>
      </c>
      <c r="BD465" s="9">
        <f>BC465+BA465+AX465+AU465</f>
        <v>1</v>
      </c>
      <c r="BE465" s="14">
        <f>(AF465+AH465+AJ465+AL465+AN465+AP465)</f>
        <v>575122</v>
      </c>
      <c r="BF465" s="14">
        <f t="shared" si="35"/>
        <v>-541203</v>
      </c>
      <c r="BG465" s="13">
        <f>(AF465+AH465+AJ465+AL465+AN465+AP465)-(AR465+AV465+AY465+BB465)</f>
        <v>33919</v>
      </c>
      <c r="BH465" s="13">
        <f t="shared" si="36"/>
        <v>0</v>
      </c>
      <c r="BI465" s="14">
        <f>AF465/W465</f>
        <v>156303.10569105693</v>
      </c>
      <c r="BJ465" s="14">
        <f>AH465/Y465</f>
        <v>178123.88269794721</v>
      </c>
      <c r="BK465" s="14">
        <f>AJ465/AA465</f>
        <v>398831.33901639347</v>
      </c>
      <c r="BL465" s="14">
        <f>BI465+BJ465+BK465</f>
        <v>733258.32740539755</v>
      </c>
      <c r="BM465" s="14">
        <f>(AF465/W465)-AF465</f>
        <v>27849.105691056931</v>
      </c>
      <c r="BN465" s="14">
        <f>AH465/Y465-AH465</f>
        <v>33331.882697947207</v>
      </c>
      <c r="BO465" s="14">
        <f>AJ465/AA465-AJ465</f>
        <v>120343.33901639347</v>
      </c>
      <c r="BP465" s="14">
        <f>BG465/S465</f>
        <v>1.0750398001482661E-2</v>
      </c>
      <c r="BQ465" s="14">
        <f>(BG465-CA465)/S465</f>
        <v>1.3627043490087087E-2</v>
      </c>
      <c r="BR465" s="27">
        <f>BQ465-BP465</f>
        <v>2.8766454886044266E-3</v>
      </c>
      <c r="BS465" s="28">
        <f t="shared" si="37"/>
        <v>2341584</v>
      </c>
      <c r="BT465" s="11">
        <f>BS465/S465</f>
        <v>0.74214923653125897</v>
      </c>
      <c r="BU465" s="14">
        <f>(BE465-AP465)*1/BT465-(BE465-AP465)</f>
        <v>196373.28416149074</v>
      </c>
      <c r="BV465" s="14">
        <f t="shared" si="38"/>
        <v>0.18228103421117103</v>
      </c>
      <c r="BW465" s="27">
        <f>(AR465+AV465+AY465+BB465)/S465</f>
        <v>0.17153063620968839</v>
      </c>
      <c r="BX465" s="13">
        <f>(AF465+AH465+AJ465+AL465+AN465)/N465</f>
        <v>219.4114906832298</v>
      </c>
      <c r="BY465" s="26">
        <f>BX465/K465</f>
        <v>0.2413767774292957</v>
      </c>
      <c r="BZ465" s="11">
        <f>AP465/BE465</f>
        <v>1.7245036705255581E-2</v>
      </c>
      <c r="CA465" s="15">
        <f>-(BM465+BN465+BO465)/M465</f>
        <v>-9076.2163702698799</v>
      </c>
      <c r="CB465" s="15">
        <f>BG465-CA465</f>
        <v>42995.216370269882</v>
      </c>
      <c r="CC465" s="18">
        <f t="shared" si="39"/>
        <v>0</v>
      </c>
      <c r="CD465" s="17">
        <f>(AF465/(AF465+AH465+AJ465))/(X465/(X465+Z465+AB465))</f>
        <v>1.8003264427728534</v>
      </c>
      <c r="CE465" s="19">
        <f>(AH465/(AF465+AH465+AJ465))/(Z465/(X465+Z465+AB465))</f>
        <v>1.0860068760657078</v>
      </c>
      <c r="CF465" s="18">
        <f>(AJ465/(AF465+AH465+AJ465))/(AB465/(X465+Z465+AB465))</f>
        <v>0.80242383616110813</v>
      </c>
      <c r="CG465">
        <f>AH465/Z465</f>
        <v>172.57687723480333</v>
      </c>
      <c r="CH465" s="11">
        <f>BB465/BE465</f>
        <v>0.19591495369678086</v>
      </c>
      <c r="CI465" s="14">
        <f>AY465/V465</f>
        <v>3274.5064712718113</v>
      </c>
      <c r="CJ465" s="14">
        <f>AV465/M465</f>
        <v>5108.55</v>
      </c>
      <c r="CK465" s="17">
        <f>N465/V465</f>
        <v>54.913342208714297</v>
      </c>
      <c r="CL465" s="17">
        <f>(AL465+AN465)/N465</f>
        <v>5.229037267080745</v>
      </c>
      <c r="CM465" s="14">
        <f>AP465/AC465</f>
        <v>4.998991935483871</v>
      </c>
    </row>
    <row r="466" spans="1:91" hidden="1" x14ac:dyDescent="0.2">
      <c r="A466">
        <v>798</v>
      </c>
      <c r="B466" s="2">
        <v>45170</v>
      </c>
      <c r="C466" s="3" t="s">
        <v>57</v>
      </c>
      <c r="D466" t="s">
        <v>56</v>
      </c>
      <c r="E466" s="3" t="s">
        <v>43</v>
      </c>
      <c r="F466" t="s">
        <v>38</v>
      </c>
      <c r="G466" t="str">
        <f>CONCATENATE(C466,E466)</f>
        <v>YYCSFO</v>
      </c>
      <c r="H466" t="s">
        <v>30</v>
      </c>
      <c r="I466">
        <f>U466/M466</f>
        <v>134.75</v>
      </c>
      <c r="J466" t="str">
        <f>_xlfn.CONCAT(C466,E466,H466)</f>
        <v>YYCSFO737-700</v>
      </c>
      <c r="K466" s="4">
        <v>1018</v>
      </c>
      <c r="L466" s="4">
        <f>N466/M466</f>
        <v>117</v>
      </c>
      <c r="M466" s="4">
        <v>12</v>
      </c>
      <c r="N466" s="4">
        <v>1404</v>
      </c>
      <c r="O466" s="4">
        <f>P466/M466</f>
        <v>17.416666666666668</v>
      </c>
      <c r="P466" s="4">
        <v>209</v>
      </c>
      <c r="Q466" s="4">
        <v>352</v>
      </c>
      <c r="R466" s="4">
        <v>843</v>
      </c>
      <c r="S466" s="4">
        <f>U466*K466</f>
        <v>1646106</v>
      </c>
      <c r="T466" s="7">
        <f>N466/U466</f>
        <v>0.86827458256029688</v>
      </c>
      <c r="U466" s="4">
        <v>1617</v>
      </c>
      <c r="V466" s="4">
        <v>8.3572514306151646</v>
      </c>
      <c r="W466" s="7">
        <f>P466/X466</f>
        <v>1.0048076923076923</v>
      </c>
      <c r="X466" s="4">
        <v>208</v>
      </c>
      <c r="Y466" s="7">
        <f>Q466/Z466</f>
        <v>0.9263157894736842</v>
      </c>
      <c r="Z466" s="4">
        <v>380</v>
      </c>
      <c r="AA466" s="7">
        <f>R466/AB466</f>
        <v>0.81924198250728864</v>
      </c>
      <c r="AB466" s="4">
        <v>1029</v>
      </c>
      <c r="AC466" s="4">
        <v>0</v>
      </c>
      <c r="AD466" s="4" t="e">
        <f>AP466/AC466</f>
        <v>#DIV/0!</v>
      </c>
      <c r="AE466" s="7">
        <f>AF466/(AF466+AH466+AJ466+AL466+AN466+AP466)</f>
        <v>0.2383724348797554</v>
      </c>
      <c r="AF466" s="4">
        <v>105404</v>
      </c>
      <c r="AG466" s="7">
        <f>AH466/(AF466+AH466+AJ466+AL466+AN466+AP466)</f>
        <v>0.24486749799856167</v>
      </c>
      <c r="AH466" s="4">
        <v>108276</v>
      </c>
      <c r="AI466" s="7">
        <f>AJ466/(AF466+AH466+AJ466+AL466+AN466+AP466)</f>
        <v>0.4957958487681543</v>
      </c>
      <c r="AJ466" s="4">
        <v>219232</v>
      </c>
      <c r="AK466" s="7">
        <f>AL466/(AF466+AH466+AJ466+AL466+AN466+AP466)</f>
        <v>1.3338399120724046E-2</v>
      </c>
      <c r="AL466" s="4">
        <v>5898</v>
      </c>
      <c r="AM466" s="7">
        <f>AN466/(AF466+AH466+AJ466+AL466+AN466+AP466)</f>
        <v>7.6258192328045914E-3</v>
      </c>
      <c r="AN466" s="4">
        <v>3372</v>
      </c>
      <c r="AO466" s="7">
        <f>AP466/(AF466+AH466+AJ466+AL466+AN466+AP466)</f>
        <v>0</v>
      </c>
      <c r="AP466" s="4">
        <v>0</v>
      </c>
      <c r="AQ466" s="6">
        <f>AO466+AM466+AK466+AI466+AG466+AE466</f>
        <v>1</v>
      </c>
      <c r="AR466" s="4">
        <v>34750</v>
      </c>
      <c r="AS466" s="4">
        <f>AR466/M466</f>
        <v>2895.8333333333335</v>
      </c>
      <c r="AT466" s="4">
        <f>AR466/V466</f>
        <v>4158.0656377885362</v>
      </c>
      <c r="AU466" s="7">
        <f>AR466/(AR466+AV466+AY466+BB466)</f>
        <v>0.22961391823762231</v>
      </c>
      <c r="AV466" s="4">
        <v>71865</v>
      </c>
      <c r="AW466" s="4">
        <f>AV466/M466</f>
        <v>5988.75</v>
      </c>
      <c r="AX466" s="7">
        <f>AV466/(AR466+AV466+AY466+BB466)</f>
        <v>0.4748547981049418</v>
      </c>
      <c r="AY466" s="4">
        <v>18786</v>
      </c>
      <c r="AZ466" s="4">
        <f>AY466/M466</f>
        <v>1565.5</v>
      </c>
      <c r="BA466" s="7">
        <f>AY466/(AR466+AV466+AY466+BB466)</f>
        <v>0.12413027533847404</v>
      </c>
      <c r="BB466" s="4">
        <v>25940</v>
      </c>
      <c r="BC466" s="11">
        <f>BB466/(AR466+AV466+AY466+BB466)</f>
        <v>0.17140100831896182</v>
      </c>
      <c r="BD466" s="9">
        <f>BC466+BA466+AX466+AU466</f>
        <v>1</v>
      </c>
      <c r="BE466" s="14">
        <f>(AF466+AH466+AJ466+AL466+AN466+AP466)</f>
        <v>442182</v>
      </c>
      <c r="BF466" s="14">
        <f t="shared" si="35"/>
        <v>-151341</v>
      </c>
      <c r="BG466" s="13">
        <f>(AF466+AH466+AJ466+AL466+AN466+AP466)-(AR466+AV466+AY466+BB466)</f>
        <v>290841</v>
      </c>
      <c r="BH466" s="13">
        <f t="shared" si="36"/>
        <v>0</v>
      </c>
      <c r="BI466" s="14">
        <f>AF466/W466</f>
        <v>104899.67464114833</v>
      </c>
      <c r="BJ466" s="14">
        <f>AH466/Y466</f>
        <v>116888.86363636363</v>
      </c>
      <c r="BK466" s="14">
        <f>AJ466/AA466</f>
        <v>267603.47330960853</v>
      </c>
      <c r="BL466" s="14">
        <f>BI466+BJ466+BK466</f>
        <v>489392.01158712048</v>
      </c>
      <c r="BM466" s="14">
        <f>(AF466/W466)-AF466</f>
        <v>-504.32535885166726</v>
      </c>
      <c r="BN466" s="14">
        <f>AH466/Y466-AH466</f>
        <v>8612.8636363636324</v>
      </c>
      <c r="BO466" s="14">
        <f>AJ466/AA466-AJ466</f>
        <v>48371.473309608526</v>
      </c>
      <c r="BP466" s="14">
        <f>BG466/S466</f>
        <v>0.17668424755149426</v>
      </c>
      <c r="BQ466" s="14">
        <f>(BG466-CA466)/S466</f>
        <v>0.17954352127521561</v>
      </c>
      <c r="BR466" s="27">
        <f>BQ466-BP466</f>
        <v>2.8592737237213561E-3</v>
      </c>
      <c r="BS466" s="28">
        <f t="shared" si="37"/>
        <v>1429272</v>
      </c>
      <c r="BT466" s="11">
        <f>BS466/S466</f>
        <v>0.86827458256029688</v>
      </c>
      <c r="BU466" s="14">
        <f>(BE466-AP466)*1/BT466-(BE466-AP466)</f>
        <v>67083.166666666628</v>
      </c>
      <c r="BV466" s="14">
        <f t="shared" si="38"/>
        <v>0.26862304128652709</v>
      </c>
      <c r="BW466" s="27">
        <f>(AR466+AV466+AY466+BB466)/S466</f>
        <v>9.1938793735032859E-2</v>
      </c>
      <c r="BX466" s="13">
        <f>(AF466+AH466+AJ466+AL466+AN466)/N466</f>
        <v>314.94444444444446</v>
      </c>
      <c r="BY466" s="26">
        <f>BX466/K466</f>
        <v>0.30937568216546607</v>
      </c>
      <c r="BZ466" s="11">
        <f>AP466/BE466</f>
        <v>0</v>
      </c>
      <c r="CA466" s="15">
        <f>-(BM466+BN466+BO466)/M466</f>
        <v>-4706.6676322600406</v>
      </c>
      <c r="CB466" s="15">
        <f>BG466-CA466</f>
        <v>295547.66763226007</v>
      </c>
      <c r="CC466" s="18">
        <f t="shared" si="39"/>
        <v>0</v>
      </c>
      <c r="CD466" s="17">
        <f>(AF466/(AF466+AH466+AJ466))/(X466/(X466+Z466+AB466))</f>
        <v>1.8927974969508814</v>
      </c>
      <c r="CE466" s="19">
        <f>(AH466/(AF466+AH466+AJ466))/(Z466/(X466+Z466+AB466))</f>
        <v>1.0642876004458424</v>
      </c>
      <c r="CF466" s="18">
        <f>(AJ466/(AF466+AH466+AJ466))/(AB466/(X466+Z466+AB466))</f>
        <v>0.79579089646724632</v>
      </c>
      <c r="CG466">
        <f>AH466/Z466</f>
        <v>284.93684210526317</v>
      </c>
      <c r="CH466" s="11">
        <f>BB466/BE466</f>
        <v>5.8663627194232237E-2</v>
      </c>
      <c r="CI466" s="14">
        <f>AY466/V466</f>
        <v>2247.8682322732502</v>
      </c>
      <c r="CJ466" s="14">
        <f>AV466/M466</f>
        <v>5988.75</v>
      </c>
      <c r="CK466" s="17">
        <f>N466/V466</f>
        <v>167.99781742316847</v>
      </c>
      <c r="CL466" s="17">
        <f>(AL466+AN466)/N466</f>
        <v>6.6025641025641022</v>
      </c>
      <c r="CM466" s="14" t="e">
        <f>AP466/AC466</f>
        <v>#DIV/0!</v>
      </c>
    </row>
    <row r="467" spans="1:91" hidden="1" x14ac:dyDescent="0.2">
      <c r="A467">
        <v>84</v>
      </c>
      <c r="B467" s="2">
        <v>44805</v>
      </c>
      <c r="C467" s="3" t="s">
        <v>37</v>
      </c>
      <c r="D467" t="s">
        <v>38</v>
      </c>
      <c r="E467" s="3" t="s">
        <v>53</v>
      </c>
      <c r="F467" t="s">
        <v>54</v>
      </c>
      <c r="G467" t="str">
        <f>CONCATENATE(C467,E467)</f>
        <v>LAXYVR</v>
      </c>
      <c r="H467" t="s">
        <v>30</v>
      </c>
      <c r="I467">
        <f>U467/M467</f>
        <v>132</v>
      </c>
      <c r="J467" t="str">
        <f>_xlfn.CONCAT(C467,E467,H467)</f>
        <v>LAXYVR737-700</v>
      </c>
      <c r="K467" s="4">
        <v>1080</v>
      </c>
      <c r="L467" s="4">
        <f>N467/M467</f>
        <v>114.2</v>
      </c>
      <c r="M467" s="4">
        <v>10</v>
      </c>
      <c r="N467" s="4">
        <v>1142</v>
      </c>
      <c r="O467" s="4">
        <f>P467/M467</f>
        <v>13.5</v>
      </c>
      <c r="P467" s="4">
        <v>135</v>
      </c>
      <c r="Q467" s="4">
        <v>246</v>
      </c>
      <c r="R467" s="4">
        <v>761</v>
      </c>
      <c r="S467" s="4">
        <f>U467*K467</f>
        <v>1425600</v>
      </c>
      <c r="T467" s="7">
        <f>N467/U467</f>
        <v>0.86515151515151512</v>
      </c>
      <c r="U467" s="4">
        <v>1320</v>
      </c>
      <c r="V467" s="4">
        <v>6.6356167306871523</v>
      </c>
      <c r="W467" s="7">
        <f>P467/X467</f>
        <v>0.79411764705882348</v>
      </c>
      <c r="X467" s="4">
        <v>170</v>
      </c>
      <c r="Y467" s="7">
        <f>Q467/Z467</f>
        <v>0.79354838709677422</v>
      </c>
      <c r="Z467" s="4">
        <v>310</v>
      </c>
      <c r="AA467" s="7">
        <f>R467/AB467</f>
        <v>0.90595238095238095</v>
      </c>
      <c r="AB467" s="4">
        <v>840</v>
      </c>
      <c r="AC467" s="4">
        <v>0</v>
      </c>
      <c r="AD467" s="4" t="e">
        <f>AP467/AC467</f>
        <v>#DIV/0!</v>
      </c>
      <c r="AE467" s="7">
        <f>AF467/(AF467+AH467+AJ467+AL467+AN467+AP467)</f>
        <v>0.20880610565502716</v>
      </c>
      <c r="AF467" s="4">
        <v>50368</v>
      </c>
      <c r="AG467" s="7">
        <f>AH467/(AF467+AH467+AJ467+AL467+AN467+AP467)</f>
        <v>0.20518698775801242</v>
      </c>
      <c r="AH467" s="4">
        <v>49495</v>
      </c>
      <c r="AI467" s="7">
        <f>AJ467/(AF467+AH467+AJ467+AL467+AN467+AP467)</f>
        <v>0.56079330401004901</v>
      </c>
      <c r="AJ467" s="4">
        <v>135274</v>
      </c>
      <c r="AK467" s="7">
        <f>AL467/(AF467+AH467+AJ467+AL467+AN467+AP467)</f>
        <v>1.8903983517052969E-2</v>
      </c>
      <c r="AL467" s="4">
        <v>4560</v>
      </c>
      <c r="AM467" s="7">
        <f>AN467/(AF467+AH467+AJ467+AL467+AN467+AP467)</f>
        <v>6.3096190598584687E-3</v>
      </c>
      <c r="AN467" s="4">
        <v>1522</v>
      </c>
      <c r="AO467" s="7">
        <f>AP467/(AF467+AH467+AJ467+AL467+AN467+AP467)</f>
        <v>0</v>
      </c>
      <c r="AP467" s="4">
        <v>0</v>
      </c>
      <c r="AQ467" s="6">
        <f>AO467+AM467+AK467+AI467+AG467+AE467</f>
        <v>1</v>
      </c>
      <c r="AR467" s="4">
        <v>24436</v>
      </c>
      <c r="AS467" s="4">
        <f>AR467/M467</f>
        <v>2443.6</v>
      </c>
      <c r="AT467" s="4">
        <f>AR467/V467</f>
        <v>3682.5514480052748</v>
      </c>
      <c r="AU467" s="7">
        <f>AR467/(AR467+AV467+AY467+BB467)</f>
        <v>0.21341857499694317</v>
      </c>
      <c r="AV467" s="4">
        <v>52395</v>
      </c>
      <c r="AW467" s="4">
        <f>AV467/M467</f>
        <v>5239.5</v>
      </c>
      <c r="AX467" s="7">
        <f>AV467/(AR467+AV467+AY467+BB467)</f>
        <v>0.45760624639731701</v>
      </c>
      <c r="AY467" s="4">
        <v>21729</v>
      </c>
      <c r="AZ467" s="4">
        <f>AY467/M467</f>
        <v>2172.9</v>
      </c>
      <c r="BA467" s="7">
        <f>AY467/(AR467+AV467+AY467+BB467)</f>
        <v>0.18977624063302415</v>
      </c>
      <c r="BB467" s="4">
        <v>15938</v>
      </c>
      <c r="BC467" s="11">
        <f>BB467/(AR467+AV467+AY467+BB467)</f>
        <v>0.13919893797271568</v>
      </c>
      <c r="BD467" s="9">
        <f>BC467+BA467+AX467+AU467</f>
        <v>1</v>
      </c>
      <c r="BE467" s="14">
        <f>(AF467+AH467+AJ467+AL467+AN467+AP467)</f>
        <v>241219</v>
      </c>
      <c r="BF467" s="14">
        <f t="shared" si="35"/>
        <v>-114498</v>
      </c>
      <c r="BG467" s="13">
        <f>(AF467+AH467+AJ467+AL467+AN467+AP467)-(AR467+AV467+AY467+BB467)</f>
        <v>126721</v>
      </c>
      <c r="BH467" s="13">
        <f t="shared" si="36"/>
        <v>0</v>
      </c>
      <c r="BI467" s="14">
        <f>AF467/W467</f>
        <v>63426.370370370372</v>
      </c>
      <c r="BJ467" s="14">
        <f>AH467/Y467</f>
        <v>62371.74796747967</v>
      </c>
      <c r="BK467" s="14">
        <f>AJ467/AA467</f>
        <v>149316.89881734559</v>
      </c>
      <c r="BL467" s="14">
        <f>BI467+BJ467+BK467</f>
        <v>275115.01715519564</v>
      </c>
      <c r="BM467" s="14">
        <f>(AF467/W467)-AF467</f>
        <v>13058.370370370372</v>
      </c>
      <c r="BN467" s="14">
        <f>AH467/Y467-AH467</f>
        <v>12876.74796747967</v>
      </c>
      <c r="BO467" s="14">
        <f>AJ467/AA467-AJ467</f>
        <v>14042.898817345587</v>
      </c>
      <c r="BP467" s="14">
        <f>BG467/S467</f>
        <v>8.888959034792368E-2</v>
      </c>
      <c r="BQ467" s="14">
        <f>(BG467-CA467)/S467</f>
        <v>9.1693884480583313E-2</v>
      </c>
      <c r="BR467" s="27">
        <f>BQ467-BP467</f>
        <v>2.8042941326596321E-3</v>
      </c>
      <c r="BS467" s="28">
        <f t="shared" si="37"/>
        <v>1233360</v>
      </c>
      <c r="BT467" s="11">
        <f>BS467/S467</f>
        <v>0.86515151515151512</v>
      </c>
      <c r="BU467" s="14">
        <f>(BE467-AP467)*1/BT467-(BE467-AP467)</f>
        <v>37598.057793345011</v>
      </c>
      <c r="BV467" s="14">
        <f t="shared" si="38"/>
        <v>0.16920524691358024</v>
      </c>
      <c r="BW467" s="27">
        <f>(AR467+AV467+AY467+BB467)/S467</f>
        <v>8.0315656565656562E-2</v>
      </c>
      <c r="BX467" s="13">
        <f>(AF467+AH467+AJ467+AL467+AN467)/N467</f>
        <v>211.22504378283713</v>
      </c>
      <c r="BY467" s="26">
        <f>BX467/K467</f>
        <v>0.19557874424336771</v>
      </c>
      <c r="BZ467" s="11">
        <f>AP467/BE467</f>
        <v>0</v>
      </c>
      <c r="CA467" s="15">
        <f>-(BM467+BN467+BO467)/M467</f>
        <v>-3997.801715519563</v>
      </c>
      <c r="CB467" s="15">
        <f>BG467-CA467</f>
        <v>130718.80171551957</v>
      </c>
      <c r="CC467" s="18">
        <f t="shared" si="39"/>
        <v>0</v>
      </c>
      <c r="CD467" s="17">
        <f>(AF467/(AF467+AH467+AJ467))/(X467/(X467+Z467+AB467))</f>
        <v>1.6632546382847146</v>
      </c>
      <c r="CE467" s="19">
        <f>(AH467/(AF467+AH467+AJ467))/(Z467/(X467+Z467+AB467))</f>
        <v>0.89629834192749946</v>
      </c>
      <c r="CF467" s="18">
        <f>(AJ467/(AF467+AH467+AJ467))/(AB467/(X467+Z467+AB467))</f>
        <v>0.90404074463580197</v>
      </c>
      <c r="CG467">
        <f>AH467/Z467</f>
        <v>159.66129032258064</v>
      </c>
      <c r="CH467" s="11">
        <f>BB467/BE467</f>
        <v>6.6072738880436452E-2</v>
      </c>
      <c r="CI467" s="14">
        <f>AY467/V467</f>
        <v>3274.6014246892541</v>
      </c>
      <c r="CJ467" s="14">
        <f>AV467/M467</f>
        <v>5239.5</v>
      </c>
      <c r="CK467" s="17">
        <f>N467/V467</f>
        <v>172.10156136937402</v>
      </c>
      <c r="CL467" s="17">
        <f>(AL467+AN467)/N467</f>
        <v>5.3257443082311733</v>
      </c>
      <c r="CM467" s="14" t="e">
        <f>AP467/AC467</f>
        <v>#DIV/0!</v>
      </c>
    </row>
    <row r="468" spans="1:91" hidden="1" x14ac:dyDescent="0.2">
      <c r="A468">
        <v>295</v>
      </c>
      <c r="B468" s="2">
        <v>44835</v>
      </c>
      <c r="C468" s="3" t="s">
        <v>52</v>
      </c>
      <c r="D468" t="s">
        <v>33</v>
      </c>
      <c r="E468" s="3" t="s">
        <v>41</v>
      </c>
      <c r="F468" t="s">
        <v>42</v>
      </c>
      <c r="G468" t="str">
        <f>CONCATENATE(C468,E468)</f>
        <v>OGGSEA</v>
      </c>
      <c r="H468" t="s">
        <v>35</v>
      </c>
      <c r="I468">
        <f>U468/M468</f>
        <v>178</v>
      </c>
      <c r="J468" t="str">
        <f>_xlfn.CONCAT(C468,E468,H468)</f>
        <v>OGGSEA737-Max 9</v>
      </c>
      <c r="K468" s="4">
        <v>2640</v>
      </c>
      <c r="L468" s="4">
        <f>N468/M468</f>
        <v>155.25</v>
      </c>
      <c r="M468" s="4">
        <v>4</v>
      </c>
      <c r="N468" s="4">
        <v>621</v>
      </c>
      <c r="O468" s="4">
        <f>P468/M468</f>
        <v>23</v>
      </c>
      <c r="P468" s="4">
        <v>92</v>
      </c>
      <c r="Q468" s="4">
        <v>172</v>
      </c>
      <c r="R468" s="4">
        <v>357</v>
      </c>
      <c r="S468" s="4">
        <f>U468*K468</f>
        <v>1879680</v>
      </c>
      <c r="T468" s="7">
        <f>N468/U468</f>
        <v>0.8721910112359551</v>
      </c>
      <c r="U468" s="4">
        <v>712</v>
      </c>
      <c r="V468" s="4">
        <v>22.416835016835016</v>
      </c>
      <c r="W468" s="7">
        <f>P468/X468</f>
        <v>1</v>
      </c>
      <c r="X468" s="4">
        <v>92</v>
      </c>
      <c r="Y468" s="7">
        <f>Q468/Z468</f>
        <v>1</v>
      </c>
      <c r="Z468" s="4">
        <v>172</v>
      </c>
      <c r="AA468" s="7">
        <f>R468/AB468</f>
        <v>0.796875</v>
      </c>
      <c r="AB468" s="4">
        <v>448</v>
      </c>
      <c r="AC468" s="4">
        <v>920</v>
      </c>
      <c r="AD468" s="4">
        <f>AP468/AC468</f>
        <v>5</v>
      </c>
      <c r="AE468" s="7">
        <f>AF468/(AF468+AH468+AJ468+AL468+AN468+AP468)</f>
        <v>0.24528280568549024</v>
      </c>
      <c r="AF468" s="4">
        <v>43418</v>
      </c>
      <c r="AG468" s="7">
        <f>AH468/(AF468+AH468+AJ468+AL468+AN468+AP468)</f>
        <v>0.24901136646103089</v>
      </c>
      <c r="AH468" s="4">
        <v>44078</v>
      </c>
      <c r="AI468" s="7">
        <f>AJ468/(AF468+AH468+AJ468+AL468+AN468+AP468)</f>
        <v>0.46566899419248414</v>
      </c>
      <c r="AJ468" s="4">
        <v>82429</v>
      </c>
      <c r="AK468" s="7">
        <f>AL468/(AF468+AH468+AJ468+AL468+AN468+AP468)</f>
        <v>1.2033082502881161E-2</v>
      </c>
      <c r="AL468" s="4">
        <v>2130</v>
      </c>
      <c r="AM468" s="7">
        <f>AN468/(AF468+AH468+AJ468+AL468+AN468+AP468)</f>
        <v>2.0168124194969834E-3</v>
      </c>
      <c r="AN468" s="4">
        <v>357</v>
      </c>
      <c r="AO468" s="7">
        <f>AP468/(AF468+AH468+AJ468+AL468+AN468+AP468)</f>
        <v>2.5986938738616593E-2</v>
      </c>
      <c r="AP468" s="4">
        <v>4600</v>
      </c>
      <c r="AQ468" s="6">
        <f>AO468+AM468+AK468+AI468+AG468+AE468</f>
        <v>0.99999999999999989</v>
      </c>
      <c r="AR468" s="4">
        <v>76097</v>
      </c>
      <c r="AS468" s="4">
        <f>AR468/M468</f>
        <v>19024.25</v>
      </c>
      <c r="AT468" s="4">
        <f>AR468/V468</f>
        <v>3394.6362161675029</v>
      </c>
      <c r="AU468" s="7">
        <f>AR468/(AR468+AV468+AY468+BB468)</f>
        <v>0.35073722247572164</v>
      </c>
      <c r="AV468" s="4">
        <v>20958</v>
      </c>
      <c r="AW468" s="4">
        <f>AV468/M468</f>
        <v>5239.5</v>
      </c>
      <c r="AX468" s="7">
        <f>AV468/(AR468+AV468+AY468+BB468)</f>
        <v>9.6597115637228462E-2</v>
      </c>
      <c r="AY468" s="4">
        <v>66064</v>
      </c>
      <c r="AZ468" s="4">
        <f>AY468/M468</f>
        <v>16516</v>
      </c>
      <c r="BA468" s="7">
        <f>AY468/(AR468+AV468+AY468+BB468)</f>
        <v>0.3044943146988196</v>
      </c>
      <c r="BB468" s="4">
        <v>53844</v>
      </c>
      <c r="BC468" s="11">
        <f>BB468/(AR468+AV468+AY468+BB468)</f>
        <v>0.24817134718823025</v>
      </c>
      <c r="BD468" s="9">
        <f>BC468+BA468+AX468+AU468</f>
        <v>1</v>
      </c>
      <c r="BE468" s="14">
        <f>(AF468+AH468+AJ468+AL468+AN468+AP468)</f>
        <v>177012</v>
      </c>
      <c r="BF468" s="14">
        <f t="shared" si="35"/>
        <v>-216963</v>
      </c>
      <c r="BG468" s="13">
        <f>(AF468+AH468+AJ468+AL468+AN468+AP468)-(AR468+AV468+AY468+BB468)</f>
        <v>-39951</v>
      </c>
      <c r="BH468" s="13">
        <f t="shared" si="36"/>
        <v>1</v>
      </c>
      <c r="BI468" s="14">
        <f>AF468/W468</f>
        <v>43418</v>
      </c>
      <c r="BJ468" s="14">
        <f>AH468/Y468</f>
        <v>44078</v>
      </c>
      <c r="BK468" s="14">
        <f>AJ468/AA468</f>
        <v>103440.3137254902</v>
      </c>
      <c r="BL468" s="14">
        <f>BI468+BJ468+BK468</f>
        <v>190936.31372549018</v>
      </c>
      <c r="BM468" s="14">
        <f>(AF468/W468)-AF468</f>
        <v>0</v>
      </c>
      <c r="BN468" s="14">
        <f>AH468/Y468-AH468</f>
        <v>0</v>
      </c>
      <c r="BO468" s="14">
        <f>AJ468/AA468-AJ468</f>
        <v>21011.313725490196</v>
      </c>
      <c r="BP468" s="14">
        <f>BG468/S468</f>
        <v>-2.1254149642492341E-2</v>
      </c>
      <c r="BQ468" s="14">
        <f>(BG468-CA468)/S468</f>
        <v>-1.8459616300980728E-2</v>
      </c>
      <c r="BR468" s="27">
        <f>BQ468-BP468</f>
        <v>2.7945333415116125E-3</v>
      </c>
      <c r="BS468" s="28">
        <f t="shared" si="37"/>
        <v>1639440</v>
      </c>
      <c r="BT468" s="11">
        <f>BS468/S468</f>
        <v>0.8721910112359551</v>
      </c>
      <c r="BU468" s="14">
        <f>(BE468-AP468)*1/BT468-(BE468-AP468)</f>
        <v>25264.882447665033</v>
      </c>
      <c r="BV468" s="14">
        <f t="shared" si="38"/>
        <v>9.4171348314606745E-2</v>
      </c>
      <c r="BW468" s="27">
        <f>(AR468+AV468+AY468+BB468)/S468</f>
        <v>0.11542549795709908</v>
      </c>
      <c r="BX468" s="13">
        <f>(AF468+AH468+AJ468+AL468+AN468)/N468</f>
        <v>277.63607085346217</v>
      </c>
      <c r="BY468" s="26">
        <f>BX468/K468</f>
        <v>0.10516517835358416</v>
      </c>
      <c r="BZ468" s="11">
        <f>AP468/BE468</f>
        <v>2.5986938738616593E-2</v>
      </c>
      <c r="CA468" s="15">
        <f>-(BM468+BN468+BO468)/M468</f>
        <v>-5252.8284313725489</v>
      </c>
      <c r="CB468" s="15">
        <f>BG468-CA468</f>
        <v>-34698.171568627455</v>
      </c>
      <c r="CC468" s="18">
        <f t="shared" si="39"/>
        <v>1</v>
      </c>
      <c r="CD468" s="17">
        <f>(AF468/(AF468+AH468+AJ468))/(X468/(X468+Z468+AB468))</f>
        <v>1.9774463158298738</v>
      </c>
      <c r="CE468" s="19">
        <f>(AH468/(AF468+AH468+AJ468))/(Z468/(X468+Z468+AB468))</f>
        <v>1.073782072118</v>
      </c>
      <c r="CF468" s="18">
        <f>(AJ468/(AF468+AH468+AJ468))/(AB468/(X468+Z468+AB468))</f>
        <v>0.77094737173963301</v>
      </c>
      <c r="CG468">
        <f>AH468/Z468</f>
        <v>256.26744186046511</v>
      </c>
      <c r="CH468" s="11">
        <f>BB468/BE468</f>
        <v>0.30418276727001559</v>
      </c>
      <c r="CI468" s="14">
        <f>AY468/V468</f>
        <v>2947.0708041695457</v>
      </c>
      <c r="CJ468" s="14">
        <f>AV468/M468</f>
        <v>5239.5</v>
      </c>
      <c r="CK468" s="17">
        <f>N468/V468</f>
        <v>27.702394184265074</v>
      </c>
      <c r="CL468" s="17">
        <f>(AL468+AN468)/N468</f>
        <v>4.0048309178743962</v>
      </c>
      <c r="CM468" s="14">
        <f>AP468/AC468</f>
        <v>5</v>
      </c>
    </row>
    <row r="469" spans="1:91" hidden="1" x14ac:dyDescent="0.2">
      <c r="A469">
        <v>162</v>
      </c>
      <c r="B469" s="2">
        <v>44805</v>
      </c>
      <c r="C469" s="3" t="s">
        <v>43</v>
      </c>
      <c r="D469" t="s">
        <v>38</v>
      </c>
      <c r="E469" s="3" t="s">
        <v>37</v>
      </c>
      <c r="F469" t="s">
        <v>38</v>
      </c>
      <c r="G469" t="str">
        <f>CONCATENATE(C469,E469)</f>
        <v>SFOLAX</v>
      </c>
      <c r="H469" t="s">
        <v>35</v>
      </c>
      <c r="I469">
        <f>U469/M469</f>
        <v>178.85714285714286</v>
      </c>
      <c r="J469" t="str">
        <f>_xlfn.CONCAT(C469,E469,H469)</f>
        <v>SFOLAX737-Max 9</v>
      </c>
      <c r="K469" s="4">
        <v>337</v>
      </c>
      <c r="L469" s="4">
        <f>N469/M469</f>
        <v>168</v>
      </c>
      <c r="M469" s="4">
        <v>7</v>
      </c>
      <c r="N469" s="4">
        <v>1176</v>
      </c>
      <c r="O469" s="4">
        <f>P469/M469</f>
        <v>21.714285714285715</v>
      </c>
      <c r="P469" s="4">
        <v>152</v>
      </c>
      <c r="Q469" s="4">
        <v>283</v>
      </c>
      <c r="R469" s="4">
        <v>742</v>
      </c>
      <c r="S469" s="4">
        <f>U469*K469</f>
        <v>421924</v>
      </c>
      <c r="T469" s="7">
        <f>N469/U469</f>
        <v>0.93929712460063897</v>
      </c>
      <c r="U469" s="4">
        <v>1252</v>
      </c>
      <c r="V469" s="4">
        <v>9.8568956785955439</v>
      </c>
      <c r="W469" s="7">
        <f>P469/X469</f>
        <v>0.94409937888198758</v>
      </c>
      <c r="X469" s="4">
        <v>161</v>
      </c>
      <c r="Y469" s="7">
        <f>Q469/Z469</f>
        <v>0.94019933554817281</v>
      </c>
      <c r="Z469" s="4">
        <v>301</v>
      </c>
      <c r="AA469" s="7">
        <f>R469/AB469</f>
        <v>0.93924050632911393</v>
      </c>
      <c r="AB469" s="4">
        <v>790</v>
      </c>
      <c r="AC469" s="4">
        <v>169</v>
      </c>
      <c r="AD469" s="4">
        <f>AP469/AC469</f>
        <v>4.9881656804733732</v>
      </c>
      <c r="AE469" s="7">
        <f>AF469/(AF469+AH469+AJ469+AL469+AN469+AP469)</f>
        <v>0.18899706382321124</v>
      </c>
      <c r="AF469" s="4">
        <v>25683</v>
      </c>
      <c r="AG469" s="7">
        <f>AH469/(AF469+AH469+AJ469+AL469+AN469+AP469)</f>
        <v>0.22742492144439294</v>
      </c>
      <c r="AH469" s="4">
        <v>30905</v>
      </c>
      <c r="AI469" s="7">
        <f>AJ469/(AF469+AH469+AJ469+AL469+AN469+AP469)</f>
        <v>0.53913062675232359</v>
      </c>
      <c r="AJ469" s="4">
        <v>73263</v>
      </c>
      <c r="AK469" s="7">
        <f>AL469/(AF469+AH469+AJ469+AL469+AN469+AP469)</f>
        <v>3.2783628054838067E-2</v>
      </c>
      <c r="AL469" s="4">
        <v>4455</v>
      </c>
      <c r="AM469" s="7">
        <f>AN469/(AF469+AH469+AJ469+AL469+AN469+AP469)</f>
        <v>5.4602585896049039E-3</v>
      </c>
      <c r="AN469" s="4">
        <v>742</v>
      </c>
      <c r="AO469" s="7">
        <f>AP469/(AF469+AH469+AJ469+AL469+AN469+AP469)</f>
        <v>6.203501335629291E-3</v>
      </c>
      <c r="AP469" s="4">
        <v>843</v>
      </c>
      <c r="AQ469" s="6">
        <f>AO469+AM469+AK469+AI469+AG469+AE469</f>
        <v>1</v>
      </c>
      <c r="AR469" s="4">
        <v>33461</v>
      </c>
      <c r="AS469" s="4">
        <f>AR469/M469</f>
        <v>4780.1428571428569</v>
      </c>
      <c r="AT469" s="4">
        <f>AR469/V469</f>
        <v>3394.6793281642681</v>
      </c>
      <c r="AU469" s="7">
        <f>AR469/(AR469+AV469+AY469+BB469)</f>
        <v>0.27234399290266392</v>
      </c>
      <c r="AV469" s="4">
        <v>36677</v>
      </c>
      <c r="AW469" s="4">
        <f>AV469/M469</f>
        <v>5239.5714285714284</v>
      </c>
      <c r="AX469" s="7">
        <f>AV469/(AR469+AV469+AY469+BB469)</f>
        <v>0.29851948918714338</v>
      </c>
      <c r="AY469" s="4">
        <v>29049</v>
      </c>
      <c r="AZ469" s="4">
        <f>AY469/M469</f>
        <v>4149.8571428571431</v>
      </c>
      <c r="BA469" s="7">
        <f>AY469/(AR469+AV469+AY469+BB469)</f>
        <v>0.23643407698005095</v>
      </c>
      <c r="BB469" s="4">
        <v>23676</v>
      </c>
      <c r="BC469" s="11">
        <f>BB469/(AR469+AV469+AY469+BB469)</f>
        <v>0.19270244093014172</v>
      </c>
      <c r="BD469" s="9">
        <f>BC469+BA469+AX469+AU469</f>
        <v>1</v>
      </c>
      <c r="BE469" s="14">
        <f>(AF469+AH469+AJ469+AL469+AN469+AP469)</f>
        <v>135891</v>
      </c>
      <c r="BF469" s="14">
        <f t="shared" si="35"/>
        <v>-122863</v>
      </c>
      <c r="BG469" s="13">
        <f>(AF469+AH469+AJ469+AL469+AN469+AP469)-(AR469+AV469+AY469+BB469)</f>
        <v>13028</v>
      </c>
      <c r="BH469" s="13">
        <f t="shared" si="36"/>
        <v>0</v>
      </c>
      <c r="BI469" s="14">
        <f>AF469/W469</f>
        <v>27203.70394736842</v>
      </c>
      <c r="BJ469" s="14">
        <f>AH469/Y469</f>
        <v>32870.689045936393</v>
      </c>
      <c r="BK469" s="14">
        <f>AJ469/AA469</f>
        <v>78002.385444743937</v>
      </c>
      <c r="BL469" s="14">
        <f>BI469+BJ469+BK469</f>
        <v>138076.77843804876</v>
      </c>
      <c r="BM469" s="14">
        <f>(AF469/W469)-AF469</f>
        <v>1520.7039473684199</v>
      </c>
      <c r="BN469" s="14">
        <f>AH469/Y469-AH469</f>
        <v>1965.6890459363931</v>
      </c>
      <c r="BO469" s="14">
        <f>AJ469/AA469-AJ469</f>
        <v>4739.3854447439371</v>
      </c>
      <c r="BP469" s="14">
        <f>BG469/S469</f>
        <v>3.0877598809264228E-2</v>
      </c>
      <c r="BQ469" s="14">
        <f>(BG469-CA469)/S469</f>
        <v>3.3662724105373326E-2</v>
      </c>
      <c r="BR469" s="27">
        <f>BQ469-BP469</f>
        <v>2.7851252961090985E-3</v>
      </c>
      <c r="BS469" s="28">
        <f t="shared" si="37"/>
        <v>396312</v>
      </c>
      <c r="BT469" s="11">
        <f>BS469/S469</f>
        <v>0.93929712460063897</v>
      </c>
      <c r="BU469" s="14">
        <f>(BE469-AP469)*1/BT469-(BE469-AP469)</f>
        <v>8727.591836734704</v>
      </c>
      <c r="BV469" s="14">
        <f t="shared" si="38"/>
        <v>0.32207459163261631</v>
      </c>
      <c r="BW469" s="27">
        <f>(AR469+AV469+AY469+BB469)/S469</f>
        <v>0.2911969928233521</v>
      </c>
      <c r="BX469" s="13">
        <f>(AF469+AH469+AJ469+AL469+AN469)/N469</f>
        <v>114.83673469387755</v>
      </c>
      <c r="BY469" s="26">
        <f>BX469/K469</f>
        <v>0.34076182401744076</v>
      </c>
      <c r="BZ469" s="11">
        <f>AP469/BE469</f>
        <v>6.203501335629291E-3</v>
      </c>
      <c r="CA469" s="15">
        <f>-(BM469+BN469+BO469)/M469</f>
        <v>-1175.1112054355358</v>
      </c>
      <c r="CB469" s="15">
        <f>BG469-CA469</f>
        <v>14203.111205435536</v>
      </c>
      <c r="CC469" s="18">
        <f t="shared" si="39"/>
        <v>0</v>
      </c>
      <c r="CD469" s="17">
        <f>(AF469/(AF469+AH469+AJ469))/(X469/(X469+Z469+AB469))</f>
        <v>1.538079933087187</v>
      </c>
      <c r="CE469" s="19">
        <f>(AH469/(AF469+AH469+AJ469))/(Z469/(X469+Z469+AB469))</f>
        <v>0.98996828744501975</v>
      </c>
      <c r="CF469" s="18">
        <f>(AJ469/(AF469+AH469+AJ469))/(AB469/(X469+Z469+AB469))</f>
        <v>0.89416288133166066</v>
      </c>
      <c r="CG469">
        <f>AH469/Z469</f>
        <v>102.67441860465117</v>
      </c>
      <c r="CH469" s="11">
        <f>BB469/BE469</f>
        <v>0.17422787381062763</v>
      </c>
      <c r="CI469" s="14">
        <f>AY469/V469</f>
        <v>2947.0739010742009</v>
      </c>
      <c r="CJ469" s="14">
        <f>AV469/M469</f>
        <v>5239.5714285714284</v>
      </c>
      <c r="CK469" s="17">
        <f>N469/V469</f>
        <v>119.30733958701711</v>
      </c>
      <c r="CL469" s="17">
        <f>(AL469+AN469)/N469</f>
        <v>4.4192176870748296</v>
      </c>
      <c r="CM469" s="14">
        <f>AP469/AC469</f>
        <v>4.9881656804733732</v>
      </c>
    </row>
    <row r="470" spans="1:91" hidden="1" x14ac:dyDescent="0.2">
      <c r="A470">
        <v>1194</v>
      </c>
      <c r="B470" s="2">
        <v>45231</v>
      </c>
      <c r="C470" s="3" t="s">
        <v>43</v>
      </c>
      <c r="D470" t="s">
        <v>38</v>
      </c>
      <c r="E470" s="3" t="s">
        <v>52</v>
      </c>
      <c r="F470" t="s">
        <v>33</v>
      </c>
      <c r="G470" t="str">
        <f>CONCATENATE(C470,E470)</f>
        <v>SFOOGG</v>
      </c>
      <c r="H470" t="s">
        <v>35</v>
      </c>
      <c r="I470">
        <f>U470/M470</f>
        <v>181.61538461538461</v>
      </c>
      <c r="J470" t="str">
        <f>_xlfn.CONCAT(C470,E470,H470)</f>
        <v>SFOOGG737-Max 9</v>
      </c>
      <c r="K470" s="4">
        <v>2338</v>
      </c>
      <c r="L470" s="4">
        <f>N470/M470</f>
        <v>130.38461538461539</v>
      </c>
      <c r="M470" s="4">
        <v>13</v>
      </c>
      <c r="N470" s="4">
        <v>1695</v>
      </c>
      <c r="O470" s="4">
        <f>P470/M470</f>
        <v>16</v>
      </c>
      <c r="P470" s="4">
        <v>208</v>
      </c>
      <c r="Q470" s="4">
        <v>332</v>
      </c>
      <c r="R470" s="4">
        <v>1155</v>
      </c>
      <c r="S470" s="4">
        <f>U470*K470</f>
        <v>5520018</v>
      </c>
      <c r="T470" s="7">
        <f>N470/U470</f>
        <v>0.71791613722998726</v>
      </c>
      <c r="U470" s="4">
        <v>2361</v>
      </c>
      <c r="V470" s="4">
        <v>71.078192567567569</v>
      </c>
      <c r="W470" s="7">
        <f>P470/X470</f>
        <v>0.68196721311475406</v>
      </c>
      <c r="X470" s="4">
        <v>305</v>
      </c>
      <c r="Y470" s="7">
        <f>Q470/Z470</f>
        <v>0.58245614035087723</v>
      </c>
      <c r="Z470" s="4">
        <v>570</v>
      </c>
      <c r="AA470" s="7">
        <f>R470/AB470</f>
        <v>0.7772543741588156</v>
      </c>
      <c r="AB470" s="4">
        <v>1486</v>
      </c>
      <c r="AC470" s="4">
        <v>1538</v>
      </c>
      <c r="AD470" s="4">
        <f>AP470/AC470</f>
        <v>5.9973992197659296</v>
      </c>
      <c r="AE470" s="7">
        <f>AF470/(AF470+AH470+AJ470+AL470+AN470+AP470)</f>
        <v>0.2021099773309854</v>
      </c>
      <c r="AF470" s="4">
        <v>102263</v>
      </c>
      <c r="AG470" s="7">
        <f>AH470/(AF470+AH470+AJ470+AL470+AN470+AP470)</f>
        <v>0.19691606535474931</v>
      </c>
      <c r="AH470" s="4">
        <v>99635</v>
      </c>
      <c r="AI470" s="7">
        <f>AJ470/(AF470+AH470+AJ470+AL470+AN470+AP470)</f>
        <v>0.55306861774349425</v>
      </c>
      <c r="AJ470" s="4">
        <v>279840</v>
      </c>
      <c r="AK470" s="7">
        <f>AL470/(AF470+AH470+AJ470+AL470+AN470+AP470)</f>
        <v>1.5978987187164635E-2</v>
      </c>
      <c r="AL470" s="4">
        <v>8085</v>
      </c>
      <c r="AM470" s="7">
        <f>AN470/(AF470+AH470+AJ470+AL470+AN470+AP470)</f>
        <v>1.3696274731855401E-2</v>
      </c>
      <c r="AN470" s="4">
        <v>6930</v>
      </c>
      <c r="AO470" s="7">
        <f>AP470/(AF470+AH470+AJ470+AL470+AN470+AP470)</f>
        <v>1.823007765175097E-2</v>
      </c>
      <c r="AP470" s="4">
        <v>9224</v>
      </c>
      <c r="AQ470" s="6">
        <f>AO470+AM470+AK470+AI470+AG470+AE470</f>
        <v>1</v>
      </c>
      <c r="AR470" s="4">
        <v>312553</v>
      </c>
      <c r="AS470" s="4">
        <f>AR470/M470</f>
        <v>24042.538461538461</v>
      </c>
      <c r="AT470" s="4">
        <f>AR470/V470</f>
        <v>4397.3121531316983</v>
      </c>
      <c r="AU470" s="7">
        <f>AR470/(AR470+AV470+AY470+BB470)</f>
        <v>0.39667559722869133</v>
      </c>
      <c r="AV470" s="4">
        <v>87153</v>
      </c>
      <c r="AW470" s="4">
        <f>AV470/M470</f>
        <v>6704.0769230769229</v>
      </c>
      <c r="AX470" s="7">
        <f>AV470/(AR470+AV470+AY470+BB470)</f>
        <v>0.11060993919518333</v>
      </c>
      <c r="AY470" s="4">
        <v>168219</v>
      </c>
      <c r="AZ470" s="4">
        <f>AY470/M470</f>
        <v>12939.923076923076</v>
      </c>
      <c r="BA470" s="7">
        <f>AY470/(AR470+AV470+AY470+BB470)</f>
        <v>0.21349458264746532</v>
      </c>
      <c r="BB470" s="4">
        <v>220006</v>
      </c>
      <c r="BC470" s="11">
        <f>BB470/(AR470+AV470+AY470+BB470)</f>
        <v>0.27921988092866001</v>
      </c>
      <c r="BD470" s="9">
        <f>BC470+BA470+AX470+AU470</f>
        <v>1</v>
      </c>
      <c r="BE470" s="14">
        <f>(AF470+AH470+AJ470+AL470+AN470+AP470)</f>
        <v>505977</v>
      </c>
      <c r="BF470" s="14">
        <f t="shared" si="35"/>
        <v>-787931</v>
      </c>
      <c r="BG470" s="13">
        <f>(AF470+AH470+AJ470+AL470+AN470+AP470)-(AR470+AV470+AY470+BB470)</f>
        <v>-281954</v>
      </c>
      <c r="BH470" s="13">
        <f t="shared" si="36"/>
        <v>1</v>
      </c>
      <c r="BI470" s="14">
        <f>AF470/W470</f>
        <v>149952.95673076925</v>
      </c>
      <c r="BJ470" s="14">
        <f>AH470/Y470</f>
        <v>171060.09036144576</v>
      </c>
      <c r="BK470" s="14">
        <f>AJ470/AA470</f>
        <v>360036.57142857142</v>
      </c>
      <c r="BL470" s="14">
        <f>BI470+BJ470+BK470</f>
        <v>681049.61852078652</v>
      </c>
      <c r="BM470" s="14">
        <f>(AF470/W470)-AF470</f>
        <v>47689.956730769249</v>
      </c>
      <c r="BN470" s="14">
        <f>AH470/Y470-AH470</f>
        <v>71425.090361445764</v>
      </c>
      <c r="BO470" s="14">
        <f>AJ470/AA470-AJ470</f>
        <v>80196.57142857142</v>
      </c>
      <c r="BP470" s="14">
        <f>BG470/S470</f>
        <v>-5.1078456628221143E-2</v>
      </c>
      <c r="BQ470" s="14">
        <f>(BG470-CA470)/S470</f>
        <v>-4.8300990510694454E-2</v>
      </c>
      <c r="BR470" s="27">
        <f>BQ470-BP470</f>
        <v>2.777466117526689E-3</v>
      </c>
      <c r="BS470" s="28">
        <f t="shared" si="37"/>
        <v>3962910</v>
      </c>
      <c r="BT470" s="11">
        <f>BS470/S470</f>
        <v>0.71791613722998726</v>
      </c>
      <c r="BU470" s="14">
        <f>(BE470-AP470)*1/BT470-(BE470-AP470)</f>
        <v>195184.36460176995</v>
      </c>
      <c r="BV470" s="14">
        <f t="shared" si="38"/>
        <v>9.1662201101518154E-2</v>
      </c>
      <c r="BW470" s="27">
        <f>(AR470+AV470+AY470+BB470)/S470</f>
        <v>0.14274065772973929</v>
      </c>
      <c r="BX470" s="13">
        <f>(AF470+AH470+AJ470+AL470+AN470)/N470</f>
        <v>293.06961651917402</v>
      </c>
      <c r="BY470" s="26">
        <f>BX470/K470</f>
        <v>0.12535056309631054</v>
      </c>
      <c r="BZ470" s="11">
        <f>AP470/BE470</f>
        <v>1.823007765175097E-2</v>
      </c>
      <c r="CA470" s="15">
        <f>-(BM470+BN470+BO470)/M470</f>
        <v>-15331.662963137418</v>
      </c>
      <c r="CB470" s="15">
        <f>BG470-CA470</f>
        <v>-266622.33703686256</v>
      </c>
      <c r="CC470" s="18">
        <f t="shared" si="39"/>
        <v>1</v>
      </c>
      <c r="CD470" s="17">
        <f>(AF470/(AF470+AH470+AJ470))/(X470/(X470+Z470+AB470))</f>
        <v>1.643250494163585</v>
      </c>
      <c r="CE470" s="19">
        <f>(AH470/(AF470+AH470+AJ470))/(Z470/(X470+Z470+AB470))</f>
        <v>0.85668694994942662</v>
      </c>
      <c r="CF470" s="18">
        <f>(AJ470/(AF470+AH470+AJ470))/(AB470/(X470+Z470+AB470))</f>
        <v>0.92294551669511005</v>
      </c>
      <c r="CG470">
        <f>AH470/Z470</f>
        <v>174.7982456140351</v>
      </c>
      <c r="CH470" s="11">
        <f>BB470/BE470</f>
        <v>0.43481423068637509</v>
      </c>
      <c r="CI470" s="14">
        <f>AY470/V470</f>
        <v>2366.6752617561215</v>
      </c>
      <c r="CJ470" s="14">
        <f>AV470/M470</f>
        <v>6704.0769230769229</v>
      </c>
      <c r="CK470" s="17">
        <f>N470/V470</f>
        <v>23.846976671342869</v>
      </c>
      <c r="CL470" s="17">
        <f>(AL470+AN470)/N470</f>
        <v>8.8584070796460175</v>
      </c>
      <c r="CM470" s="14">
        <f>AP470/AC470</f>
        <v>5.9973992197659296</v>
      </c>
    </row>
    <row r="471" spans="1:91" hidden="1" x14ac:dyDescent="0.2">
      <c r="A471">
        <v>726</v>
      </c>
      <c r="B471" s="2">
        <v>45170</v>
      </c>
      <c r="C471" s="3" t="s">
        <v>41</v>
      </c>
      <c r="D471" t="s">
        <v>42</v>
      </c>
      <c r="E471" s="3" t="s">
        <v>36</v>
      </c>
      <c r="F471" t="s">
        <v>28</v>
      </c>
      <c r="G471" t="str">
        <f>CONCATENATE(C471,E471)</f>
        <v>SEAJNU</v>
      </c>
      <c r="H471" t="s">
        <v>34</v>
      </c>
      <c r="I471">
        <f>U471/M471</f>
        <v>173.76190476190476</v>
      </c>
      <c r="J471" t="str">
        <f>_xlfn.CONCAT(C471,E471,H471)</f>
        <v>SEAJNU737-900</v>
      </c>
      <c r="K471" s="4">
        <v>909</v>
      </c>
      <c r="L471" s="4">
        <f>N471/M471</f>
        <v>128.47619047619048</v>
      </c>
      <c r="M471" s="4">
        <v>21</v>
      </c>
      <c r="N471" s="4">
        <v>2698</v>
      </c>
      <c r="O471" s="4">
        <f>P471/M471</f>
        <v>20.571428571428573</v>
      </c>
      <c r="P471" s="4">
        <v>432</v>
      </c>
      <c r="Q471" s="4">
        <v>582</v>
      </c>
      <c r="R471" s="4">
        <v>1685</v>
      </c>
      <c r="S471" s="4">
        <f>U471*K471</f>
        <v>3316941</v>
      </c>
      <c r="T471" s="7">
        <f>N471/U471</f>
        <v>0.73938065223348859</v>
      </c>
      <c r="U471" s="4">
        <v>3649</v>
      </c>
      <c r="V471" s="4">
        <v>52.57957641549595</v>
      </c>
      <c r="W471" s="7">
        <f>P471/X471</f>
        <v>0.9152542372881356</v>
      </c>
      <c r="X471" s="4">
        <v>472</v>
      </c>
      <c r="Y471" s="7">
        <f>Q471/Z471</f>
        <v>0.65986394557823125</v>
      </c>
      <c r="Z471" s="4">
        <v>882</v>
      </c>
      <c r="AA471" s="7">
        <f>R471/AB471</f>
        <v>0.73388501742160284</v>
      </c>
      <c r="AB471" s="4">
        <v>2296</v>
      </c>
      <c r="AC471" s="4">
        <v>18033</v>
      </c>
      <c r="AD471" s="4">
        <f>AP471/AC471</f>
        <v>5.9998336383297293</v>
      </c>
      <c r="AE471" s="7">
        <f>AF471/(AF471+AH471+AJ471+AL471+AN471+AP471)</f>
        <v>0.21409918093656574</v>
      </c>
      <c r="AF471" s="4">
        <v>156262</v>
      </c>
      <c r="AG471" s="7">
        <f>AH471/(AF471+AH471+AJ471+AL471+AN471+AP471)</f>
        <v>0.17045233456370965</v>
      </c>
      <c r="AH471" s="4">
        <v>124406</v>
      </c>
      <c r="AI471" s="7">
        <f>AJ471/(AF471+AH471+AJ471+AL471+AN471+AP471)</f>
        <v>0.43329935412093862</v>
      </c>
      <c r="AJ471" s="4">
        <v>316247</v>
      </c>
      <c r="AK471" s="7">
        <f>AL471/(AF471+AH471+AJ471+AL471+AN471+AP471)</f>
        <v>1.6137385628437313E-2</v>
      </c>
      <c r="AL471" s="4">
        <v>11778</v>
      </c>
      <c r="AM471" s="7">
        <f>AN471/(AF471+AH471+AJ471+AL471+AN471+AP471)</f>
        <v>1.7770580030636095E-2</v>
      </c>
      <c r="AN471" s="4">
        <v>12970</v>
      </c>
      <c r="AO471" s="7">
        <f>AP471/(AF471+AH471+AJ471+AL471+AN471+AP471)</f>
        <v>0.1482411647197126</v>
      </c>
      <c r="AP471" s="4">
        <v>108195</v>
      </c>
      <c r="AQ471" s="6">
        <f>AO471+AM471+AK471+AI471+AG471+AE471</f>
        <v>1</v>
      </c>
      <c r="AR471" s="4">
        <v>218629</v>
      </c>
      <c r="AS471" s="4">
        <f>AR471/M471</f>
        <v>10410.904761904761</v>
      </c>
      <c r="AT471" s="4">
        <f>AR471/V471</f>
        <v>4158.0593626761683</v>
      </c>
      <c r="AU471" s="7">
        <f>AR471/(AR471+AV471+AY471+BB471)</f>
        <v>0.35246596720212031</v>
      </c>
      <c r="AV471" s="4">
        <v>120264</v>
      </c>
      <c r="AW471" s="4">
        <f>AV471/M471</f>
        <v>5726.8571428571431</v>
      </c>
      <c r="AX471" s="7">
        <f>AV471/(AR471+AV471+AY471+BB471)</f>
        <v>0.19388538153490981</v>
      </c>
      <c r="AY471" s="4">
        <v>118189</v>
      </c>
      <c r="AZ471" s="4">
        <f>AY471/M471</f>
        <v>5628.0476190476193</v>
      </c>
      <c r="BA471" s="7">
        <f>AY471/(AR471+AV471+AY471+BB471)</f>
        <v>0.19054013967795397</v>
      </c>
      <c r="BB471" s="4">
        <v>163202</v>
      </c>
      <c r="BC471" s="11">
        <f>BB471/(AR471+AV471+AY471+BB471)</f>
        <v>0.26310851158501591</v>
      </c>
      <c r="BD471" s="9">
        <f>BC471+BA471+AX471+AU471</f>
        <v>1</v>
      </c>
      <c r="BE471" s="14">
        <f>(AF471+AH471+AJ471+AL471+AN471+AP471)</f>
        <v>729858</v>
      </c>
      <c r="BF471" s="14">
        <f t="shared" si="35"/>
        <v>-620284</v>
      </c>
      <c r="BG471" s="13">
        <f>(AF471+AH471+AJ471+AL471+AN471+AP471)-(AR471+AV471+AY471+BB471)</f>
        <v>109574</v>
      </c>
      <c r="BH471" s="13">
        <f t="shared" si="36"/>
        <v>0</v>
      </c>
      <c r="BI471" s="14">
        <f>AF471/W471</f>
        <v>170730.70370370371</v>
      </c>
      <c r="BJ471" s="14">
        <f>AH471/Y471</f>
        <v>188532.80412371136</v>
      </c>
      <c r="BK471" s="14">
        <f>AJ471/AA471</f>
        <v>430921.72818991094</v>
      </c>
      <c r="BL471" s="14">
        <f>BI471+BJ471+BK471</f>
        <v>790185.23601732601</v>
      </c>
      <c r="BM471" s="14">
        <f>(AF471/W471)-AF471</f>
        <v>14468.703703703708</v>
      </c>
      <c r="BN471" s="14">
        <f>AH471/Y471-AH471</f>
        <v>64126.804123711365</v>
      </c>
      <c r="BO471" s="14">
        <f>AJ471/AA471-AJ471</f>
        <v>114674.72818991094</v>
      </c>
      <c r="BP471" s="14">
        <f>BG471/S471</f>
        <v>3.3034654520535639E-2</v>
      </c>
      <c r="BQ471" s="14">
        <f>(BG471-CA471)/S471</f>
        <v>3.5809302779957079E-2</v>
      </c>
      <c r="BR471" s="27">
        <f>BQ471-BP471</f>
        <v>2.7746482594214403E-3</v>
      </c>
      <c r="BS471" s="28">
        <f t="shared" si="37"/>
        <v>2452482</v>
      </c>
      <c r="BT471" s="11">
        <f>BS471/S471</f>
        <v>0.73938065223348859</v>
      </c>
      <c r="BU471" s="14">
        <f>(BE471-AP471)*1/BT471-(BE471-AP471)</f>
        <v>219125.83876945893</v>
      </c>
      <c r="BV471" s="14">
        <f t="shared" si="38"/>
        <v>0.22003948819107727</v>
      </c>
      <c r="BW471" s="27">
        <f>(AR471+AV471+AY471+BB471)/S471</f>
        <v>0.18700483367054163</v>
      </c>
      <c r="BX471" s="13">
        <f>(AF471+AH471+AJ471+AL471+AN471)/N471</f>
        <v>230.41623424759081</v>
      </c>
      <c r="BY471" s="26">
        <f>BX471/K471</f>
        <v>0.25348320599294916</v>
      </c>
      <c r="BZ471" s="11">
        <f>AP471/BE471</f>
        <v>0.1482411647197126</v>
      </c>
      <c r="CA471" s="15">
        <f>-(BM471+BN471+BO471)/M471</f>
        <v>-9203.3445722536198</v>
      </c>
      <c r="CB471" s="15">
        <f>BG471-CA471</f>
        <v>118777.34457225361</v>
      </c>
      <c r="CC471" s="18">
        <f t="shared" si="39"/>
        <v>0</v>
      </c>
      <c r="CD471" s="17">
        <f>(AF471/(AF471+AH471+AJ471))/(X471/(X471+Z471+AB471))</f>
        <v>2.0243786661843375</v>
      </c>
      <c r="CE471" s="19">
        <f>(AH471/(AF471+AH471+AJ471))/(Z471/(X471+Z471+AB471))</f>
        <v>0.86248810327735181</v>
      </c>
      <c r="CF471" s="18">
        <f>(AJ471/(AF471+AH471+AJ471))/(AB471/(X471+Z471+AB471))</f>
        <v>0.84223813696444627</v>
      </c>
      <c r="CG471">
        <f>AH471/Z471</f>
        <v>141.04988662131518</v>
      </c>
      <c r="CH471" s="11">
        <f>BB471/BE471</f>
        <v>0.22360787988896469</v>
      </c>
      <c r="CI471" s="14">
        <f>AY471/V471</f>
        <v>2247.81194633527</v>
      </c>
      <c r="CJ471" s="14">
        <f>AV471/M471</f>
        <v>5726.8571428571431</v>
      </c>
      <c r="CK471" s="17">
        <f>N471/V471</f>
        <v>51.312699415449472</v>
      </c>
      <c r="CL471" s="17">
        <f>(AL471+AN471)/N471</f>
        <v>9.1727205337286879</v>
      </c>
      <c r="CM471" s="14">
        <f>AP471/AC471</f>
        <v>5.9998336383297293</v>
      </c>
    </row>
    <row r="472" spans="1:91" hidden="1" x14ac:dyDescent="0.2">
      <c r="A472">
        <v>765</v>
      </c>
      <c r="B472" s="2">
        <v>45170</v>
      </c>
      <c r="C472" s="3" t="s">
        <v>43</v>
      </c>
      <c r="D472" t="s">
        <v>38</v>
      </c>
      <c r="E472" s="3" t="s">
        <v>37</v>
      </c>
      <c r="F472" t="s">
        <v>38</v>
      </c>
      <c r="G472" t="str">
        <f>CONCATENATE(C472,E472)</f>
        <v>SFOLAX</v>
      </c>
      <c r="H472" t="s">
        <v>35</v>
      </c>
      <c r="I472">
        <f>U472/M472</f>
        <v>175</v>
      </c>
      <c r="J472" t="str">
        <f>_xlfn.CONCAT(C472,E472,H472)</f>
        <v>SFOLAX737-Max 9</v>
      </c>
      <c r="K472" s="4">
        <v>337</v>
      </c>
      <c r="L472" s="4">
        <f>N472/M472</f>
        <v>156.58333333333334</v>
      </c>
      <c r="M472" s="4">
        <v>12</v>
      </c>
      <c r="N472" s="4">
        <v>1879</v>
      </c>
      <c r="O472" s="4">
        <f>P472/M472</f>
        <v>22.583333333333332</v>
      </c>
      <c r="P472" s="4">
        <v>271</v>
      </c>
      <c r="Q472" s="4">
        <v>482</v>
      </c>
      <c r="R472" s="4">
        <v>1126</v>
      </c>
      <c r="S472" s="4">
        <f>U472*K472</f>
        <v>707700</v>
      </c>
      <c r="T472" s="7">
        <f>N472/U472</f>
        <v>0.89476190476190476</v>
      </c>
      <c r="U472" s="4">
        <v>2100</v>
      </c>
      <c r="V472" s="4">
        <v>16.545503460499663</v>
      </c>
      <c r="W472" s="7">
        <f>P472/X472</f>
        <v>1.0037037037037038</v>
      </c>
      <c r="X472" s="4">
        <v>270</v>
      </c>
      <c r="Y472" s="7">
        <f>Q472/Z472</f>
        <v>0.95445544554455441</v>
      </c>
      <c r="Z472" s="4">
        <v>505</v>
      </c>
      <c r="AA472" s="7">
        <f>R472/AB472</f>
        <v>0.85045317220543803</v>
      </c>
      <c r="AB472" s="4">
        <v>1324</v>
      </c>
      <c r="AC472" s="4">
        <v>2848</v>
      </c>
      <c r="AD472" s="4">
        <f>AP472/AC472</f>
        <v>5.9989466292134832</v>
      </c>
      <c r="AE472" s="7">
        <f>AF472/(AF472+AH472+AJ472+AL472+AN472+AP472)</f>
        <v>0.18934683599396887</v>
      </c>
      <c r="AF472" s="4">
        <v>48725</v>
      </c>
      <c r="AG472" s="7">
        <f>AH472/(AF472+AH472+AJ472+AL472+AN472+AP472)</f>
        <v>0.22373043383644475</v>
      </c>
      <c r="AH472" s="4">
        <v>57573</v>
      </c>
      <c r="AI472" s="7">
        <f>AJ472/(AF472+AH472+AJ472+AL472+AN472+AP472)</f>
        <v>0.46359178026829156</v>
      </c>
      <c r="AJ472" s="4">
        <v>119297</v>
      </c>
      <c r="AK472" s="7">
        <f>AL472/(AF472+AH472+AJ472+AL472+AN472+AP472)</f>
        <v>3.0672438717299053E-2</v>
      </c>
      <c r="AL472" s="4">
        <v>7893</v>
      </c>
      <c r="AM472" s="7">
        <f>AN472/(AF472+AH472+AJ472+AL472+AN472+AP472)</f>
        <v>2.6265680133057683E-2</v>
      </c>
      <c r="AN472" s="4">
        <v>6759</v>
      </c>
      <c r="AO472" s="7">
        <f>AP472/(AF472+AH472+AJ472+AL472+AN472+AP472)</f>
        <v>6.6392831050938086E-2</v>
      </c>
      <c r="AP472" s="4">
        <v>17085</v>
      </c>
      <c r="AQ472" s="6">
        <f>AO472+AM472+AK472+AI472+AG472+AE472</f>
        <v>1</v>
      </c>
      <c r="AR472" s="4">
        <v>72756</v>
      </c>
      <c r="AS472" s="4">
        <f>AR472/M472</f>
        <v>6063</v>
      </c>
      <c r="AT472" s="4">
        <f>AR472/V472</f>
        <v>4397.3276590643445</v>
      </c>
      <c r="AU472" s="7">
        <f>AR472/(AR472+AV472+AY472+BB472)</f>
        <v>0.3026279667573436</v>
      </c>
      <c r="AV472" s="4">
        <v>77286</v>
      </c>
      <c r="AW472" s="4">
        <f>AV472/M472</f>
        <v>6440.5</v>
      </c>
      <c r="AX472" s="7">
        <f>AV472/(AR472+AV472+AY472+BB472)</f>
        <v>0.32147046345054781</v>
      </c>
      <c r="AY472" s="4">
        <v>39158</v>
      </c>
      <c r="AZ472" s="4">
        <f>AY472/M472</f>
        <v>3263.1666666666665</v>
      </c>
      <c r="BA472" s="7">
        <f>AY472/(AR472+AV472+AY472+BB472)</f>
        <v>0.16287736987030704</v>
      </c>
      <c r="BB472" s="4">
        <v>51214</v>
      </c>
      <c r="BC472" s="11">
        <f>BB472/(AR472+AV472+AY472+BB472)</f>
        <v>0.21302419992180155</v>
      </c>
      <c r="BD472" s="9">
        <f>BC472+BA472+AX472+AU472</f>
        <v>1</v>
      </c>
      <c r="BE472" s="14">
        <f>(AF472+AH472+AJ472+AL472+AN472+AP472)</f>
        <v>257332</v>
      </c>
      <c r="BF472" s="14">
        <f t="shared" si="35"/>
        <v>-240414</v>
      </c>
      <c r="BG472" s="13">
        <f>(AF472+AH472+AJ472+AL472+AN472+AP472)-(AR472+AV472+AY472+BB472)</f>
        <v>16918</v>
      </c>
      <c r="BH472" s="13">
        <f t="shared" si="36"/>
        <v>0</v>
      </c>
      <c r="BI472" s="14">
        <f>AF472/W472</f>
        <v>48545.202952029518</v>
      </c>
      <c r="BJ472" s="14">
        <f>AH472/Y472</f>
        <v>60320.259336099589</v>
      </c>
      <c r="BK472" s="14">
        <f>AJ472/AA472</f>
        <v>140274.62522202489</v>
      </c>
      <c r="BL472" s="14">
        <f>BI472+BJ472+BK472</f>
        <v>249140.087510154</v>
      </c>
      <c r="BM472" s="14">
        <f>(AF472/W472)-AF472</f>
        <v>-179.7970479704818</v>
      </c>
      <c r="BN472" s="14">
        <f>AH472/Y472-AH472</f>
        <v>2747.2593360995888</v>
      </c>
      <c r="BO472" s="14">
        <f>AJ472/AA472-AJ472</f>
        <v>20977.625222024886</v>
      </c>
      <c r="BP472" s="14">
        <f>BG472/S472</f>
        <v>2.3905609721633459E-2</v>
      </c>
      <c r="BQ472" s="14">
        <f>(BG472-CA472)/S472</f>
        <v>2.6678098948489708E-2</v>
      </c>
      <c r="BR472" s="27">
        <f>BQ472-BP472</f>
        <v>2.7724892268562486E-3</v>
      </c>
      <c r="BS472" s="28">
        <f t="shared" si="37"/>
        <v>633223</v>
      </c>
      <c r="BT472" s="11">
        <f>BS472/S472</f>
        <v>0.89476190476190476</v>
      </c>
      <c r="BU472" s="14">
        <f>(BE472-AP472)*1/BT472-(BE472-AP472)</f>
        <v>28256.831825439062</v>
      </c>
      <c r="BV472" s="14">
        <f t="shared" si="38"/>
        <v>0.36361735198530448</v>
      </c>
      <c r="BW472" s="27">
        <f>(AR472+AV472+AY472+BB472)/S472</f>
        <v>0.33971174226367107</v>
      </c>
      <c r="BX472" s="13">
        <f>(AF472+AH472+AJ472+AL472+AN472)/N472</f>
        <v>127.85896753592337</v>
      </c>
      <c r="BY472" s="26">
        <f>BX472/K472</f>
        <v>0.37940346449828893</v>
      </c>
      <c r="BZ472" s="11">
        <f>AP472/BE472</f>
        <v>6.6392831050938086E-2</v>
      </c>
      <c r="CA472" s="15">
        <f>-(BM472+BN472+BO472)/M472</f>
        <v>-1962.0906258461662</v>
      </c>
      <c r="CB472" s="15">
        <f>BG472-CA472</f>
        <v>18880.090625846165</v>
      </c>
      <c r="CC472" s="18">
        <f t="shared" si="39"/>
        <v>0</v>
      </c>
      <c r="CD472" s="17">
        <f>(AF472/(AF472+AH472+AJ472))/(X472/(X472+Z472+AB472))</f>
        <v>1.6790786997019405</v>
      </c>
      <c r="CE472" s="19">
        <f>(AH472/(AF472+AH472+AJ472))/(Z472/(X472+Z472+AB472))</f>
        <v>1.0607436747575554</v>
      </c>
      <c r="CF472" s="18">
        <f>(AJ472/(AF472+AH472+AJ472))/(AB472/(X472+Z472+AB472))</f>
        <v>0.83834833483981153</v>
      </c>
      <c r="CG472">
        <f>AH472/Z472</f>
        <v>114.00594059405941</v>
      </c>
      <c r="CH472" s="11">
        <f>BB472/BE472</f>
        <v>0.199019165902414</v>
      </c>
      <c r="CI472" s="14">
        <f>AY472/V472</f>
        <v>2366.6853108148002</v>
      </c>
      <c r="CJ472" s="14">
        <f>AV472/M472</f>
        <v>6440.5</v>
      </c>
      <c r="CK472" s="17">
        <f>N472/V472</f>
        <v>113.56559832016471</v>
      </c>
      <c r="CL472" s="17">
        <f>(AL472+AN472)/N472</f>
        <v>7.79776476849388</v>
      </c>
      <c r="CM472" s="14">
        <f>AP472/AC472</f>
        <v>5.9989466292134832</v>
      </c>
    </row>
    <row r="473" spans="1:91" hidden="1" x14ac:dyDescent="0.2">
      <c r="A473">
        <v>949</v>
      </c>
      <c r="B473" s="2">
        <v>45200</v>
      </c>
      <c r="C473" s="3" t="s">
        <v>41</v>
      </c>
      <c r="D473" t="s">
        <v>42</v>
      </c>
      <c r="E473" s="3" t="s">
        <v>52</v>
      </c>
      <c r="F473" t="s">
        <v>33</v>
      </c>
      <c r="G473" t="str">
        <f>CONCATENATE(C473,E473)</f>
        <v>SEAOGG</v>
      </c>
      <c r="H473" t="s">
        <v>34</v>
      </c>
      <c r="I473">
        <f>U473/M473</f>
        <v>169.2</v>
      </c>
      <c r="J473" t="str">
        <f>_xlfn.CONCAT(C473,E473,H473)</f>
        <v>SEAOGG737-900</v>
      </c>
      <c r="K473" s="4">
        <v>2640</v>
      </c>
      <c r="L473" s="4">
        <f>N473/M473</f>
        <v>144.6</v>
      </c>
      <c r="M473" s="4">
        <v>5</v>
      </c>
      <c r="N473" s="4">
        <v>723</v>
      </c>
      <c r="O473" s="4">
        <f>P473/M473</f>
        <v>22</v>
      </c>
      <c r="P473" s="4">
        <v>110</v>
      </c>
      <c r="Q473" s="4">
        <v>188</v>
      </c>
      <c r="R473" s="4">
        <v>426</v>
      </c>
      <c r="S473" s="4">
        <f>U473*K473</f>
        <v>2233440</v>
      </c>
      <c r="T473" s="7">
        <f>N473/U473</f>
        <v>0.85460992907801414</v>
      </c>
      <c r="U473" s="4">
        <v>846</v>
      </c>
      <c r="V473" s="4">
        <v>29.159985453034082</v>
      </c>
      <c r="W473" s="7">
        <f>P473/X473</f>
        <v>1.0091743119266054</v>
      </c>
      <c r="X473" s="4">
        <v>109</v>
      </c>
      <c r="Y473" s="7">
        <f>Q473/Z473</f>
        <v>0.92156862745098034</v>
      </c>
      <c r="Z473" s="4">
        <v>204</v>
      </c>
      <c r="AA473" s="7">
        <f>R473/AB473</f>
        <v>0.8007518796992481</v>
      </c>
      <c r="AB473" s="4">
        <v>532</v>
      </c>
      <c r="AC473" s="4">
        <v>4007</v>
      </c>
      <c r="AD473" s="4">
        <f>AP473/AC473</f>
        <v>5.9990017469428496</v>
      </c>
      <c r="AE473" s="7">
        <f>AF473/(AF473+AH473+AJ473+AL473+AN473+AP473)</f>
        <v>0.21374359987487859</v>
      </c>
      <c r="AF473" s="4">
        <v>51932</v>
      </c>
      <c r="AG473" s="7">
        <f>AH473/(AF473+AH473+AJ473+AL473+AN473+AP473)</f>
        <v>0.22155134093939843</v>
      </c>
      <c r="AH473" s="4">
        <v>53829</v>
      </c>
      <c r="AI473" s="7">
        <f>AJ473/(AF473+AH473+AJ473+AL473+AN473+AP473)</f>
        <v>0.44301624932088707</v>
      </c>
      <c r="AJ473" s="4">
        <v>107637</v>
      </c>
      <c r="AK473" s="7">
        <f>AL473/(AF473+AH473+AJ473+AL473+AN473+AP473)</f>
        <v>1.2244612370556955E-2</v>
      </c>
      <c r="AL473" s="4">
        <v>2975</v>
      </c>
      <c r="AM473" s="7">
        <f>AN473/(AF473+AH473+AJ473+AL473+AN473+AP473)</f>
        <v>1.0507729540178793E-2</v>
      </c>
      <c r="AN473" s="4">
        <v>2553</v>
      </c>
      <c r="AO473" s="7">
        <f>AP473/(AF473+AH473+AJ473+AL473+AN473+AP473)</f>
        <v>9.8936467954100202E-2</v>
      </c>
      <c r="AP473" s="4">
        <v>24038</v>
      </c>
      <c r="AQ473" s="6">
        <f>AO473+AM473+AK473+AI473+AG473+AE473</f>
        <v>1</v>
      </c>
      <c r="AR473" s="4">
        <v>121249</v>
      </c>
      <c r="AS473" s="4">
        <f>AR473/M473</f>
        <v>24249.8</v>
      </c>
      <c r="AT473" s="4">
        <f>AR473/V473</f>
        <v>4158.0610592308822</v>
      </c>
      <c r="AU473" s="7">
        <f>AR473/(AR473+AV473+AY473+BB473)</f>
        <v>0.39731494801275352</v>
      </c>
      <c r="AV473" s="4">
        <v>27866</v>
      </c>
      <c r="AW473" s="4">
        <f>AV473/M473</f>
        <v>5573.2</v>
      </c>
      <c r="AX473" s="7">
        <f>AV473/(AR473+AV473+AY473+BB473)</f>
        <v>9.1312739414950966E-2</v>
      </c>
      <c r="AY473" s="4">
        <v>65546</v>
      </c>
      <c r="AZ473" s="4">
        <f>AY473/M473</f>
        <v>13109.2</v>
      </c>
      <c r="BA473" s="7">
        <f>AY473/(AR473+AV473+AY473+BB473)</f>
        <v>0.21478449787168505</v>
      </c>
      <c r="BB473" s="4">
        <v>90510</v>
      </c>
      <c r="BC473" s="11">
        <f>BB473/(AR473+AV473+AY473+BB473)</f>
        <v>0.29658781470061046</v>
      </c>
      <c r="BD473" s="9">
        <f>BC473+BA473+AX473+AU473</f>
        <v>1</v>
      </c>
      <c r="BE473" s="14">
        <f>(AF473+AH473+AJ473+AL473+AN473+AP473)</f>
        <v>242964</v>
      </c>
      <c r="BF473" s="14">
        <f t="shared" si="35"/>
        <v>-305171</v>
      </c>
      <c r="BG473" s="13">
        <f>(AF473+AH473+AJ473+AL473+AN473+AP473)-(AR473+AV473+AY473+BB473)</f>
        <v>-62207</v>
      </c>
      <c r="BH473" s="13">
        <f t="shared" si="36"/>
        <v>1</v>
      </c>
      <c r="BI473" s="14">
        <f>AF473/W473</f>
        <v>51459.890909090915</v>
      </c>
      <c r="BJ473" s="14">
        <f>AH473/Y473</f>
        <v>58410.191489361707</v>
      </c>
      <c r="BK473" s="14">
        <f>AJ473/AA473</f>
        <v>134419.91549295775</v>
      </c>
      <c r="BL473" s="14">
        <f>BI473+BJ473+BK473</f>
        <v>244289.99789141037</v>
      </c>
      <c r="BM473" s="14">
        <f>(AF473/W473)-AF473</f>
        <v>-472.10909090908535</v>
      </c>
      <c r="BN473" s="14">
        <f>AH473/Y473-AH473</f>
        <v>4581.1914893617068</v>
      </c>
      <c r="BO473" s="14">
        <f>AJ473/AA473-AJ473</f>
        <v>26782.915492957749</v>
      </c>
      <c r="BP473" s="14">
        <f>BG473/S473</f>
        <v>-2.7852550325954583E-2</v>
      </c>
      <c r="BQ473" s="14">
        <f>(BG473-CA473)/S473</f>
        <v>-2.5086234876118423E-2</v>
      </c>
      <c r="BR473" s="27">
        <f>BQ473-BP473</f>
        <v>2.7663154498361597E-3</v>
      </c>
      <c r="BS473" s="28">
        <f t="shared" si="37"/>
        <v>1908720</v>
      </c>
      <c r="BT473" s="11">
        <f>BS473/S473</f>
        <v>0.85460992907801414</v>
      </c>
      <c r="BU473" s="14">
        <f>(BE473-AP473)*1/BT473-(BE473-AP473)</f>
        <v>37244.672199170134</v>
      </c>
      <c r="BV473" s="14">
        <f t="shared" si="38"/>
        <v>0.1087846550612508</v>
      </c>
      <c r="BW473" s="27">
        <f>(AR473+AV473+AY473+BB473)/S473</f>
        <v>0.13663720538720539</v>
      </c>
      <c r="BX473" s="13">
        <f>(AF473+AH473+AJ473+AL473+AN473)/N473</f>
        <v>302.80221300138311</v>
      </c>
      <c r="BY473" s="26">
        <f>BX473/K473</f>
        <v>0.11469780795506936</v>
      </c>
      <c r="BZ473" s="11">
        <f>AP473/BE473</f>
        <v>9.8936467954100202E-2</v>
      </c>
      <c r="CA473" s="15">
        <f>-(BM473+BN473+BO473)/M473</f>
        <v>-6178.3995782820739</v>
      </c>
      <c r="CB473" s="15">
        <f>BG473-CA473</f>
        <v>-56028.600421717929</v>
      </c>
      <c r="CC473" s="18">
        <f t="shared" si="39"/>
        <v>1</v>
      </c>
      <c r="CD473" s="17">
        <f>(AF473/(AF473+AH473+AJ473))/(X473/(X473+Z473+AB473))</f>
        <v>1.8865786469027035</v>
      </c>
      <c r="CE473" s="19">
        <f>(AH473/(AF473+AH473+AJ473))/(Z473/(X473+Z473+AB473))</f>
        <v>1.0448465391648745</v>
      </c>
      <c r="CF473" s="18">
        <f>(AJ473/(AF473+AH473+AJ473))/(AB473/(X473+Z473+AB473))</f>
        <v>0.80115457424430625</v>
      </c>
      <c r="CG473">
        <f>AH473/Z473</f>
        <v>263.86764705882354</v>
      </c>
      <c r="CH473" s="11">
        <f>BB473/BE473</f>
        <v>0.37252432459129747</v>
      </c>
      <c r="CI473" s="14">
        <f>AY473/V473</f>
        <v>2247.8063339767536</v>
      </c>
      <c r="CJ473" s="14">
        <f>AV473/M473</f>
        <v>5573.2</v>
      </c>
      <c r="CK473" s="17">
        <f>N473/V473</f>
        <v>24.794251052164782</v>
      </c>
      <c r="CL473" s="17">
        <f>(AL473+AN473)/N473</f>
        <v>7.6459197786998621</v>
      </c>
      <c r="CM473" s="14">
        <f>AP473/AC473</f>
        <v>5.9990017469428496</v>
      </c>
    </row>
    <row r="474" spans="1:91" hidden="1" x14ac:dyDescent="0.2">
      <c r="A474">
        <v>1195</v>
      </c>
      <c r="B474" s="2">
        <v>45231</v>
      </c>
      <c r="C474" s="3" t="s">
        <v>43</v>
      </c>
      <c r="D474" t="s">
        <v>38</v>
      </c>
      <c r="E474" s="3" t="s">
        <v>52</v>
      </c>
      <c r="F474" t="s">
        <v>33</v>
      </c>
      <c r="G474" t="str">
        <f>CONCATENATE(C474,E474)</f>
        <v>SFOOGG</v>
      </c>
      <c r="H474" t="s">
        <v>51</v>
      </c>
      <c r="I474">
        <f>U474/M474</f>
        <v>350.92857142857144</v>
      </c>
      <c r="J474" t="str">
        <f>_xlfn.CONCAT(C474,E474,H474)</f>
        <v>SFOOGG777-200</v>
      </c>
      <c r="K474" s="4">
        <v>2338</v>
      </c>
      <c r="L474" s="4">
        <f>N474/M474</f>
        <v>231.07142857142858</v>
      </c>
      <c r="M474" s="4">
        <v>14</v>
      </c>
      <c r="N474" s="4">
        <v>3235</v>
      </c>
      <c r="O474" s="4">
        <f>P474/M474</f>
        <v>45.357142857142854</v>
      </c>
      <c r="P474" s="4">
        <v>635</v>
      </c>
      <c r="Q474" s="4">
        <v>939</v>
      </c>
      <c r="R474" s="4">
        <v>1662</v>
      </c>
      <c r="S474" s="4">
        <f>U474*K474</f>
        <v>11486594</v>
      </c>
      <c r="T474" s="7">
        <f>N474/U474</f>
        <v>0.65845715448809283</v>
      </c>
      <c r="U474" s="4">
        <v>4913</v>
      </c>
      <c r="V474" s="4">
        <v>72.419290540540544</v>
      </c>
      <c r="W474" s="7">
        <f>P474/X474</f>
        <v>1</v>
      </c>
      <c r="X474" s="4">
        <v>635</v>
      </c>
      <c r="Y474" s="7">
        <f>Q474/Z474</f>
        <v>0.79040404040404044</v>
      </c>
      <c r="Z474" s="4">
        <v>1188</v>
      </c>
      <c r="AA474" s="7">
        <f>R474/AB474</f>
        <v>0.53769006793917828</v>
      </c>
      <c r="AB474" s="4">
        <v>3091</v>
      </c>
      <c r="AC474" s="4">
        <v>78916</v>
      </c>
      <c r="AD474" s="4">
        <f>AP474/AC474</f>
        <v>5.9999619848953314</v>
      </c>
      <c r="AE474" s="7">
        <f>AF474/(AF474+AH474+AJ474+AL474+AN474+AP474)</f>
        <v>0.20093915394456516</v>
      </c>
      <c r="AF474" s="4">
        <v>305018</v>
      </c>
      <c r="AG474" s="7">
        <f>AH474/(AF474+AH474+AJ474+AL474+AN474+AP474)</f>
        <v>0.19413331822535743</v>
      </c>
      <c r="AH474" s="4">
        <v>294687</v>
      </c>
      <c r="AI474" s="7">
        <f>AJ474/(AF474+AH474+AJ474+AL474+AN474+AP474)</f>
        <v>0.27985944312176458</v>
      </c>
      <c r="AJ474" s="4">
        <v>424816</v>
      </c>
      <c r="AK474" s="7">
        <f>AL474/(AF474+AH474+AJ474+AL474+AN474+AP474)</f>
        <v>7.6668585906630076E-3</v>
      </c>
      <c r="AL474" s="4">
        <v>11638</v>
      </c>
      <c r="AM474" s="7">
        <f>AN474/(AF474+AH474+AJ474+AL474+AN474+AP474)</f>
        <v>5.4744453418465022E-3</v>
      </c>
      <c r="AN474" s="4">
        <v>8310</v>
      </c>
      <c r="AO474" s="7">
        <f>AP474/(AF474+AH474+AJ474+AL474+AN474+AP474)</f>
        <v>0.31192678077580333</v>
      </c>
      <c r="AP474" s="4">
        <v>473493</v>
      </c>
      <c r="AQ474" s="6">
        <f>AO474+AM474+AK474+AI474+AG474+AE474</f>
        <v>1</v>
      </c>
      <c r="AR474" s="4">
        <v>353513</v>
      </c>
      <c r="AS474" s="4">
        <f>AR474/M474</f>
        <v>25250.928571428572</v>
      </c>
      <c r="AT474" s="4">
        <f>AR474/V474</f>
        <v>4881.4756035493374</v>
      </c>
      <c r="AU474" s="7">
        <f>AR474/(AR474+AV474+AY474+BB474)</f>
        <v>0.31384293870477742</v>
      </c>
      <c r="AV474" s="4">
        <v>106702</v>
      </c>
      <c r="AW474" s="4">
        <f>AV474/M474</f>
        <v>7621.5714285714284</v>
      </c>
      <c r="AX474" s="7">
        <f>AV474/(AR474+AV474+AY474+BB474)</f>
        <v>9.4728253969944984E-2</v>
      </c>
      <c r="AY474" s="4">
        <v>314981</v>
      </c>
      <c r="AZ474" s="4">
        <f>AY474/M474</f>
        <v>22498.642857142859</v>
      </c>
      <c r="BA474" s="7">
        <f>AY474/(AR474+AV474+AY474+BB474)</f>
        <v>0.27963487248324531</v>
      </c>
      <c r="BB474" s="4">
        <v>351205</v>
      </c>
      <c r="BC474" s="11">
        <f>BB474/(AR474+AV474+AY474+BB474)</f>
        <v>0.31179393484203227</v>
      </c>
      <c r="BD474" s="9">
        <f>BC474+BA474+AX474+AU474</f>
        <v>1</v>
      </c>
      <c r="BE474" s="14">
        <f>(AF474+AH474+AJ474+AL474+AN474+AP474)</f>
        <v>1517962</v>
      </c>
      <c r="BF474" s="14">
        <f t="shared" si="35"/>
        <v>-1126401</v>
      </c>
      <c r="BG474" s="13">
        <f>(AF474+AH474+AJ474+AL474+AN474+AP474)-(AR474+AV474+AY474+BB474)</f>
        <v>391561</v>
      </c>
      <c r="BH474" s="13">
        <f t="shared" si="36"/>
        <v>0</v>
      </c>
      <c r="BI474" s="14">
        <f>AF474/W474</f>
        <v>305018</v>
      </c>
      <c r="BJ474" s="14">
        <f>AH474/Y474</f>
        <v>372830.83706070285</v>
      </c>
      <c r="BK474" s="14">
        <f>AJ474/AA474</f>
        <v>790075.96630565578</v>
      </c>
      <c r="BL474" s="14">
        <f>BI474+BJ474+BK474</f>
        <v>1467924.8033663586</v>
      </c>
      <c r="BM474" s="14">
        <f>(AF474/W474)-AF474</f>
        <v>0</v>
      </c>
      <c r="BN474" s="14">
        <f>AH474/Y474-AH474</f>
        <v>78143.837060702848</v>
      </c>
      <c r="BO474" s="14">
        <f>AJ474/AA474-AJ474</f>
        <v>365259.96630565578</v>
      </c>
      <c r="BP474" s="14">
        <f>BG474/S474</f>
        <v>3.4088520931444079E-2</v>
      </c>
      <c r="BQ474" s="14">
        <f>(BG474-CA474)/S474</f>
        <v>3.6845796085458765E-2</v>
      </c>
      <c r="BR474" s="27">
        <f>BQ474-BP474</f>
        <v>2.7572751540146864E-3</v>
      </c>
      <c r="BS474" s="28">
        <f t="shared" si="37"/>
        <v>7563430</v>
      </c>
      <c r="BT474" s="11">
        <f>BS474/S474</f>
        <v>0.65845715448809283</v>
      </c>
      <c r="BU474" s="14">
        <f>(BE474-AP474)*1/BT474-(BE474-AP474)</f>
        <v>541767.8460587326</v>
      </c>
      <c r="BV474" s="14">
        <f t="shared" si="38"/>
        <v>0.13215074895134277</v>
      </c>
      <c r="BW474" s="27">
        <f>(AR474+AV474+AY474+BB474)/S474</f>
        <v>9.8062228019898681E-2</v>
      </c>
      <c r="BX474" s="13">
        <f>(AF474+AH474+AJ474+AL474+AN474)/N474</f>
        <v>322.86522411128283</v>
      </c>
      <c r="BY474" s="26">
        <f>BX474/K474</f>
        <v>0.13809462109122447</v>
      </c>
      <c r="BZ474" s="11">
        <f>AP474/BE474</f>
        <v>0.31192678077580333</v>
      </c>
      <c r="CA474" s="15">
        <f>-(BM474+BN474+BO474)/M474</f>
        <v>-31671.700240454189</v>
      </c>
      <c r="CB474" s="15">
        <f>BG474-CA474</f>
        <v>423232.70024045417</v>
      </c>
      <c r="CC474" s="18">
        <f t="shared" si="39"/>
        <v>0</v>
      </c>
      <c r="CD474" s="17">
        <f>(AF474/(AF474+AH474+AJ474))/(X474/(X474+Z474+AB474))</f>
        <v>2.3039127660864169</v>
      </c>
      <c r="CE474" s="19">
        <f>(AH474/(AF474+AH474+AJ474))/(Z474/(X474+Z474+AB474))</f>
        <v>1.1897585221865543</v>
      </c>
      <c r="CF474" s="18">
        <f>(AJ474/(AF474+AH474+AJ474))/(AB474/(X474+Z474+AB474))</f>
        <v>0.65919840478081482</v>
      </c>
      <c r="CG474">
        <f>AH474/Z474</f>
        <v>248.05303030303031</v>
      </c>
      <c r="CH474" s="11">
        <f>BB474/BE474</f>
        <v>0.23136613433010839</v>
      </c>
      <c r="CI474" s="14">
        <f>AY474/V474</f>
        <v>4349.4074251345046</v>
      </c>
      <c r="CJ474" s="14">
        <f>AV474/M474</f>
        <v>7621.5714285714284</v>
      </c>
      <c r="CK474" s="17">
        <f>N474/V474</f>
        <v>44.670418280182361</v>
      </c>
      <c r="CL474" s="17">
        <f>(AL474+AN474)/N474</f>
        <v>6.1663060278207107</v>
      </c>
      <c r="CM474" s="14">
        <f>AP474/AC474</f>
        <v>5.9999619848953314</v>
      </c>
    </row>
    <row r="475" spans="1:91" hidden="1" x14ac:dyDescent="0.2">
      <c r="A475">
        <v>563</v>
      </c>
      <c r="B475" s="2">
        <v>44866</v>
      </c>
      <c r="C475" s="3" t="s">
        <v>43</v>
      </c>
      <c r="D475" t="s">
        <v>38</v>
      </c>
      <c r="E475" s="3" t="s">
        <v>41</v>
      </c>
      <c r="F475" t="s">
        <v>42</v>
      </c>
      <c r="G475" t="str">
        <f>CONCATENATE(C475,E475)</f>
        <v>SFOSEA</v>
      </c>
      <c r="H475" t="s">
        <v>35</v>
      </c>
      <c r="I475">
        <f>U475/M475</f>
        <v>172.5625</v>
      </c>
      <c r="J475" t="str">
        <f>_xlfn.CONCAT(C475,E475,H475)</f>
        <v>SFOSEA737-Max 9</v>
      </c>
      <c r="K475" s="4">
        <v>679</v>
      </c>
      <c r="L475" s="4">
        <f>N475/M475</f>
        <v>139</v>
      </c>
      <c r="M475" s="4">
        <v>16</v>
      </c>
      <c r="N475" s="4">
        <v>2224</v>
      </c>
      <c r="O475" s="4">
        <f>P475/M475</f>
        <v>22.3125</v>
      </c>
      <c r="P475" s="4">
        <v>357</v>
      </c>
      <c r="Q475" s="4">
        <v>515</v>
      </c>
      <c r="R475" s="4">
        <v>1353</v>
      </c>
      <c r="S475" s="4">
        <f>U475*K475</f>
        <v>1874719</v>
      </c>
      <c r="T475" s="7">
        <f>N475/U475</f>
        <v>0.80550525172039111</v>
      </c>
      <c r="U475" s="4">
        <v>2761</v>
      </c>
      <c r="V475" s="4">
        <v>33.330493207324281</v>
      </c>
      <c r="W475" s="7">
        <f>P475/X475</f>
        <v>1</v>
      </c>
      <c r="X475" s="4">
        <v>357</v>
      </c>
      <c r="Y475" s="7">
        <f>Q475/Z475</f>
        <v>0.77211394302848579</v>
      </c>
      <c r="Z475" s="4">
        <v>667</v>
      </c>
      <c r="AA475" s="7">
        <f>R475/AB475</f>
        <v>0.77848101265822789</v>
      </c>
      <c r="AB475" s="4">
        <v>1738</v>
      </c>
      <c r="AC475" s="4">
        <v>5706</v>
      </c>
      <c r="AD475" s="4">
        <f>AP475/AC475</f>
        <v>4.9996494917630567</v>
      </c>
      <c r="AE475" s="7">
        <f>AF475/(AF475+AH475+AJ475+AL475+AN475+AP475)</f>
        <v>0.25231061250189585</v>
      </c>
      <c r="AF475" s="4">
        <v>109797</v>
      </c>
      <c r="AG475" s="7">
        <f>AH475/(AF475+AH475+AJ475+AL475+AN475+AP475)</f>
        <v>0.19126264459999173</v>
      </c>
      <c r="AH475" s="4">
        <v>83231</v>
      </c>
      <c r="AI475" s="7">
        <f>AJ475/(AF475+AH475+AJ475+AL475+AN475+AP475)</f>
        <v>0.4691129362128475</v>
      </c>
      <c r="AJ475" s="4">
        <v>204142</v>
      </c>
      <c r="AK475" s="7">
        <f>AL475/(AF475+AH475+AJ475+AL475+AN475+AP475)</f>
        <v>1.8648056144092141E-2</v>
      </c>
      <c r="AL475" s="4">
        <v>8115</v>
      </c>
      <c r="AM475" s="7">
        <f>AN475/(AF475+AH475+AJ475+AL475+AN475+AP475)</f>
        <v>3.1091583441721091E-3</v>
      </c>
      <c r="AN475" s="4">
        <v>1353</v>
      </c>
      <c r="AO475" s="7">
        <f>AP475/(AF475+AH475+AJ475+AL475+AN475+AP475)</f>
        <v>6.555659219700069E-2</v>
      </c>
      <c r="AP475" s="4">
        <v>28528</v>
      </c>
      <c r="AQ475" s="6">
        <f>AO475+AM475+AK475+AI475+AG475+AE475</f>
        <v>1</v>
      </c>
      <c r="AR475" s="4">
        <v>113146</v>
      </c>
      <c r="AS475" s="4">
        <f>AR475/M475</f>
        <v>7071.625</v>
      </c>
      <c r="AT475" s="4">
        <f>AR475/V475</f>
        <v>3394.6692386519048</v>
      </c>
      <c r="AU475" s="7">
        <f>AR475/(AR475+AV475+AY475+BB475)</f>
        <v>0.30363108927311128</v>
      </c>
      <c r="AV475" s="4">
        <v>81213</v>
      </c>
      <c r="AW475" s="4">
        <f>AV475/M475</f>
        <v>5075.8125</v>
      </c>
      <c r="AX475" s="7">
        <f>AV475/(AR475+AV475+AY475+BB475)</f>
        <v>0.21793781179305663</v>
      </c>
      <c r="AY475" s="4">
        <v>98227</v>
      </c>
      <c r="AZ475" s="4">
        <f>AY475/M475</f>
        <v>6139.1875</v>
      </c>
      <c r="BA475" s="7">
        <f>AY475/(AR475+AV475+AY475+BB475)</f>
        <v>0.26359545194730616</v>
      </c>
      <c r="BB475" s="4">
        <v>80057</v>
      </c>
      <c r="BC475" s="11">
        <f>BB475/(AR475+AV475+AY475+BB475)</f>
        <v>0.21483564698652599</v>
      </c>
      <c r="BD475" s="9">
        <f>BC475+BA475+AX475+AU475</f>
        <v>1</v>
      </c>
      <c r="BE475" s="14">
        <f>(AF475+AH475+AJ475+AL475+AN475+AP475)</f>
        <v>435166</v>
      </c>
      <c r="BF475" s="14">
        <f t="shared" si="35"/>
        <v>-372643</v>
      </c>
      <c r="BG475" s="13">
        <f>(AF475+AH475+AJ475+AL475+AN475+AP475)-(AR475+AV475+AY475+BB475)</f>
        <v>62523</v>
      </c>
      <c r="BH475" s="13">
        <f t="shared" si="36"/>
        <v>0</v>
      </c>
      <c r="BI475" s="14">
        <f>AF475/W475</f>
        <v>109797</v>
      </c>
      <c r="BJ475" s="14">
        <f>AH475/Y475</f>
        <v>107796.26601941747</v>
      </c>
      <c r="BK475" s="14">
        <f>AJ475/AA475</f>
        <v>262231.18699186988</v>
      </c>
      <c r="BL475" s="14">
        <f>BI475+BJ475+BK475</f>
        <v>479824.45301128738</v>
      </c>
      <c r="BM475" s="14">
        <f>(AF475/W475)-AF475</f>
        <v>0</v>
      </c>
      <c r="BN475" s="14">
        <f>AH475/Y475-AH475</f>
        <v>24565.266019417468</v>
      </c>
      <c r="BO475" s="14">
        <f>AJ475/AA475-AJ475</f>
        <v>58089.186991869879</v>
      </c>
      <c r="BP475" s="14">
        <f>BG475/S475</f>
        <v>3.335059814297503E-2</v>
      </c>
      <c r="BQ475" s="14">
        <f>(BG475-CA475)/S475</f>
        <v>3.6106159543486498E-2</v>
      </c>
      <c r="BR475" s="27">
        <f>BQ475-BP475</f>
        <v>2.7555614005114679E-3</v>
      </c>
      <c r="BS475" s="28">
        <f t="shared" si="37"/>
        <v>1510096</v>
      </c>
      <c r="BT475" s="11">
        <f>BS475/S475</f>
        <v>0.80550525172039111</v>
      </c>
      <c r="BU475" s="14">
        <f>(BE475-AP475)*1/BT475-(BE475-AP475)</f>
        <v>98185.52428057557</v>
      </c>
      <c r="BV475" s="14">
        <f t="shared" si="38"/>
        <v>0.23212332088168947</v>
      </c>
      <c r="BW475" s="27">
        <f>(AR475+AV475+AY475+BB475)/S475</f>
        <v>0.19877272273871444</v>
      </c>
      <c r="BX475" s="13">
        <f>(AF475+AH475+AJ475+AL475+AN475)/N475</f>
        <v>182.84082733812949</v>
      </c>
      <c r="BY475" s="26">
        <f>BX475/K475</f>
        <v>0.26927956898104488</v>
      </c>
      <c r="BZ475" s="11">
        <f>AP475/BE475</f>
        <v>6.555659219700069E-2</v>
      </c>
      <c r="CA475" s="15">
        <f>-(BM475+BN475+BO475)/M475</f>
        <v>-5165.9033132054592</v>
      </c>
      <c r="CB475" s="15">
        <f>BG475-CA475</f>
        <v>67688.903313205461</v>
      </c>
      <c r="CC475" s="18">
        <f t="shared" si="39"/>
        <v>0</v>
      </c>
      <c r="CD475" s="17">
        <f>(AF475/(AF475+AH475+AJ475))/(X475/(X475+Z475+AB475))</f>
        <v>2.1387966501654669</v>
      </c>
      <c r="CE475" s="19">
        <f>(AH475/(AF475+AH475+AJ475))/(Z475/(X475+Z475+AB475))</f>
        <v>0.86777376475294332</v>
      </c>
      <c r="CF475" s="18">
        <f>(AJ475/(AF475+AH475+AJ475))/(AB475/(X475+Z475+AB475))</f>
        <v>0.81682652174954828</v>
      </c>
      <c r="CG475">
        <f>AH475/Z475</f>
        <v>124.78410794602699</v>
      </c>
      <c r="CH475" s="11">
        <f>BB475/BE475</f>
        <v>0.18396887624492722</v>
      </c>
      <c r="CI475" s="14">
        <f>AY475/V475</f>
        <v>2947.0611007464749</v>
      </c>
      <c r="CJ475" s="14">
        <f>AV475/M475</f>
        <v>5075.8125</v>
      </c>
      <c r="CK475" s="17">
        <f>N475/V475</f>
        <v>66.725685280627118</v>
      </c>
      <c r="CL475" s="17">
        <f>(AL475+AN475)/N475</f>
        <v>4.2571942446043165</v>
      </c>
      <c r="CM475" s="14">
        <f>AP475/AC475</f>
        <v>4.9996494917630567</v>
      </c>
    </row>
    <row r="476" spans="1:91" hidden="1" x14ac:dyDescent="0.2">
      <c r="A476">
        <v>1054</v>
      </c>
      <c r="B476" s="2">
        <v>45231</v>
      </c>
      <c r="C476" s="3" t="s">
        <v>32</v>
      </c>
      <c r="D476" t="s">
        <v>33</v>
      </c>
      <c r="E476" s="3" t="s">
        <v>29</v>
      </c>
      <c r="F476" t="s">
        <v>28</v>
      </c>
      <c r="G476" t="str">
        <f>CONCATENATE(C476,E476)</f>
        <v>HNLANC</v>
      </c>
      <c r="H476" t="s">
        <v>34</v>
      </c>
      <c r="I476">
        <f>U476/M476</f>
        <v>166.875</v>
      </c>
      <c r="J476" t="str">
        <f>_xlfn.CONCAT(C476,E476,H476)</f>
        <v>HNLANC737-900</v>
      </c>
      <c r="K476" s="4">
        <v>2777</v>
      </c>
      <c r="L476" s="4">
        <f>N476/M476</f>
        <v>135.375</v>
      </c>
      <c r="M476" s="4">
        <v>8</v>
      </c>
      <c r="N476" s="4">
        <v>1083</v>
      </c>
      <c r="O476" s="4">
        <f>P476/M476</f>
        <v>19.25</v>
      </c>
      <c r="P476" s="4">
        <v>154</v>
      </c>
      <c r="Q476" s="4">
        <v>287</v>
      </c>
      <c r="R476" s="4">
        <v>642</v>
      </c>
      <c r="S476" s="4">
        <f>U476*K476</f>
        <v>3707295</v>
      </c>
      <c r="T476" s="7">
        <f>N476/U476</f>
        <v>0.81123595505617974</v>
      </c>
      <c r="U476" s="4">
        <v>1335</v>
      </c>
      <c r="V476" s="4">
        <v>44.962765957446805</v>
      </c>
      <c r="W476" s="7">
        <f>P476/X476</f>
        <v>0.89017341040462428</v>
      </c>
      <c r="X476" s="4">
        <v>173</v>
      </c>
      <c r="Y476" s="7">
        <f>Q476/Z476</f>
        <v>0.88854489164086692</v>
      </c>
      <c r="Z476" s="4">
        <v>323</v>
      </c>
      <c r="AA476" s="7">
        <f>R476/AB476</f>
        <v>0.76428571428571423</v>
      </c>
      <c r="AB476" s="4">
        <v>840</v>
      </c>
      <c r="AC476" s="4">
        <v>949</v>
      </c>
      <c r="AD476" s="4">
        <f>AP476/AC476</f>
        <v>5.9968387776606953</v>
      </c>
      <c r="AE476" s="7">
        <f>AF476/(AF476+AH476+AJ476+AL476+AN476+AP476)</f>
        <v>0.2103181046191275</v>
      </c>
      <c r="AF476" s="4">
        <v>81607</v>
      </c>
      <c r="AG476" s="7">
        <f>AH476/(AF476+AH476+AJ476+AL476+AN476+AP476)</f>
        <v>0.2567980268905744</v>
      </c>
      <c r="AH476" s="4">
        <v>99642</v>
      </c>
      <c r="AI476" s="7">
        <f>AJ476/(AF476+AH476+AJ476+AL476+AN476+AP476)</f>
        <v>0.49343456601128299</v>
      </c>
      <c r="AJ476" s="4">
        <v>191461</v>
      </c>
      <c r="AK476" s="7">
        <f>AL476/(AF476+AH476+AJ476+AL476+AN476+AP476)</f>
        <v>1.1545885876134292E-2</v>
      </c>
      <c r="AL476" s="4">
        <v>4480</v>
      </c>
      <c r="AM476" s="7">
        <f>AN476/(AF476+AH476+AJ476+AL476+AN476+AP476)</f>
        <v>1.3236533450853957E-2</v>
      </c>
      <c r="AN476" s="4">
        <v>5136</v>
      </c>
      <c r="AO476" s="7">
        <f>AP476/(AF476+AH476+AJ476+AL476+AN476+AP476)</f>
        <v>1.4666883152026845E-2</v>
      </c>
      <c r="AP476" s="4">
        <v>5691</v>
      </c>
      <c r="AQ476" s="6">
        <f>AO476+AM476+AK476+AI476+AG476+AE476</f>
        <v>1</v>
      </c>
      <c r="AR476" s="4">
        <v>186958</v>
      </c>
      <c r="AS476" s="4">
        <f>AR476/M476</f>
        <v>23369.75</v>
      </c>
      <c r="AT476" s="4">
        <f>AR476/V476</f>
        <v>4158.0626996332667</v>
      </c>
      <c r="AU476" s="7">
        <f>AR476/(AR476+AV476+AY476+BB476)</f>
        <v>0.39644602775745624</v>
      </c>
      <c r="AV476" s="4">
        <v>43999</v>
      </c>
      <c r="AW476" s="4">
        <f>AV476/M476</f>
        <v>5499.875</v>
      </c>
      <c r="AX476" s="7">
        <f>AV476/(AR476+AV476+AY476+BB476)</f>
        <v>9.3300253400765504E-2</v>
      </c>
      <c r="AY476" s="4">
        <v>101068</v>
      </c>
      <c r="AZ476" s="4">
        <f>AY476/M476</f>
        <v>12633.5</v>
      </c>
      <c r="BA476" s="7">
        <f>AY476/(AR476+AV476+AY476+BB476)</f>
        <v>0.21431555286957812</v>
      </c>
      <c r="BB476" s="4">
        <v>139560</v>
      </c>
      <c r="BC476" s="11">
        <f>BB476/(AR476+AV476+AY476+BB476)</f>
        <v>0.29593816597220013</v>
      </c>
      <c r="BD476" s="9">
        <f>BC476+BA476+AX476+AU476</f>
        <v>1</v>
      </c>
      <c r="BE476" s="14">
        <f>(AF476+AH476+AJ476+AL476+AN476+AP476)</f>
        <v>388017</v>
      </c>
      <c r="BF476" s="14">
        <f t="shared" si="35"/>
        <v>-471585</v>
      </c>
      <c r="BG476" s="13">
        <f>(AF476+AH476+AJ476+AL476+AN476+AP476)-(AR476+AV476+AY476+BB476)</f>
        <v>-83568</v>
      </c>
      <c r="BH476" s="13">
        <f t="shared" si="36"/>
        <v>1</v>
      </c>
      <c r="BI476" s="14">
        <f>AF476/W476</f>
        <v>91675.396103896099</v>
      </c>
      <c r="BJ476" s="14">
        <f>AH476/Y476</f>
        <v>112140.64808362369</v>
      </c>
      <c r="BK476" s="14">
        <f>AJ476/AA476</f>
        <v>250509.71962616825</v>
      </c>
      <c r="BL476" s="14">
        <f>BI476+BJ476+BK476</f>
        <v>454325.76381368807</v>
      </c>
      <c r="BM476" s="14">
        <f>(AF476/W476)-AF476</f>
        <v>10068.396103896099</v>
      </c>
      <c r="BN476" s="14">
        <f>AH476/Y476-AH476</f>
        <v>12498.648083623688</v>
      </c>
      <c r="BO476" s="14">
        <f>AJ476/AA476-AJ476</f>
        <v>59048.719626168255</v>
      </c>
      <c r="BP476" s="14">
        <f>BG476/S476</f>
        <v>-2.2541502631972906E-2</v>
      </c>
      <c r="BQ476" s="14">
        <f>(BG476-CA476)/S476</f>
        <v>-1.9789638947882212E-2</v>
      </c>
      <c r="BR476" s="27">
        <f>BQ476-BP476</f>
        <v>2.751863684090694E-3</v>
      </c>
      <c r="BS476" s="28">
        <f t="shared" si="37"/>
        <v>3007491</v>
      </c>
      <c r="BT476" s="11">
        <f>BS476/S476</f>
        <v>0.81123595505617974</v>
      </c>
      <c r="BU476" s="14">
        <f>(BE476-AP476)*1/BT476-(BE476-AP476)</f>
        <v>88962.282548476476</v>
      </c>
      <c r="BV476" s="14">
        <f t="shared" si="38"/>
        <v>0.10466310342176709</v>
      </c>
      <c r="BW476" s="27">
        <f>(AR476+AV476+AY476+BB476)/S476</f>
        <v>0.12720460605373998</v>
      </c>
      <c r="BX476" s="13">
        <f>(AF476+AH476+AJ476+AL476+AN476)/N476</f>
        <v>353.02493074792244</v>
      </c>
      <c r="BY476" s="26">
        <f>BX476/K476</f>
        <v>0.12712456994883775</v>
      </c>
      <c r="BZ476" s="11">
        <f>AP476/BE476</f>
        <v>1.4666883152026845E-2</v>
      </c>
      <c r="CA476" s="15">
        <f>-(BM476+BN476+BO476)/M476</f>
        <v>-10201.970476711005</v>
      </c>
      <c r="CB476" s="15">
        <f>BG476-CA476</f>
        <v>-73366.029523288991</v>
      </c>
      <c r="CC476" s="18">
        <f t="shared" si="39"/>
        <v>1</v>
      </c>
      <c r="CD476" s="17">
        <f>(AF476/(AF476+AH476+AJ476))/(X476/(X476+Z476+AB476))</f>
        <v>1.6908953217668494</v>
      </c>
      <c r="CE476" s="19">
        <f>(AH476/(AF476+AH476+AJ476))/(Z476/(X476+Z476+AB476))</f>
        <v>1.1057967943436298</v>
      </c>
      <c r="CF476" s="18">
        <f>(AJ476/(AF476+AH476+AJ476))/(AB476/(X476+Z476+AB476))</f>
        <v>0.81702707709683642</v>
      </c>
      <c r="CG476">
        <f>AH476/Z476</f>
        <v>308.48916408668731</v>
      </c>
      <c r="CH476" s="11">
        <f>BB476/BE476</f>
        <v>0.35967496269493349</v>
      </c>
      <c r="CI476" s="14">
        <f>AY476/V476</f>
        <v>2247.8154501360464</v>
      </c>
      <c r="CJ476" s="14">
        <f>AV476/M476</f>
        <v>5499.875</v>
      </c>
      <c r="CK476" s="17">
        <f>N476/V476</f>
        <v>24.086596474624397</v>
      </c>
      <c r="CL476" s="17">
        <f>(AL476+AN476)/N476</f>
        <v>8.8790397045244696</v>
      </c>
      <c r="CM476" s="14">
        <f>AP476/AC476</f>
        <v>5.9968387776606953</v>
      </c>
    </row>
    <row r="477" spans="1:91" hidden="1" x14ac:dyDescent="0.2">
      <c r="A477">
        <v>76</v>
      </c>
      <c r="B477" s="2">
        <v>44805</v>
      </c>
      <c r="C477" s="3" t="s">
        <v>37</v>
      </c>
      <c r="D477" t="s">
        <v>38</v>
      </c>
      <c r="E477" s="3" t="s">
        <v>41</v>
      </c>
      <c r="F477" t="s">
        <v>42</v>
      </c>
      <c r="G477" t="str">
        <f>CONCATENATE(C477,E477)</f>
        <v>LAXSEA</v>
      </c>
      <c r="H477" t="s">
        <v>48</v>
      </c>
      <c r="I477">
        <f>U477/M477</f>
        <v>184.57142857142858</v>
      </c>
      <c r="J477" t="str">
        <f>_xlfn.CONCAT(C477,E477,H477)</f>
        <v>LAXSEAA321</v>
      </c>
      <c r="K477" s="4">
        <v>954</v>
      </c>
      <c r="L477" s="4">
        <f>N477/M477</f>
        <v>149</v>
      </c>
      <c r="M477" s="4">
        <v>14</v>
      </c>
      <c r="N477" s="4">
        <v>2086</v>
      </c>
      <c r="O477" s="4">
        <f>P477/M477</f>
        <v>24.142857142857142</v>
      </c>
      <c r="P477" s="4">
        <v>338</v>
      </c>
      <c r="Q477" s="4">
        <v>494</v>
      </c>
      <c r="R477" s="4">
        <v>1255</v>
      </c>
      <c r="S477" s="4">
        <f>U477*K477</f>
        <v>2465136</v>
      </c>
      <c r="T477" s="7">
        <f>N477/U477</f>
        <v>0.80727554179566563</v>
      </c>
      <c r="U477" s="4">
        <v>2584</v>
      </c>
      <c r="V477" s="4">
        <v>37.563301991150439</v>
      </c>
      <c r="W477" s="7">
        <f>P477/X477</f>
        <v>1</v>
      </c>
      <c r="X477" s="4">
        <v>338</v>
      </c>
      <c r="Y477" s="7">
        <f>Q477/Z477</f>
        <v>0.77795275590551183</v>
      </c>
      <c r="Z477" s="4">
        <v>635</v>
      </c>
      <c r="AA477" s="7">
        <f>R477/AB477</f>
        <v>0.77853598014888337</v>
      </c>
      <c r="AB477" s="4">
        <v>1612</v>
      </c>
      <c r="AC477" s="4">
        <v>10492</v>
      </c>
      <c r="AD477" s="4">
        <f>AP477/AC477</f>
        <v>4.9998093785741515</v>
      </c>
      <c r="AE477" s="7">
        <f>AF477/(AF477+AH477+AJ477+AL477+AN477+AP477)</f>
        <v>0.21591501090082704</v>
      </c>
      <c r="AF477" s="4">
        <v>109831</v>
      </c>
      <c r="AG477" s="7">
        <f>AH477/(AF477+AH477+AJ477+AL477+AN477+AP477)</f>
        <v>0.20739880120390738</v>
      </c>
      <c r="AH477" s="4">
        <v>105499</v>
      </c>
      <c r="AI477" s="7">
        <f>AJ477/(AF477+AH477+AJ477+AL477+AN477+AP477)</f>
        <v>0.44642474497569185</v>
      </c>
      <c r="AJ477" s="4">
        <v>227086</v>
      </c>
      <c r="AK477" s="7">
        <f>AL477/(AF477+AH477+AJ477+AL477+AN477+AP477)</f>
        <v>1.4803106883149819E-2</v>
      </c>
      <c r="AL477" s="4">
        <v>7530</v>
      </c>
      <c r="AM477" s="7">
        <f>AN477/(AF477+AH477+AJ477+AL477+AN477+AP477)</f>
        <v>1.2331990634528394E-2</v>
      </c>
      <c r="AN477" s="4">
        <v>6273</v>
      </c>
      <c r="AO477" s="7">
        <f>AP477/(AF477+AH477+AJ477+AL477+AN477+AP477)</f>
        <v>0.10312634540189551</v>
      </c>
      <c r="AP477" s="4">
        <v>52458</v>
      </c>
      <c r="AQ477" s="6">
        <f>AO477+AM477+AK477+AI477+AG477+AE477</f>
        <v>1</v>
      </c>
      <c r="AR477" s="4">
        <v>144648</v>
      </c>
      <c r="AS477" s="4">
        <f>AR477/M477</f>
        <v>10332</v>
      </c>
      <c r="AT477" s="4">
        <f>AR477/V477</f>
        <v>3850.7796794349365</v>
      </c>
      <c r="AU477" s="7">
        <f>AR477/(AR477+AV477+AY477+BB477)</f>
        <v>0.31499451229072667</v>
      </c>
      <c r="AV477" s="4">
        <v>83839</v>
      </c>
      <c r="AW477" s="4">
        <f>AV477/M477</f>
        <v>5988.5</v>
      </c>
      <c r="AX477" s="7">
        <f>AV477/(AR477+AV477+AY477+BB477)</f>
        <v>0.18257303879723349</v>
      </c>
      <c r="AY477" s="4">
        <v>140082</v>
      </c>
      <c r="AZ477" s="4">
        <f>AY477/M477</f>
        <v>10005.857142857143</v>
      </c>
      <c r="BA477" s="7">
        <f>AY477/(AR477+AV477+AY477+BB477)</f>
        <v>0.30505130572638106</v>
      </c>
      <c r="BB477" s="4">
        <v>90639</v>
      </c>
      <c r="BC477" s="11">
        <f>BB477/(AR477+AV477+AY477+BB477)</f>
        <v>0.19738114318565878</v>
      </c>
      <c r="BD477" s="9">
        <f>BC477+BA477+AX477+AU477</f>
        <v>1</v>
      </c>
      <c r="BE477" s="14">
        <f>(AF477+AH477+AJ477+AL477+AN477+AP477)</f>
        <v>508677</v>
      </c>
      <c r="BF477" s="14">
        <f t="shared" si="35"/>
        <v>-459208</v>
      </c>
      <c r="BG477" s="13">
        <f>(AF477+AH477+AJ477+AL477+AN477+AP477)-(AR477+AV477+AY477+BB477)</f>
        <v>49469</v>
      </c>
      <c r="BH477" s="13">
        <f t="shared" si="36"/>
        <v>0</v>
      </c>
      <c r="BI477" s="14">
        <f>AF477/W477</f>
        <v>109831</v>
      </c>
      <c r="BJ477" s="14">
        <f>AH477/Y477</f>
        <v>135611.06275303644</v>
      </c>
      <c r="BK477" s="14">
        <f>AJ477/AA477</f>
        <v>291683.37211155379</v>
      </c>
      <c r="BL477" s="14">
        <f>BI477+BJ477+BK477</f>
        <v>537125.43486459018</v>
      </c>
      <c r="BM477" s="14">
        <f>(AF477/W477)-AF477</f>
        <v>0</v>
      </c>
      <c r="BN477" s="14">
        <f>AH477/Y477-AH477</f>
        <v>30112.062753036444</v>
      </c>
      <c r="BO477" s="14">
        <f>AJ477/AA477-AJ477</f>
        <v>64597.372111553792</v>
      </c>
      <c r="BP477" s="14">
        <f>BG477/S477</f>
        <v>2.0067452667925825E-2</v>
      </c>
      <c r="BQ477" s="14">
        <f>(BG477-CA477)/S477</f>
        <v>2.2811706791505629E-2</v>
      </c>
      <c r="BR477" s="27">
        <f>BQ477-BP477</f>
        <v>2.7442541235798042E-3</v>
      </c>
      <c r="BS477" s="28">
        <f t="shared" si="37"/>
        <v>1990044</v>
      </c>
      <c r="BT477" s="11">
        <f>BS477/S477</f>
        <v>0.80727554179566563</v>
      </c>
      <c r="BU477" s="14">
        <f>(BE477-AP477)*1/BT477-(BE477-AP477)</f>
        <v>108915.17833173543</v>
      </c>
      <c r="BV477" s="14">
        <f t="shared" si="38"/>
        <v>0.20634845298596102</v>
      </c>
      <c r="BW477" s="27">
        <f>(AR477+AV477+AY477+BB477)/S477</f>
        <v>0.18628100031803518</v>
      </c>
      <c r="BX477" s="13">
        <f>(AF477+AH477+AJ477+AL477+AN477)/N477</f>
        <v>218.70517737296259</v>
      </c>
      <c r="BY477" s="26">
        <f>BX477/K477</f>
        <v>0.229250710034552</v>
      </c>
      <c r="BZ477" s="11">
        <f>AP477/BE477</f>
        <v>0.10312634540189551</v>
      </c>
      <c r="CA477" s="15">
        <f>-(BM477+BN477+BO477)/M477</f>
        <v>-6764.9596331850171</v>
      </c>
      <c r="CB477" s="15">
        <f>BG477-CA477</f>
        <v>56233.959633185019</v>
      </c>
      <c r="CC477" s="18">
        <f t="shared" si="39"/>
        <v>0</v>
      </c>
      <c r="CD477" s="17">
        <f>(AF477/(AF477+AH477+AJ477))/(X477/(X477+Z477+AB477))</f>
        <v>1.8986196008939833</v>
      </c>
      <c r="CE477" s="19">
        <f>(AH477/(AF477+AH477+AJ477))/(Z477/(X477+Z477+AB477))</f>
        <v>0.97074316273962558</v>
      </c>
      <c r="CF477" s="18">
        <f>(AJ477/(AF477+AH477+AJ477))/(AB477/(X477+Z477+AB477))</f>
        <v>0.8231046318599079</v>
      </c>
      <c r="CG477">
        <f>AH477/Z477</f>
        <v>166.14015748031497</v>
      </c>
      <c r="CH477" s="11">
        <f>BB477/BE477</f>
        <v>0.17818576424725316</v>
      </c>
      <c r="CI477" s="14">
        <f>AY477/V477</f>
        <v>3729.2248704068138</v>
      </c>
      <c r="CJ477" s="14">
        <f>AV477/M477</f>
        <v>5988.5</v>
      </c>
      <c r="CK477" s="17">
        <f>N477/V477</f>
        <v>55.532924142064026</v>
      </c>
      <c r="CL477" s="17">
        <f>(AL477+AN477)/N477</f>
        <v>6.6169702780441035</v>
      </c>
      <c r="CM477" s="14">
        <f>AP477/AC477</f>
        <v>4.9998093785741515</v>
      </c>
    </row>
    <row r="478" spans="1:91" hidden="1" x14ac:dyDescent="0.2">
      <c r="A478">
        <v>898</v>
      </c>
      <c r="B478" s="2">
        <v>45200</v>
      </c>
      <c r="C478" s="3" t="s">
        <v>37</v>
      </c>
      <c r="D478" t="s">
        <v>38</v>
      </c>
      <c r="E478" s="3" t="s">
        <v>43</v>
      </c>
      <c r="F478" t="s">
        <v>38</v>
      </c>
      <c r="G478" t="str">
        <f>CONCATENATE(C478,E478)</f>
        <v>LAXSFO</v>
      </c>
      <c r="H478" t="s">
        <v>35</v>
      </c>
      <c r="I478">
        <f>U478/M478</f>
        <v>174.72727272727272</v>
      </c>
      <c r="J478" t="str">
        <f>_xlfn.CONCAT(C478,E478,H478)</f>
        <v>LAXSFO737-Max 9</v>
      </c>
      <c r="K478" s="4">
        <v>337</v>
      </c>
      <c r="L478" s="4">
        <f>N478/M478</f>
        <v>158.45454545454547</v>
      </c>
      <c r="M478" s="4">
        <v>11</v>
      </c>
      <c r="N478" s="4">
        <v>1743</v>
      </c>
      <c r="O478" s="4">
        <f>P478/M478</f>
        <v>22.545454545454547</v>
      </c>
      <c r="P478" s="4">
        <v>248</v>
      </c>
      <c r="Q478" s="4">
        <v>463</v>
      </c>
      <c r="R478" s="4">
        <v>1033</v>
      </c>
      <c r="S478" s="4">
        <f>U478*K478</f>
        <v>647714</v>
      </c>
      <c r="T478" s="7">
        <f>N478/U478</f>
        <v>0.90686784599375647</v>
      </c>
      <c r="U478" s="4">
        <v>1922</v>
      </c>
      <c r="V478" s="4">
        <v>14.367640555461664</v>
      </c>
      <c r="W478" s="7">
        <f>P478/X478</f>
        <v>1.0040485829959513</v>
      </c>
      <c r="X478" s="4">
        <v>247</v>
      </c>
      <c r="Y478" s="7">
        <f>Q478/Z478</f>
        <v>1.0021645021645023</v>
      </c>
      <c r="Z478" s="4">
        <v>462</v>
      </c>
      <c r="AA478" s="7">
        <f>R478/AB478</f>
        <v>0.85160758450123664</v>
      </c>
      <c r="AB478" s="4">
        <v>1213</v>
      </c>
      <c r="AC478" s="4">
        <v>3487</v>
      </c>
      <c r="AD478" s="4">
        <f>AP478/AC478</f>
        <v>5.9991396616002293</v>
      </c>
      <c r="AE478" s="7">
        <f>AF478/(AF478+AH478+AJ478+AL478+AN478+AP478)</f>
        <v>0.21059268600252207</v>
      </c>
      <c r="AF478" s="4">
        <v>55444</v>
      </c>
      <c r="AG478" s="7">
        <f>AH478/(AF478+AH478+AJ478+AL478+AN478+AP478)</f>
        <v>0.22554657469727588</v>
      </c>
      <c r="AH478" s="4">
        <v>59381</v>
      </c>
      <c r="AI478" s="7">
        <f>AJ478/(AF478+AH478+AJ478+AL478+AN478+AP478)</f>
        <v>0.43339689147510596</v>
      </c>
      <c r="AJ478" s="4">
        <v>114103</v>
      </c>
      <c r="AK478" s="7">
        <f>AL478/(AF478+AH478+AJ478+AL478+AN478+AP478)</f>
        <v>2.7454078609520049E-2</v>
      </c>
      <c r="AL478" s="4">
        <v>7228</v>
      </c>
      <c r="AM478" s="7">
        <f>AN478/(AF478+AH478+AJ478+AL478+AN478+AP478)</f>
        <v>2.3553229310685365E-2</v>
      </c>
      <c r="AN478" s="4">
        <v>6201</v>
      </c>
      <c r="AO478" s="7">
        <f>AP478/(AF478+AH478+AJ478+AL478+AN478+AP478)</f>
        <v>7.9456539904890683E-2</v>
      </c>
      <c r="AP478" s="4">
        <v>20919</v>
      </c>
      <c r="AQ478" s="6">
        <f>AO478+AM478+AK478+AI478+AG478+AE478</f>
        <v>1</v>
      </c>
      <c r="AR478" s="4">
        <v>63179</v>
      </c>
      <c r="AS478" s="4">
        <f>AR478/M478</f>
        <v>5743.545454545455</v>
      </c>
      <c r="AT478" s="4">
        <f>AR478/V478</f>
        <v>4397.3121234567188</v>
      </c>
      <c r="AU478" s="7">
        <f>AR478/(AR478+AV478+AY478+BB478)</f>
        <v>0.29750334331619294</v>
      </c>
      <c r="AV478" s="4">
        <v>70709</v>
      </c>
      <c r="AW478" s="4">
        <f>AV478/M478</f>
        <v>6428.090909090909</v>
      </c>
      <c r="AX478" s="7">
        <f>AV478/(AR478+AV478+AY478+BB478)</f>
        <v>0.3329613305456669</v>
      </c>
      <c r="AY478" s="4">
        <v>34004</v>
      </c>
      <c r="AZ478" s="4">
        <f>AY478/M478</f>
        <v>3091.2727272727275</v>
      </c>
      <c r="BA478" s="7">
        <f>AY478/(AR478+AV478+AY478+BB478)</f>
        <v>0.16012130116215553</v>
      </c>
      <c r="BB478" s="4">
        <v>44472</v>
      </c>
      <c r="BC478" s="11">
        <f>BB478/(AR478+AV478+AY478+BB478)</f>
        <v>0.20941402497598463</v>
      </c>
      <c r="BD478" s="9">
        <f>BC478+BA478+AX478+AU478</f>
        <v>1</v>
      </c>
      <c r="BE478" s="14">
        <f>(AF478+AH478+AJ478+AL478+AN478+AP478)</f>
        <v>263276</v>
      </c>
      <c r="BF478" s="14">
        <f t="shared" si="35"/>
        <v>-212364</v>
      </c>
      <c r="BG478" s="13">
        <f>(AF478+AH478+AJ478+AL478+AN478+AP478)-(AR478+AV478+AY478+BB478)</f>
        <v>50912</v>
      </c>
      <c r="BH478" s="13">
        <f t="shared" si="36"/>
        <v>0</v>
      </c>
      <c r="BI478" s="14">
        <f>AF478/W478</f>
        <v>55220.43548387097</v>
      </c>
      <c r="BJ478" s="14">
        <f>AH478/Y478</f>
        <v>59252.747300215975</v>
      </c>
      <c r="BK478" s="14">
        <f>AJ478/AA478</f>
        <v>133985.42013552759</v>
      </c>
      <c r="BL478" s="14">
        <f>BI478+BJ478+BK478</f>
        <v>248458.60291961452</v>
      </c>
      <c r="BM478" s="14">
        <f>(AF478/W478)-AF478</f>
        <v>-223.56451612903038</v>
      </c>
      <c r="BN478" s="14">
        <f>AH478/Y478-AH478</f>
        <v>-128.25269978402503</v>
      </c>
      <c r="BO478" s="14">
        <f>AJ478/AA478-AJ478</f>
        <v>19882.420135527587</v>
      </c>
      <c r="BP478" s="14">
        <f>BG478/S478</f>
        <v>7.8602593119802874E-2</v>
      </c>
      <c r="BQ478" s="14">
        <f>(BG478-CA478)/S478</f>
        <v>8.1343786542098201E-2</v>
      </c>
      <c r="BR478" s="27">
        <f>BQ478-BP478</f>
        <v>2.7411934222953266E-3</v>
      </c>
      <c r="BS478" s="28">
        <f t="shared" si="37"/>
        <v>587391</v>
      </c>
      <c r="BT478" s="11">
        <f>BS478/S478</f>
        <v>0.90686784599375647</v>
      </c>
      <c r="BU478" s="14">
        <f>(BE478-AP478)*1/BT478-(BE478-AP478)</f>
        <v>24889.21572002297</v>
      </c>
      <c r="BV478" s="14">
        <f t="shared" si="38"/>
        <v>0.40646952204213588</v>
      </c>
      <c r="BW478" s="27">
        <f>(AR478+AV478+AY478+BB478)/S478</f>
        <v>0.32786692892233299</v>
      </c>
      <c r="BX478" s="13">
        <f>(AF478+AH478+AJ478+AL478+AN478)/N478</f>
        <v>139.04589787722318</v>
      </c>
      <c r="BY478" s="26">
        <f>BX478/K478</f>
        <v>0.41259910349324386</v>
      </c>
      <c r="BZ478" s="11">
        <f>AP478/BE478</f>
        <v>7.9456539904890683E-2</v>
      </c>
      <c r="CA478" s="15">
        <f>-(BM478+BN478+BO478)/M478</f>
        <v>-1775.5093563285939</v>
      </c>
      <c r="CB478" s="15">
        <f>BG478-CA478</f>
        <v>52687.509356328592</v>
      </c>
      <c r="CC478" s="18">
        <f t="shared" si="39"/>
        <v>0</v>
      </c>
      <c r="CD478" s="17">
        <f>(AF478/(AF478+AH478+AJ478))/(X478/(X478+Z478+AB478))</f>
        <v>1.8845691207546187</v>
      </c>
      <c r="CE478" s="19">
        <f>(AH478/(AF478+AH478+AJ478))/(Z478/(X478+Z478+AB478))</f>
        <v>1.0790957961640448</v>
      </c>
      <c r="CF478" s="18">
        <f>(AJ478/(AF478+AH478+AJ478))/(AB478/(X478+Z478+AB478))</f>
        <v>0.78975199451427902</v>
      </c>
      <c r="CG478">
        <f>AH478/Z478</f>
        <v>128.53030303030303</v>
      </c>
      <c r="CH478" s="11">
        <f>BB478/BE478</f>
        <v>0.16891778969598445</v>
      </c>
      <c r="CI478" s="14">
        <f>AY478/V478</f>
        <v>2366.7073148676341</v>
      </c>
      <c r="CJ478" s="14">
        <f>AV478/M478</f>
        <v>6428.090909090909</v>
      </c>
      <c r="CK478" s="17">
        <f>N478/V478</f>
        <v>121.31428213781574</v>
      </c>
      <c r="CL478" s="17">
        <f>(AL478+AN478)/N478</f>
        <v>7.7045324153757893</v>
      </c>
      <c r="CM478" s="14">
        <f>AP478/AC478</f>
        <v>5.9991396616002293</v>
      </c>
    </row>
    <row r="479" spans="1:91" hidden="1" x14ac:dyDescent="0.2">
      <c r="A479">
        <v>195</v>
      </c>
      <c r="B479" s="2">
        <v>44805</v>
      </c>
      <c r="C479" s="3" t="s">
        <v>53</v>
      </c>
      <c r="D479" t="s">
        <v>54</v>
      </c>
      <c r="E479" s="3" t="s">
        <v>43</v>
      </c>
      <c r="F479" t="s">
        <v>38</v>
      </c>
      <c r="G479" t="str">
        <f>CONCATENATE(C479,E479)</f>
        <v>YVRSFO</v>
      </c>
      <c r="H479" t="s">
        <v>47</v>
      </c>
      <c r="I479">
        <f>U479/M479</f>
        <v>142.0625</v>
      </c>
      <c r="J479" t="str">
        <f>_xlfn.CONCAT(C479,E479,H479)</f>
        <v>YVRSFOA320</v>
      </c>
      <c r="K479" s="4">
        <v>800</v>
      </c>
      <c r="L479" s="4">
        <f>N479/M479</f>
        <v>113.75</v>
      </c>
      <c r="M479" s="4">
        <v>16</v>
      </c>
      <c r="N479" s="4">
        <v>1820</v>
      </c>
      <c r="O479" s="4">
        <f>P479/M479</f>
        <v>17</v>
      </c>
      <c r="P479" s="4">
        <v>272</v>
      </c>
      <c r="Q479" s="4">
        <v>503</v>
      </c>
      <c r="R479" s="4">
        <v>1045</v>
      </c>
      <c r="S479" s="4">
        <f>U479*K479</f>
        <v>1818400</v>
      </c>
      <c r="T479" s="7">
        <f>N479/U479</f>
        <v>0.80070391553013642</v>
      </c>
      <c r="U479" s="4">
        <v>2273</v>
      </c>
      <c r="V479" s="4">
        <v>16.346189979123174</v>
      </c>
      <c r="W479" s="7">
        <f>P479/X479</f>
        <v>0.8774193548387097</v>
      </c>
      <c r="X479" s="4">
        <v>310</v>
      </c>
      <c r="Y479" s="7">
        <f>Q479/Z479</f>
        <v>0.87630662020905925</v>
      </c>
      <c r="Z479" s="4">
        <v>574</v>
      </c>
      <c r="AA479" s="7">
        <f>R479/AB479</f>
        <v>0.75179856115107913</v>
      </c>
      <c r="AB479" s="4">
        <v>1390</v>
      </c>
      <c r="AC479" s="4">
        <v>882</v>
      </c>
      <c r="AD479" s="4">
        <f>AP479/AC479</f>
        <v>5</v>
      </c>
      <c r="AE479" s="7">
        <f>AF479/(AF479+AH479+AJ479+AL479+AN479+AP479)</f>
        <v>0.24112735728057327</v>
      </c>
      <c r="AF479" s="4">
        <v>87420</v>
      </c>
      <c r="AG479" s="7">
        <f>AH479/(AF479+AH479+AJ479+AL479+AN479+AP479)</f>
        <v>0.26896098988544931</v>
      </c>
      <c r="AH479" s="4">
        <v>97511</v>
      </c>
      <c r="AI479" s="7">
        <f>AJ479/(AF479+AH479+AJ479+AL479+AN479+AP479)</f>
        <v>0.44604147875999528</v>
      </c>
      <c r="AJ479" s="4">
        <v>161711</v>
      </c>
      <c r="AK479" s="7">
        <f>AL479/(AF479+AH479+AJ479+AL479+AN479+AP479)</f>
        <v>1.7294309427467337E-2</v>
      </c>
      <c r="AL479" s="4">
        <v>6270</v>
      </c>
      <c r="AM479" s="7">
        <f>AN479/(AF479+AH479+AJ479+AL479+AN479+AP479)</f>
        <v>1.4411924522889447E-2</v>
      </c>
      <c r="AN479" s="4">
        <v>5225</v>
      </c>
      <c r="AO479" s="7">
        <f>AP479/(AF479+AH479+AJ479+AL479+AN479+AP479)</f>
        <v>1.2163940123625351E-2</v>
      </c>
      <c r="AP479" s="4">
        <v>4410</v>
      </c>
      <c r="AQ479" s="6">
        <f>AO479+AM479+AK479+AI479+AG479+AE479</f>
        <v>1</v>
      </c>
      <c r="AR479" s="4">
        <v>59086</v>
      </c>
      <c r="AS479" s="4">
        <f>AR479/M479</f>
        <v>3692.875</v>
      </c>
      <c r="AT479" s="4">
        <f>AR479/V479</f>
        <v>3614.6649510046518</v>
      </c>
      <c r="AU479" s="7">
        <f>AR479/(AR479+AV479+AY479+BB479)</f>
        <v>0.25234790407653379</v>
      </c>
      <c r="AV479" s="4">
        <v>79705</v>
      </c>
      <c r="AW479" s="4">
        <f>AV479/M479</f>
        <v>4981.5625</v>
      </c>
      <c r="AX479" s="7">
        <f>AV479/(AR479+AV479+AY479+BB479)</f>
        <v>0.34040872109163123</v>
      </c>
      <c r="AY479" s="4">
        <v>56052</v>
      </c>
      <c r="AZ479" s="4">
        <f>AY479/M479</f>
        <v>3503.25</v>
      </c>
      <c r="BA479" s="7">
        <f>AY479/(AR479+AV479+AY479+BB479)</f>
        <v>0.23939012150590447</v>
      </c>
      <c r="BB479" s="4">
        <v>39302</v>
      </c>
      <c r="BC479" s="11">
        <f>BB479/(AR479+AV479+AY479+BB479)</f>
        <v>0.16785325332593051</v>
      </c>
      <c r="BD479" s="9">
        <f>BC479+BA479+AX479+AU479</f>
        <v>1</v>
      </c>
      <c r="BE479" s="14">
        <f>(AF479+AH479+AJ479+AL479+AN479+AP479)</f>
        <v>362547</v>
      </c>
      <c r="BF479" s="14">
        <f t="shared" si="35"/>
        <v>-234145</v>
      </c>
      <c r="BG479" s="13">
        <f>(AF479+AH479+AJ479+AL479+AN479+AP479)-(AR479+AV479+AY479+BB479)</f>
        <v>128402</v>
      </c>
      <c r="BH479" s="13">
        <f t="shared" si="36"/>
        <v>0</v>
      </c>
      <c r="BI479" s="14">
        <f>AF479/W479</f>
        <v>99633.088235294112</v>
      </c>
      <c r="BJ479" s="14">
        <f>AH479/Y479</f>
        <v>111274.97813121272</v>
      </c>
      <c r="BK479" s="14">
        <f>AJ479/AA479</f>
        <v>215098.84210526317</v>
      </c>
      <c r="BL479" s="14">
        <f>BI479+BJ479+BK479</f>
        <v>426006.90847177</v>
      </c>
      <c r="BM479" s="14">
        <f>(AF479/W479)-AF479</f>
        <v>12213.088235294112</v>
      </c>
      <c r="BN479" s="14">
        <f>AH479/Y479-AH479</f>
        <v>13763.978131212716</v>
      </c>
      <c r="BO479" s="14">
        <f>AJ479/AA479-AJ479</f>
        <v>53387.842105263175</v>
      </c>
      <c r="BP479" s="14">
        <f>BG479/S479</f>
        <v>7.0612626484821819E-2</v>
      </c>
      <c r="BQ479" s="14">
        <f>(BG479-CA479)/S479</f>
        <v>7.3340467872572396E-2</v>
      </c>
      <c r="BR479" s="27">
        <f>BQ479-BP479</f>
        <v>2.7278413877505764E-3</v>
      </c>
      <c r="BS479" s="28">
        <f t="shared" si="37"/>
        <v>1456000</v>
      </c>
      <c r="BT479" s="11">
        <f>BS479/S479</f>
        <v>0.80070391553013642</v>
      </c>
      <c r="BU479" s="14">
        <f>(BE479-AP479)*1/BT479-(BE479-AP479)</f>
        <v>89140.692857142829</v>
      </c>
      <c r="BV479" s="14">
        <f t="shared" si="38"/>
        <v>0.19937692476902771</v>
      </c>
      <c r="BW479" s="27">
        <f>(AR479+AV479+AY479+BB479)/S479</f>
        <v>0.12876429828420591</v>
      </c>
      <c r="BX479" s="13">
        <f>(AF479+AH479+AJ479+AL479+AN479)/N479</f>
        <v>196.77857142857144</v>
      </c>
      <c r="BY479" s="26">
        <f>BX479/K479</f>
        <v>0.24597321428571431</v>
      </c>
      <c r="BZ479" s="11">
        <f>AP479/BE479</f>
        <v>1.2163940123625351E-2</v>
      </c>
      <c r="CA479" s="15">
        <f>-(BM479+BN479+BO479)/M479</f>
        <v>-4960.3067794856252</v>
      </c>
      <c r="CB479" s="15">
        <f>BG479-CA479</f>
        <v>133362.30677948563</v>
      </c>
      <c r="CC479" s="18">
        <f t="shared" si="39"/>
        <v>0</v>
      </c>
      <c r="CD479" s="17">
        <f>(AF479/(AF479+AH479+AJ479))/(X479/(X479+Z479+AB479))</f>
        <v>1.8499431690331813</v>
      </c>
      <c r="CE479" s="19">
        <f>(AH479/(AF479+AH479+AJ479))/(Z479/(X479+Z479+AB479))</f>
        <v>1.1144253858427517</v>
      </c>
      <c r="CF479" s="18">
        <f>(AJ479/(AF479+AH479+AJ479))/(AB479/(X479+Z479+AB479))</f>
        <v>0.7631924072848737</v>
      </c>
      <c r="CG479">
        <f>AH479/Z479</f>
        <v>169.87979094076655</v>
      </c>
      <c r="CH479" s="11">
        <f>BB479/BE479</f>
        <v>0.10840525504279445</v>
      </c>
      <c r="CI479" s="14">
        <f>AY479/V479</f>
        <v>3429.0559495263301</v>
      </c>
      <c r="CJ479" s="14">
        <f>AV479/M479</f>
        <v>4981.5625</v>
      </c>
      <c r="CK479" s="17">
        <f>N479/V479</f>
        <v>111.34093035284951</v>
      </c>
      <c r="CL479" s="17">
        <f>(AL479+AN479)/N479</f>
        <v>6.3159340659340657</v>
      </c>
      <c r="CM479" s="14">
        <f>AP479/AC479</f>
        <v>5</v>
      </c>
    </row>
    <row r="480" spans="1:91" hidden="1" x14ac:dyDescent="0.2">
      <c r="A480">
        <v>788</v>
      </c>
      <c r="B480" s="2">
        <v>45170</v>
      </c>
      <c r="C480" s="3" t="s">
        <v>53</v>
      </c>
      <c r="D480" t="s">
        <v>54</v>
      </c>
      <c r="E480" s="3" t="s">
        <v>37</v>
      </c>
      <c r="F480" t="s">
        <v>38</v>
      </c>
      <c r="G480" t="str">
        <f>CONCATENATE(C480,E480)</f>
        <v>YVRLAX</v>
      </c>
      <c r="H480" t="s">
        <v>47</v>
      </c>
      <c r="I480">
        <f>U480/M480</f>
        <v>150</v>
      </c>
      <c r="J480" t="str">
        <f>_xlfn.CONCAT(C480,E480,H480)</f>
        <v>YVRLAXA320</v>
      </c>
      <c r="K480" s="4">
        <v>1080</v>
      </c>
      <c r="L480" s="4">
        <f>N480/M480</f>
        <v>128.15384615384616</v>
      </c>
      <c r="M480" s="4">
        <v>13</v>
      </c>
      <c r="N480" s="4">
        <v>1666</v>
      </c>
      <c r="O480" s="4">
        <f>P480/M480</f>
        <v>16.23076923076923</v>
      </c>
      <c r="P480" s="4">
        <v>211</v>
      </c>
      <c r="Q480" s="4">
        <v>335</v>
      </c>
      <c r="R480" s="4">
        <v>1121</v>
      </c>
      <c r="S480" s="4">
        <f>U480*K480</f>
        <v>2106000</v>
      </c>
      <c r="T480" s="7">
        <f>N480/U480</f>
        <v>0.85435897435897434</v>
      </c>
      <c r="U480" s="4">
        <v>1950</v>
      </c>
      <c r="V480" s="4">
        <v>8.4107196241725397</v>
      </c>
      <c r="W480" s="7">
        <f>P480/X480</f>
        <v>0.81153846153846154</v>
      </c>
      <c r="X480" s="4">
        <v>260</v>
      </c>
      <c r="Y480" s="7">
        <f>Q480/Z480</f>
        <v>0.69646569646569645</v>
      </c>
      <c r="Z480" s="4">
        <v>481</v>
      </c>
      <c r="AA480" s="7">
        <f>R480/AB480</f>
        <v>0.92721257237386268</v>
      </c>
      <c r="AB480" s="4">
        <v>1209</v>
      </c>
      <c r="AC480" s="4">
        <v>27</v>
      </c>
      <c r="AD480" s="4">
        <f>AP480/AC480</f>
        <v>5.8518518518518521</v>
      </c>
      <c r="AE480" s="7">
        <f>AF480/(AF480+AH480+AJ480+AL480+AN480+AP480)</f>
        <v>0.21692720820945621</v>
      </c>
      <c r="AF480" s="4">
        <v>90476</v>
      </c>
      <c r="AG480" s="7">
        <f>AH480/(AF480+AH480+AJ480+AL480+AN480+AP480)</f>
        <v>0.19527668552795627</v>
      </c>
      <c r="AH480" s="4">
        <v>81446</v>
      </c>
      <c r="AI480" s="7">
        <f>AJ480/(AF480+AH480+AJ480+AL480+AN480+AP480)</f>
        <v>0.54981298551836577</v>
      </c>
      <c r="AJ480" s="4">
        <v>229316</v>
      </c>
      <c r="AK480" s="7">
        <f>AL480/(AF480+AH480+AJ480+AL480+AN480+AP480)</f>
        <v>1.8797353025798408E-2</v>
      </c>
      <c r="AL480" s="4">
        <v>7840</v>
      </c>
      <c r="AM480" s="7">
        <f>AN480/(AF480+AH480+AJ480+AL480+AN480+AP480)</f>
        <v>1.8806943512036059E-2</v>
      </c>
      <c r="AN480" s="4">
        <v>7844</v>
      </c>
      <c r="AO480" s="7">
        <f>AP480/(AF480+AH480+AJ480+AL480+AN480+AP480)</f>
        <v>3.7882420638726382E-4</v>
      </c>
      <c r="AP480" s="4">
        <v>158</v>
      </c>
      <c r="AQ480" s="6">
        <f>AO480+AM480+AK480+AI480+AG480+AE480</f>
        <v>1</v>
      </c>
      <c r="AR480" s="4">
        <v>34587</v>
      </c>
      <c r="AS480" s="4">
        <f>AR480/M480</f>
        <v>2660.5384615384614</v>
      </c>
      <c r="AT480" s="4">
        <f>AR480/V480</f>
        <v>4112.2521669366342</v>
      </c>
      <c r="AU480" s="7">
        <f>AR480/(AR480+AV480+AY480+BB480)</f>
        <v>0.22218581973057874</v>
      </c>
      <c r="AV480" s="4">
        <v>74864</v>
      </c>
      <c r="AW480" s="4">
        <f>AV480/M480</f>
        <v>5758.7692307692305</v>
      </c>
      <c r="AX480" s="7">
        <f>AV480/(AR480+AV480+AY480+BB480)</f>
        <v>0.48092402371729398</v>
      </c>
      <c r="AY480" s="4">
        <v>20063</v>
      </c>
      <c r="AZ480" s="4">
        <f>AY480/M480</f>
        <v>1543.3076923076924</v>
      </c>
      <c r="BA480" s="7">
        <f>AY480/(AR480+AV480+AY480+BB480)</f>
        <v>0.12888409232528411</v>
      </c>
      <c r="BB480" s="4">
        <v>26153</v>
      </c>
      <c r="BC480" s="11">
        <f>BB480/(AR480+AV480+AY480+BB480)</f>
        <v>0.16800606422684319</v>
      </c>
      <c r="BD480" s="9">
        <f>BC480+BA480+AX480+AU480</f>
        <v>1</v>
      </c>
      <c r="BE480" s="14">
        <f>(AF480+AH480+AJ480+AL480+AN480+AP480)</f>
        <v>417080</v>
      </c>
      <c r="BF480" s="14">
        <f t="shared" si="35"/>
        <v>-155667</v>
      </c>
      <c r="BG480" s="13">
        <f>(AF480+AH480+AJ480+AL480+AN480+AP480)-(AR480+AV480+AY480+BB480)</f>
        <v>261413</v>
      </c>
      <c r="BH480" s="13">
        <f t="shared" si="36"/>
        <v>0</v>
      </c>
      <c r="BI480" s="14">
        <f>AF480/W480</f>
        <v>111487.01421800948</v>
      </c>
      <c r="BJ480" s="14">
        <f>AH480/Y480</f>
        <v>116941.86865671643</v>
      </c>
      <c r="BK480" s="14">
        <f>AJ480/AA480</f>
        <v>247317.61284567352</v>
      </c>
      <c r="BL480" s="14">
        <f>BI480+BJ480+BK480</f>
        <v>475746.49572039943</v>
      </c>
      <c r="BM480" s="14">
        <f>(AF480/W480)-AF480</f>
        <v>21011.014218009484</v>
      </c>
      <c r="BN480" s="14">
        <f>AH480/Y480-AH480</f>
        <v>35495.868656716426</v>
      </c>
      <c r="BO480" s="14">
        <f>AJ480/AA480-AJ480</f>
        <v>18001.612845673517</v>
      </c>
      <c r="BP480" s="14">
        <f>BG480/S480</f>
        <v>0.12412773029439696</v>
      </c>
      <c r="BQ480" s="14">
        <f>(BG480-CA480)/S480</f>
        <v>0.12684920358391408</v>
      </c>
      <c r="BR480" s="27">
        <f>BQ480-BP480</f>
        <v>2.7214732895171206E-3</v>
      </c>
      <c r="BS480" s="28">
        <f t="shared" si="37"/>
        <v>1799280</v>
      </c>
      <c r="BT480" s="11">
        <f>BS480/S480</f>
        <v>0.85435897435897434</v>
      </c>
      <c r="BU480" s="14">
        <f>(BE480-AP480)*1/BT480-(BE480-AP480)</f>
        <v>71071.937575030024</v>
      </c>
      <c r="BV480" s="14">
        <f t="shared" si="38"/>
        <v>0.19804368471035139</v>
      </c>
      <c r="BW480" s="27">
        <f>(AR480+AV480+AY480+BB480)/S480</f>
        <v>7.3915954415954416E-2</v>
      </c>
      <c r="BX480" s="13">
        <f>(AF480+AH480+AJ480+AL480+AN480)/N480</f>
        <v>250.25330132052821</v>
      </c>
      <c r="BY480" s="26">
        <f>BX480/K480</f>
        <v>0.23171601974122982</v>
      </c>
      <c r="BZ480" s="11">
        <f>AP480/BE480</f>
        <v>3.7882420638726382E-4</v>
      </c>
      <c r="CA480" s="15">
        <f>-(BM480+BN480+BO480)/M480</f>
        <v>-5731.4227477230324</v>
      </c>
      <c r="CB480" s="15">
        <f>BG480-CA480</f>
        <v>267144.42274772306</v>
      </c>
      <c r="CC480" s="18">
        <f t="shared" si="39"/>
        <v>0</v>
      </c>
      <c r="CD480" s="17">
        <f>(AF480/(AF480+AH480+AJ480))/(X480/(X480+Z480+AB480))</f>
        <v>1.6911907645836137</v>
      </c>
      <c r="CE480" s="19">
        <f>(AH480/(AF480+AH480+AJ480))/(Z480/(X480+Z480+AB480))</f>
        <v>0.82291928104139311</v>
      </c>
      <c r="CF480" s="18">
        <f>(AJ480/(AF480+AH480+AJ480))/(AB480/(X480+Z480+AB480))</f>
        <v>0.92180829365372241</v>
      </c>
      <c r="CG480">
        <f>AH480/Z480</f>
        <v>169.32640332640332</v>
      </c>
      <c r="CH480" s="11">
        <f>BB480/BE480</f>
        <v>6.2704996643329819E-2</v>
      </c>
      <c r="CI480" s="14">
        <f>AY480/V480</f>
        <v>2385.4082523852803</v>
      </c>
      <c r="CJ480" s="14">
        <f>AV480/M480</f>
        <v>5758.7692307692305</v>
      </c>
      <c r="CK480" s="17">
        <f>N480/V480</f>
        <v>198.0805536796031</v>
      </c>
      <c r="CL480" s="17">
        <f>(AL480+AN480)/N480</f>
        <v>9.4141656662665074</v>
      </c>
      <c r="CM480" s="14">
        <f>AP480/AC480</f>
        <v>5.8518518518518521</v>
      </c>
    </row>
    <row r="481" spans="1:91" hidden="1" x14ac:dyDescent="0.2">
      <c r="A481">
        <v>553</v>
      </c>
      <c r="B481" s="2">
        <v>44866</v>
      </c>
      <c r="C481" s="3" t="s">
        <v>43</v>
      </c>
      <c r="D481" t="s">
        <v>38</v>
      </c>
      <c r="E481" s="3" t="s">
        <v>37</v>
      </c>
      <c r="F481" t="s">
        <v>38</v>
      </c>
      <c r="G481" t="str">
        <f>CONCATENATE(C481,E481)</f>
        <v>SFOLAX</v>
      </c>
      <c r="H481" t="s">
        <v>35</v>
      </c>
      <c r="I481">
        <f>U481/M481</f>
        <v>178.85714285714286</v>
      </c>
      <c r="J481" t="str">
        <f>_xlfn.CONCAT(C481,E481,H481)</f>
        <v>SFOLAX737-Max 9</v>
      </c>
      <c r="K481" s="4">
        <v>337</v>
      </c>
      <c r="L481" s="4">
        <f>N481/M481</f>
        <v>156.42857142857142</v>
      </c>
      <c r="M481" s="4">
        <v>14</v>
      </c>
      <c r="N481" s="4">
        <v>2190</v>
      </c>
      <c r="O481" s="4">
        <f>P481/M481</f>
        <v>23</v>
      </c>
      <c r="P481" s="4">
        <v>322</v>
      </c>
      <c r="Q481" s="4">
        <v>562</v>
      </c>
      <c r="R481" s="4">
        <v>1306</v>
      </c>
      <c r="S481" s="4">
        <f>U481*K481</f>
        <v>843848</v>
      </c>
      <c r="T481" s="7">
        <f>N481/U481</f>
        <v>0.87460063897763574</v>
      </c>
      <c r="U481" s="4">
        <v>2504</v>
      </c>
      <c r="V481" s="4">
        <v>19.713791357191088</v>
      </c>
      <c r="W481" s="7">
        <f>P481/X481</f>
        <v>1</v>
      </c>
      <c r="X481" s="4">
        <v>322</v>
      </c>
      <c r="Y481" s="7">
        <f>Q481/Z481</f>
        <v>0.93355481727574752</v>
      </c>
      <c r="Z481" s="4">
        <v>602</v>
      </c>
      <c r="AA481" s="7">
        <f>R481/AB481</f>
        <v>0.82658227848101262</v>
      </c>
      <c r="AB481" s="4">
        <v>1580</v>
      </c>
      <c r="AC481" s="4">
        <v>1385</v>
      </c>
      <c r="AD481" s="4">
        <f>AP481/AC481</f>
        <v>5</v>
      </c>
      <c r="AE481" s="7">
        <f>AF481/(AF481+AH481+AJ481+AL481+AN481+AP481)</f>
        <v>0.23069309443443392</v>
      </c>
      <c r="AF481" s="4">
        <v>63630</v>
      </c>
      <c r="AG481" s="7">
        <f>AH481/(AF481+AH481+AJ481+AL481+AN481+AP481)</f>
        <v>0.22866279217318478</v>
      </c>
      <c r="AH481" s="4">
        <v>63070</v>
      </c>
      <c r="AI481" s="7">
        <f>AJ481/(AF481+AH481+AJ481+AL481+AN481+AP481)</f>
        <v>0.47767936451539222</v>
      </c>
      <c r="AJ481" s="4">
        <v>131754</v>
      </c>
      <c r="AK481" s="7">
        <f>AL481/(AF481+AH481+AJ481+AL481+AN481+AP481)</f>
        <v>2.8387976259965704E-2</v>
      </c>
      <c r="AL481" s="4">
        <v>7830</v>
      </c>
      <c r="AM481" s="7">
        <f>AN481/(AF481+AH481+AJ481+AL481+AN481+AP481)</f>
        <v>9.469909832826362E-3</v>
      </c>
      <c r="AN481" s="4">
        <v>2612</v>
      </c>
      <c r="AO481" s="7">
        <f>AP481/(AF481+AH481+AJ481+AL481+AN481+AP481)</f>
        <v>2.5106862784196996E-2</v>
      </c>
      <c r="AP481" s="4">
        <v>6925</v>
      </c>
      <c r="AQ481" s="6">
        <f>AO481+AM481+AK481+AI481+AG481+AE481</f>
        <v>1</v>
      </c>
      <c r="AR481" s="4">
        <v>66922</v>
      </c>
      <c r="AS481" s="4">
        <f>AR481/M481</f>
        <v>4780.1428571428569</v>
      </c>
      <c r="AT481" s="4">
        <f>AR481/V481</f>
        <v>3394.6793281642681</v>
      </c>
      <c r="AU481" s="7">
        <f>AR481/(AR481+AV481+AY481+BB481)</f>
        <v>0.27234510123105099</v>
      </c>
      <c r="AV481" s="4">
        <v>73354</v>
      </c>
      <c r="AW481" s="4">
        <f>AV481/M481</f>
        <v>5239.5714285714284</v>
      </c>
      <c r="AX481" s="7">
        <f>AV481/(AR481+AV481+AY481+BB481)</f>
        <v>0.29852070403906805</v>
      </c>
      <c r="AY481" s="4">
        <v>58098</v>
      </c>
      <c r="AZ481" s="4">
        <f>AY481/M481</f>
        <v>4149.8571428571431</v>
      </c>
      <c r="BA481" s="7">
        <f>AY481/(AR481+AV481+AY481+BB481)</f>
        <v>0.23643503916980363</v>
      </c>
      <c r="BB481" s="4">
        <v>47351</v>
      </c>
      <c r="BC481" s="11">
        <f>BB481/(AR481+AV481+AY481+BB481)</f>
        <v>0.19269915556007733</v>
      </c>
      <c r="BD481" s="9">
        <f>BC481+BA481+AX481+AU481</f>
        <v>1</v>
      </c>
      <c r="BE481" s="14">
        <f>(AF481+AH481+AJ481+AL481+AN481+AP481)</f>
        <v>275821</v>
      </c>
      <c r="BF481" s="14">
        <f t="shared" si="35"/>
        <v>-245725</v>
      </c>
      <c r="BG481" s="13">
        <f>(AF481+AH481+AJ481+AL481+AN481+AP481)-(AR481+AV481+AY481+BB481)</f>
        <v>30096</v>
      </c>
      <c r="BH481" s="13">
        <f t="shared" si="36"/>
        <v>0</v>
      </c>
      <c r="BI481" s="14">
        <f>AF481/W481</f>
        <v>63630</v>
      </c>
      <c r="BJ481" s="14">
        <f>AH481/Y481</f>
        <v>67558.967971530248</v>
      </c>
      <c r="BK481" s="14">
        <f>AJ481/AA481</f>
        <v>159396.11026033692</v>
      </c>
      <c r="BL481" s="14">
        <f>BI481+BJ481+BK481</f>
        <v>290585.07823186717</v>
      </c>
      <c r="BM481" s="14">
        <f>(AF481/W481)-AF481</f>
        <v>0</v>
      </c>
      <c r="BN481" s="14">
        <f>AH481/Y481-AH481</f>
        <v>4488.9679715302482</v>
      </c>
      <c r="BO481" s="14">
        <f>AJ481/AA481-AJ481</f>
        <v>27642.110260336922</v>
      </c>
      <c r="BP481" s="14">
        <f>BG481/S481</f>
        <v>3.5665190887458405E-2</v>
      </c>
      <c r="BQ481" s="14">
        <f>(BG481-CA481)/S481</f>
        <v>3.8384966269472631E-2</v>
      </c>
      <c r="BR481" s="27">
        <f>BQ481-BP481</f>
        <v>2.7197753820142265E-3</v>
      </c>
      <c r="BS481" s="28">
        <f t="shared" si="37"/>
        <v>738030</v>
      </c>
      <c r="BT481" s="11">
        <f>BS481/S481</f>
        <v>0.87460063897763574</v>
      </c>
      <c r="BU481" s="14">
        <f>(BE481-AP481)*1/BT481-(BE481-AP481)</f>
        <v>38554.038356164412</v>
      </c>
      <c r="BV481" s="14">
        <f t="shared" si="38"/>
        <v>0.32686099866326634</v>
      </c>
      <c r="BW481" s="27">
        <f>(AR481+AV481+AY481+BB481)/S481</f>
        <v>0.29119580777580795</v>
      </c>
      <c r="BX481" s="13">
        <f>(AF481+AH481+AJ481+AL481+AN481)/N481</f>
        <v>122.78356164383561</v>
      </c>
      <c r="BY481" s="26">
        <f>BX481/K481</f>
        <v>0.36434291288971993</v>
      </c>
      <c r="BZ481" s="11">
        <f>AP481/BE481</f>
        <v>2.5106862784196996E-2</v>
      </c>
      <c r="CA481" s="15">
        <f>-(BM481+BN481+BO481)/M481</f>
        <v>-2295.0770165619406</v>
      </c>
      <c r="CB481" s="15">
        <f>BG481-CA481</f>
        <v>32391.07701656194</v>
      </c>
      <c r="CC481" s="18">
        <f t="shared" si="39"/>
        <v>0</v>
      </c>
      <c r="CD481" s="17">
        <f>(AF481/(AF481+AH481+AJ481))/(X481/(X481+Z481+AB481))</f>
        <v>1.9145077031620461</v>
      </c>
      <c r="CE481" s="19">
        <f>(AH481/(AF481+AH481+AJ481))/(Z481/(X481+Z481+AB481))</f>
        <v>1.0150265595371117</v>
      </c>
      <c r="CF481" s="18">
        <f>(AJ481/(AF481+AH481+AJ481))/(AB481/(X481+Z481+AB481))</f>
        <v>0.80790033591169608</v>
      </c>
      <c r="CG481">
        <f>AH481/Z481</f>
        <v>104.76744186046511</v>
      </c>
      <c r="CH481" s="11">
        <f>BB481/BE481</f>
        <v>0.17167293280787177</v>
      </c>
      <c r="CI481" s="14">
        <f>AY481/V481</f>
        <v>2947.0739010742009</v>
      </c>
      <c r="CJ481" s="14">
        <f>AV481/M481</f>
        <v>5239.5714285714284</v>
      </c>
      <c r="CK481" s="17">
        <f>N481/V481</f>
        <v>111.08974221750317</v>
      </c>
      <c r="CL481" s="17">
        <f>(AL481+AN481)/N481</f>
        <v>4.7680365296803657</v>
      </c>
      <c r="CM481" s="14">
        <f>AP481/AC481</f>
        <v>5</v>
      </c>
    </row>
    <row r="482" spans="1:91" hidden="1" x14ac:dyDescent="0.2">
      <c r="A482">
        <v>533</v>
      </c>
      <c r="B482" s="2">
        <v>44866</v>
      </c>
      <c r="C482" s="3" t="s">
        <v>41</v>
      </c>
      <c r="D482" t="s">
        <v>42</v>
      </c>
      <c r="E482" s="3" t="s">
        <v>43</v>
      </c>
      <c r="F482" t="s">
        <v>38</v>
      </c>
      <c r="G482" t="str">
        <f>CONCATENATE(C482,E482)</f>
        <v>SEASFO</v>
      </c>
      <c r="H482" t="s">
        <v>30</v>
      </c>
      <c r="I482">
        <f>U482/M482</f>
        <v>124</v>
      </c>
      <c r="J482" t="str">
        <f>_xlfn.CONCAT(C482,E482,H482)</f>
        <v>SEASFO737-700</v>
      </c>
      <c r="K482" s="4">
        <v>679</v>
      </c>
      <c r="L482" s="4">
        <f>N482/M482</f>
        <v>113.42857142857143</v>
      </c>
      <c r="M482" s="4">
        <v>7</v>
      </c>
      <c r="N482" s="4">
        <v>794</v>
      </c>
      <c r="O482" s="4">
        <f>P482/M482</f>
        <v>17</v>
      </c>
      <c r="P482" s="4">
        <v>119</v>
      </c>
      <c r="Q482" s="4">
        <v>217</v>
      </c>
      <c r="R482" s="4">
        <v>458</v>
      </c>
      <c r="S482" s="4">
        <f>U482*K482</f>
        <v>589372</v>
      </c>
      <c r="T482" s="7">
        <f>N482/U482</f>
        <v>0.91474654377880182</v>
      </c>
      <c r="U482" s="4">
        <v>868</v>
      </c>
      <c r="V482" s="4">
        <v>14.891410559495668</v>
      </c>
      <c r="W482" s="7">
        <f>P482/X482</f>
        <v>1</v>
      </c>
      <c r="X482" s="4">
        <v>119</v>
      </c>
      <c r="Y482" s="7">
        <f>Q482/Z482</f>
        <v>1</v>
      </c>
      <c r="Z482" s="4">
        <v>217</v>
      </c>
      <c r="AA482" s="7">
        <f>R482/AB482</f>
        <v>0.86090225563909772</v>
      </c>
      <c r="AB482" s="4">
        <v>532</v>
      </c>
      <c r="AC482" s="4">
        <v>1567</v>
      </c>
      <c r="AD482" s="4">
        <f>AP482/AC482</f>
        <v>4.9987236758136566</v>
      </c>
      <c r="AE482" s="7">
        <f>AF482/(AF482+AH482+AJ482+AL482+AN482+AP482)</f>
        <v>0.20753193363676406</v>
      </c>
      <c r="AF482" s="4">
        <v>31097</v>
      </c>
      <c r="AG482" s="7">
        <f>AH482/(AF482+AH482+AJ482+AL482+AN482+AP482)</f>
        <v>0.25229241467679286</v>
      </c>
      <c r="AH482" s="4">
        <v>37804</v>
      </c>
      <c r="AI482" s="7">
        <f>AJ482/(AF482+AH482+AJ482+AL482+AN482+AP482)</f>
        <v>0.46346818648976923</v>
      </c>
      <c r="AJ482" s="4">
        <v>69447</v>
      </c>
      <c r="AK482" s="7">
        <f>AL482/(AF482+AH482+AJ482+AL482+AN482+AP482)</f>
        <v>1.8319296325462822E-2</v>
      </c>
      <c r="AL482" s="4">
        <v>2745</v>
      </c>
      <c r="AM482" s="7">
        <f>AN482/(AF482+AH482+AJ482+AL482+AN482+AP482)</f>
        <v>6.1131058047810358E-3</v>
      </c>
      <c r="AN482" s="4">
        <v>916</v>
      </c>
      <c r="AO482" s="7">
        <f>AP482/(AF482+AH482+AJ482+AL482+AN482+AP482)</f>
        <v>5.2275063066429976E-2</v>
      </c>
      <c r="AP482" s="4">
        <v>7833</v>
      </c>
      <c r="AQ482" s="6">
        <f>AO482+AM482+AK482+AI482+AG482+AE482</f>
        <v>1</v>
      </c>
      <c r="AR482" s="4">
        <v>54838</v>
      </c>
      <c r="AS482" s="4">
        <f>AR482/M482</f>
        <v>7834</v>
      </c>
      <c r="AT482" s="4">
        <f>AR482/V482</f>
        <v>3682.5255593421243</v>
      </c>
      <c r="AU482" s="7">
        <f>AR482/(AR482+AV482+AY482+BB482)</f>
        <v>0.31149990059359822</v>
      </c>
      <c r="AV482" s="4">
        <v>36677</v>
      </c>
      <c r="AW482" s="4">
        <f>AV482/M482</f>
        <v>5239.5714285714284</v>
      </c>
      <c r="AX482" s="7">
        <f>AV482/(AR482+AV482+AY482+BB482)</f>
        <v>0.20833877701723991</v>
      </c>
      <c r="AY482" s="4">
        <v>48762</v>
      </c>
      <c r="AZ482" s="4">
        <f>AY482/M482</f>
        <v>6966</v>
      </c>
      <c r="BA482" s="7">
        <f>AY482/(AR482+AV482+AY482+BB482)</f>
        <v>0.27698599789826467</v>
      </c>
      <c r="BB482" s="4">
        <v>35768</v>
      </c>
      <c r="BC482" s="11">
        <f>BB482/(AR482+AV482+AY482+BB482)</f>
        <v>0.2031753244908972</v>
      </c>
      <c r="BD482" s="9">
        <f>BC482+BA482+AX482+AU482</f>
        <v>1</v>
      </c>
      <c r="BE482" s="14">
        <f>(AF482+AH482+AJ482+AL482+AN482+AP482)</f>
        <v>149842</v>
      </c>
      <c r="BF482" s="14">
        <f t="shared" si="35"/>
        <v>-176045</v>
      </c>
      <c r="BG482" s="13">
        <f>(AF482+AH482+AJ482+AL482+AN482+AP482)-(AR482+AV482+AY482+BB482)</f>
        <v>-26203</v>
      </c>
      <c r="BH482" s="13">
        <f t="shared" si="36"/>
        <v>1</v>
      </c>
      <c r="BI482" s="14">
        <f>AF482/W482</f>
        <v>31097</v>
      </c>
      <c r="BJ482" s="14">
        <f>AH482/Y482</f>
        <v>37804</v>
      </c>
      <c r="BK482" s="14">
        <f>AJ482/AA482</f>
        <v>80667.694323144111</v>
      </c>
      <c r="BL482" s="14">
        <f>BI482+BJ482+BK482</f>
        <v>149568.6943231441</v>
      </c>
      <c r="BM482" s="14">
        <f>(AF482/W482)-AF482</f>
        <v>0</v>
      </c>
      <c r="BN482" s="14">
        <f>AH482/Y482-AH482</f>
        <v>0</v>
      </c>
      <c r="BO482" s="14">
        <f>AJ482/AA482-AJ482</f>
        <v>11220.694323144111</v>
      </c>
      <c r="BP482" s="14">
        <f>BG482/S482</f>
        <v>-4.4459187066911897E-2</v>
      </c>
      <c r="BQ482" s="14">
        <f>(BG482-CA482)/S482</f>
        <v>-4.1739416986423299E-2</v>
      </c>
      <c r="BR482" s="27">
        <f>BQ482-BP482</f>
        <v>2.7197700804885983E-3</v>
      </c>
      <c r="BS482" s="28">
        <f t="shared" si="37"/>
        <v>539126</v>
      </c>
      <c r="BT482" s="11">
        <f>BS482/S482</f>
        <v>0.91474654377880182</v>
      </c>
      <c r="BU482" s="14">
        <f>(BE482-AP482)*1/BT482-(BE482-AP482)</f>
        <v>13235.095717884135</v>
      </c>
      <c r="BV482" s="14">
        <f t="shared" si="38"/>
        <v>0.25424010641835715</v>
      </c>
      <c r="BW482" s="27">
        <f>(AR482+AV482+AY482+BB482)/S482</f>
        <v>0.29869929348526908</v>
      </c>
      <c r="BX482" s="13">
        <f>(AF482+AH482+AJ482+AL482+AN482)/N482</f>
        <v>178.85264483627205</v>
      </c>
      <c r="BY482" s="26">
        <f>BX482/K482</f>
        <v>0.26340595704900155</v>
      </c>
      <c r="BZ482" s="11">
        <f>AP482/BE482</f>
        <v>5.2275063066429976E-2</v>
      </c>
      <c r="CA482" s="15">
        <f>-(BM482+BN482+BO482)/M482</f>
        <v>-1602.9563318777302</v>
      </c>
      <c r="CB482" s="15">
        <f>BG482-CA482</f>
        <v>-24600.043668122271</v>
      </c>
      <c r="CC482" s="18">
        <f t="shared" si="39"/>
        <v>1</v>
      </c>
      <c r="CD482" s="17">
        <f>(AF482/(AF482+AH482+AJ482))/(X482/(X482+Z482+AB482))</f>
        <v>1.6395262415834579</v>
      </c>
      <c r="CE482" s="19">
        <f>(AH482/(AF482+AH482+AJ482))/(Z482/(X482+Z482+AB482))</f>
        <v>1.0930118252522625</v>
      </c>
      <c r="CF482" s="18">
        <f>(AJ482/(AF482+AH482+AJ482))/(AB482/(X482+Z482+AB482))</f>
        <v>0.81900904355606685</v>
      </c>
      <c r="CG482">
        <f>AH482/Z482</f>
        <v>174.21198156682027</v>
      </c>
      <c r="CH482" s="11">
        <f>BB482/BE482</f>
        <v>0.23870476902337129</v>
      </c>
      <c r="CI482" s="14">
        <f>AY482/V482</f>
        <v>3274.5051118684246</v>
      </c>
      <c r="CJ482" s="14">
        <f>AV482/M482</f>
        <v>5239.5714285714284</v>
      </c>
      <c r="CK482" s="17">
        <f>N482/V482</f>
        <v>53.319327731092429</v>
      </c>
      <c r="CL482" s="17">
        <f>(AL482+AN482)/N482</f>
        <v>4.6108312342569269</v>
      </c>
      <c r="CM482" s="14">
        <f>AP482/AC482</f>
        <v>4.9987236758136566</v>
      </c>
    </row>
    <row r="483" spans="1:91" hidden="1" x14ac:dyDescent="0.2">
      <c r="A483">
        <v>326</v>
      </c>
      <c r="B483" s="2">
        <v>44835</v>
      </c>
      <c r="C483" s="3" t="s">
        <v>41</v>
      </c>
      <c r="D483" t="s">
        <v>42</v>
      </c>
      <c r="E483" s="3" t="s">
        <v>36</v>
      </c>
      <c r="F483" t="s">
        <v>28</v>
      </c>
      <c r="G483" t="str">
        <f>CONCATENATE(C483,E483)</f>
        <v>SEAJNU</v>
      </c>
      <c r="H483" t="s">
        <v>34</v>
      </c>
      <c r="I483">
        <f>U483/M483</f>
        <v>174.82142857142858</v>
      </c>
      <c r="J483" t="str">
        <f>_xlfn.CONCAT(C483,E483,H483)</f>
        <v>SEAJNU737-900</v>
      </c>
      <c r="K483" s="4">
        <v>909</v>
      </c>
      <c r="L483" s="4">
        <f>N483/M483</f>
        <v>106.42857142857143</v>
      </c>
      <c r="M483" s="4">
        <v>28</v>
      </c>
      <c r="N483" s="4">
        <v>2980</v>
      </c>
      <c r="O483" s="4">
        <f>P483/M483</f>
        <v>21.035714285714285</v>
      </c>
      <c r="P483" s="4">
        <v>589</v>
      </c>
      <c r="Q483" s="4">
        <v>854</v>
      </c>
      <c r="R483" s="4">
        <v>1537</v>
      </c>
      <c r="S483" s="4">
        <f>U483*K483</f>
        <v>4449555</v>
      </c>
      <c r="T483" s="7">
        <f>N483/U483</f>
        <v>0.60878447395301327</v>
      </c>
      <c r="U483" s="4">
        <v>4895</v>
      </c>
      <c r="V483" s="4">
        <v>70.533578118348231</v>
      </c>
      <c r="W483" s="7">
        <f>P483/X483</f>
        <v>0.93048973143759872</v>
      </c>
      <c r="X483" s="4">
        <v>633</v>
      </c>
      <c r="Y483" s="7">
        <f>Q483/Z483</f>
        <v>0.72189349112426038</v>
      </c>
      <c r="Z483" s="4">
        <v>1183</v>
      </c>
      <c r="AA483" s="7">
        <f>R483/AB483</f>
        <v>0.49902597402597404</v>
      </c>
      <c r="AB483" s="4">
        <v>3080</v>
      </c>
      <c r="AC483" s="4">
        <v>27561</v>
      </c>
      <c r="AD483" s="4">
        <f>AP483/AC483</f>
        <v>5</v>
      </c>
      <c r="AE483" s="7">
        <f>AF483/(AF483+AH483+AJ483+AL483+AN483+AP483)</f>
        <v>0.25541997257008087</v>
      </c>
      <c r="AF483" s="4">
        <v>199271</v>
      </c>
      <c r="AG483" s="7">
        <f>AH483/(AF483+AH483+AJ483+AL483+AN483+AP483)</f>
        <v>0.2251470833279926</v>
      </c>
      <c r="AH483" s="4">
        <v>175653</v>
      </c>
      <c r="AI483" s="7">
        <f>AJ483/(AF483+AH483+AJ483+AL483+AN483+AP483)</f>
        <v>0.32569824525423946</v>
      </c>
      <c r="AJ483" s="4">
        <v>254100</v>
      </c>
      <c r="AK483" s="7">
        <f>AL483/(AF483+AH483+AJ483+AL483+AN483+AP483)</f>
        <v>1.1824345975877053E-2</v>
      </c>
      <c r="AL483" s="4">
        <v>9225</v>
      </c>
      <c r="AM483" s="7">
        <f>AN483/(AF483+AH483+AJ483+AL483+AN483+AP483)</f>
        <v>5.2757732289116475E-3</v>
      </c>
      <c r="AN483" s="4">
        <v>4116</v>
      </c>
      <c r="AO483" s="7">
        <f>AP483/(AF483+AH483+AJ483+AL483+AN483+AP483)</f>
        <v>0.17663457964289833</v>
      </c>
      <c r="AP483" s="4">
        <v>137805</v>
      </c>
      <c r="AQ483" s="6">
        <f>AO483+AM483+AK483+AI483+AG483+AE483</f>
        <v>1</v>
      </c>
      <c r="AR483" s="4">
        <v>259743</v>
      </c>
      <c r="AS483" s="4">
        <f>AR483/M483</f>
        <v>9276.5357142857138</v>
      </c>
      <c r="AT483" s="4">
        <f>AR483/V483</f>
        <v>3682.5439305542877</v>
      </c>
      <c r="AU483" s="7">
        <f>AR483/(AR483+AV483+AY483+BB483)</f>
        <v>0.32298027746587632</v>
      </c>
      <c r="AV483" s="4">
        <v>144087</v>
      </c>
      <c r="AW483" s="4">
        <f>AV483/M483</f>
        <v>5145.9642857142853</v>
      </c>
      <c r="AX483" s="7">
        <f>AV483/(AR483+AV483+AY483+BB483)</f>
        <v>0.17916655786383356</v>
      </c>
      <c r="AY483" s="4">
        <v>230962</v>
      </c>
      <c r="AZ483" s="4">
        <f>AY483/M483</f>
        <v>8248.6428571428569</v>
      </c>
      <c r="BA483" s="7">
        <f>AY483/(AR483+AV483+AY483+BB483)</f>
        <v>0.28719222787167981</v>
      </c>
      <c r="BB483" s="4">
        <v>169415</v>
      </c>
      <c r="BC483" s="11">
        <f>BB483/(AR483+AV483+AY483+BB483)</f>
        <v>0.21066093679861031</v>
      </c>
      <c r="BD483" s="9">
        <f>BC483+BA483+AX483+AU483</f>
        <v>1</v>
      </c>
      <c r="BE483" s="14">
        <f>(AF483+AH483+AJ483+AL483+AN483+AP483)</f>
        <v>780170</v>
      </c>
      <c r="BF483" s="14">
        <f t="shared" si="35"/>
        <v>-804207</v>
      </c>
      <c r="BG483" s="13">
        <f>(AF483+AH483+AJ483+AL483+AN483+AP483)-(AR483+AV483+AY483+BB483)</f>
        <v>-24037</v>
      </c>
      <c r="BH483" s="13">
        <f t="shared" si="36"/>
        <v>1</v>
      </c>
      <c r="BI483" s="14">
        <f>AF483/W483</f>
        <v>214157.11884550084</v>
      </c>
      <c r="BJ483" s="14">
        <f>AH483/Y483</f>
        <v>243322.59836065574</v>
      </c>
      <c r="BK483" s="14">
        <f>AJ483/AA483</f>
        <v>509191.93233571894</v>
      </c>
      <c r="BL483" s="14">
        <f>BI483+BJ483+BK483</f>
        <v>966671.64954187558</v>
      </c>
      <c r="BM483" s="14">
        <f>(AF483/W483)-AF483</f>
        <v>14886.118845500838</v>
      </c>
      <c r="BN483" s="14">
        <f>AH483/Y483-AH483</f>
        <v>67669.598360655742</v>
      </c>
      <c r="BO483" s="14">
        <f>AJ483/AA483-AJ483</f>
        <v>255091.93233571894</v>
      </c>
      <c r="BP483" s="14">
        <f>BG483/S483</f>
        <v>-5.4021132450323686E-3</v>
      </c>
      <c r="BQ483" s="14">
        <f>(BG483-CA483)/S483</f>
        <v>-2.6919895076034446E-3</v>
      </c>
      <c r="BR483" s="27">
        <f>BQ483-BP483</f>
        <v>2.710123737428924E-3</v>
      </c>
      <c r="BS483" s="28">
        <f t="shared" si="37"/>
        <v>2708820</v>
      </c>
      <c r="BT483" s="11">
        <f>BS483/S483</f>
        <v>0.60878447395301327</v>
      </c>
      <c r="BU483" s="14">
        <f>(BE483-AP483)*1/BT483-(BE483-AP483)</f>
        <v>412794.95805369131</v>
      </c>
      <c r="BV483" s="14">
        <f t="shared" si="38"/>
        <v>0.1753366347870742</v>
      </c>
      <c r="BW483" s="27">
        <f>(AR483+AV483+AY483+BB483)/S483</f>
        <v>0.18073874803210657</v>
      </c>
      <c r="BX483" s="13">
        <f>(AF483+AH483+AJ483+AL483+AN483)/N483</f>
        <v>215.55872483221478</v>
      </c>
      <c r="BY483" s="26">
        <f>BX483/K483</f>
        <v>0.2371383111465509</v>
      </c>
      <c r="BZ483" s="11">
        <f>AP483/BE483</f>
        <v>0.17663457964289833</v>
      </c>
      <c r="CA483" s="15">
        <f>-(BM483+BN483+BO483)/M483</f>
        <v>-12058.844626495555</v>
      </c>
      <c r="CB483" s="15">
        <f>BG483-CA483</f>
        <v>-11978.155373504445</v>
      </c>
      <c r="CC483" s="18">
        <f t="shared" si="39"/>
        <v>1</v>
      </c>
      <c r="CD483" s="17">
        <f>(AF483/(AF483+AH483+AJ483))/(X483/(X483+Z483+AB483))</f>
        <v>2.4502736142859516</v>
      </c>
      <c r="CE483" s="19">
        <f>(AH483/(AF483+AH483+AJ483))/(Z483/(X483+Z483+AB483))</f>
        <v>1.1556997520150203</v>
      </c>
      <c r="CF483" s="18">
        <f>(AJ483/(AF483+AH483+AJ483))/(AB483/(X483+Z483+AB483))</f>
        <v>0.64213766088416346</v>
      </c>
      <c r="CG483">
        <f>AH483/Z483</f>
        <v>148.48098055790362</v>
      </c>
      <c r="CH483" s="11">
        <f>BB483/BE483</f>
        <v>0.21715139008164888</v>
      </c>
      <c r="CI483" s="14">
        <f>AY483/V483</f>
        <v>3274.4971425165622</v>
      </c>
      <c r="CJ483" s="14">
        <f>AV483/M483</f>
        <v>5145.9642857142853</v>
      </c>
      <c r="CK483" s="17">
        <f>N483/V483</f>
        <v>42.249380784282067</v>
      </c>
      <c r="CL483" s="17">
        <f>(AL483+AN483)/N483</f>
        <v>4.4768456375838923</v>
      </c>
      <c r="CM483" s="14">
        <f>AP483/AC483</f>
        <v>5</v>
      </c>
    </row>
    <row r="484" spans="1:91" hidden="1" x14ac:dyDescent="0.2">
      <c r="A484">
        <v>542</v>
      </c>
      <c r="B484" s="2">
        <v>44866</v>
      </c>
      <c r="C484" s="3" t="s">
        <v>41</v>
      </c>
      <c r="D484" t="s">
        <v>42</v>
      </c>
      <c r="E484" s="3" t="s">
        <v>57</v>
      </c>
      <c r="F484" t="s">
        <v>56</v>
      </c>
      <c r="G484" t="str">
        <f>CONCATENATE(C484,E484)</f>
        <v>SEAYYC</v>
      </c>
      <c r="H484" t="s">
        <v>40</v>
      </c>
      <c r="I484">
        <f>U484/M484</f>
        <v>76</v>
      </c>
      <c r="J484" t="str">
        <f>_xlfn.CONCAT(C484,E484,H484)</f>
        <v>SEAYYCE175</v>
      </c>
      <c r="K484" s="4">
        <v>452</v>
      </c>
      <c r="L484" s="4">
        <f>N484/M484</f>
        <v>61.695652173913047</v>
      </c>
      <c r="M484" s="4">
        <v>23</v>
      </c>
      <c r="N484" s="4">
        <v>1419</v>
      </c>
      <c r="O484" s="4">
        <f>P484/M484</f>
        <v>9.4347826086956523</v>
      </c>
      <c r="P484" s="4">
        <v>217</v>
      </c>
      <c r="Q484" s="4">
        <v>293</v>
      </c>
      <c r="R484" s="4">
        <v>910</v>
      </c>
      <c r="S484" s="4">
        <f>U484*K484</f>
        <v>790096</v>
      </c>
      <c r="T484" s="7">
        <f>N484/U484</f>
        <v>0.81178489702517165</v>
      </c>
      <c r="U484" s="4">
        <v>1748</v>
      </c>
      <c r="V484" s="4">
        <v>17.230358126721764</v>
      </c>
      <c r="W484" s="7">
        <f>P484/X484</f>
        <v>0.94347826086956521</v>
      </c>
      <c r="X484" s="4">
        <v>230</v>
      </c>
      <c r="Y484" s="7">
        <f>Q484/Z484</f>
        <v>0.70772946859903385</v>
      </c>
      <c r="Z484" s="4">
        <v>414</v>
      </c>
      <c r="AA484" s="7">
        <f>R484/AB484</f>
        <v>0.82427536231884058</v>
      </c>
      <c r="AB484" s="4">
        <v>1104</v>
      </c>
      <c r="AC484" s="4">
        <v>79</v>
      </c>
      <c r="AD484" s="4">
        <f>AP484/AC484</f>
        <v>5</v>
      </c>
      <c r="AE484" s="7">
        <f>AF484/(AF484+AH484+AJ484+AL484+AN484+AP484)</f>
        <v>0.25174937326434316</v>
      </c>
      <c r="AF484" s="4">
        <v>59650</v>
      </c>
      <c r="AG484" s="7">
        <f>AH484/(AF484+AH484+AJ484+AL484+AN484+AP484)</f>
        <v>0.19636029070405417</v>
      </c>
      <c r="AH484" s="4">
        <v>46526</v>
      </c>
      <c r="AI484" s="7">
        <f>AJ484/(AF484+AH484+AJ484+AL484+AN484+AP484)</f>
        <v>0.52333904499835404</v>
      </c>
      <c r="AJ484" s="4">
        <v>124001</v>
      </c>
      <c r="AK484" s="7">
        <f>AL484/(AF484+AH484+AJ484+AL484+AN484+AP484)</f>
        <v>2.3043614049007774E-2</v>
      </c>
      <c r="AL484" s="4">
        <v>5460</v>
      </c>
      <c r="AM484" s="7">
        <f>AN484/(AF484+AH484+AJ484+AL484+AN484+AP484)</f>
        <v>3.8406023415012958E-3</v>
      </c>
      <c r="AN484" s="4">
        <v>910</v>
      </c>
      <c r="AO484" s="7">
        <f>AP484/(AF484+AH484+AJ484+AL484+AN484+AP484)</f>
        <v>1.6670746427395733E-3</v>
      </c>
      <c r="AP484" s="4">
        <v>395</v>
      </c>
      <c r="AQ484" s="6">
        <f>AO484+AM484+AK484+AI484+AG484+AE484</f>
        <v>1</v>
      </c>
      <c r="AR484" s="4">
        <v>27665</v>
      </c>
      <c r="AS484" s="4">
        <f>AR484/M484</f>
        <v>1202.8260869565217</v>
      </c>
      <c r="AT484" s="4">
        <f>AR484/V484</f>
        <v>1605.596343183119</v>
      </c>
      <c r="AU484" s="7">
        <f>AR484/(AR484+AV484+AY484+BB484)</f>
        <v>0.20151656420267475</v>
      </c>
      <c r="AV484" s="4">
        <v>62377</v>
      </c>
      <c r="AW484" s="4">
        <f>AV484/M484</f>
        <v>2712.0434782608695</v>
      </c>
      <c r="AX484" s="7">
        <f>AV484/(AR484+AV484+AY484+BB484)</f>
        <v>0.45436467468896596</v>
      </c>
      <c r="AY484" s="4">
        <v>31589</v>
      </c>
      <c r="AZ484" s="4">
        <f>AY484/M484</f>
        <v>1373.4347826086957</v>
      </c>
      <c r="BA484" s="7">
        <f>AY484/(AR484+AV484+AY484+BB484)</f>
        <v>0.23009964744616998</v>
      </c>
      <c r="BB484" s="4">
        <v>15653</v>
      </c>
      <c r="BC484" s="11">
        <f>BB484/(AR484+AV484+AY484+BB484)</f>
        <v>0.11401911366218934</v>
      </c>
      <c r="BD484" s="9">
        <f>BC484+BA484+AX484+AU484</f>
        <v>1</v>
      </c>
      <c r="BE484" s="14">
        <f>(AF484+AH484+AJ484+AL484+AN484+AP484)</f>
        <v>236942</v>
      </c>
      <c r="BF484" s="14">
        <f t="shared" si="35"/>
        <v>-137284</v>
      </c>
      <c r="BG484" s="13">
        <f>(AF484+AH484+AJ484+AL484+AN484+AP484)-(AR484+AV484+AY484+BB484)</f>
        <v>99658</v>
      </c>
      <c r="BH484" s="13">
        <f t="shared" si="36"/>
        <v>0</v>
      </c>
      <c r="BI484" s="14">
        <f>AF484/W484</f>
        <v>63223.502304147463</v>
      </c>
      <c r="BJ484" s="14">
        <f>AH484/Y484</f>
        <v>65739.808873720132</v>
      </c>
      <c r="BK484" s="14">
        <f>AJ484/AA484</f>
        <v>150436.37802197802</v>
      </c>
      <c r="BL484" s="14">
        <f>BI484+BJ484+BK484</f>
        <v>279399.6891998456</v>
      </c>
      <c r="BM484" s="14">
        <f>(AF484/W484)-AF484</f>
        <v>3573.5023041474633</v>
      </c>
      <c r="BN484" s="14">
        <f>AH484/Y484-AH484</f>
        <v>19213.808873720132</v>
      </c>
      <c r="BO484" s="14">
        <f>AJ484/AA484-AJ484</f>
        <v>26435.378021978016</v>
      </c>
      <c r="BP484" s="14">
        <f>BG484/S484</f>
        <v>0.12613403940786944</v>
      </c>
      <c r="BQ484" s="14">
        <f>(BG484-CA484)/S484</f>
        <v>0.12884271901355332</v>
      </c>
      <c r="BR484" s="27">
        <f>BQ484-BP484</f>
        <v>2.7086796056838836E-3</v>
      </c>
      <c r="BS484" s="28">
        <f t="shared" si="37"/>
        <v>641388</v>
      </c>
      <c r="BT484" s="11">
        <f>BS484/S484</f>
        <v>0.81178489702517165</v>
      </c>
      <c r="BU484" s="14">
        <f>(BE484-AP484)*1/BT484-(BE484-AP484)</f>
        <v>54844.230443974608</v>
      </c>
      <c r="BV484" s="14">
        <f t="shared" si="38"/>
        <v>0.29989013993236263</v>
      </c>
      <c r="BW484" s="27">
        <f>(AR484+AV484+AY484+BB484)/S484</f>
        <v>0.17375610052449322</v>
      </c>
      <c r="BX484" s="13">
        <f>(AF484+AH484+AJ484+AL484+AN484)/N484</f>
        <v>166.6997885835095</v>
      </c>
      <c r="BY484" s="26">
        <f>BX484/K484</f>
        <v>0.36880484199891483</v>
      </c>
      <c r="BZ484" s="11">
        <f>AP484/BE484</f>
        <v>1.6670746427395733E-3</v>
      </c>
      <c r="CA484" s="15">
        <f>-(BM484+BN484+BO484)/M484</f>
        <v>-2140.1169217324177</v>
      </c>
      <c r="CB484" s="15">
        <f>BG484-CA484</f>
        <v>101798.11692173242</v>
      </c>
      <c r="CC484" s="18">
        <f t="shared" si="39"/>
        <v>0</v>
      </c>
      <c r="CD484" s="17">
        <f>(AF484/(AF484+AH484+AJ484))/(X484/(X484+Z484+AB484))</f>
        <v>1.9695277981727108</v>
      </c>
      <c r="CE484" s="19">
        <f>(AH484/(AF484+AH484+AJ484))/(Z484/(X484+Z484+AB484))</f>
        <v>0.85344370250333923</v>
      </c>
      <c r="CF484" s="18">
        <f>(AJ484/(AF484+AH484+AJ484))/(AB484/(X484+Z484+AB484))</f>
        <v>0.85297365360859989</v>
      </c>
      <c r="CG484">
        <f>AH484/Z484</f>
        <v>112.38164251207729</v>
      </c>
      <c r="CH484" s="11">
        <f>BB484/BE484</f>
        <v>6.6062580715955804E-2</v>
      </c>
      <c r="CI484" s="14">
        <f>AY484/V484</f>
        <v>1833.3339195666563</v>
      </c>
      <c r="CJ484" s="14">
        <f>AV484/M484</f>
        <v>2712.0434782608695</v>
      </c>
      <c r="CK484" s="17">
        <f>N484/V484</f>
        <v>82.354643447563561</v>
      </c>
      <c r="CL484" s="17">
        <f>(AL484+AN484)/N484</f>
        <v>4.4890768146582101</v>
      </c>
      <c r="CM484" s="14">
        <f>AP484/AC484</f>
        <v>5</v>
      </c>
    </row>
    <row r="485" spans="1:91" hidden="1" x14ac:dyDescent="0.2">
      <c r="A485">
        <v>382</v>
      </c>
      <c r="B485" s="2">
        <v>44835</v>
      </c>
      <c r="C485" s="3" t="s">
        <v>53</v>
      </c>
      <c r="D485" t="s">
        <v>54</v>
      </c>
      <c r="E485" s="3" t="s">
        <v>37</v>
      </c>
      <c r="F485" t="s">
        <v>38</v>
      </c>
      <c r="G485" t="str">
        <f>CONCATENATE(C485,E485)</f>
        <v>YVRLAX</v>
      </c>
      <c r="H485" t="s">
        <v>30</v>
      </c>
      <c r="I485">
        <f>U485/M485</f>
        <v>132</v>
      </c>
      <c r="J485" t="str">
        <f>_xlfn.CONCAT(C485,E485,H485)</f>
        <v>YVRLAX737-700</v>
      </c>
      <c r="K485" s="4">
        <v>1080</v>
      </c>
      <c r="L485" s="4">
        <f>N485/M485</f>
        <v>120.85714285714286</v>
      </c>
      <c r="M485" s="4">
        <v>7</v>
      </c>
      <c r="N485" s="4">
        <v>846</v>
      </c>
      <c r="O485" s="4">
        <f>P485/M485</f>
        <v>13.857142857142858</v>
      </c>
      <c r="P485" s="4">
        <v>97</v>
      </c>
      <c r="Q485" s="4">
        <v>202</v>
      </c>
      <c r="R485" s="4">
        <v>547</v>
      </c>
      <c r="S485" s="4">
        <f>U485*K485</f>
        <v>997920</v>
      </c>
      <c r="T485" s="7">
        <f>N485/U485</f>
        <v>0.91558441558441561</v>
      </c>
      <c r="U485" s="4">
        <v>924</v>
      </c>
      <c r="V485" s="4">
        <v>4.5288490284005976</v>
      </c>
      <c r="W485" s="7">
        <f>P485/X485</f>
        <v>0.81512605042016806</v>
      </c>
      <c r="X485" s="4">
        <v>119</v>
      </c>
      <c r="Y485" s="7">
        <f>Q485/Z485</f>
        <v>0.93087557603686633</v>
      </c>
      <c r="Z485" s="4">
        <v>217</v>
      </c>
      <c r="AA485" s="7">
        <f>R485/AB485</f>
        <v>0.93027210884353739</v>
      </c>
      <c r="AB485" s="4">
        <v>588</v>
      </c>
      <c r="AC485" s="4">
        <v>0</v>
      </c>
      <c r="AD485" s="4" t="e">
        <f>AP485/AC485</f>
        <v>#DIV/0!</v>
      </c>
      <c r="AE485" s="7">
        <f>AF485/(AF485+AH485+AJ485+AL485+AN485+AP485)</f>
        <v>0.19714417319207739</v>
      </c>
      <c r="AF485" s="4">
        <v>36380</v>
      </c>
      <c r="AG485" s="7">
        <f>AH485/(AF485+AH485+AJ485+AL485+AN485+AP485)</f>
        <v>0.23520741322784294</v>
      </c>
      <c r="AH485" s="4">
        <v>43404</v>
      </c>
      <c r="AI485" s="7">
        <f>AJ485/(AF485+AH485+AJ485+AL485+AN485+AP485)</f>
        <v>0.5380009212344542</v>
      </c>
      <c r="AJ485" s="4">
        <v>99280</v>
      </c>
      <c r="AK485" s="7">
        <f>AL485/(AF485+AH485+AJ485+AL485+AN485+AP485)</f>
        <v>1.7801501070257676E-2</v>
      </c>
      <c r="AL485" s="4">
        <v>3285</v>
      </c>
      <c r="AM485" s="7">
        <f>AN485/(AF485+AH485+AJ485+AL485+AN485+AP485)</f>
        <v>1.1845991275367817E-2</v>
      </c>
      <c r="AN485" s="4">
        <v>2186</v>
      </c>
      <c r="AO485" s="7">
        <f>AP485/(AF485+AH485+AJ485+AL485+AN485+AP485)</f>
        <v>0</v>
      </c>
      <c r="AP485" s="4">
        <v>0</v>
      </c>
      <c r="AQ485" s="6">
        <f>AO485+AM485+AK485+AI485+AG485+AE485</f>
        <v>1</v>
      </c>
      <c r="AR485" s="4">
        <v>16678</v>
      </c>
      <c r="AS485" s="4">
        <f>AR485/M485</f>
        <v>2382.5714285714284</v>
      </c>
      <c r="AT485" s="4">
        <f>AR485/V485</f>
        <v>3682.6133738200542</v>
      </c>
      <c r="AU485" s="7">
        <f>AR485/(AR485+AV485+AY485+BB485)</f>
        <v>0.21094570152916028</v>
      </c>
      <c r="AV485" s="4">
        <v>36677</v>
      </c>
      <c r="AW485" s="4">
        <f>AV485/M485</f>
        <v>5239.5714285714284</v>
      </c>
      <c r="AX485" s="7">
        <f>AV485/(AR485+AV485+AY485+BB485)</f>
        <v>0.46389588050036046</v>
      </c>
      <c r="AY485" s="4">
        <v>14830</v>
      </c>
      <c r="AZ485" s="4">
        <f>AY485/M485</f>
        <v>2118.5714285714284</v>
      </c>
      <c r="BA485" s="7">
        <f>AY485/(AR485+AV485+AY485+BB485)</f>
        <v>0.18757193630396013</v>
      </c>
      <c r="BB485" s="4">
        <v>10878</v>
      </c>
      <c r="BC485" s="11">
        <f>BB485/(AR485+AV485+AY485+BB485)</f>
        <v>0.1375864816665191</v>
      </c>
      <c r="BD485" s="9">
        <f>BC485+BA485+AX485+AU485</f>
        <v>1</v>
      </c>
      <c r="BE485" s="14">
        <f>(AF485+AH485+AJ485+AL485+AN485+AP485)</f>
        <v>184535</v>
      </c>
      <c r="BF485" s="14">
        <f t="shared" si="35"/>
        <v>-79063</v>
      </c>
      <c r="BG485" s="13">
        <f>(AF485+AH485+AJ485+AL485+AN485+AP485)-(AR485+AV485+AY485+BB485)</f>
        <v>105472</v>
      </c>
      <c r="BH485" s="13">
        <f t="shared" si="36"/>
        <v>0</v>
      </c>
      <c r="BI485" s="14">
        <f>AF485/W485</f>
        <v>44631.134020618556</v>
      </c>
      <c r="BJ485" s="14">
        <f>AH485/Y485</f>
        <v>46627.069306930694</v>
      </c>
      <c r="BK485" s="14">
        <f>AJ485/AA485</f>
        <v>106721.46252285193</v>
      </c>
      <c r="BL485" s="14">
        <f>BI485+BJ485+BK485</f>
        <v>197979.66585040116</v>
      </c>
      <c r="BM485" s="14">
        <f>(AF485/W485)-AF485</f>
        <v>8251.134020618556</v>
      </c>
      <c r="BN485" s="14">
        <f>AH485/Y485-AH485</f>
        <v>3223.0693069306944</v>
      </c>
      <c r="BO485" s="14">
        <f>AJ485/AA485-AJ485</f>
        <v>7441.462522851929</v>
      </c>
      <c r="BP485" s="14">
        <f>BG485/S485</f>
        <v>0.10569183902517236</v>
      </c>
      <c r="BQ485" s="14">
        <f>(BG485-CA485)/S485</f>
        <v>0.10839970937412692</v>
      </c>
      <c r="BR485" s="27">
        <f>BQ485-BP485</f>
        <v>2.7078703489545608E-3</v>
      </c>
      <c r="BS485" s="28">
        <f t="shared" si="37"/>
        <v>913680</v>
      </c>
      <c r="BT485" s="11">
        <f>BS485/S485</f>
        <v>0.91558441558441561</v>
      </c>
      <c r="BU485" s="14">
        <f>(BE485-AP485)*1/BT485-(BE485-AP485)</f>
        <v>17013.865248226939</v>
      </c>
      <c r="BV485" s="14">
        <f t="shared" si="38"/>
        <v>0.1849196328362995</v>
      </c>
      <c r="BW485" s="27">
        <f>(AR485+AV485+AY485+BB485)/S485</f>
        <v>7.9227793811127142E-2</v>
      </c>
      <c r="BX485" s="13">
        <f>(AF485+AH485+AJ485+AL485+AN485)/N485</f>
        <v>218.12647754137114</v>
      </c>
      <c r="BY485" s="26">
        <f>BX485/K485</f>
        <v>0.20196896068645476</v>
      </c>
      <c r="BZ485" s="11">
        <f>AP485/BE485</f>
        <v>0</v>
      </c>
      <c r="CA485" s="15">
        <f>-(BM485+BN485+BO485)/M485</f>
        <v>-2702.2379786287397</v>
      </c>
      <c r="CB485" s="15">
        <f>BG485-CA485</f>
        <v>108174.23797862873</v>
      </c>
      <c r="CC485" s="18">
        <f t="shared" si="39"/>
        <v>0</v>
      </c>
      <c r="CD485" s="17">
        <f>(AF485/(AF485+AH485+AJ485))/(X485/(X485+Z485+AB485))</f>
        <v>1.5775365232542555</v>
      </c>
      <c r="CE485" s="19">
        <f>(AH485/(AF485+AH485+AJ485))/(Z485/(X485+Z485+AB485))</f>
        <v>1.0321283577830525</v>
      </c>
      <c r="CF485" s="18">
        <f>(AJ485/(AF485+AH485+AJ485))/(AB485/(X485+Z485+AB485))</f>
        <v>0.87126071444527409</v>
      </c>
      <c r="CG485">
        <f>AH485/Z485</f>
        <v>200.0184331797235</v>
      </c>
      <c r="CH485" s="11">
        <f>BB485/BE485</f>
        <v>5.8948167014387515E-2</v>
      </c>
      <c r="CI485" s="14">
        <f>AY485/V485</f>
        <v>3274.5626774044495</v>
      </c>
      <c r="CJ485" s="14">
        <f>AV485/M485</f>
        <v>5239.5714285714284</v>
      </c>
      <c r="CK485" s="17">
        <f>N485/V485</f>
        <v>186.80242920324775</v>
      </c>
      <c r="CL485" s="17">
        <f>(AL485+AN485)/N485</f>
        <v>6.4669030732860522</v>
      </c>
      <c r="CM485" s="14" t="e">
        <f>AP485/AC485</f>
        <v>#DIV/0!</v>
      </c>
    </row>
    <row r="486" spans="1:91" hidden="1" x14ac:dyDescent="0.2">
      <c r="A486">
        <v>1074</v>
      </c>
      <c r="B486" s="2">
        <v>45231</v>
      </c>
      <c r="C486" s="3" t="s">
        <v>32</v>
      </c>
      <c r="D486" t="s">
        <v>33</v>
      </c>
      <c r="E486" s="3" t="s">
        <v>43</v>
      </c>
      <c r="F486" t="s">
        <v>38</v>
      </c>
      <c r="G486" t="str">
        <f>CONCATENATE(C486,E486)</f>
        <v>HNLSFO</v>
      </c>
      <c r="H486" t="s">
        <v>48</v>
      </c>
      <c r="I486">
        <f>U486/M486</f>
        <v>165.5</v>
      </c>
      <c r="J486" t="str">
        <f>_xlfn.CONCAT(C486,E486,H486)</f>
        <v>HNLSFOA321</v>
      </c>
      <c r="K486" s="4">
        <v>2399</v>
      </c>
      <c r="L486" s="4">
        <f>N486/M486</f>
        <v>155.25</v>
      </c>
      <c r="M486" s="4">
        <v>4</v>
      </c>
      <c r="N486" s="4">
        <v>621</v>
      </c>
      <c r="O486" s="4">
        <f>P486/M486</f>
        <v>18.25</v>
      </c>
      <c r="P486" s="4">
        <v>73</v>
      </c>
      <c r="Q486" s="4">
        <v>157</v>
      </c>
      <c r="R486" s="4">
        <v>391</v>
      </c>
      <c r="S486" s="4">
        <f>U486*K486</f>
        <v>1588138</v>
      </c>
      <c r="T486" s="7">
        <f>N486/U486</f>
        <v>0.9380664652567976</v>
      </c>
      <c r="U486" s="4">
        <v>662</v>
      </c>
      <c r="V486" s="4">
        <v>17.568121135469362</v>
      </c>
      <c r="W486" s="7">
        <f>P486/X486</f>
        <v>0.82954545454545459</v>
      </c>
      <c r="X486" s="4">
        <v>88</v>
      </c>
      <c r="Y486" s="7">
        <f>Q486/Z486</f>
        <v>0.95151515151515154</v>
      </c>
      <c r="Z486" s="4">
        <v>165</v>
      </c>
      <c r="AA486" s="7">
        <f>R486/AB486</f>
        <v>0.95365853658536581</v>
      </c>
      <c r="AB486" s="4">
        <v>410</v>
      </c>
      <c r="AC486" s="4">
        <v>3877</v>
      </c>
      <c r="AD486" s="4">
        <f>AP486/AC486</f>
        <v>5.9992262058292498</v>
      </c>
      <c r="AE486" s="7">
        <f>AF486/(AF486+AH486+AJ486+AL486+AN486+AP486)</f>
        <v>0.17323633066095093</v>
      </c>
      <c r="AF486" s="4">
        <v>42028</v>
      </c>
      <c r="AG486" s="7">
        <f>AH486/(AF486+AH486+AJ486+AL486+AN486+AP486)</f>
        <v>0.23709321736979863</v>
      </c>
      <c r="AH486" s="4">
        <v>57520</v>
      </c>
      <c r="AI486" s="7">
        <f>AJ486/(AF486+AH486+AJ486+AL486+AN486+AP486)</f>
        <v>0.47448733538055687</v>
      </c>
      <c r="AJ486" s="4">
        <v>115113</v>
      </c>
      <c r="AK486" s="7">
        <f>AL486/(AF486+AH486+AJ486+AL486+AN486+AP486)</f>
        <v>1.1252859586570763E-2</v>
      </c>
      <c r="AL486" s="4">
        <v>2730</v>
      </c>
      <c r="AM486" s="7">
        <f>AN486/(AF486+AH486+AJ486+AL486+AN486+AP486)</f>
        <v>8.058366480492983E-3</v>
      </c>
      <c r="AN486" s="4">
        <v>1955</v>
      </c>
      <c r="AO486" s="7">
        <f>AP486/(AF486+AH486+AJ486+AL486+AN486+AP486)</f>
        <v>9.587189052162981E-2</v>
      </c>
      <c r="AP486" s="4">
        <v>23259</v>
      </c>
      <c r="AQ486" s="6">
        <f>AO486+AM486+AK486+AI486+AG486+AE486</f>
        <v>0.99999999999999989</v>
      </c>
      <c r="AR486" s="4">
        <v>79390</v>
      </c>
      <c r="AS486" s="4">
        <f>AR486/M486</f>
        <v>19847.5</v>
      </c>
      <c r="AT486" s="4">
        <f>AR486/V486</f>
        <v>4518.9806802797275</v>
      </c>
      <c r="AU486" s="7">
        <f>AR486/(AR486+AV486+AY486+BB486)</f>
        <v>0.38984507353482778</v>
      </c>
      <c r="AV486" s="4">
        <v>24337</v>
      </c>
      <c r="AW486" s="4">
        <f>AV486/M486</f>
        <v>6084.25</v>
      </c>
      <c r="AX486" s="7">
        <f>AV486/(AR486+AV486+AY486+BB486)</f>
        <v>0.11950698519482433</v>
      </c>
      <c r="AY486" s="4">
        <v>45731</v>
      </c>
      <c r="AZ486" s="4">
        <f>AY486/M486</f>
        <v>11432.75</v>
      </c>
      <c r="BA486" s="7">
        <f>AY486/(AR486+AV486+AY486+BB486)</f>
        <v>0.22456235115028603</v>
      </c>
      <c r="BB486" s="4">
        <v>54187</v>
      </c>
      <c r="BC486" s="11">
        <f>BB486/(AR486+AV486+AY486+BB486)</f>
        <v>0.26608559012006189</v>
      </c>
      <c r="BD486" s="9">
        <f>BC486+BA486+AX486+AU486</f>
        <v>1</v>
      </c>
      <c r="BE486" s="14">
        <f>(AF486+AH486+AJ486+AL486+AN486+AP486)</f>
        <v>242605</v>
      </c>
      <c r="BF486" s="14">
        <f t="shared" si="35"/>
        <v>-203645</v>
      </c>
      <c r="BG486" s="13">
        <f>(AF486+AH486+AJ486+AL486+AN486+AP486)-(AR486+AV486+AY486+BB486)</f>
        <v>38960</v>
      </c>
      <c r="BH486" s="13">
        <f t="shared" si="36"/>
        <v>0</v>
      </c>
      <c r="BI486" s="14">
        <f>AF486/W486</f>
        <v>50663.890410958898</v>
      </c>
      <c r="BJ486" s="14">
        <f>AH486/Y486</f>
        <v>60450.955414012737</v>
      </c>
      <c r="BK486" s="14">
        <f>AJ486/AA486</f>
        <v>120706.726342711</v>
      </c>
      <c r="BL486" s="14">
        <f>BI486+BJ486+BK486</f>
        <v>231821.57216768264</v>
      </c>
      <c r="BM486" s="14">
        <f>(AF486/W486)-AF486</f>
        <v>8635.8904109588984</v>
      </c>
      <c r="BN486" s="14">
        <f>AH486/Y486-AH486</f>
        <v>2930.9554140127366</v>
      </c>
      <c r="BO486" s="14">
        <f>AJ486/AA486-AJ486</f>
        <v>5593.7263427110011</v>
      </c>
      <c r="BP486" s="14">
        <f>BG486/S486</f>
        <v>2.4531873174749298E-2</v>
      </c>
      <c r="BQ486" s="14">
        <f>(BG486-CA486)/S486</f>
        <v>2.7233239833012408E-2</v>
      </c>
      <c r="BR486" s="27">
        <f>BQ486-BP486</f>
        <v>2.7013666582631109E-3</v>
      </c>
      <c r="BS486" s="28">
        <f t="shared" si="37"/>
        <v>1489779</v>
      </c>
      <c r="BT486" s="11">
        <f>BS486/S486</f>
        <v>0.9380664652567976</v>
      </c>
      <c r="BU486" s="14">
        <f>(BE486-AP486)*1/BT486-(BE486-AP486)</f>
        <v>14481.780998389702</v>
      </c>
      <c r="BV486" s="14">
        <f t="shared" si="38"/>
        <v>0.15276065430082272</v>
      </c>
      <c r="BW486" s="27">
        <f>(AR486+AV486+AY486+BB486)/S486</f>
        <v>0.12822878112607342</v>
      </c>
      <c r="BX486" s="13">
        <f>(AF486+AH486+AJ486+AL486+AN486)/N486</f>
        <v>353.21417069243154</v>
      </c>
      <c r="BY486" s="26">
        <f>BX486/K486</f>
        <v>0.14723391858792478</v>
      </c>
      <c r="BZ486" s="11">
        <f>AP486/BE486</f>
        <v>9.587189052162981E-2</v>
      </c>
      <c r="CA486" s="15">
        <f>-(BM486+BN486+BO486)/M486</f>
        <v>-4290.143041920659</v>
      </c>
      <c r="CB486" s="15">
        <f>BG486-CA486</f>
        <v>43250.143041920659</v>
      </c>
      <c r="CC486" s="18">
        <f t="shared" si="39"/>
        <v>0</v>
      </c>
      <c r="CD486" s="17">
        <f>(AF486/(AF486+AH486+AJ486))/(X486/(X486+Z486+AB486))</f>
        <v>1.4750829108560601</v>
      </c>
      <c r="CE486" s="19">
        <f>(AH486/(AF486+AH486+AJ486))/(Z486/(X486+Z486+AB486))</f>
        <v>1.076701488308627</v>
      </c>
      <c r="CF486" s="18">
        <f>(AJ486/(AF486+AH486+AJ486))/(AB486/(X486+Z486+AB486))</f>
        <v>0.86716331286278836</v>
      </c>
      <c r="CG486">
        <f>AH486/Z486</f>
        <v>348.60606060606062</v>
      </c>
      <c r="CH486" s="11">
        <f>BB486/BE486</f>
        <v>0.22335483605036993</v>
      </c>
      <c r="CI486" s="14">
        <f>AY486/V486</f>
        <v>2603.0672060696843</v>
      </c>
      <c r="CJ486" s="14">
        <f>AV486/M486</f>
        <v>6084.25</v>
      </c>
      <c r="CK486" s="17">
        <f>N486/V486</f>
        <v>35.348116922203189</v>
      </c>
      <c r="CL486" s="17">
        <f>(AL486+AN486)/N486</f>
        <v>7.544283413848631</v>
      </c>
      <c r="CM486" s="14">
        <f>AP486/AC486</f>
        <v>5.9992262058292498</v>
      </c>
    </row>
    <row r="487" spans="1:91" hidden="1" x14ac:dyDescent="0.2">
      <c r="A487">
        <v>905</v>
      </c>
      <c r="B487" s="2">
        <v>45200</v>
      </c>
      <c r="C487" s="3" t="s">
        <v>52</v>
      </c>
      <c r="D487" t="s">
        <v>33</v>
      </c>
      <c r="E487" s="3" t="s">
        <v>37</v>
      </c>
      <c r="F487" t="s">
        <v>38</v>
      </c>
      <c r="G487" t="str">
        <f>CONCATENATE(C487,E487)</f>
        <v>OGGLAX</v>
      </c>
      <c r="H487" t="s">
        <v>31</v>
      </c>
      <c r="I487">
        <f>U487/M487</f>
        <v>169.42857142857142</v>
      </c>
      <c r="J487" t="str">
        <f>_xlfn.CONCAT(C487,E487,H487)</f>
        <v>OGGLAX737-800</v>
      </c>
      <c r="K487" s="4">
        <v>2486</v>
      </c>
      <c r="L487" s="4">
        <f>N487/M487</f>
        <v>121.78571428571429</v>
      </c>
      <c r="M487" s="4">
        <v>14</v>
      </c>
      <c r="N487" s="4">
        <v>1705</v>
      </c>
      <c r="O487" s="4">
        <f>P487/M487</f>
        <v>17.571428571428573</v>
      </c>
      <c r="P487" s="4">
        <v>246</v>
      </c>
      <c r="Q487" s="4">
        <v>401</v>
      </c>
      <c r="R487" s="4">
        <v>1059</v>
      </c>
      <c r="S487" s="4">
        <f>U487*K487</f>
        <v>5896792</v>
      </c>
      <c r="T487" s="7">
        <f>N487/U487</f>
        <v>0.71880269814502529</v>
      </c>
      <c r="U487" s="4">
        <v>2372</v>
      </c>
      <c r="V487" s="4">
        <v>73.592360549717057</v>
      </c>
      <c r="W487" s="7">
        <f>P487/X487</f>
        <v>0.82274247491638797</v>
      </c>
      <c r="X487" s="4">
        <v>299</v>
      </c>
      <c r="Y487" s="7">
        <f>Q487/Z487</f>
        <v>0.70350877192982453</v>
      </c>
      <c r="Z487" s="4">
        <v>570</v>
      </c>
      <c r="AA487" s="7">
        <f>R487/AB487</f>
        <v>0.70459081836327342</v>
      </c>
      <c r="AB487" s="4">
        <v>1503</v>
      </c>
      <c r="AC487" s="4">
        <v>7008</v>
      </c>
      <c r="AD487" s="4">
        <f>AP487/AC487</f>
        <v>5.9994292237442925</v>
      </c>
      <c r="AE487" s="7">
        <f>AF487/(AF487+AH487+AJ487+AL487+AN487+AP487)</f>
        <v>0.22890400471500355</v>
      </c>
      <c r="AF487" s="4">
        <v>150693</v>
      </c>
      <c r="AG487" s="7">
        <f>AH487/(AF487+AH487+AJ487+AL487+AN487+AP487)</f>
        <v>0.19548732842794733</v>
      </c>
      <c r="AH487" s="4">
        <v>128694</v>
      </c>
      <c r="AI487" s="7">
        <f>AJ487/(AF487+AH487+AJ487+AL487+AN487+AP487)</f>
        <v>0.49085100953329969</v>
      </c>
      <c r="AJ487" s="4">
        <v>323139</v>
      </c>
      <c r="AK487" s="7">
        <f>AL487/(AF487+AH487+AJ487+AL487+AN487+AP487)</f>
        <v>1.1245222717081558E-2</v>
      </c>
      <c r="AL487" s="4">
        <v>7403</v>
      </c>
      <c r="AM487" s="7">
        <f>AN487/(AF487+AH487+AJ487+AL487+AN487+AP487)</f>
        <v>9.647225378385112E-3</v>
      </c>
      <c r="AN487" s="4">
        <v>6351</v>
      </c>
      <c r="AO487" s="7">
        <f>AP487/(AF487+AH487+AJ487+AL487+AN487+AP487)</f>
        <v>6.3865209228282732E-2</v>
      </c>
      <c r="AP487" s="4">
        <v>42044</v>
      </c>
      <c r="AQ487" s="6">
        <f>AO487+AM487+AK487+AI487+AG487+AE487</f>
        <v>1</v>
      </c>
      <c r="AR487" s="4">
        <v>306001</v>
      </c>
      <c r="AS487" s="4">
        <f>AR487/M487</f>
        <v>21857.214285714286</v>
      </c>
      <c r="AT487" s="4">
        <f>AR487/V487</f>
        <v>4158.0538756230517</v>
      </c>
      <c r="AU487" s="7">
        <f>AR487/(AR487+AV487+AY487+BB487)</f>
        <v>0.39058389548723904</v>
      </c>
      <c r="AV487" s="4">
        <v>83598</v>
      </c>
      <c r="AW487" s="4">
        <f>AV487/M487</f>
        <v>5971.2857142857147</v>
      </c>
      <c r="AX487" s="7">
        <f>AV487/(AR487+AV487+AY487+BB487)</f>
        <v>0.10670563983432149</v>
      </c>
      <c r="AY487" s="4">
        <v>165422</v>
      </c>
      <c r="AZ487" s="4">
        <f>AY487/M487</f>
        <v>11815.857142857143</v>
      </c>
      <c r="BA487" s="7">
        <f>AY487/(AR487+AV487+AY487+BB487)</f>
        <v>0.21114692160904722</v>
      </c>
      <c r="BB487" s="4">
        <v>228424</v>
      </c>
      <c r="BC487" s="11">
        <f>BB487/(AR487+AV487+AY487+BB487)</f>
        <v>0.29156354306939225</v>
      </c>
      <c r="BD487" s="9">
        <f>BC487+BA487+AX487+AU487</f>
        <v>1</v>
      </c>
      <c r="BE487" s="14">
        <f>(AF487+AH487+AJ487+AL487+AN487+AP487)</f>
        <v>658324</v>
      </c>
      <c r="BF487" s="14">
        <f t="shared" si="35"/>
        <v>-783445</v>
      </c>
      <c r="BG487" s="13">
        <f>(AF487+AH487+AJ487+AL487+AN487+AP487)-(AR487+AV487+AY487+BB487)</f>
        <v>-125121</v>
      </c>
      <c r="BH487" s="13">
        <f t="shared" si="36"/>
        <v>1</v>
      </c>
      <c r="BI487" s="14">
        <f>AF487/W487</f>
        <v>183159.37804878049</v>
      </c>
      <c r="BJ487" s="14">
        <f>AH487/Y487</f>
        <v>182931.62094763093</v>
      </c>
      <c r="BK487" s="14">
        <f>AJ487/AA487</f>
        <v>458619.37393767707</v>
      </c>
      <c r="BL487" s="14">
        <f>BI487+BJ487+BK487</f>
        <v>824710.37293408858</v>
      </c>
      <c r="BM487" s="14">
        <f>(AF487/W487)-AF487</f>
        <v>32466.378048780491</v>
      </c>
      <c r="BN487" s="14">
        <f>AH487/Y487-AH487</f>
        <v>54237.62094763093</v>
      </c>
      <c r="BO487" s="14">
        <f>AJ487/AA487-AJ487</f>
        <v>135480.37393767707</v>
      </c>
      <c r="BP487" s="14">
        <f>BG487/S487</f>
        <v>-2.1218486254899274E-2</v>
      </c>
      <c r="BQ487" s="14">
        <f>(BG487-CA487)/S487</f>
        <v>-1.8527139442524869E-2</v>
      </c>
      <c r="BR487" s="27">
        <f>BQ487-BP487</f>
        <v>2.6913468123744046E-3</v>
      </c>
      <c r="BS487" s="28">
        <f t="shared" si="37"/>
        <v>4238630</v>
      </c>
      <c r="BT487" s="11">
        <f>BS487/S487</f>
        <v>0.71880269814502529</v>
      </c>
      <c r="BU487" s="14">
        <f>(BE487-AP487)*1/BT487-(BE487-AP487)</f>
        <v>241090.18181818188</v>
      </c>
      <c r="BV487" s="14">
        <f t="shared" si="38"/>
        <v>0.11164104143405432</v>
      </c>
      <c r="BW487" s="27">
        <f>(AR487+AV487+AY487+BB487)/S487</f>
        <v>0.13285952768895359</v>
      </c>
      <c r="BX487" s="13">
        <f>(AF487+AH487+AJ487+AL487+AN487)/N487</f>
        <v>361.45454545454544</v>
      </c>
      <c r="BY487" s="26">
        <f>BX487/K487</f>
        <v>0.14539603598332479</v>
      </c>
      <c r="BZ487" s="11">
        <f>AP487/BE487</f>
        <v>6.3865209228282732E-2</v>
      </c>
      <c r="CA487" s="15">
        <f>-(BM487+BN487+BO487)/M487</f>
        <v>-15870.312352434892</v>
      </c>
      <c r="CB487" s="15">
        <f>BG487-CA487</f>
        <v>-109250.68764756511</v>
      </c>
      <c r="CC487" s="18">
        <f t="shared" si="39"/>
        <v>1</v>
      </c>
      <c r="CD487" s="17">
        <f>(AF487/(AF487+AH487+AJ487))/(X487/(X487+Z487+AB487))</f>
        <v>1.9840873268023225</v>
      </c>
      <c r="CE487" s="19">
        <f>(AH487/(AF487+AH487+AJ487))/(Z487/(X487+Z487+AB487))</f>
        <v>0.88883743300354623</v>
      </c>
      <c r="CF487" s="18">
        <f>(AJ487/(AF487+AH487+AJ487))/(AB487/(X487+Z487+AB487))</f>
        <v>0.8463875931297965</v>
      </c>
      <c r="CG487">
        <f>AH487/Z487</f>
        <v>225.77894736842106</v>
      </c>
      <c r="CH487" s="11">
        <f>BB487/BE487</f>
        <v>0.34697808373992139</v>
      </c>
      <c r="CI487" s="14">
        <f>AY487/V487</f>
        <v>2247.8148379035247</v>
      </c>
      <c r="CJ487" s="14">
        <f>AV487/M487</f>
        <v>5971.2857142857147</v>
      </c>
      <c r="CK487" s="17">
        <f>N487/V487</f>
        <v>23.168165652848533</v>
      </c>
      <c r="CL487" s="17">
        <f>(AL487+AN487)/N487</f>
        <v>8.0668621700879761</v>
      </c>
      <c r="CM487" s="14">
        <f>AP487/AC487</f>
        <v>5.9994292237442925</v>
      </c>
    </row>
    <row r="488" spans="1:91" hidden="1" x14ac:dyDescent="0.2">
      <c r="A488">
        <v>868</v>
      </c>
      <c r="B488" s="2">
        <v>45200</v>
      </c>
      <c r="C488" s="3" t="s">
        <v>36</v>
      </c>
      <c r="D488" t="s">
        <v>28</v>
      </c>
      <c r="E488" s="3" t="s">
        <v>41</v>
      </c>
      <c r="F488" t="s">
        <v>42</v>
      </c>
      <c r="G488" t="str">
        <f>CONCATENATE(C488,E488)</f>
        <v>JNUSEA</v>
      </c>
      <c r="H488" t="s">
        <v>34</v>
      </c>
      <c r="I488">
        <f>U488/M488</f>
        <v>175.9047619047619</v>
      </c>
      <c r="J488" t="str">
        <f>_xlfn.CONCAT(C488,E488,H488)</f>
        <v>JNUSEA737-900</v>
      </c>
      <c r="K488" s="4">
        <v>909</v>
      </c>
      <c r="L488" s="4">
        <f>N488/M488</f>
        <v>133.9047619047619</v>
      </c>
      <c r="M488" s="4">
        <v>21</v>
      </c>
      <c r="N488" s="4">
        <v>2812</v>
      </c>
      <c r="O488" s="4">
        <f>P488/M488</f>
        <v>17.571428571428573</v>
      </c>
      <c r="P488" s="4">
        <v>369</v>
      </c>
      <c r="Q488" s="4">
        <v>764</v>
      </c>
      <c r="R488" s="4">
        <v>1680</v>
      </c>
      <c r="S488" s="4">
        <f>U488*K488</f>
        <v>3357846</v>
      </c>
      <c r="T488" s="7">
        <f>N488/U488</f>
        <v>0.76123443421765025</v>
      </c>
      <c r="U488" s="4">
        <v>3694</v>
      </c>
      <c r="V488" s="4">
        <v>49.917344216816048</v>
      </c>
      <c r="W488" s="7">
        <f>P488/X488</f>
        <v>0.77358490566037741</v>
      </c>
      <c r="X488" s="4">
        <v>477</v>
      </c>
      <c r="Y488" s="7">
        <f>Q488/Z488</f>
        <v>0.8565022421524664</v>
      </c>
      <c r="Z488" s="4">
        <v>892</v>
      </c>
      <c r="AA488" s="7">
        <f>R488/AB488</f>
        <v>0.72289156626506024</v>
      </c>
      <c r="AB488" s="4">
        <v>2324</v>
      </c>
      <c r="AC488" s="4">
        <v>11432</v>
      </c>
      <c r="AD488" s="4">
        <f>AP488/AC488</f>
        <v>5.9999125262421273</v>
      </c>
      <c r="AE488" s="7">
        <f>AF488/(AF488+AH488+AJ488+AL488+AN488+AP488)</f>
        <v>0.19702045652533187</v>
      </c>
      <c r="AF488" s="4">
        <v>140673</v>
      </c>
      <c r="AG488" s="7">
        <f>AH488/(AF488+AH488+AJ488+AL488+AN488+AP488)</f>
        <v>0.23812678395858836</v>
      </c>
      <c r="AH488" s="4">
        <v>170023</v>
      </c>
      <c r="AI488" s="7">
        <f>AJ488/(AF488+AH488+AJ488+AL488+AN488+AP488)</f>
        <v>0.43756880232828477</v>
      </c>
      <c r="AJ488" s="4">
        <v>312425</v>
      </c>
      <c r="AK488" s="7">
        <f>AL488/(AF488+AH488+AJ488+AL488+AN488+AP488)</f>
        <v>1.6470542099321851E-2</v>
      </c>
      <c r="AL488" s="4">
        <v>11760</v>
      </c>
      <c r="AM488" s="7">
        <f>AN488/(AF488+AH488+AJ488+AL488+AN488+AP488)</f>
        <v>1.4747857849137678E-2</v>
      </c>
      <c r="AN488" s="4">
        <v>10530</v>
      </c>
      <c r="AO488" s="7">
        <f>AP488/(AF488+AH488+AJ488+AL488+AN488+AP488)</f>
        <v>9.6065557239335464E-2</v>
      </c>
      <c r="AP488" s="4">
        <v>68591</v>
      </c>
      <c r="AQ488" s="6">
        <f>AO488+AM488+AK488+AI488+AG488+AE488</f>
        <v>0.99999999999999989</v>
      </c>
      <c r="AR488" s="4">
        <v>207559</v>
      </c>
      <c r="AS488" s="4">
        <f>AR488/M488</f>
        <v>9883.7619047619046</v>
      </c>
      <c r="AT488" s="4">
        <f>AR488/V488</f>
        <v>4158.0537437742523</v>
      </c>
      <c r="AU488" s="7">
        <f>AR488/(AR488+AV488+AY488+BB488)</f>
        <v>0.34800052981642532</v>
      </c>
      <c r="AV488" s="4">
        <v>121731</v>
      </c>
      <c r="AW488" s="4">
        <f>AV488/M488</f>
        <v>5796.7142857142853</v>
      </c>
      <c r="AX488" s="7">
        <f>AV488/(AR488+AV488+AY488+BB488)</f>
        <v>0.20409836477860882</v>
      </c>
      <c r="AY488" s="4">
        <v>112205</v>
      </c>
      <c r="AZ488" s="4">
        <f>AY488/M488</f>
        <v>5343.0952380952385</v>
      </c>
      <c r="BA488" s="7">
        <f>AY488/(AR488+AV488+AY488+BB488)</f>
        <v>0.18812674684331684</v>
      </c>
      <c r="BB488" s="4">
        <v>154938</v>
      </c>
      <c r="BC488" s="11">
        <f>BB488/(AR488+AV488+AY488+BB488)</f>
        <v>0.25977435856164899</v>
      </c>
      <c r="BD488" s="9">
        <f>BC488+BA488+AX488+AU488</f>
        <v>1</v>
      </c>
      <c r="BE488" s="14">
        <f>(AF488+AH488+AJ488+AL488+AN488+AP488)</f>
        <v>714002</v>
      </c>
      <c r="BF488" s="14">
        <f t="shared" si="35"/>
        <v>-596433</v>
      </c>
      <c r="BG488" s="13">
        <f>(AF488+AH488+AJ488+AL488+AN488+AP488)-(AR488+AV488+AY488+BB488)</f>
        <v>117569</v>
      </c>
      <c r="BH488" s="13">
        <f t="shared" si="36"/>
        <v>0</v>
      </c>
      <c r="BI488" s="14">
        <f>AF488/W488</f>
        <v>181845.58536585365</v>
      </c>
      <c r="BJ488" s="14">
        <f>AH488/Y488</f>
        <v>198508.52879581152</v>
      </c>
      <c r="BK488" s="14">
        <f>AJ488/AA488</f>
        <v>432187.91666666669</v>
      </c>
      <c r="BL488" s="14">
        <f>BI488+BJ488+BK488</f>
        <v>812542.03082833183</v>
      </c>
      <c r="BM488" s="14">
        <f>(AF488/W488)-AF488</f>
        <v>41172.585365853651</v>
      </c>
      <c r="BN488" s="14">
        <f>AH488/Y488-AH488</f>
        <v>28485.528795811522</v>
      </c>
      <c r="BO488" s="14">
        <f>AJ488/AA488-AJ488</f>
        <v>119762.91666666669</v>
      </c>
      <c r="BP488" s="14">
        <f>BG488/S488</f>
        <v>3.5013219784349847E-2</v>
      </c>
      <c r="BQ488" s="14">
        <f>(BG488-CA488)/S488</f>
        <v>3.7699480287977302E-2</v>
      </c>
      <c r="BR488" s="27">
        <f>BQ488-BP488</f>
        <v>2.6862605036274551E-3</v>
      </c>
      <c r="BS488" s="28">
        <f t="shared" si="37"/>
        <v>2556108</v>
      </c>
      <c r="BT488" s="11">
        <f>BS488/S488</f>
        <v>0.76123443421765025</v>
      </c>
      <c r="BU488" s="14">
        <f>(BE488-AP488)*1/BT488-(BE488-AP488)</f>
        <v>202436.87837837834</v>
      </c>
      <c r="BV488" s="14">
        <f t="shared" si="38"/>
        <v>0.21263691068619586</v>
      </c>
      <c r="BW488" s="27">
        <f>(AR488+AV488+AY488+BB488)/S488</f>
        <v>0.17762369090184602</v>
      </c>
      <c r="BX488" s="13">
        <f>(AF488+AH488+AJ488+AL488+AN488)/N488</f>
        <v>229.52027027027026</v>
      </c>
      <c r="BY488" s="26">
        <f>BX488/K488</f>
        <v>0.2524975470520025</v>
      </c>
      <c r="BZ488" s="11">
        <f>AP488/BE488</f>
        <v>9.6065557239335464E-2</v>
      </c>
      <c r="CA488" s="15">
        <f>-(BM488+BN488+BO488)/M488</f>
        <v>-9020.0490870634221</v>
      </c>
      <c r="CB488" s="15">
        <f>BG488-CA488</f>
        <v>126589.04908706342</v>
      </c>
      <c r="CC488" s="18">
        <f t="shared" si="39"/>
        <v>0</v>
      </c>
      <c r="CD488" s="17">
        <f>(AF488/(AF488+AH488+AJ488))/(X488/(X488+Z488+AB488))</f>
        <v>1.7478304056333831</v>
      </c>
      <c r="CE488" s="19">
        <f>(AH488/(AF488+AH488+AJ488))/(Z488/(X488+Z488+AB488))</f>
        <v>1.1296651742588155</v>
      </c>
      <c r="CF488" s="18">
        <f>(AJ488/(AF488+AH488+AJ488))/(AB488/(X488+Z488+AB488))</f>
        <v>0.79673991440362002</v>
      </c>
      <c r="CG488">
        <f>AH488/Z488</f>
        <v>190.60874439461884</v>
      </c>
      <c r="CH488" s="11">
        <f>BB488/BE488</f>
        <v>0.21699939215856537</v>
      </c>
      <c r="CI488" s="14">
        <f>AY488/V488</f>
        <v>2247.8158996728162</v>
      </c>
      <c r="CJ488" s="14">
        <f>AV488/M488</f>
        <v>5796.7142857142853</v>
      </c>
      <c r="CK488" s="17">
        <f>N488/V488</f>
        <v>56.333125171605175</v>
      </c>
      <c r="CL488" s="17">
        <f>(AL488+AN488)/N488</f>
        <v>7.9267425320056901</v>
      </c>
      <c r="CM488" s="14">
        <f>AP488/AC488</f>
        <v>5.9999125262421273</v>
      </c>
    </row>
    <row r="489" spans="1:91" hidden="1" x14ac:dyDescent="0.2">
      <c r="A489">
        <v>177</v>
      </c>
      <c r="B489" s="2">
        <v>44805</v>
      </c>
      <c r="C489" s="3" t="s">
        <v>43</v>
      </c>
      <c r="D489" t="s">
        <v>38</v>
      </c>
      <c r="E489" s="3" t="s">
        <v>53</v>
      </c>
      <c r="F489" t="s">
        <v>54</v>
      </c>
      <c r="G489" t="str">
        <f>CONCATENATE(C489,E489)</f>
        <v>SFOYVR</v>
      </c>
      <c r="H489" t="s">
        <v>34</v>
      </c>
      <c r="I489">
        <f>U489/M489</f>
        <v>179</v>
      </c>
      <c r="J489" t="str">
        <f>_xlfn.CONCAT(C489,E489,H489)</f>
        <v>SFOYVR737-900</v>
      </c>
      <c r="K489" s="4">
        <v>800</v>
      </c>
      <c r="L489" s="4">
        <f>N489/M489</f>
        <v>139.94736842105263</v>
      </c>
      <c r="M489" s="4">
        <v>19</v>
      </c>
      <c r="N489" s="4">
        <v>2659</v>
      </c>
      <c r="O489" s="4">
        <f>P489/M489</f>
        <v>20.526315789473685</v>
      </c>
      <c r="P489" s="4">
        <v>390</v>
      </c>
      <c r="Q489" s="4">
        <v>626</v>
      </c>
      <c r="R489" s="4">
        <v>1644</v>
      </c>
      <c r="S489" s="4">
        <f>U489*K489</f>
        <v>2720800</v>
      </c>
      <c r="T489" s="7">
        <f>N489/U489</f>
        <v>0.78182887386062927</v>
      </c>
      <c r="U489" s="4">
        <v>3401</v>
      </c>
      <c r="V489" s="4">
        <v>20.227166085946575</v>
      </c>
      <c r="W489" s="7">
        <f>P489/X489</f>
        <v>0.89244851258581237</v>
      </c>
      <c r="X489" s="4">
        <v>437</v>
      </c>
      <c r="Y489" s="7">
        <f>Q489/Z489</f>
        <v>0.76621787025703791</v>
      </c>
      <c r="Z489" s="4">
        <v>817</v>
      </c>
      <c r="AA489" s="7">
        <f>R489/AB489</f>
        <v>0.76571960875640432</v>
      </c>
      <c r="AB489" s="4">
        <v>2147</v>
      </c>
      <c r="AC489" s="4">
        <v>1545</v>
      </c>
      <c r="AD489" s="4">
        <f>AP489/AC489</f>
        <v>4.9987055016181232</v>
      </c>
      <c r="AE489" s="7">
        <f>AF489/(AF489+AH489+AJ489+AL489+AN489+AP489)</f>
        <v>0.23921022109134066</v>
      </c>
      <c r="AF489" s="4">
        <v>133026</v>
      </c>
      <c r="AG489" s="7">
        <f>AH489/(AF489+AH489+AJ489+AL489+AN489+AP489)</f>
        <v>0.22396130227205294</v>
      </c>
      <c r="AH489" s="4">
        <v>124546</v>
      </c>
      <c r="AI489" s="7">
        <f>AJ489/(AF489+AH489+AJ489+AL489+AN489+AP489)</f>
        <v>0.49635230756781545</v>
      </c>
      <c r="AJ489" s="4">
        <v>276024</v>
      </c>
      <c r="AK489" s="7">
        <f>AL489/(AF489+AH489+AJ489+AL489+AN489+AP489)</f>
        <v>1.7721473462745344E-2</v>
      </c>
      <c r="AL489" s="4">
        <v>9855</v>
      </c>
      <c r="AM489" s="7">
        <f>AN489/(AF489+AH489+AJ489+AL489+AN489+AP489)</f>
        <v>8.8670305068287471E-3</v>
      </c>
      <c r="AN489" s="4">
        <v>4931</v>
      </c>
      <c r="AO489" s="7">
        <f>AP489/(AF489+AH489+AJ489+AL489+AN489+AP489)</f>
        <v>1.3887665099216875E-2</v>
      </c>
      <c r="AP489" s="4">
        <v>7723</v>
      </c>
      <c r="AQ489" s="6">
        <f>AO489+AM489+AK489+AI489+AG489+AE489</f>
        <v>1</v>
      </c>
      <c r="AR489" s="4">
        <v>74488</v>
      </c>
      <c r="AS489" s="4">
        <f>AR489/M489</f>
        <v>3920.4210526315787</v>
      </c>
      <c r="AT489" s="4">
        <f>AR489/V489</f>
        <v>3682.572224081986</v>
      </c>
      <c r="AU489" s="7">
        <f>AR489/(AR489+AV489+AY489+BB489)</f>
        <v>0.25787154197405637</v>
      </c>
      <c r="AV489" s="4">
        <v>99551</v>
      </c>
      <c r="AW489" s="4">
        <f>AV489/M489</f>
        <v>5239.5263157894733</v>
      </c>
      <c r="AX489" s="7">
        <f>AV489/(AR489+AV489+AY489+BB489)</f>
        <v>0.34463765807994962</v>
      </c>
      <c r="AY489" s="4">
        <v>66234</v>
      </c>
      <c r="AZ489" s="4">
        <f>AY489/M489</f>
        <v>3486</v>
      </c>
      <c r="BA489" s="7">
        <f>AY489/(AR489+AV489+AY489+BB489)</f>
        <v>0.22929684930605801</v>
      </c>
      <c r="BB489" s="4">
        <v>48584</v>
      </c>
      <c r="BC489" s="11">
        <f>BB489/(AR489+AV489+AY489+BB489)</f>
        <v>0.16819395063993603</v>
      </c>
      <c r="BD489" s="9">
        <f>BC489+BA489+AX489+AU489</f>
        <v>1</v>
      </c>
      <c r="BE489" s="14">
        <f>(AF489+AH489+AJ489+AL489+AN489+AP489)</f>
        <v>556105</v>
      </c>
      <c r="BF489" s="14">
        <f t="shared" si="35"/>
        <v>-288857</v>
      </c>
      <c r="BG489" s="13">
        <f>(AF489+AH489+AJ489+AL489+AN489+AP489)-(AR489+AV489+AY489+BB489)</f>
        <v>267248</v>
      </c>
      <c r="BH489" s="13">
        <f t="shared" si="36"/>
        <v>0</v>
      </c>
      <c r="BI489" s="14">
        <f>AF489/W489</f>
        <v>149057.33846153846</v>
      </c>
      <c r="BJ489" s="14">
        <f>AH489/Y489</f>
        <v>162546.45686900959</v>
      </c>
      <c r="BK489" s="14">
        <f>AJ489/AA489</f>
        <v>360476.59854014596</v>
      </c>
      <c r="BL489" s="14">
        <f>BI489+BJ489+BK489</f>
        <v>672080.3938706941</v>
      </c>
      <c r="BM489" s="14">
        <f>(AF489/W489)-AF489</f>
        <v>16031.338461538457</v>
      </c>
      <c r="BN489" s="14">
        <f>AH489/Y489-AH489</f>
        <v>38000.456869009591</v>
      </c>
      <c r="BO489" s="14">
        <f>AJ489/AA489-AJ489</f>
        <v>84452.598540145962</v>
      </c>
      <c r="BP489" s="14">
        <f>BG489/S489</f>
        <v>9.8224051749485439E-2</v>
      </c>
      <c r="BQ489" s="14">
        <f>(BG489-CA489)/S489</f>
        <v>0.10090291543258743</v>
      </c>
      <c r="BR489" s="27">
        <f>BQ489-BP489</f>
        <v>2.6788636831019952E-3</v>
      </c>
      <c r="BS489" s="28">
        <f t="shared" si="37"/>
        <v>2127200</v>
      </c>
      <c r="BT489" s="11">
        <f>BS489/S489</f>
        <v>0.78182887386062927</v>
      </c>
      <c r="BU489" s="14">
        <f>(BE489-AP489)*1/BT489-(BE489-AP489)</f>
        <v>153027.24482888298</v>
      </c>
      <c r="BV489" s="14">
        <f t="shared" si="38"/>
        <v>0.20439025286680387</v>
      </c>
      <c r="BW489" s="27">
        <f>(AR489+AV489+AY489+BB489)/S489</f>
        <v>0.10616620111731843</v>
      </c>
      <c r="BX489" s="13">
        <f>(AF489+AH489+AJ489+AL489+AN489)/N489</f>
        <v>206.23617901466716</v>
      </c>
      <c r="BY489" s="26">
        <f>BX489/K489</f>
        <v>0.25779522376833397</v>
      </c>
      <c r="BZ489" s="11">
        <f>AP489/BE489</f>
        <v>1.3887665099216875E-2</v>
      </c>
      <c r="CA489" s="15">
        <f>-(BM489+BN489+BO489)/M489</f>
        <v>-7288.6523089838956</v>
      </c>
      <c r="CB489" s="15">
        <f>BG489-CA489</f>
        <v>274536.6523089839</v>
      </c>
      <c r="CC489" s="18">
        <f t="shared" si="39"/>
        <v>0</v>
      </c>
      <c r="CD489" s="17">
        <f>(AF489/(AF489+AH489+AJ489))/(X489/(X489+Z489+AB489))</f>
        <v>1.9402118912957107</v>
      </c>
      <c r="CE489" s="19">
        <f>(AH489/(AF489+AH489+AJ489))/(Z489/(X489+Z489+AB489))</f>
        <v>0.97163196544306585</v>
      </c>
      <c r="CF489" s="18">
        <f>(AJ489/(AF489+AH489+AJ489))/(AB489/(X489+Z489+AB489))</f>
        <v>0.81942435385970647</v>
      </c>
      <c r="CG489">
        <f>AH489/Z489</f>
        <v>152.44308445532437</v>
      </c>
      <c r="CH489" s="11">
        <f>BB489/BE489</f>
        <v>8.7364796216541835E-2</v>
      </c>
      <c r="CI489" s="14">
        <f>AY489/V489</f>
        <v>3274.5071513511743</v>
      </c>
      <c r="CJ489" s="14">
        <f>AV489/M489</f>
        <v>5239.5263157894733</v>
      </c>
      <c r="CK489" s="17">
        <f>N489/V489</f>
        <v>131.4568728363495</v>
      </c>
      <c r="CL489" s="17">
        <f>(AL489+AN489)/N489</f>
        <v>5.5607371192177508</v>
      </c>
      <c r="CM489" s="14">
        <f>AP489/AC489</f>
        <v>4.9987055016181232</v>
      </c>
    </row>
    <row r="490" spans="1:91" hidden="1" x14ac:dyDescent="0.2">
      <c r="A490">
        <v>160</v>
      </c>
      <c r="B490" s="2">
        <v>44805</v>
      </c>
      <c r="C490" s="3" t="s">
        <v>43</v>
      </c>
      <c r="D490" t="s">
        <v>38</v>
      </c>
      <c r="E490" s="3" t="s">
        <v>37</v>
      </c>
      <c r="F490" t="s">
        <v>38</v>
      </c>
      <c r="G490" t="str">
        <f>CONCATENATE(C490,E490)</f>
        <v>SFOLAX</v>
      </c>
      <c r="H490" t="s">
        <v>31</v>
      </c>
      <c r="I490">
        <f>U490/M490</f>
        <v>165.36</v>
      </c>
      <c r="J490" t="str">
        <f>_xlfn.CONCAT(C490,E490,H490)</f>
        <v>SFOLAX737-800</v>
      </c>
      <c r="K490" s="4">
        <v>337</v>
      </c>
      <c r="L490" s="4">
        <f>N490/M490</f>
        <v>129</v>
      </c>
      <c r="M490" s="4">
        <v>25</v>
      </c>
      <c r="N490" s="4">
        <v>3225</v>
      </c>
      <c r="O490" s="4">
        <f>P490/M490</f>
        <v>20.6</v>
      </c>
      <c r="P490" s="4">
        <v>515</v>
      </c>
      <c r="Q490" s="4">
        <v>980</v>
      </c>
      <c r="R490" s="4">
        <v>1730</v>
      </c>
      <c r="S490" s="4">
        <f>U490*K490</f>
        <v>1393158</v>
      </c>
      <c r="T490" s="7">
        <f>N490/U490</f>
        <v>0.78011611030478956</v>
      </c>
      <c r="U490" s="4">
        <v>4134</v>
      </c>
      <c r="V490" s="4">
        <v>34.499134875084401</v>
      </c>
      <c r="W490" s="7">
        <f>P490/X490</f>
        <v>1</v>
      </c>
      <c r="X490" s="4">
        <v>515</v>
      </c>
      <c r="Y490" s="7">
        <f>Q490/Z490</f>
        <v>1</v>
      </c>
      <c r="Z490" s="4">
        <v>980</v>
      </c>
      <c r="AA490" s="7">
        <f>R490/AB490</f>
        <v>0.65530303030303028</v>
      </c>
      <c r="AB490" s="4">
        <v>2640</v>
      </c>
      <c r="AC490" s="4">
        <v>1975</v>
      </c>
      <c r="AD490" s="4">
        <f>AP490/AC490</f>
        <v>5</v>
      </c>
      <c r="AE490" s="7">
        <f>AF490/(AF490+AH490+AJ490+AL490+AN490+AP490)</f>
        <v>0.22805092024086956</v>
      </c>
      <c r="AF490" s="4">
        <v>92671</v>
      </c>
      <c r="AG490" s="7">
        <f>AH490/(AF490+AH490+AJ490+AL490+AN490+AP490)</f>
        <v>0.27311676071276525</v>
      </c>
      <c r="AH490" s="4">
        <v>110984</v>
      </c>
      <c r="AI490" s="7">
        <f>AJ490/(AF490+AH490+AJ490+AL490+AN490+AP490)</f>
        <v>0.43621558171182767</v>
      </c>
      <c r="AJ490" s="4">
        <v>177261</v>
      </c>
      <c r="AK490" s="7">
        <f>AL490/(AF490+AH490+AJ490+AL490+AN490+AP490)</f>
        <v>2.5543789881410865E-2</v>
      </c>
      <c r="AL490" s="4">
        <v>10380</v>
      </c>
      <c r="AM490" s="7">
        <f>AN490/(AF490+AH490+AJ490+AL490+AN490+AP490)</f>
        <v>1.2771894940705433E-2</v>
      </c>
      <c r="AN490" s="4">
        <v>5190</v>
      </c>
      <c r="AO490" s="7">
        <f>AP490/(AF490+AH490+AJ490+AL490+AN490+AP490)</f>
        <v>2.430105251242122E-2</v>
      </c>
      <c r="AP490" s="4">
        <v>9875</v>
      </c>
      <c r="AQ490" s="6">
        <f>AO490+AM490+AK490+AI490+AG490+AE490</f>
        <v>1</v>
      </c>
      <c r="AR490" s="4">
        <v>127045</v>
      </c>
      <c r="AS490" s="4">
        <f>AR490/M490</f>
        <v>5081.8</v>
      </c>
      <c r="AT490" s="4">
        <f>AR490/V490</f>
        <v>3682.556112204225</v>
      </c>
      <c r="AU490" s="7">
        <f>AR490/(AR490+AV490+AY490+BB490)</f>
        <v>0.28154266187401106</v>
      </c>
      <c r="AV490" s="4">
        <v>128369</v>
      </c>
      <c r="AW490" s="4">
        <f>AV490/M490</f>
        <v>5134.76</v>
      </c>
      <c r="AX490" s="7">
        <f>AV490/(AR490+AV490+AY490+BB490)</f>
        <v>0.28447675990479693</v>
      </c>
      <c r="AY490" s="4">
        <v>112968</v>
      </c>
      <c r="AZ490" s="4">
        <f>AY490/M490</f>
        <v>4518.72</v>
      </c>
      <c r="BA490" s="7">
        <f>AY490/(AR490+AV490+AY490+BB490)</f>
        <v>0.25034681747871451</v>
      </c>
      <c r="BB490" s="4">
        <v>82864</v>
      </c>
      <c r="BC490" s="11">
        <f>BB490/(AR490+AV490+AY490+BB490)</f>
        <v>0.1836337607424775</v>
      </c>
      <c r="BD490" s="9">
        <f>BC490+BA490+AX490+AU490</f>
        <v>1</v>
      </c>
      <c r="BE490" s="14">
        <f>(AF490+AH490+AJ490+AL490+AN490+AP490)</f>
        <v>406361</v>
      </c>
      <c r="BF490" s="14">
        <f t="shared" si="35"/>
        <v>-451246</v>
      </c>
      <c r="BG490" s="13">
        <f>(AF490+AH490+AJ490+AL490+AN490+AP490)-(AR490+AV490+AY490+BB490)</f>
        <v>-44885</v>
      </c>
      <c r="BH490" s="13">
        <f t="shared" si="36"/>
        <v>1</v>
      </c>
      <c r="BI490" s="14">
        <f>AF490/W490</f>
        <v>92671</v>
      </c>
      <c r="BJ490" s="14">
        <f>AH490/Y490</f>
        <v>110984</v>
      </c>
      <c r="BK490" s="14">
        <f>AJ490/AA490</f>
        <v>270502.33526011562</v>
      </c>
      <c r="BL490" s="14">
        <f>BI490+BJ490+BK490</f>
        <v>474157.33526011562</v>
      </c>
      <c r="BM490" s="14">
        <f>(AF490/W490)-AF490</f>
        <v>0</v>
      </c>
      <c r="BN490" s="14">
        <f>AH490/Y490-AH490</f>
        <v>0</v>
      </c>
      <c r="BO490" s="14">
        <f>AJ490/AA490-AJ490</f>
        <v>93241.335260115622</v>
      </c>
      <c r="BP490" s="14">
        <f>BG490/S490</f>
        <v>-3.2218169080606797E-2</v>
      </c>
      <c r="BQ490" s="14">
        <f>(BG490-CA490)/S490</f>
        <v>-2.9541047454484975E-2</v>
      </c>
      <c r="BR490" s="27">
        <f>BQ490-BP490</f>
        <v>2.6771216261218221E-3</v>
      </c>
      <c r="BS490" s="28">
        <f t="shared" si="37"/>
        <v>1086825</v>
      </c>
      <c r="BT490" s="11">
        <f>BS490/S490</f>
        <v>0.78011611030478956</v>
      </c>
      <c r="BU490" s="14">
        <f>(BE490-AP490)*1/BT490-(BE490-AP490)</f>
        <v>111753.728372093</v>
      </c>
      <c r="BV490" s="14">
        <f t="shared" si="38"/>
        <v>0.29168335536959916</v>
      </c>
      <c r="BW490" s="27">
        <f>(AR490+AV490+AY490+BB490)/S490</f>
        <v>0.32390152445020592</v>
      </c>
      <c r="BX490" s="13">
        <f>(AF490+AH490+AJ490+AL490+AN490)/N490</f>
        <v>122.9413953488372</v>
      </c>
      <c r="BY490" s="26">
        <f>BX490/K490</f>
        <v>0.36481126216272169</v>
      </c>
      <c r="BZ490" s="11">
        <f>AP490/BE490</f>
        <v>2.430105251242122E-2</v>
      </c>
      <c r="CA490" s="15">
        <f>-(BM490+BN490+BO490)/M490</f>
        <v>-3729.653410404625</v>
      </c>
      <c r="CB490" s="15">
        <f>BG490-CA490</f>
        <v>-41155.346589595378</v>
      </c>
      <c r="CC490" s="18">
        <f t="shared" si="39"/>
        <v>1</v>
      </c>
      <c r="CD490" s="17">
        <f>(AF490/(AF490+AH490+AJ490))/(X490/(X490+Z490+AB490))</f>
        <v>1.9533628289171516</v>
      </c>
      <c r="CE490" s="19">
        <f>(AH490/(AF490+AH490+AJ490))/(Z490/(X490+Z490+AB490))</f>
        <v>1.2293642971475205</v>
      </c>
      <c r="CF490" s="18">
        <f>(AJ490/(AF490+AH490+AJ490))/(AB490/(X490+Z490+AB490))</f>
        <v>0.7288792166299608</v>
      </c>
      <c r="CG490">
        <f>AH490/Z490</f>
        <v>113.24897959183673</v>
      </c>
      <c r="CH490" s="11">
        <f>BB490/BE490</f>
        <v>0.20391720662169843</v>
      </c>
      <c r="CI490" s="14">
        <f>AY490/V490</f>
        <v>3274.516894671076</v>
      </c>
      <c r="CJ490" s="14">
        <f>AV490/M490</f>
        <v>5134.76</v>
      </c>
      <c r="CK490" s="17">
        <f>N490/V490</f>
        <v>93.480604997116188</v>
      </c>
      <c r="CL490" s="17">
        <f>(AL490+AN490)/N490</f>
        <v>4.8279069767441865</v>
      </c>
      <c r="CM490" s="14">
        <f>AP490/AC490</f>
        <v>5</v>
      </c>
    </row>
    <row r="491" spans="1:91" x14ac:dyDescent="0.2">
      <c r="A491">
        <v>962</v>
      </c>
      <c r="B491" s="2">
        <v>45200</v>
      </c>
      <c r="C491" s="3" t="s">
        <v>41</v>
      </c>
      <c r="D491" t="s">
        <v>42</v>
      </c>
      <c r="E491" s="3" t="s">
        <v>57</v>
      </c>
      <c r="F491" t="s">
        <v>56</v>
      </c>
      <c r="G491" t="str">
        <f>CONCATENATE(C491,E491)</f>
        <v>SEAYYC</v>
      </c>
      <c r="H491" t="s">
        <v>40</v>
      </c>
      <c r="I491">
        <f>U491/M491</f>
        <v>76</v>
      </c>
      <c r="J491" t="str">
        <f>_xlfn.CONCAT(C491,E491,H491)</f>
        <v>SEAYYCE175</v>
      </c>
      <c r="K491" s="4">
        <v>452</v>
      </c>
      <c r="L491" s="4">
        <f>N491/M491</f>
        <v>65.227272727272734</v>
      </c>
      <c r="M491" s="4">
        <v>22</v>
      </c>
      <c r="N491" s="4">
        <v>1435</v>
      </c>
      <c r="O491" s="4">
        <f>P491/M491</f>
        <v>10</v>
      </c>
      <c r="P491" s="4">
        <v>220</v>
      </c>
      <c r="Q491" s="4">
        <v>290</v>
      </c>
      <c r="R491" s="4">
        <v>925</v>
      </c>
      <c r="S491" s="4">
        <f>U491*K491</f>
        <v>755744</v>
      </c>
      <c r="T491" s="7">
        <f>N491/U491</f>
        <v>0.85825358851674638</v>
      </c>
      <c r="U491" s="4">
        <v>1672</v>
      </c>
      <c r="V491" s="4">
        <v>16.481212121212124</v>
      </c>
      <c r="W491" s="7">
        <f>P491/X491</f>
        <v>1</v>
      </c>
      <c r="X491" s="4">
        <v>220</v>
      </c>
      <c r="Y491" s="7">
        <f>Q491/Z491</f>
        <v>0.73232323232323238</v>
      </c>
      <c r="Z491" s="4">
        <v>396</v>
      </c>
      <c r="AA491" s="7">
        <f>R491/AB491</f>
        <v>0.87594696969696972</v>
      </c>
      <c r="AB491" s="4">
        <v>1056</v>
      </c>
      <c r="AC491" s="4">
        <v>149</v>
      </c>
      <c r="AD491" s="4">
        <f>AP491/AC491</f>
        <v>5.9798657718120802</v>
      </c>
      <c r="AE491" s="7">
        <f>AF491/(AF491+AH491+AJ491+AL491+AN491+AP491)</f>
        <v>0.25446725718089191</v>
      </c>
      <c r="AF491" s="4">
        <v>79520</v>
      </c>
      <c r="AG491" s="7">
        <f>AH491/(AF491+AH491+AJ491+AL491+AN491+AP491)</f>
        <v>0.18825520966668374</v>
      </c>
      <c r="AH491" s="4">
        <v>58829</v>
      </c>
      <c r="AI491" s="7">
        <f>AJ491/(AF491+AH491+AJ491+AL491+AN491+AP491)</f>
        <v>0.51298576621780756</v>
      </c>
      <c r="AJ491" s="4">
        <v>160306</v>
      </c>
      <c r="AK491" s="7">
        <f>AL491/(AF491+AH491+AJ491+AL491+AN491+AP491)</f>
        <v>2.0720265219394809E-2</v>
      </c>
      <c r="AL491" s="4">
        <v>6475</v>
      </c>
      <c r="AM491" s="7">
        <f>AN491/(AF491+AH491+AJ491+AL491+AN491+AP491)</f>
        <v>2.0720265219394809E-2</v>
      </c>
      <c r="AN491" s="4">
        <v>6475</v>
      </c>
      <c r="AO491" s="7">
        <f>AP491/(AF491+AH491+AJ491+AL491+AN491+AP491)</f>
        <v>2.8512364958271467E-3</v>
      </c>
      <c r="AP491" s="4">
        <v>891</v>
      </c>
      <c r="AQ491" s="6">
        <f>AO491+AM491+AK491+AI491+AG491+AE491</f>
        <v>1</v>
      </c>
      <c r="AR491" s="4">
        <v>41141</v>
      </c>
      <c r="AS491" s="4">
        <f>AR491/M491</f>
        <v>1870.0454545454545</v>
      </c>
      <c r="AT491" s="4">
        <f>AR491/V491</f>
        <v>2496.2363021254682</v>
      </c>
      <c r="AU491" s="7">
        <f>AR491/(AR491+AV491+AY491+BB491)</f>
        <v>0.25685994168659354</v>
      </c>
      <c r="AV491" s="4">
        <v>71895</v>
      </c>
      <c r="AW491" s="4">
        <f>AV491/M491</f>
        <v>3267.9545454545455</v>
      </c>
      <c r="AX491" s="7">
        <f>AV491/(AR491+AV491+AY491+BB491)</f>
        <v>0.44886963145177905</v>
      </c>
      <c r="AY491" s="4">
        <v>22811</v>
      </c>
      <c r="AZ491" s="4">
        <f>AY491/M491</f>
        <v>1036.8636363636363</v>
      </c>
      <c r="BA491" s="7">
        <f>AY491/(AR491+AV491+AY491+BB491)</f>
        <v>0.14241832064881468</v>
      </c>
      <c r="BB491" s="4">
        <v>24322</v>
      </c>
      <c r="BC491" s="11">
        <f>BB491/(AR491+AV491+AY491+BB491)</f>
        <v>0.15185210621281273</v>
      </c>
      <c r="BD491" s="9">
        <f>BC491+BA491+AX491+AU491</f>
        <v>1</v>
      </c>
      <c r="BE491" s="14">
        <f>(AF491+AH491+AJ491+AL491+AN491+AP491)</f>
        <v>312496</v>
      </c>
      <c r="BF491" s="14">
        <f t="shared" si="35"/>
        <v>-160169</v>
      </c>
      <c r="BG491" s="13">
        <f>(AF491+AH491+AJ491+AL491+AN491+AP491)-(AR491+AV491+AY491+BB491)</f>
        <v>152327</v>
      </c>
      <c r="BH491" s="13">
        <f t="shared" si="36"/>
        <v>0</v>
      </c>
      <c r="BI491" s="14">
        <f>AF491/W491</f>
        <v>79520</v>
      </c>
      <c r="BJ491" s="14">
        <f>AH491/Y491</f>
        <v>80332.013793103441</v>
      </c>
      <c r="BK491" s="14">
        <f>AJ491/AA491</f>
        <v>183008.79567567568</v>
      </c>
      <c r="BL491" s="14">
        <f>BI491+BJ491+BK491</f>
        <v>342860.80946877913</v>
      </c>
      <c r="BM491" s="14">
        <f>(AF491/W491)-AF491</f>
        <v>0</v>
      </c>
      <c r="BN491" s="14">
        <f>AH491/Y491-AH491</f>
        <v>21503.013793103441</v>
      </c>
      <c r="BO491" s="14">
        <f>AJ491/AA491-AJ491</f>
        <v>22702.795675675676</v>
      </c>
      <c r="BP491" s="14">
        <f>BG491/S491</f>
        <v>0.2015589935216158</v>
      </c>
      <c r="BQ491" s="14">
        <f>(BG491-CA491)/S491</f>
        <v>0.20421777080050071</v>
      </c>
      <c r="BR491" s="27">
        <f>BQ491-BP491</f>
        <v>2.6587772788849162E-3</v>
      </c>
      <c r="BS491" s="28">
        <f t="shared" si="37"/>
        <v>648620</v>
      </c>
      <c r="BT491" s="11">
        <f>BS491/S491</f>
        <v>0.85825358851674638</v>
      </c>
      <c r="BU491" s="14">
        <f>(BE491-AP491)*1/BT491-(BE491-AP491)</f>
        <v>51463.682926829264</v>
      </c>
      <c r="BV491" s="14">
        <f t="shared" si="38"/>
        <v>0.41349451666172671</v>
      </c>
      <c r="BW491" s="27">
        <f>(AR491+AV491+AY491+BB491)/S491</f>
        <v>0.21193552314011094</v>
      </c>
      <c r="BX491" s="13">
        <f>(AF491+AH491+AJ491+AL491+AN491)/N491</f>
        <v>217.14634146341464</v>
      </c>
      <c r="BY491" s="26">
        <f>BX491/K491</f>
        <v>0.48041225987481118</v>
      </c>
      <c r="BZ491" s="11">
        <f>AP491/BE491</f>
        <v>2.8512364958271467E-3</v>
      </c>
      <c r="CA491" s="15">
        <f>-(BM491+BN491+BO491)/M491</f>
        <v>-2009.3549758535962</v>
      </c>
      <c r="CB491" s="15">
        <f>BG491-CA491</f>
        <v>154336.35497585361</v>
      </c>
      <c r="CC491" s="18">
        <f t="shared" si="39"/>
        <v>0</v>
      </c>
      <c r="CD491" s="17">
        <f>(AF491/(AF491+AH491+AJ491))/(X491/(X491+Z491+AB491))</f>
        <v>2.0235790460564864</v>
      </c>
      <c r="CE491" s="19">
        <f>(AH491/(AF491+AH491+AJ491))/(Z491/(X491+Z491+AB491))</f>
        <v>0.83169245822474469</v>
      </c>
      <c r="CF491" s="18">
        <f>(AJ491/(AF491+AH491+AJ491))/(AB491/(X491+Z491+AB491))</f>
        <v>0.84986969357061948</v>
      </c>
      <c r="CG491">
        <f>AH491/Z491</f>
        <v>148.5580808080808</v>
      </c>
      <c r="CH491" s="11">
        <f>BB491/BE491</f>
        <v>7.7831396241871895E-2</v>
      </c>
      <c r="CI491" s="14">
        <f>AY491/V491</f>
        <v>1384.0608222401997</v>
      </c>
      <c r="CJ491" s="14">
        <f>AV491/M491</f>
        <v>3267.9545454545455</v>
      </c>
      <c r="CK491" s="17">
        <f>N491/V491</f>
        <v>87.068838714422284</v>
      </c>
      <c r="CL491" s="17">
        <f>(AL491+AN491)/N491</f>
        <v>9.0243902439024382</v>
      </c>
      <c r="CM491" s="14">
        <f>AP491/AC491</f>
        <v>5.9798657718120802</v>
      </c>
    </row>
    <row r="492" spans="1:91" hidden="1" x14ac:dyDescent="0.2">
      <c r="A492">
        <v>978</v>
      </c>
      <c r="B492" s="2">
        <v>45200</v>
      </c>
      <c r="C492" s="3" t="s">
        <v>43</v>
      </c>
      <c r="D492" t="s">
        <v>38</v>
      </c>
      <c r="E492" s="3" t="s">
        <v>37</v>
      </c>
      <c r="F492" t="s">
        <v>38</v>
      </c>
      <c r="G492" t="str">
        <f>CONCATENATE(C492,E492)</f>
        <v>SFOLAX</v>
      </c>
      <c r="H492" t="s">
        <v>35</v>
      </c>
      <c r="I492">
        <f>U492/M492</f>
        <v>174.72727272727272</v>
      </c>
      <c r="J492" t="str">
        <f>_xlfn.CONCAT(C492,E492,H492)</f>
        <v>SFOLAX737-Max 9</v>
      </c>
      <c r="K492" s="4">
        <v>337</v>
      </c>
      <c r="L492" s="4">
        <f>N492/M492</f>
        <v>158.45454545454547</v>
      </c>
      <c r="M492" s="4">
        <v>11</v>
      </c>
      <c r="N492" s="4">
        <v>1743</v>
      </c>
      <c r="O492" s="4">
        <f>P492/M492</f>
        <v>22.545454545454547</v>
      </c>
      <c r="P492" s="4">
        <v>248</v>
      </c>
      <c r="Q492" s="4">
        <v>463</v>
      </c>
      <c r="R492" s="4">
        <v>1033</v>
      </c>
      <c r="S492" s="4">
        <f>U492*K492</f>
        <v>647714</v>
      </c>
      <c r="T492" s="7">
        <f>N492/U492</f>
        <v>0.90686784599375647</v>
      </c>
      <c r="U492" s="4">
        <v>1922</v>
      </c>
      <c r="V492" s="4">
        <v>15.137375506414585</v>
      </c>
      <c r="W492" s="7">
        <f>P492/X492</f>
        <v>1.0040485829959513</v>
      </c>
      <c r="X492" s="4">
        <v>247</v>
      </c>
      <c r="Y492" s="7">
        <f>Q492/Z492</f>
        <v>1.0021645021645023</v>
      </c>
      <c r="Z492" s="4">
        <v>462</v>
      </c>
      <c r="AA492" s="7">
        <f>R492/AB492</f>
        <v>0.85160758450123664</v>
      </c>
      <c r="AB492" s="4">
        <v>1213</v>
      </c>
      <c r="AC492" s="4">
        <v>3487</v>
      </c>
      <c r="AD492" s="4">
        <f>AP492/AC492</f>
        <v>5.9991396616002293</v>
      </c>
      <c r="AE492" s="7">
        <f>AF492/(AF492+AH492+AJ492+AL492+AN492+AP492)</f>
        <v>0.21086153809385344</v>
      </c>
      <c r="AF492" s="4">
        <v>52937</v>
      </c>
      <c r="AG492" s="7">
        <f>AH492/(AF492+AH492+AJ492+AL492+AN492+AP492)</f>
        <v>0.22408195944250373</v>
      </c>
      <c r="AH492" s="4">
        <v>56256</v>
      </c>
      <c r="AI492" s="7">
        <f>AJ492/(AF492+AH492+AJ492+AL492+AN492+AP492)</f>
        <v>0.44058776901904395</v>
      </c>
      <c r="AJ492" s="4">
        <v>110610</v>
      </c>
      <c r="AK492" s="7">
        <f>AL492/(AF492+AH492+AJ492+AL492+AN492+AP492)</f>
        <v>2.8790962792420664E-2</v>
      </c>
      <c r="AL492" s="4">
        <v>7228</v>
      </c>
      <c r="AM492" s="7">
        <f>AN492/(AF492+AH492+AJ492+AL492+AN492+AP492)</f>
        <v>1.2352071889775385E-2</v>
      </c>
      <c r="AN492" s="4">
        <v>3101</v>
      </c>
      <c r="AO492" s="7">
        <f>AP492/(AF492+AH492+AJ492+AL492+AN492+AP492)</f>
        <v>8.3325698762402853E-2</v>
      </c>
      <c r="AP492" s="4">
        <v>20919</v>
      </c>
      <c r="AQ492" s="6">
        <f>AO492+AM492+AK492+AI492+AG492+AE492</f>
        <v>1</v>
      </c>
      <c r="AR492" s="4">
        <v>66564</v>
      </c>
      <c r="AS492" s="4">
        <f>AR492/M492</f>
        <v>6051.272727272727</v>
      </c>
      <c r="AT492" s="4">
        <f>AR492/V492</f>
        <v>4397.3276590643445</v>
      </c>
      <c r="AU492" s="7">
        <f>AR492/(AR492+AV492+AY492+BB492)</f>
        <v>0.30262828877078285</v>
      </c>
      <c r="AV492" s="4">
        <v>70709</v>
      </c>
      <c r="AW492" s="4">
        <f>AV492/M492</f>
        <v>6428.090909090909</v>
      </c>
      <c r="AX492" s="7">
        <f>AV492/(AR492+AV492+AY492+BB492)</f>
        <v>0.32147322382508992</v>
      </c>
      <c r="AY492" s="4">
        <v>35825</v>
      </c>
      <c r="AZ492" s="4">
        <f>AY492/M492</f>
        <v>3256.818181818182</v>
      </c>
      <c r="BA492" s="7">
        <f>AY492/(AR492+AV492+AY492+BB492)</f>
        <v>0.16287570526430648</v>
      </c>
      <c r="BB492" s="4">
        <v>46855</v>
      </c>
      <c r="BC492" s="11">
        <f>BB492/(AR492+AV492+AY492+BB492)</f>
        <v>0.21302278213982079</v>
      </c>
      <c r="BD492" s="9">
        <f>BC492+BA492+AX492+AU492</f>
        <v>1</v>
      </c>
      <c r="BE492" s="14">
        <f>(AF492+AH492+AJ492+AL492+AN492+AP492)</f>
        <v>251051</v>
      </c>
      <c r="BF492" s="14">
        <f t="shared" si="35"/>
        <v>-219953</v>
      </c>
      <c r="BG492" s="13">
        <f>(AF492+AH492+AJ492+AL492+AN492+AP492)-(AR492+AV492+AY492+BB492)</f>
        <v>31098</v>
      </c>
      <c r="BH492" s="13">
        <f t="shared" si="36"/>
        <v>0</v>
      </c>
      <c r="BI492" s="14">
        <f>AF492/W492</f>
        <v>52723.544354838712</v>
      </c>
      <c r="BJ492" s="14">
        <f>AH492/Y492</f>
        <v>56134.496760259171</v>
      </c>
      <c r="BK492" s="14">
        <f>AJ492/AA492</f>
        <v>129883.76573088093</v>
      </c>
      <c r="BL492" s="14">
        <f>BI492+BJ492+BK492</f>
        <v>238741.8068459788</v>
      </c>
      <c r="BM492" s="14">
        <f>(AF492/W492)-AF492</f>
        <v>-213.45564516128798</v>
      </c>
      <c r="BN492" s="14">
        <f>AH492/Y492-AH492</f>
        <v>-121.50323974082858</v>
      </c>
      <c r="BO492" s="14">
        <f>AJ492/AA492-AJ492</f>
        <v>19273.765730880928</v>
      </c>
      <c r="BP492" s="14">
        <f>BG492/S492</f>
        <v>4.8011931191853194E-2</v>
      </c>
      <c r="BQ492" s="14">
        <f>(BG492-CA492)/S492</f>
        <v>5.0670063814076585E-2</v>
      </c>
      <c r="BR492" s="27">
        <f>BQ492-BP492</f>
        <v>2.6581326222233914E-3</v>
      </c>
      <c r="BS492" s="28">
        <f t="shared" si="37"/>
        <v>587391</v>
      </c>
      <c r="BT492" s="11">
        <f>BS492/S492</f>
        <v>0.90686784599375647</v>
      </c>
      <c r="BU492" s="14">
        <f>(BE492-AP492)*1/BT492-(BE492-AP492)</f>
        <v>23633.751004016085</v>
      </c>
      <c r="BV492" s="14">
        <f t="shared" si="38"/>
        <v>0.38759545107871685</v>
      </c>
      <c r="BW492" s="27">
        <f>(AR492+AV492+AY492+BB492)/S492</f>
        <v>0.33958351988686364</v>
      </c>
      <c r="BX492" s="13">
        <f>(AF492+AH492+AJ492+AL492+AN492)/N492</f>
        <v>132.03212851405621</v>
      </c>
      <c r="BY492" s="26">
        <f>BX492/K492</f>
        <v>0.39178673149571575</v>
      </c>
      <c r="BZ492" s="11">
        <f>AP492/BE492</f>
        <v>8.3325698762402853E-2</v>
      </c>
      <c r="CA492" s="15">
        <f>-(BM492+BN492+BO492)/M492</f>
        <v>-1721.7097132708011</v>
      </c>
      <c r="CB492" s="15">
        <f>BG492-CA492</f>
        <v>32819.7097132708</v>
      </c>
      <c r="CC492" s="18">
        <f t="shared" si="39"/>
        <v>0</v>
      </c>
      <c r="CD492" s="17">
        <f>(AF492/(AF492+AH492+AJ492))/(X492/(X492+Z492+AB492))</f>
        <v>1.8740541700747455</v>
      </c>
      <c r="CE492" s="19">
        <f>(AH492/(AF492+AH492+AJ492))/(Z492/(X492+Z492+AB492))</f>
        <v>1.0647475298276241</v>
      </c>
      <c r="CF492" s="18">
        <f>(AJ492/(AF492+AH492+AJ492))/(AB492/(X492+Z492+AB492))</f>
        <v>0.79735800594490969</v>
      </c>
      <c r="CG492">
        <f>AH492/Z492</f>
        <v>121.76623376623377</v>
      </c>
      <c r="CH492" s="11">
        <f>BB492/BE492</f>
        <v>0.18663538484212372</v>
      </c>
      <c r="CI492" s="14">
        <f>AY492/V492</f>
        <v>2366.6586050414662</v>
      </c>
      <c r="CJ492" s="14">
        <f>AV492/M492</f>
        <v>6428.090909090909</v>
      </c>
      <c r="CK492" s="17">
        <f>N492/V492</f>
        <v>115.14545564793511</v>
      </c>
      <c r="CL492" s="17">
        <f>(AL492+AN492)/N492</f>
        <v>5.9259896729776251</v>
      </c>
      <c r="CM492" s="14">
        <f>AP492/AC492</f>
        <v>5.9991396616002293</v>
      </c>
    </row>
    <row r="493" spans="1:91" x14ac:dyDescent="0.2">
      <c r="A493">
        <v>1208</v>
      </c>
      <c r="B493" s="2">
        <v>45231</v>
      </c>
      <c r="C493" s="3" t="s">
        <v>55</v>
      </c>
      <c r="D493" t="s">
        <v>56</v>
      </c>
      <c r="E493" s="3" t="s">
        <v>41</v>
      </c>
      <c r="F493" t="s">
        <v>42</v>
      </c>
      <c r="G493" t="str">
        <f>CONCATENATE(C493,E493)</f>
        <v>YEGSEA</v>
      </c>
      <c r="H493" t="s">
        <v>40</v>
      </c>
      <c r="I493">
        <f>U493/M493</f>
        <v>73.466666666666669</v>
      </c>
      <c r="J493" t="str">
        <f>_xlfn.CONCAT(C493,E493,H493)</f>
        <v>YEGSEAE175</v>
      </c>
      <c r="K493" s="4">
        <v>558</v>
      </c>
      <c r="L493" s="4">
        <f>N493/M493</f>
        <v>63.666666666666664</v>
      </c>
      <c r="M493" s="4">
        <v>15</v>
      </c>
      <c r="N493" s="4">
        <v>955</v>
      </c>
      <c r="O493" s="4">
        <f>P493/M493</f>
        <v>9.6666666666666661</v>
      </c>
      <c r="P493" s="4">
        <v>145</v>
      </c>
      <c r="Q493" s="4">
        <v>212</v>
      </c>
      <c r="R493" s="4">
        <v>598</v>
      </c>
      <c r="S493" s="4">
        <f>U493*K493</f>
        <v>614916</v>
      </c>
      <c r="T493" s="7">
        <f>N493/U493</f>
        <v>0.8666061705989111</v>
      </c>
      <c r="U493" s="4">
        <v>1102</v>
      </c>
      <c r="V493" s="4">
        <v>23.707260726072608</v>
      </c>
      <c r="W493" s="7">
        <f>P493/X493</f>
        <v>1</v>
      </c>
      <c r="X493" s="4">
        <v>145</v>
      </c>
      <c r="Y493" s="7">
        <f>Q493/Z493</f>
        <v>0.8122605363984674</v>
      </c>
      <c r="Z493" s="4">
        <v>261</v>
      </c>
      <c r="AA493" s="7">
        <f>R493/AB493</f>
        <v>0.85919540229885061</v>
      </c>
      <c r="AB493" s="4">
        <v>696</v>
      </c>
      <c r="AC493" s="4">
        <v>43</v>
      </c>
      <c r="AD493" s="4">
        <f>AP493/AC493</f>
        <v>5.9069767441860463</v>
      </c>
      <c r="AE493" s="7">
        <f>AF493/(AF493+AH493+AJ493+AL493+AN493+AP493)</f>
        <v>0.22228280925549551</v>
      </c>
      <c r="AF493" s="4">
        <v>40357</v>
      </c>
      <c r="AG493" s="7">
        <f>AH493/(AF493+AH493+AJ493+AL493+AN493+AP493)</f>
        <v>0.21795909824462842</v>
      </c>
      <c r="AH493" s="4">
        <v>39572</v>
      </c>
      <c r="AI493" s="7">
        <f>AJ493/(AF493+AH493+AJ493+AL493+AN493+AP493)</f>
        <v>0.51557362150729524</v>
      </c>
      <c r="AJ493" s="4">
        <v>93606</v>
      </c>
      <c r="AK493" s="7">
        <f>AL493/(AF493+AH493+AJ493+AL493+AN493+AP493)</f>
        <v>2.3039596380200159E-2</v>
      </c>
      <c r="AL493" s="4">
        <v>4183</v>
      </c>
      <c r="AM493" s="7">
        <f>AN493/(AF493+AH493+AJ493+AL493+AN493+AP493)</f>
        <v>1.9745864934979096E-2</v>
      </c>
      <c r="AN493" s="4">
        <v>3585</v>
      </c>
      <c r="AO493" s="7">
        <f>AP493/(AF493+AH493+AJ493+AL493+AN493+AP493)</f>
        <v>1.3990096774015874E-3</v>
      </c>
      <c r="AP493" s="4">
        <v>254</v>
      </c>
      <c r="AQ493" s="6">
        <f>AO493+AM493+AK493+AI493+AG493+AE493</f>
        <v>1</v>
      </c>
      <c r="AR493" s="4">
        <v>59179</v>
      </c>
      <c r="AS493" s="4">
        <f>AR493/M493</f>
        <v>3945.2666666666669</v>
      </c>
      <c r="AT493" s="4">
        <f>AR493/V493</f>
        <v>2496.239472108919</v>
      </c>
      <c r="AU493" s="7">
        <f>AR493/(AR493+AV493+AY493+BB493)</f>
        <v>0.33940113441498482</v>
      </c>
      <c r="AV493" s="4">
        <v>47385</v>
      </c>
      <c r="AW493" s="4">
        <f>AV493/M493</f>
        <v>3159</v>
      </c>
      <c r="AX493" s="7">
        <f>AV493/(AR493+AV493+AY493+BB493)</f>
        <v>0.27176063729116845</v>
      </c>
      <c r="AY493" s="4">
        <v>32813</v>
      </c>
      <c r="AZ493" s="4">
        <f>AY493/M493</f>
        <v>2187.5333333333333</v>
      </c>
      <c r="BA493" s="7">
        <f>AY493/(AR493+AV493+AY493+BB493)</f>
        <v>0.18818786095673967</v>
      </c>
      <c r="BB493" s="4">
        <v>34986</v>
      </c>
      <c r="BC493" s="11">
        <f>BB493/(AR493+AV493+AY493+BB493)</f>
        <v>0.20065036733710706</v>
      </c>
      <c r="BD493" s="9">
        <f>BC493+BA493+AX493+AU493</f>
        <v>1</v>
      </c>
      <c r="BE493" s="14">
        <f>(AF493+AH493+AJ493+AL493+AN493+AP493)</f>
        <v>181557</v>
      </c>
      <c r="BF493" s="14">
        <f t="shared" si="35"/>
        <v>-174363</v>
      </c>
      <c r="BG493" s="13">
        <f>(AF493+AH493+AJ493+AL493+AN493+AP493)-(AR493+AV493+AY493+BB493)</f>
        <v>7194</v>
      </c>
      <c r="BH493" s="13">
        <f t="shared" si="36"/>
        <v>0</v>
      </c>
      <c r="BI493" s="14">
        <f>AF493/W493</f>
        <v>40357</v>
      </c>
      <c r="BJ493" s="14">
        <f>AH493/Y493</f>
        <v>48718.358490566039</v>
      </c>
      <c r="BK493" s="14">
        <f>AJ493/AA493</f>
        <v>108946.11371237457</v>
      </c>
      <c r="BL493" s="14">
        <f>BI493+BJ493+BK493</f>
        <v>198021.47220294061</v>
      </c>
      <c r="BM493" s="14">
        <f>(AF493/W493)-AF493</f>
        <v>0</v>
      </c>
      <c r="BN493" s="14">
        <f>AH493/Y493-AH493</f>
        <v>9146.3584905660391</v>
      </c>
      <c r="BO493" s="14">
        <f>AJ493/AA493-AJ493</f>
        <v>15340.113712374572</v>
      </c>
      <c r="BP493" s="14">
        <f>BG493/S493</f>
        <v>1.1699158909509592E-2</v>
      </c>
      <c r="BQ493" s="14">
        <f>(BG493-CA493)/S493</f>
        <v>1.4353881636184521E-2</v>
      </c>
      <c r="BR493" s="27">
        <f>BQ493-BP493</f>
        <v>2.6547227266749285E-3</v>
      </c>
      <c r="BS493" s="28">
        <f t="shared" si="37"/>
        <v>532890</v>
      </c>
      <c r="BT493" s="11">
        <f>BS493/S493</f>
        <v>0.8666061705989111</v>
      </c>
      <c r="BU493" s="14">
        <f>(BE493-AP493)*1/BT493-(BE493-AP493)</f>
        <v>27907.372774869116</v>
      </c>
      <c r="BV493" s="14">
        <f t="shared" si="38"/>
        <v>0.29525496165329901</v>
      </c>
      <c r="BW493" s="27">
        <f>(AR493+AV493+AY493+BB493)/S493</f>
        <v>0.28355580274378939</v>
      </c>
      <c r="BX493" s="13">
        <f>(AF493+AH493+AJ493+AL493+AN493)/N493</f>
        <v>189.84607329842933</v>
      </c>
      <c r="BY493" s="26">
        <f>BX493/K493</f>
        <v>0.34022593781080523</v>
      </c>
      <c r="BZ493" s="11">
        <f>AP493/BE493</f>
        <v>1.3990096774015874E-3</v>
      </c>
      <c r="CA493" s="15">
        <f>-(BM493+BN493+BO493)/M493</f>
        <v>-1632.4314801960406</v>
      </c>
      <c r="CB493" s="15">
        <f>BG493-CA493</f>
        <v>8826.4314801960409</v>
      </c>
      <c r="CC493" s="18">
        <f t="shared" si="39"/>
        <v>0</v>
      </c>
      <c r="CD493" s="17">
        <f>(AF493/(AF493+AH493+AJ493))/(X493/(X493+Z493+AB493))</f>
        <v>1.7674428789581353</v>
      </c>
      <c r="CE493" s="19">
        <f>(AH493/(AF493+AH493+AJ493))/(Z493/(X493+Z493+AB493))</f>
        <v>0.96281313727938334</v>
      </c>
      <c r="CF493" s="18">
        <f>(AJ493/(AF493+AH493+AJ493))/(AB493/(X493+Z493+AB493))</f>
        <v>0.85406114040395309</v>
      </c>
      <c r="CG493">
        <f>AH493/Z493</f>
        <v>151.61685823754789</v>
      </c>
      <c r="CH493" s="11">
        <f>BB493/BE493</f>
        <v>0.19269981328177926</v>
      </c>
      <c r="CI493" s="14">
        <f>AY493/V493</f>
        <v>1384.0907382400846</v>
      </c>
      <c r="CJ493" s="14">
        <f>AV493/M493</f>
        <v>3159</v>
      </c>
      <c r="CK493" s="17">
        <f>N493/V493</f>
        <v>40.28301755460582</v>
      </c>
      <c r="CL493" s="17">
        <f>(AL493+AN493)/N493</f>
        <v>8.1340314136125649</v>
      </c>
      <c r="CM493" s="14">
        <f>AP493/AC493</f>
        <v>5.9069767441860463</v>
      </c>
    </row>
    <row r="494" spans="1:91" x14ac:dyDescent="0.2">
      <c r="A494">
        <v>615</v>
      </c>
      <c r="B494" s="2">
        <v>45170</v>
      </c>
      <c r="C494" s="3" t="s">
        <v>46</v>
      </c>
      <c r="D494" t="s">
        <v>42</v>
      </c>
      <c r="E494" s="3" t="s">
        <v>44</v>
      </c>
      <c r="F494" t="s">
        <v>45</v>
      </c>
      <c r="G494" t="str">
        <f>CONCATENATE(C494,E494)</f>
        <v>GEGBOI</v>
      </c>
      <c r="H494" t="s">
        <v>40</v>
      </c>
      <c r="I494">
        <f>U494/M494</f>
        <v>75.666666666666671</v>
      </c>
      <c r="J494" t="str">
        <f>_xlfn.CONCAT(C494,E494,H494)</f>
        <v>GEGBOIE175</v>
      </c>
      <c r="K494" s="4">
        <v>287</v>
      </c>
      <c r="L494" s="4">
        <f>N494/M494</f>
        <v>48.473684210526315</v>
      </c>
      <c r="M494" s="4">
        <v>57</v>
      </c>
      <c r="N494" s="4">
        <v>2763</v>
      </c>
      <c r="O494" s="4">
        <f>P494/M494</f>
        <v>8.3684210526315788</v>
      </c>
      <c r="P494" s="4">
        <v>477</v>
      </c>
      <c r="Q494" s="4">
        <v>858</v>
      </c>
      <c r="R494" s="4">
        <v>1429</v>
      </c>
      <c r="S494" s="4">
        <f>U494*K494</f>
        <v>1237831</v>
      </c>
      <c r="T494" s="7">
        <f>N494/U494</f>
        <v>0.64062137723162527</v>
      </c>
      <c r="U494" s="4">
        <v>4313</v>
      </c>
      <c r="V494" s="4">
        <v>61.157658102766803</v>
      </c>
      <c r="W494" s="7">
        <f>P494/X494</f>
        <v>0.83978873239436624</v>
      </c>
      <c r="X494" s="4">
        <v>568</v>
      </c>
      <c r="Y494" s="7">
        <f>Q494/Z494</f>
        <v>0.83953033268101762</v>
      </c>
      <c r="Z494" s="4">
        <v>1022</v>
      </c>
      <c r="AA494" s="7">
        <f>R494/AB494</f>
        <v>0.52459618208516889</v>
      </c>
      <c r="AB494" s="4">
        <v>2724</v>
      </c>
      <c r="AC494" s="4">
        <v>40</v>
      </c>
      <c r="AD494" s="4">
        <f>AP494/AC494</f>
        <v>5.9749999999999996</v>
      </c>
      <c r="AE494" s="7">
        <f>AF494/(AF494+AH494+AJ494+AL494+AN494+AP494)</f>
        <v>0.25729308390738154</v>
      </c>
      <c r="AF494" s="4">
        <v>101930</v>
      </c>
      <c r="AG494" s="7">
        <f>AH494/(AF494+AH494+AJ494+AL494+AN494+AP494)</f>
        <v>0.28412547360556134</v>
      </c>
      <c r="AH494" s="4">
        <v>112560</v>
      </c>
      <c r="AI494" s="7">
        <f>AJ494/(AF494+AH494+AJ494+AL494+AN494+AP494)</f>
        <v>0.40751155458737942</v>
      </c>
      <c r="AJ494" s="4">
        <v>161441</v>
      </c>
      <c r="AK494" s="7">
        <f>AL494/(AF494+AH494+AJ494+AL494+AN494+AP494)</f>
        <v>2.5224465687103542E-2</v>
      </c>
      <c r="AL494" s="4">
        <v>9993</v>
      </c>
      <c r="AM494" s="7">
        <f>AN494/(AF494+AH494+AJ494+AL494+AN494+AP494)</f>
        <v>2.5242135181730751E-2</v>
      </c>
      <c r="AN494" s="4">
        <v>10000</v>
      </c>
      <c r="AO494" s="7">
        <f>AP494/(AF494+AH494+AJ494+AL494+AN494+AP494)</f>
        <v>6.0328703084336496E-4</v>
      </c>
      <c r="AP494" s="4">
        <v>239</v>
      </c>
      <c r="AQ494" s="6">
        <f>AO494+AM494+AK494+AI494+AG494+AE494</f>
        <v>1</v>
      </c>
      <c r="AR494" s="4">
        <v>152663</v>
      </c>
      <c r="AS494" s="4">
        <f>AR494/M494</f>
        <v>2678.2982456140353</v>
      </c>
      <c r="AT494" s="4">
        <f>AR494/V494</f>
        <v>2496.2205018294094</v>
      </c>
      <c r="AU494" s="7">
        <f>AR494/(AR494+AV494+AY494+BB494)</f>
        <v>0.29757767256183493</v>
      </c>
      <c r="AV494" s="4">
        <v>185456</v>
      </c>
      <c r="AW494" s="4">
        <f>AV494/M494</f>
        <v>3253.6140350877195</v>
      </c>
      <c r="AX494" s="7">
        <f>AV494/(AR494+AV494+AY494+BB494)</f>
        <v>0.36149928170301687</v>
      </c>
      <c r="AY494" s="4">
        <v>84646</v>
      </c>
      <c r="AZ494" s="4">
        <f>AY494/M494</f>
        <v>1485.0175438596491</v>
      </c>
      <c r="BA494" s="7">
        <f>AY494/(AR494+AV494+AY494+BB494)</f>
        <v>0.16499583836076245</v>
      </c>
      <c r="BB494" s="4">
        <v>90254</v>
      </c>
      <c r="BC494" s="11">
        <f>BB494/(AR494+AV494+AY494+BB494)</f>
        <v>0.17592720737438575</v>
      </c>
      <c r="BD494" s="9">
        <f>BC494+BA494+AX494+AU494</f>
        <v>1</v>
      </c>
      <c r="BE494" s="14">
        <f>(AF494+AH494+AJ494+AL494+AN494+AP494)</f>
        <v>396163</v>
      </c>
      <c r="BF494" s="14">
        <f t="shared" si="35"/>
        <v>-513019</v>
      </c>
      <c r="BG494" s="13">
        <f>(AF494+AH494+AJ494+AL494+AN494+AP494)-(AR494+AV494+AY494+BB494)</f>
        <v>-116856</v>
      </c>
      <c r="BH494" s="13">
        <f t="shared" si="36"/>
        <v>1</v>
      </c>
      <c r="BI494" s="14">
        <f>AF494/W494</f>
        <v>121375.76519916143</v>
      </c>
      <c r="BJ494" s="14">
        <f>AH494/Y494</f>
        <v>134074.96503496505</v>
      </c>
      <c r="BK494" s="14">
        <f>AJ494/AA494</f>
        <v>307743.37578726379</v>
      </c>
      <c r="BL494" s="14">
        <f>BI494+BJ494+BK494</f>
        <v>563194.1060213903</v>
      </c>
      <c r="BM494" s="14">
        <f>(AF494/W494)-AF494</f>
        <v>19445.765199161426</v>
      </c>
      <c r="BN494" s="14">
        <f>AH494/Y494-AH494</f>
        <v>21514.965034965047</v>
      </c>
      <c r="BO494" s="14">
        <f>AJ494/AA494-AJ494</f>
        <v>146302.37578726379</v>
      </c>
      <c r="BP494" s="14">
        <f>BG494/S494</f>
        <v>-9.4403840265755185E-2</v>
      </c>
      <c r="BQ494" s="14">
        <f>(BG494-CA494)/S494</f>
        <v>-9.1749748027397868E-2</v>
      </c>
      <c r="BR494" s="27">
        <f>BQ494-BP494</f>
        <v>2.6540922383573168E-3</v>
      </c>
      <c r="BS494" s="28">
        <f t="shared" si="37"/>
        <v>792981</v>
      </c>
      <c r="BT494" s="11">
        <f>BS494/S494</f>
        <v>0.64062137723162527</v>
      </c>
      <c r="BU494" s="14">
        <f>(BE494-AP494)*1/BT494-(BE494-AP494)</f>
        <v>222107.20231632295</v>
      </c>
      <c r="BV494" s="14">
        <f t="shared" si="38"/>
        <v>0.320046112918484</v>
      </c>
      <c r="BW494" s="27">
        <f>(AR494+AV494+AY494+BB494)/S494</f>
        <v>0.41444995318423922</v>
      </c>
      <c r="BX494" s="13">
        <f>(AF494+AH494+AJ494+AL494+AN494)/N494</f>
        <v>143.29496923633732</v>
      </c>
      <c r="BY494" s="26">
        <f>BX494/K494</f>
        <v>0.49928560709525199</v>
      </c>
      <c r="BZ494" s="11">
        <f>AP494/BE494</f>
        <v>6.0328703084336496E-4</v>
      </c>
      <c r="CA494" s="15">
        <f>-(BM494+BN494+BO494)/M494</f>
        <v>-3285.3176494980748</v>
      </c>
      <c r="CB494" s="15">
        <f>BG494-CA494</f>
        <v>-113570.68235050193</v>
      </c>
      <c r="CC494" s="18">
        <f t="shared" si="39"/>
        <v>1</v>
      </c>
      <c r="CD494" s="17">
        <f>(AF494/(AF494+AH494+AJ494))/(X494/(X494+Z494+AB494))</f>
        <v>2.0593287815290946</v>
      </c>
      <c r="CE494" s="19">
        <f>(AH494/(AF494+AH494+AJ494))/(Z494/(X494+Z494+AB494))</f>
        <v>1.2638781023754613</v>
      </c>
      <c r="CF494" s="18">
        <f>(AJ494/(AF494+AH494+AJ494))/(AB494/(X494+Z494+AB494))</f>
        <v>0.68010933607333057</v>
      </c>
      <c r="CG494">
        <f>AH494/Z494</f>
        <v>110.13698630136986</v>
      </c>
      <c r="CH494" s="11">
        <f>BB494/BE494</f>
        <v>0.22782036686919274</v>
      </c>
      <c r="CI494" s="14">
        <f>AY494/V494</f>
        <v>1384.0621538804569</v>
      </c>
      <c r="CJ494" s="14">
        <f>AV494/M494</f>
        <v>3253.6140350877195</v>
      </c>
      <c r="CK494" s="17">
        <f>N494/V494</f>
        <v>45.178315941352253</v>
      </c>
      <c r="CL494" s="17">
        <f>(AL494+AN494)/N494</f>
        <v>7.2359753890698517</v>
      </c>
      <c r="CM494" s="14">
        <f>AP494/AC494</f>
        <v>5.9749999999999996</v>
      </c>
    </row>
    <row r="495" spans="1:91" hidden="1" x14ac:dyDescent="0.2">
      <c r="A495">
        <v>503</v>
      </c>
      <c r="B495" s="2">
        <v>44866</v>
      </c>
      <c r="C495" s="3" t="s">
        <v>41</v>
      </c>
      <c r="D495" t="s">
        <v>42</v>
      </c>
      <c r="E495" s="3" t="s">
        <v>29</v>
      </c>
      <c r="F495" t="s">
        <v>28</v>
      </c>
      <c r="G495" t="str">
        <f>CONCATENATE(C495,E495)</f>
        <v>SEAANC</v>
      </c>
      <c r="H495" t="s">
        <v>40</v>
      </c>
      <c r="I495">
        <f>U495/M495</f>
        <v>73.466666666666669</v>
      </c>
      <c r="J495" t="str">
        <f>_xlfn.CONCAT(C495,E495,H495)</f>
        <v>SEAANCE175</v>
      </c>
      <c r="K495" s="4">
        <v>1448</v>
      </c>
      <c r="L495" s="4">
        <f>N495/M495</f>
        <v>49.866666666666667</v>
      </c>
      <c r="M495" s="4">
        <v>15</v>
      </c>
      <c r="N495" s="4">
        <v>748</v>
      </c>
      <c r="O495" s="4">
        <f>P495/M495</f>
        <v>9.6666666666666661</v>
      </c>
      <c r="P495" s="4">
        <v>145</v>
      </c>
      <c r="Q495" s="4">
        <v>207</v>
      </c>
      <c r="R495" s="4">
        <v>396</v>
      </c>
      <c r="S495" s="4">
        <f>U495*K495</f>
        <v>1595696</v>
      </c>
      <c r="T495" s="7">
        <f>N495/U495</f>
        <v>0.67876588021778583</v>
      </c>
      <c r="U495" s="4">
        <v>1102</v>
      </c>
      <c r="V495" s="4">
        <v>53.303599907278624</v>
      </c>
      <c r="W495" s="7">
        <f>P495/X495</f>
        <v>1</v>
      </c>
      <c r="X495" s="4">
        <v>145</v>
      </c>
      <c r="Y495" s="7">
        <f>Q495/Z495</f>
        <v>0.7931034482758621</v>
      </c>
      <c r="Z495" s="4">
        <v>261</v>
      </c>
      <c r="AA495" s="7">
        <f>R495/AB495</f>
        <v>0.56896551724137934</v>
      </c>
      <c r="AB495" s="4">
        <v>696</v>
      </c>
      <c r="AC495" s="4">
        <v>2846</v>
      </c>
      <c r="AD495" s="4">
        <f>AP495/AC495</f>
        <v>4.9992972593113141</v>
      </c>
      <c r="AE495" s="7">
        <f>AF495/(AF495+AH495+AJ495+AL495+AN495+AP495)</f>
        <v>0.29165960285906473</v>
      </c>
      <c r="AF495" s="4">
        <v>53332</v>
      </c>
      <c r="AG495" s="7">
        <f>AH495/(AF495+AH495+AJ495+AL495+AN495+AP495)</f>
        <v>0.24453534729324009</v>
      </c>
      <c r="AH495" s="4">
        <v>44715</v>
      </c>
      <c r="AI495" s="7">
        <f>AJ495/(AF495+AH495+AJ495+AL495+AN495+AP495)</f>
        <v>0.37086903974143731</v>
      </c>
      <c r="AJ495" s="4">
        <v>67816</v>
      </c>
      <c r="AK495" s="7">
        <f>AL495/(AF495+AH495+AJ495+AL495+AN495+AP495)</f>
        <v>1.2960947625740333E-2</v>
      </c>
      <c r="AL495" s="4">
        <v>2370</v>
      </c>
      <c r="AM495" s="7">
        <f>AN495/(AF495+AH495+AJ495+AL495+AN495+AP495)</f>
        <v>2.165626691895853E-3</v>
      </c>
      <c r="AN495" s="4">
        <v>396</v>
      </c>
      <c r="AO495" s="7">
        <f>AP495/(AF495+AH495+AJ495+AL495+AN495+AP495)</f>
        <v>7.7809435788621706E-2</v>
      </c>
      <c r="AP495" s="4">
        <v>14228</v>
      </c>
      <c r="AQ495" s="6">
        <f>AO495+AM495+AK495+AI495+AG495+AE495</f>
        <v>1</v>
      </c>
      <c r="AR495" s="4">
        <v>85585</v>
      </c>
      <c r="AS495" s="4">
        <f>AR495/M495</f>
        <v>5705.666666666667</v>
      </c>
      <c r="AT495" s="4">
        <f>AR495/V495</f>
        <v>1605.6138825309122</v>
      </c>
      <c r="AU495" s="7">
        <f>AR495/(AR495+AV495+AY495+BB495)</f>
        <v>0.31574772647617644</v>
      </c>
      <c r="AV495" s="4">
        <v>39325</v>
      </c>
      <c r="AW495" s="4">
        <f>AV495/M495</f>
        <v>2621.6666666666665</v>
      </c>
      <c r="AX495" s="7">
        <f>AV495/(AR495+AV495+AY495+BB495)</f>
        <v>0.14508125657154453</v>
      </c>
      <c r="AY495" s="4">
        <v>97724</v>
      </c>
      <c r="AZ495" s="4">
        <f>AY495/M495</f>
        <v>6514.9333333333334</v>
      </c>
      <c r="BA495" s="7">
        <f>AY495/(AR495+AV495+AY495+BB495)</f>
        <v>0.36053199535149694</v>
      </c>
      <c r="BB495" s="4">
        <v>48421</v>
      </c>
      <c r="BC495" s="11">
        <f>BB495/(AR495+AV495+AY495+BB495)</f>
        <v>0.17863902160078213</v>
      </c>
      <c r="BD495" s="9">
        <f>BC495+BA495+AX495+AU495</f>
        <v>1</v>
      </c>
      <c r="BE495" s="14">
        <f>(AF495+AH495+AJ495+AL495+AN495+AP495)</f>
        <v>182857</v>
      </c>
      <c r="BF495" s="14">
        <f t="shared" si="35"/>
        <v>-271055</v>
      </c>
      <c r="BG495" s="13">
        <f>(AF495+AH495+AJ495+AL495+AN495+AP495)-(AR495+AV495+AY495+BB495)</f>
        <v>-88198</v>
      </c>
      <c r="BH495" s="13">
        <f t="shared" si="36"/>
        <v>1</v>
      </c>
      <c r="BI495" s="14">
        <f>AF495/W495</f>
        <v>53332</v>
      </c>
      <c r="BJ495" s="14">
        <f>AH495/Y495</f>
        <v>56379.782608695648</v>
      </c>
      <c r="BK495" s="14">
        <f>AJ495/AA495</f>
        <v>119191.75757575757</v>
      </c>
      <c r="BL495" s="14">
        <f>BI495+BJ495+BK495</f>
        <v>228903.54018445322</v>
      </c>
      <c r="BM495" s="14">
        <f>(AF495/W495)-AF495</f>
        <v>0</v>
      </c>
      <c r="BN495" s="14">
        <f>AH495/Y495-AH495</f>
        <v>11664.782608695648</v>
      </c>
      <c r="BO495" s="14">
        <f>AJ495/AA495-AJ495</f>
        <v>51375.757575757569</v>
      </c>
      <c r="BP495" s="14">
        <f>BG495/S495</f>
        <v>-5.5272432844351307E-2</v>
      </c>
      <c r="BQ495" s="14">
        <f>(BG495-CA495)/S495</f>
        <v>-5.2638658817867848E-2</v>
      </c>
      <c r="BR495" s="27">
        <f>BQ495-BP495</f>
        <v>2.6337740264834597E-3</v>
      </c>
      <c r="BS495" s="28">
        <f t="shared" si="37"/>
        <v>1083104</v>
      </c>
      <c r="BT495" s="11">
        <f>BS495/S495</f>
        <v>0.67876588021778583</v>
      </c>
      <c r="BU495" s="14">
        <f>(BE495-AP495)*1/BT495-(BE495-AP495)</f>
        <v>79805.703208556166</v>
      </c>
      <c r="BV495" s="14">
        <f t="shared" si="38"/>
        <v>0.11459388254404347</v>
      </c>
      <c r="BW495" s="27">
        <f>(AR495+AV495+AY495+BB495)/S495</f>
        <v>0.16986631538839478</v>
      </c>
      <c r="BX495" s="13">
        <f>(AF495+AH495+AJ495+AL495+AN495)/N495</f>
        <v>225.43983957219251</v>
      </c>
      <c r="BY495" s="26">
        <f>BX495/K495</f>
        <v>0.15569049694212189</v>
      </c>
      <c r="BZ495" s="11">
        <f>AP495/BE495</f>
        <v>7.7809435788621706E-2</v>
      </c>
      <c r="CA495" s="15">
        <f>-(BM495+BN495+BO495)/M495</f>
        <v>-4202.7026789635474</v>
      </c>
      <c r="CB495" s="15">
        <f>BG495-CA495</f>
        <v>-83995.297321036458</v>
      </c>
      <c r="CC495" s="18">
        <f t="shared" si="39"/>
        <v>1</v>
      </c>
      <c r="CD495" s="17">
        <f>(AF495/(AF495+AH495+AJ495))/(X495/(X495+Z495+AB495))</f>
        <v>2.4437228314934618</v>
      </c>
      <c r="CE495" s="19">
        <f>(AH495/(AF495+AH495+AJ495))/(Z495/(X495+Z495+AB495))</f>
        <v>1.1382687318248597</v>
      </c>
      <c r="CF495" s="18">
        <f>(AJ495/(AF495+AH495+AJ495))/(AB495/(X495+Z495+AB495))</f>
        <v>0.64737363567120654</v>
      </c>
      <c r="CG495">
        <f>AH495/Z495</f>
        <v>171.32183908045977</v>
      </c>
      <c r="CH495" s="11">
        <f>BB495/BE495</f>
        <v>0.26480255062699265</v>
      </c>
      <c r="CI495" s="14">
        <f>AY495/V495</f>
        <v>1833.3470941923335</v>
      </c>
      <c r="CJ495" s="14">
        <f>AV495/M495</f>
        <v>2621.6666666666665</v>
      </c>
      <c r="CK495" s="17">
        <f>N495/V495</f>
        <v>14.032823323399221</v>
      </c>
      <c r="CL495" s="17">
        <f>(AL495+AN495)/N495</f>
        <v>3.6978609625668448</v>
      </c>
      <c r="CM495" s="14">
        <f>AP495/AC495</f>
        <v>4.9992972593113141</v>
      </c>
    </row>
    <row r="496" spans="1:91" hidden="1" x14ac:dyDescent="0.2">
      <c r="A496">
        <v>910</v>
      </c>
      <c r="B496" s="2">
        <v>45200</v>
      </c>
      <c r="C496" s="3" t="s">
        <v>52</v>
      </c>
      <c r="D496" t="s">
        <v>33</v>
      </c>
      <c r="E496" s="3" t="s">
        <v>41</v>
      </c>
      <c r="F496" t="s">
        <v>42</v>
      </c>
      <c r="G496" t="str">
        <f>CONCATENATE(C496,E496)</f>
        <v>OGGSEA</v>
      </c>
      <c r="H496" t="s">
        <v>34</v>
      </c>
      <c r="I496">
        <f>U496/M496</f>
        <v>169.2</v>
      </c>
      <c r="J496" t="str">
        <f>_xlfn.CONCAT(C496,E496,H496)</f>
        <v>OGGSEA737-900</v>
      </c>
      <c r="K496" s="4">
        <v>2640</v>
      </c>
      <c r="L496" s="4">
        <f>N496/M496</f>
        <v>144.6</v>
      </c>
      <c r="M496" s="4">
        <v>5</v>
      </c>
      <c r="N496" s="4">
        <v>723</v>
      </c>
      <c r="O496" s="4">
        <f>P496/M496</f>
        <v>22</v>
      </c>
      <c r="P496" s="4">
        <v>110</v>
      </c>
      <c r="Q496" s="4">
        <v>205</v>
      </c>
      <c r="R496" s="4">
        <v>409</v>
      </c>
      <c r="S496" s="4">
        <f>U496*K496</f>
        <v>2233440</v>
      </c>
      <c r="T496" s="7">
        <f>N496/U496</f>
        <v>0.85460992907801414</v>
      </c>
      <c r="U496" s="4">
        <v>846</v>
      </c>
      <c r="V496" s="4">
        <v>26.619991582491583</v>
      </c>
      <c r="W496" s="7">
        <f>P496/X496</f>
        <v>1.0091743119266054</v>
      </c>
      <c r="X496" s="4">
        <v>109</v>
      </c>
      <c r="Y496" s="7">
        <f>Q496/Z496</f>
        <v>1.0049019607843137</v>
      </c>
      <c r="Z496" s="4">
        <v>204</v>
      </c>
      <c r="AA496" s="7">
        <f>R496/AB496</f>
        <v>0.76879699248120303</v>
      </c>
      <c r="AB496" s="4">
        <v>532</v>
      </c>
      <c r="AC496" s="4">
        <v>4007</v>
      </c>
      <c r="AD496" s="4">
        <f>AP496/AC496</f>
        <v>5.9990017469428496</v>
      </c>
      <c r="AE496" s="7">
        <f>AF496/(AF496+AH496+AJ496+AL496+AN496+AP496)</f>
        <v>0.21851093062770827</v>
      </c>
      <c r="AF496" s="4">
        <v>53755</v>
      </c>
      <c r="AG496" s="7">
        <f>AH496/(AF496+AH496+AJ496+AL496+AN496+AP496)</f>
        <v>0.25849776021723048</v>
      </c>
      <c r="AH496" s="4">
        <v>63592</v>
      </c>
      <c r="AI496" s="7">
        <f>AJ496/(AF496+AH496+AJ496+AL496+AN496+AP496)</f>
        <v>0.40695348893929417</v>
      </c>
      <c r="AJ496" s="4">
        <v>100113</v>
      </c>
      <c r="AK496" s="7">
        <f>AL496/(AF496+AH496+AJ496+AL496+AN496+AP496)</f>
        <v>1.1666382120761282E-2</v>
      </c>
      <c r="AL496" s="4">
        <v>2870</v>
      </c>
      <c r="AM496" s="7">
        <f>AN496/(AF496+AH496+AJ496+AL496+AN496+AP496)</f>
        <v>6.6583741859954637E-3</v>
      </c>
      <c r="AN496" s="4">
        <v>1638</v>
      </c>
      <c r="AO496" s="7">
        <f>AP496/(AF496+AH496+AJ496+AL496+AN496+AP496)</f>
        <v>9.7713063909010356E-2</v>
      </c>
      <c r="AP496" s="4">
        <v>24038</v>
      </c>
      <c r="AQ496" s="6">
        <f>AO496+AM496+AK496+AI496+AG496+AE496</f>
        <v>1</v>
      </c>
      <c r="AR496" s="4">
        <v>110688</v>
      </c>
      <c r="AS496" s="4">
        <f>AR496/M496</f>
        <v>22137.599999999999</v>
      </c>
      <c r="AT496" s="4">
        <f>AR496/V496</f>
        <v>4158.0779489352417</v>
      </c>
      <c r="AU496" s="7">
        <f>AR496/(AR496+AV496+AY496+BB496)</f>
        <v>0.39388224241863512</v>
      </c>
      <c r="AV496" s="4">
        <v>27866</v>
      </c>
      <c r="AW496" s="4">
        <f>AV496/M496</f>
        <v>5573.2</v>
      </c>
      <c r="AX496" s="7">
        <f>AV496/(AR496+AV496+AY496+BB496)</f>
        <v>9.9160907842202273E-2</v>
      </c>
      <c r="AY496" s="4">
        <v>59837</v>
      </c>
      <c r="AZ496" s="4">
        <f>AY496/M496</f>
        <v>11967.4</v>
      </c>
      <c r="BA496" s="7">
        <f>AY496/(AR496+AV496+AY496+BB496)</f>
        <v>0.21292942089118846</v>
      </c>
      <c r="BB496" s="4">
        <v>82627</v>
      </c>
      <c r="BC496" s="11">
        <f>BB496/(AR496+AV496+AY496+BB496)</f>
        <v>0.29402742884797417</v>
      </c>
      <c r="BD496" s="9">
        <f>BC496+BA496+AX496+AU496</f>
        <v>1</v>
      </c>
      <c r="BE496" s="14">
        <f>(AF496+AH496+AJ496+AL496+AN496+AP496)</f>
        <v>246006</v>
      </c>
      <c r="BF496" s="14">
        <f t="shared" si="35"/>
        <v>-281018</v>
      </c>
      <c r="BG496" s="13">
        <f>(AF496+AH496+AJ496+AL496+AN496+AP496)-(AR496+AV496+AY496+BB496)</f>
        <v>-35012</v>
      </c>
      <c r="BH496" s="13">
        <f t="shared" si="36"/>
        <v>1</v>
      </c>
      <c r="BI496" s="14">
        <f>AF496/W496</f>
        <v>53266.318181818184</v>
      </c>
      <c r="BJ496" s="14">
        <f>AH496/Y496</f>
        <v>63281.795121951218</v>
      </c>
      <c r="BK496" s="14">
        <f>AJ496/AA496</f>
        <v>130220.33251833741</v>
      </c>
      <c r="BL496" s="14">
        <f>BI496+BJ496+BK496</f>
        <v>246768.44582210682</v>
      </c>
      <c r="BM496" s="14">
        <f>(AF496/W496)-AF496</f>
        <v>-488.6818181818162</v>
      </c>
      <c r="BN496" s="14">
        <f>AH496/Y496-AH496</f>
        <v>-310.20487804878212</v>
      </c>
      <c r="BO496" s="14">
        <f>AJ496/AA496-AJ496</f>
        <v>30107.332518337411</v>
      </c>
      <c r="BP496" s="14">
        <f>BG496/S496</f>
        <v>-1.5676266208181102E-2</v>
      </c>
      <c r="BQ496" s="14">
        <f>(BG496-CA496)/S496</f>
        <v>-1.3051754618695214E-2</v>
      </c>
      <c r="BR496" s="27">
        <f>BQ496-BP496</f>
        <v>2.6245115894858884E-3</v>
      </c>
      <c r="BS496" s="28">
        <f t="shared" si="37"/>
        <v>1908720</v>
      </c>
      <c r="BT496" s="11">
        <f>BS496/S496</f>
        <v>0.85460992907801414</v>
      </c>
      <c r="BU496" s="14">
        <f>(BE496-AP496)*1/BT496-(BE496-AP496)</f>
        <v>37762.190871369297</v>
      </c>
      <c r="BV496" s="14">
        <f t="shared" si="38"/>
        <v>0.11014667956157317</v>
      </c>
      <c r="BW496" s="27">
        <f>(AR496+AV496+AY496+BB496)/S496</f>
        <v>0.12582294576975428</v>
      </c>
      <c r="BX496" s="13">
        <f>(AF496+AH496+AJ496+AL496+AN496)/N496</f>
        <v>307.00968188105116</v>
      </c>
      <c r="BY496" s="26">
        <f>BX496/K496</f>
        <v>0.11629154616706483</v>
      </c>
      <c r="BZ496" s="11">
        <f>AP496/BE496</f>
        <v>9.7713063909010356E-2</v>
      </c>
      <c r="CA496" s="15">
        <f>-(BM496+BN496+BO496)/M496</f>
        <v>-5861.6891644213629</v>
      </c>
      <c r="CB496" s="15">
        <f>BG496-CA496</f>
        <v>-29150.310835578639</v>
      </c>
      <c r="CC496" s="18">
        <f t="shared" si="39"/>
        <v>1</v>
      </c>
      <c r="CD496" s="17">
        <f>(AF496/(AF496+AH496+AJ496))/(X496/(X496+Z496+AB496))</f>
        <v>1.9163273304718276</v>
      </c>
      <c r="CE496" s="19">
        <f>(AH496/(AF496+AH496+AJ496))/(Z496/(X496+Z496+AB496))</f>
        <v>1.2112942114213479</v>
      </c>
      <c r="CF496" s="18">
        <f>(AJ496/(AF496+AH496+AJ496))/(AB496/(X496+Z496+AB496))</f>
        <v>0.73123365009138319</v>
      </c>
      <c r="CG496">
        <f>AH496/Z496</f>
        <v>311.72549019607845</v>
      </c>
      <c r="CH496" s="11">
        <f>BB496/BE496</f>
        <v>0.33587392177426567</v>
      </c>
      <c r="CI496" s="14">
        <f>AY496/V496</f>
        <v>2247.8218978609971</v>
      </c>
      <c r="CJ496" s="14">
        <f>AV496/M496</f>
        <v>5573.2</v>
      </c>
      <c r="CK496" s="17">
        <f>N496/V496</f>
        <v>27.160038640866034</v>
      </c>
      <c r="CL496" s="17">
        <f>(AL496+AN496)/N496</f>
        <v>6.2351313969571232</v>
      </c>
      <c r="CM496" s="14">
        <f>AP496/AC496</f>
        <v>5.9990017469428496</v>
      </c>
    </row>
    <row r="497" spans="1:106" hidden="1" x14ac:dyDescent="0.2">
      <c r="A497">
        <v>1018</v>
      </c>
      <c r="B497" s="2">
        <v>45231</v>
      </c>
      <c r="C497" s="3" t="s">
        <v>29</v>
      </c>
      <c r="D497" t="s">
        <v>28</v>
      </c>
      <c r="E497" s="3" t="s">
        <v>32</v>
      </c>
      <c r="F497" t="s">
        <v>33</v>
      </c>
      <c r="G497" t="str">
        <f>CONCATENATE(C497,E497)</f>
        <v>ANCHNL</v>
      </c>
      <c r="H497" t="s">
        <v>34</v>
      </c>
      <c r="I497">
        <f>U497/M497</f>
        <v>166.875</v>
      </c>
      <c r="J497" t="str">
        <f>_xlfn.CONCAT(C497,E497,H497)</f>
        <v>ANCHNL737-900</v>
      </c>
      <c r="K497" s="4">
        <v>2777</v>
      </c>
      <c r="L497" s="4">
        <f>N497/M497</f>
        <v>135.375</v>
      </c>
      <c r="M497" s="4">
        <v>8</v>
      </c>
      <c r="N497" s="4">
        <v>1083</v>
      </c>
      <c r="O497" s="4">
        <f>P497/M497</f>
        <v>21.625</v>
      </c>
      <c r="P497" s="4">
        <v>173</v>
      </c>
      <c r="Q497" s="4">
        <v>251</v>
      </c>
      <c r="R497" s="4">
        <v>659</v>
      </c>
      <c r="S497" s="4">
        <f>U497*K497</f>
        <v>3707295</v>
      </c>
      <c r="T497" s="7">
        <f>N497/U497</f>
        <v>0.81123595505617974</v>
      </c>
      <c r="U497" s="4">
        <v>1335</v>
      </c>
      <c r="V497" s="4">
        <v>45.730867346938773</v>
      </c>
      <c r="W497" s="7">
        <f>P497/X497</f>
        <v>1</v>
      </c>
      <c r="X497" s="4">
        <v>173</v>
      </c>
      <c r="Y497" s="7">
        <f>Q497/Z497</f>
        <v>0.77708978328173373</v>
      </c>
      <c r="Z497" s="4">
        <v>323</v>
      </c>
      <c r="AA497" s="7">
        <f>R497/AB497</f>
        <v>0.78452380952380951</v>
      </c>
      <c r="AB497" s="4">
        <v>840</v>
      </c>
      <c r="AC497" s="4">
        <v>949</v>
      </c>
      <c r="AD497" s="4">
        <f>AP497/AC497</f>
        <v>5.9968387776606953</v>
      </c>
      <c r="AE497" s="7">
        <f>AF497/(AF497+AH497+AJ497+AL497+AN497+AP497)</f>
        <v>0.23568812795392657</v>
      </c>
      <c r="AF497" s="4">
        <v>90360</v>
      </c>
      <c r="AG497" s="7">
        <f>AH497/(AF497+AH497+AJ497+AL497+AN497+AP497)</f>
        <v>0.21932350516969754</v>
      </c>
      <c r="AH497" s="4">
        <v>84086</v>
      </c>
      <c r="AI497" s="7">
        <f>AJ497/(AF497+AH497+AJ497+AL497+AN497+AP497)</f>
        <v>0.50778062954500403</v>
      </c>
      <c r="AJ497" s="4">
        <v>194677</v>
      </c>
      <c r="AK497" s="7">
        <f>AL497/(AF497+AH497+AJ497+AL497+AN497+AP497)</f>
        <v>1.2050455413314971E-2</v>
      </c>
      <c r="AL497" s="4">
        <v>4620</v>
      </c>
      <c r="AM497" s="7">
        <f>AN497/(AF497+AH497+AJ497+AL497+AN497+AP497)</f>
        <v>1.031331184074619E-2</v>
      </c>
      <c r="AN497" s="4">
        <v>3954</v>
      </c>
      <c r="AO497" s="7">
        <f>AP497/(AF497+AH497+AJ497+AL497+AN497+AP497)</f>
        <v>1.4843970077310713E-2</v>
      </c>
      <c r="AP497" s="4">
        <v>5691</v>
      </c>
      <c r="AQ497" s="6">
        <f>AO497+AM497+AK497+AI497+AG497+AE497</f>
        <v>1</v>
      </c>
      <c r="AR497" s="4">
        <v>190151</v>
      </c>
      <c r="AS497" s="4">
        <f>AR497/M497</f>
        <v>23768.875</v>
      </c>
      <c r="AT497" s="4">
        <f>AR497/V497</f>
        <v>4158.0449055867011</v>
      </c>
      <c r="AU497" s="7">
        <f>AR497/(AR497+AV497+AY497+BB497)</f>
        <v>0.39706779038104945</v>
      </c>
      <c r="AV497" s="4">
        <v>43999</v>
      </c>
      <c r="AW497" s="4">
        <f>AV497/M497</f>
        <v>5499.875</v>
      </c>
      <c r="AX497" s="7">
        <f>AV497/(AR497+AV497+AY497+BB497)</f>
        <v>9.1877432719132651E-2</v>
      </c>
      <c r="AY497" s="4">
        <v>102794</v>
      </c>
      <c r="AZ497" s="4">
        <f>AY497/M497</f>
        <v>12849.25</v>
      </c>
      <c r="BA497" s="7">
        <f>AY497/(AR497+AV497+AY497+BB497)</f>
        <v>0.21465144250847798</v>
      </c>
      <c r="BB497" s="4">
        <v>141944</v>
      </c>
      <c r="BC497" s="11">
        <f>BB497/(AR497+AV497+AY497+BB497)</f>
        <v>0.29640333439133992</v>
      </c>
      <c r="BD497" s="9">
        <f>BC497+BA497+AX497+AU497</f>
        <v>1</v>
      </c>
      <c r="BE497" s="14">
        <f>(AF497+AH497+AJ497+AL497+AN497+AP497)</f>
        <v>383388</v>
      </c>
      <c r="BF497" s="14">
        <f t="shared" si="35"/>
        <v>-478888</v>
      </c>
      <c r="BG497" s="13">
        <f>(AF497+AH497+AJ497+AL497+AN497+AP497)-(AR497+AV497+AY497+BB497)</f>
        <v>-95500</v>
      </c>
      <c r="BH497" s="13">
        <f t="shared" si="36"/>
        <v>1</v>
      </c>
      <c r="BI497" s="14">
        <f>AF497/W497</f>
        <v>90360</v>
      </c>
      <c r="BJ497" s="14">
        <f>AH497/Y497</f>
        <v>108206.28685258965</v>
      </c>
      <c r="BK497" s="14">
        <f>AJ497/AA497</f>
        <v>248146.7071320182</v>
      </c>
      <c r="BL497" s="14">
        <f>BI497+BJ497+BK497</f>
        <v>446712.99398460786</v>
      </c>
      <c r="BM497" s="14">
        <f>(AF497/W497)-AF497</f>
        <v>0</v>
      </c>
      <c r="BN497" s="14">
        <f>AH497/Y497-AH497</f>
        <v>24120.286852589648</v>
      </c>
      <c r="BO497" s="14">
        <f>AJ497/AA497-AJ497</f>
        <v>53469.7071320182</v>
      </c>
      <c r="BP497" s="14">
        <f>BG497/S497</f>
        <v>-2.5760021794866608E-2</v>
      </c>
      <c r="BQ497" s="14">
        <f>(BG497-CA497)/S497</f>
        <v>-2.3143896224045838E-2</v>
      </c>
      <c r="BR497" s="27">
        <f>BQ497-BP497</f>
        <v>2.6161255708207695E-3</v>
      </c>
      <c r="BS497" s="28">
        <f t="shared" si="37"/>
        <v>3007491</v>
      </c>
      <c r="BT497" s="11">
        <f>BS497/S497</f>
        <v>0.81123595505617974</v>
      </c>
      <c r="BU497" s="14">
        <f>(BE497-AP497)*1/BT497-(BE497-AP497)</f>
        <v>87885.174515235471</v>
      </c>
      <c r="BV497" s="14">
        <f t="shared" si="38"/>
        <v>0.10341448414544836</v>
      </c>
      <c r="BW497" s="27">
        <f>(AR497+AV497+AY497+BB497)/S497</f>
        <v>0.12917450594031496</v>
      </c>
      <c r="BX497" s="13">
        <f>(AF497+AH497+AJ497+AL497+AN497)/N497</f>
        <v>348.7506925207756</v>
      </c>
      <c r="BY497" s="26">
        <f>BX497/K497</f>
        <v>0.1255854132231817</v>
      </c>
      <c r="BZ497" s="11">
        <f>AP497/BE497</f>
        <v>1.4843970077310713E-2</v>
      </c>
      <c r="CA497" s="15">
        <f>-(BM497+BN497+BO497)/M497</f>
        <v>-9698.7492480759811</v>
      </c>
      <c r="CB497" s="15">
        <f>BG497-CA497</f>
        <v>-85801.250751924017</v>
      </c>
      <c r="CC497" s="18">
        <f t="shared" si="39"/>
        <v>1</v>
      </c>
      <c r="CD497" s="17">
        <f>(AF497/(AF497+AH497+AJ497))/(X497/(X497+Z497+AB497))</f>
        <v>1.8904511974085616</v>
      </c>
      <c r="CE497" s="19">
        <f>(AH497/(AF497+AH497+AJ497))/(Z497/(X497+Z497+AB497))</f>
        <v>0.94222912045167317</v>
      </c>
      <c r="CF497" s="18">
        <f>(AJ497/(AF497+AH497+AJ497))/(AB497/(X497+Z497+AB497))</f>
        <v>0.83882373445527192</v>
      </c>
      <c r="CG497">
        <f>AH497/Z497</f>
        <v>260.32817337461302</v>
      </c>
      <c r="CH497" s="11">
        <f>BB497/BE497</f>
        <v>0.37023589679384855</v>
      </c>
      <c r="CI497" s="14">
        <f>AY497/V497</f>
        <v>2247.8034195185901</v>
      </c>
      <c r="CJ497" s="14">
        <f>AV497/M497</f>
        <v>5499.875</v>
      </c>
      <c r="CK497" s="17">
        <f>N497/V497</f>
        <v>23.682034976152625</v>
      </c>
      <c r="CL497" s="17">
        <f>(AL497+AN497)/N497</f>
        <v>7.9168975069252081</v>
      </c>
      <c r="CM497" s="14">
        <f>AP497/AC497</f>
        <v>5.9968387776606953</v>
      </c>
      <c r="DB497">
        <f>110/206</f>
        <v>0.53398058252427183</v>
      </c>
    </row>
    <row r="498" spans="1:106" hidden="1" x14ac:dyDescent="0.2">
      <c r="A498">
        <v>878</v>
      </c>
      <c r="B498" s="2">
        <v>45200</v>
      </c>
      <c r="C498" s="3" t="s">
        <v>37</v>
      </c>
      <c r="D498" t="s">
        <v>38</v>
      </c>
      <c r="E498" s="3" t="s">
        <v>32</v>
      </c>
      <c r="F498" t="s">
        <v>33</v>
      </c>
      <c r="G498" t="str">
        <f>CONCATENATE(C498,E498)</f>
        <v>LAXHNL</v>
      </c>
      <c r="H498" t="s">
        <v>31</v>
      </c>
      <c r="I498">
        <f>U498/M498</f>
        <v>175</v>
      </c>
      <c r="J498" t="str">
        <f>_xlfn.CONCAT(C498,E498,H498)</f>
        <v>LAXHNL737-800</v>
      </c>
      <c r="K498" s="4">
        <v>2556</v>
      </c>
      <c r="L498" s="4">
        <f>N498/M498</f>
        <v>168.5</v>
      </c>
      <c r="M498" s="4">
        <v>2</v>
      </c>
      <c r="N498" s="4">
        <v>337</v>
      </c>
      <c r="O498" s="4">
        <f>P498/M498</f>
        <v>20</v>
      </c>
      <c r="P498" s="4">
        <v>40</v>
      </c>
      <c r="Q498" s="4">
        <v>77</v>
      </c>
      <c r="R498" s="4">
        <v>220</v>
      </c>
      <c r="S498" s="4">
        <f>U498*K498</f>
        <v>894600</v>
      </c>
      <c r="T498" s="7">
        <f>N498/U498</f>
        <v>0.96285714285714286</v>
      </c>
      <c r="U498" s="4">
        <v>350</v>
      </c>
      <c r="V498" s="4">
        <v>11.463337250293771</v>
      </c>
      <c r="W498" s="7">
        <f>P498/X498</f>
        <v>0.95238095238095233</v>
      </c>
      <c r="X498" s="4">
        <v>42</v>
      </c>
      <c r="Y498" s="7">
        <f>Q498/Z498</f>
        <v>0.96250000000000002</v>
      </c>
      <c r="Z498" s="4">
        <v>80</v>
      </c>
      <c r="AA498" s="7">
        <f>R498/AB498</f>
        <v>0.96491228070175439</v>
      </c>
      <c r="AB498" s="4">
        <v>228</v>
      </c>
      <c r="AC498" s="4">
        <v>0</v>
      </c>
      <c r="AD498" s="4" t="e">
        <f>AP498/AC498</f>
        <v>#DIV/0!</v>
      </c>
      <c r="AE498" s="7">
        <f>AF498/(AF498+AH498+AJ498+AL498+AN498+AP498)</f>
        <v>0.16645951559356958</v>
      </c>
      <c r="AF498" s="4">
        <v>20357</v>
      </c>
      <c r="AG498" s="7">
        <f>AH498/(AF498+AH498+AJ498+AL498+AN498+AP498)</f>
        <v>0.23360917134119416</v>
      </c>
      <c r="AH498" s="4">
        <v>28569</v>
      </c>
      <c r="AI498" s="7">
        <f>AJ498/(AF498+AH498+AJ498+AL498+AN498+AP498)</f>
        <v>0.57294716012232816</v>
      </c>
      <c r="AJ498" s="4">
        <v>70068</v>
      </c>
      <c r="AK498" s="7">
        <f>AL498/(AF498+AH498+AJ498+AL498+AN498+AP498)</f>
        <v>1.2592604706690434E-2</v>
      </c>
      <c r="AL498" s="4">
        <v>1540</v>
      </c>
      <c r="AM498" s="7">
        <f>AN498/(AF498+AH498+AJ498+AL498+AN498+AP498)</f>
        <v>1.439154823621764E-2</v>
      </c>
      <c r="AN498" s="4">
        <v>1760</v>
      </c>
      <c r="AO498" s="7">
        <f>AP498/(AF498+AH498+AJ498+AL498+AN498+AP498)</f>
        <v>0</v>
      </c>
      <c r="AP498" s="4">
        <v>0</v>
      </c>
      <c r="AQ498" s="6">
        <f>AO498+AM498+AK498+AI498+AG498+AE498</f>
        <v>1</v>
      </c>
      <c r="AR498" s="4">
        <v>47665</v>
      </c>
      <c r="AS498" s="4">
        <f>AR498/M498</f>
        <v>23832.5</v>
      </c>
      <c r="AT498" s="4">
        <f>AR498/V498</f>
        <v>4158.0387071643108</v>
      </c>
      <c r="AU498" s="7">
        <f>AR498/(AR498+AV498+AY498+BB498)</f>
        <v>0.39475100830662457</v>
      </c>
      <c r="AV498" s="4">
        <v>11733</v>
      </c>
      <c r="AW498" s="4">
        <f>AV498/M498</f>
        <v>5866.5</v>
      </c>
      <c r="AX498" s="7">
        <f>AV498/(AR498+AV498+AY498+BB498)</f>
        <v>9.7170116027727391E-2</v>
      </c>
      <c r="AY498" s="4">
        <v>25767</v>
      </c>
      <c r="AZ498" s="4">
        <f>AY498/M498</f>
        <v>12883.5</v>
      </c>
      <c r="BA498" s="7">
        <f>AY498/(AR498+AV498+AY498+BB498)</f>
        <v>0.21339660612686029</v>
      </c>
      <c r="BB498" s="4">
        <v>35582</v>
      </c>
      <c r="BC498" s="11">
        <f>BB498/(AR498+AV498+AY498+BB498)</f>
        <v>0.29468226953878773</v>
      </c>
      <c r="BD498" s="9">
        <f>BC498+BA498+AX498+AU498</f>
        <v>1</v>
      </c>
      <c r="BE498" s="14">
        <f>(AF498+AH498+AJ498+AL498+AN498+AP498)</f>
        <v>122294</v>
      </c>
      <c r="BF498" s="14">
        <f t="shared" si="35"/>
        <v>-120747</v>
      </c>
      <c r="BG498" s="13">
        <f>(AF498+AH498+AJ498+AL498+AN498+AP498)-(AR498+AV498+AY498+BB498)</f>
        <v>1547</v>
      </c>
      <c r="BH498" s="13">
        <f t="shared" si="36"/>
        <v>0</v>
      </c>
      <c r="BI498" s="14">
        <f>AF498/W498</f>
        <v>21374.850000000002</v>
      </c>
      <c r="BJ498" s="14">
        <f>AH498/Y498</f>
        <v>29682.077922077922</v>
      </c>
      <c r="BK498" s="14">
        <f>AJ498/AA498</f>
        <v>72615.927272727276</v>
      </c>
      <c r="BL498" s="14">
        <f>BI498+BJ498+BK498</f>
        <v>123672.8551948052</v>
      </c>
      <c r="BM498" s="14">
        <f>(AF498/W498)-AF498</f>
        <v>1017.8500000000022</v>
      </c>
      <c r="BN498" s="14">
        <f>AH498/Y498-AH498</f>
        <v>1113.0779220779223</v>
      </c>
      <c r="BO498" s="14">
        <f>AJ498/AA498-AJ498</f>
        <v>2547.9272727272764</v>
      </c>
      <c r="BP498" s="14">
        <f>BG498/S498</f>
        <v>1.7292644757433489E-3</v>
      </c>
      <c r="BQ498" s="14">
        <f>(BG498-CA498)/S498</f>
        <v>4.3443187987956631E-3</v>
      </c>
      <c r="BR498" s="27">
        <f>BQ498-BP498</f>
        <v>2.6150543230523144E-3</v>
      </c>
      <c r="BS498" s="28">
        <f t="shared" si="37"/>
        <v>861372</v>
      </c>
      <c r="BT498" s="11">
        <f>BS498/S498</f>
        <v>0.96285714285714286</v>
      </c>
      <c r="BU498" s="14">
        <f>(BE498-AP498)*1/BT498-(BE498-AP498)</f>
        <v>4717.5727002967324</v>
      </c>
      <c r="BV498" s="14">
        <f t="shared" si="38"/>
        <v>0.13670243684328193</v>
      </c>
      <c r="BW498" s="27">
        <f>(AR498+AV498+AY498+BB498)/S498</f>
        <v>0.13497317236753856</v>
      </c>
      <c r="BX498" s="13">
        <f>(AF498+AH498+AJ498+AL498+AN498)/N498</f>
        <v>362.89020771513356</v>
      </c>
      <c r="BY498" s="26">
        <f>BX498/K498</f>
        <v>0.1419758246146845</v>
      </c>
      <c r="BZ498" s="11">
        <f>AP498/BE498</f>
        <v>0</v>
      </c>
      <c r="CA498" s="15">
        <f>-(BM498+BN498+BO498)/M498</f>
        <v>-2339.4275974026004</v>
      </c>
      <c r="CB498" s="15">
        <f>BG498-CA498</f>
        <v>3886.4275974026004</v>
      </c>
      <c r="CC498" s="18">
        <f t="shared" si="39"/>
        <v>0</v>
      </c>
      <c r="CD498" s="17">
        <f>(AF498/(AF498+AH498+AJ498))/(X498/(X498+Z498+AB498))</f>
        <v>1.4256321046999569</v>
      </c>
      <c r="CE498" s="19">
        <f>(AH498/(AF498+AH498+AJ498))/(Z498/(X498+Z498+AB498))</f>
        <v>1.0503838428828345</v>
      </c>
      <c r="CF498" s="18">
        <f>(AJ498/(AF498+AH498+AJ498))/(AB498/(X498+Z498+AB498))</f>
        <v>0.90391554461392565</v>
      </c>
      <c r="CG498">
        <f>AH498/Z498</f>
        <v>357.11250000000001</v>
      </c>
      <c r="CH498" s="11">
        <f>BB498/BE498</f>
        <v>0.29095458485289549</v>
      </c>
      <c r="CI498" s="14">
        <f>AY498/V498</f>
        <v>2247.7747480856565</v>
      </c>
      <c r="CJ498" s="14">
        <f>AV498/M498</f>
        <v>5866.5</v>
      </c>
      <c r="CK498" s="17">
        <f>N498/V498</f>
        <v>29.398070792287275</v>
      </c>
      <c r="CL498" s="17">
        <f>(AL498+AN498)/N498</f>
        <v>9.792284866468842</v>
      </c>
      <c r="CM498" s="14" t="e">
        <f>AP498/AC498</f>
        <v>#DIV/0!</v>
      </c>
    </row>
    <row r="499" spans="1:106" hidden="1" x14ac:dyDescent="0.2">
      <c r="A499">
        <v>89</v>
      </c>
      <c r="B499" s="2">
        <v>44805</v>
      </c>
      <c r="C499" s="3" t="s">
        <v>37</v>
      </c>
      <c r="D499" t="s">
        <v>38</v>
      </c>
      <c r="E499" s="3" t="s">
        <v>53</v>
      </c>
      <c r="F499" t="s">
        <v>54</v>
      </c>
      <c r="G499" t="str">
        <f>CONCATENATE(C499,E499)</f>
        <v>LAXYVR</v>
      </c>
      <c r="H499" t="s">
        <v>48</v>
      </c>
      <c r="I499">
        <f>U499/M499</f>
        <v>190</v>
      </c>
      <c r="J499" t="str">
        <f>_xlfn.CONCAT(C499,E499,H499)</f>
        <v>LAXYVRA321</v>
      </c>
      <c r="K499" s="4">
        <v>1080</v>
      </c>
      <c r="L499" s="4">
        <f>N499/M499</f>
        <v>178.2</v>
      </c>
      <c r="M499" s="4">
        <v>5</v>
      </c>
      <c r="N499" s="4">
        <v>891</v>
      </c>
      <c r="O499" s="4">
        <f>P499/M499</f>
        <v>22.2</v>
      </c>
      <c r="P499" s="4">
        <v>111</v>
      </c>
      <c r="Q499" s="4">
        <v>175</v>
      </c>
      <c r="R499" s="4">
        <v>605</v>
      </c>
      <c r="S499" s="4">
        <f>U499*K499</f>
        <v>1026000</v>
      </c>
      <c r="T499" s="7">
        <f>N499/U499</f>
        <v>0.93789473684210523</v>
      </c>
      <c r="U499" s="4">
        <v>950</v>
      </c>
      <c r="V499" s="4">
        <v>3.3178083653435761</v>
      </c>
      <c r="W499" s="7">
        <f>P499/X499</f>
        <v>0.88800000000000001</v>
      </c>
      <c r="X499" s="4">
        <v>125</v>
      </c>
      <c r="Y499" s="7">
        <f>Q499/Z499</f>
        <v>0.76086956521739135</v>
      </c>
      <c r="Z499" s="4">
        <v>230</v>
      </c>
      <c r="AA499" s="7">
        <f>R499/AB499</f>
        <v>1.0168067226890756</v>
      </c>
      <c r="AB499" s="4">
        <v>595</v>
      </c>
      <c r="AC499" s="4">
        <v>1599</v>
      </c>
      <c r="AD499" s="4">
        <f>AP499/AC499</f>
        <v>5</v>
      </c>
      <c r="AE499" s="7">
        <f>AF499/(AF499+AH499+AJ499+AL499+AN499+AP499)</f>
        <v>0.18682854305992613</v>
      </c>
      <c r="AF499" s="4">
        <v>35563</v>
      </c>
      <c r="AG499" s="7">
        <f>AH499/(AF499+AH499+AJ499+AL499+AN499+AP499)</f>
        <v>0.17814458552883883</v>
      </c>
      <c r="AH499" s="4">
        <v>33910</v>
      </c>
      <c r="AI499" s="7">
        <f>AJ499/(AF499+AH499+AJ499+AL499+AN499+AP499)</f>
        <v>0.55488544846100096</v>
      </c>
      <c r="AJ499" s="4">
        <v>105623</v>
      </c>
      <c r="AK499" s="7">
        <f>AL499/(AF499+AH499+AJ499+AL499+AN499+AP499)</f>
        <v>1.907003377970171E-2</v>
      </c>
      <c r="AL499" s="4">
        <v>3630</v>
      </c>
      <c r="AM499" s="7">
        <f>AN499/(AF499+AH499+AJ499+AL499+AN499+AP499)</f>
        <v>1.907003377970171E-2</v>
      </c>
      <c r="AN499" s="4">
        <v>3630</v>
      </c>
      <c r="AO499" s="7">
        <f>AP499/(AF499+AH499+AJ499+AL499+AN499+AP499)</f>
        <v>4.2001355390830622E-2</v>
      </c>
      <c r="AP499" s="4">
        <v>7995</v>
      </c>
      <c r="AQ499" s="6">
        <f>AO499+AM499+AK499+AI499+AG499+AE499</f>
        <v>1</v>
      </c>
      <c r="AR499" s="4">
        <v>12776</v>
      </c>
      <c r="AS499" s="4">
        <f>AR499/M499</f>
        <v>2555.1999999999998</v>
      </c>
      <c r="AT499" s="4">
        <f>AR499/V499</f>
        <v>3850.7347601665897</v>
      </c>
      <c r="AU499" s="7">
        <f>AR499/(AR499+AV499+AY499+BB499)</f>
        <v>0.19898141947139719</v>
      </c>
      <c r="AV499" s="4">
        <v>31052</v>
      </c>
      <c r="AW499" s="4">
        <f>AV499/M499</f>
        <v>6210.4</v>
      </c>
      <c r="AX499" s="7">
        <f>AV499/(AR499+AV499+AY499+BB499)</f>
        <v>0.48362328095067514</v>
      </c>
      <c r="AY499" s="4">
        <v>12373</v>
      </c>
      <c r="AZ499" s="4">
        <f>AY499/M499</f>
        <v>2474.6</v>
      </c>
      <c r="BA499" s="7">
        <f>AY499/(AR499+AV499+AY499+BB499)</f>
        <v>0.19270484526609249</v>
      </c>
      <c r="BB499" s="4">
        <v>8006</v>
      </c>
      <c r="BC499" s="11">
        <f>BB499/(AR499+AV499+AY499+BB499)</f>
        <v>0.12469045431183516</v>
      </c>
      <c r="BD499" s="9">
        <f>BC499+BA499+AX499+AU499</f>
        <v>1</v>
      </c>
      <c r="BE499" s="14">
        <f>(AF499+AH499+AJ499+AL499+AN499+AP499)</f>
        <v>190351</v>
      </c>
      <c r="BF499" s="14">
        <f t="shared" si="35"/>
        <v>-64207</v>
      </c>
      <c r="BG499" s="13">
        <f>(AF499+AH499+AJ499+AL499+AN499+AP499)-(AR499+AV499+AY499+BB499)</f>
        <v>126144</v>
      </c>
      <c r="BH499" s="13">
        <f t="shared" si="36"/>
        <v>0</v>
      </c>
      <c r="BI499" s="14">
        <f>AF499/W499</f>
        <v>40048.423423423425</v>
      </c>
      <c r="BJ499" s="14">
        <f>AH499/Y499</f>
        <v>44567.428571428565</v>
      </c>
      <c r="BK499" s="14">
        <f>AJ499/AA499</f>
        <v>103877.1652892562</v>
      </c>
      <c r="BL499" s="14">
        <f>BI499+BJ499+BK499</f>
        <v>188493.01728410818</v>
      </c>
      <c r="BM499" s="14">
        <f>(AF499/W499)-AF499</f>
        <v>4485.4234234234245</v>
      </c>
      <c r="BN499" s="14">
        <f>AH499/Y499-AH499</f>
        <v>10657.428571428565</v>
      </c>
      <c r="BO499" s="14">
        <f>AJ499/AA499-AJ499</f>
        <v>-1745.8347107438021</v>
      </c>
      <c r="BP499" s="14">
        <f>BG499/S499</f>
        <v>0.12294736842105262</v>
      </c>
      <c r="BQ499" s="14">
        <f>(BG499-CA499)/S499</f>
        <v>0.12555887276493335</v>
      </c>
      <c r="BR499" s="27">
        <f>BQ499-BP499</f>
        <v>2.6115043438807301E-3</v>
      </c>
      <c r="BS499" s="28">
        <f t="shared" si="37"/>
        <v>962280</v>
      </c>
      <c r="BT499" s="11">
        <f>BS499/S499</f>
        <v>0.93789473684210523</v>
      </c>
      <c r="BU499" s="14">
        <f>(BE499-AP499)*1/BT499-(BE499-AP499)</f>
        <v>12075.200897867559</v>
      </c>
      <c r="BV499" s="14">
        <f t="shared" si="38"/>
        <v>0.18552729044834307</v>
      </c>
      <c r="BW499" s="27">
        <f>(AR499+AV499+AY499+BB499)/S499</f>
        <v>6.2579922027290444E-2</v>
      </c>
      <c r="BX499" s="13">
        <f>(AF499+AH499+AJ499+AL499+AN499)/N499</f>
        <v>204.66442199775534</v>
      </c>
      <c r="BY499" s="26">
        <f>BX499/K499</f>
        <v>0.18950409444236604</v>
      </c>
      <c r="BZ499" s="11">
        <f>AP499/BE499</f>
        <v>4.2001355390830622E-2</v>
      </c>
      <c r="CA499" s="15">
        <f>-(BM499+BN499+BO499)/M499</f>
        <v>-2679.4034568216375</v>
      </c>
      <c r="CB499" s="15">
        <f>BG499-CA499</f>
        <v>128823.40345682163</v>
      </c>
      <c r="CC499" s="18">
        <f t="shared" si="39"/>
        <v>0</v>
      </c>
      <c r="CD499" s="17">
        <f>(AF499/(AF499+AH499+AJ499))/(X499/(X499+Z499+AB499))</f>
        <v>1.5436035089322431</v>
      </c>
      <c r="CE499" s="19">
        <f>(AH499/(AF499+AH499+AJ499))/(Z499/(X499+Z499+AB499))</f>
        <v>0.79992143440318952</v>
      </c>
      <c r="CF499" s="18">
        <f>(AJ499/(AF499+AH499+AJ499))/(AB499/(X499+Z499+AB499))</f>
        <v>0.96313887642140517</v>
      </c>
      <c r="CG499">
        <f>AH499/Z499</f>
        <v>147.43478260869566</v>
      </c>
      <c r="CH499" s="11">
        <f>BB499/BE499</f>
        <v>4.2059143371981238E-2</v>
      </c>
      <c r="CI499" s="14">
        <f>AY499/V499</f>
        <v>3729.2690347167509</v>
      </c>
      <c r="CJ499" s="14">
        <f>AV499/M499</f>
        <v>6210.4</v>
      </c>
      <c r="CK499" s="17">
        <f>N499/V499</f>
        <v>268.55077264467997</v>
      </c>
      <c r="CL499" s="17">
        <f>(AL499+AN499)/N499</f>
        <v>8.1481481481481488</v>
      </c>
      <c r="CM499" s="14">
        <f>AP499/AC499</f>
        <v>5</v>
      </c>
    </row>
    <row r="500" spans="1:106" hidden="1" x14ac:dyDescent="0.2">
      <c r="A500">
        <v>222</v>
      </c>
      <c r="B500" s="2">
        <v>44835</v>
      </c>
      <c r="C500" s="3" t="s">
        <v>46</v>
      </c>
      <c r="D500" t="s">
        <v>42</v>
      </c>
      <c r="E500" s="3" t="s">
        <v>44</v>
      </c>
      <c r="F500" t="s">
        <v>45</v>
      </c>
      <c r="G500" t="str">
        <f>CONCATENATE(C500,E500)</f>
        <v>GEGBOI</v>
      </c>
      <c r="H500" t="s">
        <v>40</v>
      </c>
      <c r="I500">
        <f>U500/M500</f>
        <v>74.535714285714292</v>
      </c>
      <c r="J500" t="str">
        <f>_xlfn.CONCAT(C500,E500,H500)</f>
        <v>GEGBOIE175</v>
      </c>
      <c r="K500" s="4">
        <v>287</v>
      </c>
      <c r="L500" s="4">
        <f>N500/M500</f>
        <v>61.214285714285715</v>
      </c>
      <c r="M500" s="4">
        <v>28</v>
      </c>
      <c r="N500" s="4">
        <v>1714</v>
      </c>
      <c r="O500" s="4">
        <f>P500/M500</f>
        <v>9.2142857142857135</v>
      </c>
      <c r="P500" s="4">
        <v>258</v>
      </c>
      <c r="Q500" s="4">
        <v>361</v>
      </c>
      <c r="R500" s="4">
        <v>1096</v>
      </c>
      <c r="S500" s="4">
        <f>U500*K500</f>
        <v>598969</v>
      </c>
      <c r="T500" s="7">
        <f>N500/U500</f>
        <v>0.82127455678006711</v>
      </c>
      <c r="U500" s="4">
        <v>2087</v>
      </c>
      <c r="V500" s="4">
        <v>29.635869565217394</v>
      </c>
      <c r="W500" s="7">
        <f>P500/X500</f>
        <v>0.93818181818181823</v>
      </c>
      <c r="X500" s="4">
        <v>275</v>
      </c>
      <c r="Y500" s="7">
        <f>Q500/Z500</f>
        <v>0.72929292929292933</v>
      </c>
      <c r="Z500" s="4">
        <v>495</v>
      </c>
      <c r="AA500" s="7">
        <f>R500/AB500</f>
        <v>0.8321943811693242</v>
      </c>
      <c r="AB500" s="4">
        <v>1317</v>
      </c>
      <c r="AC500" s="4">
        <v>253</v>
      </c>
      <c r="AD500" s="4">
        <f>AP500/AC500</f>
        <v>4.9920948616600791</v>
      </c>
      <c r="AE500" s="7">
        <f>AF500/(AF500+AH500+AJ500+AL500+AN500+AP500)</f>
        <v>0.21803052940435261</v>
      </c>
      <c r="AF500" s="4">
        <v>48449</v>
      </c>
      <c r="AG500" s="7">
        <f>AH500/(AF500+AH500+AJ500+AL500+AN500+AP500)</f>
        <v>0.21535740644069626</v>
      </c>
      <c r="AH500" s="4">
        <v>47855</v>
      </c>
      <c r="AI500" s="7">
        <f>AJ500/(AF500+AH500+AJ500+AL500+AN500+AP500)</f>
        <v>0.50670080823717889</v>
      </c>
      <c r="AJ500" s="4">
        <v>112595</v>
      </c>
      <c r="AK500" s="7">
        <f>AL500/(AF500+AH500+AJ500+AL500+AN500+AP500)</f>
        <v>2.956636005256242E-2</v>
      </c>
      <c r="AL500" s="4">
        <v>6570</v>
      </c>
      <c r="AM500" s="7">
        <f>AN500/(AF500+AH500+AJ500+AL500+AN500+AP500)</f>
        <v>2.4661134412182959E-2</v>
      </c>
      <c r="AN500" s="4">
        <v>5480</v>
      </c>
      <c r="AO500" s="7">
        <f>AP500/(AF500+AH500+AJ500+AL500+AN500+AP500)</f>
        <v>5.683761453026839E-3</v>
      </c>
      <c r="AP500" s="4">
        <v>1263</v>
      </c>
      <c r="AQ500" s="6">
        <f>AO500+AM500+AK500+AI500+AG500+AE500</f>
        <v>1</v>
      </c>
      <c r="AR500" s="4">
        <v>47584</v>
      </c>
      <c r="AS500" s="4">
        <f>AR500/M500</f>
        <v>1699.4285714285713</v>
      </c>
      <c r="AT500" s="4">
        <f>AR500/V500</f>
        <v>1605.6218595268658</v>
      </c>
      <c r="AU500" s="7">
        <f>AR500/(AR500+AV500+AY500+BB500)</f>
        <v>0.23392111847959138</v>
      </c>
      <c r="AV500" s="4">
        <v>74581</v>
      </c>
      <c r="AW500" s="4">
        <f>AV500/M500</f>
        <v>2663.6071428571427</v>
      </c>
      <c r="AX500" s="7">
        <f>AV500/(AR500+AV500+AY500+BB500)</f>
        <v>0.36663733476223953</v>
      </c>
      <c r="AY500" s="4">
        <v>54333</v>
      </c>
      <c r="AZ500" s="4">
        <f>AY500/M500</f>
        <v>1940.4642857142858</v>
      </c>
      <c r="BA500" s="7">
        <f>AY500/(AR500+AV500+AY500+BB500)</f>
        <v>0.26709894355984448</v>
      </c>
      <c r="BB500" s="4">
        <v>26921</v>
      </c>
      <c r="BC500" s="11">
        <f>BB500/(AR500+AV500+AY500+BB500)</f>
        <v>0.13234260319832464</v>
      </c>
      <c r="BD500" s="9">
        <f>BC500+BA500+AX500+AU500</f>
        <v>1</v>
      </c>
      <c r="BE500" s="14">
        <f>(AF500+AH500+AJ500+AL500+AN500+AP500)</f>
        <v>222212</v>
      </c>
      <c r="BF500" s="14">
        <f t="shared" si="35"/>
        <v>-203419</v>
      </c>
      <c r="BG500" s="13">
        <f>(AF500+AH500+AJ500+AL500+AN500+AP500)-(AR500+AV500+AY500+BB500)</f>
        <v>18793</v>
      </c>
      <c r="BH500" s="13">
        <f t="shared" si="36"/>
        <v>0</v>
      </c>
      <c r="BI500" s="14">
        <f>AF500/W500</f>
        <v>51641.375968992244</v>
      </c>
      <c r="BJ500" s="14">
        <f>AH500/Y500</f>
        <v>65618.35180055401</v>
      </c>
      <c r="BK500" s="14">
        <f>AJ500/AA500</f>
        <v>135298.91879562044</v>
      </c>
      <c r="BL500" s="14">
        <f>BI500+BJ500+BK500</f>
        <v>252558.64656516671</v>
      </c>
      <c r="BM500" s="14">
        <f>(AF500/W500)-AF500</f>
        <v>3192.3759689922445</v>
      </c>
      <c r="BN500" s="14">
        <f>AH500/Y500-AH500</f>
        <v>17763.35180055401</v>
      </c>
      <c r="BO500" s="14">
        <f>AJ500/AA500-AJ500</f>
        <v>22703.918795620441</v>
      </c>
      <c r="BP500" s="14">
        <f>BG500/S500</f>
        <v>3.1375580372273025E-2</v>
      </c>
      <c r="BQ500" s="14">
        <f>(BG500-CA500)/S500</f>
        <v>3.397884212974811E-2</v>
      </c>
      <c r="BR500" s="27">
        <f>BQ500-BP500</f>
        <v>2.6032617574750852E-3</v>
      </c>
      <c r="BS500" s="28">
        <f t="shared" si="37"/>
        <v>491918</v>
      </c>
      <c r="BT500" s="11">
        <f>BS500/S500</f>
        <v>0.82127455678006711</v>
      </c>
      <c r="BU500" s="14">
        <f>(BE500-AP500)*1/BT500-(BE500-AP500)</f>
        <v>48082.833722287032</v>
      </c>
      <c r="BV500" s="14">
        <f t="shared" si="38"/>
        <v>0.37099081922436722</v>
      </c>
      <c r="BW500" s="27">
        <f>(AR500+AV500+AY500+BB500)/S500</f>
        <v>0.33961523885209416</v>
      </c>
      <c r="BX500" s="13">
        <f>(AF500+AH500+AJ500+AL500+AN500)/N500</f>
        <v>128.90840140023337</v>
      </c>
      <c r="BY500" s="26">
        <f>BX500/K500</f>
        <v>0.44915819303217203</v>
      </c>
      <c r="BZ500" s="11">
        <f>AP500/BE500</f>
        <v>5.683761453026839E-3</v>
      </c>
      <c r="CA500" s="15">
        <f>-(BM500+BN500+BO500)/M500</f>
        <v>-1559.2730916130963</v>
      </c>
      <c r="CB500" s="15">
        <f>BG500-CA500</f>
        <v>20352.273091613097</v>
      </c>
      <c r="CC500" s="18">
        <f t="shared" si="39"/>
        <v>0</v>
      </c>
      <c r="CD500" s="17">
        <f>(AF500/(AF500+AH500+AJ500))/(X500/(X500+Z500+AB500))</f>
        <v>1.7601035211013238</v>
      </c>
      <c r="CE500" s="19">
        <f>(AH500/(AF500+AH500+AJ500))/(Z500/(X500+Z500+AB500))</f>
        <v>0.9658467208623025</v>
      </c>
      <c r="CF500" s="18">
        <f>(AJ500/(AF500+AH500+AJ500))/(AB500/(X500+Z500+AB500))</f>
        <v>0.85412103634798486</v>
      </c>
      <c r="CG500">
        <f>AH500/Z500</f>
        <v>96.676767676767682</v>
      </c>
      <c r="CH500" s="11">
        <f>BB500/BE500</f>
        <v>0.12115007290335356</v>
      </c>
      <c r="CI500" s="14">
        <f>AY500/V500</f>
        <v>1833.3526499174764</v>
      </c>
      <c r="CJ500" s="14">
        <f>AV500/M500</f>
        <v>2663.6071428571427</v>
      </c>
      <c r="CK500" s="17">
        <f>N500/V500</f>
        <v>57.835320007335405</v>
      </c>
      <c r="CL500" s="17">
        <f>(AL500+AN500)/N500</f>
        <v>7.0303383897316216</v>
      </c>
      <c r="CM500" s="14">
        <f>AP500/AC500</f>
        <v>4.9920948616600791</v>
      </c>
    </row>
    <row r="501" spans="1:106" hidden="1" x14ac:dyDescent="0.2">
      <c r="A501">
        <v>1076</v>
      </c>
      <c r="B501" s="2">
        <v>45231</v>
      </c>
      <c r="C501" s="3" t="s">
        <v>36</v>
      </c>
      <c r="D501" t="s">
        <v>28</v>
      </c>
      <c r="E501" s="3" t="s">
        <v>29</v>
      </c>
      <c r="F501" t="s">
        <v>28</v>
      </c>
      <c r="G501" t="str">
        <f>CONCATENATE(C501,E501)</f>
        <v>JNUANC</v>
      </c>
      <c r="H501" t="s">
        <v>30</v>
      </c>
      <c r="I501">
        <f>U501/M501</f>
        <v>123</v>
      </c>
      <c r="J501" t="str">
        <f>_xlfn.CONCAT(C501,E501,H501)</f>
        <v>JNUANC737-700</v>
      </c>
      <c r="K501" s="4">
        <v>571</v>
      </c>
      <c r="L501" s="4">
        <f>N501/M501</f>
        <v>89.161290322580641</v>
      </c>
      <c r="M501" s="4">
        <v>31</v>
      </c>
      <c r="N501" s="4">
        <v>2764</v>
      </c>
      <c r="O501" s="4">
        <f>P501/M501</f>
        <v>16.870967741935484</v>
      </c>
      <c r="P501" s="4">
        <v>523</v>
      </c>
      <c r="Q501" s="4">
        <v>913</v>
      </c>
      <c r="R501" s="4">
        <v>1328</v>
      </c>
      <c r="S501" s="4">
        <f>U501*K501</f>
        <v>2177223</v>
      </c>
      <c r="T501" s="7">
        <f>N501/U501</f>
        <v>0.72488853920797269</v>
      </c>
      <c r="U501" s="4">
        <v>3813</v>
      </c>
      <c r="V501" s="4">
        <v>54.334686426116839</v>
      </c>
      <c r="W501" s="7">
        <f>P501/X501</f>
        <v>1</v>
      </c>
      <c r="X501" s="4">
        <v>523</v>
      </c>
      <c r="Y501" s="7">
        <f>Q501/Z501</f>
        <v>0.95802728226652678</v>
      </c>
      <c r="Z501" s="4">
        <v>953</v>
      </c>
      <c r="AA501" s="7">
        <f>R501/AB501</f>
        <v>0.56824989302524609</v>
      </c>
      <c r="AB501" s="4">
        <v>2337</v>
      </c>
      <c r="AC501" s="4">
        <v>16739</v>
      </c>
      <c r="AD501" s="4">
        <f>AP501/AC501</f>
        <v>5.9998207778242429</v>
      </c>
      <c r="AE501" s="7">
        <f>AF501/(AF501+AH501+AJ501+AL501+AN501+AP501)</f>
        <v>0.275200622744321</v>
      </c>
      <c r="AF501" s="4">
        <v>194443</v>
      </c>
      <c r="AG501" s="7">
        <f>AH501/(AF501+AH501+AJ501+AL501+AN501+AP501)</f>
        <v>0.25119241384190788</v>
      </c>
      <c r="AH501" s="4">
        <v>177480</v>
      </c>
      <c r="AI501" s="7">
        <f>AJ501/(AF501+AH501+AJ501+AL501+AN501+AP501)</f>
        <v>0.31267284693227654</v>
      </c>
      <c r="AJ501" s="4">
        <v>220919</v>
      </c>
      <c r="AK501" s="7">
        <f>AL501/(AF501+AH501+AJ501+AL501+AN501+AP501)</f>
        <v>1.3152643125044229E-2</v>
      </c>
      <c r="AL501" s="4">
        <v>9293</v>
      </c>
      <c r="AM501" s="7">
        <f>AN501/(AF501+AH501+AJ501+AL501+AN501+AP501)</f>
        <v>5.6386667610218667E-3</v>
      </c>
      <c r="AN501" s="4">
        <v>3984</v>
      </c>
      <c r="AO501" s="7">
        <f>AP501/(AF501+AH501+AJ501+AL501+AN501+AP501)</f>
        <v>0.14214280659542849</v>
      </c>
      <c r="AP501" s="4">
        <v>100431</v>
      </c>
      <c r="AQ501" s="6">
        <f>AO501+AM501+AK501+AI501+AG501+AE501</f>
        <v>1</v>
      </c>
      <c r="AR501" s="4">
        <v>225927</v>
      </c>
      <c r="AS501" s="4">
        <f>AR501/M501</f>
        <v>7287.9677419354839</v>
      </c>
      <c r="AT501" s="4">
        <f>AR501/V501</f>
        <v>4158.0620936721662</v>
      </c>
      <c r="AU501" s="7">
        <f>AR501/(AR501+AV501+AY501+BB501)</f>
        <v>0.32409228425478442</v>
      </c>
      <c r="AV501" s="4">
        <v>180396</v>
      </c>
      <c r="AW501" s="4">
        <f>AV501/M501</f>
        <v>5819.2258064516127</v>
      </c>
      <c r="AX501" s="7">
        <f>AV501/(AR501+AV501+AY501+BB501)</f>
        <v>0.25877806419961352</v>
      </c>
      <c r="AY501" s="4">
        <v>122134</v>
      </c>
      <c r="AZ501" s="4">
        <f>AY501/M501</f>
        <v>3939.8064516129034</v>
      </c>
      <c r="BA501" s="7">
        <f>AY501/(AR501+AV501+AY501+BB501)</f>
        <v>0.17520122448921041</v>
      </c>
      <c r="BB501" s="4">
        <v>168650</v>
      </c>
      <c r="BC501" s="11">
        <f>BB501/(AR501+AV501+AY501+BB501)</f>
        <v>0.24192842705639164</v>
      </c>
      <c r="BD501" s="9">
        <f>BC501+BA501+AX501+AU501</f>
        <v>1</v>
      </c>
      <c r="BE501" s="14">
        <f>(AF501+AH501+AJ501+AL501+AN501+AP501)</f>
        <v>706550</v>
      </c>
      <c r="BF501" s="14">
        <f t="shared" si="35"/>
        <v>-697107</v>
      </c>
      <c r="BG501" s="13">
        <f>(AF501+AH501+AJ501+AL501+AN501+AP501)-(AR501+AV501+AY501+BB501)</f>
        <v>9443</v>
      </c>
      <c r="BH501" s="13">
        <f t="shared" si="36"/>
        <v>0</v>
      </c>
      <c r="BI501" s="14">
        <f>AF501/W501</f>
        <v>194443</v>
      </c>
      <c r="BJ501" s="14">
        <f>AH501/Y501</f>
        <v>185255.68455640745</v>
      </c>
      <c r="BK501" s="14">
        <f>AJ501/AA501</f>
        <v>388770.86069277104</v>
      </c>
      <c r="BL501" s="14">
        <f>BI501+BJ501+BK501</f>
        <v>768469.54524917854</v>
      </c>
      <c r="BM501" s="14">
        <f>(AF501/W501)-AF501</f>
        <v>0</v>
      </c>
      <c r="BN501" s="14">
        <f>AH501/Y501-AH501</f>
        <v>7775.6845564074465</v>
      </c>
      <c r="BO501" s="14">
        <f>AJ501/AA501-AJ501</f>
        <v>167851.86069277104</v>
      </c>
      <c r="BP501" s="14">
        <f>BG501/S501</f>
        <v>4.33717630210594E-3</v>
      </c>
      <c r="BQ501" s="14">
        <f>(BG501-CA501)/S501</f>
        <v>6.9393005151320609E-3</v>
      </c>
      <c r="BR501" s="27">
        <f>BQ501-BP501</f>
        <v>2.602124213026121E-3</v>
      </c>
      <c r="BS501" s="28">
        <f t="shared" si="37"/>
        <v>1578244</v>
      </c>
      <c r="BT501" s="11">
        <f>BS501/S501</f>
        <v>0.72488853920797269</v>
      </c>
      <c r="BU501" s="14">
        <f>(BE501-AP501)*1/BT501-(BE501-AP501)</f>
        <v>230035.75651230104</v>
      </c>
      <c r="BV501" s="14">
        <f t="shared" si="38"/>
        <v>0.32451889402233947</v>
      </c>
      <c r="BW501" s="27">
        <f>(AR501+AV501+AY501+BB501)/S501</f>
        <v>0.32018171772023352</v>
      </c>
      <c r="BX501" s="13">
        <f>(AF501+AH501+AJ501+AL501+AN501)/N501</f>
        <v>219.29052098408104</v>
      </c>
      <c r="BY501" s="26">
        <f>BX501/K501</f>
        <v>0.38404644655705961</v>
      </c>
      <c r="BZ501" s="11">
        <f>AP501/BE501</f>
        <v>0.14214280659542849</v>
      </c>
      <c r="CA501" s="15">
        <f>-(BM501+BN501+BO501)/M501</f>
        <v>-5665.4046854573708</v>
      </c>
      <c r="CB501" s="15">
        <f>BG501-CA501</f>
        <v>15108.404685457372</v>
      </c>
      <c r="CC501" s="18">
        <f t="shared" si="39"/>
        <v>0</v>
      </c>
      <c r="CD501" s="17">
        <f>(AF501/(AF501+AH501+AJ501))/(X501/(X501+Z501+AB501))</f>
        <v>2.3912141155650386</v>
      </c>
      <c r="CE501" s="19">
        <f>(AH501/(AF501+AH501+AJ501))/(Z501/(X501+Z501+AB501))</f>
        <v>1.1978001439651433</v>
      </c>
      <c r="CF501" s="18">
        <f>(AJ501/(AF501+AH501+AJ501))/(AB501/(X501+Z501+AB501))</f>
        <v>0.60799806605079287</v>
      </c>
      <c r="CG501">
        <f>AH501/Z501</f>
        <v>186.23294858342078</v>
      </c>
      <c r="CH501" s="11">
        <f>BB501/BE501</f>
        <v>0.23869506758191211</v>
      </c>
      <c r="CI501" s="14">
        <f>AY501/V501</f>
        <v>2247.8090522538532</v>
      </c>
      <c r="CJ501" s="14">
        <f>AV501/M501</f>
        <v>5819.2258064516127</v>
      </c>
      <c r="CK501" s="17">
        <f>N501/V501</f>
        <v>50.869898803196904</v>
      </c>
      <c r="CL501" s="17">
        <f>(AL501+AN501)/N501</f>
        <v>4.8035455861070915</v>
      </c>
      <c r="CM501" s="14">
        <f>AP501/AC501</f>
        <v>5.9998207778242429</v>
      </c>
    </row>
    <row r="502" spans="1:106" hidden="1" x14ac:dyDescent="0.2">
      <c r="A502">
        <v>884</v>
      </c>
      <c r="B502" s="2">
        <v>45200</v>
      </c>
      <c r="C502" s="3" t="s">
        <v>37</v>
      </c>
      <c r="D502" t="s">
        <v>38</v>
      </c>
      <c r="E502" s="3" t="s">
        <v>52</v>
      </c>
      <c r="F502" t="s">
        <v>33</v>
      </c>
      <c r="G502" t="str">
        <f>CONCATENATE(C502,E502)</f>
        <v>LAXOGG</v>
      </c>
      <c r="H502" t="s">
        <v>31</v>
      </c>
      <c r="I502">
        <f>U502/M502</f>
        <v>169.42857142857142</v>
      </c>
      <c r="J502" t="str">
        <f>_xlfn.CONCAT(C502,E502,H502)</f>
        <v>LAXOGG737-800</v>
      </c>
      <c r="K502" s="4">
        <v>2486</v>
      </c>
      <c r="L502" s="4">
        <f>N502/M502</f>
        <v>121.78571428571429</v>
      </c>
      <c r="M502" s="4">
        <v>14</v>
      </c>
      <c r="N502" s="4">
        <v>1705</v>
      </c>
      <c r="O502" s="4">
        <f>P502/M502</f>
        <v>17.857142857142858</v>
      </c>
      <c r="P502" s="4">
        <v>250</v>
      </c>
      <c r="Q502" s="4">
        <v>357</v>
      </c>
      <c r="R502" s="4">
        <v>1098</v>
      </c>
      <c r="S502" s="4">
        <f>U502*K502</f>
        <v>5896792</v>
      </c>
      <c r="T502" s="7">
        <f>N502/U502</f>
        <v>0.71880269814502529</v>
      </c>
      <c r="U502" s="4">
        <v>2372</v>
      </c>
      <c r="V502" s="4">
        <v>80.611201298701289</v>
      </c>
      <c r="W502" s="7">
        <f>P502/X502</f>
        <v>0.83612040133779264</v>
      </c>
      <c r="X502" s="4">
        <v>299</v>
      </c>
      <c r="Y502" s="7">
        <f>Q502/Z502</f>
        <v>0.62631578947368416</v>
      </c>
      <c r="Z502" s="4">
        <v>570</v>
      </c>
      <c r="AA502" s="7">
        <f>R502/AB502</f>
        <v>0.73053892215568861</v>
      </c>
      <c r="AB502" s="4">
        <v>1503</v>
      </c>
      <c r="AC502" s="4">
        <v>7008</v>
      </c>
      <c r="AD502" s="4">
        <f>AP502/AC502</f>
        <v>5.9994292237442925</v>
      </c>
      <c r="AE502" s="7">
        <f>AF502/(AF502+AH502+AJ502+AL502+AN502+AP502)</f>
        <v>0.22860411177203804</v>
      </c>
      <c r="AF502" s="4">
        <v>144887</v>
      </c>
      <c r="AG502" s="7">
        <f>AH502/(AF502+AH502+AJ502+AL502+AN502+AP502)</f>
        <v>0.18603953991069597</v>
      </c>
      <c r="AH502" s="4">
        <v>117910</v>
      </c>
      <c r="AI502" s="7">
        <f>AJ502/(AF502+AH502+AJ502+AL502+AN502+AP502)</f>
        <v>0.49650199592925104</v>
      </c>
      <c r="AJ502" s="4">
        <v>314678</v>
      </c>
      <c r="AK502" s="7">
        <f>AL502/(AF502+AH502+AJ502+AL502+AN502+AP502)</f>
        <v>1.212231180674987E-2</v>
      </c>
      <c r="AL502" s="4">
        <v>7683</v>
      </c>
      <c r="AM502" s="7">
        <f>AN502/(AF502+AH502+AJ502+AL502+AN502+AP502)</f>
        <v>1.039461020211742E-2</v>
      </c>
      <c r="AN502" s="4">
        <v>6588</v>
      </c>
      <c r="AO502" s="7">
        <f>AP502/(AF502+AH502+AJ502+AL502+AN502+AP502)</f>
        <v>6.633743037914766E-2</v>
      </c>
      <c r="AP502" s="4">
        <v>42044</v>
      </c>
      <c r="AQ502" s="6">
        <f>AO502+AM502+AK502+AI502+AG502+AE502</f>
        <v>1</v>
      </c>
      <c r="AR502" s="4">
        <v>335186</v>
      </c>
      <c r="AS502" s="4">
        <f>AR502/M502</f>
        <v>23941.857142857141</v>
      </c>
      <c r="AT502" s="4">
        <f>AR502/V502</f>
        <v>4158.0573741604831</v>
      </c>
      <c r="AU502" s="7">
        <f>AR502/(AR502+AV502+AY502+BB502)</f>
        <v>0.39424788077032102</v>
      </c>
      <c r="AV502" s="4">
        <v>83598</v>
      </c>
      <c r="AW502" s="4">
        <f>AV502/M502</f>
        <v>5971.2857142857147</v>
      </c>
      <c r="AX502" s="7">
        <f>AV502/(AR502+AV502+AY502+BB502)</f>
        <v>9.8328493244459192E-2</v>
      </c>
      <c r="AY502" s="4">
        <v>181199</v>
      </c>
      <c r="AZ502" s="4">
        <f>AY502/M502</f>
        <v>12942.785714285714</v>
      </c>
      <c r="BA502" s="7">
        <f>AY502/(AR502+AV502+AY502+BB502)</f>
        <v>0.21312740313647169</v>
      </c>
      <c r="BB502" s="4">
        <v>250208</v>
      </c>
      <c r="BC502" s="11">
        <f>BB502/(AR502+AV502+AY502+BB502)</f>
        <v>0.29429622284874812</v>
      </c>
      <c r="BD502" s="9">
        <f>BC502+BA502+AX502+AU502</f>
        <v>1</v>
      </c>
      <c r="BE502" s="14">
        <f>(AF502+AH502+AJ502+AL502+AN502+AP502)</f>
        <v>633790</v>
      </c>
      <c r="BF502" s="14">
        <f t="shared" si="35"/>
        <v>-850191</v>
      </c>
      <c r="BG502" s="13">
        <f>(AF502+AH502+AJ502+AL502+AN502+AP502)-(AR502+AV502+AY502+BB502)</f>
        <v>-216401</v>
      </c>
      <c r="BH502" s="13">
        <f t="shared" si="36"/>
        <v>1</v>
      </c>
      <c r="BI502" s="14">
        <f>AF502/W502</f>
        <v>173284.85200000001</v>
      </c>
      <c r="BJ502" s="14">
        <f>AH502/Y502</f>
        <v>188259.66386554623</v>
      </c>
      <c r="BK502" s="14">
        <f>AJ502/AA502</f>
        <v>430747.75409836066</v>
      </c>
      <c r="BL502" s="14">
        <f>BI502+BJ502+BK502</f>
        <v>792292.26996390685</v>
      </c>
      <c r="BM502" s="14">
        <f>(AF502/W502)-AF502</f>
        <v>28397.852000000014</v>
      </c>
      <c r="BN502" s="14">
        <f>AH502/Y502-AH502</f>
        <v>70349.66386554623</v>
      </c>
      <c r="BO502" s="14">
        <f>AJ502/AA502-AJ502</f>
        <v>116069.75409836066</v>
      </c>
      <c r="BP502" s="14">
        <f>BG502/S502</f>
        <v>-3.669808940183069E-2</v>
      </c>
      <c r="BQ502" s="14">
        <f>(BG502-CA502)/S502</f>
        <v>-3.4095981219668656E-2</v>
      </c>
      <c r="BR502" s="27">
        <f>BQ502-BP502</f>
        <v>2.6021081821620343E-3</v>
      </c>
      <c r="BS502" s="28">
        <f t="shared" si="37"/>
        <v>4238630</v>
      </c>
      <c r="BT502" s="11">
        <f>BS502/S502</f>
        <v>0.71880269814502529</v>
      </c>
      <c r="BU502" s="14">
        <f>(BE502-AP502)*1/BT502-(BE502-AP502)</f>
        <v>231492.42346041056</v>
      </c>
      <c r="BV502" s="14">
        <f t="shared" si="38"/>
        <v>0.10748047412898402</v>
      </c>
      <c r="BW502" s="27">
        <f>(AR502+AV502+AY502+BB502)/S502</f>
        <v>0.14417856353081471</v>
      </c>
      <c r="BX502" s="13">
        <f>(AF502+AH502+AJ502+AL502+AN502)/N502</f>
        <v>347.06510263929619</v>
      </c>
      <c r="BY502" s="26">
        <f>BX502/K502</f>
        <v>0.1396078449876493</v>
      </c>
      <c r="BZ502" s="11">
        <f>AP502/BE502</f>
        <v>6.633743037914766E-2</v>
      </c>
      <c r="CA502" s="15">
        <f>-(BM502+BN502+BO502)/M502</f>
        <v>-15344.090711707637</v>
      </c>
      <c r="CB502" s="15">
        <f>BG502-CA502</f>
        <v>-201056.90928829237</v>
      </c>
      <c r="CC502" s="18">
        <f t="shared" si="39"/>
        <v>1</v>
      </c>
      <c r="CD502" s="17">
        <f>(AF502/(AF502+AH502+AJ502))/(X502/(X502+Z502+AB502))</f>
        <v>1.9903970940264248</v>
      </c>
      <c r="CE502" s="19">
        <f>(AH502/(AF502+AH502+AJ502))/(Z502/(X502+Z502+AB502))</f>
        <v>0.84968368798527771</v>
      </c>
      <c r="CF502" s="18">
        <f>(AJ502/(AF502+AH502+AJ502))/(AB502/(X502+Z502+AB502))</f>
        <v>0.85998108232501036</v>
      </c>
      <c r="CG502">
        <f>AH502/Z502</f>
        <v>206.85964912280701</v>
      </c>
      <c r="CH502" s="11">
        <f>BB502/BE502</f>
        <v>0.39478060556335692</v>
      </c>
      <c r="CI502" s="14">
        <f>AY502/V502</f>
        <v>2247.814163301884</v>
      </c>
      <c r="CJ502" s="14">
        <f>AV502/M502</f>
        <v>5971.2857142857147</v>
      </c>
      <c r="CK502" s="17">
        <f>N502/V502</f>
        <v>21.15090672922981</v>
      </c>
      <c r="CL502" s="17">
        <f>(AL502+AN502)/N502</f>
        <v>8.3700879765395886</v>
      </c>
      <c r="CM502" s="14">
        <f>AP502/AC502</f>
        <v>5.9994292237442925</v>
      </c>
    </row>
    <row r="503" spans="1:106" hidden="1" x14ac:dyDescent="0.2">
      <c r="A503">
        <v>843</v>
      </c>
      <c r="B503" s="2">
        <v>45200</v>
      </c>
      <c r="C503" s="3" t="s">
        <v>32</v>
      </c>
      <c r="D503" t="s">
        <v>33</v>
      </c>
      <c r="E503" s="3" t="s">
        <v>29</v>
      </c>
      <c r="F503" t="s">
        <v>28</v>
      </c>
      <c r="G503" t="str">
        <f>CONCATENATE(C503,E503)</f>
        <v>HNLANC</v>
      </c>
      <c r="H503" t="s">
        <v>35</v>
      </c>
      <c r="I503">
        <f>U503/M503</f>
        <v>169.1</v>
      </c>
      <c r="J503" t="str">
        <f>_xlfn.CONCAT(C503,E503,H503)</f>
        <v>HNLANC737-Max 9</v>
      </c>
      <c r="K503" s="4">
        <v>2777</v>
      </c>
      <c r="L503" s="4">
        <f>N503/M503</f>
        <v>129.19999999999999</v>
      </c>
      <c r="M503" s="4">
        <v>10</v>
      </c>
      <c r="N503" s="4">
        <v>1292</v>
      </c>
      <c r="O503" s="4">
        <f>P503/M503</f>
        <v>19.100000000000001</v>
      </c>
      <c r="P503" s="4">
        <v>191</v>
      </c>
      <c r="Q503" s="4">
        <v>306</v>
      </c>
      <c r="R503" s="4">
        <v>796</v>
      </c>
      <c r="S503" s="4">
        <f>U503*K503</f>
        <v>4695907</v>
      </c>
      <c r="T503" s="7">
        <f>N503/U503</f>
        <v>0.7640449438202247</v>
      </c>
      <c r="U503" s="4">
        <v>1691</v>
      </c>
      <c r="V503" s="4">
        <v>56.952836879432624</v>
      </c>
      <c r="W503" s="7">
        <f>P503/X503</f>
        <v>0.87214611872146119</v>
      </c>
      <c r="X503" s="4">
        <v>219</v>
      </c>
      <c r="Y503" s="7">
        <f>Q503/Z503</f>
        <v>0.74816625916870416</v>
      </c>
      <c r="Z503" s="4">
        <v>409</v>
      </c>
      <c r="AA503" s="7">
        <f>R503/AB503</f>
        <v>0.74812030075187974</v>
      </c>
      <c r="AB503" s="4">
        <v>1064</v>
      </c>
      <c r="AC503" s="4">
        <v>739</v>
      </c>
      <c r="AD503" s="4">
        <f>AP503/AC503</f>
        <v>5.995940460081191</v>
      </c>
      <c r="AE503" s="7">
        <f>AF503/(AF503+AH503+AJ503+AL503+AN503+AP503)</f>
        <v>0.22723327020202019</v>
      </c>
      <c r="AF503" s="4">
        <v>97903</v>
      </c>
      <c r="AG503" s="7">
        <f>AH503/(AF503+AH503+AJ503+AL503+AN503+AP503)</f>
        <v>0.22489137700534759</v>
      </c>
      <c r="AH503" s="4">
        <v>96894</v>
      </c>
      <c r="AI503" s="7">
        <f>AJ503/(AF503+AH503+AJ503+AL503+AN503+AP503)</f>
        <v>0.51543699866310155</v>
      </c>
      <c r="AJ503" s="4">
        <v>222075</v>
      </c>
      <c r="AK503" s="7">
        <f>AL503/(AF503+AH503+AJ503+AL503+AN503+AP503)</f>
        <v>1.2916388146167558E-2</v>
      </c>
      <c r="AL503" s="4">
        <v>5565</v>
      </c>
      <c r="AM503" s="7">
        <f>AN503/(AF503+AH503+AJ503+AL503+AN503+AP503)</f>
        <v>9.2375965537730247E-3</v>
      </c>
      <c r="AN503" s="4">
        <v>3980</v>
      </c>
      <c r="AO503" s="7">
        <f>AP503/(AF503+AH503+AJ503+AL503+AN503+AP503)</f>
        <v>1.0284369429590018E-2</v>
      </c>
      <c r="AP503" s="4">
        <v>4431</v>
      </c>
      <c r="AQ503" s="6">
        <f>AO503+AM503+AK503+AI503+AG503+AE503</f>
        <v>0.99999999999999989</v>
      </c>
      <c r="AR503" s="4">
        <v>250439</v>
      </c>
      <c r="AS503" s="4">
        <f>AR503/M503</f>
        <v>25043.9</v>
      </c>
      <c r="AT503" s="4">
        <f>AR503/V503</f>
        <v>4397.3050987814977</v>
      </c>
      <c r="AU503" s="7">
        <f>AR503/(AR503+AV503+AY503+BB503)</f>
        <v>0.40134455128205127</v>
      </c>
      <c r="AV503" s="4">
        <v>62487</v>
      </c>
      <c r="AW503" s="4">
        <f>AV503/M503</f>
        <v>6248.7</v>
      </c>
      <c r="AX503" s="7">
        <f>AV503/(AR503+AV503+AY503+BB503)</f>
        <v>0.10013942307692307</v>
      </c>
      <c r="AY503" s="4">
        <v>134789</v>
      </c>
      <c r="AZ503" s="4">
        <f>AY503/M503</f>
        <v>13478.9</v>
      </c>
      <c r="BA503" s="7">
        <f>AY503/(AR503+AV503+AY503+BB503)</f>
        <v>0.21600801282051282</v>
      </c>
      <c r="BB503" s="4">
        <v>176285</v>
      </c>
      <c r="BC503" s="11">
        <f>BB503/(AR503+AV503+AY503+BB503)</f>
        <v>0.2825080128205128</v>
      </c>
      <c r="BD503" s="9">
        <f>BC503+BA503+AX503+AU503</f>
        <v>0.99999999999999989</v>
      </c>
      <c r="BE503" s="14">
        <f>(AF503+AH503+AJ503+AL503+AN503+AP503)</f>
        <v>430848</v>
      </c>
      <c r="BF503" s="14">
        <f t="shared" si="35"/>
        <v>-624000</v>
      </c>
      <c r="BG503" s="13">
        <f>(AF503+AH503+AJ503+AL503+AN503+AP503)-(AR503+AV503+AY503+BB503)</f>
        <v>-193152</v>
      </c>
      <c r="BH503" s="13">
        <f t="shared" si="36"/>
        <v>1</v>
      </c>
      <c r="BI503" s="14">
        <f>AF503/W503</f>
        <v>112255.2722513089</v>
      </c>
      <c r="BJ503" s="14">
        <f>AH503/Y503</f>
        <v>129508.64705882352</v>
      </c>
      <c r="BK503" s="14">
        <f>AJ503/AA503</f>
        <v>296843.9698492462</v>
      </c>
      <c r="BL503" s="14">
        <f>BI503+BJ503+BK503</f>
        <v>538607.8891593786</v>
      </c>
      <c r="BM503" s="14">
        <f>(AF503/W503)-AF503</f>
        <v>14352.272251308896</v>
      </c>
      <c r="BN503" s="14">
        <f>AH503/Y503-AH503</f>
        <v>32614.647058823524</v>
      </c>
      <c r="BO503" s="14">
        <f>AJ503/AA503-AJ503</f>
        <v>74768.969849246205</v>
      </c>
      <c r="BP503" s="14">
        <f>BG503/S503</f>
        <v>-4.1131990050058485E-2</v>
      </c>
      <c r="BQ503" s="14">
        <f>(BG503-CA503)/S503</f>
        <v>-3.8539607169405639E-2</v>
      </c>
      <c r="BR503" s="27">
        <f>BQ503-BP503</f>
        <v>2.5923828806528465E-3</v>
      </c>
      <c r="BS503" s="28">
        <f t="shared" si="37"/>
        <v>3587884</v>
      </c>
      <c r="BT503" s="11">
        <f>BS503/S503</f>
        <v>0.7640449438202247</v>
      </c>
      <c r="BU503" s="14">
        <f>(BE503-AP503)*1/BT503-(BE503-AP503)</f>
        <v>131687.6029411765</v>
      </c>
      <c r="BV503" s="14">
        <f t="shared" si="38"/>
        <v>9.1749687547048958E-2</v>
      </c>
      <c r="BW503" s="27">
        <f>(AR503+AV503+AY503+BB503)/S503</f>
        <v>0.13288167759710745</v>
      </c>
      <c r="BX503" s="13">
        <f>(AF503+AH503+AJ503+AL503+AN503)/N503</f>
        <v>330.04411764705884</v>
      </c>
      <c r="BY503" s="26">
        <f>BX503/K503</f>
        <v>0.11884916011777416</v>
      </c>
      <c r="BZ503" s="11">
        <f>AP503/BE503</f>
        <v>1.0284369429590018E-2</v>
      </c>
      <c r="CA503" s="15">
        <f>-(BM503+BN503+BO503)/M503</f>
        <v>-12173.588915937862</v>
      </c>
      <c r="CB503" s="15">
        <f>BG503-CA503</f>
        <v>-180978.41108406213</v>
      </c>
      <c r="CC503" s="18">
        <f t="shared" si="39"/>
        <v>1</v>
      </c>
      <c r="CD503" s="17">
        <f>(AF503/(AF503+AH503+AJ503))/(X503/(X503+Z503+AB503))</f>
        <v>1.814468854406083</v>
      </c>
      <c r="CE503" s="19">
        <f>(AH503/(AF503+AH503+AJ503))/(Z503/(X503+Z503+AB503))</f>
        <v>0.96154853323490008</v>
      </c>
      <c r="CF503" s="18">
        <f>(AJ503/(AF503+AH503+AJ503))/(AB503/(X503+Z503+AB503))</f>
        <v>0.84714094999247525</v>
      </c>
      <c r="CG503">
        <f>AH503/Z503</f>
        <v>236.90464547677263</v>
      </c>
      <c r="CH503" s="11">
        <f>BB503/BE503</f>
        <v>0.40915821821152704</v>
      </c>
      <c r="CI503" s="14">
        <f>AY503/V503</f>
        <v>2366.677542074754</v>
      </c>
      <c r="CJ503" s="14">
        <f>AV503/M503</f>
        <v>6248.7</v>
      </c>
      <c r="CK503" s="17">
        <f>N503/V503</f>
        <v>22.685437122914941</v>
      </c>
      <c r="CL503" s="17">
        <f>(AL503+AN503)/N503</f>
        <v>7.3877708978328176</v>
      </c>
      <c r="CM503" s="14">
        <f>AP503/AC503</f>
        <v>5.995940460081191</v>
      </c>
    </row>
    <row r="504" spans="1:106" hidden="1" x14ac:dyDescent="0.2">
      <c r="A504">
        <v>646</v>
      </c>
      <c r="B504" s="2">
        <v>45170</v>
      </c>
      <c r="C504" s="3" t="s">
        <v>32</v>
      </c>
      <c r="D504" t="s">
        <v>33</v>
      </c>
      <c r="E504" s="3" t="s">
        <v>43</v>
      </c>
      <c r="F504" t="s">
        <v>38</v>
      </c>
      <c r="G504" t="str">
        <f>CONCATENATE(C504,E504)</f>
        <v>HNLSFO</v>
      </c>
      <c r="H504" t="s">
        <v>48</v>
      </c>
      <c r="I504">
        <f>U504/M504</f>
        <v>189</v>
      </c>
      <c r="J504" t="str">
        <f>_xlfn.CONCAT(C504,E504,H504)</f>
        <v>HNLSFOA321</v>
      </c>
      <c r="K504" s="4">
        <v>2399</v>
      </c>
      <c r="L504" s="4">
        <f>N504/M504</f>
        <v>175.5</v>
      </c>
      <c r="M504" s="4">
        <v>4</v>
      </c>
      <c r="N504" s="4">
        <v>702</v>
      </c>
      <c r="O504" s="4">
        <f>P504/M504</f>
        <v>24.75</v>
      </c>
      <c r="P504" s="4">
        <v>99</v>
      </c>
      <c r="Q504" s="4">
        <v>140</v>
      </c>
      <c r="R504" s="4">
        <v>463</v>
      </c>
      <c r="S504" s="4">
        <f>U504*K504</f>
        <v>1813644</v>
      </c>
      <c r="T504" s="7">
        <f>N504/U504</f>
        <v>0.9285714285714286</v>
      </c>
      <c r="U504" s="4">
        <v>756</v>
      </c>
      <c r="V504" s="4">
        <v>20.0778527262507</v>
      </c>
      <c r="W504" s="7">
        <f>P504/X504</f>
        <v>0.99</v>
      </c>
      <c r="X504" s="4">
        <v>100</v>
      </c>
      <c r="Y504" s="7">
        <f>Q504/Z504</f>
        <v>0.74468085106382975</v>
      </c>
      <c r="Z504" s="4">
        <v>188</v>
      </c>
      <c r="AA504" s="7">
        <f>R504/AB504</f>
        <v>0.98931623931623935</v>
      </c>
      <c r="AB504" s="4">
        <v>468</v>
      </c>
      <c r="AC504" s="4">
        <v>4878</v>
      </c>
      <c r="AD504" s="4">
        <f>AP504/AC504</f>
        <v>6</v>
      </c>
      <c r="AE504" s="7">
        <f>AF504/(AF504+AH504+AJ504+AL504+AN504+AP504)</f>
        <v>0.21130931882361045</v>
      </c>
      <c r="AF504" s="4">
        <v>58292</v>
      </c>
      <c r="AG504" s="7">
        <f>AH504/(AF504+AH504+AJ504+AL504+AN504+AP504)</f>
        <v>0.17597268189414234</v>
      </c>
      <c r="AH504" s="4">
        <v>48544</v>
      </c>
      <c r="AI504" s="7">
        <f>AJ504/(AF504+AH504+AJ504+AL504+AN504+AP504)</f>
        <v>0.48810814141904801</v>
      </c>
      <c r="AJ504" s="4">
        <v>134650</v>
      </c>
      <c r="AK504" s="7">
        <f>AL504/(AF504+AH504+AJ504+AL504+AN504+AP504)</f>
        <v>1.1799420722755301E-2</v>
      </c>
      <c r="AL504" s="4">
        <v>3255</v>
      </c>
      <c r="AM504" s="7">
        <f>AN504/(AF504+AH504+AJ504+AL504+AN504+AP504)</f>
        <v>6.7135260149133076E-3</v>
      </c>
      <c r="AN504" s="4">
        <v>1852</v>
      </c>
      <c r="AO504" s="7">
        <f>AP504/(AF504+AH504+AJ504+AL504+AN504+AP504)</f>
        <v>0.10609691112553062</v>
      </c>
      <c r="AP504" s="4">
        <v>29268</v>
      </c>
      <c r="AQ504" s="6">
        <f>AO504+AM504+AK504+AI504+AG504+AE504</f>
        <v>1</v>
      </c>
      <c r="AR504" s="4">
        <v>90732</v>
      </c>
      <c r="AS504" s="4">
        <f>AR504/M504</f>
        <v>22683</v>
      </c>
      <c r="AT504" s="4">
        <f>AR504/V504</f>
        <v>4519.0091409213719</v>
      </c>
      <c r="AU504" s="7">
        <f>AR504/(AR504+AV504+AY504+BB504)</f>
        <v>0.3898444179961244</v>
      </c>
      <c r="AV504" s="4">
        <v>27814</v>
      </c>
      <c r="AW504" s="4">
        <f>AV504/M504</f>
        <v>6953.5</v>
      </c>
      <c r="AX504" s="7">
        <f>AV504/(AR504+AV504+AY504+BB504)</f>
        <v>0.11950725920451664</v>
      </c>
      <c r="AY504" s="4">
        <v>52264</v>
      </c>
      <c r="AZ504" s="4">
        <f>AY504/M504</f>
        <v>13066</v>
      </c>
      <c r="BA504" s="7">
        <f>AY504/(AR504+AV504+AY504+BB504)</f>
        <v>0.22456055925306889</v>
      </c>
      <c r="BB504" s="4">
        <v>61929</v>
      </c>
      <c r="BC504" s="11">
        <f>BB504/(AR504+AV504+AY504+BB504)</f>
        <v>0.26608776354629005</v>
      </c>
      <c r="BD504" s="9">
        <f>BC504+BA504+AX504+AU504</f>
        <v>1</v>
      </c>
      <c r="BE504" s="14">
        <f>(AF504+AH504+AJ504+AL504+AN504+AP504)</f>
        <v>275861</v>
      </c>
      <c r="BF504" s="14">
        <f t="shared" si="35"/>
        <v>-232739</v>
      </c>
      <c r="BG504" s="13">
        <f>(AF504+AH504+AJ504+AL504+AN504+AP504)-(AR504+AV504+AY504+BB504)</f>
        <v>43122</v>
      </c>
      <c r="BH504" s="13">
        <f t="shared" si="36"/>
        <v>0</v>
      </c>
      <c r="BI504" s="14">
        <f>AF504/W504</f>
        <v>58880.808080808085</v>
      </c>
      <c r="BJ504" s="14">
        <f>AH504/Y504</f>
        <v>65187.657142857148</v>
      </c>
      <c r="BK504" s="14">
        <f>AJ504/AA504</f>
        <v>136104.10367170625</v>
      </c>
      <c r="BL504" s="14">
        <f>BI504+BJ504+BK504</f>
        <v>260172.56889537149</v>
      </c>
      <c r="BM504" s="14">
        <f>(AF504/W504)-AF504</f>
        <v>588.80808080808492</v>
      </c>
      <c r="BN504" s="14">
        <f>AH504/Y504-AH504</f>
        <v>16643.657142857148</v>
      </c>
      <c r="BO504" s="14">
        <f>AJ504/AA504-AJ504</f>
        <v>1454.1036717062525</v>
      </c>
      <c r="BP504" s="14">
        <f>BG504/S504</f>
        <v>2.3776441242051912E-2</v>
      </c>
      <c r="BQ504" s="14">
        <f>(BG504-CA504)/S504</f>
        <v>2.6352273226632607E-2</v>
      </c>
      <c r="BR504" s="27">
        <f>BQ504-BP504</f>
        <v>2.5758319845806954E-3</v>
      </c>
      <c r="BS504" s="28">
        <f t="shared" si="37"/>
        <v>1684098</v>
      </c>
      <c r="BT504" s="11">
        <f>BS504/S504</f>
        <v>0.9285714285714286</v>
      </c>
      <c r="BU504" s="14">
        <f>(BE504-AP504)*1/BT504-(BE504-AP504)</f>
        <v>18968.692307692312</v>
      </c>
      <c r="BV504" s="14">
        <f t="shared" si="38"/>
        <v>0.15210316908941335</v>
      </c>
      <c r="BW504" s="27">
        <f>(AR504+AV504+AY504+BB504)/S504</f>
        <v>0.12832672784736143</v>
      </c>
      <c r="BX504" s="13">
        <f>(AF504+AH504+AJ504+AL504+AN504)/N504</f>
        <v>351.27207977207979</v>
      </c>
      <c r="BY504" s="26">
        <f>BX504/K504</f>
        <v>0.1464243767286702</v>
      </c>
      <c r="BZ504" s="11">
        <f>AP504/BE504</f>
        <v>0.10609691112553062</v>
      </c>
      <c r="CA504" s="15">
        <f>-(BM504+BN504+BO504)/M504</f>
        <v>-4671.6422238428713</v>
      </c>
      <c r="CB504" s="15">
        <f>BG504-CA504</f>
        <v>47793.642223842871</v>
      </c>
      <c r="CC504" s="18">
        <f t="shared" si="39"/>
        <v>0</v>
      </c>
      <c r="CD504" s="17">
        <f>(AF504/(AF504+AH504+AJ504))/(X504/(X504+Z504+AB504))</f>
        <v>1.8248988347150561</v>
      </c>
      <c r="CE504" s="19">
        <f>(AH504/(AF504+AH504+AJ504))/(Z504/(X504+Z504+AB504))</f>
        <v>0.80836508561088338</v>
      </c>
      <c r="CF504" s="18">
        <f>(AJ504/(AF504+AH504+AJ504))/(AB504/(X504+Z504+AB504))</f>
        <v>0.90072111203770999</v>
      </c>
      <c r="CG504">
        <f>AH504/Z504</f>
        <v>258.21276595744683</v>
      </c>
      <c r="CH504" s="11">
        <f>BB504/BE504</f>
        <v>0.22449349491229278</v>
      </c>
      <c r="CI504" s="14">
        <f>AY504/V504</f>
        <v>2603.0672060696838</v>
      </c>
      <c r="CJ504" s="14">
        <f>AV504/M504</f>
        <v>6953.5</v>
      </c>
      <c r="CK504" s="17">
        <f>N504/V504</f>
        <v>34.963898260005323</v>
      </c>
      <c r="CL504" s="17">
        <f>(AL504+AN504)/N504</f>
        <v>7.2749287749287745</v>
      </c>
      <c r="CM504" s="14">
        <f>AP504/AC504</f>
        <v>6</v>
      </c>
    </row>
    <row r="505" spans="1:106" hidden="1" x14ac:dyDescent="0.2">
      <c r="A505">
        <v>581</v>
      </c>
      <c r="B505" s="2">
        <v>44866</v>
      </c>
      <c r="C505" s="3" t="s">
        <v>57</v>
      </c>
      <c r="D505" t="s">
        <v>56</v>
      </c>
      <c r="E505" s="3" t="s">
        <v>41</v>
      </c>
      <c r="F505" t="s">
        <v>42</v>
      </c>
      <c r="G505" t="str">
        <f>CONCATENATE(C505,E505)</f>
        <v>YYCSEA</v>
      </c>
      <c r="H505" t="s">
        <v>40</v>
      </c>
      <c r="I505">
        <f>U505/M505</f>
        <v>74.416666666666671</v>
      </c>
      <c r="J505" t="str">
        <f>_xlfn.CONCAT(C505,E505,H505)</f>
        <v>YYCSEAE175</v>
      </c>
      <c r="K505" s="4">
        <v>452</v>
      </c>
      <c r="L505" s="4">
        <f>N505/M505</f>
        <v>59.75</v>
      </c>
      <c r="M505" s="4">
        <v>24</v>
      </c>
      <c r="N505" s="4">
        <v>1434</v>
      </c>
      <c r="O505" s="4">
        <f>P505/M505</f>
        <v>9.7916666666666661</v>
      </c>
      <c r="P505" s="4">
        <v>235</v>
      </c>
      <c r="Q505" s="4">
        <v>319</v>
      </c>
      <c r="R505" s="4">
        <v>880</v>
      </c>
      <c r="S505" s="4">
        <f>U505*K505</f>
        <v>807272</v>
      </c>
      <c r="T505" s="7">
        <f>N505/U505</f>
        <v>0.80291153415453531</v>
      </c>
      <c r="U505" s="4">
        <v>1786</v>
      </c>
      <c r="V505" s="4">
        <v>20.167272727272728</v>
      </c>
      <c r="W505" s="7">
        <f>P505/X505</f>
        <v>1</v>
      </c>
      <c r="X505" s="4">
        <v>235</v>
      </c>
      <c r="Y505" s="7">
        <f>Q505/Z505</f>
        <v>0.75413711583924348</v>
      </c>
      <c r="Z505" s="4">
        <v>423</v>
      </c>
      <c r="AA505" s="7">
        <f>R505/AB505</f>
        <v>0.78014184397163122</v>
      </c>
      <c r="AB505" s="4">
        <v>1128</v>
      </c>
      <c r="AC505" s="4">
        <v>186</v>
      </c>
      <c r="AD505" s="4">
        <f>AP505/AC505</f>
        <v>5</v>
      </c>
      <c r="AE505" s="7">
        <f>AF505/(AF505+AH505+AJ505+AL505+AN505+AP505)</f>
        <v>0.25724630133447768</v>
      </c>
      <c r="AF505" s="4">
        <v>61744</v>
      </c>
      <c r="AG505" s="7">
        <f>AH505/(AF505+AH505+AJ505+AL505+AN505+AP505)</f>
        <v>0.20542123748536575</v>
      </c>
      <c r="AH505" s="4">
        <v>49305</v>
      </c>
      <c r="AI505" s="7">
        <f>AJ505/(AF505+AH505+AJ505+AL505+AN505+AP505)</f>
        <v>0.4894612509842971</v>
      </c>
      <c r="AJ505" s="4">
        <v>117480</v>
      </c>
      <c r="AK505" s="7">
        <f>AL505/(AF505+AH505+AJ505+AL505+AN505+AP505)</f>
        <v>2.1998258471204363E-2</v>
      </c>
      <c r="AL505" s="4">
        <v>5280</v>
      </c>
      <c r="AM505" s="7">
        <f>AN505/(AF505+AH505+AJ505+AL505+AN505+AP505)</f>
        <v>2.1998258471204363E-2</v>
      </c>
      <c r="AN505" s="4">
        <v>5280</v>
      </c>
      <c r="AO505" s="7">
        <f>AP505/(AF505+AH505+AJ505+AL505+AN505+AP505)</f>
        <v>3.8746932534507684E-3</v>
      </c>
      <c r="AP505" s="4">
        <v>930</v>
      </c>
      <c r="AQ505" s="6">
        <f>AO505+AM505+AK505+AI505+AG505+AE505</f>
        <v>1</v>
      </c>
      <c r="AR505" s="4">
        <v>32381</v>
      </c>
      <c r="AS505" s="4">
        <f>AR505/M505</f>
        <v>1349.2083333333333</v>
      </c>
      <c r="AT505" s="4">
        <f>AR505/V505</f>
        <v>1605.6211684096645</v>
      </c>
      <c r="AU505" s="7">
        <f>AR505/(AR505+AV505+AY505+BB505)</f>
        <v>0.21386725844908094</v>
      </c>
      <c r="AV505" s="4">
        <v>63733</v>
      </c>
      <c r="AW505" s="4">
        <f>AV505/M505</f>
        <v>2655.5416666666665</v>
      </c>
      <c r="AX505" s="7">
        <f>AV505/(AR505+AV505+AY505+BB505)</f>
        <v>0.420938265734081</v>
      </c>
      <c r="AY505" s="4">
        <v>36974</v>
      </c>
      <c r="AZ505" s="4">
        <f>AY505/M505</f>
        <v>1540.5833333333333</v>
      </c>
      <c r="BA505" s="7">
        <f>AY505/(AR505+AV505+AY505+BB505)</f>
        <v>0.24420271189575118</v>
      </c>
      <c r="BB505" s="4">
        <v>18319</v>
      </c>
      <c r="BC505" s="11">
        <f>BB505/(AR505+AV505+AY505+BB505)</f>
        <v>0.12099176392108688</v>
      </c>
      <c r="BD505" s="9">
        <f>BC505+BA505+AX505+AU505</f>
        <v>1</v>
      </c>
      <c r="BE505" s="14">
        <f>(AF505+AH505+AJ505+AL505+AN505+AP505)</f>
        <v>240019</v>
      </c>
      <c r="BF505" s="14">
        <f t="shared" si="35"/>
        <v>-151407</v>
      </c>
      <c r="BG505" s="13">
        <f>(AF505+AH505+AJ505+AL505+AN505+AP505)-(AR505+AV505+AY505+BB505)</f>
        <v>88612</v>
      </c>
      <c r="BH505" s="13">
        <f t="shared" si="36"/>
        <v>0</v>
      </c>
      <c r="BI505" s="14">
        <f>AF505/W505</f>
        <v>61744</v>
      </c>
      <c r="BJ505" s="14">
        <f>AH505/Y505</f>
        <v>65379.357366771161</v>
      </c>
      <c r="BK505" s="14">
        <f>AJ505/AA505</f>
        <v>150588</v>
      </c>
      <c r="BL505" s="14">
        <f>BI505+BJ505+BK505</f>
        <v>277711.35736677115</v>
      </c>
      <c r="BM505" s="14">
        <f>(AF505/W505)-AF505</f>
        <v>0</v>
      </c>
      <c r="BN505" s="14">
        <f>AH505/Y505-AH505</f>
        <v>16074.357366771161</v>
      </c>
      <c r="BO505" s="14">
        <f>AJ505/AA505-AJ505</f>
        <v>33108</v>
      </c>
      <c r="BP505" s="14">
        <f>BG505/S505</f>
        <v>0.10976721600650091</v>
      </c>
      <c r="BQ505" s="14">
        <f>(BG505-CA505)/S505</f>
        <v>0.11230572209897301</v>
      </c>
      <c r="BR505" s="27">
        <f>BQ505-BP505</f>
        <v>2.5385060924720954E-3</v>
      </c>
      <c r="BS505" s="28">
        <f t="shared" si="37"/>
        <v>648168</v>
      </c>
      <c r="BT505" s="11">
        <f>BS505/S505</f>
        <v>0.80291153415453531</v>
      </c>
      <c r="BU505" s="14">
        <f>(BE505-AP505)*1/BT505-(BE505-AP505)</f>
        <v>58688.513249651296</v>
      </c>
      <c r="BV505" s="14">
        <f t="shared" si="38"/>
        <v>0.29732110119018124</v>
      </c>
      <c r="BW505" s="27">
        <f>(AR505+AV505+AY505+BB505)/S505</f>
        <v>0.18755388518368035</v>
      </c>
      <c r="BX505" s="13">
        <f>(AF505+AH505+AJ505+AL505+AN505)/N505</f>
        <v>166.72873082287308</v>
      </c>
      <c r="BY505" s="26">
        <f>BX505/K505</f>
        <v>0.36886887350193159</v>
      </c>
      <c r="BZ505" s="11">
        <f>AP505/BE505</f>
        <v>3.8746932534507684E-3</v>
      </c>
      <c r="CA505" s="15">
        <f>-(BM505+BN505+BO505)/M505</f>
        <v>-2049.2648902821315</v>
      </c>
      <c r="CB505" s="15">
        <f>BG505-CA505</f>
        <v>90661.264890282138</v>
      </c>
      <c r="CC505" s="18">
        <f t="shared" si="39"/>
        <v>0</v>
      </c>
      <c r="CD505" s="17">
        <f>(AF505/(AF505+AH505+AJ505))/(X505/(X505+Z505+AB505))</f>
        <v>2.0533691566497034</v>
      </c>
      <c r="CE505" s="19">
        <f>(AH505/(AF505+AH505+AJ505))/(Z505/(X505+Z505+AB505))</f>
        <v>0.91094201027732447</v>
      </c>
      <c r="CF505" s="18">
        <f>(AJ505/(AF505+AH505+AJ505))/(AB505/(X505+Z505+AB505))</f>
        <v>0.81394483851064847</v>
      </c>
      <c r="CG505">
        <f>AH505/Z505</f>
        <v>116.56028368794327</v>
      </c>
      <c r="CH505" s="11">
        <f>BB505/BE505</f>
        <v>7.632312441931681E-2</v>
      </c>
      <c r="CI505" s="14">
        <f>AY505/V505</f>
        <v>1833.3663901911286</v>
      </c>
      <c r="CJ505" s="14">
        <f>AV505/M505</f>
        <v>2655.5416666666665</v>
      </c>
      <c r="CK505" s="17">
        <f>N505/V505</f>
        <v>71.105301117922821</v>
      </c>
      <c r="CL505" s="17">
        <f>(AL505+AN505)/N505</f>
        <v>7.3640167364016733</v>
      </c>
      <c r="CM505" s="14">
        <f>AP505/AC505</f>
        <v>5</v>
      </c>
    </row>
    <row r="506" spans="1:106" hidden="1" x14ac:dyDescent="0.2">
      <c r="A506">
        <v>397</v>
      </c>
      <c r="B506" s="2">
        <v>44866</v>
      </c>
      <c r="C506" s="3" t="s">
        <v>29</v>
      </c>
      <c r="D506" t="s">
        <v>28</v>
      </c>
      <c r="E506" s="3" t="s">
        <v>36</v>
      </c>
      <c r="F506" t="s">
        <v>28</v>
      </c>
      <c r="G506" t="str">
        <f>CONCATENATE(C506,E506)</f>
        <v>ANCJNU</v>
      </c>
      <c r="H506" t="s">
        <v>30</v>
      </c>
      <c r="I506">
        <f>U506/M506</f>
        <v>122.0625</v>
      </c>
      <c r="J506" t="str">
        <f>_xlfn.CONCAT(C506,E506,H506)</f>
        <v>ANCJNU737-700</v>
      </c>
      <c r="K506" s="4">
        <v>571</v>
      </c>
      <c r="L506" s="4">
        <f>N506/M506</f>
        <v>86.0625</v>
      </c>
      <c r="M506" s="4">
        <v>32</v>
      </c>
      <c r="N506" s="4">
        <v>2754</v>
      </c>
      <c r="O506" s="4">
        <f>P506/M506</f>
        <v>16.75</v>
      </c>
      <c r="P506" s="4">
        <v>536</v>
      </c>
      <c r="Q506" s="4">
        <v>841</v>
      </c>
      <c r="R506" s="4">
        <v>1377</v>
      </c>
      <c r="S506" s="4">
        <f>U506*K506</f>
        <v>2230326</v>
      </c>
      <c r="T506" s="7">
        <f>N506/U506</f>
        <v>0.70506912442396308</v>
      </c>
      <c r="U506" s="4">
        <v>3906</v>
      </c>
      <c r="V506" s="4">
        <v>51.865219224283308</v>
      </c>
      <c r="W506" s="7">
        <f>P506/X506</f>
        <v>1</v>
      </c>
      <c r="X506" s="4">
        <v>536</v>
      </c>
      <c r="Y506" s="7">
        <f>Q506/Z506</f>
        <v>0.86079836233367446</v>
      </c>
      <c r="Z506" s="4">
        <v>977</v>
      </c>
      <c r="AA506" s="7">
        <f>R506/AB506</f>
        <v>0.57518796992481203</v>
      </c>
      <c r="AB506" s="4">
        <v>2394</v>
      </c>
      <c r="AC506" s="4">
        <v>19303</v>
      </c>
      <c r="AD506" s="4">
        <f>AP506/AC506</f>
        <v>4.9998963891623065</v>
      </c>
      <c r="AE506" s="7">
        <f>AF506/(AF506+AH506+AJ506+AL506+AN506+AP506)</f>
        <v>0.26278247565488866</v>
      </c>
      <c r="AF506" s="4">
        <v>165230</v>
      </c>
      <c r="AG506" s="7">
        <f>AH506/(AF506+AH506+AJ506+AL506+AN506+AP506)</f>
        <v>0.22222239893379306</v>
      </c>
      <c r="AH506" s="4">
        <v>139727</v>
      </c>
      <c r="AI506" s="7">
        <f>AJ506/(AF506+AH506+AJ506+AL506+AN506+AP506)</f>
        <v>0.33959581469247152</v>
      </c>
      <c r="AJ506" s="4">
        <v>213528</v>
      </c>
      <c r="AK506" s="7">
        <f>AL506/(AF506+AH506+AJ506+AL506+AN506+AP506)</f>
        <v>1.3144690197226017E-2</v>
      </c>
      <c r="AL506" s="4">
        <v>8265</v>
      </c>
      <c r="AM506" s="7">
        <f>AN506/(AF506+AH506+AJ506+AL506+AN506+AP506)</f>
        <v>8.759945989875487E-3</v>
      </c>
      <c r="AN506" s="4">
        <v>5508</v>
      </c>
      <c r="AO506" s="7">
        <f>AP506/(AF506+AH506+AJ506+AL506+AN506+AP506)</f>
        <v>0.15349467453174526</v>
      </c>
      <c r="AP506" s="4">
        <v>96513</v>
      </c>
      <c r="AQ506" s="6">
        <f>AO506+AM506+AK506+AI506+AG506+AE506</f>
        <v>1</v>
      </c>
      <c r="AR506" s="4">
        <v>190996</v>
      </c>
      <c r="AS506" s="4">
        <f>AR506/M506</f>
        <v>5968.625</v>
      </c>
      <c r="AT506" s="4">
        <f>AR506/V506</f>
        <v>3682.5449281158271</v>
      </c>
      <c r="AU506" s="7">
        <f>AR506/(AR506+AV506+AY506+BB506)</f>
        <v>0.29363671304481515</v>
      </c>
      <c r="AV506" s="4">
        <v>165045</v>
      </c>
      <c r="AW506" s="4">
        <f>AV506/M506</f>
        <v>5157.65625</v>
      </c>
      <c r="AX506" s="7">
        <f>AV506/(AR506+AV506+AY506+BB506)</f>
        <v>0.25373971865631484</v>
      </c>
      <c r="AY506" s="4">
        <v>169833</v>
      </c>
      <c r="AZ506" s="4">
        <f>AY506/M506</f>
        <v>5307.28125</v>
      </c>
      <c r="BA506" s="7">
        <f>AY506/(AR506+AV506+AY506+BB506)</f>
        <v>0.26110077638557921</v>
      </c>
      <c r="BB506" s="4">
        <v>124576</v>
      </c>
      <c r="BC506" s="11">
        <f>BB506/(AR506+AV506+AY506+BB506)</f>
        <v>0.1915227919132908</v>
      </c>
      <c r="BD506" s="9">
        <f>BC506+BA506+AX506+AU506</f>
        <v>1</v>
      </c>
      <c r="BE506" s="14">
        <f>(AF506+AH506+AJ506+AL506+AN506+AP506)</f>
        <v>628771</v>
      </c>
      <c r="BF506" s="14">
        <f t="shared" si="35"/>
        <v>-650450</v>
      </c>
      <c r="BG506" s="13">
        <f>(AF506+AH506+AJ506+AL506+AN506+AP506)-(AR506+AV506+AY506+BB506)</f>
        <v>-21679</v>
      </c>
      <c r="BH506" s="13">
        <f t="shared" si="36"/>
        <v>1</v>
      </c>
      <c r="BI506" s="14">
        <f>AF506/W506</f>
        <v>165230</v>
      </c>
      <c r="BJ506" s="14">
        <f>AH506/Y506</f>
        <v>162322.56718192628</v>
      </c>
      <c r="BK506" s="14">
        <f>AJ506/AA506</f>
        <v>371231.68627450982</v>
      </c>
      <c r="BL506" s="14">
        <f>BI506+BJ506+BK506</f>
        <v>698784.2534564361</v>
      </c>
      <c r="BM506" s="14">
        <f>(AF506/W506)-AF506</f>
        <v>0</v>
      </c>
      <c r="BN506" s="14">
        <f>AH506/Y506-AH506</f>
        <v>22595.567181926279</v>
      </c>
      <c r="BO506" s="14">
        <f>AJ506/AA506-AJ506</f>
        <v>157703.68627450982</v>
      </c>
      <c r="BP506" s="14">
        <f>BG506/S506</f>
        <v>-9.720103697845069E-3</v>
      </c>
      <c r="BQ506" s="14">
        <f>(BG506-CA506)/S506</f>
        <v>-7.1938579066407205E-3</v>
      </c>
      <c r="BR506" s="27">
        <f>BQ506-BP506</f>
        <v>2.5262457912043484E-3</v>
      </c>
      <c r="BS506" s="28">
        <f t="shared" si="37"/>
        <v>1572534</v>
      </c>
      <c r="BT506" s="11">
        <f>BS506/S506</f>
        <v>0.70506912442396308</v>
      </c>
      <c r="BU506" s="14">
        <f>(BE506-AP506)*1/BT506-(BE506-AP506)</f>
        <v>222643.86928104586</v>
      </c>
      <c r="BV506" s="14">
        <f t="shared" si="38"/>
        <v>0.28191887643331065</v>
      </c>
      <c r="BW506" s="27">
        <f>(AR506+AV506+AY506+BB506)/S506</f>
        <v>0.29163898013115569</v>
      </c>
      <c r="BX506" s="13">
        <f>(AF506+AH506+AJ506+AL506+AN506)/N506</f>
        <v>193.26724763979666</v>
      </c>
      <c r="BY506" s="26">
        <f>BX506/K506</f>
        <v>0.33847153702241095</v>
      </c>
      <c r="BZ506" s="11">
        <f>AP506/BE506</f>
        <v>0.15349467453174526</v>
      </c>
      <c r="CA506" s="15">
        <f>-(BM506+BN506+BO506)/M506</f>
        <v>-5634.3516705136281</v>
      </c>
      <c r="CB506" s="15">
        <f>BG506-CA506</f>
        <v>-16044.648329486372</v>
      </c>
      <c r="CC506" s="18">
        <f t="shared" si="39"/>
        <v>1</v>
      </c>
      <c r="CD506" s="17">
        <f>(AF506/(AF506+AH506+AJ506))/(X506/(X506+Z506+AB506))</f>
        <v>2.3229043529375697</v>
      </c>
      <c r="CE506" s="19">
        <f>(AH506/(AF506+AH506+AJ506))/(Z506/(X506+Z506+AB506))</f>
        <v>1.0776878475237215</v>
      </c>
      <c r="CF506" s="18">
        <f>(AJ506/(AF506+AH506+AJ506))/(AB506/(X506+Z506+AB506))</f>
        <v>0.67210619874468958</v>
      </c>
      <c r="CG506">
        <f>AH506/Z506</f>
        <v>143.01637666325487</v>
      </c>
      <c r="CH506" s="11">
        <f>BB506/BE506</f>
        <v>0.1981261858450851</v>
      </c>
      <c r="CI506" s="14">
        <f>AY506/V506</f>
        <v>3274.5065487062311</v>
      </c>
      <c r="CJ506" s="14">
        <f>AV506/M506</f>
        <v>5157.65625</v>
      </c>
      <c r="CK506" s="17">
        <f>N506/V506</f>
        <v>53.099168213109117</v>
      </c>
      <c r="CL506" s="17">
        <f>(AL506+AN506)/N506</f>
        <v>5.0010893246187367</v>
      </c>
      <c r="CM506" s="14">
        <f>AP506/AC506</f>
        <v>4.9998963891623065</v>
      </c>
    </row>
    <row r="507" spans="1:106" hidden="1" x14ac:dyDescent="0.2">
      <c r="A507">
        <v>1011</v>
      </c>
      <c r="B507" s="2">
        <v>45200</v>
      </c>
      <c r="C507" s="3" t="s">
        <v>57</v>
      </c>
      <c r="D507" t="s">
        <v>56</v>
      </c>
      <c r="E507" s="3" t="s">
        <v>43</v>
      </c>
      <c r="F507" t="s">
        <v>38</v>
      </c>
      <c r="G507" t="str">
        <f>CONCATENATE(C507,E507)</f>
        <v>YYCSFO</v>
      </c>
      <c r="H507" t="s">
        <v>31</v>
      </c>
      <c r="I507">
        <f>U507/M507</f>
        <v>177.45454545454547</v>
      </c>
      <c r="J507" t="str">
        <f>_xlfn.CONCAT(C507,E507,H507)</f>
        <v>YYCSFO737-800</v>
      </c>
      <c r="K507" s="4">
        <v>1018</v>
      </c>
      <c r="L507" s="4">
        <f>N507/M507</f>
        <v>160.18181818181819</v>
      </c>
      <c r="M507" s="4">
        <v>11</v>
      </c>
      <c r="N507" s="4">
        <v>1762</v>
      </c>
      <c r="O507" s="4">
        <f>P507/M507</f>
        <v>20.09090909090909</v>
      </c>
      <c r="P507" s="4">
        <v>221</v>
      </c>
      <c r="Q507" s="4">
        <v>360</v>
      </c>
      <c r="R507" s="4">
        <v>1181</v>
      </c>
      <c r="S507" s="4">
        <f>U507*K507</f>
        <v>1987136</v>
      </c>
      <c r="T507" s="7">
        <f>N507/U507</f>
        <v>0.9026639344262295</v>
      </c>
      <c r="U507" s="4">
        <v>1952</v>
      </c>
      <c r="V507" s="4">
        <v>7.6750268240343349</v>
      </c>
      <c r="W507" s="7">
        <f>P507/X507</f>
        <v>0.93644067796610164</v>
      </c>
      <c r="X507" s="4">
        <v>236</v>
      </c>
      <c r="Y507" s="7">
        <f>Q507/Z507</f>
        <v>0.8</v>
      </c>
      <c r="Z507" s="4">
        <v>450</v>
      </c>
      <c r="AA507" s="7">
        <f>R507/AB507</f>
        <v>0.93359683794466408</v>
      </c>
      <c r="AB507" s="4">
        <v>1265</v>
      </c>
      <c r="AC507" s="4">
        <v>0</v>
      </c>
      <c r="AD507" s="4" t="e">
        <f>AP507/AC507</f>
        <v>#DIV/0!</v>
      </c>
      <c r="AE507" s="7">
        <f>AF507/(AF507+AH507+AJ507+AL507+AN507+AP507)</f>
        <v>0.1979896647813906</v>
      </c>
      <c r="AF507" s="4">
        <v>105439</v>
      </c>
      <c r="AG507" s="7">
        <f>AH507/(AF507+AH507+AJ507+AL507+AN507+AP507)</f>
        <v>0.19470357601568308</v>
      </c>
      <c r="AH507" s="4">
        <v>103689</v>
      </c>
      <c r="AI507" s="7">
        <f>AJ507/(AF507+AH507+AJ507+AL507+AN507+AP507)</f>
        <v>0.58292585832638555</v>
      </c>
      <c r="AJ507" s="4">
        <v>310436</v>
      </c>
      <c r="AK507" s="7">
        <f>AL507/(AF507+AH507+AJ507+AL507+AN507+AP507)</f>
        <v>1.551033897413942E-2</v>
      </c>
      <c r="AL507" s="4">
        <v>8260</v>
      </c>
      <c r="AM507" s="7">
        <f>AN507/(AF507+AH507+AJ507+AL507+AN507+AP507)</f>
        <v>8.8705619024012864E-3</v>
      </c>
      <c r="AN507" s="4">
        <v>4724</v>
      </c>
      <c r="AO507" s="7">
        <f>AP507/(AF507+AH507+AJ507+AL507+AN507+AP507)</f>
        <v>0</v>
      </c>
      <c r="AP507" s="4">
        <v>0</v>
      </c>
      <c r="AQ507" s="6">
        <f>AO507+AM507+AK507+AI507+AG507+AE507</f>
        <v>0.99999999999999989</v>
      </c>
      <c r="AR507" s="4">
        <v>31913</v>
      </c>
      <c r="AS507" s="4">
        <f>AR507/M507</f>
        <v>2901.181818181818</v>
      </c>
      <c r="AT507" s="4">
        <f>AR507/V507</f>
        <v>4158.0310703363912</v>
      </c>
      <c r="AU507" s="7">
        <f>AR507/(AR507+AV507+AY507+BB507)</f>
        <v>0.22961140250527029</v>
      </c>
      <c r="AV507" s="4">
        <v>65999</v>
      </c>
      <c r="AW507" s="4">
        <f>AV507/M507</f>
        <v>5999.909090909091</v>
      </c>
      <c r="AX507" s="7">
        <f>AV507/(AR507+AV507+AY507+BB507)</f>
        <v>0.47485736076035889</v>
      </c>
      <c r="AY507" s="4">
        <v>17252</v>
      </c>
      <c r="AZ507" s="4">
        <f>AY507/M507</f>
        <v>1568.3636363636363</v>
      </c>
      <c r="BA507" s="7">
        <f>AY507/(AR507+AV507+AY507+BB507)</f>
        <v>0.12412671688719089</v>
      </c>
      <c r="BB507" s="4">
        <v>23823</v>
      </c>
      <c r="BC507" s="11">
        <f>BB507/(AR507+AV507+AY507+BB507)</f>
        <v>0.17140451984717994</v>
      </c>
      <c r="BD507" s="9">
        <f>BC507+BA507+AX507+AU507</f>
        <v>1</v>
      </c>
      <c r="BE507" s="14">
        <f>(AF507+AH507+AJ507+AL507+AN507+AP507)</f>
        <v>532548</v>
      </c>
      <c r="BF507" s="14">
        <f t="shared" si="35"/>
        <v>-138987</v>
      </c>
      <c r="BG507" s="13">
        <f>(AF507+AH507+AJ507+AL507+AN507+AP507)-(AR507+AV507+AY507+BB507)</f>
        <v>393561</v>
      </c>
      <c r="BH507" s="13">
        <f t="shared" si="36"/>
        <v>0</v>
      </c>
      <c r="BI507" s="14">
        <f>AF507/W507</f>
        <v>112595.49321266969</v>
      </c>
      <c r="BJ507" s="14">
        <f>AH507/Y507</f>
        <v>129611.25</v>
      </c>
      <c r="BK507" s="14">
        <f>AJ507/AA507</f>
        <v>332516.12193056731</v>
      </c>
      <c r="BL507" s="14">
        <f>BI507+BJ507+BK507</f>
        <v>574722.86514323694</v>
      </c>
      <c r="BM507" s="14">
        <f>(AF507/W507)-AF507</f>
        <v>7156.4932126696949</v>
      </c>
      <c r="BN507" s="14">
        <f>AH507/Y507-AH507</f>
        <v>25922.25</v>
      </c>
      <c r="BO507" s="14">
        <f>AJ507/AA507-AJ507</f>
        <v>22080.121930567315</v>
      </c>
      <c r="BP507" s="14">
        <f>BG507/S507</f>
        <v>0.19805438580952689</v>
      </c>
      <c r="BQ507" s="14">
        <f>(BG507-CA507)/S507</f>
        <v>0.20057783779557556</v>
      </c>
      <c r="BR507" s="27">
        <f>BQ507-BP507</f>
        <v>2.5234519860486693E-3</v>
      </c>
      <c r="BS507" s="28">
        <f t="shared" si="37"/>
        <v>1793716</v>
      </c>
      <c r="BT507" s="11">
        <f>BS507/S507</f>
        <v>0.9026639344262295</v>
      </c>
      <c r="BU507" s="14">
        <f>(BE507-AP507)*1/BT507-(BE507-AP507)</f>
        <v>57425.720771850203</v>
      </c>
      <c r="BV507" s="14">
        <f t="shared" si="38"/>
        <v>0.26799776160262812</v>
      </c>
      <c r="BW507" s="27">
        <f>(AR507+AV507+AY507+BB507)/S507</f>
        <v>6.9943375793101226E-2</v>
      </c>
      <c r="BX507" s="13">
        <f>(AF507+AH507+AJ507+AL507+AN507)/N507</f>
        <v>302.24063564131666</v>
      </c>
      <c r="BY507" s="26">
        <f>BX507/K507</f>
        <v>0.29689649866534051</v>
      </c>
      <c r="BZ507" s="11">
        <f>AP507/BE507</f>
        <v>0</v>
      </c>
      <c r="CA507" s="15">
        <f>-(BM507+BN507+BO507)/M507</f>
        <v>-5014.4422857488189</v>
      </c>
      <c r="CB507" s="15">
        <f>BG507-CA507</f>
        <v>398575.44228574884</v>
      </c>
      <c r="CC507" s="18">
        <f t="shared" si="39"/>
        <v>0</v>
      </c>
      <c r="CD507" s="17">
        <f>(AF507/(AF507+AH507+AJ507))/(X507/(X507+Z507+AB507))</f>
        <v>1.6776736873511546</v>
      </c>
      <c r="CE507" s="19">
        <f>(AH507/(AF507+AH507+AJ507))/(Z507/(X507+Z507+AB507))</f>
        <v>0.86524358885527097</v>
      </c>
      <c r="CF507" s="18">
        <f>(AJ507/(AF507+AH507+AJ507))/(AB507/(X507+Z507+AB507))</f>
        <v>0.92150940300415474</v>
      </c>
      <c r="CG507">
        <f>AH507/Z507</f>
        <v>230.42</v>
      </c>
      <c r="CH507" s="11">
        <f>BB507/BE507</f>
        <v>4.4733995808828503E-2</v>
      </c>
      <c r="CI507" s="14">
        <f>AY507/V507</f>
        <v>2247.809733508082</v>
      </c>
      <c r="CJ507" s="14">
        <f>AV507/M507</f>
        <v>5999.909090909091</v>
      </c>
      <c r="CK507" s="17">
        <f>N507/V507</f>
        <v>229.57574486675404</v>
      </c>
      <c r="CL507" s="17">
        <f>(AL507+AN507)/N507</f>
        <v>7.3688989784335979</v>
      </c>
      <c r="CM507" s="14" t="e">
        <f>AP507/AC507</f>
        <v>#DIV/0!</v>
      </c>
    </row>
    <row r="508" spans="1:106" hidden="1" x14ac:dyDescent="0.2">
      <c r="A508">
        <v>381</v>
      </c>
      <c r="B508" s="2">
        <v>44835</v>
      </c>
      <c r="C508" s="3" t="s">
        <v>55</v>
      </c>
      <c r="D508" t="s">
        <v>56</v>
      </c>
      <c r="E508" s="3" t="s">
        <v>41</v>
      </c>
      <c r="F508" t="s">
        <v>42</v>
      </c>
      <c r="G508" t="str">
        <f>CONCATENATE(C508,E508)</f>
        <v>YEGSEA</v>
      </c>
      <c r="H508" t="s">
        <v>40</v>
      </c>
      <c r="I508">
        <f>U508/M508</f>
        <v>73.625</v>
      </c>
      <c r="J508" t="str">
        <f>_xlfn.CONCAT(C508,E508,H508)</f>
        <v>YEGSEAE175</v>
      </c>
      <c r="K508" s="4">
        <v>558</v>
      </c>
      <c r="L508" s="4">
        <f>N508/M508</f>
        <v>63.4375</v>
      </c>
      <c r="M508" s="4">
        <v>16</v>
      </c>
      <c r="N508" s="4">
        <v>1015</v>
      </c>
      <c r="O508" s="4">
        <f>P508/M508</f>
        <v>9.6875</v>
      </c>
      <c r="P508" s="4">
        <v>155</v>
      </c>
      <c r="Q508" s="4">
        <v>189</v>
      </c>
      <c r="R508" s="4">
        <v>671</v>
      </c>
      <c r="S508" s="4">
        <f>U508*K508</f>
        <v>657324</v>
      </c>
      <c r="T508" s="7">
        <f>N508/U508</f>
        <v>0.86162988115449912</v>
      </c>
      <c r="U508" s="4">
        <v>1178</v>
      </c>
      <c r="V508" s="4">
        <v>25.342244224422444</v>
      </c>
      <c r="W508" s="7">
        <f>P508/X508</f>
        <v>1</v>
      </c>
      <c r="X508" s="4">
        <v>155</v>
      </c>
      <c r="Y508" s="7">
        <f>Q508/Z508</f>
        <v>0.67741935483870963</v>
      </c>
      <c r="Z508" s="4">
        <v>279</v>
      </c>
      <c r="AA508" s="7">
        <f>R508/AB508</f>
        <v>0.9018817204301075</v>
      </c>
      <c r="AB508" s="4">
        <v>744</v>
      </c>
      <c r="AC508" s="4">
        <v>244</v>
      </c>
      <c r="AD508" s="4">
        <f>AP508/AC508</f>
        <v>4.9918032786885247</v>
      </c>
      <c r="AE508" s="7">
        <f>AF508/(AF508+AH508+AJ508+AL508+AN508+AP508)</f>
        <v>0.23096729799170934</v>
      </c>
      <c r="AF508" s="4">
        <v>41621</v>
      </c>
      <c r="AG508" s="7">
        <f>AH508/(AF508+AH508+AJ508+AL508+AN508+AP508)</f>
        <v>0.18346531411796696</v>
      </c>
      <c r="AH508" s="4">
        <v>33061</v>
      </c>
      <c r="AI508" s="7">
        <f>AJ508/(AF508+AH508+AJ508+AL508+AN508+AP508)</f>
        <v>0.54905301243597493</v>
      </c>
      <c r="AJ508" s="4">
        <v>98941</v>
      </c>
      <c r="AK508" s="7">
        <f>AL508/(AF508+AH508+AJ508+AL508+AN508+AP508)</f>
        <v>2.2308174669678084E-2</v>
      </c>
      <c r="AL508" s="4">
        <v>4020</v>
      </c>
      <c r="AM508" s="7">
        <f>AN508/(AF508+AH508+AJ508+AL508+AN508+AP508)</f>
        <v>7.4471568175890519E-3</v>
      </c>
      <c r="AN508" s="4">
        <v>1342</v>
      </c>
      <c r="AO508" s="7">
        <f>AP508/(AF508+AH508+AJ508+AL508+AN508+AP508)</f>
        <v>6.7590439670815695E-3</v>
      </c>
      <c r="AP508" s="4">
        <v>1218</v>
      </c>
      <c r="AQ508" s="6">
        <f>AO508+AM508+AK508+AI508+AG508+AE508</f>
        <v>0.99999999999999989</v>
      </c>
      <c r="AR508" s="4">
        <v>40690</v>
      </c>
      <c r="AS508" s="4">
        <f>AR508/M508</f>
        <v>2543.125</v>
      </c>
      <c r="AT508" s="4">
        <f>AR508/V508</f>
        <v>1605.6194407907587</v>
      </c>
      <c r="AU508" s="7">
        <f>AR508/(AR508+AV508+AY508+BB508)</f>
        <v>0.26732978995985784</v>
      </c>
      <c r="AV508" s="4">
        <v>42037</v>
      </c>
      <c r="AW508" s="4">
        <f>AV508/M508</f>
        <v>2627.3125</v>
      </c>
      <c r="AX508" s="7">
        <f>AV508/(AR508+AV508+AY508+BB508)</f>
        <v>0.27617946376364078</v>
      </c>
      <c r="AY508" s="4">
        <v>46461</v>
      </c>
      <c r="AZ508" s="4">
        <f>AY508/M508</f>
        <v>2903.8125</v>
      </c>
      <c r="BA508" s="7">
        <f>AY508/(AR508+AV508+AY508+BB508)</f>
        <v>0.30524476213627316</v>
      </c>
      <c r="BB508" s="4">
        <v>23021</v>
      </c>
      <c r="BC508" s="11">
        <f>BB508/(AR508+AV508+AY508+BB508)</f>
        <v>0.15124598414022825</v>
      </c>
      <c r="BD508" s="9">
        <f>BC508+BA508+AX508+AU508</f>
        <v>1</v>
      </c>
      <c r="BE508" s="14">
        <f>(AF508+AH508+AJ508+AL508+AN508+AP508)</f>
        <v>180203</v>
      </c>
      <c r="BF508" s="14">
        <f t="shared" si="35"/>
        <v>-152209</v>
      </c>
      <c r="BG508" s="13">
        <f>(AF508+AH508+AJ508+AL508+AN508+AP508)-(AR508+AV508+AY508+BB508)</f>
        <v>27994</v>
      </c>
      <c r="BH508" s="13">
        <f t="shared" si="36"/>
        <v>0</v>
      </c>
      <c r="BI508" s="14">
        <f>AF508/W508</f>
        <v>41621</v>
      </c>
      <c r="BJ508" s="14">
        <f>AH508/Y508</f>
        <v>48804.333333333336</v>
      </c>
      <c r="BK508" s="14">
        <f>AJ508/AA508</f>
        <v>109705.07302533532</v>
      </c>
      <c r="BL508" s="14">
        <f>BI508+BJ508+BK508</f>
        <v>200130.40635866867</v>
      </c>
      <c r="BM508" s="14">
        <f>(AF508/W508)-AF508</f>
        <v>0</v>
      </c>
      <c r="BN508" s="14">
        <f>AH508/Y508-AH508</f>
        <v>15743.333333333336</v>
      </c>
      <c r="BO508" s="14">
        <f>AJ508/AA508-AJ508</f>
        <v>10764.073025335325</v>
      </c>
      <c r="BP508" s="14">
        <f>BG508/S508</f>
        <v>4.2587825790629884E-2</v>
      </c>
      <c r="BQ508" s="14">
        <f>(BG508-CA508)/S508</f>
        <v>4.5108215883516788E-2</v>
      </c>
      <c r="BR508" s="27">
        <f>BQ508-BP508</f>
        <v>2.5203900928869039E-3</v>
      </c>
      <c r="BS508" s="28">
        <f t="shared" si="37"/>
        <v>566370</v>
      </c>
      <c r="BT508" s="11">
        <f>BS508/S508</f>
        <v>0.86162988115449912</v>
      </c>
      <c r="BU508" s="14">
        <f>(BE508-AP508)*1/BT508-(BE508-AP508)</f>
        <v>28743.403940886696</v>
      </c>
      <c r="BV508" s="14">
        <f t="shared" si="38"/>
        <v>0.2741463874740615</v>
      </c>
      <c r="BW508" s="27">
        <f>(AR508+AV508+AY508+BB508)/S508</f>
        <v>0.23155856168343161</v>
      </c>
      <c r="BX508" s="13">
        <f>(AF508+AH508+AJ508+AL508+AN508)/N508</f>
        <v>176.33990147783251</v>
      </c>
      <c r="BY508" s="26">
        <f>BX508/K508</f>
        <v>0.3160213288133199</v>
      </c>
      <c r="BZ508" s="11">
        <f>AP508/BE508</f>
        <v>6.7590439670815695E-3</v>
      </c>
      <c r="CA508" s="15">
        <f>-(BM508+BN508+BO508)/M508</f>
        <v>-1656.7128974167913</v>
      </c>
      <c r="CB508" s="15">
        <f>BG508-CA508</f>
        <v>29650.71289741679</v>
      </c>
      <c r="CC508" s="18">
        <f t="shared" si="39"/>
        <v>0</v>
      </c>
      <c r="CD508" s="17">
        <f>(AF508/(AF508+AH508+AJ508))/(X508/(X508+Z508+AB508))</f>
        <v>1.821876133922349</v>
      </c>
      <c r="CE508" s="19">
        <f>(AH508/(AF508+AH508+AJ508))/(Z508/(X508+Z508+AB508))</f>
        <v>0.80398846287006276</v>
      </c>
      <c r="CF508" s="18">
        <f>(AJ508/(AF508+AH508+AJ508))/(AB508/(X508+Z508+AB508))</f>
        <v>0.90228013185657052</v>
      </c>
      <c r="CG508">
        <f>AH508/Z508</f>
        <v>118.49820788530467</v>
      </c>
      <c r="CH508" s="11">
        <f>BB508/BE508</f>
        <v>0.12775037041558687</v>
      </c>
      <c r="CI508" s="14">
        <f>AY508/V508</f>
        <v>1833.3419719483766</v>
      </c>
      <c r="CJ508" s="14">
        <f>AV508/M508</f>
        <v>2627.3125</v>
      </c>
      <c r="CK508" s="17">
        <f>N508/V508</f>
        <v>40.05170145988253</v>
      </c>
      <c r="CL508" s="17">
        <f>(AL508+AN508)/N508</f>
        <v>5.2827586206896555</v>
      </c>
      <c r="CM508" s="14">
        <f>AP508/AC508</f>
        <v>4.9918032786885247</v>
      </c>
    </row>
    <row r="509" spans="1:106" x14ac:dyDescent="0.2">
      <c r="A509">
        <v>1009</v>
      </c>
      <c r="B509" s="2">
        <v>45200</v>
      </c>
      <c r="C509" s="3" t="s">
        <v>57</v>
      </c>
      <c r="D509" t="s">
        <v>56</v>
      </c>
      <c r="E509" s="3" t="s">
        <v>41</v>
      </c>
      <c r="F509" t="s">
        <v>42</v>
      </c>
      <c r="G509" t="str">
        <f>CONCATENATE(C509,E509)</f>
        <v>YYCSEA</v>
      </c>
      <c r="H509" t="s">
        <v>40</v>
      </c>
      <c r="I509">
        <f>U509/M509</f>
        <v>76</v>
      </c>
      <c r="J509" t="str">
        <f>_xlfn.CONCAT(C509,E509,H509)</f>
        <v>YYCSEAE175</v>
      </c>
      <c r="K509" s="4">
        <v>452</v>
      </c>
      <c r="L509" s="4">
        <f>N509/M509</f>
        <v>65.227272727272734</v>
      </c>
      <c r="M509" s="4">
        <v>22</v>
      </c>
      <c r="N509" s="4">
        <v>1435</v>
      </c>
      <c r="O509" s="4">
        <f>P509/M509</f>
        <v>10</v>
      </c>
      <c r="P509" s="4">
        <v>220</v>
      </c>
      <c r="Q509" s="4">
        <v>396</v>
      </c>
      <c r="R509" s="4">
        <v>819</v>
      </c>
      <c r="S509" s="4">
        <f>U509*K509</f>
        <v>755744</v>
      </c>
      <c r="T509" s="7">
        <f>N509/U509</f>
        <v>0.85825358851674638</v>
      </c>
      <c r="U509" s="4">
        <v>1672</v>
      </c>
      <c r="V509" s="4">
        <v>18.88</v>
      </c>
      <c r="W509" s="7">
        <f>P509/X509</f>
        <v>1</v>
      </c>
      <c r="X509" s="4">
        <v>220</v>
      </c>
      <c r="Y509" s="7">
        <f>Q509/Z509</f>
        <v>1</v>
      </c>
      <c r="Z509" s="4">
        <v>396</v>
      </c>
      <c r="AA509" s="7">
        <f>R509/AB509</f>
        <v>0.77556818181818177</v>
      </c>
      <c r="AB509" s="4">
        <v>1056</v>
      </c>
      <c r="AC509" s="4">
        <v>149</v>
      </c>
      <c r="AD509" s="4">
        <f>AP509/AC509</f>
        <v>5.9798657718120802</v>
      </c>
      <c r="AE509" s="7">
        <f>AF509/(AF509+AH509+AJ509+AL509+AN509+AP509)</f>
        <v>0.22830694098908766</v>
      </c>
      <c r="AF509" s="4">
        <v>69377</v>
      </c>
      <c r="AG509" s="7">
        <f>AH509/(AF509+AH509+AJ509+AL509+AN509+AP509)</f>
        <v>0.26435783016756836</v>
      </c>
      <c r="AH509" s="4">
        <v>80332</v>
      </c>
      <c r="AI509" s="7">
        <f>AJ509/(AF509+AH509+AJ509+AL509+AN509+AP509)</f>
        <v>0.4720379365267412</v>
      </c>
      <c r="AJ509" s="4">
        <v>143441</v>
      </c>
      <c r="AK509" s="7">
        <f>AL509/(AF509+AH509+AJ509+AL509+AN509+AP509)</f>
        <v>1.8889283786807778E-2</v>
      </c>
      <c r="AL509" s="4">
        <v>5740</v>
      </c>
      <c r="AM509" s="7">
        <f>AN509/(AF509+AH509+AJ509+AL509+AN509+AP509)</f>
        <v>1.347589148205189E-2</v>
      </c>
      <c r="AN509" s="4">
        <v>4095</v>
      </c>
      <c r="AO509" s="7">
        <f>AP509/(AF509+AH509+AJ509+AL509+AN509+AP509)</f>
        <v>2.9321170477431585E-3</v>
      </c>
      <c r="AP509" s="4">
        <v>891</v>
      </c>
      <c r="AQ509" s="6">
        <f>AO509+AM509+AK509+AI509+AG509+AE509</f>
        <v>1</v>
      </c>
      <c r="AR509" s="4">
        <v>47129</v>
      </c>
      <c r="AS509" s="4">
        <f>AR509/M509</f>
        <v>2142.2272727272725</v>
      </c>
      <c r="AT509" s="4">
        <f>AR509/V509</f>
        <v>2496.2394067796613</v>
      </c>
      <c r="AU509" s="7">
        <f>AR509/(AR509+AV509+AY509+BB509)</f>
        <v>0.27239362378480853</v>
      </c>
      <c r="AV509" s="4">
        <v>71895</v>
      </c>
      <c r="AW509" s="4">
        <f>AV509/M509</f>
        <v>3267.9545454545455</v>
      </c>
      <c r="AX509" s="7">
        <f>AV509/(AR509+AV509+AY509+BB509)</f>
        <v>0.4155347998474147</v>
      </c>
      <c r="AY509" s="4">
        <v>26131</v>
      </c>
      <c r="AZ509" s="4">
        <f>AY509/M509</f>
        <v>1187.7727272727273</v>
      </c>
      <c r="BA509" s="7">
        <f>AY509/(AR509+AV509+AY509+BB509)</f>
        <v>0.15103052861551977</v>
      </c>
      <c r="BB509" s="4">
        <v>27863</v>
      </c>
      <c r="BC509" s="11">
        <f>BB509/(AR509+AV509+AY509+BB509)</f>
        <v>0.161041047752257</v>
      </c>
      <c r="BD509" s="9">
        <f>BC509+BA509+AX509+AU509</f>
        <v>1</v>
      </c>
      <c r="BE509" s="14">
        <f>(AF509+AH509+AJ509+AL509+AN509+AP509)</f>
        <v>303876</v>
      </c>
      <c r="BF509" s="14">
        <f t="shared" si="35"/>
        <v>-173018</v>
      </c>
      <c r="BG509" s="13">
        <f>(AF509+AH509+AJ509+AL509+AN509+AP509)-(AR509+AV509+AY509+BB509)</f>
        <v>130858</v>
      </c>
      <c r="BH509" s="13">
        <f t="shared" si="36"/>
        <v>0</v>
      </c>
      <c r="BI509" s="14">
        <f>AF509/W509</f>
        <v>69377</v>
      </c>
      <c r="BJ509" s="14">
        <f>AH509/Y509</f>
        <v>80332</v>
      </c>
      <c r="BK509" s="14">
        <f>AJ509/AA509</f>
        <v>184949.56776556777</v>
      </c>
      <c r="BL509" s="14">
        <f>BI509+BJ509+BK509</f>
        <v>334658.5677655678</v>
      </c>
      <c r="BM509" s="14">
        <f>(AF509/W509)-AF509</f>
        <v>0</v>
      </c>
      <c r="BN509" s="14">
        <f>AH509/Y509-AH509</f>
        <v>0</v>
      </c>
      <c r="BO509" s="14">
        <f>AJ509/AA509-AJ509</f>
        <v>41508.567765567772</v>
      </c>
      <c r="BP509" s="14">
        <f>BG509/S509</f>
        <v>0.17315122581191514</v>
      </c>
      <c r="BQ509" s="14">
        <f>(BG509-CA509)/S509</f>
        <v>0.17564777633729553</v>
      </c>
      <c r="BR509" s="27">
        <f>BQ509-BP509</f>
        <v>2.4965505253803921E-3</v>
      </c>
      <c r="BS509" s="28">
        <f t="shared" si="37"/>
        <v>648620</v>
      </c>
      <c r="BT509" s="11">
        <f>BS509/S509</f>
        <v>0.85825358851674638</v>
      </c>
      <c r="BU509" s="14">
        <f>(BE509-AP509)*1/BT509-(BE509-AP509)</f>
        <v>50040.031358885055</v>
      </c>
      <c r="BV509" s="14">
        <f t="shared" si="38"/>
        <v>0.40208853791760174</v>
      </c>
      <c r="BW509" s="27">
        <f>(AR509+AV509+AY509+BB509)/S509</f>
        <v>0.22893731210568657</v>
      </c>
      <c r="BX509" s="13">
        <f>(AF509+AH509+AJ509+AL509+AN509)/N509</f>
        <v>211.13937282229966</v>
      </c>
      <c r="BY509" s="26">
        <f>BX509/K509</f>
        <v>0.46712250624402579</v>
      </c>
      <c r="BZ509" s="11">
        <f>AP509/BE509</f>
        <v>2.9321170477431585E-3</v>
      </c>
      <c r="CA509" s="15">
        <f>-(BM509+BN509+BO509)/M509</f>
        <v>-1886.7530802530805</v>
      </c>
      <c r="CB509" s="15">
        <f>BG509-CA509</f>
        <v>132744.75308025308</v>
      </c>
      <c r="CC509" s="18">
        <f t="shared" si="39"/>
        <v>0</v>
      </c>
      <c r="CD509" s="17">
        <f>(AF509/(AF509+AH509+AJ509))/(X509/(X509+Z509+AB509))</f>
        <v>1.7986191369606004</v>
      </c>
      <c r="CE509" s="19">
        <f>(AH509/(AF509+AH509+AJ509))/(Z509/(X509+Z509+AB509))</f>
        <v>1.1570170750658555</v>
      </c>
      <c r="CF509" s="18">
        <f>(AJ509/(AF509+AH509+AJ509))/(AB509/(X509+Z509+AB509))</f>
        <v>0.77473960998351243</v>
      </c>
      <c r="CG509">
        <f>AH509/Z509</f>
        <v>202.85858585858585</v>
      </c>
      <c r="CH509" s="11">
        <f>BB509/BE509</f>
        <v>9.1692005949795305E-2</v>
      </c>
      <c r="CI509" s="14">
        <f>AY509/V509</f>
        <v>1384.0572033898306</v>
      </c>
      <c r="CJ509" s="14">
        <f>AV509/M509</f>
        <v>3267.9545454545455</v>
      </c>
      <c r="CK509" s="17">
        <f>N509/V509</f>
        <v>76.006355932203391</v>
      </c>
      <c r="CL509" s="17">
        <f>(AL509+AN509)/N509</f>
        <v>6.8536585365853657</v>
      </c>
      <c r="CM509" s="14">
        <f>AP509/AC509</f>
        <v>5.9798657718120802</v>
      </c>
    </row>
    <row r="510" spans="1:106" hidden="1" x14ac:dyDescent="0.2">
      <c r="A510">
        <v>1007</v>
      </c>
      <c r="B510" s="2">
        <v>45200</v>
      </c>
      <c r="C510" s="3" t="s">
        <v>57</v>
      </c>
      <c r="D510" t="s">
        <v>56</v>
      </c>
      <c r="E510" s="3" t="s">
        <v>41</v>
      </c>
      <c r="F510" t="s">
        <v>42</v>
      </c>
      <c r="G510" t="str">
        <f>CONCATENATE(C510,E510)</f>
        <v>YYCSEA</v>
      </c>
      <c r="H510" t="s">
        <v>30</v>
      </c>
      <c r="I510">
        <f>U510/M510</f>
        <v>132</v>
      </c>
      <c r="J510" t="str">
        <f>_xlfn.CONCAT(C510,E510,H510)</f>
        <v>YYCSEA737-700</v>
      </c>
      <c r="K510" s="4">
        <v>452</v>
      </c>
      <c r="L510" s="4">
        <f>N510/M510</f>
        <v>116.65217391304348</v>
      </c>
      <c r="M510" s="4">
        <v>23</v>
      </c>
      <c r="N510" s="4">
        <v>2683</v>
      </c>
      <c r="O510" s="4">
        <f>P510/M510</f>
        <v>14.565217391304348</v>
      </c>
      <c r="P510" s="4">
        <v>335</v>
      </c>
      <c r="Q510" s="4">
        <v>697</v>
      </c>
      <c r="R510" s="4">
        <v>1652</v>
      </c>
      <c r="S510" s="4">
        <f>U510*K510</f>
        <v>1372272</v>
      </c>
      <c r="T510" s="7">
        <f>N510/U510</f>
        <v>0.88372859025032935</v>
      </c>
      <c r="U510" s="4">
        <v>3036</v>
      </c>
      <c r="V510" s="4">
        <v>19.738181818181818</v>
      </c>
      <c r="W510" s="7">
        <f>P510/X510</f>
        <v>0.85677749360613809</v>
      </c>
      <c r="X510" s="4">
        <v>391</v>
      </c>
      <c r="Y510" s="7">
        <f>Q510/Z510</f>
        <v>0.97755960729312763</v>
      </c>
      <c r="Z510" s="4">
        <v>713</v>
      </c>
      <c r="AA510" s="7">
        <f>R510/AB510</f>
        <v>0.85507246376811596</v>
      </c>
      <c r="AB510" s="4">
        <v>1932</v>
      </c>
      <c r="AC510" s="4">
        <v>0</v>
      </c>
      <c r="AD510" s="4" t="e">
        <f>AP510/AC510</f>
        <v>#DIV/0!</v>
      </c>
      <c r="AE510" s="7">
        <f>AF510/(AF510+AH510+AJ510+AL510+AN510+AP510)</f>
        <v>0.19317773331254989</v>
      </c>
      <c r="AF510" s="4">
        <v>121452</v>
      </c>
      <c r="AG510" s="7">
        <f>AH510/(AF510+AH510+AJ510+AL510+AN510+AP510)</f>
        <v>0.27217173050678695</v>
      </c>
      <c r="AH510" s="4">
        <v>171116</v>
      </c>
      <c r="AI510" s="7">
        <f>AJ510/(AF510+AH510+AJ510+AL510+AN510+AP510)</f>
        <v>0.50836798121856641</v>
      </c>
      <c r="AJ510" s="4">
        <v>319614</v>
      </c>
      <c r="AK510" s="7">
        <f>AL510/(AF510+AH510+AJ510+AL510+AN510+AP510)</f>
        <v>1.8399697155745291E-2</v>
      </c>
      <c r="AL510" s="4">
        <v>11568</v>
      </c>
      <c r="AM510" s="7">
        <f>AN510/(AF510+AH510+AJ510+AL510+AN510+AP510)</f>
        <v>7.8828578063514579E-3</v>
      </c>
      <c r="AN510" s="4">
        <v>4956</v>
      </c>
      <c r="AO510" s="7">
        <f>AP510/(AF510+AH510+AJ510+AL510+AN510+AP510)</f>
        <v>0</v>
      </c>
      <c r="AP510" s="4">
        <v>0</v>
      </c>
      <c r="AQ510" s="6">
        <f>AO510+AM510+AK510+AI510+AG510+AE510</f>
        <v>1</v>
      </c>
      <c r="AR510" s="4">
        <v>82073</v>
      </c>
      <c r="AS510" s="4">
        <f>AR510/M510</f>
        <v>3568.391304347826</v>
      </c>
      <c r="AT510" s="4">
        <f>AR510/V510</f>
        <v>4158.0830876934415</v>
      </c>
      <c r="AU510" s="7">
        <f>AR510/(AR510+AV510+AY510+BB510)</f>
        <v>0.25438185948914727</v>
      </c>
      <c r="AV510" s="4">
        <v>134930</v>
      </c>
      <c r="AW510" s="4">
        <f>AV510/M510</f>
        <v>5866.521739130435</v>
      </c>
      <c r="AX510" s="7">
        <f>AV510/(AR510+AV510+AY510+BB510)</f>
        <v>0.41820993872370499</v>
      </c>
      <c r="AY510" s="4">
        <v>44368</v>
      </c>
      <c r="AZ510" s="4">
        <f>AY510/M510</f>
        <v>1929.0434782608695</v>
      </c>
      <c r="BA510" s="7">
        <f>AY510/(AR510+AV510+AY510+BB510)</f>
        <v>0.13751677581926439</v>
      </c>
      <c r="BB510" s="4">
        <v>61266</v>
      </c>
      <c r="BC510" s="11">
        <f>BB510/(AR510+AV510+AY510+BB510)</f>
        <v>0.18989142596788341</v>
      </c>
      <c r="BD510" s="9">
        <f>BC510+BA510+AX510+AU510</f>
        <v>1</v>
      </c>
      <c r="BE510" s="14">
        <f>(AF510+AH510+AJ510+AL510+AN510+AP510)</f>
        <v>628706</v>
      </c>
      <c r="BF510" s="14">
        <f t="shared" si="35"/>
        <v>-322637</v>
      </c>
      <c r="BG510" s="13">
        <f>(AF510+AH510+AJ510+AL510+AN510+AP510)-(AR510+AV510+AY510+BB510)</f>
        <v>306069</v>
      </c>
      <c r="BH510" s="13">
        <f t="shared" si="36"/>
        <v>0</v>
      </c>
      <c r="BI510" s="14">
        <f>AF510/W510</f>
        <v>141754.42388059702</v>
      </c>
      <c r="BJ510" s="14">
        <f>AH510/Y510</f>
        <v>175044.05738880919</v>
      </c>
      <c r="BK510" s="14">
        <f>AJ510/AA510</f>
        <v>373785.86440677964</v>
      </c>
      <c r="BL510" s="14">
        <f>BI510+BJ510+BK510</f>
        <v>690584.3456761858</v>
      </c>
      <c r="BM510" s="14">
        <f>(AF510/W510)-AF510</f>
        <v>20302.423880597024</v>
      </c>
      <c r="BN510" s="14">
        <f>AH510/Y510-AH510</f>
        <v>3928.0573888091894</v>
      </c>
      <c r="BO510" s="14">
        <f>AJ510/AA510-AJ510</f>
        <v>54171.864406779641</v>
      </c>
      <c r="BP510" s="14">
        <f>BG510/S510</f>
        <v>0.22303814404141453</v>
      </c>
      <c r="BQ510" s="14">
        <f>(BG510-CA510)/S510</f>
        <v>0.22552219795936596</v>
      </c>
      <c r="BR510" s="27">
        <f>BQ510-BP510</f>
        <v>2.4840539179514232E-3</v>
      </c>
      <c r="BS510" s="28">
        <f t="shared" si="37"/>
        <v>1212716</v>
      </c>
      <c r="BT510" s="11">
        <f>BS510/S510</f>
        <v>0.88372859025032935</v>
      </c>
      <c r="BU510" s="14">
        <f>(BE510-AP510)*1/BT510-(BE510-AP510)</f>
        <v>82718.307118896744</v>
      </c>
      <c r="BV510" s="14">
        <f t="shared" si="38"/>
        <v>0.45814969627012719</v>
      </c>
      <c r="BW510" s="27">
        <f>(AR510+AV510+AY510+BB510)/S510</f>
        <v>0.23511155222871266</v>
      </c>
      <c r="BX510" s="13">
        <f>(AF510+AH510+AJ510+AL510+AN510)/N510</f>
        <v>234.32948192322027</v>
      </c>
      <c r="BY510" s="26">
        <f>BX510/K510</f>
        <v>0.51842805735225728</v>
      </c>
      <c r="BZ510" s="11">
        <f>AP510/BE510</f>
        <v>0</v>
      </c>
      <c r="CA510" s="15">
        <f>-(BM510+BN510+BO510)/M510</f>
        <v>-3408.7976380950372</v>
      </c>
      <c r="CB510" s="15">
        <f>BG510-CA510</f>
        <v>309477.79763809504</v>
      </c>
      <c r="CC510" s="18">
        <f t="shared" si="39"/>
        <v>0</v>
      </c>
      <c r="CD510" s="17">
        <f>(AF510/(AF510+AH510+AJ510))/(X510/(X510+Z510+AB510))</f>
        <v>1.5404553855283714</v>
      </c>
      <c r="CE510" s="19">
        <f>(AH510/(AF510+AH510+AJ510))/(Z510/(X510+Z510+AB510))</f>
        <v>1.1902064545215891</v>
      </c>
      <c r="CF510" s="18">
        <f>(AJ510/(AF510+AH510+AJ510))/(AB510/(X510+Z510+AB510))</f>
        <v>0.82042688518867168</v>
      </c>
      <c r="CG510">
        <f>AH510/Z510</f>
        <v>239.99438990182327</v>
      </c>
      <c r="CH510" s="11">
        <f>BB510/BE510</f>
        <v>9.7447773681180072E-2</v>
      </c>
      <c r="CI510" s="14">
        <f>AY510/V510</f>
        <v>2247.8260869565215</v>
      </c>
      <c r="CJ510" s="14">
        <f>AV510/M510</f>
        <v>5866.521739130435</v>
      </c>
      <c r="CK510" s="17">
        <f>N510/V510</f>
        <v>135.92943994104644</v>
      </c>
      <c r="CL510" s="17">
        <f>(AL510+AN510)/N510</f>
        <v>6.1587774878866943</v>
      </c>
      <c r="CM510" s="14" t="e">
        <f>AP510/AC510</f>
        <v>#DIV/0!</v>
      </c>
    </row>
    <row r="511" spans="1:106" hidden="1" x14ac:dyDescent="0.2">
      <c r="A511">
        <v>368</v>
      </c>
      <c r="B511" s="2">
        <v>44835</v>
      </c>
      <c r="C511" s="3" t="s">
        <v>43</v>
      </c>
      <c r="D511" t="s">
        <v>38</v>
      </c>
      <c r="E511" s="3" t="s">
        <v>41</v>
      </c>
      <c r="F511" t="s">
        <v>42</v>
      </c>
      <c r="G511" t="str">
        <f>CONCATENATE(C511,E511)</f>
        <v>SFOSEA</v>
      </c>
      <c r="H511" t="s">
        <v>31</v>
      </c>
      <c r="I511">
        <f>U511/M511</f>
        <v>157.85365853658536</v>
      </c>
      <c r="J511" t="str">
        <f>_xlfn.CONCAT(C511,E511,H511)</f>
        <v>SFOSEA737-800</v>
      </c>
      <c r="K511" s="4">
        <v>679</v>
      </c>
      <c r="L511" s="4">
        <f>N511/M511</f>
        <v>90.58536585365853</v>
      </c>
      <c r="M511" s="4">
        <v>41</v>
      </c>
      <c r="N511" s="4">
        <v>3714</v>
      </c>
      <c r="O511" s="4">
        <f>P511/M511</f>
        <v>15.292682926829269</v>
      </c>
      <c r="P511" s="4">
        <v>627</v>
      </c>
      <c r="Q511" s="4">
        <v>796</v>
      </c>
      <c r="R511" s="4">
        <v>2292</v>
      </c>
      <c r="S511" s="4">
        <f>U511*K511</f>
        <v>4394488</v>
      </c>
      <c r="T511" s="7">
        <f>N511/U511</f>
        <v>0.57385661310259584</v>
      </c>
      <c r="U511" s="4">
        <v>6472</v>
      </c>
      <c r="V511" s="4">
        <v>87.089353219137635</v>
      </c>
      <c r="W511" s="7">
        <f>P511/X511</f>
        <v>0.736780258519389</v>
      </c>
      <c r="X511" s="4">
        <v>851</v>
      </c>
      <c r="Y511" s="7">
        <f>Q511/Z511</f>
        <v>0.49135802469135803</v>
      </c>
      <c r="Z511" s="4">
        <v>1620</v>
      </c>
      <c r="AA511" s="7">
        <f>R511/AB511</f>
        <v>0.57271364317841078</v>
      </c>
      <c r="AB511" s="4">
        <v>4002</v>
      </c>
      <c r="AC511" s="4">
        <v>9229</v>
      </c>
      <c r="AD511" s="4">
        <f>AP511/AC511</f>
        <v>5</v>
      </c>
      <c r="AE511" s="7">
        <f>AF511/(AF511+AH511+AJ511+AL511+AN511+AP511)</f>
        <v>0.24568971032521769</v>
      </c>
      <c r="AF511" s="4">
        <v>172812</v>
      </c>
      <c r="AG511" s="7">
        <f>AH511/(AF511+AH511+AJ511+AL511+AN511+AP511)</f>
        <v>0.19155784609916474</v>
      </c>
      <c r="AH511" s="4">
        <v>134737</v>
      </c>
      <c r="AI511" s="7">
        <f>AJ511/(AF511+AH511+AJ511+AL511+AN511+AP511)</f>
        <v>0.46781588768437887</v>
      </c>
      <c r="AJ511" s="4">
        <v>329050</v>
      </c>
      <c r="AK511" s="7">
        <f>AL511/(AF511+AH511+AJ511+AL511+AN511+AP511)</f>
        <v>1.9555713524080327E-2</v>
      </c>
      <c r="AL511" s="4">
        <v>13755</v>
      </c>
      <c r="AM511" s="7">
        <f>AN511/(AF511+AH511+AJ511+AL511+AN511+AP511)</f>
        <v>9.775724186955749E-3</v>
      </c>
      <c r="AN511" s="4">
        <v>6876</v>
      </c>
      <c r="AO511" s="7">
        <f>AP511/(AF511+AH511+AJ511+AL511+AN511+AP511)</f>
        <v>6.5605118180202593E-2</v>
      </c>
      <c r="AP511" s="4">
        <v>46145</v>
      </c>
      <c r="AQ511" s="6">
        <f>AO511+AM511+AK511+AI511+AG511+AE511</f>
        <v>0.99999999999999989</v>
      </c>
      <c r="AR511" s="4">
        <v>320710</v>
      </c>
      <c r="AS511" s="4">
        <f>AR511/M511</f>
        <v>7822.1951219512193</v>
      </c>
      <c r="AT511" s="4">
        <f>AR511/V511</f>
        <v>3682.5396922287041</v>
      </c>
      <c r="AU511" s="7">
        <f>AR511/(AR511+AV511+AY511+BB511)</f>
        <v>0.31219731579034465</v>
      </c>
      <c r="AV511" s="4">
        <v>212201</v>
      </c>
      <c r="AW511" s="4">
        <f>AV511/M511</f>
        <v>5175.6341463414637</v>
      </c>
      <c r="AX511" s="7">
        <f>AV511/(AR511+AV511+AY511+BB511)</f>
        <v>0.206568496797814</v>
      </c>
      <c r="AY511" s="4">
        <v>285174</v>
      </c>
      <c r="AZ511" s="4">
        <f>AY511/M511</f>
        <v>6955.4634146341459</v>
      </c>
      <c r="BA511" s="7">
        <f>AY511/(AR511+AV511+AY511+BB511)</f>
        <v>0.27760455655637728</v>
      </c>
      <c r="BB511" s="4">
        <v>209182</v>
      </c>
      <c r="BC511" s="11">
        <f>BB511/(AR511+AV511+AY511+BB511)</f>
        <v>0.20362963085546407</v>
      </c>
      <c r="BD511" s="9">
        <f>BC511+BA511+AX511+AU511</f>
        <v>1</v>
      </c>
      <c r="BE511" s="14">
        <f>(AF511+AH511+AJ511+AL511+AN511+AP511)</f>
        <v>703375</v>
      </c>
      <c r="BF511" s="14">
        <f t="shared" si="35"/>
        <v>-1027267</v>
      </c>
      <c r="BG511" s="13">
        <f>(AF511+AH511+AJ511+AL511+AN511+AP511)-(AR511+AV511+AY511+BB511)</f>
        <v>-323892</v>
      </c>
      <c r="BH511" s="13">
        <f t="shared" si="36"/>
        <v>1</v>
      </c>
      <c r="BI511" s="14">
        <f>AF511/W511</f>
        <v>234550.25837320572</v>
      </c>
      <c r="BJ511" s="14">
        <f>AH511/Y511</f>
        <v>274213.49246231158</v>
      </c>
      <c r="BK511" s="14">
        <f>AJ511/AA511</f>
        <v>574545.41884816752</v>
      </c>
      <c r="BL511" s="14">
        <f>BI511+BJ511+BK511</f>
        <v>1083309.1696836848</v>
      </c>
      <c r="BM511" s="14">
        <f>(AF511/W511)-AF511</f>
        <v>61738.258373205725</v>
      </c>
      <c r="BN511" s="14">
        <f>AH511/Y511-AH511</f>
        <v>139476.49246231158</v>
      </c>
      <c r="BO511" s="14">
        <f>AJ511/AA511-AJ511</f>
        <v>245495.41884816752</v>
      </c>
      <c r="BP511" s="14">
        <f>BG511/S511</f>
        <v>-7.3704149379859502E-2</v>
      </c>
      <c r="BQ511" s="14">
        <f>(BG511-CA511)/S511</f>
        <v>-7.1224823007302568E-2</v>
      </c>
      <c r="BR511" s="27">
        <f>BQ511-BP511</f>
        <v>2.4793263725569337E-3</v>
      </c>
      <c r="BS511" s="28">
        <f t="shared" si="37"/>
        <v>2521806</v>
      </c>
      <c r="BT511" s="11">
        <f>BS511/S511</f>
        <v>0.57385661310259584</v>
      </c>
      <c r="BU511" s="14">
        <f>(BE511-AP511)*1/BT511-(BE511-AP511)</f>
        <v>488056.09585352708</v>
      </c>
      <c r="BV511" s="14">
        <f t="shared" si="38"/>
        <v>0.16005846414872449</v>
      </c>
      <c r="BW511" s="27">
        <f>(AR511+AV511+AY511+BB511)/S511</f>
        <v>0.23376261352858399</v>
      </c>
      <c r="BX511" s="13">
        <f>(AF511+AH511+AJ511+AL511+AN511)/N511</f>
        <v>176.96015078082928</v>
      </c>
      <c r="BY511" s="26">
        <f>BX511/K511</f>
        <v>0.26061877876410794</v>
      </c>
      <c r="BZ511" s="11">
        <f>AP511/BE511</f>
        <v>6.5605118180202593E-2</v>
      </c>
      <c r="CA511" s="15">
        <f>-(BM511+BN511+BO511)/M511</f>
        <v>-10895.369992284996</v>
      </c>
      <c r="CB511" s="15">
        <f>BG511-CA511</f>
        <v>-312996.63000771502</v>
      </c>
      <c r="CC511" s="18">
        <f t="shared" si="39"/>
        <v>1</v>
      </c>
      <c r="CD511" s="17">
        <f>(AF511/(AF511+AH511+AJ511))/(X511/(X511+Z511+AB511))</f>
        <v>2.0648285253088345</v>
      </c>
      <c r="CE511" s="19">
        <f>(AH511/(AF511+AH511+AJ511))/(Z511/(X511+Z511+AB511))</f>
        <v>0.84569062013358443</v>
      </c>
      <c r="CF511" s="18">
        <f>(AJ511/(AF511+AH511+AJ511))/(AB511/(X511+Z511+AB511))</f>
        <v>0.83603501258015367</v>
      </c>
      <c r="CG511">
        <f>AH511/Z511</f>
        <v>83.170987654320982</v>
      </c>
      <c r="CH511" s="11">
        <f>BB511/BE511</f>
        <v>0.29739754753865294</v>
      </c>
      <c r="CI511" s="14">
        <f>AY511/V511</f>
        <v>3274.4989996932695</v>
      </c>
      <c r="CJ511" s="14">
        <f>AV511/M511</f>
        <v>5175.6341463414637</v>
      </c>
      <c r="CK511" s="17">
        <f>N511/V511</f>
        <v>42.645855810350184</v>
      </c>
      <c r="CL511" s="17">
        <f>(AL511+AN511)/N511</f>
        <v>5.5549273021001619</v>
      </c>
      <c r="CM511" s="14">
        <f>AP511/AC511</f>
        <v>5</v>
      </c>
    </row>
    <row r="512" spans="1:106" hidden="1" x14ac:dyDescent="0.2">
      <c r="A512">
        <v>391</v>
      </c>
      <c r="B512" s="2">
        <v>44835</v>
      </c>
      <c r="C512" s="3" t="s">
        <v>57</v>
      </c>
      <c r="D512" t="s">
        <v>56</v>
      </c>
      <c r="E512" s="3" t="s">
        <v>43</v>
      </c>
      <c r="F512" t="s">
        <v>38</v>
      </c>
      <c r="G512" t="str">
        <f>CONCATENATE(C512,E512)</f>
        <v>YYCSFO</v>
      </c>
      <c r="H512" t="s">
        <v>30</v>
      </c>
      <c r="I512">
        <f>U512/M512</f>
        <v>132</v>
      </c>
      <c r="J512" t="str">
        <f>_xlfn.CONCAT(C512,E512,H512)</f>
        <v>YYCSFO737-700</v>
      </c>
      <c r="K512" s="4">
        <v>1018</v>
      </c>
      <c r="L512" s="4">
        <f>N512/M512</f>
        <v>116.36363636363636</v>
      </c>
      <c r="M512" s="4">
        <v>11</v>
      </c>
      <c r="N512" s="4">
        <v>1280</v>
      </c>
      <c r="O512" s="4">
        <f>P512/M512</f>
        <v>15.909090909090908</v>
      </c>
      <c r="P512" s="4">
        <v>175</v>
      </c>
      <c r="Q512" s="4">
        <v>240</v>
      </c>
      <c r="R512" s="4">
        <v>866</v>
      </c>
      <c r="S512" s="4">
        <f>U512*K512</f>
        <v>1478136</v>
      </c>
      <c r="T512" s="7">
        <f>N512/U512</f>
        <v>0.88154269972451793</v>
      </c>
      <c r="U512" s="4">
        <v>1452</v>
      </c>
      <c r="V512" s="4">
        <v>7.504470672389127</v>
      </c>
      <c r="W512" s="7">
        <f>P512/X512</f>
        <v>0.93582887700534756</v>
      </c>
      <c r="X512" s="4">
        <v>187</v>
      </c>
      <c r="Y512" s="7">
        <f>Q512/Z512</f>
        <v>0.70381231671554256</v>
      </c>
      <c r="Z512" s="4">
        <v>341</v>
      </c>
      <c r="AA512" s="7">
        <f>R512/AB512</f>
        <v>0.93722943722943719</v>
      </c>
      <c r="AB512" s="4">
        <v>924</v>
      </c>
      <c r="AC512" s="4">
        <v>0</v>
      </c>
      <c r="AD512" s="4" t="e">
        <f>AP512/AC512</f>
        <v>#DIV/0!</v>
      </c>
      <c r="AE512" s="7">
        <f>AF512/(AF512+AH512+AJ512+AL512+AN512+AP512)</f>
        <v>0.20880816593901208</v>
      </c>
      <c r="AF512" s="4">
        <v>61840</v>
      </c>
      <c r="AG512" s="7">
        <f>AH512/(AF512+AH512+AJ512+AL512+AN512+AP512)</f>
        <v>0.19811113699828131</v>
      </c>
      <c r="AH512" s="4">
        <v>58672</v>
      </c>
      <c r="AI512" s="7">
        <f>AJ512/(AF512+AH512+AJ512+AL512+AN512+AP512)</f>
        <v>0.56386646272078667</v>
      </c>
      <c r="AJ512" s="4">
        <v>166993</v>
      </c>
      <c r="AK512" s="7">
        <f>AL512/(AF512+AH512+AJ512+AL512+AN512+AP512)</f>
        <v>1.7524488700250206E-2</v>
      </c>
      <c r="AL512" s="4">
        <v>5190</v>
      </c>
      <c r="AM512" s="7">
        <f>AN512/(AF512+AH512+AJ512+AL512+AN512+AP512)</f>
        <v>1.168974564166979E-2</v>
      </c>
      <c r="AN512" s="4">
        <v>3462</v>
      </c>
      <c r="AO512" s="7">
        <f>AP512/(AF512+AH512+AJ512+AL512+AN512+AP512)</f>
        <v>0</v>
      </c>
      <c r="AP512" s="4">
        <v>0</v>
      </c>
      <c r="AQ512" s="6">
        <f>AO512+AM512+AK512+AI512+AG512+AE512</f>
        <v>1</v>
      </c>
      <c r="AR512" s="4">
        <v>27636</v>
      </c>
      <c r="AS512" s="4">
        <f>AR512/M512</f>
        <v>2512.3636363636365</v>
      </c>
      <c r="AT512" s="4">
        <f>AR512/V512</f>
        <v>3682.6048373644708</v>
      </c>
      <c r="AU512" s="7">
        <f>AR512/(AR512+AV512+AY512+BB512)</f>
        <v>0.2161240625317703</v>
      </c>
      <c r="AV512" s="4">
        <v>57635</v>
      </c>
      <c r="AW512" s="4">
        <f>AV512/M512</f>
        <v>5239.545454545455</v>
      </c>
      <c r="AX512" s="7">
        <f>AV512/(AR512+AV512+AY512+BB512)</f>
        <v>0.45072768649654732</v>
      </c>
      <c r="AY512" s="4">
        <v>24574</v>
      </c>
      <c r="AZ512" s="4">
        <f>AY512/M512</f>
        <v>2234</v>
      </c>
      <c r="BA512" s="7">
        <f>AY512/(AR512+AV512+AY512+BB512)</f>
        <v>0.19217805444549585</v>
      </c>
      <c r="BB512" s="4">
        <v>18026</v>
      </c>
      <c r="BC512" s="11">
        <f>BB512/(AR512+AV512+AY512+BB512)</f>
        <v>0.14097019652618656</v>
      </c>
      <c r="BD512" s="9">
        <f>BC512+BA512+AX512+AU512</f>
        <v>1</v>
      </c>
      <c r="BE512" s="14">
        <f>(AF512+AH512+AJ512+AL512+AN512+AP512)</f>
        <v>296157</v>
      </c>
      <c r="BF512" s="14">
        <f t="shared" si="35"/>
        <v>-127871</v>
      </c>
      <c r="BG512" s="13">
        <f>(AF512+AH512+AJ512+AL512+AN512+AP512)-(AR512+AV512+AY512+BB512)</f>
        <v>168286</v>
      </c>
      <c r="BH512" s="13">
        <f t="shared" si="36"/>
        <v>0</v>
      </c>
      <c r="BI512" s="14">
        <f>AF512/W512</f>
        <v>66080.457142857151</v>
      </c>
      <c r="BJ512" s="14">
        <f>AH512/Y512</f>
        <v>83363.133333333331</v>
      </c>
      <c r="BK512" s="14">
        <f>AJ512/AA512</f>
        <v>178177.28868360279</v>
      </c>
      <c r="BL512" s="14">
        <f>BI512+BJ512+BK512</f>
        <v>327620.87915979326</v>
      </c>
      <c r="BM512" s="14">
        <f>(AF512/W512)-AF512</f>
        <v>4240.4571428571508</v>
      </c>
      <c r="BN512" s="14">
        <f>AH512/Y512-AH512</f>
        <v>24691.133333333331</v>
      </c>
      <c r="BO512" s="14">
        <f>AJ512/AA512-AJ512</f>
        <v>11184.28868360279</v>
      </c>
      <c r="BP512" s="14">
        <f>BG512/S512</f>
        <v>0.11385014640060184</v>
      </c>
      <c r="BQ512" s="14">
        <f>(BG512-CA512)/S512</f>
        <v>0.11631737411539651</v>
      </c>
      <c r="BR512" s="27">
        <f>BQ512-BP512</f>
        <v>2.4672277147946703E-3</v>
      </c>
      <c r="BS512" s="28">
        <f t="shared" si="37"/>
        <v>1303040</v>
      </c>
      <c r="BT512" s="11">
        <f>BS512/S512</f>
        <v>0.88154269972451793</v>
      </c>
      <c r="BU512" s="14">
        <f>(BE512-AP512)*1/BT512-(BE512-AP512)</f>
        <v>39796.096874999988</v>
      </c>
      <c r="BV512" s="14">
        <f t="shared" si="38"/>
        <v>0.20035842439396645</v>
      </c>
      <c r="BW512" s="27">
        <f>(AR512+AV512+AY512+BB512)/S512</f>
        <v>8.6508277993364621E-2</v>
      </c>
      <c r="BX512" s="13">
        <f>(AF512+AH512+AJ512+AL512+AN512)/N512</f>
        <v>231.37265625000001</v>
      </c>
      <c r="BY512" s="26">
        <f>BX512/K512</f>
        <v>0.2272815876719057</v>
      </c>
      <c r="BZ512" s="11">
        <f>AP512/BE512</f>
        <v>0</v>
      </c>
      <c r="CA512" s="15">
        <f>-(BM512+BN512+BO512)/M512</f>
        <v>-3646.8981054357519</v>
      </c>
      <c r="CB512" s="15">
        <f>BG512-CA512</f>
        <v>171932.89810543574</v>
      </c>
      <c r="CC512" s="18">
        <f t="shared" si="39"/>
        <v>0</v>
      </c>
      <c r="CD512" s="17">
        <f>(AF512/(AF512+AH512+AJ512))/(X512/(X512+Z512+AB512))</f>
        <v>1.6701254300436719</v>
      </c>
      <c r="CE512" s="19">
        <f>(AH512/(AF512+AH512+AJ512))/(Z512/(X512+Z512+AB512))</f>
        <v>0.86895588351619124</v>
      </c>
      <c r="CF512" s="18">
        <f>(AJ512/(AF512+AH512+AJ512))/(AB512/(X512+Z512+AB512))</f>
        <v>0.91274089643161493</v>
      </c>
      <c r="CG512">
        <f>AH512/Z512</f>
        <v>172.05865102639297</v>
      </c>
      <c r="CH512" s="11">
        <f>BB512/BE512</f>
        <v>6.0866364799751486E-2</v>
      </c>
      <c r="CI512" s="14">
        <f>AY512/V512</f>
        <v>3274.5813892529491</v>
      </c>
      <c r="CJ512" s="14">
        <f>AV512/M512</f>
        <v>5239.545454545455</v>
      </c>
      <c r="CK512" s="17">
        <f>N512/V512</f>
        <v>170.56499463838915</v>
      </c>
      <c r="CL512" s="17">
        <f>(AL512+AN512)/N512</f>
        <v>6.7593750000000004</v>
      </c>
      <c r="CM512" s="14" t="e">
        <f>AP512/AC512</f>
        <v>#DIV/0!</v>
      </c>
    </row>
    <row r="513" spans="1:91" hidden="1" x14ac:dyDescent="0.2">
      <c r="A513">
        <v>304</v>
      </c>
      <c r="B513" s="2">
        <v>44835</v>
      </c>
      <c r="C513" s="3" t="s">
        <v>41</v>
      </c>
      <c r="D513" t="s">
        <v>42</v>
      </c>
      <c r="E513" s="3" t="s">
        <v>29</v>
      </c>
      <c r="F513" t="s">
        <v>28</v>
      </c>
      <c r="G513" t="str">
        <f>CONCATENATE(C513,E513)</f>
        <v>SEAANC</v>
      </c>
      <c r="H513" t="s">
        <v>30</v>
      </c>
      <c r="I513">
        <f>U513/M513</f>
        <v>124</v>
      </c>
      <c r="J513" t="str">
        <f>_xlfn.CONCAT(C513,E513,H513)</f>
        <v>SEAANC737-700</v>
      </c>
      <c r="K513" s="4">
        <v>1448</v>
      </c>
      <c r="L513" s="4">
        <f>N513/M513</f>
        <v>101.38461538461539</v>
      </c>
      <c r="M513" s="4">
        <v>13</v>
      </c>
      <c r="N513" s="4">
        <v>1318</v>
      </c>
      <c r="O513" s="4">
        <f>P513/M513</f>
        <v>14.461538461538462</v>
      </c>
      <c r="P513" s="4">
        <v>188</v>
      </c>
      <c r="Q513" s="4">
        <v>293</v>
      </c>
      <c r="R513" s="4">
        <v>838</v>
      </c>
      <c r="S513" s="4">
        <f>U513*K513</f>
        <v>2334176</v>
      </c>
      <c r="T513" s="7">
        <f>N513/U513</f>
        <v>0.81761786600496278</v>
      </c>
      <c r="U513" s="4">
        <v>1612</v>
      </c>
      <c r="V513" s="4">
        <v>47.789434399629116</v>
      </c>
      <c r="W513" s="7">
        <f>P513/X513</f>
        <v>0.85067873303167418</v>
      </c>
      <c r="X513" s="4">
        <v>221</v>
      </c>
      <c r="Y513" s="7">
        <f>Q513/Z513</f>
        <v>0.72704714640198509</v>
      </c>
      <c r="Z513" s="4">
        <v>403</v>
      </c>
      <c r="AA513" s="7">
        <f>R513/AB513</f>
        <v>0.84817813765182182</v>
      </c>
      <c r="AB513" s="4">
        <v>988</v>
      </c>
      <c r="AC513" s="4">
        <v>10400</v>
      </c>
      <c r="AD513" s="4">
        <f>AP513/AC513</f>
        <v>4.9998076923076926</v>
      </c>
      <c r="AE513" s="7">
        <f>AF513/(AF513+AH513+AJ513+AL513+AN513+AP513)</f>
        <v>0.20168834016853154</v>
      </c>
      <c r="AF513" s="4">
        <v>80014</v>
      </c>
      <c r="AG513" s="7">
        <f>AH513/(AF513+AH513+AJ513+AL513+AN513+AP513)</f>
        <v>0.19147461314122519</v>
      </c>
      <c r="AH513" s="4">
        <v>75962</v>
      </c>
      <c r="AI513" s="7">
        <f>AJ513/(AF513+AH513+AJ513+AL513+AN513+AP513)</f>
        <v>0.4504349404241268</v>
      </c>
      <c r="AJ513" s="4">
        <v>178697</v>
      </c>
      <c r="AK513" s="7">
        <f>AL513/(AF513+AH513+AJ513+AL513+AN513+AP513)</f>
        <v>1.2666332258690616E-2</v>
      </c>
      <c r="AL513" s="4">
        <v>5025</v>
      </c>
      <c r="AM513" s="7">
        <f>AN513/(AF513+AH513+AJ513+AL513+AN513+AP513)</f>
        <v>1.2666332258690616E-2</v>
      </c>
      <c r="AN513" s="4">
        <v>5025</v>
      </c>
      <c r="AO513" s="7">
        <f>AP513/(AF513+AH513+AJ513+AL513+AN513+AP513)</f>
        <v>0.13106944174873525</v>
      </c>
      <c r="AP513" s="4">
        <v>51998</v>
      </c>
      <c r="AQ513" s="6">
        <f>AO513+AM513+AK513+AI513+AG513+AE513</f>
        <v>1</v>
      </c>
      <c r="AR513" s="4">
        <v>175987</v>
      </c>
      <c r="AS513" s="4">
        <f>AR513/M513</f>
        <v>13537.461538461539</v>
      </c>
      <c r="AT513" s="4">
        <f>AR513/V513</f>
        <v>3682.5503840105252</v>
      </c>
      <c r="AU513" s="7">
        <f>AR513/(AR513+AV513+AY513+BB513)</f>
        <v>0.34147368421052632</v>
      </c>
      <c r="AV513" s="4">
        <v>68114</v>
      </c>
      <c r="AW513" s="4">
        <f>AV513/M513</f>
        <v>5239.5384615384619</v>
      </c>
      <c r="AX513" s="7">
        <f>AV513/(AR513+AV513+AY513+BB513)</f>
        <v>0.13216395828280378</v>
      </c>
      <c r="AY513" s="4">
        <v>156487</v>
      </c>
      <c r="AZ513" s="4">
        <f>AY513/M513</f>
        <v>12037.461538461539</v>
      </c>
      <c r="BA513" s="7">
        <f>AY513/(AR513+AV513+AY513+BB513)</f>
        <v>0.30363715740965319</v>
      </c>
      <c r="BB513" s="4">
        <v>114787</v>
      </c>
      <c r="BC513" s="11">
        <f>BB513/(AR513+AV513+AY513+BB513)</f>
        <v>0.22272520009701674</v>
      </c>
      <c r="BD513" s="9">
        <f>BC513+BA513+AX513+AU513</f>
        <v>1</v>
      </c>
      <c r="BE513" s="14">
        <f>(AF513+AH513+AJ513+AL513+AN513+AP513)</f>
        <v>396721</v>
      </c>
      <c r="BF513" s="14">
        <f t="shared" si="35"/>
        <v>-515375</v>
      </c>
      <c r="BG513" s="13">
        <f>(AF513+AH513+AJ513+AL513+AN513+AP513)-(AR513+AV513+AY513+BB513)</f>
        <v>-118654</v>
      </c>
      <c r="BH513" s="13">
        <f t="shared" si="36"/>
        <v>1</v>
      </c>
      <c r="BI513" s="14">
        <f>AF513/W513</f>
        <v>94059.01063829787</v>
      </c>
      <c r="BJ513" s="14">
        <f>AH513/Y513</f>
        <v>104480.15699658703</v>
      </c>
      <c r="BK513" s="14">
        <f>AJ513/AA513</f>
        <v>210683.33651551313</v>
      </c>
      <c r="BL513" s="14">
        <f>BI513+BJ513+BK513</f>
        <v>409222.50415039802</v>
      </c>
      <c r="BM513" s="14">
        <f>(AF513/W513)-AF513</f>
        <v>14045.01063829787</v>
      </c>
      <c r="BN513" s="14">
        <f>AH513/Y513-AH513</f>
        <v>28518.156996587029</v>
      </c>
      <c r="BO513" s="14">
        <f>AJ513/AA513-AJ513</f>
        <v>31986.336515513132</v>
      </c>
      <c r="BP513" s="14">
        <f>BG513/S513</f>
        <v>-5.0833356182224475E-2</v>
      </c>
      <c r="BQ513" s="14">
        <f>(BG513-CA513)/S513</f>
        <v>-4.8376567472916215E-2</v>
      </c>
      <c r="BR513" s="27">
        <f>BQ513-BP513</f>
        <v>2.4567887093082594E-3</v>
      </c>
      <c r="BS513" s="28">
        <f t="shared" si="37"/>
        <v>1908464</v>
      </c>
      <c r="BT513" s="11">
        <f>BS513/S513</f>
        <v>0.81761786600496278</v>
      </c>
      <c r="BU513" s="14">
        <f>(BE513-AP513)*1/BT513-(BE513-AP513)</f>
        <v>76895.722306525044</v>
      </c>
      <c r="BV513" s="14">
        <f t="shared" si="38"/>
        <v>0.16996190518624132</v>
      </c>
      <c r="BW513" s="27">
        <f>(AR513+AV513+AY513+BB513)/S513</f>
        <v>0.22079526136846578</v>
      </c>
      <c r="BX513" s="13">
        <f>(AF513+AH513+AJ513+AL513+AN513)/N513</f>
        <v>261.55007587253414</v>
      </c>
      <c r="BY513" s="26">
        <f>BX513/K513</f>
        <v>0.18062850543683298</v>
      </c>
      <c r="BZ513" s="11">
        <f>AP513/BE513</f>
        <v>0.13106944174873525</v>
      </c>
      <c r="CA513" s="15">
        <f>-(BM513+BN513+BO513)/M513</f>
        <v>-5734.5772423383105</v>
      </c>
      <c r="CB513" s="15">
        <f>BG513-CA513</f>
        <v>-112919.42275766168</v>
      </c>
      <c r="CC513" s="18">
        <f t="shared" si="39"/>
        <v>1</v>
      </c>
      <c r="CD513" s="17">
        <f>(AF513/(AF513+AH513+AJ513))/(X513/(X513+Z513+AB513))</f>
        <v>1.74388591075995</v>
      </c>
      <c r="CE513" s="19">
        <f>(AH513/(AF513+AH513+AJ513))/(Z513/(X513+Z513+AB513))</f>
        <v>0.90789516931452496</v>
      </c>
      <c r="CF513" s="18">
        <f>(AJ513/(AF513+AH513+AJ513))/(AB513/(X513+Z513+AB513))</f>
        <v>0.87117354300434968</v>
      </c>
      <c r="CG513">
        <f>AH513/Z513</f>
        <v>188.49131513647643</v>
      </c>
      <c r="CH513" s="11">
        <f>BB513/BE513</f>
        <v>0.28933935939867061</v>
      </c>
      <c r="CI513" s="14">
        <f>AY513/V513</f>
        <v>3274.5104010106147</v>
      </c>
      <c r="CJ513" s="14">
        <f>AV513/M513</f>
        <v>5239.5384615384619</v>
      </c>
      <c r="CK513" s="17">
        <f>N513/V513</f>
        <v>27.57931782532728</v>
      </c>
      <c r="CL513" s="17">
        <f>(AL513+AN513)/N513</f>
        <v>7.6251896813353568</v>
      </c>
      <c r="CM513" s="14">
        <f>AP513/AC513</f>
        <v>4.9998076923076926</v>
      </c>
    </row>
    <row r="514" spans="1:91" hidden="1" x14ac:dyDescent="0.2">
      <c r="A514">
        <v>193</v>
      </c>
      <c r="B514" s="2">
        <v>44805</v>
      </c>
      <c r="C514" s="3" t="s">
        <v>53</v>
      </c>
      <c r="D514" t="s">
        <v>54</v>
      </c>
      <c r="E514" s="3" t="s">
        <v>43</v>
      </c>
      <c r="F514" t="s">
        <v>38</v>
      </c>
      <c r="G514" t="str">
        <f>CONCATENATE(C514,E514)</f>
        <v>YVRSFO</v>
      </c>
      <c r="H514" t="s">
        <v>34</v>
      </c>
      <c r="I514">
        <f>U514/M514</f>
        <v>179</v>
      </c>
      <c r="J514" t="str">
        <f>_xlfn.CONCAT(C514,E514,H514)</f>
        <v>YVRSFO737-900</v>
      </c>
      <c r="K514" s="4">
        <v>800</v>
      </c>
      <c r="L514" s="4">
        <f>N514/M514</f>
        <v>145.6</v>
      </c>
      <c r="M514" s="4">
        <v>15</v>
      </c>
      <c r="N514" s="4">
        <v>2184</v>
      </c>
      <c r="O514" s="4">
        <f>P514/M514</f>
        <v>23</v>
      </c>
      <c r="P514" s="4">
        <v>345</v>
      </c>
      <c r="Q514" s="4">
        <v>645</v>
      </c>
      <c r="R514" s="4">
        <v>1194</v>
      </c>
      <c r="S514" s="4">
        <f>U514*K514</f>
        <v>2148000</v>
      </c>
      <c r="T514" s="7">
        <f>N514/U514</f>
        <v>0.81340782122905031</v>
      </c>
      <c r="U514" s="4">
        <v>2685</v>
      </c>
      <c r="V514" s="4">
        <v>15.818893528183716</v>
      </c>
      <c r="W514" s="7">
        <f>P514/X514</f>
        <v>1</v>
      </c>
      <c r="X514" s="4">
        <v>345</v>
      </c>
      <c r="Y514" s="7">
        <f>Q514/Z514</f>
        <v>1</v>
      </c>
      <c r="Z514" s="4">
        <v>645</v>
      </c>
      <c r="AA514" s="7">
        <f>R514/AB514</f>
        <v>0.70442477876106191</v>
      </c>
      <c r="AB514" s="4">
        <v>1695</v>
      </c>
      <c r="AC514" s="4">
        <v>0</v>
      </c>
      <c r="AD514" s="4" t="e">
        <f>AP514/AC514</f>
        <v>#DIV/0!</v>
      </c>
      <c r="AE514" s="7">
        <f>AF514/(AF514+AH514+AJ514+AL514+AN514+AP514)</f>
        <v>0.24405167703785363</v>
      </c>
      <c r="AF514" s="4">
        <v>100951</v>
      </c>
      <c r="AG514" s="7">
        <f>AH514/(AF514+AH514+AJ514+AL514+AN514+AP514)</f>
        <v>0.2753828152574907</v>
      </c>
      <c r="AH514" s="4">
        <v>113911</v>
      </c>
      <c r="AI514" s="7">
        <f>AJ514/(AF514+AH514+AJ514+AL514+AN514+AP514)</f>
        <v>0.45461094752517855</v>
      </c>
      <c r="AJ514" s="4">
        <v>188048</v>
      </c>
      <c r="AK514" s="7">
        <f>AL514/(AF514+AH514+AJ514+AL514+AN514+AP514)</f>
        <v>1.7297399225424639E-2</v>
      </c>
      <c r="AL514" s="4">
        <v>7155</v>
      </c>
      <c r="AM514" s="7">
        <f>AN514/(AF514+AH514+AJ514+AL514+AN514+AP514)</f>
        <v>8.657160954052499E-3</v>
      </c>
      <c r="AN514" s="4">
        <v>3581</v>
      </c>
      <c r="AO514" s="7">
        <f>AP514/(AF514+AH514+AJ514+AL514+AN514+AP514)</f>
        <v>0</v>
      </c>
      <c r="AP514" s="4">
        <v>0</v>
      </c>
      <c r="AQ514" s="6">
        <f>AO514+AM514+AK514+AI514+AG514+AE514</f>
        <v>1</v>
      </c>
      <c r="AR514" s="4">
        <v>58254</v>
      </c>
      <c r="AS514" s="4">
        <f>AR514/M514</f>
        <v>3883.6</v>
      </c>
      <c r="AT514" s="4">
        <f>AR514/V514</f>
        <v>3682.5584479857466</v>
      </c>
      <c r="AU514" s="7">
        <f>AR514/(AR514+AV514+AY514+BB514)</f>
        <v>0.25703091218750274</v>
      </c>
      <c r="AV514" s="4">
        <v>78593</v>
      </c>
      <c r="AW514" s="4">
        <f>AV514/M514</f>
        <v>5239.5333333333338</v>
      </c>
      <c r="AX514" s="7">
        <f>AV514/(AR514+AV514+AY514+BB514)</f>
        <v>0.3467715604345179</v>
      </c>
      <c r="AY514" s="4">
        <v>51799</v>
      </c>
      <c r="AZ514" s="4">
        <f>AY514/M514</f>
        <v>3453.2666666666669</v>
      </c>
      <c r="BA514" s="7">
        <f>AY514/(AR514+AV514+AY514+BB514)</f>
        <v>0.22854987160367451</v>
      </c>
      <c r="BB514" s="4">
        <v>37996</v>
      </c>
      <c r="BC514" s="11">
        <f>BB514/(AR514+AV514+AY514+BB514)</f>
        <v>0.16764765577430485</v>
      </c>
      <c r="BD514" s="9">
        <f>BC514+BA514+AX514+AU514</f>
        <v>1</v>
      </c>
      <c r="BE514" s="14">
        <f>(AF514+AH514+AJ514+AL514+AN514+AP514)</f>
        <v>413646</v>
      </c>
      <c r="BF514" s="14">
        <f t="shared" si="35"/>
        <v>-226642</v>
      </c>
      <c r="BG514" s="13">
        <f>(AF514+AH514+AJ514+AL514+AN514+AP514)-(AR514+AV514+AY514+BB514)</f>
        <v>187004</v>
      </c>
      <c r="BH514" s="13">
        <f t="shared" si="36"/>
        <v>0</v>
      </c>
      <c r="BI514" s="14">
        <f>AF514/W514</f>
        <v>100951</v>
      </c>
      <c r="BJ514" s="14">
        <f>AH514/Y514</f>
        <v>113911</v>
      </c>
      <c r="BK514" s="14">
        <f>AJ514/AA514</f>
        <v>266952.56281407038</v>
      </c>
      <c r="BL514" s="14">
        <f>BI514+BJ514+BK514</f>
        <v>481814.56281407038</v>
      </c>
      <c r="BM514" s="14">
        <f>(AF514/W514)-AF514</f>
        <v>0</v>
      </c>
      <c r="BN514" s="14">
        <f>AH514/Y514-AH514</f>
        <v>0</v>
      </c>
      <c r="BO514" s="14">
        <f>AJ514/AA514-AJ514</f>
        <v>78904.562814070377</v>
      </c>
      <c r="BP514" s="14">
        <f>BG514/S514</f>
        <v>8.7059590316573551E-2</v>
      </c>
      <c r="BQ514" s="14">
        <f>(BG514-CA514)/S514</f>
        <v>8.9508521502609267E-2</v>
      </c>
      <c r="BR514" s="27">
        <f>BQ514-BP514</f>
        <v>2.448931186035716E-3</v>
      </c>
      <c r="BS514" s="28">
        <f t="shared" si="37"/>
        <v>1747200</v>
      </c>
      <c r="BT514" s="11">
        <f>BS514/S514</f>
        <v>0.81340782122905031</v>
      </c>
      <c r="BU514" s="14">
        <f>(BE514-AP514)*1/BT514-(BE514-AP514)</f>
        <v>94888.574175824178</v>
      </c>
      <c r="BV514" s="14">
        <f t="shared" si="38"/>
        <v>0.19257262569832403</v>
      </c>
      <c r="BW514" s="27">
        <f>(AR514+AV514+AY514+BB514)/S514</f>
        <v>0.10551303538175047</v>
      </c>
      <c r="BX514" s="13">
        <f>(AF514+AH514+AJ514+AL514+AN514)/N514</f>
        <v>189.39835164835165</v>
      </c>
      <c r="BY514" s="26">
        <f>BX514/K514</f>
        <v>0.23674793956043957</v>
      </c>
      <c r="BZ514" s="11">
        <f>AP514/BE514</f>
        <v>0</v>
      </c>
      <c r="CA514" s="15">
        <f>-(BM514+BN514+BO514)/M514</f>
        <v>-5260.3041876046918</v>
      </c>
      <c r="CB514" s="15">
        <f>BG514-CA514</f>
        <v>192264.30418760469</v>
      </c>
      <c r="CC514" s="18">
        <f t="shared" si="39"/>
        <v>0</v>
      </c>
      <c r="CD514" s="17">
        <f>(AF514/(AF514+AH514+AJ514))/(X514/(X514+Z514+AB514))</f>
        <v>1.9499692994335773</v>
      </c>
      <c r="CE514" s="19">
        <f>(AH514/(AF514+AH514+AJ514))/(Z514/(X514+Z514+AB514))</f>
        <v>1.1769071285467987</v>
      </c>
      <c r="CF514" s="18">
        <f>(AJ514/(AF514+AH514+AJ514))/(AB514/(X514+Z514+AB514))</f>
        <v>0.7393247750930565</v>
      </c>
      <c r="CG514">
        <f>AH514/Z514</f>
        <v>176.6062015503876</v>
      </c>
      <c r="CH514" s="11">
        <f>BB514/BE514</f>
        <v>9.1856321588991555E-2</v>
      </c>
      <c r="CI514" s="14">
        <f>AY514/V514</f>
        <v>3274.5020950872677</v>
      </c>
      <c r="CJ514" s="14">
        <f>AV514/M514</f>
        <v>5239.5333333333338</v>
      </c>
      <c r="CK514" s="17">
        <f>N514/V514</f>
        <v>138.0627536375334</v>
      </c>
      <c r="CL514" s="17">
        <f>(AL514+AN514)/N514</f>
        <v>4.9157509157509161</v>
      </c>
      <c r="CM514" s="14" t="e">
        <f>AP514/AC514</f>
        <v>#DIV/0!</v>
      </c>
    </row>
    <row r="515" spans="1:91" hidden="1" x14ac:dyDescent="0.2">
      <c r="A515">
        <v>345</v>
      </c>
      <c r="B515" s="2">
        <v>44835</v>
      </c>
      <c r="C515" s="3" t="s">
        <v>41</v>
      </c>
      <c r="D515" t="s">
        <v>42</v>
      </c>
      <c r="E515" s="3" t="s">
        <v>55</v>
      </c>
      <c r="F515" t="s">
        <v>56</v>
      </c>
      <c r="G515" t="str">
        <f>CONCATENATE(C515,E515)</f>
        <v>SEAYEG</v>
      </c>
      <c r="H515" t="s">
        <v>40</v>
      </c>
      <c r="I515">
        <f>U515/M515</f>
        <v>73.625</v>
      </c>
      <c r="J515" t="str">
        <f>_xlfn.CONCAT(C515,E515,H515)</f>
        <v>SEAYEGE175</v>
      </c>
      <c r="K515" s="4">
        <v>558</v>
      </c>
      <c r="L515" s="4">
        <f>N515/M515</f>
        <v>62.9375</v>
      </c>
      <c r="M515" s="4">
        <v>16</v>
      </c>
      <c r="N515" s="4">
        <v>1007</v>
      </c>
      <c r="O515" s="4">
        <f>P515/M515</f>
        <v>9.6875</v>
      </c>
      <c r="P515" s="4">
        <v>155</v>
      </c>
      <c r="Q515" s="4">
        <v>279</v>
      </c>
      <c r="R515" s="4">
        <v>573</v>
      </c>
      <c r="S515" s="4">
        <f>U515*K515</f>
        <v>657324</v>
      </c>
      <c r="T515" s="7">
        <f>N515/U515</f>
        <v>0.85483870967741937</v>
      </c>
      <c r="U515" s="4">
        <v>1178</v>
      </c>
      <c r="V515" s="4">
        <v>24.872896039603962</v>
      </c>
      <c r="W515" s="7">
        <f>P515/X515</f>
        <v>1</v>
      </c>
      <c r="X515" s="4">
        <v>155</v>
      </c>
      <c r="Y515" s="7">
        <f>Q515/Z515</f>
        <v>1</v>
      </c>
      <c r="Z515" s="4">
        <v>279</v>
      </c>
      <c r="AA515" s="7">
        <f>R515/AB515</f>
        <v>0.77016129032258063</v>
      </c>
      <c r="AB515" s="4">
        <v>744</v>
      </c>
      <c r="AC515" s="4">
        <v>194</v>
      </c>
      <c r="AD515" s="4">
        <f>AP515/AC515</f>
        <v>4.9896907216494846</v>
      </c>
      <c r="AE515" s="7">
        <f>AF515/(AF515+AH515+AJ515+AL515+AN515+AP515)</f>
        <v>0.24802357064954936</v>
      </c>
      <c r="AF515" s="4">
        <v>45710</v>
      </c>
      <c r="AG515" s="7">
        <f>AH515/(AF515+AH515+AJ515+AL515+AN515+AP515)</f>
        <v>0.25376973038085265</v>
      </c>
      <c r="AH515" s="4">
        <v>46769</v>
      </c>
      <c r="AI515" s="7">
        <f>AJ515/(AF515+AH515+AJ515+AL515+AN515+AP515)</f>
        <v>0.46809769014145647</v>
      </c>
      <c r="AJ515" s="4">
        <v>86269</v>
      </c>
      <c r="AK515" s="7">
        <f>AL515/(AF515+AH515+AJ515+AL515+AN515+AP515)</f>
        <v>1.8638393462725927E-2</v>
      </c>
      <c r="AL515" s="4">
        <v>3435</v>
      </c>
      <c r="AM515" s="7">
        <f>AN515/(AF515+AH515+AJ515+AL515+AN515+AP515)</f>
        <v>6.218223845206379E-3</v>
      </c>
      <c r="AN515" s="4">
        <v>1146</v>
      </c>
      <c r="AO515" s="7">
        <f>AP515/(AF515+AH515+AJ515+AL515+AN515+AP515)</f>
        <v>5.2523915202092276E-3</v>
      </c>
      <c r="AP515" s="4">
        <v>968</v>
      </c>
      <c r="AQ515" s="6">
        <f>AO515+AM515+AK515+AI515+AG515+AE515</f>
        <v>1</v>
      </c>
      <c r="AR515" s="4">
        <v>39936</v>
      </c>
      <c r="AS515" s="4">
        <f>AR515/M515</f>
        <v>2496</v>
      </c>
      <c r="AT515" s="4">
        <f>AR515/V515</f>
        <v>1605.6031407203952</v>
      </c>
      <c r="AU515" s="7">
        <f>AR515/(AR515+AV515+AY515+BB515)</f>
        <v>0.26594214479782641</v>
      </c>
      <c r="AV515" s="4">
        <v>42037</v>
      </c>
      <c r="AW515" s="4">
        <f>AV515/M515</f>
        <v>2627.3125</v>
      </c>
      <c r="AX515" s="7">
        <f>AV515/(AR515+AV515+AY515+BB515)</f>
        <v>0.27993314154813276</v>
      </c>
      <c r="AY515" s="4">
        <v>45601</v>
      </c>
      <c r="AZ515" s="4">
        <f>AY515/M515</f>
        <v>2850.0625</v>
      </c>
      <c r="BA515" s="7">
        <f>AY515/(AR515+AV515+AY515+BB515)</f>
        <v>0.30366656011933302</v>
      </c>
      <c r="BB515" s="4">
        <v>22594</v>
      </c>
      <c r="BC515" s="11">
        <f>BB515/(AR515+AV515+AY515+BB515)</f>
        <v>0.15045815353470779</v>
      </c>
      <c r="BD515" s="9">
        <f>BC515+BA515+AX515+AU515</f>
        <v>1</v>
      </c>
      <c r="BE515" s="14">
        <f>(AF515+AH515+AJ515+AL515+AN515+AP515)</f>
        <v>184297</v>
      </c>
      <c r="BF515" s="14">
        <f t="shared" ref="BF515:BF578" si="40">-(AR515+AV515+AY515+BB515)</f>
        <v>-150168</v>
      </c>
      <c r="BG515" s="13">
        <f>(AF515+AH515+AJ515+AL515+AN515+AP515)-(AR515+AV515+AY515+BB515)</f>
        <v>34129</v>
      </c>
      <c r="BH515" s="13">
        <f t="shared" ref="BH515:BH578" si="41">IF(BG515&lt;0,1,0)</f>
        <v>0</v>
      </c>
      <c r="BI515" s="14">
        <f>AF515/W515</f>
        <v>45710</v>
      </c>
      <c r="BJ515" s="14">
        <f>AH515/Y515</f>
        <v>46769</v>
      </c>
      <c r="BK515" s="14">
        <f>AJ515/AA515</f>
        <v>112014.19895287958</v>
      </c>
      <c r="BL515" s="14">
        <f>BI515+BJ515+BK515</f>
        <v>204493.19895287958</v>
      </c>
      <c r="BM515" s="14">
        <f>(AF515/W515)-AF515</f>
        <v>0</v>
      </c>
      <c r="BN515" s="14">
        <f>AH515/Y515-AH515</f>
        <v>0</v>
      </c>
      <c r="BO515" s="14">
        <f>AJ515/AA515-AJ515</f>
        <v>25745.198952879582</v>
      </c>
      <c r="BP515" s="14">
        <f>BG515/S515</f>
        <v>5.1921122612288616E-2</v>
      </c>
      <c r="BQ515" s="14">
        <f>(BG515-CA515)/S515</f>
        <v>5.4369040130217323E-2</v>
      </c>
      <c r="BR515" s="27">
        <f>BQ515-BP515</f>
        <v>2.4479175179287077E-3</v>
      </c>
      <c r="BS515" s="28">
        <f t="shared" ref="BS515:BS578" si="42">N515*K515</f>
        <v>561906</v>
      </c>
      <c r="BT515" s="11">
        <f>BS515/S515</f>
        <v>0.85483870967741937</v>
      </c>
      <c r="BU515" s="14">
        <f>(BE515-AP515)*1/BT515-(BE515-AP515)</f>
        <v>31131.339622641506</v>
      </c>
      <c r="BV515" s="14">
        <f t="shared" ref="BV515:BV578" si="43">BE515/S515</f>
        <v>0.28037467063426863</v>
      </c>
      <c r="BW515" s="27">
        <f>(AR515+AV515+AY515+BB515)/S515</f>
        <v>0.22845354802198004</v>
      </c>
      <c r="BX515" s="13">
        <f>(AF515+AH515+AJ515+AL515+AN515)/N515</f>
        <v>182.05461767626613</v>
      </c>
      <c r="BY515" s="26">
        <f>BX515/K515</f>
        <v>0.32626275569223323</v>
      </c>
      <c r="BZ515" s="11">
        <f>AP515/BE515</f>
        <v>5.2523915202092276E-3</v>
      </c>
      <c r="CA515" s="15">
        <f>-(BM515+BN515+BO515)/M515</f>
        <v>-1609.0749345549739</v>
      </c>
      <c r="CB515" s="15">
        <f>BG515-CA515</f>
        <v>35738.07493455497</v>
      </c>
      <c r="CC515" s="18">
        <f t="shared" ref="CC515:CC578" si="44">IF(CB515&lt;0,1,0)</f>
        <v>0</v>
      </c>
      <c r="CD515" s="17">
        <f>(AF515/(AF515+AH515+AJ515))/(X515/(X515+Z515+AB515))</f>
        <v>1.9434958712824761</v>
      </c>
      <c r="CE515" s="19">
        <f>(AH515/(AF515+AH515+AJ515))/(Z515/(X515+Z515+AB515))</f>
        <v>1.1047346605898309</v>
      </c>
      <c r="CF515" s="18">
        <f>(AJ515/(AF515+AH515+AJ515))/(AB515/(X515+Z515+AB515))</f>
        <v>0.76416286242829756</v>
      </c>
      <c r="CG515">
        <f>AH515/Z515</f>
        <v>167.63082437275986</v>
      </c>
      <c r="CH515" s="11">
        <f>BB515/BE515</f>
        <v>0.12259559298306538</v>
      </c>
      <c r="CI515" s="14">
        <f>AY515/V515</f>
        <v>1833.3610982569796</v>
      </c>
      <c r="CJ515" s="14">
        <f>AV515/M515</f>
        <v>2627.3125</v>
      </c>
      <c r="CK515" s="17">
        <f>N515/V515</f>
        <v>40.485836405885365</v>
      </c>
      <c r="CL515" s="17">
        <f>(AL515+AN515)/N515</f>
        <v>4.5491559086395235</v>
      </c>
      <c r="CM515" s="14">
        <f>AP515/AC515</f>
        <v>4.9896907216494846</v>
      </c>
    </row>
    <row r="516" spans="1:91" hidden="1" x14ac:dyDescent="0.2">
      <c r="A516">
        <v>1206</v>
      </c>
      <c r="B516" s="2">
        <v>45231</v>
      </c>
      <c r="C516" s="3" t="s">
        <v>43</v>
      </c>
      <c r="D516" t="s">
        <v>38</v>
      </c>
      <c r="E516" s="3" t="s">
        <v>57</v>
      </c>
      <c r="F516" t="s">
        <v>56</v>
      </c>
      <c r="G516" t="str">
        <f>CONCATENATE(C516,E516)</f>
        <v>SFOYYC</v>
      </c>
      <c r="H516" t="s">
        <v>31</v>
      </c>
      <c r="I516">
        <f>U516/M516</f>
        <v>163.23529411764707</v>
      </c>
      <c r="J516" t="str">
        <f>_xlfn.CONCAT(C516,E516,H516)</f>
        <v>SFOYYC737-800</v>
      </c>
      <c r="K516" s="4">
        <v>1018</v>
      </c>
      <c r="L516" s="4">
        <f>N516/M516</f>
        <v>138.8235294117647</v>
      </c>
      <c r="M516" s="4">
        <v>17</v>
      </c>
      <c r="N516" s="4">
        <v>2360</v>
      </c>
      <c r="O516" s="4">
        <f>P516/M516</f>
        <v>19.058823529411764</v>
      </c>
      <c r="P516" s="4">
        <v>324</v>
      </c>
      <c r="Q516" s="4">
        <v>618</v>
      </c>
      <c r="R516" s="4">
        <v>1418</v>
      </c>
      <c r="S516" s="4">
        <f>U516*K516</f>
        <v>2824950</v>
      </c>
      <c r="T516" s="7">
        <f>N516/U516</f>
        <v>0.85045045045045042</v>
      </c>
      <c r="U516" s="4">
        <v>2775</v>
      </c>
      <c r="V516" s="4">
        <v>10.588087606837606</v>
      </c>
      <c r="W516" s="7">
        <f>P516/X516</f>
        <v>0.93371757925072041</v>
      </c>
      <c r="X516" s="4">
        <v>347</v>
      </c>
      <c r="Y516" s="7">
        <f>Q516/Z516</f>
        <v>0.9363636363636364</v>
      </c>
      <c r="Z516" s="4">
        <v>660</v>
      </c>
      <c r="AA516" s="7">
        <f>R516/AB516</f>
        <v>0.80203619909502266</v>
      </c>
      <c r="AB516" s="4">
        <v>1768</v>
      </c>
      <c r="AC516" s="4">
        <v>0</v>
      </c>
      <c r="AD516" s="4" t="e">
        <f>AP516/AC516</f>
        <v>#DIV/0!</v>
      </c>
      <c r="AE516" s="7">
        <f>AF516/(AF516+AH516+AJ516+AL516+AN516+AP516)</f>
        <v>0.23480872937435546</v>
      </c>
      <c r="AF516" s="4">
        <v>174863</v>
      </c>
      <c r="AG516" s="7">
        <f>AH516/(AF516+AH516+AJ516+AL516+AN516+AP516)</f>
        <v>0.23650873367136474</v>
      </c>
      <c r="AH516" s="4">
        <v>176129</v>
      </c>
      <c r="AI516" s="7">
        <f>AJ516/(AF516+AH516+AJ516+AL516+AN516+AP516)</f>
        <v>0.50583721854589203</v>
      </c>
      <c r="AJ516" s="4">
        <v>376699</v>
      </c>
      <c r="AK516" s="7">
        <f>AL516/(AF516+AH516+AJ516+AL516+AN516+AP516)</f>
        <v>1.3324757218975592E-2</v>
      </c>
      <c r="AL516" s="4">
        <v>9923</v>
      </c>
      <c r="AM516" s="7">
        <f>AN516/(AF516+AH516+AJ516+AL516+AN516+AP516)</f>
        <v>9.5205611894121685E-3</v>
      </c>
      <c r="AN516" s="4">
        <v>7090</v>
      </c>
      <c r="AO516" s="7">
        <f>AP516/(AF516+AH516+AJ516+AL516+AN516+AP516)</f>
        <v>0</v>
      </c>
      <c r="AP516" s="4">
        <v>0</v>
      </c>
      <c r="AQ516" s="6">
        <f>AO516+AM516+AK516+AI516+AG516+AE516</f>
        <v>1</v>
      </c>
      <c r="AR516" s="4">
        <v>44026</v>
      </c>
      <c r="AS516" s="4">
        <f>AR516/M516</f>
        <v>2589.7647058823532</v>
      </c>
      <c r="AT516" s="4">
        <f>AR516/V516</f>
        <v>4158.0691088699305</v>
      </c>
      <c r="AU516" s="7">
        <f>AR516/(AR516+AV516+AY516+BB516)</f>
        <v>0.22292887198780692</v>
      </c>
      <c r="AV516" s="4">
        <v>96798</v>
      </c>
      <c r="AW516" s="4">
        <f>AV516/M516</f>
        <v>5694</v>
      </c>
      <c r="AX516" s="7">
        <f>AV516/(AR516+AV516+AY516+BB516)</f>
        <v>0.49014375484204181</v>
      </c>
      <c r="AY516" s="4">
        <v>23800</v>
      </c>
      <c r="AZ516" s="4">
        <f>AY516/M516</f>
        <v>1400</v>
      </c>
      <c r="BA516" s="7">
        <f>AY516/(AR516+AV516+AY516+BB516)</f>
        <v>0.12051304123267625</v>
      </c>
      <c r="BB516" s="4">
        <v>32865</v>
      </c>
      <c r="BC516" s="11">
        <f>BB516/(AR516+AV516+AY516+BB516)</f>
        <v>0.16641433193747499</v>
      </c>
      <c r="BD516" s="9">
        <f>BC516+BA516+AX516+AU516</f>
        <v>1</v>
      </c>
      <c r="BE516" s="14">
        <f>(AF516+AH516+AJ516+AL516+AN516+AP516)</f>
        <v>744704</v>
      </c>
      <c r="BF516" s="14">
        <f t="shared" si="40"/>
        <v>-197489</v>
      </c>
      <c r="BG516" s="13">
        <f>(AF516+AH516+AJ516+AL516+AN516+AP516)-(AR516+AV516+AY516+BB516)</f>
        <v>547215</v>
      </c>
      <c r="BH516" s="13">
        <f t="shared" si="41"/>
        <v>0</v>
      </c>
      <c r="BI516" s="14">
        <f>AF516/W516</f>
        <v>187276.11419753087</v>
      </c>
      <c r="BJ516" s="14">
        <f>AH516/Y516</f>
        <v>188098.93203883496</v>
      </c>
      <c r="BK516" s="14">
        <f>AJ516/AA516</f>
        <v>469678.30183356837</v>
      </c>
      <c r="BL516" s="14">
        <f>BI516+BJ516+BK516</f>
        <v>845053.34806993417</v>
      </c>
      <c r="BM516" s="14">
        <f>(AF516/W516)-AF516</f>
        <v>12413.114197530871</v>
      </c>
      <c r="BN516" s="14">
        <f>AH516/Y516-AH516</f>
        <v>11969.932038834959</v>
      </c>
      <c r="BO516" s="14">
        <f>AJ516/AA516-AJ516</f>
        <v>92979.301833568374</v>
      </c>
      <c r="BP516" s="14">
        <f>BG516/S516</f>
        <v>0.19370785323634046</v>
      </c>
      <c r="BQ516" s="14">
        <f>(BG516-CA516)/S516</f>
        <v>0.1961516726078428</v>
      </c>
      <c r="BR516" s="27">
        <f>BQ516-BP516</f>
        <v>2.4438193715023426E-3</v>
      </c>
      <c r="BS516" s="28">
        <f t="shared" si="42"/>
        <v>2402480</v>
      </c>
      <c r="BT516" s="11">
        <f>BS516/S516</f>
        <v>0.85045045045045042</v>
      </c>
      <c r="BU516" s="14">
        <f>(BE516-AP516)*1/BT516-(BE516-AP516)</f>
        <v>130954.30508474575</v>
      </c>
      <c r="BV516" s="14">
        <f t="shared" si="43"/>
        <v>0.26361670118055186</v>
      </c>
      <c r="BW516" s="27">
        <f>(AR516+AV516+AY516+BB516)/S516</f>
        <v>6.99088479442114E-2</v>
      </c>
      <c r="BX516" s="13">
        <f>(AF516+AH516+AJ516+AL516+AN516)/N516</f>
        <v>315.55254237288136</v>
      </c>
      <c r="BY516" s="26">
        <f>BX516/K516</f>
        <v>0.30997302787119979</v>
      </c>
      <c r="BZ516" s="11">
        <f>AP516/BE516</f>
        <v>0</v>
      </c>
      <c r="CA516" s="15">
        <f>-(BM516+BN516+BO516)/M516</f>
        <v>-6903.6675335255413</v>
      </c>
      <c r="CB516" s="15">
        <f>BG516-CA516</f>
        <v>554118.6675335255</v>
      </c>
      <c r="CC516" s="18">
        <f t="shared" si="44"/>
        <v>0</v>
      </c>
      <c r="CD516" s="17">
        <f>(AF516/(AF516+AH516+AJ516))/(X516/(X516+Z516+AB516))</f>
        <v>1.9216948842930714</v>
      </c>
      <c r="CE516" s="19">
        <f>(AH516/(AF516+AH516+AJ516))/(Z516/(X516+Z516+AB516))</f>
        <v>1.0176604992553657</v>
      </c>
      <c r="CF516" s="18">
        <f>(AJ516/(AF516+AH516+AJ516))/(AB516/(X516+Z516+AB516))</f>
        <v>0.81250901902814621</v>
      </c>
      <c r="CG516">
        <f>AH516/Z516</f>
        <v>266.86212121212122</v>
      </c>
      <c r="CH516" s="11">
        <f>BB516/BE516</f>
        <v>4.4131628136816772E-2</v>
      </c>
      <c r="CI516" s="14">
        <f>AY516/V516</f>
        <v>2247.8091307660097</v>
      </c>
      <c r="CJ516" s="14">
        <f>AV516/M516</f>
        <v>5694</v>
      </c>
      <c r="CK516" s="17">
        <f>N516/V516</f>
        <v>222.89199784066315</v>
      </c>
      <c r="CL516" s="17">
        <f>(AL516+AN516)/N516</f>
        <v>7.2088983050847455</v>
      </c>
      <c r="CM516" s="14" t="e">
        <f>AP516/AC516</f>
        <v>#DIV/0!</v>
      </c>
    </row>
    <row r="517" spans="1:91" x14ac:dyDescent="0.2">
      <c r="A517">
        <v>1173</v>
      </c>
      <c r="B517" s="2">
        <v>45231</v>
      </c>
      <c r="C517" s="3" t="s">
        <v>41</v>
      </c>
      <c r="D517" t="s">
        <v>42</v>
      </c>
      <c r="E517" s="3" t="s">
        <v>55</v>
      </c>
      <c r="F517" t="s">
        <v>56</v>
      </c>
      <c r="G517" t="str">
        <f>CONCATENATE(C517,E517)</f>
        <v>SEAYEG</v>
      </c>
      <c r="H517" t="s">
        <v>40</v>
      </c>
      <c r="I517">
        <f>U517/M517</f>
        <v>73.466666666666669</v>
      </c>
      <c r="J517" t="str">
        <f>_xlfn.CONCAT(C517,E517,H517)</f>
        <v>SEAYEGE175</v>
      </c>
      <c r="K517" s="4">
        <v>558</v>
      </c>
      <c r="L517" s="4">
        <f>N517/M517</f>
        <v>63.666666666666664</v>
      </c>
      <c r="M517" s="4">
        <v>15</v>
      </c>
      <c r="N517" s="4">
        <v>955</v>
      </c>
      <c r="O517" s="4">
        <f>P517/M517</f>
        <v>9.6666666666666661</v>
      </c>
      <c r="P517" s="4">
        <v>145</v>
      </c>
      <c r="Q517" s="4">
        <v>261</v>
      </c>
      <c r="R517" s="4">
        <v>549</v>
      </c>
      <c r="S517" s="4">
        <f>U517*K517</f>
        <v>614916</v>
      </c>
      <c r="T517" s="7">
        <f>N517/U517</f>
        <v>0.8666061705989111</v>
      </c>
      <c r="U517" s="4">
        <v>1102</v>
      </c>
      <c r="V517" s="4">
        <v>23.268193069306932</v>
      </c>
      <c r="W517" s="7">
        <f>P517/X517</f>
        <v>1</v>
      </c>
      <c r="X517" s="4">
        <v>145</v>
      </c>
      <c r="Y517" s="7">
        <f>Q517/Z517</f>
        <v>1</v>
      </c>
      <c r="Z517" s="4">
        <v>261</v>
      </c>
      <c r="AA517" s="7">
        <f>R517/AB517</f>
        <v>0.78879310344827591</v>
      </c>
      <c r="AB517" s="4">
        <v>696</v>
      </c>
      <c r="AC517" s="4">
        <v>43</v>
      </c>
      <c r="AD517" s="4">
        <f>AP517/AC517</f>
        <v>5.9069767441860463</v>
      </c>
      <c r="AE517" s="7">
        <f>AF517/(AF517+AH517+AJ517+AL517+AN517+AP517)</f>
        <v>0.25190920543607925</v>
      </c>
      <c r="AF517" s="4">
        <v>45191</v>
      </c>
      <c r="AG517" s="7">
        <f>AH517/(AF517+AH517+AJ517+AL517+AN517+AP517)</f>
        <v>0.24732711238948907</v>
      </c>
      <c r="AH517" s="4">
        <v>44369</v>
      </c>
      <c r="AI517" s="7">
        <f>AJ517/(AF517+AH517+AJ517+AL517+AN517+AP517)</f>
        <v>0.46880609161956366</v>
      </c>
      <c r="AJ517" s="4">
        <v>84101</v>
      </c>
      <c r="AK517" s="7">
        <f>AL517/(AF517+AH517+AJ517+AL517+AN517+AP517)</f>
        <v>2.1366377916764219E-2</v>
      </c>
      <c r="AL517" s="4">
        <v>3833</v>
      </c>
      <c r="AM517" s="7">
        <f>AN517/(AF517+AH517+AJ517+AL517+AN517+AP517)</f>
        <v>9.1753347380625887E-3</v>
      </c>
      <c r="AN517" s="4">
        <v>1646</v>
      </c>
      <c r="AO517" s="7">
        <f>AP517/(AF517+AH517+AJ517+AL517+AN517+AP517)</f>
        <v>1.4158779000412499E-3</v>
      </c>
      <c r="AP517" s="4">
        <v>254</v>
      </c>
      <c r="AQ517" s="6">
        <f>AO517+AM517+AK517+AI517+AG517+AE517</f>
        <v>1</v>
      </c>
      <c r="AR517" s="4">
        <v>58083</v>
      </c>
      <c r="AS517" s="4">
        <f>AR517/M517</f>
        <v>3872.2</v>
      </c>
      <c r="AT517" s="4">
        <f>AR517/V517</f>
        <v>2496.2402463738049</v>
      </c>
      <c r="AU517" s="7">
        <f>AR517/(AR517+AV517+AY517+BB517)</f>
        <v>0.33766830221147359</v>
      </c>
      <c r="AV517" s="4">
        <v>47385</v>
      </c>
      <c r="AW517" s="4">
        <f>AV517/M517</f>
        <v>3159</v>
      </c>
      <c r="AX517" s="7">
        <f>AV517/(AR517+AV517+AY517+BB517)</f>
        <v>0.275474966862777</v>
      </c>
      <c r="AY517" s="4">
        <v>32205</v>
      </c>
      <c r="AZ517" s="4">
        <f>AY517/M517</f>
        <v>2147</v>
      </c>
      <c r="BA517" s="7">
        <f>AY517/(AR517+AV517+AY517+BB517)</f>
        <v>0.18722530986210265</v>
      </c>
      <c r="BB517" s="4">
        <v>34339</v>
      </c>
      <c r="BC517" s="11">
        <f>BB517/(AR517+AV517+AY517+BB517)</f>
        <v>0.19963142106364673</v>
      </c>
      <c r="BD517" s="9">
        <f>BC517+BA517+AX517+AU517</f>
        <v>0.99999999999999989</v>
      </c>
      <c r="BE517" s="14">
        <f>(AF517+AH517+AJ517+AL517+AN517+AP517)</f>
        <v>179394</v>
      </c>
      <c r="BF517" s="14">
        <f t="shared" si="40"/>
        <v>-172012</v>
      </c>
      <c r="BG517" s="13">
        <f>(AF517+AH517+AJ517+AL517+AN517+AP517)-(AR517+AV517+AY517+BB517)</f>
        <v>7382</v>
      </c>
      <c r="BH517" s="13">
        <f t="shared" si="41"/>
        <v>0</v>
      </c>
      <c r="BI517" s="14">
        <f>AF517/W517</f>
        <v>45191</v>
      </c>
      <c r="BJ517" s="14">
        <f>AH517/Y517</f>
        <v>44369</v>
      </c>
      <c r="BK517" s="14">
        <f>AJ517/AA517</f>
        <v>106619.84699453552</v>
      </c>
      <c r="BL517" s="14">
        <f>BI517+BJ517+BK517</f>
        <v>196179.84699453553</v>
      </c>
      <c r="BM517" s="14">
        <f>(AF517/W517)-AF517</f>
        <v>0</v>
      </c>
      <c r="BN517" s="14">
        <f>AH517/Y517-AH517</f>
        <v>0</v>
      </c>
      <c r="BO517" s="14">
        <f>AJ517/AA517-AJ517</f>
        <v>22518.846994535517</v>
      </c>
      <c r="BP517" s="14">
        <f>BG517/S517</f>
        <v>1.2004891725048624E-2</v>
      </c>
      <c r="BQ517" s="14">
        <f>(BG517-CA517)/S517</f>
        <v>1.4446292609563529E-2</v>
      </c>
      <c r="BR517" s="27">
        <f>BQ517-BP517</f>
        <v>2.4414008845149056E-3</v>
      </c>
      <c r="BS517" s="28">
        <f t="shared" si="42"/>
        <v>532890</v>
      </c>
      <c r="BT517" s="11">
        <f>BS517/S517</f>
        <v>0.8666061705989111</v>
      </c>
      <c r="BU517" s="14">
        <f>(BE517-AP517)*1/BT517-(BE517-AP517)</f>
        <v>27574.429319371731</v>
      </c>
      <c r="BV517" s="14">
        <f t="shared" si="43"/>
        <v>0.29173740803621956</v>
      </c>
      <c r="BW517" s="27">
        <f>(AR517+AV517+AY517+BB517)/S517</f>
        <v>0.27973251631117096</v>
      </c>
      <c r="BX517" s="13">
        <f>(AF517+AH517+AJ517+AL517+AN517)/N517</f>
        <v>187.58115183246073</v>
      </c>
      <c r="BY517" s="26">
        <f>BX517/K517</f>
        <v>0.33616693876785075</v>
      </c>
      <c r="BZ517" s="11">
        <f>AP517/BE517</f>
        <v>1.4158779000412499E-3</v>
      </c>
      <c r="CA517" s="15">
        <f>-(BM517+BN517+BO517)/M517</f>
        <v>-1501.2564663023679</v>
      </c>
      <c r="CB517" s="15">
        <f>BG517-CA517</f>
        <v>8883.2564663023677</v>
      </c>
      <c r="CC517" s="18">
        <f t="shared" si="44"/>
        <v>0</v>
      </c>
      <c r="CD517" s="17">
        <f>(AF517/(AF517+AH517+AJ517))/(X517/(X517+Z517+AB517))</f>
        <v>1.9777129004209353</v>
      </c>
      <c r="CE517" s="19">
        <f>(AH517/(AF517+AH517+AJ517))/(Z517/(X517+Z517+AB517))</f>
        <v>1.078744092097695</v>
      </c>
      <c r="CF517" s="18">
        <f>(AJ517/(AF517+AH517+AJ517))/(AB517/(X517+Z517+AB517))</f>
        <v>0.76678077787566967</v>
      </c>
      <c r="CG517">
        <f>AH517/Z517</f>
        <v>169.99616858237547</v>
      </c>
      <c r="CH517" s="11">
        <f>BB517/BE517</f>
        <v>0.19141665830518301</v>
      </c>
      <c r="CI517" s="14">
        <f>AY517/V517</f>
        <v>1384.0782524054955</v>
      </c>
      <c r="CJ517" s="14">
        <f>AV517/M517</f>
        <v>3159</v>
      </c>
      <c r="CK517" s="17">
        <f>N517/V517</f>
        <v>41.043152648571592</v>
      </c>
      <c r="CL517" s="17">
        <f>(AL517+AN517)/N517</f>
        <v>5.7371727748691104</v>
      </c>
      <c r="CM517" s="14">
        <f>AP517/AC517</f>
        <v>5.9069767441860463</v>
      </c>
    </row>
    <row r="518" spans="1:91" hidden="1" x14ac:dyDescent="0.2">
      <c r="A518">
        <v>807</v>
      </c>
      <c r="B518" s="2">
        <v>45200</v>
      </c>
      <c r="C518" s="3" t="s">
        <v>29</v>
      </c>
      <c r="D518" t="s">
        <v>28</v>
      </c>
      <c r="E518" s="3" t="s">
        <v>32</v>
      </c>
      <c r="F518" t="s">
        <v>33</v>
      </c>
      <c r="G518" t="str">
        <f>CONCATENATE(C518,E518)</f>
        <v>ANCHNL</v>
      </c>
      <c r="H518" t="s">
        <v>35</v>
      </c>
      <c r="I518">
        <f>U518/M518</f>
        <v>169.1</v>
      </c>
      <c r="J518" t="str">
        <f>_xlfn.CONCAT(C518,E518,H518)</f>
        <v>ANCHNL737-Max 9</v>
      </c>
      <c r="K518" s="4">
        <v>2777</v>
      </c>
      <c r="L518" s="4">
        <f>N518/M518</f>
        <v>129.19999999999999</v>
      </c>
      <c r="M518" s="4">
        <v>10</v>
      </c>
      <c r="N518" s="4">
        <v>1292</v>
      </c>
      <c r="O518" s="4">
        <f>P518/M518</f>
        <v>21.9</v>
      </c>
      <c r="P518" s="4">
        <v>219</v>
      </c>
      <c r="Q518" s="4">
        <v>364</v>
      </c>
      <c r="R518" s="4">
        <v>710</v>
      </c>
      <c r="S518" s="4">
        <f>U518*K518</f>
        <v>4695907</v>
      </c>
      <c r="T518" s="7">
        <f>N518/U518</f>
        <v>0.7640449438202247</v>
      </c>
      <c r="U518" s="4">
        <v>1691</v>
      </c>
      <c r="V518" s="4">
        <v>57.925765306122443</v>
      </c>
      <c r="W518" s="7">
        <f>P518/X518</f>
        <v>1</v>
      </c>
      <c r="X518" s="4">
        <v>219</v>
      </c>
      <c r="Y518" s="7">
        <f>Q518/Z518</f>
        <v>0.88997555012224938</v>
      </c>
      <c r="Z518" s="4">
        <v>409</v>
      </c>
      <c r="AA518" s="7">
        <f>R518/AB518</f>
        <v>0.66729323308270672</v>
      </c>
      <c r="AB518" s="4">
        <v>1064</v>
      </c>
      <c r="AC518" s="4">
        <v>739</v>
      </c>
      <c r="AD518" s="4">
        <f>AP518/AC518</f>
        <v>5.995940460081191</v>
      </c>
      <c r="AE518" s="7">
        <f>AF518/(AF518+AH518+AJ518+AL518+AN518+AP518)</f>
        <v>0.25887973961981048</v>
      </c>
      <c r="AF518" s="4">
        <v>114218</v>
      </c>
      <c r="AG518" s="7">
        <f>AH518/(AF518+AH518+AJ518+AL518+AN518+AP518)</f>
        <v>0.25647040691204237</v>
      </c>
      <c r="AH518" s="4">
        <v>113155</v>
      </c>
      <c r="AI518" s="7">
        <f>AJ518/(AF518+AH518+AJ518+AL518+AN518+AP518)</f>
        <v>0.45368664168938871</v>
      </c>
      <c r="AJ518" s="4">
        <v>200167</v>
      </c>
      <c r="AK518" s="7">
        <f>AL518/(AF518+AH518+AJ518+AL518+AN518+AP518)</f>
        <v>1.1264707015623265E-2</v>
      </c>
      <c r="AL518" s="4">
        <v>4970</v>
      </c>
      <c r="AM518" s="7">
        <f>AN518/(AF518+AH518+AJ518+AL518+AN518+AP518)</f>
        <v>9.6554631562485119E-3</v>
      </c>
      <c r="AN518" s="4">
        <v>4260</v>
      </c>
      <c r="AO518" s="7">
        <f>AP518/(AF518+AH518+AJ518+AL518+AN518+AP518)</f>
        <v>1.0043041606886656E-2</v>
      </c>
      <c r="AP518" s="4">
        <v>4431</v>
      </c>
      <c r="AQ518" s="6">
        <f>AO518+AM518+AK518+AI518+AG518+AE518</f>
        <v>1</v>
      </c>
      <c r="AR518" s="4">
        <v>254718</v>
      </c>
      <c r="AS518" s="4">
        <f>AR518/M518</f>
        <v>25471.8</v>
      </c>
      <c r="AT518" s="4">
        <f>AR518/V518</f>
        <v>4397.3178196935742</v>
      </c>
      <c r="AU518" s="7">
        <f>AR518/(AR518+AV518+AY518+BB518)</f>
        <v>0.40202148697981194</v>
      </c>
      <c r="AV518" s="4">
        <v>62487</v>
      </c>
      <c r="AW518" s="4">
        <f>AV518/M518</f>
        <v>6248.7</v>
      </c>
      <c r="AX518" s="7">
        <f>AV518/(AR518+AV518+AY518+BB518)</f>
        <v>9.8623248678568101E-2</v>
      </c>
      <c r="AY518" s="4">
        <v>137092</v>
      </c>
      <c r="AZ518" s="4">
        <f>AY518/M518</f>
        <v>13709.2</v>
      </c>
      <c r="BA518" s="7">
        <f>AY518/(AR518+AV518+AY518+BB518)</f>
        <v>0.21637233997219035</v>
      </c>
      <c r="BB518" s="4">
        <v>179296</v>
      </c>
      <c r="BC518" s="11">
        <f>BB518/(AR518+AV518+AY518+BB518)</f>
        <v>0.28298292436942957</v>
      </c>
      <c r="BD518" s="9">
        <f>BC518+BA518+AX518+AU518</f>
        <v>1</v>
      </c>
      <c r="BE518" s="14">
        <f>(AF518+AH518+AJ518+AL518+AN518+AP518)</f>
        <v>441201</v>
      </c>
      <c r="BF518" s="14">
        <f t="shared" si="40"/>
        <v>-633593</v>
      </c>
      <c r="BG518" s="13">
        <f>(AF518+AH518+AJ518+AL518+AN518+AP518)-(AR518+AV518+AY518+BB518)</f>
        <v>-192392</v>
      </c>
      <c r="BH518" s="13">
        <f t="shared" si="41"/>
        <v>1</v>
      </c>
      <c r="BI518" s="14">
        <f>AF518/W518</f>
        <v>114218</v>
      </c>
      <c r="BJ518" s="14">
        <f>AH518/Y518</f>
        <v>127143.94230769231</v>
      </c>
      <c r="BK518" s="14">
        <f>AJ518/AA518</f>
        <v>299968.57464788732</v>
      </c>
      <c r="BL518" s="14">
        <f>BI518+BJ518+BK518</f>
        <v>541330.51695557963</v>
      </c>
      <c r="BM518" s="14">
        <f>(AF518/W518)-AF518</f>
        <v>0</v>
      </c>
      <c r="BN518" s="14">
        <f>AH518/Y518-AH518</f>
        <v>13988.942307692312</v>
      </c>
      <c r="BO518" s="14">
        <f>AJ518/AA518-AJ518</f>
        <v>99801.574647887319</v>
      </c>
      <c r="BP518" s="14">
        <f>BG518/S518</f>
        <v>-4.0970146981190218E-2</v>
      </c>
      <c r="BQ518" s="14">
        <f>(BG518-CA518)/S518</f>
        <v>-3.8546961919058882E-2</v>
      </c>
      <c r="BR518" s="27">
        <f>BQ518-BP518</f>
        <v>2.4231850621313361E-3</v>
      </c>
      <c r="BS518" s="28">
        <f t="shared" si="42"/>
        <v>3587884</v>
      </c>
      <c r="BT518" s="11">
        <f>BS518/S518</f>
        <v>0.7640449438202247</v>
      </c>
      <c r="BU518" s="14">
        <f>(BE518-AP518)*1/BT518-(BE518-AP518)</f>
        <v>134884.8529411765</v>
      </c>
      <c r="BV518" s="14">
        <f t="shared" si="43"/>
        <v>9.395437345756634E-2</v>
      </c>
      <c r="BW518" s="27">
        <f>(AR518+AV518+AY518+BB518)/S518</f>
        <v>0.13492452043875655</v>
      </c>
      <c r="BX518" s="13">
        <f>(AF518+AH518+AJ518+AL518+AN518)/N518</f>
        <v>338.05727554179566</v>
      </c>
      <c r="BY518" s="26">
        <f>BX518/K518</f>
        <v>0.12173470491242191</v>
      </c>
      <c r="BZ518" s="11">
        <f>AP518/BE518</f>
        <v>1.0043041606886656E-2</v>
      </c>
      <c r="CA518" s="15">
        <f>-(BM518+BN518+BO518)/M518</f>
        <v>-11379.051695557962</v>
      </c>
      <c r="CB518" s="15">
        <f>BG518-CA518</f>
        <v>-181012.94830444205</v>
      </c>
      <c r="CC518" s="18">
        <f t="shared" si="44"/>
        <v>1</v>
      </c>
      <c r="CD518" s="17">
        <f>(AF518/(AF518+AH518+AJ518))/(X518/(X518+Z518+AB518))</f>
        <v>2.0640206700198203</v>
      </c>
      <c r="CE518" s="19">
        <f>(AH518/(AF518+AH518+AJ518))/(Z518/(X518+Z518+AB518))</f>
        <v>1.094898968832096</v>
      </c>
      <c r="CF518" s="18">
        <f>(AJ518/(AF518+AH518+AJ518))/(AB518/(X518+Z518+AB518))</f>
        <v>0.74451672463659024</v>
      </c>
      <c r="CG518">
        <f>AH518/Z518</f>
        <v>276.66259168704158</v>
      </c>
      <c r="CH518" s="11">
        <f>BB518/BE518</f>
        <v>0.40638167184571206</v>
      </c>
      <c r="CI518" s="14">
        <f>AY518/V518</f>
        <v>2366.6843118171132</v>
      </c>
      <c r="CJ518" s="14">
        <f>AV518/M518</f>
        <v>6248.7</v>
      </c>
      <c r="CK518" s="17">
        <f>N518/V518</f>
        <v>22.304409672830726</v>
      </c>
      <c r="CL518" s="17">
        <f>(AL518+AN518)/N518</f>
        <v>7.143962848297214</v>
      </c>
      <c r="CM518" s="14">
        <f>AP518/AC518</f>
        <v>5.995940460081191</v>
      </c>
    </row>
    <row r="519" spans="1:91" x14ac:dyDescent="0.2">
      <c r="A519">
        <v>1042</v>
      </c>
      <c r="B519" s="2">
        <v>45231</v>
      </c>
      <c r="C519" s="3" t="s">
        <v>46</v>
      </c>
      <c r="D519" t="s">
        <v>42</v>
      </c>
      <c r="E519" s="3" t="s">
        <v>44</v>
      </c>
      <c r="F519" t="s">
        <v>45</v>
      </c>
      <c r="G519" t="str">
        <f>CONCATENATE(C519,E519)</f>
        <v>GEGBOI</v>
      </c>
      <c r="H519" t="s">
        <v>40</v>
      </c>
      <c r="I519">
        <f>U519/M519</f>
        <v>75.204081632653057</v>
      </c>
      <c r="J519" t="str">
        <f>_xlfn.CONCAT(C519,E519,H519)</f>
        <v>GEGBOIE175</v>
      </c>
      <c r="K519" s="4">
        <v>287</v>
      </c>
      <c r="L519" s="4">
        <f>N519/M519</f>
        <v>56.142857142857146</v>
      </c>
      <c r="M519" s="4">
        <v>49</v>
      </c>
      <c r="N519" s="4">
        <v>2751</v>
      </c>
      <c r="O519" s="4">
        <f>P519/M519</f>
        <v>7.6122448979591839</v>
      </c>
      <c r="P519" s="4">
        <v>373</v>
      </c>
      <c r="Q519" s="4">
        <v>588</v>
      </c>
      <c r="R519" s="4">
        <v>1790</v>
      </c>
      <c r="S519" s="4">
        <f>U519*K519</f>
        <v>1057595</v>
      </c>
      <c r="T519" s="7">
        <f>N519/U519</f>
        <v>0.74654002713704204</v>
      </c>
      <c r="U519" s="4">
        <v>3685</v>
      </c>
      <c r="V519" s="4">
        <v>52.26689723320159</v>
      </c>
      <c r="W519" s="7">
        <f>P519/X519</f>
        <v>0.76907216494845365</v>
      </c>
      <c r="X519" s="4">
        <v>485</v>
      </c>
      <c r="Y519" s="7">
        <f>Q519/Z519</f>
        <v>0.67353951890034369</v>
      </c>
      <c r="Z519" s="4">
        <v>873</v>
      </c>
      <c r="AA519" s="7">
        <f>R519/AB519</f>
        <v>0.76923076923076927</v>
      </c>
      <c r="AB519" s="4">
        <v>2327</v>
      </c>
      <c r="AC519" s="4">
        <v>150</v>
      </c>
      <c r="AD519" s="4">
        <f>AP519/AC519</f>
        <v>5.9733333333333336</v>
      </c>
      <c r="AE519" s="7">
        <f>AF519/(AF519+AH519+AJ519+AL519+AN519+AP519)</f>
        <v>0.2090826627800908</v>
      </c>
      <c r="AF519" s="4">
        <v>82057</v>
      </c>
      <c r="AG519" s="7">
        <f>AH519/(AF519+AH519+AJ519+AL519+AN519+AP519)</f>
        <v>0.20923554382335105</v>
      </c>
      <c r="AH519" s="4">
        <v>82117</v>
      </c>
      <c r="AI519" s="7">
        <f>AJ519/(AF519+AH519+AJ519+AL519+AN519+AP519)</f>
        <v>0.51554545408217867</v>
      </c>
      <c r="AJ519" s="4">
        <v>202332</v>
      </c>
      <c r="AK519" s="7">
        <f>AL519/(AF519+AH519+AJ519+AL519+AN519+AP519)</f>
        <v>3.1926657867513288E-2</v>
      </c>
      <c r="AL519" s="4">
        <v>12530</v>
      </c>
      <c r="AM519" s="7">
        <f>AN519/(AF519+AH519+AJ519+AL519+AN519+AP519)</f>
        <v>3.1926657867513288E-2</v>
      </c>
      <c r="AN519" s="4">
        <v>12530</v>
      </c>
      <c r="AO519" s="7">
        <f>AP519/(AF519+AH519+AJ519+AL519+AN519+AP519)</f>
        <v>2.2830235793529054E-3</v>
      </c>
      <c r="AP519" s="4">
        <v>896</v>
      </c>
      <c r="AQ519" s="6">
        <f>AO519+AM519+AK519+AI519+AG519+AE519</f>
        <v>1</v>
      </c>
      <c r="AR519" s="4">
        <v>130469</v>
      </c>
      <c r="AS519" s="4">
        <f>AR519/M519</f>
        <v>2662.6326530612246</v>
      </c>
      <c r="AT519" s="4">
        <f>AR519/V519</f>
        <v>2496.2071006029023</v>
      </c>
      <c r="AU519" s="7">
        <f>AR519/(AR519+AV519+AY519+BB519)</f>
        <v>0.29757685237137294</v>
      </c>
      <c r="AV519" s="4">
        <v>158495</v>
      </c>
      <c r="AW519" s="4">
        <f>AV519/M519</f>
        <v>3234.591836734694</v>
      </c>
      <c r="AX519" s="7">
        <f>AV519/(AR519+AV519+AY519+BB519)</f>
        <v>0.36149923136224504</v>
      </c>
      <c r="AY519" s="4">
        <v>72341</v>
      </c>
      <c r="AZ519" s="4">
        <f>AY519/M519</f>
        <v>1476.3469387755101</v>
      </c>
      <c r="BA519" s="7">
        <f>AY519/(AR519+AV519+AY519+BB519)</f>
        <v>0.16499710335326773</v>
      </c>
      <c r="BB519" s="4">
        <v>77133</v>
      </c>
      <c r="BC519" s="11">
        <f>BB519/(AR519+AV519+AY519+BB519)</f>
        <v>0.17592681291311429</v>
      </c>
      <c r="BD519" s="9">
        <f>BC519+BA519+AX519+AU519</f>
        <v>1</v>
      </c>
      <c r="BE519" s="14">
        <f>(AF519+AH519+AJ519+AL519+AN519+AP519)</f>
        <v>392462</v>
      </c>
      <c r="BF519" s="14">
        <f t="shared" si="40"/>
        <v>-438438</v>
      </c>
      <c r="BG519" s="13">
        <f>(AF519+AH519+AJ519+AL519+AN519+AP519)-(AR519+AV519+AY519+BB519)</f>
        <v>-45976</v>
      </c>
      <c r="BH519" s="13">
        <f t="shared" si="41"/>
        <v>1</v>
      </c>
      <c r="BI519" s="14">
        <f>AF519/W519</f>
        <v>106696.09919571046</v>
      </c>
      <c r="BJ519" s="14">
        <f>AH519/Y519</f>
        <v>121918.60714285713</v>
      </c>
      <c r="BK519" s="14">
        <f>AJ519/AA519</f>
        <v>263031.59999999998</v>
      </c>
      <c r="BL519" s="14">
        <f>BI519+BJ519+BK519</f>
        <v>491646.30633856758</v>
      </c>
      <c r="BM519" s="14">
        <f>(AF519/W519)-AF519</f>
        <v>24639.099195710456</v>
      </c>
      <c r="BN519" s="14">
        <f>AH519/Y519-AH519</f>
        <v>39801.60714285713</v>
      </c>
      <c r="BO519" s="14">
        <f>AJ519/AA519-AJ519</f>
        <v>60699.599999999977</v>
      </c>
      <c r="BP519" s="14">
        <f>BG519/S519</f>
        <v>-4.3472217625839762E-2</v>
      </c>
      <c r="BQ519" s="14">
        <f>(BG519-CA519)/S519</f>
        <v>-4.1057414413997878E-2</v>
      </c>
      <c r="BR519" s="27">
        <f>BQ519-BP519</f>
        <v>2.4148032118418844E-3</v>
      </c>
      <c r="BS519" s="28">
        <f t="shared" si="42"/>
        <v>789537</v>
      </c>
      <c r="BT519" s="11">
        <f>BS519/S519</f>
        <v>0.74654002713704204</v>
      </c>
      <c r="BU519" s="14">
        <f>(BE519-AP519)*1/BT519-(BE519-AP519)</f>
        <v>132941.70992366411</v>
      </c>
      <c r="BV519" s="14">
        <f t="shared" si="43"/>
        <v>0.3710891220174074</v>
      </c>
      <c r="BW519" s="27">
        <f>(AR519+AV519+AY519+BB519)/S519</f>
        <v>0.41456133964324721</v>
      </c>
      <c r="BX519" s="13">
        <f>(AF519+AH519+AJ519+AL519+AN519)/N519</f>
        <v>142.33587786259542</v>
      </c>
      <c r="BY519" s="26">
        <f>BX519/K519</f>
        <v>0.49594382530521053</v>
      </c>
      <c r="BZ519" s="11">
        <f>AP519/BE519</f>
        <v>2.2830235793529054E-3</v>
      </c>
      <c r="CA519" s="15">
        <f>-(BM519+BN519+BO519)/M519</f>
        <v>-2553.8838028279097</v>
      </c>
      <c r="CB519" s="15">
        <f>BG519-CA519</f>
        <v>-43422.116197172087</v>
      </c>
      <c r="CC519" s="18">
        <f t="shared" si="44"/>
        <v>1</v>
      </c>
      <c r="CD519" s="17">
        <f>(AF519/(AF519+AH519+AJ519))/(X519/(X519+Z519+AB519))</f>
        <v>1.7011017836250384</v>
      </c>
      <c r="CE519" s="19">
        <f>(AH519/(AF519+AH519+AJ519))/(Z519/(X519+Z519+AB519))</f>
        <v>0.94574757090218642</v>
      </c>
      <c r="CF519" s="18">
        <f>(AJ519/(AF519+AH519+AJ519))/(AB519/(X519+Z519+AB519))</f>
        <v>0.87422776344832309</v>
      </c>
      <c r="CG519">
        <f>AH519/Z519</f>
        <v>94.063001145475369</v>
      </c>
      <c r="CH519" s="11">
        <f>BB519/BE519</f>
        <v>0.19653622516320052</v>
      </c>
      <c r="CI519" s="14">
        <f>AY519/V519</f>
        <v>1384.0691494892624</v>
      </c>
      <c r="CJ519" s="14">
        <f>AV519/M519</f>
        <v>3234.591836734694</v>
      </c>
      <c r="CK519" s="17">
        <f>N519/V519</f>
        <v>52.633696385797272</v>
      </c>
      <c r="CL519" s="17">
        <f>(AL519+AN519)/N519</f>
        <v>9.10941475826972</v>
      </c>
      <c r="CM519" s="14">
        <f>AP519/AC519</f>
        <v>5.9733333333333336</v>
      </c>
    </row>
    <row r="520" spans="1:91" hidden="1" x14ac:dyDescent="0.2">
      <c r="A520">
        <v>379</v>
      </c>
      <c r="B520" s="2">
        <v>44835</v>
      </c>
      <c r="C520" s="3" t="s">
        <v>43</v>
      </c>
      <c r="D520" t="s">
        <v>38</v>
      </c>
      <c r="E520" s="3" t="s">
        <v>57</v>
      </c>
      <c r="F520" t="s">
        <v>56</v>
      </c>
      <c r="G520" t="str">
        <f>CONCATENATE(C520,E520)</f>
        <v>SFOYYC</v>
      </c>
      <c r="H520" t="s">
        <v>30</v>
      </c>
      <c r="I520">
        <f>U520/M520</f>
        <v>126.5</v>
      </c>
      <c r="J520" t="str">
        <f>_xlfn.CONCAT(C520,E520,H520)</f>
        <v>SFOYYC737-700</v>
      </c>
      <c r="K520" s="4">
        <v>1018</v>
      </c>
      <c r="L520" s="4">
        <f>N520/M520</f>
        <v>107.58333333333333</v>
      </c>
      <c r="M520" s="4">
        <v>12</v>
      </c>
      <c r="N520" s="4">
        <v>1291</v>
      </c>
      <c r="O520" s="4">
        <f>P520/M520</f>
        <v>16.333333333333332</v>
      </c>
      <c r="P520" s="4">
        <v>196</v>
      </c>
      <c r="Q520" s="4">
        <v>357</v>
      </c>
      <c r="R520" s="4">
        <v>739</v>
      </c>
      <c r="S520" s="4">
        <f>U520*K520</f>
        <v>1545324</v>
      </c>
      <c r="T520" s="7">
        <f>N520/U520</f>
        <v>0.85046113306982873</v>
      </c>
      <c r="U520" s="4">
        <v>1518</v>
      </c>
      <c r="V520" s="4">
        <v>7.3795762108262108</v>
      </c>
      <c r="W520" s="7">
        <f>P520/X520</f>
        <v>1</v>
      </c>
      <c r="X520" s="4">
        <v>196</v>
      </c>
      <c r="Y520" s="7">
        <f>Q520/Z520</f>
        <v>1</v>
      </c>
      <c r="Z520" s="4">
        <v>357</v>
      </c>
      <c r="AA520" s="7">
        <f>R520/AB520</f>
        <v>0.76501035196687373</v>
      </c>
      <c r="AB520" s="4">
        <v>966</v>
      </c>
      <c r="AC520" s="4">
        <v>0</v>
      </c>
      <c r="AD520" s="4" t="e">
        <f>AP520/AC520</f>
        <v>#DIV/0!</v>
      </c>
      <c r="AE520" s="7">
        <f>AF520/(AF520+AH520+AJ520+AL520+AN520+AP520)</f>
        <v>0.2124175679240306</v>
      </c>
      <c r="AF520" s="4">
        <v>64422</v>
      </c>
      <c r="AG520" s="7">
        <f>AH520/(AF520+AH520+AJ520+AL520+AN520+AP520)</f>
        <v>0.28286731733051967</v>
      </c>
      <c r="AH520" s="4">
        <v>85788</v>
      </c>
      <c r="AI520" s="7">
        <f>AJ520/(AF520+AH520+AJ520+AL520+AN520+AP520)</f>
        <v>0.48038446320232131</v>
      </c>
      <c r="AJ520" s="4">
        <v>145691</v>
      </c>
      <c r="AK520" s="7">
        <f>AL520/(AF520+AH520+AJ520+AL520+AN520+AP520)</f>
        <v>1.4590477446584016E-2</v>
      </c>
      <c r="AL520" s="4">
        <v>4425</v>
      </c>
      <c r="AM520" s="7">
        <f>AN520/(AF520+AH520+AJ520+AL520+AN520+AP520)</f>
        <v>9.7401740965444468E-3</v>
      </c>
      <c r="AN520" s="4">
        <v>2954</v>
      </c>
      <c r="AO520" s="7">
        <f>AP520/(AF520+AH520+AJ520+AL520+AN520+AP520)</f>
        <v>0</v>
      </c>
      <c r="AP520" s="4">
        <v>0</v>
      </c>
      <c r="AQ520" s="6">
        <f>AO520+AM520+AK520+AI520+AG520+AE520</f>
        <v>1</v>
      </c>
      <c r="AR520" s="4">
        <v>27176</v>
      </c>
      <c r="AS520" s="4">
        <f>AR520/M520</f>
        <v>2264.6666666666665</v>
      </c>
      <c r="AT520" s="4">
        <f>AR520/V520</f>
        <v>3682.5962932846246</v>
      </c>
      <c r="AU520" s="7">
        <f>AR520/(AR520+AV520+AY520+BB520)</f>
        <v>0.21014375082159897</v>
      </c>
      <c r="AV520" s="4">
        <v>60255</v>
      </c>
      <c r="AW520" s="4">
        <f>AV520/M520</f>
        <v>5021.25</v>
      </c>
      <c r="AX520" s="7">
        <f>AV520/(AR520+AV520+AY520+BB520)</f>
        <v>0.46593360707077736</v>
      </c>
      <c r="AY520" s="4">
        <v>24165</v>
      </c>
      <c r="AZ520" s="4">
        <f>AY520/M520</f>
        <v>2013.75</v>
      </c>
      <c r="BA520" s="7">
        <f>AY520/(AR520+AV520+AY520+BB520)</f>
        <v>0.18686060268633864</v>
      </c>
      <c r="BB520" s="4">
        <v>17725</v>
      </c>
      <c r="BC520" s="11">
        <f>BB520/(AR520+AV520+AY520+BB520)</f>
        <v>0.13706203942128503</v>
      </c>
      <c r="BD520" s="9">
        <f>BC520+BA520+AX520+AU520</f>
        <v>1</v>
      </c>
      <c r="BE520" s="14">
        <f>(AF520+AH520+AJ520+AL520+AN520+AP520)</f>
        <v>303280</v>
      </c>
      <c r="BF520" s="14">
        <f t="shared" si="40"/>
        <v>-129321</v>
      </c>
      <c r="BG520" s="13">
        <f>(AF520+AH520+AJ520+AL520+AN520+AP520)-(AR520+AV520+AY520+BB520)</f>
        <v>173959</v>
      </c>
      <c r="BH520" s="13">
        <f t="shared" si="41"/>
        <v>0</v>
      </c>
      <c r="BI520" s="14">
        <f>AF520/W520</f>
        <v>64422</v>
      </c>
      <c r="BJ520" s="14">
        <f>AH520/Y520</f>
        <v>85788</v>
      </c>
      <c r="BK520" s="14">
        <f>AJ520/AA520</f>
        <v>190443.17456021652</v>
      </c>
      <c r="BL520" s="14">
        <f>BI520+BJ520+BK520</f>
        <v>340653.17456021649</v>
      </c>
      <c r="BM520" s="14">
        <f>(AF520/W520)-AF520</f>
        <v>0</v>
      </c>
      <c r="BN520" s="14">
        <f>AH520/Y520-AH520</f>
        <v>0</v>
      </c>
      <c r="BO520" s="14">
        <f>AJ520/AA520-AJ520</f>
        <v>44752.174560216517</v>
      </c>
      <c r="BP520" s="14">
        <f>BG520/S520</f>
        <v>0.11257121483908876</v>
      </c>
      <c r="BQ520" s="14">
        <f>(BG520-CA520)/S520</f>
        <v>0.11498452614469071</v>
      </c>
      <c r="BR520" s="27">
        <f>BQ520-BP520</f>
        <v>2.4133113056019478E-3</v>
      </c>
      <c r="BS520" s="28">
        <f t="shared" si="42"/>
        <v>1314238</v>
      </c>
      <c r="BT520" s="11">
        <f>BS520/S520</f>
        <v>0.85046113306982873</v>
      </c>
      <c r="BU520" s="14">
        <f>(BE520-AP520)*1/BT520-(BE520-AP520)</f>
        <v>53326.537567776919</v>
      </c>
      <c r="BV520" s="14">
        <f t="shared" si="43"/>
        <v>0.19625657790858098</v>
      </c>
      <c r="BW520" s="27">
        <f>(AR520+AV520+AY520+BB520)/S520</f>
        <v>8.3685363069492216E-2</v>
      </c>
      <c r="BX520" s="13">
        <f>(AF520+AH520+AJ520+AL520+AN520)/N520</f>
        <v>234.91866769945779</v>
      </c>
      <c r="BY520" s="26">
        <f>BX520/K520</f>
        <v>0.23076489950830822</v>
      </c>
      <c r="BZ520" s="11">
        <f>AP520/BE520</f>
        <v>0</v>
      </c>
      <c r="CA520" s="15">
        <f>-(BM520+BN520+BO520)/M520</f>
        <v>-3729.3478800180433</v>
      </c>
      <c r="CB520" s="15">
        <f>BG520-CA520</f>
        <v>177688.34788001803</v>
      </c>
      <c r="CC520" s="18">
        <f t="shared" si="44"/>
        <v>0</v>
      </c>
      <c r="CD520" s="17">
        <f>(AF520/(AF520+AH520+AJ520))/(X520/(X520+Z520+AB520))</f>
        <v>1.6872889919263538</v>
      </c>
      <c r="CE520" s="19">
        <f>(AH520/(AF520+AH520+AJ520))/(Z520/(X520+Z520+AB520))</f>
        <v>1.2335866705815954</v>
      </c>
      <c r="CF520" s="18">
        <f>(AJ520/(AF520+AH520+AJ520))/(AB520/(X520+Z520+AB520))</f>
        <v>0.77422455091594722</v>
      </c>
      <c r="CG520">
        <f>AH520/Z520</f>
        <v>240.30252100840337</v>
      </c>
      <c r="CH520" s="11">
        <f>BB520/BE520</f>
        <v>5.844434186230546E-2</v>
      </c>
      <c r="CI520" s="14">
        <f>AY520/V520</f>
        <v>3274.5782833096464</v>
      </c>
      <c r="CJ520" s="14">
        <f>AV520/M520</f>
        <v>5021.25</v>
      </c>
      <c r="CK520" s="17">
        <f>N520/V520</f>
        <v>174.94229521012844</v>
      </c>
      <c r="CL520" s="17">
        <f>(AL520+AN520)/N520</f>
        <v>5.7157242447714953</v>
      </c>
      <c r="CM520" s="14" t="e">
        <f>AP520/AC520</f>
        <v>#DIV/0!</v>
      </c>
    </row>
    <row r="521" spans="1:91" hidden="1" x14ac:dyDescent="0.2">
      <c r="A521">
        <v>225</v>
      </c>
      <c r="B521" s="2">
        <v>44835</v>
      </c>
      <c r="C521" s="3" t="s">
        <v>46</v>
      </c>
      <c r="D521" t="s">
        <v>42</v>
      </c>
      <c r="E521" s="3" t="s">
        <v>41</v>
      </c>
      <c r="F521" t="s">
        <v>42</v>
      </c>
      <c r="G521" t="str">
        <f>CONCATENATE(C521,E521)</f>
        <v>GEGSEA</v>
      </c>
      <c r="H521" t="s">
        <v>31</v>
      </c>
      <c r="I521">
        <f>U521/M521</f>
        <v>156.92105263157896</v>
      </c>
      <c r="J521" t="str">
        <f>_xlfn.CONCAT(C521,E521,H521)</f>
        <v>GEGSEA737-800</v>
      </c>
      <c r="K521" s="4">
        <v>223</v>
      </c>
      <c r="L521" s="4">
        <f>N521/M521</f>
        <v>123.71052631578948</v>
      </c>
      <c r="M521" s="4">
        <v>38</v>
      </c>
      <c r="N521" s="4">
        <v>4701</v>
      </c>
      <c r="O521" s="4">
        <f>P521/M521</f>
        <v>17.44736842105263</v>
      </c>
      <c r="P521" s="4">
        <v>663</v>
      </c>
      <c r="Q521" s="4">
        <v>947</v>
      </c>
      <c r="R521" s="4">
        <v>3092</v>
      </c>
      <c r="S521" s="4">
        <f>U521*K521</f>
        <v>1329749</v>
      </c>
      <c r="T521" s="7">
        <f>N521/U521</f>
        <v>0.7883615629716586</v>
      </c>
      <c r="U521" s="4">
        <v>5963</v>
      </c>
      <c r="V521" s="4">
        <v>46.152963545764486</v>
      </c>
      <c r="W521" s="7">
        <f>P521/X521</f>
        <v>0.84137055837563457</v>
      </c>
      <c r="X521" s="4">
        <v>788</v>
      </c>
      <c r="Y521" s="7">
        <f>Q521/Z521</f>
        <v>0.6313333333333333</v>
      </c>
      <c r="Z521" s="4">
        <v>1500</v>
      </c>
      <c r="AA521" s="7">
        <f>R521/AB521</f>
        <v>0.84136054421768702</v>
      </c>
      <c r="AB521" s="4">
        <v>3675</v>
      </c>
      <c r="AC521" s="4">
        <v>3453</v>
      </c>
      <c r="AD521" s="4">
        <f>AP521/AC521</f>
        <v>5</v>
      </c>
      <c r="AE521" s="7">
        <f>AF521/(AF521+AH521+AJ521+AL521+AN521+AP521)</f>
        <v>0.21721556052420093</v>
      </c>
      <c r="AF521" s="4">
        <v>109196</v>
      </c>
      <c r="AG521" s="7">
        <f>AH521/(AF521+AH521+AJ521+AL521+AN521+AP521)</f>
        <v>0.17562680522291271</v>
      </c>
      <c r="AH521" s="4">
        <v>88289</v>
      </c>
      <c r="AI521" s="7">
        <f>AJ521/(AF521+AH521+AJ521+AL521+AN521+AP521)</f>
        <v>0.52360217064379322</v>
      </c>
      <c r="AJ521" s="4">
        <v>263219</v>
      </c>
      <c r="AK521" s="7">
        <f>AL521/(AF521+AH521+AJ521+AL521+AN521+AP521)</f>
        <v>3.6910094925881425E-2</v>
      </c>
      <c r="AL521" s="4">
        <v>18555</v>
      </c>
      <c r="AM521" s="7">
        <f>AN521/(AF521+AH521+AJ521+AL521+AN521+AP521)</f>
        <v>1.2301375748943721E-2</v>
      </c>
      <c r="AN521" s="4">
        <v>6184</v>
      </c>
      <c r="AO521" s="7">
        <f>AP521/(AF521+AH521+AJ521+AL521+AN521+AP521)</f>
        <v>3.4343992934268007E-2</v>
      </c>
      <c r="AP521" s="4">
        <v>17265</v>
      </c>
      <c r="AQ521" s="6">
        <f>AO521+AM521+AK521+AI521+AG521+AE521</f>
        <v>1</v>
      </c>
      <c r="AR521" s="4">
        <v>169960</v>
      </c>
      <c r="AS521" s="4">
        <f>AR521/M521</f>
        <v>4472.6315789473683</v>
      </c>
      <c r="AT521" s="4">
        <f>AR521/V521</f>
        <v>3682.537088468232</v>
      </c>
      <c r="AU521" s="7">
        <f>AR521/(AR521+AV521+AY521+BB521)</f>
        <v>0.27045348219201626</v>
      </c>
      <c r="AV521" s="4">
        <v>196482</v>
      </c>
      <c r="AW521" s="4">
        <f>AV521/M521</f>
        <v>5170.5789473684208</v>
      </c>
      <c r="AX521" s="7">
        <f>AV521/(AR521+AV521+AY521+BB521)</f>
        <v>0.31265733753854869</v>
      </c>
      <c r="AY521" s="4">
        <v>151128</v>
      </c>
      <c r="AZ521" s="4">
        <f>AY521/M521</f>
        <v>3977.0526315789475</v>
      </c>
      <c r="BA521" s="7">
        <f>AY521/(AR521+AV521+AY521+BB521)</f>
        <v>0.24048654893336685</v>
      </c>
      <c r="BB521" s="4">
        <v>110856</v>
      </c>
      <c r="BC521" s="11">
        <f>BB521/(AR521+AV521+AY521+BB521)</f>
        <v>0.17640263133606821</v>
      </c>
      <c r="BD521" s="9">
        <f>BC521+BA521+AX521+AU521</f>
        <v>1</v>
      </c>
      <c r="BE521" s="14">
        <f>(AF521+AH521+AJ521+AL521+AN521+AP521)</f>
        <v>502708</v>
      </c>
      <c r="BF521" s="14">
        <f t="shared" si="40"/>
        <v>-628426</v>
      </c>
      <c r="BG521" s="13">
        <f>(AF521+AH521+AJ521+AL521+AN521+AP521)-(AR521+AV521+AY521+BB521)</f>
        <v>-125718</v>
      </c>
      <c r="BH521" s="13">
        <f t="shared" si="41"/>
        <v>1</v>
      </c>
      <c r="BI521" s="14">
        <f>AF521/W521</f>
        <v>129783.48114630466</v>
      </c>
      <c r="BJ521" s="14">
        <f>AH521/Y521</f>
        <v>139845.30095036959</v>
      </c>
      <c r="BK521" s="14">
        <f>AJ521/AA521</f>
        <v>312849.23188874515</v>
      </c>
      <c r="BL521" s="14">
        <f>BI521+BJ521+BK521</f>
        <v>582478.01398541941</v>
      </c>
      <c r="BM521" s="14">
        <f>(AF521/W521)-AF521</f>
        <v>20587.481146304664</v>
      </c>
      <c r="BN521" s="14">
        <f>AH521/Y521-AH521</f>
        <v>51556.300950369594</v>
      </c>
      <c r="BO521" s="14">
        <f>AJ521/AA521-AJ521</f>
        <v>49630.231888745155</v>
      </c>
      <c r="BP521" s="14">
        <f>BG521/S521</f>
        <v>-9.4542654290396155E-2</v>
      </c>
      <c r="BQ521" s="14">
        <f>(BG521-CA521)/S521</f>
        <v>-9.2132741355394301E-2</v>
      </c>
      <c r="BR521" s="27">
        <f>BQ521-BP521</f>
        <v>2.4099129350018539E-3</v>
      </c>
      <c r="BS521" s="28">
        <f t="shared" si="42"/>
        <v>1048323</v>
      </c>
      <c r="BT521" s="11">
        <f>BS521/S521</f>
        <v>0.7883615629716586</v>
      </c>
      <c r="BU521" s="14">
        <f>(BE521-AP521)*1/BT521-(BE521-AP521)</f>
        <v>130318.8823654541</v>
      </c>
      <c r="BV521" s="14">
        <f t="shared" si="43"/>
        <v>0.37804728561555601</v>
      </c>
      <c r="BW521" s="27">
        <f>(AR521+AV521+AY521+BB521)/S521</f>
        <v>0.47258993990595216</v>
      </c>
      <c r="BX521" s="13">
        <f>(AF521+AH521+AJ521+AL521+AN521)/N521</f>
        <v>103.26377366517762</v>
      </c>
      <c r="BY521" s="26">
        <f>BX521/K521</f>
        <v>0.46306624961963061</v>
      </c>
      <c r="BZ521" s="11">
        <f>AP521/BE521</f>
        <v>3.4343992934268007E-2</v>
      </c>
      <c r="CA521" s="15">
        <f>-(BM521+BN521+BO521)/M521</f>
        <v>-3204.5793154057742</v>
      </c>
      <c r="CB521" s="15">
        <f>BG521-CA521</f>
        <v>-122513.42068459422</v>
      </c>
      <c r="CC521" s="18">
        <f t="shared" si="44"/>
        <v>1</v>
      </c>
      <c r="CD521" s="17">
        <f>(AF521/(AF521+AH521+AJ521))/(X521/(X521+Z521+AB521))</f>
        <v>1.7935906808172459</v>
      </c>
      <c r="CE521" s="19">
        <f>(AH521/(AF521+AH521+AJ521))/(Z521/(X521+Z521+AB521))</f>
        <v>0.76183016571739481</v>
      </c>
      <c r="CF521" s="18">
        <f>(AJ521/(AF521+AH521+AJ521))/(AB521/(X521+Z521+AB521))</f>
        <v>0.92704905984759667</v>
      </c>
      <c r="CG521">
        <f>AH521/Z521</f>
        <v>58.859333333333332</v>
      </c>
      <c r="CH521" s="11">
        <f>BB521/BE521</f>
        <v>0.22051767626534688</v>
      </c>
      <c r="CI521" s="14">
        <f>AY521/V521</f>
        <v>3274.5026188869556</v>
      </c>
      <c r="CJ521" s="14">
        <f>AV521/M521</f>
        <v>5170.5789473684208</v>
      </c>
      <c r="CK521" s="17">
        <f>N521/V521</f>
        <v>101.85694782824876</v>
      </c>
      <c r="CL521" s="17">
        <f>(AL521+AN521)/N521</f>
        <v>5.2624973409912785</v>
      </c>
      <c r="CM521" s="14">
        <f>AP521/AC521</f>
        <v>5</v>
      </c>
    </row>
    <row r="522" spans="1:91" hidden="1" x14ac:dyDescent="0.2">
      <c r="A522">
        <v>929</v>
      </c>
      <c r="B522" s="2">
        <v>45200</v>
      </c>
      <c r="C522" s="3" t="s">
        <v>41</v>
      </c>
      <c r="D522" t="s">
        <v>42</v>
      </c>
      <c r="E522" s="3" t="s">
        <v>46</v>
      </c>
      <c r="F522" t="s">
        <v>42</v>
      </c>
      <c r="G522" t="str">
        <f>CONCATENATE(C522,E522)</f>
        <v>SEAGEG</v>
      </c>
      <c r="H522" t="s">
        <v>30</v>
      </c>
      <c r="I522">
        <f>U522/M522</f>
        <v>120.9</v>
      </c>
      <c r="J522" t="str">
        <f>_xlfn.CONCAT(C522,E522,H522)</f>
        <v>SEAGEG737-700</v>
      </c>
      <c r="K522" s="4">
        <v>223</v>
      </c>
      <c r="L522" s="4">
        <f>N522/M522</f>
        <v>108.85</v>
      </c>
      <c r="M522" s="4">
        <v>20</v>
      </c>
      <c r="N522" s="4">
        <v>2177</v>
      </c>
      <c r="O522" s="4">
        <f>P522/M522</f>
        <v>16.600000000000001</v>
      </c>
      <c r="P522" s="4">
        <v>332</v>
      </c>
      <c r="Q522" s="4">
        <v>521</v>
      </c>
      <c r="R522" s="4">
        <v>1325</v>
      </c>
      <c r="S522" s="4">
        <f>U522*K522</f>
        <v>539214</v>
      </c>
      <c r="T522" s="7">
        <f>N522/U522</f>
        <v>0.90033085194375517</v>
      </c>
      <c r="U522" s="4">
        <v>2418</v>
      </c>
      <c r="V522" s="4">
        <v>20.628956361724498</v>
      </c>
      <c r="W522" s="7">
        <f>P522/X522</f>
        <v>1</v>
      </c>
      <c r="X522" s="4">
        <v>332</v>
      </c>
      <c r="Y522" s="7">
        <f>Q522/Z522</f>
        <v>0.8611570247933884</v>
      </c>
      <c r="Z522" s="4">
        <v>605</v>
      </c>
      <c r="AA522" s="7">
        <f>R522/AB522</f>
        <v>0.89406207827260464</v>
      </c>
      <c r="AB522" s="4">
        <v>1482</v>
      </c>
      <c r="AC522" s="4">
        <v>3324</v>
      </c>
      <c r="AD522" s="4">
        <f>AP522/AC522</f>
        <v>6</v>
      </c>
      <c r="AE522" s="7">
        <f>AF522/(AF522+AH522+AJ522+AL522+AN522+AP522)</f>
        <v>0.22237040110376802</v>
      </c>
      <c r="AF522" s="4">
        <v>67531</v>
      </c>
      <c r="AG522" s="7">
        <f>AH522/(AF522+AH522+AJ522+AL522+AN522+AP522)</f>
        <v>0.19027814822498165</v>
      </c>
      <c r="AH522" s="4">
        <v>57785</v>
      </c>
      <c r="AI522" s="7">
        <f>AJ522/(AF522+AH522+AJ522+AL522+AN522+AP522)</f>
        <v>0.46060582112503995</v>
      </c>
      <c r="AJ522" s="4">
        <v>139880</v>
      </c>
      <c r="AK522" s="7">
        <f>AL522/(AF522+AH522+AJ522+AL522+AN522+AP522)</f>
        <v>3.0541313918606986E-2</v>
      </c>
      <c r="AL522" s="4">
        <v>9275</v>
      </c>
      <c r="AM522" s="7">
        <f>AN522/(AF522+AH522+AJ522+AL522+AN522+AP522)</f>
        <v>3.0531435326503934E-2</v>
      </c>
      <c r="AN522" s="4">
        <v>9272</v>
      </c>
      <c r="AO522" s="7">
        <f>AP522/(AF522+AH522+AJ522+AL522+AN522+AP522)</f>
        <v>6.5672880301099482E-2</v>
      </c>
      <c r="AP522" s="4">
        <v>19944</v>
      </c>
      <c r="AQ522" s="6">
        <f>AO522+AM522+AK522+AI522+AG522+AE522</f>
        <v>1</v>
      </c>
      <c r="AR522" s="4">
        <v>85777</v>
      </c>
      <c r="AS522" s="4">
        <f>AR522/M522</f>
        <v>4288.8500000000004</v>
      </c>
      <c r="AT522" s="4">
        <f>AR522/V522</f>
        <v>4158.0872292285649</v>
      </c>
      <c r="AU522" s="7">
        <f>AR522/(AR522+AV522+AY522+BB522)</f>
        <v>0.27618771633260886</v>
      </c>
      <c r="AV522" s="4">
        <v>114397</v>
      </c>
      <c r="AW522" s="4">
        <f>AV522/M522</f>
        <v>5719.85</v>
      </c>
      <c r="AX522" s="7">
        <f>AV522/(AR522+AV522+AY522+BB522)</f>
        <v>0.36833937052241811</v>
      </c>
      <c r="AY522" s="4">
        <v>46370</v>
      </c>
      <c r="AZ522" s="4">
        <f>AY522/M522</f>
        <v>2318.5</v>
      </c>
      <c r="BA522" s="7">
        <f>AY522/(AR522+AV522+AY522+BB522)</f>
        <v>0.14930371085889077</v>
      </c>
      <c r="BB522" s="4">
        <v>64031</v>
      </c>
      <c r="BC522" s="11">
        <f>BB522/(AR522+AV522+AY522+BB522)</f>
        <v>0.20616920228608226</v>
      </c>
      <c r="BD522" s="9">
        <f>BC522+BA522+AX522+AU522</f>
        <v>1</v>
      </c>
      <c r="BE522" s="14">
        <f>(AF522+AH522+AJ522+AL522+AN522+AP522)</f>
        <v>303687</v>
      </c>
      <c r="BF522" s="14">
        <f t="shared" si="40"/>
        <v>-310575</v>
      </c>
      <c r="BG522" s="13">
        <f>(AF522+AH522+AJ522+AL522+AN522+AP522)-(AR522+AV522+AY522+BB522)</f>
        <v>-6888</v>
      </c>
      <c r="BH522" s="13">
        <f t="shared" si="41"/>
        <v>1</v>
      </c>
      <c r="BI522" s="14">
        <f>AF522/W522</f>
        <v>67531</v>
      </c>
      <c r="BJ522" s="14">
        <f>AH522/Y522</f>
        <v>67101.583493282145</v>
      </c>
      <c r="BK522" s="14">
        <f>AJ522/AA522</f>
        <v>156454.46037735848</v>
      </c>
      <c r="BL522" s="14">
        <f>BI522+BJ522+BK522</f>
        <v>291087.04387064063</v>
      </c>
      <c r="BM522" s="14">
        <f>(AF522/W522)-AF522</f>
        <v>0</v>
      </c>
      <c r="BN522" s="14">
        <f>AH522/Y522-AH522</f>
        <v>9316.5834932821454</v>
      </c>
      <c r="BO522" s="14">
        <f>AJ522/AA522-AJ522</f>
        <v>16574.460377358482</v>
      </c>
      <c r="BP522" s="14">
        <f>BG522/S522</f>
        <v>-1.2774149039156996E-2</v>
      </c>
      <c r="BQ522" s="14">
        <f>(BG522-CA522)/S522</f>
        <v>-1.0373335644972068E-2</v>
      </c>
      <c r="BR522" s="27">
        <f>BQ522-BP522</f>
        <v>2.4008133941849277E-3</v>
      </c>
      <c r="BS522" s="28">
        <f t="shared" si="42"/>
        <v>485471</v>
      </c>
      <c r="BT522" s="11">
        <f>BS522/S522</f>
        <v>0.90033085194375517</v>
      </c>
      <c r="BU522" s="14">
        <f>(BE522-AP522)*1/BT522-(BE522-AP522)</f>
        <v>31411.145153881458</v>
      </c>
      <c r="BV522" s="14">
        <f t="shared" si="43"/>
        <v>0.56320310674426111</v>
      </c>
      <c r="BW522" s="27">
        <f>(AR522+AV522+AY522+BB522)/S522</f>
        <v>0.57597725578341807</v>
      </c>
      <c r="BX522" s="13">
        <f>(AF522+AH522+AJ522+AL522+AN522)/N522</f>
        <v>130.33670188332567</v>
      </c>
      <c r="BY522" s="26">
        <f>BX522/K522</f>
        <v>0.58446951517186396</v>
      </c>
      <c r="BZ522" s="11">
        <f>AP522/BE522</f>
        <v>6.5672880301099482E-2</v>
      </c>
      <c r="CA522" s="15">
        <f>-(BM522+BN522+BO522)/M522</f>
        <v>-1294.5521935320314</v>
      </c>
      <c r="CB522" s="15">
        <f>BG522-CA522</f>
        <v>-5593.4478064679688</v>
      </c>
      <c r="CC522" s="18">
        <f t="shared" si="44"/>
        <v>1</v>
      </c>
      <c r="CD522" s="17">
        <f>(AF522/(AF522+AH522+AJ522))/(X522/(X522+Z522+AB522))</f>
        <v>1.8553848079083861</v>
      </c>
      <c r="CE522" s="19">
        <f>(AH522/(AF522+AH522+AJ522))/(Z522/(X522+Z522+AB522))</f>
        <v>0.87122161572310952</v>
      </c>
      <c r="CF522" s="18">
        <f>(AJ522/(AF522+AH522+AJ522))/(AB522/(X522+Z522+AB522))</f>
        <v>0.86094680584476024</v>
      </c>
      <c r="CG522">
        <f>AH522/Z522</f>
        <v>95.512396694214871</v>
      </c>
      <c r="CH522" s="11">
        <f>BB522/BE522</f>
        <v>0.21084537698353897</v>
      </c>
      <c r="CI522" s="14">
        <f>AY522/V522</f>
        <v>2247.8112410008343</v>
      </c>
      <c r="CJ522" s="14">
        <f>AV522/M522</f>
        <v>5719.85</v>
      </c>
      <c r="CK522" s="17">
        <f>N522/V522</f>
        <v>105.53127176318344</v>
      </c>
      <c r="CL522" s="17">
        <f>(AL522+AN522)/N522</f>
        <v>8.5195222783647218</v>
      </c>
      <c r="CM522" s="14">
        <f>AP522/AC522</f>
        <v>6</v>
      </c>
    </row>
    <row r="523" spans="1:91" hidden="1" x14ac:dyDescent="0.2">
      <c r="A523">
        <v>181</v>
      </c>
      <c r="B523" s="2">
        <v>44805</v>
      </c>
      <c r="C523" s="3" t="s">
        <v>43</v>
      </c>
      <c r="D523" t="s">
        <v>38</v>
      </c>
      <c r="E523" s="3" t="s">
        <v>57</v>
      </c>
      <c r="F523" t="s">
        <v>56</v>
      </c>
      <c r="G523" t="str">
        <f>CONCATENATE(C523,E523)</f>
        <v>SFOYYC</v>
      </c>
      <c r="H523" t="s">
        <v>31</v>
      </c>
      <c r="I523">
        <f>U523/M523</f>
        <v>163.5625</v>
      </c>
      <c r="J523" t="str">
        <f>_xlfn.CONCAT(C523,E523,H523)</f>
        <v>SFOYYC737-800</v>
      </c>
      <c r="K523" s="4">
        <v>1018</v>
      </c>
      <c r="L523" s="4">
        <f>N523/M523</f>
        <v>134.75</v>
      </c>
      <c r="M523" s="4">
        <v>16</v>
      </c>
      <c r="N523" s="4">
        <v>2156</v>
      </c>
      <c r="O523" s="4">
        <f>P523/M523</f>
        <v>17.8125</v>
      </c>
      <c r="P523" s="4">
        <v>285</v>
      </c>
      <c r="Q523" s="4">
        <v>407</v>
      </c>
      <c r="R523" s="4">
        <v>1464</v>
      </c>
      <c r="S523" s="4">
        <f>U523*K523</f>
        <v>2664106</v>
      </c>
      <c r="T523" s="7">
        <f>N523/U523</f>
        <v>0.82384409629346578</v>
      </c>
      <c r="U523" s="4">
        <v>2617</v>
      </c>
      <c r="V523" s="4">
        <v>9.946385327635328</v>
      </c>
      <c r="W523" s="7">
        <f>P523/X523</f>
        <v>0.87423312883435578</v>
      </c>
      <c r="X523" s="4">
        <v>326</v>
      </c>
      <c r="Y523" s="7">
        <f>Q523/Z523</f>
        <v>0.65645161290322585</v>
      </c>
      <c r="Z523" s="4">
        <v>620</v>
      </c>
      <c r="AA523" s="7">
        <f>R523/AB523</f>
        <v>0.87559808612440193</v>
      </c>
      <c r="AB523" s="4">
        <v>1672</v>
      </c>
      <c r="AC523" s="4">
        <v>0</v>
      </c>
      <c r="AD523" s="4" t="e">
        <f>AP523/AC523</f>
        <v>#DIV/0!</v>
      </c>
      <c r="AE523" s="7">
        <f>AF523/(AF523+AH523+AJ523+AL523+AN523+AP523)</f>
        <v>0.19665015802480149</v>
      </c>
      <c r="AF523" s="4">
        <v>97003</v>
      </c>
      <c r="AG523" s="7">
        <f>AH523/(AF523+AH523+AJ523+AL523+AN523+AP523)</f>
        <v>0.182451239364495</v>
      </c>
      <c r="AH523" s="4">
        <v>89999</v>
      </c>
      <c r="AI523" s="7">
        <f>AJ523/(AF523+AH523+AJ523+AL523+AN523+AP523)</f>
        <v>0.58530805206810776</v>
      </c>
      <c r="AJ523" s="4">
        <v>288719</v>
      </c>
      <c r="AK523" s="7">
        <f>AL523/(AF523+AH523+AJ523+AL523+AN523+AP523)</f>
        <v>1.7789193495743771E-2</v>
      </c>
      <c r="AL523" s="4">
        <v>8775</v>
      </c>
      <c r="AM523" s="7">
        <f>AN523/(AF523+AH523+AJ523+AL523+AN523+AP523)</f>
        <v>1.7801357046851971E-2</v>
      </c>
      <c r="AN523" s="4">
        <v>8781</v>
      </c>
      <c r="AO523" s="7">
        <f>AP523/(AF523+AH523+AJ523+AL523+AN523+AP523)</f>
        <v>0</v>
      </c>
      <c r="AP523" s="4">
        <v>0</v>
      </c>
      <c r="AQ523" s="6">
        <f>AO523+AM523+AK523+AI523+AG523+AE523</f>
        <v>1</v>
      </c>
      <c r="AR523" s="4">
        <v>36628</v>
      </c>
      <c r="AS523" s="4">
        <f>AR523/M523</f>
        <v>2289.25</v>
      </c>
      <c r="AT523" s="4">
        <f>AR523/V523</f>
        <v>3682.543838135015</v>
      </c>
      <c r="AU523" s="7">
        <f>AR523/(AR523+AV523+AY523+BB523)</f>
        <v>0.21014222523106579</v>
      </c>
      <c r="AV523" s="4">
        <v>81213</v>
      </c>
      <c r="AW523" s="4">
        <f>AV523/M523</f>
        <v>5075.8125</v>
      </c>
      <c r="AX523" s="7">
        <f>AV523/(AR523+AV523+AY523+BB523)</f>
        <v>0.46593536468522845</v>
      </c>
      <c r="AY523" s="4">
        <v>32570</v>
      </c>
      <c r="AZ523" s="4">
        <f>AY523/M523</f>
        <v>2035.625</v>
      </c>
      <c r="BA523" s="7">
        <f>AY523/(AR523+AV523+AY523+BB523)</f>
        <v>0.18686066058140802</v>
      </c>
      <c r="BB523" s="4">
        <v>23890</v>
      </c>
      <c r="BC523" s="11">
        <f>BB523/(AR523+AV523+AY523+BB523)</f>
        <v>0.13706174950229774</v>
      </c>
      <c r="BD523" s="9">
        <f>BC523+BA523+AX523+AU523</f>
        <v>1</v>
      </c>
      <c r="BE523" s="14">
        <f>(AF523+AH523+AJ523+AL523+AN523+AP523)</f>
        <v>493277</v>
      </c>
      <c r="BF523" s="14">
        <f t="shared" si="40"/>
        <v>-174301</v>
      </c>
      <c r="BG523" s="13">
        <f>(AF523+AH523+AJ523+AL523+AN523+AP523)-(AR523+AV523+AY523+BB523)</f>
        <v>318976</v>
      </c>
      <c r="BH523" s="13">
        <f t="shared" si="41"/>
        <v>0</v>
      </c>
      <c r="BI523" s="14">
        <f>AF523/W523</f>
        <v>110957.81754385965</v>
      </c>
      <c r="BJ523" s="14">
        <f>AH523/Y523</f>
        <v>137099.21375921374</v>
      </c>
      <c r="BK523" s="14">
        <f>AJ523/AA523</f>
        <v>329739.18579234974</v>
      </c>
      <c r="BL523" s="14">
        <f>BI523+BJ523+BK523</f>
        <v>577796.21709542314</v>
      </c>
      <c r="BM523" s="14">
        <f>(AF523/W523)-AF523</f>
        <v>13954.817543859652</v>
      </c>
      <c r="BN523" s="14">
        <f>AH523/Y523-AH523</f>
        <v>47100.213759213744</v>
      </c>
      <c r="BO523" s="14">
        <f>AJ523/AA523-AJ523</f>
        <v>41020.185792349745</v>
      </c>
      <c r="BP523" s="14">
        <f>BG523/S523</f>
        <v>0.11973097166554184</v>
      </c>
      <c r="BQ523" s="14">
        <f>(BG523-CA523)/S523</f>
        <v>0.12212565906479095</v>
      </c>
      <c r="BR523" s="27">
        <f>BQ523-BP523</f>
        <v>2.3946873992491124E-3</v>
      </c>
      <c r="BS523" s="28">
        <f t="shared" si="42"/>
        <v>2194808</v>
      </c>
      <c r="BT523" s="11">
        <f>BS523/S523</f>
        <v>0.82384409629346578</v>
      </c>
      <c r="BU523" s="14">
        <f>(BE523-AP523)*1/BT523-(BE523-AP523)</f>
        <v>105473.42161410023</v>
      </c>
      <c r="BV523" s="14">
        <f t="shared" si="43"/>
        <v>0.18515667169399416</v>
      </c>
      <c r="BW523" s="27">
        <f>(AR523+AV523+AY523+BB523)/S523</f>
        <v>6.5425700028452327E-2</v>
      </c>
      <c r="BX523" s="13">
        <f>(AF523+AH523+AJ523+AL523+AN523)/N523</f>
        <v>228.79267161410019</v>
      </c>
      <c r="BY523" s="26">
        <f>BX523/K523</f>
        <v>0.22474722162485283</v>
      </c>
      <c r="BZ523" s="11">
        <f>AP523/BE523</f>
        <v>0</v>
      </c>
      <c r="CA523" s="15">
        <f>-(BM523+BN523+BO523)/M523</f>
        <v>-6379.7010684639463</v>
      </c>
      <c r="CB523" s="15">
        <f>BG523-CA523</f>
        <v>325355.70106846397</v>
      </c>
      <c r="CC523" s="18">
        <f t="shared" si="44"/>
        <v>0</v>
      </c>
      <c r="CD523" s="17">
        <f>(AF523/(AF523+AH523+AJ523))/(X523/(X523+Z523+AB523))</f>
        <v>1.6375134840531305</v>
      </c>
      <c r="CE523" s="19">
        <f>(AH523/(AF523+AH523+AJ523))/(Z523/(X523+Z523+AB523))</f>
        <v>0.79884645723832037</v>
      </c>
      <c r="CF523" s="18">
        <f>(AJ523/(AF523+AH523+AJ523))/(AB523/(X523+Z523+AB523))</f>
        <v>0.95029055066442647</v>
      </c>
      <c r="CG523">
        <f>AH523/Z523</f>
        <v>145.15967741935484</v>
      </c>
      <c r="CH523" s="11">
        <f>BB523/BE523</f>
        <v>4.8431205995819793E-2</v>
      </c>
      <c r="CI523" s="14">
        <f>AY523/V523</f>
        <v>3274.5564269973092</v>
      </c>
      <c r="CJ523" s="14">
        <f>AV523/M523</f>
        <v>5075.8125</v>
      </c>
      <c r="CK523" s="17">
        <f>N523/V523</f>
        <v>216.76216323629717</v>
      </c>
      <c r="CL523" s="17">
        <f>(AL523+AN523)/N523</f>
        <v>8.1428571428571423</v>
      </c>
      <c r="CM523" s="14" t="e">
        <f>AP523/AC523</f>
        <v>#DIV/0!</v>
      </c>
    </row>
    <row r="524" spans="1:91" hidden="1" x14ac:dyDescent="0.2">
      <c r="A524">
        <v>213</v>
      </c>
      <c r="B524" s="2">
        <v>44835</v>
      </c>
      <c r="C524" s="3" t="s">
        <v>44</v>
      </c>
      <c r="D524" t="s">
        <v>45</v>
      </c>
      <c r="E524" s="3" t="s">
        <v>46</v>
      </c>
      <c r="F524" t="s">
        <v>42</v>
      </c>
      <c r="G524" t="str">
        <f>CONCATENATE(C524,E524)</f>
        <v>BOIGEG</v>
      </c>
      <c r="H524" t="s">
        <v>40</v>
      </c>
      <c r="I524">
        <f>U524/M524</f>
        <v>74.481481481481481</v>
      </c>
      <c r="J524" t="str">
        <f>_xlfn.CONCAT(C524,E524,H524)</f>
        <v>BOIGEGE175</v>
      </c>
      <c r="K524" s="4">
        <v>287</v>
      </c>
      <c r="L524" s="4">
        <f>N524/M524</f>
        <v>62.777777777777779</v>
      </c>
      <c r="M524" s="4">
        <v>27</v>
      </c>
      <c r="N524" s="4">
        <v>1695</v>
      </c>
      <c r="O524" s="4">
        <f>P524/M524</f>
        <v>9.1111111111111107</v>
      </c>
      <c r="P524" s="4">
        <v>246</v>
      </c>
      <c r="Q524" s="4">
        <v>442</v>
      </c>
      <c r="R524" s="4">
        <v>1008</v>
      </c>
      <c r="S524" s="4">
        <f>U524*K524</f>
        <v>577157</v>
      </c>
      <c r="T524" s="7">
        <f>N524/U524</f>
        <v>0.84286424664346093</v>
      </c>
      <c r="U524" s="4">
        <v>2011</v>
      </c>
      <c r="V524" s="4">
        <v>30.011683006535947</v>
      </c>
      <c r="W524" s="7">
        <f>P524/X524</f>
        <v>0.92830188679245285</v>
      </c>
      <c r="X524" s="4">
        <v>265</v>
      </c>
      <c r="Y524" s="7">
        <f>Q524/Z524</f>
        <v>0.92662473794549272</v>
      </c>
      <c r="Z524" s="4">
        <v>477</v>
      </c>
      <c r="AA524" s="7">
        <f>R524/AB524</f>
        <v>0.79432624113475181</v>
      </c>
      <c r="AB524" s="4">
        <v>1269</v>
      </c>
      <c r="AC524" s="4">
        <v>33</v>
      </c>
      <c r="AD524" s="4">
        <f>AP524/AC524</f>
        <v>4.9393939393939394</v>
      </c>
      <c r="AE524" s="7">
        <f>AF524/(AF524+AH524+AJ524+AL524+AN524+AP524)</f>
        <v>0.21610450556144664</v>
      </c>
      <c r="AF524" s="4">
        <v>47892</v>
      </c>
      <c r="AG524" s="7">
        <f>AH524/(AF524+AH524+AJ524+AL524+AN524+AP524)</f>
        <v>0.23252036188886133</v>
      </c>
      <c r="AH524" s="4">
        <v>51530</v>
      </c>
      <c r="AI524" s="7">
        <f>AJ524/(AF524+AH524+AJ524+AL524+AN524+AP524)</f>
        <v>0.51427024344020034</v>
      </c>
      <c r="AJ524" s="4">
        <v>113970</v>
      </c>
      <c r="AK524" s="7">
        <f>AL524/(AF524+AH524+AJ524+AL524+AN524+AP524)</f>
        <v>2.7277034496762404E-2</v>
      </c>
      <c r="AL524" s="4">
        <v>6045</v>
      </c>
      <c r="AM524" s="7">
        <f>AN524/(AF524+AH524+AJ524+AL524+AN524+AP524)</f>
        <v>9.0923448322541341E-3</v>
      </c>
      <c r="AN524" s="4">
        <v>2015</v>
      </c>
      <c r="AO524" s="7">
        <f>AP524/(AF524+AH524+AJ524+AL524+AN524+AP524)</f>
        <v>7.3550978047514834E-4</v>
      </c>
      <c r="AP524" s="4">
        <v>163</v>
      </c>
      <c r="AQ524" s="6">
        <f>AO524+AM524+AK524+AI524+AG524+AE524</f>
        <v>1</v>
      </c>
      <c r="AR524" s="4">
        <v>48187</v>
      </c>
      <c r="AS524" s="4">
        <f>AR524/M524</f>
        <v>1784.7037037037037</v>
      </c>
      <c r="AT524" s="4">
        <f>AR524/V524</f>
        <v>1605.6080556863749</v>
      </c>
      <c r="AU524" s="7">
        <f>AR524/(AR524+AV524+AY524+BB524)</f>
        <v>0.23814866067015913</v>
      </c>
      <c r="AV524" s="4">
        <v>71869</v>
      </c>
      <c r="AW524" s="4">
        <f>AV524/M524</f>
        <v>2661.8148148148148</v>
      </c>
      <c r="AX524" s="7">
        <f>AV524/(AR524+AV524+AY524+BB524)</f>
        <v>0.35518928536127309</v>
      </c>
      <c r="AY524" s="4">
        <v>55022</v>
      </c>
      <c r="AZ524" s="4">
        <f>AY524/M524</f>
        <v>2037.851851851852</v>
      </c>
      <c r="BA524" s="7">
        <f>AY524/(AR524+AV524+AY524+BB524)</f>
        <v>0.2719284372837798</v>
      </c>
      <c r="BB524" s="4">
        <v>27262</v>
      </c>
      <c r="BC524" s="11">
        <f>BB524/(AR524+AV524+AY524+BB524)</f>
        <v>0.13473361668478798</v>
      </c>
      <c r="BD524" s="9">
        <f>BC524+BA524+AX524+AU524</f>
        <v>1</v>
      </c>
      <c r="BE524" s="14">
        <f>(AF524+AH524+AJ524+AL524+AN524+AP524)</f>
        <v>221615</v>
      </c>
      <c r="BF524" s="14">
        <f t="shared" si="40"/>
        <v>-202340</v>
      </c>
      <c r="BG524" s="13">
        <f>(AF524+AH524+AJ524+AL524+AN524+AP524)-(AR524+AV524+AY524+BB524)</f>
        <v>19275</v>
      </c>
      <c r="BH524" s="13">
        <f t="shared" si="41"/>
        <v>0</v>
      </c>
      <c r="BI524" s="14">
        <f>AF524/W524</f>
        <v>51590.975609756097</v>
      </c>
      <c r="BJ524" s="14">
        <f>AH524/Y524</f>
        <v>55610.42986425339</v>
      </c>
      <c r="BK524" s="14">
        <f>AJ524/AA524</f>
        <v>143480.08928571429</v>
      </c>
      <c r="BL524" s="14">
        <f>BI524+BJ524+BK524</f>
        <v>250681.49475972378</v>
      </c>
      <c r="BM524" s="14">
        <f>(AF524/W524)-AF524</f>
        <v>3698.9756097560967</v>
      </c>
      <c r="BN524" s="14">
        <f>AH524/Y524-AH524</f>
        <v>4080.4298642533904</v>
      </c>
      <c r="BO524" s="14">
        <f>AJ524/AA524-AJ524</f>
        <v>29510.08928571429</v>
      </c>
      <c r="BP524" s="14">
        <f>BG524/S524</f>
        <v>3.3396458849151961E-2</v>
      </c>
      <c r="BQ524" s="14">
        <f>(BG524-CA524)/S524</f>
        <v>3.5789382089289896E-2</v>
      </c>
      <c r="BR524" s="27">
        <f>BQ524-BP524</f>
        <v>2.3929232401379355E-3</v>
      </c>
      <c r="BS524" s="28">
        <f t="shared" si="42"/>
        <v>486465</v>
      </c>
      <c r="BT524" s="11">
        <f>BS524/S524</f>
        <v>0.84286424664346093</v>
      </c>
      <c r="BU524" s="14">
        <f>(BE524-AP524)*1/BT524-(BE524-AP524)</f>
        <v>41285.446607669641</v>
      </c>
      <c r="BV524" s="14">
        <f t="shared" si="43"/>
        <v>0.38397697680180609</v>
      </c>
      <c r="BW524" s="27">
        <f>(AR524+AV524+AY524+BB524)/S524</f>
        <v>0.35058051795265416</v>
      </c>
      <c r="BX524" s="13">
        <f>(AF524+AH524+AJ524+AL524+AN524)/N524</f>
        <v>130.65014749262536</v>
      </c>
      <c r="BY524" s="26">
        <f>BX524/K524</f>
        <v>0.45522699474782358</v>
      </c>
      <c r="BZ524" s="11">
        <f>AP524/BE524</f>
        <v>7.3550978047514834E-4</v>
      </c>
      <c r="CA524" s="15">
        <f>-(BM524+BN524+BO524)/M524</f>
        <v>-1381.0923985082879</v>
      </c>
      <c r="CB524" s="15">
        <f>BG524-CA524</f>
        <v>20656.092398508288</v>
      </c>
      <c r="CC524" s="18">
        <f t="shared" si="44"/>
        <v>0</v>
      </c>
      <c r="CD524" s="17">
        <f>(AF524/(AF524+AH524+AJ524))/(X524/(X524+Z524+AB524))</f>
        <v>1.703142697079058</v>
      </c>
      <c r="CE524" s="19">
        <f>(AH524/(AF524+AH524+AJ524))/(Z524/(X524+Z524+AB524))</f>
        <v>1.0180654525980197</v>
      </c>
      <c r="CF524" s="18">
        <f>(AJ524/(AF524+AH524+AJ524))/(AB524/(X524+Z524+AB524))</f>
        <v>0.84637507043718996</v>
      </c>
      <c r="CG524">
        <f>AH524/Z524</f>
        <v>108.0293501048218</v>
      </c>
      <c r="CH524" s="11">
        <f>BB524/BE524</f>
        <v>0.12301513886695395</v>
      </c>
      <c r="CI524" s="14">
        <f>AY524/V524</f>
        <v>1833.3526976150356</v>
      </c>
      <c r="CJ524" s="14">
        <f>AV524/M524</f>
        <v>2661.8148148148148</v>
      </c>
      <c r="CK524" s="17">
        <f>N524/V524</f>
        <v>56.478005569726392</v>
      </c>
      <c r="CL524" s="17">
        <f>(AL524+AN524)/N524</f>
        <v>4.7551622418879056</v>
      </c>
      <c r="CM524" s="14">
        <f>AP524/AC524</f>
        <v>4.9393939393939394</v>
      </c>
    </row>
    <row r="525" spans="1:91" hidden="1" x14ac:dyDescent="0.2">
      <c r="A525">
        <v>417</v>
      </c>
      <c r="B525" s="2">
        <v>44866</v>
      </c>
      <c r="C525" s="3" t="s">
        <v>46</v>
      </c>
      <c r="D525" t="s">
        <v>42</v>
      </c>
      <c r="E525" s="3" t="s">
        <v>37</v>
      </c>
      <c r="F525" t="s">
        <v>38</v>
      </c>
      <c r="G525" t="str">
        <f>CONCATENATE(C525,E525)</f>
        <v>GEGLAX</v>
      </c>
      <c r="H525" t="s">
        <v>31</v>
      </c>
      <c r="I525">
        <f>U525/M525</f>
        <v>159</v>
      </c>
      <c r="J525" t="str">
        <f>_xlfn.CONCAT(C525,E525,H525)</f>
        <v>GEGLAX737-800</v>
      </c>
      <c r="K525" s="4">
        <v>945</v>
      </c>
      <c r="L525" s="4">
        <f>N525/M525</f>
        <v>146</v>
      </c>
      <c r="M525" s="4">
        <v>6</v>
      </c>
      <c r="N525" s="4">
        <v>876</v>
      </c>
      <c r="O525" s="4">
        <f>P525/M525</f>
        <v>21</v>
      </c>
      <c r="P525" s="4">
        <v>126</v>
      </c>
      <c r="Q525" s="4">
        <v>240</v>
      </c>
      <c r="R525" s="4">
        <v>510</v>
      </c>
      <c r="S525" s="4">
        <f>U525*K525</f>
        <v>901530</v>
      </c>
      <c r="T525" s="7">
        <f>N525/U525</f>
        <v>0.91823899371069184</v>
      </c>
      <c r="U525" s="4">
        <v>954</v>
      </c>
      <c r="V525" s="4">
        <v>16.373519163763067</v>
      </c>
      <c r="W525" s="7">
        <f>P525/X525</f>
        <v>1</v>
      </c>
      <c r="X525" s="4">
        <v>126</v>
      </c>
      <c r="Y525" s="7">
        <f>Q525/Z525</f>
        <v>1</v>
      </c>
      <c r="Z525" s="4">
        <v>240</v>
      </c>
      <c r="AA525" s="7">
        <f>R525/AB525</f>
        <v>0.86734693877551017</v>
      </c>
      <c r="AB525" s="4">
        <v>588</v>
      </c>
      <c r="AC525" s="4">
        <v>76</v>
      </c>
      <c r="AD525" s="4">
        <f>AP525/AC525</f>
        <v>4.9736842105263159</v>
      </c>
      <c r="AE525" s="7">
        <f>AF525/(AF525+AH525+AJ525+AL525+AN525+AP525)</f>
        <v>0.20008924383016213</v>
      </c>
      <c r="AF525" s="4">
        <v>34976</v>
      </c>
      <c r="AG525" s="7">
        <f>AH525/(AF525+AH525+AJ525+AL525+AN525+AP525)</f>
        <v>0.28396700266587338</v>
      </c>
      <c r="AH525" s="4">
        <v>49638</v>
      </c>
      <c r="AI525" s="7">
        <f>AJ525/(AF525+AH525+AJ525+AL525+AN525+AP525)</f>
        <v>0.48168785254173291</v>
      </c>
      <c r="AJ525" s="4">
        <v>84200</v>
      </c>
      <c r="AK525" s="7">
        <f>AL525/(AF525+AH525+AJ525+AL525+AN525+AP525)</f>
        <v>1.7505520531801697E-2</v>
      </c>
      <c r="AL525" s="4">
        <v>3060</v>
      </c>
      <c r="AM525" s="7">
        <f>AN525/(AF525+AH525+AJ525+AL525+AN525+AP525)</f>
        <v>1.4587933776501413E-2</v>
      </c>
      <c r="AN525" s="4">
        <v>2550</v>
      </c>
      <c r="AO525" s="7">
        <f>AP525/(AF525+AH525+AJ525+AL525+AN525+AP525)</f>
        <v>2.1624466539284445E-3</v>
      </c>
      <c r="AP525" s="4">
        <v>378</v>
      </c>
      <c r="AQ525" s="6">
        <f>AO525+AM525+AK525+AI525+AG525+AE525</f>
        <v>1</v>
      </c>
      <c r="AR525" s="4">
        <v>60296</v>
      </c>
      <c r="AS525" s="4">
        <f>AR525/M525</f>
        <v>10049.333333333334</v>
      </c>
      <c r="AT525" s="4">
        <f>AR525/V525</f>
        <v>3682.5314947225056</v>
      </c>
      <c r="AU525" s="7">
        <f>AR525/(AR525+AV525+AY525+BB525)</f>
        <v>0.32649613376941239</v>
      </c>
      <c r="AV525" s="4">
        <v>31437</v>
      </c>
      <c r="AW525" s="4">
        <f>AV525/M525</f>
        <v>5239.5</v>
      </c>
      <c r="AX525" s="7">
        <f>AV525/(AR525+AV525+AY525+BB525)</f>
        <v>0.170227858519786</v>
      </c>
      <c r="AY525" s="4">
        <v>53615</v>
      </c>
      <c r="AZ525" s="4">
        <f>AY525/M525</f>
        <v>8935.8333333333339</v>
      </c>
      <c r="BA525" s="7">
        <f>AY525/(AR525+AV525+AY525+BB525)</f>
        <v>0.29031926184236173</v>
      </c>
      <c r="BB525" s="4">
        <v>39328</v>
      </c>
      <c r="BC525" s="11">
        <f>BB525/(AR525+AV525+AY525+BB525)</f>
        <v>0.21295674586843985</v>
      </c>
      <c r="BD525" s="9">
        <f>BC525+BA525+AX525+AU525</f>
        <v>1</v>
      </c>
      <c r="BE525" s="14">
        <f>(AF525+AH525+AJ525+AL525+AN525+AP525)</f>
        <v>174802</v>
      </c>
      <c r="BF525" s="14">
        <f t="shared" si="40"/>
        <v>-184676</v>
      </c>
      <c r="BG525" s="13">
        <f>(AF525+AH525+AJ525+AL525+AN525+AP525)-(AR525+AV525+AY525+BB525)</f>
        <v>-9874</v>
      </c>
      <c r="BH525" s="13">
        <f t="shared" si="41"/>
        <v>1</v>
      </c>
      <c r="BI525" s="14">
        <f>AF525/W525</f>
        <v>34976</v>
      </c>
      <c r="BJ525" s="14">
        <f>AH525/Y525</f>
        <v>49638</v>
      </c>
      <c r="BK525" s="14">
        <f>AJ525/AA525</f>
        <v>97077.647058823539</v>
      </c>
      <c r="BL525" s="14">
        <f>BI525+BJ525+BK525</f>
        <v>181691.64705882355</v>
      </c>
      <c r="BM525" s="14">
        <f>(AF525/W525)-AF525</f>
        <v>0</v>
      </c>
      <c r="BN525" s="14">
        <f>AH525/Y525-AH525</f>
        <v>0</v>
      </c>
      <c r="BO525" s="14">
        <f>AJ525/AA525-AJ525</f>
        <v>12877.647058823539</v>
      </c>
      <c r="BP525" s="14">
        <f>BG525/S525</f>
        <v>-1.0952491874923741E-2</v>
      </c>
      <c r="BQ525" s="14">
        <f>(BG525-CA525)/S525</f>
        <v>-8.5717896134305874E-3</v>
      </c>
      <c r="BR525" s="27">
        <f>BQ525-BP525</f>
        <v>2.3807022614931537E-3</v>
      </c>
      <c r="BS525" s="28">
        <f t="shared" si="42"/>
        <v>827820</v>
      </c>
      <c r="BT525" s="11">
        <f>BS525/S525</f>
        <v>0.91823899371069184</v>
      </c>
      <c r="BU525" s="14">
        <f>(BE525-AP525)*1/BT525-(BE525-AP525)</f>
        <v>15530.904109589028</v>
      </c>
      <c r="BV525" s="14">
        <f t="shared" si="43"/>
        <v>0.19389482324492807</v>
      </c>
      <c r="BW525" s="27">
        <f>(AR525+AV525+AY525+BB525)/S525</f>
        <v>0.2048473151198518</v>
      </c>
      <c r="BX525" s="13">
        <f>(AF525+AH525+AJ525+AL525+AN525)/N525</f>
        <v>199.11415525114154</v>
      </c>
      <c r="BY525" s="26">
        <f>BX525/K525</f>
        <v>0.21070280978956776</v>
      </c>
      <c r="BZ525" s="11">
        <f>AP525/BE525</f>
        <v>2.1624466539284445E-3</v>
      </c>
      <c r="CA525" s="15">
        <f>-(BM525+BN525+BO525)/M525</f>
        <v>-2146.2745098039231</v>
      </c>
      <c r="CB525" s="15">
        <f>BG525-CA525</f>
        <v>-7727.7254901960769</v>
      </c>
      <c r="CC525" s="18">
        <f t="shared" si="44"/>
        <v>1</v>
      </c>
      <c r="CD525" s="17">
        <f>(AF525/(AF525+AH525+AJ525))/(X525/(X525+Z525+AB525))</f>
        <v>1.5686986015039377</v>
      </c>
      <c r="CE525" s="19">
        <f>(AH525/(AF525+AH525+AJ525))/(Z525/(X525+Z525+AB525))</f>
        <v>1.1688073856433709</v>
      </c>
      <c r="CF525" s="18">
        <f>(AJ525/(AF525+AH525+AJ525))/(AB525/(X525+Z525+AB525))</f>
        <v>0.80923504023145387</v>
      </c>
      <c r="CG525">
        <f>AH525/Z525</f>
        <v>206.82499999999999</v>
      </c>
      <c r="CH525" s="11">
        <f>BB525/BE525</f>
        <v>0.22498598414205787</v>
      </c>
      <c r="CI525" s="14">
        <f>AY525/V525</f>
        <v>3274.4945948246509</v>
      </c>
      <c r="CJ525" s="14">
        <f>AV525/M525</f>
        <v>5239.5</v>
      </c>
      <c r="CK525" s="17">
        <f>N525/V525</f>
        <v>53.501021450459653</v>
      </c>
      <c r="CL525" s="17">
        <f>(AL525+AN525)/N525</f>
        <v>6.404109589041096</v>
      </c>
      <c r="CM525" s="14">
        <f>AP525/AC525</f>
        <v>4.9736842105263159</v>
      </c>
    </row>
    <row r="526" spans="1:91" hidden="1" x14ac:dyDescent="0.2">
      <c r="A526">
        <v>808</v>
      </c>
      <c r="B526" s="2">
        <v>45200</v>
      </c>
      <c r="C526" s="3" t="s">
        <v>29</v>
      </c>
      <c r="D526" t="s">
        <v>28</v>
      </c>
      <c r="E526" s="3" t="s">
        <v>36</v>
      </c>
      <c r="F526" t="s">
        <v>28</v>
      </c>
      <c r="G526" t="str">
        <f>CONCATENATE(C526,E526)</f>
        <v>ANCJNU</v>
      </c>
      <c r="H526" t="s">
        <v>30</v>
      </c>
      <c r="I526">
        <f>U526/M526</f>
        <v>124</v>
      </c>
      <c r="J526" t="str">
        <f>_xlfn.CONCAT(C526,E526,H526)</f>
        <v>ANCJNU737-700</v>
      </c>
      <c r="K526" s="4">
        <v>571</v>
      </c>
      <c r="L526" s="4">
        <f>N526/M526</f>
        <v>91</v>
      </c>
      <c r="M526" s="4">
        <v>39</v>
      </c>
      <c r="N526" s="4">
        <v>3549</v>
      </c>
      <c r="O526" s="4">
        <f>P526/M526</f>
        <v>14.487179487179487</v>
      </c>
      <c r="P526" s="4">
        <v>565</v>
      </c>
      <c r="Q526" s="4">
        <v>773</v>
      </c>
      <c r="R526" s="4">
        <v>2211</v>
      </c>
      <c r="S526" s="4">
        <f>U526*K526</f>
        <v>2761356</v>
      </c>
      <c r="T526" s="7">
        <f>N526/U526</f>
        <v>0.7338709677419355</v>
      </c>
      <c r="U526" s="4">
        <v>4836</v>
      </c>
      <c r="V526" s="4">
        <v>64.214080944350769</v>
      </c>
      <c r="W526" s="7">
        <f>P526/X526</f>
        <v>0.85218702865761686</v>
      </c>
      <c r="X526" s="4">
        <v>663</v>
      </c>
      <c r="Y526" s="7">
        <f>Q526/Z526</f>
        <v>0.63937138130686522</v>
      </c>
      <c r="Z526" s="4">
        <v>1209</v>
      </c>
      <c r="AA526" s="7">
        <f>R526/AB526</f>
        <v>0.74595141700404854</v>
      </c>
      <c r="AB526" s="4">
        <v>2964</v>
      </c>
      <c r="AC526" s="4">
        <v>24676</v>
      </c>
      <c r="AD526" s="4">
        <f>AP526/AC526</f>
        <v>6</v>
      </c>
      <c r="AE526" s="7">
        <f>AF526/(AF526+AH526+AJ526+AL526+AN526+AP526)</f>
        <v>0.19799166537842933</v>
      </c>
      <c r="AF526" s="4">
        <v>180588</v>
      </c>
      <c r="AG526" s="7">
        <f>AH526/(AF526+AH526+AJ526+AL526+AN526+AP526)</f>
        <v>0.17741933715528688</v>
      </c>
      <c r="AH526" s="4">
        <v>161824</v>
      </c>
      <c r="AI526" s="7">
        <f>AJ526/(AF526+AH526+AJ526+AL526+AN526+AP526)</f>
        <v>0.42591100308190227</v>
      </c>
      <c r="AJ526" s="4">
        <v>388473</v>
      </c>
      <c r="AK526" s="7">
        <f>AL526/(AF526+AH526+AJ526+AL526+AN526+AP526)</f>
        <v>1.6960878150288509E-2</v>
      </c>
      <c r="AL526" s="4">
        <v>15470</v>
      </c>
      <c r="AM526" s="7">
        <f>AN526/(AF526+AH526+AJ526+AL526+AN526+AP526)</f>
        <v>1.939263172089872E-2</v>
      </c>
      <c r="AN526" s="4">
        <v>17688</v>
      </c>
      <c r="AO526" s="7">
        <f>AP526/(AF526+AH526+AJ526+AL526+AN526+AP526)</f>
        <v>0.16232448451319428</v>
      </c>
      <c r="AP526" s="4">
        <v>148056</v>
      </c>
      <c r="AQ526" s="6">
        <f>AO526+AM526+AK526+AI526+AG526+AE526</f>
        <v>1</v>
      </c>
      <c r="AR526" s="4">
        <v>267006</v>
      </c>
      <c r="AS526" s="4">
        <f>AR526/M526</f>
        <v>6846.3076923076924</v>
      </c>
      <c r="AT526" s="4">
        <f>AR526/V526</f>
        <v>4158.0599780193515</v>
      </c>
      <c r="AU526" s="7">
        <f>AR526/(AR526+AV526+AY526+BB526)</f>
        <v>0.31807065298318554</v>
      </c>
      <c r="AV526" s="4">
        <v>228795</v>
      </c>
      <c r="AW526" s="4">
        <f>AV526/M526</f>
        <v>5866.5384615384619</v>
      </c>
      <c r="AX526" s="7">
        <f>AV526/(AR526+AV526+AY526+BB526)</f>
        <v>0.27255183422577745</v>
      </c>
      <c r="AY526" s="4">
        <v>144341</v>
      </c>
      <c r="AZ526" s="4">
        <f>AY526/M526</f>
        <v>3701.0512820512822</v>
      </c>
      <c r="BA526" s="7">
        <f>AY526/(AR526+AV526+AY526+BB526)</f>
        <v>0.17194608406644787</v>
      </c>
      <c r="BB526" s="4">
        <v>199313</v>
      </c>
      <c r="BC526" s="11">
        <f>BB526/(AR526+AV526+AY526+BB526)</f>
        <v>0.23743142872458917</v>
      </c>
      <c r="BD526" s="9">
        <f>BC526+BA526+AX526+AU526</f>
        <v>1</v>
      </c>
      <c r="BE526" s="14">
        <f>(AF526+AH526+AJ526+AL526+AN526+AP526)</f>
        <v>912099</v>
      </c>
      <c r="BF526" s="14">
        <f t="shared" si="40"/>
        <v>-839455</v>
      </c>
      <c r="BG526" s="13">
        <f>(AF526+AH526+AJ526+AL526+AN526+AP526)-(AR526+AV526+AY526+BB526)</f>
        <v>72644</v>
      </c>
      <c r="BH526" s="13">
        <f t="shared" si="41"/>
        <v>0</v>
      </c>
      <c r="BI526" s="14">
        <f>AF526/W526</f>
        <v>211911.22831858406</v>
      </c>
      <c r="BJ526" s="14">
        <f>AH526/Y526</f>
        <v>253098.59767141007</v>
      </c>
      <c r="BK526" s="14">
        <f>AJ526/AA526</f>
        <v>520775.2021709634</v>
      </c>
      <c r="BL526" s="14">
        <f>BI526+BJ526+BK526</f>
        <v>985785.0281609575</v>
      </c>
      <c r="BM526" s="14">
        <f>(AF526/W526)-AF526</f>
        <v>31323.228318584064</v>
      </c>
      <c r="BN526" s="14">
        <f>AH526/Y526-AH526</f>
        <v>91274.597671410069</v>
      </c>
      <c r="BO526" s="14">
        <f>AJ526/AA526-AJ526</f>
        <v>132302.2021709634</v>
      </c>
      <c r="BP526" s="14">
        <f>BG526/S526</f>
        <v>2.6307364932301378E-2</v>
      </c>
      <c r="BQ526" s="14">
        <f>(BG526-CA526)/S526</f>
        <v>2.867428109884175E-2</v>
      </c>
      <c r="BR526" s="27">
        <f>BQ526-BP526</f>
        <v>2.3669161665403719E-3</v>
      </c>
      <c r="BS526" s="28">
        <f t="shared" si="42"/>
        <v>2026479</v>
      </c>
      <c r="BT526" s="11">
        <f>BS526/S526</f>
        <v>0.7338709677419355</v>
      </c>
      <c r="BU526" s="14">
        <f>(BE526-AP526)*1/BT526-(BE526-AP526)</f>
        <v>277070.5384615385</v>
      </c>
      <c r="BV526" s="14">
        <f t="shared" si="43"/>
        <v>0.33030837023549298</v>
      </c>
      <c r="BW526" s="27">
        <f>(AR526+AV526+AY526+BB526)/S526</f>
        <v>0.30400100530319163</v>
      </c>
      <c r="BX526" s="13">
        <f>(AF526+AH526+AJ526+AL526+AN526)/N526</f>
        <v>215.28402366863907</v>
      </c>
      <c r="BY526" s="26">
        <f>BX526/K526</f>
        <v>0.37702981378045369</v>
      </c>
      <c r="BZ526" s="11">
        <f>AP526/BE526</f>
        <v>0.16232448451319428</v>
      </c>
      <c r="CA526" s="15">
        <f>-(BM526+BN526+BO526)/M526</f>
        <v>-6535.8981579732699</v>
      </c>
      <c r="CB526" s="15">
        <f>BG526-CA526</f>
        <v>79179.898157973264</v>
      </c>
      <c r="CC526" s="18">
        <f t="shared" si="44"/>
        <v>0</v>
      </c>
      <c r="CD526" s="17">
        <f>(AF526/(AF526+AH526+AJ526))/(X526/(X526+Z526+AB526))</f>
        <v>1.8022399114047476</v>
      </c>
      <c r="CE526" s="19">
        <f>(AH526/(AF526+AH526+AJ526))/(Z526/(X526+Z526+AB526))</f>
        <v>0.88563317074505565</v>
      </c>
      <c r="CF526" s="18">
        <f>(AJ526/(AF526+AH526+AJ526))/(AB526/(X526+Z526+AB526))</f>
        <v>0.86720122648713904</v>
      </c>
      <c r="CG526">
        <f>AH526/Z526</f>
        <v>133.84946236559139</v>
      </c>
      <c r="CH526" s="11">
        <f>BB526/BE526</f>
        <v>0.2185212350852265</v>
      </c>
      <c r="CI526" s="14">
        <f>AY526/V526</f>
        <v>2247.8091701583153</v>
      </c>
      <c r="CJ526" s="14">
        <f>AV526/M526</f>
        <v>5866.5384615384619</v>
      </c>
      <c r="CK526" s="17">
        <f>N526/V526</f>
        <v>55.268251881945268</v>
      </c>
      <c r="CL526" s="17">
        <f>(AL526+AN526)/N526</f>
        <v>9.3429134967596514</v>
      </c>
      <c r="CM526" s="14">
        <f>AP526/AC526</f>
        <v>6</v>
      </c>
    </row>
    <row r="527" spans="1:91" hidden="1" x14ac:dyDescent="0.2">
      <c r="A527">
        <v>202</v>
      </c>
      <c r="B527" s="2">
        <v>44835</v>
      </c>
      <c r="C527" s="3" t="s">
        <v>29</v>
      </c>
      <c r="D527" t="s">
        <v>28</v>
      </c>
      <c r="E527" s="3" t="s">
        <v>36</v>
      </c>
      <c r="F527" t="s">
        <v>28</v>
      </c>
      <c r="G527" t="str">
        <f>CONCATENATE(C527,E527)</f>
        <v>ANCJNU</v>
      </c>
      <c r="H527" t="s">
        <v>30</v>
      </c>
      <c r="I527">
        <f>U527/M527</f>
        <v>124</v>
      </c>
      <c r="J527" t="str">
        <f>_xlfn.CONCAT(C527,E527,H527)</f>
        <v>ANCJNU737-700</v>
      </c>
      <c r="K527" s="4">
        <v>571</v>
      </c>
      <c r="L527" s="4">
        <f>N527/M527</f>
        <v>95.92307692307692</v>
      </c>
      <c r="M527" s="4">
        <v>26</v>
      </c>
      <c r="N527" s="4">
        <v>2494</v>
      </c>
      <c r="O527" s="4">
        <f>P527/M527</f>
        <v>17</v>
      </c>
      <c r="P527" s="4">
        <v>442</v>
      </c>
      <c r="Q527" s="4">
        <v>584</v>
      </c>
      <c r="R527" s="4">
        <v>1468</v>
      </c>
      <c r="S527" s="4">
        <f>U527*K527</f>
        <v>1840904</v>
      </c>
      <c r="T527" s="7">
        <f>N527/U527</f>
        <v>0.77357320099255578</v>
      </c>
      <c r="U527" s="4">
        <v>3224</v>
      </c>
      <c r="V527" s="4">
        <v>42.809387296233844</v>
      </c>
      <c r="W527" s="7">
        <f>P527/X527</f>
        <v>1</v>
      </c>
      <c r="X527" s="4">
        <v>442</v>
      </c>
      <c r="Y527" s="7">
        <f>Q527/Z527</f>
        <v>0.72456575682382129</v>
      </c>
      <c r="Z527" s="4">
        <v>806</v>
      </c>
      <c r="AA527" s="7">
        <f>R527/AB527</f>
        <v>0.74291497975708498</v>
      </c>
      <c r="AB527" s="4">
        <v>1976</v>
      </c>
      <c r="AC527" s="4">
        <v>13993</v>
      </c>
      <c r="AD527" s="4">
        <f>AP527/AC527</f>
        <v>4.9998570713928396</v>
      </c>
      <c r="AE527" s="7">
        <f>AF527/(AF527+AH527+AJ527+AL527+AN527+AP527)</f>
        <v>0.25044245464839854</v>
      </c>
      <c r="AF527" s="4">
        <v>133583</v>
      </c>
      <c r="AG527" s="7">
        <f>AH527/(AF527+AH527+AJ527+AL527+AN527+AP527)</f>
        <v>0.19733102357008406</v>
      </c>
      <c r="AH527" s="4">
        <v>105254</v>
      </c>
      <c r="AI527" s="7">
        <f>AJ527/(AF527+AH527+AJ527+AL527+AN527+AP527)</f>
        <v>0.3962950047620119</v>
      </c>
      <c r="AJ527" s="4">
        <v>211379</v>
      </c>
      <c r="AK527" s="7">
        <f>AL527/(AF527+AH527+AJ527+AL527+AN527+AP527)</f>
        <v>1.6507682962496346E-2</v>
      </c>
      <c r="AL527" s="4">
        <v>8805</v>
      </c>
      <c r="AM527" s="7">
        <f>AN527/(AF527+AH527+AJ527+AL527+AN527+AP527)</f>
        <v>8.2566536929964685E-3</v>
      </c>
      <c r="AN527" s="4">
        <v>4404</v>
      </c>
      <c r="AO527" s="7">
        <f>AP527/(AF527+AH527+AJ527+AL527+AN527+AP527)</f>
        <v>0.13116718036401268</v>
      </c>
      <c r="AP527" s="4">
        <v>69963</v>
      </c>
      <c r="AQ527" s="6">
        <f>AO527+AM527+AK527+AI527+AG527+AE527</f>
        <v>1</v>
      </c>
      <c r="AR527" s="4">
        <v>157647</v>
      </c>
      <c r="AS527" s="4">
        <f>AR527/M527</f>
        <v>6063.3461538461543</v>
      </c>
      <c r="AT527" s="4">
        <f>AR527/V527</f>
        <v>3682.5334338263001</v>
      </c>
      <c r="AU527" s="7">
        <f>AR527/(AR527+AV527+AY527+BB527)</f>
        <v>0.29363544926240498</v>
      </c>
      <c r="AV527" s="4">
        <v>136228</v>
      </c>
      <c r="AW527" s="4">
        <f>AV527/M527</f>
        <v>5239.5384615384619</v>
      </c>
      <c r="AX527" s="7">
        <f>AV527/(AR527+AV527+AY527+BB527)</f>
        <v>0.25374012814781699</v>
      </c>
      <c r="AY527" s="4">
        <v>140180</v>
      </c>
      <c r="AZ527" s="4">
        <f>AY527/M527</f>
        <v>5391.5384615384619</v>
      </c>
      <c r="BA527" s="7">
        <f>AY527/(AR527+AV527+AY527+BB527)</f>
        <v>0.26110117717180747</v>
      </c>
      <c r="BB527" s="4">
        <v>102825</v>
      </c>
      <c r="BC527" s="11">
        <f>BB527/(AR527+AV527+AY527+BB527)</f>
        <v>0.1915232454179705</v>
      </c>
      <c r="BD527" s="9">
        <f>BC527+BA527+AX527+AU527</f>
        <v>1</v>
      </c>
      <c r="BE527" s="14">
        <f>(AF527+AH527+AJ527+AL527+AN527+AP527)</f>
        <v>533388</v>
      </c>
      <c r="BF527" s="14">
        <f t="shared" si="40"/>
        <v>-536880</v>
      </c>
      <c r="BG527" s="13">
        <f>(AF527+AH527+AJ527+AL527+AN527+AP527)-(AR527+AV527+AY527+BB527)</f>
        <v>-3492</v>
      </c>
      <c r="BH527" s="13">
        <f t="shared" si="41"/>
        <v>1</v>
      </c>
      <c r="BI527" s="14">
        <f>AF527/W527</f>
        <v>133583</v>
      </c>
      <c r="BJ527" s="14">
        <f>AH527/Y527</f>
        <v>145264.93835616441</v>
      </c>
      <c r="BK527" s="14">
        <f>AJ527/AA527</f>
        <v>284526.50136239786</v>
      </c>
      <c r="BL527" s="14">
        <f>BI527+BJ527+BK527</f>
        <v>563374.43971856218</v>
      </c>
      <c r="BM527" s="14">
        <f>(AF527/W527)-AF527</f>
        <v>0</v>
      </c>
      <c r="BN527" s="14">
        <f>AH527/Y527-AH527</f>
        <v>40010.938356164406</v>
      </c>
      <c r="BO527" s="14">
        <f>AJ527/AA527-AJ527</f>
        <v>73147.501362397859</v>
      </c>
      <c r="BP527" s="14">
        <f>BG527/S527</f>
        <v>-1.8968941346208168E-3</v>
      </c>
      <c r="BQ527" s="14">
        <f>(BG527-CA527)/S527</f>
        <v>4.6729632913132047E-4</v>
      </c>
      <c r="BR527" s="27">
        <f>BQ527-BP527</f>
        <v>2.3641904637521373E-3</v>
      </c>
      <c r="BS527" s="28">
        <f t="shared" si="42"/>
        <v>1424074</v>
      </c>
      <c r="BT527" s="11">
        <f>BS527/S527</f>
        <v>0.77357320099255578</v>
      </c>
      <c r="BU527" s="14">
        <f>(BE527-AP527)*1/BT527-(BE527-AP527)</f>
        <v>135645.64955894148</v>
      </c>
      <c r="BV527" s="14">
        <f t="shared" si="43"/>
        <v>0.28974243089264839</v>
      </c>
      <c r="BW527" s="27">
        <f>(AR527+AV527+AY527+BB527)/S527</f>
        <v>0.29163932502726919</v>
      </c>
      <c r="BX527" s="13">
        <f>(AF527+AH527+AJ527+AL527+AN527)/N527</f>
        <v>185.8159582999198</v>
      </c>
      <c r="BY527" s="26">
        <f>BX527/K527</f>
        <v>0.32542199351999967</v>
      </c>
      <c r="BZ527" s="11">
        <f>AP527/BE527</f>
        <v>0.13116718036401268</v>
      </c>
      <c r="CA527" s="15">
        <f>-(BM527+BN527+BO527)/M527</f>
        <v>-4352.2476814831643</v>
      </c>
      <c r="CB527" s="15">
        <f>BG527-CA527</f>
        <v>860.24768148316434</v>
      </c>
      <c r="CC527" s="18">
        <f t="shared" si="44"/>
        <v>0</v>
      </c>
      <c r="CD527" s="17">
        <f>(AF527/(AF527+AH527+AJ527))/(X527/(X527+Z527+AB527))</f>
        <v>2.1642280986172389</v>
      </c>
      <c r="CE527" s="19">
        <f>(AH527/(AF527+AH527+AJ527))/(Z527/(X527+Z527+AB527))</f>
        <v>0.9351422428345505</v>
      </c>
      <c r="CF527" s="18">
        <f>(AJ527/(AF527+AH527+AJ527))/(AB527/(X527+Z527+AB527))</f>
        <v>0.76603569467941934</v>
      </c>
      <c r="CG527">
        <f>AH527/Z527</f>
        <v>130.58808933002481</v>
      </c>
      <c r="CH527" s="11">
        <f>BB527/BE527</f>
        <v>0.19277711534567707</v>
      </c>
      <c r="CI527" s="14">
        <f>AY527/V527</f>
        <v>3274.5154475110262</v>
      </c>
      <c r="CJ527" s="14">
        <f>AV527/M527</f>
        <v>5239.5384615384619</v>
      </c>
      <c r="CK527" s="17">
        <f>N527/V527</f>
        <v>58.258250293140954</v>
      </c>
      <c r="CL527" s="17">
        <f>(AL527+AN527)/N527</f>
        <v>5.2963111467522053</v>
      </c>
      <c r="CM527" s="14">
        <f>AP527/AC527</f>
        <v>4.9998570713928396</v>
      </c>
    </row>
    <row r="528" spans="1:91" hidden="1" x14ac:dyDescent="0.2">
      <c r="A528">
        <v>1217</v>
      </c>
      <c r="B528" s="2">
        <v>45231</v>
      </c>
      <c r="C528" s="3" t="s">
        <v>57</v>
      </c>
      <c r="D528" t="s">
        <v>56</v>
      </c>
      <c r="E528" s="3" t="s">
        <v>43</v>
      </c>
      <c r="F528" t="s">
        <v>38</v>
      </c>
      <c r="G528" t="str">
        <f>CONCATENATE(C528,E528)</f>
        <v>YYCSFO</v>
      </c>
      <c r="H528" t="s">
        <v>31</v>
      </c>
      <c r="I528">
        <f>U528/M528</f>
        <v>163.23529411764707</v>
      </c>
      <c r="J528" t="str">
        <f>_xlfn.CONCAT(C528,E528,H528)</f>
        <v>YYCSFO737-800</v>
      </c>
      <c r="K528" s="4">
        <v>1018</v>
      </c>
      <c r="L528" s="4">
        <f>N528/M528</f>
        <v>138.8235294117647</v>
      </c>
      <c r="M528" s="4">
        <v>17</v>
      </c>
      <c r="N528" s="4">
        <v>2360</v>
      </c>
      <c r="O528" s="4">
        <f>P528/M528</f>
        <v>20.411764705882351</v>
      </c>
      <c r="P528" s="4">
        <v>347</v>
      </c>
      <c r="Q528" s="4">
        <v>587</v>
      </c>
      <c r="R528" s="4">
        <v>1426</v>
      </c>
      <c r="S528" s="4">
        <f>U528*K528</f>
        <v>2824950</v>
      </c>
      <c r="T528" s="7">
        <f>N528/U528</f>
        <v>0.85045045045045042</v>
      </c>
      <c r="U528" s="4">
        <v>2775</v>
      </c>
      <c r="V528" s="4">
        <v>11.256706008583691</v>
      </c>
      <c r="W528" s="7">
        <f>P528/X528</f>
        <v>1</v>
      </c>
      <c r="X528" s="4">
        <v>347</v>
      </c>
      <c r="Y528" s="7">
        <f>Q528/Z528</f>
        <v>0.8893939393939394</v>
      </c>
      <c r="Z528" s="4">
        <v>660</v>
      </c>
      <c r="AA528" s="7">
        <f>R528/AB528</f>
        <v>0.8065610859728507</v>
      </c>
      <c r="AB528" s="4">
        <v>1768</v>
      </c>
      <c r="AC528" s="4">
        <v>0</v>
      </c>
      <c r="AD528" s="4" t="e">
        <f>AP528/AC528</f>
        <v>#DIV/0!</v>
      </c>
      <c r="AE528" s="7">
        <f>AF528/(AF528+AH528+AJ528+AL528+AN528+AP528)</f>
        <v>0.2162129631758388</v>
      </c>
      <c r="AF528" s="4">
        <v>159875</v>
      </c>
      <c r="AG528" s="7">
        <f>AH528/(AF528+AH528+AJ528+AL528+AN528+AP528)</f>
        <v>0.24640907289774733</v>
      </c>
      <c r="AH528" s="4">
        <v>182203</v>
      </c>
      <c r="AI528" s="7">
        <f>AJ528/(AF528+AH528+AJ528+AL528+AN528+AP528)</f>
        <v>0.51231686981781988</v>
      </c>
      <c r="AJ528" s="4">
        <v>378824</v>
      </c>
      <c r="AK528" s="7">
        <f>AL528/(AF528+AH528+AJ528+AL528+AN528+AP528)</f>
        <v>1.3490066037085172E-2</v>
      </c>
      <c r="AL528" s="4">
        <v>9975</v>
      </c>
      <c r="AM528" s="7">
        <f>AN528/(AF528+AH528+AJ528+AL528+AN528+AP528)</f>
        <v>1.1571028071508845E-2</v>
      </c>
      <c r="AN528" s="4">
        <v>8556</v>
      </c>
      <c r="AO528" s="7">
        <f>AP528/(AF528+AH528+AJ528+AL528+AN528+AP528)</f>
        <v>0</v>
      </c>
      <c r="AP528" s="4">
        <v>0</v>
      </c>
      <c r="AQ528" s="6">
        <f>AO528+AM528+AK528+AI528+AG528+AE528</f>
        <v>1</v>
      </c>
      <c r="AR528" s="4">
        <v>46806</v>
      </c>
      <c r="AS528" s="4">
        <f>AR528/M528</f>
        <v>2753.294117647059</v>
      </c>
      <c r="AT528" s="4">
        <f>AR528/V528</f>
        <v>4158.0547599189804</v>
      </c>
      <c r="AU528" s="7">
        <f>AR528/(AR528+AV528+AY528+BB528)</f>
        <v>0.22961338651047108</v>
      </c>
      <c r="AV528" s="4">
        <v>96798</v>
      </c>
      <c r="AW528" s="4">
        <f>AV528/M528</f>
        <v>5694</v>
      </c>
      <c r="AX528" s="7">
        <f>AV528/(AR528+AV528+AY528+BB528)</f>
        <v>0.47485614210657995</v>
      </c>
      <c r="AY528" s="4">
        <v>25303</v>
      </c>
      <c r="AZ528" s="4">
        <f>AY528/M528</f>
        <v>1488.4117647058824</v>
      </c>
      <c r="BA528" s="7">
        <f>AY528/(AR528+AV528+AY528+BB528)</f>
        <v>0.12412740928245204</v>
      </c>
      <c r="BB528" s="4">
        <v>34940</v>
      </c>
      <c r="BC528" s="11">
        <f>BB528/(AR528+AV528+AY528+BB528)</f>
        <v>0.17140306210049694</v>
      </c>
      <c r="BD528" s="9">
        <f>BC528+BA528+AX528+AU528</f>
        <v>1</v>
      </c>
      <c r="BE528" s="14">
        <f>(AF528+AH528+AJ528+AL528+AN528+AP528)</f>
        <v>739433</v>
      </c>
      <c r="BF528" s="14">
        <f t="shared" si="40"/>
        <v>-203847</v>
      </c>
      <c r="BG528" s="13">
        <f>(AF528+AH528+AJ528+AL528+AN528+AP528)-(AR528+AV528+AY528+BB528)</f>
        <v>535586</v>
      </c>
      <c r="BH528" s="13">
        <f t="shared" si="41"/>
        <v>0</v>
      </c>
      <c r="BI528" s="14">
        <f>AF528/W528</f>
        <v>159875</v>
      </c>
      <c r="BJ528" s="14">
        <f>AH528/Y528</f>
        <v>204861.97614991482</v>
      </c>
      <c r="BK528" s="14">
        <f>AJ528/AA528</f>
        <v>469678.00280504907</v>
      </c>
      <c r="BL528" s="14">
        <f>BI528+BJ528+BK528</f>
        <v>834414.97895496385</v>
      </c>
      <c r="BM528" s="14">
        <f>(AF528/W528)-AF528</f>
        <v>0</v>
      </c>
      <c r="BN528" s="14">
        <f>AH528/Y528-AH528</f>
        <v>22658.976149914815</v>
      </c>
      <c r="BO528" s="14">
        <f>AJ528/AA528-AJ528</f>
        <v>90854.002805049066</v>
      </c>
      <c r="BP528" s="14">
        <f>BG528/S528</f>
        <v>0.18959132020035752</v>
      </c>
      <c r="BQ528" s="14">
        <f>(BG528-CA528)/S528</f>
        <v>0.19195498470987957</v>
      </c>
      <c r="BR528" s="27">
        <f>BQ528-BP528</f>
        <v>2.363664509522051E-3</v>
      </c>
      <c r="BS528" s="28">
        <f t="shared" si="42"/>
        <v>2402480</v>
      </c>
      <c r="BT528" s="11">
        <f>BS528/S528</f>
        <v>0.85045045045045042</v>
      </c>
      <c r="BU528" s="14">
        <f>(BE528-AP528)*1/BT528-(BE528-AP528)</f>
        <v>130027.41313559329</v>
      </c>
      <c r="BV528" s="14">
        <f t="shared" si="43"/>
        <v>0.26175082744827344</v>
      </c>
      <c r="BW528" s="27">
        <f>(AR528+AV528+AY528+BB528)/S528</f>
        <v>7.2159507247915894E-2</v>
      </c>
      <c r="BX528" s="13">
        <f>(AF528+AH528+AJ528+AL528+AN528)/N528</f>
        <v>313.31906779661017</v>
      </c>
      <c r="BY528" s="26">
        <f>BX528/K528</f>
        <v>0.30777904498684694</v>
      </c>
      <c r="BZ528" s="11">
        <f>AP528/BE528</f>
        <v>0</v>
      </c>
      <c r="CA528" s="15">
        <f>-(BM528+BN528+BO528)/M528</f>
        <v>-6677.2340561743458</v>
      </c>
      <c r="CB528" s="15">
        <f>BG528-CA528</f>
        <v>542263.23405617429</v>
      </c>
      <c r="CC528" s="18">
        <f t="shared" si="44"/>
        <v>0</v>
      </c>
      <c r="CD528" s="17">
        <f>(AF528/(AF528+AH528+AJ528))/(X528/(X528+Z528+AB528))</f>
        <v>1.7735271439525524</v>
      </c>
      <c r="CE528" s="19">
        <f>(AH528/(AF528+AH528+AJ528))/(Z528/(X528+Z528+AB528))</f>
        <v>1.0626698156677958</v>
      </c>
      <c r="CF528" s="18">
        <f>(AJ528/(AF528+AH528+AJ528))/(AB528/(X528+Z528+AB528))</f>
        <v>0.82478733184825725</v>
      </c>
      <c r="CG528">
        <f>AH528/Z528</f>
        <v>276.06515151515151</v>
      </c>
      <c r="CH528" s="11">
        <f>BB528/BE528</f>
        <v>4.7252421788045708E-2</v>
      </c>
      <c r="CI528" s="14">
        <f>AY528/V528</f>
        <v>2247.8156559037293</v>
      </c>
      <c r="CJ528" s="14">
        <f>AV528/M528</f>
        <v>5694</v>
      </c>
      <c r="CK528" s="17">
        <f>N528/V528</f>
        <v>209.65280590968663</v>
      </c>
      <c r="CL528" s="17">
        <f>(AL528+AN528)/N528</f>
        <v>7.8521186440677964</v>
      </c>
      <c r="CM528" s="14" t="e">
        <f>AP528/AC528</f>
        <v>#DIV/0!</v>
      </c>
    </row>
    <row r="529" spans="1:91" hidden="1" x14ac:dyDescent="0.2">
      <c r="A529">
        <v>673</v>
      </c>
      <c r="B529" s="2">
        <v>45170</v>
      </c>
      <c r="C529" s="3" t="s">
        <v>37</v>
      </c>
      <c r="D529" t="s">
        <v>38</v>
      </c>
      <c r="E529" s="3" t="s">
        <v>52</v>
      </c>
      <c r="F529" t="s">
        <v>33</v>
      </c>
      <c r="G529" t="str">
        <f>CONCATENATE(C529,E529)</f>
        <v>LAXOGG</v>
      </c>
      <c r="H529" t="s">
        <v>49</v>
      </c>
      <c r="I529">
        <f>U529/M529</f>
        <v>273.39999999999998</v>
      </c>
      <c r="J529" t="str">
        <f>_xlfn.CONCAT(C529,E529,H529)</f>
        <v>LAXOGGA330-200</v>
      </c>
      <c r="K529" s="4">
        <v>2486</v>
      </c>
      <c r="L529" s="4">
        <f>N529/M529</f>
        <v>192.46666666666667</v>
      </c>
      <c r="M529" s="4">
        <v>15</v>
      </c>
      <c r="N529" s="4">
        <v>2887</v>
      </c>
      <c r="O529" s="4">
        <f>P529/M529</f>
        <v>30.666666666666668</v>
      </c>
      <c r="P529" s="4">
        <v>460</v>
      </c>
      <c r="Q529" s="4">
        <v>749</v>
      </c>
      <c r="R529" s="4">
        <v>1678</v>
      </c>
      <c r="S529" s="4">
        <f>U529*K529</f>
        <v>10195086</v>
      </c>
      <c r="T529" s="7">
        <f>N529/U529</f>
        <v>0.70397464033162638</v>
      </c>
      <c r="U529" s="4">
        <v>4101</v>
      </c>
      <c r="V529" s="4">
        <v>83.439664502164504</v>
      </c>
      <c r="W529" s="7">
        <f>P529/X529</f>
        <v>0.86629001883239176</v>
      </c>
      <c r="X529" s="4">
        <v>531</v>
      </c>
      <c r="Y529" s="7">
        <f>Q529/Z529</f>
        <v>0.7580971659919028</v>
      </c>
      <c r="Z529" s="4">
        <v>988</v>
      </c>
      <c r="AA529" s="7">
        <f>R529/AB529</f>
        <v>0.65013560635412626</v>
      </c>
      <c r="AB529" s="4">
        <v>2581</v>
      </c>
      <c r="AC529" s="4">
        <v>160350</v>
      </c>
      <c r="AD529" s="4">
        <f>AP529/AC529</f>
        <v>5.9999750545681323</v>
      </c>
      <c r="AE529" s="7">
        <f>AF529/(AF529+AH529+AJ529+AL529+AN529+AP529)</f>
        <v>0.12920726927978743</v>
      </c>
      <c r="AF529" s="4">
        <v>248586</v>
      </c>
      <c r="AG529" s="7">
        <f>AH529/(AF529+AH529+AJ529+AL529+AN529+AP529)</f>
        <v>0.11826925275945303</v>
      </c>
      <c r="AH529" s="4">
        <v>227542</v>
      </c>
      <c r="AI529" s="7">
        <f>AJ529/(AF529+AH529+AJ529+AL529+AN529+AP529)</f>
        <v>0.23937696342698184</v>
      </c>
      <c r="AJ529" s="4">
        <v>460545</v>
      </c>
      <c r="AK529" s="7">
        <f>AL529/(AF529+AH529+AJ529+AL529+AN529+AP529)</f>
        <v>6.1036460748092967E-3</v>
      </c>
      <c r="AL529" s="4">
        <v>11743</v>
      </c>
      <c r="AM529" s="7">
        <f>AN529/(AF529+AH529+AJ529+AL529+AN529+AP529)</f>
        <v>6.975298503273504E-3</v>
      </c>
      <c r="AN529" s="4">
        <v>13420</v>
      </c>
      <c r="AO529" s="7">
        <f>AP529/(AF529+AH529+AJ529+AL529+AN529+AP529)</f>
        <v>0.5000675699556949</v>
      </c>
      <c r="AP529" s="4">
        <v>962096</v>
      </c>
      <c r="AQ529" s="6">
        <f>AO529+AM529+AK529+AI529+AG529+AE529</f>
        <v>0.99999999999999989</v>
      </c>
      <c r="AR529" s="4">
        <v>413873</v>
      </c>
      <c r="AS529" s="4">
        <f>AR529/M529</f>
        <v>27591.533333333333</v>
      </c>
      <c r="AT529" s="4">
        <f>AR529/V529</f>
        <v>4960.1469812868645</v>
      </c>
      <c r="AU529" s="7">
        <f>AR529/(AR529+AV529+AY529+BB529)</f>
        <v>0.31073249509920586</v>
      </c>
      <c r="AV529" s="4">
        <v>119398</v>
      </c>
      <c r="AW529" s="4">
        <f>AV529/M529</f>
        <v>7959.8666666666668</v>
      </c>
      <c r="AX529" s="7">
        <f>AV529/(AR529+AV529+AY529+BB529)</f>
        <v>8.9643051008050742E-2</v>
      </c>
      <c r="AY529" s="4">
        <v>425527</v>
      </c>
      <c r="AZ529" s="4">
        <f>AY529/M529</f>
        <v>28368.466666666667</v>
      </c>
      <c r="BA529" s="7">
        <f>AY529/(AR529+AV529+AY529+BB529)</f>
        <v>0.3194822238756328</v>
      </c>
      <c r="BB529" s="4">
        <v>373129</v>
      </c>
      <c r="BC529" s="11">
        <f>BB529/(AR529+AV529+AY529+BB529)</f>
        <v>0.28014223001711053</v>
      </c>
      <c r="BD529" s="9">
        <f>BC529+BA529+AX529+AU529</f>
        <v>0.99999999999999989</v>
      </c>
      <c r="BE529" s="14">
        <f>(AF529+AH529+AJ529+AL529+AN529+AP529)</f>
        <v>1923932</v>
      </c>
      <c r="BF529" s="14">
        <f t="shared" si="40"/>
        <v>-1331927</v>
      </c>
      <c r="BG529" s="13">
        <f>(AF529+AH529+AJ529+AL529+AN529+AP529)-(AR529+AV529+AY529+BB529)</f>
        <v>592005</v>
      </c>
      <c r="BH529" s="13">
        <f t="shared" si="41"/>
        <v>0</v>
      </c>
      <c r="BI529" s="14">
        <f>AF529/W529</f>
        <v>286954.70869565214</v>
      </c>
      <c r="BJ529" s="14">
        <f>AH529/Y529</f>
        <v>300148.85981308413</v>
      </c>
      <c r="BK529" s="14">
        <f>AJ529/AA529</f>
        <v>708382.98271752091</v>
      </c>
      <c r="BL529" s="14">
        <f>BI529+BJ529+BK529</f>
        <v>1295486.5512262573</v>
      </c>
      <c r="BM529" s="14">
        <f>(AF529/W529)-AF529</f>
        <v>38368.708695652138</v>
      </c>
      <c r="BN529" s="14">
        <f>AH529/Y529-AH529</f>
        <v>72606.859813084127</v>
      </c>
      <c r="BO529" s="14">
        <f>AJ529/AA529-AJ529</f>
        <v>247837.98271752091</v>
      </c>
      <c r="BP529" s="14">
        <f>BG529/S529</f>
        <v>5.8067680841534831E-2</v>
      </c>
      <c r="BQ529" s="14">
        <f>(BG529-CA529)/S529</f>
        <v>6.0413997823567531E-2</v>
      </c>
      <c r="BR529" s="27">
        <f>BQ529-BP529</f>
        <v>2.3463169820326993E-3</v>
      </c>
      <c r="BS529" s="28">
        <f t="shared" si="42"/>
        <v>7177082</v>
      </c>
      <c r="BT529" s="11">
        <f>BS529/S529</f>
        <v>0.70397464033162638</v>
      </c>
      <c r="BU529" s="14">
        <f>(BE529-AP529)*1/BT529-(BE529-AP529)</f>
        <v>404457.53515760321</v>
      </c>
      <c r="BV529" s="14">
        <f t="shared" si="43"/>
        <v>0.18871169894986664</v>
      </c>
      <c r="BW529" s="27">
        <f>(AR529+AV529+AY529+BB529)/S529</f>
        <v>0.13064401810833179</v>
      </c>
      <c r="BX529" s="13">
        <f>(AF529+AH529+AJ529+AL529+AN529)/N529</f>
        <v>333.16106685140284</v>
      </c>
      <c r="BY529" s="26">
        <f>BX529/K529</f>
        <v>0.13401491023789333</v>
      </c>
      <c r="BZ529" s="11">
        <f>AP529/BE529</f>
        <v>0.5000675699556949</v>
      </c>
      <c r="CA529" s="15">
        <f>-(BM529+BN529+BO529)/M529</f>
        <v>-23920.903415083812</v>
      </c>
      <c r="CB529" s="15">
        <f>BG529-CA529</f>
        <v>615925.90341508377</v>
      </c>
      <c r="CC529" s="18">
        <f t="shared" si="44"/>
        <v>0</v>
      </c>
      <c r="CD529" s="17">
        <f>(AF529/(AF529+AH529+AJ529))/(X529/(X529+Z529+AB529))</f>
        <v>2.0491700517544604</v>
      </c>
      <c r="CE529" s="19">
        <f>(AH529/(AF529+AH529+AJ529))/(Z529/(X529+Z529+AB529))</f>
        <v>1.0080927269883906</v>
      </c>
      <c r="CF529" s="18">
        <f>(AJ529/(AF529+AH529+AJ529))/(AB529/(X529+Z529+AB529))</f>
        <v>0.78105195205495992</v>
      </c>
      <c r="CG529">
        <f>AH529/Z529</f>
        <v>230.30566801619435</v>
      </c>
      <c r="CH529" s="11">
        <f>BB529/BE529</f>
        <v>0.19394084614217136</v>
      </c>
      <c r="CI529" s="14">
        <f>AY529/V529</f>
        <v>5099.8167662690139</v>
      </c>
      <c r="CJ529" s="14">
        <f>AV529/M529</f>
        <v>7959.8666666666668</v>
      </c>
      <c r="CK529" s="17">
        <f>N529/V529</f>
        <v>34.599851488198496</v>
      </c>
      <c r="CL529" s="17">
        <f>(AL529+AN529)/N529</f>
        <v>8.7159681330100458</v>
      </c>
      <c r="CM529" s="14">
        <f>AP529/AC529</f>
        <v>5.9999750545681323</v>
      </c>
    </row>
    <row r="530" spans="1:91" x14ac:dyDescent="0.2">
      <c r="A530">
        <v>1090</v>
      </c>
      <c r="B530" s="2">
        <v>45231</v>
      </c>
      <c r="C530" s="3" t="s">
        <v>37</v>
      </c>
      <c r="D530" t="s">
        <v>38</v>
      </c>
      <c r="E530" s="3" t="s">
        <v>46</v>
      </c>
      <c r="F530" t="s">
        <v>42</v>
      </c>
      <c r="G530" t="str">
        <f>CONCATENATE(C530,E530)</f>
        <v>LAXGEG</v>
      </c>
      <c r="H530" t="s">
        <v>40</v>
      </c>
      <c r="I530">
        <f>U530/M530</f>
        <v>69.066666666666663</v>
      </c>
      <c r="J530" t="str">
        <f>_xlfn.CONCAT(C530,E530,H530)</f>
        <v>LAXGEGE175</v>
      </c>
      <c r="K530" s="4">
        <v>945</v>
      </c>
      <c r="L530" s="4">
        <f>N530/M530</f>
        <v>57.6</v>
      </c>
      <c r="M530" s="4">
        <v>15</v>
      </c>
      <c r="N530" s="4">
        <v>864</v>
      </c>
      <c r="O530" s="4">
        <f>P530/M530</f>
        <v>8.4666666666666668</v>
      </c>
      <c r="P530" s="4">
        <v>127</v>
      </c>
      <c r="Q530" s="4">
        <v>200</v>
      </c>
      <c r="R530" s="4">
        <v>537</v>
      </c>
      <c r="S530" s="4">
        <f>U530*K530</f>
        <v>979020</v>
      </c>
      <c r="T530" s="7">
        <f>N530/U530</f>
        <v>0.83397683397683398</v>
      </c>
      <c r="U530" s="4">
        <v>1036</v>
      </c>
      <c r="V530" s="4">
        <v>37.477772835112688</v>
      </c>
      <c r="W530" s="7">
        <f>P530/X530</f>
        <v>0.85810810810810811</v>
      </c>
      <c r="X530" s="4">
        <v>148</v>
      </c>
      <c r="Y530" s="7">
        <f>Q530/Z530</f>
        <v>0.75187969924812026</v>
      </c>
      <c r="Z530" s="4">
        <v>266</v>
      </c>
      <c r="AA530" s="7">
        <f>R530/AB530</f>
        <v>0.8619582664526485</v>
      </c>
      <c r="AB530" s="4">
        <v>623</v>
      </c>
      <c r="AC530" s="4">
        <v>0</v>
      </c>
      <c r="AD530" s="4" t="e">
        <f>AP530/AC530</f>
        <v>#DIV/0!</v>
      </c>
      <c r="AE530" s="7">
        <f>AF530/(AF530+AH530+AJ530+AL530+AN530+AP530)</f>
        <v>0.24021880162100678</v>
      </c>
      <c r="AF530" s="4">
        <v>42027</v>
      </c>
      <c r="AG530" s="7">
        <f>AH530/(AF530+AH530+AJ530+AL530+AN530+AP530)</f>
        <v>0.23232525306796684</v>
      </c>
      <c r="AH530" s="4">
        <v>40646</v>
      </c>
      <c r="AI530" s="7">
        <f>AJ530/(AF530+AH530+AJ530+AL530+AN530+AP530)</f>
        <v>0.49061176430241266</v>
      </c>
      <c r="AJ530" s="4">
        <v>85834</v>
      </c>
      <c r="AK530" s="7">
        <f>AL530/(AF530+AH530+AJ530+AL530+AN530+AP530)</f>
        <v>2.1508633747349289E-2</v>
      </c>
      <c r="AL530" s="4">
        <v>3763</v>
      </c>
      <c r="AM530" s="7">
        <f>AN530/(AF530+AH530+AJ530+AL530+AN530+AP530)</f>
        <v>1.5335547261264454E-2</v>
      </c>
      <c r="AN530" s="4">
        <v>2683</v>
      </c>
      <c r="AO530" s="7">
        <f>AP530/(AF530+AH530+AJ530+AL530+AN530+AP530)</f>
        <v>0</v>
      </c>
      <c r="AP530" s="4">
        <v>0</v>
      </c>
      <c r="AQ530" s="6">
        <f>AO530+AM530+AK530+AI530+AG530+AE530</f>
        <v>1</v>
      </c>
      <c r="AR530" s="4">
        <v>93553</v>
      </c>
      <c r="AS530" s="4">
        <f>AR530/M530</f>
        <v>6236.8666666666668</v>
      </c>
      <c r="AT530" s="4">
        <f>AR530/V530</f>
        <v>2496.2262408600436</v>
      </c>
      <c r="AU530" s="7">
        <f>AR530/(AR530+AV530+AY530+BB530)</f>
        <v>0.37581296322333141</v>
      </c>
      <c r="AV530" s="4">
        <v>48202</v>
      </c>
      <c r="AW530" s="4">
        <f>AV530/M530</f>
        <v>3213.4666666666667</v>
      </c>
      <c r="AX530" s="7">
        <f>AV530/(AR530+AV530+AY530+BB530)</f>
        <v>0.19363287605198143</v>
      </c>
      <c r="AY530" s="4">
        <v>51872</v>
      </c>
      <c r="AZ530" s="4">
        <f>AY530/M530</f>
        <v>3458.1333333333332</v>
      </c>
      <c r="BA530" s="7">
        <f>AY530/(AR530+AV530+AY530+BB530)</f>
        <v>0.2083756803984976</v>
      </c>
      <c r="BB530" s="4">
        <v>55308</v>
      </c>
      <c r="BC530" s="11">
        <f>BB530/(AR530+AV530+AY530+BB530)</f>
        <v>0.22217848032618956</v>
      </c>
      <c r="BD530" s="9">
        <f>BC530+BA530+AX530+AU530</f>
        <v>1</v>
      </c>
      <c r="BE530" s="14">
        <f>(AF530+AH530+AJ530+AL530+AN530+AP530)</f>
        <v>174953</v>
      </c>
      <c r="BF530" s="14">
        <f t="shared" si="40"/>
        <v>-248935</v>
      </c>
      <c r="BG530" s="13">
        <f>(AF530+AH530+AJ530+AL530+AN530+AP530)-(AR530+AV530+AY530+BB530)</f>
        <v>-73982</v>
      </c>
      <c r="BH530" s="13">
        <f t="shared" si="41"/>
        <v>1</v>
      </c>
      <c r="BI530" s="14">
        <f>AF530/W530</f>
        <v>48976.346456692911</v>
      </c>
      <c r="BJ530" s="14">
        <f>AH530/Y530</f>
        <v>54059.18</v>
      </c>
      <c r="BK530" s="14">
        <f>AJ530/AA530</f>
        <v>99580.227188081932</v>
      </c>
      <c r="BL530" s="14">
        <f>BI530+BJ530+BK530</f>
        <v>202615.75364477484</v>
      </c>
      <c r="BM530" s="14">
        <f>(AF530/W530)-AF530</f>
        <v>6949.3464566929106</v>
      </c>
      <c r="BN530" s="14">
        <f>AH530/Y530-AH530</f>
        <v>13413.18</v>
      </c>
      <c r="BO530" s="14">
        <f>AJ530/AA530-AJ530</f>
        <v>13746.227188081932</v>
      </c>
      <c r="BP530" s="14">
        <f>BG530/S530</f>
        <v>-7.5567404138832714E-2</v>
      </c>
      <c r="BQ530" s="14">
        <f>(BG530-CA530)/S530</f>
        <v>-7.3244758115613928E-2</v>
      </c>
      <c r="BR530" s="27">
        <f>BQ530-BP530</f>
        <v>2.3226460232187857E-3</v>
      </c>
      <c r="BS530" s="28">
        <f t="shared" si="42"/>
        <v>816480</v>
      </c>
      <c r="BT530" s="11">
        <f>BS530/S530</f>
        <v>0.83397683397683398</v>
      </c>
      <c r="BU530" s="14">
        <f>(BE530-AP530)*1/BT530-(BE530-AP530)</f>
        <v>34828.606481481489</v>
      </c>
      <c r="BV530" s="14">
        <f t="shared" si="43"/>
        <v>0.17870217155931442</v>
      </c>
      <c r="BW530" s="27">
        <f>(AR530+AV530+AY530+BB530)/S530</f>
        <v>0.25426957569814712</v>
      </c>
      <c r="BX530" s="13">
        <f>(AF530+AH530+AJ530+AL530+AN530)/N530</f>
        <v>202.49189814814815</v>
      </c>
      <c r="BY530" s="26">
        <f>BX530/K530</f>
        <v>0.21427714089751126</v>
      </c>
      <c r="BZ530" s="11">
        <f>AP530/BE530</f>
        <v>0</v>
      </c>
      <c r="CA530" s="15">
        <f>-(BM530+BN530+BO530)/M530</f>
        <v>-2273.9169096516562</v>
      </c>
      <c r="CB530" s="15">
        <f>BG530-CA530</f>
        <v>-71708.083090348344</v>
      </c>
      <c r="CC530" s="18">
        <f t="shared" si="44"/>
        <v>1</v>
      </c>
      <c r="CD530" s="17">
        <f>(AF530/(AF530+AH530+AJ530))/(X530/(X530+Z530+AB530))</f>
        <v>1.747541444665303</v>
      </c>
      <c r="CE530" s="19">
        <f>(AH530/(AF530+AH530+AJ530))/(Z530/(X530+Z530+AB530))</f>
        <v>0.94036614618673842</v>
      </c>
      <c r="CF530" s="18">
        <f>(AJ530/(AF530+AH530+AJ530))/(AB530/(X530+Z530+AB530))</f>
        <v>0.84787555586494823</v>
      </c>
      <c r="CG530">
        <f>AH530/Z530</f>
        <v>152.80451127819549</v>
      </c>
      <c r="CH530" s="11">
        <f>BB530/BE530</f>
        <v>0.31613061793738889</v>
      </c>
      <c r="CI530" s="14">
        <f>AY530/V530</f>
        <v>1384.0737075870595</v>
      </c>
      <c r="CJ530" s="14">
        <f>AV530/M530</f>
        <v>3213.4666666666667</v>
      </c>
      <c r="CK530" s="17">
        <f>N530/V530</f>
        <v>23.053664469371132</v>
      </c>
      <c r="CL530" s="17">
        <f>(AL530+AN530)/N530</f>
        <v>7.4606481481481479</v>
      </c>
      <c r="CM530" s="14" t="e">
        <f>AP530/AC530</f>
        <v>#DIV/0!</v>
      </c>
    </row>
    <row r="531" spans="1:91" hidden="1" x14ac:dyDescent="0.2">
      <c r="A531">
        <v>440</v>
      </c>
      <c r="B531" s="2">
        <v>44866</v>
      </c>
      <c r="C531" s="3" t="s">
        <v>32</v>
      </c>
      <c r="D531" t="s">
        <v>33</v>
      </c>
      <c r="E531" s="3" t="s">
        <v>43</v>
      </c>
      <c r="F531" t="s">
        <v>38</v>
      </c>
      <c r="G531" t="str">
        <f>CONCATENATE(C531,E531)</f>
        <v>HNLSFO</v>
      </c>
      <c r="H531" t="s">
        <v>35</v>
      </c>
      <c r="I531">
        <f>U531/M531</f>
        <v>178</v>
      </c>
      <c r="J531" t="str">
        <f>_xlfn.CONCAT(C531,E531,H531)</f>
        <v>HNLSFO737-Max 9</v>
      </c>
      <c r="K531" s="4">
        <v>2399</v>
      </c>
      <c r="L531" s="4">
        <f>N531/M531</f>
        <v>155</v>
      </c>
      <c r="M531" s="4">
        <v>6</v>
      </c>
      <c r="N531" s="4">
        <v>930</v>
      </c>
      <c r="O531" s="4">
        <f>P531/M531</f>
        <v>23</v>
      </c>
      <c r="P531" s="4">
        <v>138</v>
      </c>
      <c r="Q531" s="4">
        <v>258</v>
      </c>
      <c r="R531" s="4">
        <v>534</v>
      </c>
      <c r="S531" s="4">
        <f>U531*K531</f>
        <v>2562132</v>
      </c>
      <c r="T531" s="7">
        <f>N531/U531</f>
        <v>0.8707865168539326</v>
      </c>
      <c r="U531" s="4">
        <v>1068</v>
      </c>
      <c r="V531" s="4">
        <v>30.116779089376053</v>
      </c>
      <c r="W531" s="7">
        <f>P531/X531</f>
        <v>1</v>
      </c>
      <c r="X531" s="4">
        <v>138</v>
      </c>
      <c r="Y531" s="7">
        <f>Q531/Z531</f>
        <v>1</v>
      </c>
      <c r="Z531" s="4">
        <v>258</v>
      </c>
      <c r="AA531" s="7">
        <f>R531/AB531</f>
        <v>0.7946428571428571</v>
      </c>
      <c r="AB531" s="4">
        <v>672</v>
      </c>
      <c r="AC531" s="4">
        <v>1151</v>
      </c>
      <c r="AD531" s="4">
        <f>AP531/AC531</f>
        <v>5</v>
      </c>
      <c r="AE531" s="7">
        <f>AF531/(AF531+AH531+AJ531+AL531+AN531+AP531)</f>
        <v>0.25456017373314227</v>
      </c>
      <c r="AF531" s="4">
        <v>79240</v>
      </c>
      <c r="AG531" s="7">
        <f>AH531/(AF531+AH531+AJ531+AL531+AN531+AP531)</f>
        <v>0.26651396482931877</v>
      </c>
      <c r="AH531" s="4">
        <v>82961</v>
      </c>
      <c r="AI531" s="7">
        <f>AJ531/(AF531+AH531+AJ531+AL531+AN531+AP531)</f>
        <v>0.44326366445859383</v>
      </c>
      <c r="AJ531" s="4">
        <v>137980</v>
      </c>
      <c r="AK531" s="7">
        <f>AL531/(AF531+AH531+AJ531+AL531+AN531+AP531)</f>
        <v>1.0312192802667678E-2</v>
      </c>
      <c r="AL531" s="4">
        <v>3210</v>
      </c>
      <c r="AM531" s="7">
        <f>AN531/(AF531+AH531+AJ531+AL531+AN531+AP531)</f>
        <v>6.8619451172891458E-3</v>
      </c>
      <c r="AN531" s="4">
        <v>2136</v>
      </c>
      <c r="AO531" s="7">
        <f>AP531/(AF531+AH531+AJ531+AL531+AN531+AP531)</f>
        <v>1.8488059058988312E-2</v>
      </c>
      <c r="AP531" s="4">
        <v>5755</v>
      </c>
      <c r="AQ531" s="6">
        <f>AO531+AM531+AK531+AI531+AG531+AE531</f>
        <v>1</v>
      </c>
      <c r="AR531" s="4">
        <v>102236</v>
      </c>
      <c r="AS531" s="4">
        <f>AR531/M531</f>
        <v>17039.333333333332</v>
      </c>
      <c r="AT531" s="4">
        <f>AR531/V531</f>
        <v>3394.6525190027578</v>
      </c>
      <c r="AU531" s="7">
        <f>AR531/(AR531+AV531+AY531+BB531)</f>
        <v>0.34683783068603569</v>
      </c>
      <c r="AV531" s="4">
        <v>31437</v>
      </c>
      <c r="AW531" s="4">
        <f>AV531/M531</f>
        <v>5239.5</v>
      </c>
      <c r="AX531" s="7">
        <f>AV531/(AR531+AV531+AY531+BB531)</f>
        <v>0.10665069919868642</v>
      </c>
      <c r="AY531" s="4">
        <v>88756</v>
      </c>
      <c r="AZ531" s="4">
        <f>AY531/M531</f>
        <v>14792.666666666666</v>
      </c>
      <c r="BA531" s="7">
        <f>AY531/(AR531+AV531+AY531+BB531)</f>
        <v>0.30110664052163411</v>
      </c>
      <c r="BB531" s="4">
        <v>72337</v>
      </c>
      <c r="BC531" s="11">
        <f>BB531/(AR531+AV531+AY531+BB531)</f>
        <v>0.24540482959364376</v>
      </c>
      <c r="BD531" s="9">
        <f>BC531+BA531+AX531+AU531</f>
        <v>1</v>
      </c>
      <c r="BE531" s="14">
        <f>(AF531+AH531+AJ531+AL531+AN531+AP531)</f>
        <v>311282</v>
      </c>
      <c r="BF531" s="14">
        <f t="shared" si="40"/>
        <v>-294766</v>
      </c>
      <c r="BG531" s="13">
        <f>(AF531+AH531+AJ531+AL531+AN531+AP531)-(AR531+AV531+AY531+BB531)</f>
        <v>16516</v>
      </c>
      <c r="BH531" s="13">
        <f t="shared" si="41"/>
        <v>0</v>
      </c>
      <c r="BI531" s="14">
        <f>AF531/W531</f>
        <v>79240</v>
      </c>
      <c r="BJ531" s="14">
        <f>AH531/Y531</f>
        <v>82961</v>
      </c>
      <c r="BK531" s="14">
        <f>AJ531/AA531</f>
        <v>173637.75280898876</v>
      </c>
      <c r="BL531" s="14">
        <f>BI531+BJ531+BK531</f>
        <v>335838.75280898879</v>
      </c>
      <c r="BM531" s="14">
        <f>(AF531/W531)-AF531</f>
        <v>0</v>
      </c>
      <c r="BN531" s="14">
        <f>AH531/Y531-AH531</f>
        <v>0</v>
      </c>
      <c r="BO531" s="14">
        <f>AJ531/AA531-AJ531</f>
        <v>35657.752808988764</v>
      </c>
      <c r="BP531" s="14">
        <f>BG531/S531</f>
        <v>6.4461940290351941E-3</v>
      </c>
      <c r="BQ531" s="14">
        <f>(BG531-CA531)/S531</f>
        <v>8.7657305718433429E-3</v>
      </c>
      <c r="BR531" s="27">
        <f>BQ531-BP531</f>
        <v>2.3195365428081488E-3</v>
      </c>
      <c r="BS531" s="28">
        <f t="shared" si="42"/>
        <v>2231070</v>
      </c>
      <c r="BT531" s="11">
        <f>BS531/S531</f>
        <v>0.8707865168539326</v>
      </c>
      <c r="BU531" s="14">
        <f>(BE531-AP531)*1/BT531-(BE531-AP531)</f>
        <v>45336.264516129042</v>
      </c>
      <c r="BV531" s="14">
        <f t="shared" si="43"/>
        <v>0.12149335006939534</v>
      </c>
      <c r="BW531" s="27">
        <f>(AR531+AV531+AY531+BB531)/S531</f>
        <v>0.11504715604036014</v>
      </c>
      <c r="BX531" s="13">
        <f>(AF531+AH531+AJ531+AL531+AN531)/N531</f>
        <v>328.52365591397847</v>
      </c>
      <c r="BY531" s="26">
        <f>BX531/K531</f>
        <v>0.13694191576239204</v>
      </c>
      <c r="BZ531" s="11">
        <f>AP531/BE531</f>
        <v>1.8488059058988312E-2</v>
      </c>
      <c r="CA531" s="15">
        <f>-(BM531+BN531+BO531)/M531</f>
        <v>-5942.9588014981273</v>
      </c>
      <c r="CB531" s="15">
        <f>BG531-CA531</f>
        <v>22458.958801498127</v>
      </c>
      <c r="CC531" s="18">
        <f t="shared" si="44"/>
        <v>0</v>
      </c>
      <c r="CD531" s="17">
        <f>(AF531/(AF531+AH531+AJ531))/(X531/(X531+Z531+AB531))</f>
        <v>2.0429297512240079</v>
      </c>
      <c r="CE531" s="19">
        <f>(AH531/(AF531+AH531+AJ531))/(Z531/(X531+Z531+AB531))</f>
        <v>1.1440429390546771</v>
      </c>
      <c r="CF531" s="18">
        <f>(AJ531/(AF531+AH531+AJ531))/(AB531/(X531+Z531+AB531))</f>
        <v>0.73052472627229192</v>
      </c>
      <c r="CG531">
        <f>AH531/Z531</f>
        <v>321.55426356589146</v>
      </c>
      <c r="CH531" s="11">
        <f>BB531/BE531</f>
        <v>0.23238414042572331</v>
      </c>
      <c r="CI531" s="14">
        <f>AY531/V531</f>
        <v>2947.0614947436202</v>
      </c>
      <c r="CJ531" s="14">
        <f>AV531/M531</f>
        <v>5239.5</v>
      </c>
      <c r="CK531" s="17">
        <f>N531/V531</f>
        <v>30.879796184050285</v>
      </c>
      <c r="CL531" s="17">
        <f>(AL531+AN531)/N531</f>
        <v>5.7483870967741932</v>
      </c>
      <c r="CM531" s="14">
        <f>AP531/AC531</f>
        <v>5</v>
      </c>
    </row>
    <row r="532" spans="1:91" x14ac:dyDescent="0.2">
      <c r="A532">
        <v>619</v>
      </c>
      <c r="B532" s="2">
        <v>45170</v>
      </c>
      <c r="C532" s="3" t="s">
        <v>46</v>
      </c>
      <c r="D532" t="s">
        <v>42</v>
      </c>
      <c r="E532" s="3" t="s">
        <v>37</v>
      </c>
      <c r="F532" t="s">
        <v>38</v>
      </c>
      <c r="G532" t="str">
        <f>CONCATENATE(C532,E532)</f>
        <v>GEGLAX</v>
      </c>
      <c r="H532" t="s">
        <v>40</v>
      </c>
      <c r="I532">
        <f>U532/M532</f>
        <v>70</v>
      </c>
      <c r="J532" t="str">
        <f>_xlfn.CONCAT(C532,E532,H532)</f>
        <v>GEGLAXE175</v>
      </c>
      <c r="K532" s="4">
        <v>945</v>
      </c>
      <c r="L532" s="4">
        <f>N532/M532</f>
        <v>58.466666666666669</v>
      </c>
      <c r="M532" s="4">
        <v>15</v>
      </c>
      <c r="N532" s="4">
        <v>877</v>
      </c>
      <c r="O532" s="4">
        <f>P532/M532</f>
        <v>8.0666666666666664</v>
      </c>
      <c r="P532" s="4">
        <v>121</v>
      </c>
      <c r="Q532" s="4">
        <v>249</v>
      </c>
      <c r="R532" s="4">
        <v>508</v>
      </c>
      <c r="S532" s="4">
        <f>U532*K532</f>
        <v>992250</v>
      </c>
      <c r="T532" s="7">
        <f>N532/U532</f>
        <v>0.83523809523809522</v>
      </c>
      <c r="U532" s="4">
        <v>1050</v>
      </c>
      <c r="V532" s="4">
        <v>40.933797909407666</v>
      </c>
      <c r="W532" s="7">
        <f>P532/X532</f>
        <v>0.80666666666666664</v>
      </c>
      <c r="X532" s="4">
        <v>150</v>
      </c>
      <c r="Y532" s="7">
        <f>Q532/Z532</f>
        <v>0.92222222222222228</v>
      </c>
      <c r="Z532" s="4">
        <v>270</v>
      </c>
      <c r="AA532" s="7">
        <f>R532/AB532</f>
        <v>0.80634920634920637</v>
      </c>
      <c r="AB532" s="4">
        <v>630</v>
      </c>
      <c r="AC532" s="4">
        <v>0</v>
      </c>
      <c r="AD532" s="4" t="e">
        <f>AP532/AC532</f>
        <v>#DIV/0!</v>
      </c>
      <c r="AE532" s="7">
        <f>AF532/(AF532+AH532+AJ532+AL532+AN532+AP532)</f>
        <v>0.20282851059870505</v>
      </c>
      <c r="AF532" s="4">
        <v>37059</v>
      </c>
      <c r="AG532" s="7">
        <f>AH532/(AF532+AH532+AJ532+AL532+AN532+AP532)</f>
        <v>0.27395723300731756</v>
      </c>
      <c r="AH532" s="4">
        <v>50055</v>
      </c>
      <c r="AI532" s="7">
        <f>AJ532/(AF532+AH532+AJ532+AL532+AN532+AP532)</f>
        <v>0.48432223566178284</v>
      </c>
      <c r="AJ532" s="4">
        <v>88491</v>
      </c>
      <c r="AK532" s="7">
        <f>AL532/(AF532+AH532+AJ532+AL532+AN532+AP532)</f>
        <v>1.9446010366097281E-2</v>
      </c>
      <c r="AL532" s="4">
        <v>3553</v>
      </c>
      <c r="AM532" s="7">
        <f>AN532/(AF532+AH532+AJ532+AL532+AN532+AP532)</f>
        <v>1.9446010366097281E-2</v>
      </c>
      <c r="AN532" s="4">
        <v>3553</v>
      </c>
      <c r="AO532" s="7">
        <f>AP532/(AF532+AH532+AJ532+AL532+AN532+AP532)</f>
        <v>0</v>
      </c>
      <c r="AP532" s="4">
        <v>0</v>
      </c>
      <c r="AQ532" s="6">
        <f>AO532+AM532+AK532+AI532+AG532+AE532</f>
        <v>1</v>
      </c>
      <c r="AR532" s="4">
        <v>102180</v>
      </c>
      <c r="AS532" s="4">
        <f>AR532/M532</f>
        <v>6812</v>
      </c>
      <c r="AT532" s="4">
        <f>AR532/V532</f>
        <v>2496.2257405515834</v>
      </c>
      <c r="AU532" s="7">
        <f>AR532/(AR532+AV532+AY532+BB532)</f>
        <v>0.38089628795729547</v>
      </c>
      <c r="AV532" s="4">
        <v>49019</v>
      </c>
      <c r="AW532" s="4">
        <f>AV532/M532</f>
        <v>3267.9333333333334</v>
      </c>
      <c r="AX532" s="7">
        <f>AV532/(AR532+AV532+AY532+BB532)</f>
        <v>0.1827280792657924</v>
      </c>
      <c r="AY532" s="4">
        <v>56655</v>
      </c>
      <c r="AZ532" s="4">
        <f>AY532/M532</f>
        <v>3777</v>
      </c>
      <c r="BA532" s="7">
        <f>AY532/(AR532+AV532+AY532+BB532)</f>
        <v>0.21119278913897607</v>
      </c>
      <c r="BB532" s="4">
        <v>60408</v>
      </c>
      <c r="BC532" s="11">
        <f>BB532/(AR532+AV532+AY532+BB532)</f>
        <v>0.22518284363793606</v>
      </c>
      <c r="BD532" s="9">
        <f>BC532+BA532+AX532+AU532</f>
        <v>1</v>
      </c>
      <c r="BE532" s="14">
        <f>(AF532+AH532+AJ532+AL532+AN532+AP532)</f>
        <v>182711</v>
      </c>
      <c r="BF532" s="14">
        <f t="shared" si="40"/>
        <v>-268262</v>
      </c>
      <c r="BG532" s="13">
        <f>(AF532+AH532+AJ532+AL532+AN532+AP532)-(AR532+AV532+AY532+BB532)</f>
        <v>-85551</v>
      </c>
      <c r="BH532" s="13">
        <f t="shared" si="41"/>
        <v>1</v>
      </c>
      <c r="BI532" s="14">
        <f>AF532/W532</f>
        <v>45940.909090909096</v>
      </c>
      <c r="BJ532" s="14">
        <f>AH532/Y532</f>
        <v>54276.506024096379</v>
      </c>
      <c r="BK532" s="14">
        <f>AJ532/AA532</f>
        <v>109742.77559055117</v>
      </c>
      <c r="BL532" s="14">
        <f>BI532+BJ532+BK532</f>
        <v>209960.19070555666</v>
      </c>
      <c r="BM532" s="14">
        <f>(AF532/W532)-AF532</f>
        <v>8881.9090909090955</v>
      </c>
      <c r="BN532" s="14">
        <f>AH532/Y532-AH532</f>
        <v>4221.5060240963794</v>
      </c>
      <c r="BO532" s="14">
        <f>AJ532/AA532-AJ532</f>
        <v>21251.775590551173</v>
      </c>
      <c r="BP532" s="14">
        <f>BG532/S532</f>
        <v>-8.6219198790627366E-2</v>
      </c>
      <c r="BQ532" s="14">
        <f>(BG532-CA532)/S532</f>
        <v>-8.3910963923368997E-2</v>
      </c>
      <c r="BR532" s="27">
        <f>BQ532-BP532</f>
        <v>2.3082348672583686E-3</v>
      </c>
      <c r="BS532" s="28">
        <f t="shared" si="42"/>
        <v>828765</v>
      </c>
      <c r="BT532" s="11">
        <f>BS532/S532</f>
        <v>0.83523809523809522</v>
      </c>
      <c r="BU532" s="14">
        <f>(BE532-AP532)*1/BT532-(BE532-AP532)</f>
        <v>36042.192702394532</v>
      </c>
      <c r="BV532" s="14">
        <f t="shared" si="43"/>
        <v>0.18413807004283195</v>
      </c>
      <c r="BW532" s="27">
        <f>(AR532+AV532+AY532+BB532)/S532</f>
        <v>0.27035726883345929</v>
      </c>
      <c r="BX532" s="13">
        <f>(AF532+AH532+AJ532+AL532+AN532)/N532</f>
        <v>208.33637400228051</v>
      </c>
      <c r="BY532" s="26">
        <f>BX532/K532</f>
        <v>0.22046177143098467</v>
      </c>
      <c r="BZ532" s="11">
        <f>AP532/BE532</f>
        <v>0</v>
      </c>
      <c r="CA532" s="15">
        <f>-(BM532+BN532+BO532)/M532</f>
        <v>-2290.3460470371097</v>
      </c>
      <c r="CB532" s="15">
        <f>BG532-CA532</f>
        <v>-83260.653952962894</v>
      </c>
      <c r="CC532" s="18">
        <f t="shared" si="44"/>
        <v>1</v>
      </c>
      <c r="CD532" s="17">
        <f>(AF532/(AF532+AH532+AJ532))/(X532/(X532+Z532+AB532))</f>
        <v>1.4772529256000684</v>
      </c>
      <c r="CE532" s="19">
        <f>(AH532/(AF532+AH532+AJ532))/(Z532/(X532+Z532+AB532))</f>
        <v>1.1085010867192469</v>
      </c>
      <c r="CF532" s="18">
        <f>(AJ532/(AF532+AH532+AJ532))/(AB532/(X532+Z532+AB532))</f>
        <v>0.83986788531078271</v>
      </c>
      <c r="CG532">
        <f>AH532/Z532</f>
        <v>185.38888888888889</v>
      </c>
      <c r="CH532" s="11">
        <f>BB532/BE532</f>
        <v>0.33062048809321826</v>
      </c>
      <c r="CI532" s="14">
        <f>AY532/V532</f>
        <v>1384.0640960163432</v>
      </c>
      <c r="CJ532" s="14">
        <f>AV532/M532</f>
        <v>3267.9333333333334</v>
      </c>
      <c r="CK532" s="17">
        <f>N532/V532</f>
        <v>21.424838270343887</v>
      </c>
      <c r="CL532" s="17">
        <f>(AL532+AN532)/N532</f>
        <v>8.1026225769669331</v>
      </c>
      <c r="CM532" s="14" t="e">
        <f>AP532/AC532</f>
        <v>#DIV/0!</v>
      </c>
    </row>
    <row r="533" spans="1:91" hidden="1" x14ac:dyDescent="0.2">
      <c r="A533">
        <v>509</v>
      </c>
      <c r="B533" s="2">
        <v>44866</v>
      </c>
      <c r="C533" s="3" t="s">
        <v>41</v>
      </c>
      <c r="D533" t="s">
        <v>42</v>
      </c>
      <c r="E533" s="3" t="s">
        <v>46</v>
      </c>
      <c r="F533" t="s">
        <v>42</v>
      </c>
      <c r="G533" t="str">
        <f>CONCATENATE(C533,E533)</f>
        <v>SEAGEG</v>
      </c>
      <c r="H533" t="s">
        <v>31</v>
      </c>
      <c r="I533">
        <f>U533/M533</f>
        <v>156.92105263157896</v>
      </c>
      <c r="J533" t="str">
        <f>_xlfn.CONCAT(C533,E533,H533)</f>
        <v>SEAGEG737-800</v>
      </c>
      <c r="K533" s="4">
        <v>223</v>
      </c>
      <c r="L533" s="4">
        <f>N533/M533</f>
        <v>120.65789473684211</v>
      </c>
      <c r="M533" s="4">
        <v>38</v>
      </c>
      <c r="N533" s="4">
        <v>4585</v>
      </c>
      <c r="O533" s="4">
        <f>P533/M533</f>
        <v>20.657894736842106</v>
      </c>
      <c r="P533" s="4">
        <v>785</v>
      </c>
      <c r="Q533" s="4">
        <v>1500</v>
      </c>
      <c r="R533" s="4">
        <v>2300</v>
      </c>
      <c r="S533" s="4">
        <f>U533*K533</f>
        <v>1329749</v>
      </c>
      <c r="T533" s="7">
        <f>N533/U533</f>
        <v>0.76890826765051146</v>
      </c>
      <c r="U533" s="4">
        <v>5963</v>
      </c>
      <c r="V533" s="4">
        <v>39.671069926393265</v>
      </c>
      <c r="W533" s="7">
        <f>P533/X533</f>
        <v>0.99619289340101524</v>
      </c>
      <c r="X533" s="4">
        <v>788</v>
      </c>
      <c r="Y533" s="7">
        <f>Q533/Z533</f>
        <v>1</v>
      </c>
      <c r="Z533" s="4">
        <v>1500</v>
      </c>
      <c r="AA533" s="7">
        <f>R533/AB533</f>
        <v>0.62585034013605445</v>
      </c>
      <c r="AB533" s="4">
        <v>3675</v>
      </c>
      <c r="AC533" s="4">
        <v>4797</v>
      </c>
      <c r="AD533" s="4">
        <f>AP533/AC533</f>
        <v>4.9995830727538042</v>
      </c>
      <c r="AE533" s="7">
        <f>AF533/(AF533+AH533+AJ533+AL533+AN533+AP533)</f>
        <v>0.21902638037546693</v>
      </c>
      <c r="AF533" s="4">
        <v>109412</v>
      </c>
      <c r="AG533" s="7">
        <f>AH533/(AF533+AH533+AJ533+AL533+AN533+AP533)</f>
        <v>0.29913440018577164</v>
      </c>
      <c r="AH533" s="4">
        <v>149429</v>
      </c>
      <c r="AI533" s="7">
        <f>AJ533/(AF533+AH533+AJ533+AL533+AN533+AP533)</f>
        <v>0.38778631455464851</v>
      </c>
      <c r="AJ533" s="4">
        <v>193714</v>
      </c>
      <c r="AK533" s="7">
        <f>AL533/(AF533+AH533+AJ533+AL533+AN533+AP533)</f>
        <v>2.7625525986011073E-2</v>
      </c>
      <c r="AL533" s="4">
        <v>13800</v>
      </c>
      <c r="AM533" s="7">
        <f>AN533/(AF533+AH533+AJ533+AL533+AN533+AP533)</f>
        <v>1.8417017324007384E-2</v>
      </c>
      <c r="AN533" s="4">
        <v>9200</v>
      </c>
      <c r="AO533" s="7">
        <f>AP533/(AF533+AH533+AJ533+AL533+AN533+AP533)</f>
        <v>4.8010361574094461E-2</v>
      </c>
      <c r="AP533" s="4">
        <v>23983</v>
      </c>
      <c r="AQ533" s="6">
        <f>AO533+AM533+AK533+AI533+AG533+AE533</f>
        <v>1</v>
      </c>
      <c r="AR533" s="4">
        <v>146090</v>
      </c>
      <c r="AS533" s="4">
        <f>AR533/M533</f>
        <v>3844.4736842105262</v>
      </c>
      <c r="AT533" s="4">
        <f>AR533/V533</f>
        <v>3682.5323912629324</v>
      </c>
      <c r="AU533" s="7">
        <f>AR533/(AR533+AV533+AY533+BB533)</f>
        <v>0.25730897331799824</v>
      </c>
      <c r="AV533" s="4">
        <v>196482</v>
      </c>
      <c r="AW533" s="4">
        <f>AV533/M533</f>
        <v>5170.5789473684208</v>
      </c>
      <c r="AX533" s="7">
        <f>AV533/(AR533+AV533+AY533+BB533)</f>
        <v>0.34606462930704995</v>
      </c>
      <c r="AY533" s="4">
        <v>129903</v>
      </c>
      <c r="AZ533" s="4">
        <f>AY533/M533</f>
        <v>3418.5</v>
      </c>
      <c r="BA533" s="7">
        <f>AY533/(AR533+AV533+AY533+BB533)</f>
        <v>0.22879873749693974</v>
      </c>
      <c r="BB533" s="4">
        <v>95286</v>
      </c>
      <c r="BC533" s="11">
        <f>BB533/(AR533+AV533+AY533+BB533)</f>
        <v>0.16782765987801204</v>
      </c>
      <c r="BD533" s="9">
        <f>BC533+BA533+AX533+AU533</f>
        <v>1</v>
      </c>
      <c r="BE533" s="14">
        <f>(AF533+AH533+AJ533+AL533+AN533+AP533)</f>
        <v>499538</v>
      </c>
      <c r="BF533" s="14">
        <f t="shared" si="40"/>
        <v>-567761</v>
      </c>
      <c r="BG533" s="13">
        <f>(AF533+AH533+AJ533+AL533+AN533+AP533)-(AR533+AV533+AY533+BB533)</f>
        <v>-68223</v>
      </c>
      <c r="BH533" s="13">
        <f t="shared" si="41"/>
        <v>1</v>
      </c>
      <c r="BI533" s="14">
        <f>AF533/W533</f>
        <v>109830.13503184714</v>
      </c>
      <c r="BJ533" s="14">
        <f>AH533/Y533</f>
        <v>149429</v>
      </c>
      <c r="BK533" s="14">
        <f>AJ533/AA533</f>
        <v>309521.28260869562</v>
      </c>
      <c r="BL533" s="14">
        <f>BI533+BJ533+BK533</f>
        <v>568780.41764054273</v>
      </c>
      <c r="BM533" s="14">
        <f>(AF533/W533)-AF533</f>
        <v>418.13503184713772</v>
      </c>
      <c r="BN533" s="14">
        <f>AH533/Y533-AH533</f>
        <v>0</v>
      </c>
      <c r="BO533" s="14">
        <f>AJ533/AA533-AJ533</f>
        <v>115807.28260869562</v>
      </c>
      <c r="BP533" s="14">
        <f>BG533/S533</f>
        <v>-5.1305171126280226E-2</v>
      </c>
      <c r="BQ533" s="14">
        <f>(BG533-CA533)/S533</f>
        <v>-4.9005065149799291E-2</v>
      </c>
      <c r="BR533" s="27">
        <f>BQ533-BP533</f>
        <v>2.3001059764809345E-3</v>
      </c>
      <c r="BS533" s="28">
        <f t="shared" si="42"/>
        <v>1022455</v>
      </c>
      <c r="BT533" s="11">
        <f>BS533/S533</f>
        <v>0.76890826765051146</v>
      </c>
      <c r="BU533" s="14">
        <f>(BE533-AP533)*1/BT533-(BE533-AP533)</f>
        <v>142925.7993456925</v>
      </c>
      <c r="BV533" s="14">
        <f t="shared" si="43"/>
        <v>0.37566337707341763</v>
      </c>
      <c r="BW533" s="27">
        <f>(AR533+AV533+AY533+BB533)/S533</f>
        <v>0.42696854819969782</v>
      </c>
      <c r="BX533" s="13">
        <f>(AF533+AH533+AJ533+AL533+AN533)/N533</f>
        <v>103.71973827699018</v>
      </c>
      <c r="BY533" s="26">
        <f>BX533/K533</f>
        <v>0.46511093397753445</v>
      </c>
      <c r="BZ533" s="11">
        <f>AP533/BE533</f>
        <v>4.8010361574094461E-2</v>
      </c>
      <c r="CA533" s="15">
        <f>-(BM533+BN533+BO533)/M533</f>
        <v>-3058.5636221195464</v>
      </c>
      <c r="CB533" s="15">
        <f>BG533-CA533</f>
        <v>-65164.436377880455</v>
      </c>
      <c r="CC533" s="18">
        <f t="shared" si="44"/>
        <v>1</v>
      </c>
      <c r="CD533" s="17">
        <f>(AF533/(AF533+AH533+AJ533))/(X533/(X533+Z533+AB533))</f>
        <v>1.8294990198628016</v>
      </c>
      <c r="CE533" s="19">
        <f>(AH533/(AF533+AH533+AJ533))/(Z533/(X533+Z533+AB533))</f>
        <v>1.3126141235135325</v>
      </c>
      <c r="CF533" s="18">
        <f>(AJ533/(AF533+AH533+AJ533))/(AB533/(X533+Z533+AB533))</f>
        <v>0.69453975158579961</v>
      </c>
      <c r="CG533">
        <f>AH533/Z533</f>
        <v>99.61933333333333</v>
      </c>
      <c r="CH533" s="11">
        <f>BB533/BE533</f>
        <v>0.19074825138427906</v>
      </c>
      <c r="CI533" s="14">
        <f>AY533/V533</f>
        <v>3274.5020550498234</v>
      </c>
      <c r="CJ533" s="14">
        <f>AV533/M533</f>
        <v>5170.5789473684208</v>
      </c>
      <c r="CK533" s="17">
        <f>N533/V533</f>
        <v>115.57540566733209</v>
      </c>
      <c r="CL533" s="17">
        <f>(AL533+AN533)/N533</f>
        <v>5.0163576881134135</v>
      </c>
      <c r="CM533" s="14">
        <f>AP533/AC533</f>
        <v>4.9995830727538042</v>
      </c>
    </row>
    <row r="534" spans="1:91" hidden="1" x14ac:dyDescent="0.2">
      <c r="A534">
        <v>693</v>
      </c>
      <c r="B534" s="2">
        <v>45170</v>
      </c>
      <c r="C534" s="3" t="s">
        <v>52</v>
      </c>
      <c r="D534" t="s">
        <v>33</v>
      </c>
      <c r="E534" s="3" t="s">
        <v>37</v>
      </c>
      <c r="F534" t="s">
        <v>38</v>
      </c>
      <c r="G534" t="str">
        <f>CONCATENATE(C534,E534)</f>
        <v>OGGLAX</v>
      </c>
      <c r="H534" t="s">
        <v>49</v>
      </c>
      <c r="I534">
        <f>U534/M534</f>
        <v>273.39999999999998</v>
      </c>
      <c r="J534" t="str">
        <f>_xlfn.CONCAT(C534,E534,H534)</f>
        <v>OGGLAXA330-200</v>
      </c>
      <c r="K534" s="4">
        <v>2486</v>
      </c>
      <c r="L534" s="4">
        <f>N534/M534</f>
        <v>192.46666666666667</v>
      </c>
      <c r="M534" s="4">
        <v>15</v>
      </c>
      <c r="N534" s="4">
        <v>2887</v>
      </c>
      <c r="O534" s="4">
        <f>P534/M534</f>
        <v>30.4</v>
      </c>
      <c r="P534" s="4">
        <v>456</v>
      </c>
      <c r="Q534" s="4">
        <v>848</v>
      </c>
      <c r="R534" s="4">
        <v>1583</v>
      </c>
      <c r="S534" s="4">
        <f>U534*K534</f>
        <v>10195086</v>
      </c>
      <c r="T534" s="7">
        <f>N534/U534</f>
        <v>0.70397464033162638</v>
      </c>
      <c r="U534" s="4">
        <v>4101</v>
      </c>
      <c r="V534" s="4">
        <v>76.174548639180813</v>
      </c>
      <c r="W534" s="7">
        <f>P534/X534</f>
        <v>0.85875706214689262</v>
      </c>
      <c r="X534" s="4">
        <v>531</v>
      </c>
      <c r="Y534" s="7">
        <f>Q534/Z534</f>
        <v>0.8582995951417004</v>
      </c>
      <c r="Z534" s="4">
        <v>988</v>
      </c>
      <c r="AA534" s="7">
        <f>R534/AB534</f>
        <v>0.6133281673769857</v>
      </c>
      <c r="AB534" s="4">
        <v>2581</v>
      </c>
      <c r="AC534" s="4">
        <v>160350</v>
      </c>
      <c r="AD534" s="4">
        <f>AP534/AC534</f>
        <v>5.9999750545681323</v>
      </c>
      <c r="AE534" s="7">
        <f>AF534/(AF534+AH534+AJ534+AL534+AN534+AP534)</f>
        <v>0.11984659282150903</v>
      </c>
      <c r="AF534" s="4">
        <v>227526</v>
      </c>
      <c r="AG534" s="7">
        <f>AH534/(AF534+AH534+AJ534+AL534+AN534+AP534)</f>
        <v>0.1343919362731284</v>
      </c>
      <c r="AH534" s="4">
        <v>255140</v>
      </c>
      <c r="AI534" s="7">
        <f>AJ534/(AF534+AH534+AJ534+AL534+AN534+AP534)</f>
        <v>0.22648312305074014</v>
      </c>
      <c r="AJ534" s="4">
        <v>429973</v>
      </c>
      <c r="AK534" s="7">
        <f>AL534/(AF534+AH534+AJ534+AL534+AN534+AP534)</f>
        <v>5.8352036922227658E-3</v>
      </c>
      <c r="AL534" s="4">
        <v>11078</v>
      </c>
      <c r="AM534" s="7">
        <f>AN534/(AF534+AH534+AJ534+AL534+AN534+AP534)</f>
        <v>6.670610178579988E-3</v>
      </c>
      <c r="AN534" s="4">
        <v>12664</v>
      </c>
      <c r="AO534" s="7">
        <f>AP534/(AF534+AH534+AJ534+AL534+AN534+AP534)</f>
        <v>0.50677253398381961</v>
      </c>
      <c r="AP534" s="4">
        <v>962096</v>
      </c>
      <c r="AQ534" s="6">
        <f>AO534+AM534+AK534+AI534+AG534+AE534</f>
        <v>0.99999999999999989</v>
      </c>
      <c r="AR534" s="4">
        <v>377837</v>
      </c>
      <c r="AS534" s="4">
        <f>AR534/M534</f>
        <v>25189.133333333335</v>
      </c>
      <c r="AT534" s="4">
        <f>AR534/V534</f>
        <v>4960.1475394323161</v>
      </c>
      <c r="AU534" s="7">
        <f>AR534/(AR534+AV534+AY534+BB534)</f>
        <v>0.30809857862879386</v>
      </c>
      <c r="AV534" s="4">
        <v>119398</v>
      </c>
      <c r="AW534" s="4">
        <f>AV534/M534</f>
        <v>7959.8666666666668</v>
      </c>
      <c r="AX534" s="7">
        <f>AV534/(AR534+AV534+AY534+BB534)</f>
        <v>9.7360380510963018E-2</v>
      </c>
      <c r="AY534" s="4">
        <v>388476</v>
      </c>
      <c r="AZ534" s="4">
        <f>AY534/M534</f>
        <v>25898.400000000001</v>
      </c>
      <c r="BA534" s="7">
        <f>AY534/(AR534+AV534+AY534+BB534)</f>
        <v>0.31677390893797941</v>
      </c>
      <c r="BB534" s="4">
        <v>340640</v>
      </c>
      <c r="BC534" s="11">
        <f>BB534/(AR534+AV534+AY534+BB534)</f>
        <v>0.27776713192226371</v>
      </c>
      <c r="BD534" s="9">
        <f>BC534+BA534+AX534+AU534</f>
        <v>1</v>
      </c>
      <c r="BE534" s="14">
        <f>(AF534+AH534+AJ534+AL534+AN534+AP534)</f>
        <v>1898477</v>
      </c>
      <c r="BF534" s="14">
        <f t="shared" si="40"/>
        <v>-1226351</v>
      </c>
      <c r="BG534" s="13">
        <f>(AF534+AH534+AJ534+AL534+AN534+AP534)-(AR534+AV534+AY534+BB534)</f>
        <v>672126</v>
      </c>
      <c r="BH534" s="13">
        <f t="shared" si="41"/>
        <v>0</v>
      </c>
      <c r="BI534" s="14">
        <f>AF534/W534</f>
        <v>264948.03947368421</v>
      </c>
      <c r="BJ534" s="14">
        <f>AH534/Y534</f>
        <v>297262.16981132078</v>
      </c>
      <c r="BK534" s="14">
        <f>AJ534/AA534</f>
        <v>701048.8395451674</v>
      </c>
      <c r="BL534" s="14">
        <f>BI534+BJ534+BK534</f>
        <v>1263259.0488301725</v>
      </c>
      <c r="BM534" s="14">
        <f>(AF534/W534)-AF534</f>
        <v>37422.039473684214</v>
      </c>
      <c r="BN534" s="14">
        <f>AH534/Y534-AH534</f>
        <v>42122.169811320782</v>
      </c>
      <c r="BO534" s="14">
        <f>AJ534/AA534-AJ534</f>
        <v>271075.8395451674</v>
      </c>
      <c r="BP534" s="14">
        <f>BG534/S534</f>
        <v>6.592646692730203E-2</v>
      </c>
      <c r="BQ534" s="14">
        <f>(BG534-CA534)/S534</f>
        <v>6.8219205794047388E-2</v>
      </c>
      <c r="BR534" s="27">
        <f>BQ534-BP534</f>
        <v>2.2927388667453585E-3</v>
      </c>
      <c r="BS534" s="28">
        <f t="shared" si="42"/>
        <v>7177082</v>
      </c>
      <c r="BT534" s="11">
        <f>BS534/S534</f>
        <v>0.70397464033162638</v>
      </c>
      <c r="BU534" s="14">
        <f>(BE534-AP534)*1/BT534-(BE534-AP534)</f>
        <v>393753.56217526854</v>
      </c>
      <c r="BV534" s="14">
        <f t="shared" si="43"/>
        <v>0.18621490784874203</v>
      </c>
      <c r="BW534" s="27">
        <f>(AR534+AV534+AY534+BB534)/S534</f>
        <v>0.12028844092143999</v>
      </c>
      <c r="BX534" s="13">
        <f>(AF534+AH534+AJ534+AL534+AN534)/N534</f>
        <v>324.3439556633183</v>
      </c>
      <c r="BY534" s="26">
        <f>BX534/K534</f>
        <v>0.13046820420889715</v>
      </c>
      <c r="BZ534" s="11">
        <f>AP534/BE534</f>
        <v>0.50677253398381961</v>
      </c>
      <c r="CA534" s="15">
        <f>-(BM534+BN534+BO534)/M534</f>
        <v>-23374.669922011493</v>
      </c>
      <c r="CB534" s="15">
        <f>BG534-CA534</f>
        <v>695500.66992201144</v>
      </c>
      <c r="CC534" s="18">
        <f t="shared" si="44"/>
        <v>0</v>
      </c>
      <c r="CD534" s="17">
        <f>(AF534/(AF534+AH534+AJ534))/(X534/(X534+Z534+AB534))</f>
        <v>1.9249583793761609</v>
      </c>
      <c r="CE534" s="19">
        <f>(AH534/(AF534+AH534+AJ534))/(Z534/(X534+Z534+AB534))</f>
        <v>1.1601294183425437</v>
      </c>
      <c r="CF534" s="18">
        <f>(AJ534/(AF534+AH534+AJ534))/(AB534/(X534+Z534+AB534))</f>
        <v>0.74840729764774327</v>
      </c>
      <c r="CG534">
        <f>AH534/Z534</f>
        <v>258.23886639676113</v>
      </c>
      <c r="CH534" s="11">
        <f>BB534/BE534</f>
        <v>0.17942803626275167</v>
      </c>
      <c r="CI534" s="14">
        <f>AY534/V534</f>
        <v>5099.8136115004845</v>
      </c>
      <c r="CJ534" s="14">
        <f>AV534/M534</f>
        <v>7959.8666666666668</v>
      </c>
      <c r="CK534" s="17">
        <f>N534/V534</f>
        <v>37.899797919052652</v>
      </c>
      <c r="CL534" s="17">
        <f>(AL534+AN534)/N534</f>
        <v>8.2237616903359889</v>
      </c>
      <c r="CM534" s="14">
        <f>AP534/AC534</f>
        <v>5.9999750545681323</v>
      </c>
    </row>
    <row r="535" spans="1:91" hidden="1" x14ac:dyDescent="0.2">
      <c r="A535">
        <v>1128</v>
      </c>
      <c r="B535" s="2">
        <v>45231</v>
      </c>
      <c r="C535" s="3" t="s">
        <v>52</v>
      </c>
      <c r="D535" t="s">
        <v>33</v>
      </c>
      <c r="E535" s="3" t="s">
        <v>43</v>
      </c>
      <c r="F535" t="s">
        <v>38</v>
      </c>
      <c r="G535" t="str">
        <f>CONCATENATE(C535,E535)</f>
        <v>OGGSFO</v>
      </c>
      <c r="H535" t="s">
        <v>35</v>
      </c>
      <c r="I535">
        <f>U535/M535</f>
        <v>181.61538461538461</v>
      </c>
      <c r="J535" t="str">
        <f>_xlfn.CONCAT(C535,E535,H535)</f>
        <v>OGGSFO737-Max 9</v>
      </c>
      <c r="K535" s="4">
        <v>2338</v>
      </c>
      <c r="L535" s="4">
        <f>N535/M535</f>
        <v>130.38461538461539</v>
      </c>
      <c r="M535" s="4">
        <v>13</v>
      </c>
      <c r="N535" s="4">
        <v>1695</v>
      </c>
      <c r="O535" s="4">
        <f>P535/M535</f>
        <v>23.46153846153846</v>
      </c>
      <c r="P535" s="4">
        <v>305</v>
      </c>
      <c r="Q535" s="4">
        <v>570</v>
      </c>
      <c r="R535" s="4">
        <v>820</v>
      </c>
      <c r="S535" s="4">
        <f>U535*K535</f>
        <v>5520018</v>
      </c>
      <c r="T535" s="7">
        <f>N535/U535</f>
        <v>0.71791613722998726</v>
      </c>
      <c r="U535" s="4">
        <v>2361</v>
      </c>
      <c r="V535" s="4">
        <v>64.105362811791395</v>
      </c>
      <c r="W535" s="7">
        <f>P535/X535</f>
        <v>1</v>
      </c>
      <c r="X535" s="4">
        <v>305</v>
      </c>
      <c r="Y535" s="7">
        <f>Q535/Z535</f>
        <v>1</v>
      </c>
      <c r="Z535" s="4">
        <v>570</v>
      </c>
      <c r="AA535" s="7">
        <f>R535/AB535</f>
        <v>0.55181695827725441</v>
      </c>
      <c r="AB535" s="4">
        <v>1486</v>
      </c>
      <c r="AC535" s="4">
        <v>1538</v>
      </c>
      <c r="AD535" s="4">
        <f>AP535/AC535</f>
        <v>5.9973992197659296</v>
      </c>
      <c r="AE535" s="7">
        <f>AF535/(AF535+AH535+AJ535+AL535+AN535+AP535)</f>
        <v>0.29794547709345753</v>
      </c>
      <c r="AF535" s="4">
        <v>165293</v>
      </c>
      <c r="AG535" s="7">
        <f>AH535/(AF535+AH535+AJ535+AL535+AN535+AP535)</f>
        <v>0.30254913694896679</v>
      </c>
      <c r="AH535" s="4">
        <v>167847</v>
      </c>
      <c r="AI535" s="7">
        <f>AJ535/(AF535+AH535+AJ535+AL535+AN535+AP535)</f>
        <v>0.36218581914141923</v>
      </c>
      <c r="AJ535" s="4">
        <v>200932</v>
      </c>
      <c r="AK535" s="7">
        <f>AL535/(AF535+AH535+AJ535+AL535+AN535+AP535)</f>
        <v>1.0346518234386492E-2</v>
      </c>
      <c r="AL535" s="4">
        <v>5740</v>
      </c>
      <c r="AM535" s="7">
        <f>AN535/(AF535+AH535+AJ535+AL535+AN535+AP535)</f>
        <v>1.0346518234386492E-2</v>
      </c>
      <c r="AN535" s="4">
        <v>5740</v>
      </c>
      <c r="AO535" s="7">
        <f>AP535/(AF535+AH535+AJ535+AL535+AN535+AP535)</f>
        <v>1.6626530347383449E-2</v>
      </c>
      <c r="AP535" s="4">
        <v>9224</v>
      </c>
      <c r="AQ535" s="6">
        <f>AO535+AM535+AK535+AI535+AG535+AE535</f>
        <v>1</v>
      </c>
      <c r="AR535" s="4">
        <v>281891</v>
      </c>
      <c r="AS535" s="4">
        <f>AR535/M535</f>
        <v>21683.923076923078</v>
      </c>
      <c r="AT535" s="4">
        <f>AR535/V535</f>
        <v>4397.3076141478386</v>
      </c>
      <c r="AU535" s="7">
        <f>AR535/(AR535+AV535+AY535+BB535)</f>
        <v>0.39195895353768501</v>
      </c>
      <c r="AV535" s="4">
        <v>87153</v>
      </c>
      <c r="AW535" s="4">
        <f>AV535/M535</f>
        <v>6704.0769230769229</v>
      </c>
      <c r="AX535" s="7">
        <f>AV535/(AR535+AV535+AY535+BB535)</f>
        <v>0.12118300576346837</v>
      </c>
      <c r="AY535" s="4">
        <v>151717</v>
      </c>
      <c r="AZ535" s="4">
        <f>AY535/M535</f>
        <v>11670.538461538461</v>
      </c>
      <c r="BA535" s="7">
        <f>AY535/(AR535+AV535+AY535+BB535)</f>
        <v>0.21095684698651945</v>
      </c>
      <c r="BB535" s="4">
        <v>198424</v>
      </c>
      <c r="BC535" s="11">
        <f>BB535/(AR535+AV535+AY535+BB535)</f>
        <v>0.27590119371232713</v>
      </c>
      <c r="BD535" s="9">
        <f>BC535+BA535+AX535+AU535</f>
        <v>1</v>
      </c>
      <c r="BE535" s="14">
        <f>(AF535+AH535+AJ535+AL535+AN535+AP535)</f>
        <v>554776</v>
      </c>
      <c r="BF535" s="14">
        <f t="shared" si="40"/>
        <v>-719185</v>
      </c>
      <c r="BG535" s="13">
        <f>(AF535+AH535+AJ535+AL535+AN535+AP535)-(AR535+AV535+AY535+BB535)</f>
        <v>-164409</v>
      </c>
      <c r="BH535" s="13">
        <f t="shared" si="41"/>
        <v>1</v>
      </c>
      <c r="BI535" s="14">
        <f>AF535/W535</f>
        <v>165293</v>
      </c>
      <c r="BJ535" s="14">
        <f>AH535/Y535</f>
        <v>167847</v>
      </c>
      <c r="BK535" s="14">
        <f>AJ535/AA535</f>
        <v>364127.99024390243</v>
      </c>
      <c r="BL535" s="14">
        <f>BI535+BJ535+BK535</f>
        <v>697267.99024390243</v>
      </c>
      <c r="BM535" s="14">
        <f>(AF535/W535)-AF535</f>
        <v>0</v>
      </c>
      <c r="BN535" s="14">
        <f>AH535/Y535-AH535</f>
        <v>0</v>
      </c>
      <c r="BO535" s="14">
        <f>AJ535/AA535-AJ535</f>
        <v>163195.99024390243</v>
      </c>
      <c r="BP535" s="14">
        <f>BG535/S535</f>
        <v>-2.9784142008232581E-2</v>
      </c>
      <c r="BQ535" s="14">
        <f>(BG535-CA535)/S535</f>
        <v>-2.7509957809726451E-2</v>
      </c>
      <c r="BR535" s="27">
        <f>BQ535-BP535</f>
        <v>2.2741841985061302E-3</v>
      </c>
      <c r="BS535" s="28">
        <f t="shared" si="42"/>
        <v>3962910</v>
      </c>
      <c r="BT535" s="11">
        <f>BS535/S535</f>
        <v>0.71791613722998726</v>
      </c>
      <c r="BU535" s="14">
        <f>(BE535-AP535)*1/BT535-(BE535-AP535)</f>
        <v>214358.48495575227</v>
      </c>
      <c r="BV535" s="14">
        <f t="shared" si="43"/>
        <v>0.1005025708249502</v>
      </c>
      <c r="BW535" s="27">
        <f>(AR535+AV535+AY535+BB535)/S535</f>
        <v>0.1302867128331828</v>
      </c>
      <c r="BX535" s="13">
        <f>(AF535+AH535+AJ535+AL535+AN535)/N535</f>
        <v>321.85958702064897</v>
      </c>
      <c r="BY535" s="26">
        <f>BX535/K535</f>
        <v>0.13766449402080794</v>
      </c>
      <c r="BZ535" s="11">
        <f>AP535/BE535</f>
        <v>1.6626530347383449E-2</v>
      </c>
      <c r="CA535" s="15">
        <f>-(BM535+BN535+BO535)/M535</f>
        <v>-12553.537711069417</v>
      </c>
      <c r="CB535" s="15">
        <f>BG535-CA535</f>
        <v>-151855.46228893058</v>
      </c>
      <c r="CC535" s="18">
        <f t="shared" si="44"/>
        <v>1</v>
      </c>
      <c r="CD535" s="17">
        <f>(AF535/(AF535+AH535+AJ535))/(X535/(X535+Z535+AB535))</f>
        <v>2.3958013213175167</v>
      </c>
      <c r="CE535" s="19">
        <f>(AH535/(AF535+AH535+AJ535))/(Z535/(X535+Z535+AB535))</f>
        <v>1.3017719373141883</v>
      </c>
      <c r="CF535" s="18">
        <f>(AJ535/(AF535+AH535+AJ535))/(AB535/(X535+Z535+AB535))</f>
        <v>0.59775948366693821</v>
      </c>
      <c r="CG535">
        <f>AH535/Z535</f>
        <v>294.46842105263158</v>
      </c>
      <c r="CH535" s="11">
        <f>BB535/BE535</f>
        <v>0.3576650756341298</v>
      </c>
      <c r="CI535" s="14">
        <f>AY535/V535</f>
        <v>2366.6818709915096</v>
      </c>
      <c r="CJ535" s="14">
        <f>AV535/M535</f>
        <v>6704.0769230769229</v>
      </c>
      <c r="CK535" s="17">
        <f>N535/V535</f>
        <v>26.440845596278656</v>
      </c>
      <c r="CL535" s="17">
        <f>(AL535+AN535)/N535</f>
        <v>6.772861356932153</v>
      </c>
      <c r="CM535" s="14">
        <f>AP535/AC535</f>
        <v>5.9973992197659296</v>
      </c>
    </row>
    <row r="536" spans="1:91" x14ac:dyDescent="0.2">
      <c r="A536">
        <v>830</v>
      </c>
      <c r="B536" s="2">
        <v>45200</v>
      </c>
      <c r="C536" s="3" t="s">
        <v>46</v>
      </c>
      <c r="D536" t="s">
        <v>42</v>
      </c>
      <c r="E536" s="3" t="s">
        <v>44</v>
      </c>
      <c r="F536" t="s">
        <v>45</v>
      </c>
      <c r="G536" t="str">
        <f>CONCATENATE(C536,E536)</f>
        <v>GEGBOI</v>
      </c>
      <c r="H536" t="s">
        <v>40</v>
      </c>
      <c r="I536">
        <f>U536/M536</f>
        <v>75.629629629629633</v>
      </c>
      <c r="J536" t="str">
        <f>_xlfn.CONCAT(C536,E536,H536)</f>
        <v>GEGBOIE175</v>
      </c>
      <c r="K536" s="4">
        <v>287</v>
      </c>
      <c r="L536" s="4">
        <f>N536/M536</f>
        <v>56.592592592592595</v>
      </c>
      <c r="M536" s="4">
        <v>54</v>
      </c>
      <c r="N536" s="4">
        <v>3056</v>
      </c>
      <c r="O536" s="4">
        <f>P536/M536</f>
        <v>7.2037037037037033</v>
      </c>
      <c r="P536" s="4">
        <v>389</v>
      </c>
      <c r="Q536" s="4">
        <v>801</v>
      </c>
      <c r="R536" s="4">
        <v>1867</v>
      </c>
      <c r="S536" s="4">
        <f>U536*K536</f>
        <v>1172108</v>
      </c>
      <c r="T536" s="7">
        <f>N536/U536</f>
        <v>0.74828599412340846</v>
      </c>
      <c r="U536" s="4">
        <v>4084</v>
      </c>
      <c r="V536" s="4">
        <v>57.924654150197632</v>
      </c>
      <c r="W536" s="7">
        <f>P536/X536</f>
        <v>0.72304832713754652</v>
      </c>
      <c r="X536" s="4">
        <v>538</v>
      </c>
      <c r="Y536" s="7">
        <f>Q536/Z536</f>
        <v>0.8274793388429752</v>
      </c>
      <c r="Z536" s="4">
        <v>968</v>
      </c>
      <c r="AA536" s="7">
        <f>R536/AB536</f>
        <v>0.72392400155098879</v>
      </c>
      <c r="AB536" s="4">
        <v>2579</v>
      </c>
      <c r="AC536" s="4">
        <v>201</v>
      </c>
      <c r="AD536" s="4">
        <f>AP536/AC536</f>
        <v>5.9850746268656714</v>
      </c>
      <c r="AE536" s="7">
        <f>AF536/(AF536+AH536+AJ536+AL536+AN536+AP536)</f>
        <v>0.204894798751205</v>
      </c>
      <c r="AF536" s="4">
        <v>92669</v>
      </c>
      <c r="AG536" s="7">
        <f>AH536/(AF536+AH536+AJ536+AL536+AN536+AP536)</f>
        <v>0.24308829122040523</v>
      </c>
      <c r="AH536" s="4">
        <v>109943</v>
      </c>
      <c r="AI536" s="7">
        <f>AJ536/(AF536+AH536+AJ536+AL536+AN536+AP536)</f>
        <v>0.49156267411934307</v>
      </c>
      <c r="AJ536" s="4">
        <v>222322</v>
      </c>
      <c r="AK536" s="7">
        <f>AL536/(AF536+AH536+AJ536+AL536+AN536+AP536)</f>
        <v>2.8904916466936117E-2</v>
      </c>
      <c r="AL536" s="4">
        <v>13073</v>
      </c>
      <c r="AM536" s="7">
        <f>AN536/(AF536+AH536+AJ536+AL536+AN536+AP536)</f>
        <v>2.8889439191997806E-2</v>
      </c>
      <c r="AN536" s="4">
        <v>13066</v>
      </c>
      <c r="AO536" s="7">
        <f>AP536/(AF536+AH536+AJ536+AL536+AN536+AP536)</f>
        <v>2.6598802501127628E-3</v>
      </c>
      <c r="AP536" s="4">
        <v>1203</v>
      </c>
      <c r="AQ536" s="6">
        <f>AO536+AM536+AK536+AI536+AG536+AE536</f>
        <v>0.99999999999999989</v>
      </c>
      <c r="AR536" s="4">
        <v>144592</v>
      </c>
      <c r="AS536" s="4">
        <f>AR536/M536</f>
        <v>2677.6296296296296</v>
      </c>
      <c r="AT536" s="4">
        <f>AR536/V536</f>
        <v>2496.2082574558913</v>
      </c>
      <c r="AU536" s="7">
        <f>AR536/(AR536+AV536+AY536+BB536)</f>
        <v>0.29757624526907855</v>
      </c>
      <c r="AV536" s="4">
        <v>175652</v>
      </c>
      <c r="AW536" s="4">
        <f>AV536/M536</f>
        <v>3252.8148148148148</v>
      </c>
      <c r="AX536" s="7">
        <f>AV536/(AR536+AV536+AY536+BB536)</f>
        <v>0.36149899464703572</v>
      </c>
      <c r="AY536" s="4">
        <v>80172</v>
      </c>
      <c r="AZ536" s="4">
        <f>AY536/M536</f>
        <v>1484.6666666666667</v>
      </c>
      <c r="BA536" s="7">
        <f>AY536/(AR536+AV536+AY536+BB536)</f>
        <v>0.16499725251544045</v>
      </c>
      <c r="BB536" s="4">
        <v>85483</v>
      </c>
      <c r="BC536" s="11">
        <f>BB536/(AR536+AV536+AY536+BB536)</f>
        <v>0.1759275075684453</v>
      </c>
      <c r="BD536" s="9">
        <f>BC536+BA536+AX536+AU536</f>
        <v>1</v>
      </c>
      <c r="BE536" s="14">
        <f>(AF536+AH536+AJ536+AL536+AN536+AP536)</f>
        <v>452276</v>
      </c>
      <c r="BF536" s="14">
        <f t="shared" si="40"/>
        <v>-485899</v>
      </c>
      <c r="BG536" s="13">
        <f>(AF536+AH536+AJ536+AL536+AN536+AP536)-(AR536+AV536+AY536+BB536)</f>
        <v>-33623</v>
      </c>
      <c r="BH536" s="13">
        <f t="shared" si="41"/>
        <v>1</v>
      </c>
      <c r="BI536" s="14">
        <f>AF536/W536</f>
        <v>128164.32390745501</v>
      </c>
      <c r="BJ536" s="14">
        <f>AH536/Y536</f>
        <v>132864.94881398251</v>
      </c>
      <c r="BK536" s="14">
        <f>AJ536/AA536</f>
        <v>307106.82271023031</v>
      </c>
      <c r="BL536" s="14">
        <f>BI536+BJ536+BK536</f>
        <v>568136.09543166775</v>
      </c>
      <c r="BM536" s="14">
        <f>(AF536/W536)-AF536</f>
        <v>35495.323907455007</v>
      </c>
      <c r="BN536" s="14">
        <f>AH536/Y536-AH536</f>
        <v>22921.948813982512</v>
      </c>
      <c r="BO536" s="14">
        <f>AJ536/AA536-AJ536</f>
        <v>84784.822710230306</v>
      </c>
      <c r="BP536" s="14">
        <f>BG536/S536</f>
        <v>-2.8685923140188446E-2</v>
      </c>
      <c r="BQ536" s="14">
        <f>(BG536-CA536)/S536</f>
        <v>-2.6423426291654013E-2</v>
      </c>
      <c r="BR536" s="27">
        <f>BQ536-BP536</f>
        <v>2.2624968485344329E-3</v>
      </c>
      <c r="BS536" s="28">
        <f t="shared" si="42"/>
        <v>877072</v>
      </c>
      <c r="BT536" s="11">
        <f>BS536/S536</f>
        <v>0.74828599412340846</v>
      </c>
      <c r="BU536" s="14">
        <f>(BE536-AP536)*1/BT536-(BE536-AP536)</f>
        <v>151735.28926701564</v>
      </c>
      <c r="BV536" s="14">
        <f t="shared" si="43"/>
        <v>0.38586546632221602</v>
      </c>
      <c r="BW536" s="27">
        <f>(AR536+AV536+AY536+BB536)/S536</f>
        <v>0.4145513894624045</v>
      </c>
      <c r="BX536" s="13">
        <f>(AF536+AH536+AJ536+AL536+AN536)/N536</f>
        <v>147.60242146596858</v>
      </c>
      <c r="BY536" s="26">
        <f>BX536/K536</f>
        <v>0.51429415144936785</v>
      </c>
      <c r="BZ536" s="11">
        <f>AP536/BE536</f>
        <v>2.6598802501127628E-3</v>
      </c>
      <c r="CA536" s="15">
        <f>-(BM536+BN536+BO536)/M536</f>
        <v>-2651.8906561419967</v>
      </c>
      <c r="CB536" s="15">
        <f>BG536-CA536</f>
        <v>-30971.109343858003</v>
      </c>
      <c r="CC536" s="18">
        <f t="shared" si="44"/>
        <v>1</v>
      </c>
      <c r="CD536" s="17">
        <f>(AF536/(AF536+AH536+AJ536))/(X536/(X536+Z536+AB536))</f>
        <v>1.6558568168110706</v>
      </c>
      <c r="CE536" s="19">
        <f>(AH536/(AF536+AH536+AJ536))/(Z536/(X536+Z536+AB536))</f>
        <v>1.0918495651069897</v>
      </c>
      <c r="CF536" s="18">
        <f>(AJ536/(AF536+AH536+AJ536))/(AB536/(X536+Z536+AB536))</f>
        <v>0.82870827977203476</v>
      </c>
      <c r="CG536">
        <f>AH536/Z536</f>
        <v>113.57747933884298</v>
      </c>
      <c r="CH536" s="11">
        <f>BB536/BE536</f>
        <v>0.1890062705073893</v>
      </c>
      <c r="CI536" s="14">
        <f>AY536/V536</f>
        <v>1384.073865889909</v>
      </c>
      <c r="CJ536" s="14">
        <f>AV536/M536</f>
        <v>3252.8148148148148</v>
      </c>
      <c r="CK536" s="17">
        <f>N536/V536</f>
        <v>52.758191565129493</v>
      </c>
      <c r="CL536" s="17">
        <f>(AL536+AN536)/N536</f>
        <v>8.5533376963350793</v>
      </c>
      <c r="CM536" s="14">
        <f>AP536/AC536</f>
        <v>5.9850746268656714</v>
      </c>
    </row>
    <row r="537" spans="1:91" hidden="1" x14ac:dyDescent="0.2">
      <c r="A537">
        <v>795</v>
      </c>
      <c r="B537" s="2">
        <v>45170</v>
      </c>
      <c r="C537" s="3" t="s">
        <v>57</v>
      </c>
      <c r="D537" t="s">
        <v>56</v>
      </c>
      <c r="E537" s="3" t="s">
        <v>41</v>
      </c>
      <c r="F537" t="s">
        <v>42</v>
      </c>
      <c r="G537" t="str">
        <f>CONCATENATE(C537,E537)</f>
        <v>YYCSEA</v>
      </c>
      <c r="H537" t="s">
        <v>30</v>
      </c>
      <c r="I537">
        <f>U537/M537</f>
        <v>129</v>
      </c>
      <c r="J537" t="str">
        <f>_xlfn.CONCAT(C537,E537,H537)</f>
        <v>YYCSEA737-700</v>
      </c>
      <c r="K537" s="4">
        <v>452</v>
      </c>
      <c r="L537" s="4">
        <f>N537/M537</f>
        <v>118</v>
      </c>
      <c r="M537" s="4">
        <v>22</v>
      </c>
      <c r="N537" s="4">
        <v>2596</v>
      </c>
      <c r="O537" s="4">
        <f>P537/M537</f>
        <v>13.954545454545455</v>
      </c>
      <c r="P537" s="4">
        <v>307</v>
      </c>
      <c r="Q537" s="4">
        <v>559</v>
      </c>
      <c r="R537" s="4">
        <v>1730</v>
      </c>
      <c r="S537" s="4">
        <f>U537*K537</f>
        <v>1282776</v>
      </c>
      <c r="T537" s="7">
        <f>N537/U537</f>
        <v>0.9147286821705426</v>
      </c>
      <c r="U537" s="4">
        <v>2838</v>
      </c>
      <c r="V537" s="4">
        <v>18.450909090909089</v>
      </c>
      <c r="W537" s="7">
        <f>P537/X537</f>
        <v>0.83879781420765032</v>
      </c>
      <c r="X537" s="4">
        <v>366</v>
      </c>
      <c r="Y537" s="7">
        <f>Q537/Z537</f>
        <v>0.83808095952023987</v>
      </c>
      <c r="Z537" s="4">
        <v>667</v>
      </c>
      <c r="AA537" s="7">
        <f>R537/AB537</f>
        <v>0.95791805094130678</v>
      </c>
      <c r="AB537" s="4">
        <v>1806</v>
      </c>
      <c r="AC537" s="4">
        <v>0</v>
      </c>
      <c r="AD537" s="4" t="e">
        <f>AP537/AC537</f>
        <v>#DIV/0!</v>
      </c>
      <c r="AE537" s="7">
        <f>AF537/(AF537+AH537+AJ537+AL537+AN537+AP537)</f>
        <v>0.17692536237839068</v>
      </c>
      <c r="AF537" s="4">
        <v>111952</v>
      </c>
      <c r="AG537" s="7">
        <f>AH537/(AF537+AH537+AJ537+AL537+AN537+AP537)</f>
        <v>0.21319954991118331</v>
      </c>
      <c r="AH537" s="4">
        <v>134905</v>
      </c>
      <c r="AI537" s="7">
        <f>AJ537/(AF537+AH537+AJ537+AL537+AN537+AP537)</f>
        <v>0.58253472068575329</v>
      </c>
      <c r="AJ537" s="4">
        <v>368607</v>
      </c>
      <c r="AK537" s="7">
        <f>AL537/(AF537+AH537+AJ537+AL537+AN537+AP537)</f>
        <v>1.9138256917270894E-2</v>
      </c>
      <c r="AL537" s="4">
        <v>12110</v>
      </c>
      <c r="AM537" s="7">
        <f>AN537/(AF537+AH537+AJ537+AL537+AN537+AP537)</f>
        <v>8.2021101074018117E-3</v>
      </c>
      <c r="AN537" s="4">
        <v>5190</v>
      </c>
      <c r="AO537" s="7">
        <f>AP537/(AF537+AH537+AJ537+AL537+AN537+AP537)</f>
        <v>0</v>
      </c>
      <c r="AP537" s="4">
        <v>0</v>
      </c>
      <c r="AQ537" s="6">
        <f>AO537+AM537+AK537+AI537+AG537+AE537</f>
        <v>1</v>
      </c>
      <c r="AR537" s="4">
        <v>76720</v>
      </c>
      <c r="AS537" s="4">
        <f>AR537/M537</f>
        <v>3487.2727272727275</v>
      </c>
      <c r="AT537" s="4">
        <f>AR537/V537</f>
        <v>4158.060701616082</v>
      </c>
      <c r="AU537" s="7">
        <f>AR537/(AR537+AV537+AY537+BB537)</f>
        <v>0.25438171846920032</v>
      </c>
      <c r="AV537" s="4">
        <v>126130</v>
      </c>
      <c r="AW537" s="4">
        <f>AV537/M537</f>
        <v>5733.181818181818</v>
      </c>
      <c r="AX537" s="7">
        <f>AV537/(AR537+AV537+AY537+BB537)</f>
        <v>0.41821123762409068</v>
      </c>
      <c r="AY537" s="4">
        <v>41474</v>
      </c>
      <c r="AZ537" s="4">
        <f>AY537/M537</f>
        <v>1885.1818181818182</v>
      </c>
      <c r="BA537" s="7">
        <f>AY537/(AR537+AV537+AY537+BB537)</f>
        <v>0.13751599832887923</v>
      </c>
      <c r="BB537" s="4">
        <v>57270</v>
      </c>
      <c r="BC537" s="11">
        <f>BB537/(AR537+AV537+AY537+BB537)</f>
        <v>0.18989104557782979</v>
      </c>
      <c r="BD537" s="9">
        <f>BC537+BA537+AX537+AU537</f>
        <v>1</v>
      </c>
      <c r="BE537" s="14">
        <f>(AF537+AH537+AJ537+AL537+AN537+AP537)</f>
        <v>632764</v>
      </c>
      <c r="BF537" s="14">
        <f t="shared" si="40"/>
        <v>-301594</v>
      </c>
      <c r="BG537" s="13">
        <f>(AF537+AH537+AJ537+AL537+AN537+AP537)-(AR537+AV537+AY537+BB537)</f>
        <v>331170</v>
      </c>
      <c r="BH537" s="13">
        <f t="shared" si="41"/>
        <v>0</v>
      </c>
      <c r="BI537" s="14">
        <f>AF537/W537</f>
        <v>133467.20521172637</v>
      </c>
      <c r="BJ537" s="14">
        <f>AH537/Y537</f>
        <v>160968.93559928445</v>
      </c>
      <c r="BK537" s="14">
        <f>AJ537/AA537</f>
        <v>384800.13988439308</v>
      </c>
      <c r="BL537" s="14">
        <f>BI537+BJ537+BK537</f>
        <v>679236.28069540393</v>
      </c>
      <c r="BM537" s="14">
        <f>(AF537/W537)-AF537</f>
        <v>21515.205211726367</v>
      </c>
      <c r="BN537" s="14">
        <f>AH537/Y537-AH537</f>
        <v>26063.93559928445</v>
      </c>
      <c r="BO537" s="14">
        <f>AJ537/AA537-AJ537</f>
        <v>16193.13988439308</v>
      </c>
      <c r="BP537" s="14">
        <f>BG537/S537</f>
        <v>0.25816666354842932</v>
      </c>
      <c r="BQ537" s="14">
        <f>(BG537-CA537)/S537</f>
        <v>0.2604264033873484</v>
      </c>
      <c r="BR537" s="27">
        <f>BQ537-BP537</f>
        <v>2.2597398389190837E-3</v>
      </c>
      <c r="BS537" s="28">
        <f t="shared" si="42"/>
        <v>1173392</v>
      </c>
      <c r="BT537" s="11">
        <f>BS537/S537</f>
        <v>0.9147286821705426</v>
      </c>
      <c r="BU537" s="14">
        <f>(BE537-AP537)*1/BT537-(BE537-AP537)</f>
        <v>58986.474576271256</v>
      </c>
      <c r="BV537" s="14">
        <f t="shared" si="43"/>
        <v>0.49327708033202988</v>
      </c>
      <c r="BW537" s="27">
        <f>(AR537+AV537+AY537+BB537)/S537</f>
        <v>0.23511041678360056</v>
      </c>
      <c r="BX537" s="13">
        <f>(AF537+AH537+AJ537+AL537+AN537)/N537</f>
        <v>243.74576271186442</v>
      </c>
      <c r="BY537" s="26">
        <f>BX537/K537</f>
        <v>0.53926053697315135</v>
      </c>
      <c r="BZ537" s="11">
        <f>AP537/BE537</f>
        <v>0</v>
      </c>
      <c r="CA537" s="15">
        <f>-(BM537+BN537+BO537)/M537</f>
        <v>-2898.740031609268</v>
      </c>
      <c r="CB537" s="15">
        <f>BG537-CA537</f>
        <v>334068.74003160925</v>
      </c>
      <c r="CC537" s="18">
        <f t="shared" si="44"/>
        <v>0</v>
      </c>
      <c r="CD537" s="17">
        <f>(AF537/(AF537+AH537+AJ537))/(X537/(X537+Z537+AB537))</f>
        <v>1.4109561232721197</v>
      </c>
      <c r="CE537" s="19">
        <f>(AH537/(AF537+AH537+AJ537))/(Z537/(X537+Z537+AB537))</f>
        <v>0.93296413694417524</v>
      </c>
      <c r="CF537" s="18">
        <f>(AJ537/(AF537+AH537+AJ537))/(AB537/(X537+Z537+AB537))</f>
        <v>0.94147451801807269</v>
      </c>
      <c r="CG537">
        <f>AH537/Z537</f>
        <v>202.25637181409294</v>
      </c>
      <c r="CH537" s="11">
        <f>BB537/BE537</f>
        <v>9.0507677427919417E-2</v>
      </c>
      <c r="CI537" s="14">
        <f>AY537/V537</f>
        <v>2247.8025226645645</v>
      </c>
      <c r="CJ537" s="14">
        <f>AV537/M537</f>
        <v>5733.181818181818</v>
      </c>
      <c r="CK537" s="17">
        <f>N537/V537</f>
        <v>140.69767441860466</v>
      </c>
      <c r="CL537" s="17">
        <f>(AL537+AN537)/N537</f>
        <v>6.6640986132511557</v>
      </c>
      <c r="CM537" s="14" t="e">
        <f>AP537/AC537</f>
        <v>#DIV/0!</v>
      </c>
    </row>
    <row r="538" spans="1:91" hidden="1" x14ac:dyDescent="0.2">
      <c r="A538">
        <v>134</v>
      </c>
      <c r="B538" s="2">
        <v>44805</v>
      </c>
      <c r="C538" s="3" t="s">
        <v>41</v>
      </c>
      <c r="D538" t="s">
        <v>42</v>
      </c>
      <c r="E538" s="3" t="s">
        <v>37</v>
      </c>
      <c r="F538" t="s">
        <v>38</v>
      </c>
      <c r="G538" t="str">
        <f>CONCATENATE(C538,E538)</f>
        <v>SEALAX</v>
      </c>
      <c r="H538" t="s">
        <v>48</v>
      </c>
      <c r="I538">
        <f>U538/M538</f>
        <v>185</v>
      </c>
      <c r="J538" t="str">
        <f>_xlfn.CONCAT(C538,E538,H538)</f>
        <v>SEALAXA321</v>
      </c>
      <c r="K538" s="4">
        <v>954</v>
      </c>
      <c r="L538" s="4">
        <f>N538/M538</f>
        <v>152.66666666666666</v>
      </c>
      <c r="M538" s="4">
        <v>15</v>
      </c>
      <c r="N538" s="4">
        <v>2290</v>
      </c>
      <c r="O538" s="4">
        <f>P538/M538</f>
        <v>24.2</v>
      </c>
      <c r="P538" s="4">
        <v>363</v>
      </c>
      <c r="Q538" s="4">
        <v>673</v>
      </c>
      <c r="R538" s="4">
        <v>1255</v>
      </c>
      <c r="S538" s="4">
        <f>U538*K538</f>
        <v>2647350</v>
      </c>
      <c r="T538" s="7">
        <f>N538/U538</f>
        <v>0.82522522522522523</v>
      </c>
      <c r="U538" s="4">
        <v>2775</v>
      </c>
      <c r="V538" s="4">
        <v>38.965355805243441</v>
      </c>
      <c r="W538" s="7">
        <f>P538/X538</f>
        <v>1</v>
      </c>
      <c r="X538" s="4">
        <v>363</v>
      </c>
      <c r="Y538" s="7">
        <f>Q538/Z538</f>
        <v>0.98680351906158359</v>
      </c>
      <c r="Z538" s="4">
        <v>682</v>
      </c>
      <c r="AA538" s="7">
        <f>R538/AB538</f>
        <v>0.72501444251877523</v>
      </c>
      <c r="AB538" s="4">
        <v>1731</v>
      </c>
      <c r="AC538" s="4">
        <v>7764</v>
      </c>
      <c r="AD538" s="4">
        <f>AP538/AC538</f>
        <v>4.9997424008243172</v>
      </c>
      <c r="AE538" s="7">
        <f>AF538/(AF538+AH538+AJ538+AL538+AN538+AP538)</f>
        <v>0.25816451946627994</v>
      </c>
      <c r="AF538" s="4">
        <v>145983</v>
      </c>
      <c r="AG538" s="7">
        <f>AH538/(AF538+AH538+AJ538+AL538+AN538+AP538)</f>
        <v>0.24933108149929703</v>
      </c>
      <c r="AH538" s="4">
        <v>140988</v>
      </c>
      <c r="AI538" s="7">
        <f>AJ538/(AF538+AH538+AJ538+AL538+AN538+AP538)</f>
        <v>0.40610294182663825</v>
      </c>
      <c r="AJ538" s="4">
        <v>229637</v>
      </c>
      <c r="AK538" s="7">
        <f>AL538/(AF538+AH538+AJ538+AL538+AN538+AP538)</f>
        <v>1.3316474052328614E-2</v>
      </c>
      <c r="AL538" s="4">
        <v>7530</v>
      </c>
      <c r="AM538" s="7">
        <f>AN538/(AF538+AH538+AJ538+AL538+AN538+AP538)</f>
        <v>4.4370562280600925E-3</v>
      </c>
      <c r="AN538" s="4">
        <v>2509</v>
      </c>
      <c r="AO538" s="7">
        <f>AP538/(AF538+AH538+AJ538+AL538+AN538+AP538)</f>
        <v>6.8647926927396033E-2</v>
      </c>
      <c r="AP538" s="4">
        <v>38818</v>
      </c>
      <c r="AQ538" s="6">
        <f>AO538+AM538+AK538+AI538+AG538+AE538</f>
        <v>1</v>
      </c>
      <c r="AR538" s="4">
        <v>150047</v>
      </c>
      <c r="AS538" s="4">
        <f>AR538/M538</f>
        <v>10003.133333333333</v>
      </c>
      <c r="AT538" s="4">
        <f>AR538/V538</f>
        <v>3850.7796707917823</v>
      </c>
      <c r="AU538" s="7">
        <f>AR538/(AR538+AV538+AY538+BB538)</f>
        <v>0.31297022082518999</v>
      </c>
      <c r="AV538" s="4">
        <v>90050</v>
      </c>
      <c r="AW538" s="4">
        <f>AV538/M538</f>
        <v>6003.333333333333</v>
      </c>
      <c r="AX538" s="7">
        <f>AV538/(AR538+AV538+AY538+BB538)</f>
        <v>0.18782760325303643</v>
      </c>
      <c r="AY538" s="4">
        <v>145311</v>
      </c>
      <c r="AZ538" s="4">
        <f>AY538/M538</f>
        <v>9687.4</v>
      </c>
      <c r="BA538" s="7">
        <f>AY538/(AR538+AV538+AY538+BB538)</f>
        <v>0.3030918029572679</v>
      </c>
      <c r="BB538" s="4">
        <v>94021</v>
      </c>
      <c r="BC538" s="11">
        <f>BB538/(AR538+AV538+AY538+BB538)</f>
        <v>0.1961103729645057</v>
      </c>
      <c r="BD538" s="9">
        <f>BC538+BA538+AX538+AU538</f>
        <v>1</v>
      </c>
      <c r="BE538" s="14">
        <f>(AF538+AH538+AJ538+AL538+AN538+AP538)</f>
        <v>565465</v>
      </c>
      <c r="BF538" s="14">
        <f t="shared" si="40"/>
        <v>-479429</v>
      </c>
      <c r="BG538" s="13">
        <f>(AF538+AH538+AJ538+AL538+AN538+AP538)-(AR538+AV538+AY538+BB538)</f>
        <v>86036</v>
      </c>
      <c r="BH538" s="13">
        <f t="shared" si="41"/>
        <v>0</v>
      </c>
      <c r="BI538" s="14">
        <f>AF538/W538</f>
        <v>145983</v>
      </c>
      <c r="BJ538" s="14">
        <f>AH538/Y538</f>
        <v>142873.42644873701</v>
      </c>
      <c r="BK538" s="14">
        <f>AJ538/AA538</f>
        <v>316734.38007968129</v>
      </c>
      <c r="BL538" s="14">
        <f>BI538+BJ538+BK538</f>
        <v>605590.80652841832</v>
      </c>
      <c r="BM538" s="14">
        <f>(AF538/W538)-AF538</f>
        <v>0</v>
      </c>
      <c r="BN538" s="14">
        <f>AH538/Y538-AH538</f>
        <v>1885.4264487370092</v>
      </c>
      <c r="BO538" s="14">
        <f>AJ538/AA538-AJ538</f>
        <v>87097.380079681287</v>
      </c>
      <c r="BP538" s="14">
        <f>BG538/S538</f>
        <v>3.2498914008347972E-2</v>
      </c>
      <c r="BQ538" s="14">
        <f>(BG538-CA538)/S538</f>
        <v>3.4739715980846714E-2</v>
      </c>
      <c r="BR538" s="27">
        <f>BQ538-BP538</f>
        <v>2.2408019724987419E-3</v>
      </c>
      <c r="BS538" s="28">
        <f t="shared" si="42"/>
        <v>2184660</v>
      </c>
      <c r="BT538" s="11">
        <f>BS538/S538</f>
        <v>0.82522522522522523</v>
      </c>
      <c r="BU538" s="14">
        <f>(BE538-AP538)*1/BT538-(BE538-AP538)</f>
        <v>111538.77510917035</v>
      </c>
      <c r="BV538" s="14">
        <f t="shared" si="43"/>
        <v>0.21359661548340794</v>
      </c>
      <c r="BW538" s="27">
        <f>(AR538+AV538+AY538+BB538)/S538</f>
        <v>0.18109770147505996</v>
      </c>
      <c r="BX538" s="13">
        <f>(AF538+AH538+AJ538+AL538+AN538)/N538</f>
        <v>229.97685589519651</v>
      </c>
      <c r="BY538" s="26">
        <f>BX538/K538</f>
        <v>0.24106588668259593</v>
      </c>
      <c r="BZ538" s="11">
        <f>AP538/BE538</f>
        <v>6.8647926927396033E-2</v>
      </c>
      <c r="CA538" s="15">
        <f>-(BM538+BN538+BO538)/M538</f>
        <v>-5932.1871018945531</v>
      </c>
      <c r="CB538" s="15">
        <f>BG538-CA538</f>
        <v>91968.187101894553</v>
      </c>
      <c r="CC538" s="18">
        <f t="shared" si="44"/>
        <v>0</v>
      </c>
      <c r="CD538" s="17">
        <f>(AF538/(AF538+AH538+AJ538))/(X538/(X538+Z538+AB538))</f>
        <v>2.1609961534208653</v>
      </c>
      <c r="CE538" s="19">
        <f>(AH538/(AF538+AH538+AJ538))/(Z538/(X538+Z538+AB538))</f>
        <v>1.110851765924858</v>
      </c>
      <c r="CF538" s="18">
        <f>(AJ538/(AF538+AH538+AJ538))/(AB538/(X538+Z538+AB538))</f>
        <v>0.71285816981367578</v>
      </c>
      <c r="CG538">
        <f>AH538/Z538</f>
        <v>206.72727272727272</v>
      </c>
      <c r="CH538" s="11">
        <f>BB538/BE538</f>
        <v>0.1662720062249653</v>
      </c>
      <c r="CI538" s="14">
        <f>AY538/V538</f>
        <v>3729.2358043974532</v>
      </c>
      <c r="CJ538" s="14">
        <f>AV538/M538</f>
        <v>6003.333333333333</v>
      </c>
      <c r="CK538" s="17">
        <f>N538/V538</f>
        <v>58.770154992190321</v>
      </c>
      <c r="CL538" s="17">
        <f>(AL538+AN538)/N538</f>
        <v>4.3838427947598255</v>
      </c>
      <c r="CM538" s="14">
        <f>AP538/AC538</f>
        <v>4.9997424008243172</v>
      </c>
    </row>
    <row r="539" spans="1:91" hidden="1" x14ac:dyDescent="0.2">
      <c r="A539">
        <v>760</v>
      </c>
      <c r="B539" s="2">
        <v>45170</v>
      </c>
      <c r="C539" s="3" t="s">
        <v>43</v>
      </c>
      <c r="D539" t="s">
        <v>38</v>
      </c>
      <c r="E539" s="3" t="s">
        <v>32</v>
      </c>
      <c r="F539" t="s">
        <v>33</v>
      </c>
      <c r="G539" t="str">
        <f>CONCATENATE(C539,E539)</f>
        <v>SFOHNL</v>
      </c>
      <c r="H539" t="s">
        <v>48</v>
      </c>
      <c r="I539">
        <f>U539/M539</f>
        <v>189</v>
      </c>
      <c r="J539" t="str">
        <f>_xlfn.CONCAT(C539,E539,H539)</f>
        <v>SFOHNLA321</v>
      </c>
      <c r="K539" s="4">
        <v>2399</v>
      </c>
      <c r="L539" s="4">
        <f>N539/M539</f>
        <v>175.5</v>
      </c>
      <c r="M539" s="4">
        <v>4</v>
      </c>
      <c r="N539" s="4">
        <v>702</v>
      </c>
      <c r="O539" s="4">
        <f>P539/M539</f>
        <v>25</v>
      </c>
      <c r="P539" s="4">
        <v>100</v>
      </c>
      <c r="Q539" s="4">
        <v>188</v>
      </c>
      <c r="R539" s="4">
        <v>414</v>
      </c>
      <c r="S539" s="4">
        <f>U539*K539</f>
        <v>1813644</v>
      </c>
      <c r="T539" s="7">
        <f>N539/U539</f>
        <v>0.9285714285714286</v>
      </c>
      <c r="U539" s="4">
        <v>756</v>
      </c>
      <c r="V539" s="4">
        <v>21.661073825503355</v>
      </c>
      <c r="W539" s="7">
        <f>P539/X539</f>
        <v>1</v>
      </c>
      <c r="X539" s="4">
        <v>100</v>
      </c>
      <c r="Y539" s="7">
        <f>Q539/Z539</f>
        <v>1</v>
      </c>
      <c r="Z539" s="4">
        <v>188</v>
      </c>
      <c r="AA539" s="7">
        <f>R539/AB539</f>
        <v>0.88461538461538458</v>
      </c>
      <c r="AB539" s="4">
        <v>468</v>
      </c>
      <c r="AC539" s="4">
        <v>4878</v>
      </c>
      <c r="AD539" s="4">
        <f>AP539/AC539</f>
        <v>6</v>
      </c>
      <c r="AE539" s="7">
        <f>AF539/(AF539+AH539+AJ539+AL539+AN539+AP539)</f>
        <v>0.20118240120586436</v>
      </c>
      <c r="AF539" s="4">
        <v>56591</v>
      </c>
      <c r="AG539" s="7">
        <f>AH539/(AF539+AH539+AJ539+AL539+AN539+AP539)</f>
        <v>0.23174494830994127</v>
      </c>
      <c r="AH539" s="4">
        <v>65188</v>
      </c>
      <c r="AI539" s="7">
        <f>AJ539/(AF539+AH539+AJ539+AL539+AN539+AP539)</f>
        <v>0.44239438021699873</v>
      </c>
      <c r="AJ539" s="4">
        <v>124442</v>
      </c>
      <c r="AK539" s="7">
        <f>AL539/(AF539+AH539+AJ539+AL539+AN539+AP539)</f>
        <v>1.0327346671785902E-2</v>
      </c>
      <c r="AL539" s="4">
        <v>2905</v>
      </c>
      <c r="AM539" s="7">
        <f>AN539/(AF539+AH539+AJ539+AL539+AN539+AP539)</f>
        <v>1.0302461499082803E-2</v>
      </c>
      <c r="AN539" s="4">
        <v>2898</v>
      </c>
      <c r="AO539" s="7">
        <f>AP539/(AF539+AH539+AJ539+AL539+AN539+AP539)</f>
        <v>0.10404846209632695</v>
      </c>
      <c r="AP539" s="4">
        <v>29268</v>
      </c>
      <c r="AQ539" s="6">
        <f>AO539+AM539+AK539+AI539+AG539+AE539</f>
        <v>1</v>
      </c>
      <c r="AR539" s="4">
        <v>97887</v>
      </c>
      <c r="AS539" s="4">
        <f>AR539/M539</f>
        <v>24471.75</v>
      </c>
      <c r="AT539" s="4">
        <f>AR539/V539</f>
        <v>4519.028040278854</v>
      </c>
      <c r="AU539" s="7">
        <f>AR539/(AR539+AV539+AY539+BB539)</f>
        <v>0.39328158522768364</v>
      </c>
      <c r="AV539" s="4">
        <v>27814</v>
      </c>
      <c r="AW539" s="4">
        <f>AV539/M539</f>
        <v>6953.5</v>
      </c>
      <c r="AX539" s="7">
        <f>AV539/(AR539+AV539+AY539+BB539)</f>
        <v>0.11174858777491181</v>
      </c>
      <c r="AY539" s="4">
        <v>56385</v>
      </c>
      <c r="AZ539" s="4">
        <f>AY539/M539</f>
        <v>14096.25</v>
      </c>
      <c r="BA539" s="7">
        <f>AY539/(AR539+AV539+AY539+BB539)</f>
        <v>0.22653858206976352</v>
      </c>
      <c r="BB539" s="4">
        <v>66812</v>
      </c>
      <c r="BC539" s="11">
        <f>BB539/(AR539+AV539+AY539+BB539)</f>
        <v>0.26843124492764103</v>
      </c>
      <c r="BD539" s="9">
        <f>BC539+BA539+AX539+AU539</f>
        <v>1</v>
      </c>
      <c r="BE539" s="14">
        <f>(AF539+AH539+AJ539+AL539+AN539+AP539)</f>
        <v>281292</v>
      </c>
      <c r="BF539" s="14">
        <f t="shared" si="40"/>
        <v>-248898</v>
      </c>
      <c r="BG539" s="13">
        <f>(AF539+AH539+AJ539+AL539+AN539+AP539)-(AR539+AV539+AY539+BB539)</f>
        <v>32394</v>
      </c>
      <c r="BH539" s="13">
        <f t="shared" si="41"/>
        <v>0</v>
      </c>
      <c r="BI539" s="14">
        <f>AF539/W539</f>
        <v>56591</v>
      </c>
      <c r="BJ539" s="14">
        <f>AH539/Y539</f>
        <v>65188</v>
      </c>
      <c r="BK539" s="14">
        <f>AJ539/AA539</f>
        <v>140673.5652173913</v>
      </c>
      <c r="BL539" s="14">
        <f>BI539+BJ539+BK539</f>
        <v>262452.5652173913</v>
      </c>
      <c r="BM539" s="14">
        <f>(AF539/W539)-AF539</f>
        <v>0</v>
      </c>
      <c r="BN539" s="14">
        <f>AH539/Y539-AH539</f>
        <v>0</v>
      </c>
      <c r="BO539" s="14">
        <f>AJ539/AA539-AJ539</f>
        <v>16231.565217391297</v>
      </c>
      <c r="BP539" s="14">
        <f>BG539/S539</f>
        <v>1.7861278178076843E-2</v>
      </c>
      <c r="BQ539" s="14">
        <f>(BG539-CA539)/S539</f>
        <v>2.0098702559238651E-2</v>
      </c>
      <c r="BR539" s="27">
        <f>BQ539-BP539</f>
        <v>2.2374243811618087E-3</v>
      </c>
      <c r="BS539" s="28">
        <f t="shared" si="42"/>
        <v>1684098</v>
      </c>
      <c r="BT539" s="11">
        <f>BS539/S539</f>
        <v>0.9285714285714286</v>
      </c>
      <c r="BU539" s="14">
        <f>(BE539-AP539)*1/BT539-(BE539-AP539)</f>
        <v>19386.461538461503</v>
      </c>
      <c r="BV539" s="14">
        <f t="shared" si="43"/>
        <v>0.15509769282174451</v>
      </c>
      <c r="BW539" s="27">
        <f>(AR539+AV539+AY539+BB539)/S539</f>
        <v>0.13723641464366768</v>
      </c>
      <c r="BX539" s="13">
        <f>(AF539+AH539+AJ539+AL539+AN539)/N539</f>
        <v>359.008547008547</v>
      </c>
      <c r="BY539" s="26">
        <f>BX539/K539</f>
        <v>0.14964924844041141</v>
      </c>
      <c r="BZ539" s="11">
        <f>AP539/BE539</f>
        <v>0.10404846209632695</v>
      </c>
      <c r="CA539" s="15">
        <f>-(BM539+BN539+BO539)/M539</f>
        <v>-4057.8913043478242</v>
      </c>
      <c r="CB539" s="15">
        <f>BG539-CA539</f>
        <v>36451.891304347824</v>
      </c>
      <c r="CC539" s="18">
        <f t="shared" si="44"/>
        <v>0</v>
      </c>
      <c r="CD539" s="17">
        <f>(AF539/(AF539+AH539+AJ539))/(X539/(X539+Z539+AB539))</f>
        <v>1.7375770547597484</v>
      </c>
      <c r="CE539" s="19">
        <f>(AH539/(AF539+AH539+AJ539))/(Z539/(X539+Z539+AB539))</f>
        <v>1.0646491514671952</v>
      </c>
      <c r="CF539" s="18">
        <f>(AJ539/(AF539+AH539+AJ539))/(AB539/(X539+Z539+AB539))</f>
        <v>0.81642789326536858</v>
      </c>
      <c r="CG539">
        <f>AH539/Z539</f>
        <v>346.74468085106383</v>
      </c>
      <c r="CH539" s="11">
        <f>BB539/BE539</f>
        <v>0.23751830837706014</v>
      </c>
      <c r="CI539" s="14">
        <f>AY539/V539</f>
        <v>2603.0565453137106</v>
      </c>
      <c r="CJ539" s="14">
        <f>AV539/M539</f>
        <v>6953.5</v>
      </c>
      <c r="CK539" s="17">
        <f>N539/V539</f>
        <v>32.408365608055774</v>
      </c>
      <c r="CL539" s="17">
        <f>(AL539+AN539)/N539</f>
        <v>8.266381766381766</v>
      </c>
      <c r="CM539" s="14">
        <f>AP539/AC539</f>
        <v>6</v>
      </c>
    </row>
    <row r="540" spans="1:91" hidden="1" x14ac:dyDescent="0.2">
      <c r="A540">
        <v>1004</v>
      </c>
      <c r="B540" s="2">
        <v>45200</v>
      </c>
      <c r="C540" s="3" t="s">
        <v>53</v>
      </c>
      <c r="D540" t="s">
        <v>54</v>
      </c>
      <c r="E540" s="3" t="s">
        <v>43</v>
      </c>
      <c r="F540" t="s">
        <v>38</v>
      </c>
      <c r="G540" t="str">
        <f>CONCATENATE(C540,E540)</f>
        <v>YVRSFO</v>
      </c>
      <c r="H540" t="s">
        <v>35</v>
      </c>
      <c r="I540">
        <f>U540/M540</f>
        <v>179</v>
      </c>
      <c r="J540" t="str">
        <f>_xlfn.CONCAT(C540,E540,H540)</f>
        <v>YVRSFO737-Max 9</v>
      </c>
      <c r="K540" s="4">
        <v>800</v>
      </c>
      <c r="L540" s="4">
        <f>N540/M540</f>
        <v>159.15384615384616</v>
      </c>
      <c r="M540" s="4">
        <v>13</v>
      </c>
      <c r="N540" s="4">
        <v>2069</v>
      </c>
      <c r="O540" s="4">
        <f>P540/M540</f>
        <v>23</v>
      </c>
      <c r="P540" s="4">
        <v>299</v>
      </c>
      <c r="Q540" s="4">
        <v>559</v>
      </c>
      <c r="R540" s="4">
        <v>1211</v>
      </c>
      <c r="S540" s="4">
        <f>U540*K540</f>
        <v>1861600</v>
      </c>
      <c r="T540" s="7">
        <f>N540/U540</f>
        <v>0.88912763214439194</v>
      </c>
      <c r="U540" s="4">
        <v>2327</v>
      </c>
      <c r="V540" s="4">
        <v>13.709707724425888</v>
      </c>
      <c r="W540" s="7">
        <f>P540/X540</f>
        <v>1</v>
      </c>
      <c r="X540" s="4">
        <v>299</v>
      </c>
      <c r="Y540" s="7">
        <f>Q540/Z540</f>
        <v>1</v>
      </c>
      <c r="Z540" s="4">
        <v>559</v>
      </c>
      <c r="AA540" s="7">
        <f>R540/AB540</f>
        <v>0.82437031994554122</v>
      </c>
      <c r="AB540" s="4">
        <v>1469</v>
      </c>
      <c r="AC540" s="4">
        <v>1740</v>
      </c>
      <c r="AD540" s="4">
        <f>AP540/AC540</f>
        <v>6</v>
      </c>
      <c r="AE540" s="7">
        <f>AF540/(AF540+AH540+AJ540+AL540+AN540+AP540)</f>
        <v>0.21056887886865153</v>
      </c>
      <c r="AF540" s="4">
        <v>111703</v>
      </c>
      <c r="AG540" s="7">
        <f>AH540/(AF540+AH540+AJ540+AL540+AN540+AP540)</f>
        <v>0.26404854453119991</v>
      </c>
      <c r="AH540" s="4">
        <v>140073</v>
      </c>
      <c r="AI540" s="7">
        <f>AJ540/(AF540+AH540+AJ540+AL540+AN540+AP540)</f>
        <v>0.47832160186396522</v>
      </c>
      <c r="AJ540" s="4">
        <v>253741</v>
      </c>
      <c r="AK540" s="7">
        <f>AL540/(AF540+AH540+AJ540+AL540+AN540+AP540)</f>
        <v>1.5966611496714307E-2</v>
      </c>
      <c r="AL540" s="4">
        <v>8470</v>
      </c>
      <c r="AM540" s="7">
        <f>AN540/(AF540+AH540+AJ540+AL540+AN540+AP540)</f>
        <v>1.1414147888147005E-2</v>
      </c>
      <c r="AN540" s="4">
        <v>6055</v>
      </c>
      <c r="AO540" s="7">
        <f>AP540/(AF540+AH540+AJ540+AL540+AN540+AP540)</f>
        <v>1.9680215351322004E-2</v>
      </c>
      <c r="AP540" s="4">
        <v>10440</v>
      </c>
      <c r="AQ540" s="6">
        <f>AO540+AM540+AK540+AI540+AG540+AE540</f>
        <v>1</v>
      </c>
      <c r="AR540" s="4">
        <v>60286</v>
      </c>
      <c r="AS540" s="4">
        <f>AR540/M540</f>
        <v>4637.3846153846152</v>
      </c>
      <c r="AT540" s="4">
        <f>AR540/V540</f>
        <v>4397.3220444803137</v>
      </c>
      <c r="AU540" s="7">
        <f>AR540/(AR540+AV540+AY540+BB540)</f>
        <v>0.27318660304426834</v>
      </c>
      <c r="AV540" s="4">
        <v>85508</v>
      </c>
      <c r="AW540" s="4">
        <f>AV540/M540</f>
        <v>6577.5384615384619</v>
      </c>
      <c r="AX540" s="7">
        <f>AV540/(AR540+AV540+AY540+BB540)</f>
        <v>0.38748034457600927</v>
      </c>
      <c r="AY540" s="4">
        <v>32447</v>
      </c>
      <c r="AZ540" s="4">
        <f>AY540/M540</f>
        <v>2495.9230769230771</v>
      </c>
      <c r="BA540" s="7">
        <f>AY540/(AR540+AV540+AY540+BB540)</f>
        <v>0.14703390022521604</v>
      </c>
      <c r="BB540" s="4">
        <v>42436</v>
      </c>
      <c r="BC540" s="11">
        <f>BB540/(AR540+AV540+AY540+BB540)</f>
        <v>0.19229915215450635</v>
      </c>
      <c r="BD540" s="9">
        <f>BC540+BA540+AX540+AU540</f>
        <v>1</v>
      </c>
      <c r="BE540" s="14">
        <f>(AF540+AH540+AJ540+AL540+AN540+AP540)</f>
        <v>530482</v>
      </c>
      <c r="BF540" s="14">
        <f t="shared" si="40"/>
        <v>-220677</v>
      </c>
      <c r="BG540" s="13">
        <f>(AF540+AH540+AJ540+AL540+AN540+AP540)-(AR540+AV540+AY540+BB540)</f>
        <v>309805</v>
      </c>
      <c r="BH540" s="13">
        <f t="shared" si="41"/>
        <v>0</v>
      </c>
      <c r="BI540" s="14">
        <f>AF540/W540</f>
        <v>111703</v>
      </c>
      <c r="BJ540" s="14">
        <f>AH540/Y540</f>
        <v>140073</v>
      </c>
      <c r="BK540" s="14">
        <f>AJ540/AA540</f>
        <v>307799.77621800161</v>
      </c>
      <c r="BL540" s="14">
        <f>BI540+BJ540+BK540</f>
        <v>559575.77621800161</v>
      </c>
      <c r="BM540" s="14">
        <f>(AF540/W540)-AF540</f>
        <v>0</v>
      </c>
      <c r="BN540" s="14">
        <f>AH540/Y540-AH540</f>
        <v>0</v>
      </c>
      <c r="BO540" s="14">
        <f>AJ540/AA540-AJ540</f>
        <v>54058.776218001614</v>
      </c>
      <c r="BP540" s="14">
        <f>BG540/S540</f>
        <v>0.16641867211001291</v>
      </c>
      <c r="BQ540" s="14">
        <f>(BG540-CA540)/S540</f>
        <v>0.16865243199472751</v>
      </c>
      <c r="BR540" s="27">
        <f>BQ540-BP540</f>
        <v>2.233759884714609E-3</v>
      </c>
      <c r="BS540" s="28">
        <f t="shared" si="42"/>
        <v>1655200</v>
      </c>
      <c r="BT540" s="11">
        <f>BS540/S540</f>
        <v>0.88912763214439194</v>
      </c>
      <c r="BU540" s="14">
        <f>(BE540-AP540)*1/BT540-(BE540-AP540)</f>
        <v>64848.156597390072</v>
      </c>
      <c r="BV540" s="14">
        <f t="shared" si="43"/>
        <v>0.28496024924795876</v>
      </c>
      <c r="BW540" s="27">
        <f>(AR540+AV540+AY540+BB540)/S540</f>
        <v>0.11854157713794586</v>
      </c>
      <c r="BX540" s="13">
        <f>(AF540+AH540+AJ540+AL540+AN540)/N540</f>
        <v>251.34944417593042</v>
      </c>
      <c r="BY540" s="26">
        <f>BX540/K540</f>
        <v>0.31418680521991305</v>
      </c>
      <c r="BZ540" s="11">
        <f>AP540/BE540</f>
        <v>1.9680215351322004E-2</v>
      </c>
      <c r="CA540" s="15">
        <f>-(BM540+BN540+BO540)/M540</f>
        <v>-4158.3674013847394</v>
      </c>
      <c r="CB540" s="15">
        <f>BG540-CA540</f>
        <v>313963.36740138475</v>
      </c>
      <c r="CC540" s="18">
        <f t="shared" si="44"/>
        <v>0</v>
      </c>
      <c r="CD540" s="17">
        <f>(AF540/(AF540+AH540+AJ540))/(X540/(X540+Z540+AB540))</f>
        <v>1.7197062396129799</v>
      </c>
      <c r="CE540" s="19">
        <f>(AH540/(AF540+AH540+AJ540))/(Z540/(X540+Z540+AB540))</f>
        <v>1.1534618645769557</v>
      </c>
      <c r="CF540" s="18">
        <f>(AJ540/(AF540+AH540+AJ540))/(AB540/(X540+Z540+AB540))</f>
        <v>0.79511412665568471</v>
      </c>
      <c r="CG540">
        <f>AH540/Z540</f>
        <v>250.5778175313059</v>
      </c>
      <c r="CH540" s="11">
        <f>BB540/BE540</f>
        <v>7.9995174200067104E-2</v>
      </c>
      <c r="CI540" s="14">
        <f>AY540/V540</f>
        <v>2366.7171213424799</v>
      </c>
      <c r="CJ540" s="14">
        <f>AV540/M540</f>
        <v>6577.5384615384619</v>
      </c>
      <c r="CK540" s="17">
        <f>N540/V540</f>
        <v>150.91496052200793</v>
      </c>
      <c r="CL540" s="17">
        <f>(AL540+AN540)/N540</f>
        <v>7.0202996616723059</v>
      </c>
      <c r="CM540" s="14">
        <f>AP540/AC540</f>
        <v>6</v>
      </c>
    </row>
    <row r="541" spans="1:91" hidden="1" x14ac:dyDescent="0.2">
      <c r="A541">
        <v>478</v>
      </c>
      <c r="B541" s="2">
        <v>44866</v>
      </c>
      <c r="C541" s="3" t="s">
        <v>37</v>
      </c>
      <c r="D541" t="s">
        <v>38</v>
      </c>
      <c r="E541" s="3" t="s">
        <v>43</v>
      </c>
      <c r="F541" t="s">
        <v>38</v>
      </c>
      <c r="G541" t="str">
        <f>CONCATENATE(C541,E541)</f>
        <v>LAXSFO</v>
      </c>
      <c r="H541" t="s">
        <v>35</v>
      </c>
      <c r="I541">
        <f>U541/M541</f>
        <v>173.64705882352942</v>
      </c>
      <c r="J541" t="str">
        <f>_xlfn.CONCAT(C541,E541,H541)</f>
        <v>LAXSFO737-Max 9</v>
      </c>
      <c r="K541" s="4">
        <v>337</v>
      </c>
      <c r="L541" s="4">
        <f>N541/M541</f>
        <v>150.70588235294119</v>
      </c>
      <c r="M541" s="4">
        <v>17</v>
      </c>
      <c r="N541" s="4">
        <v>2562</v>
      </c>
      <c r="O541" s="4">
        <f>P541/M541</f>
        <v>22.352941176470587</v>
      </c>
      <c r="P541" s="4">
        <v>380</v>
      </c>
      <c r="Q541" s="4">
        <v>710</v>
      </c>
      <c r="R541" s="4">
        <v>1473</v>
      </c>
      <c r="S541" s="4">
        <f>U541*K541</f>
        <v>994824</v>
      </c>
      <c r="T541" s="7">
        <f>N541/U541</f>
        <v>0.86788617886178865</v>
      </c>
      <c r="U541" s="4">
        <v>2952</v>
      </c>
      <c r="V541" s="4">
        <v>22.052657596755111</v>
      </c>
      <c r="W541" s="7">
        <f>P541/X541</f>
        <v>1</v>
      </c>
      <c r="X541" s="4">
        <v>380</v>
      </c>
      <c r="Y541" s="7">
        <f>Q541/Z541</f>
        <v>1</v>
      </c>
      <c r="Z541" s="4">
        <v>710</v>
      </c>
      <c r="AA541" s="7">
        <f>R541/AB541</f>
        <v>0.7906602254428341</v>
      </c>
      <c r="AB541" s="4">
        <v>1863</v>
      </c>
      <c r="AC541" s="4">
        <v>1530</v>
      </c>
      <c r="AD541" s="4">
        <f>AP541/AC541</f>
        <v>5</v>
      </c>
      <c r="AE541" s="7">
        <f>AF541/(AF541+AH541+AJ541+AL541+AN541+AP541)</f>
        <v>0.19685191219401904</v>
      </c>
      <c r="AF541" s="4">
        <v>59204</v>
      </c>
      <c r="AG541" s="7">
        <f>AH541/(AF541+AH541+AJ541+AL541+AN541+AP541)</f>
        <v>0.26498068188619273</v>
      </c>
      <c r="AH541" s="4">
        <v>79694</v>
      </c>
      <c r="AI541" s="7">
        <f>AJ541/(AF541+AH541+AJ541+AL541+AN541+AP541)</f>
        <v>0.47356311138006479</v>
      </c>
      <c r="AJ541" s="4">
        <v>142426</v>
      </c>
      <c r="AK541" s="7">
        <f>AL541/(AF541+AH541+AJ541+AL541+AN541+AP541)</f>
        <v>2.9376167898016319E-2</v>
      </c>
      <c r="AL541" s="4">
        <v>8835</v>
      </c>
      <c r="AM541" s="7">
        <f>AN541/(AF541+AH541+AJ541+AL541+AN541+AP541)</f>
        <v>9.7920559660054397E-3</v>
      </c>
      <c r="AN541" s="4">
        <v>2945</v>
      </c>
      <c r="AO541" s="7">
        <f>AP541/(AF541+AH541+AJ541+AL541+AN541+AP541)</f>
        <v>2.5436070675701736E-2</v>
      </c>
      <c r="AP541" s="4">
        <v>7650</v>
      </c>
      <c r="AQ541" s="6">
        <f>AO541+AM541+AK541+AI541+AG541+AE541</f>
        <v>1</v>
      </c>
      <c r="AR541" s="4">
        <v>74861</v>
      </c>
      <c r="AS541" s="4">
        <f>AR541/M541</f>
        <v>4403.588235294118</v>
      </c>
      <c r="AT541" s="4">
        <f>AR541/V541</f>
        <v>3394.6475462900785</v>
      </c>
      <c r="AU541" s="7">
        <f>AR541/(AR541+AV541+AY541+BB541)</f>
        <v>0.26805670437170798</v>
      </c>
      <c r="AV541" s="4">
        <v>86452</v>
      </c>
      <c r="AW541" s="4">
        <f>AV541/M541</f>
        <v>5085.411764705882</v>
      </c>
      <c r="AX541" s="7">
        <f>AV541/(AR541+AV541+AY541+BB541)</f>
        <v>0.30956089561110456</v>
      </c>
      <c r="AY541" s="4">
        <v>64991</v>
      </c>
      <c r="AZ541" s="4">
        <f>AY541/M541</f>
        <v>3823</v>
      </c>
      <c r="BA541" s="7">
        <f>AY541/(AR541+AV541+AY541+BB541)</f>
        <v>0.23271494201014778</v>
      </c>
      <c r="BB541" s="4">
        <v>52969</v>
      </c>
      <c r="BC541" s="11">
        <f>BB541/(AR541+AV541+AY541+BB541)</f>
        <v>0.18966745800703971</v>
      </c>
      <c r="BD541" s="9">
        <f>BC541+BA541+AX541+AU541</f>
        <v>1</v>
      </c>
      <c r="BE541" s="14">
        <f>(AF541+AH541+AJ541+AL541+AN541+AP541)</f>
        <v>300754</v>
      </c>
      <c r="BF541" s="14">
        <f t="shared" si="40"/>
        <v>-279273</v>
      </c>
      <c r="BG541" s="13">
        <f>(AF541+AH541+AJ541+AL541+AN541+AP541)-(AR541+AV541+AY541+BB541)</f>
        <v>21481</v>
      </c>
      <c r="BH541" s="13">
        <f t="shared" si="41"/>
        <v>0</v>
      </c>
      <c r="BI541" s="14">
        <f>AF541/W541</f>
        <v>59204</v>
      </c>
      <c r="BJ541" s="14">
        <f>AH541/Y541</f>
        <v>79694</v>
      </c>
      <c r="BK541" s="14">
        <f>AJ541/AA541</f>
        <v>180135.53156822812</v>
      </c>
      <c r="BL541" s="14">
        <f>BI541+BJ541+BK541</f>
        <v>319033.53156822815</v>
      </c>
      <c r="BM541" s="14">
        <f>(AF541/W541)-AF541</f>
        <v>0</v>
      </c>
      <c r="BN541" s="14">
        <f>AH541/Y541-AH541</f>
        <v>0</v>
      </c>
      <c r="BO541" s="14">
        <f>AJ541/AA541-AJ541</f>
        <v>37709.531568228122</v>
      </c>
      <c r="BP541" s="14">
        <f>BG541/S541</f>
        <v>2.1592764147226041E-2</v>
      </c>
      <c r="BQ541" s="14">
        <f>(BG541-CA541)/S541</f>
        <v>2.3822513066942028E-2</v>
      </c>
      <c r="BR541" s="27">
        <f>BQ541-BP541</f>
        <v>2.2297489197159875E-3</v>
      </c>
      <c r="BS541" s="28">
        <f t="shared" si="42"/>
        <v>863394</v>
      </c>
      <c r="BT541" s="11">
        <f>BS541/S541</f>
        <v>0.86788617886178865</v>
      </c>
      <c r="BU541" s="14">
        <f>(BE541-AP541)*1/BT541-(BE541-AP541)</f>
        <v>44617.704918032803</v>
      </c>
      <c r="BV541" s="14">
        <f t="shared" si="43"/>
        <v>0.30231880211977191</v>
      </c>
      <c r="BW541" s="27">
        <f>(AR541+AV541+AY541+BB541)/S541</f>
        <v>0.28072603797254592</v>
      </c>
      <c r="BX541" s="13">
        <f>(AF541+AH541+AJ541+AL541+AN541)/N541</f>
        <v>114.40437158469945</v>
      </c>
      <c r="BY541" s="26">
        <f>BX541/K541</f>
        <v>0.33947884743234258</v>
      </c>
      <c r="BZ541" s="11">
        <f>AP541/BE541</f>
        <v>2.5436070675701736E-2</v>
      </c>
      <c r="CA541" s="15">
        <f>-(BM541+BN541+BO541)/M541</f>
        <v>-2218.2077393075365</v>
      </c>
      <c r="CB541" s="15">
        <f>BG541-CA541</f>
        <v>23699.207739307538</v>
      </c>
      <c r="CC541" s="18">
        <f t="shared" si="44"/>
        <v>0</v>
      </c>
      <c r="CD541" s="17">
        <f>(AF541/(AF541+AH541+AJ541))/(X541/(X541+Z541+AB541))</f>
        <v>1.6354004635224866</v>
      </c>
      <c r="CE541" s="19">
        <f>(AH541/(AF541+AH541+AJ541))/(Z541/(X541+Z541+AB541))</f>
        <v>1.1782133517145585</v>
      </c>
      <c r="CF541" s="18">
        <f>(AJ541/(AF541+AH541+AJ541))/(AB541/(X541+Z541+AB541))</f>
        <v>0.80247790882668735</v>
      </c>
      <c r="CG541">
        <f>AH541/Z541</f>
        <v>112.24507042253521</v>
      </c>
      <c r="CH541" s="11">
        <f>BB541/BE541</f>
        <v>0.17612068334918238</v>
      </c>
      <c r="CI541" s="14">
        <f>AY541/V541</f>
        <v>2947.0824418714483</v>
      </c>
      <c r="CJ541" s="14">
        <f>AV541/M541</f>
        <v>5085.411764705882</v>
      </c>
      <c r="CK541" s="17">
        <f>N541/V541</f>
        <v>116.17647391292104</v>
      </c>
      <c r="CL541" s="17">
        <f>(AL541+AN541)/N541</f>
        <v>4.5979703356752539</v>
      </c>
      <c r="CM541" s="14">
        <f>AP541/AC541</f>
        <v>5</v>
      </c>
    </row>
    <row r="542" spans="1:91" x14ac:dyDescent="0.2">
      <c r="A542">
        <v>1033</v>
      </c>
      <c r="B542" s="2">
        <v>45231</v>
      </c>
      <c r="C542" s="3" t="s">
        <v>44</v>
      </c>
      <c r="D542" t="s">
        <v>45</v>
      </c>
      <c r="E542" s="3" t="s">
        <v>46</v>
      </c>
      <c r="F542" t="s">
        <v>42</v>
      </c>
      <c r="G542" t="str">
        <f>CONCATENATE(C542,E542)</f>
        <v>BOIGEG</v>
      </c>
      <c r="H542" t="s">
        <v>40</v>
      </c>
      <c r="I542">
        <f>U542/M542</f>
        <v>75.204081632653057</v>
      </c>
      <c r="J542" t="str">
        <f>_xlfn.CONCAT(C542,E542,H542)</f>
        <v>BOIGEGE175</v>
      </c>
      <c r="K542" s="4">
        <v>287</v>
      </c>
      <c r="L542" s="4">
        <f>N542/M542</f>
        <v>56.142857142857146</v>
      </c>
      <c r="M542" s="4">
        <v>49</v>
      </c>
      <c r="N542" s="4">
        <v>2751</v>
      </c>
      <c r="O542" s="4">
        <f>P542/M542</f>
        <v>8.4489795918367339</v>
      </c>
      <c r="P542" s="4">
        <v>414</v>
      </c>
      <c r="Q542" s="4">
        <v>638</v>
      </c>
      <c r="R542" s="4">
        <v>1700</v>
      </c>
      <c r="S542" s="4">
        <f>U542*K542</f>
        <v>1057595</v>
      </c>
      <c r="T542" s="7">
        <f>N542/U542</f>
        <v>0.74654002713704204</v>
      </c>
      <c r="U542" s="4">
        <v>3685</v>
      </c>
      <c r="V542" s="4">
        <v>54.927042483660131</v>
      </c>
      <c r="W542" s="7">
        <f>P542/X542</f>
        <v>0.85360824742268038</v>
      </c>
      <c r="X542" s="4">
        <v>485</v>
      </c>
      <c r="Y542" s="7">
        <f>Q542/Z542</f>
        <v>0.7308132875143184</v>
      </c>
      <c r="Z542" s="4">
        <v>873</v>
      </c>
      <c r="AA542" s="7">
        <f>R542/AB542</f>
        <v>0.73055436183927802</v>
      </c>
      <c r="AB542" s="4">
        <v>2327</v>
      </c>
      <c r="AC542" s="4">
        <v>150</v>
      </c>
      <c r="AD542" s="4">
        <f>AP542/AC542</f>
        <v>5.9733333333333336</v>
      </c>
      <c r="AE542" s="7">
        <f>AF542/(AF542+AH542+AJ542+AL542+AN542+AP542)</f>
        <v>0.20206116486638612</v>
      </c>
      <c r="AF542" s="4">
        <v>75387</v>
      </c>
      <c r="AG542" s="7">
        <f>AH542/(AF542+AH542+AJ542+AL542+AN542+AP542)</f>
        <v>0.23052614650620493</v>
      </c>
      <c r="AH542" s="4">
        <v>86007</v>
      </c>
      <c r="AI542" s="7">
        <f>AJ542/(AF542+AH542+AJ542+AL542+AN542+AP542)</f>
        <v>0.51489452947010106</v>
      </c>
      <c r="AJ542" s="4">
        <v>192102</v>
      </c>
      <c r="AK542" s="7">
        <f>AL542/(AF542+AH542+AJ542+AL542+AN542+AP542)</f>
        <v>3.1895789219759309E-2</v>
      </c>
      <c r="AL542" s="4">
        <v>11900</v>
      </c>
      <c r="AM542" s="7">
        <f>AN542/(AF542+AH542+AJ542+AL542+AN542+AP542)</f>
        <v>1.8220804631590232E-2</v>
      </c>
      <c r="AN542" s="4">
        <v>6798</v>
      </c>
      <c r="AO542" s="7">
        <f>AP542/(AF542+AH542+AJ542+AL542+AN542+AP542)</f>
        <v>2.4015653059583477E-3</v>
      </c>
      <c r="AP542" s="4">
        <v>896</v>
      </c>
      <c r="AQ542" s="6">
        <f>AO542+AM542+AK542+AI542+AG542+AE542</f>
        <v>1</v>
      </c>
      <c r="AR542" s="4">
        <v>137110</v>
      </c>
      <c r="AS542" s="4">
        <f>AR542/M542</f>
        <v>2798.1632653061224</v>
      </c>
      <c r="AT542" s="4">
        <f>AR542/V542</f>
        <v>2496.2203279156693</v>
      </c>
      <c r="AU542" s="7">
        <f>AR542/(AR542+AV542+AY542+BB542)</f>
        <v>0.30288035662610147</v>
      </c>
      <c r="AV542" s="4">
        <v>158495</v>
      </c>
      <c r="AW542" s="4">
        <f>AV542/M542</f>
        <v>3234.591836734694</v>
      </c>
      <c r="AX542" s="7">
        <f>AV542/(AR542+AV542+AY542+BB542)</f>
        <v>0.35012050268728723</v>
      </c>
      <c r="AY542" s="4">
        <v>76023</v>
      </c>
      <c r="AZ542" s="4">
        <f>AY542/M542</f>
        <v>1551.4897959183672</v>
      </c>
      <c r="BA542" s="7">
        <f>AY542/(AR542+AV542+AY542+BB542)</f>
        <v>0.16793722815101825</v>
      </c>
      <c r="BB542" s="4">
        <v>81059</v>
      </c>
      <c r="BC542" s="11">
        <f>BB542/(AR542+AV542+AY542+BB542)</f>
        <v>0.17906191253559303</v>
      </c>
      <c r="BD542" s="9">
        <f>BC542+BA542+AX542+AU542</f>
        <v>1</v>
      </c>
      <c r="BE542" s="14">
        <f>(AF542+AH542+AJ542+AL542+AN542+AP542)</f>
        <v>373090</v>
      </c>
      <c r="BF542" s="14">
        <f t="shared" si="40"/>
        <v>-452687</v>
      </c>
      <c r="BG542" s="13">
        <f>(AF542+AH542+AJ542+AL542+AN542+AP542)-(AR542+AV542+AY542+BB542)</f>
        <v>-79597</v>
      </c>
      <c r="BH542" s="13">
        <f t="shared" si="41"/>
        <v>1</v>
      </c>
      <c r="BI542" s="14">
        <f>AF542/W542</f>
        <v>88315.688405797104</v>
      </c>
      <c r="BJ542" s="14">
        <f>AH542/Y542</f>
        <v>117686.69435736678</v>
      </c>
      <c r="BK542" s="14">
        <f>AJ542/AA542</f>
        <v>262953.73764705885</v>
      </c>
      <c r="BL542" s="14">
        <f>BI542+BJ542+BK542</f>
        <v>468956.12041022273</v>
      </c>
      <c r="BM542" s="14">
        <f>(AF542/W542)-AF542</f>
        <v>12928.688405797104</v>
      </c>
      <c r="BN542" s="14">
        <f>AH542/Y542-AH542</f>
        <v>31679.694357366781</v>
      </c>
      <c r="BO542" s="14">
        <f>AJ542/AA542-AJ542</f>
        <v>70851.73764705885</v>
      </c>
      <c r="BP542" s="14">
        <f>BG542/S542</f>
        <v>-7.5262269583347127E-2</v>
      </c>
      <c r="BQ542" s="14">
        <f>(BG542-CA542)/S542</f>
        <v>-7.303426265445305E-2</v>
      </c>
      <c r="BR542" s="27">
        <f>BQ542-BP542</f>
        <v>2.2280069288940774E-3</v>
      </c>
      <c r="BS542" s="28">
        <f t="shared" si="42"/>
        <v>789537</v>
      </c>
      <c r="BT542" s="11">
        <f>BS542/S542</f>
        <v>0.74654002713704204</v>
      </c>
      <c r="BU542" s="14">
        <f>(BE542-AP542)*1/BT542-(BE542-AP542)</f>
        <v>126364.6659396583</v>
      </c>
      <c r="BV542" s="14">
        <f t="shared" si="43"/>
        <v>0.35277209139604482</v>
      </c>
      <c r="BW542" s="27">
        <f>(AR542+AV542+AY542+BB542)/S542</f>
        <v>0.4280343609793919</v>
      </c>
      <c r="BX542" s="13">
        <f>(AF542+AH542+AJ542+AL542+AN542)/N542</f>
        <v>135.29407488186115</v>
      </c>
      <c r="BY542" s="26">
        <f>BX542/K542</f>
        <v>0.47140792641763468</v>
      </c>
      <c r="BZ542" s="11">
        <f>AP542/BE542</f>
        <v>2.4015653059583477E-3</v>
      </c>
      <c r="CA542" s="15">
        <f>-(BM542+BN542+BO542)/M542</f>
        <v>-2356.3289879637291</v>
      </c>
      <c r="CB542" s="15">
        <f>BG542-CA542</f>
        <v>-77240.67101203627</v>
      </c>
      <c r="CC542" s="18">
        <f t="shared" si="44"/>
        <v>1</v>
      </c>
      <c r="CD542" s="17">
        <f>(AF542/(AF542+AH542+AJ542))/(X542/(X542+Z542+AB542))</f>
        <v>1.620345811230107</v>
      </c>
      <c r="CE542" s="19">
        <f>(AH542/(AF542+AH542+AJ542))/(Z542/(X542+Z542+AB542))</f>
        <v>1.0270049668633394</v>
      </c>
      <c r="CF542" s="18">
        <f>(AJ542/(AF542+AH542+AJ542))/(AB542/(X542+Z542+AB542))</f>
        <v>0.86057453609011725</v>
      </c>
      <c r="CG542">
        <f>AH542/Z542</f>
        <v>98.518900343642613</v>
      </c>
      <c r="CH542" s="11">
        <f>BB542/BE542</f>
        <v>0.21726393095499746</v>
      </c>
      <c r="CI542" s="14">
        <f>AY542/V542</f>
        <v>1384.0723360012614</v>
      </c>
      <c r="CJ542" s="14">
        <f>AV542/M542</f>
        <v>3234.591836734694</v>
      </c>
      <c r="CK542" s="17">
        <f>N542/V542</f>
        <v>50.084619080271366</v>
      </c>
      <c r="CL542" s="17">
        <f>(AL542+AN542)/N542</f>
        <v>6.7968011632133774</v>
      </c>
      <c r="CM542" s="14">
        <f>AP542/AC542</f>
        <v>5.9733333333333336</v>
      </c>
    </row>
    <row r="543" spans="1:91" x14ac:dyDescent="0.2">
      <c r="A543">
        <v>1046</v>
      </c>
      <c r="B543" s="2">
        <v>45231</v>
      </c>
      <c r="C543" s="3" t="s">
        <v>46</v>
      </c>
      <c r="D543" t="s">
        <v>42</v>
      </c>
      <c r="E543" s="3" t="s">
        <v>37</v>
      </c>
      <c r="F543" t="s">
        <v>38</v>
      </c>
      <c r="G543" t="str">
        <f>CONCATENATE(C543,E543)</f>
        <v>GEGLAX</v>
      </c>
      <c r="H543" t="s">
        <v>40</v>
      </c>
      <c r="I543">
        <f>U543/M543</f>
        <v>69.066666666666663</v>
      </c>
      <c r="J543" t="str">
        <f>_xlfn.CONCAT(C543,E543,H543)</f>
        <v>GEGLAXE175</v>
      </c>
      <c r="K543" s="4">
        <v>945</v>
      </c>
      <c r="L543" s="4">
        <f>N543/M543</f>
        <v>57.6</v>
      </c>
      <c r="M543" s="4">
        <v>15</v>
      </c>
      <c r="N543" s="4">
        <v>864</v>
      </c>
      <c r="O543" s="4">
        <f>P543/M543</f>
        <v>9</v>
      </c>
      <c r="P543" s="4">
        <v>135</v>
      </c>
      <c r="Q543" s="4">
        <v>242</v>
      </c>
      <c r="R543" s="4">
        <v>487</v>
      </c>
      <c r="S543" s="4">
        <f>U543*K543</f>
        <v>979020</v>
      </c>
      <c r="T543" s="7">
        <f>N543/U543</f>
        <v>0.83397683397683398</v>
      </c>
      <c r="U543" s="4">
        <v>1036</v>
      </c>
      <c r="V543" s="4">
        <v>40.251567944250873</v>
      </c>
      <c r="W543" s="7">
        <f>P543/X543</f>
        <v>0.91216216216216217</v>
      </c>
      <c r="X543" s="4">
        <v>148</v>
      </c>
      <c r="Y543" s="7">
        <f>Q543/Z543</f>
        <v>0.90977443609022557</v>
      </c>
      <c r="Z543" s="4">
        <v>266</v>
      </c>
      <c r="AA543" s="7">
        <f>R543/AB543</f>
        <v>0.7817014446227929</v>
      </c>
      <c r="AB543" s="4">
        <v>623</v>
      </c>
      <c r="AC543" s="4">
        <v>0</v>
      </c>
      <c r="AD543" s="4" t="e">
        <f>AP543/AC543</f>
        <v>#DIV/0!</v>
      </c>
      <c r="AE543" s="7">
        <f>AF543/(AF543+AH543+AJ543+AL543+AN543+AP543)</f>
        <v>0.2520596120656905</v>
      </c>
      <c r="AF543" s="4">
        <v>46444</v>
      </c>
      <c r="AG543" s="7">
        <f>AH543/(AF543+AH543+AJ543+AL543+AN543+AP543)</f>
        <v>0.25746507614323394</v>
      </c>
      <c r="AH543" s="4">
        <v>47440</v>
      </c>
      <c r="AI543" s="7">
        <f>AJ543/(AF543+AH543+AJ543+AL543+AN543+AP543)</f>
        <v>0.45609417230188104</v>
      </c>
      <c r="AJ543" s="4">
        <v>84039</v>
      </c>
      <c r="AK543" s="7">
        <f>AL543/(AF543+AH543+AJ543+AL543+AN543+AP543)</f>
        <v>1.8522940659292948E-2</v>
      </c>
      <c r="AL543" s="4">
        <v>3413</v>
      </c>
      <c r="AM543" s="7">
        <f>AN543/(AF543+AH543+AJ543+AL543+AN543+AP543)</f>
        <v>1.5858198829901551E-2</v>
      </c>
      <c r="AN543" s="4">
        <v>2922</v>
      </c>
      <c r="AO543" s="7">
        <f>AP543/(AF543+AH543+AJ543+AL543+AN543+AP543)</f>
        <v>0</v>
      </c>
      <c r="AP543" s="4">
        <v>0</v>
      </c>
      <c r="AQ543" s="6">
        <f>AO543+AM543+AK543+AI543+AG543+AE543</f>
        <v>0.99999999999999989</v>
      </c>
      <c r="AR543" s="4">
        <v>100477</v>
      </c>
      <c r="AS543" s="4">
        <f>AR543/M543</f>
        <v>6698.4666666666662</v>
      </c>
      <c r="AT543" s="4">
        <f>AR543/V543</f>
        <v>2496.2257405515829</v>
      </c>
      <c r="AU543" s="7">
        <f>AR543/(AR543+AV543+AY543+BB543)</f>
        <v>0.38089623982622606</v>
      </c>
      <c r="AV543" s="4">
        <v>48202</v>
      </c>
      <c r="AW543" s="4">
        <f>AV543/M543</f>
        <v>3213.4666666666667</v>
      </c>
      <c r="AX543" s="7">
        <f>AV543/(AR543+AV543+AY543+BB543)</f>
        <v>0.18272799299445394</v>
      </c>
      <c r="AY543" s="4">
        <v>55711</v>
      </c>
      <c r="AZ543" s="4">
        <f>AY543/M543</f>
        <v>3714.0666666666666</v>
      </c>
      <c r="BA543" s="7">
        <f>AY543/(AR543+AV543+AY543+BB543)</f>
        <v>0.21119371017206803</v>
      </c>
      <c r="BB543" s="4">
        <v>59401</v>
      </c>
      <c r="BC543" s="11">
        <f>BB543/(AR543+AV543+AY543+BB543)</f>
        <v>0.22518205700725194</v>
      </c>
      <c r="BD543" s="9">
        <f>BC543+BA543+AX543+AU543</f>
        <v>1</v>
      </c>
      <c r="BE543" s="14">
        <f>(AF543+AH543+AJ543+AL543+AN543+AP543)</f>
        <v>184258</v>
      </c>
      <c r="BF543" s="14">
        <f t="shared" si="40"/>
        <v>-263791</v>
      </c>
      <c r="BG543" s="13">
        <f>(AF543+AH543+AJ543+AL543+AN543+AP543)-(AR543+AV543+AY543+BB543)</f>
        <v>-79533</v>
      </c>
      <c r="BH543" s="13">
        <f t="shared" si="41"/>
        <v>1</v>
      </c>
      <c r="BI543" s="14">
        <f>AF543/W543</f>
        <v>50916.385185185187</v>
      </c>
      <c r="BJ543" s="14">
        <f>AH543/Y543</f>
        <v>52144.793388429753</v>
      </c>
      <c r="BK543" s="14">
        <f>AJ543/AA543</f>
        <v>107507.79671457906</v>
      </c>
      <c r="BL543" s="14">
        <f>BI543+BJ543+BK543</f>
        <v>210568.97528819402</v>
      </c>
      <c r="BM543" s="14">
        <f>(AF543/W543)-AF543</f>
        <v>4472.3851851851869</v>
      </c>
      <c r="BN543" s="14">
        <f>AH543/Y543-AH543</f>
        <v>4704.7933884297527</v>
      </c>
      <c r="BO543" s="14">
        <f>AJ543/AA543-AJ543</f>
        <v>23468.796714579061</v>
      </c>
      <c r="BP543" s="14">
        <f>BG543/S543</f>
        <v>-8.1237359808788379E-2</v>
      </c>
      <c r="BQ543" s="14">
        <f>(BG543-CA543)/S543</f>
        <v>-7.9014322125649863E-2</v>
      </c>
      <c r="BR543" s="27">
        <f>BQ543-BP543</f>
        <v>2.2230376831385151E-3</v>
      </c>
      <c r="BS543" s="28">
        <f t="shared" si="42"/>
        <v>816480</v>
      </c>
      <c r="BT543" s="11">
        <f>BS543/S543</f>
        <v>0.83397683397683398</v>
      </c>
      <c r="BU543" s="14">
        <f>(BE543-AP543)*1/BT543-(BE543-AP543)</f>
        <v>36680.99074074073</v>
      </c>
      <c r="BV543" s="14">
        <f t="shared" si="43"/>
        <v>0.18820657392085963</v>
      </c>
      <c r="BW543" s="27">
        <f>(AR543+AV543+AY543+BB543)/S543</f>
        <v>0.26944393372964803</v>
      </c>
      <c r="BX543" s="13">
        <f>(AF543+AH543+AJ543+AL543+AN543)/N543</f>
        <v>213.26157407407408</v>
      </c>
      <c r="BY543" s="26">
        <f>BX543/K543</f>
        <v>0.22567362335880856</v>
      </c>
      <c r="BZ543" s="11">
        <f>AP543/BE543</f>
        <v>0</v>
      </c>
      <c r="CA543" s="15">
        <f>-(BM543+BN543+BO543)/M543</f>
        <v>-2176.3983525462668</v>
      </c>
      <c r="CB543" s="15">
        <f>BG543-CA543</f>
        <v>-77356.601647453732</v>
      </c>
      <c r="CC543" s="18">
        <f t="shared" si="44"/>
        <v>1</v>
      </c>
      <c r="CD543" s="17">
        <f>(AF543/(AF543+AH543+AJ543))/(X543/(X543+Z543+AB543))</f>
        <v>1.8290036184799652</v>
      </c>
      <c r="CE543" s="19">
        <f>(AH543/(AF543+AH543+AJ543))/(Z543/(X543+Z543+AB543))</f>
        <v>1.0394646091519104</v>
      </c>
      <c r="CF543" s="18">
        <f>(AJ543/(AF543+AH543+AJ543))/(AB543/(X543+Z543+AB543))</f>
        <v>0.78621168287408827</v>
      </c>
      <c r="CG543">
        <f>AH543/Z543</f>
        <v>178.34586466165413</v>
      </c>
      <c r="CH543" s="11">
        <f>BB543/BE543</f>
        <v>0.32237948962867286</v>
      </c>
      <c r="CI543" s="14">
        <f>AY543/V543</f>
        <v>1384.0703069545195</v>
      </c>
      <c r="CJ543" s="14">
        <f>AV543/M543</f>
        <v>3213.4666666666667</v>
      </c>
      <c r="CK543" s="17">
        <f>N543/V543</f>
        <v>21.465002337217154</v>
      </c>
      <c r="CL543" s="17">
        <f>(AL543+AN543)/N543</f>
        <v>7.3321759259259256</v>
      </c>
      <c r="CM543" s="14" t="e">
        <f>AP543/AC543</f>
        <v>#DIV/0!</v>
      </c>
    </row>
    <row r="544" spans="1:91" hidden="1" x14ac:dyDescent="0.2">
      <c r="A544">
        <v>844</v>
      </c>
      <c r="B544" s="2">
        <v>45200</v>
      </c>
      <c r="C544" s="3" t="s">
        <v>32</v>
      </c>
      <c r="D544" t="s">
        <v>33</v>
      </c>
      <c r="E544" s="3" t="s">
        <v>37</v>
      </c>
      <c r="F544" t="s">
        <v>38</v>
      </c>
      <c r="G544" t="str">
        <f>CONCATENATE(C544,E544)</f>
        <v>HNLLAX</v>
      </c>
      <c r="H544" t="s">
        <v>31</v>
      </c>
      <c r="I544">
        <f>U544/M544</f>
        <v>175</v>
      </c>
      <c r="J544" t="str">
        <f>_xlfn.CONCAT(C544,E544,H544)</f>
        <v>HNLLAX737-800</v>
      </c>
      <c r="K544" s="4">
        <v>2556</v>
      </c>
      <c r="L544" s="4">
        <f>N544/M544</f>
        <v>168.5</v>
      </c>
      <c r="M544" s="4">
        <v>2</v>
      </c>
      <c r="N544" s="4">
        <v>337</v>
      </c>
      <c r="O544" s="4">
        <f>P544/M544</f>
        <v>21</v>
      </c>
      <c r="P544" s="4">
        <v>42</v>
      </c>
      <c r="Q544" s="4">
        <v>80</v>
      </c>
      <c r="R544" s="4">
        <v>215</v>
      </c>
      <c r="S544" s="4">
        <f>U544*K544</f>
        <v>894600</v>
      </c>
      <c r="T544" s="7">
        <f>N544/U544</f>
        <v>0.96285714285714286</v>
      </c>
      <c r="U544" s="4">
        <v>350</v>
      </c>
      <c r="V544" s="4">
        <v>10.709804697809449</v>
      </c>
      <c r="W544" s="7">
        <f>P544/X544</f>
        <v>1</v>
      </c>
      <c r="X544" s="4">
        <v>42</v>
      </c>
      <c r="Y544" s="7">
        <f>Q544/Z544</f>
        <v>1</v>
      </c>
      <c r="Z544" s="4">
        <v>80</v>
      </c>
      <c r="AA544" s="7">
        <f>R544/AB544</f>
        <v>0.94298245614035092</v>
      </c>
      <c r="AB544" s="4">
        <v>228</v>
      </c>
      <c r="AC544" s="4">
        <v>0</v>
      </c>
      <c r="AD544" s="4" t="e">
        <f>AP544/AC544</f>
        <v>#DIV/0!</v>
      </c>
      <c r="AE544" s="7">
        <f>AF544/(AF544+AH544+AJ544+AL544+AN544+AP544)</f>
        <v>0.18130304543185222</v>
      </c>
      <c r="AF544" s="4">
        <v>21789</v>
      </c>
      <c r="AG544" s="7">
        <f>AH544/(AF544+AH544+AJ544+AL544+AN544+AP544)</f>
        <v>0.24916791479447495</v>
      </c>
      <c r="AH544" s="4">
        <v>29945</v>
      </c>
      <c r="AI544" s="7">
        <f>AJ544/(AF544+AH544+AJ544+AL544+AN544+AP544)</f>
        <v>0.54627225827924775</v>
      </c>
      <c r="AJ544" s="4">
        <v>65651</v>
      </c>
      <c r="AK544" s="7">
        <f>AL544/(AF544+AH544+AJ544+AL544+AN544+AP544)</f>
        <v>1.2522882343151938E-2</v>
      </c>
      <c r="AL544" s="4">
        <v>1505</v>
      </c>
      <c r="AM544" s="7">
        <f>AN544/(AF544+AH544+AJ544+AL544+AN544+AP544)</f>
        <v>1.0733899151273091E-2</v>
      </c>
      <c r="AN544" s="4">
        <v>1290</v>
      </c>
      <c r="AO544" s="7">
        <f>AP544/(AF544+AH544+AJ544+AL544+AN544+AP544)</f>
        <v>0</v>
      </c>
      <c r="AP544" s="4">
        <v>0</v>
      </c>
      <c r="AQ544" s="6">
        <f>AO544+AM544+AK544+AI544+AG544+AE544</f>
        <v>1</v>
      </c>
      <c r="AR544" s="4">
        <v>44532</v>
      </c>
      <c r="AS544" s="4">
        <f>AR544/M544</f>
        <v>22266</v>
      </c>
      <c r="AT544" s="4">
        <f>AR544/V544</f>
        <v>4158.0590175569159</v>
      </c>
      <c r="AU544" s="7">
        <f>AR544/(AR544+AV544+AY544+BB544)</f>
        <v>0.39207261777938213</v>
      </c>
      <c r="AV544" s="4">
        <v>11733</v>
      </c>
      <c r="AW544" s="4">
        <f>AV544/M544</f>
        <v>5866.5</v>
      </c>
      <c r="AX544" s="7">
        <f>AV544/(AR544+AV544+AY544+BB544)</f>
        <v>0.10330072811473751</v>
      </c>
      <c r="AY544" s="4">
        <v>24074</v>
      </c>
      <c r="AZ544" s="4">
        <f>AY544/M544</f>
        <v>12037</v>
      </c>
      <c r="BA544" s="7">
        <f>AY544/(AR544+AV544+AY544+BB544)</f>
        <v>0.21195446421496553</v>
      </c>
      <c r="BB544" s="4">
        <v>33242</v>
      </c>
      <c r="BC544" s="11">
        <f>BB544/(AR544+AV544+AY544+BB544)</f>
        <v>0.29267218989091487</v>
      </c>
      <c r="BD544" s="9">
        <f>BC544+BA544+AX544+AU544</f>
        <v>1</v>
      </c>
      <c r="BE544" s="14">
        <f>(AF544+AH544+AJ544+AL544+AN544+AP544)</f>
        <v>120180</v>
      </c>
      <c r="BF544" s="14">
        <f t="shared" si="40"/>
        <v>-113581</v>
      </c>
      <c r="BG544" s="13">
        <f>(AF544+AH544+AJ544+AL544+AN544+AP544)-(AR544+AV544+AY544+BB544)</f>
        <v>6599</v>
      </c>
      <c r="BH544" s="13">
        <f t="shared" si="41"/>
        <v>0</v>
      </c>
      <c r="BI544" s="14">
        <f>AF544/W544</f>
        <v>21789</v>
      </c>
      <c r="BJ544" s="14">
        <f>AH544/Y544</f>
        <v>29945</v>
      </c>
      <c r="BK544" s="14">
        <f>AJ544/AA544</f>
        <v>69620.595348837203</v>
      </c>
      <c r="BL544" s="14">
        <f>BI544+BJ544+BK544</f>
        <v>121354.5953488372</v>
      </c>
      <c r="BM544" s="14">
        <f>(AF544/W544)-AF544</f>
        <v>0</v>
      </c>
      <c r="BN544" s="14">
        <f>AH544/Y544-AH544</f>
        <v>0</v>
      </c>
      <c r="BO544" s="14">
        <f>AJ544/AA544-AJ544</f>
        <v>3969.5953488372033</v>
      </c>
      <c r="BP544" s="14">
        <f>BG544/S544</f>
        <v>7.3764811088754753E-3</v>
      </c>
      <c r="BQ544" s="14">
        <f>(BG544-CA544)/S544</f>
        <v>9.5951237138593801E-3</v>
      </c>
      <c r="BR544" s="27">
        <f>BQ544-BP544</f>
        <v>2.2186426049839048E-3</v>
      </c>
      <c r="BS544" s="28">
        <f t="shared" si="42"/>
        <v>861372</v>
      </c>
      <c r="BT544" s="11">
        <f>BS544/S544</f>
        <v>0.96285714285714286</v>
      </c>
      <c r="BU544" s="14">
        <f>(BE544-AP544)*1/BT544-(BE544-AP544)</f>
        <v>4636.0237388724054</v>
      </c>
      <c r="BV544" s="14">
        <f t="shared" si="43"/>
        <v>0.13433936955063716</v>
      </c>
      <c r="BW544" s="27">
        <f>(AR544+AV544+AY544+BB544)/S544</f>
        <v>0.12696288844176168</v>
      </c>
      <c r="BX544" s="13">
        <f>(AF544+AH544+AJ544+AL544+AN544)/N544</f>
        <v>356.61721068249255</v>
      </c>
      <c r="BY544" s="26">
        <f>BX544/K544</f>
        <v>0.13952160042351039</v>
      </c>
      <c r="BZ544" s="11">
        <f>AP544/BE544</f>
        <v>0</v>
      </c>
      <c r="CA544" s="15">
        <f>-(BM544+BN544+BO544)/M544</f>
        <v>-1984.7976744186017</v>
      </c>
      <c r="CB544" s="15">
        <f>BG544-CA544</f>
        <v>8583.7976744186017</v>
      </c>
      <c r="CC544" s="18">
        <f t="shared" si="44"/>
        <v>0</v>
      </c>
      <c r="CD544" s="17">
        <f>(AF544/(AF544+AH544+AJ544))/(X544/(X544+Z544+AB544))</f>
        <v>1.5468330706649063</v>
      </c>
      <c r="CE544" s="19">
        <f>(AH544/(AF544+AH544+AJ544))/(Z544/(X544+Z544+AB544))</f>
        <v>1.1160657238999871</v>
      </c>
      <c r="CF544" s="18">
        <f>(AJ544/(AF544+AH544+AJ544))/(AB544/(X544+Z544+AB544))</f>
        <v>0.85854277684243407</v>
      </c>
      <c r="CG544">
        <f>AH544/Z544</f>
        <v>374.3125</v>
      </c>
      <c r="CH544" s="11">
        <f>BB544/BE544</f>
        <v>0.27660176402063569</v>
      </c>
      <c r="CI544" s="14">
        <f>AY544/V544</f>
        <v>2247.8467795891761</v>
      </c>
      <c r="CJ544" s="14">
        <f>AV544/M544</f>
        <v>5866.5</v>
      </c>
      <c r="CK544" s="17">
        <f>N544/V544</f>
        <v>31.466493508413738</v>
      </c>
      <c r="CL544" s="17">
        <f>(AL544+AN544)/N544</f>
        <v>8.293768545994066</v>
      </c>
      <c r="CM544" s="14" t="e">
        <f>AP544/AC544</f>
        <v>#DIV/0!</v>
      </c>
    </row>
    <row r="545" spans="1:91" hidden="1" x14ac:dyDescent="0.2">
      <c r="A545">
        <v>128</v>
      </c>
      <c r="B545" s="2">
        <v>44805</v>
      </c>
      <c r="C545" s="3" t="s">
        <v>41</v>
      </c>
      <c r="D545" t="s">
        <v>42</v>
      </c>
      <c r="E545" s="3" t="s">
        <v>36</v>
      </c>
      <c r="F545" t="s">
        <v>28</v>
      </c>
      <c r="G545" t="str">
        <f>CONCATENATE(C545,E545)</f>
        <v>SEAJNU</v>
      </c>
      <c r="H545" t="s">
        <v>34</v>
      </c>
      <c r="I545">
        <f>U545/M545</f>
        <v>178</v>
      </c>
      <c r="J545" t="str">
        <f>_xlfn.CONCAT(C545,E545,H545)</f>
        <v>SEAJNU737-900</v>
      </c>
      <c r="K545" s="4">
        <v>909</v>
      </c>
      <c r="L545" s="4">
        <f>N545/M545</f>
        <v>99.697674418604649</v>
      </c>
      <c r="M545" s="4">
        <v>43</v>
      </c>
      <c r="N545" s="4">
        <v>4287</v>
      </c>
      <c r="O545" s="4">
        <f>P545/M545</f>
        <v>15.209302325581396</v>
      </c>
      <c r="P545" s="4">
        <v>654</v>
      </c>
      <c r="Q545" s="4">
        <v>1146</v>
      </c>
      <c r="R545" s="4">
        <v>2487</v>
      </c>
      <c r="S545" s="4">
        <f>U545*K545</f>
        <v>6957486</v>
      </c>
      <c r="T545" s="7">
        <f>N545/U545</f>
        <v>0.56009929448654294</v>
      </c>
      <c r="U545" s="4">
        <v>7654</v>
      </c>
      <c r="V545" s="4">
        <v>110.28886760323542</v>
      </c>
      <c r="W545" s="7">
        <f>P545/X545</f>
        <v>0.66127401415571285</v>
      </c>
      <c r="X545" s="4">
        <v>989</v>
      </c>
      <c r="Y545" s="7">
        <f>Q545/Z545</f>
        <v>0.61979448350459709</v>
      </c>
      <c r="Z545" s="4">
        <v>1849</v>
      </c>
      <c r="AA545" s="7">
        <f>R545/AB545</f>
        <v>0.51640365448504988</v>
      </c>
      <c r="AB545" s="4">
        <v>4816</v>
      </c>
      <c r="AC545" s="4">
        <v>43580</v>
      </c>
      <c r="AD545" s="4">
        <f>AP545/AC545</f>
        <v>4.9999541073887102</v>
      </c>
      <c r="AE545" s="7">
        <f>AF545/(AF545+AH545+AJ545+AL545+AN545+AP545)</f>
        <v>0.18731018090584972</v>
      </c>
      <c r="AF545" s="4">
        <v>209938</v>
      </c>
      <c r="AG545" s="7">
        <f>AH545/(AF545+AH545+AJ545+AL545+AN545+AP545)</f>
        <v>0.21434345344948805</v>
      </c>
      <c r="AH545" s="4">
        <v>240237</v>
      </c>
      <c r="AI545" s="7">
        <f>AJ545/(AF545+AH545+AJ545+AL545+AN545+AP545)</f>
        <v>0.38138782516836128</v>
      </c>
      <c r="AJ545" s="4">
        <v>427461</v>
      </c>
      <c r="AK545" s="7">
        <f>AL545/(AF545+AH545+AJ545+AL545+AN545+AP545)</f>
        <v>1.3316333631928509E-2</v>
      </c>
      <c r="AL545" s="4">
        <v>14925</v>
      </c>
      <c r="AM545" s="7">
        <f>AN545/(AF545+AH545+AJ545+AL545+AN545+AP545)</f>
        <v>9.229981334827499E-3</v>
      </c>
      <c r="AN545" s="4">
        <v>10345</v>
      </c>
      <c r="AO545" s="7">
        <f>AP545/(AF545+AH545+AJ545+AL545+AN545+AP545)</f>
        <v>0.19441222550954493</v>
      </c>
      <c r="AP545" s="4">
        <v>217898</v>
      </c>
      <c r="AQ545" s="6">
        <f>AO545+AM545+AK545+AI545+AG545+AE545</f>
        <v>0.99999999999999989</v>
      </c>
      <c r="AR545" s="4">
        <v>406143</v>
      </c>
      <c r="AS545" s="4">
        <f>AR545/M545</f>
        <v>9445.1860465116279</v>
      </c>
      <c r="AT545" s="4">
        <f>AR545/V545</f>
        <v>3682.5384902953292</v>
      </c>
      <c r="AU545" s="7">
        <f>AR545/(AR545+AV545+AY545+BB545)</f>
        <v>0.32297962286717646</v>
      </c>
      <c r="AV545" s="4">
        <v>225300</v>
      </c>
      <c r="AW545" s="4">
        <f>AV545/M545</f>
        <v>5239.5348837209303</v>
      </c>
      <c r="AX545" s="7">
        <f>AV545/(AR545+AV545+AY545+BB545)</f>
        <v>0.17916671968241446</v>
      </c>
      <c r="AY545" s="4">
        <v>361141</v>
      </c>
      <c r="AZ545" s="4">
        <f>AY545/M545</f>
        <v>8398.6279069767443</v>
      </c>
      <c r="BA545" s="7">
        <f>AY545/(AR545+AV545+AY545+BB545)</f>
        <v>0.2871924026312776</v>
      </c>
      <c r="BB545" s="4">
        <v>264904</v>
      </c>
      <c r="BC545" s="11">
        <f>BB545/(AR545+AV545+AY545+BB545)</f>
        <v>0.21066125481913148</v>
      </c>
      <c r="BD545" s="9">
        <f>BC545+BA545+AX545+AU545</f>
        <v>1</v>
      </c>
      <c r="BE545" s="14">
        <f>(AF545+AH545+AJ545+AL545+AN545+AP545)</f>
        <v>1120804</v>
      </c>
      <c r="BF545" s="14">
        <f t="shared" si="40"/>
        <v>-1257488</v>
      </c>
      <c r="BG545" s="13">
        <f>(AF545+AH545+AJ545+AL545+AN545+AP545)-(AR545+AV545+AY545+BB545)</f>
        <v>-136684</v>
      </c>
      <c r="BH545" s="13">
        <f t="shared" si="41"/>
        <v>1</v>
      </c>
      <c r="BI545" s="14">
        <f>AF545/W545</f>
        <v>317475.04892966361</v>
      </c>
      <c r="BJ545" s="14">
        <f>AH545/Y545</f>
        <v>387607.51570680627</v>
      </c>
      <c r="BK545" s="14">
        <f>AJ545/AA545</f>
        <v>827765.24969843181</v>
      </c>
      <c r="BL545" s="14">
        <f>BI545+BJ545+BK545</f>
        <v>1532847.8143349015</v>
      </c>
      <c r="BM545" s="14">
        <f>(AF545/W545)-AF545</f>
        <v>107537.04892966361</v>
      </c>
      <c r="BN545" s="14">
        <f>AH545/Y545-AH545</f>
        <v>147370.51570680627</v>
      </c>
      <c r="BO545" s="14">
        <f>AJ545/AA545-AJ545</f>
        <v>400304.24969843181</v>
      </c>
      <c r="BP545" s="14">
        <f>BG545/S545</f>
        <v>-1.9645601874010238E-2</v>
      </c>
      <c r="BQ545" s="14">
        <f>(BG545-CA545)/S545</f>
        <v>-1.745551711432836E-2</v>
      </c>
      <c r="BR545" s="27">
        <f>BQ545-BP545</f>
        <v>2.1900847596818783E-3</v>
      </c>
      <c r="BS545" s="28">
        <f t="shared" si="42"/>
        <v>3896883</v>
      </c>
      <c r="BT545" s="11">
        <f>BS545/S545</f>
        <v>0.56009929448654294</v>
      </c>
      <c r="BU545" s="14">
        <f>(BE545-AP545)*1/BT545-(BE545-AP545)</f>
        <v>709140.30837415461</v>
      </c>
      <c r="BV545" s="14">
        <f t="shared" si="43"/>
        <v>0.16109324546251333</v>
      </c>
      <c r="BW545" s="27">
        <f>(AR545+AV545+AY545+BB545)/S545</f>
        <v>0.18073884733652357</v>
      </c>
      <c r="BX545" s="13">
        <f>(AF545+AH545+AJ545+AL545+AN545)/N545</f>
        <v>210.61488220200607</v>
      </c>
      <c r="BY545" s="26">
        <f>BX545/K545</f>
        <v>0.2316995403762443</v>
      </c>
      <c r="BZ545" s="11">
        <f>AP545/BE545</f>
        <v>0.19441222550954493</v>
      </c>
      <c r="CA545" s="15">
        <f>-(BM545+BN545+BO545)/M545</f>
        <v>-15237.484054300041</v>
      </c>
      <c r="CB545" s="15">
        <f>BG545-CA545</f>
        <v>-121446.51594569995</v>
      </c>
      <c r="CC545" s="18">
        <f t="shared" si="44"/>
        <v>1</v>
      </c>
      <c r="CD545" s="17">
        <f>(AF545/(AF545+AH545+AJ545))/(X545/(X545+Z545+AB545))</f>
        <v>1.8512658610373676</v>
      </c>
      <c r="CE545" s="19">
        <f>(AH545/(AF545+AH545+AJ545))/(Z545/(X545+Z545+AB545))</f>
        <v>1.1331228913358899</v>
      </c>
      <c r="CF545" s="18">
        <f>(AJ545/(AF545+AH545+AJ545))/(AB545/(X545+Z545+AB545))</f>
        <v>0.77407679347051139</v>
      </c>
      <c r="CG545">
        <f>AH545/Z545</f>
        <v>129.92806922660898</v>
      </c>
      <c r="CH545" s="11">
        <f>BB545/BE545</f>
        <v>0.23635176177101438</v>
      </c>
      <c r="CI545" s="14">
        <f>AY545/V545</f>
        <v>3274.5009342121998</v>
      </c>
      <c r="CJ545" s="14">
        <f>AV545/M545</f>
        <v>5239.5348837209303</v>
      </c>
      <c r="CK545" s="17">
        <f>N545/V545</f>
        <v>38.870650258396864</v>
      </c>
      <c r="CL545" s="17">
        <f>(AL545+AN545)/N545</f>
        <v>5.8945649638441804</v>
      </c>
      <c r="CM545" s="14">
        <f>AP545/AC545</f>
        <v>4.9999541073887102</v>
      </c>
    </row>
    <row r="546" spans="1:91" x14ac:dyDescent="0.2">
      <c r="A546">
        <v>662</v>
      </c>
      <c r="B546" s="2">
        <v>45170</v>
      </c>
      <c r="C546" s="3" t="s">
        <v>37</v>
      </c>
      <c r="D546" t="s">
        <v>38</v>
      </c>
      <c r="E546" s="3" t="s">
        <v>46</v>
      </c>
      <c r="F546" t="s">
        <v>42</v>
      </c>
      <c r="G546" t="str">
        <f>CONCATENATE(C546,E546)</f>
        <v>LAXGEG</v>
      </c>
      <c r="H546" t="s">
        <v>40</v>
      </c>
      <c r="I546">
        <f>U546/M546</f>
        <v>70</v>
      </c>
      <c r="J546" t="str">
        <f>_xlfn.CONCAT(C546,E546,H546)</f>
        <v>LAXGEGE175</v>
      </c>
      <c r="K546" s="4">
        <v>945</v>
      </c>
      <c r="L546" s="4">
        <f>N546/M546</f>
        <v>58.466666666666669</v>
      </c>
      <c r="M546" s="4">
        <v>15</v>
      </c>
      <c r="N546" s="4">
        <v>877</v>
      </c>
      <c r="O546" s="4">
        <f>P546/M546</f>
        <v>9.1333333333333329</v>
      </c>
      <c r="P546" s="4">
        <v>137</v>
      </c>
      <c r="Q546" s="4">
        <v>247</v>
      </c>
      <c r="R546" s="4">
        <v>493</v>
      </c>
      <c r="S546" s="4">
        <f>U546*K546</f>
        <v>992250</v>
      </c>
      <c r="T546" s="7">
        <f>N546/U546</f>
        <v>0.83523809523809522</v>
      </c>
      <c r="U546" s="4">
        <v>1050</v>
      </c>
      <c r="V546" s="4">
        <v>38.112989323843415</v>
      </c>
      <c r="W546" s="7">
        <f>P546/X546</f>
        <v>0.91333333333333333</v>
      </c>
      <c r="X546" s="4">
        <v>150</v>
      </c>
      <c r="Y546" s="7">
        <f>Q546/Z546</f>
        <v>0.91481481481481486</v>
      </c>
      <c r="Z546" s="4">
        <v>270</v>
      </c>
      <c r="AA546" s="7">
        <f>R546/AB546</f>
        <v>0.78253968253968254</v>
      </c>
      <c r="AB546" s="4">
        <v>630</v>
      </c>
      <c r="AC546" s="4">
        <v>0</v>
      </c>
      <c r="AD546" s="4" t="e">
        <f>AP546/AC546</f>
        <v>#DIV/0!</v>
      </c>
      <c r="AE546" s="7">
        <f>AF546/(AF546+AH546+AJ546+AL546+AN546+AP546)</f>
        <v>0.2463949276325938</v>
      </c>
      <c r="AF546" s="4">
        <v>46322</v>
      </c>
      <c r="AG546" s="7">
        <f>AH546/(AF546+AH546+AJ546+AL546+AN546+AP546)</f>
        <v>0.26646950249735368</v>
      </c>
      <c r="AH546" s="4">
        <v>50096</v>
      </c>
      <c r="AI546" s="7">
        <f>AJ546/(AF546+AH546+AJ546+AL546+AN546+AP546)</f>
        <v>0.44781621178836056</v>
      </c>
      <c r="AJ546" s="4">
        <v>84189</v>
      </c>
      <c r="AK546" s="7">
        <f>AL546/(AF546+AH546+AJ546+AL546+AN546+AP546)</f>
        <v>1.8340523087888767E-2</v>
      </c>
      <c r="AL546" s="4">
        <v>3448</v>
      </c>
      <c r="AM546" s="7">
        <f>AN546/(AF546+AH546+AJ546+AL546+AN546+AP546)</f>
        <v>2.097883499380316E-2</v>
      </c>
      <c r="AN546" s="4">
        <v>3944</v>
      </c>
      <c r="AO546" s="7">
        <f>AP546/(AF546+AH546+AJ546+AL546+AN546+AP546)</f>
        <v>0</v>
      </c>
      <c r="AP546" s="4">
        <v>0</v>
      </c>
      <c r="AQ546" s="6">
        <f>AO546+AM546+AK546+AI546+AG546+AE546</f>
        <v>1</v>
      </c>
      <c r="AR546" s="4">
        <v>95138</v>
      </c>
      <c r="AS546" s="4">
        <f>AR546/M546</f>
        <v>6342.5333333333338</v>
      </c>
      <c r="AT546" s="4">
        <f>AR546/V546</f>
        <v>2496.2093419547609</v>
      </c>
      <c r="AU546" s="7">
        <f>AR546/(AR546+AV546+AY546+BB546)</f>
        <v>0.37581225582947864</v>
      </c>
      <c r="AV546" s="4">
        <v>49019</v>
      </c>
      <c r="AW546" s="4">
        <f>AV546/M546</f>
        <v>3267.9333333333334</v>
      </c>
      <c r="AX546" s="7">
        <f>AV546/(AR546+AV546+AY546+BB546)</f>
        <v>0.19363388938705051</v>
      </c>
      <c r="AY546" s="4">
        <v>52751</v>
      </c>
      <c r="AZ546" s="4">
        <f>AY546/M546</f>
        <v>3516.7333333333331</v>
      </c>
      <c r="BA546" s="7">
        <f>AY546/(AR546+AV546+AY546+BB546)</f>
        <v>0.20837596236268185</v>
      </c>
      <c r="BB546" s="4">
        <v>56245</v>
      </c>
      <c r="BC546" s="11">
        <f>BB546/(AR546+AV546+AY546+BB546)</f>
        <v>0.222177892420789</v>
      </c>
      <c r="BD546" s="9">
        <f>BC546+BA546+AX546+AU546</f>
        <v>1</v>
      </c>
      <c r="BE546" s="14">
        <f>(AF546+AH546+AJ546+AL546+AN546+AP546)</f>
        <v>187999</v>
      </c>
      <c r="BF546" s="14">
        <f t="shared" si="40"/>
        <v>-253153</v>
      </c>
      <c r="BG546" s="13">
        <f>(AF546+AH546+AJ546+AL546+AN546+AP546)-(AR546+AV546+AY546+BB546)</f>
        <v>-65154</v>
      </c>
      <c r="BH546" s="13">
        <f t="shared" si="41"/>
        <v>1</v>
      </c>
      <c r="BI546" s="14">
        <f>AF546/W546</f>
        <v>50717.518248175184</v>
      </c>
      <c r="BJ546" s="14">
        <f>AH546/Y546</f>
        <v>54760.809716599186</v>
      </c>
      <c r="BK546" s="14">
        <f>AJ546/AA546</f>
        <v>107584.32048681541</v>
      </c>
      <c r="BL546" s="14">
        <f>BI546+BJ546+BK546</f>
        <v>213062.64845158978</v>
      </c>
      <c r="BM546" s="14">
        <f>(AF546/W546)-AF546</f>
        <v>4395.5182481751835</v>
      </c>
      <c r="BN546" s="14">
        <f>AH546/Y546-AH546</f>
        <v>4664.8097165991858</v>
      </c>
      <c r="BO546" s="14">
        <f>AJ546/AA546-AJ546</f>
        <v>23395.320486815413</v>
      </c>
      <c r="BP546" s="14">
        <f>BG546/S546</f>
        <v>-6.5662887377173088E-2</v>
      </c>
      <c r="BQ546" s="14">
        <f>(BG546-CA546)/S546</f>
        <v>-6.3482277755835079E-2</v>
      </c>
      <c r="BR546" s="27">
        <f>BQ546-BP546</f>
        <v>2.1806096213380088E-3</v>
      </c>
      <c r="BS546" s="28">
        <f t="shared" si="42"/>
        <v>828765</v>
      </c>
      <c r="BT546" s="11">
        <f>BS546/S546</f>
        <v>0.83523809523809522</v>
      </c>
      <c r="BU546" s="14">
        <f>(BE546-AP546)*1/BT546-(BE546-AP546)</f>
        <v>37085.321550741181</v>
      </c>
      <c r="BV546" s="14">
        <f t="shared" si="43"/>
        <v>0.1894673721340388</v>
      </c>
      <c r="BW546" s="27">
        <f>(AR546+AV546+AY546+BB546)/S546</f>
        <v>0.25513025951121188</v>
      </c>
      <c r="BX546" s="13">
        <f>(AF546+AH546+AJ546+AL546+AN546)/N546</f>
        <v>214.36602052451539</v>
      </c>
      <c r="BY546" s="26">
        <f>BX546/K546</f>
        <v>0.22684234976139195</v>
      </c>
      <c r="BZ546" s="11">
        <f>AP546/BE546</f>
        <v>0</v>
      </c>
      <c r="CA546" s="15">
        <f>-(BM546+BN546+BO546)/M546</f>
        <v>-2163.709896772652</v>
      </c>
      <c r="CB546" s="15">
        <f>BG546-CA546</f>
        <v>-62990.290103227351</v>
      </c>
      <c r="CC546" s="18">
        <f t="shared" si="44"/>
        <v>1</v>
      </c>
      <c r="CD546" s="17">
        <f>(AF546/(AF546+AH546+AJ546))/(X546/(X546+Z546+AB546))</f>
        <v>1.7953567691174761</v>
      </c>
      <c r="CE546" s="19">
        <f>(AH546/(AF546+AH546+AJ546))/(Z546/(X546+Z546+AB546))</f>
        <v>1.0786834274296002</v>
      </c>
      <c r="CF546" s="18">
        <f>(AJ546/(AF546+AH546+AJ546))/(AB546/(X546+Z546+AB546))</f>
        <v>0.77690787178791521</v>
      </c>
      <c r="CG546">
        <f>AH546/Z546</f>
        <v>185.54074074074074</v>
      </c>
      <c r="CH546" s="11">
        <f>BB546/BE546</f>
        <v>0.29917712328257068</v>
      </c>
      <c r="CI546" s="14">
        <f>AY546/V546</f>
        <v>1384.0688157986881</v>
      </c>
      <c r="CJ546" s="14">
        <f>AV546/M546</f>
        <v>3267.9333333333334</v>
      </c>
      <c r="CK546" s="17">
        <f>N546/V546</f>
        <v>23.010527790097807</v>
      </c>
      <c r="CL546" s="17">
        <f>(AL546+AN546)/N546</f>
        <v>8.428734321550742</v>
      </c>
      <c r="CM546" s="14" t="e">
        <f>AP546/AC546</f>
        <v>#DIV/0!</v>
      </c>
    </row>
    <row r="547" spans="1:91" hidden="1" x14ac:dyDescent="0.2">
      <c r="A547">
        <v>863</v>
      </c>
      <c r="B547" s="2">
        <v>45200</v>
      </c>
      <c r="C547" s="3" t="s">
        <v>36</v>
      </c>
      <c r="D547" t="s">
        <v>28</v>
      </c>
      <c r="E547" s="3" t="s">
        <v>29</v>
      </c>
      <c r="F547" t="s">
        <v>28</v>
      </c>
      <c r="G547" t="str">
        <f>CONCATENATE(C547,E547)</f>
        <v>JNUANC</v>
      </c>
      <c r="H547" t="s">
        <v>30</v>
      </c>
      <c r="I547">
        <f>U547/M547</f>
        <v>124</v>
      </c>
      <c r="J547" t="str">
        <f>_xlfn.CONCAT(C547,E547,H547)</f>
        <v>JNUANC737-700</v>
      </c>
      <c r="K547" s="4">
        <v>571</v>
      </c>
      <c r="L547" s="4">
        <f>N547/M547</f>
        <v>91</v>
      </c>
      <c r="M547" s="4">
        <v>39</v>
      </c>
      <c r="N547" s="4">
        <v>3549</v>
      </c>
      <c r="O547" s="4">
        <f>P547/M547</f>
        <v>17</v>
      </c>
      <c r="P547" s="4">
        <v>663</v>
      </c>
      <c r="Q547" s="4">
        <v>918</v>
      </c>
      <c r="R547" s="4">
        <v>1968</v>
      </c>
      <c r="S547" s="4">
        <f>U547*K547</f>
        <v>2761356</v>
      </c>
      <c r="T547" s="7">
        <f>N547/U547</f>
        <v>0.7338709677419355</v>
      </c>
      <c r="U547" s="4">
        <v>4836</v>
      </c>
      <c r="V547" s="4">
        <v>68.912285223367689</v>
      </c>
      <c r="W547" s="7">
        <f>P547/X547</f>
        <v>1</v>
      </c>
      <c r="X547" s="4">
        <v>663</v>
      </c>
      <c r="Y547" s="7">
        <f>Q547/Z547</f>
        <v>0.75930521091811409</v>
      </c>
      <c r="Z547" s="4">
        <v>1209</v>
      </c>
      <c r="AA547" s="7">
        <f>R547/AB547</f>
        <v>0.66396761133603244</v>
      </c>
      <c r="AB547" s="4">
        <v>2964</v>
      </c>
      <c r="AC547" s="4">
        <v>24676</v>
      </c>
      <c r="AD547" s="4">
        <f>AP547/AC547</f>
        <v>6</v>
      </c>
      <c r="AE547" s="7">
        <f>AF547/(AF547+AH547+AJ547+AL547+AN547+AP547)</f>
        <v>0.2416486467348973</v>
      </c>
      <c r="AF547" s="4">
        <v>221825</v>
      </c>
      <c r="AG547" s="7">
        <f>AH547/(AF547+AH547+AJ547+AL547+AN547+AP547)</f>
        <v>0.18879151165894126</v>
      </c>
      <c r="AH547" s="4">
        <v>173304</v>
      </c>
      <c r="AI547" s="7">
        <f>AJ547/(AF547+AH547+AJ547+AL547+AN547+AP547)</f>
        <v>0.38469331619397251</v>
      </c>
      <c r="AJ547" s="4">
        <v>353135</v>
      </c>
      <c r="AK547" s="7">
        <f>AL547/(AF547+AH547+AJ547+AL547+AN547+AP547)</f>
        <v>1.5003840015686873E-2</v>
      </c>
      <c r="AL547" s="4">
        <v>13773</v>
      </c>
      <c r="AM547" s="7">
        <f>AN547/(AF547+AH547+AJ547+AL547+AN547+AP547)</f>
        <v>8.5754903509393052E-3</v>
      </c>
      <c r="AN547" s="4">
        <v>7872</v>
      </c>
      <c r="AO547" s="7">
        <f>AP547/(AF547+AH547+AJ547+AL547+AN547+AP547)</f>
        <v>0.16128719504556274</v>
      </c>
      <c r="AP547" s="4">
        <v>148056</v>
      </c>
      <c r="AQ547" s="6">
        <f>AO547+AM547+AK547+AI547+AG547+AE547</f>
        <v>0.99999999999999989</v>
      </c>
      <c r="AR547" s="4">
        <v>286541</v>
      </c>
      <c r="AS547" s="4">
        <f>AR547/M547</f>
        <v>7347.2051282051279</v>
      </c>
      <c r="AT547" s="4">
        <f>AR547/V547</f>
        <v>4158.0539532425182</v>
      </c>
      <c r="AU547" s="7">
        <f>AR547/(AR547+AV547+AY547+BB547)</f>
        <v>0.32409227560528153</v>
      </c>
      <c r="AV547" s="4">
        <v>228795</v>
      </c>
      <c r="AW547" s="4">
        <f>AV547/M547</f>
        <v>5866.5384615384619</v>
      </c>
      <c r="AX547" s="7">
        <f>AV547/(AR547+AV547+AY547+BB547)</f>
        <v>0.25877864667573014</v>
      </c>
      <c r="AY547" s="4">
        <v>154902</v>
      </c>
      <c r="AZ547" s="4">
        <f>AY547/M547</f>
        <v>3971.8461538461538</v>
      </c>
      <c r="BA547" s="7">
        <f>AY547/(AR547+AV547+AY547+BB547)</f>
        <v>0.17520194902582639</v>
      </c>
      <c r="BB547" s="4">
        <v>213896</v>
      </c>
      <c r="BC547" s="11">
        <f>BB547/(AR547+AV547+AY547+BB547)</f>
        <v>0.24192712869316191</v>
      </c>
      <c r="BD547" s="9">
        <f>BC547+BA547+AX547+AU547</f>
        <v>1</v>
      </c>
      <c r="BE547" s="14">
        <f>(AF547+AH547+AJ547+AL547+AN547+AP547)</f>
        <v>917965</v>
      </c>
      <c r="BF547" s="14">
        <f t="shared" si="40"/>
        <v>-884134</v>
      </c>
      <c r="BG547" s="13">
        <f>(AF547+AH547+AJ547+AL547+AN547+AP547)-(AR547+AV547+AY547+BB547)</f>
        <v>33831</v>
      </c>
      <c r="BH547" s="13">
        <f t="shared" si="41"/>
        <v>0</v>
      </c>
      <c r="BI547" s="14">
        <f>AF547/W547</f>
        <v>221825</v>
      </c>
      <c r="BJ547" s="14">
        <f>AH547/Y547</f>
        <v>228240.23529411765</v>
      </c>
      <c r="BK547" s="14">
        <f>AJ547/AA547</f>
        <v>531855.76219512196</v>
      </c>
      <c r="BL547" s="14">
        <f>BI547+BJ547+BK547</f>
        <v>981920.99748923955</v>
      </c>
      <c r="BM547" s="14">
        <f>(AF547/W547)-AF547</f>
        <v>0</v>
      </c>
      <c r="BN547" s="14">
        <f>AH547/Y547-AH547</f>
        <v>54936.23529411765</v>
      </c>
      <c r="BO547" s="14">
        <f>AJ547/AA547-AJ547</f>
        <v>178720.76219512196</v>
      </c>
      <c r="BP547" s="14">
        <f>BG547/S547</f>
        <v>1.2251589436494244E-2</v>
      </c>
      <c r="BQ547" s="14">
        <f>(BG547-CA547)/S547</f>
        <v>1.4421249945253947E-2</v>
      </c>
      <c r="BR547" s="27">
        <f>BQ547-BP547</f>
        <v>2.1696605087597031E-3</v>
      </c>
      <c r="BS547" s="28">
        <f t="shared" si="42"/>
        <v>2026479</v>
      </c>
      <c r="BT547" s="11">
        <f>BS547/S547</f>
        <v>0.7338709677419355</v>
      </c>
      <c r="BU547" s="14">
        <f>(BE547-AP547)*1/BT547-(BE547-AP547)</f>
        <v>279197.76923076925</v>
      </c>
      <c r="BV547" s="14">
        <f t="shared" si="43"/>
        <v>0.33243268886735355</v>
      </c>
      <c r="BW547" s="27">
        <f>(AR547+AV547+AY547+BB547)/S547</f>
        <v>0.32018109943085932</v>
      </c>
      <c r="BX547" s="13">
        <f>(AF547+AH547+AJ547+AL547+AN547)/N547</f>
        <v>216.93688362919133</v>
      </c>
      <c r="BY547" s="26">
        <f>BX547/K547</f>
        <v>0.37992448971837361</v>
      </c>
      <c r="BZ547" s="11">
        <f>AP547/BE547</f>
        <v>0.16128719504556274</v>
      </c>
      <c r="CA547" s="15">
        <f>-(BM547+BN547+BO547)/M547</f>
        <v>-5991.2050638266564</v>
      </c>
      <c r="CB547" s="15">
        <f>BG547-CA547</f>
        <v>39822.205063826659</v>
      </c>
      <c r="CC547" s="18">
        <f t="shared" si="44"/>
        <v>0</v>
      </c>
      <c r="CD547" s="17">
        <f>(AF547/(AF547+AH547+AJ547))/(X547/(X547+Z547+AB547))</f>
        <v>2.1623620100109369</v>
      </c>
      <c r="CE547" s="19">
        <f>(AH547/(AF547+AH547+AJ547))/(Z547/(X547+Z547+AB547))</f>
        <v>0.92643238215389223</v>
      </c>
      <c r="CF547" s="18">
        <f>(AJ547/(AF547+AH547+AJ547))/(AB547/(X547+Z547+AB547))</f>
        <v>0.77000581556636072</v>
      </c>
      <c r="CG547">
        <f>AH547/Z547</f>
        <v>143.34491315136475</v>
      </c>
      <c r="CH547" s="11">
        <f>BB547/BE547</f>
        <v>0.23301106251327666</v>
      </c>
      <c r="CI547" s="14">
        <f>AY547/V547</f>
        <v>2247.8140072979872</v>
      </c>
      <c r="CJ547" s="14">
        <f>AV547/M547</f>
        <v>5866.5384615384619</v>
      </c>
      <c r="CK547" s="17">
        <f>N547/V547</f>
        <v>51.500251203345066</v>
      </c>
      <c r="CL547" s="17">
        <f>(AL547+AN547)/N547</f>
        <v>6.0989010989010985</v>
      </c>
      <c r="CM547" s="14">
        <f>AP547/AC547</f>
        <v>6</v>
      </c>
    </row>
    <row r="548" spans="1:91" hidden="1" x14ac:dyDescent="0.2">
      <c r="A548">
        <v>996</v>
      </c>
      <c r="B548" s="2">
        <v>45200</v>
      </c>
      <c r="C548" s="3" t="s">
        <v>43</v>
      </c>
      <c r="D548" t="s">
        <v>38</v>
      </c>
      <c r="E548" s="3" t="s">
        <v>57</v>
      </c>
      <c r="F548" t="s">
        <v>56</v>
      </c>
      <c r="G548" t="str">
        <f>CONCATENATE(C548,E548)</f>
        <v>SFOYYC</v>
      </c>
      <c r="H548" t="s">
        <v>31</v>
      </c>
      <c r="I548">
        <f>U548/M548</f>
        <v>177.45454545454547</v>
      </c>
      <c r="J548" t="str">
        <f>_xlfn.CONCAT(C548,E548,H548)</f>
        <v>SFOYYC737-800</v>
      </c>
      <c r="K548" s="4">
        <v>1018</v>
      </c>
      <c r="L548" s="4">
        <f>N548/M548</f>
        <v>160.18181818181819</v>
      </c>
      <c r="M548" s="4">
        <v>11</v>
      </c>
      <c r="N548" s="4">
        <v>1762</v>
      </c>
      <c r="O548" s="4">
        <f>P548/M548</f>
        <v>21.545454545454547</v>
      </c>
      <c r="P548" s="4">
        <v>237</v>
      </c>
      <c r="Q548" s="4">
        <v>450</v>
      </c>
      <c r="R548" s="4">
        <v>1075</v>
      </c>
      <c r="S548" s="4">
        <f>U548*K548</f>
        <v>1987136</v>
      </c>
      <c r="T548" s="7">
        <f>N548/U548</f>
        <v>0.9026639344262295</v>
      </c>
      <c r="U548" s="4">
        <v>1952</v>
      </c>
      <c r="V548" s="4">
        <v>7.2191506410256405</v>
      </c>
      <c r="W548" s="7">
        <f>P548/X548</f>
        <v>1.0042372881355932</v>
      </c>
      <c r="X548" s="4">
        <v>236</v>
      </c>
      <c r="Y548" s="7">
        <f>Q548/Z548</f>
        <v>1</v>
      </c>
      <c r="Z548" s="4">
        <v>450</v>
      </c>
      <c r="AA548" s="7">
        <f>R548/AB548</f>
        <v>0.84980237154150196</v>
      </c>
      <c r="AB548" s="4">
        <v>1265</v>
      </c>
      <c r="AC548" s="4">
        <v>0</v>
      </c>
      <c r="AD548" s="4" t="e">
        <f>AP548/AC548</f>
        <v>#DIV/0!</v>
      </c>
      <c r="AE548" s="7">
        <f>AF548/(AF548+AH548+AJ548+AL548+AN548+AP548)</f>
        <v>0.20427351243021424</v>
      </c>
      <c r="AF548" s="4">
        <v>107024</v>
      </c>
      <c r="AG548" s="7">
        <f>AH548/(AF548+AH548+AJ548+AL548+AN548+AP548)</f>
        <v>0.25459178317507275</v>
      </c>
      <c r="AH548" s="4">
        <v>133387</v>
      </c>
      <c r="AI548" s="7">
        <f>AJ548/(AF548+AH548+AJ548+AL548+AN548+AP548)</f>
        <v>0.51650713365462619</v>
      </c>
      <c r="AJ548" s="4">
        <v>270611</v>
      </c>
      <c r="AK548" s="7">
        <f>AL548/(AF548+AH548+AJ548+AL548+AN548+AP548)</f>
        <v>1.4362742758982678E-2</v>
      </c>
      <c r="AL548" s="4">
        <v>7525</v>
      </c>
      <c r="AM548" s="7">
        <f>AN548/(AF548+AH548+AJ548+AL548+AN548+AP548)</f>
        <v>1.0264827981104166E-2</v>
      </c>
      <c r="AN548" s="4">
        <v>5378</v>
      </c>
      <c r="AO548" s="7">
        <f>AP548/(AF548+AH548+AJ548+AL548+AN548+AP548)</f>
        <v>0</v>
      </c>
      <c r="AP548" s="4">
        <v>0</v>
      </c>
      <c r="AQ548" s="6">
        <f>AO548+AM548+AK548+AI548+AG548+AE548</f>
        <v>1</v>
      </c>
      <c r="AR548" s="4">
        <v>30018</v>
      </c>
      <c r="AS548" s="4">
        <f>AR548/M548</f>
        <v>2728.909090909091</v>
      </c>
      <c r="AT548" s="4">
        <f>AR548/V548</f>
        <v>4158.1068871746493</v>
      </c>
      <c r="AU548" s="7">
        <f>AR548/(AR548+AV548+AY548+BB548)</f>
        <v>0.2229285645325392</v>
      </c>
      <c r="AV548" s="4">
        <v>65999</v>
      </c>
      <c r="AW548" s="4">
        <f>AV548/M548</f>
        <v>5999.909090909091</v>
      </c>
      <c r="AX548" s="7">
        <f>AV548/(AR548+AV548+AY548+BB548)</f>
        <v>0.49014132622370093</v>
      </c>
      <c r="AY548" s="4">
        <v>16228</v>
      </c>
      <c r="AZ548" s="4">
        <f>AY548/M548</f>
        <v>1475.2727272727273</v>
      </c>
      <c r="BA548" s="7">
        <f>AY548/(AR548+AV548+AY548+BB548)</f>
        <v>0.12051718119908209</v>
      </c>
      <c r="BB548" s="4">
        <v>22408</v>
      </c>
      <c r="BC548" s="11">
        <f>BB548/(AR548+AV548+AY548+BB548)</f>
        <v>0.1664129280446778</v>
      </c>
      <c r="BD548" s="9">
        <f>BC548+BA548+AX548+AU548</f>
        <v>1</v>
      </c>
      <c r="BE548" s="14">
        <f>(AF548+AH548+AJ548+AL548+AN548+AP548)</f>
        <v>523925</v>
      </c>
      <c r="BF548" s="14">
        <f t="shared" si="40"/>
        <v>-134653</v>
      </c>
      <c r="BG548" s="13">
        <f>(AF548+AH548+AJ548+AL548+AN548+AP548)-(AR548+AV548+AY548+BB548)</f>
        <v>389272</v>
      </c>
      <c r="BH548" s="13">
        <f t="shared" si="41"/>
        <v>0</v>
      </c>
      <c r="BI548" s="14">
        <f>AF548/W548</f>
        <v>106572.42194092827</v>
      </c>
      <c r="BJ548" s="14">
        <f>AH548/Y548</f>
        <v>133387</v>
      </c>
      <c r="BK548" s="14">
        <f>AJ548/AA548</f>
        <v>318439.92093023256</v>
      </c>
      <c r="BL548" s="14">
        <f>BI548+BJ548+BK548</f>
        <v>558399.34287116083</v>
      </c>
      <c r="BM548" s="14">
        <f>(AF548/W548)-AF548</f>
        <v>-451.57805907173315</v>
      </c>
      <c r="BN548" s="14">
        <f>AH548/Y548-AH548</f>
        <v>0</v>
      </c>
      <c r="BO548" s="14">
        <f>AJ548/AA548-AJ548</f>
        <v>47828.920930232562</v>
      </c>
      <c r="BP548" s="14">
        <f>BG548/S548</f>
        <v>0.19589600309188701</v>
      </c>
      <c r="BQ548" s="14">
        <f>(BG548-CA548)/S548</f>
        <v>0.1980634597582176</v>
      </c>
      <c r="BR548" s="27">
        <f>BQ548-BP548</f>
        <v>2.1674566663305861E-3</v>
      </c>
      <c r="BS548" s="28">
        <f t="shared" si="42"/>
        <v>1793716</v>
      </c>
      <c r="BT548" s="11">
        <f>BS548/S548</f>
        <v>0.9026639344262295</v>
      </c>
      <c r="BU548" s="14">
        <f>(BE548-AP548)*1/BT548-(BE548-AP548)</f>
        <v>56495.88535754825</v>
      </c>
      <c r="BV548" s="14">
        <f t="shared" si="43"/>
        <v>0.26365835051048342</v>
      </c>
      <c r="BW548" s="27">
        <f>(AR548+AV548+AY548+BB548)/S548</f>
        <v>6.7762347418596408E-2</v>
      </c>
      <c r="BX548" s="13">
        <f>(AF548+AH548+AJ548+AL548+AN548)/N548</f>
        <v>297.34676503972759</v>
      </c>
      <c r="BY548" s="26">
        <f>BX548/K548</f>
        <v>0.29208916015690334</v>
      </c>
      <c r="BZ548" s="11">
        <f>AP548/BE548</f>
        <v>0</v>
      </c>
      <c r="CA548" s="15">
        <f>-(BM548+BN548+BO548)/M548</f>
        <v>-4307.0311701055298</v>
      </c>
      <c r="CB548" s="15">
        <f>BG548-CA548</f>
        <v>393579.0311701055</v>
      </c>
      <c r="CC548" s="18">
        <f t="shared" si="44"/>
        <v>0</v>
      </c>
      <c r="CD548" s="17">
        <f>(AF548/(AF548+AH548+AJ548))/(X548/(X548+Z548+AB548))</f>
        <v>1.7313578791161532</v>
      </c>
      <c r="CE548" s="19">
        <f>(AH548/(AF548+AH548+AJ548))/(Z548/(X548+Z548+AB548))</f>
        <v>1.1316670297734517</v>
      </c>
      <c r="CF548" s="18">
        <f>(AJ548/(AF548+AH548+AJ548))/(AB548/(X548+Z548+AB548))</f>
        <v>0.81671887520200359</v>
      </c>
      <c r="CG548">
        <f>AH548/Z548</f>
        <v>296.41555555555556</v>
      </c>
      <c r="CH548" s="11">
        <f>BB548/BE548</f>
        <v>4.2769480364555995E-2</v>
      </c>
      <c r="CI548" s="14">
        <f>AY548/V548</f>
        <v>2247.9098729119264</v>
      </c>
      <c r="CJ548" s="14">
        <f>AV548/M548</f>
        <v>5999.909090909091</v>
      </c>
      <c r="CK548" s="17">
        <f>N548/V548</f>
        <v>244.07303401964595</v>
      </c>
      <c r="CL548" s="17">
        <f>(AL548+AN548)/N548</f>
        <v>7.322928490351873</v>
      </c>
      <c r="CM548" s="14" t="e">
        <f>AP548/AC548</f>
        <v>#DIV/0!</v>
      </c>
    </row>
    <row r="549" spans="1:91" hidden="1" x14ac:dyDescent="0.2">
      <c r="A549">
        <v>960</v>
      </c>
      <c r="B549" s="2">
        <v>45200</v>
      </c>
      <c r="C549" s="3" t="s">
        <v>41</v>
      </c>
      <c r="D549" t="s">
        <v>42</v>
      </c>
      <c r="E549" s="3" t="s">
        <v>57</v>
      </c>
      <c r="F549" t="s">
        <v>56</v>
      </c>
      <c r="G549" t="str">
        <f>CONCATENATE(C549,E549)</f>
        <v>SEAYYC</v>
      </c>
      <c r="H549" t="s">
        <v>30</v>
      </c>
      <c r="I549">
        <f>U549/M549</f>
        <v>132</v>
      </c>
      <c r="J549" t="str">
        <f>_xlfn.CONCAT(C549,E549,H549)</f>
        <v>SEAYYC737-700</v>
      </c>
      <c r="K549" s="4">
        <v>452</v>
      </c>
      <c r="L549" s="4">
        <f>N549/M549</f>
        <v>116.65217391304348</v>
      </c>
      <c r="M549" s="4">
        <v>23</v>
      </c>
      <c r="N549" s="4">
        <v>2683</v>
      </c>
      <c r="O549" s="4">
        <f>P549/M549</f>
        <v>17</v>
      </c>
      <c r="P549" s="4">
        <v>391</v>
      </c>
      <c r="Q549" s="4">
        <v>713</v>
      </c>
      <c r="R549" s="4">
        <v>1579</v>
      </c>
      <c r="S549" s="4">
        <f>U549*K549</f>
        <v>1372272</v>
      </c>
      <c r="T549" s="7">
        <f>N549/U549</f>
        <v>0.88372859025032935</v>
      </c>
      <c r="U549" s="4">
        <v>3036</v>
      </c>
      <c r="V549" s="4">
        <v>17.230358126721764</v>
      </c>
      <c r="W549" s="7">
        <f>P549/X549</f>
        <v>1</v>
      </c>
      <c r="X549" s="4">
        <v>391</v>
      </c>
      <c r="Y549" s="7">
        <f>Q549/Z549</f>
        <v>1</v>
      </c>
      <c r="Z549" s="4">
        <v>713</v>
      </c>
      <c r="AA549" s="7">
        <f>R549/AB549</f>
        <v>0.81728778467908902</v>
      </c>
      <c r="AB549" s="4">
        <v>1932</v>
      </c>
      <c r="AC549" s="4">
        <v>0</v>
      </c>
      <c r="AD549" s="4" t="e">
        <f>AP549/AC549</f>
        <v>#DIV/0!</v>
      </c>
      <c r="AE549" s="7">
        <f>AF549/(AF549+AH549+AJ549+AL549+AN549+AP549)</f>
        <v>0.2060314880553536</v>
      </c>
      <c r="AF549" s="4">
        <v>130065</v>
      </c>
      <c r="AG549" s="7">
        <f>AH549/(AF549+AH549+AJ549+AL549+AN549+AP549)</f>
        <v>0.27502546385399984</v>
      </c>
      <c r="AH549" s="4">
        <v>173620</v>
      </c>
      <c r="AI549" s="7">
        <f>AJ549/(AF549+AH549+AJ549+AL549+AN549+AP549)</f>
        <v>0.48391460619337956</v>
      </c>
      <c r="AJ549" s="4">
        <v>305489</v>
      </c>
      <c r="AK549" s="7">
        <f>AL549/(AF549+AH549+AJ549+AL549+AN549+AP549)</f>
        <v>1.7519765178120254E-2</v>
      </c>
      <c r="AL549" s="4">
        <v>11060</v>
      </c>
      <c r="AM549" s="7">
        <f>AN549/(AF549+AH549+AJ549+AL549+AN549+AP549)</f>
        <v>1.750867671914676E-2</v>
      </c>
      <c r="AN549" s="4">
        <v>11053</v>
      </c>
      <c r="AO549" s="7">
        <f>AP549/(AF549+AH549+AJ549+AL549+AN549+AP549)</f>
        <v>0</v>
      </c>
      <c r="AP549" s="4">
        <v>0</v>
      </c>
      <c r="AQ549" s="6">
        <f>AO549+AM549+AK549+AI549+AG549+AE549</f>
        <v>1</v>
      </c>
      <c r="AR549" s="4">
        <v>71645</v>
      </c>
      <c r="AS549" s="4">
        <f>AR549/M549</f>
        <v>3115</v>
      </c>
      <c r="AT549" s="4">
        <f>AR549/V549</f>
        <v>4158.0679561668012</v>
      </c>
      <c r="AU549" s="7">
        <f>AR549/(AR549+AV549+AY549+BB549)</f>
        <v>0.23978539968137944</v>
      </c>
      <c r="AV549" s="4">
        <v>134930</v>
      </c>
      <c r="AW549" s="4">
        <f>AV549/M549</f>
        <v>5866.521739130435</v>
      </c>
      <c r="AX549" s="7">
        <f>AV549/(AR549+AV549+AY549+BB549)</f>
        <v>0.4515910946892111</v>
      </c>
      <c r="AY549" s="4">
        <v>38731</v>
      </c>
      <c r="AZ549" s="4">
        <f>AY549/M549</f>
        <v>1683.9565217391305</v>
      </c>
      <c r="BA549" s="7">
        <f>AY549/(AR549+AV549+AY549+BB549)</f>
        <v>0.12962702652047606</v>
      </c>
      <c r="BB549" s="4">
        <v>53482</v>
      </c>
      <c r="BC549" s="11">
        <f>BB549/(AR549+AV549+AY549+BB549)</f>
        <v>0.17899647910893343</v>
      </c>
      <c r="BD549" s="9">
        <f>BC549+BA549+AX549+AU549</f>
        <v>1</v>
      </c>
      <c r="BE549" s="14">
        <f>(AF549+AH549+AJ549+AL549+AN549+AP549)</f>
        <v>631287</v>
      </c>
      <c r="BF549" s="14">
        <f t="shared" si="40"/>
        <v>-298788</v>
      </c>
      <c r="BG549" s="13">
        <f>(AF549+AH549+AJ549+AL549+AN549+AP549)-(AR549+AV549+AY549+BB549)</f>
        <v>332499</v>
      </c>
      <c r="BH549" s="13">
        <f t="shared" si="41"/>
        <v>0</v>
      </c>
      <c r="BI549" s="14">
        <f>AF549/W549</f>
        <v>130065</v>
      </c>
      <c r="BJ549" s="14">
        <f>AH549/Y549</f>
        <v>173620</v>
      </c>
      <c r="BK549" s="14">
        <f>AJ549/AA549</f>
        <v>373783.88093730208</v>
      </c>
      <c r="BL549" s="14">
        <f>BI549+BJ549+BK549</f>
        <v>677468.88093730202</v>
      </c>
      <c r="BM549" s="14">
        <f>(AF549/W549)-AF549</f>
        <v>0</v>
      </c>
      <c r="BN549" s="14">
        <f>AH549/Y549-AH549</f>
        <v>0</v>
      </c>
      <c r="BO549" s="14">
        <f>AJ549/AA549-AJ549</f>
        <v>68294.880937302078</v>
      </c>
      <c r="BP549" s="14">
        <f>BG549/S549</f>
        <v>0.24229817412291441</v>
      </c>
      <c r="BQ549" s="14">
        <f>(BG549-CA549)/S549</f>
        <v>0.24446198905861805</v>
      </c>
      <c r="BR549" s="27">
        <f>BQ549-BP549</f>
        <v>2.1638149357036396E-3</v>
      </c>
      <c r="BS549" s="28">
        <f t="shared" si="42"/>
        <v>1212716</v>
      </c>
      <c r="BT549" s="11">
        <f>BS549/S549</f>
        <v>0.88372859025032935</v>
      </c>
      <c r="BU549" s="14">
        <f>(BE549-AP549)*1/BT549-(BE549-AP549)</f>
        <v>83057.887066716445</v>
      </c>
      <c r="BV549" s="14">
        <f t="shared" si="43"/>
        <v>0.46003051873098044</v>
      </c>
      <c r="BW549" s="27">
        <f>(AR549+AV549+AY549+BB549)/S549</f>
        <v>0.21773234460806604</v>
      </c>
      <c r="BX549" s="13">
        <f>(AF549+AH549+AJ549+AL549+AN549)/N549</f>
        <v>235.29146477823332</v>
      </c>
      <c r="BY549" s="26">
        <f>BX549/K549</f>
        <v>0.52055633800494094</v>
      </c>
      <c r="BZ549" s="11">
        <f>AP549/BE549</f>
        <v>0</v>
      </c>
      <c r="CA549" s="15">
        <f>-(BM549+BN549+BO549)/M549</f>
        <v>-2969.3426494479163</v>
      </c>
      <c r="CB549" s="15">
        <f>BG549-CA549</f>
        <v>335468.34264944791</v>
      </c>
      <c r="CC549" s="18">
        <f t="shared" si="44"/>
        <v>0</v>
      </c>
      <c r="CD549" s="17">
        <f>(AF549/(AF549+AH549+AJ549))/(X549/(X549+Z549+AB549))</f>
        <v>1.657845657543223</v>
      </c>
      <c r="CE549" s="19">
        <f>(AH549/(AF549+AH549+AJ549))/(Z549/(X549+Z549+AB549))</f>
        <v>1.2135862024484345</v>
      </c>
      <c r="CF549" s="18">
        <f>(AJ549/(AF549+AH549+AJ549))/(AB549/(X549+Z549+AB549))</f>
        <v>0.78804108983171128</v>
      </c>
      <c r="CG549">
        <f>AH549/Z549</f>
        <v>243.50631136044882</v>
      </c>
      <c r="CH549" s="11">
        <f>BB549/BE549</f>
        <v>8.4718994688628146E-2</v>
      </c>
      <c r="CI549" s="14">
        <f>AY549/V549</f>
        <v>2247.8348804563666</v>
      </c>
      <c r="CJ549" s="14">
        <f>AV549/M549</f>
        <v>5866.521739130435</v>
      </c>
      <c r="CK549" s="17">
        <f>N549/V549</f>
        <v>155.71353655377942</v>
      </c>
      <c r="CL549" s="17">
        <f>(AL549+AN549)/N549</f>
        <v>8.2418934029071931</v>
      </c>
      <c r="CM549" s="14" t="e">
        <f>AP549/AC549</f>
        <v>#DIV/0!</v>
      </c>
    </row>
    <row r="550" spans="1:91" hidden="1" x14ac:dyDescent="0.2">
      <c r="A550">
        <v>688</v>
      </c>
      <c r="B550" s="2">
        <v>45170</v>
      </c>
      <c r="C550" s="3" t="s">
        <v>37</v>
      </c>
      <c r="D550" t="s">
        <v>38</v>
      </c>
      <c r="E550" s="3" t="s">
        <v>53</v>
      </c>
      <c r="F550" t="s">
        <v>54</v>
      </c>
      <c r="G550" t="str">
        <f>CONCATENATE(C550,E550)</f>
        <v>LAXYVR</v>
      </c>
      <c r="H550" t="s">
        <v>47</v>
      </c>
      <c r="I550">
        <f>U550/M550</f>
        <v>150</v>
      </c>
      <c r="J550" t="str">
        <f>_xlfn.CONCAT(C550,E550,H550)</f>
        <v>LAXYVRA320</v>
      </c>
      <c r="K550" s="4">
        <v>1080</v>
      </c>
      <c r="L550" s="4">
        <f>N550/M550</f>
        <v>128.15384615384616</v>
      </c>
      <c r="M550" s="4">
        <v>13</v>
      </c>
      <c r="N550" s="4">
        <v>1666</v>
      </c>
      <c r="O550" s="4">
        <f>P550/M550</f>
        <v>20</v>
      </c>
      <c r="P550" s="4">
        <v>260</v>
      </c>
      <c r="Q550" s="4">
        <v>394</v>
      </c>
      <c r="R550" s="4">
        <v>1013</v>
      </c>
      <c r="S550" s="4">
        <f>U550*K550</f>
        <v>2106000</v>
      </c>
      <c r="T550" s="7">
        <f>N550/U550</f>
        <v>0.85435897435897434</v>
      </c>
      <c r="U550" s="4">
        <v>1950</v>
      </c>
      <c r="V550" s="4">
        <v>8.6263017498932992</v>
      </c>
      <c r="W550" s="7">
        <f>P550/X550</f>
        <v>1</v>
      </c>
      <c r="X550" s="4">
        <v>260</v>
      </c>
      <c r="Y550" s="7">
        <f>Q550/Z550</f>
        <v>0.81912681912681917</v>
      </c>
      <c r="Z550" s="4">
        <v>481</v>
      </c>
      <c r="AA550" s="7">
        <f>R550/AB550</f>
        <v>0.83788254755996694</v>
      </c>
      <c r="AB550" s="4">
        <v>1209</v>
      </c>
      <c r="AC550" s="4">
        <v>27</v>
      </c>
      <c r="AD550" s="4">
        <f>AP550/AC550</f>
        <v>5.8518518518518521</v>
      </c>
      <c r="AE550" s="7">
        <f>AF550/(AF550+AH550+AJ550+AL550+AN550+AP550)</f>
        <v>0.25296069260329912</v>
      </c>
      <c r="AF550" s="4">
        <v>103083</v>
      </c>
      <c r="AG550" s="7">
        <f>AH550/(AF550+AH550+AJ550+AL550+AN550+AP550)</f>
        <v>0.23511801053236026</v>
      </c>
      <c r="AH550" s="4">
        <v>95812</v>
      </c>
      <c r="AI550" s="7">
        <f>AJ550/(AF550+AH550+AJ550+AL550+AN550+AP550)</f>
        <v>0.48171560664137458</v>
      </c>
      <c r="AJ550" s="4">
        <v>196302</v>
      </c>
      <c r="AK550" s="7">
        <f>AL550/(AF550+AH550+AJ550+AL550+AN550+AP550)</f>
        <v>1.7393608928457496E-2</v>
      </c>
      <c r="AL550" s="4">
        <v>7088</v>
      </c>
      <c r="AM550" s="7">
        <f>AN550/(AF550+AH550+AJ550+AL550+AN550+AP550)</f>
        <v>1.2424356941983676E-2</v>
      </c>
      <c r="AN550" s="4">
        <v>5063</v>
      </c>
      <c r="AO550" s="7">
        <f>AP550/(AF550+AH550+AJ550+AL550+AN550+AP550)</f>
        <v>3.8772435252487078E-4</v>
      </c>
      <c r="AP550" s="4">
        <v>158</v>
      </c>
      <c r="AQ550" s="6">
        <f>AO550+AM550+AK550+AI550+AG550+AE550</f>
        <v>1</v>
      </c>
      <c r="AR550" s="4">
        <v>35474</v>
      </c>
      <c r="AS550" s="4">
        <f>AR550/M550</f>
        <v>2728.7692307692309</v>
      </c>
      <c r="AT550" s="4">
        <f>AR550/V550</f>
        <v>4112.3068759377429</v>
      </c>
      <c r="AU550" s="7">
        <f>AR550/(AR550+AV550+AY550+BB550)</f>
        <v>0.22488905794345124</v>
      </c>
      <c r="AV550" s="4">
        <v>74864</v>
      </c>
      <c r="AW550" s="4">
        <f>AV550/M550</f>
        <v>5758.7692307692305</v>
      </c>
      <c r="AX550" s="7">
        <f>AV550/(AR550+AV550+AY550+BB550)</f>
        <v>0.47460377836946877</v>
      </c>
      <c r="AY550" s="4">
        <v>20578</v>
      </c>
      <c r="AZ550" s="4">
        <f>AY550/M550</f>
        <v>1582.9230769230769</v>
      </c>
      <c r="BA550" s="7">
        <f>AY550/(AR550+AV550+AY550+BB550)</f>
        <v>0.1304551794091543</v>
      </c>
      <c r="BB550" s="4">
        <v>26824</v>
      </c>
      <c r="BC550" s="11">
        <f>BB550/(AR550+AV550+AY550+BB550)</f>
        <v>0.1700519842779257</v>
      </c>
      <c r="BD550" s="9">
        <f>BC550+BA550+AX550+AU550</f>
        <v>1</v>
      </c>
      <c r="BE550" s="14">
        <f>(AF550+AH550+AJ550+AL550+AN550+AP550)</f>
        <v>407506</v>
      </c>
      <c r="BF550" s="14">
        <f t="shared" si="40"/>
        <v>-157740</v>
      </c>
      <c r="BG550" s="13">
        <f>(AF550+AH550+AJ550+AL550+AN550+AP550)-(AR550+AV550+AY550+BB550)</f>
        <v>249766</v>
      </c>
      <c r="BH550" s="13">
        <f t="shared" si="41"/>
        <v>0</v>
      </c>
      <c r="BI550" s="14">
        <f>AF550/W550</f>
        <v>103083</v>
      </c>
      <c r="BJ550" s="14">
        <f>AH550/Y550</f>
        <v>116968.45685279187</v>
      </c>
      <c r="BK550" s="14">
        <f>AJ550/AA550</f>
        <v>234283.4333662389</v>
      </c>
      <c r="BL550" s="14">
        <f>BI550+BJ550+BK550</f>
        <v>454334.89021903079</v>
      </c>
      <c r="BM550" s="14">
        <f>(AF550/W550)-AF550</f>
        <v>0</v>
      </c>
      <c r="BN550" s="14">
        <f>AH550/Y550-AH550</f>
        <v>21156.456852791875</v>
      </c>
      <c r="BO550" s="14">
        <f>AJ550/AA550-AJ550</f>
        <v>37981.433366238896</v>
      </c>
      <c r="BP550" s="14">
        <f>BG550/S550</f>
        <v>0.11859734093067427</v>
      </c>
      <c r="BQ550" s="14">
        <f>(BG550-CA550)/S550</f>
        <v>0.12075739243987986</v>
      </c>
      <c r="BR550" s="27">
        <f>BQ550-BP550</f>
        <v>2.1600515092055905E-3</v>
      </c>
      <c r="BS550" s="28">
        <f t="shared" si="42"/>
        <v>1799280</v>
      </c>
      <c r="BT550" s="11">
        <f>BS550/S550</f>
        <v>0.85435897435897434</v>
      </c>
      <c r="BU550" s="14">
        <f>(BE550-AP550)*1/BT550-(BE550-AP550)</f>
        <v>69439.875150060048</v>
      </c>
      <c r="BV550" s="14">
        <f t="shared" si="43"/>
        <v>0.19349762583095917</v>
      </c>
      <c r="BW550" s="27">
        <f>(AR550+AV550+AY550+BB550)/S550</f>
        <v>7.49002849002849E-2</v>
      </c>
      <c r="BX550" s="13">
        <f>(AF550+AH550+AJ550+AL550+AN550)/N550</f>
        <v>244.50660264105642</v>
      </c>
      <c r="BY550" s="26">
        <f>BX550/K550</f>
        <v>0.2263950024454226</v>
      </c>
      <c r="BZ550" s="11">
        <f>AP550/BE550</f>
        <v>3.8772435252487078E-4</v>
      </c>
      <c r="CA550" s="15">
        <f>-(BM550+BN550+BO550)/M550</f>
        <v>-4549.068478386982</v>
      </c>
      <c r="CB550" s="15">
        <f>BG550-CA550</f>
        <v>254315.06847838699</v>
      </c>
      <c r="CC550" s="18">
        <f t="shared" si="44"/>
        <v>0</v>
      </c>
      <c r="CD550" s="17">
        <f>(AF550/(AF550+AH550+AJ550))/(X550/(X550+Z550+AB550))</f>
        <v>1.9562964799834006</v>
      </c>
      <c r="CE550" s="19">
        <f>(AH550/(AF550+AH550+AJ550))/(Z550/(X550+Z550+AB550))</f>
        <v>0.98286937154641107</v>
      </c>
      <c r="CF550" s="18">
        <f>(AJ550/(AF550+AH550+AJ550))/(AB550/(X550+Z550+AB550))</f>
        <v>0.8011602543345675</v>
      </c>
      <c r="CG550">
        <f>AH550/Z550</f>
        <v>199.19334719334719</v>
      </c>
      <c r="CH550" s="11">
        <f>BB550/BE550</f>
        <v>6.5824797671690721E-2</v>
      </c>
      <c r="CI550" s="14">
        <f>AY550/V550</f>
        <v>2385.4950356048621</v>
      </c>
      <c r="CJ550" s="14">
        <f>AV550/M550</f>
        <v>5758.7692307692305</v>
      </c>
      <c r="CK550" s="17">
        <f>N550/V550</f>
        <v>193.13027161617748</v>
      </c>
      <c r="CL550" s="17">
        <f>(AL550+AN550)/N550</f>
        <v>7.2935174069627848</v>
      </c>
      <c r="CM550" s="14">
        <f>AP550/AC550</f>
        <v>5.8518518518518521</v>
      </c>
    </row>
    <row r="551" spans="1:91" hidden="1" x14ac:dyDescent="0.2">
      <c r="A551">
        <v>332</v>
      </c>
      <c r="B551" s="2">
        <v>44835</v>
      </c>
      <c r="C551" s="3" t="s">
        <v>41</v>
      </c>
      <c r="D551" t="s">
        <v>42</v>
      </c>
      <c r="E551" s="3" t="s">
        <v>37</v>
      </c>
      <c r="F551" t="s">
        <v>38</v>
      </c>
      <c r="G551" t="str">
        <f>CONCATENATE(C551,E551)</f>
        <v>SEALAX</v>
      </c>
      <c r="H551" t="s">
        <v>48</v>
      </c>
      <c r="I551">
        <f>U551/M551</f>
        <v>186.8125</v>
      </c>
      <c r="J551" t="str">
        <f>_xlfn.CONCAT(C551,E551,H551)</f>
        <v>SEALAXA321</v>
      </c>
      <c r="K551" s="4">
        <v>954</v>
      </c>
      <c r="L551" s="4">
        <f>N551/M551</f>
        <v>155.0625</v>
      </c>
      <c r="M551" s="4">
        <v>16</v>
      </c>
      <c r="N551" s="4">
        <v>2481</v>
      </c>
      <c r="O551" s="4">
        <f>P551/M551</f>
        <v>24.25</v>
      </c>
      <c r="P551" s="4">
        <v>388</v>
      </c>
      <c r="Q551" s="4">
        <v>729</v>
      </c>
      <c r="R551" s="4">
        <v>1365</v>
      </c>
      <c r="S551" s="4">
        <f>U551*K551</f>
        <v>2851506</v>
      </c>
      <c r="T551" s="7">
        <f>N551/U551</f>
        <v>0.83004349280695888</v>
      </c>
      <c r="U551" s="4">
        <v>2989</v>
      </c>
      <c r="V551" s="4">
        <v>41.652621722846433</v>
      </c>
      <c r="W551" s="7">
        <f>P551/X551</f>
        <v>1</v>
      </c>
      <c r="X551" s="4">
        <v>388</v>
      </c>
      <c r="Y551" s="7">
        <f>Q551/Z551</f>
        <v>1</v>
      </c>
      <c r="Z551" s="4">
        <v>729</v>
      </c>
      <c r="AA551" s="7">
        <f>R551/AB551</f>
        <v>0.72877736252002134</v>
      </c>
      <c r="AB551" s="4">
        <v>1873</v>
      </c>
      <c r="AC551" s="4">
        <v>1136</v>
      </c>
      <c r="AD551" s="4">
        <f>AP551/AC551</f>
        <v>5</v>
      </c>
      <c r="AE551" s="7">
        <f>AF551/(AF551+AH551+AJ551+AL551+AN551+AP551)</f>
        <v>0.25027237272167457</v>
      </c>
      <c r="AF551" s="4">
        <v>142653</v>
      </c>
      <c r="AG551" s="7">
        <f>AH551/(AF551+AH551+AJ551+AL551+AN551+AP551)</f>
        <v>0.26514980061088683</v>
      </c>
      <c r="AH551" s="4">
        <v>151133</v>
      </c>
      <c r="AI551" s="7">
        <f>AJ551/(AF551+AH551+AJ551+AL551+AN551+AP551)</f>
        <v>0.45784933446317572</v>
      </c>
      <c r="AJ551" s="4">
        <v>260970</v>
      </c>
      <c r="AK551" s="7">
        <f>AL551/(AF551+AH551+AJ551+AL551+AN551+AP551)</f>
        <v>1.4368647926019884E-2</v>
      </c>
      <c r="AL551" s="4">
        <v>8190</v>
      </c>
      <c r="AM551" s="7">
        <f>AN551/(AF551+AH551+AJ551+AL551+AN551+AP551)</f>
        <v>2.3947746543366475E-3</v>
      </c>
      <c r="AN551" s="4">
        <v>1365</v>
      </c>
      <c r="AO551" s="7">
        <f>AP551/(AF551+AH551+AJ551+AL551+AN551+AP551)</f>
        <v>9.9650696239063415E-3</v>
      </c>
      <c r="AP551" s="4">
        <v>5680</v>
      </c>
      <c r="AQ551" s="6">
        <f>AO551+AM551+AK551+AI551+AG551+AE551</f>
        <v>1</v>
      </c>
      <c r="AR551" s="4">
        <v>160395</v>
      </c>
      <c r="AS551" s="4">
        <f>AR551/M551</f>
        <v>10024.6875</v>
      </c>
      <c r="AT551" s="4">
        <f>AR551/V551</f>
        <v>3850.7780150612575</v>
      </c>
      <c r="AU551" s="7">
        <f>AR551/(AR551+AV551+AY551+BB551)</f>
        <v>0.31297012837248511</v>
      </c>
      <c r="AV551" s="4">
        <v>96260</v>
      </c>
      <c r="AW551" s="4">
        <f>AV551/M551</f>
        <v>6016.25</v>
      </c>
      <c r="AX551" s="7">
        <f>AV551/(AR551+AV551+AY551+BB551)</f>
        <v>0.18782695568524838</v>
      </c>
      <c r="AY551" s="4">
        <v>155332</v>
      </c>
      <c r="AZ551" s="4">
        <f>AY551/M551</f>
        <v>9708.25</v>
      </c>
      <c r="BA551" s="7">
        <f>AY551/(AR551+AV551+AY551+BB551)</f>
        <v>0.30309096904738209</v>
      </c>
      <c r="BB551" s="4">
        <v>100506</v>
      </c>
      <c r="BC551" s="11">
        <f>BB551/(AR551+AV551+AY551+BB551)</f>
        <v>0.19611194689488443</v>
      </c>
      <c r="BD551" s="9">
        <f>BC551+BA551+AX551+AU551</f>
        <v>1</v>
      </c>
      <c r="BE551" s="14">
        <f>(AF551+AH551+AJ551+AL551+AN551+AP551)</f>
        <v>569991</v>
      </c>
      <c r="BF551" s="14">
        <f t="shared" si="40"/>
        <v>-512493</v>
      </c>
      <c r="BG551" s="13">
        <f>(AF551+AH551+AJ551+AL551+AN551+AP551)-(AR551+AV551+AY551+BB551)</f>
        <v>57498</v>
      </c>
      <c r="BH551" s="13">
        <f t="shared" si="41"/>
        <v>0</v>
      </c>
      <c r="BI551" s="14">
        <f>AF551/W551</f>
        <v>142653</v>
      </c>
      <c r="BJ551" s="14">
        <f>AH551/Y551</f>
        <v>151133</v>
      </c>
      <c r="BK551" s="14">
        <f>AJ551/AA551</f>
        <v>358092.90109890111</v>
      </c>
      <c r="BL551" s="14">
        <f>BI551+BJ551+BK551</f>
        <v>651878.90109890117</v>
      </c>
      <c r="BM551" s="14">
        <f>(AF551/W551)-AF551</f>
        <v>0</v>
      </c>
      <c r="BN551" s="14">
        <f>AH551/Y551-AH551</f>
        <v>0</v>
      </c>
      <c r="BO551" s="14">
        <f>AJ551/AA551-AJ551</f>
        <v>97122.901098901115</v>
      </c>
      <c r="BP551" s="14">
        <f>BG551/S551</f>
        <v>2.0164081716819111E-2</v>
      </c>
      <c r="BQ551" s="14">
        <f>(BG551-CA551)/S551</f>
        <v>2.2292845015469482E-2</v>
      </c>
      <c r="BR551" s="27">
        <f>BQ551-BP551</f>
        <v>2.1287632986503706E-3</v>
      </c>
      <c r="BS551" s="28">
        <f t="shared" si="42"/>
        <v>2366874</v>
      </c>
      <c r="BT551" s="11">
        <f>BS551/S551</f>
        <v>0.83004349280695888</v>
      </c>
      <c r="BU551" s="14">
        <f>(BE551-AP551)*1/BT551-(BE551-AP551)</f>
        <v>115546.14590890764</v>
      </c>
      <c r="BV551" s="14">
        <f t="shared" si="43"/>
        <v>0.19989121537882087</v>
      </c>
      <c r="BW551" s="27">
        <f>(AR551+AV551+AY551+BB551)/S551</f>
        <v>0.17972713366200177</v>
      </c>
      <c r="BX551" s="13">
        <f>(AF551+AH551+AJ551+AL551+AN551)/N551</f>
        <v>227.45304312777105</v>
      </c>
      <c r="BY551" s="26">
        <f>BX551/K551</f>
        <v>0.23842038063707657</v>
      </c>
      <c r="BZ551" s="11">
        <f>AP551/BE551</f>
        <v>9.9650696239063415E-3</v>
      </c>
      <c r="CA551" s="15">
        <f>-(BM551+BN551+BO551)/M551</f>
        <v>-6070.1813186813197</v>
      </c>
      <c r="CB551" s="15">
        <f>BG551-CA551</f>
        <v>63568.181318681323</v>
      </c>
      <c r="CC551" s="18">
        <f t="shared" si="44"/>
        <v>0</v>
      </c>
      <c r="CD551" s="17">
        <f>(AF551/(AF551+AH551+AJ551))/(X551/(X551+Z551+AB551))</f>
        <v>1.9816108157292964</v>
      </c>
      <c r="CE551" s="19">
        <f>(AH551/(AF551+AH551+AJ551))/(Z551/(X551+Z551+AB551))</f>
        <v>1.1173801582150611</v>
      </c>
      <c r="CF551" s="18">
        <f>(AJ551/(AF551+AH551+AJ551))/(AB551/(X551+Z551+AB551))</f>
        <v>0.75096896324519669</v>
      </c>
      <c r="CG551">
        <f>AH551/Z551</f>
        <v>207.31550068587106</v>
      </c>
      <c r="CH551" s="11">
        <f>BB551/BE551</f>
        <v>0.17632909993315685</v>
      </c>
      <c r="CI551" s="14">
        <f>AY551/V551</f>
        <v>3729.2250421490398</v>
      </c>
      <c r="CJ551" s="14">
        <f>AV551/M551</f>
        <v>6016.25</v>
      </c>
      <c r="CK551" s="17">
        <f>N551/V551</f>
        <v>59.564077779026654</v>
      </c>
      <c r="CL551" s="17">
        <f>(AL551+AN551)/N551</f>
        <v>3.8512696493349456</v>
      </c>
      <c r="CM551" s="14">
        <f>AP551/AC551</f>
        <v>5</v>
      </c>
    </row>
    <row r="552" spans="1:91" hidden="1" x14ac:dyDescent="0.2">
      <c r="A552">
        <v>204</v>
      </c>
      <c r="B552" s="2">
        <v>44835</v>
      </c>
      <c r="C552" s="3" t="s">
        <v>29</v>
      </c>
      <c r="D552" t="s">
        <v>28</v>
      </c>
      <c r="E552" s="3" t="s">
        <v>37</v>
      </c>
      <c r="F552" t="s">
        <v>38</v>
      </c>
      <c r="G552" t="str">
        <f>CONCATENATE(C552,E552)</f>
        <v>ANCLAX</v>
      </c>
      <c r="H552" t="s">
        <v>34</v>
      </c>
      <c r="I552">
        <f>U552/M552</f>
        <v>178</v>
      </c>
      <c r="J552" t="str">
        <f>_xlfn.CONCAT(C552,E552,H552)</f>
        <v>ANCLAX737-900</v>
      </c>
      <c r="K552" s="4">
        <v>2345</v>
      </c>
      <c r="L552" s="4">
        <f>N552/M552</f>
        <v>163</v>
      </c>
      <c r="M552" s="4">
        <v>6</v>
      </c>
      <c r="N552" s="4">
        <v>978</v>
      </c>
      <c r="O552" s="4">
        <f>P552/M552</f>
        <v>23</v>
      </c>
      <c r="P552" s="4">
        <v>138</v>
      </c>
      <c r="Q552" s="4">
        <v>210</v>
      </c>
      <c r="R552" s="4">
        <v>630</v>
      </c>
      <c r="S552" s="4">
        <f>U552*K552</f>
        <v>2504460</v>
      </c>
      <c r="T552" s="7">
        <f>N552/U552</f>
        <v>0.9157303370786517</v>
      </c>
      <c r="U552" s="4">
        <v>1068</v>
      </c>
      <c r="V552" s="4">
        <v>31.331818181818178</v>
      </c>
      <c r="W552" s="7">
        <f>P552/X552</f>
        <v>1</v>
      </c>
      <c r="X552" s="4">
        <v>138</v>
      </c>
      <c r="Y552" s="7">
        <f>Q552/Z552</f>
        <v>0.81395348837209303</v>
      </c>
      <c r="Z552" s="4">
        <v>258</v>
      </c>
      <c r="AA552" s="7">
        <f>R552/AB552</f>
        <v>0.9375</v>
      </c>
      <c r="AB552" s="4">
        <v>672</v>
      </c>
      <c r="AC552" s="4">
        <v>2830</v>
      </c>
      <c r="AD552" s="4">
        <f>AP552/AC552</f>
        <v>5</v>
      </c>
      <c r="AE552" s="7">
        <f>AF552/(AF552+AH552+AJ552+AL552+AN552+AP552)</f>
        <v>0.23372303106223477</v>
      </c>
      <c r="AF552" s="4">
        <v>95341</v>
      </c>
      <c r="AG552" s="7">
        <f>AH552/(AF552+AH552+AJ552+AL552+AN552+AP552)</f>
        <v>0.18948428992726568</v>
      </c>
      <c r="AH552" s="4">
        <v>77295</v>
      </c>
      <c r="AI552" s="7">
        <f>AJ552/(AF552+AH552+AJ552+AL552+AN552+AP552)</f>
        <v>0.5251162596862643</v>
      </c>
      <c r="AJ552" s="4">
        <v>214207</v>
      </c>
      <c r="AK552" s="7">
        <f>AL552/(AF552+AH552+AJ552+AL552+AN552+AP552)</f>
        <v>9.266454698558307E-3</v>
      </c>
      <c r="AL552" s="4">
        <v>3780</v>
      </c>
      <c r="AM552" s="7">
        <f>AN552/(AF552+AH552+AJ552+AL552+AN552+AP552)</f>
        <v>7.722045582131922E-3</v>
      </c>
      <c r="AN552" s="4">
        <v>3150</v>
      </c>
      <c r="AO552" s="7">
        <f>AP552/(AF552+AH552+AJ552+AL552+AN552+AP552)</f>
        <v>3.4687919043544985E-2</v>
      </c>
      <c r="AP552" s="4">
        <v>14150</v>
      </c>
      <c r="AQ552" s="6">
        <f>AO552+AM552+AK552+AI552+AG552+AE552</f>
        <v>0.99999999999999989</v>
      </c>
      <c r="AR552" s="4">
        <v>115381</v>
      </c>
      <c r="AS552" s="4">
        <f>AR552/M552</f>
        <v>19230.166666666668</v>
      </c>
      <c r="AT552" s="4">
        <f>AR552/V552</f>
        <v>3682.5504134629336</v>
      </c>
      <c r="AU552" s="7">
        <f>AR552/(AR552+AV552+AY552+BB552)</f>
        <v>0.35537821363780564</v>
      </c>
      <c r="AV552" s="4">
        <v>31437</v>
      </c>
      <c r="AW552" s="4">
        <f>AV552/M552</f>
        <v>5239.5</v>
      </c>
      <c r="AX552" s="7">
        <f>AV552/(AR552+AV552+AY552+BB552)</f>
        <v>9.6827249738966517E-2</v>
      </c>
      <c r="AY552" s="4">
        <v>102596</v>
      </c>
      <c r="AZ552" s="4">
        <f>AY552/M552</f>
        <v>17099.333333333332</v>
      </c>
      <c r="BA552" s="7">
        <f>AY552/(AR552+AV552+AY552+BB552)</f>
        <v>0.31599988911852306</v>
      </c>
      <c r="BB552" s="4">
        <v>75257</v>
      </c>
      <c r="BC552" s="11">
        <f>BB552/(AR552+AV552+AY552+BB552)</f>
        <v>0.23179464750470477</v>
      </c>
      <c r="BD552" s="9">
        <f>BC552+BA552+AX552+AU552</f>
        <v>1</v>
      </c>
      <c r="BE552" s="14">
        <f>(AF552+AH552+AJ552+AL552+AN552+AP552)</f>
        <v>407923</v>
      </c>
      <c r="BF552" s="14">
        <f t="shared" si="40"/>
        <v>-324671</v>
      </c>
      <c r="BG552" s="13">
        <f>(AF552+AH552+AJ552+AL552+AN552+AP552)-(AR552+AV552+AY552+BB552)</f>
        <v>83252</v>
      </c>
      <c r="BH552" s="13">
        <f t="shared" si="41"/>
        <v>0</v>
      </c>
      <c r="BI552" s="14">
        <f>AF552/W552</f>
        <v>95341</v>
      </c>
      <c r="BJ552" s="14">
        <f>AH552/Y552</f>
        <v>94962.428571428565</v>
      </c>
      <c r="BK552" s="14">
        <f>AJ552/AA552</f>
        <v>228487.46666666667</v>
      </c>
      <c r="BL552" s="14">
        <f>BI552+BJ552+BK552</f>
        <v>418790.89523809525</v>
      </c>
      <c r="BM552" s="14">
        <f>(AF552/W552)-AF552</f>
        <v>0</v>
      </c>
      <c r="BN552" s="14">
        <f>AH552/Y552-AH552</f>
        <v>17667.428571428565</v>
      </c>
      <c r="BO552" s="14">
        <f>AJ552/AA552-AJ552</f>
        <v>14280.466666666674</v>
      </c>
      <c r="BP552" s="14">
        <f>BG552/S552</f>
        <v>3.3241497169050414E-2</v>
      </c>
      <c r="BQ552" s="14">
        <f>(BG552-CA552)/S552</f>
        <v>3.5367563948455638E-2</v>
      </c>
      <c r="BR552" s="27">
        <f>BQ552-BP552</f>
        <v>2.1260667794052238E-3</v>
      </c>
      <c r="BS552" s="28">
        <f t="shared" si="42"/>
        <v>2293410</v>
      </c>
      <c r="BT552" s="11">
        <f>BS552/S552</f>
        <v>0.9157303370786517</v>
      </c>
      <c r="BU552" s="14">
        <f>(BE552-AP552)*1/BT552-(BE552-AP552)</f>
        <v>36236.779141104314</v>
      </c>
      <c r="BV552" s="14">
        <f t="shared" si="43"/>
        <v>0.16287862453383165</v>
      </c>
      <c r="BW552" s="27">
        <f>(AR552+AV552+AY552+BB552)/S552</f>
        <v>0.12963712736478122</v>
      </c>
      <c r="BX552" s="13">
        <f>(AF552+AH552+AJ552+AL552+AN552)/N552</f>
        <v>402.63087934560326</v>
      </c>
      <c r="BY552" s="26">
        <f>BX552/K552</f>
        <v>0.17169760313245341</v>
      </c>
      <c r="BZ552" s="11">
        <f>AP552/BE552</f>
        <v>3.4687919043544985E-2</v>
      </c>
      <c r="CA552" s="15">
        <f>-(BM552+BN552+BO552)/M552</f>
        <v>-5324.6492063492069</v>
      </c>
      <c r="CB552" s="15">
        <f>BG552-CA552</f>
        <v>88576.649206349204</v>
      </c>
      <c r="CC552" s="18">
        <f t="shared" si="44"/>
        <v>0</v>
      </c>
      <c r="CD552" s="17">
        <f>(AF552/(AF552+AH552+AJ552))/(X552/(X552+Z552+AB552))</f>
        <v>1.907379569444474</v>
      </c>
      <c r="CE552" s="19">
        <f>(AH552/(AF552+AH552+AJ552))/(Z552/(X552+Z552+AB552))</f>
        <v>0.8271193968540449</v>
      </c>
      <c r="CF552" s="18">
        <f>(AJ552/(AF552+AH552+AJ552))/(AB552/(X552+Z552+AB552))</f>
        <v>0.88003692712547466</v>
      </c>
      <c r="CG552">
        <f>AH552/Z552</f>
        <v>299.59302325581393</v>
      </c>
      <c r="CH552" s="11">
        <f>BB552/BE552</f>
        <v>0.18448824900777844</v>
      </c>
      <c r="CI552" s="14">
        <f>AY552/V552</f>
        <v>3274.498766864936</v>
      </c>
      <c r="CJ552" s="14">
        <f>AV552/M552</f>
        <v>5239.5</v>
      </c>
      <c r="CK552" s="17">
        <f>N552/V552</f>
        <v>31.214275351806183</v>
      </c>
      <c r="CL552" s="17">
        <f>(AL552+AN552)/N552</f>
        <v>7.0858895705521476</v>
      </c>
      <c r="CM552" s="14">
        <f>AP552/AC552</f>
        <v>5</v>
      </c>
    </row>
    <row r="553" spans="1:91" hidden="1" x14ac:dyDescent="0.2">
      <c r="A553">
        <v>934</v>
      </c>
      <c r="B553" s="2">
        <v>45200</v>
      </c>
      <c r="C553" s="3" t="s">
        <v>41</v>
      </c>
      <c r="D553" t="s">
        <v>42</v>
      </c>
      <c r="E553" s="3" t="s">
        <v>32</v>
      </c>
      <c r="F553" t="s">
        <v>33</v>
      </c>
      <c r="G553" t="str">
        <f>CONCATENATE(C553,E553)</f>
        <v>SEAHNL</v>
      </c>
      <c r="H553" t="s">
        <v>31</v>
      </c>
      <c r="I553">
        <f>U553/M553</f>
        <v>143.19999999999999</v>
      </c>
      <c r="J553" t="str">
        <f>_xlfn.CONCAT(C553,E553,H553)</f>
        <v>SEAHNL737-800</v>
      </c>
      <c r="K553" s="4">
        <v>2677</v>
      </c>
      <c r="L553" s="4">
        <f>N553/M553</f>
        <v>130.19999999999999</v>
      </c>
      <c r="M553" s="4">
        <v>5</v>
      </c>
      <c r="N553" s="4">
        <v>651</v>
      </c>
      <c r="O553" s="4">
        <f>P553/M553</f>
        <v>19</v>
      </c>
      <c r="P553" s="4">
        <v>95</v>
      </c>
      <c r="Q553" s="4">
        <v>170</v>
      </c>
      <c r="R553" s="4">
        <v>387</v>
      </c>
      <c r="S553" s="4">
        <f>U553*K553</f>
        <v>1916732</v>
      </c>
      <c r="T553" s="7">
        <f>N553/U553</f>
        <v>0.90921787709497204</v>
      </c>
      <c r="U553" s="4">
        <v>716</v>
      </c>
      <c r="V553" s="4">
        <v>27.557595198675497</v>
      </c>
      <c r="W553" s="7">
        <f>P553/X553</f>
        <v>1</v>
      </c>
      <c r="X553" s="4">
        <v>95</v>
      </c>
      <c r="Y553" s="7">
        <f>Q553/Z553</f>
        <v>0.94444444444444442</v>
      </c>
      <c r="Z553" s="4">
        <v>180</v>
      </c>
      <c r="AA553" s="7">
        <f>R553/AB553</f>
        <v>0.8755656108597285</v>
      </c>
      <c r="AB553" s="4">
        <v>442</v>
      </c>
      <c r="AC553" s="4">
        <v>1717</v>
      </c>
      <c r="AD553" s="4">
        <f>AP553/AC553</f>
        <v>6</v>
      </c>
      <c r="AE553" s="7">
        <f>AF553/(AF553+AH553+AJ553+AL553+AN553+AP553)</f>
        <v>0.21259939037843933</v>
      </c>
      <c r="AF553" s="4">
        <v>52032</v>
      </c>
      <c r="AG553" s="7">
        <f>AH553/(AF553+AH553+AJ553+AL553+AN553+AP553)</f>
        <v>0.24539310784417878</v>
      </c>
      <c r="AH553" s="4">
        <v>60058</v>
      </c>
      <c r="AI553" s="7">
        <f>AJ553/(AF553+AH553+AJ553+AL553+AN553+AP553)</f>
        <v>0.48251219651714866</v>
      </c>
      <c r="AJ553" s="4">
        <v>118091</v>
      </c>
      <c r="AK553" s="7">
        <f>AL553/(AF553+AH553+AJ553+AL553+AN553+AP553)</f>
        <v>1.1085142721723285E-2</v>
      </c>
      <c r="AL553" s="4">
        <v>2713</v>
      </c>
      <c r="AM553" s="7">
        <f>AN553/(AF553+AH553+AJ553+AL553+AN553+AP553)</f>
        <v>6.3168561178710645E-3</v>
      </c>
      <c r="AN553" s="4">
        <v>1546</v>
      </c>
      <c r="AO553" s="7">
        <f>AP553/(AF553+AH553+AJ553+AL553+AN553+AP553)</f>
        <v>4.2093306420638875E-2</v>
      </c>
      <c r="AP553" s="4">
        <v>10302</v>
      </c>
      <c r="AQ553" s="6">
        <f>AO553+AM553+AK553+AI553+AG553+AE553</f>
        <v>1</v>
      </c>
      <c r="AR553" s="4">
        <v>114586</v>
      </c>
      <c r="AS553" s="4">
        <f>AR553/M553</f>
        <v>22917.200000000001</v>
      </c>
      <c r="AT553" s="4">
        <f>AR553/V553</f>
        <v>4158.0551268677955</v>
      </c>
      <c r="AU553" s="7">
        <f>AR553/(AR553+AV553+AY553+BB553)</f>
        <v>0.39722394589329107</v>
      </c>
      <c r="AV553" s="4">
        <v>26400</v>
      </c>
      <c r="AW553" s="4">
        <f>AV553/M553</f>
        <v>5280</v>
      </c>
      <c r="AX553" s="7">
        <f>AV553/(AR553+AV553+AY553+BB553)</f>
        <v>9.1518267254139987E-2</v>
      </c>
      <c r="AY553" s="4">
        <v>61945</v>
      </c>
      <c r="AZ553" s="4">
        <f>AY553/M553</f>
        <v>12389</v>
      </c>
      <c r="BA553" s="7">
        <f>AY553/(AR553+AV553+AY553+BB553)</f>
        <v>0.21473860094915537</v>
      </c>
      <c r="BB553" s="4">
        <v>85536</v>
      </c>
      <c r="BC553" s="11">
        <f>BB553/(AR553+AV553+AY553+BB553)</f>
        <v>0.29651918590341358</v>
      </c>
      <c r="BD553" s="9">
        <f>BC553+BA553+AX553+AU553</f>
        <v>1</v>
      </c>
      <c r="BE553" s="14">
        <f>(AF553+AH553+AJ553+AL553+AN553+AP553)</f>
        <v>244742</v>
      </c>
      <c r="BF553" s="14">
        <f t="shared" si="40"/>
        <v>-288467</v>
      </c>
      <c r="BG553" s="13">
        <f>(AF553+AH553+AJ553+AL553+AN553+AP553)-(AR553+AV553+AY553+BB553)</f>
        <v>-43725</v>
      </c>
      <c r="BH553" s="13">
        <f t="shared" si="41"/>
        <v>1</v>
      </c>
      <c r="BI553" s="14">
        <f>AF553/W553</f>
        <v>52032</v>
      </c>
      <c r="BJ553" s="14">
        <f>AH553/Y553</f>
        <v>63590.823529411769</v>
      </c>
      <c r="BK553" s="14">
        <f>AJ553/AA553</f>
        <v>134873.95865633074</v>
      </c>
      <c r="BL553" s="14">
        <f>BI553+BJ553+BK553</f>
        <v>250496.78218574252</v>
      </c>
      <c r="BM553" s="14">
        <f>(AF553/W553)-AF553</f>
        <v>0</v>
      </c>
      <c r="BN553" s="14">
        <f>AH553/Y553-AH553</f>
        <v>3532.8235294117694</v>
      </c>
      <c r="BO553" s="14">
        <f>AJ553/AA553-AJ553</f>
        <v>16782.958656330738</v>
      </c>
      <c r="BP553" s="14">
        <f>BG553/S553</f>
        <v>-2.2812265877545739E-2</v>
      </c>
      <c r="BQ553" s="14">
        <f>(BG553-CA553)/S553</f>
        <v>-2.0692430429946129E-2</v>
      </c>
      <c r="BR553" s="27">
        <f>BQ553-BP553</f>
        <v>2.1198354475996106E-3</v>
      </c>
      <c r="BS553" s="28">
        <f t="shared" si="42"/>
        <v>1742727</v>
      </c>
      <c r="BT553" s="11">
        <f>BS553/S553</f>
        <v>0.90921787709497204</v>
      </c>
      <c r="BU553" s="14">
        <f>(BE553-AP553)*1/BT553-(BE553-AP553)</f>
        <v>23407.987711213529</v>
      </c>
      <c r="BV553" s="14">
        <f t="shared" si="43"/>
        <v>0.1276871257953642</v>
      </c>
      <c r="BW553" s="27">
        <f>(AR553+AV553+AY553+BB553)/S553</f>
        <v>0.15049939167290993</v>
      </c>
      <c r="BX553" s="13">
        <f>(AF553+AH553+AJ553+AL553+AN553)/N553</f>
        <v>360.12288786482333</v>
      </c>
      <c r="BY553" s="26">
        <f>BX553/K553</f>
        <v>0.13452479935182043</v>
      </c>
      <c r="BZ553" s="11">
        <f>AP553/BE553</f>
        <v>4.2093306420638875E-2</v>
      </c>
      <c r="CA553" s="15">
        <f>-(BM553+BN553+BO553)/M553</f>
        <v>-4063.1564371485015</v>
      </c>
      <c r="CB553" s="15">
        <f>BG553-CA553</f>
        <v>-39661.8435628515</v>
      </c>
      <c r="CC553" s="18">
        <f t="shared" si="44"/>
        <v>1</v>
      </c>
      <c r="CD553" s="17">
        <f>(AF553/(AF553+AH553+AJ553))/(X553/(X553+Z553+AB553))</f>
        <v>1.7060690225701098</v>
      </c>
      <c r="CE553" s="19">
        <f>(AH553/(AF553+AH553+AJ553))/(Z553/(X553+Z553+AB553))</f>
        <v>1.0393170302211447</v>
      </c>
      <c r="CF553" s="18">
        <f>(AJ553/(AF553+AH553+AJ553))/(AB553/(X553+Z553+AB553))</f>
        <v>0.83223162311319787</v>
      </c>
      <c r="CG553">
        <f>AH553/Z553</f>
        <v>333.65555555555557</v>
      </c>
      <c r="CH553" s="11">
        <f>BB553/BE553</f>
        <v>0.34949456979186244</v>
      </c>
      <c r="CI553" s="14">
        <f>AY553/V553</f>
        <v>2247.8376488735589</v>
      </c>
      <c r="CJ553" s="14">
        <f>AV553/M553</f>
        <v>5280</v>
      </c>
      <c r="CK553" s="17">
        <f>N553/V553</f>
        <v>23.623251423305945</v>
      </c>
      <c r="CL553" s="17">
        <f>(AL553+AN553)/N553</f>
        <v>6.5422427035330264</v>
      </c>
      <c r="CM553" s="14">
        <f>AP553/AC553</f>
        <v>6</v>
      </c>
    </row>
    <row r="554" spans="1:91" hidden="1" x14ac:dyDescent="0.2">
      <c r="A554">
        <v>851</v>
      </c>
      <c r="B554" s="2">
        <v>45200</v>
      </c>
      <c r="C554" s="3" t="s">
        <v>32</v>
      </c>
      <c r="D554" t="s">
        <v>33</v>
      </c>
      <c r="E554" s="3" t="s">
        <v>41</v>
      </c>
      <c r="F554" t="s">
        <v>42</v>
      </c>
      <c r="G554" t="str">
        <f>CONCATENATE(C554,E554)</f>
        <v>HNLSEA</v>
      </c>
      <c r="H554" t="s">
        <v>31</v>
      </c>
      <c r="I554">
        <f>U554/M554</f>
        <v>143.19999999999999</v>
      </c>
      <c r="J554" t="str">
        <f>_xlfn.CONCAT(C554,E554,H554)</f>
        <v>HNLSEA737-800</v>
      </c>
      <c r="K554" s="4">
        <v>2677</v>
      </c>
      <c r="L554" s="4">
        <f>N554/M554</f>
        <v>130.19999999999999</v>
      </c>
      <c r="M554" s="4">
        <v>5</v>
      </c>
      <c r="N554" s="4">
        <v>651</v>
      </c>
      <c r="O554" s="4">
        <f>P554/M554</f>
        <v>19</v>
      </c>
      <c r="P554" s="4">
        <v>95</v>
      </c>
      <c r="Q554" s="4">
        <v>178</v>
      </c>
      <c r="R554" s="4">
        <v>379</v>
      </c>
      <c r="S554" s="4">
        <f>U554*K554</f>
        <v>1916732</v>
      </c>
      <c r="T554" s="7">
        <f>N554/U554</f>
        <v>0.90921787709497204</v>
      </c>
      <c r="U554" s="4">
        <v>716</v>
      </c>
      <c r="V554" s="4">
        <v>26.077512355848437</v>
      </c>
      <c r="W554" s="7">
        <f>P554/X554</f>
        <v>1</v>
      </c>
      <c r="X554" s="4">
        <v>95</v>
      </c>
      <c r="Y554" s="7">
        <f>Q554/Z554</f>
        <v>0.98888888888888893</v>
      </c>
      <c r="Z554" s="4">
        <v>180</v>
      </c>
      <c r="AA554" s="7">
        <f>R554/AB554</f>
        <v>0.85746606334841624</v>
      </c>
      <c r="AB554" s="4">
        <v>442</v>
      </c>
      <c r="AC554" s="4">
        <v>1717</v>
      </c>
      <c r="AD554" s="4">
        <f>AP554/AC554</f>
        <v>6</v>
      </c>
      <c r="AE554" s="7">
        <f>AF554/(AF554+AH554+AJ554+AL554+AN554+AP554)</f>
        <v>0.19769019449219671</v>
      </c>
      <c r="AF554" s="4">
        <v>46919</v>
      </c>
      <c r="AG554" s="7">
        <f>AH554/(AF554+AH554+AJ554+AL554+AN554+AP554)</f>
        <v>0.25063622880641789</v>
      </c>
      <c r="AH554" s="4">
        <v>59485</v>
      </c>
      <c r="AI554" s="7">
        <f>AJ554/(AF554+AH554+AJ554+AL554+AN554+AP554)</f>
        <v>0.49234418714396466</v>
      </c>
      <c r="AJ554" s="4">
        <v>116851</v>
      </c>
      <c r="AK554" s="7">
        <f>AL554/(AF554+AH554+AJ554+AL554+AN554+AP554)</f>
        <v>1.1136110830215391E-2</v>
      </c>
      <c r="AL554" s="4">
        <v>2643</v>
      </c>
      <c r="AM554" s="7">
        <f>AN554/(AF554+AH554+AJ554+AL554+AN554+AP554)</f>
        <v>4.786463073448613E-3</v>
      </c>
      <c r="AN554" s="4">
        <v>1136</v>
      </c>
      <c r="AO554" s="7">
        <f>AP554/(AF554+AH554+AJ554+AL554+AN554+AP554)</f>
        <v>4.3406815653756696E-2</v>
      </c>
      <c r="AP554" s="4">
        <v>10302</v>
      </c>
      <c r="AQ554" s="6">
        <f>AO554+AM554+AK554+AI554+AG554+AE554</f>
        <v>1</v>
      </c>
      <c r="AR554" s="4">
        <v>108432</v>
      </c>
      <c r="AS554" s="4">
        <f>AR554/M554</f>
        <v>21686.400000000001</v>
      </c>
      <c r="AT554" s="4">
        <f>AR554/V554</f>
        <v>4158.0653292522293</v>
      </c>
      <c r="AU554" s="7">
        <f>AR554/(AR554+AV554+AY554+BB554)</f>
        <v>0.39517331107798725</v>
      </c>
      <c r="AV554" s="4">
        <v>26400</v>
      </c>
      <c r="AW554" s="4">
        <f>AV554/M554</f>
        <v>5280</v>
      </c>
      <c r="AX554" s="7">
        <f>AV554/(AR554+AV554+AY554+BB554)</f>
        <v>9.62130682128787E-2</v>
      </c>
      <c r="AY554" s="4">
        <v>58618</v>
      </c>
      <c r="AZ554" s="4">
        <f>AY554/M554</f>
        <v>11723.6</v>
      </c>
      <c r="BA554" s="7">
        <f>AY554/(AR554+AV554+AY554+BB554)</f>
        <v>0.21362945577661074</v>
      </c>
      <c r="BB554" s="4">
        <v>80941</v>
      </c>
      <c r="BC554" s="11">
        <f>BB554/(AR554+AV554+AY554+BB554)</f>
        <v>0.29498416493252327</v>
      </c>
      <c r="BD554" s="9">
        <f>BC554+BA554+AX554+AU554</f>
        <v>1</v>
      </c>
      <c r="BE554" s="14">
        <f>(AF554+AH554+AJ554+AL554+AN554+AP554)</f>
        <v>237336</v>
      </c>
      <c r="BF554" s="14">
        <f t="shared" si="40"/>
        <v>-274391</v>
      </c>
      <c r="BG554" s="13">
        <f>(AF554+AH554+AJ554+AL554+AN554+AP554)-(AR554+AV554+AY554+BB554)</f>
        <v>-37055</v>
      </c>
      <c r="BH554" s="13">
        <f t="shared" si="41"/>
        <v>1</v>
      </c>
      <c r="BI554" s="14">
        <f>AF554/W554</f>
        <v>46919</v>
      </c>
      <c r="BJ554" s="14">
        <f>AH554/Y554</f>
        <v>60153.370786516854</v>
      </c>
      <c r="BK554" s="14">
        <f>AJ554/AA554</f>
        <v>136274.78100263854</v>
      </c>
      <c r="BL554" s="14">
        <f>BI554+BJ554+BK554</f>
        <v>243347.15178915538</v>
      </c>
      <c r="BM554" s="14">
        <f>(AF554/W554)-AF554</f>
        <v>0</v>
      </c>
      <c r="BN554" s="14">
        <f>AH554/Y554-AH554</f>
        <v>668.37078651685442</v>
      </c>
      <c r="BO554" s="14">
        <f>AJ554/AA554-AJ554</f>
        <v>19423.781002638541</v>
      </c>
      <c r="BP554" s="14">
        <f>BG554/S554</f>
        <v>-1.9332384496111091E-2</v>
      </c>
      <c r="BQ554" s="14">
        <f>(BG554-CA554)/S554</f>
        <v>-1.7235883598838504E-2</v>
      </c>
      <c r="BR554" s="27">
        <f>BQ554-BP554</f>
        <v>2.0965008972725872E-3</v>
      </c>
      <c r="BS554" s="28">
        <f t="shared" si="42"/>
        <v>1742727</v>
      </c>
      <c r="BT554" s="11">
        <f>BS554/S554</f>
        <v>0.90921787709497204</v>
      </c>
      <c r="BU554" s="14">
        <f>(BE554-AP554)*1/BT554-(BE554-AP554)</f>
        <v>22668.525345622125</v>
      </c>
      <c r="BV554" s="14">
        <f t="shared" si="43"/>
        <v>0.12382325750287468</v>
      </c>
      <c r="BW554" s="27">
        <f>(AR554+AV554+AY554+BB554)/S554</f>
        <v>0.14315564199898578</v>
      </c>
      <c r="BX554" s="13">
        <f>(AF554+AH554+AJ554+AL554+AN554)/N554</f>
        <v>348.74654377880182</v>
      </c>
      <c r="BY554" s="26">
        <f>BX554/K554</f>
        <v>0.13027513775823751</v>
      </c>
      <c r="BZ554" s="11">
        <f>AP554/BE554</f>
        <v>4.3406815653756696E-2</v>
      </c>
      <c r="CA554" s="15">
        <f>-(BM554+BN554+BO554)/M554</f>
        <v>-4018.4303578310792</v>
      </c>
      <c r="CB554" s="15">
        <f>BG554-CA554</f>
        <v>-33036.569642168921</v>
      </c>
      <c r="CC554" s="18">
        <f t="shared" si="44"/>
        <v>1</v>
      </c>
      <c r="CD554" s="17">
        <f>(AF554/(AF554+AH554+AJ554))/(X554/(X554+Z554+AB554))</f>
        <v>1.5861457926916236</v>
      </c>
      <c r="CE554" s="19">
        <f>(AH554/(AF554+AH554+AJ554))/(Z554/(X554+Z554+AB554))</f>
        <v>1.0613360656349615</v>
      </c>
      <c r="CF554" s="18">
        <f>(AJ554/(AF554+AH554+AJ554))/(AB554/(X554+Z554+AB554))</f>
        <v>0.84903994995475707</v>
      </c>
      <c r="CG554">
        <f>AH554/Z554</f>
        <v>330.47222222222223</v>
      </c>
      <c r="CH554" s="11">
        <f>BB554/BE554</f>
        <v>0.34103970741901779</v>
      </c>
      <c r="CI554" s="14">
        <f>AY554/V554</f>
        <v>2247.8371096180754</v>
      </c>
      <c r="CJ554" s="14">
        <f>AV554/M554</f>
        <v>5280</v>
      </c>
      <c r="CK554" s="17">
        <f>N554/V554</f>
        <v>24.964037639656198</v>
      </c>
      <c r="CL554" s="17">
        <f>(AL554+AN554)/N554</f>
        <v>5.8049155145929339</v>
      </c>
      <c r="CM554" s="14">
        <f>AP554/AC554</f>
        <v>6</v>
      </c>
    </row>
    <row r="555" spans="1:91" hidden="1" x14ac:dyDescent="0.2">
      <c r="A555">
        <v>1211</v>
      </c>
      <c r="B555" s="2">
        <v>45231</v>
      </c>
      <c r="C555" s="3" t="s">
        <v>53</v>
      </c>
      <c r="D555" t="s">
        <v>54</v>
      </c>
      <c r="E555" s="3" t="s">
        <v>37</v>
      </c>
      <c r="F555" t="s">
        <v>38</v>
      </c>
      <c r="G555" t="str">
        <f>CONCATENATE(C555,E555)</f>
        <v>YVRLAX</v>
      </c>
      <c r="H555" t="s">
        <v>47</v>
      </c>
      <c r="I555">
        <f>U555/M555</f>
        <v>147.53333333333333</v>
      </c>
      <c r="J555" t="str">
        <f>_xlfn.CONCAT(C555,E555,H555)</f>
        <v>YVRLAXA320</v>
      </c>
      <c r="K555" s="4">
        <v>1080</v>
      </c>
      <c r="L555" s="4">
        <f>N555/M555</f>
        <v>125.33333333333333</v>
      </c>
      <c r="M555" s="4">
        <v>15</v>
      </c>
      <c r="N555" s="4">
        <v>1880</v>
      </c>
      <c r="O555" s="4">
        <f>P555/M555</f>
        <v>16.133333333333333</v>
      </c>
      <c r="P555" s="4">
        <v>242</v>
      </c>
      <c r="Q555" s="4">
        <v>512</v>
      </c>
      <c r="R555" s="4">
        <v>1126</v>
      </c>
      <c r="S555" s="4">
        <f>U555*K555</f>
        <v>2390040</v>
      </c>
      <c r="T555" s="7">
        <f>N555/U555</f>
        <v>0.84952553095345684</v>
      </c>
      <c r="U555" s="4">
        <v>2213</v>
      </c>
      <c r="V555" s="4">
        <v>9.542931881272688</v>
      </c>
      <c r="W555" s="7">
        <f>P555/X555</f>
        <v>0.8203389830508474</v>
      </c>
      <c r="X555" s="4">
        <v>295</v>
      </c>
      <c r="Y555" s="7">
        <f>Q555/Z555</f>
        <v>0.93772893772893773</v>
      </c>
      <c r="Z555" s="4">
        <v>546</v>
      </c>
      <c r="AA555" s="7">
        <f>R555/AB555</f>
        <v>0.82069970845481055</v>
      </c>
      <c r="AB555" s="4">
        <v>1372</v>
      </c>
      <c r="AC555" s="4">
        <v>113</v>
      </c>
      <c r="AD555" s="4">
        <f>AP555/AC555</f>
        <v>5.9734513274336285</v>
      </c>
      <c r="AE555" s="7">
        <f>AF555/(AF555+AH555+AJ555+AL555+AN555+AP555)</f>
        <v>0.19494495412844037</v>
      </c>
      <c r="AF555" s="4">
        <v>84996</v>
      </c>
      <c r="AG555" s="7">
        <f>AH555/(AF555+AH555+AJ555+AL555+AN555+AP555)</f>
        <v>0.26315596330275232</v>
      </c>
      <c r="AH555" s="4">
        <v>114736</v>
      </c>
      <c r="AI555" s="7">
        <f>AJ555/(AF555+AH555+AJ555+AL555+AN555+AP555)</f>
        <v>0.51195871559633033</v>
      </c>
      <c r="AJ555" s="4">
        <v>223214</v>
      </c>
      <c r="AK555" s="7">
        <f>AL555/(AF555+AH555+AJ555+AL555+AN555+AP555)</f>
        <v>1.8061926605504586E-2</v>
      </c>
      <c r="AL555" s="4">
        <v>7875</v>
      </c>
      <c r="AM555" s="7">
        <f>AN555/(AF555+AH555+AJ555+AL555+AN555+AP555)</f>
        <v>1.0330275229357798E-2</v>
      </c>
      <c r="AN555" s="4">
        <v>4504</v>
      </c>
      <c r="AO555" s="7">
        <f>AP555/(AF555+AH555+AJ555+AL555+AN555+AP555)</f>
        <v>1.548165137614679E-3</v>
      </c>
      <c r="AP555" s="4">
        <v>675</v>
      </c>
      <c r="AQ555" s="6">
        <f>AO555+AM555+AK555+AI555+AG555+AE555</f>
        <v>1</v>
      </c>
      <c r="AR555" s="4">
        <v>39243</v>
      </c>
      <c r="AS555" s="4">
        <f>AR555/M555</f>
        <v>2616.1999999999998</v>
      </c>
      <c r="AT555" s="4">
        <f>AR555/V555</f>
        <v>4112.258212490392</v>
      </c>
      <c r="AU555" s="7">
        <f>AR555/(AR555+AV555+AY555+BB555)</f>
        <v>0.22218636409960255</v>
      </c>
      <c r="AV555" s="4">
        <v>84942</v>
      </c>
      <c r="AW555" s="4">
        <f>AV555/M555</f>
        <v>5662.8</v>
      </c>
      <c r="AX555" s="7">
        <f>AV555/(AR555+AV555+AY555+BB555)</f>
        <v>0.48092536603594116</v>
      </c>
      <c r="AY555" s="4">
        <v>22764</v>
      </c>
      <c r="AZ555" s="4">
        <f>AY555/M555</f>
        <v>1517.6</v>
      </c>
      <c r="BA555" s="7">
        <f>AY555/(AR555+AV555+AY555+BB555)</f>
        <v>0.12888541631280362</v>
      </c>
      <c r="BB555" s="4">
        <v>29673</v>
      </c>
      <c r="BC555" s="11">
        <f>BB555/(AR555+AV555+AY555+BB555)</f>
        <v>0.16800285355165268</v>
      </c>
      <c r="BD555" s="9">
        <f>BC555+BA555+AX555+AU555</f>
        <v>1</v>
      </c>
      <c r="BE555" s="14">
        <f>(AF555+AH555+AJ555+AL555+AN555+AP555)</f>
        <v>436000</v>
      </c>
      <c r="BF555" s="14">
        <f t="shared" si="40"/>
        <v>-176622</v>
      </c>
      <c r="BG555" s="13">
        <f>(AF555+AH555+AJ555+AL555+AN555+AP555)-(AR555+AV555+AY555+BB555)</f>
        <v>259378</v>
      </c>
      <c r="BH555" s="13">
        <f t="shared" si="41"/>
        <v>0</v>
      </c>
      <c r="BI555" s="14">
        <f>AF555/W555</f>
        <v>103610.826446281</v>
      </c>
      <c r="BJ555" s="14">
        <f>AH555/Y555</f>
        <v>122355.1875</v>
      </c>
      <c r="BK555" s="14">
        <f>AJ555/AA555</f>
        <v>271980.11367673177</v>
      </c>
      <c r="BL555" s="14">
        <f>BI555+BJ555+BK555</f>
        <v>497946.12762301276</v>
      </c>
      <c r="BM555" s="14">
        <f>(AF555/W555)-AF555</f>
        <v>18614.826446281004</v>
      </c>
      <c r="BN555" s="14">
        <f>AH555/Y555-AH555</f>
        <v>7619.1875</v>
      </c>
      <c r="BO555" s="14">
        <f>AJ555/AA555-AJ555</f>
        <v>48766.113676731766</v>
      </c>
      <c r="BP555" s="14">
        <f>BG555/S555</f>
        <v>0.10852454352228415</v>
      </c>
      <c r="BQ555" s="14">
        <f>(BG555-CA555)/S555</f>
        <v>0.11061656227853964</v>
      </c>
      <c r="BR555" s="27">
        <f>BQ555-BP555</f>
        <v>2.0920187562554898E-3</v>
      </c>
      <c r="BS555" s="28">
        <f t="shared" si="42"/>
        <v>2030400</v>
      </c>
      <c r="BT555" s="11">
        <f>BS555/S555</f>
        <v>0.84952553095345684</v>
      </c>
      <c r="BU555" s="14">
        <f>(BE555-AP555)*1/BT555-(BE555-AP555)</f>
        <v>77108.098404255346</v>
      </c>
      <c r="BV555" s="14">
        <f t="shared" si="43"/>
        <v>0.18242372512593932</v>
      </c>
      <c r="BW555" s="27">
        <f>(AR555+AV555+AY555+BB555)/S555</f>
        <v>7.3899181603655176E-2</v>
      </c>
      <c r="BX555" s="13">
        <f>(AF555+AH555+AJ555+AL555+AN555)/N555</f>
        <v>231.55585106382978</v>
      </c>
      <c r="BY555" s="26">
        <f>BX555/K555</f>
        <v>0.21440356579984238</v>
      </c>
      <c r="BZ555" s="11">
        <f>AP555/BE555</f>
        <v>1.548165137614679E-3</v>
      </c>
      <c r="CA555" s="15">
        <f>-(BM555+BN555+BO555)/M555</f>
        <v>-5000.0085082008509</v>
      </c>
      <c r="CB555" s="15">
        <f>BG555-CA555</f>
        <v>264378.00850820087</v>
      </c>
      <c r="CC555" s="18">
        <f t="shared" si="44"/>
        <v>0</v>
      </c>
      <c r="CD555" s="17">
        <f>(AF555/(AF555+AH555+AJ555))/(X555/(X555+Z555+AB555))</f>
        <v>1.5075543001162066</v>
      </c>
      <c r="CE555" s="19">
        <f>(AH555/(AF555+AH555+AJ555))/(Z555/(X555+Z555+AB555))</f>
        <v>1.0995210656444006</v>
      </c>
      <c r="CF555" s="18">
        <f>(AJ555/(AF555+AH555+AJ555))/(AB555/(X555+Z555+AB555))</f>
        <v>0.85126310468212563</v>
      </c>
      <c r="CG555">
        <f>AH555/Z555</f>
        <v>210.13919413919413</v>
      </c>
      <c r="CH555" s="11">
        <f>BB555/BE555</f>
        <v>6.8057339449541288E-2</v>
      </c>
      <c r="CI555" s="14">
        <f>AY555/V555</f>
        <v>2385.4304194157248</v>
      </c>
      <c r="CJ555" s="14">
        <f>AV555/M555</f>
        <v>5662.8</v>
      </c>
      <c r="CK555" s="17">
        <f>N555/V555</f>
        <v>197.00444511076975</v>
      </c>
      <c r="CL555" s="17">
        <f>(AL555+AN555)/N555</f>
        <v>6.5845744680851066</v>
      </c>
      <c r="CM555" s="14">
        <f>AP555/AC555</f>
        <v>5.9734513274336285</v>
      </c>
    </row>
    <row r="556" spans="1:91" hidden="1" x14ac:dyDescent="0.2">
      <c r="A556">
        <v>856</v>
      </c>
      <c r="B556" s="2">
        <v>45200</v>
      </c>
      <c r="C556" s="3" t="s">
        <v>32</v>
      </c>
      <c r="D556" t="s">
        <v>33</v>
      </c>
      <c r="E556" s="3" t="s">
        <v>43</v>
      </c>
      <c r="F556" t="s">
        <v>38</v>
      </c>
      <c r="G556" t="str">
        <f>CONCATENATE(C556,E556)</f>
        <v>HNLSFO</v>
      </c>
      <c r="H556" t="s">
        <v>31</v>
      </c>
      <c r="I556">
        <f>U556/M556</f>
        <v>159</v>
      </c>
      <c r="J556" t="str">
        <f>_xlfn.CONCAT(C556,E556,H556)</f>
        <v>HNLSFO737-800</v>
      </c>
      <c r="K556" s="4">
        <v>2399</v>
      </c>
      <c r="L556" s="4">
        <f>N556/M556</f>
        <v>149.75</v>
      </c>
      <c r="M556" s="4">
        <v>4</v>
      </c>
      <c r="N556" s="4">
        <v>599</v>
      </c>
      <c r="O556" s="4">
        <f>P556/M556</f>
        <v>21</v>
      </c>
      <c r="P556" s="4">
        <v>84</v>
      </c>
      <c r="Q556" s="4">
        <v>129</v>
      </c>
      <c r="R556" s="4">
        <v>386</v>
      </c>
      <c r="S556" s="4">
        <f>U556*K556</f>
        <v>1525764</v>
      </c>
      <c r="T556" s="7">
        <f>N556/U556</f>
        <v>0.94182389937106914</v>
      </c>
      <c r="U556" s="4">
        <v>636</v>
      </c>
      <c r="V556" s="4">
        <v>20.0778527262507</v>
      </c>
      <c r="W556" s="7">
        <f>P556/X556</f>
        <v>1</v>
      </c>
      <c r="X556" s="4">
        <v>84</v>
      </c>
      <c r="Y556" s="7">
        <f>Q556/Z556</f>
        <v>0.80625000000000002</v>
      </c>
      <c r="Z556" s="4">
        <v>160</v>
      </c>
      <c r="AA556" s="7">
        <f>R556/AB556</f>
        <v>0.98469387755102045</v>
      </c>
      <c r="AB556" s="4">
        <v>392</v>
      </c>
      <c r="AC556" s="4">
        <v>93</v>
      </c>
      <c r="AD556" s="4">
        <f>AP556/AC556</f>
        <v>6</v>
      </c>
      <c r="AE556" s="7">
        <f>AF556/(AF556+AH556+AJ556+AL556+AN556+AP556)</f>
        <v>0.23577026625447417</v>
      </c>
      <c r="AF556" s="4">
        <v>53157</v>
      </c>
      <c r="AG556" s="7">
        <f>AH556/(AF556+AH556+AJ556+AL556+AN556+AP556)</f>
        <v>0.20009669078022363</v>
      </c>
      <c r="AH556" s="4">
        <v>45114</v>
      </c>
      <c r="AI556" s="7">
        <f>AJ556/(AF556+AH556+AJ556+AL556+AN556+AP556)</f>
        <v>0.53600844491952049</v>
      </c>
      <c r="AJ556" s="4">
        <v>120849</v>
      </c>
      <c r="AK556" s="7">
        <f>AL556/(AF556+AH556+AJ556+AL556+AN556+AP556)</f>
        <v>1.195328682122407E-2</v>
      </c>
      <c r="AL556" s="4">
        <v>2695</v>
      </c>
      <c r="AM556" s="7">
        <f>AN556/(AF556+AH556+AJ556+AL556+AN556+AP556)</f>
        <v>1.3696382079384018E-2</v>
      </c>
      <c r="AN556" s="4">
        <v>3088</v>
      </c>
      <c r="AO556" s="7">
        <f>AP556/(AF556+AH556+AJ556+AL556+AN556+AP556)</f>
        <v>2.4749291451736663E-3</v>
      </c>
      <c r="AP556" s="4">
        <v>558</v>
      </c>
      <c r="AQ556" s="6">
        <f>AO556+AM556+AK556+AI556+AG556+AE556</f>
        <v>1</v>
      </c>
      <c r="AR556" s="4">
        <v>83485</v>
      </c>
      <c r="AS556" s="4">
        <f>AR556/M556</f>
        <v>20871.25</v>
      </c>
      <c r="AT556" s="4">
        <f>AR556/V556</f>
        <v>4158.0641684281263</v>
      </c>
      <c r="AU556" s="7">
        <f>AR556/(AR556+AV556+AY556+BB556)</f>
        <v>0.38938717636578185</v>
      </c>
      <c r="AV556" s="4">
        <v>23466</v>
      </c>
      <c r="AW556" s="4">
        <f>AV556/M556</f>
        <v>5866.5</v>
      </c>
      <c r="AX556" s="7">
        <f>AV556/(AR556+AV556+AY556+BB556)</f>
        <v>0.10944911637539004</v>
      </c>
      <c r="AY556" s="4">
        <v>45131</v>
      </c>
      <c r="AZ556" s="4">
        <f>AY556/M556</f>
        <v>11282.75</v>
      </c>
      <c r="BA556" s="7">
        <f>AY556/(AR556+AV556+AY556+BB556)</f>
        <v>0.21049808536340783</v>
      </c>
      <c r="BB556" s="4">
        <v>62319</v>
      </c>
      <c r="BC556" s="11">
        <f>BB556/(AR556+AV556+AY556+BB556)</f>
        <v>0.29066562189542028</v>
      </c>
      <c r="BD556" s="9">
        <f>BC556+BA556+AX556+AU556</f>
        <v>1</v>
      </c>
      <c r="BE556" s="14">
        <f>(AF556+AH556+AJ556+AL556+AN556+AP556)</f>
        <v>225461</v>
      </c>
      <c r="BF556" s="14">
        <f t="shared" si="40"/>
        <v>-214401</v>
      </c>
      <c r="BG556" s="13">
        <f>(AF556+AH556+AJ556+AL556+AN556+AP556)-(AR556+AV556+AY556+BB556)</f>
        <v>11060</v>
      </c>
      <c r="BH556" s="13">
        <f t="shared" si="41"/>
        <v>0</v>
      </c>
      <c r="BI556" s="14">
        <f>AF556/W556</f>
        <v>53157</v>
      </c>
      <c r="BJ556" s="14">
        <f>AH556/Y556</f>
        <v>55955.348837209298</v>
      </c>
      <c r="BK556" s="14">
        <f>AJ556/AA556</f>
        <v>122727.48186528496</v>
      </c>
      <c r="BL556" s="14">
        <f>BI556+BJ556+BK556</f>
        <v>231839.83070249425</v>
      </c>
      <c r="BM556" s="14">
        <f>(AF556/W556)-AF556</f>
        <v>0</v>
      </c>
      <c r="BN556" s="14">
        <f>AH556/Y556-AH556</f>
        <v>10841.348837209298</v>
      </c>
      <c r="BO556" s="14">
        <f>AJ556/AA556-AJ556</f>
        <v>1878.4818652849644</v>
      </c>
      <c r="BP556" s="14">
        <f>BG556/S556</f>
        <v>7.2488274726628761E-3</v>
      </c>
      <c r="BQ556" s="14">
        <f>(BG556-CA556)/S556</f>
        <v>9.3330014836000615E-3</v>
      </c>
      <c r="BR556" s="27">
        <f>BQ556-BP556</f>
        <v>2.0841740109371855E-3</v>
      </c>
      <c r="BS556" s="28">
        <f t="shared" si="42"/>
        <v>1437001</v>
      </c>
      <c r="BT556" s="11">
        <f>BS556/S556</f>
        <v>0.94182389937106914</v>
      </c>
      <c r="BU556" s="14">
        <f>(BE556-AP556)*1/BT556-(BE556-AP556)</f>
        <v>13892.171953255427</v>
      </c>
      <c r="BV556" s="14">
        <f t="shared" si="43"/>
        <v>0.14776924871736388</v>
      </c>
      <c r="BW556" s="27">
        <f>(AR556+AV556+AY556+BB556)/S556</f>
        <v>0.14052042124470102</v>
      </c>
      <c r="BX556" s="13">
        <f>(AF556+AH556+AJ556+AL556+AN556)/N556</f>
        <v>375.46410684474125</v>
      </c>
      <c r="BY556" s="26">
        <f>BX556/K556</f>
        <v>0.15650858976437734</v>
      </c>
      <c r="BZ556" s="11">
        <f>AP556/BE556</f>
        <v>2.4749291451736663E-3</v>
      </c>
      <c r="CA556" s="15">
        <f>-(BM556+BN556+BO556)/M556</f>
        <v>-3179.9576756235656</v>
      </c>
      <c r="CB556" s="15">
        <f>BG556-CA556</f>
        <v>14239.957675623566</v>
      </c>
      <c r="CC556" s="18">
        <f t="shared" si="44"/>
        <v>0</v>
      </c>
      <c r="CD556" s="17">
        <f>(AF556/(AF556+AH556+AJ556))/(X556/(X556+Z556+AB556))</f>
        <v>1.836776326083555</v>
      </c>
      <c r="CE556" s="19">
        <f>(AH556/(AF556+AH556+AJ556))/(Z556/(X556+Z556+AB556))</f>
        <v>0.81840156078860893</v>
      </c>
      <c r="CF556" s="18">
        <f>(AJ556/(AF556+AH556+AJ556))/(AB556/(X556+Z556+AB556))</f>
        <v>0.89481259919082634</v>
      </c>
      <c r="CG556">
        <f>AH556/Z556</f>
        <v>281.96249999999998</v>
      </c>
      <c r="CH556" s="11">
        <f>BB556/BE556</f>
        <v>0.276407006089745</v>
      </c>
      <c r="CI556" s="14">
        <f>AY556/V556</f>
        <v>2247.8001315844731</v>
      </c>
      <c r="CJ556" s="14">
        <f>AV556/M556</f>
        <v>5866.5</v>
      </c>
      <c r="CK556" s="17">
        <f>N556/V556</f>
        <v>29.833867603622775</v>
      </c>
      <c r="CL556" s="17">
        <f>(AL556+AN556)/N556</f>
        <v>9.6544240400667771</v>
      </c>
      <c r="CM556" s="14">
        <f>AP556/AC556</f>
        <v>6</v>
      </c>
    </row>
    <row r="557" spans="1:91" hidden="1" x14ac:dyDescent="0.2">
      <c r="A557">
        <v>22</v>
      </c>
      <c r="B557" s="2">
        <v>44805</v>
      </c>
      <c r="C557" s="3" t="s">
        <v>44</v>
      </c>
      <c r="D557" t="s">
        <v>45</v>
      </c>
      <c r="E557" s="3" t="s">
        <v>43</v>
      </c>
      <c r="F557" t="s">
        <v>38</v>
      </c>
      <c r="G557" t="str">
        <f>CONCATENATE(C557,E557)</f>
        <v>BOISFO</v>
      </c>
      <c r="H557" t="s">
        <v>40</v>
      </c>
      <c r="I557">
        <f>U557/M557</f>
        <v>75.294117647058826</v>
      </c>
      <c r="J557" t="str">
        <f>_xlfn.CONCAT(C557,E557,H557)</f>
        <v>BOISFOE175</v>
      </c>
      <c r="K557" s="4">
        <v>522</v>
      </c>
      <c r="L557" s="4">
        <f>N557/M557</f>
        <v>52.705882352941174</v>
      </c>
      <c r="M557" s="4">
        <v>34</v>
      </c>
      <c r="N557" s="4">
        <v>1792</v>
      </c>
      <c r="O557" s="4">
        <f>P557/M557</f>
        <v>8</v>
      </c>
      <c r="P557" s="4">
        <v>272</v>
      </c>
      <c r="Q557" s="4">
        <v>419</v>
      </c>
      <c r="R557" s="4">
        <v>1102</v>
      </c>
      <c r="S557" s="4">
        <f>U557*K557</f>
        <v>1336320</v>
      </c>
      <c r="T557" s="7">
        <f>N557/U557</f>
        <v>0.7</v>
      </c>
      <c r="U557" s="4">
        <v>2560</v>
      </c>
      <c r="V557" s="4">
        <v>61.458360536815384</v>
      </c>
      <c r="W557" s="7">
        <f>P557/X557</f>
        <v>0.8</v>
      </c>
      <c r="X557" s="4">
        <v>340</v>
      </c>
      <c r="Y557" s="7">
        <f>Q557/Z557</f>
        <v>0.684640522875817</v>
      </c>
      <c r="Z557" s="4">
        <v>612</v>
      </c>
      <c r="AA557" s="7">
        <f>R557/AB557</f>
        <v>0.68532338308457708</v>
      </c>
      <c r="AB557" s="4">
        <v>1608</v>
      </c>
      <c r="AC557" s="4">
        <v>0</v>
      </c>
      <c r="AD557" s="4" t="e">
        <f>AP557/AC557</f>
        <v>#DIV/0!</v>
      </c>
      <c r="AE557" s="7">
        <f>AF557/(AF557+AH557+AJ557+AL557+AN557+AP557)</f>
        <v>0.22043724273333587</v>
      </c>
      <c r="AF557" s="4">
        <v>52321</v>
      </c>
      <c r="AG557" s="7">
        <f>AH557/(AF557+AH557+AJ557+AL557+AN557+AP557)</f>
        <v>0.22259859869981588</v>
      </c>
      <c r="AH557" s="4">
        <v>52834</v>
      </c>
      <c r="AI557" s="7">
        <f>AJ557/(AF557+AH557+AJ557+AL557+AN557+AP557)</f>
        <v>0.5244511293400913</v>
      </c>
      <c r="AJ557" s="4">
        <v>124479</v>
      </c>
      <c r="AK557" s="7">
        <f>AL557/(AF557+AH557+AJ557+AL557+AN557+AP557)</f>
        <v>2.7870116409873986E-2</v>
      </c>
      <c r="AL557" s="4">
        <v>6615</v>
      </c>
      <c r="AM557" s="7">
        <f>AN557/(AF557+AH557+AJ557+AL557+AN557+AP557)</f>
        <v>4.6429128168830125E-3</v>
      </c>
      <c r="AN557" s="4">
        <v>1102</v>
      </c>
      <c r="AO557" s="7">
        <f>AP557/(AF557+AH557+AJ557+AL557+AN557+AP557)</f>
        <v>0</v>
      </c>
      <c r="AP557" s="4">
        <v>0</v>
      </c>
      <c r="AQ557" s="6">
        <f>AO557+AM557+AK557+AI557+AG557+AE557</f>
        <v>1</v>
      </c>
      <c r="AR557" s="4">
        <v>98678</v>
      </c>
      <c r="AS557" s="4">
        <f>AR557/M557</f>
        <v>2902.294117647059</v>
      </c>
      <c r="AT557" s="4">
        <f>AR557/V557</f>
        <v>1605.6074248985042</v>
      </c>
      <c r="AU557" s="7">
        <f>AR557/(AR557+AV557+AY557+BB557)</f>
        <v>0.27457080052310862</v>
      </c>
      <c r="AV557" s="4">
        <v>92209</v>
      </c>
      <c r="AW557" s="4">
        <f>AV557/M557</f>
        <v>2712.0294117647059</v>
      </c>
      <c r="AX557" s="7">
        <f>AV557/(AR557+AV557+AY557+BB557)</f>
        <v>0.25657085617295972</v>
      </c>
      <c r="AY557" s="4">
        <v>112675</v>
      </c>
      <c r="AZ557" s="4">
        <f>AY557/M557</f>
        <v>3313.9705882352941</v>
      </c>
      <c r="BA557" s="7">
        <f>AY557/(AR557+AV557+AY557+BB557)</f>
        <v>0.31351734884109184</v>
      </c>
      <c r="BB557" s="4">
        <v>55828</v>
      </c>
      <c r="BC557" s="11">
        <f>BB557/(AR557+AV557+AY557+BB557)</f>
        <v>0.1553409944628398</v>
      </c>
      <c r="BD557" s="9">
        <f>BC557+BA557+AX557+AU557</f>
        <v>1</v>
      </c>
      <c r="BE557" s="14">
        <f>(AF557+AH557+AJ557+AL557+AN557+AP557)</f>
        <v>237351</v>
      </c>
      <c r="BF557" s="14">
        <f t="shared" si="40"/>
        <v>-359390</v>
      </c>
      <c r="BG557" s="13">
        <f>(AF557+AH557+AJ557+AL557+AN557+AP557)-(AR557+AV557+AY557+BB557)</f>
        <v>-122039</v>
      </c>
      <c r="BH557" s="13">
        <f t="shared" si="41"/>
        <v>1</v>
      </c>
      <c r="BI557" s="14">
        <f>AF557/W557</f>
        <v>65401.25</v>
      </c>
      <c r="BJ557" s="14">
        <f>AH557/Y557</f>
        <v>77170.42482100238</v>
      </c>
      <c r="BK557" s="14">
        <f>AJ557/AA557</f>
        <v>181635.41923774956</v>
      </c>
      <c r="BL557" s="14">
        <f>BI557+BJ557+BK557</f>
        <v>324207.09405875194</v>
      </c>
      <c r="BM557" s="14">
        <f>(AF557/W557)-AF557</f>
        <v>13080.25</v>
      </c>
      <c r="BN557" s="14">
        <f>AH557/Y557-AH557</f>
        <v>24336.42482100238</v>
      </c>
      <c r="BO557" s="14">
        <f>AJ557/AA557-AJ557</f>
        <v>57156.419237749564</v>
      </c>
      <c r="BP557" s="14">
        <f>BG557/S557</f>
        <v>-9.1324682710727967E-2</v>
      </c>
      <c r="BQ557" s="14">
        <f>(BG557-CA557)/S557</f>
        <v>-8.9243174097549019E-2</v>
      </c>
      <c r="BR557" s="27">
        <f>BQ557-BP557</f>
        <v>2.0815086131789479E-3</v>
      </c>
      <c r="BS557" s="28">
        <f t="shared" si="42"/>
        <v>935424</v>
      </c>
      <c r="BT557" s="11">
        <f>BS557/S557</f>
        <v>0.7</v>
      </c>
      <c r="BU557" s="14">
        <f>(BE557-AP557)*1/BT557-(BE557-AP557)</f>
        <v>101721.85714285716</v>
      </c>
      <c r="BV557" s="14">
        <f t="shared" si="43"/>
        <v>0.1776153915229885</v>
      </c>
      <c r="BW557" s="27">
        <f>(AR557+AV557+AY557+BB557)/S557</f>
        <v>0.26894007423371646</v>
      </c>
      <c r="BX557" s="13">
        <f>(AF557+AH557+AJ557+AL557+AN557)/N557</f>
        <v>132.45033482142858</v>
      </c>
      <c r="BY557" s="26">
        <f>BX557/K557</f>
        <v>0.25373627360426931</v>
      </c>
      <c r="BZ557" s="11">
        <f>AP557/BE557</f>
        <v>0</v>
      </c>
      <c r="CA557" s="15">
        <f>-(BM557+BN557+BO557)/M557</f>
        <v>-2781.5615899632926</v>
      </c>
      <c r="CB557" s="15">
        <f>BG557-CA557</f>
        <v>-119257.4384100367</v>
      </c>
      <c r="CC557" s="18">
        <f t="shared" si="44"/>
        <v>1</v>
      </c>
      <c r="CD557" s="17">
        <f>(AF557/(AF557+AH557+AJ557))/(X557/(X557+Z557+AB557))</f>
        <v>1.7155401767211149</v>
      </c>
      <c r="CE557" s="19">
        <f>(AH557/(AF557+AH557+AJ557))/(Z557/(X557+Z557+AB557))</f>
        <v>0.96242266964065171</v>
      </c>
      <c r="CF557" s="18">
        <f>(AJ557/(AF557+AH557+AJ557))/(AB557/(X557+Z557+AB557))</f>
        <v>0.86300601125294896</v>
      </c>
      <c r="CG557">
        <f>AH557/Z557</f>
        <v>86.330065359477118</v>
      </c>
      <c r="CH557" s="11">
        <f>BB557/BE557</f>
        <v>0.23521282825857065</v>
      </c>
      <c r="CI557" s="14">
        <f>AY557/V557</f>
        <v>1833.3551207000442</v>
      </c>
      <c r="CJ557" s="14">
        <f>AV557/M557</f>
        <v>2712.0294117647059</v>
      </c>
      <c r="CK557" s="17">
        <f>N557/V557</f>
        <v>29.15795319542471</v>
      </c>
      <c r="CL557" s="17">
        <f>(AL557+AN557)/N557</f>
        <v>4.3063616071428568</v>
      </c>
      <c r="CM557" s="14" t="e">
        <f>AP557/AC557</f>
        <v>#DIV/0!</v>
      </c>
    </row>
    <row r="558" spans="1:91" x14ac:dyDescent="0.2">
      <c r="A558">
        <v>958</v>
      </c>
      <c r="B558" s="2">
        <v>45200</v>
      </c>
      <c r="C558" s="3" t="s">
        <v>41</v>
      </c>
      <c r="D558" t="s">
        <v>42</v>
      </c>
      <c r="E558" s="3" t="s">
        <v>55</v>
      </c>
      <c r="F558" t="s">
        <v>56</v>
      </c>
      <c r="G558" t="str">
        <f>CONCATENATE(C558,E558)</f>
        <v>SEAYEG</v>
      </c>
      <c r="H558" t="s">
        <v>40</v>
      </c>
      <c r="I558">
        <f>U558/M558</f>
        <v>73.625</v>
      </c>
      <c r="J558" t="str">
        <f>_xlfn.CONCAT(C558,E558,H558)</f>
        <v>SEAYEGE175</v>
      </c>
      <c r="K558" s="4">
        <v>558</v>
      </c>
      <c r="L558" s="4">
        <f>N558/M558</f>
        <v>65.375</v>
      </c>
      <c r="M558" s="4">
        <v>16</v>
      </c>
      <c r="N558" s="4">
        <v>1046</v>
      </c>
      <c r="O558" s="4">
        <f>P558/M558</f>
        <v>9.6875</v>
      </c>
      <c r="P558" s="4">
        <v>155</v>
      </c>
      <c r="Q558" s="4">
        <v>264</v>
      </c>
      <c r="R558" s="4">
        <v>627</v>
      </c>
      <c r="S558" s="4">
        <f>U558*K558</f>
        <v>657324</v>
      </c>
      <c r="T558" s="7">
        <f>N558/U558</f>
        <v>0.88794567062818341</v>
      </c>
      <c r="U558" s="4">
        <v>1178</v>
      </c>
      <c r="V558" s="4">
        <v>24.872896039603962</v>
      </c>
      <c r="W558" s="7">
        <f>P558/X558</f>
        <v>1</v>
      </c>
      <c r="X558" s="4">
        <v>155</v>
      </c>
      <c r="Y558" s="7">
        <f>Q558/Z558</f>
        <v>0.94623655913978499</v>
      </c>
      <c r="Z558" s="4">
        <v>279</v>
      </c>
      <c r="AA558" s="7">
        <f>R558/AB558</f>
        <v>0.842741935483871</v>
      </c>
      <c r="AB558" s="4">
        <v>744</v>
      </c>
      <c r="AC558" s="4">
        <v>230</v>
      </c>
      <c r="AD558" s="4">
        <f>AP558/AC558</f>
        <v>5.9869565217391303</v>
      </c>
      <c r="AE558" s="7">
        <f>AF558/(AF558+AH558+AJ558+AL558+AN558+AP558)</f>
        <v>0.21028950328577348</v>
      </c>
      <c r="AF558" s="4">
        <v>42624</v>
      </c>
      <c r="AG558" s="7">
        <f>AH558/(AF558+AH558+AJ558+AL558+AN558+AP558)</f>
        <v>0.24095178892112171</v>
      </c>
      <c r="AH558" s="4">
        <v>48839</v>
      </c>
      <c r="AI558" s="7">
        <f>AJ558/(AF558+AH558+AJ558+AL558+AN558+AP558)</f>
        <v>0.50483492195054569</v>
      </c>
      <c r="AJ558" s="4">
        <v>102326</v>
      </c>
      <c r="AK558" s="7">
        <f>AL558/(AF558+AH558+AJ558+AL558+AN558+AP558)</f>
        <v>2.1673277682394965E-2</v>
      </c>
      <c r="AL558" s="4">
        <v>4393</v>
      </c>
      <c r="AM558" s="7">
        <f>AN558/(AF558+AH558+AJ558+AL558+AN558+AP558)</f>
        <v>1.5456949460264836E-2</v>
      </c>
      <c r="AN558" s="4">
        <v>3133</v>
      </c>
      <c r="AO558" s="7">
        <f>AP558/(AF558+AH558+AJ558+AL558+AN558+AP558)</f>
        <v>6.7935586998993545E-3</v>
      </c>
      <c r="AP558" s="4">
        <v>1377</v>
      </c>
      <c r="AQ558" s="6">
        <f>AO558+AM558+AK558+AI558+AG558+AE558</f>
        <v>1</v>
      </c>
      <c r="AR558" s="4">
        <v>62088</v>
      </c>
      <c r="AS558" s="4">
        <f>AR558/M558</f>
        <v>3880.5</v>
      </c>
      <c r="AT558" s="4">
        <f>AR558/V558</f>
        <v>2496.2111328387396</v>
      </c>
      <c r="AU558" s="7">
        <f>AR558/(AR558+AV558+AY558+BB558)</f>
        <v>0.33766601042017902</v>
      </c>
      <c r="AV558" s="4">
        <v>50653</v>
      </c>
      <c r="AW558" s="4">
        <f>AV558/M558</f>
        <v>3165.8125</v>
      </c>
      <c r="AX558" s="7">
        <f>AV558/(AR558+AV558+AY558+BB558)</f>
        <v>0.27547668512133311</v>
      </c>
      <c r="AY558" s="4">
        <v>34426</v>
      </c>
      <c r="AZ558" s="4">
        <f>AY558/M558</f>
        <v>2151.625</v>
      </c>
      <c r="BA558" s="7">
        <f>AY558/(AR558+AV558+AY558+BB558)</f>
        <v>0.18722603521977005</v>
      </c>
      <c r="BB558" s="4">
        <v>36707</v>
      </c>
      <c r="BC558" s="11">
        <f>BB558/(AR558+AV558+AY558+BB558)</f>
        <v>0.19963126923871782</v>
      </c>
      <c r="BD558" s="9">
        <f>BC558+BA558+AX558+AU558</f>
        <v>1</v>
      </c>
      <c r="BE558" s="14">
        <f>(AF558+AH558+AJ558+AL558+AN558+AP558)</f>
        <v>202692</v>
      </c>
      <c r="BF558" s="14">
        <f t="shared" si="40"/>
        <v>-183874</v>
      </c>
      <c r="BG558" s="13">
        <f>(AF558+AH558+AJ558+AL558+AN558+AP558)-(AR558+AV558+AY558+BB558)</f>
        <v>18818</v>
      </c>
      <c r="BH558" s="13">
        <f t="shared" si="41"/>
        <v>0</v>
      </c>
      <c r="BI558" s="14">
        <f>AF558/W558</f>
        <v>42624</v>
      </c>
      <c r="BJ558" s="14">
        <f>AH558/Y558</f>
        <v>51613.943181818177</v>
      </c>
      <c r="BK558" s="14">
        <f>AJ558/AA558</f>
        <v>121420.32535885167</v>
      </c>
      <c r="BL558" s="14">
        <f>BI558+BJ558+BK558</f>
        <v>215658.26854066984</v>
      </c>
      <c r="BM558" s="14">
        <f>(AF558/W558)-AF558</f>
        <v>0</v>
      </c>
      <c r="BN558" s="14">
        <f>AH558/Y558-AH558</f>
        <v>2774.9431818181765</v>
      </c>
      <c r="BO558" s="14">
        <f>AJ558/AA558-AJ558</f>
        <v>19094.325358851667</v>
      </c>
      <c r="BP558" s="14">
        <f>BG558/S558</f>
        <v>2.8628195532188084E-2</v>
      </c>
      <c r="BQ558" s="14">
        <f>(BG558-CA558)/S558</f>
        <v>3.0707579951122832E-2</v>
      </c>
      <c r="BR558" s="27">
        <f>BQ558-BP558</f>
        <v>2.0793844189347481E-3</v>
      </c>
      <c r="BS558" s="28">
        <f t="shared" si="42"/>
        <v>583668</v>
      </c>
      <c r="BT558" s="11">
        <f>BS558/S558</f>
        <v>0.88794567062818341</v>
      </c>
      <c r="BU558" s="14">
        <f>(BE558-AP558)*1/BT558-(BE558-AP558)</f>
        <v>25404.952198852756</v>
      </c>
      <c r="BV558" s="14">
        <f t="shared" si="43"/>
        <v>0.3083593479014915</v>
      </c>
      <c r="BW558" s="27">
        <f>(AR558+AV558+AY558+BB558)/S558</f>
        <v>0.2797311523693034</v>
      </c>
      <c r="BX558" s="13">
        <f>(AF558+AH558+AJ558+AL558+AN558)/N558</f>
        <v>192.46175908221798</v>
      </c>
      <c r="BY558" s="26">
        <f>BX558/K558</f>
        <v>0.3449135467423261</v>
      </c>
      <c r="BZ558" s="11">
        <f>AP558/BE558</f>
        <v>6.7935586998993545E-3</v>
      </c>
      <c r="CA558" s="15">
        <f>-(BM558+BN558+BO558)/M558</f>
        <v>-1366.8292837918652</v>
      </c>
      <c r="CB558" s="15">
        <f>BG558-CA558</f>
        <v>20184.829283791863</v>
      </c>
      <c r="CC558" s="18">
        <f t="shared" si="44"/>
        <v>0</v>
      </c>
      <c r="CD558" s="17">
        <f>(AF558/(AF558+AH558+AJ558))/(X558/(X558+Z558+AB558))</f>
        <v>1.6716242924004976</v>
      </c>
      <c r="CE558" s="19">
        <f>(AH558/(AF558+AH558+AJ558))/(Z558/(X558+Z558+AB558))</f>
        <v>1.0640908984055395</v>
      </c>
      <c r="CF558" s="18">
        <f>(AJ558/(AF558+AH558+AJ558))/(AB558/(X558+Z558+AB558))</f>
        <v>0.83604418551448578</v>
      </c>
      <c r="CG558">
        <f>AH558/Z558</f>
        <v>175.05017921146953</v>
      </c>
      <c r="CH558" s="11">
        <f>BB558/BE558</f>
        <v>0.18109742861089731</v>
      </c>
      <c r="CI558" s="14">
        <f>AY558/V558</f>
        <v>1384.0768660466829</v>
      </c>
      <c r="CJ558" s="14">
        <f>AV558/M558</f>
        <v>3165.8125</v>
      </c>
      <c r="CK558" s="17">
        <f>N558/V558</f>
        <v>42.053808222995123</v>
      </c>
      <c r="CL558" s="17">
        <f>(AL558+AN558)/N558</f>
        <v>7.1950286806883366</v>
      </c>
      <c r="CM558" s="14">
        <f>AP558/AC558</f>
        <v>5.9869565217391303</v>
      </c>
    </row>
    <row r="559" spans="1:91" hidden="1" x14ac:dyDescent="0.2">
      <c r="A559">
        <v>338</v>
      </c>
      <c r="B559" s="2">
        <v>44835</v>
      </c>
      <c r="C559" s="3" t="s">
        <v>41</v>
      </c>
      <c r="D559" t="s">
        <v>42</v>
      </c>
      <c r="E559" s="3" t="s">
        <v>43</v>
      </c>
      <c r="F559" t="s">
        <v>38</v>
      </c>
      <c r="G559" t="str">
        <f>CONCATENATE(C559,E559)</f>
        <v>SEASFO</v>
      </c>
      <c r="H559" t="s">
        <v>30</v>
      </c>
      <c r="I559">
        <f>U559/M559</f>
        <v>124</v>
      </c>
      <c r="J559" t="str">
        <f>_xlfn.CONCAT(C559,E559,H559)</f>
        <v>SEASFO737-700</v>
      </c>
      <c r="K559" s="4">
        <v>679</v>
      </c>
      <c r="L559" s="4">
        <f>N559/M559</f>
        <v>111.7</v>
      </c>
      <c r="M559" s="4">
        <v>10</v>
      </c>
      <c r="N559" s="4">
        <v>1117</v>
      </c>
      <c r="O559" s="4">
        <f>P559/M559</f>
        <v>17</v>
      </c>
      <c r="P559" s="4">
        <v>170</v>
      </c>
      <c r="Q559" s="4">
        <v>310</v>
      </c>
      <c r="R559" s="4">
        <v>637</v>
      </c>
      <c r="S559" s="4">
        <f>U559*K559</f>
        <v>841960</v>
      </c>
      <c r="T559" s="7">
        <f>N559/U559</f>
        <v>0.90080645161290318</v>
      </c>
      <c r="U559" s="4">
        <v>1240</v>
      </c>
      <c r="V559" s="4">
        <v>21.27344365642238</v>
      </c>
      <c r="W559" s="7">
        <f>P559/X559</f>
        <v>1</v>
      </c>
      <c r="X559" s="4">
        <v>170</v>
      </c>
      <c r="Y559" s="7">
        <f>Q559/Z559</f>
        <v>1</v>
      </c>
      <c r="Z559" s="4">
        <v>310</v>
      </c>
      <c r="AA559" s="7">
        <f>R559/AB559</f>
        <v>0.8381578947368421</v>
      </c>
      <c r="AB559" s="4">
        <v>760</v>
      </c>
      <c r="AC559" s="4">
        <v>2916</v>
      </c>
      <c r="AD559" s="4">
        <f>AP559/AC559</f>
        <v>4.9993141289437588</v>
      </c>
      <c r="AE559" s="7">
        <f>AF559/(AF559+AH559+AJ559+AL559+AN559+AP559)</f>
        <v>0.21933242810907333</v>
      </c>
      <c r="AF559" s="4">
        <v>47167</v>
      </c>
      <c r="AG559" s="7">
        <f>AH559/(AF559+AH559+AJ559+AL559+AN559+AP559)</f>
        <v>0.26276459209106806</v>
      </c>
      <c r="AH559" s="4">
        <v>56507</v>
      </c>
      <c r="AI559" s="7">
        <f>AJ559/(AF559+AH559+AJ559+AL559+AN559+AP559)</f>
        <v>0.42047821881626429</v>
      </c>
      <c r="AJ559" s="4">
        <v>90423</v>
      </c>
      <c r="AK559" s="7">
        <f>AL559/(AF559+AH559+AJ559+AL559+AN559+AP559)</f>
        <v>1.7786726684275139E-2</v>
      </c>
      <c r="AL559" s="4">
        <v>3825</v>
      </c>
      <c r="AM559" s="7">
        <f>AN559/(AF559+AH559+AJ559+AL559+AN559+AP559)</f>
        <v>1.184851754027008E-2</v>
      </c>
      <c r="AN559" s="4">
        <v>2548</v>
      </c>
      <c r="AO559" s="7">
        <f>AP559/(AF559+AH559+AJ559+AL559+AN559+AP559)</f>
        <v>6.7789516759049137E-2</v>
      </c>
      <c r="AP559" s="4">
        <v>14578</v>
      </c>
      <c r="AQ559" s="6">
        <f>AO559+AM559+AK559+AI559+AG559+AE559</f>
        <v>1</v>
      </c>
      <c r="AR559" s="4">
        <v>78341</v>
      </c>
      <c r="AS559" s="4">
        <f>AR559/M559</f>
        <v>7834.1</v>
      </c>
      <c r="AT559" s="4">
        <f>AR559/V559</f>
        <v>3682.5725663061194</v>
      </c>
      <c r="AU559" s="7">
        <f>AR559/(AR559+AV559+AY559+BB559)</f>
        <v>0.31150369990417226</v>
      </c>
      <c r="AV559" s="4">
        <v>52395</v>
      </c>
      <c r="AW559" s="4">
        <f>AV559/M559</f>
        <v>5239.5</v>
      </c>
      <c r="AX559" s="7">
        <f>AV559/(AR559+AV559+AY559+BB559)</f>
        <v>0.20833581849196597</v>
      </c>
      <c r="AY559" s="4">
        <v>69660</v>
      </c>
      <c r="AZ559" s="4">
        <f>AY559/M559</f>
        <v>6966</v>
      </c>
      <c r="BA559" s="7">
        <f>AY559/(AR559+AV559+AY559+BB559)</f>
        <v>0.27698584056017461</v>
      </c>
      <c r="BB559" s="4">
        <v>51097</v>
      </c>
      <c r="BC559" s="11">
        <f>BB559/(AR559+AV559+AY559+BB559)</f>
        <v>0.2031746410436871</v>
      </c>
      <c r="BD559" s="9">
        <f>BC559+BA559+AX559+AU559</f>
        <v>1</v>
      </c>
      <c r="BE559" s="14">
        <f>(AF559+AH559+AJ559+AL559+AN559+AP559)</f>
        <v>215048</v>
      </c>
      <c r="BF559" s="14">
        <f t="shared" si="40"/>
        <v>-251493</v>
      </c>
      <c r="BG559" s="13">
        <f>(AF559+AH559+AJ559+AL559+AN559+AP559)-(AR559+AV559+AY559+BB559)</f>
        <v>-36445</v>
      </c>
      <c r="BH559" s="13">
        <f t="shared" si="41"/>
        <v>1</v>
      </c>
      <c r="BI559" s="14">
        <f>AF559/W559</f>
        <v>47167</v>
      </c>
      <c r="BJ559" s="14">
        <f>AH559/Y559</f>
        <v>56507</v>
      </c>
      <c r="BK559" s="14">
        <f>AJ559/AA559</f>
        <v>107883.01412872842</v>
      </c>
      <c r="BL559" s="14">
        <f>BI559+BJ559+BK559</f>
        <v>211557.01412872842</v>
      </c>
      <c r="BM559" s="14">
        <f>(AF559/W559)-AF559</f>
        <v>0</v>
      </c>
      <c r="BN559" s="14">
        <f>AH559/Y559-AH559</f>
        <v>0</v>
      </c>
      <c r="BO559" s="14">
        <f>AJ559/AA559-AJ559</f>
        <v>17460.01412872842</v>
      </c>
      <c r="BP559" s="14">
        <f>BG559/S559</f>
        <v>-4.3285904318494939E-2</v>
      </c>
      <c r="BQ559" s="14">
        <f>(BG559-CA559)/S559</f>
        <v>-4.121216992152496E-2</v>
      </c>
      <c r="BR559" s="27">
        <f>BQ559-BP559</f>
        <v>2.0737343969699784E-3</v>
      </c>
      <c r="BS559" s="28">
        <f t="shared" si="42"/>
        <v>758443</v>
      </c>
      <c r="BT559" s="11">
        <f>BS559/S559</f>
        <v>0.90080645161290318</v>
      </c>
      <c r="BU559" s="14">
        <f>(BE559-AP559)*1/BT559-(BE559-AP559)</f>
        <v>22075.031333930179</v>
      </c>
      <c r="BV559" s="14">
        <f t="shared" si="43"/>
        <v>0.25541355883889971</v>
      </c>
      <c r="BW559" s="27">
        <f>(AR559+AV559+AY559+BB559)/S559</f>
        <v>0.29869946315739465</v>
      </c>
      <c r="BX559" s="13">
        <f>(AF559+AH559+AJ559+AL559+AN559)/N559</f>
        <v>179.47179946284692</v>
      </c>
      <c r="BY559" s="26">
        <f>BX559/K559</f>
        <v>0.2643178195329115</v>
      </c>
      <c r="BZ559" s="11">
        <f>AP559/BE559</f>
        <v>6.7789516759049137E-2</v>
      </c>
      <c r="CA559" s="15">
        <f>-(BM559+BN559+BO559)/M559</f>
        <v>-1746.0014128728421</v>
      </c>
      <c r="CB559" s="15">
        <f>BG559-CA559</f>
        <v>-34698.998587127156</v>
      </c>
      <c r="CC559" s="18">
        <f t="shared" si="44"/>
        <v>1</v>
      </c>
      <c r="CD559" s="17">
        <f>(AF559/(AF559+AH559+AJ559))/(X559/(X559+Z559+AB559))</f>
        <v>1.7725242897047537</v>
      </c>
      <c r="CE559" s="19">
        <f>(AH559/(AF559+AH559+AJ559))/(Z559/(X559+Z559+AB559))</f>
        <v>1.1645105282410342</v>
      </c>
      <c r="CF559" s="18">
        <f>(AJ559/(AF559+AH559+AJ559))/(AB559/(X559+Z559+AB559))</f>
        <v>0.76009553552035702</v>
      </c>
      <c r="CG559">
        <f>AH559/Z559</f>
        <v>182.28064516129032</v>
      </c>
      <c r="CH559" s="11">
        <f>BB559/BE559</f>
        <v>0.23760741787879916</v>
      </c>
      <c r="CI559" s="14">
        <f>AY559/V559</f>
        <v>3274.505111868425</v>
      </c>
      <c r="CJ559" s="14">
        <f>AV559/M559</f>
        <v>5239.5</v>
      </c>
      <c r="CK559" s="17">
        <f>N559/V559</f>
        <v>52.506778782041785</v>
      </c>
      <c r="CL559" s="17">
        <f>(AL559+AN559)/N559</f>
        <v>5.7054610564010746</v>
      </c>
      <c r="CM559" s="14">
        <f>AP559/AC559</f>
        <v>4.9993141289437588</v>
      </c>
    </row>
    <row r="560" spans="1:91" hidden="1" x14ac:dyDescent="0.2">
      <c r="A560">
        <v>648</v>
      </c>
      <c r="B560" s="2">
        <v>45170</v>
      </c>
      <c r="C560" s="3" t="s">
        <v>36</v>
      </c>
      <c r="D560" t="s">
        <v>28</v>
      </c>
      <c r="E560" s="3" t="s">
        <v>29</v>
      </c>
      <c r="F560" t="s">
        <v>28</v>
      </c>
      <c r="G560" t="str">
        <f>CONCATENATE(C560,E560)</f>
        <v>JNUANC</v>
      </c>
      <c r="H560" t="s">
        <v>30</v>
      </c>
      <c r="I560">
        <f>U560/M560</f>
        <v>124.67391304347827</v>
      </c>
      <c r="J560" t="str">
        <f>_xlfn.CONCAT(C560,E560,H560)</f>
        <v>JNUANC737-700</v>
      </c>
      <c r="K560" s="4">
        <v>571</v>
      </c>
      <c r="L560" s="4">
        <f>N560/M560</f>
        <v>89.413043478260875</v>
      </c>
      <c r="M560" s="4">
        <v>46</v>
      </c>
      <c r="N560" s="4">
        <v>4113</v>
      </c>
      <c r="O560" s="4">
        <f>P560/M560</f>
        <v>15.717391304347826</v>
      </c>
      <c r="P560" s="4">
        <v>723</v>
      </c>
      <c r="Q560" s="4">
        <v>878</v>
      </c>
      <c r="R560" s="4">
        <v>2512</v>
      </c>
      <c r="S560" s="4">
        <f>U560*K560</f>
        <v>3274685</v>
      </c>
      <c r="T560" s="7">
        <f>N560/U560</f>
        <v>0.71717523975588493</v>
      </c>
      <c r="U560" s="4">
        <v>5735</v>
      </c>
      <c r="V560" s="4">
        <v>81.722902348224508</v>
      </c>
      <c r="W560" s="7">
        <f>P560/X560</f>
        <v>0.91984732824427484</v>
      </c>
      <c r="X560" s="4">
        <v>786</v>
      </c>
      <c r="Y560" s="7">
        <f>Q560/Z560</f>
        <v>0.61227336122733611</v>
      </c>
      <c r="Z560" s="4">
        <v>1434</v>
      </c>
      <c r="AA560" s="7">
        <f>R560/AB560</f>
        <v>0.71465149359886204</v>
      </c>
      <c r="AB560" s="4">
        <v>3515</v>
      </c>
      <c r="AC560" s="4">
        <v>25793</v>
      </c>
      <c r="AD560" s="4">
        <f>AP560/AC560</f>
        <v>5.9999612297910287</v>
      </c>
      <c r="AE560" s="7">
        <f>AF560/(AF560+AH560+AJ560+AL560+AN560+AP560)</f>
        <v>0.24760408042993251</v>
      </c>
      <c r="AF560" s="4">
        <v>264690</v>
      </c>
      <c r="AG560" s="7">
        <f>AH560/(AF560+AH560+AJ560+AL560+AN560+AP560)</f>
        <v>0.1581236757545568</v>
      </c>
      <c r="AH560" s="4">
        <v>169035</v>
      </c>
      <c r="AI560" s="7">
        <f>AJ560/(AF560+AH560+AJ560+AL560+AN560+AP560)</f>
        <v>0.4260026847395475</v>
      </c>
      <c r="AJ560" s="4">
        <v>455399</v>
      </c>
      <c r="AK560" s="7">
        <f>AL560/(AF560+AH560+AJ560+AL560+AN560+AP560)</f>
        <v>1.6452682634786553E-2</v>
      </c>
      <c r="AL560" s="4">
        <v>17588</v>
      </c>
      <c r="AM560" s="7">
        <f>AN560/(AF560+AH560+AJ560+AL560+AN560+AP560)</f>
        <v>7.049546073217618E-3</v>
      </c>
      <c r="AN560" s="4">
        <v>7536</v>
      </c>
      <c r="AO560" s="7">
        <f>AP560/(AF560+AH560+AJ560+AL560+AN560+AP560)</f>
        <v>0.144767330367959</v>
      </c>
      <c r="AP560" s="4">
        <v>154757</v>
      </c>
      <c r="AQ560" s="6">
        <f>AO560+AM560+AK560+AI560+AG560+AE560</f>
        <v>1</v>
      </c>
      <c r="AR560" s="4">
        <v>339808</v>
      </c>
      <c r="AS560" s="4">
        <f>AR560/M560</f>
        <v>7387.130434782609</v>
      </c>
      <c r="AT560" s="4">
        <f>AR560/V560</f>
        <v>4158.0510510023823</v>
      </c>
      <c r="AU560" s="7">
        <f>AR560/(AR560+AV560+AY560+BB560)</f>
        <v>0.32409181558675165</v>
      </c>
      <c r="AV560" s="4">
        <v>271327</v>
      </c>
      <c r="AW560" s="4">
        <f>AV560/M560</f>
        <v>5898.413043478261</v>
      </c>
      <c r="AX560" s="7">
        <f>AV560/(AR560+AV560+AY560+BB560)</f>
        <v>0.25877807481785764</v>
      </c>
      <c r="AY560" s="4">
        <v>183698</v>
      </c>
      <c r="AZ560" s="4">
        <f>AY560/M560</f>
        <v>3993.4347826086955</v>
      </c>
      <c r="BA560" s="7">
        <f>AY560/(AR560+AV560+AY560+BB560)</f>
        <v>0.17520193267861589</v>
      </c>
      <c r="BB560" s="4">
        <v>253660</v>
      </c>
      <c r="BC560" s="11">
        <f>BB560/(AR560+AV560+AY560+BB560)</f>
        <v>0.24192817691677485</v>
      </c>
      <c r="BD560" s="9">
        <f>BC560+BA560+AX560+AU560</f>
        <v>1</v>
      </c>
      <c r="BE560" s="14">
        <f>(AF560+AH560+AJ560+AL560+AN560+AP560)</f>
        <v>1069005</v>
      </c>
      <c r="BF560" s="14">
        <f t="shared" si="40"/>
        <v>-1048493</v>
      </c>
      <c r="BG560" s="13">
        <f>(AF560+AH560+AJ560+AL560+AN560+AP560)-(AR560+AV560+AY560+BB560)</f>
        <v>20512</v>
      </c>
      <c r="BH560" s="13">
        <f t="shared" si="41"/>
        <v>0</v>
      </c>
      <c r="BI560" s="14">
        <f>AF560/W560</f>
        <v>287754.27385892114</v>
      </c>
      <c r="BJ560" s="14">
        <f>AH560/Y560</f>
        <v>276077.6651480638</v>
      </c>
      <c r="BK560" s="14">
        <f>AJ560/AA560</f>
        <v>637232.27906050952</v>
      </c>
      <c r="BL560" s="14">
        <f>BI560+BJ560+BK560</f>
        <v>1201064.2180674945</v>
      </c>
      <c r="BM560" s="14">
        <f>(AF560/W560)-AF560</f>
        <v>23064.273858921137</v>
      </c>
      <c r="BN560" s="14">
        <f>AH560/Y560-AH560</f>
        <v>107042.6651480638</v>
      </c>
      <c r="BO560" s="14">
        <f>AJ560/AA560-AJ560</f>
        <v>181833.27906050952</v>
      </c>
      <c r="BP560" s="14">
        <f>BG560/S560</f>
        <v>6.2638085800618987E-3</v>
      </c>
      <c r="BQ560" s="14">
        <f>(BG560-CA560)/S560</f>
        <v>8.3346364882191087E-3</v>
      </c>
      <c r="BR560" s="27">
        <f>BQ560-BP560</f>
        <v>2.0708279081572099E-3</v>
      </c>
      <c r="BS560" s="28">
        <f t="shared" si="42"/>
        <v>2348523</v>
      </c>
      <c r="BT560" s="11">
        <f>BS560/S560</f>
        <v>0.71717523975588493</v>
      </c>
      <c r="BU560" s="14">
        <f>(BE560-AP560)*1/BT560-(BE560-AP560)</f>
        <v>360542.24556284957</v>
      </c>
      <c r="BV560" s="14">
        <f t="shared" si="43"/>
        <v>0.32644513899810212</v>
      </c>
      <c r="BW560" s="27">
        <f>(AR560+AV560+AY560+BB560)/S560</f>
        <v>0.3201813304180402</v>
      </c>
      <c r="BX560" s="13">
        <f>(AF560+AH560+AJ560+AL560+AN560)/N560</f>
        <v>222.28251884269389</v>
      </c>
      <c r="BY560" s="26">
        <f>BX560/K560</f>
        <v>0.38928637275428002</v>
      </c>
      <c r="BZ560" s="11">
        <f>AP560/BE560</f>
        <v>0.144767330367959</v>
      </c>
      <c r="CA560" s="15">
        <f>-(BM560+BN560+BO560)/M560</f>
        <v>-6781.3090884237927</v>
      </c>
      <c r="CB560" s="15">
        <f>BG560-CA560</f>
        <v>27293.309088423794</v>
      </c>
      <c r="CC560" s="18">
        <f t="shared" si="44"/>
        <v>0</v>
      </c>
      <c r="CD560" s="17">
        <f>(AF560/(AF560+AH560+AJ560))/(X560/(X560+Z560+AB560))</f>
        <v>2.1721313157326376</v>
      </c>
      <c r="CE560" s="19">
        <f>(AH560/(AF560+AH560+AJ560))/(Z560/(X560+Z560+AB560))</f>
        <v>0.76032378321917127</v>
      </c>
      <c r="CF560" s="18">
        <f>(AJ560/(AF560+AH560+AJ560))/(AB560/(X560+Z560+AB560))</f>
        <v>0.83567581243182232</v>
      </c>
      <c r="CG560">
        <f>AH560/Z560</f>
        <v>117.87656903765691</v>
      </c>
      <c r="CH560" s="11">
        <f>BB560/BE560</f>
        <v>0.23728607443370237</v>
      </c>
      <c r="CI560" s="14">
        <f>AY560/V560</f>
        <v>2247.8154191985936</v>
      </c>
      <c r="CJ560" s="14">
        <f>AV560/M560</f>
        <v>5898.413043478261</v>
      </c>
      <c r="CK560" s="17">
        <f>N560/V560</f>
        <v>50.328609016776532</v>
      </c>
      <c r="CL560" s="17">
        <f>(AL560+AN560)/N560</f>
        <v>6.1084366642353514</v>
      </c>
      <c r="CM560" s="14">
        <f>AP560/AC560</f>
        <v>5.9999612297910287</v>
      </c>
    </row>
    <row r="561" spans="1:91" hidden="1" x14ac:dyDescent="0.2">
      <c r="A561">
        <v>771</v>
      </c>
      <c r="B561" s="2">
        <v>45170</v>
      </c>
      <c r="C561" s="3" t="s">
        <v>43</v>
      </c>
      <c r="D561" t="s">
        <v>38</v>
      </c>
      <c r="E561" s="3" t="s">
        <v>52</v>
      </c>
      <c r="F561" t="s">
        <v>33</v>
      </c>
      <c r="G561" t="str">
        <f>CONCATENATE(C561,E561)</f>
        <v>SFOOGG</v>
      </c>
      <c r="H561" t="s">
        <v>35</v>
      </c>
      <c r="I561">
        <f>U561/M561</f>
        <v>174.96</v>
      </c>
      <c r="J561" t="str">
        <f>_xlfn.CONCAT(C561,E561,H561)</f>
        <v>SFOOGG737-Max 9</v>
      </c>
      <c r="K561" s="4">
        <v>2338</v>
      </c>
      <c r="L561" s="4">
        <f>N561/M561</f>
        <v>100.12</v>
      </c>
      <c r="M561" s="4">
        <v>25</v>
      </c>
      <c r="N561" s="4">
        <v>2503</v>
      </c>
      <c r="O561" s="4">
        <f>P561/M561</f>
        <v>18.36</v>
      </c>
      <c r="P561" s="4">
        <v>459</v>
      </c>
      <c r="Q561" s="4">
        <v>643</v>
      </c>
      <c r="R561" s="4">
        <v>1402</v>
      </c>
      <c r="S561" s="4">
        <f>U561*K561</f>
        <v>10226412</v>
      </c>
      <c r="T561" s="7">
        <f>N561/U561</f>
        <v>0.57224508459076362</v>
      </c>
      <c r="U561" s="4">
        <v>4374</v>
      </c>
      <c r="V561" s="4">
        <v>131.42760135135137</v>
      </c>
      <c r="W561" s="7">
        <f>P561/X561</f>
        <v>0.81382978723404253</v>
      </c>
      <c r="X561" s="4">
        <v>564</v>
      </c>
      <c r="Y561" s="7">
        <f>Q561/Z561</f>
        <v>0.61005692599620498</v>
      </c>
      <c r="Z561" s="4">
        <v>1054</v>
      </c>
      <c r="AA561" s="7">
        <f>R561/AB561</f>
        <v>0.50852375770765323</v>
      </c>
      <c r="AB561" s="4">
        <v>2757</v>
      </c>
      <c r="AC561" s="4">
        <v>3334</v>
      </c>
      <c r="AD561" s="4">
        <f>AP561/AC561</f>
        <v>5.9991001799640076</v>
      </c>
      <c r="AE561" s="7">
        <f>AF561/(AF561+AH561+AJ561+AL561+AN561+AP561)</f>
        <v>0.28093288057998733</v>
      </c>
      <c r="AF561" s="4">
        <v>229750</v>
      </c>
      <c r="AG561" s="7">
        <f>AH561/(AF561+AH561+AJ561+AL561+AN561+AP561)</f>
        <v>0.22279353053456116</v>
      </c>
      <c r="AH561" s="4">
        <v>182203</v>
      </c>
      <c r="AI561" s="7">
        <f>AJ561/(AF561+AH561+AJ561+AL561+AN561+AP561)</f>
        <v>0.45295673450222607</v>
      </c>
      <c r="AJ561" s="4">
        <v>370433</v>
      </c>
      <c r="AK561" s="7">
        <f>AL561/(AF561+AH561+AJ561+AL561+AN561+AP561)</f>
        <v>1.2005218809724985E-2</v>
      </c>
      <c r="AL561" s="4">
        <v>9818</v>
      </c>
      <c r="AM561" s="7">
        <f>AN561/(AF561+AH561+AJ561+AL561+AN561+AP561)</f>
        <v>6.8548845637928565E-3</v>
      </c>
      <c r="AN561" s="4">
        <v>5606</v>
      </c>
      <c r="AO561" s="7">
        <f>AP561/(AF561+AH561+AJ561+AL561+AN561+AP561)</f>
        <v>2.4456751009707622E-2</v>
      </c>
      <c r="AP561" s="4">
        <v>20001</v>
      </c>
      <c r="AQ561" s="6">
        <f>AO561+AM561+AK561+AI561+AG561+AE561</f>
        <v>1</v>
      </c>
      <c r="AR561" s="4">
        <v>577928</v>
      </c>
      <c r="AS561" s="4">
        <f>AR561/M561</f>
        <v>23117.119999999999</v>
      </c>
      <c r="AT561" s="4">
        <f>AR561/V561</f>
        <v>4397.3107175181476</v>
      </c>
      <c r="AU561" s="7">
        <f>AR561/(AR561+AV561+AY561+BB561)</f>
        <v>0.3966757451294779</v>
      </c>
      <c r="AV561" s="4">
        <v>161150</v>
      </c>
      <c r="AW561" s="4">
        <f>AV561/M561</f>
        <v>6446</v>
      </c>
      <c r="AX561" s="7">
        <f>AV561/(AR561+AV561+AY561+BB561)</f>
        <v>0.11060944672626238</v>
      </c>
      <c r="AY561" s="4">
        <v>311047</v>
      </c>
      <c r="AZ561" s="4">
        <f>AY561/M561</f>
        <v>12441.88</v>
      </c>
      <c r="BA561" s="7">
        <f>AY561/(AR561+AV561+AY561+BB561)</f>
        <v>0.21349510751389225</v>
      </c>
      <c r="BB561" s="4">
        <v>406803</v>
      </c>
      <c r="BC561" s="11">
        <f>BB561/(AR561+AV561+AY561+BB561)</f>
        <v>0.27921970063036744</v>
      </c>
      <c r="BD561" s="9">
        <f>BC561+BA561+AX561+AU561</f>
        <v>1</v>
      </c>
      <c r="BE561" s="14">
        <f>(AF561+AH561+AJ561+AL561+AN561+AP561)</f>
        <v>817811</v>
      </c>
      <c r="BF561" s="14">
        <f t="shared" si="40"/>
        <v>-1456928</v>
      </c>
      <c r="BG561" s="13">
        <f>(AF561+AH561+AJ561+AL561+AN561+AP561)-(AR561+AV561+AY561+BB561)</f>
        <v>-639117</v>
      </c>
      <c r="BH561" s="13">
        <f t="shared" si="41"/>
        <v>1</v>
      </c>
      <c r="BI561" s="14">
        <f>AF561/W561</f>
        <v>282307.18954248365</v>
      </c>
      <c r="BJ561" s="14">
        <f>AH561/Y561</f>
        <v>298665.57076205284</v>
      </c>
      <c r="BK561" s="14">
        <f>AJ561/AA561</f>
        <v>728447.7753209701</v>
      </c>
      <c r="BL561" s="14">
        <f>BI561+BJ561+BK561</f>
        <v>1309420.5356255067</v>
      </c>
      <c r="BM561" s="14">
        <f>(AF561/W561)-AF561</f>
        <v>52557.189542483655</v>
      </c>
      <c r="BN561" s="14">
        <f>AH561/Y561-AH561</f>
        <v>116462.57076205284</v>
      </c>
      <c r="BO561" s="14">
        <f>AJ561/AA561-AJ561</f>
        <v>358014.7753209701</v>
      </c>
      <c r="BP561" s="14">
        <f>BG561/S561</f>
        <v>-6.2496699722248625E-2</v>
      </c>
      <c r="BQ561" s="14">
        <f>(BG561-CA561)/S561</f>
        <v>-6.0435235601203993E-2</v>
      </c>
      <c r="BR561" s="27">
        <f>BQ561-BP561</f>
        <v>2.0614641210446316E-3</v>
      </c>
      <c r="BS561" s="28">
        <f t="shared" si="42"/>
        <v>5852014</v>
      </c>
      <c r="BT561" s="11">
        <f>BS561/S561</f>
        <v>0.57224508459076362</v>
      </c>
      <c r="BU561" s="14">
        <f>(BE561-AP561)*1/BT561-(BE561-AP561)</f>
        <v>596365.36556132627</v>
      </c>
      <c r="BV561" s="14">
        <f t="shared" si="43"/>
        <v>7.9970472537190945E-2</v>
      </c>
      <c r="BW561" s="27">
        <f>(AR561+AV561+AY561+BB561)/S561</f>
        <v>0.14246717225943958</v>
      </c>
      <c r="BX561" s="13">
        <f>(AF561+AH561+AJ561+AL561+AN561)/N561</f>
        <v>318.74151018777468</v>
      </c>
      <c r="BY561" s="26">
        <f>BX561/K561</f>
        <v>0.13633084268082749</v>
      </c>
      <c r="BZ561" s="11">
        <f>AP561/BE561</f>
        <v>2.4456751009707622E-2</v>
      </c>
      <c r="CA561" s="15">
        <f>-(BM561+BN561+BO561)/M561</f>
        <v>-21081.381425020267</v>
      </c>
      <c r="CB561" s="15">
        <f>BG561-CA561</f>
        <v>-618035.61857497972</v>
      </c>
      <c r="CC561" s="18">
        <f t="shared" si="44"/>
        <v>1</v>
      </c>
      <c r="CD561" s="17">
        <f>(AF561/(AF561+AH561+AJ561))/(X561/(X561+Z561+AB561))</f>
        <v>2.2778934344736661</v>
      </c>
      <c r="CE561" s="19">
        <f>(AH561/(AF561+AH561+AJ561))/(Z561/(X561+Z561+AB561))</f>
        <v>0.96665588508651468</v>
      </c>
      <c r="CF561" s="18">
        <f>(AJ561/(AF561+AH561+AJ561))/(AB561/(X561+Z561+AB561))</f>
        <v>0.75132854554793826</v>
      </c>
      <c r="CG561">
        <f>AH561/Z561</f>
        <v>172.86812144212524</v>
      </c>
      <c r="CH561" s="11">
        <f>BB561/BE561</f>
        <v>0.49742911259447475</v>
      </c>
      <c r="CI561" s="14">
        <f>AY561/V561</f>
        <v>2366.6794250354151</v>
      </c>
      <c r="CJ561" s="14">
        <f>AV561/M561</f>
        <v>6446</v>
      </c>
      <c r="CK561" s="17">
        <f>N561/V561</f>
        <v>19.044705786789919</v>
      </c>
      <c r="CL561" s="17">
        <f>(AL561+AN561)/N561</f>
        <v>6.1622053535757093</v>
      </c>
      <c r="CM561" s="14">
        <f>AP561/AC561</f>
        <v>5.9991001799640076</v>
      </c>
    </row>
    <row r="562" spans="1:91" hidden="1" x14ac:dyDescent="0.2">
      <c r="A562">
        <v>1185</v>
      </c>
      <c r="B562" s="2">
        <v>45231</v>
      </c>
      <c r="C562" s="3" t="s">
        <v>43</v>
      </c>
      <c r="D562" t="s">
        <v>38</v>
      </c>
      <c r="E562" s="3" t="s">
        <v>32</v>
      </c>
      <c r="F562" t="s">
        <v>33</v>
      </c>
      <c r="G562" t="str">
        <f>CONCATENATE(C562,E562)</f>
        <v>SFOHNL</v>
      </c>
      <c r="H562" t="s">
        <v>48</v>
      </c>
      <c r="I562">
        <f>U562/M562</f>
        <v>165.5</v>
      </c>
      <c r="J562" t="str">
        <f>_xlfn.CONCAT(C562,E562,H562)</f>
        <v>SFOHNLA321</v>
      </c>
      <c r="K562" s="4">
        <v>2399</v>
      </c>
      <c r="L562" s="4">
        <f>N562/M562</f>
        <v>155.25</v>
      </c>
      <c r="M562" s="4">
        <v>4</v>
      </c>
      <c r="N562" s="4">
        <v>621</v>
      </c>
      <c r="O562" s="4">
        <f>P562/M562</f>
        <v>22</v>
      </c>
      <c r="P562" s="4">
        <v>88</v>
      </c>
      <c r="Q562" s="4">
        <v>165</v>
      </c>
      <c r="R562" s="4">
        <v>368</v>
      </c>
      <c r="S562" s="4">
        <f>U562*K562</f>
        <v>1588138</v>
      </c>
      <c r="T562" s="7">
        <f>N562/U562</f>
        <v>0.9380664652567976</v>
      </c>
      <c r="U562" s="4">
        <v>662</v>
      </c>
      <c r="V562" s="4">
        <v>18.953439597315434</v>
      </c>
      <c r="W562" s="7">
        <f>P562/X562</f>
        <v>1</v>
      </c>
      <c r="X562" s="4">
        <v>88</v>
      </c>
      <c r="Y562" s="7">
        <f>Q562/Z562</f>
        <v>1</v>
      </c>
      <c r="Z562" s="4">
        <v>165</v>
      </c>
      <c r="AA562" s="7">
        <f>R562/AB562</f>
        <v>0.89756097560975612</v>
      </c>
      <c r="AB562" s="4">
        <v>410</v>
      </c>
      <c r="AC562" s="4">
        <v>3877</v>
      </c>
      <c r="AD562" s="4">
        <f>AP562/AC562</f>
        <v>5.9992262058292498</v>
      </c>
      <c r="AE562" s="7">
        <f>AF562/(AF562+AH562+AJ562+AL562+AN562+AP562)</f>
        <v>0.20233996163606685</v>
      </c>
      <c r="AF562" s="4">
        <v>50949</v>
      </c>
      <c r="AG562" s="7">
        <f>AH562/(AF562+AH562+AJ562+AL562+AN562+AP562)</f>
        <v>0.23080314060024068</v>
      </c>
      <c r="AH562" s="4">
        <v>58116</v>
      </c>
      <c r="AI562" s="7">
        <f>AJ562/(AF562+AH562+AJ562+AL562+AN562+AP562)</f>
        <v>0.45540689200513107</v>
      </c>
      <c r="AJ562" s="4">
        <v>114671</v>
      </c>
      <c r="AK562" s="7">
        <f>AL562/(AF562+AH562+AJ562+AL562+AN562+AP562)</f>
        <v>1.0285982073002672E-2</v>
      </c>
      <c r="AL562" s="4">
        <v>2590</v>
      </c>
      <c r="AM562" s="7">
        <f>AN562/(AF562+AH562+AJ562+AL562+AN562+AP562)</f>
        <v>8.7927275326748714E-3</v>
      </c>
      <c r="AN562" s="4">
        <v>2214</v>
      </c>
      <c r="AO562" s="7">
        <f>AP562/(AF562+AH562+AJ562+AL562+AN562+AP562)</f>
        <v>9.237129615288385E-2</v>
      </c>
      <c r="AP562" s="4">
        <v>23259</v>
      </c>
      <c r="AQ562" s="6">
        <f>AO562+AM562+AK562+AI562+AG562+AE562</f>
        <v>1</v>
      </c>
      <c r="AR562" s="4">
        <v>85651</v>
      </c>
      <c r="AS562" s="4">
        <f>AR562/M562</f>
        <v>21412.75</v>
      </c>
      <c r="AT562" s="4">
        <f>AR562/V562</f>
        <v>4519.0214451698575</v>
      </c>
      <c r="AU562" s="7">
        <f>AR562/(AR562+AV562+AY562+BB562)</f>
        <v>0.39328236563583352</v>
      </c>
      <c r="AV562" s="4">
        <v>24337</v>
      </c>
      <c r="AW562" s="4">
        <f>AV562/M562</f>
        <v>6084.25</v>
      </c>
      <c r="AX562" s="7">
        <f>AV562/(AR562+AV562+AY562+BB562)</f>
        <v>0.11174782468948734</v>
      </c>
      <c r="AY562" s="4">
        <v>49337</v>
      </c>
      <c r="AZ562" s="4">
        <f>AY562/M562</f>
        <v>12334.25</v>
      </c>
      <c r="BA562" s="7">
        <f>AY562/(AR562+AV562+AY562+BB562)</f>
        <v>0.22653993617558602</v>
      </c>
      <c r="BB562" s="4">
        <v>58460</v>
      </c>
      <c r="BC562" s="11">
        <f>BB562/(AR562+AV562+AY562+BB562)</f>
        <v>0.26842987349909314</v>
      </c>
      <c r="BD562" s="9">
        <f>BC562+BA562+AX562+AU562</f>
        <v>1</v>
      </c>
      <c r="BE562" s="14">
        <f>(AF562+AH562+AJ562+AL562+AN562+AP562)</f>
        <v>251799</v>
      </c>
      <c r="BF562" s="14">
        <f t="shared" si="40"/>
        <v>-217785</v>
      </c>
      <c r="BG562" s="13">
        <f>(AF562+AH562+AJ562+AL562+AN562+AP562)-(AR562+AV562+AY562+BB562)</f>
        <v>34014</v>
      </c>
      <c r="BH562" s="13">
        <f t="shared" si="41"/>
        <v>0</v>
      </c>
      <c r="BI562" s="14">
        <f>AF562/W562</f>
        <v>50949</v>
      </c>
      <c r="BJ562" s="14">
        <f>AH562/Y562</f>
        <v>58116</v>
      </c>
      <c r="BK562" s="14">
        <f>AJ562/AA562</f>
        <v>127758.45108695651</v>
      </c>
      <c r="BL562" s="14">
        <f>BI562+BJ562+BK562</f>
        <v>236823.45108695651</v>
      </c>
      <c r="BM562" s="14">
        <f>(AF562/W562)-AF562</f>
        <v>0</v>
      </c>
      <c r="BN562" s="14">
        <f>AH562/Y562-AH562</f>
        <v>0</v>
      </c>
      <c r="BO562" s="14">
        <f>AJ562/AA562-AJ562</f>
        <v>13087.451086956513</v>
      </c>
      <c r="BP562" s="14">
        <f>BG562/S562</f>
        <v>2.1417534244505199E-2</v>
      </c>
      <c r="BQ562" s="14">
        <f>(BG562-CA562)/S562</f>
        <v>2.347772219526208E-2</v>
      </c>
      <c r="BR562" s="27">
        <f>BQ562-BP562</f>
        <v>2.060187950756881E-3</v>
      </c>
      <c r="BS562" s="28">
        <f t="shared" si="42"/>
        <v>1489779</v>
      </c>
      <c r="BT562" s="11">
        <f>BS562/S562</f>
        <v>0.9380664652567976</v>
      </c>
      <c r="BU562" s="14">
        <f>(BE562-AP562)*1/BT562-(BE562-AP562)</f>
        <v>15088.792270531383</v>
      </c>
      <c r="BV562" s="14">
        <f t="shared" si="43"/>
        <v>0.1585498237558701</v>
      </c>
      <c r="BW562" s="27">
        <f>(AR562+AV562+AY562+BB562)/S562</f>
        <v>0.13713228951136489</v>
      </c>
      <c r="BX562" s="13">
        <f>(AF562+AH562+AJ562+AL562+AN562)/N562</f>
        <v>368.0193236714976</v>
      </c>
      <c r="BY562" s="26">
        <f>BX562/K562</f>
        <v>0.1534053037396822</v>
      </c>
      <c r="BZ562" s="11">
        <f>AP562/BE562</f>
        <v>9.237129615288385E-2</v>
      </c>
      <c r="CA562" s="15">
        <f>-(BM562+BN562+BO562)/M562</f>
        <v>-3271.8627717391282</v>
      </c>
      <c r="CB562" s="15">
        <f>BG562-CA562</f>
        <v>37285.862771739128</v>
      </c>
      <c r="CC562" s="18">
        <f t="shared" si="44"/>
        <v>0</v>
      </c>
      <c r="CD562" s="17">
        <f>(AF562/(AF562+AH562+AJ562))/(X562/(X562+Z562+AB562))</f>
        <v>1.7156577293205955</v>
      </c>
      <c r="CE562" s="19">
        <f>(AH562/(AF562+AH562+AJ562))/(Z562/(X562+Z562+AB562))</f>
        <v>1.0437330360132233</v>
      </c>
      <c r="CF562" s="18">
        <f>(AJ562/(AF562+AH562+AJ562))/(AB562/(X562+Z562+AB562))</f>
        <v>0.8287955338478189</v>
      </c>
      <c r="CG562">
        <f>AH562/Z562</f>
        <v>352.21818181818179</v>
      </c>
      <c r="CH562" s="11">
        <f>BB562/BE562</f>
        <v>0.2321693096477746</v>
      </c>
      <c r="CI562" s="14">
        <f>AY562/V562</f>
        <v>2603.063140422707</v>
      </c>
      <c r="CJ562" s="14">
        <f>AV562/M562</f>
        <v>6084.25</v>
      </c>
      <c r="CK562" s="17">
        <f>N562/V562</f>
        <v>32.764501493858589</v>
      </c>
      <c r="CL562" s="17">
        <f>(AL562+AN562)/N562</f>
        <v>7.7359098228663443</v>
      </c>
      <c r="CM562" s="14">
        <f>AP562/AC562</f>
        <v>5.9992262058292498</v>
      </c>
    </row>
    <row r="563" spans="1:91" hidden="1" x14ac:dyDescent="0.2">
      <c r="A563">
        <v>471</v>
      </c>
      <c r="B563" s="2">
        <v>44866</v>
      </c>
      <c r="C563" s="3" t="s">
        <v>37</v>
      </c>
      <c r="D563" t="s">
        <v>38</v>
      </c>
      <c r="E563" s="3" t="s">
        <v>41</v>
      </c>
      <c r="F563" t="s">
        <v>42</v>
      </c>
      <c r="G563" t="str">
        <f>CONCATENATE(C563,E563)</f>
        <v>LAXSEA</v>
      </c>
      <c r="H563" t="s">
        <v>35</v>
      </c>
      <c r="I563">
        <f>U563/M563</f>
        <v>178</v>
      </c>
      <c r="J563" t="str">
        <f>_xlfn.CONCAT(C563,E563,H563)</f>
        <v>LAXSEA737-Max 9</v>
      </c>
      <c r="K563" s="4">
        <v>954</v>
      </c>
      <c r="L563" s="4">
        <f>N563/M563</f>
        <v>133.56521739130434</v>
      </c>
      <c r="M563" s="4">
        <v>23</v>
      </c>
      <c r="N563" s="4">
        <v>3072</v>
      </c>
      <c r="O563" s="4">
        <f>P563/M563</f>
        <v>23</v>
      </c>
      <c r="P563" s="4">
        <v>529</v>
      </c>
      <c r="Q563" s="4">
        <v>866</v>
      </c>
      <c r="R563" s="4">
        <v>1677</v>
      </c>
      <c r="S563" s="4">
        <f>U563*K563</f>
        <v>3905676</v>
      </c>
      <c r="T563" s="7">
        <f>N563/U563</f>
        <v>0.75036638983878845</v>
      </c>
      <c r="U563" s="4">
        <v>4094</v>
      </c>
      <c r="V563" s="4">
        <v>63.996736725663716</v>
      </c>
      <c r="W563" s="7">
        <f>P563/X563</f>
        <v>1</v>
      </c>
      <c r="X563" s="4">
        <v>529</v>
      </c>
      <c r="Y563" s="7">
        <f>Q563/Z563</f>
        <v>0.87563195146612738</v>
      </c>
      <c r="Z563" s="4">
        <v>989</v>
      </c>
      <c r="AA563" s="7">
        <f>R563/AB563</f>
        <v>0.65100931677018636</v>
      </c>
      <c r="AB563" s="4">
        <v>2576</v>
      </c>
      <c r="AC563" s="4">
        <v>36073</v>
      </c>
      <c r="AD563" s="4">
        <f>AP563/AC563</f>
        <v>4.9999445568707896</v>
      </c>
      <c r="AE563" s="7">
        <f>AF563/(AF563+AH563+AJ563+AL563+AN563+AP563)</f>
        <v>0.20788664737465429</v>
      </c>
      <c r="AF563" s="4">
        <v>175358</v>
      </c>
      <c r="AG563" s="7">
        <f>AH563/(AF563+AH563+AJ563+AL563+AN563+AP563)</f>
        <v>0.21104007340606762</v>
      </c>
      <c r="AH563" s="4">
        <v>178018</v>
      </c>
      <c r="AI563" s="7">
        <f>AJ563/(AF563+AH563+AJ563+AL563+AN563+AP563)</f>
        <v>0.35333308833030835</v>
      </c>
      <c r="AJ563" s="4">
        <v>298046</v>
      </c>
      <c r="AK563" s="7">
        <f>AL563/(AF563+AH563+AJ563+AL563+AN563+AP563)</f>
        <v>1.1932042483524535E-2</v>
      </c>
      <c r="AL563" s="4">
        <v>10065</v>
      </c>
      <c r="AM563" s="7">
        <f>AN563/(AF563+AH563+AJ563+AL563+AN563+AP563)</f>
        <v>1.9880809980000638E-3</v>
      </c>
      <c r="AN563" s="4">
        <v>1677</v>
      </c>
      <c r="AO563" s="7">
        <f>AP563/(AF563+AH563+AJ563+AL563+AN563+AP563)</f>
        <v>0.21382006740744516</v>
      </c>
      <c r="AP563" s="4">
        <v>180363</v>
      </c>
      <c r="AQ563" s="6">
        <f>AO563+AM563+AK563+AI563+AG563+AE563</f>
        <v>1</v>
      </c>
      <c r="AR563" s="4">
        <v>217247</v>
      </c>
      <c r="AS563" s="4">
        <f>AR563/M563</f>
        <v>9445.5217391304341</v>
      </c>
      <c r="AT563" s="4">
        <f>AR563/V563</f>
        <v>3394.6574640403574</v>
      </c>
      <c r="AU563" s="7">
        <f>AR563/(AR563+AV563+AY563+BB563)</f>
        <v>0.31944658882208232</v>
      </c>
      <c r="AV563" s="4">
        <v>120509</v>
      </c>
      <c r="AW563" s="4">
        <f>AV563/M563</f>
        <v>5239.521739130435</v>
      </c>
      <c r="AX563" s="7">
        <f>AV563/(AR563+AV563+AY563+BB563)</f>
        <v>0.17720009469571649</v>
      </c>
      <c r="AY563" s="4">
        <v>188602</v>
      </c>
      <c r="AZ563" s="4">
        <f>AY563/M563</f>
        <v>8200.0869565217399</v>
      </c>
      <c r="BA563" s="7">
        <f>AY563/(AR563+AV563+AY563+BB563)</f>
        <v>0.27732611057930545</v>
      </c>
      <c r="BB563" s="4">
        <v>153715</v>
      </c>
      <c r="BC563" s="11">
        <f>BB563/(AR563+AV563+AY563+BB563)</f>
        <v>0.22602720590289571</v>
      </c>
      <c r="BD563" s="9">
        <f>BC563+BA563+AX563+AU563</f>
        <v>1</v>
      </c>
      <c r="BE563" s="14">
        <f>(AF563+AH563+AJ563+AL563+AN563+AP563)</f>
        <v>843527</v>
      </c>
      <c r="BF563" s="14">
        <f t="shared" si="40"/>
        <v>-680073</v>
      </c>
      <c r="BG563" s="13">
        <f>(AF563+AH563+AJ563+AL563+AN563+AP563)-(AR563+AV563+AY563+BB563)</f>
        <v>163454</v>
      </c>
      <c r="BH563" s="13">
        <f t="shared" si="41"/>
        <v>0</v>
      </c>
      <c r="BI563" s="14">
        <f>AF563/W563</f>
        <v>175358</v>
      </c>
      <c r="BJ563" s="14">
        <f>AH563/Y563</f>
        <v>203302.31177829101</v>
      </c>
      <c r="BK563" s="14">
        <f>AJ563/AA563</f>
        <v>457821.40488968394</v>
      </c>
      <c r="BL563" s="14">
        <f>BI563+BJ563+BK563</f>
        <v>836481.71666797495</v>
      </c>
      <c r="BM563" s="14">
        <f>(AF563/W563)-AF563</f>
        <v>0</v>
      </c>
      <c r="BN563" s="14">
        <f>AH563/Y563-AH563</f>
        <v>25284.311778291012</v>
      </c>
      <c r="BO563" s="14">
        <f>AJ563/AA563-AJ563</f>
        <v>159775.40488968394</v>
      </c>
      <c r="BP563" s="14">
        <f>BG563/S563</f>
        <v>4.185037366130729E-2</v>
      </c>
      <c r="BQ563" s="14">
        <f>(BG563-CA563)/S563</f>
        <v>4.3910471487583209E-2</v>
      </c>
      <c r="BR563" s="27">
        <f>BQ563-BP563</f>
        <v>2.0600978262759195E-3</v>
      </c>
      <c r="BS563" s="28">
        <f t="shared" si="42"/>
        <v>2930688</v>
      </c>
      <c r="BT563" s="11">
        <f>BS563/S563</f>
        <v>0.75036638983878845</v>
      </c>
      <c r="BU563" s="14">
        <f>(BE563-AP563)*1/BT563-(BE563-AP563)</f>
        <v>220622.91927083337</v>
      </c>
      <c r="BV563" s="14">
        <f t="shared" si="43"/>
        <v>0.21597464817870196</v>
      </c>
      <c r="BW563" s="27">
        <f>(AR563+AV563+AY563+BB563)/S563</f>
        <v>0.17412427451739468</v>
      </c>
      <c r="BX563" s="13">
        <f>(AF563+AH563+AJ563+AL563+AN563)/N563</f>
        <v>215.87369791666666</v>
      </c>
      <c r="BY563" s="26">
        <f>BX563/K563</f>
        <v>0.22628270221872815</v>
      </c>
      <c r="BZ563" s="11">
        <f>AP563/BE563</f>
        <v>0.21382006740744516</v>
      </c>
      <c r="CA563" s="15">
        <f>-(BM563+BN563+BO563)/M563</f>
        <v>-8046.074637738041</v>
      </c>
      <c r="CB563" s="15">
        <f>BG563-CA563</f>
        <v>171500.07463773803</v>
      </c>
      <c r="CC563" s="18">
        <f t="shared" si="44"/>
        <v>0</v>
      </c>
      <c r="CD563" s="17">
        <f>(AF563/(AF563+AH563+AJ563))/(X563/(X563+Z563+AB563))</f>
        <v>2.0833168587837201</v>
      </c>
      <c r="CE563" s="19">
        <f>(AH563/(AF563+AH563+AJ563))/(Z563/(X563+Z563+AB563))</f>
        <v>1.13123554459357</v>
      </c>
      <c r="CF563" s="18">
        <f>(AJ563/(AF563+AH563+AJ563))/(AB563/(X563+Z563+AB563))</f>
        <v>0.72714806991474046</v>
      </c>
      <c r="CG563">
        <f>AH563/Z563</f>
        <v>179.9979777553084</v>
      </c>
      <c r="CH563" s="11">
        <f>BB563/BE563</f>
        <v>0.18222890316492538</v>
      </c>
      <c r="CI563" s="14">
        <f>AY563/V563</f>
        <v>2947.0565164671525</v>
      </c>
      <c r="CJ563" s="14">
        <f>AV563/M563</f>
        <v>5239.521739130435</v>
      </c>
      <c r="CK563" s="17">
        <f>N563/V563</f>
        <v>48.00244758055107</v>
      </c>
      <c r="CL563" s="17">
        <f>(AL563+AN563)/N563</f>
        <v>3.822265625</v>
      </c>
      <c r="CM563" s="14">
        <f>AP563/AC563</f>
        <v>4.9999445568707896</v>
      </c>
    </row>
    <row r="564" spans="1:91" hidden="1" x14ac:dyDescent="0.2">
      <c r="A564">
        <v>347</v>
      </c>
      <c r="B564" s="2">
        <v>44835</v>
      </c>
      <c r="C564" s="3" t="s">
        <v>41</v>
      </c>
      <c r="D564" t="s">
        <v>42</v>
      </c>
      <c r="E564" s="3" t="s">
        <v>57</v>
      </c>
      <c r="F564" t="s">
        <v>56</v>
      </c>
      <c r="G564" t="str">
        <f>CONCATENATE(C564,E564)</f>
        <v>SEAYYC</v>
      </c>
      <c r="H564" t="s">
        <v>40</v>
      </c>
      <c r="I564">
        <f>U564/M564</f>
        <v>76</v>
      </c>
      <c r="J564" t="str">
        <f>_xlfn.CONCAT(C564,E564,H564)</f>
        <v>SEAYYCE175</v>
      </c>
      <c r="K564" s="4">
        <v>452</v>
      </c>
      <c r="L564" s="4">
        <f>N564/M564</f>
        <v>61.645161290322584</v>
      </c>
      <c r="M564" s="4">
        <v>31</v>
      </c>
      <c r="N564" s="4">
        <v>1911</v>
      </c>
      <c r="O564" s="4">
        <f>P564/M564</f>
        <v>8.3548387096774199</v>
      </c>
      <c r="P564" s="4">
        <v>259</v>
      </c>
      <c r="Q564" s="4">
        <v>408</v>
      </c>
      <c r="R564" s="4">
        <v>1244</v>
      </c>
      <c r="S564" s="4">
        <f>U564*K564</f>
        <v>1064912</v>
      </c>
      <c r="T564" s="7">
        <f>N564/U564</f>
        <v>0.81112054329371819</v>
      </c>
      <c r="U564" s="4">
        <v>2356</v>
      </c>
      <c r="V564" s="4">
        <v>23.223526170798902</v>
      </c>
      <c r="W564" s="7">
        <f>P564/X564</f>
        <v>0.8354838709677419</v>
      </c>
      <c r="X564" s="4">
        <v>310</v>
      </c>
      <c r="Y564" s="7">
        <f>Q564/Z564</f>
        <v>0.73118279569892475</v>
      </c>
      <c r="Z564" s="4">
        <v>558</v>
      </c>
      <c r="AA564" s="7">
        <f>R564/AB564</f>
        <v>0.83602150537634412</v>
      </c>
      <c r="AB564" s="4">
        <v>1488</v>
      </c>
      <c r="AC564" s="4">
        <v>250</v>
      </c>
      <c r="AD564" s="4">
        <f>AP564/AC564</f>
        <v>5</v>
      </c>
      <c r="AE564" s="7">
        <f>AF564/(AF564+AH564+AJ564+AL564+AN564+AP564)</f>
        <v>0.20418870927829535</v>
      </c>
      <c r="AF564" s="4">
        <v>61061</v>
      </c>
      <c r="AG564" s="7">
        <f>AH564/(AF564+AH564+AJ564+AL564+AN564+AP564)</f>
        <v>0.21895586573123507</v>
      </c>
      <c r="AH564" s="4">
        <v>65477</v>
      </c>
      <c r="AI564" s="7">
        <f>AJ564/(AF564+AH564+AJ564+AL564+AN564+AP564)</f>
        <v>0.54353569063877316</v>
      </c>
      <c r="AJ564" s="4">
        <v>162540</v>
      </c>
      <c r="AK564" s="7">
        <f>AL564/(AF564+AH564+AJ564+AL564+AN564+AP564)</f>
        <v>2.4979768728138521E-2</v>
      </c>
      <c r="AL564" s="4">
        <v>7470</v>
      </c>
      <c r="AM564" s="7">
        <f>AN564/(AF564+AH564+AJ564+AL564+AN564+AP564)</f>
        <v>4.1599507761451568E-3</v>
      </c>
      <c r="AN564" s="4">
        <v>1244</v>
      </c>
      <c r="AO564" s="7">
        <f>AP564/(AF564+AH564+AJ564+AL564+AN564+AP564)</f>
        <v>4.1800148474127382E-3</v>
      </c>
      <c r="AP564" s="4">
        <v>1250</v>
      </c>
      <c r="AQ564" s="6">
        <f>AO564+AM564+AK564+AI564+AG564+AE564</f>
        <v>1</v>
      </c>
      <c r="AR564" s="4">
        <v>37288</v>
      </c>
      <c r="AS564" s="4">
        <f>AR564/M564</f>
        <v>1202.8387096774193</v>
      </c>
      <c r="AT564" s="4">
        <f>AR564/V564</f>
        <v>1605.6131926634669</v>
      </c>
      <c r="AU564" s="7">
        <f>AR564/(AR564+AV564+AY564+BB564)</f>
        <v>0.20151863161023589</v>
      </c>
      <c r="AV564" s="4">
        <v>84073</v>
      </c>
      <c r="AW564" s="4">
        <f>AV564/M564</f>
        <v>2712.0322580645161</v>
      </c>
      <c r="AX564" s="7">
        <f>AV564/(AR564+AV564+AY564+BB564)</f>
        <v>0.45436268814008163</v>
      </c>
      <c r="AY564" s="4">
        <v>42577</v>
      </c>
      <c r="AZ564" s="4">
        <f>AY564/M564</f>
        <v>1373.4516129032259</v>
      </c>
      <c r="BA564" s="7">
        <f>AY564/(AR564+AV564+AY564+BB564)</f>
        <v>0.23010241305698922</v>
      </c>
      <c r="BB564" s="4">
        <v>21097</v>
      </c>
      <c r="BC564" s="11">
        <f>BB564/(AR564+AV564+AY564+BB564)</f>
        <v>0.11401626719269327</v>
      </c>
      <c r="BD564" s="9">
        <f>BC564+BA564+AX564+AU564</f>
        <v>1</v>
      </c>
      <c r="BE564" s="14">
        <f>(AF564+AH564+AJ564+AL564+AN564+AP564)</f>
        <v>299042</v>
      </c>
      <c r="BF564" s="14">
        <f t="shared" si="40"/>
        <v>-185035</v>
      </c>
      <c r="BG564" s="13">
        <f>(AF564+AH564+AJ564+AL564+AN564+AP564)-(AR564+AV564+AY564+BB564)</f>
        <v>114007</v>
      </c>
      <c r="BH564" s="13">
        <f t="shared" si="41"/>
        <v>0</v>
      </c>
      <c r="BI564" s="14">
        <f>AF564/W564</f>
        <v>73084.5945945946</v>
      </c>
      <c r="BJ564" s="14">
        <f>AH564/Y564</f>
        <v>89549.426470588238</v>
      </c>
      <c r="BK564" s="14">
        <f>AJ564/AA564</f>
        <v>194420.83601286172</v>
      </c>
      <c r="BL564" s="14">
        <f>BI564+BJ564+BK564</f>
        <v>357054.85707804456</v>
      </c>
      <c r="BM564" s="14">
        <f>(AF564/W564)-AF564</f>
        <v>12023.5945945946</v>
      </c>
      <c r="BN564" s="14">
        <f>AH564/Y564-AH564</f>
        <v>24072.426470588238</v>
      </c>
      <c r="BO564" s="14">
        <f>AJ564/AA564-AJ564</f>
        <v>31880.836012861721</v>
      </c>
      <c r="BP564" s="14">
        <f>BG564/S564</f>
        <v>0.10705767237105038</v>
      </c>
      <c r="BQ564" s="14">
        <f>(BG564-CA564)/S564</f>
        <v>0.10911681138087208</v>
      </c>
      <c r="BR564" s="27">
        <f>BQ564-BP564</f>
        <v>2.0591390098217005E-3</v>
      </c>
      <c r="BS564" s="28">
        <f t="shared" si="42"/>
        <v>863772</v>
      </c>
      <c r="BT564" s="11">
        <f>BS564/S564</f>
        <v>0.81112054329371819</v>
      </c>
      <c r="BU564" s="14">
        <f>(BE564-AP564)*1/BT564-(BE564-AP564)</f>
        <v>69344.55259026686</v>
      </c>
      <c r="BV564" s="14">
        <f t="shared" si="43"/>
        <v>0.28081381372357528</v>
      </c>
      <c r="BW564" s="27">
        <f>(AR564+AV564+AY564+BB564)/S564</f>
        <v>0.1737561413525249</v>
      </c>
      <c r="BX564" s="13">
        <f>(AF564+AH564+AJ564+AL564+AN564)/N564</f>
        <v>155.83045525902668</v>
      </c>
      <c r="BY564" s="26">
        <f>BX564/K564</f>
        <v>0.34475764437837758</v>
      </c>
      <c r="BZ564" s="11">
        <f>AP564/BE564</f>
        <v>4.1800148474127382E-3</v>
      </c>
      <c r="CA564" s="15">
        <f>-(BM564+BN564+BO564)/M564</f>
        <v>-2192.801841227244</v>
      </c>
      <c r="CB564" s="15">
        <f>BG564-CA564</f>
        <v>116199.80184122725</v>
      </c>
      <c r="CC564" s="18">
        <f t="shared" si="44"/>
        <v>0</v>
      </c>
      <c r="CD564" s="17">
        <f>(AF564/(AF564+AH564+AJ564))/(X564/(X564+Z564+AB564))</f>
        <v>1.6053231307813118</v>
      </c>
      <c r="CE564" s="19">
        <f>(AH564/(AF564+AH564+AJ564))/(Z564/(X564+Z564+AB564))</f>
        <v>0.95634549998424123</v>
      </c>
      <c r="CF564" s="18">
        <f>(AJ564/(AF564+AH564+AJ564))/(AB564/(X564+Z564+AB564))</f>
        <v>0.89026145192646966</v>
      </c>
      <c r="CG564">
        <f>AH564/Z564</f>
        <v>117.34229390681004</v>
      </c>
      <c r="CH564" s="11">
        <f>BB564/BE564</f>
        <v>7.0548618588693227E-2</v>
      </c>
      <c r="CI564" s="14">
        <f>AY564/V564</f>
        <v>1833.3563855404534</v>
      </c>
      <c r="CJ564" s="14">
        <f>AV564/M564</f>
        <v>2712.0322580645161</v>
      </c>
      <c r="CK564" s="17">
        <f>N564/V564</f>
        <v>82.28724552617156</v>
      </c>
      <c r="CL564" s="17">
        <f>(AL564+AN564)/N564</f>
        <v>4.5599162742019885</v>
      </c>
      <c r="CM564" s="14">
        <f>AP564/AC564</f>
        <v>5</v>
      </c>
    </row>
    <row r="565" spans="1:91" hidden="1" x14ac:dyDescent="0.2">
      <c r="A565">
        <v>735</v>
      </c>
      <c r="B565" s="2">
        <v>45170</v>
      </c>
      <c r="C565" s="3" t="s">
        <v>41</v>
      </c>
      <c r="D565" t="s">
        <v>42</v>
      </c>
      <c r="E565" s="3" t="s">
        <v>52</v>
      </c>
      <c r="F565" t="s">
        <v>33</v>
      </c>
      <c r="G565" t="str">
        <f>CONCATENATE(C565,E565)</f>
        <v>SEAOGG</v>
      </c>
      <c r="H565" t="s">
        <v>35</v>
      </c>
      <c r="I565">
        <f>U565/M565</f>
        <v>180.36842105263159</v>
      </c>
      <c r="J565" t="str">
        <f>_xlfn.CONCAT(C565,E565,H565)</f>
        <v>SEAOGG737-Max 9</v>
      </c>
      <c r="K565" s="4">
        <v>2640</v>
      </c>
      <c r="L565" s="4">
        <f>N565/M565</f>
        <v>115.68421052631579</v>
      </c>
      <c r="M565" s="4">
        <v>19</v>
      </c>
      <c r="N565" s="4">
        <v>2198</v>
      </c>
      <c r="O565" s="4">
        <f>P565/M565</f>
        <v>14.947368421052632</v>
      </c>
      <c r="P565" s="4">
        <v>284</v>
      </c>
      <c r="Q565" s="4">
        <v>531</v>
      </c>
      <c r="R565" s="4">
        <v>1383</v>
      </c>
      <c r="S565" s="4">
        <f>U565*K565</f>
        <v>9047280</v>
      </c>
      <c r="T565" s="7">
        <f>N565/U565</f>
        <v>0.64137729792821707</v>
      </c>
      <c r="U565" s="4">
        <v>3427</v>
      </c>
      <c r="V565" s="4">
        <v>118.17467788861181</v>
      </c>
      <c r="W565" s="7">
        <f>P565/X565</f>
        <v>0.64108352144469527</v>
      </c>
      <c r="X565" s="4">
        <v>443</v>
      </c>
      <c r="Y565" s="7">
        <f>Q565/Z565</f>
        <v>0.64130434782608692</v>
      </c>
      <c r="Z565" s="4">
        <v>828</v>
      </c>
      <c r="AA565" s="7">
        <f>R565/AB565</f>
        <v>0.64146567717996295</v>
      </c>
      <c r="AB565" s="4">
        <v>2156</v>
      </c>
      <c r="AC565" s="4">
        <v>20069</v>
      </c>
      <c r="AD565" s="4">
        <f>AP565/AC565</f>
        <v>5.9998006876276841</v>
      </c>
      <c r="AE565" s="7">
        <f>AF565/(AF565+AH565+AJ565+AL565+AN565+AP565)</f>
        <v>0.17295124743930271</v>
      </c>
      <c r="AF565" s="4">
        <v>133224</v>
      </c>
      <c r="AG565" s="7">
        <f>AH565/(AF565+AH565+AJ565+AL565+AN565+AP565)</f>
        <v>0.18847770603065306</v>
      </c>
      <c r="AH565" s="4">
        <v>145184</v>
      </c>
      <c r="AI565" s="7">
        <f>AJ565/(AF565+AH565+AJ565+AL565+AN565+AP565)</f>
        <v>0.45712308742850172</v>
      </c>
      <c r="AJ565" s="4">
        <v>352121</v>
      </c>
      <c r="AK565" s="7">
        <f>AL565/(AF565+AH565+AJ565+AL565+AN565+AP565)</f>
        <v>1.2563968749756588E-2</v>
      </c>
      <c r="AL565" s="4">
        <v>9678</v>
      </c>
      <c r="AM565" s="7">
        <f>AN565/(AF565+AH565+AJ565+AL565+AN565+AP565)</f>
        <v>1.2567863346393215E-2</v>
      </c>
      <c r="AN565" s="4">
        <v>9681</v>
      </c>
      <c r="AO565" s="7">
        <f>AP565/(AF565+AH565+AJ565+AL565+AN565+AP565)</f>
        <v>0.15631612700539271</v>
      </c>
      <c r="AP565" s="4">
        <v>120410</v>
      </c>
      <c r="AQ565" s="6">
        <f>AO565+AM565+AK565+AI565+AG565+AE565</f>
        <v>1</v>
      </c>
      <c r="AR565" s="4">
        <v>519651</v>
      </c>
      <c r="AS565" s="4">
        <f>AR565/M565</f>
        <v>27350.052631578947</v>
      </c>
      <c r="AT565" s="4">
        <f>AR565/V565</f>
        <v>4397.3125993185167</v>
      </c>
      <c r="AU565" s="7">
        <f>AR565/(AR565+AV565+AY565+BB565)</f>
        <v>0.40229010351992517</v>
      </c>
      <c r="AV565" s="4">
        <v>126618</v>
      </c>
      <c r="AW565" s="4">
        <f>AV565/M565</f>
        <v>6664.105263157895</v>
      </c>
      <c r="AX565" s="7">
        <f>AV565/(AR565+AV565+AY565+BB565)</f>
        <v>9.8021880699711711E-2</v>
      </c>
      <c r="AY565" s="4">
        <v>279681</v>
      </c>
      <c r="AZ565" s="4">
        <f>AY565/M565</f>
        <v>14720.052631578947</v>
      </c>
      <c r="BA565" s="7">
        <f>AY565/(AR565+AV565+AY565+BB565)</f>
        <v>0.21651627427361095</v>
      </c>
      <c r="BB565" s="4">
        <v>365782</v>
      </c>
      <c r="BC565" s="11">
        <f>BB565/(AR565+AV565+AY565+BB565)</f>
        <v>0.28317174150675217</v>
      </c>
      <c r="BD565" s="9">
        <f>BC565+BA565+AX565+AU565</f>
        <v>1</v>
      </c>
      <c r="BE565" s="14">
        <f>(AF565+AH565+AJ565+AL565+AN565+AP565)</f>
        <v>770298</v>
      </c>
      <c r="BF565" s="14">
        <f t="shared" si="40"/>
        <v>-1291732</v>
      </c>
      <c r="BG565" s="13">
        <f>(AF565+AH565+AJ565+AL565+AN565+AP565)-(AR565+AV565+AY565+BB565)</f>
        <v>-521434</v>
      </c>
      <c r="BH565" s="13">
        <f t="shared" si="41"/>
        <v>1</v>
      </c>
      <c r="BI565" s="14">
        <f>AF565/W565</f>
        <v>207810.67605633804</v>
      </c>
      <c r="BJ565" s="14">
        <f>AH565/Y565</f>
        <v>226388.61016949153</v>
      </c>
      <c r="BK565" s="14">
        <f>AJ565/AA565</f>
        <v>548931.94215473603</v>
      </c>
      <c r="BL565" s="14">
        <f>BI565+BJ565+BK565</f>
        <v>983131.22838056553</v>
      </c>
      <c r="BM565" s="14">
        <f>(AF565/W565)-AF565</f>
        <v>74586.676056338038</v>
      </c>
      <c r="BN565" s="14">
        <f>AH565/Y565-AH565</f>
        <v>81204.610169491527</v>
      </c>
      <c r="BO565" s="14">
        <f>AJ565/AA565-AJ565</f>
        <v>196810.94215473603</v>
      </c>
      <c r="BP565" s="14">
        <f>BG565/S565</f>
        <v>-5.7634338718377233E-2</v>
      </c>
      <c r="BQ565" s="14">
        <f>(BG565-CA565)/S565</f>
        <v>-5.5583113154447548E-2</v>
      </c>
      <c r="BR565" s="27">
        <f>BQ565-BP565</f>
        <v>2.0512255639296845E-3</v>
      </c>
      <c r="BS565" s="28">
        <f t="shared" si="42"/>
        <v>5802720</v>
      </c>
      <c r="BT565" s="11">
        <f>BS565/S565</f>
        <v>0.64137729792821707</v>
      </c>
      <c r="BU565" s="14">
        <f>(BE565-AP565)*1/BT565-(BE565-AP565)</f>
        <v>363381.41583257506</v>
      </c>
      <c r="BV565" s="14">
        <f t="shared" si="43"/>
        <v>8.5141390561583152E-2</v>
      </c>
      <c r="BW565" s="27">
        <f>(AR565+AV565+AY565+BB565)/S565</f>
        <v>0.14277572927996038</v>
      </c>
      <c r="BX565" s="13">
        <f>(AF565+AH565+AJ565+AL565+AN565)/N565</f>
        <v>295.67242948134668</v>
      </c>
      <c r="BY565" s="26">
        <f>BX565/K565</f>
        <v>0.11199713237929798</v>
      </c>
      <c r="BZ565" s="11">
        <f>AP565/BE565</f>
        <v>0.15631612700539271</v>
      </c>
      <c r="CA565" s="15">
        <f>-(BM565+BN565+BO565)/M565</f>
        <v>-18558.012020029768</v>
      </c>
      <c r="CB565" s="15">
        <f>BG565-CA565</f>
        <v>-502875.98797997023</v>
      </c>
      <c r="CC565" s="18">
        <f t="shared" si="44"/>
        <v>1</v>
      </c>
      <c r="CD565" s="17">
        <f>(AF565/(AF565+AH565+AJ565))/(X565/(X565+Z565+AB565))</f>
        <v>1.6345107503285419</v>
      </c>
      <c r="CE565" s="19">
        <f>(AH565/(AF565+AH565+AJ565))/(Z565/(X565+Z565+AB565))</f>
        <v>0.95301000341688391</v>
      </c>
      <c r="CF565" s="18">
        <f>(AJ565/(AF565+AH565+AJ565))/(AB565/(X565+Z565+AB565))</f>
        <v>0.88767136121302215</v>
      </c>
      <c r="CG565">
        <f>AH565/Z565</f>
        <v>175.34299516908212</v>
      </c>
      <c r="CH565" s="11">
        <f>BB565/BE565</f>
        <v>0.47485778231281922</v>
      </c>
      <c r="CI565" s="14">
        <f>AY565/V565</f>
        <v>2366.6745278850649</v>
      </c>
      <c r="CJ565" s="14">
        <f>AV565/M565</f>
        <v>6664.105263157895</v>
      </c>
      <c r="CK565" s="17">
        <f>N565/V565</f>
        <v>18.599585285705405</v>
      </c>
      <c r="CL565" s="17">
        <f>(AL565+AN565)/N565</f>
        <v>8.8075523202911743</v>
      </c>
      <c r="CM565" s="14">
        <f>AP565/AC565</f>
        <v>5.9998006876276841</v>
      </c>
    </row>
    <row r="566" spans="1:91" hidden="1" x14ac:dyDescent="0.2">
      <c r="A566">
        <v>416</v>
      </c>
      <c r="B566" s="2">
        <v>44866</v>
      </c>
      <c r="C566" s="3" t="s">
        <v>46</v>
      </c>
      <c r="D566" t="s">
        <v>42</v>
      </c>
      <c r="E566" s="3" t="s">
        <v>44</v>
      </c>
      <c r="F566" t="s">
        <v>45</v>
      </c>
      <c r="G566" t="str">
        <f>CONCATENATE(C566,E566)</f>
        <v>GEGBOI</v>
      </c>
      <c r="H566" t="s">
        <v>40</v>
      </c>
      <c r="I566">
        <f>U566/M566</f>
        <v>76</v>
      </c>
      <c r="J566" t="str">
        <f>_xlfn.CONCAT(C566,E566,H566)</f>
        <v>GEGBOIE175</v>
      </c>
      <c r="K566" s="4">
        <v>287</v>
      </c>
      <c r="L566" s="4">
        <f>N566/M566</f>
        <v>64.34482758620689</v>
      </c>
      <c r="M566" s="4">
        <v>29</v>
      </c>
      <c r="N566" s="4">
        <v>1866</v>
      </c>
      <c r="O566" s="4">
        <f>P566/M566</f>
        <v>10</v>
      </c>
      <c r="P566" s="4">
        <v>290</v>
      </c>
      <c r="Q566" s="4">
        <v>522</v>
      </c>
      <c r="R566" s="4">
        <v>1054</v>
      </c>
      <c r="S566" s="4">
        <f>U566*K566</f>
        <v>632548</v>
      </c>
      <c r="T566" s="7">
        <f>N566/U566</f>
        <v>0.84664246823956446</v>
      </c>
      <c r="U566" s="4">
        <v>2204</v>
      </c>
      <c r="V566" s="4">
        <v>31.252371541501979</v>
      </c>
      <c r="W566" s="7">
        <f>P566/X566</f>
        <v>1</v>
      </c>
      <c r="X566" s="4">
        <v>290</v>
      </c>
      <c r="Y566" s="7">
        <f>Q566/Z566</f>
        <v>1</v>
      </c>
      <c r="Z566" s="4">
        <v>522</v>
      </c>
      <c r="AA566" s="7">
        <f>R566/AB566</f>
        <v>0.75718390804597702</v>
      </c>
      <c r="AB566" s="4">
        <v>1392</v>
      </c>
      <c r="AC566" s="4">
        <v>143</v>
      </c>
      <c r="AD566" s="4">
        <f>AP566/AC566</f>
        <v>4.9860139860139858</v>
      </c>
      <c r="AE566" s="7">
        <f>AF566/(AF566+AH566+AJ566+AL566+AN566+AP566)</f>
        <v>0.21690719620074067</v>
      </c>
      <c r="AF566" s="4">
        <v>52890</v>
      </c>
      <c r="AG566" s="7">
        <f>AH566/(AF566+AH566+AJ566+AL566+AN566+AP566)</f>
        <v>0.24958066249174654</v>
      </c>
      <c r="AH566" s="4">
        <v>60857</v>
      </c>
      <c r="AI566" s="7">
        <f>AJ566/(AF566+AH566+AJ566+AL566+AN566+AP566)</f>
        <v>0.47876655306618765</v>
      </c>
      <c r="AJ566" s="4">
        <v>116741</v>
      </c>
      <c r="AK566" s="7">
        <f>AL566/(AF566+AH566+AJ566+AL566+AN566+AP566)</f>
        <v>2.5898448553746969E-2</v>
      </c>
      <c r="AL566" s="4">
        <v>6315</v>
      </c>
      <c r="AM566" s="7">
        <f>AN566/(AF566+AH566+AJ566+AL566+AN566+AP566)</f>
        <v>2.5923055155698274E-2</v>
      </c>
      <c r="AN566" s="4">
        <v>6321</v>
      </c>
      <c r="AO566" s="7">
        <f>AP566/(AF566+AH566+AJ566+AL566+AN566+AP566)</f>
        <v>2.9240845318799034E-3</v>
      </c>
      <c r="AP566" s="4">
        <v>713</v>
      </c>
      <c r="AQ566" s="6">
        <f>AO566+AM566+AK566+AI566+AG566+AE566</f>
        <v>1</v>
      </c>
      <c r="AR566" s="4">
        <v>50179</v>
      </c>
      <c r="AS566" s="4">
        <f>AR566/M566</f>
        <v>1730.3103448275863</v>
      </c>
      <c r="AT566" s="4">
        <f>AR566/V566</f>
        <v>1605.6061516280186</v>
      </c>
      <c r="AU566" s="7">
        <f>AR566/(AR566+AV566+AY566+BB566)</f>
        <v>0.23391946446385783</v>
      </c>
      <c r="AV566" s="4">
        <v>78649</v>
      </c>
      <c r="AW566" s="4">
        <f>AV566/M566</f>
        <v>2712.0344827586205</v>
      </c>
      <c r="AX566" s="7">
        <f>AV566/(AR566+AV566+AY566+BB566)</f>
        <v>0.36663807490420208</v>
      </c>
      <c r="AY566" s="4">
        <v>57297</v>
      </c>
      <c r="AZ566" s="4">
        <f>AY566/M566</f>
        <v>1975.7586206896551</v>
      </c>
      <c r="BA566" s="7">
        <f>AY566/(AR566+AV566+AY566+BB566)</f>
        <v>0.26710144792414481</v>
      </c>
      <c r="BB566" s="4">
        <v>28389</v>
      </c>
      <c r="BC566" s="11">
        <f>BB566/(AR566+AV566+AY566+BB566)</f>
        <v>0.1323410127077953</v>
      </c>
      <c r="BD566" s="9">
        <f>BC566+BA566+AX566+AU566</f>
        <v>1</v>
      </c>
      <c r="BE566" s="14">
        <f>(AF566+AH566+AJ566+AL566+AN566+AP566)</f>
        <v>243837</v>
      </c>
      <c r="BF566" s="14">
        <f t="shared" si="40"/>
        <v>-214514</v>
      </c>
      <c r="BG566" s="13">
        <f>(AF566+AH566+AJ566+AL566+AN566+AP566)-(AR566+AV566+AY566+BB566)</f>
        <v>29323</v>
      </c>
      <c r="BH566" s="13">
        <f t="shared" si="41"/>
        <v>0</v>
      </c>
      <c r="BI566" s="14">
        <f>AF566/W566</f>
        <v>52890</v>
      </c>
      <c r="BJ566" s="14">
        <f>AH566/Y566</f>
        <v>60857</v>
      </c>
      <c r="BK566" s="14">
        <f>AJ566/AA566</f>
        <v>154177.86717267553</v>
      </c>
      <c r="BL566" s="14">
        <f>BI566+BJ566+BK566</f>
        <v>267924.86717267556</v>
      </c>
      <c r="BM566" s="14">
        <f>(AF566/W566)-AF566</f>
        <v>0</v>
      </c>
      <c r="BN566" s="14">
        <f>AH566/Y566-AH566</f>
        <v>0</v>
      </c>
      <c r="BO566" s="14">
        <f>AJ566/AA566-AJ566</f>
        <v>37436.867172675527</v>
      </c>
      <c r="BP566" s="14">
        <f>BG566/S566</f>
        <v>4.6356956310034968E-2</v>
      </c>
      <c r="BQ566" s="14">
        <f>(BG566-CA566)/S566</f>
        <v>4.8397791873865996E-2</v>
      </c>
      <c r="BR566" s="27">
        <f>BQ566-BP566</f>
        <v>2.0408355638310283E-3</v>
      </c>
      <c r="BS566" s="28">
        <f t="shared" si="42"/>
        <v>535542</v>
      </c>
      <c r="BT566" s="11">
        <f>BS566/S566</f>
        <v>0.84664246823956446</v>
      </c>
      <c r="BU566" s="14">
        <f>(BE566-AP566)*1/BT566-(BE566-AP566)</f>
        <v>44038.538049303286</v>
      </c>
      <c r="BV566" s="14">
        <f t="shared" si="43"/>
        <v>0.3854837893725061</v>
      </c>
      <c r="BW566" s="27">
        <f>(AR566+AV566+AY566+BB566)/S566</f>
        <v>0.33912683306247116</v>
      </c>
      <c r="BX566" s="13">
        <f>(AF566+AH566+AJ566+AL566+AN566)/N566</f>
        <v>130.29153269024653</v>
      </c>
      <c r="BY566" s="26">
        <f>BX566/K566</f>
        <v>0.4539774658196743</v>
      </c>
      <c r="BZ566" s="11">
        <f>AP566/BE566</f>
        <v>2.9240845318799034E-3</v>
      </c>
      <c r="CA566" s="15">
        <f>-(BM566+BN566+BO566)/M566</f>
        <v>-1290.9264542301905</v>
      </c>
      <c r="CB566" s="15">
        <f>BG566-CA566</f>
        <v>30613.92645423019</v>
      </c>
      <c r="CC566" s="18">
        <f t="shared" si="44"/>
        <v>0</v>
      </c>
      <c r="CD566" s="17">
        <f>(AF566/(AF566+AH566+AJ566))/(X566/(X566+Z566+AB566))</f>
        <v>1.7439693172746522</v>
      </c>
      <c r="CE566" s="19">
        <f>(AH566/(AF566+AH566+AJ566))/(Z566/(X566+Z566+AB566))</f>
        <v>1.1148162931596342</v>
      </c>
      <c r="CF566" s="18">
        <f>(AJ566/(AF566+AH566+AJ566))/(AB566/(X566+Z566+AB566))</f>
        <v>0.80195028229958465</v>
      </c>
      <c r="CG566">
        <f>AH566/Z566</f>
        <v>116.58429118773947</v>
      </c>
      <c r="CH566" s="11">
        <f>BB566/BE566</f>
        <v>0.11642613713259267</v>
      </c>
      <c r="CI566" s="14">
        <f>AY566/V566</f>
        <v>1833.3648671721353</v>
      </c>
      <c r="CJ566" s="14">
        <f>AV566/M566</f>
        <v>2712.0344827586205</v>
      </c>
      <c r="CK566" s="17">
        <f>N566/V566</f>
        <v>59.707468840309346</v>
      </c>
      <c r="CL566" s="17">
        <f>(AL566+AN566)/N566</f>
        <v>6.771704180064309</v>
      </c>
      <c r="CM566" s="14">
        <f>AP566/AC566</f>
        <v>4.9860139860139858</v>
      </c>
    </row>
    <row r="567" spans="1:91" hidden="1" x14ac:dyDescent="0.2">
      <c r="A567">
        <v>968</v>
      </c>
      <c r="B567" s="2">
        <v>45200</v>
      </c>
      <c r="C567" s="3" t="s">
        <v>43</v>
      </c>
      <c r="D567" t="s">
        <v>38</v>
      </c>
      <c r="E567" s="3" t="s">
        <v>32</v>
      </c>
      <c r="F567" t="s">
        <v>33</v>
      </c>
      <c r="G567" t="str">
        <f>CONCATENATE(C567,E567)</f>
        <v>SFOHNL</v>
      </c>
      <c r="H567" t="s">
        <v>31</v>
      </c>
      <c r="I567">
        <f>U567/M567</f>
        <v>159</v>
      </c>
      <c r="J567" t="str">
        <f>_xlfn.CONCAT(C567,E567,H567)</f>
        <v>SFOHNL737-800</v>
      </c>
      <c r="K567" s="4">
        <v>2399</v>
      </c>
      <c r="L567" s="4">
        <f>N567/M567</f>
        <v>149.75</v>
      </c>
      <c r="M567" s="4">
        <v>4</v>
      </c>
      <c r="N567" s="4">
        <v>599</v>
      </c>
      <c r="O567" s="4">
        <f>P567/M567</f>
        <v>21</v>
      </c>
      <c r="P567" s="4">
        <v>84</v>
      </c>
      <c r="Q567" s="4">
        <v>134</v>
      </c>
      <c r="R567" s="4">
        <v>381</v>
      </c>
      <c r="S567" s="4">
        <f>U567*K567</f>
        <v>1525764</v>
      </c>
      <c r="T567" s="7">
        <f>N567/U567</f>
        <v>0.94182389937106914</v>
      </c>
      <c r="U567" s="4">
        <v>636</v>
      </c>
      <c r="V567" s="4">
        <v>21.661073825503355</v>
      </c>
      <c r="W567" s="7">
        <f>P567/X567</f>
        <v>1</v>
      </c>
      <c r="X567" s="4">
        <v>84</v>
      </c>
      <c r="Y567" s="7">
        <f>Q567/Z567</f>
        <v>0.83750000000000002</v>
      </c>
      <c r="Z567" s="4">
        <v>160</v>
      </c>
      <c r="AA567" s="7">
        <f>R567/AB567</f>
        <v>0.97193877551020413</v>
      </c>
      <c r="AB567" s="4">
        <v>392</v>
      </c>
      <c r="AC567" s="4">
        <v>93</v>
      </c>
      <c r="AD567" s="4">
        <f>AP567/AC567</f>
        <v>6</v>
      </c>
      <c r="AE567" s="7">
        <f>AF567/(AF567+AH567+AJ567+AL567+AN567+AP567)</f>
        <v>0.2352871245277702</v>
      </c>
      <c r="AF567" s="4">
        <v>53437</v>
      </c>
      <c r="AG567" s="7">
        <f>AH567/(AF567+AH567+AJ567+AL567+AN567+AP567)</f>
        <v>0.20240936269890891</v>
      </c>
      <c r="AH567" s="4">
        <v>45970</v>
      </c>
      <c r="AI567" s="7">
        <f>AJ567/(AF567+AH567+AJ567+AL567+AN567+AP567)</f>
        <v>0.53639141576477012</v>
      </c>
      <c r="AJ567" s="4">
        <v>121822</v>
      </c>
      <c r="AK567" s="7">
        <f>AL567/(AF567+AH567+AJ567+AL567+AN567+AP567)</f>
        <v>1.1712179786362796E-2</v>
      </c>
      <c r="AL567" s="4">
        <v>2660</v>
      </c>
      <c r="AM567" s="7">
        <f>AN567/(AF567+AH567+AJ567+AL567+AN567+AP567)</f>
        <v>1.1743001312116383E-2</v>
      </c>
      <c r="AN567" s="4">
        <v>2667</v>
      </c>
      <c r="AO567" s="7">
        <f>AP567/(AF567+AH567+AJ567+AL567+AN567+AP567)</f>
        <v>2.4569159100715941E-3</v>
      </c>
      <c r="AP567" s="4">
        <v>558</v>
      </c>
      <c r="AQ567" s="6">
        <f>AO567+AM567+AK567+AI567+AG567+AE567</f>
        <v>1</v>
      </c>
      <c r="AR567" s="4">
        <v>90068</v>
      </c>
      <c r="AS567" s="4">
        <f>AR567/M567</f>
        <v>22517</v>
      </c>
      <c r="AT567" s="4">
        <f>AR567/V567</f>
        <v>4158.0579395817194</v>
      </c>
      <c r="AU567" s="7">
        <f>AR567/(AR567+AV567+AY567+BB567)</f>
        <v>0.39252499368076077</v>
      </c>
      <c r="AV567" s="4">
        <v>23466</v>
      </c>
      <c r="AW567" s="4">
        <f>AV567/M567</f>
        <v>5866.5</v>
      </c>
      <c r="AX567" s="7">
        <f>AV567/(AR567+AV567+AY567+BB567)</f>
        <v>0.1022670815574092</v>
      </c>
      <c r="AY567" s="4">
        <v>48690</v>
      </c>
      <c r="AZ567" s="4">
        <f>AY567/M567</f>
        <v>12172.5</v>
      </c>
      <c r="BA567" s="7">
        <f>AY567/(AR567+AV567+AY567+BB567)</f>
        <v>0.21219569594435583</v>
      </c>
      <c r="BB567" s="4">
        <v>67234</v>
      </c>
      <c r="BC567" s="11">
        <f>BB567/(AR567+AV567+AY567+BB567)</f>
        <v>0.29301222881747424</v>
      </c>
      <c r="BD567" s="9">
        <f>BC567+BA567+AX567+AU567</f>
        <v>1</v>
      </c>
      <c r="BE567" s="14">
        <f>(AF567+AH567+AJ567+AL567+AN567+AP567)</f>
        <v>227114</v>
      </c>
      <c r="BF567" s="14">
        <f t="shared" si="40"/>
        <v>-229458</v>
      </c>
      <c r="BG567" s="13">
        <f>(AF567+AH567+AJ567+AL567+AN567+AP567)-(AR567+AV567+AY567+BB567)</f>
        <v>-2344</v>
      </c>
      <c r="BH567" s="13">
        <f t="shared" si="41"/>
        <v>1</v>
      </c>
      <c r="BI567" s="14">
        <f>AF567/W567</f>
        <v>53437</v>
      </c>
      <c r="BJ567" s="14">
        <f>AH567/Y567</f>
        <v>54889.552238805969</v>
      </c>
      <c r="BK567" s="14">
        <f>AJ567/AA567</f>
        <v>125339.17060367453</v>
      </c>
      <c r="BL567" s="14">
        <f>BI567+BJ567+BK567</f>
        <v>233665.72284248052</v>
      </c>
      <c r="BM567" s="14">
        <f>(AF567/W567)-AF567</f>
        <v>0</v>
      </c>
      <c r="BN567" s="14">
        <f>AH567/Y567-AH567</f>
        <v>8919.552238805969</v>
      </c>
      <c r="BO567" s="14">
        <f>AJ567/AA567-AJ567</f>
        <v>3517.1706036745309</v>
      </c>
      <c r="BP567" s="14">
        <f>BG567/S567</f>
        <v>-1.5362795294685155E-3</v>
      </c>
      <c r="BQ567" s="14">
        <f>(BG567-CA567)/S567</f>
        <v>5.0150659644619016E-4</v>
      </c>
      <c r="BR567" s="27">
        <f>BQ567-BP567</f>
        <v>2.0377861259147055E-3</v>
      </c>
      <c r="BS567" s="28">
        <f t="shared" si="42"/>
        <v>1437001</v>
      </c>
      <c r="BT567" s="11">
        <f>BS567/S567</f>
        <v>0.94182389937106914</v>
      </c>
      <c r="BU567" s="14">
        <f>(BE567-AP567)*1/BT567-(BE567-AP567)</f>
        <v>13994.277128547605</v>
      </c>
      <c r="BV567" s="14">
        <f t="shared" si="43"/>
        <v>0.14885264038212986</v>
      </c>
      <c r="BW567" s="27">
        <f>(AR567+AV567+AY567+BB567)/S567</f>
        <v>0.15038891991159839</v>
      </c>
      <c r="BX567" s="13">
        <f>(AF567+AH567+AJ567+AL567+AN567)/N567</f>
        <v>378.22370617696163</v>
      </c>
      <c r="BY567" s="26">
        <f>BX567/K567</f>
        <v>0.15765890211628247</v>
      </c>
      <c r="BZ567" s="11">
        <f>AP567/BE567</f>
        <v>2.4569159100715941E-3</v>
      </c>
      <c r="CA567" s="15">
        <f>-(BM567+BN567+BO567)/M567</f>
        <v>-3109.180710620125</v>
      </c>
      <c r="CB567" s="15">
        <f>BG567-CA567</f>
        <v>765.18071062012496</v>
      </c>
      <c r="CC567" s="18">
        <f t="shared" si="44"/>
        <v>0</v>
      </c>
      <c r="CD567" s="17">
        <f>(AF567/(AF567+AH567+AJ567))/(X567/(X567+Z567+AB567))</f>
        <v>1.8288489690385463</v>
      </c>
      <c r="CE567" s="19">
        <f>(AH567/(AF567+AH567+AJ567))/(Z567/(X567+Z567+AB567))</f>
        <v>0.82598009302577868</v>
      </c>
      <c r="CF567" s="18">
        <f>(AJ567/(AF567+AH567+AJ567))/(AB567/(X567+Z567+AB567))</f>
        <v>0.89341804009346304</v>
      </c>
      <c r="CG567">
        <f>AH567/Z567</f>
        <v>287.3125</v>
      </c>
      <c r="CH567" s="11">
        <f>BB567/BE567</f>
        <v>0.29603635178808879</v>
      </c>
      <c r="CI567" s="14">
        <f>AY567/V567</f>
        <v>2247.8109992254067</v>
      </c>
      <c r="CJ567" s="14">
        <f>AV567/M567</f>
        <v>5866.5</v>
      </c>
      <c r="CK567" s="17">
        <f>N567/V567</f>
        <v>27.653292021688614</v>
      </c>
      <c r="CL567" s="17">
        <f>(AL567+AN567)/N567</f>
        <v>8.8931552587646081</v>
      </c>
      <c r="CM567" s="14">
        <f>AP567/AC567</f>
        <v>6</v>
      </c>
    </row>
    <row r="568" spans="1:91" hidden="1" x14ac:dyDescent="0.2">
      <c r="A568">
        <v>800</v>
      </c>
      <c r="B568" s="2">
        <v>45170</v>
      </c>
      <c r="C568" s="3" t="s">
        <v>57</v>
      </c>
      <c r="D568" t="s">
        <v>56</v>
      </c>
      <c r="E568" s="3" t="s">
        <v>43</v>
      </c>
      <c r="F568" t="s">
        <v>38</v>
      </c>
      <c r="G568" t="str">
        <f>CONCATENATE(C568,E568)</f>
        <v>YYCSFO</v>
      </c>
      <c r="H568" t="s">
        <v>35</v>
      </c>
      <c r="I568">
        <f>U568/M568</f>
        <v>179</v>
      </c>
      <c r="J568" t="str">
        <f>_xlfn.CONCAT(C568,E568,H568)</f>
        <v>YYCSFO737-Max 9</v>
      </c>
      <c r="K568" s="4">
        <v>1018</v>
      </c>
      <c r="L568" s="4">
        <f>N568/M568</f>
        <v>159.78571428571428</v>
      </c>
      <c r="M568" s="4">
        <v>14</v>
      </c>
      <c r="N568" s="4">
        <v>2237</v>
      </c>
      <c r="O568" s="4">
        <f>P568/M568</f>
        <v>23</v>
      </c>
      <c r="P568" s="4">
        <v>322</v>
      </c>
      <c r="Q568" s="4">
        <v>561</v>
      </c>
      <c r="R568" s="4">
        <v>1355</v>
      </c>
      <c r="S568" s="4">
        <f>U568*K568</f>
        <v>2551108</v>
      </c>
      <c r="T568" s="7">
        <f>N568/U568</f>
        <v>0.89265762170790108</v>
      </c>
      <c r="U568" s="4">
        <v>2506</v>
      </c>
      <c r="V568" s="4">
        <v>9.5511444921316162</v>
      </c>
      <c r="W568" s="7">
        <f>P568/X568</f>
        <v>1</v>
      </c>
      <c r="X568" s="4">
        <v>322</v>
      </c>
      <c r="Y568" s="7">
        <f>Q568/Z568</f>
        <v>0.93189368770764125</v>
      </c>
      <c r="Z568" s="4">
        <v>602</v>
      </c>
      <c r="AA568" s="7">
        <f>R568/AB568</f>
        <v>0.85651074589127685</v>
      </c>
      <c r="AB568" s="4">
        <v>1582</v>
      </c>
      <c r="AC568" s="4">
        <v>0</v>
      </c>
      <c r="AD568" s="4" t="e">
        <f>AP568/AC568</f>
        <v>#DIV/0!</v>
      </c>
      <c r="AE568" s="7">
        <f>AF568/(AF568+AH568+AJ568+AL568+AN568+AP568)</f>
        <v>0.22423003278763373</v>
      </c>
      <c r="AF568" s="4">
        <v>157157</v>
      </c>
      <c r="AG568" s="7">
        <f>AH568/(AF568+AH568+AJ568+AL568+AN568+AP568)</f>
        <v>0.24583305986525394</v>
      </c>
      <c r="AH568" s="4">
        <v>172298</v>
      </c>
      <c r="AI568" s="7">
        <f>AJ568/(AF568+AH568+AJ568+AL568+AN568+AP568)</f>
        <v>0.51060532991664698</v>
      </c>
      <c r="AJ568" s="4">
        <v>357870</v>
      </c>
      <c r="AK568" s="7">
        <f>AL568/(AF568+AH568+AJ568+AL568+AN568+AP568)</f>
        <v>1.3533102954311331E-2</v>
      </c>
      <c r="AL568" s="4">
        <v>9485</v>
      </c>
      <c r="AM568" s="7">
        <f>AN568/(AF568+AH568+AJ568+AL568+AN568+AP568)</f>
        <v>5.7984744761540594E-3</v>
      </c>
      <c r="AN568" s="4">
        <v>4064</v>
      </c>
      <c r="AO568" s="7">
        <f>AP568/(AF568+AH568+AJ568+AL568+AN568+AP568)</f>
        <v>0</v>
      </c>
      <c r="AP568" s="4">
        <v>0</v>
      </c>
      <c r="AQ568" s="6">
        <f>AO568+AM568+AK568+AI568+AG568+AE568</f>
        <v>1</v>
      </c>
      <c r="AR568" s="4">
        <v>42000</v>
      </c>
      <c r="AS568" s="4">
        <f>AR568/M568</f>
        <v>3000</v>
      </c>
      <c r="AT568" s="4">
        <f>AR568/V568</f>
        <v>4397.3787680209698</v>
      </c>
      <c r="AU568" s="7">
        <f>AR568/(AR568+AV568+AY568+BB568)</f>
        <v>0.22549730208585003</v>
      </c>
      <c r="AV568" s="4">
        <v>92086</v>
      </c>
      <c r="AW568" s="4">
        <f>AV568/M568</f>
        <v>6577.5714285714284</v>
      </c>
      <c r="AX568" s="7">
        <f>AV568/(AR568+AV568+AY568+BB568)</f>
        <v>0.49440820380660921</v>
      </c>
      <c r="AY568" s="4">
        <v>22605</v>
      </c>
      <c r="AZ568" s="4">
        <f>AY568/M568</f>
        <v>1614.6428571428571</v>
      </c>
      <c r="BA568" s="7">
        <f>AY568/(AR568+AV568+AY568+BB568)</f>
        <v>0.12136586937263429</v>
      </c>
      <c r="BB568" s="4">
        <v>29564</v>
      </c>
      <c r="BC568" s="11">
        <f>BB568/(AR568+AV568+AY568+BB568)</f>
        <v>0.15872862473490645</v>
      </c>
      <c r="BD568" s="9">
        <f>BC568+BA568+AX568+AU568</f>
        <v>1</v>
      </c>
      <c r="BE568" s="14">
        <f>(AF568+AH568+AJ568+AL568+AN568+AP568)</f>
        <v>700874</v>
      </c>
      <c r="BF568" s="14">
        <f t="shared" si="40"/>
        <v>-186255</v>
      </c>
      <c r="BG568" s="13">
        <f>(AF568+AH568+AJ568+AL568+AN568+AP568)-(AR568+AV568+AY568+BB568)</f>
        <v>514619</v>
      </c>
      <c r="BH568" s="13">
        <f t="shared" si="41"/>
        <v>0</v>
      </c>
      <c r="BI568" s="14">
        <f>AF568/W568</f>
        <v>157157</v>
      </c>
      <c r="BJ568" s="14">
        <f>AH568/Y568</f>
        <v>184890.18894830658</v>
      </c>
      <c r="BK568" s="14">
        <f>AJ568/AA568</f>
        <v>417823.1291512915</v>
      </c>
      <c r="BL568" s="14">
        <f>BI568+BJ568+BK568</f>
        <v>759870.31809959817</v>
      </c>
      <c r="BM568" s="14">
        <f>(AF568/W568)-AF568</f>
        <v>0</v>
      </c>
      <c r="BN568" s="14">
        <f>AH568/Y568-AH568</f>
        <v>12592.188948306575</v>
      </c>
      <c r="BO568" s="14">
        <f>AJ568/AA568-AJ568</f>
        <v>59953.129151291505</v>
      </c>
      <c r="BP568" s="14">
        <f>BG568/S568</f>
        <v>0.20172372161429467</v>
      </c>
      <c r="BQ568" s="14">
        <f>(BG568-CA568)/S568</f>
        <v>0.20375492077782892</v>
      </c>
      <c r="BR568" s="27">
        <f>BQ568-BP568</f>
        <v>2.031199163534253E-3</v>
      </c>
      <c r="BS568" s="28">
        <f t="shared" si="42"/>
        <v>2277266</v>
      </c>
      <c r="BT568" s="11">
        <f>BS568/S568</f>
        <v>0.89265762170790108</v>
      </c>
      <c r="BU568" s="14">
        <f>(BE568-AP568)*1/BT568-(BE568-AP568)</f>
        <v>84280.333482342423</v>
      </c>
      <c r="BV568" s="14">
        <f t="shared" si="43"/>
        <v>0.27473317476171139</v>
      </c>
      <c r="BW568" s="27">
        <f>(AR568+AV568+AY568+BB568)/S568</f>
        <v>7.3009453147416734E-2</v>
      </c>
      <c r="BX568" s="13">
        <f>(AF568+AH568+AJ568+AL568+AN568)/N568</f>
        <v>313.30978989718375</v>
      </c>
      <c r="BY568" s="26">
        <f>BX568/K568</f>
        <v>0.30776993113672274</v>
      </c>
      <c r="BZ568" s="11">
        <f>AP568/BE568</f>
        <v>0</v>
      </c>
      <c r="CA568" s="15">
        <f>-(BM568+BN568+BO568)/M568</f>
        <v>-5181.808435685577</v>
      </c>
      <c r="CB568" s="15">
        <f>BG568-CA568</f>
        <v>519800.80843568558</v>
      </c>
      <c r="CC568" s="18">
        <f t="shared" si="44"/>
        <v>0</v>
      </c>
      <c r="CD568" s="17">
        <f>(AF568/(AF568+AH568+AJ568))/(X568/(X568+Z568+AB568))</f>
        <v>1.7794950493327155</v>
      </c>
      <c r="CE568" s="19">
        <f>(AH568/(AF568+AH568+AJ568))/(Z568/(X568+Z568+AB568))</f>
        <v>1.0435245504352484</v>
      </c>
      <c r="CF568" s="18">
        <f>(AJ568/(AF568+AH568+AJ568))/(AB568/(X568+Z568+AB568))</f>
        <v>0.82477927607638835</v>
      </c>
      <c r="CG568">
        <f>AH568/Z568</f>
        <v>286.2093023255814</v>
      </c>
      <c r="CH568" s="11">
        <f>BB568/BE568</f>
        <v>4.218161895005379E-2</v>
      </c>
      <c r="CI568" s="14">
        <f>AY568/V568</f>
        <v>2366.7320726455719</v>
      </c>
      <c r="CJ568" s="14">
        <f>AV568/M568</f>
        <v>6577.5714285714284</v>
      </c>
      <c r="CK568" s="17">
        <f>N568/V568</f>
        <v>234.21276914435501</v>
      </c>
      <c r="CL568" s="17">
        <f>(AL568+AN568)/N568</f>
        <v>6.0567724631202502</v>
      </c>
      <c r="CM568" s="14" t="e">
        <f>AP568/AC568</f>
        <v>#DIV/0!</v>
      </c>
    </row>
    <row r="569" spans="1:91" hidden="1" x14ac:dyDescent="0.2">
      <c r="A569">
        <v>695</v>
      </c>
      <c r="B569" s="2">
        <v>45170</v>
      </c>
      <c r="C569" s="3" t="s">
        <v>52</v>
      </c>
      <c r="D569" t="s">
        <v>33</v>
      </c>
      <c r="E569" s="3" t="s">
        <v>41</v>
      </c>
      <c r="F569" t="s">
        <v>42</v>
      </c>
      <c r="G569" t="str">
        <f>CONCATENATE(C569,E569)</f>
        <v>OGGSEA</v>
      </c>
      <c r="H569" t="s">
        <v>35</v>
      </c>
      <c r="I569">
        <f>U569/M569</f>
        <v>180.36842105263159</v>
      </c>
      <c r="J569" t="str">
        <f>_xlfn.CONCAT(C569,E569,H569)</f>
        <v>OGGSEA737-Max 9</v>
      </c>
      <c r="K569" s="4">
        <v>2640</v>
      </c>
      <c r="L569" s="4">
        <f>N569/M569</f>
        <v>115.68421052631579</v>
      </c>
      <c r="M569" s="4">
        <v>19</v>
      </c>
      <c r="N569" s="4">
        <v>2198</v>
      </c>
      <c r="O569" s="4">
        <f>P569/M569</f>
        <v>16.421052631578949</v>
      </c>
      <c r="P569" s="4">
        <v>312</v>
      </c>
      <c r="Q569" s="4">
        <v>584</v>
      </c>
      <c r="R569" s="4">
        <v>1303</v>
      </c>
      <c r="S569" s="4">
        <f>U569*K569</f>
        <v>9047280</v>
      </c>
      <c r="T569" s="7">
        <f>N569/U569</f>
        <v>0.64137729792821707</v>
      </c>
      <c r="U569" s="4">
        <v>3427</v>
      </c>
      <c r="V569" s="4">
        <v>107.88101851851852</v>
      </c>
      <c r="W569" s="7">
        <f>P569/X569</f>
        <v>0.70428893905191869</v>
      </c>
      <c r="X569" s="4">
        <v>443</v>
      </c>
      <c r="Y569" s="7">
        <f>Q569/Z569</f>
        <v>0.70531400966183577</v>
      </c>
      <c r="Z569" s="4">
        <v>828</v>
      </c>
      <c r="AA569" s="7">
        <f>R569/AB569</f>
        <v>0.60435992578849718</v>
      </c>
      <c r="AB569" s="4">
        <v>2156</v>
      </c>
      <c r="AC569" s="4">
        <v>20069</v>
      </c>
      <c r="AD569" s="4">
        <f>AP569/AC569</f>
        <v>5.9998006876276841</v>
      </c>
      <c r="AE569" s="7">
        <f>AF569/(AF569+AH569+AJ569+AL569+AN569+AP569)</f>
        <v>0.16271770403975719</v>
      </c>
      <c r="AF569" s="4">
        <v>126287</v>
      </c>
      <c r="AG569" s="7">
        <f>AH569/(AF569+AH569+AJ569+AL569+AN569+AP569)</f>
        <v>0.22571513610810826</v>
      </c>
      <c r="AH569" s="4">
        <v>175180</v>
      </c>
      <c r="AI569" s="7">
        <f>AJ569/(AF569+AH569+AJ569+AL569+AN569+AP569)</f>
        <v>0.43628166589572881</v>
      </c>
      <c r="AJ569" s="4">
        <v>338603</v>
      </c>
      <c r="AK569" s="7">
        <f>AL569/(AF569+AH569+AJ569+AL569+AN569+AP569)</f>
        <v>1.1748319505843881E-2</v>
      </c>
      <c r="AL569" s="4">
        <v>9118</v>
      </c>
      <c r="AM569" s="7">
        <f>AN569/(AF569+AH569+AJ569+AL569+AN569+AP569)</f>
        <v>8.3918408578154413E-3</v>
      </c>
      <c r="AN569" s="4">
        <v>6513</v>
      </c>
      <c r="AO569" s="7">
        <f>AP569/(AF569+AH569+AJ569+AL569+AN569+AP569)</f>
        <v>0.1551453335927464</v>
      </c>
      <c r="AP569" s="4">
        <v>120410</v>
      </c>
      <c r="AQ569" s="6">
        <f>AO569+AM569+AK569+AI569+AG569+AE569</f>
        <v>0.99999999999999989</v>
      </c>
      <c r="AR569" s="4">
        <v>474386</v>
      </c>
      <c r="AS569" s="4">
        <f>AR569/M569</f>
        <v>24967.684210526317</v>
      </c>
      <c r="AT569" s="4">
        <f>AR569/V569</f>
        <v>4397.3073902576143</v>
      </c>
      <c r="AU569" s="7">
        <f>AR569/(AR569+AV569+AY569+BB569)</f>
        <v>0.39856164067061822</v>
      </c>
      <c r="AV569" s="4">
        <v>126618</v>
      </c>
      <c r="AW569" s="4">
        <f>AV569/M569</f>
        <v>6664.105263157895</v>
      </c>
      <c r="AX569" s="7">
        <f>AV569/(AR569+AV569+AY569+BB569)</f>
        <v>0.10637977895307268</v>
      </c>
      <c r="AY569" s="4">
        <v>255319</v>
      </c>
      <c r="AZ569" s="4">
        <f>AY569/M569</f>
        <v>13437.842105263158</v>
      </c>
      <c r="BA569" s="7">
        <f>AY569/(AR569+AV569+AY569+BB569)</f>
        <v>0.2145096177677705</v>
      </c>
      <c r="BB569" s="4">
        <v>333922</v>
      </c>
      <c r="BC569" s="11">
        <f>BB569/(AR569+AV569+AY569+BB569)</f>
        <v>0.28054896260853857</v>
      </c>
      <c r="BD569" s="9">
        <f>BC569+BA569+AX569+AU569</f>
        <v>1</v>
      </c>
      <c r="BE569" s="14">
        <f>(AF569+AH569+AJ569+AL569+AN569+AP569)</f>
        <v>776111</v>
      </c>
      <c r="BF569" s="14">
        <f t="shared" si="40"/>
        <v>-1190245</v>
      </c>
      <c r="BG569" s="13">
        <f>(AF569+AH569+AJ569+AL569+AN569+AP569)-(AR569+AV569+AY569+BB569)</f>
        <v>-414134</v>
      </c>
      <c r="BH569" s="13">
        <f t="shared" si="41"/>
        <v>1</v>
      </c>
      <c r="BI569" s="14">
        <f>AF569/W569</f>
        <v>179311.34935897437</v>
      </c>
      <c r="BJ569" s="14">
        <f>AH569/Y569</f>
        <v>248371.64383561644</v>
      </c>
      <c r="BK569" s="14">
        <f>AJ569/AA569</f>
        <v>560267.12816577137</v>
      </c>
      <c r="BL569" s="14">
        <f>BI569+BJ569+BK569</f>
        <v>987950.12136036216</v>
      </c>
      <c r="BM569" s="14">
        <f>(AF569/W569)-AF569</f>
        <v>53024.349358974374</v>
      </c>
      <c r="BN569" s="14">
        <f>AH569/Y569-AH569</f>
        <v>73191.643835616444</v>
      </c>
      <c r="BO569" s="14">
        <f>AJ569/AA569-AJ569</f>
        <v>221664.12816577137</v>
      </c>
      <c r="BP569" s="14">
        <f>BG569/S569</f>
        <v>-4.5774420599340351E-2</v>
      </c>
      <c r="BQ569" s="14">
        <f>(BG569-CA569)/S569</f>
        <v>-4.3750665385442034E-2</v>
      </c>
      <c r="BR569" s="27">
        <f>BQ569-BP569</f>
        <v>2.0237552138983178E-3</v>
      </c>
      <c r="BS569" s="28">
        <f t="shared" si="42"/>
        <v>5802720</v>
      </c>
      <c r="BT569" s="11">
        <f>BS569/S569</f>
        <v>0.64137729792821707</v>
      </c>
      <c r="BU569" s="14">
        <f>(BE569-AP569)*1/BT569-(BE569-AP569)</f>
        <v>366631.72383985447</v>
      </c>
      <c r="BV569" s="14">
        <f t="shared" si="43"/>
        <v>8.5783904112617271E-2</v>
      </c>
      <c r="BW569" s="27">
        <f>(AR569+AV569+AY569+BB569)/S569</f>
        <v>0.13155832471195764</v>
      </c>
      <c r="BX569" s="13">
        <f>(AF569+AH569+AJ569+AL569+AN569)/N569</f>
        <v>298.31710646041859</v>
      </c>
      <c r="BY569" s="26">
        <f>BX569/K569</f>
        <v>0.11299890396227977</v>
      </c>
      <c r="BZ569" s="11">
        <f>AP569/BE569</f>
        <v>0.1551453335927464</v>
      </c>
      <c r="CA569" s="15">
        <f>-(BM569+BN569+BO569)/M569</f>
        <v>-18309.480071598009</v>
      </c>
      <c r="CB569" s="15">
        <f>BG569-CA569</f>
        <v>-395824.51992840198</v>
      </c>
      <c r="CC569" s="18">
        <f t="shared" si="44"/>
        <v>1</v>
      </c>
      <c r="CD569" s="17">
        <f>(AF569/(AF569+AH569+AJ569))/(X569/(X569+Z569+AB569))</f>
        <v>1.5263057923863506</v>
      </c>
      <c r="CE569" s="19">
        <f>(AH569/(AF569+AH569+AJ569))/(Z569/(X569+Z569+AB569))</f>
        <v>1.1327675965996775</v>
      </c>
      <c r="CF569" s="18">
        <f>(AJ569/(AF569+AH569+AJ569))/(AB569/(X569+Z569+AB569))</f>
        <v>0.84086964934522901</v>
      </c>
      <c r="CG569">
        <f>AH569/Z569</f>
        <v>211.57004830917873</v>
      </c>
      <c r="CH569" s="11">
        <f>BB569/BE569</f>
        <v>0.43025031213318715</v>
      </c>
      <c r="CI569" s="14">
        <f>AY569/V569</f>
        <v>2366.67213107719</v>
      </c>
      <c r="CJ569" s="14">
        <f>AV569/M569</f>
        <v>6664.105263157895</v>
      </c>
      <c r="CK569" s="17">
        <f>N569/V569</f>
        <v>20.374297816095407</v>
      </c>
      <c r="CL569" s="17">
        <f>(AL569+AN569)/N569</f>
        <v>7.1114649681528661</v>
      </c>
      <c r="CM569" s="14">
        <f>AP569/AC569</f>
        <v>5.9998006876276841</v>
      </c>
    </row>
    <row r="570" spans="1:91" x14ac:dyDescent="0.2">
      <c r="A570">
        <v>820</v>
      </c>
      <c r="B570" s="2">
        <v>45200</v>
      </c>
      <c r="C570" s="3" t="s">
        <v>44</v>
      </c>
      <c r="D570" t="s">
        <v>45</v>
      </c>
      <c r="E570" s="3" t="s">
        <v>46</v>
      </c>
      <c r="F570" t="s">
        <v>42</v>
      </c>
      <c r="G570" t="str">
        <f>CONCATENATE(C570,E570)</f>
        <v>BOIGEG</v>
      </c>
      <c r="H570" t="s">
        <v>40</v>
      </c>
      <c r="I570">
        <f>U570/M570</f>
        <v>75.629629629629633</v>
      </c>
      <c r="J570" t="str">
        <f>_xlfn.CONCAT(C570,E570,H570)</f>
        <v>BOIGEGE175</v>
      </c>
      <c r="K570" s="4">
        <v>287</v>
      </c>
      <c r="L570" s="4">
        <f>N570/M570</f>
        <v>56.592592592592595</v>
      </c>
      <c r="M570" s="4">
        <v>54</v>
      </c>
      <c r="N570" s="4">
        <v>3056</v>
      </c>
      <c r="O570" s="4">
        <f>P570/M570</f>
        <v>8.3518518518518512</v>
      </c>
      <c r="P570" s="4">
        <v>451</v>
      </c>
      <c r="Q570" s="4">
        <v>711</v>
      </c>
      <c r="R570" s="4">
        <v>1895</v>
      </c>
      <c r="S570" s="4">
        <f>U570*K570</f>
        <v>1172108</v>
      </c>
      <c r="T570" s="7">
        <f>N570/U570</f>
        <v>0.74828599412340846</v>
      </c>
      <c r="U570" s="4">
        <v>4084</v>
      </c>
      <c r="V570" s="4">
        <v>60.872753267973856</v>
      </c>
      <c r="W570" s="7">
        <f>P570/X570</f>
        <v>0.83828996282527879</v>
      </c>
      <c r="X570" s="4">
        <v>538</v>
      </c>
      <c r="Y570" s="7">
        <f>Q570/Z570</f>
        <v>0.73450413223140498</v>
      </c>
      <c r="Z570" s="4">
        <v>968</v>
      </c>
      <c r="AA570" s="7">
        <f>R570/AB570</f>
        <v>0.73478092283830942</v>
      </c>
      <c r="AB570" s="4">
        <v>2579</v>
      </c>
      <c r="AC570" s="4">
        <v>201</v>
      </c>
      <c r="AD570" s="4">
        <f>AP570/AC570</f>
        <v>5.9850746268656714</v>
      </c>
      <c r="AE570" s="7">
        <f>AF570/(AF570+AH570+AJ570+AL570+AN570+AP570)</f>
        <v>0.20507943557535879</v>
      </c>
      <c r="AF570" s="4">
        <v>84964</v>
      </c>
      <c r="AG570" s="7">
        <f>AH570/(AF570+AH570+AJ570+AL570+AN570+AP570)</f>
        <v>0.2313672766945532</v>
      </c>
      <c r="AH570" s="4">
        <v>95855</v>
      </c>
      <c r="AI570" s="7">
        <f>AJ570/(AF570+AH570+AJ570+AL570+AN570+AP570)</f>
        <v>0.50576638072112345</v>
      </c>
      <c r="AJ570" s="4">
        <v>209538</v>
      </c>
      <c r="AK570" s="7">
        <f>AL570/(AF570+AH570+AJ570+AL570+AN570+AP570)</f>
        <v>3.2018016017456033E-2</v>
      </c>
      <c r="AL570" s="4">
        <v>13265</v>
      </c>
      <c r="AM570" s="7">
        <f>AN570/(AF570+AH570+AJ570+AL570+AN570+AP570)</f>
        <v>2.2865183997991784E-2</v>
      </c>
      <c r="AN570" s="4">
        <v>9473</v>
      </c>
      <c r="AO570" s="7">
        <f>AP570/(AF570+AH570+AJ570+AL570+AN570+AP570)</f>
        <v>2.903706993516744E-3</v>
      </c>
      <c r="AP570" s="4">
        <v>1203</v>
      </c>
      <c r="AQ570" s="6">
        <f>AO570+AM570+AK570+AI570+AG570+AE570</f>
        <v>1</v>
      </c>
      <c r="AR570" s="4">
        <v>151952</v>
      </c>
      <c r="AS570" s="4">
        <f>AR570/M570</f>
        <v>2813.9259259259261</v>
      </c>
      <c r="AT570" s="4">
        <f>AR570/V570</f>
        <v>2496.2235457147362</v>
      </c>
      <c r="AU570" s="7">
        <f>AR570/(AR570+AV570+AY570+BB570)</f>
        <v>0.30288086842645545</v>
      </c>
      <c r="AV570" s="4">
        <v>175652</v>
      </c>
      <c r="AW570" s="4">
        <f>AV570/M570</f>
        <v>3252.8148148148148</v>
      </c>
      <c r="AX570" s="7">
        <f>AV570/(AR570+AV570+AY570+BB570)</f>
        <v>0.35012129028142935</v>
      </c>
      <c r="AY570" s="4">
        <v>84252</v>
      </c>
      <c r="AZ570" s="4">
        <f>AY570/M570</f>
        <v>1560.2222222222222</v>
      </c>
      <c r="BA570" s="7">
        <f>AY570/(AR570+AV570+AY570+BB570)</f>
        <v>0.1679367097943148</v>
      </c>
      <c r="BB570" s="4">
        <v>89833</v>
      </c>
      <c r="BC570" s="11">
        <f>BB570/(AR570+AV570+AY570+BB570)</f>
        <v>0.17906113149780042</v>
      </c>
      <c r="BD570" s="9">
        <f>BC570+BA570+AX570+AU570</f>
        <v>1</v>
      </c>
      <c r="BE570" s="14">
        <f>(AF570+AH570+AJ570+AL570+AN570+AP570)</f>
        <v>414298</v>
      </c>
      <c r="BF570" s="14">
        <f t="shared" si="40"/>
        <v>-501689</v>
      </c>
      <c r="BG570" s="13">
        <f>(AF570+AH570+AJ570+AL570+AN570+AP570)-(AR570+AV570+AY570+BB570)</f>
        <v>-87391</v>
      </c>
      <c r="BH570" s="13">
        <f t="shared" si="41"/>
        <v>1</v>
      </c>
      <c r="BI570" s="14">
        <f>AF570/W570</f>
        <v>101353.95121951219</v>
      </c>
      <c r="BJ570" s="14">
        <f>AH570/Y570</f>
        <v>130503.00984528832</v>
      </c>
      <c r="BK570" s="14">
        <f>AJ570/AA570</f>
        <v>285170.71345646441</v>
      </c>
      <c r="BL570" s="14">
        <f>BI570+BJ570+BK570</f>
        <v>517027.67452126491</v>
      </c>
      <c r="BM570" s="14">
        <f>(AF570/W570)-AF570</f>
        <v>16389.951219512193</v>
      </c>
      <c r="BN570" s="14">
        <f>AH570/Y570-AH570</f>
        <v>34648.009845288325</v>
      </c>
      <c r="BO570" s="14">
        <f>AJ570/AA570-AJ570</f>
        <v>75632.713456464407</v>
      </c>
      <c r="BP570" s="14">
        <f>BG570/S570</f>
        <v>-7.4558829049882772E-2</v>
      </c>
      <c r="BQ570" s="14">
        <f>(BG570-CA570)/S570</f>
        <v>-7.2557517539445782E-2</v>
      </c>
      <c r="BR570" s="27">
        <f>BQ570-BP570</f>
        <v>2.00131151043699E-3</v>
      </c>
      <c r="BS570" s="28">
        <f t="shared" si="42"/>
        <v>877072</v>
      </c>
      <c r="BT570" s="11">
        <f>BS570/S570</f>
        <v>0.74828599412340846</v>
      </c>
      <c r="BU570" s="14">
        <f>(BE570-AP570)*1/BT570-(BE570-AP570)</f>
        <v>138959.96727748693</v>
      </c>
      <c r="BV570" s="14">
        <f t="shared" si="43"/>
        <v>0.35346401526139232</v>
      </c>
      <c r="BW570" s="27">
        <f>(AR570+AV570+AY570+BB570)/S570</f>
        <v>0.42802284431127507</v>
      </c>
      <c r="BX570" s="13">
        <f>(AF570+AH570+AJ570+AL570+AN570)/N570</f>
        <v>135.17506544502618</v>
      </c>
      <c r="BY570" s="26">
        <f>BX570/K570</f>
        <v>0.4709932593903351</v>
      </c>
      <c r="BZ570" s="11">
        <f>AP570/BE570</f>
        <v>2.903706993516744E-3</v>
      </c>
      <c r="CA570" s="15">
        <f>-(BM570+BN570+BO570)/M570</f>
        <v>-2345.7532318752765</v>
      </c>
      <c r="CB570" s="15">
        <f>BG570-CA570</f>
        <v>-85045.246768124722</v>
      </c>
      <c r="CC570" s="18">
        <f t="shared" si="44"/>
        <v>1</v>
      </c>
      <c r="CD570" s="17">
        <f>(AF570/(AF570+AH570+AJ570))/(X570/(X570+Z570+AB570))</f>
        <v>1.6526571382808071</v>
      </c>
      <c r="CE570" s="19">
        <f>(AH570/(AF570+AH570+AJ570))/(Z570/(X570+Z570+AB570))</f>
        <v>1.0362618345525076</v>
      </c>
      <c r="CF570" s="18">
        <f>(AJ570/(AF570+AH570+AJ570))/(AB570/(X570+Z570+AB570))</f>
        <v>0.85024001696707963</v>
      </c>
      <c r="CG570">
        <f>AH570/Z570</f>
        <v>99.023760330578511</v>
      </c>
      <c r="CH570" s="11">
        <f>BB570/BE570</f>
        <v>0.21683184567630062</v>
      </c>
      <c r="CI570" s="14">
        <f>AY570/V570</f>
        <v>1384.0675093026612</v>
      </c>
      <c r="CJ570" s="14">
        <f>AV570/M570</f>
        <v>3252.8148148148148</v>
      </c>
      <c r="CK570" s="17">
        <f>N570/V570</f>
        <v>50.203084893283631</v>
      </c>
      <c r="CL570" s="17">
        <f>(AL570+AN570)/N570</f>
        <v>7.4404450261780104</v>
      </c>
      <c r="CM570" s="14">
        <f>AP570/AC570</f>
        <v>5.9850746268656714</v>
      </c>
    </row>
    <row r="571" spans="1:91" hidden="1" x14ac:dyDescent="0.2">
      <c r="A571">
        <v>590</v>
      </c>
      <c r="B571" s="2">
        <v>45170</v>
      </c>
      <c r="C571" s="3" t="s">
        <v>29</v>
      </c>
      <c r="D571" t="s">
        <v>28</v>
      </c>
      <c r="E571" s="3" t="s">
        <v>36</v>
      </c>
      <c r="F571" t="s">
        <v>28</v>
      </c>
      <c r="G571" t="str">
        <f>CONCATENATE(C571,E571)</f>
        <v>ANCJNU</v>
      </c>
      <c r="H571" t="s">
        <v>30</v>
      </c>
      <c r="I571">
        <f>U571/M571</f>
        <v>124.67391304347827</v>
      </c>
      <c r="J571" t="str">
        <f>_xlfn.CONCAT(C571,E571,H571)</f>
        <v>ANCJNU737-700</v>
      </c>
      <c r="K571" s="4">
        <v>571</v>
      </c>
      <c r="L571" s="4">
        <f>N571/M571</f>
        <v>89.413043478260875</v>
      </c>
      <c r="M571" s="4">
        <v>46</v>
      </c>
      <c r="N571" s="4">
        <v>4113</v>
      </c>
      <c r="O571" s="4">
        <f>P571/M571</f>
        <v>16.630434782608695</v>
      </c>
      <c r="P571" s="4">
        <v>765</v>
      </c>
      <c r="Q571" s="4">
        <v>1395</v>
      </c>
      <c r="R571" s="4">
        <v>1954</v>
      </c>
      <c r="S571" s="4">
        <f>U571*K571</f>
        <v>3274685</v>
      </c>
      <c r="T571" s="7">
        <f>N571/U571</f>
        <v>0.71717523975588493</v>
      </c>
      <c r="U571" s="4">
        <v>5735</v>
      </c>
      <c r="V571" s="4">
        <v>76.151313940415974</v>
      </c>
      <c r="W571" s="7">
        <f>P571/X571</f>
        <v>0.97328244274809161</v>
      </c>
      <c r="X571" s="4">
        <v>786</v>
      </c>
      <c r="Y571" s="7">
        <f>Q571/Z571</f>
        <v>0.97280334728033468</v>
      </c>
      <c r="Z571" s="4">
        <v>1434</v>
      </c>
      <c r="AA571" s="7">
        <f>R571/AB571</f>
        <v>0.55590327169274534</v>
      </c>
      <c r="AB571" s="4">
        <v>3515</v>
      </c>
      <c r="AC571" s="4">
        <v>25793</v>
      </c>
      <c r="AD571" s="4">
        <f>AP571/AC571</f>
        <v>5.9999612297910287</v>
      </c>
      <c r="AE571" s="7">
        <f>AF571/(AF571+AH571+AJ571+AL571+AN571+AP571)</f>
        <v>0.23149771913510189</v>
      </c>
      <c r="AF571" s="4">
        <v>252927</v>
      </c>
      <c r="AG571" s="7">
        <f>AH571/(AF571+AH571+AJ571+AL571+AN571+AP571)</f>
        <v>0.27435454818372862</v>
      </c>
      <c r="AH571" s="4">
        <v>299751</v>
      </c>
      <c r="AI571" s="7">
        <f>AJ571/(AF571+AH571+AJ571+AL571+AN571+AP571)</f>
        <v>0.32747618454869626</v>
      </c>
      <c r="AJ571" s="4">
        <v>357790</v>
      </c>
      <c r="AK571" s="7">
        <f>AL571/(AF571+AH571+AJ571+AL571+AN571+AP571)</f>
        <v>1.2509976495742141E-2</v>
      </c>
      <c r="AL571" s="4">
        <v>13668</v>
      </c>
      <c r="AM571" s="7">
        <f>AN571/(AF571+AH571+AJ571+AL571+AN571+AP571)</f>
        <v>1.2516383419613241E-2</v>
      </c>
      <c r="AN571" s="4">
        <v>13675</v>
      </c>
      <c r="AO571" s="7">
        <f>AP571/(AF571+AH571+AJ571+AL571+AN571+AP571)</f>
        <v>0.14164518821711783</v>
      </c>
      <c r="AP571" s="4">
        <v>154757</v>
      </c>
      <c r="AQ571" s="6">
        <f>AO571+AM571+AK571+AI571+AG571+AE571</f>
        <v>1</v>
      </c>
      <c r="AR571" s="4">
        <v>316641</v>
      </c>
      <c r="AS571" s="4">
        <f>AR571/M571</f>
        <v>6883.5</v>
      </c>
      <c r="AT571" s="4">
        <f>AR571/V571</f>
        <v>4158.050381740667</v>
      </c>
      <c r="AU571" s="7">
        <f>AR571/(AR571+AV571+AY571+BB571)</f>
        <v>0.31806976940416348</v>
      </c>
      <c r="AV571" s="4">
        <v>271327</v>
      </c>
      <c r="AW571" s="4">
        <f>AV571/M571</f>
        <v>5898.413043478261</v>
      </c>
      <c r="AX571" s="7">
        <f>AV571/(AR571+AV571+AY571+BB571)</f>
        <v>0.2725513004415836</v>
      </c>
      <c r="AY571" s="4">
        <v>171174</v>
      </c>
      <c r="AZ571" s="4">
        <f>AY571/M571</f>
        <v>3721.1739130434785</v>
      </c>
      <c r="BA571" s="7">
        <f>AY571/(AR571+AV571+AY571+BB571)</f>
        <v>0.17194638315312383</v>
      </c>
      <c r="BB571" s="4">
        <v>236366</v>
      </c>
      <c r="BC571" s="11">
        <f>BB571/(AR571+AV571+AY571+BB571)</f>
        <v>0.23743254700112906</v>
      </c>
      <c r="BD571" s="9">
        <f>BC571+BA571+AX571+AU571</f>
        <v>1</v>
      </c>
      <c r="BE571" s="14">
        <f>(AF571+AH571+AJ571+AL571+AN571+AP571)</f>
        <v>1092568</v>
      </c>
      <c r="BF571" s="14">
        <f t="shared" si="40"/>
        <v>-995508</v>
      </c>
      <c r="BG571" s="13">
        <f>(AF571+AH571+AJ571+AL571+AN571+AP571)-(AR571+AV571+AY571+BB571)</f>
        <v>97060</v>
      </c>
      <c r="BH571" s="13">
        <f t="shared" si="41"/>
        <v>0</v>
      </c>
      <c r="BI571" s="14">
        <f>AF571/W571</f>
        <v>259870.09411764707</v>
      </c>
      <c r="BJ571" s="14">
        <f>AH571/Y571</f>
        <v>308131.13548387098</v>
      </c>
      <c r="BK571" s="14">
        <f>AJ571/AA571</f>
        <v>643619.16581371555</v>
      </c>
      <c r="BL571" s="14">
        <f>BI571+BJ571+BK571</f>
        <v>1211620.3954152334</v>
      </c>
      <c r="BM571" s="14">
        <f>(AF571/W571)-AF571</f>
        <v>6943.094117647066</v>
      </c>
      <c r="BN571" s="14">
        <f>AH571/Y571-AH571</f>
        <v>8380.1354838709813</v>
      </c>
      <c r="BO571" s="14">
        <f>AJ571/AA571-AJ571</f>
        <v>285829.16581371555</v>
      </c>
      <c r="BP571" s="14">
        <f>BG571/S571</f>
        <v>2.9639492042746095E-2</v>
      </c>
      <c r="BQ571" s="14">
        <f>(BG571-CA571)/S571</f>
        <v>3.1638704548583751E-2</v>
      </c>
      <c r="BR571" s="27">
        <f>BQ571-BP571</f>
        <v>1.9992125058376567E-3</v>
      </c>
      <c r="BS571" s="28">
        <f t="shared" si="42"/>
        <v>2348523</v>
      </c>
      <c r="BT571" s="11">
        <f>BS571/S571</f>
        <v>0.71717523975588493</v>
      </c>
      <c r="BU571" s="14">
        <f>(BE571-AP571)*1/BT571-(BE571-AP571)</f>
        <v>369834.53488937509</v>
      </c>
      <c r="BV571" s="14">
        <f t="shared" si="43"/>
        <v>0.3336406402447869</v>
      </c>
      <c r="BW571" s="27">
        <f>(AR571+AV571+AY571+BB571)/S571</f>
        <v>0.30400114820204083</v>
      </c>
      <c r="BX571" s="13">
        <f>(AF571+AH571+AJ571+AL571+AN571)/N571</f>
        <v>228.01142718210551</v>
      </c>
      <c r="BY571" s="26">
        <f>BX571/K571</f>
        <v>0.39931948718407267</v>
      </c>
      <c r="BZ571" s="11">
        <f>AP571/BE571</f>
        <v>0.14164518821711783</v>
      </c>
      <c r="CA571" s="15">
        <f>-(BM571+BN571+BO571)/M571</f>
        <v>-6546.7912046789907</v>
      </c>
      <c r="CB571" s="15">
        <f>BG571-CA571</f>
        <v>103606.79120467899</v>
      </c>
      <c r="CC571" s="18">
        <f t="shared" si="44"/>
        <v>0</v>
      </c>
      <c r="CD571" s="17">
        <f>(AF571/(AF571+AH571+AJ571))/(X571/(X571+Z571+AB571))</f>
        <v>2.0269422843924878</v>
      </c>
      <c r="CE571" s="19">
        <f>(AH571/(AF571+AH571+AJ571))/(Z571/(X571+Z571+AB571))</f>
        <v>1.3166799586797635</v>
      </c>
      <c r="CF571" s="18">
        <f>(AJ571/(AF571+AH571+AJ571))/(AB571/(X571+Z571+AB571))</f>
        <v>0.6411676539746014</v>
      </c>
      <c r="CG571">
        <f>AH571/Z571</f>
        <v>209.03138075313808</v>
      </c>
      <c r="CH571" s="11">
        <f>BB571/BE571</f>
        <v>0.21633985253091798</v>
      </c>
      <c r="CI571" s="14">
        <f>AY571/V571</f>
        <v>2247.8141366534242</v>
      </c>
      <c r="CJ571" s="14">
        <f>AV571/M571</f>
        <v>5898.413043478261</v>
      </c>
      <c r="CK571" s="17">
        <f>N571/V571</f>
        <v>54.010886840615591</v>
      </c>
      <c r="CL571" s="17">
        <f>(AL571+AN571)/N571</f>
        <v>6.647945538536348</v>
      </c>
      <c r="CM571" s="14">
        <f>AP571/AC571</f>
        <v>5.9999612297910287</v>
      </c>
    </row>
    <row r="572" spans="1:91" hidden="1" x14ac:dyDescent="0.2">
      <c r="A572">
        <v>79</v>
      </c>
      <c r="B572" s="2">
        <v>44805</v>
      </c>
      <c r="C572" s="3" t="s">
        <v>37</v>
      </c>
      <c r="D572" t="s">
        <v>38</v>
      </c>
      <c r="E572" s="3" t="s">
        <v>43</v>
      </c>
      <c r="F572" t="s">
        <v>38</v>
      </c>
      <c r="G572" t="str">
        <f>CONCATENATE(C572,E572)</f>
        <v>LAXSFO</v>
      </c>
      <c r="H572" t="s">
        <v>31</v>
      </c>
      <c r="I572">
        <f>U572/M572</f>
        <v>162.57894736842104</v>
      </c>
      <c r="J572" t="str">
        <f>_xlfn.CONCAT(C572,E572,H572)</f>
        <v>LAXSFO737-800</v>
      </c>
      <c r="K572" s="4">
        <v>337</v>
      </c>
      <c r="L572" s="4">
        <f>N572/M572</f>
        <v>143</v>
      </c>
      <c r="M572" s="4">
        <v>19</v>
      </c>
      <c r="N572" s="4">
        <v>2717</v>
      </c>
      <c r="O572" s="4">
        <f>P572/M572</f>
        <v>20.473684210526315</v>
      </c>
      <c r="P572" s="4">
        <v>389</v>
      </c>
      <c r="Q572" s="4">
        <v>740</v>
      </c>
      <c r="R572" s="4">
        <v>1588</v>
      </c>
      <c r="S572" s="4">
        <f>U572*K572</f>
        <v>1040993</v>
      </c>
      <c r="T572" s="7">
        <f>N572/U572</f>
        <v>0.87957267724182586</v>
      </c>
      <c r="U572" s="4">
        <v>3089</v>
      </c>
      <c r="V572" s="4">
        <v>24.725707002422396</v>
      </c>
      <c r="W572" s="7">
        <f>P572/X572</f>
        <v>1</v>
      </c>
      <c r="X572" s="4">
        <v>389</v>
      </c>
      <c r="Y572" s="7">
        <f>Q572/Z572</f>
        <v>1</v>
      </c>
      <c r="Z572" s="4">
        <v>740</v>
      </c>
      <c r="AA572" s="7">
        <f>R572/AB572</f>
        <v>0.81020408163265301</v>
      </c>
      <c r="AB572" s="4">
        <v>1960</v>
      </c>
      <c r="AC572" s="4">
        <v>4912</v>
      </c>
      <c r="AD572" s="4">
        <f>AP572/AC572</f>
        <v>5</v>
      </c>
      <c r="AE572" s="7">
        <f>AF572/(AF572+AH572+AJ572+AL572+AN572+AP572)</f>
        <v>0.21941268094562194</v>
      </c>
      <c r="AF572" s="4">
        <v>82547</v>
      </c>
      <c r="AG572" s="7">
        <f>AH572/(AF572+AH572+AJ572+AL572+AN572+AP572)</f>
        <v>0.21851160763174543</v>
      </c>
      <c r="AH572" s="4">
        <v>82208</v>
      </c>
      <c r="AI572" s="7">
        <f>AJ572/(AF572+AH572+AJ572+AL572+AN572+AP572)</f>
        <v>0.44615090187072387</v>
      </c>
      <c r="AJ572" s="4">
        <v>167850</v>
      </c>
      <c r="AK572" s="7">
        <f>AL572/(AF572+AH572+AJ572+AL572+AN572+AP572)</f>
        <v>2.5317767889893626E-2</v>
      </c>
      <c r="AL572" s="4">
        <v>9525</v>
      </c>
      <c r="AM572" s="7">
        <f>AN572/(AF572+AH572+AJ572+AL572+AN572+AP572)</f>
        <v>2.5325741990016425E-2</v>
      </c>
      <c r="AN572" s="4">
        <v>9528</v>
      </c>
      <c r="AO572" s="7">
        <f>AP572/(AF572+AH572+AJ572+AL572+AN572+AP572)</f>
        <v>6.528129967199868E-2</v>
      </c>
      <c r="AP572" s="4">
        <v>24560</v>
      </c>
      <c r="AQ572" s="6">
        <f>AO572+AM572+AK572+AI572+AG572+AE572</f>
        <v>0.99999999999999989</v>
      </c>
      <c r="AR572" s="4">
        <v>91054</v>
      </c>
      <c r="AS572" s="4">
        <f>AR572/M572</f>
        <v>4792.3157894736842</v>
      </c>
      <c r="AT572" s="4">
        <f>AR572/V572</f>
        <v>3682.5640614069953</v>
      </c>
      <c r="AU572" s="7">
        <f>AR572/(AR572+AV572+AY572+BB572)</f>
        <v>0.27731704122873008</v>
      </c>
      <c r="AV572" s="4">
        <v>96931</v>
      </c>
      <c r="AW572" s="4">
        <f>AV572/M572</f>
        <v>5101.6315789473683</v>
      </c>
      <c r="AX572" s="7">
        <f>AV572/(AR572+AV572+AY572+BB572)</f>
        <v>0.29521622469459918</v>
      </c>
      <c r="AY572" s="4">
        <v>80965</v>
      </c>
      <c r="AZ572" s="4">
        <f>AY572/M572</f>
        <v>4261.3157894736842</v>
      </c>
      <c r="BA572" s="7">
        <f>AY572/(AR572+AV572+AY572+BB572)</f>
        <v>0.24658965276741418</v>
      </c>
      <c r="BB572" s="4">
        <v>59389</v>
      </c>
      <c r="BC572" s="11">
        <f>BB572/(AR572+AV572+AY572+BB572)</f>
        <v>0.18087708130925659</v>
      </c>
      <c r="BD572" s="9">
        <f>BC572+BA572+AX572+AU572</f>
        <v>1</v>
      </c>
      <c r="BE572" s="14">
        <f>(AF572+AH572+AJ572+AL572+AN572+AP572)</f>
        <v>376218</v>
      </c>
      <c r="BF572" s="14">
        <f t="shared" si="40"/>
        <v>-328339</v>
      </c>
      <c r="BG572" s="13">
        <f>(AF572+AH572+AJ572+AL572+AN572+AP572)-(AR572+AV572+AY572+BB572)</f>
        <v>47879</v>
      </c>
      <c r="BH572" s="13">
        <f t="shared" si="41"/>
        <v>0</v>
      </c>
      <c r="BI572" s="14">
        <f>AF572/W572</f>
        <v>82547</v>
      </c>
      <c r="BJ572" s="14">
        <f>AH572/Y572</f>
        <v>82208</v>
      </c>
      <c r="BK572" s="14">
        <f>AJ572/AA572</f>
        <v>207170.02518891689</v>
      </c>
      <c r="BL572" s="14">
        <f>BI572+BJ572+BK572</f>
        <v>371925.02518891689</v>
      </c>
      <c r="BM572" s="14">
        <f>(AF572/W572)-AF572</f>
        <v>0</v>
      </c>
      <c r="BN572" s="14">
        <f>AH572/Y572-AH572</f>
        <v>0</v>
      </c>
      <c r="BO572" s="14">
        <f>AJ572/AA572-AJ572</f>
        <v>39320.025188916887</v>
      </c>
      <c r="BP572" s="14">
        <f>BG572/S572</f>
        <v>4.5993584971272622E-2</v>
      </c>
      <c r="BQ572" s="14">
        <f>(BG572-CA572)/S572</f>
        <v>4.7981566648328082E-2</v>
      </c>
      <c r="BR572" s="27">
        <f>BQ572-BP572</f>
        <v>1.9879816770554601E-3</v>
      </c>
      <c r="BS572" s="28">
        <f t="shared" si="42"/>
        <v>915629</v>
      </c>
      <c r="BT572" s="11">
        <f>BS572/S572</f>
        <v>0.87957267724182586</v>
      </c>
      <c r="BU572" s="14">
        <f>(BE572-AP572)*1/BT572-(BE572-AP572)</f>
        <v>48147.506808980484</v>
      </c>
      <c r="BV572" s="14">
        <f t="shared" si="43"/>
        <v>0.36140300655239754</v>
      </c>
      <c r="BW572" s="27">
        <f>(AR572+AV572+AY572+BB572)/S572</f>
        <v>0.31540942158112495</v>
      </c>
      <c r="BX572" s="13">
        <f>(AF572+AH572+AJ572+AL572+AN572)/N572</f>
        <v>129.42878174457121</v>
      </c>
      <c r="BY572" s="26">
        <f>BX572/K572</f>
        <v>0.38406166689783744</v>
      </c>
      <c r="BZ572" s="11">
        <f>AP572/BE572</f>
        <v>6.528129967199868E-2</v>
      </c>
      <c r="CA572" s="15">
        <f>-(BM572+BN572+BO572)/M572</f>
        <v>-2069.4750099429939</v>
      </c>
      <c r="CB572" s="15">
        <f>BG572-CA572</f>
        <v>49948.475009942995</v>
      </c>
      <c r="CC572" s="18">
        <f t="shared" si="44"/>
        <v>0</v>
      </c>
      <c r="CD572" s="17">
        <f>(AF572/(AF572+AH572+AJ572))/(X572/(X572+Z572+AB572))</f>
        <v>1.9707921680336831</v>
      </c>
      <c r="CE572" s="19">
        <f>(AH572/(AF572+AH572+AJ572))/(Z572/(X572+Z572+AB572))</f>
        <v>1.0317429204433308</v>
      </c>
      <c r="CF572" s="18">
        <f>(AJ572/(AF572+AH572+AJ572))/(AB572/(X572+Z572+AB572))</f>
        <v>0.7953429007687921</v>
      </c>
      <c r="CG572">
        <f>AH572/Z572</f>
        <v>111.09189189189189</v>
      </c>
      <c r="CH572" s="11">
        <f>BB572/BE572</f>
        <v>0.15785794406434567</v>
      </c>
      <c r="CI572" s="14">
        <f>AY572/V572</f>
        <v>3274.5271952008407</v>
      </c>
      <c r="CJ572" s="14">
        <f>AV572/M572</f>
        <v>5101.6315789473683</v>
      </c>
      <c r="CK572" s="17">
        <f>N572/V572</f>
        <v>109.88563440203403</v>
      </c>
      <c r="CL572" s="17">
        <f>(AL572+AN572)/N572</f>
        <v>7.0125138019874864</v>
      </c>
      <c r="CM572" s="14">
        <f>AP572/AC572</f>
        <v>5</v>
      </c>
    </row>
    <row r="573" spans="1:91" hidden="1" x14ac:dyDescent="0.2">
      <c r="A573">
        <v>1072</v>
      </c>
      <c r="B573" s="2">
        <v>45231</v>
      </c>
      <c r="C573" s="3" t="s">
        <v>32</v>
      </c>
      <c r="D573" t="s">
        <v>33</v>
      </c>
      <c r="E573" s="3" t="s">
        <v>43</v>
      </c>
      <c r="F573" t="s">
        <v>38</v>
      </c>
      <c r="G573" t="str">
        <f>CONCATENATE(C573,E573)</f>
        <v>HNLSFO</v>
      </c>
      <c r="H573" t="s">
        <v>50</v>
      </c>
      <c r="I573">
        <f>U573/M573</f>
        <v>234</v>
      </c>
      <c r="J573" t="str">
        <f>_xlfn.CONCAT(C573,E573,H573)</f>
        <v>HNLSFO757-300</v>
      </c>
      <c r="K573" s="4">
        <v>2399</v>
      </c>
      <c r="L573" s="4">
        <f>N573/M573</f>
        <v>185.73333333333332</v>
      </c>
      <c r="M573" s="4">
        <v>15</v>
      </c>
      <c r="N573" s="4">
        <v>2786</v>
      </c>
      <c r="O573" s="4">
        <f>P573/M573</f>
        <v>21.866666666666667</v>
      </c>
      <c r="P573" s="4">
        <v>328</v>
      </c>
      <c r="Q573" s="4">
        <v>623</v>
      </c>
      <c r="R573" s="4">
        <v>1836</v>
      </c>
      <c r="S573" s="4">
        <f>U573*K573</f>
        <v>8420490</v>
      </c>
      <c r="T573" s="7">
        <f>N573/U573</f>
        <v>0.79373219373219372</v>
      </c>
      <c r="U573" s="4">
        <v>3510</v>
      </c>
      <c r="V573" s="4">
        <v>75.291947723440131</v>
      </c>
      <c r="W573" s="7">
        <f>P573/X573</f>
        <v>0.72888888888888892</v>
      </c>
      <c r="X573" s="4">
        <v>450</v>
      </c>
      <c r="Y573" s="7">
        <f>Q573/Z573</f>
        <v>0.72865497076023389</v>
      </c>
      <c r="Z573" s="4">
        <v>855</v>
      </c>
      <c r="AA573" s="7">
        <f>R573/AB573</f>
        <v>0.83265306122448979</v>
      </c>
      <c r="AB573" s="4">
        <v>2205</v>
      </c>
      <c r="AC573" s="4">
        <v>408</v>
      </c>
      <c r="AD573" s="4">
        <f>AP573/AC573</f>
        <v>6</v>
      </c>
      <c r="AE573" s="7">
        <f>AF573/(AF573+AH573+AJ573+AL573+AN573+AP573)</f>
        <v>0.18851949029872256</v>
      </c>
      <c r="AF573" s="4">
        <v>177253</v>
      </c>
      <c r="AG573" s="7">
        <f>AH573/(AF573+AH573+AJ573+AL573+AN573+AP573)</f>
        <v>0.22051142424729084</v>
      </c>
      <c r="AH573" s="4">
        <v>207333</v>
      </c>
      <c r="AI573" s="7">
        <f>AJ573/(AF573+AH573+AJ573+AL573+AN573+AP573)</f>
        <v>0.56884700346827444</v>
      </c>
      <c r="AJ573" s="4">
        <v>534851</v>
      </c>
      <c r="AK573" s="7">
        <f>AL573/(AF573+AH573+AJ573+AL573+AN573+AP573)</f>
        <v>1.3661449187811158E-2</v>
      </c>
      <c r="AL573" s="4">
        <v>12845</v>
      </c>
      <c r="AM573" s="7">
        <f>AN573/(AF573+AH573+AJ573+AL573+AN573+AP573)</f>
        <v>5.8570339180440672E-3</v>
      </c>
      <c r="AN573" s="4">
        <v>5507</v>
      </c>
      <c r="AO573" s="7">
        <f>AP573/(AF573+AH573+AJ573+AL573+AN573+AP573)</f>
        <v>2.6035988798568869E-3</v>
      </c>
      <c r="AP573" s="4">
        <v>2448</v>
      </c>
      <c r="AQ573" s="6">
        <f>AO573+AM573+AK573+AI573+AG573+AE573</f>
        <v>1</v>
      </c>
      <c r="AR573" s="4">
        <v>380102</v>
      </c>
      <c r="AS573" s="4">
        <f>AR573/M573</f>
        <v>25340.133333333335</v>
      </c>
      <c r="AT573" s="4">
        <f>AR573/V573</f>
        <v>5048.3751781289811</v>
      </c>
      <c r="AU573" s="7">
        <f>AR573/(AR573+AV573+AY573+BB573)</f>
        <v>0.36893005992534084</v>
      </c>
      <c r="AV573" s="4">
        <v>128745</v>
      </c>
      <c r="AW573" s="4">
        <f>AV573/M573</f>
        <v>8583</v>
      </c>
      <c r="AX573" s="7">
        <f>AV573/(AR573+AV573+AY573+BB573)</f>
        <v>0.12496093302610353</v>
      </c>
      <c r="AY573" s="4">
        <v>244223</v>
      </c>
      <c r="AZ573" s="4">
        <f>AY573/M573</f>
        <v>16281.533333333333</v>
      </c>
      <c r="BA573" s="7">
        <f>AY573/(AR573+AV573+AY573+BB573)</f>
        <v>0.2370448090911032</v>
      </c>
      <c r="BB573" s="4">
        <v>277212</v>
      </c>
      <c r="BC573" s="11">
        <f>BB573/(AR573+AV573+AY573+BB573)</f>
        <v>0.2690641979574524</v>
      </c>
      <c r="BD573" s="9">
        <f>BC573+BA573+AX573+AU573</f>
        <v>1</v>
      </c>
      <c r="BE573" s="14">
        <f>(AF573+AH573+AJ573+AL573+AN573+AP573)</f>
        <v>940237</v>
      </c>
      <c r="BF573" s="14">
        <f t="shared" si="40"/>
        <v>-1030282</v>
      </c>
      <c r="BG573" s="13">
        <f>(AF573+AH573+AJ573+AL573+AN573+AP573)-(AR573+AV573+AY573+BB573)</f>
        <v>-90045</v>
      </c>
      <c r="BH573" s="13">
        <f t="shared" si="41"/>
        <v>1</v>
      </c>
      <c r="BI573" s="14">
        <f>AF573/W573</f>
        <v>243182.46951219512</v>
      </c>
      <c r="BJ573" s="14">
        <f>AH573/Y573</f>
        <v>284542.07865168538</v>
      </c>
      <c r="BK573" s="14">
        <f>AJ573/AA573</f>
        <v>642345.56372549024</v>
      </c>
      <c r="BL573" s="14">
        <f>BI573+BJ573+BK573</f>
        <v>1170070.1118893707</v>
      </c>
      <c r="BM573" s="14">
        <f>(AF573/W573)-AF573</f>
        <v>65929.469512195123</v>
      </c>
      <c r="BN573" s="14">
        <f>AH573/Y573-AH573</f>
        <v>77209.078651685384</v>
      </c>
      <c r="BO573" s="14">
        <f>AJ573/AA573-AJ573</f>
        <v>107494.56372549024</v>
      </c>
      <c r="BP573" s="14">
        <f>BG573/S573</f>
        <v>-1.069355821335813E-2</v>
      </c>
      <c r="BQ573" s="14">
        <f>(BG573-CA573)/S573</f>
        <v>-8.7092468340965856E-3</v>
      </c>
      <c r="BR573" s="27">
        <f>BQ573-BP573</f>
        <v>1.9843113792615448E-3</v>
      </c>
      <c r="BS573" s="28">
        <f t="shared" si="42"/>
        <v>6683614</v>
      </c>
      <c r="BT573" s="11">
        <f>BS573/S573</f>
        <v>0.79373219373219372</v>
      </c>
      <c r="BU573" s="14">
        <f>(BE573-AP573)*1/BT573-(BE573-AP573)</f>
        <v>243703.9612347451</v>
      </c>
      <c r="BV573" s="14">
        <f t="shared" si="43"/>
        <v>0.1116606040741097</v>
      </c>
      <c r="BW573" s="27">
        <f>(AR573+AV573+AY573+BB573)/S573</f>
        <v>0.12235416228746783</v>
      </c>
      <c r="BX573" s="13">
        <f>(AF573+AH573+AJ573+AL573+AN573)/N573</f>
        <v>336.60768126346017</v>
      </c>
      <c r="BY573" s="26">
        <f>BX573/K573</f>
        <v>0.14031166371965825</v>
      </c>
      <c r="BZ573" s="11">
        <f>AP573/BE573</f>
        <v>2.6035988798568869E-3</v>
      </c>
      <c r="CA573" s="15">
        <f>-(BM573+BN573+BO573)/M573</f>
        <v>-16708.874125958049</v>
      </c>
      <c r="CB573" s="15">
        <f>BG573-CA573</f>
        <v>-73336.125874041958</v>
      </c>
      <c r="CC573" s="18">
        <f t="shared" si="44"/>
        <v>1</v>
      </c>
      <c r="CD573" s="17">
        <f>(AF573/(AF573+AH573+AJ573))/(X573/(X573+Z573+AB573))</f>
        <v>1.5037173835727735</v>
      </c>
      <c r="CE573" s="19">
        <f>(AH573/(AF573+AH573+AJ573))/(Z573/(X573+Z573+AB573))</f>
        <v>0.92573664787885357</v>
      </c>
      <c r="CF573" s="18">
        <f>(AJ573/(AF573+AH573+AJ573))/(AB573/(X573+Z573+AB573))</f>
        <v>0.92599652764436846</v>
      </c>
      <c r="CG573">
        <f>AH573/Z573</f>
        <v>242.49473684210525</v>
      </c>
      <c r="CH573" s="11">
        <f>BB573/BE573</f>
        <v>0.29483204766457821</v>
      </c>
      <c r="CI573" s="14">
        <f>AY573/V573</f>
        <v>3243.6801993364784</v>
      </c>
      <c r="CJ573" s="14">
        <f>AV573/M573</f>
        <v>8583</v>
      </c>
      <c r="CK573" s="17">
        <f>N573/V573</f>
        <v>37.002628889791005</v>
      </c>
      <c r="CL573" s="17">
        <f>(AL573+AN573)/N573</f>
        <v>6.5872218234027278</v>
      </c>
      <c r="CM573" s="14">
        <f>AP573/AC573</f>
        <v>6</v>
      </c>
    </row>
    <row r="574" spans="1:91" hidden="1" x14ac:dyDescent="0.2">
      <c r="A574">
        <v>369</v>
      </c>
      <c r="B574" s="2">
        <v>44835</v>
      </c>
      <c r="C574" s="3" t="s">
        <v>43</v>
      </c>
      <c r="D574" t="s">
        <v>38</v>
      </c>
      <c r="E574" s="3" t="s">
        <v>41</v>
      </c>
      <c r="F574" t="s">
        <v>42</v>
      </c>
      <c r="G574" t="str">
        <f>CONCATENATE(C574,E574)</f>
        <v>SFOSEA</v>
      </c>
      <c r="H574" t="s">
        <v>34</v>
      </c>
      <c r="I574">
        <f>U574/M574</f>
        <v>176.375</v>
      </c>
      <c r="J574" t="str">
        <f>_xlfn.CONCAT(C574,E574,H574)</f>
        <v>SFOSEA737-900</v>
      </c>
      <c r="K574" s="4">
        <v>679</v>
      </c>
      <c r="L574" s="4">
        <f>N574/M574</f>
        <v>108.97916666666667</v>
      </c>
      <c r="M574" s="4">
        <v>48</v>
      </c>
      <c r="N574" s="4">
        <v>5231</v>
      </c>
      <c r="O574" s="4">
        <f>P574/M574</f>
        <v>17.104166666666668</v>
      </c>
      <c r="P574" s="4">
        <v>821</v>
      </c>
      <c r="Q574" s="4">
        <v>1194</v>
      </c>
      <c r="R574" s="4">
        <v>3217</v>
      </c>
      <c r="S574" s="4">
        <f>U574*K574</f>
        <v>5748414</v>
      </c>
      <c r="T574" s="7">
        <f>N574/U574</f>
        <v>0.61788329789747221</v>
      </c>
      <c r="U574" s="4">
        <v>8466</v>
      </c>
      <c r="V574" s="4">
        <v>102.14183402244538</v>
      </c>
      <c r="W574" s="7">
        <f>P574/X574</f>
        <v>0.75114364135407141</v>
      </c>
      <c r="X574" s="4">
        <v>1093</v>
      </c>
      <c r="Y574" s="7">
        <f>Q574/Z574</f>
        <v>0.58443465491923641</v>
      </c>
      <c r="Z574" s="4">
        <v>2043</v>
      </c>
      <c r="AA574" s="7">
        <f>R574/AB574</f>
        <v>0.60345151003564057</v>
      </c>
      <c r="AB574" s="4">
        <v>5331</v>
      </c>
      <c r="AC574" s="4">
        <v>12603</v>
      </c>
      <c r="AD574" s="4">
        <f>AP574/AC574</f>
        <v>4.9998413076251689</v>
      </c>
      <c r="AE574" s="7">
        <f>AF574/(AF574+AH574+AJ574+AL574+AN574+AP574)</f>
        <v>0.24534789995882841</v>
      </c>
      <c r="AF574" s="4">
        <v>253860</v>
      </c>
      <c r="AG574" s="7">
        <f>AH574/(AF574+AH574+AJ574+AL574+AN574+AP574)</f>
        <v>0.20979052744096321</v>
      </c>
      <c r="AH574" s="4">
        <v>217069</v>
      </c>
      <c r="AI574" s="7">
        <f>AJ574/(AF574+AH574+AJ574+AL574+AN574+AP574)</f>
        <v>0.45130637657123751</v>
      </c>
      <c r="AJ574" s="4">
        <v>466964</v>
      </c>
      <c r="AK574" s="7">
        <f>AL574/(AF574+AH574+AJ574+AL574+AN574+AP574)</f>
        <v>1.8657690099681646E-2</v>
      </c>
      <c r="AL574" s="4">
        <v>19305</v>
      </c>
      <c r="AM574" s="7">
        <f>AN574/(AF574+AH574+AJ574+AL574+AN574+AP574)</f>
        <v>1.3997375069344174E-2</v>
      </c>
      <c r="AN574" s="4">
        <v>14483</v>
      </c>
      <c r="AO574" s="7">
        <f>AP574/(AF574+AH574+AJ574+AL574+AN574+AP574)</f>
        <v>6.0900130859945063E-2</v>
      </c>
      <c r="AP574" s="4">
        <v>63013</v>
      </c>
      <c r="AQ574" s="6">
        <f>AO574+AM574+AK574+AI574+AG574+AE574</f>
        <v>1</v>
      </c>
      <c r="AR574" s="4">
        <v>376142</v>
      </c>
      <c r="AS574" s="4">
        <f>AR574/M574</f>
        <v>7836.291666666667</v>
      </c>
      <c r="AT574" s="4">
        <f>AR574/V574</f>
        <v>3682.5459773646112</v>
      </c>
      <c r="AU574" s="7">
        <f>AR574/(AR574+AV574+AY574+BB574)</f>
        <v>0.31219767268139637</v>
      </c>
      <c r="AV574" s="4">
        <v>248878</v>
      </c>
      <c r="AW574" s="4">
        <f>AV574/M574</f>
        <v>5184.958333333333</v>
      </c>
      <c r="AX574" s="7">
        <f>AV574/(AR574+AV574+AY574+BB574)</f>
        <v>0.20656861605883037</v>
      </c>
      <c r="AY574" s="4">
        <v>334464</v>
      </c>
      <c r="AZ574" s="4">
        <f>AY574/M574</f>
        <v>6968</v>
      </c>
      <c r="BA574" s="7">
        <f>AY574/(AR574+AV574+AY574+BB574)</f>
        <v>0.27760495343702796</v>
      </c>
      <c r="BB574" s="4">
        <v>245336</v>
      </c>
      <c r="BC574" s="11">
        <f>BB574/(AR574+AV574+AY574+BB574)</f>
        <v>0.20362875782274531</v>
      </c>
      <c r="BD574" s="9">
        <f>BC574+BA574+AX574+AU574</f>
        <v>1</v>
      </c>
      <c r="BE574" s="14">
        <f>(AF574+AH574+AJ574+AL574+AN574+AP574)</f>
        <v>1034694</v>
      </c>
      <c r="BF574" s="14">
        <f t="shared" si="40"/>
        <v>-1204820</v>
      </c>
      <c r="BG574" s="13">
        <f>(AF574+AH574+AJ574+AL574+AN574+AP574)-(AR574+AV574+AY574+BB574)</f>
        <v>-170126</v>
      </c>
      <c r="BH574" s="13">
        <f t="shared" si="41"/>
        <v>1</v>
      </c>
      <c r="BI574" s="14">
        <f>AF574/W574</f>
        <v>337964.65286236297</v>
      </c>
      <c r="BJ574" s="14">
        <f>AH574/Y574</f>
        <v>371417.05778894474</v>
      </c>
      <c r="BK574" s="14">
        <f>AJ574/AA574</f>
        <v>773821.90985390113</v>
      </c>
      <c r="BL574" s="14">
        <f>BI574+BJ574+BK574</f>
        <v>1483203.6205052088</v>
      </c>
      <c r="BM574" s="14">
        <f>(AF574/W574)-AF574</f>
        <v>84104.652862362971</v>
      </c>
      <c r="BN574" s="14">
        <f>AH574/Y574-AH574</f>
        <v>154348.05778894474</v>
      </c>
      <c r="BO574" s="14">
        <f>AJ574/AA574-AJ574</f>
        <v>306857.90985390113</v>
      </c>
      <c r="BP574" s="14">
        <f>BG574/S574</f>
        <v>-2.9595293588805537E-2</v>
      </c>
      <c r="BQ574" s="14">
        <f>(BG574-CA574)/S574</f>
        <v>-2.7618985353665922E-2</v>
      </c>
      <c r="BR574" s="27">
        <f>BQ574-BP574</f>
        <v>1.9763082351396156E-3</v>
      </c>
      <c r="BS574" s="28">
        <f t="shared" si="42"/>
        <v>3551849</v>
      </c>
      <c r="BT574" s="11">
        <f>BS574/S574</f>
        <v>0.61788329789747221</v>
      </c>
      <c r="BU574" s="14">
        <f>(BE574-AP574)*1/BT574-(BE574-AP574)</f>
        <v>600915.31925062137</v>
      </c>
      <c r="BV574" s="14">
        <f t="shared" si="43"/>
        <v>0.17999643031973689</v>
      </c>
      <c r="BW574" s="27">
        <f>(AR574+AV574+AY574+BB574)/S574</f>
        <v>0.20959172390854242</v>
      </c>
      <c r="BX574" s="13">
        <f>(AF574+AH574+AJ574+AL574+AN574)/N574</f>
        <v>185.75434907283503</v>
      </c>
      <c r="BY574" s="26">
        <f>BX574/K574</f>
        <v>0.27357046991581008</v>
      </c>
      <c r="BZ574" s="11">
        <f>AP574/BE574</f>
        <v>6.0900130859945063E-2</v>
      </c>
      <c r="CA574" s="15">
        <f>-(BM574+BN574+BO574)/M574</f>
        <v>-11360.63792719185</v>
      </c>
      <c r="CB574" s="15">
        <f>BG574-CA574</f>
        <v>-158765.36207280814</v>
      </c>
      <c r="CC574" s="18">
        <f t="shared" si="44"/>
        <v>1</v>
      </c>
      <c r="CD574" s="17">
        <f>(AF574/(AF574+AH574+AJ574))/(X574/(X574+Z574+AB574))</f>
        <v>2.0967679955150174</v>
      </c>
      <c r="CE574" s="19">
        <f>(AH574/(AF574+AH574+AJ574))/(Z574/(X574+Z574+AB574))</f>
        <v>0.95919234507441065</v>
      </c>
      <c r="CF574" s="18">
        <f>(AJ574/(AF574+AH574+AJ574))/(AB574/(X574+Z574+AB574))</f>
        <v>0.79077145374508806</v>
      </c>
      <c r="CG574">
        <f>AH574/Z574</f>
        <v>106.2501223690651</v>
      </c>
      <c r="CH574" s="11">
        <f>BB574/BE574</f>
        <v>0.23710971552942223</v>
      </c>
      <c r="CI574" s="14">
        <f>AY574/V574</f>
        <v>3274.5055265651727</v>
      </c>
      <c r="CJ574" s="14">
        <f>AV574/M574</f>
        <v>5184.958333333333</v>
      </c>
      <c r="CK574" s="17">
        <f>N574/V574</f>
        <v>51.213100391858077</v>
      </c>
      <c r="CL574" s="17">
        <f>(AL574+AN574)/N574</f>
        <v>6.4591856241636396</v>
      </c>
      <c r="CM574" s="14">
        <f>AP574/AC574</f>
        <v>4.9998413076251689</v>
      </c>
    </row>
    <row r="575" spans="1:91" hidden="1" x14ac:dyDescent="0.2">
      <c r="A575">
        <v>651</v>
      </c>
      <c r="B575" s="2">
        <v>45170</v>
      </c>
      <c r="C575" s="3" t="s">
        <v>36</v>
      </c>
      <c r="D575" t="s">
        <v>28</v>
      </c>
      <c r="E575" s="3" t="s">
        <v>41</v>
      </c>
      <c r="F575" t="s">
        <v>42</v>
      </c>
      <c r="G575" t="str">
        <f>CONCATENATE(C575,E575)</f>
        <v>JNUSEA</v>
      </c>
      <c r="H575" t="s">
        <v>30</v>
      </c>
      <c r="I575">
        <f>U575/M575</f>
        <v>125.24</v>
      </c>
      <c r="J575" t="str">
        <f>_xlfn.CONCAT(C575,E575,H575)</f>
        <v>JNUSEA737-700</v>
      </c>
      <c r="K575" s="4">
        <v>909</v>
      </c>
      <c r="L575" s="4">
        <f>N575/M575</f>
        <v>101.48</v>
      </c>
      <c r="M575" s="4">
        <v>25</v>
      </c>
      <c r="N575" s="4">
        <v>2537</v>
      </c>
      <c r="O575" s="4">
        <f>P575/M575</f>
        <v>13.24</v>
      </c>
      <c r="P575" s="4">
        <v>331</v>
      </c>
      <c r="Q575" s="4">
        <v>517</v>
      </c>
      <c r="R575" s="4">
        <v>1690</v>
      </c>
      <c r="S575" s="4">
        <f>U575*K575</f>
        <v>2846079</v>
      </c>
      <c r="T575" s="7">
        <f>N575/U575</f>
        <v>0.81028425423187478</v>
      </c>
      <c r="U575" s="4">
        <v>3131</v>
      </c>
      <c r="V575" s="4">
        <v>60.742792360221941</v>
      </c>
      <c r="W575" s="7">
        <f>P575/X575</f>
        <v>0.77156177156177153</v>
      </c>
      <c r="X575" s="4">
        <v>429</v>
      </c>
      <c r="Y575" s="7">
        <f>Q575/Z575</f>
        <v>0.66028097062579816</v>
      </c>
      <c r="Z575" s="4">
        <v>783</v>
      </c>
      <c r="AA575" s="7">
        <f>R575/AB575</f>
        <v>0.88066701406982806</v>
      </c>
      <c r="AB575" s="4">
        <v>1919</v>
      </c>
      <c r="AC575" s="4">
        <v>24156</v>
      </c>
      <c r="AD575" s="4">
        <f>AP575/AC575</f>
        <v>6</v>
      </c>
      <c r="AE575" s="7">
        <f>AF575/(AF575+AH575+AJ575+AL575+AN575+AP575)</f>
        <v>0.14806131503325437</v>
      </c>
      <c r="AF575" s="4">
        <v>109128</v>
      </c>
      <c r="AG575" s="7">
        <f>AH575/(AF575+AH575+AJ575+AL575+AN575+AP575)</f>
        <v>0.16197089462530154</v>
      </c>
      <c r="AH575" s="4">
        <v>119380</v>
      </c>
      <c r="AI575" s="7">
        <f>AJ575/(AF575+AH575+AJ575+AL575+AN575+AP575)</f>
        <v>0.46351923760525121</v>
      </c>
      <c r="AJ575" s="4">
        <v>341635</v>
      </c>
      <c r="AK575" s="7">
        <f>AL575/(AF575+AH575+AJ575+AL575+AN575+AP575)</f>
        <v>1.6050558581146901E-2</v>
      </c>
      <c r="AL575" s="4">
        <v>11830</v>
      </c>
      <c r="AM575" s="7">
        <f>AN575/(AF575+AH575+AJ575+AL575+AN575+AP575)</f>
        <v>1.3753551338722414E-2</v>
      </c>
      <c r="AN575" s="4">
        <v>10137</v>
      </c>
      <c r="AO575" s="7">
        <f>AP575/(AF575+AH575+AJ575+AL575+AN575+AP575)</f>
        <v>0.19664444281632354</v>
      </c>
      <c r="AP575" s="4">
        <v>144936</v>
      </c>
      <c r="AQ575" s="6">
        <f>AO575+AM575+AK575+AI575+AG575+AE575</f>
        <v>1</v>
      </c>
      <c r="AR575" s="4">
        <v>252572</v>
      </c>
      <c r="AS575" s="4">
        <f>AR575/M575</f>
        <v>10102.879999999999</v>
      </c>
      <c r="AT575" s="4">
        <f>AR575/V575</f>
        <v>4158.0571156850447</v>
      </c>
      <c r="AU575" s="7">
        <f>AR575/(AR575+AV575+AY575+BB575)</f>
        <v>0.34800029209913186</v>
      </c>
      <c r="AV575" s="4">
        <v>148130</v>
      </c>
      <c r="AW575" s="4">
        <f>AV575/M575</f>
        <v>5925.2</v>
      </c>
      <c r="AX575" s="7">
        <f>AV575/(AR575+AV575+AY575+BB575)</f>
        <v>0.20409737923698745</v>
      </c>
      <c r="AY575" s="4">
        <v>136539</v>
      </c>
      <c r="AZ575" s="4">
        <f>AY575/M575</f>
        <v>5461.56</v>
      </c>
      <c r="BA575" s="7">
        <f>AY575/(AR575+AV575+AY575+BB575)</f>
        <v>0.18812699698669433</v>
      </c>
      <c r="BB575" s="4">
        <v>188540</v>
      </c>
      <c r="BC575" s="11">
        <f>BB575/(AR575+AV575+AY575+BB575)</f>
        <v>0.25977533167718636</v>
      </c>
      <c r="BD575" s="9">
        <f>BC575+BA575+AX575+AU575</f>
        <v>1</v>
      </c>
      <c r="BE575" s="14">
        <f>(AF575+AH575+AJ575+AL575+AN575+AP575)</f>
        <v>737046</v>
      </c>
      <c r="BF575" s="14">
        <f t="shared" si="40"/>
        <v>-725781</v>
      </c>
      <c r="BG575" s="13">
        <f>(AF575+AH575+AJ575+AL575+AN575+AP575)-(AR575+AV575+AY575+BB575)</f>
        <v>11265</v>
      </c>
      <c r="BH575" s="13">
        <f t="shared" si="41"/>
        <v>0</v>
      </c>
      <c r="BI575" s="14">
        <f>AF575/W575</f>
        <v>141437.80060422962</v>
      </c>
      <c r="BJ575" s="14">
        <f>AH575/Y575</f>
        <v>180801.81818181821</v>
      </c>
      <c r="BK575" s="14">
        <f>AJ575/AA575</f>
        <v>387927.55325443787</v>
      </c>
      <c r="BL575" s="14">
        <f>BI575+BJ575+BK575</f>
        <v>710167.17204048566</v>
      </c>
      <c r="BM575" s="14">
        <f>(AF575/W575)-AF575</f>
        <v>32309.800604229618</v>
      </c>
      <c r="BN575" s="14">
        <f>AH575/Y575-AH575</f>
        <v>61421.818181818206</v>
      </c>
      <c r="BO575" s="14">
        <f>AJ575/AA575-AJ575</f>
        <v>46292.553254437866</v>
      </c>
      <c r="BP575" s="14">
        <f>BG575/S575</f>
        <v>3.9580770597021373E-3</v>
      </c>
      <c r="BQ575" s="14">
        <f>(BG575-CA575)/S575</f>
        <v>5.9260360944370935E-3</v>
      </c>
      <c r="BR575" s="27">
        <f>BQ575-BP575</f>
        <v>1.9679590347349563E-3</v>
      </c>
      <c r="BS575" s="28">
        <f t="shared" si="42"/>
        <v>2306133</v>
      </c>
      <c r="BT575" s="11">
        <f>BS575/S575</f>
        <v>0.81028425423187478</v>
      </c>
      <c r="BU575" s="14">
        <f>(BE575-AP575)*1/BT575-(BE575-AP575)</f>
        <v>138633.55932203389</v>
      </c>
      <c r="BV575" s="14">
        <f t="shared" si="43"/>
        <v>0.25896891829074314</v>
      </c>
      <c r="BW575" s="27">
        <f>(AR575+AV575+AY575+BB575)/S575</f>
        <v>0.25501084123104101</v>
      </c>
      <c r="BX575" s="13">
        <f>(AF575+AH575+AJ575+AL575+AN575)/N575</f>
        <v>233.38983050847457</v>
      </c>
      <c r="BY575" s="26">
        <f>BX575/K575</f>
        <v>0.25675448900822284</v>
      </c>
      <c r="BZ575" s="11">
        <f>AP575/BE575</f>
        <v>0.19664444281632354</v>
      </c>
      <c r="CA575" s="15">
        <f>-(BM575+BN575+BO575)/M575</f>
        <v>-5600.966881619428</v>
      </c>
      <c r="CB575" s="15">
        <f>BG575-CA575</f>
        <v>16865.966881619428</v>
      </c>
      <c r="CC575" s="18">
        <f t="shared" si="44"/>
        <v>0</v>
      </c>
      <c r="CD575" s="17">
        <f>(AF575/(AF575+AH575+AJ575))/(X575/(X575+Z575+AB575))</f>
        <v>1.3969413562287631</v>
      </c>
      <c r="CE575" s="19">
        <f>(AH575/(AF575+AH575+AJ575))/(Z575/(X575+Z575+AB575))</f>
        <v>0.83727685005573738</v>
      </c>
      <c r="CF575" s="18">
        <f>(AJ575/(AF575+AH575+AJ575))/(AB575/(X575+Z575+AB575))</f>
        <v>0.97765731348838891</v>
      </c>
      <c r="CG575">
        <f>AH575/Z575</f>
        <v>152.46487867177521</v>
      </c>
      <c r="CH575" s="11">
        <f>BB575/BE575</f>
        <v>0.25580492940739114</v>
      </c>
      <c r="CI575" s="14">
        <f>AY575/V575</f>
        <v>2247.8222467990131</v>
      </c>
      <c r="CJ575" s="14">
        <f>AV575/M575</f>
        <v>5925.2</v>
      </c>
      <c r="CK575" s="17">
        <f>N575/V575</f>
        <v>41.76627220156216</v>
      </c>
      <c r="CL575" s="17">
        <f>(AL575+AN575)/N575</f>
        <v>8.6586519511233746</v>
      </c>
      <c r="CM575" s="14">
        <f>AP575/AC575</f>
        <v>6</v>
      </c>
    </row>
    <row r="576" spans="1:91" hidden="1" x14ac:dyDescent="0.2">
      <c r="A576">
        <v>547</v>
      </c>
      <c r="B576" s="2">
        <v>44866</v>
      </c>
      <c r="C576" s="3" t="s">
        <v>43</v>
      </c>
      <c r="D576" t="s">
        <v>38</v>
      </c>
      <c r="E576" s="3" t="s">
        <v>32</v>
      </c>
      <c r="F576" t="s">
        <v>33</v>
      </c>
      <c r="G576" t="str">
        <f>CONCATENATE(C576,E576)</f>
        <v>SFOHNL</v>
      </c>
      <c r="H576" t="s">
        <v>35</v>
      </c>
      <c r="I576">
        <f>U576/M576</f>
        <v>178</v>
      </c>
      <c r="J576" t="str">
        <f>_xlfn.CONCAT(C576,E576,H576)</f>
        <v>SFOHNL737-Max 9</v>
      </c>
      <c r="K576" s="4">
        <v>2399</v>
      </c>
      <c r="L576" s="4">
        <f>N576/M576</f>
        <v>159.14285714285714</v>
      </c>
      <c r="M576" s="4">
        <v>7</v>
      </c>
      <c r="N576" s="4">
        <v>1114</v>
      </c>
      <c r="O576" s="4">
        <f>P576/M576</f>
        <v>20.571428571428573</v>
      </c>
      <c r="P576" s="4">
        <v>144</v>
      </c>
      <c r="Q576" s="4">
        <v>269</v>
      </c>
      <c r="R576" s="4">
        <v>701</v>
      </c>
      <c r="S576" s="4">
        <f>U576*K576</f>
        <v>2989154</v>
      </c>
      <c r="T576" s="7">
        <f>N576/U576</f>
        <v>0.8940609951845907</v>
      </c>
      <c r="U576" s="4">
        <v>1246</v>
      </c>
      <c r="V576" s="4">
        <v>37.906879194630868</v>
      </c>
      <c r="W576" s="7">
        <f>P576/X576</f>
        <v>0.89440993788819878</v>
      </c>
      <c r="X576" s="4">
        <v>161</v>
      </c>
      <c r="Y576" s="7">
        <f>Q576/Z576</f>
        <v>0.89368770764119598</v>
      </c>
      <c r="Z576" s="4">
        <v>301</v>
      </c>
      <c r="AA576" s="7">
        <f>R576/AB576</f>
        <v>0.89413265306122447</v>
      </c>
      <c r="AB576" s="4">
        <v>784</v>
      </c>
      <c r="AC576" s="4">
        <v>3439</v>
      </c>
      <c r="AD576" s="4">
        <f>AP576/AC576</f>
        <v>5</v>
      </c>
      <c r="AE576" s="7">
        <f>AF576/(AF576+AH576+AJ576+AL576+AN576+AP576)</f>
        <v>0.20460970302409215</v>
      </c>
      <c r="AF576" s="4">
        <v>76070</v>
      </c>
      <c r="AG576" s="7">
        <f>AH576/(AF576+AH576+AJ576+AL576+AN576+AP576)</f>
        <v>0.22850280138038254</v>
      </c>
      <c r="AH576" s="4">
        <v>84953</v>
      </c>
      <c r="AI576" s="7">
        <f>AJ576/(AF576+AH576+AJ576+AL576+AN576+AP576)</f>
        <v>0.49802706432012395</v>
      </c>
      <c r="AJ576" s="4">
        <v>185157</v>
      </c>
      <c r="AK576" s="7">
        <f>AL576/(AF576+AH576+AJ576+AL576+AN576+AP576)</f>
        <v>1.1296973218104207E-2</v>
      </c>
      <c r="AL576" s="4">
        <v>4200</v>
      </c>
      <c r="AM576" s="7">
        <f>AN576/(AF576+AH576+AJ576+AL576+AN576+AP576)</f>
        <v>1.1313111751272927E-2</v>
      </c>
      <c r="AN576" s="4">
        <v>4206</v>
      </c>
      <c r="AO576" s="7">
        <f>AP576/(AF576+AH576+AJ576+AL576+AN576+AP576)</f>
        <v>4.6250346306024245E-2</v>
      </c>
      <c r="AP576" s="4">
        <v>17195</v>
      </c>
      <c r="AQ576" s="6">
        <f>AO576+AM576+AK576+AI576+AG576+AE576</f>
        <v>1</v>
      </c>
      <c r="AR576" s="4">
        <v>128681</v>
      </c>
      <c r="AS576" s="4">
        <f>AR576/M576</f>
        <v>18383</v>
      </c>
      <c r="AT576" s="4">
        <f>AR576/V576</f>
        <v>3394.6608830364062</v>
      </c>
      <c r="AU576" s="7">
        <f>AR576/(AR576+AV576+AY576+BB576)</f>
        <v>0.34956264261653808</v>
      </c>
      <c r="AV576" s="4">
        <v>36677</v>
      </c>
      <c r="AW576" s="4">
        <f>AV576/M576</f>
        <v>5239.5714285714284</v>
      </c>
      <c r="AX576" s="7">
        <f>AV576/(AR576+AV576+AY576+BB576)</f>
        <v>9.9633271759208955E-2</v>
      </c>
      <c r="AY576" s="4">
        <v>111713</v>
      </c>
      <c r="AZ576" s="4">
        <f>AY576/M576</f>
        <v>15959</v>
      </c>
      <c r="BA576" s="7">
        <f>AY576/(AR576+AV576+AY576+BB576)</f>
        <v>0.30346897750733459</v>
      </c>
      <c r="BB576" s="4">
        <v>91049</v>
      </c>
      <c r="BC576" s="11">
        <f>BB576/(AR576+AV576+AY576+BB576)</f>
        <v>0.24733510811691839</v>
      </c>
      <c r="BD576" s="9">
        <f>BC576+BA576+AX576+AU576</f>
        <v>1</v>
      </c>
      <c r="BE576" s="14">
        <f>(AF576+AH576+AJ576+AL576+AN576+AP576)</f>
        <v>371781</v>
      </c>
      <c r="BF576" s="14">
        <f t="shared" si="40"/>
        <v>-368120</v>
      </c>
      <c r="BG576" s="13">
        <f>(AF576+AH576+AJ576+AL576+AN576+AP576)-(AR576+AV576+AY576+BB576)</f>
        <v>3661</v>
      </c>
      <c r="BH576" s="13">
        <f t="shared" si="41"/>
        <v>0</v>
      </c>
      <c r="BI576" s="14">
        <f>AF576/W576</f>
        <v>85050.486111111109</v>
      </c>
      <c r="BJ576" s="14">
        <f>AH576/Y576</f>
        <v>95058.933085501863</v>
      </c>
      <c r="BK576" s="14">
        <f>AJ576/AA576</f>
        <v>207080.01141226818</v>
      </c>
      <c r="BL576" s="14">
        <f>BI576+BJ576+BK576</f>
        <v>387189.43060888117</v>
      </c>
      <c r="BM576" s="14">
        <f>(AF576/W576)-AF576</f>
        <v>8980.4861111111095</v>
      </c>
      <c r="BN576" s="14">
        <f>AH576/Y576-AH576</f>
        <v>10105.933085501863</v>
      </c>
      <c r="BO576" s="14">
        <f>AJ576/AA576-AJ576</f>
        <v>21923.011412268184</v>
      </c>
      <c r="BP576" s="14">
        <f>BG576/S576</f>
        <v>1.224761253518554E-3</v>
      </c>
      <c r="BQ576" s="14">
        <f>(BG576-CA576)/S576</f>
        <v>3.1846770313550335E-3</v>
      </c>
      <c r="BR576" s="27">
        <f>BQ576-BP576</f>
        <v>1.9599157778364797E-3</v>
      </c>
      <c r="BS576" s="28">
        <f t="shared" si="42"/>
        <v>2672486</v>
      </c>
      <c r="BT576" s="11">
        <f>BS576/S576</f>
        <v>0.8940609951845907</v>
      </c>
      <c r="BU576" s="14">
        <f>(BE576-AP576)*1/BT576-(BE576-AP576)</f>
        <v>42015.576301615802</v>
      </c>
      <c r="BV576" s="14">
        <f t="shared" si="43"/>
        <v>0.12437666309597967</v>
      </c>
      <c r="BW576" s="27">
        <f>(AR576+AV576+AY576+BB576)/S576</f>
        <v>0.12315190184246111</v>
      </c>
      <c r="BX576" s="13">
        <f>(AF576+AH576+AJ576+AL576+AN576)/N576</f>
        <v>318.29982046678634</v>
      </c>
      <c r="BY576" s="26">
        <f>BX576/K576</f>
        <v>0.13268020861475047</v>
      </c>
      <c r="BZ576" s="11">
        <f>AP576/BE576</f>
        <v>4.6250346306024245E-2</v>
      </c>
      <c r="CA576" s="15">
        <f>-(BM576+BN576+BO576)/M576</f>
        <v>-5858.4900869830226</v>
      </c>
      <c r="CB576" s="15">
        <f>BG576-CA576</f>
        <v>9519.4900869830235</v>
      </c>
      <c r="CC576" s="18">
        <f t="shared" si="44"/>
        <v>0</v>
      </c>
      <c r="CD576" s="17">
        <f>(AF576/(AF576+AH576+AJ576))/(X576/(X576+Z576+AB576))</f>
        <v>1.7006056160780896</v>
      </c>
      <c r="CE576" s="19">
        <f>(AH576/(AF576+AH576+AJ576))/(Z576/(X576+Z576+AB576))</f>
        <v>1.0158469783833386</v>
      </c>
      <c r="CF576" s="18">
        <f>(AJ576/(AF576+AH576+AJ576))/(AB576/(X576+Z576+AB576))</f>
        <v>0.85004152464036042</v>
      </c>
      <c r="CG576">
        <f>AH576/Z576</f>
        <v>282.2358803986711</v>
      </c>
      <c r="CH576" s="11">
        <f>BB576/BE576</f>
        <v>0.24489955107980235</v>
      </c>
      <c r="CI576" s="14">
        <f>AY576/V576</f>
        <v>2947.0376452362511</v>
      </c>
      <c r="CJ576" s="14">
        <f>AV576/M576</f>
        <v>5239.5714285714284</v>
      </c>
      <c r="CK576" s="17">
        <f>N576/V576</f>
        <v>29.387805687728232</v>
      </c>
      <c r="CL576" s="17">
        <f>(AL576+AN576)/N576</f>
        <v>7.5457809694793534</v>
      </c>
      <c r="CM576" s="14">
        <f>AP576/AC576</f>
        <v>5</v>
      </c>
    </row>
    <row r="577" spans="1:91" x14ac:dyDescent="0.2">
      <c r="A577">
        <v>1006</v>
      </c>
      <c r="B577" s="2">
        <v>45200</v>
      </c>
      <c r="C577" s="3" t="s">
        <v>53</v>
      </c>
      <c r="D577" t="s">
        <v>54</v>
      </c>
      <c r="E577" s="3" t="s">
        <v>43</v>
      </c>
      <c r="F577" t="s">
        <v>38</v>
      </c>
      <c r="G577" t="str">
        <f>CONCATENATE(C577,E577)</f>
        <v>YVRSFO</v>
      </c>
      <c r="H577" t="s">
        <v>40</v>
      </c>
      <c r="I577">
        <f>U577/M577</f>
        <v>68.666666666666671</v>
      </c>
      <c r="J577" t="str">
        <f>_xlfn.CONCAT(C577,E577,H577)</f>
        <v>YVRSFOE175</v>
      </c>
      <c r="K577" s="4">
        <v>800</v>
      </c>
      <c r="L577" s="4">
        <f>N577/M577</f>
        <v>61.4</v>
      </c>
      <c r="M577" s="4">
        <v>15</v>
      </c>
      <c r="N577" s="4">
        <v>921</v>
      </c>
      <c r="O577" s="4">
        <f>P577/M577</f>
        <v>9.2666666666666675</v>
      </c>
      <c r="P577" s="4">
        <v>139</v>
      </c>
      <c r="Q577" s="4">
        <v>187</v>
      </c>
      <c r="R577" s="4">
        <v>595</v>
      </c>
      <c r="S577" s="4">
        <f>U577*K577</f>
        <v>824000</v>
      </c>
      <c r="T577" s="7">
        <f>N577/U577</f>
        <v>0.89417475728155338</v>
      </c>
      <c r="U577" s="4">
        <v>1030</v>
      </c>
      <c r="V577" s="4">
        <v>15.291597077244258</v>
      </c>
      <c r="W577" s="7">
        <f>P577/X577</f>
        <v>0.95862068965517244</v>
      </c>
      <c r="X577" s="4">
        <v>145</v>
      </c>
      <c r="Y577" s="7">
        <f>Q577/Z577</f>
        <v>0.71647509578544066</v>
      </c>
      <c r="Z577" s="4">
        <v>261</v>
      </c>
      <c r="AA577" s="7">
        <f>R577/AB577</f>
        <v>0.95352564102564108</v>
      </c>
      <c r="AB577" s="4">
        <v>624</v>
      </c>
      <c r="AC577" s="4">
        <v>0</v>
      </c>
      <c r="AD577" s="4" t="e">
        <f>AP577/AC577</f>
        <v>#DIV/0!</v>
      </c>
      <c r="AE577" s="7">
        <f>AF577/(AF577+AH577+AJ577+AL577+AN577+AP577)</f>
        <v>0.20841670984024982</v>
      </c>
      <c r="AF577" s="4">
        <v>43849</v>
      </c>
      <c r="AG577" s="7">
        <f>AH577/(AF577+AH577+AJ577+AL577+AN577+AP577)</f>
        <v>0.19947146028109566</v>
      </c>
      <c r="AH577" s="4">
        <v>41967</v>
      </c>
      <c r="AI577" s="7">
        <f>AJ577/(AF577+AH577+AJ577+AL577+AN577+AP577)</f>
        <v>0.55534694925163153</v>
      </c>
      <c r="AJ577" s="4">
        <v>116840</v>
      </c>
      <c r="AK577" s="7">
        <f>AL577/(AF577+AH577+AJ577+AL577+AN577+AP577)</f>
        <v>1.9796474183781627E-2</v>
      </c>
      <c r="AL577" s="4">
        <v>4165</v>
      </c>
      <c r="AM577" s="7">
        <f>AN577/(AF577+AH577+AJ577+AL577+AN577+AP577)</f>
        <v>1.6968406443241393E-2</v>
      </c>
      <c r="AN577" s="4">
        <v>3570</v>
      </c>
      <c r="AO577" s="7">
        <f>AP577/(AF577+AH577+AJ577+AL577+AN577+AP577)</f>
        <v>0</v>
      </c>
      <c r="AP577" s="4">
        <v>0</v>
      </c>
      <c r="AQ577" s="6">
        <f>AO577+AM577+AK577+AI577+AG577+AE577</f>
        <v>1</v>
      </c>
      <c r="AR577" s="4">
        <v>38171</v>
      </c>
      <c r="AS577" s="4">
        <f>AR577/M577</f>
        <v>2544.7333333333331</v>
      </c>
      <c r="AT577" s="4">
        <f>AR577/V577</f>
        <v>2496.2075450446609</v>
      </c>
      <c r="AU577" s="7">
        <f>AR577/(AR577+AV577+AY577+BB577)</f>
        <v>0.29524008415320835</v>
      </c>
      <c r="AV577" s="4">
        <v>47385</v>
      </c>
      <c r="AW577" s="4">
        <f>AV577/M577</f>
        <v>3159</v>
      </c>
      <c r="AX577" s="7">
        <f>AV577/(AR577+AV577+AY577+BB577)</f>
        <v>0.36650733246705031</v>
      </c>
      <c r="AY577" s="4">
        <v>21165</v>
      </c>
      <c r="AZ577" s="4">
        <f>AY577/M577</f>
        <v>1411</v>
      </c>
      <c r="BA577" s="7">
        <f>AY577/(AR577+AV577+AY577+BB577)</f>
        <v>0.16370428810098386</v>
      </c>
      <c r="BB577" s="4">
        <v>22567</v>
      </c>
      <c r="BC577" s="11">
        <f>BB577/(AR577+AV577+AY577+BB577)</f>
        <v>0.17454829527875751</v>
      </c>
      <c r="BD577" s="9">
        <f>BC577+BA577+AX577+AU577</f>
        <v>1</v>
      </c>
      <c r="BE577" s="14">
        <f>(AF577+AH577+AJ577+AL577+AN577+AP577)</f>
        <v>210391</v>
      </c>
      <c r="BF577" s="14">
        <f t="shared" si="40"/>
        <v>-129288</v>
      </c>
      <c r="BG577" s="13">
        <f>(AF577+AH577+AJ577+AL577+AN577+AP577)-(AR577+AV577+AY577+BB577)</f>
        <v>81103</v>
      </c>
      <c r="BH577" s="13">
        <f t="shared" si="41"/>
        <v>0</v>
      </c>
      <c r="BI577" s="14">
        <f>AF577/W577</f>
        <v>45741.762589928054</v>
      </c>
      <c r="BJ577" s="14">
        <f>AH577/Y577</f>
        <v>58574.262032085557</v>
      </c>
      <c r="BK577" s="14">
        <f>AJ577/AA577</f>
        <v>122534.72268907563</v>
      </c>
      <c r="BL577" s="14">
        <f>BI577+BJ577+BK577</f>
        <v>226850.74731108925</v>
      </c>
      <c r="BM577" s="14">
        <f>(AF577/W577)-AF577</f>
        <v>1892.7625899280538</v>
      </c>
      <c r="BN577" s="14">
        <f>AH577/Y577-AH577</f>
        <v>16607.262032085557</v>
      </c>
      <c r="BO577" s="14">
        <f>AJ577/AA577-AJ577</f>
        <v>5694.7226890756283</v>
      </c>
      <c r="BP577" s="14">
        <f>BG577/S577</f>
        <v>9.8425970873786406E-2</v>
      </c>
      <c r="BQ577" s="14">
        <f>(BG577-CA577)/S577</f>
        <v>0.10038347470154443</v>
      </c>
      <c r="BR577" s="27">
        <f>BQ577-BP577</f>
        <v>1.9575038277580281E-3</v>
      </c>
      <c r="BS577" s="28">
        <f t="shared" si="42"/>
        <v>736800</v>
      </c>
      <c r="BT577" s="11">
        <f>BS577/S577</f>
        <v>0.89417475728155338</v>
      </c>
      <c r="BU577" s="14">
        <f>(BE577-AP577)*1/BT577-(BE577-AP577)</f>
        <v>24899.694896851259</v>
      </c>
      <c r="BV577" s="14">
        <f t="shared" si="43"/>
        <v>0.25532888349514565</v>
      </c>
      <c r="BW577" s="27">
        <f>(AR577+AV577+AY577+BB577)/S577</f>
        <v>0.15690291262135922</v>
      </c>
      <c r="BX577" s="13">
        <f>(AF577+AH577+AJ577+AL577+AN577)/N577</f>
        <v>228.43756786102063</v>
      </c>
      <c r="BY577" s="26">
        <f>BX577/K577</f>
        <v>0.28554695982627576</v>
      </c>
      <c r="BZ577" s="11">
        <f>AP577/BE577</f>
        <v>0</v>
      </c>
      <c r="CA577" s="15">
        <f>-(BM577+BN577+BO577)/M577</f>
        <v>-1612.9831540726159</v>
      </c>
      <c r="CB577" s="15">
        <f>BG577-CA577</f>
        <v>82715.983154072615</v>
      </c>
      <c r="CC577" s="18">
        <f t="shared" si="44"/>
        <v>0</v>
      </c>
      <c r="CD577" s="17">
        <f>(AF577/(AF577+AH577+AJ577))/(X577/(X577+Z577+AB577))</f>
        <v>1.5369843648758286</v>
      </c>
      <c r="CE577" s="19">
        <f>(AH577/(AF577+AH577+AJ577))/(Z577/(X577+Z577+AB577))</f>
        <v>0.81723164649319124</v>
      </c>
      <c r="CF577" s="18">
        <f>(AJ577/(AF577+AH577+AJ577))/(AB577/(X577+Z577+AB577))</f>
        <v>0.95166635794596466</v>
      </c>
      <c r="CG577">
        <f>AH577/Z577</f>
        <v>160.79310344827587</v>
      </c>
      <c r="CH577" s="11">
        <f>BB577/BE577</f>
        <v>0.10726219277440575</v>
      </c>
      <c r="CI577" s="14">
        <f>AY577/V577</f>
        <v>1384.0934922027257</v>
      </c>
      <c r="CJ577" s="14">
        <f>AV577/M577</f>
        <v>3159</v>
      </c>
      <c r="CK577" s="17">
        <f>N577/V577</f>
        <v>60.229156925051285</v>
      </c>
      <c r="CL577" s="17">
        <f>(AL577+AN577)/N577</f>
        <v>8.3984799131378942</v>
      </c>
      <c r="CM577" s="14" t="e">
        <f>AP577/AC577</f>
        <v>#DIV/0!</v>
      </c>
    </row>
    <row r="578" spans="1:91" x14ac:dyDescent="0.2">
      <c r="A578">
        <v>797</v>
      </c>
      <c r="B578" s="2">
        <v>45170</v>
      </c>
      <c r="C578" s="3" t="s">
        <v>57</v>
      </c>
      <c r="D578" t="s">
        <v>56</v>
      </c>
      <c r="E578" s="3" t="s">
        <v>41</v>
      </c>
      <c r="F578" t="s">
        <v>42</v>
      </c>
      <c r="G578" t="str">
        <f>CONCATENATE(C578,E578)</f>
        <v>YYCSEA</v>
      </c>
      <c r="H578" t="s">
        <v>40</v>
      </c>
      <c r="I578">
        <f>U578/M578</f>
        <v>74.48</v>
      </c>
      <c r="J578" t="str">
        <f>_xlfn.CONCAT(C578,E578,H578)</f>
        <v>YYCSEAE175</v>
      </c>
      <c r="K578" s="4">
        <v>452</v>
      </c>
      <c r="L578" s="4">
        <f>N578/M578</f>
        <v>65.44</v>
      </c>
      <c r="M578" s="4">
        <v>25</v>
      </c>
      <c r="N578" s="4">
        <v>1636</v>
      </c>
      <c r="O578" s="4">
        <f>P578/M578</f>
        <v>9.8000000000000007</v>
      </c>
      <c r="P578" s="4">
        <v>245</v>
      </c>
      <c r="Q578" s="4">
        <v>364</v>
      </c>
      <c r="R578" s="4">
        <v>1028</v>
      </c>
      <c r="S578" s="4">
        <f>U578*K578</f>
        <v>841624</v>
      </c>
      <c r="T578" s="7">
        <f>N578/U578</f>
        <v>0.87862513426423205</v>
      </c>
      <c r="U578" s="4">
        <v>1862</v>
      </c>
      <c r="V578" s="4">
        <v>21.025454545454544</v>
      </c>
      <c r="W578" s="7">
        <f>P578/X578</f>
        <v>1</v>
      </c>
      <c r="X578" s="4">
        <v>245</v>
      </c>
      <c r="Y578" s="7">
        <f>Q578/Z578</f>
        <v>0.82539682539682535</v>
      </c>
      <c r="Z578" s="4">
        <v>441</v>
      </c>
      <c r="AA578" s="7">
        <f>R578/AB578</f>
        <v>0.87414965986394555</v>
      </c>
      <c r="AB578" s="4">
        <v>1176</v>
      </c>
      <c r="AC578" s="4">
        <v>31</v>
      </c>
      <c r="AD578" s="4">
        <f>AP578/AC578</f>
        <v>6</v>
      </c>
      <c r="AE578" s="7">
        <f>AF578/(AF578+AH578+AJ578+AL578+AN578+AP578)</f>
        <v>0.2048512876314835</v>
      </c>
      <c r="AF578" s="4">
        <v>67773</v>
      </c>
      <c r="AG578" s="7">
        <f>AH578/(AF578+AH578+AJ578+AL578+AN578+AP578)</f>
        <v>0.23301293676701729</v>
      </c>
      <c r="AH578" s="4">
        <v>77090</v>
      </c>
      <c r="AI578" s="7">
        <f>AJ578/(AF578+AH578+AJ578+AL578+AN578+AP578)</f>
        <v>0.52119755773183407</v>
      </c>
      <c r="AJ578" s="4">
        <v>172433</v>
      </c>
      <c r="AK578" s="7">
        <f>AL578/(AF578+AH578+AJ578+AL578+AN578+AP578)</f>
        <v>2.1741627372748155E-2</v>
      </c>
      <c r="AL578" s="4">
        <v>7193</v>
      </c>
      <c r="AM578" s="7">
        <f>AN578/(AF578+AH578+AJ578+AL578+AN578+AP578)</f>
        <v>1.8634385201305767E-2</v>
      </c>
      <c r="AN578" s="4">
        <v>6165</v>
      </c>
      <c r="AO578" s="7">
        <f>AP578/(AF578+AH578+AJ578+AL578+AN578+AP578)</f>
        <v>5.6220529561117158E-4</v>
      </c>
      <c r="AP578" s="4">
        <v>186</v>
      </c>
      <c r="AQ578" s="6">
        <f>AO578+AM578+AK578+AI578+AG578+AE578</f>
        <v>1</v>
      </c>
      <c r="AR578" s="4">
        <v>52484</v>
      </c>
      <c r="AS578" s="4">
        <f>AR578/M578</f>
        <v>2099.36</v>
      </c>
      <c r="AT578" s="4">
        <f>AR578/V578</f>
        <v>2496.2123832583884</v>
      </c>
      <c r="AU578" s="7">
        <f>AR578/(AR578+AV578+AY578+BB578)</f>
        <v>0.27239228142289207</v>
      </c>
      <c r="AV578" s="4">
        <v>80065</v>
      </c>
      <c r="AW578" s="4">
        <f>AV578/M578</f>
        <v>3202.6</v>
      </c>
      <c r="AX578" s="7">
        <f>AV578/(AR578+AV578+AY578+BB578)</f>
        <v>0.41553784033465158</v>
      </c>
      <c r="AY578" s="4">
        <v>29101</v>
      </c>
      <c r="AZ578" s="4">
        <f>AY578/M578</f>
        <v>1164.04</v>
      </c>
      <c r="BA578" s="7">
        <f>AY578/(AR578+AV578+AY578+BB578)</f>
        <v>0.15103436822055449</v>
      </c>
      <c r="BB578" s="4">
        <v>31028</v>
      </c>
      <c r="BC578" s="11">
        <f>BB578/(AR578+AV578+AY578+BB578)</f>
        <v>0.16103551002190183</v>
      </c>
      <c r="BD578" s="9">
        <f>BC578+BA578+AX578+AU578</f>
        <v>1</v>
      </c>
      <c r="BE578" s="14">
        <f>(AF578+AH578+AJ578+AL578+AN578+AP578)</f>
        <v>330840</v>
      </c>
      <c r="BF578" s="14">
        <f t="shared" si="40"/>
        <v>-192678</v>
      </c>
      <c r="BG578" s="13">
        <f>(AF578+AH578+AJ578+AL578+AN578+AP578)-(AR578+AV578+AY578+BB578)</f>
        <v>138162</v>
      </c>
      <c r="BH578" s="13">
        <f t="shared" si="41"/>
        <v>0</v>
      </c>
      <c r="BI578" s="14">
        <f>AF578/W578</f>
        <v>67773</v>
      </c>
      <c r="BJ578" s="14">
        <f>AH578/Y578</f>
        <v>93397.5</v>
      </c>
      <c r="BK578" s="14">
        <f>AJ578/AA578</f>
        <v>197257.98443579767</v>
      </c>
      <c r="BL578" s="14">
        <f>BI578+BJ578+BK578</f>
        <v>358428.48443579767</v>
      </c>
      <c r="BM578" s="14">
        <f>(AF578/W578)-AF578</f>
        <v>0</v>
      </c>
      <c r="BN578" s="14">
        <f>AH578/Y578-AH578</f>
        <v>16307.5</v>
      </c>
      <c r="BO578" s="14">
        <f>AJ578/AA578-AJ578</f>
        <v>24824.984435797669</v>
      </c>
      <c r="BP578" s="14">
        <f>BG578/S578</f>
        <v>0.16416119312186914</v>
      </c>
      <c r="BQ578" s="14">
        <f>(BG578-CA578)/S578</f>
        <v>0.1661161033637728</v>
      </c>
      <c r="BR578" s="27">
        <f>BQ578-BP578</f>
        <v>1.9549102419036679E-3</v>
      </c>
      <c r="BS578" s="28">
        <f t="shared" si="42"/>
        <v>739472</v>
      </c>
      <c r="BT578" s="11">
        <f>BS578/S578</f>
        <v>0.87862513426423205</v>
      </c>
      <c r="BU578" s="14">
        <f>(BE578-AP578)*1/BT578-(BE578-AP578)</f>
        <v>45677.141809290915</v>
      </c>
      <c r="BV578" s="14">
        <f t="shared" si="43"/>
        <v>0.39309715502409626</v>
      </c>
      <c r="BW578" s="27">
        <f>(AR578+AV578+AY578+BB578)/S578</f>
        <v>0.22893596190222712</v>
      </c>
      <c r="BX578" s="13">
        <f>(AF578+AH578+AJ578+AL578+AN578)/N578</f>
        <v>202.11124694376528</v>
      </c>
      <c r="BY578" s="26">
        <f>BX578/K578</f>
        <v>0.44714877642425949</v>
      </c>
      <c r="BZ578" s="11">
        <f>AP578/BE578</f>
        <v>5.6220529561117158E-4</v>
      </c>
      <c r="CA578" s="15">
        <f>-(BM578+BN578+BO578)/M578</f>
        <v>-1645.2993774319068</v>
      </c>
      <c r="CB578" s="15">
        <f>BG578-CA578</f>
        <v>139807.29937743192</v>
      </c>
      <c r="CC578" s="18">
        <f t="shared" si="44"/>
        <v>0</v>
      </c>
      <c r="CD578" s="17">
        <f>(AF578/(AF578+AH578+AJ578))/(X578/(X578+Z578+AB578))</f>
        <v>1.6233258534617518</v>
      </c>
      <c r="CE578" s="19">
        <f>(AH578/(AF578+AH578+AJ578))/(Z578/(X578+Z578+AB578))</f>
        <v>1.0258279685565248</v>
      </c>
      <c r="CF578" s="18">
        <f>(AJ578/(AF578+AH578+AJ578))/(AB578/(X578+Z578+AB578))</f>
        <v>0.8604549589867716</v>
      </c>
      <c r="CG578">
        <f>AH578/Z578</f>
        <v>174.80725623582765</v>
      </c>
      <c r="CH578" s="11">
        <f>BB578/BE578</f>
        <v>9.3785515657115223E-2</v>
      </c>
      <c r="CI578" s="14">
        <f>AY578/V578</f>
        <v>1384.0842269111035</v>
      </c>
      <c r="CJ578" s="14">
        <f>AV578/M578</f>
        <v>3202.6</v>
      </c>
      <c r="CK578" s="17">
        <f>N578/V578</f>
        <v>77.810446212383269</v>
      </c>
      <c r="CL578" s="17">
        <f>(AL578+AN578)/N578</f>
        <v>8.1650366748166263</v>
      </c>
      <c r="CM578" s="14">
        <f>AP578/AC578</f>
        <v>6</v>
      </c>
    </row>
    <row r="579" spans="1:91" x14ac:dyDescent="0.2">
      <c r="A579">
        <v>743</v>
      </c>
      <c r="B579" s="2">
        <v>45170</v>
      </c>
      <c r="C579" s="3" t="s">
        <v>41</v>
      </c>
      <c r="D579" t="s">
        <v>42</v>
      </c>
      <c r="E579" s="3" t="s">
        <v>55</v>
      </c>
      <c r="F579" t="s">
        <v>56</v>
      </c>
      <c r="G579" t="str">
        <f>CONCATENATE(C579,E579)</f>
        <v>SEAYEG</v>
      </c>
      <c r="H579" t="s">
        <v>40</v>
      </c>
      <c r="I579">
        <f>U579/M579</f>
        <v>76</v>
      </c>
      <c r="J579" t="str">
        <f>_xlfn.CONCAT(C579,E579,H579)</f>
        <v>SEAYEGE175</v>
      </c>
      <c r="K579" s="4">
        <v>558</v>
      </c>
      <c r="L579" s="4">
        <f>N579/M579</f>
        <v>69.533333333333331</v>
      </c>
      <c r="M579" s="4">
        <v>15</v>
      </c>
      <c r="N579" s="4">
        <v>1043</v>
      </c>
      <c r="O579" s="4">
        <f>P579/M579</f>
        <v>8.1333333333333329</v>
      </c>
      <c r="P579" s="4">
        <v>122</v>
      </c>
      <c r="Q579" s="4">
        <v>251</v>
      </c>
      <c r="R579" s="4">
        <v>670</v>
      </c>
      <c r="S579" s="4">
        <f>U579*K579</f>
        <v>636120</v>
      </c>
      <c r="T579" s="7">
        <f>N579/U579</f>
        <v>0.91491228070175434</v>
      </c>
      <c r="U579" s="4">
        <v>1140</v>
      </c>
      <c r="V579" s="4">
        <v>24.070544554455445</v>
      </c>
      <c r="W579" s="7">
        <f>P579/X579</f>
        <v>0.81333333333333335</v>
      </c>
      <c r="X579" s="4">
        <v>150</v>
      </c>
      <c r="Y579" s="7">
        <f>Q579/Z579</f>
        <v>0.92962962962962958</v>
      </c>
      <c r="Z579" s="4">
        <v>270</v>
      </c>
      <c r="AA579" s="7">
        <f>R579/AB579</f>
        <v>0.93055555555555558</v>
      </c>
      <c r="AB579" s="4">
        <v>720</v>
      </c>
      <c r="AC579" s="4">
        <v>131</v>
      </c>
      <c r="AD579" s="4">
        <f>AP579/AC579</f>
        <v>5.9694656488549622</v>
      </c>
      <c r="AE579" s="7">
        <f>AF579/(AF579+AH579+AJ579+AL579+AN579+AP579)</f>
        <v>0.17196576859442972</v>
      </c>
      <c r="AF579" s="4">
        <v>32533</v>
      </c>
      <c r="AG579" s="7">
        <f>AH579/(AF579+AH579+AJ579+AL579+AN579+AP579)</f>
        <v>0.22775302220601218</v>
      </c>
      <c r="AH579" s="4">
        <v>43087</v>
      </c>
      <c r="AI579" s="7">
        <f>AJ579/(AF579+AH579+AJ579+AL579+AN579+AP579)</f>
        <v>0.56073220109629296</v>
      </c>
      <c r="AJ579" s="4">
        <v>106081</v>
      </c>
      <c r="AK579" s="7">
        <f>AL579/(AF579+AH579+AJ579+AL579+AN579+AP579)</f>
        <v>2.4790811013674589E-2</v>
      </c>
      <c r="AL579" s="4">
        <v>4690</v>
      </c>
      <c r="AM579" s="7">
        <f>AN579/(AF579+AH579+AJ579+AL579+AN579+AP579)</f>
        <v>1.0624633291574825E-2</v>
      </c>
      <c r="AN579" s="4">
        <v>2010</v>
      </c>
      <c r="AO579" s="7">
        <f>AP579/(AF579+AH579+AJ579+AL579+AN579+AP579)</f>
        <v>4.1335637980156777E-3</v>
      </c>
      <c r="AP579" s="4">
        <v>782</v>
      </c>
      <c r="AQ579" s="6">
        <f>AO579+AM579+AK579+AI579+AG579+AE579</f>
        <v>0.99999999999999989</v>
      </c>
      <c r="AR579" s="4">
        <v>60085</v>
      </c>
      <c r="AS579" s="4">
        <f>AR579/M579</f>
        <v>4005.6666666666665</v>
      </c>
      <c r="AT579" s="4">
        <f>AR579/V579</f>
        <v>2496.2044321044787</v>
      </c>
      <c r="AU579" s="7">
        <f>AR579/(AR579+AV579+AY579+BB579)</f>
        <v>0.33766810347249931</v>
      </c>
      <c r="AV579" s="4">
        <v>49019</v>
      </c>
      <c r="AW579" s="4">
        <f>AV579/M579</f>
        <v>3267.9333333333334</v>
      </c>
      <c r="AX579" s="7">
        <f>AV579/(AR579+AV579+AY579+BB579)</f>
        <v>0.27547895088821578</v>
      </c>
      <c r="AY579" s="4">
        <v>33315</v>
      </c>
      <c r="AZ579" s="4">
        <f>AY579/M579</f>
        <v>2221</v>
      </c>
      <c r="BA579" s="7">
        <f>AY579/(AR579+AV579+AY579+BB579)</f>
        <v>0.18722497906609495</v>
      </c>
      <c r="BB579" s="4">
        <v>35522</v>
      </c>
      <c r="BC579" s="11">
        <f>BB579/(AR579+AV579+AY579+BB579)</f>
        <v>0.19962796657318999</v>
      </c>
      <c r="BD579" s="9">
        <f>BC579+BA579+AX579+AU579</f>
        <v>1</v>
      </c>
      <c r="BE579" s="14">
        <f>(AF579+AH579+AJ579+AL579+AN579+AP579)</f>
        <v>189183</v>
      </c>
      <c r="BF579" s="14">
        <f t="shared" ref="BF579:BF642" si="45">-(AR579+AV579+AY579+BB579)</f>
        <v>-177941</v>
      </c>
      <c r="BG579" s="13">
        <f>(AF579+AH579+AJ579+AL579+AN579+AP579)-(AR579+AV579+AY579+BB579)</f>
        <v>11242</v>
      </c>
      <c r="BH579" s="13">
        <f t="shared" ref="BH579:BH642" si="46">IF(BG579&lt;0,1,0)</f>
        <v>0</v>
      </c>
      <c r="BI579" s="14">
        <f>AF579/W579</f>
        <v>39999.590163934423</v>
      </c>
      <c r="BJ579" s="14">
        <f>AH579/Y579</f>
        <v>46348.565737051795</v>
      </c>
      <c r="BK579" s="14">
        <f>AJ579/AA579</f>
        <v>113997.49253731343</v>
      </c>
      <c r="BL579" s="14">
        <f>BI579+BJ579+BK579</f>
        <v>200345.64843829966</v>
      </c>
      <c r="BM579" s="14">
        <f>(AF579/W579)-AF579</f>
        <v>7466.5901639344229</v>
      </c>
      <c r="BN579" s="14">
        <f>AH579/Y579-AH579</f>
        <v>3261.5657370517947</v>
      </c>
      <c r="BO579" s="14">
        <f>AJ579/AA579-AJ579</f>
        <v>7916.492537313432</v>
      </c>
      <c r="BP579" s="14">
        <f>BG579/S579</f>
        <v>1.7672766144752564E-2</v>
      </c>
      <c r="BQ579" s="14">
        <f>(BG579-CA579)/S579</f>
        <v>1.962676313046801E-2</v>
      </c>
      <c r="BR579" s="27">
        <f>BQ579-BP579</f>
        <v>1.9539969857154463E-3</v>
      </c>
      <c r="BS579" s="28">
        <f t="shared" ref="BS579:BS642" si="47">N579*K579</f>
        <v>581994</v>
      </c>
      <c r="BT579" s="11">
        <f>BS579/S579</f>
        <v>0.91491228070175434</v>
      </c>
      <c r="BU579" s="14">
        <f>(BE579-AP579)*1/BT579-(BE579-AP579)</f>
        <v>17521.473633748799</v>
      </c>
      <c r="BV579" s="14">
        <f t="shared" ref="BV579:BV642" si="48">BE579/S579</f>
        <v>0.29740143369175626</v>
      </c>
      <c r="BW579" s="27">
        <f>(AR579+AV579+AY579+BB579)/S579</f>
        <v>0.27972866754700371</v>
      </c>
      <c r="BX579" s="13">
        <f>(AF579+AH579+AJ579+AL579+AN579)/N579</f>
        <v>180.63374880153404</v>
      </c>
      <c r="BY579" s="26">
        <f>BX579/K579</f>
        <v>0.32371639570167393</v>
      </c>
      <c r="BZ579" s="11">
        <f>AP579/BE579</f>
        <v>4.1335637980156777E-3</v>
      </c>
      <c r="CA579" s="15">
        <f>-(BM579+BN579+BO579)/M579</f>
        <v>-1242.97656255331</v>
      </c>
      <c r="CB579" s="15">
        <f>BG579-CA579</f>
        <v>12484.976562553311</v>
      </c>
      <c r="CC579" s="18">
        <f t="shared" ref="CC579:CC642" si="49">IF(CB579&lt;0,1,0)</f>
        <v>0</v>
      </c>
      <c r="CD579" s="17">
        <f>(AF579/(AF579+AH579+AJ579))/(X579/(X579+Z579+AB579))</f>
        <v>1.3607564075046368</v>
      </c>
      <c r="CE579" s="19">
        <f>(AH579/(AF579+AH579+AJ579))/(Z579/(X579+Z579+AB579))</f>
        <v>1.0012211759367802</v>
      </c>
      <c r="CF579" s="18">
        <f>(AJ579/(AF579+AH579+AJ579))/(AB579/(X579+Z579+AB579))</f>
        <v>0.92438447412690816</v>
      </c>
      <c r="CG579">
        <f>AH579/Z579</f>
        <v>159.58148148148149</v>
      </c>
      <c r="CH579" s="11">
        <f>BB579/BE579</f>
        <v>0.18776528546433877</v>
      </c>
      <c r="CI579" s="14">
        <f>AY579/V579</f>
        <v>1384.0567638438995</v>
      </c>
      <c r="CJ579" s="14">
        <f>AV579/M579</f>
        <v>3267.9333333333334</v>
      </c>
      <c r="CK579" s="17">
        <f>N579/V579</f>
        <v>43.330968173170859</v>
      </c>
      <c r="CL579" s="17">
        <f>(AL579+AN579)/N579</f>
        <v>6.4237775647171622</v>
      </c>
      <c r="CM579" s="14">
        <f>AP579/AC579</f>
        <v>5.9694656488549622</v>
      </c>
    </row>
    <row r="580" spans="1:91" hidden="1" x14ac:dyDescent="0.2">
      <c r="A580">
        <v>426</v>
      </c>
      <c r="B580" s="2">
        <v>44866</v>
      </c>
      <c r="C580" s="3" t="s">
        <v>32</v>
      </c>
      <c r="D580" t="s">
        <v>33</v>
      </c>
      <c r="E580" s="3" t="s">
        <v>37</v>
      </c>
      <c r="F580" t="s">
        <v>38</v>
      </c>
      <c r="G580" t="str">
        <f>CONCATENATE(C580,E580)</f>
        <v>HNLLAX</v>
      </c>
      <c r="H580" t="s">
        <v>34</v>
      </c>
      <c r="I580">
        <f>U580/M580</f>
        <v>165.28571428571428</v>
      </c>
      <c r="J580" t="str">
        <f>_xlfn.CONCAT(C580,E580,H580)</f>
        <v>HNLLAX737-900</v>
      </c>
      <c r="K580" s="4">
        <v>2556</v>
      </c>
      <c r="L580" s="4">
        <f>N580/M580</f>
        <v>146.71428571428572</v>
      </c>
      <c r="M580" s="4">
        <v>7</v>
      </c>
      <c r="N580" s="4">
        <v>1027</v>
      </c>
      <c r="O580" s="4">
        <f>P580/M580</f>
        <v>19.714285714285715</v>
      </c>
      <c r="P580" s="4">
        <v>138</v>
      </c>
      <c r="Q580" s="4">
        <v>220</v>
      </c>
      <c r="R580" s="4">
        <v>669</v>
      </c>
      <c r="S580" s="4">
        <f>U580*K580</f>
        <v>2957292</v>
      </c>
      <c r="T580" s="7">
        <f>N580/U580</f>
        <v>0.88764044943820219</v>
      </c>
      <c r="U580" s="4">
        <v>1157</v>
      </c>
      <c r="V580" s="4">
        <v>34.80686526788071</v>
      </c>
      <c r="W580" s="7">
        <f>P580/X580</f>
        <v>0.92</v>
      </c>
      <c r="X580" s="4">
        <v>150</v>
      </c>
      <c r="Y580" s="7">
        <f>Q580/Z580</f>
        <v>0.7857142857142857</v>
      </c>
      <c r="Z580" s="4">
        <v>280</v>
      </c>
      <c r="AA580" s="7">
        <f>R580/AB580</f>
        <v>0.91895604395604391</v>
      </c>
      <c r="AB580" s="4">
        <v>728</v>
      </c>
      <c r="AC580" s="4">
        <v>3013</v>
      </c>
      <c r="AD580" s="4">
        <f>AP580/AC580</f>
        <v>4.9993362097577165</v>
      </c>
      <c r="AE580" s="7">
        <f>AF580/(AF580+AH580+AJ580+AL580+AN580+AP580)</f>
        <v>0.18306582241201591</v>
      </c>
      <c r="AF580" s="4">
        <v>62160</v>
      </c>
      <c r="AG580" s="7">
        <f>AH580/(AF580+AH580+AJ580+AL580+AN580+AP580)</f>
        <v>0.19902518038580475</v>
      </c>
      <c r="AH580" s="4">
        <v>67579</v>
      </c>
      <c r="AI580" s="7">
        <f>AJ580/(AF580+AH580+AJ580+AL580+AN580+AP580)</f>
        <v>0.55382712413488444</v>
      </c>
      <c r="AJ580" s="4">
        <v>188052</v>
      </c>
      <c r="AK580" s="7">
        <f>AL580/(AF580+AH580+AJ580+AL580+AN580+AP580)</f>
        <v>1.1839198939773228E-2</v>
      </c>
      <c r="AL580" s="4">
        <v>4020</v>
      </c>
      <c r="AM580" s="7">
        <f>AN580/(AF580+AH580+AJ580+AL580+AN580+AP580)</f>
        <v>7.8810189957296429E-3</v>
      </c>
      <c r="AN580" s="4">
        <v>2676</v>
      </c>
      <c r="AO580" s="7">
        <f>AP580/(AF580+AH580+AJ580+AL580+AN580+AP580)</f>
        <v>4.4361655131792077E-2</v>
      </c>
      <c r="AP580" s="4">
        <v>15063</v>
      </c>
      <c r="AQ580" s="6">
        <f>AO580+AM580+AK580+AI580+AG580+AE580</f>
        <v>1</v>
      </c>
      <c r="AR580" s="4">
        <v>128178</v>
      </c>
      <c r="AS580" s="4">
        <f>AR580/M580</f>
        <v>18311.142857142859</v>
      </c>
      <c r="AT580" s="4">
        <f>AR580/V580</f>
        <v>3682.5493767828862</v>
      </c>
      <c r="AU580" s="7">
        <f>AR580/(AR580+AV580+AY580+BB580)</f>
        <v>0.35623504431468567</v>
      </c>
      <c r="AV580" s="4">
        <v>34057</v>
      </c>
      <c r="AW580" s="4">
        <f>AV580/M580</f>
        <v>4865.2857142857147</v>
      </c>
      <c r="AX580" s="7">
        <f>AV580/(AR580+AV580+AY580+BB580)</f>
        <v>9.4651944204350594E-2</v>
      </c>
      <c r="AY580" s="4">
        <v>113975</v>
      </c>
      <c r="AZ580" s="4">
        <f>AY580/M580</f>
        <v>16282.142857142857</v>
      </c>
      <c r="BA580" s="7">
        <f>AY580/(AR580+AV580+AY580+BB580)</f>
        <v>0.31676176235989251</v>
      </c>
      <c r="BB580" s="4">
        <v>83603</v>
      </c>
      <c r="BC580" s="11">
        <f>BB580/(AR580+AV580+AY580+BB580)</f>
        <v>0.23235124912107122</v>
      </c>
      <c r="BD580" s="9">
        <f>BC580+BA580+AX580+AU580</f>
        <v>1</v>
      </c>
      <c r="BE580" s="14">
        <f>(AF580+AH580+AJ580+AL580+AN580+AP580)</f>
        <v>339550</v>
      </c>
      <c r="BF580" s="14">
        <f t="shared" si="45"/>
        <v>-359813</v>
      </c>
      <c r="BG580" s="13">
        <f>(AF580+AH580+AJ580+AL580+AN580+AP580)-(AR580+AV580+AY580+BB580)</f>
        <v>-20263</v>
      </c>
      <c r="BH580" s="13">
        <f t="shared" si="46"/>
        <v>1</v>
      </c>
      <c r="BI580" s="14">
        <f>AF580/W580</f>
        <v>67565.217391304352</v>
      </c>
      <c r="BJ580" s="14">
        <f>AH580/Y580</f>
        <v>86009.636363636368</v>
      </c>
      <c r="BK580" s="14">
        <f>AJ580/AA580</f>
        <v>204636.55605381166</v>
      </c>
      <c r="BL580" s="14">
        <f>BI580+BJ580+BK580</f>
        <v>358211.40980875236</v>
      </c>
      <c r="BM580" s="14">
        <f>(AF580/W580)-AF580</f>
        <v>5405.2173913043516</v>
      </c>
      <c r="BN580" s="14">
        <f>AH580/Y580-AH580</f>
        <v>18430.636363636368</v>
      </c>
      <c r="BO580" s="14">
        <f>AJ580/AA580-AJ580</f>
        <v>16584.556053811655</v>
      </c>
      <c r="BP580" s="14">
        <f>BG580/S580</f>
        <v>-6.8518766493129522E-3</v>
      </c>
      <c r="BQ580" s="14">
        <f>(BG580-CA580)/S580</f>
        <v>-4.8992983248210874E-3</v>
      </c>
      <c r="BR580" s="27">
        <f>BQ580-BP580</f>
        <v>1.9525783244918648E-3</v>
      </c>
      <c r="BS580" s="28">
        <f t="shared" si="47"/>
        <v>2625012</v>
      </c>
      <c r="BT580" s="11">
        <f>BS580/S580</f>
        <v>0.88764044943820219</v>
      </c>
      <c r="BU580" s="14">
        <f>(BE580-AP580)*1/BT580-(BE580-AP580)</f>
        <v>41074.303797468368</v>
      </c>
      <c r="BV580" s="14">
        <f t="shared" si="48"/>
        <v>0.11481788068273271</v>
      </c>
      <c r="BW580" s="27">
        <f>(AR580+AV580+AY580+BB580)/S580</f>
        <v>0.12166975733204567</v>
      </c>
      <c r="BX580" s="13">
        <f>(AF580+AH580+AJ580+AL580+AN580)/N580</f>
        <v>315.95618305744887</v>
      </c>
      <c r="BY580" s="26">
        <f>BX580/K580</f>
        <v>0.12361353014767171</v>
      </c>
      <c r="BZ580" s="11">
        <f>AP580/BE580</f>
        <v>4.4361655131792077E-2</v>
      </c>
      <c r="CA580" s="15">
        <f>-(BM580+BN580+BO580)/M580</f>
        <v>-5774.3442583931965</v>
      </c>
      <c r="CB580" s="15">
        <f>BG580-CA580</f>
        <v>-14488.655741606803</v>
      </c>
      <c r="CC580" s="18">
        <f t="shared" si="49"/>
        <v>1</v>
      </c>
      <c r="CD580" s="17">
        <f>(AF580/(AF580+AH580+AJ580))/(X580/(X580+Z580+AB580))</f>
        <v>1.5100339531327194</v>
      </c>
      <c r="CE580" s="19">
        <f>(AH580/(AF580+AH580+AJ580))/(Z580/(X580+Z580+AB580))</f>
        <v>0.87946932327940597</v>
      </c>
      <c r="CF580" s="18">
        <f>(AJ580/(AF580+AH580+AJ580))/(AB580/(X580+Z580+AB580))</f>
        <v>0.94126853916464082</v>
      </c>
      <c r="CG580">
        <f>AH580/Z580</f>
        <v>241.35357142857143</v>
      </c>
      <c r="CH580" s="11">
        <f>BB580/BE580</f>
        <v>0.24621705198056251</v>
      </c>
      <c r="CI580" s="14">
        <f>AY580/V580</f>
        <v>3274.4976924185858</v>
      </c>
      <c r="CJ580" s="14">
        <f>AV580/M580</f>
        <v>4865.2857142857147</v>
      </c>
      <c r="CK580" s="17">
        <f>N580/V580</f>
        <v>29.505673438156503</v>
      </c>
      <c r="CL580" s="17">
        <f>(AL580+AN580)/N580</f>
        <v>6.5199610516066215</v>
      </c>
      <c r="CM580" s="14">
        <f>AP580/AC580</f>
        <v>4.9993362097577165</v>
      </c>
    </row>
    <row r="581" spans="1:91" hidden="1" x14ac:dyDescent="0.2">
      <c r="A581">
        <v>180</v>
      </c>
      <c r="B581" s="2">
        <v>44805</v>
      </c>
      <c r="C581" s="3" t="s">
        <v>43</v>
      </c>
      <c r="D581" t="s">
        <v>38</v>
      </c>
      <c r="E581" s="3" t="s">
        <v>57</v>
      </c>
      <c r="F581" t="s">
        <v>56</v>
      </c>
      <c r="G581" t="str">
        <f>CONCATENATE(C581,E581)</f>
        <v>SFOYYC</v>
      </c>
      <c r="H581" t="s">
        <v>30</v>
      </c>
      <c r="I581">
        <f>U581/M581</f>
        <v>132</v>
      </c>
      <c r="J581" t="str">
        <f>_xlfn.CONCAT(C581,E581,H581)</f>
        <v>SFOYYC737-700</v>
      </c>
      <c r="K581" s="4">
        <v>1018</v>
      </c>
      <c r="L581" s="4">
        <f>N581/M581</f>
        <v>115</v>
      </c>
      <c r="M581" s="4">
        <v>15</v>
      </c>
      <c r="N581" s="4">
        <v>1725</v>
      </c>
      <c r="O581" s="4">
        <f>P581/M581</f>
        <v>15.333333333333334</v>
      </c>
      <c r="P581" s="4">
        <v>230</v>
      </c>
      <c r="Q581" s="4">
        <v>359</v>
      </c>
      <c r="R581" s="4">
        <v>1136</v>
      </c>
      <c r="S581" s="4">
        <f>U581*K581</f>
        <v>2015640</v>
      </c>
      <c r="T581" s="7">
        <f>N581/U581</f>
        <v>0.87121212121212122</v>
      </c>
      <c r="U581" s="4">
        <v>1980</v>
      </c>
      <c r="V581" s="4">
        <v>9.6255341880341874</v>
      </c>
      <c r="W581" s="7">
        <f>P581/X581</f>
        <v>0.90196078431372551</v>
      </c>
      <c r="X581" s="4">
        <v>255</v>
      </c>
      <c r="Y581" s="7">
        <f>Q581/Z581</f>
        <v>0.77204301075268822</v>
      </c>
      <c r="Z581" s="4">
        <v>465</v>
      </c>
      <c r="AA581" s="7">
        <f>R581/AB581</f>
        <v>0.9015873015873016</v>
      </c>
      <c r="AB581" s="4">
        <v>1260</v>
      </c>
      <c r="AC581" s="4">
        <v>0</v>
      </c>
      <c r="AD581" s="4" t="e">
        <f>AP581/AC581</f>
        <v>#DIV/0!</v>
      </c>
      <c r="AE581" s="7">
        <f>AF581/(AF581+AH581+AJ581+AL581+AN581+AP581)</f>
        <v>0.20857755120013308</v>
      </c>
      <c r="AF581" s="4">
        <v>85264</v>
      </c>
      <c r="AG581" s="7">
        <f>AH581/(AF581+AH581+AJ581+AL581+AN581+AP581)</f>
        <v>0.19990802078338896</v>
      </c>
      <c r="AH581" s="4">
        <v>81720</v>
      </c>
      <c r="AI581" s="7">
        <f>AJ581/(AF581+AH581+AJ581+AL581+AN581+AP581)</f>
        <v>0.57207647974010978</v>
      </c>
      <c r="AJ581" s="4">
        <v>233858</v>
      </c>
      <c r="AK581" s="7">
        <f>AL581/(AF581+AH581+AJ581+AL581+AN581+AP581)</f>
        <v>1.6659001731949077E-2</v>
      </c>
      <c r="AL581" s="4">
        <v>6810</v>
      </c>
      <c r="AM581" s="7">
        <f>AN581/(AF581+AH581+AJ581+AL581+AN581+AP581)</f>
        <v>2.7789465444191122E-3</v>
      </c>
      <c r="AN581" s="4">
        <v>1136</v>
      </c>
      <c r="AO581" s="7">
        <f>AP581/(AF581+AH581+AJ581+AL581+AN581+AP581)</f>
        <v>0</v>
      </c>
      <c r="AP581" s="4">
        <v>0</v>
      </c>
      <c r="AQ581" s="6">
        <f>AO581+AM581+AK581+AI581+AG581+AE581</f>
        <v>1</v>
      </c>
      <c r="AR581" s="4">
        <v>35447</v>
      </c>
      <c r="AS581" s="4">
        <f>AR581/M581</f>
        <v>2363.1333333333332</v>
      </c>
      <c r="AT581" s="4">
        <f>AR581/V581</f>
        <v>3682.6008102558412</v>
      </c>
      <c r="AU581" s="7">
        <f>AR581/(AR581+AV581+AY581+BB581)</f>
        <v>0.21014471273839661</v>
      </c>
      <c r="AV581" s="4">
        <v>78593</v>
      </c>
      <c r="AW581" s="4">
        <f>AV581/M581</f>
        <v>5239.5333333333338</v>
      </c>
      <c r="AX581" s="7">
        <f>AV581/(AR581+AV581+AY581+BB581)</f>
        <v>0.4659323330112225</v>
      </c>
      <c r="AY581" s="4">
        <v>31519</v>
      </c>
      <c r="AZ581" s="4">
        <f>AY581/M581</f>
        <v>2101.2666666666669</v>
      </c>
      <c r="BA581" s="7">
        <f>AY581/(AR581+AV581+AY581+BB581)</f>
        <v>0.18685787798125433</v>
      </c>
      <c r="BB581" s="4">
        <v>23120</v>
      </c>
      <c r="BC581" s="11">
        <f>BB581/(AR581+AV581+AY581+BB581)</f>
        <v>0.13706507626912656</v>
      </c>
      <c r="BD581" s="9">
        <f>BC581+BA581+AX581+AU581</f>
        <v>1</v>
      </c>
      <c r="BE581" s="14">
        <f>(AF581+AH581+AJ581+AL581+AN581+AP581)</f>
        <v>408788</v>
      </c>
      <c r="BF581" s="14">
        <f t="shared" si="45"/>
        <v>-168679</v>
      </c>
      <c r="BG581" s="13">
        <f>(AF581+AH581+AJ581+AL581+AN581+AP581)-(AR581+AV581+AY581+BB581)</f>
        <v>240109</v>
      </c>
      <c r="BH581" s="13">
        <f t="shared" si="46"/>
        <v>0</v>
      </c>
      <c r="BI581" s="14">
        <f>AF581/W581</f>
        <v>94531.826086956513</v>
      </c>
      <c r="BJ581" s="14">
        <f>AH581/Y581</f>
        <v>105849.02506963788</v>
      </c>
      <c r="BK581" s="14">
        <f>AJ581/AA581</f>
        <v>259384.75352112675</v>
      </c>
      <c r="BL581" s="14">
        <f>BI581+BJ581+BK581</f>
        <v>459765.60467772116</v>
      </c>
      <c r="BM581" s="14">
        <f>(AF581/W581)-AF581</f>
        <v>9267.8260869565129</v>
      </c>
      <c r="BN581" s="14">
        <f>AH581/Y581-AH581</f>
        <v>24129.025069637879</v>
      </c>
      <c r="BO581" s="14">
        <f>AJ581/AA581-AJ581</f>
        <v>25526.753521126753</v>
      </c>
      <c r="BP581" s="14">
        <f>BG581/S581</f>
        <v>0.11912295846480522</v>
      </c>
      <c r="BQ581" s="14">
        <f>(BG581-CA581)/S581</f>
        <v>0.12107183837979406</v>
      </c>
      <c r="BR581" s="27">
        <f>BQ581-BP581</f>
        <v>1.9488799149888353E-3</v>
      </c>
      <c r="BS581" s="28">
        <f t="shared" si="47"/>
        <v>1756050</v>
      </c>
      <c r="BT581" s="11">
        <f>BS581/S581</f>
        <v>0.87121212121212122</v>
      </c>
      <c r="BU581" s="14">
        <f>(BE581-AP581)*1/BT581-(BE581-AP581)</f>
        <v>60429.530434782617</v>
      </c>
      <c r="BV581" s="14">
        <f t="shared" si="48"/>
        <v>0.20280804111845369</v>
      </c>
      <c r="BW581" s="27">
        <f>(AR581+AV581+AY581+BB581)/S581</f>
        <v>8.3685082653648463E-2</v>
      </c>
      <c r="BX581" s="13">
        <f>(AF581+AH581+AJ581+AL581+AN581)/N581</f>
        <v>236.97855072463767</v>
      </c>
      <c r="BY581" s="26">
        <f>BX581/K581</f>
        <v>0.23278836024031205</v>
      </c>
      <c r="BZ581" s="11">
        <f>AP581/BE581</f>
        <v>0</v>
      </c>
      <c r="CA581" s="15">
        <f>-(BM581+BN581+BO581)/M581</f>
        <v>-3928.2403118480765</v>
      </c>
      <c r="CB581" s="15">
        <f>BG581-CA581</f>
        <v>244037.24031184809</v>
      </c>
      <c r="CC581" s="18">
        <f t="shared" si="49"/>
        <v>0</v>
      </c>
      <c r="CD581" s="17">
        <f>(AF581/(AF581+AH581+AJ581))/(X581/(X581+Z581+AB581))</f>
        <v>1.6516479868699918</v>
      </c>
      <c r="CE581" s="19">
        <f>(AH581/(AF581+AH581+AJ581))/(Z581/(X581+Z581+AB581))</f>
        <v>0.8680952401646147</v>
      </c>
      <c r="CF581" s="18">
        <f>(AJ581/(AF581+AH581+AJ581))/(AB581/(X581+Z581+AB581))</f>
        <v>0.91679799735841772</v>
      </c>
      <c r="CG581">
        <f>AH581/Z581</f>
        <v>175.74193548387098</v>
      </c>
      <c r="CH581" s="11">
        <f>BB581/BE581</f>
        <v>5.655743319275517E-2</v>
      </c>
      <c r="CI581" s="14">
        <f>AY581/V581</f>
        <v>3274.519562683834</v>
      </c>
      <c r="CJ581" s="14">
        <f>AV581/M581</f>
        <v>5239.5333333333338</v>
      </c>
      <c r="CK581" s="17">
        <f>N581/V581</f>
        <v>179.21083300960098</v>
      </c>
      <c r="CL581" s="17">
        <f>(AL581+AN581)/N581</f>
        <v>4.6063768115942025</v>
      </c>
      <c r="CM581" s="14" t="e">
        <f>AP581/AC581</f>
        <v>#DIV/0!</v>
      </c>
    </row>
    <row r="582" spans="1:91" hidden="1" x14ac:dyDescent="0.2">
      <c r="A582">
        <v>420</v>
      </c>
      <c r="B582" s="2">
        <v>44866</v>
      </c>
      <c r="C582" s="3" t="s">
        <v>46</v>
      </c>
      <c r="D582" t="s">
        <v>42</v>
      </c>
      <c r="E582" s="3" t="s">
        <v>41</v>
      </c>
      <c r="F582" t="s">
        <v>42</v>
      </c>
      <c r="G582" t="str">
        <f>CONCATENATE(C582,E582)</f>
        <v>GEGSEA</v>
      </c>
      <c r="H582" t="s">
        <v>31</v>
      </c>
      <c r="I582">
        <f>U582/M582</f>
        <v>156.60606060606059</v>
      </c>
      <c r="J582" t="str">
        <f>_xlfn.CONCAT(C582,E582,H582)</f>
        <v>GEGSEA737-800</v>
      </c>
      <c r="K582" s="4">
        <v>223</v>
      </c>
      <c r="L582" s="4">
        <f>N582/M582</f>
        <v>132.15151515151516</v>
      </c>
      <c r="M582" s="4">
        <v>33</v>
      </c>
      <c r="N582" s="4">
        <v>4361</v>
      </c>
      <c r="O582" s="4">
        <f>P582/M582</f>
        <v>19.575757575757574</v>
      </c>
      <c r="P582" s="4">
        <v>646</v>
      </c>
      <c r="Q582" s="4">
        <v>1077</v>
      </c>
      <c r="R582" s="4">
        <v>2638</v>
      </c>
      <c r="S582" s="4">
        <f>U582*K582</f>
        <v>1152464</v>
      </c>
      <c r="T582" s="7">
        <f>N582/U582</f>
        <v>0.84384674922600622</v>
      </c>
      <c r="U582" s="4">
        <v>5168</v>
      </c>
      <c r="V582" s="4">
        <v>39.999235072995887</v>
      </c>
      <c r="W582" s="7">
        <f>P582/X582</f>
        <v>0.94582723279648606</v>
      </c>
      <c r="X582" s="4">
        <v>683</v>
      </c>
      <c r="Y582" s="7">
        <f>Q582/Z582</f>
        <v>0.82846153846153847</v>
      </c>
      <c r="Z582" s="4">
        <v>1300</v>
      </c>
      <c r="AA582" s="7">
        <f>R582/AB582</f>
        <v>0.82825745682888541</v>
      </c>
      <c r="AB582" s="4">
        <v>3185</v>
      </c>
      <c r="AC582" s="4">
        <v>2417</v>
      </c>
      <c r="AD582" s="4">
        <f>AP582/AC582</f>
        <v>5</v>
      </c>
      <c r="AE582" s="7">
        <f>AF582/(AF582+AH582+AJ582+AL582+AN582+AP582)</f>
        <v>0.19891244593690596</v>
      </c>
      <c r="AF582" s="4">
        <v>90096</v>
      </c>
      <c r="AG582" s="7">
        <f>AH582/(AF582+AH582+AJ582+AL582+AN582+AP582)</f>
        <v>0.23256568707320788</v>
      </c>
      <c r="AH582" s="4">
        <v>105339</v>
      </c>
      <c r="AI582" s="7">
        <f>AJ582/(AF582+AH582+AJ582+AL582+AN582+AP582)</f>
        <v>0.50107850215148486</v>
      </c>
      <c r="AJ582" s="4">
        <v>226960</v>
      </c>
      <c r="AK582" s="7">
        <f>AL582/(AF582+AH582+AJ582+AL582+AN582+AP582)</f>
        <v>3.4938171028142617E-2</v>
      </c>
      <c r="AL582" s="4">
        <v>15825</v>
      </c>
      <c r="AM582" s="7">
        <f>AN582/(AF582+AH582+AJ582+AL582+AN582+AP582)</f>
        <v>5.8241323963500926E-3</v>
      </c>
      <c r="AN582" s="4">
        <v>2638</v>
      </c>
      <c r="AO582" s="7">
        <f>AP582/(AF582+AH582+AJ582+AL582+AN582+AP582)</f>
        <v>2.6681061413908594E-2</v>
      </c>
      <c r="AP582" s="4">
        <v>12085</v>
      </c>
      <c r="AQ582" s="6">
        <f>AO582+AM582+AK582+AI582+AG582+AE582</f>
        <v>1</v>
      </c>
      <c r="AR582" s="4">
        <v>147299</v>
      </c>
      <c r="AS582" s="4">
        <f>AR582/M582</f>
        <v>4463.606060606061</v>
      </c>
      <c r="AT582" s="4">
        <f>AR582/V582</f>
        <v>3682.5454219609283</v>
      </c>
      <c r="AU582" s="7">
        <f>AR582/(AR582+AV582+AY582+BB582)</f>
        <v>0.27045353143469869</v>
      </c>
      <c r="AV582" s="4">
        <v>170285</v>
      </c>
      <c r="AW582" s="4">
        <f>AV582/M582</f>
        <v>5160.151515151515</v>
      </c>
      <c r="AX582" s="7">
        <f>AV582/(AR582+AV582+AY582+BB582)</f>
        <v>0.31265778858211984</v>
      </c>
      <c r="AY582" s="4">
        <v>130978</v>
      </c>
      <c r="AZ582" s="4">
        <f>AY582/M582</f>
        <v>3969.030303030303</v>
      </c>
      <c r="BA582" s="7">
        <f>AY582/(AR582+AV582+AY582+BB582)</f>
        <v>0.24048678293982964</v>
      </c>
      <c r="BB582" s="4">
        <v>96075</v>
      </c>
      <c r="BC582" s="11">
        <f>BB582/(AR582+AV582+AY582+BB582)</f>
        <v>0.17640189704335182</v>
      </c>
      <c r="BD582" s="9">
        <f>BC582+BA582+AX582+AU582</f>
        <v>1</v>
      </c>
      <c r="BE582" s="14">
        <f>(AF582+AH582+AJ582+AL582+AN582+AP582)</f>
        <v>452943</v>
      </c>
      <c r="BF582" s="14">
        <f t="shared" si="45"/>
        <v>-544637</v>
      </c>
      <c r="BG582" s="13">
        <f>(AF582+AH582+AJ582+AL582+AN582+AP582)-(AR582+AV582+AY582+BB582)</f>
        <v>-91694</v>
      </c>
      <c r="BH582" s="13">
        <f t="shared" si="46"/>
        <v>1</v>
      </c>
      <c r="BI582" s="14">
        <f>AF582/W582</f>
        <v>95256.297213622296</v>
      </c>
      <c r="BJ582" s="14">
        <f>AH582/Y582</f>
        <v>127150.13927576602</v>
      </c>
      <c r="BK582" s="14">
        <f>AJ582/AA582</f>
        <v>274021.07657316147</v>
      </c>
      <c r="BL582" s="14">
        <f>BI582+BJ582+BK582</f>
        <v>496427.51306254975</v>
      </c>
      <c r="BM582" s="14">
        <f>(AF582/W582)-AF582</f>
        <v>5160.2972136222961</v>
      </c>
      <c r="BN582" s="14">
        <f>AH582/Y582-AH582</f>
        <v>21811.139275766021</v>
      </c>
      <c r="BO582" s="14">
        <f>AJ582/AA582-AJ582</f>
        <v>47061.076573161467</v>
      </c>
      <c r="BP582" s="14">
        <f>BG582/S582</f>
        <v>-7.9563439725666055E-2</v>
      </c>
      <c r="BQ582" s="14">
        <f>(BG582-CA582)/S582</f>
        <v>-7.7616819712594987E-2</v>
      </c>
      <c r="BR582" s="27">
        <f>BQ582-BP582</f>
        <v>1.9466200130710681E-3</v>
      </c>
      <c r="BS582" s="28">
        <f t="shared" si="47"/>
        <v>972503</v>
      </c>
      <c r="BT582" s="11">
        <f>BS582/S582</f>
        <v>0.84384674922600622</v>
      </c>
      <c r="BU582" s="14">
        <f>(BE582-AP582)*1/BT582-(BE582-AP582)</f>
        <v>81580.46457234578</v>
      </c>
      <c r="BV582" s="14">
        <f t="shared" si="48"/>
        <v>0.39302138721903679</v>
      </c>
      <c r="BW582" s="27">
        <f>(AR582+AV582+AY582+BB582)/S582</f>
        <v>0.47258482694470283</v>
      </c>
      <c r="BX582" s="13">
        <f>(AF582+AH582+AJ582+AL582+AN582)/N582</f>
        <v>101.09103416647558</v>
      </c>
      <c r="BY582" s="26">
        <f>BX582/K582</f>
        <v>0.45332302316805195</v>
      </c>
      <c r="BZ582" s="11">
        <f>AP582/BE582</f>
        <v>2.6681061413908594E-2</v>
      </c>
      <c r="CA582" s="15">
        <f>-(BM582+BN582+BO582)/M582</f>
        <v>-2243.409486743933</v>
      </c>
      <c r="CB582" s="15">
        <f>BG582-CA582</f>
        <v>-89450.590513256073</v>
      </c>
      <c r="CC582" s="18">
        <f t="shared" si="49"/>
        <v>1</v>
      </c>
      <c r="CD582" s="17">
        <f>(AF582/(AF582+AH582+AJ582))/(X582/(X582+Z582+AB582))</f>
        <v>1.6139443007806857</v>
      </c>
      <c r="CE582" s="19">
        <f>(AH582/(AF582+AH582+AJ582))/(Z582/(X582+Z582+AB582))</f>
        <v>0.99140150806709348</v>
      </c>
      <c r="CF582" s="18">
        <f>(AJ582/(AF582+AH582+AJ582))/(AB582/(X582+Z582+AB582))</f>
        <v>0.87185371493864061</v>
      </c>
      <c r="CG582">
        <f>AH582/Z582</f>
        <v>81.03</v>
      </c>
      <c r="CH582" s="11">
        <f>BB582/BE582</f>
        <v>0.21211278240308384</v>
      </c>
      <c r="CI582" s="14">
        <f>AY582/V582</f>
        <v>3274.5126190781912</v>
      </c>
      <c r="CJ582" s="14">
        <f>AV582/M582</f>
        <v>5160.151515151515</v>
      </c>
      <c r="CK582" s="17">
        <f>N582/V582</f>
        <v>109.02708494403633</v>
      </c>
      <c r="CL582" s="17">
        <f>(AL582+AN582)/N582</f>
        <v>4.2336620041274937</v>
      </c>
      <c r="CM582" s="14">
        <f>AP582/AC582</f>
        <v>5</v>
      </c>
    </row>
    <row r="583" spans="1:91" hidden="1" x14ac:dyDescent="0.2">
      <c r="A583">
        <v>536</v>
      </c>
      <c r="B583" s="2">
        <v>44866</v>
      </c>
      <c r="C583" s="3" t="s">
        <v>41</v>
      </c>
      <c r="D583" t="s">
        <v>42</v>
      </c>
      <c r="E583" s="3" t="s">
        <v>43</v>
      </c>
      <c r="F583" t="s">
        <v>38</v>
      </c>
      <c r="G583" t="str">
        <f>CONCATENATE(C583,E583)</f>
        <v>SEASFO</v>
      </c>
      <c r="H583" t="s">
        <v>35</v>
      </c>
      <c r="I583">
        <f>U583/M583</f>
        <v>178.5</v>
      </c>
      <c r="J583" t="str">
        <f>_xlfn.CONCAT(C583,E583,H583)</f>
        <v>SEASFO737-Max 9</v>
      </c>
      <c r="K583" s="4">
        <v>679</v>
      </c>
      <c r="L583" s="4">
        <f>N583/M583</f>
        <v>142.04166666666666</v>
      </c>
      <c r="M583" s="4">
        <v>24</v>
      </c>
      <c r="N583" s="4">
        <v>3409</v>
      </c>
      <c r="O583" s="4">
        <f>P583/M583</f>
        <v>23</v>
      </c>
      <c r="P583" s="4">
        <v>552</v>
      </c>
      <c r="Q583" s="4">
        <v>896</v>
      </c>
      <c r="R583" s="4">
        <v>1961</v>
      </c>
      <c r="S583" s="4">
        <f>U583*K583</f>
        <v>2908836</v>
      </c>
      <c r="T583" s="7">
        <f>N583/U583</f>
        <v>0.79575163398692805</v>
      </c>
      <c r="U583" s="4">
        <v>4284</v>
      </c>
      <c r="V583" s="4">
        <v>51.056264775413716</v>
      </c>
      <c r="W583" s="7">
        <f>P583/X583</f>
        <v>1</v>
      </c>
      <c r="X583" s="4">
        <v>552</v>
      </c>
      <c r="Y583" s="7">
        <f>Q583/Z583</f>
        <v>0.86821705426356588</v>
      </c>
      <c r="Z583" s="4">
        <v>1032</v>
      </c>
      <c r="AA583" s="7">
        <f>R583/AB583</f>
        <v>0.72629629629629633</v>
      </c>
      <c r="AB583" s="4">
        <v>2700</v>
      </c>
      <c r="AC583" s="4">
        <v>11116</v>
      </c>
      <c r="AD583" s="4">
        <f>AP583/AC583</f>
        <v>5</v>
      </c>
      <c r="AE583" s="7">
        <f>AF583/(AF583+AH583+AJ583+AL583+AN583+AP583)</f>
        <v>0.20726123394208212</v>
      </c>
      <c r="AF583" s="4">
        <v>137380</v>
      </c>
      <c r="AG583" s="7">
        <f>AH583/(AF583+AH583+AJ583+AL583+AN583+AP583)</f>
        <v>0.24180376715170443</v>
      </c>
      <c r="AH583" s="4">
        <v>160276</v>
      </c>
      <c r="AI583" s="7">
        <f>AJ583/(AF583+AH583+AJ583+AL583+AN583+AP583)</f>
        <v>0.44638258390097085</v>
      </c>
      <c r="AJ583" s="4">
        <v>295878</v>
      </c>
      <c r="AK583" s="7">
        <f>AL583/(AF583+AH583+AJ583+AL583+AN583+AP583)</f>
        <v>1.7741971983977912E-2</v>
      </c>
      <c r="AL583" s="4">
        <v>11760</v>
      </c>
      <c r="AM583" s="7">
        <f>AN583/(AF583+AH583+AJ583+AL583+AN583+AP583)</f>
        <v>2.9585040017500583E-3</v>
      </c>
      <c r="AN583" s="4">
        <v>1961</v>
      </c>
      <c r="AO583" s="7">
        <f>AP583/(AF583+AH583+AJ583+AL583+AN583+AP583)</f>
        <v>8.3851939019514654E-2</v>
      </c>
      <c r="AP583" s="4">
        <v>55580</v>
      </c>
      <c r="AQ583" s="6">
        <f>AO583+AM583+AK583+AI583+AG583+AE583</f>
        <v>1</v>
      </c>
      <c r="AR583" s="4">
        <v>173319</v>
      </c>
      <c r="AS583" s="4">
        <f>AR583/M583</f>
        <v>7221.625</v>
      </c>
      <c r="AT583" s="4">
        <f>AR583/V583</f>
        <v>3394.6666635797892</v>
      </c>
      <c r="AU583" s="7">
        <f>AR583/(AR583+AV583+AY583+BB583)</f>
        <v>0.30291627633841811</v>
      </c>
      <c r="AV583" s="4">
        <v>125749</v>
      </c>
      <c r="AW583" s="4">
        <f>AV583/M583</f>
        <v>5239.541666666667</v>
      </c>
      <c r="AX583" s="7">
        <f>AV583/(AR583+AV583+AY583+BB583)</f>
        <v>0.21977635939094811</v>
      </c>
      <c r="AY583" s="4">
        <v>150466</v>
      </c>
      <c r="AZ583" s="4">
        <f>AY583/M583</f>
        <v>6269.416666666667</v>
      </c>
      <c r="BA583" s="7">
        <f>AY583/(AR583+AV583+AY583+BB583)</f>
        <v>0.26297521007815888</v>
      </c>
      <c r="BB583" s="4">
        <v>122634</v>
      </c>
      <c r="BC583" s="11">
        <f>BB583/(AR583+AV583+AY583+BB583)</f>
        <v>0.21433215419247495</v>
      </c>
      <c r="BD583" s="9">
        <f>BC583+BA583+AX583+AU583</f>
        <v>1</v>
      </c>
      <c r="BE583" s="14">
        <f>(AF583+AH583+AJ583+AL583+AN583+AP583)</f>
        <v>662835</v>
      </c>
      <c r="BF583" s="14">
        <f t="shared" si="45"/>
        <v>-572168</v>
      </c>
      <c r="BG583" s="13">
        <f>(AF583+AH583+AJ583+AL583+AN583+AP583)-(AR583+AV583+AY583+BB583)</f>
        <v>90667</v>
      </c>
      <c r="BH583" s="13">
        <f t="shared" si="46"/>
        <v>0</v>
      </c>
      <c r="BI583" s="14">
        <f>AF583/W583</f>
        <v>137380</v>
      </c>
      <c r="BJ583" s="14">
        <f>AH583/Y583</f>
        <v>184603.60714285716</v>
      </c>
      <c r="BK583" s="14">
        <f>AJ583/AA583</f>
        <v>407379.19428862823</v>
      </c>
      <c r="BL583" s="14">
        <f>BI583+BJ583+BK583</f>
        <v>729362.80143148545</v>
      </c>
      <c r="BM583" s="14">
        <f>(AF583/W583)-AF583</f>
        <v>0</v>
      </c>
      <c r="BN583" s="14">
        <f>AH583/Y583-AH583</f>
        <v>24327.607142857159</v>
      </c>
      <c r="BO583" s="14">
        <f>AJ583/AA583-AJ583</f>
        <v>111501.19428862823</v>
      </c>
      <c r="BP583" s="14">
        <f>BG583/S583</f>
        <v>3.116951247853093E-2</v>
      </c>
      <c r="BQ583" s="14">
        <f>(BG583-CA583)/S583</f>
        <v>3.3115147568642082E-2</v>
      </c>
      <c r="BR583" s="27">
        <f>BQ583-BP583</f>
        <v>1.9456350901111523E-3</v>
      </c>
      <c r="BS583" s="28">
        <f t="shared" si="47"/>
        <v>2314711</v>
      </c>
      <c r="BT583" s="11">
        <f>BS583/S583</f>
        <v>0.79575163398692805</v>
      </c>
      <c r="BU583" s="14">
        <f>(BE583-AP583)*1/BT583-(BE583-AP583)</f>
        <v>155866.27310061606</v>
      </c>
      <c r="BV583" s="14">
        <f t="shared" si="48"/>
        <v>0.22786949831478984</v>
      </c>
      <c r="BW583" s="27">
        <f>(AR583+AV583+AY583+BB583)/S583</f>
        <v>0.19669998583625889</v>
      </c>
      <c r="BX583" s="13">
        <f>(AF583+AH583+AJ583+AL583+AN583)/N583</f>
        <v>178.13288354356115</v>
      </c>
      <c r="BY583" s="26">
        <f>BX583/K583</f>
        <v>0.26234592569007531</v>
      </c>
      <c r="BZ583" s="11">
        <f>AP583/BE583</f>
        <v>8.3851939019514654E-2</v>
      </c>
      <c r="CA583" s="15">
        <f>-(BM583+BN583+BO583)/M583</f>
        <v>-5659.5333929785584</v>
      </c>
      <c r="CB583" s="15">
        <f>BG583-CA583</f>
        <v>96326.533392978556</v>
      </c>
      <c r="CC583" s="18">
        <f t="shared" si="49"/>
        <v>0</v>
      </c>
      <c r="CD583" s="17">
        <f>(AF583/(AF583+AH583+AJ583))/(X583/(X583+Z583+AB583))</f>
        <v>1.7963389812033774</v>
      </c>
      <c r="CE583" s="19">
        <f>(AH583/(AF583+AH583+AJ583))/(Z583/(X583+Z583+AB583))</f>
        <v>1.1209665620534972</v>
      </c>
      <c r="CF583" s="18">
        <f>(AJ583/(AF583+AH583+AJ583))/(AB583/(X583+Z583+AB583))</f>
        <v>0.79095681123575057</v>
      </c>
      <c r="CG583">
        <f>AH583/Z583</f>
        <v>155.30620155038758</v>
      </c>
      <c r="CH583" s="11">
        <f>BB583/BE583</f>
        <v>0.18501437009210436</v>
      </c>
      <c r="CI583" s="14">
        <f>AY583/V583</f>
        <v>2947.0624351755814</v>
      </c>
      <c r="CJ583" s="14">
        <f>AV583/M583</f>
        <v>5239.541666666667</v>
      </c>
      <c r="CK583" s="17">
        <f>N583/V583</f>
        <v>66.769475107423318</v>
      </c>
      <c r="CL583" s="17">
        <f>(AL583+AN583)/N583</f>
        <v>4.0249339982399528</v>
      </c>
      <c r="CM583" s="14">
        <f>AP583/AC583</f>
        <v>5</v>
      </c>
    </row>
    <row r="584" spans="1:91" hidden="1" x14ac:dyDescent="0.2">
      <c r="A584">
        <v>1115</v>
      </c>
      <c r="B584" s="2">
        <v>45231</v>
      </c>
      <c r="C584" s="3" t="s">
        <v>37</v>
      </c>
      <c r="D584" t="s">
        <v>38</v>
      </c>
      <c r="E584" s="3" t="s">
        <v>53</v>
      </c>
      <c r="F584" t="s">
        <v>54</v>
      </c>
      <c r="G584" t="str">
        <f>CONCATENATE(C584,E584)</f>
        <v>LAXYVR</v>
      </c>
      <c r="H584" t="s">
        <v>47</v>
      </c>
      <c r="I584">
        <f>U584/M584</f>
        <v>147.53333333333333</v>
      </c>
      <c r="J584" t="str">
        <f>_xlfn.CONCAT(C584,E584,H584)</f>
        <v>LAXYVRA320</v>
      </c>
      <c r="K584" s="4">
        <v>1080</v>
      </c>
      <c r="L584" s="4">
        <f>N584/M584</f>
        <v>125.33333333333333</v>
      </c>
      <c r="M584" s="4">
        <v>15</v>
      </c>
      <c r="N584" s="4">
        <v>1880</v>
      </c>
      <c r="O584" s="4">
        <f>P584/M584</f>
        <v>19.666666666666668</v>
      </c>
      <c r="P584" s="4">
        <v>295</v>
      </c>
      <c r="Q584" s="4">
        <v>546</v>
      </c>
      <c r="R584" s="4">
        <v>1039</v>
      </c>
      <c r="S584" s="4">
        <f>U584*K584</f>
        <v>2390040</v>
      </c>
      <c r="T584" s="7">
        <f>N584/U584</f>
        <v>0.84952553095345684</v>
      </c>
      <c r="U584" s="4">
        <v>2213</v>
      </c>
      <c r="V584" s="4">
        <v>9.787534677763551</v>
      </c>
      <c r="W584" s="7">
        <f>P584/X584</f>
        <v>1</v>
      </c>
      <c r="X584" s="4">
        <v>295</v>
      </c>
      <c r="Y584" s="7">
        <f>Q584/Z584</f>
        <v>1</v>
      </c>
      <c r="Z584" s="4">
        <v>546</v>
      </c>
      <c r="AA584" s="7">
        <f>R584/AB584</f>
        <v>0.75728862973760935</v>
      </c>
      <c r="AB584" s="4">
        <v>1372</v>
      </c>
      <c r="AC584" s="4">
        <v>113</v>
      </c>
      <c r="AD584" s="4">
        <f>AP584/AC584</f>
        <v>5.9734513274336285</v>
      </c>
      <c r="AE584" s="7">
        <f>AF584/(AF584+AH584+AJ584+AL584+AN584+AP584)</f>
        <v>0.23129450317677511</v>
      </c>
      <c r="AF584" s="4">
        <v>106154</v>
      </c>
      <c r="AG584" s="7">
        <f>AH584/(AF584+AH584+AJ584+AL584+AN584+AP584)</f>
        <v>0.26903450439693566</v>
      </c>
      <c r="AH584" s="4">
        <v>123475</v>
      </c>
      <c r="AI584" s="7">
        <f>AJ584/(AF584+AH584+AJ584+AL584+AN584+AP584)</f>
        <v>0.4732784842119942</v>
      </c>
      <c r="AJ584" s="4">
        <v>217214</v>
      </c>
      <c r="AK584" s="7">
        <f>AL584/(AF584+AH584+AJ584+AL584+AN584+AP584)</f>
        <v>1.586208699744638E-2</v>
      </c>
      <c r="AL584" s="4">
        <v>7280</v>
      </c>
      <c r="AM584" s="7">
        <f>AN584/(AF584+AH584+AJ584+AL584+AN584+AP584)</f>
        <v>9.0596919966184127E-3</v>
      </c>
      <c r="AN584" s="4">
        <v>4158</v>
      </c>
      <c r="AO584" s="7">
        <f>AP584/(AF584+AH584+AJ584+AL584+AN584+AP584)</f>
        <v>1.4707292202302618E-3</v>
      </c>
      <c r="AP584" s="4">
        <v>675</v>
      </c>
      <c r="AQ584" s="6">
        <f>AO584+AM584+AK584+AI584+AG584+AE584</f>
        <v>1</v>
      </c>
      <c r="AR584" s="4">
        <v>40249</v>
      </c>
      <c r="AS584" s="4">
        <f>AR584/M584</f>
        <v>2683.2666666666669</v>
      </c>
      <c r="AT584" s="4">
        <f>AR584/V584</f>
        <v>4112.2715091311311</v>
      </c>
      <c r="AU584" s="7">
        <f>AR584/(AR584+AV584+AY584+BB584)</f>
        <v>0.2248886703580987</v>
      </c>
      <c r="AV584" s="4">
        <v>84942</v>
      </c>
      <c r="AW584" s="4">
        <f>AV584/M584</f>
        <v>5662.8</v>
      </c>
      <c r="AX584" s="7">
        <f>AV584/(AR584+AV584+AY584+BB584)</f>
        <v>0.4746079017505434</v>
      </c>
      <c r="AY584" s="4">
        <v>23348</v>
      </c>
      <c r="AZ584" s="4">
        <f>AY584/M584</f>
        <v>1556.5333333333333</v>
      </c>
      <c r="BA584" s="7">
        <f>AY584/(AR584+AV584+AY584+BB584)</f>
        <v>0.13045543182491215</v>
      </c>
      <c r="BB584" s="4">
        <v>30434</v>
      </c>
      <c r="BC584" s="11">
        <f>BB584/(AR584+AV584+AY584+BB584)</f>
        <v>0.17004799606644577</v>
      </c>
      <c r="BD584" s="9">
        <f>BC584+BA584+AX584+AU584</f>
        <v>1</v>
      </c>
      <c r="BE584" s="14">
        <f>(AF584+AH584+AJ584+AL584+AN584+AP584)</f>
        <v>458956</v>
      </c>
      <c r="BF584" s="14">
        <f t="shared" si="45"/>
        <v>-178973</v>
      </c>
      <c r="BG584" s="13">
        <f>(AF584+AH584+AJ584+AL584+AN584+AP584)-(AR584+AV584+AY584+BB584)</f>
        <v>279983</v>
      </c>
      <c r="BH584" s="13">
        <f t="shared" si="46"/>
        <v>0</v>
      </c>
      <c r="BI584" s="14">
        <f>AF584/W584</f>
        <v>106154</v>
      </c>
      <c r="BJ584" s="14">
        <f>AH584/Y584</f>
        <v>123475</v>
      </c>
      <c r="BK584" s="14">
        <f>AJ584/AA584</f>
        <v>286831.19153031759</v>
      </c>
      <c r="BL584" s="14">
        <f>BI584+BJ584+BK584</f>
        <v>516460.19153031759</v>
      </c>
      <c r="BM584" s="14">
        <f>(AF584/W584)-AF584</f>
        <v>0</v>
      </c>
      <c r="BN584" s="14">
        <f>AH584/Y584-AH584</f>
        <v>0</v>
      </c>
      <c r="BO584" s="14">
        <f>AJ584/AA584-AJ584</f>
        <v>69617.191530317592</v>
      </c>
      <c r="BP584" s="14">
        <f>BG584/S584</f>
        <v>0.11714573814664189</v>
      </c>
      <c r="BQ584" s="14">
        <f>(BG584-CA584)/S584</f>
        <v>0.11908760778146858</v>
      </c>
      <c r="BR584" s="27">
        <f>BQ584-BP584</f>
        <v>1.9418696348266901E-3</v>
      </c>
      <c r="BS584" s="28">
        <f t="shared" si="47"/>
        <v>2030400</v>
      </c>
      <c r="BT584" s="11">
        <f>BS584/S584</f>
        <v>0.84952553095345684</v>
      </c>
      <c r="BU584" s="14">
        <f>(BE584-AP584)*1/BT584-(BE584-AP584)</f>
        <v>81174.240957446862</v>
      </c>
      <c r="BV584" s="14">
        <f t="shared" si="48"/>
        <v>0.19202858529564359</v>
      </c>
      <c r="BW584" s="27">
        <f>(AR584+AV584+AY584+BB584)/S584</f>
        <v>7.4882847149001688E-2</v>
      </c>
      <c r="BX584" s="13">
        <f>(AF584+AH584+AJ584+AL584+AN584)/N584</f>
        <v>243.76648936170213</v>
      </c>
      <c r="BY584" s="26">
        <f>BX584/K584</f>
        <v>0.22570971237194642</v>
      </c>
      <c r="BZ584" s="11">
        <f>AP584/BE584</f>
        <v>1.4707292202302618E-3</v>
      </c>
      <c r="CA584" s="15">
        <f>-(BM584+BN584+BO584)/M584</f>
        <v>-4641.1461020211727</v>
      </c>
      <c r="CB584" s="15">
        <f>BG584-CA584</f>
        <v>284624.14610202116</v>
      </c>
      <c r="CC584" s="18">
        <f t="shared" si="49"/>
        <v>0</v>
      </c>
      <c r="CD584" s="17">
        <f>(AF584/(AF584+AH584+AJ584))/(X584/(X584+Z584+AB584))</f>
        <v>1.7821358330194235</v>
      </c>
      <c r="CE584" s="19">
        <f>(AH584/(AF584+AH584+AJ584))/(Z584/(X584+Z584+AB584))</f>
        <v>1.1199866529646787</v>
      </c>
      <c r="CF584" s="18">
        <f>(AJ584/(AF584+AH584+AJ584))/(AB584/(X584+Z584+AB584))</f>
        <v>0.78407960403830568</v>
      </c>
      <c r="CG584">
        <f>AH584/Z584</f>
        <v>226.14468864468864</v>
      </c>
      <c r="CH584" s="11">
        <f>BB584/BE584</f>
        <v>6.6311367538500421E-2</v>
      </c>
      <c r="CI584" s="14">
        <f>AY584/V584</f>
        <v>2385.4832466693247</v>
      </c>
      <c r="CJ584" s="14">
        <f>AV584/M584</f>
        <v>5662.8</v>
      </c>
      <c r="CK584" s="17">
        <f>N584/V584</f>
        <v>192.08105635336349</v>
      </c>
      <c r="CL584" s="17">
        <f>(AL584+AN584)/N584</f>
        <v>6.0840425531914892</v>
      </c>
      <c r="CM584" s="14">
        <f>AP584/AC584</f>
        <v>5.9734513274336285</v>
      </c>
    </row>
    <row r="585" spans="1:91" hidden="1" x14ac:dyDescent="0.2">
      <c r="A585">
        <v>785</v>
      </c>
      <c r="B585" s="2">
        <v>45170</v>
      </c>
      <c r="C585" s="3" t="s">
        <v>43</v>
      </c>
      <c r="D585" t="s">
        <v>38</v>
      </c>
      <c r="E585" s="3" t="s">
        <v>57</v>
      </c>
      <c r="F585" t="s">
        <v>56</v>
      </c>
      <c r="G585" t="str">
        <f>CONCATENATE(C585,E585)</f>
        <v>SFOYYC</v>
      </c>
      <c r="H585" t="s">
        <v>35</v>
      </c>
      <c r="I585">
        <f>U585/M585</f>
        <v>179</v>
      </c>
      <c r="J585" t="str">
        <f>_xlfn.CONCAT(C585,E585,H585)</f>
        <v>SFOYYC737-Max 9</v>
      </c>
      <c r="K585" s="4">
        <v>1018</v>
      </c>
      <c r="L585" s="4">
        <f>N585/M585</f>
        <v>159.78571428571428</v>
      </c>
      <c r="M585" s="4">
        <v>14</v>
      </c>
      <c r="N585" s="4">
        <v>2237</v>
      </c>
      <c r="O585" s="4">
        <f>P585/M585</f>
        <v>23</v>
      </c>
      <c r="P585" s="4">
        <v>322</v>
      </c>
      <c r="Q585" s="4">
        <v>602</v>
      </c>
      <c r="R585" s="4">
        <v>1313</v>
      </c>
      <c r="S585" s="4">
        <f>U585*K585</f>
        <v>2551108</v>
      </c>
      <c r="T585" s="7">
        <f>N585/U585</f>
        <v>0.89265762170790108</v>
      </c>
      <c r="U585" s="4">
        <v>2506</v>
      </c>
      <c r="V585" s="4">
        <v>8.9838319088319079</v>
      </c>
      <c r="W585" s="7">
        <f>P585/X585</f>
        <v>1</v>
      </c>
      <c r="X585" s="4">
        <v>322</v>
      </c>
      <c r="Y585" s="7">
        <f>Q585/Z585</f>
        <v>1</v>
      </c>
      <c r="Z585" s="4">
        <v>602</v>
      </c>
      <c r="AA585" s="7">
        <f>R585/AB585</f>
        <v>0.82996207332490524</v>
      </c>
      <c r="AB585" s="4">
        <v>1582</v>
      </c>
      <c r="AC585" s="4">
        <v>0</v>
      </c>
      <c r="AD585" s="4" t="e">
        <f>AP585/AC585</f>
        <v>#DIV/0!</v>
      </c>
      <c r="AE585" s="7">
        <f>AF585/(AF585+AH585+AJ585+AL585+AN585+AP585)</f>
        <v>0.21979494194067942</v>
      </c>
      <c r="AF585" s="4">
        <v>148475</v>
      </c>
      <c r="AG585" s="7">
        <f>AH585/(AF585+AH585+AJ585+AL585+AN585+AP585)</f>
        <v>0.25712492376198343</v>
      </c>
      <c r="AH585" s="4">
        <v>173692</v>
      </c>
      <c r="AI585" s="7">
        <f>AJ585/(AF585+AH585+AJ585+AL585+AN585+AP585)</f>
        <v>0.49781648399149686</v>
      </c>
      <c r="AJ585" s="4">
        <v>336283</v>
      </c>
      <c r="AK585" s="7">
        <f>AL585/(AF585+AH585+AJ585+AL585+AN585+AP585)</f>
        <v>1.3601454295679155E-2</v>
      </c>
      <c r="AL585" s="4">
        <v>9188</v>
      </c>
      <c r="AM585" s="7">
        <f>AN585/(AF585+AH585+AJ585+AL585+AN585+AP585)</f>
        <v>1.1662196010161122E-2</v>
      </c>
      <c r="AN585" s="4">
        <v>7878</v>
      </c>
      <c r="AO585" s="7">
        <f>AP585/(AF585+AH585+AJ585+AL585+AN585+AP585)</f>
        <v>0</v>
      </c>
      <c r="AP585" s="4">
        <v>0</v>
      </c>
      <c r="AQ585" s="6">
        <f>AO585+AM585+AK585+AI585+AG585+AE585</f>
        <v>0.99999999999999989</v>
      </c>
      <c r="AR585" s="4">
        <v>39505</v>
      </c>
      <c r="AS585" s="4">
        <f>AR585/M585</f>
        <v>2821.7857142857142</v>
      </c>
      <c r="AT585" s="4">
        <f>AR585/V585</f>
        <v>4397.3440733194329</v>
      </c>
      <c r="AU585" s="7">
        <f>AR585/(AR585+AV585+AY585+BB585)</f>
        <v>0.21866922025229574</v>
      </c>
      <c r="AV585" s="4">
        <v>92086</v>
      </c>
      <c r="AW585" s="4">
        <f>AV585/M585</f>
        <v>6577.5714285714284</v>
      </c>
      <c r="AX585" s="7">
        <f>AV585/(AR585+AV585+AY585+BB585)</f>
        <v>0.50971709444761182</v>
      </c>
      <c r="AY585" s="4">
        <v>21262</v>
      </c>
      <c r="AZ585" s="4">
        <f>AY585/M585</f>
        <v>1518.7142857142858</v>
      </c>
      <c r="BA585" s="7">
        <f>AY585/(AR585+AV585+AY585+BB585)</f>
        <v>0.11769003824843215</v>
      </c>
      <c r="BB585" s="4">
        <v>27808</v>
      </c>
      <c r="BC585" s="11">
        <f>BB585/(AR585+AV585+AY585+BB585)</f>
        <v>0.15392364705166028</v>
      </c>
      <c r="BD585" s="9">
        <f>BC585+BA585+AX585+AU585</f>
        <v>1</v>
      </c>
      <c r="BE585" s="14">
        <f>(AF585+AH585+AJ585+AL585+AN585+AP585)</f>
        <v>675516</v>
      </c>
      <c r="BF585" s="14">
        <f t="shared" si="45"/>
        <v>-180661</v>
      </c>
      <c r="BG585" s="13">
        <f>(AF585+AH585+AJ585+AL585+AN585+AP585)-(AR585+AV585+AY585+BB585)</f>
        <v>494855</v>
      </c>
      <c r="BH585" s="13">
        <f t="shared" si="46"/>
        <v>0</v>
      </c>
      <c r="BI585" s="14">
        <f>AF585/W585</f>
        <v>148475</v>
      </c>
      <c r="BJ585" s="14">
        <f>AH585/Y585</f>
        <v>173692</v>
      </c>
      <c r="BK585" s="14">
        <f>AJ585/AA585</f>
        <v>405178.75552170601</v>
      </c>
      <c r="BL585" s="14">
        <f>BI585+BJ585+BK585</f>
        <v>727345.75552170607</v>
      </c>
      <c r="BM585" s="14">
        <f>(AF585/W585)-AF585</f>
        <v>0</v>
      </c>
      <c r="BN585" s="14">
        <f>AH585/Y585-AH585</f>
        <v>0</v>
      </c>
      <c r="BO585" s="14">
        <f>AJ585/AA585-AJ585</f>
        <v>68895.755521706014</v>
      </c>
      <c r="BP585" s="14">
        <f>BG585/S585</f>
        <v>0.19397649962290894</v>
      </c>
      <c r="BQ585" s="14">
        <f>(BG585-CA585)/S585</f>
        <v>0.19590551454286043</v>
      </c>
      <c r="BR585" s="27">
        <f>BQ585-BP585</f>
        <v>1.9290149199514828E-3</v>
      </c>
      <c r="BS585" s="28">
        <f t="shared" si="47"/>
        <v>2277266</v>
      </c>
      <c r="BT585" s="11">
        <f>BS585/S585</f>
        <v>0.89265762170790108</v>
      </c>
      <c r="BU585" s="14">
        <f>(BE585-AP585)*1/BT585-(BE585-AP585)</f>
        <v>81231.025480554323</v>
      </c>
      <c r="BV585" s="14">
        <f t="shared" si="48"/>
        <v>0.26479318006136943</v>
      </c>
      <c r="BW585" s="27">
        <f>(AR585+AV585+AY585+BB585)/S585</f>
        <v>7.0816680438460469E-2</v>
      </c>
      <c r="BX585" s="13">
        <f>(AF585+AH585+AJ585+AL585+AN585)/N585</f>
        <v>301.97407241841751</v>
      </c>
      <c r="BY585" s="26">
        <f>BX585/K585</f>
        <v>0.29663464874107809</v>
      </c>
      <c r="BZ585" s="11">
        <f>AP585/BE585</f>
        <v>0</v>
      </c>
      <c r="CA585" s="15">
        <f>-(BM585+BN585+BO585)/M585</f>
        <v>-4921.1253944075725</v>
      </c>
      <c r="CB585" s="15">
        <f>BG585-CA585</f>
        <v>499776.12539440754</v>
      </c>
      <c r="CC585" s="18">
        <f t="shared" si="49"/>
        <v>0</v>
      </c>
      <c r="CD585" s="17">
        <f>(AF585/(AF585+AH585+AJ585))/(X585/(X585+Z585+AB585))</f>
        <v>1.754913548617141</v>
      </c>
      <c r="CE585" s="19">
        <f>(AH585/(AF585+AH585+AJ585))/(Z585/(X585+Z585+AB585))</f>
        <v>1.0980992358728303</v>
      </c>
      <c r="CF585" s="18">
        <f>(AJ585/(AF585+AH585+AJ585))/(AB585/(X585+Z585+AB585))</f>
        <v>0.80901523220596505</v>
      </c>
      <c r="CG585">
        <f>AH585/Z585</f>
        <v>288.52491694352159</v>
      </c>
      <c r="CH585" s="11">
        <f>BB585/BE585</f>
        <v>4.1165568247088155E-2</v>
      </c>
      <c r="CI585" s="14">
        <f>AY585/V585</f>
        <v>2366.6961064907678</v>
      </c>
      <c r="CJ585" s="14">
        <f>AV585/M585</f>
        <v>6577.5714285714284</v>
      </c>
      <c r="CK585" s="17">
        <f>N585/V585</f>
        <v>249.00287791458226</v>
      </c>
      <c r="CL585" s="17">
        <f>(AL585+AN585)/N585</f>
        <v>7.6289673670093876</v>
      </c>
      <c r="CM585" s="14" t="e">
        <f>AP585/AC585</f>
        <v>#DIV/0!</v>
      </c>
    </row>
    <row r="586" spans="1:91" hidden="1" x14ac:dyDescent="0.2">
      <c r="A586">
        <v>330</v>
      </c>
      <c r="B586" s="2">
        <v>44835</v>
      </c>
      <c r="C586" s="3" t="s">
        <v>41</v>
      </c>
      <c r="D586" t="s">
        <v>42</v>
      </c>
      <c r="E586" s="3" t="s">
        <v>37</v>
      </c>
      <c r="F586" t="s">
        <v>38</v>
      </c>
      <c r="G586" t="str">
        <f>CONCATENATE(C586,E586)</f>
        <v>SEALAX</v>
      </c>
      <c r="H586" t="s">
        <v>35</v>
      </c>
      <c r="I586">
        <f>U586/M586</f>
        <v>178</v>
      </c>
      <c r="J586" t="str">
        <f>_xlfn.CONCAT(C586,E586,H586)</f>
        <v>SEALAX737-Max 9</v>
      </c>
      <c r="K586" s="4">
        <v>954</v>
      </c>
      <c r="L586" s="4">
        <f>N586/M586</f>
        <v>141.81818181818181</v>
      </c>
      <c r="M586" s="4">
        <v>22</v>
      </c>
      <c r="N586" s="4">
        <v>3120</v>
      </c>
      <c r="O586" s="4">
        <f>P586/M586</f>
        <v>20.59090909090909</v>
      </c>
      <c r="P586" s="4">
        <v>453</v>
      </c>
      <c r="Q586" s="4">
        <v>740</v>
      </c>
      <c r="R586" s="4">
        <v>1927</v>
      </c>
      <c r="S586" s="4">
        <f>U586*K586</f>
        <v>3735864</v>
      </c>
      <c r="T586" s="7">
        <f>N586/U586</f>
        <v>0.79673135852911137</v>
      </c>
      <c r="U586" s="4">
        <v>3916</v>
      </c>
      <c r="V586" s="4">
        <v>59.119850187265911</v>
      </c>
      <c r="W586" s="7">
        <f>P586/X586</f>
        <v>0.89525691699604748</v>
      </c>
      <c r="X586" s="4">
        <v>506</v>
      </c>
      <c r="Y586" s="7">
        <f>Q586/Z586</f>
        <v>0.78224101479915431</v>
      </c>
      <c r="Z586" s="4">
        <v>946</v>
      </c>
      <c r="AA586" s="7">
        <f>R586/AB586</f>
        <v>0.78206168831168832</v>
      </c>
      <c r="AB586" s="4">
        <v>2464</v>
      </c>
      <c r="AC586" s="4">
        <v>12703</v>
      </c>
      <c r="AD586" s="4">
        <f>AP586/AC586</f>
        <v>5</v>
      </c>
      <c r="AE586" s="7">
        <f>AF586/(AF586+AH586+AJ586+AL586+AN586+AP586)</f>
        <v>0.23084620010964038</v>
      </c>
      <c r="AF586" s="4">
        <v>173492</v>
      </c>
      <c r="AG586" s="7">
        <f>AH586/(AF586+AH586+AJ586+AL586+AN586+AP586)</f>
        <v>0.20842048678194872</v>
      </c>
      <c r="AH586" s="4">
        <v>156638</v>
      </c>
      <c r="AI586" s="7">
        <f>AJ586/(AF586+AH586+AJ586+AL586+AN586+AP586)</f>
        <v>0.45057667640656351</v>
      </c>
      <c r="AJ586" s="4">
        <v>338630</v>
      </c>
      <c r="AK586" s="7">
        <f>AL586/(AF586+AH586+AJ586+AL586+AN586+AP586)</f>
        <v>1.5388238675374028E-2</v>
      </c>
      <c r="AL586" s="4">
        <v>11565</v>
      </c>
      <c r="AM586" s="7">
        <f>AN586/(AF586+AH586+AJ586+AL586+AN586+AP586)</f>
        <v>1.0256164609579161E-2</v>
      </c>
      <c r="AN586" s="4">
        <v>7708</v>
      </c>
      <c r="AO586" s="7">
        <f>AP586/(AF586+AH586+AJ586+AL586+AN586+AP586)</f>
        <v>8.4512233416894192E-2</v>
      </c>
      <c r="AP586" s="4">
        <v>63515</v>
      </c>
      <c r="AQ586" s="6">
        <f>AO586+AM586+AK586+AI586+AG586+AE586</f>
        <v>1</v>
      </c>
      <c r="AR586" s="4">
        <v>200692</v>
      </c>
      <c r="AS586" s="4">
        <f>AR586/M586</f>
        <v>9122.363636363636</v>
      </c>
      <c r="AT586" s="4">
        <f>AR586/V586</f>
        <v>3394.6635413367126</v>
      </c>
      <c r="AU586" s="7">
        <f>AR586/(AR586+AV586+AY586+BB586)</f>
        <v>0.31745419113180806</v>
      </c>
      <c r="AV586" s="4">
        <v>115270</v>
      </c>
      <c r="AW586" s="4">
        <f>AV586/M586</f>
        <v>5239.545454545455</v>
      </c>
      <c r="AX586" s="7">
        <f>AV586/(AR586+AV586+AY586+BB586)</f>
        <v>0.18233384794492813</v>
      </c>
      <c r="AY586" s="4">
        <v>174229</v>
      </c>
      <c r="AZ586" s="4">
        <f>AY586/M586</f>
        <v>7919.5</v>
      </c>
      <c r="BA586" s="7">
        <f>AY586/(AR586+AV586+AY586+BB586)</f>
        <v>0.27559507238307351</v>
      </c>
      <c r="BB586" s="4">
        <v>142001</v>
      </c>
      <c r="BC586" s="11">
        <f>BB586/(AR586+AV586+AY586+BB586)</f>
        <v>0.22461688854019032</v>
      </c>
      <c r="BD586" s="9">
        <f>BC586+BA586+AX586+AU586</f>
        <v>1</v>
      </c>
      <c r="BE586" s="14">
        <f>(AF586+AH586+AJ586+AL586+AN586+AP586)</f>
        <v>751548</v>
      </c>
      <c r="BF586" s="14">
        <f t="shared" si="45"/>
        <v>-632192</v>
      </c>
      <c r="BG586" s="13">
        <f>(AF586+AH586+AJ586+AL586+AN586+AP586)-(AR586+AV586+AY586+BB586)</f>
        <v>119356</v>
      </c>
      <c r="BH586" s="13">
        <f t="shared" si="46"/>
        <v>0</v>
      </c>
      <c r="BI586" s="14">
        <f>AF586/W586</f>
        <v>193790.18101545252</v>
      </c>
      <c r="BJ586" s="14">
        <f>AH586/Y586</f>
        <v>200242.63243243244</v>
      </c>
      <c r="BK586" s="14">
        <f>AJ586/AA586</f>
        <v>432996.53347171767</v>
      </c>
      <c r="BL586" s="14">
        <f>BI586+BJ586+BK586</f>
        <v>827029.34691960271</v>
      </c>
      <c r="BM586" s="14">
        <f>(AF586/W586)-AF586</f>
        <v>20298.181015452516</v>
      </c>
      <c r="BN586" s="14">
        <f>AH586/Y586-AH586</f>
        <v>43604.632432432438</v>
      </c>
      <c r="BO586" s="14">
        <f>AJ586/AA586-AJ586</f>
        <v>94366.533471717674</v>
      </c>
      <c r="BP586" s="14">
        <f>BG586/S586</f>
        <v>3.1948700488026331E-2</v>
      </c>
      <c r="BQ586" s="14">
        <f>(BG586-CA586)/S586</f>
        <v>3.3874375840131844E-2</v>
      </c>
      <c r="BR586" s="27">
        <f>BQ586-BP586</f>
        <v>1.9256753521055131E-3</v>
      </c>
      <c r="BS586" s="28">
        <f t="shared" si="47"/>
        <v>2976480</v>
      </c>
      <c r="BT586" s="11">
        <f>BS586/S586</f>
        <v>0.79673135852911137</v>
      </c>
      <c r="BU586" s="14">
        <f>(BE586-AP586)*1/BT586-(BE586-AP586)</f>
        <v>175536.62435897428</v>
      </c>
      <c r="BV586" s="14">
        <f t="shared" si="48"/>
        <v>0.20117113470940057</v>
      </c>
      <c r="BW586" s="27">
        <f>(AR586+AV586+AY586+BB586)/S586</f>
        <v>0.16922243422137423</v>
      </c>
      <c r="BX586" s="13">
        <f>(AF586+AH586+AJ586+AL586+AN586)/N586</f>
        <v>220.52339743589744</v>
      </c>
      <c r="BY586" s="26">
        <f>BX586/K586</f>
        <v>0.23115660108584637</v>
      </c>
      <c r="BZ586" s="11">
        <f>AP586/BE586</f>
        <v>8.4512233416894192E-2</v>
      </c>
      <c r="CA586" s="15">
        <f>-(BM586+BN586+BO586)/M586</f>
        <v>-7194.0612236183015</v>
      </c>
      <c r="CB586" s="15">
        <f>BG586-CA586</f>
        <v>126550.06122361831</v>
      </c>
      <c r="CC586" s="18">
        <f t="shared" si="49"/>
        <v>0</v>
      </c>
      <c r="CD586" s="17">
        <f>(AF586/(AF586+AH586+AJ586))/(X586/(X586+Z586+AB586))</f>
        <v>2.0077116116264495</v>
      </c>
      <c r="CE586" s="19">
        <f>(AH586/(AF586+AH586+AJ586))/(Z586/(X586+Z586+AB586))</f>
        <v>0.96956825335887176</v>
      </c>
      <c r="CF586" s="18">
        <f>(AJ586/(AF586+AH586+AJ586))/(AB586/(X586+Z586+AB586))</f>
        <v>0.80474283962643023</v>
      </c>
      <c r="CG586">
        <f>AH586/Z586</f>
        <v>165.57928118393235</v>
      </c>
      <c r="CH586" s="11">
        <f>BB586/BE586</f>
        <v>0.18894468483716276</v>
      </c>
      <c r="CI586" s="14">
        <f>AY586/V586</f>
        <v>2947.0473867595824</v>
      </c>
      <c r="CJ586" s="14">
        <f>AV586/M586</f>
        <v>5239.545454545455</v>
      </c>
      <c r="CK586" s="17">
        <f>N586/V586</f>
        <v>52.774152676591704</v>
      </c>
      <c r="CL586" s="17">
        <f>(AL586+AN586)/N586</f>
        <v>6.1772435897435898</v>
      </c>
      <c r="CM586" s="14">
        <f>AP586/AC586</f>
        <v>5</v>
      </c>
    </row>
    <row r="587" spans="1:91" x14ac:dyDescent="0.2">
      <c r="A587">
        <v>998</v>
      </c>
      <c r="B587" s="2">
        <v>45200</v>
      </c>
      <c r="C587" s="3" t="s">
        <v>55</v>
      </c>
      <c r="D587" t="s">
        <v>56</v>
      </c>
      <c r="E587" s="3" t="s">
        <v>41</v>
      </c>
      <c r="F587" t="s">
        <v>42</v>
      </c>
      <c r="G587" t="str">
        <f>CONCATENATE(C587,E587)</f>
        <v>YEGSEA</v>
      </c>
      <c r="H587" t="s">
        <v>40</v>
      </c>
      <c r="I587">
        <f>U587/M587</f>
        <v>73.625</v>
      </c>
      <c r="J587" t="str">
        <f>_xlfn.CONCAT(C587,E587,H587)</f>
        <v>YEGSEAE175</v>
      </c>
      <c r="K587" s="4">
        <v>558</v>
      </c>
      <c r="L587" s="4">
        <f>N587/M587</f>
        <v>65.375</v>
      </c>
      <c r="M587" s="4">
        <v>16</v>
      </c>
      <c r="N587" s="4">
        <v>1046</v>
      </c>
      <c r="O587" s="4">
        <f>P587/M587</f>
        <v>9.6875</v>
      </c>
      <c r="P587" s="4">
        <v>155</v>
      </c>
      <c r="Q587" s="4">
        <v>279</v>
      </c>
      <c r="R587" s="4">
        <v>612</v>
      </c>
      <c r="S587" s="4">
        <f>U587*K587</f>
        <v>657324</v>
      </c>
      <c r="T587" s="7">
        <f>N587/U587</f>
        <v>0.88794567062818341</v>
      </c>
      <c r="U587" s="4">
        <v>1178</v>
      </c>
      <c r="V587" s="4">
        <v>25.342244224422444</v>
      </c>
      <c r="W587" s="7">
        <f>P587/X587</f>
        <v>1</v>
      </c>
      <c r="X587" s="4">
        <v>155</v>
      </c>
      <c r="Y587" s="7">
        <f>Q587/Z587</f>
        <v>1</v>
      </c>
      <c r="Z587" s="4">
        <v>279</v>
      </c>
      <c r="AA587" s="7">
        <f>R587/AB587</f>
        <v>0.82258064516129037</v>
      </c>
      <c r="AB587" s="4">
        <v>744</v>
      </c>
      <c r="AC587" s="4">
        <v>230</v>
      </c>
      <c r="AD587" s="4">
        <f>AP587/AC587</f>
        <v>5.9869565217391303</v>
      </c>
      <c r="AE587" s="7">
        <f>AF587/(AF587+AH587+AJ587+AL587+AN587+AP587)</f>
        <v>0.22515021635256238</v>
      </c>
      <c r="AF587" s="4">
        <v>43916</v>
      </c>
      <c r="AG587" s="7">
        <f>AH587/(AF587+AH587+AJ587+AL587+AN587+AP587)</f>
        <v>0.24316079814613539</v>
      </c>
      <c r="AH587" s="4">
        <v>47429</v>
      </c>
      <c r="AI587" s="7">
        <f>AJ587/(AF587+AH587+AJ587+AL587+AN587+AP587)</f>
        <v>0.48069745503763101</v>
      </c>
      <c r="AJ587" s="4">
        <v>93761</v>
      </c>
      <c r="AK587" s="7">
        <f>AL587/(AF587+AH587+AJ587+AL587+AN587+AP587)</f>
        <v>2.1983881221417877E-2</v>
      </c>
      <c r="AL587" s="4">
        <v>4288</v>
      </c>
      <c r="AM587" s="7">
        <f>AN587/(AF587+AH587+AJ587+AL587+AN587+AP587)</f>
        <v>2.1947993355617989E-2</v>
      </c>
      <c r="AN587" s="4">
        <v>4281</v>
      </c>
      <c r="AO587" s="7">
        <f>AP587/(AF587+AH587+AJ587+AL587+AN587+AP587)</f>
        <v>7.0596558866353586E-3</v>
      </c>
      <c r="AP587" s="4">
        <v>1377</v>
      </c>
      <c r="AQ587" s="6">
        <f>AO587+AM587+AK587+AI587+AG587+AE587</f>
        <v>1</v>
      </c>
      <c r="AR587" s="4">
        <v>63260</v>
      </c>
      <c r="AS587" s="4">
        <f>AR587/M587</f>
        <v>3953.75</v>
      </c>
      <c r="AT587" s="4">
        <f>AR587/V587</f>
        <v>2496.227225962728</v>
      </c>
      <c r="AU587" s="7">
        <f>AR587/(AR587+AV587+AY587+BB587)</f>
        <v>0.33940135309866032</v>
      </c>
      <c r="AV587" s="4">
        <v>50653</v>
      </c>
      <c r="AW587" s="4">
        <f>AV587/M587</f>
        <v>3165.8125</v>
      </c>
      <c r="AX587" s="7">
        <f>AV587/(AR587+AV587+AY587+BB587)</f>
        <v>0.27176251562608983</v>
      </c>
      <c r="AY587" s="4">
        <v>35075</v>
      </c>
      <c r="AZ587" s="4">
        <f>AY587/M587</f>
        <v>2192.1875</v>
      </c>
      <c r="BA587" s="7">
        <f>AY587/(AR587+AV587+AY587+BB587)</f>
        <v>0.18818372525980889</v>
      </c>
      <c r="BB587" s="4">
        <v>37399</v>
      </c>
      <c r="BC587" s="11">
        <f>BB587/(AR587+AV587+AY587+BB587)</f>
        <v>0.20065240601544099</v>
      </c>
      <c r="BD587" s="9">
        <f>BC587+BA587+AX587+AU587</f>
        <v>1</v>
      </c>
      <c r="BE587" s="14">
        <f>(AF587+AH587+AJ587+AL587+AN587+AP587)</f>
        <v>195052</v>
      </c>
      <c r="BF587" s="14">
        <f t="shared" si="45"/>
        <v>-186387</v>
      </c>
      <c r="BG587" s="13">
        <f>(AF587+AH587+AJ587+AL587+AN587+AP587)-(AR587+AV587+AY587+BB587)</f>
        <v>8665</v>
      </c>
      <c r="BH587" s="13">
        <f t="shared" si="46"/>
        <v>0</v>
      </c>
      <c r="BI587" s="14">
        <f>AF587/W587</f>
        <v>43916</v>
      </c>
      <c r="BJ587" s="14">
        <f>AH587/Y587</f>
        <v>47429</v>
      </c>
      <c r="BK587" s="14">
        <f>AJ587/AA587</f>
        <v>113983.96078431372</v>
      </c>
      <c r="BL587" s="14">
        <f>BI587+BJ587+BK587</f>
        <v>205328.96078431373</v>
      </c>
      <c r="BM587" s="14">
        <f>(AF587/W587)-AF587</f>
        <v>0</v>
      </c>
      <c r="BN587" s="14">
        <f>AH587/Y587-AH587</f>
        <v>0</v>
      </c>
      <c r="BO587" s="14">
        <f>AJ587/AA587-AJ587</f>
        <v>20222.96078431372</v>
      </c>
      <c r="BP587" s="14">
        <f>BG587/S587</f>
        <v>1.3182235853247409E-2</v>
      </c>
      <c r="BQ587" s="14">
        <f>(BG587-CA587)/S587</f>
        <v>1.5105085238055522E-2</v>
      </c>
      <c r="BR587" s="27">
        <f>BQ587-BP587</f>
        <v>1.9228493848081132E-3</v>
      </c>
      <c r="BS587" s="28">
        <f t="shared" si="47"/>
        <v>583668</v>
      </c>
      <c r="BT587" s="11">
        <f>BS587/S587</f>
        <v>0.88794567062818341</v>
      </c>
      <c r="BU587" s="14">
        <f>(BE587-AP587)*1/BT587-(BE587-AP587)</f>
        <v>24440.822179732291</v>
      </c>
      <c r="BV587" s="14">
        <f t="shared" si="48"/>
        <v>0.2967364648179589</v>
      </c>
      <c r="BW587" s="27">
        <f>(AR587+AV587+AY587+BB587)/S587</f>
        <v>0.28355422896471144</v>
      </c>
      <c r="BX587" s="13">
        <f>(AF587+AH587+AJ587+AL587+AN587)/N587</f>
        <v>185.15774378585087</v>
      </c>
      <c r="BY587" s="26">
        <f>BX587/K587</f>
        <v>0.3318239135947148</v>
      </c>
      <c r="BZ587" s="11">
        <f>AP587/BE587</f>
        <v>7.0596558866353586E-3</v>
      </c>
      <c r="CA587" s="15">
        <f>-(BM587+BN587+BO587)/M587</f>
        <v>-1263.9350490196075</v>
      </c>
      <c r="CB587" s="15">
        <f>BG587-CA587</f>
        <v>9928.9350490196084</v>
      </c>
      <c r="CC587" s="18">
        <f t="shared" si="49"/>
        <v>0</v>
      </c>
      <c r="CD587" s="17">
        <f>(AF587/(AF587+AH587+AJ587))/(X587/(X587+Z587+AB587))</f>
        <v>1.80308363856385</v>
      </c>
      <c r="CE587" s="19">
        <f>(AH587/(AF587+AH587+AJ587))/(Z587/(X587+Z587+AB587))</f>
        <v>1.0818437964073437</v>
      </c>
      <c r="CF587" s="18">
        <f>(AJ587/(AF587+AH587+AJ587))/(AB587/(X587+Z587+AB587))</f>
        <v>0.80199948497977747</v>
      </c>
      <c r="CG587">
        <f>AH587/Z587</f>
        <v>169.99641577060933</v>
      </c>
      <c r="CH587" s="11">
        <f>BB587/BE587</f>
        <v>0.19173861329286548</v>
      </c>
      <c r="CI587" s="14">
        <f>AY587/V587</f>
        <v>1384.0526391186006</v>
      </c>
      <c r="CJ587" s="14">
        <f>AV587/M587</f>
        <v>3165.8125</v>
      </c>
      <c r="CK587" s="17">
        <f>N587/V587</f>
        <v>41.274955396095692</v>
      </c>
      <c r="CL587" s="17">
        <f>(AL587+AN587)/N587</f>
        <v>8.1921606118546837</v>
      </c>
      <c r="CM587" s="14">
        <f>AP587/AC587</f>
        <v>5.9869565217391303</v>
      </c>
    </row>
    <row r="588" spans="1:91" hidden="1" x14ac:dyDescent="0.2">
      <c r="A588">
        <v>664</v>
      </c>
      <c r="B588" s="2">
        <v>45170</v>
      </c>
      <c r="C588" s="3" t="s">
        <v>37</v>
      </c>
      <c r="D588" t="s">
        <v>38</v>
      </c>
      <c r="E588" s="3" t="s">
        <v>32</v>
      </c>
      <c r="F588" t="s">
        <v>33</v>
      </c>
      <c r="G588" t="str">
        <f>CONCATENATE(C588,E588)</f>
        <v>LAXHNL</v>
      </c>
      <c r="H588" t="s">
        <v>34</v>
      </c>
      <c r="I588">
        <f>U588/M588</f>
        <v>178</v>
      </c>
      <c r="J588" t="str">
        <f>_xlfn.CONCAT(C588,E588,H588)</f>
        <v>LAXHNL737-900</v>
      </c>
      <c r="K588" s="4">
        <v>2556</v>
      </c>
      <c r="L588" s="4">
        <f>N588/M588</f>
        <v>162</v>
      </c>
      <c r="M588" s="4">
        <v>6</v>
      </c>
      <c r="N588" s="4">
        <v>972</v>
      </c>
      <c r="O588" s="4">
        <f>P588/M588</f>
        <v>23</v>
      </c>
      <c r="P588" s="4">
        <v>138</v>
      </c>
      <c r="Q588" s="4">
        <v>231</v>
      </c>
      <c r="R588" s="4">
        <v>603</v>
      </c>
      <c r="S588" s="4">
        <f>U588*K588</f>
        <v>2729808</v>
      </c>
      <c r="T588" s="7">
        <f>N588/U588</f>
        <v>0.9101123595505618</v>
      </c>
      <c r="U588" s="4">
        <v>1068</v>
      </c>
      <c r="V588" s="4">
        <v>34.390011750881314</v>
      </c>
      <c r="W588" s="7">
        <f>P588/X588</f>
        <v>1</v>
      </c>
      <c r="X588" s="4">
        <v>138</v>
      </c>
      <c r="Y588" s="7">
        <f>Q588/Z588</f>
        <v>0.89534883720930236</v>
      </c>
      <c r="Z588" s="4">
        <v>258</v>
      </c>
      <c r="AA588" s="7">
        <f>R588/AB588</f>
        <v>0.8973214285714286</v>
      </c>
      <c r="AB588" s="4">
        <v>672</v>
      </c>
      <c r="AC588" s="4">
        <v>1911</v>
      </c>
      <c r="AD588" s="4">
        <f>AP588/AC588</f>
        <v>5.9979068550497123</v>
      </c>
      <c r="AE588" s="7">
        <f>AF588/(AF588+AH588+AJ588+AL588+AN588+AP588)</f>
        <v>0.20893017925841043</v>
      </c>
      <c r="AF588" s="4">
        <v>76575</v>
      </c>
      <c r="AG588" s="7">
        <f>AH588/(AF588+AH588+AJ588+AL588+AN588+AP588)</f>
        <v>0.21935827126135712</v>
      </c>
      <c r="AH588" s="4">
        <v>80397</v>
      </c>
      <c r="AI588" s="7">
        <f>AJ588/(AF588+AH588+AJ588+AL588+AN588+AP588)</f>
        <v>0.5239938882977272</v>
      </c>
      <c r="AJ588" s="4">
        <v>192049</v>
      </c>
      <c r="AK588" s="7">
        <f>AL588/(AF588+AH588+AJ588+AL588+AN588+AP588)</f>
        <v>1.1508553654743391E-2</v>
      </c>
      <c r="AL588" s="4">
        <v>4218</v>
      </c>
      <c r="AM588" s="7">
        <f>AN588/(AF588+AH588+AJ588+AL588+AN588+AP588)</f>
        <v>4.935745272980273E-3</v>
      </c>
      <c r="AN588" s="4">
        <v>1809</v>
      </c>
      <c r="AO588" s="7">
        <f>AP588/(AF588+AH588+AJ588+AL588+AN588+AP588)</f>
        <v>3.1273362254781591E-2</v>
      </c>
      <c r="AP588" s="4">
        <v>11462</v>
      </c>
      <c r="AQ588" s="6">
        <f>AO588+AM588+AK588+AI588+AG588+AE588</f>
        <v>1</v>
      </c>
      <c r="AR588" s="4">
        <v>142996</v>
      </c>
      <c r="AS588" s="4">
        <f>AR588/M588</f>
        <v>23832.666666666668</v>
      </c>
      <c r="AT588" s="4">
        <f>AR588/V588</f>
        <v>4158.0677853747884</v>
      </c>
      <c r="AU588" s="7">
        <f>AR588/(AR588+AV588+AY588+BB588)</f>
        <v>0.39475267914819373</v>
      </c>
      <c r="AV588" s="4">
        <v>35199</v>
      </c>
      <c r="AW588" s="4">
        <f>AV588/M588</f>
        <v>5866.5</v>
      </c>
      <c r="AX588" s="7">
        <f>AV588/(AR588+AV588+AY588+BB588)</f>
        <v>9.7169847781317459E-2</v>
      </c>
      <c r="AY588" s="4">
        <v>77303</v>
      </c>
      <c r="AZ588" s="4">
        <f>AY588/M588</f>
        <v>12883.833333333334</v>
      </c>
      <c r="BA588" s="7">
        <f>AY588/(AR588+AV588+AY588+BB588)</f>
        <v>0.21340153819822108</v>
      </c>
      <c r="BB588" s="4">
        <v>106744</v>
      </c>
      <c r="BC588" s="11">
        <f>BB588/(AR588+AV588+AY588+BB588)</f>
        <v>0.29467593487226773</v>
      </c>
      <c r="BD588" s="9">
        <f>BC588+BA588+AX588+AU588</f>
        <v>1</v>
      </c>
      <c r="BE588" s="14">
        <f>(AF588+AH588+AJ588+AL588+AN588+AP588)</f>
        <v>366510</v>
      </c>
      <c r="BF588" s="14">
        <f t="shared" si="45"/>
        <v>-362242</v>
      </c>
      <c r="BG588" s="13">
        <f>(AF588+AH588+AJ588+AL588+AN588+AP588)-(AR588+AV588+AY588+BB588)</f>
        <v>4268</v>
      </c>
      <c r="BH588" s="13">
        <f t="shared" si="46"/>
        <v>0</v>
      </c>
      <c r="BI588" s="14">
        <f>AF588/W588</f>
        <v>76575</v>
      </c>
      <c r="BJ588" s="14">
        <f>AH588/Y588</f>
        <v>89794.051948051943</v>
      </c>
      <c r="BK588" s="14">
        <f>AJ588/AA588</f>
        <v>214024.75621890547</v>
      </c>
      <c r="BL588" s="14">
        <f>BI588+BJ588+BK588</f>
        <v>380393.80816695746</v>
      </c>
      <c r="BM588" s="14">
        <f>(AF588/W588)-AF588</f>
        <v>0</v>
      </c>
      <c r="BN588" s="14">
        <f>AH588/Y588-AH588</f>
        <v>9397.0519480519433</v>
      </c>
      <c r="BO588" s="14">
        <f>AJ588/AA588-AJ588</f>
        <v>21975.756218905473</v>
      </c>
      <c r="BP588" s="14">
        <f>BG588/S588</f>
        <v>1.5634799223974726E-3</v>
      </c>
      <c r="BQ588" s="14">
        <f>(BG588-CA588)/S588</f>
        <v>3.4789264890276424E-3</v>
      </c>
      <c r="BR588" s="27">
        <f>BQ588-BP588</f>
        <v>1.9154465666301698E-3</v>
      </c>
      <c r="BS588" s="28">
        <f t="shared" si="47"/>
        <v>2484432</v>
      </c>
      <c r="BT588" s="11">
        <f>BS588/S588</f>
        <v>0.9101123595505618</v>
      </c>
      <c r="BU588" s="14">
        <f>(BE588-AP588)*1/BT588-(BE588-AP588)</f>
        <v>35066.469135802472</v>
      </c>
      <c r="BV588" s="14">
        <f t="shared" si="48"/>
        <v>0.13426218986829844</v>
      </c>
      <c r="BW588" s="27">
        <f>(AR588+AV588+AY588+BB588)/S588</f>
        <v>0.13269870994590097</v>
      </c>
      <c r="BX588" s="13">
        <f>(AF588+AH588+AJ588+AL588+AN588)/N588</f>
        <v>365.27572016460903</v>
      </c>
      <c r="BY588" s="26">
        <f>BX588/K588</f>
        <v>0.14290912369507394</v>
      </c>
      <c r="BZ588" s="11">
        <f>AP588/BE588</f>
        <v>3.1273362254781591E-2</v>
      </c>
      <c r="CA588" s="15">
        <f>-(BM588+BN588+BO588)/M588</f>
        <v>-5228.8013611595698</v>
      </c>
      <c r="CB588" s="15">
        <f>BG588-CA588</f>
        <v>9496.8013611595707</v>
      </c>
      <c r="CC588" s="18">
        <f t="shared" si="49"/>
        <v>0</v>
      </c>
      <c r="CD588" s="17">
        <f>(AF588/(AF588+AH588+AJ588))/(X588/(X588+Z588+AB588))</f>
        <v>1.6979606185400826</v>
      </c>
      <c r="CE588" s="19">
        <f>(AH588/(AF588+AH588+AJ588))/(Z588/(X588+Z588+AB588))</f>
        <v>0.95354201049940146</v>
      </c>
      <c r="CF588" s="18">
        <f>(AJ588/(AF588+AH588+AJ588))/(AB588/(X588+Z588+AB588))</f>
        <v>0.87450535109021266</v>
      </c>
      <c r="CG588">
        <f>AH588/Z588</f>
        <v>311.61627906976742</v>
      </c>
      <c r="CH588" s="11">
        <f>BB588/BE588</f>
        <v>0.29124444080652645</v>
      </c>
      <c r="CI588" s="14">
        <f>AY588/V588</f>
        <v>2247.8329045066102</v>
      </c>
      <c r="CJ588" s="14">
        <f>AV588/M588</f>
        <v>5866.5</v>
      </c>
      <c r="CK588" s="17">
        <f>N588/V588</f>
        <v>28.264020583682719</v>
      </c>
      <c r="CL588" s="17">
        <f>(AL588+AN588)/N588</f>
        <v>6.2006172839506171</v>
      </c>
      <c r="CM588" s="14">
        <f>AP588/AC588</f>
        <v>5.9979068550497123</v>
      </c>
    </row>
    <row r="589" spans="1:91" hidden="1" x14ac:dyDescent="0.2">
      <c r="A589">
        <v>544</v>
      </c>
      <c r="B589" s="2">
        <v>44866</v>
      </c>
      <c r="C589" s="3" t="s">
        <v>43</v>
      </c>
      <c r="D589" t="s">
        <v>38</v>
      </c>
      <c r="E589" s="3" t="s">
        <v>46</v>
      </c>
      <c r="F589" t="s">
        <v>42</v>
      </c>
      <c r="G589" t="str">
        <f>CONCATENATE(C589,E589)</f>
        <v>SFOGEG</v>
      </c>
      <c r="H589" t="s">
        <v>40</v>
      </c>
      <c r="I589">
        <f>U589/M589</f>
        <v>73.625</v>
      </c>
      <c r="J589" t="str">
        <f>_xlfn.CONCAT(C589,E589,H589)</f>
        <v>SFOGEGE175</v>
      </c>
      <c r="K589" s="4">
        <v>732</v>
      </c>
      <c r="L589" s="4">
        <f>N589/M589</f>
        <v>60.8125</v>
      </c>
      <c r="M589" s="4">
        <v>16</v>
      </c>
      <c r="N589" s="4">
        <v>973</v>
      </c>
      <c r="O589" s="4">
        <f>P589/M589</f>
        <v>9.375</v>
      </c>
      <c r="P589" s="4">
        <v>150</v>
      </c>
      <c r="Q589" s="4">
        <v>279</v>
      </c>
      <c r="R589" s="4">
        <v>544</v>
      </c>
      <c r="S589" s="4">
        <f>U589*K589</f>
        <v>862296</v>
      </c>
      <c r="T589" s="7">
        <f>N589/U589</f>
        <v>0.82597623089983019</v>
      </c>
      <c r="U589" s="4">
        <v>1178</v>
      </c>
      <c r="V589" s="4">
        <v>31.957811291569993</v>
      </c>
      <c r="W589" s="7">
        <f>P589/X589</f>
        <v>0.967741935483871</v>
      </c>
      <c r="X589" s="4">
        <v>155</v>
      </c>
      <c r="Y589" s="7">
        <f>Q589/Z589</f>
        <v>1</v>
      </c>
      <c r="Z589" s="4">
        <v>279</v>
      </c>
      <c r="AA589" s="7">
        <f>R589/AB589</f>
        <v>0.73118279569892475</v>
      </c>
      <c r="AB589" s="4">
        <v>744</v>
      </c>
      <c r="AC589" s="4">
        <v>13</v>
      </c>
      <c r="AD589" s="4">
        <f>AP589/AC589</f>
        <v>5</v>
      </c>
      <c r="AE589" s="7">
        <f>AF589/(AF589+AH589+AJ589+AL589+AN589+AP589)</f>
        <v>0.23436068532673349</v>
      </c>
      <c r="AF589" s="4">
        <v>34279</v>
      </c>
      <c r="AG589" s="7">
        <f>AH589/(AF589+AH589+AJ589+AL589+AN589+AP589)</f>
        <v>0.25263560909575705</v>
      </c>
      <c r="AH589" s="4">
        <v>36952</v>
      </c>
      <c r="AI589" s="7">
        <f>AJ589/(AF589+AH589+AJ589+AL589+AN589+AP589)</f>
        <v>0.46801033733061681</v>
      </c>
      <c r="AJ589" s="4">
        <v>68454</v>
      </c>
      <c r="AK589" s="7">
        <f>AL589/(AF589+AH589+AJ589+AL589+AN589+AP589)</f>
        <v>2.2253975633434973E-2</v>
      </c>
      <c r="AL589" s="4">
        <v>3255</v>
      </c>
      <c r="AM589" s="7">
        <f>AN589/(AF589+AH589+AJ589+AL589+AN589+AP589)</f>
        <v>2.2294996786676329E-2</v>
      </c>
      <c r="AN589" s="4">
        <v>3261</v>
      </c>
      <c r="AO589" s="7">
        <f>AP589/(AF589+AH589+AJ589+AL589+AN589+AP589)</f>
        <v>4.4439582678134357E-4</v>
      </c>
      <c r="AP589" s="4">
        <v>65</v>
      </c>
      <c r="AQ589" s="6">
        <f>AO589+AM589+AK589+AI589+AG589+AE589</f>
        <v>1</v>
      </c>
      <c r="AR589" s="4">
        <v>51312</v>
      </c>
      <c r="AS589" s="4">
        <f>AR589/M589</f>
        <v>3207</v>
      </c>
      <c r="AT589" s="4">
        <f>AR589/V589</f>
        <v>1605.6168406481379</v>
      </c>
      <c r="AU589" s="7">
        <f>AR589/(AR589+AV589+AY589+BB589)</f>
        <v>0.2835402748537042</v>
      </c>
      <c r="AV589" s="4">
        <v>42037</v>
      </c>
      <c r="AW589" s="4">
        <f>AV589/M589</f>
        <v>2627.3125</v>
      </c>
      <c r="AX589" s="7">
        <f>AV589/(AR589+AV589+AY589+BB589)</f>
        <v>0.23228840298614681</v>
      </c>
      <c r="AY589" s="4">
        <v>58590</v>
      </c>
      <c r="AZ589" s="4">
        <f>AY589/M589</f>
        <v>3661.875</v>
      </c>
      <c r="BA589" s="7">
        <f>AY589/(AR589+AV589+AY589+BB589)</f>
        <v>0.32375710757090992</v>
      </c>
      <c r="BB589" s="4">
        <v>29030</v>
      </c>
      <c r="BC589" s="11">
        <f>BB589/(AR589+AV589+AY589+BB589)</f>
        <v>0.16041421458923905</v>
      </c>
      <c r="BD589" s="9">
        <f>BC589+BA589+AX589+AU589</f>
        <v>1</v>
      </c>
      <c r="BE589" s="14">
        <f>(AF589+AH589+AJ589+AL589+AN589+AP589)</f>
        <v>146266</v>
      </c>
      <c r="BF589" s="14">
        <f t="shared" si="45"/>
        <v>-180969</v>
      </c>
      <c r="BG589" s="13">
        <f>(AF589+AH589+AJ589+AL589+AN589+AP589)-(AR589+AV589+AY589+BB589)</f>
        <v>-34703</v>
      </c>
      <c r="BH589" s="13">
        <f t="shared" si="46"/>
        <v>1</v>
      </c>
      <c r="BI589" s="14">
        <f>AF589/W589</f>
        <v>35421.633333333331</v>
      </c>
      <c r="BJ589" s="14">
        <f>AH589/Y589</f>
        <v>36952</v>
      </c>
      <c r="BK589" s="14">
        <f>AJ589/AA589</f>
        <v>93620.911764705874</v>
      </c>
      <c r="BL589" s="14">
        <f>BI589+BJ589+BK589</f>
        <v>165994.54509803921</v>
      </c>
      <c r="BM589" s="14">
        <f>(AF589/W589)-AF589</f>
        <v>1142.6333333333314</v>
      </c>
      <c r="BN589" s="14">
        <f>AH589/Y589-AH589</f>
        <v>0</v>
      </c>
      <c r="BO589" s="14">
        <f>AJ589/AA589-AJ589</f>
        <v>25166.911764705874</v>
      </c>
      <c r="BP589" s="14">
        <f>BG589/S589</f>
        <v>-4.024488110811137E-2</v>
      </c>
      <c r="BQ589" s="14">
        <f>(BG589-CA589)/S589</f>
        <v>-3.8337941300171346E-2</v>
      </c>
      <c r="BR589" s="27">
        <f>BQ589-BP589</f>
        <v>1.9069398079400238E-3</v>
      </c>
      <c r="BS589" s="28">
        <f t="shared" si="47"/>
        <v>712236</v>
      </c>
      <c r="BT589" s="11">
        <f>BS589/S589</f>
        <v>0.82597623089983019</v>
      </c>
      <c r="BU589" s="14">
        <f>(BE589-AP589)*1/BT589-(BE589-AP589)</f>
        <v>30802.882836587873</v>
      </c>
      <c r="BV589" s="14">
        <f t="shared" si="48"/>
        <v>0.16962388785289506</v>
      </c>
      <c r="BW589" s="27">
        <f>(AR589+AV589+AY589+BB589)/S589</f>
        <v>0.20986876896100642</v>
      </c>
      <c r="BX589" s="13">
        <f>(AF589+AH589+AJ589+AL589+AN589)/N589</f>
        <v>150.25796505652622</v>
      </c>
      <c r="BY589" s="26">
        <f>BX589/K589</f>
        <v>0.20527044406629263</v>
      </c>
      <c r="BZ589" s="11">
        <f>AP589/BE589</f>
        <v>4.4439582678134357E-4</v>
      </c>
      <c r="CA589" s="15">
        <f>-(BM589+BN589+BO589)/M589</f>
        <v>-1644.3465686274503</v>
      </c>
      <c r="CB589" s="15">
        <f>BG589-CA589</f>
        <v>-33058.65343137255</v>
      </c>
      <c r="CC589" s="18">
        <f t="shared" si="49"/>
        <v>1</v>
      </c>
      <c r="CD589" s="17">
        <f>(AF589/(AF589+AH589+AJ589))/(X589/(X589+Z589+AB589))</f>
        <v>1.8650563768479078</v>
      </c>
      <c r="CE589" s="19">
        <f>(AH589/(AF589+AH589+AJ589))/(Z589/(X589+Z589+AB589))</f>
        <v>1.1169385084694532</v>
      </c>
      <c r="CF589" s="18">
        <f>(AJ589/(AF589+AH589+AJ589))/(AB589/(X589+Z589+AB589))</f>
        <v>0.77592798081397429</v>
      </c>
      <c r="CG589">
        <f>AH589/Z589</f>
        <v>132.44444444444446</v>
      </c>
      <c r="CH589" s="11">
        <f>BB589/BE589</f>
        <v>0.19847401309942161</v>
      </c>
      <c r="CI589" s="14">
        <f>AY589/V589</f>
        <v>1833.3545894444653</v>
      </c>
      <c r="CJ589" s="14">
        <f>AV589/M589</f>
        <v>2627.3125</v>
      </c>
      <c r="CK589" s="17">
        <f>N589/V589</f>
        <v>30.446390434023975</v>
      </c>
      <c r="CL589" s="17">
        <f>(AL589+AN589)/N589</f>
        <v>6.6968139773895166</v>
      </c>
      <c r="CM589" s="14">
        <f>AP589/AC589</f>
        <v>5</v>
      </c>
    </row>
    <row r="590" spans="1:91" hidden="1" x14ac:dyDescent="0.2">
      <c r="A590">
        <v>700</v>
      </c>
      <c r="B590" s="2">
        <v>45170</v>
      </c>
      <c r="C590" s="3" t="s">
        <v>52</v>
      </c>
      <c r="D590" t="s">
        <v>33</v>
      </c>
      <c r="E590" s="3" t="s">
        <v>43</v>
      </c>
      <c r="F590" t="s">
        <v>38</v>
      </c>
      <c r="G590" t="str">
        <f>CONCATENATE(C590,E590)</f>
        <v>OGGSFO</v>
      </c>
      <c r="H590" t="s">
        <v>35</v>
      </c>
      <c r="I590">
        <f>U590/M590</f>
        <v>174.96</v>
      </c>
      <c r="J590" t="str">
        <f>_xlfn.CONCAT(C590,E590,H590)</f>
        <v>OGGSFO737-Max 9</v>
      </c>
      <c r="K590" s="4">
        <v>2338</v>
      </c>
      <c r="L590" s="4">
        <f>N590/M590</f>
        <v>100.12</v>
      </c>
      <c r="M590" s="4">
        <v>25</v>
      </c>
      <c r="N590" s="4">
        <v>2503</v>
      </c>
      <c r="O590" s="4">
        <f>P590/M590</f>
        <v>21.64</v>
      </c>
      <c r="P590" s="4">
        <v>541</v>
      </c>
      <c r="Q590" s="4">
        <v>786</v>
      </c>
      <c r="R590" s="4">
        <v>1176</v>
      </c>
      <c r="S590" s="4">
        <f>U590*K590</f>
        <v>10226412</v>
      </c>
      <c r="T590" s="7">
        <f>N590/U590</f>
        <v>0.57224508459076362</v>
      </c>
      <c r="U590" s="4">
        <v>4374</v>
      </c>
      <c r="V590" s="4">
        <v>118.53444444444446</v>
      </c>
      <c r="W590" s="7">
        <f>P590/X590</f>
        <v>0.95921985815602839</v>
      </c>
      <c r="X590" s="4">
        <v>564</v>
      </c>
      <c r="Y590" s="7">
        <f>Q590/Z590</f>
        <v>0.74573055028462998</v>
      </c>
      <c r="Z590" s="4">
        <v>1054</v>
      </c>
      <c r="AA590" s="7">
        <f>R590/AB590</f>
        <v>0.42655059847660498</v>
      </c>
      <c r="AB590" s="4">
        <v>2757</v>
      </c>
      <c r="AC590" s="4">
        <v>3334</v>
      </c>
      <c r="AD590" s="4">
        <f>AP590/AC590</f>
        <v>5.9991001799640076</v>
      </c>
      <c r="AE590" s="7">
        <f>AF590/(AF590+AH590+AJ590+AL590+AN590+AP590)</f>
        <v>0.31477424959995792</v>
      </c>
      <c r="AF590" s="4">
        <v>263399</v>
      </c>
      <c r="AG590" s="7">
        <f>AH590/(AF590+AH590+AJ590+AL590+AN590+AP590)</f>
        <v>0.29482054573027544</v>
      </c>
      <c r="AH590" s="4">
        <v>246702</v>
      </c>
      <c r="AI590" s="7">
        <f>AJ590/(AF590+AH590+AJ590+AL590+AN590+AP590)</f>
        <v>0.34824154772958948</v>
      </c>
      <c r="AJ590" s="4">
        <v>291404</v>
      </c>
      <c r="AK590" s="7">
        <f>AL590/(AF590+AH590+AJ590+AL590+AN590+AP590)</f>
        <v>9.829263599936423E-3</v>
      </c>
      <c r="AL590" s="4">
        <v>8225</v>
      </c>
      <c r="AM590" s="7">
        <f>AN590/(AF590+AH590+AJ590+AL590+AN590+AP590)</f>
        <v>8.4322533691369491E-3</v>
      </c>
      <c r="AN590" s="4">
        <v>7056</v>
      </c>
      <c r="AO590" s="7">
        <f>AP590/(AF590+AH590+AJ590+AL590+AN590+AP590)</f>
        <v>2.3902139971103759E-2</v>
      </c>
      <c r="AP590" s="4">
        <v>20001</v>
      </c>
      <c r="AQ590" s="6">
        <f>AO590+AM590+AK590+AI590+AG590+AE590</f>
        <v>1</v>
      </c>
      <c r="AR590" s="4">
        <v>521233</v>
      </c>
      <c r="AS590" s="4">
        <f>AR590/M590</f>
        <v>20849.32</v>
      </c>
      <c r="AT590" s="4">
        <f>AR590/V590</f>
        <v>4397.3125486262779</v>
      </c>
      <c r="AU590" s="7">
        <f>AR590/(AR590+AV590+AY590+BB590)</f>
        <v>0.39195991613852182</v>
      </c>
      <c r="AV590" s="4">
        <v>161150</v>
      </c>
      <c r="AW590" s="4">
        <f>AV590/M590</f>
        <v>6446</v>
      </c>
      <c r="AX590" s="7">
        <f>AV590/(AR590+AV590+AY590+BB590)</f>
        <v>0.12118254309631737</v>
      </c>
      <c r="AY590" s="4">
        <v>280533</v>
      </c>
      <c r="AZ590" s="4">
        <f>AY590/M590</f>
        <v>11221.32</v>
      </c>
      <c r="BA590" s="7">
        <f>AY590/(AR590+AV590+AY590+BB590)</f>
        <v>0.21095688713893393</v>
      </c>
      <c r="BB590" s="4">
        <v>366896</v>
      </c>
      <c r="BC590" s="11">
        <f>BB590/(AR590+AV590+AY590+BB590)</f>
        <v>0.27590065362622684</v>
      </c>
      <c r="BD590" s="9">
        <f>BC590+BA590+AX590+AU590</f>
        <v>1</v>
      </c>
      <c r="BE590" s="14">
        <f>(AF590+AH590+AJ590+AL590+AN590+AP590)</f>
        <v>836787</v>
      </c>
      <c r="BF590" s="14">
        <f t="shared" si="45"/>
        <v>-1329812</v>
      </c>
      <c r="BG590" s="13">
        <f>(AF590+AH590+AJ590+AL590+AN590+AP590)-(AR590+AV590+AY590+BB590)</f>
        <v>-493025</v>
      </c>
      <c r="BH590" s="13">
        <f t="shared" si="46"/>
        <v>1</v>
      </c>
      <c r="BI590" s="14">
        <f>AF590/W590</f>
        <v>274597.10905730131</v>
      </c>
      <c r="BJ590" s="14">
        <f>AH590/Y590</f>
        <v>330819.22137404582</v>
      </c>
      <c r="BK590" s="14">
        <f>AJ590/AA590</f>
        <v>683163.96938775515</v>
      </c>
      <c r="BL590" s="14">
        <f>BI590+BJ590+BK590</f>
        <v>1288580.2998191023</v>
      </c>
      <c r="BM590" s="14">
        <f>(AF590/W590)-AF590</f>
        <v>11198.109057301306</v>
      </c>
      <c r="BN590" s="14">
        <f>AH590/Y590-AH590</f>
        <v>84117.221374045825</v>
      </c>
      <c r="BO590" s="14">
        <f>AJ590/AA590-AJ590</f>
        <v>391759.96938775515</v>
      </c>
      <c r="BP590" s="14">
        <f>BG590/S590</f>
        <v>-4.8210946322131361E-2</v>
      </c>
      <c r="BQ590" s="14">
        <f>(BG590-CA590)/S590</f>
        <v>-4.630578036629425E-2</v>
      </c>
      <c r="BR590" s="27">
        <f>BQ590-BP590</f>
        <v>1.9051659558371112E-3</v>
      </c>
      <c r="BS590" s="28">
        <f t="shared" si="47"/>
        <v>5852014</v>
      </c>
      <c r="BT590" s="11">
        <f>BS590/S590</f>
        <v>0.57224508459076362</v>
      </c>
      <c r="BU590" s="14">
        <f>(BE590-AP590)*1/BT590-(BE590-AP590)</f>
        <v>610549.98242109455</v>
      </c>
      <c r="BV590" s="14">
        <f t="shared" si="48"/>
        <v>8.1826059814527327E-2</v>
      </c>
      <c r="BW590" s="27">
        <f>(AR590+AV590+AY590+BB590)/S590</f>
        <v>0.13003700613665869</v>
      </c>
      <c r="BX590" s="13">
        <f>(AF590+AH590+AJ590+AL590+AN590)/N590</f>
        <v>326.3228126248502</v>
      </c>
      <c r="BY590" s="26">
        <f>BX590/K590</f>
        <v>0.13957348700806252</v>
      </c>
      <c r="BZ590" s="11">
        <f>AP590/BE590</f>
        <v>2.3902139971103759E-2</v>
      </c>
      <c r="CA590" s="15">
        <f>-(BM590+BN590+BO590)/M590</f>
        <v>-19483.011992764092</v>
      </c>
      <c r="CB590" s="15">
        <f>BG590-CA590</f>
        <v>-473541.98800723592</v>
      </c>
      <c r="CC590" s="18">
        <f t="shared" si="49"/>
        <v>1</v>
      </c>
      <c r="CD590" s="17">
        <f>(AF590/(AF590+AH590+AJ590))/(X590/(X590+Z590+AB590))</f>
        <v>2.5492171951693186</v>
      </c>
      <c r="CE590" s="19">
        <f>(AH590/(AF590+AH590+AJ590))/(Z590/(X590+Z590+AB590))</f>
        <v>1.2776264107606767</v>
      </c>
      <c r="CF590" s="18">
        <f>(AJ590/(AF590+AH590+AJ590))/(AB590/(X590+Z590+AB590))</f>
        <v>0.57693988573911892</v>
      </c>
      <c r="CG590">
        <f>AH590/Z590</f>
        <v>234.06261859582543</v>
      </c>
      <c r="CH590" s="11">
        <f>BB590/BE590</f>
        <v>0.43845805443918223</v>
      </c>
      <c r="CI590" s="14">
        <f>AY590/V590</f>
        <v>2366.6791649872043</v>
      </c>
      <c r="CJ590" s="14">
        <f>AV590/M590</f>
        <v>6446</v>
      </c>
      <c r="CK590" s="17">
        <f>N590/V590</f>
        <v>21.116225007264646</v>
      </c>
      <c r="CL590" s="17">
        <f>(AL590+AN590)/N590</f>
        <v>6.1050739113064321</v>
      </c>
      <c r="CM590" s="14">
        <f>AP590/AC590</f>
        <v>5.9991001799640076</v>
      </c>
    </row>
    <row r="591" spans="1:91" hidden="1" x14ac:dyDescent="0.2">
      <c r="A591">
        <v>1181</v>
      </c>
      <c r="B591" s="2">
        <v>45231</v>
      </c>
      <c r="C591" s="3" t="s">
        <v>43</v>
      </c>
      <c r="D591" t="s">
        <v>38</v>
      </c>
      <c r="E591" s="3" t="s">
        <v>32</v>
      </c>
      <c r="F591" t="s">
        <v>33</v>
      </c>
      <c r="G591" t="str">
        <f>CONCATENATE(C591,E591)</f>
        <v>SFOHNL</v>
      </c>
      <c r="H591" t="s">
        <v>34</v>
      </c>
      <c r="I591">
        <f>U591/M591</f>
        <v>173.6</v>
      </c>
      <c r="J591" t="str">
        <f>_xlfn.CONCAT(C591,E591,H591)</f>
        <v>SFOHNL737-900</v>
      </c>
      <c r="K591" s="4">
        <v>2399</v>
      </c>
      <c r="L591" s="4">
        <f>N591/M591</f>
        <v>147.1</v>
      </c>
      <c r="M591" s="4">
        <v>10</v>
      </c>
      <c r="N591" s="4">
        <v>1471</v>
      </c>
      <c r="O591" s="4">
        <f>P591/M591</f>
        <v>22.5</v>
      </c>
      <c r="P591" s="4">
        <v>225</v>
      </c>
      <c r="Q591" s="4">
        <v>420</v>
      </c>
      <c r="R591" s="4">
        <v>827</v>
      </c>
      <c r="S591" s="4">
        <f>U591*K591</f>
        <v>4164664</v>
      </c>
      <c r="T591" s="7">
        <f>N591/U591</f>
        <v>0.84735023041474655</v>
      </c>
      <c r="U591" s="4">
        <v>1736</v>
      </c>
      <c r="V591" s="4">
        <v>52.798867449664428</v>
      </c>
      <c r="W591" s="7">
        <f>P591/X591</f>
        <v>1.0044642857142858</v>
      </c>
      <c r="X591" s="4">
        <v>224</v>
      </c>
      <c r="Y591" s="7">
        <f>Q591/Z591</f>
        <v>1.0023866348448687</v>
      </c>
      <c r="Z591" s="4">
        <v>419</v>
      </c>
      <c r="AA591" s="7">
        <f>R591/AB591</f>
        <v>0.7573260073260073</v>
      </c>
      <c r="AB591" s="4">
        <v>1092</v>
      </c>
      <c r="AC591" s="4">
        <v>3097</v>
      </c>
      <c r="AD591" s="4">
        <f>AP591/AC591</f>
        <v>6</v>
      </c>
      <c r="AE591" s="7">
        <f>AF591/(AF591+AH591+AJ591+AL591+AN591+AP591)</f>
        <v>0.25285287085557917</v>
      </c>
      <c r="AF591" s="4">
        <v>143405</v>
      </c>
      <c r="AG591" s="7">
        <f>AH591/(AF591+AH591+AJ591+AL591+AN591+AP591)</f>
        <v>0.25359694471284394</v>
      </c>
      <c r="AH591" s="4">
        <v>143827</v>
      </c>
      <c r="AI591" s="7">
        <f>AJ591/(AF591+AH591+AJ591+AL591+AN591+AP591)</f>
        <v>0.44182294568613484</v>
      </c>
      <c r="AJ591" s="4">
        <v>250579</v>
      </c>
      <c r="AK591" s="7">
        <f>AL591/(AF591+AH591+AJ591+AL591+AN591+AP591)</f>
        <v>1.0214265059561172E-2</v>
      </c>
      <c r="AL591" s="4">
        <v>5793</v>
      </c>
      <c r="AM591" s="7">
        <f>AN591/(AF591+AH591+AJ591+AL591+AN591+AP591)</f>
        <v>8.7490390515350489E-3</v>
      </c>
      <c r="AN591" s="4">
        <v>4962</v>
      </c>
      <c r="AO591" s="7">
        <f>AP591/(AF591+AH591+AJ591+AL591+AN591+AP591)</f>
        <v>3.2763934634345883E-2</v>
      </c>
      <c r="AP591" s="4">
        <v>18582</v>
      </c>
      <c r="AQ591" s="6">
        <f>AO591+AM591+AK591+AI591+AG591+AE591</f>
        <v>1</v>
      </c>
      <c r="AR591" s="4">
        <v>219541</v>
      </c>
      <c r="AS591" s="4">
        <f>AR591/M591</f>
        <v>21954.1</v>
      </c>
      <c r="AT591" s="4">
        <f>AR591/V591</f>
        <v>4158.0626745317686</v>
      </c>
      <c r="AU591" s="7">
        <f>AR591/(AR591+AV591+AY591+BB591)</f>
        <v>0.39252535293865232</v>
      </c>
      <c r="AV591" s="4">
        <v>57199</v>
      </c>
      <c r="AW591" s="4">
        <f>AV591/M591</f>
        <v>5719.9</v>
      </c>
      <c r="AX591" s="7">
        <f>AV591/(AR591+AV591+AY591+BB591)</f>
        <v>0.10226817616180109</v>
      </c>
      <c r="AY591" s="4">
        <v>118682</v>
      </c>
      <c r="AZ591" s="4">
        <f>AY591/M591</f>
        <v>11868.2</v>
      </c>
      <c r="BA591" s="7">
        <f>AY591/(AR591+AV591+AY591+BB591)</f>
        <v>0.21219587201235821</v>
      </c>
      <c r="BB591" s="4">
        <v>163882</v>
      </c>
      <c r="BC591" s="11">
        <f>BB591/(AR591+AV591+AY591+BB591)</f>
        <v>0.29301059888718839</v>
      </c>
      <c r="BD591" s="9">
        <f>BC591+BA591+AX591+AU591</f>
        <v>1</v>
      </c>
      <c r="BE591" s="14">
        <f>(AF591+AH591+AJ591+AL591+AN591+AP591)</f>
        <v>567148</v>
      </c>
      <c r="BF591" s="14">
        <f t="shared" si="45"/>
        <v>-559304</v>
      </c>
      <c r="BG591" s="13">
        <f>(AF591+AH591+AJ591+AL591+AN591+AP591)-(AR591+AV591+AY591+BB591)</f>
        <v>7844</v>
      </c>
      <c r="BH591" s="13">
        <f t="shared" si="46"/>
        <v>0</v>
      </c>
      <c r="BI591" s="14">
        <f>AF591/W591</f>
        <v>142767.64444444442</v>
      </c>
      <c r="BJ591" s="14">
        <f>AH591/Y591</f>
        <v>143484.55476190476</v>
      </c>
      <c r="BK591" s="14">
        <f>AJ591/AA591</f>
        <v>330873.35912938335</v>
      </c>
      <c r="BL591" s="14">
        <f>BI591+BJ591+BK591</f>
        <v>617125.55833573255</v>
      </c>
      <c r="BM591" s="14">
        <f>(AF591/W591)-AF591</f>
        <v>-637.35555555557949</v>
      </c>
      <c r="BN591" s="14">
        <f>AH591/Y591-AH591</f>
        <v>-342.44523809524253</v>
      </c>
      <c r="BO591" s="14">
        <f>AJ591/AA591-AJ591</f>
        <v>80294.359129383345</v>
      </c>
      <c r="BP591" s="14">
        <f>BG591/S591</f>
        <v>1.8834652687467705E-3</v>
      </c>
      <c r="BQ591" s="14">
        <f>(BG591-CA591)/S591</f>
        <v>3.7879300307475591E-3</v>
      </c>
      <c r="BR591" s="27">
        <f>BQ591-BP591</f>
        <v>1.9044647620007887E-3</v>
      </c>
      <c r="BS591" s="28">
        <f t="shared" si="47"/>
        <v>3528929</v>
      </c>
      <c r="BT591" s="11">
        <f>BS591/S591</f>
        <v>0.84735023041474655</v>
      </c>
      <c r="BU591" s="14">
        <f>(BE591-AP591)*1/BT591-(BE591-AP591)</f>
        <v>98823.922501699533</v>
      </c>
      <c r="BV591" s="14">
        <f t="shared" si="48"/>
        <v>0.13618097402335458</v>
      </c>
      <c r="BW591" s="27">
        <f>(AR591+AV591+AY591+BB591)/S591</f>
        <v>0.1342975087546078</v>
      </c>
      <c r="BX591" s="13">
        <f>(AF591+AH591+AJ591+AL591+AN591)/N591</f>
        <v>372.92046227056426</v>
      </c>
      <c r="BY591" s="26">
        <f>BX591/K591</f>
        <v>0.1554482960694307</v>
      </c>
      <c r="BZ591" s="11">
        <f>AP591/BE591</f>
        <v>3.2763934634345883E-2</v>
      </c>
      <c r="CA591" s="15">
        <f>-(BM591+BN591+BO591)/M591</f>
        <v>-7931.4558335732527</v>
      </c>
      <c r="CB591" s="15">
        <f>BG591-CA591</f>
        <v>15775.455833573253</v>
      </c>
      <c r="CC591" s="18">
        <f t="shared" si="49"/>
        <v>0</v>
      </c>
      <c r="CD591" s="17">
        <f>(AF591/(AF591+AH591+AJ591))/(X591/(X591+Z591+AB591))</f>
        <v>2.0653139283263875</v>
      </c>
      <c r="CE591" s="19">
        <f>(AH591/(AF591+AH591+AJ591))/(Z591/(X591+Z591+AB591))</f>
        <v>1.1073787803896595</v>
      </c>
      <c r="CF591" s="18">
        <f>(AJ591/(AF591+AH591+AJ591))/(AB591/(X591+Z591+AB591))</f>
        <v>0.74027286728170494</v>
      </c>
      <c r="CG591">
        <f>AH591/Z591</f>
        <v>343.26252983293557</v>
      </c>
      <c r="CH591" s="11">
        <f>BB591/BE591</f>
        <v>0.28895808501484621</v>
      </c>
      <c r="CI591" s="14">
        <f>AY591/V591</f>
        <v>2247.8133667004308</v>
      </c>
      <c r="CJ591" s="14">
        <f>AV591/M591</f>
        <v>5719.9</v>
      </c>
      <c r="CK591" s="17">
        <f>N591/V591</f>
        <v>27.860446086317506</v>
      </c>
      <c r="CL591" s="17">
        <f>(AL591+AN591)/N591</f>
        <v>7.3113528212100611</v>
      </c>
      <c r="CM591" s="14">
        <f>AP591/AC591</f>
        <v>6</v>
      </c>
    </row>
    <row r="592" spans="1:91" hidden="1" x14ac:dyDescent="0.2">
      <c r="A592">
        <v>254</v>
      </c>
      <c r="B592" s="2">
        <v>44835</v>
      </c>
      <c r="C592" s="3" t="s">
        <v>36</v>
      </c>
      <c r="D592" t="s">
        <v>28</v>
      </c>
      <c r="E592" s="3" t="s">
        <v>41</v>
      </c>
      <c r="F592" t="s">
        <v>42</v>
      </c>
      <c r="G592" t="str">
        <f>CONCATENATE(C592,E592)</f>
        <v>JNUSEA</v>
      </c>
      <c r="H592" t="s">
        <v>34</v>
      </c>
      <c r="I592">
        <f>U592/M592</f>
        <v>178</v>
      </c>
      <c r="J592" t="str">
        <f>_xlfn.CONCAT(C592,E592,H592)</f>
        <v>JNUSEA737-900</v>
      </c>
      <c r="K592" s="4">
        <v>909</v>
      </c>
      <c r="L592" s="4">
        <f>N592/M592</f>
        <v>139.44</v>
      </c>
      <c r="M592" s="4">
        <v>25</v>
      </c>
      <c r="N592" s="4">
        <v>3486</v>
      </c>
      <c r="O592" s="4">
        <f>P592/M592</f>
        <v>19.28</v>
      </c>
      <c r="P592" s="4">
        <v>482</v>
      </c>
      <c r="Q592" s="4">
        <v>790</v>
      </c>
      <c r="R592" s="4">
        <v>2214</v>
      </c>
      <c r="S592" s="4">
        <f>U592*K592</f>
        <v>4045050</v>
      </c>
      <c r="T592" s="7">
        <f>N592/U592</f>
        <v>0.78337078651685388</v>
      </c>
      <c r="U592" s="4">
        <v>4450</v>
      </c>
      <c r="V592" s="4">
        <v>60.141378574477173</v>
      </c>
      <c r="W592" s="7">
        <f>P592/X592</f>
        <v>0.83826086956521739</v>
      </c>
      <c r="X592" s="4">
        <v>575</v>
      </c>
      <c r="Y592" s="7">
        <f>Q592/Z592</f>
        <v>0.73488372093023258</v>
      </c>
      <c r="Z592" s="4">
        <v>1075</v>
      </c>
      <c r="AA592" s="7">
        <f>R592/AB592</f>
        <v>0.7907142857142857</v>
      </c>
      <c r="AB592" s="4">
        <v>2800</v>
      </c>
      <c r="AC592" s="4">
        <v>6851</v>
      </c>
      <c r="AD592" s="4">
        <f>AP592/AC592</f>
        <v>4.9997080718143341</v>
      </c>
      <c r="AE592" s="7">
        <f>AF592/(AF592+AH592+AJ592+AL592+AN592+AP592)</f>
        <v>0.19443976609103336</v>
      </c>
      <c r="AF592" s="4">
        <v>148929</v>
      </c>
      <c r="AG592" s="7">
        <f>AH592/(AF592+AH592+AJ592+AL592+AN592+AP592)</f>
        <v>0.21666346797852049</v>
      </c>
      <c r="AH592" s="4">
        <v>165951</v>
      </c>
      <c r="AI592" s="7">
        <f>AJ592/(AF592+AH592+AJ592+AL592+AN592+AP592)</f>
        <v>0.50950532614216015</v>
      </c>
      <c r="AJ592" s="4">
        <v>390250</v>
      </c>
      <c r="AK592" s="7">
        <f>AL592/(AF592+AH592+AJ592+AL592+AN592+AP592)</f>
        <v>1.733166740432332E-2</v>
      </c>
      <c r="AL592" s="4">
        <v>13275</v>
      </c>
      <c r="AM592" s="7">
        <f>AN592/(AF592+AH592+AJ592+AL592+AN592+AP592)</f>
        <v>1.7339500926313974E-2</v>
      </c>
      <c r="AN592" s="4">
        <v>13281</v>
      </c>
      <c r="AO592" s="7">
        <f>AP592/(AF592+AH592+AJ592+AL592+AN592+AP592)</f>
        <v>4.4720271457648716E-2</v>
      </c>
      <c r="AP592" s="4">
        <v>34253</v>
      </c>
      <c r="AQ592" s="6">
        <f>AO592+AM592+AK592+AI592+AG592+AE592</f>
        <v>1</v>
      </c>
      <c r="AR592" s="4">
        <v>221473</v>
      </c>
      <c r="AS592" s="4">
        <f>AR592/M592</f>
        <v>8858.92</v>
      </c>
      <c r="AT592" s="4">
        <f>AR592/V592</f>
        <v>3682.5394636695078</v>
      </c>
      <c r="AU592" s="7">
        <f>AR592/(AR592+AV592+AY592+BB592)</f>
        <v>0.31919481039822784</v>
      </c>
      <c r="AV592" s="4">
        <v>130989</v>
      </c>
      <c r="AW592" s="4">
        <f>AV592/M592</f>
        <v>5239.5600000000004</v>
      </c>
      <c r="AX592" s="7">
        <f>AV592/(AR592+AV592+AY592+BB592)</f>
        <v>0.18878603269587474</v>
      </c>
      <c r="AY592" s="4">
        <v>196933</v>
      </c>
      <c r="AZ592" s="4">
        <f>AY592/M592</f>
        <v>7877.32</v>
      </c>
      <c r="BA592" s="7">
        <f>AY592/(AR592+AV592+AY592+BB592)</f>
        <v>0.28382688452386612</v>
      </c>
      <c r="BB592" s="4">
        <v>144454</v>
      </c>
      <c r="BC592" s="11">
        <f>BB592/(AR592+AV592+AY592+BB592)</f>
        <v>0.20819227238203125</v>
      </c>
      <c r="BD592" s="9">
        <f>BC592+BA592+AX592+AU592</f>
        <v>1</v>
      </c>
      <c r="BE592" s="14">
        <f>(AF592+AH592+AJ592+AL592+AN592+AP592)</f>
        <v>765939</v>
      </c>
      <c r="BF592" s="14">
        <f t="shared" si="45"/>
        <v>-693849</v>
      </c>
      <c r="BG592" s="13">
        <f>(AF592+AH592+AJ592+AL592+AN592+AP592)-(AR592+AV592+AY592+BB592)</f>
        <v>72090</v>
      </c>
      <c r="BH592" s="13">
        <f t="shared" si="46"/>
        <v>0</v>
      </c>
      <c r="BI592" s="14">
        <f>AF592/W592</f>
        <v>177664.26348547719</v>
      </c>
      <c r="BJ592" s="14">
        <f>AH592/Y592</f>
        <v>225819.3987341772</v>
      </c>
      <c r="BK592" s="14">
        <f>AJ592/AA592</f>
        <v>493541.10207768745</v>
      </c>
      <c r="BL592" s="14">
        <f>BI592+BJ592+BK592</f>
        <v>897024.76429734193</v>
      </c>
      <c r="BM592" s="14">
        <f>(AF592/W592)-AF592</f>
        <v>28735.26348547719</v>
      </c>
      <c r="BN592" s="14">
        <f>AH592/Y592-AH592</f>
        <v>59868.398734177201</v>
      </c>
      <c r="BO592" s="14">
        <f>AJ592/AA592-AJ592</f>
        <v>103291.10207768745</v>
      </c>
      <c r="BP592" s="14">
        <f>BG592/S592</f>
        <v>1.782178217821782E-2</v>
      </c>
      <c r="BQ592" s="14">
        <f>(BG592-CA592)/S592</f>
        <v>1.9719358369338739E-2</v>
      </c>
      <c r="BR592" s="27">
        <f>BQ592-BP592</f>
        <v>1.8975761911209192E-3</v>
      </c>
      <c r="BS592" s="28">
        <f t="shared" si="47"/>
        <v>3168774</v>
      </c>
      <c r="BT592" s="11">
        <f>BS592/S592</f>
        <v>0.78337078651685388</v>
      </c>
      <c r="BU592" s="14">
        <f>(BE592-AP592)*1/BT592-(BE592-AP592)</f>
        <v>202336.57601835916</v>
      </c>
      <c r="BV592" s="14">
        <f t="shared" si="48"/>
        <v>0.1893521711721734</v>
      </c>
      <c r="BW592" s="27">
        <f>(AR592+AV592+AY592+BB592)/S592</f>
        <v>0.17153038899395556</v>
      </c>
      <c r="BX592" s="13">
        <f>(AF592+AH592+AJ592+AL592+AN592)/N592</f>
        <v>209.89271371199081</v>
      </c>
      <c r="BY592" s="26">
        <f>BX592/K592</f>
        <v>0.23090507559074896</v>
      </c>
      <c r="BZ592" s="11">
        <f>AP592/BE592</f>
        <v>4.4720271457648716E-2</v>
      </c>
      <c r="CA592" s="15">
        <f>-(BM592+BN592+BO592)/M592</f>
        <v>-7675.7905718936736</v>
      </c>
      <c r="CB592" s="15">
        <f>BG592-CA592</f>
        <v>79765.790571893667</v>
      </c>
      <c r="CC592" s="18">
        <f t="shared" si="49"/>
        <v>0</v>
      </c>
      <c r="CD592" s="17">
        <f>(AF592/(AF592+AH592+AJ592))/(X592/(X592+Z592+AB592))</f>
        <v>1.6345651958103316</v>
      </c>
      <c r="CE592" s="19">
        <f>(AH592/(AF592+AH592+AJ592))/(Z592/(X592+Z592+AB592))</f>
        <v>0.97423163599389062</v>
      </c>
      <c r="CF592" s="18">
        <f>(AJ592/(AF592+AH592+AJ592))/(AB592/(X592+Z592+AB592))</f>
        <v>0.879580715612724</v>
      </c>
      <c r="CG592">
        <f>AH592/Z592</f>
        <v>154.37302325581396</v>
      </c>
      <c r="CH592" s="11">
        <f>BB592/BE592</f>
        <v>0.18859726427300347</v>
      </c>
      <c r="CI592" s="14">
        <f>AY592/V592</f>
        <v>3274.5009287760909</v>
      </c>
      <c r="CJ592" s="14">
        <f>AV592/M592</f>
        <v>5239.5600000000004</v>
      </c>
      <c r="CK592" s="17">
        <f>N592/V592</f>
        <v>57.963420237915706</v>
      </c>
      <c r="CL592" s="17">
        <f>(AL592+AN592)/N592</f>
        <v>7.6179001721170394</v>
      </c>
      <c r="CM592" s="14">
        <f>AP592/AC592</f>
        <v>4.9997080718143341</v>
      </c>
    </row>
    <row r="593" spans="1:91" hidden="1" x14ac:dyDescent="0.2">
      <c r="A593">
        <v>630</v>
      </c>
      <c r="B593" s="2">
        <v>45170</v>
      </c>
      <c r="C593" s="3" t="s">
        <v>32</v>
      </c>
      <c r="D593" t="s">
        <v>33</v>
      </c>
      <c r="E593" s="3" t="s">
        <v>37</v>
      </c>
      <c r="F593" t="s">
        <v>38</v>
      </c>
      <c r="G593" t="str">
        <f>CONCATENATE(C593,E593)</f>
        <v>HNLLAX</v>
      </c>
      <c r="H593" t="s">
        <v>34</v>
      </c>
      <c r="I593">
        <f>U593/M593</f>
        <v>178</v>
      </c>
      <c r="J593" t="str">
        <f>_xlfn.CONCAT(C593,E593,H593)</f>
        <v>HNLLAX737-900</v>
      </c>
      <c r="K593" s="4">
        <v>2556</v>
      </c>
      <c r="L593" s="4">
        <f>N593/M593</f>
        <v>162</v>
      </c>
      <c r="M593" s="4">
        <v>6</v>
      </c>
      <c r="N593" s="4">
        <v>972</v>
      </c>
      <c r="O593" s="4">
        <f>P593/M593</f>
        <v>23</v>
      </c>
      <c r="P593" s="4">
        <v>138</v>
      </c>
      <c r="Q593" s="4">
        <v>258</v>
      </c>
      <c r="R593" s="4">
        <v>576</v>
      </c>
      <c r="S593" s="4">
        <f>U593*K593</f>
        <v>2729808</v>
      </c>
      <c r="T593" s="7">
        <f>N593/U593</f>
        <v>0.9101123595505618</v>
      </c>
      <c r="U593" s="4">
        <v>1068</v>
      </c>
      <c r="V593" s="4">
        <v>32.129414093428352</v>
      </c>
      <c r="W593" s="7">
        <f>P593/X593</f>
        <v>1</v>
      </c>
      <c r="X593" s="4">
        <v>138</v>
      </c>
      <c r="Y593" s="7">
        <f>Q593/Z593</f>
        <v>1</v>
      </c>
      <c r="Z593" s="4">
        <v>258</v>
      </c>
      <c r="AA593" s="7">
        <f>R593/AB593</f>
        <v>0.8571428571428571</v>
      </c>
      <c r="AB593" s="4">
        <v>672</v>
      </c>
      <c r="AC593" s="4">
        <v>1911</v>
      </c>
      <c r="AD593" s="4">
        <f>AP593/AC593</f>
        <v>5.9979068550497123</v>
      </c>
      <c r="AE593" s="7">
        <f>AF593/(AF593+AH593+AJ593+AL593+AN593+AP593)</f>
        <v>0.21287494194490605</v>
      </c>
      <c r="AF593" s="4">
        <v>79294</v>
      </c>
      <c r="AG593" s="7">
        <f>AH593/(AF593+AH593+AJ593+AL593+AN593+AP593)</f>
        <v>0.24333742291760069</v>
      </c>
      <c r="AH593" s="4">
        <v>90641</v>
      </c>
      <c r="AI593" s="7">
        <f>AJ593/(AF593+AH593+AJ593+AL593+AN593+AP593)</f>
        <v>0.49757175341149185</v>
      </c>
      <c r="AJ593" s="4">
        <v>185341</v>
      </c>
      <c r="AK593" s="7">
        <f>AL593/(AF593+AH593+AJ593+AL593+AN593+AP593)</f>
        <v>1.0805630203145847E-2</v>
      </c>
      <c r="AL593" s="4">
        <v>4025</v>
      </c>
      <c r="AM593" s="7">
        <f>AN593/(AF593+AH593+AJ593+AL593+AN593+AP593)</f>
        <v>4.6390382586424909E-3</v>
      </c>
      <c r="AN593" s="4">
        <v>1728</v>
      </c>
      <c r="AO593" s="7">
        <f>AP593/(AF593+AH593+AJ593+AL593+AN593+AP593)</f>
        <v>3.0771213264213094E-2</v>
      </c>
      <c r="AP593" s="4">
        <v>11462</v>
      </c>
      <c r="AQ593" s="6">
        <f>AO593+AM593+AK593+AI593+AG593+AE593</f>
        <v>1</v>
      </c>
      <c r="AR593" s="4">
        <v>133596</v>
      </c>
      <c r="AS593" s="4">
        <f>AR593/M593</f>
        <v>22266</v>
      </c>
      <c r="AT593" s="4">
        <f>AR593/V593</f>
        <v>4158.059017556915</v>
      </c>
      <c r="AU593" s="7">
        <f>AR593/(AR593+AV593+AY593+BB593)</f>
        <v>0.39207261777938213</v>
      </c>
      <c r="AV593" s="4">
        <v>35199</v>
      </c>
      <c r="AW593" s="4">
        <f>AV593/M593</f>
        <v>5866.5</v>
      </c>
      <c r="AX593" s="7">
        <f>AV593/(AR593+AV593+AY593+BB593)</f>
        <v>0.10330072811473751</v>
      </c>
      <c r="AY593" s="4">
        <v>72221</v>
      </c>
      <c r="AZ593" s="4">
        <f>AY593/M593</f>
        <v>12036.833333333334</v>
      </c>
      <c r="BA593" s="7">
        <f>AY593/(AR593+AV593+AY593+BB593)</f>
        <v>0.21195152945181558</v>
      </c>
      <c r="BB593" s="4">
        <v>99727</v>
      </c>
      <c r="BC593" s="11">
        <f>BB593/(AR593+AV593+AY593+BB593)</f>
        <v>0.29267512465406481</v>
      </c>
      <c r="BD593" s="9">
        <f>BC593+BA593+AX593+AU593</f>
        <v>1</v>
      </c>
      <c r="BE593" s="14">
        <f>(AF593+AH593+AJ593+AL593+AN593+AP593)</f>
        <v>372491</v>
      </c>
      <c r="BF593" s="14">
        <f t="shared" si="45"/>
        <v>-340743</v>
      </c>
      <c r="BG593" s="13">
        <f>(AF593+AH593+AJ593+AL593+AN593+AP593)-(AR593+AV593+AY593+BB593)</f>
        <v>31748</v>
      </c>
      <c r="BH593" s="13">
        <f t="shared" si="46"/>
        <v>0</v>
      </c>
      <c r="BI593" s="14">
        <f>AF593/W593</f>
        <v>79294</v>
      </c>
      <c r="BJ593" s="14">
        <f>AH593/Y593</f>
        <v>90641</v>
      </c>
      <c r="BK593" s="14">
        <f>AJ593/AA593</f>
        <v>216231.16666666669</v>
      </c>
      <c r="BL593" s="14">
        <f>BI593+BJ593+BK593</f>
        <v>386166.16666666669</v>
      </c>
      <c r="BM593" s="14">
        <f>(AF593/W593)-AF593</f>
        <v>0</v>
      </c>
      <c r="BN593" s="14">
        <f>AH593/Y593-AH593</f>
        <v>0</v>
      </c>
      <c r="BO593" s="14">
        <f>AJ593/AA593-AJ593</f>
        <v>30890.166666666686</v>
      </c>
      <c r="BP593" s="14">
        <f>BG593/S593</f>
        <v>1.163012197194821E-2</v>
      </c>
      <c r="BQ593" s="14">
        <f>(BG593-CA593)/S593</f>
        <v>1.3516101173090237E-2</v>
      </c>
      <c r="BR593" s="27">
        <f>BQ593-BP593</f>
        <v>1.8859792011420278E-3</v>
      </c>
      <c r="BS593" s="28">
        <f t="shared" si="47"/>
        <v>2484432</v>
      </c>
      <c r="BT593" s="11">
        <f>BS593/S593</f>
        <v>0.9101123595505618</v>
      </c>
      <c r="BU593" s="14">
        <f>(BE593-AP593)*1/BT593-(BE593-AP593)</f>
        <v>35657.185185185168</v>
      </c>
      <c r="BV593" s="14">
        <f t="shared" si="48"/>
        <v>0.1364531864512083</v>
      </c>
      <c r="BW593" s="27">
        <f>(AR593+AV593+AY593+BB593)/S593</f>
        <v>0.12482306447926007</v>
      </c>
      <c r="BX593" s="13">
        <f>(AF593+AH593+AJ593+AL593+AN593)/N593</f>
        <v>371.42901234567898</v>
      </c>
      <c r="BY593" s="26">
        <f>BX593/K593</f>
        <v>0.14531651500222181</v>
      </c>
      <c r="BZ593" s="11">
        <f>AP593/BE593</f>
        <v>3.0771213264213094E-2</v>
      </c>
      <c r="CA593" s="15">
        <f>-(BM593+BN593+BO593)/M593</f>
        <v>-5148.361111111114</v>
      </c>
      <c r="CB593" s="15">
        <f>BG593-CA593</f>
        <v>36896.361111111117</v>
      </c>
      <c r="CC593" s="18">
        <f t="shared" si="49"/>
        <v>0</v>
      </c>
      <c r="CD593" s="17">
        <f>(AF593/(AF593+AH593+AJ593))/(X593/(X593+Z593+AB593))</f>
        <v>1.7272954229828419</v>
      </c>
      <c r="CE593" s="19">
        <f>(AH593/(AF593+AH593+AJ593))/(Z593/(X593+Z593+AB593))</f>
        <v>1.0561129414746531</v>
      </c>
      <c r="CF593" s="18">
        <f>(AJ593/(AF593+AH593+AJ593))/(AB593/(X593+Z593+AB593))</f>
        <v>0.82910132846414786</v>
      </c>
      <c r="CG593">
        <f>AH593/Z593</f>
        <v>351.32170542635657</v>
      </c>
      <c r="CH593" s="11">
        <f>BB593/BE593</f>
        <v>0.26772995857618037</v>
      </c>
      <c r="CI593" s="14">
        <f>AY593/V593</f>
        <v>2247.8156554610764</v>
      </c>
      <c r="CJ593" s="14">
        <f>AV593/M593</f>
        <v>5866.5</v>
      </c>
      <c r="CK593" s="17">
        <f>N593/V593</f>
        <v>30.252652512540209</v>
      </c>
      <c r="CL593" s="17">
        <f>(AL593+AN593)/N593</f>
        <v>5.9187242798353905</v>
      </c>
      <c r="CM593" s="14">
        <f>AP593/AC593</f>
        <v>5.9979068550497123</v>
      </c>
    </row>
    <row r="594" spans="1:91" hidden="1" x14ac:dyDescent="0.2">
      <c r="A594">
        <v>1005</v>
      </c>
      <c r="B594" s="2">
        <v>45200</v>
      </c>
      <c r="C594" s="3" t="s">
        <v>53</v>
      </c>
      <c r="D594" t="s">
        <v>54</v>
      </c>
      <c r="E594" s="3" t="s">
        <v>43</v>
      </c>
      <c r="F594" t="s">
        <v>38</v>
      </c>
      <c r="G594" t="str">
        <f>CONCATENATE(C594,E594)</f>
        <v>YVRSFO</v>
      </c>
      <c r="H594" t="s">
        <v>47</v>
      </c>
      <c r="I594">
        <f>U594/M594</f>
        <v>143.4</v>
      </c>
      <c r="J594" t="str">
        <f>_xlfn.CONCAT(C594,E594,H594)</f>
        <v>YVRSFOA320</v>
      </c>
      <c r="K594" s="4">
        <v>800</v>
      </c>
      <c r="L594" s="4">
        <f>N594/M594</f>
        <v>122.68</v>
      </c>
      <c r="M594" s="4">
        <v>25</v>
      </c>
      <c r="N594" s="4">
        <v>3067</v>
      </c>
      <c r="O594" s="4">
        <f>P594/M594</f>
        <v>14.92</v>
      </c>
      <c r="P594" s="4">
        <v>373</v>
      </c>
      <c r="Q594" s="4">
        <v>789</v>
      </c>
      <c r="R594" s="4">
        <v>1905</v>
      </c>
      <c r="S594" s="4">
        <f>U594*K594</f>
        <v>2868000</v>
      </c>
      <c r="T594" s="7">
        <f>N594/U594</f>
        <v>0.85550906555090656</v>
      </c>
      <c r="U594" s="4">
        <v>3585</v>
      </c>
      <c r="V594" s="4">
        <v>25.837526096033404</v>
      </c>
      <c r="W594" s="7">
        <f>P594/X594</f>
        <v>0.76122448979591839</v>
      </c>
      <c r="X594" s="4">
        <v>490</v>
      </c>
      <c r="Y594" s="7">
        <f>Q594/Z594</f>
        <v>0.86990077177508274</v>
      </c>
      <c r="Z594" s="4">
        <v>907</v>
      </c>
      <c r="AA594" s="7">
        <f>R594/AB594</f>
        <v>0.87026039287345824</v>
      </c>
      <c r="AB594" s="4">
        <v>2189</v>
      </c>
      <c r="AC594" s="4">
        <v>882</v>
      </c>
      <c r="AD594" s="4">
        <f>AP594/AC594</f>
        <v>5.9954648526077099</v>
      </c>
      <c r="AE594" s="7">
        <f>AF594/(AF594+AH594+AJ594+AL594+AN594+AP594)</f>
        <v>0.17411791541881158</v>
      </c>
      <c r="AF594" s="4">
        <v>135871</v>
      </c>
      <c r="AG594" s="7">
        <f>AH594/(AF594+AH594+AJ594+AL594+AN594+AP594)</f>
        <v>0.25101270089025413</v>
      </c>
      <c r="AH594" s="4">
        <v>195875</v>
      </c>
      <c r="AI594" s="7">
        <f>AJ594/(AF594+AH594+AJ594+AL594+AN594+AP594)</f>
        <v>0.54368037481146014</v>
      </c>
      <c r="AJ594" s="4">
        <v>424255</v>
      </c>
      <c r="AK594" s="7">
        <f>AL594/(AF594+AH594+AJ594+AL594+AN594+AP594)</f>
        <v>1.7088726822573265E-2</v>
      </c>
      <c r="AL594" s="4">
        <v>13335</v>
      </c>
      <c r="AM594" s="7">
        <f>AN594/(AF594+AH594+AJ594+AL594+AN594+AP594)</f>
        <v>7.3237400668171139E-3</v>
      </c>
      <c r="AN594" s="4">
        <v>5715</v>
      </c>
      <c r="AO594" s="7">
        <f>AP594/(AF594+AH594+AJ594+AL594+AN594+AP594)</f>
        <v>6.7765419900837967E-3</v>
      </c>
      <c r="AP594" s="4">
        <v>5288</v>
      </c>
      <c r="AQ594" s="6">
        <f>AO594+AM594+AK594+AI594+AG594+AE594</f>
        <v>1</v>
      </c>
      <c r="AR594" s="4">
        <v>106251</v>
      </c>
      <c r="AS594" s="4">
        <f>AR594/M594</f>
        <v>4250.04</v>
      </c>
      <c r="AT594" s="4">
        <f>AR594/V594</f>
        <v>4112.2745113090268</v>
      </c>
      <c r="AU594" s="7">
        <f>AR594/(AR594+AV594+AY594+BB594)</f>
        <v>0.27291711617298031</v>
      </c>
      <c r="AV594" s="4">
        <v>141090</v>
      </c>
      <c r="AW594" s="4">
        <f>AV594/M594</f>
        <v>5643.6</v>
      </c>
      <c r="AX594" s="7">
        <f>AV594/(AR594+AV594+AY594+BB594)</f>
        <v>0.3624048330918842</v>
      </c>
      <c r="AY594" s="4">
        <v>61634</v>
      </c>
      <c r="AZ594" s="4">
        <f>AY594/M594</f>
        <v>2465.36</v>
      </c>
      <c r="BA594" s="7">
        <f>AY594/(AR594+AV594+AY594+BB594)</f>
        <v>0.15831355505553329</v>
      </c>
      <c r="BB594" s="4">
        <v>80341</v>
      </c>
      <c r="BC594" s="11">
        <f>BB594/(AR594+AV594+AY594+BB594)</f>
        <v>0.20636449567960216</v>
      </c>
      <c r="BD594" s="9">
        <f>BC594+BA594+AX594+AU594</f>
        <v>1</v>
      </c>
      <c r="BE594" s="14">
        <f>(AF594+AH594+AJ594+AL594+AN594+AP594)</f>
        <v>780339</v>
      </c>
      <c r="BF594" s="14">
        <f t="shared" si="45"/>
        <v>-389316</v>
      </c>
      <c r="BG594" s="13">
        <f>(AF594+AH594+AJ594+AL594+AN594+AP594)-(AR594+AV594+AY594+BB594)</f>
        <v>391023</v>
      </c>
      <c r="BH594" s="13">
        <f t="shared" si="46"/>
        <v>0</v>
      </c>
      <c r="BI594" s="14">
        <f>AF594/W594</f>
        <v>178490.05361930295</v>
      </c>
      <c r="BJ594" s="14">
        <f>AH594/Y594</f>
        <v>225169.35994930289</v>
      </c>
      <c r="BK594" s="14">
        <f>AJ594/AA594</f>
        <v>487503.51443569554</v>
      </c>
      <c r="BL594" s="14">
        <f>BI594+BJ594+BK594</f>
        <v>891162.92800430139</v>
      </c>
      <c r="BM594" s="14">
        <f>(AF594/W594)-AF594</f>
        <v>42619.053619302955</v>
      </c>
      <c r="BN594" s="14">
        <f>AH594/Y594-AH594</f>
        <v>29294.359949302889</v>
      </c>
      <c r="BO594" s="14">
        <f>AJ594/AA594-AJ594</f>
        <v>63248.514435695542</v>
      </c>
      <c r="BP594" s="14">
        <f>BG594/S594</f>
        <v>0.13633995815899583</v>
      </c>
      <c r="BQ594" s="14">
        <f>(BG594-CA594)/S594</f>
        <v>0.13822506175738217</v>
      </c>
      <c r="BR594" s="27">
        <f>BQ594-BP594</f>
        <v>1.8851035983863396E-3</v>
      </c>
      <c r="BS594" s="28">
        <f t="shared" si="47"/>
        <v>2453600</v>
      </c>
      <c r="BT594" s="11">
        <f>BS594/S594</f>
        <v>0.85550906555090656</v>
      </c>
      <c r="BU594" s="14">
        <f>(BE594-AP594)*1/BT594-(BE594-AP594)</f>
        <v>130901.99478317576</v>
      </c>
      <c r="BV594" s="14">
        <f t="shared" si="48"/>
        <v>0.27208472803347278</v>
      </c>
      <c r="BW594" s="27">
        <f>(AR594+AV594+AY594+BB594)/S594</f>
        <v>0.13574476987447698</v>
      </c>
      <c r="BX594" s="13">
        <f>(AF594+AH594+AJ594+AL594+AN594)/N594</f>
        <v>252.70655363547439</v>
      </c>
      <c r="BY594" s="26">
        <f>BX594/K594</f>
        <v>0.31588319204434301</v>
      </c>
      <c r="BZ594" s="11">
        <f>AP594/BE594</f>
        <v>6.7765419900837967E-3</v>
      </c>
      <c r="CA594" s="15">
        <f>-(BM594+BN594+BO594)/M594</f>
        <v>-5406.477120172055</v>
      </c>
      <c r="CB594" s="15">
        <f>BG594-CA594</f>
        <v>396429.47712017206</v>
      </c>
      <c r="CC594" s="18">
        <f t="shared" si="49"/>
        <v>0</v>
      </c>
      <c r="CD594" s="17">
        <f>(AF594/(AF594+AH594+AJ594))/(X594/(X594+Z594+AB594))</f>
        <v>1.3152811832205491</v>
      </c>
      <c r="CE594" s="19">
        <f>(AH594/(AF594+AH594+AJ594))/(Z594/(X594+Z594+AB594))</f>
        <v>1.0243765727038505</v>
      </c>
      <c r="CF594" s="18">
        <f>(AJ594/(AF594+AH594+AJ594))/(AB594/(X594+Z594+AB594))</f>
        <v>0.91932511136570971</v>
      </c>
      <c r="CG594">
        <f>AH594/Z594</f>
        <v>215.95920617420066</v>
      </c>
      <c r="CH594" s="11">
        <f>BB594/BE594</f>
        <v>0.10295653555698228</v>
      </c>
      <c r="CI594" s="14">
        <f>AY594/V594</f>
        <v>2385.4450991522017</v>
      </c>
      <c r="CJ594" s="14">
        <f>AV594/M594</f>
        <v>5643.6</v>
      </c>
      <c r="CK594" s="17">
        <f>N594/V594</f>
        <v>118.70331503877409</v>
      </c>
      <c r="CL594" s="17">
        <f>(AL594+AN594)/N594</f>
        <v>6.2112813824584281</v>
      </c>
      <c r="CM594" s="14">
        <f>AP594/AC594</f>
        <v>5.9954648526077099</v>
      </c>
    </row>
    <row r="595" spans="1:91" x14ac:dyDescent="0.2">
      <c r="A595">
        <v>994</v>
      </c>
      <c r="B595" s="2">
        <v>45200</v>
      </c>
      <c r="C595" s="3" t="s">
        <v>43</v>
      </c>
      <c r="D595" t="s">
        <v>38</v>
      </c>
      <c r="E595" s="3" t="s">
        <v>53</v>
      </c>
      <c r="F595" t="s">
        <v>54</v>
      </c>
      <c r="G595" t="str">
        <f>CONCATENATE(C595,E595)</f>
        <v>SFOYVR</v>
      </c>
      <c r="H595" t="s">
        <v>40</v>
      </c>
      <c r="I595">
        <f>U595/M595</f>
        <v>68.666666666666671</v>
      </c>
      <c r="J595" t="str">
        <f>_xlfn.CONCAT(C595,E595,H595)</f>
        <v>SFOYVRE175</v>
      </c>
      <c r="K595" s="4">
        <v>800</v>
      </c>
      <c r="L595" s="4">
        <f>N595/M595</f>
        <v>61.4</v>
      </c>
      <c r="M595" s="4">
        <v>15</v>
      </c>
      <c r="N595" s="4">
        <v>921</v>
      </c>
      <c r="O595" s="4">
        <f>P595/M595</f>
        <v>8.6666666666666661</v>
      </c>
      <c r="P595" s="4">
        <v>130</v>
      </c>
      <c r="Q595" s="4">
        <v>234</v>
      </c>
      <c r="R595" s="4">
        <v>558</v>
      </c>
      <c r="S595" s="4">
        <f>U595*K595</f>
        <v>824000</v>
      </c>
      <c r="T595" s="7">
        <f>N595/U595</f>
        <v>0.89417475728155338</v>
      </c>
      <c r="U595" s="4">
        <v>1030</v>
      </c>
      <c r="V595" s="4">
        <v>15.436521486643437</v>
      </c>
      <c r="W595" s="7">
        <f>P595/X595</f>
        <v>0.89655172413793105</v>
      </c>
      <c r="X595" s="4">
        <v>145</v>
      </c>
      <c r="Y595" s="7">
        <f>Q595/Z595</f>
        <v>0.89655172413793105</v>
      </c>
      <c r="Z595" s="4">
        <v>261</v>
      </c>
      <c r="AA595" s="7">
        <f>R595/AB595</f>
        <v>0.89423076923076927</v>
      </c>
      <c r="AB595" s="4">
        <v>624</v>
      </c>
      <c r="AC595" s="4">
        <v>0</v>
      </c>
      <c r="AD595" s="4" t="e">
        <f>AP595/AC595</f>
        <v>#DIV/0!</v>
      </c>
      <c r="AE595" s="7">
        <f>AF595/(AF595+AH595+AJ595+AL595+AN595+AP595)</f>
        <v>0.20899412789761163</v>
      </c>
      <c r="AF595" s="4">
        <v>42816</v>
      </c>
      <c r="AG595" s="7">
        <f>AH595/(AF595+AH595+AJ595+AL595+AN595+AP595)</f>
        <v>0.25122152420838884</v>
      </c>
      <c r="AH595" s="4">
        <v>51467</v>
      </c>
      <c r="AI595" s="7">
        <f>AJ595/(AF595+AH595+AJ595+AL595+AN595+AP595)</f>
        <v>0.51256668960838003</v>
      </c>
      <c r="AJ595" s="4">
        <v>105008</v>
      </c>
      <c r="AK595" s="7">
        <f>AL595/(AF595+AH595+AJ595+AL595+AN595+AP595)</f>
        <v>1.9051384556810026E-2</v>
      </c>
      <c r="AL595" s="4">
        <v>3903</v>
      </c>
      <c r="AM595" s="7">
        <f>AN595/(AF595+AH595+AJ595+AL595+AN595+AP595)</f>
        <v>8.1662737288094225E-3</v>
      </c>
      <c r="AN595" s="4">
        <v>1673</v>
      </c>
      <c r="AO595" s="7">
        <f>AP595/(AF595+AH595+AJ595+AL595+AN595+AP595)</f>
        <v>0</v>
      </c>
      <c r="AP595" s="4">
        <v>0</v>
      </c>
      <c r="AQ595" s="6">
        <f>AO595+AM595+AK595+AI595+AG595+AE595</f>
        <v>0.99999999999999989</v>
      </c>
      <c r="AR595" s="4">
        <v>38533</v>
      </c>
      <c r="AS595" s="4">
        <f>AR595/M595</f>
        <v>2568.8666666666668</v>
      </c>
      <c r="AT595" s="4">
        <f>AR595/V595</f>
        <v>2496.2230016225453</v>
      </c>
      <c r="AU595" s="7">
        <f>AR595/(AR595+AV595+AY595+BB595)</f>
        <v>0.29626184032476321</v>
      </c>
      <c r="AV595" s="4">
        <v>47385</v>
      </c>
      <c r="AW595" s="4">
        <f>AV595/M595</f>
        <v>3159</v>
      </c>
      <c r="AX595" s="7">
        <f>AV595/(AR595+AV595+AY595+BB595)</f>
        <v>0.36432064214540533</v>
      </c>
      <c r="AY595" s="4">
        <v>21365</v>
      </c>
      <c r="AZ595" s="4">
        <f>AY595/M595</f>
        <v>1424.3333333333333</v>
      </c>
      <c r="BA595" s="7">
        <f>AY595/(AR595+AV595+AY595+BB595)</f>
        <v>0.16426528478287611</v>
      </c>
      <c r="BB595" s="4">
        <v>22781</v>
      </c>
      <c r="BC595" s="11">
        <f>BB595/(AR595+AV595+AY595+BB595)</f>
        <v>0.17515223274695535</v>
      </c>
      <c r="BD595" s="9">
        <f>BC595+BA595+AX595+AU595</f>
        <v>1</v>
      </c>
      <c r="BE595" s="14">
        <f>(AF595+AH595+AJ595+AL595+AN595+AP595)</f>
        <v>204867</v>
      </c>
      <c r="BF595" s="14">
        <f t="shared" si="45"/>
        <v>-130064</v>
      </c>
      <c r="BG595" s="13">
        <f>(AF595+AH595+AJ595+AL595+AN595+AP595)-(AR595+AV595+AY595+BB595)</f>
        <v>74803</v>
      </c>
      <c r="BH595" s="13">
        <f t="shared" si="46"/>
        <v>0</v>
      </c>
      <c r="BI595" s="14">
        <f>AF595/W595</f>
        <v>47756.307692307695</v>
      </c>
      <c r="BJ595" s="14">
        <f>AH595/Y595</f>
        <v>57405.5</v>
      </c>
      <c r="BK595" s="14">
        <f>AJ595/AA595</f>
        <v>117428.30107526881</v>
      </c>
      <c r="BL595" s="14">
        <f>BI595+BJ595+BK595</f>
        <v>222590.10876757652</v>
      </c>
      <c r="BM595" s="14">
        <f>(AF595/W595)-AF595</f>
        <v>4940.3076923076951</v>
      </c>
      <c r="BN595" s="14">
        <f>AH595/Y595-AH595</f>
        <v>5938.5</v>
      </c>
      <c r="BO595" s="14">
        <f>AJ595/AA595-AJ595</f>
        <v>12420.301075268813</v>
      </c>
      <c r="BP595" s="14">
        <f>BG595/S595</f>
        <v>9.0780339805825241E-2</v>
      </c>
      <c r="BQ595" s="14">
        <f>(BG595-CA595)/S595</f>
        <v>9.2665380968250527E-2</v>
      </c>
      <c r="BR595" s="27">
        <f>BQ595-BP595</f>
        <v>1.8850411624252855E-3</v>
      </c>
      <c r="BS595" s="28">
        <f t="shared" si="47"/>
        <v>736800</v>
      </c>
      <c r="BT595" s="11">
        <f>BS595/S595</f>
        <v>0.89417475728155338</v>
      </c>
      <c r="BU595" s="14">
        <f>(BE595-AP595)*1/BT595-(BE595-AP595)</f>
        <v>24245.931596091221</v>
      </c>
      <c r="BV595" s="14">
        <f t="shared" si="48"/>
        <v>0.24862500000000001</v>
      </c>
      <c r="BW595" s="27">
        <f>(AR595+AV595+AY595+BB595)/S595</f>
        <v>0.15784466019417476</v>
      </c>
      <c r="BX595" s="13">
        <f>(AF595+AH595+AJ595+AL595+AN595)/N595</f>
        <v>222.43973941368077</v>
      </c>
      <c r="BY595" s="26">
        <f>BX595/K595</f>
        <v>0.27804967426710098</v>
      </c>
      <c r="BZ595" s="11">
        <f>AP595/BE595</f>
        <v>0</v>
      </c>
      <c r="CA595" s="15">
        <f>-(BM595+BN595+BO595)/M595</f>
        <v>-1553.2739178384338</v>
      </c>
      <c r="CB595" s="15">
        <f>BG595-CA595</f>
        <v>76356.273917838436</v>
      </c>
      <c r="CC595" s="18">
        <f t="shared" si="49"/>
        <v>0</v>
      </c>
      <c r="CD595" s="17">
        <f>(AF595/(AF595+AH595+AJ595))/(X595/(X595+Z595+AB595))</f>
        <v>1.5261162891415585</v>
      </c>
      <c r="CE595" s="19">
        <f>(AH595/(AF595+AH595+AJ595))/(Z595/(X595+Z595+AB595))</f>
        <v>1.0191494749269303</v>
      </c>
      <c r="CF595" s="18">
        <f>(AJ595/(AF595+AH595+AJ595))/(AB595/(X595+Z595+AB595))</f>
        <v>0.869735777433566</v>
      </c>
      <c r="CG595">
        <f>AH595/Z595</f>
        <v>197.19157088122606</v>
      </c>
      <c r="CH595" s="11">
        <f>BB595/BE595</f>
        <v>0.11119897299223398</v>
      </c>
      <c r="CI595" s="14">
        <f>AY595/V595</f>
        <v>1384.0553403489396</v>
      </c>
      <c r="CJ595" s="14">
        <f>AV595/M595</f>
        <v>3159</v>
      </c>
      <c r="CK595" s="17">
        <f>N595/V595</f>
        <v>59.663700840691469</v>
      </c>
      <c r="CL595" s="17">
        <f>(AL595+AN595)/N595</f>
        <v>6.0542888165038002</v>
      </c>
      <c r="CM595" s="14" t="e">
        <f>AP595/AC595</f>
        <v>#DIV/0!</v>
      </c>
    </row>
    <row r="596" spans="1:91" hidden="1" x14ac:dyDescent="0.2">
      <c r="A596">
        <v>1070</v>
      </c>
      <c r="B596" s="2">
        <v>45231</v>
      </c>
      <c r="C596" s="3" t="s">
        <v>32</v>
      </c>
      <c r="D596" t="s">
        <v>33</v>
      </c>
      <c r="E596" s="3" t="s">
        <v>43</v>
      </c>
      <c r="F596" t="s">
        <v>38</v>
      </c>
      <c r="G596" t="str">
        <f>CONCATENATE(C596,E596)</f>
        <v>HNLSFO</v>
      </c>
      <c r="H596" t="s">
        <v>34</v>
      </c>
      <c r="I596">
        <f>U596/M596</f>
        <v>173.6</v>
      </c>
      <c r="J596" t="str">
        <f>_xlfn.CONCAT(C596,E596,H596)</f>
        <v>HNLSFO737-900</v>
      </c>
      <c r="K596" s="4">
        <v>2399</v>
      </c>
      <c r="L596" s="4">
        <f>N596/M596</f>
        <v>147.1</v>
      </c>
      <c r="M596" s="4">
        <v>10</v>
      </c>
      <c r="N596" s="4">
        <v>1471</v>
      </c>
      <c r="O596" s="4">
        <f>P596/M596</f>
        <v>22.5</v>
      </c>
      <c r="P596" s="4">
        <v>225</v>
      </c>
      <c r="Q596" s="4">
        <v>420</v>
      </c>
      <c r="R596" s="4">
        <v>827</v>
      </c>
      <c r="S596" s="4">
        <f>U596*K596</f>
        <v>4164664</v>
      </c>
      <c r="T596" s="7">
        <f>N596/U596</f>
        <v>0.84735023041474655</v>
      </c>
      <c r="U596" s="4">
        <v>1736</v>
      </c>
      <c r="V596" s="4">
        <v>48.939766020236085</v>
      </c>
      <c r="W596" s="7">
        <f>P596/X596</f>
        <v>1.0044642857142858</v>
      </c>
      <c r="X596" s="4">
        <v>224</v>
      </c>
      <c r="Y596" s="7">
        <f>Q596/Z596</f>
        <v>1.0023866348448687</v>
      </c>
      <c r="Z596" s="4">
        <v>419</v>
      </c>
      <c r="AA596" s="7">
        <f>R596/AB596</f>
        <v>0.7573260073260073</v>
      </c>
      <c r="AB596" s="4">
        <v>1092</v>
      </c>
      <c r="AC596" s="4">
        <v>3097</v>
      </c>
      <c r="AD596" s="4">
        <f>AP596/AC596</f>
        <v>6</v>
      </c>
      <c r="AE596" s="7">
        <f>AF596/(AF596+AH596+AJ596+AL596+AN596+AP596)</f>
        <v>0.23027995943804946</v>
      </c>
      <c r="AF596" s="4">
        <v>129214</v>
      </c>
      <c r="AG596" s="7">
        <f>AH596/(AF596+AH596+AJ596+AL596+AN596+AP596)</f>
        <v>0.2787190550277393</v>
      </c>
      <c r="AH596" s="4">
        <v>156394</v>
      </c>
      <c r="AI596" s="7">
        <f>AJ596/(AF596+AH596+AJ596+AL596+AN596+AP596)</f>
        <v>0.44166546370899473</v>
      </c>
      <c r="AJ596" s="4">
        <v>247826</v>
      </c>
      <c r="AK596" s="7">
        <f>AL596/(AF596+AH596+AJ596+AL596+AN596+AP596)</f>
        <v>1.0324050064425067E-2</v>
      </c>
      <c r="AL596" s="4">
        <v>5793</v>
      </c>
      <c r="AM596" s="7">
        <f>AN596/(AF596+AH596+AJ596+AL596+AN596+AP596)</f>
        <v>5.8953836722109645E-3</v>
      </c>
      <c r="AN596" s="4">
        <v>3308</v>
      </c>
      <c r="AO596" s="7">
        <f>AP596/(AF596+AH596+AJ596+AL596+AN596+AP596)</f>
        <v>3.3116088088580457E-2</v>
      </c>
      <c r="AP596" s="4">
        <v>18582</v>
      </c>
      <c r="AQ596" s="6">
        <f>AO596+AM596+AK596+AI596+AG596+AE596</f>
        <v>1</v>
      </c>
      <c r="AR596" s="4">
        <v>203494</v>
      </c>
      <c r="AS596" s="4">
        <f>AR596/M596</f>
        <v>20349.400000000001</v>
      </c>
      <c r="AT596" s="4">
        <f>AR596/V596</f>
        <v>4158.0501205473138</v>
      </c>
      <c r="AU596" s="7">
        <f>AR596/(AR596+AV596+AY596+BB596)</f>
        <v>0.38938320646911823</v>
      </c>
      <c r="AV596" s="4">
        <v>57199</v>
      </c>
      <c r="AW596" s="4">
        <f>AV596/M596</f>
        <v>5719.9</v>
      </c>
      <c r="AX596" s="7">
        <f>AV596/(AR596+AV596+AY596+BB596)</f>
        <v>0.10944956621240476</v>
      </c>
      <c r="AY596" s="4">
        <v>110008</v>
      </c>
      <c r="AZ596" s="4">
        <f>AY596/M596</f>
        <v>11000.8</v>
      </c>
      <c r="BA596" s="7">
        <f>AY596/(AR596+AV596+AY596+BB596)</f>
        <v>0.21049892270658968</v>
      </c>
      <c r="BB596" s="4">
        <v>151905</v>
      </c>
      <c r="BC596" s="11">
        <f>BB596/(AR596+AV596+AY596+BB596)</f>
        <v>0.29066830461188736</v>
      </c>
      <c r="BD596" s="9">
        <f>BC596+BA596+AX596+AU596</f>
        <v>1</v>
      </c>
      <c r="BE596" s="14">
        <f>(AF596+AH596+AJ596+AL596+AN596+AP596)</f>
        <v>561117</v>
      </c>
      <c r="BF596" s="14">
        <f t="shared" si="45"/>
        <v>-522606</v>
      </c>
      <c r="BG596" s="13">
        <f>(AF596+AH596+AJ596+AL596+AN596+AP596)-(AR596+AV596+AY596+BB596)</f>
        <v>38511</v>
      </c>
      <c r="BH596" s="13">
        <f t="shared" si="46"/>
        <v>0</v>
      </c>
      <c r="BI596" s="14">
        <f>AF596/W596</f>
        <v>128639.71555555554</v>
      </c>
      <c r="BJ596" s="14">
        <f>AH596/Y596</f>
        <v>156021.63333333333</v>
      </c>
      <c r="BK596" s="14">
        <f>AJ596/AA596</f>
        <v>327238.20072551392</v>
      </c>
      <c r="BL596" s="14">
        <f>BI596+BJ596+BK596</f>
        <v>611899.5496144027</v>
      </c>
      <c r="BM596" s="14">
        <f>(AF596/W596)-AF596</f>
        <v>-574.28444444446359</v>
      </c>
      <c r="BN596" s="14">
        <f>AH596/Y596-AH596</f>
        <v>-372.36666666666861</v>
      </c>
      <c r="BO596" s="14">
        <f>AJ596/AA596-AJ596</f>
        <v>79412.200725513918</v>
      </c>
      <c r="BP596" s="14">
        <f>BG596/S596</f>
        <v>9.2470845187030692E-3</v>
      </c>
      <c r="BQ596" s="14">
        <f>(BG596-CA596)/S596</f>
        <v>1.1131163273061231E-2</v>
      </c>
      <c r="BR596" s="27">
        <f>BQ596-BP596</f>
        <v>1.8840787543581618E-3</v>
      </c>
      <c r="BS596" s="28">
        <f t="shared" si="47"/>
        <v>3528929</v>
      </c>
      <c r="BT596" s="11">
        <f>BS596/S596</f>
        <v>0.84735023041474655</v>
      </c>
      <c r="BU596" s="14">
        <f>(BE596-AP596)*1/BT596-(BE596-AP596)</f>
        <v>97737.440516655333</v>
      </c>
      <c r="BV596" s="14">
        <f t="shared" si="48"/>
        <v>0.1347328379912521</v>
      </c>
      <c r="BW596" s="27">
        <f>(AR596+AV596+AY596+BB596)/S596</f>
        <v>0.12548575347254903</v>
      </c>
      <c r="BX596" s="13">
        <f>(AF596+AH596+AJ596+AL596+AN596)/N596</f>
        <v>368.82053025152959</v>
      </c>
      <c r="BY596" s="26">
        <f>BX596/K596</f>
        <v>0.15373927897104192</v>
      </c>
      <c r="BZ596" s="11">
        <f>AP596/BE596</f>
        <v>3.3116088088580457E-2</v>
      </c>
      <c r="CA596" s="15">
        <f>-(BM596+BN596+BO596)/M596</f>
        <v>-7846.5549614402789</v>
      </c>
      <c r="CB596" s="15">
        <f>BG596-CA596</f>
        <v>46357.554961440277</v>
      </c>
      <c r="CC596" s="18">
        <f t="shared" si="49"/>
        <v>0</v>
      </c>
      <c r="CD596" s="17">
        <f>(AF596/(AF596+AH596+AJ596))/(X596/(X596+Z596+AB596))</f>
        <v>1.8762052133641918</v>
      </c>
      <c r="CE596" s="19">
        <f>(AH596/(AF596+AH596+AJ596))/(Z596/(X596+Z596+AB596))</f>
        <v>1.2140172295462526</v>
      </c>
      <c r="CF596" s="18">
        <f>(AJ596/(AF596+AH596+AJ596))/(AB596/(X596+Z596+AB596))</f>
        <v>0.73814726467631975</v>
      </c>
      <c r="CG596">
        <f>AH596/Z596</f>
        <v>373.25536992840097</v>
      </c>
      <c r="CH596" s="11">
        <f>BB596/BE596</f>
        <v>0.27071894096953042</v>
      </c>
      <c r="CI596" s="14">
        <f>AY596/V596</f>
        <v>2247.8243961058752</v>
      </c>
      <c r="CJ596" s="14">
        <f>AV596/M596</f>
        <v>5719.9</v>
      </c>
      <c r="CK596" s="17">
        <f>N596/V596</f>
        <v>30.057356616534634</v>
      </c>
      <c r="CL596" s="17">
        <f>(AL596+AN596)/N596</f>
        <v>6.1869476546566959</v>
      </c>
      <c r="CM596" s="14">
        <f>AP596/AC596</f>
        <v>6</v>
      </c>
    </row>
    <row r="597" spans="1:91" hidden="1" x14ac:dyDescent="0.2">
      <c r="A597">
        <v>1093</v>
      </c>
      <c r="B597" s="2">
        <v>45231</v>
      </c>
      <c r="C597" s="3" t="s">
        <v>37</v>
      </c>
      <c r="D597" t="s">
        <v>38</v>
      </c>
      <c r="E597" s="3" t="s">
        <v>32</v>
      </c>
      <c r="F597" t="s">
        <v>33</v>
      </c>
      <c r="G597" t="str">
        <f>CONCATENATE(C597,E597)</f>
        <v>LAXHNL</v>
      </c>
      <c r="H597" t="s">
        <v>35</v>
      </c>
      <c r="I597">
        <f>U597/M597</f>
        <v>183</v>
      </c>
      <c r="J597" t="str">
        <f>_xlfn.CONCAT(C597,E597,H597)</f>
        <v>LAXHNL737-Max 9</v>
      </c>
      <c r="K597" s="4">
        <v>2556</v>
      </c>
      <c r="L597" s="4">
        <f>N597/M597</f>
        <v>161.77777777777777</v>
      </c>
      <c r="M597" s="4">
        <v>9</v>
      </c>
      <c r="N597" s="4">
        <v>1456</v>
      </c>
      <c r="O597" s="4">
        <f>P597/M597</f>
        <v>19.222222222222221</v>
      </c>
      <c r="P597" s="4">
        <v>173</v>
      </c>
      <c r="Q597" s="4">
        <v>323</v>
      </c>
      <c r="R597" s="4">
        <v>961</v>
      </c>
      <c r="S597" s="4">
        <f>U597*K597</f>
        <v>4209732</v>
      </c>
      <c r="T597" s="7">
        <f>N597/U597</f>
        <v>0.88403157255616271</v>
      </c>
      <c r="U597" s="4">
        <v>1647</v>
      </c>
      <c r="V597" s="4">
        <v>53.017934782608691</v>
      </c>
      <c r="W597" s="7">
        <f>P597/X597</f>
        <v>0.81220657276995301</v>
      </c>
      <c r="X597" s="4">
        <v>213</v>
      </c>
      <c r="Y597" s="7">
        <f>Q597/Z597</f>
        <v>0.81155778894472363</v>
      </c>
      <c r="Z597" s="4">
        <v>398</v>
      </c>
      <c r="AA597" s="7">
        <f>R597/AB597</f>
        <v>0.92760617760617758</v>
      </c>
      <c r="AB597" s="4">
        <v>1036</v>
      </c>
      <c r="AC597" s="4">
        <v>2726</v>
      </c>
      <c r="AD597" s="4">
        <f>AP597/AC597</f>
        <v>5.9988994864269989</v>
      </c>
      <c r="AE597" s="7">
        <f>AF597/(AF597+AH597+AJ597+AL597+AN597+AP597)</f>
        <v>0.21508451197574571</v>
      </c>
      <c r="AF597" s="4">
        <v>108685</v>
      </c>
      <c r="AG597" s="7">
        <f>AH597/(AF597+AH597+AJ597+AL597+AN597+AP597)</f>
        <v>0.20408934660299655</v>
      </c>
      <c r="AH597" s="4">
        <v>103129</v>
      </c>
      <c r="AI597" s="7">
        <f>AJ597/(AF597+AH597+AJ597+AL597+AN597+AP597)</f>
        <v>0.52946193745262837</v>
      </c>
      <c r="AJ597" s="4">
        <v>267544</v>
      </c>
      <c r="AK597" s="7">
        <f>AL597/(AF597+AH597+AJ597+AL597+AN597+AP597)</f>
        <v>1.3298688139826207E-2</v>
      </c>
      <c r="AL597" s="4">
        <v>6720</v>
      </c>
      <c r="AM597" s="7">
        <f>AN597/(AF597+AH597+AJ597+AL597+AN597+AP597)</f>
        <v>5.7033957171099894E-3</v>
      </c>
      <c r="AN597" s="4">
        <v>2882</v>
      </c>
      <c r="AO597" s="7">
        <f>AP597/(AF597+AH597+AJ597+AL597+AN597+AP597)</f>
        <v>3.2362120111693149E-2</v>
      </c>
      <c r="AP597" s="4">
        <v>16353</v>
      </c>
      <c r="AQ597" s="6">
        <f>AO597+AM597+AK597+AI597+AG597+AE597</f>
        <v>1</v>
      </c>
      <c r="AR597" s="4">
        <v>233136</v>
      </c>
      <c r="AS597" s="4">
        <f>AR597/M597</f>
        <v>25904</v>
      </c>
      <c r="AT597" s="4">
        <f>AR597/V597</f>
        <v>4397.304439637941</v>
      </c>
      <c r="AU597" s="7">
        <f>AR597/(AR597+AV597+AY597+BB597)</f>
        <v>0.39950716208643855</v>
      </c>
      <c r="AV597" s="4">
        <v>60842</v>
      </c>
      <c r="AW597" s="4">
        <f>AV597/M597</f>
        <v>6760.2222222222226</v>
      </c>
      <c r="AX597" s="7">
        <f>AV597/(AR597+AV597+AY597+BB597)</f>
        <v>0.10426023761093565</v>
      </c>
      <c r="AY597" s="4">
        <v>125476</v>
      </c>
      <c r="AZ597" s="4">
        <f>AY597/M597</f>
        <v>13941.777777777777</v>
      </c>
      <c r="BA597" s="7">
        <f>AY597/(AR597+AV597+AY597+BB597)</f>
        <v>0.21501853283044217</v>
      </c>
      <c r="BB597" s="4">
        <v>164105</v>
      </c>
      <c r="BC597" s="11">
        <f>BB597/(AR597+AV597+AY597+BB597)</f>
        <v>0.28121406747218364</v>
      </c>
      <c r="BD597" s="9">
        <f>BC597+BA597+AX597+AU597</f>
        <v>1</v>
      </c>
      <c r="BE597" s="14">
        <f>(AF597+AH597+AJ597+AL597+AN597+AP597)</f>
        <v>505313</v>
      </c>
      <c r="BF597" s="14">
        <f t="shared" si="45"/>
        <v>-583559</v>
      </c>
      <c r="BG597" s="13">
        <f>(AF597+AH597+AJ597+AL597+AN597+AP597)-(AR597+AV597+AY597+BB597)</f>
        <v>-78246</v>
      </c>
      <c r="BH597" s="13">
        <f t="shared" si="46"/>
        <v>1</v>
      </c>
      <c r="BI597" s="14">
        <f>AF597/W597</f>
        <v>133814.47976878614</v>
      </c>
      <c r="BJ597" s="14">
        <f>AH597/Y597</f>
        <v>127075.36222910216</v>
      </c>
      <c r="BK597" s="14">
        <f>AJ597/AA597</f>
        <v>288424.12486992718</v>
      </c>
      <c r="BL597" s="14">
        <f>BI597+BJ597+BK597</f>
        <v>549313.96686781547</v>
      </c>
      <c r="BM597" s="14">
        <f>(AF597/W597)-AF597</f>
        <v>25129.479768786143</v>
      </c>
      <c r="BN597" s="14">
        <f>AH597/Y597-AH597</f>
        <v>23946.36222910216</v>
      </c>
      <c r="BO597" s="14">
        <f>AJ597/AA597-AJ597</f>
        <v>20880.124869927182</v>
      </c>
      <c r="BP597" s="14">
        <f>BG597/S597</f>
        <v>-1.8586931424613252E-2</v>
      </c>
      <c r="BQ597" s="14">
        <f>(BG597-CA597)/S597</f>
        <v>-1.6740522862848498E-2</v>
      </c>
      <c r="BR597" s="27">
        <f>BQ597-BP597</f>
        <v>1.8464085617647535E-3</v>
      </c>
      <c r="BS597" s="28">
        <f t="shared" si="47"/>
        <v>3721536</v>
      </c>
      <c r="BT597" s="11">
        <f>BS597/S597</f>
        <v>0.88403157255616271</v>
      </c>
      <c r="BU597" s="14">
        <f>(BE597-AP597)*1/BT597-(BE597-AP597)</f>
        <v>64142.417582417605</v>
      </c>
      <c r="BV597" s="14">
        <f t="shared" si="48"/>
        <v>0.12003448200503025</v>
      </c>
      <c r="BW597" s="27">
        <f>(AR597+AV597+AY597+BB597)/S597</f>
        <v>0.13862141342964351</v>
      </c>
      <c r="BX597" s="13">
        <f>(AF597+AH597+AJ597+AL597+AN597)/N597</f>
        <v>335.82417582417582</v>
      </c>
      <c r="BY597" s="26">
        <f>BX597/K597</f>
        <v>0.13138661025984968</v>
      </c>
      <c r="BZ597" s="11">
        <f>AP597/BE597</f>
        <v>3.2362120111693149E-2</v>
      </c>
      <c r="CA597" s="15">
        <f>-(BM597+BN597+BO597)/M597</f>
        <v>-7772.8852075350542</v>
      </c>
      <c r="CB597" s="15">
        <f>BG597-CA597</f>
        <v>-70473.114792464941</v>
      </c>
      <c r="CC597" s="18">
        <f t="shared" si="49"/>
        <v>1</v>
      </c>
      <c r="CD597" s="17">
        <f>(AF597/(AF597+AH597+AJ597))/(X597/(X597+Z597+AB597))</f>
        <v>1.7531683662109339</v>
      </c>
      <c r="CE597" s="19">
        <f>(AH597/(AF597+AH597+AJ597))/(Z597/(X597+Z597+AB597))</f>
        <v>0.89028971035191729</v>
      </c>
      <c r="CF597" s="18">
        <f>(AJ597/(AF597+AH597+AJ597))/(AB597/(X597+Z597+AB597))</f>
        <v>0.88729713636776841</v>
      </c>
      <c r="CG597">
        <f>AH597/Z597</f>
        <v>259.1180904522613</v>
      </c>
      <c r="CH597" s="11">
        <f>BB597/BE597</f>
        <v>0.32475910970032434</v>
      </c>
      <c r="CI597" s="14">
        <f>AY597/V597</f>
        <v>2366.6708353407894</v>
      </c>
      <c r="CJ597" s="14">
        <f>AV597/M597</f>
        <v>6760.2222222222226</v>
      </c>
      <c r="CK597" s="17">
        <f>N597/V597</f>
        <v>27.462405051612972</v>
      </c>
      <c r="CL597" s="17">
        <f>(AL597+AN597)/N597</f>
        <v>6.5947802197802199</v>
      </c>
      <c r="CM597" s="14">
        <f>AP597/AC597</f>
        <v>5.9988994864269989</v>
      </c>
    </row>
    <row r="598" spans="1:91" hidden="1" x14ac:dyDescent="0.2">
      <c r="A598">
        <v>672</v>
      </c>
      <c r="B598" s="2">
        <v>45170</v>
      </c>
      <c r="C598" s="3" t="s">
        <v>37</v>
      </c>
      <c r="D598" t="s">
        <v>38</v>
      </c>
      <c r="E598" s="3" t="s">
        <v>52</v>
      </c>
      <c r="F598" t="s">
        <v>33</v>
      </c>
      <c r="G598" t="str">
        <f>CONCATENATE(C598,E598)</f>
        <v>LAXOGG</v>
      </c>
      <c r="H598" t="s">
        <v>48</v>
      </c>
      <c r="I598">
        <f>U598/M598</f>
        <v>191.71428571428572</v>
      </c>
      <c r="J598" t="str">
        <f>_xlfn.CONCAT(C598,E598,H598)</f>
        <v>LAXOGGA321</v>
      </c>
      <c r="K598" s="4">
        <v>2486</v>
      </c>
      <c r="L598" s="4">
        <f>N598/M598</f>
        <v>95.114285714285714</v>
      </c>
      <c r="M598" s="4">
        <v>35</v>
      </c>
      <c r="N598" s="4">
        <v>3329</v>
      </c>
      <c r="O598" s="4">
        <f>P598/M598</f>
        <v>10.885714285714286</v>
      </c>
      <c r="P598" s="4">
        <v>381</v>
      </c>
      <c r="Q598" s="4">
        <v>818</v>
      </c>
      <c r="R598" s="4">
        <v>2131</v>
      </c>
      <c r="S598" s="4">
        <f>U598*K598</f>
        <v>16681060</v>
      </c>
      <c r="T598" s="7">
        <f>N598/U598</f>
        <v>0.49612518628912072</v>
      </c>
      <c r="U598" s="4">
        <v>6710</v>
      </c>
      <c r="V598" s="4">
        <v>195.16396103896102</v>
      </c>
      <c r="W598" s="7">
        <f>P598/X598</f>
        <v>0.44148319814600234</v>
      </c>
      <c r="X598" s="4">
        <v>863</v>
      </c>
      <c r="Y598" s="7">
        <f>Q598/Z598</f>
        <v>0.50431565967940817</v>
      </c>
      <c r="Z598" s="4">
        <v>1622</v>
      </c>
      <c r="AA598" s="7">
        <f>R598/AB598</f>
        <v>0.50425934690014196</v>
      </c>
      <c r="AB598" s="4">
        <v>4226</v>
      </c>
      <c r="AC598" s="4">
        <v>8768</v>
      </c>
      <c r="AD598" s="4">
        <f>AP598/AC598</f>
        <v>5.999543795620438</v>
      </c>
      <c r="AE598" s="7">
        <f>AF598/(AF598+AH598+AJ598+AL598+AN598+AP598)</f>
        <v>0.15764042592040045</v>
      </c>
      <c r="AF598" s="4">
        <v>176990</v>
      </c>
      <c r="AG598" s="7">
        <f>AH598/(AF598+AH598+AJ598+AL598+AN598+AP598)</f>
        <v>0.22504932108359424</v>
      </c>
      <c r="AH598" s="4">
        <v>252673</v>
      </c>
      <c r="AI598" s="7">
        <f>AJ598/(AF598+AH598+AJ598+AL598+AN598+AP598)</f>
        <v>0.54579178709324028</v>
      </c>
      <c r="AJ598" s="4">
        <v>612785</v>
      </c>
      <c r="AK598" s="7">
        <f>AL598/(AF598+AH598+AJ598+AL598+AN598+AP598)</f>
        <v>1.3279952259863103E-2</v>
      </c>
      <c r="AL598" s="4">
        <v>14910</v>
      </c>
      <c r="AM598" s="7">
        <f>AN598/(AF598+AH598+AJ598+AL598+AN598+AP598)</f>
        <v>1.1385488245327301E-2</v>
      </c>
      <c r="AN598" s="4">
        <v>12783</v>
      </c>
      <c r="AO598" s="7">
        <f>AP598/(AF598+AH598+AJ598+AL598+AN598+AP598)</f>
        <v>4.6853025397574695E-2</v>
      </c>
      <c r="AP598" s="4">
        <v>52604</v>
      </c>
      <c r="AQ598" s="6">
        <f>AO598+AM598+AK598+AI598+AG598+AE598</f>
        <v>1</v>
      </c>
      <c r="AR598" s="4">
        <v>881947</v>
      </c>
      <c r="AS598" s="4">
        <f>AR598/M598</f>
        <v>25198.485714285714</v>
      </c>
      <c r="AT598" s="4">
        <f>AR598/V598</f>
        <v>4519.0054316633541</v>
      </c>
      <c r="AU598" s="7">
        <f>AR598/(AR598+AV598+AY598+BB598)</f>
        <v>0.3951672885772764</v>
      </c>
      <c r="AV598" s="4">
        <v>239898</v>
      </c>
      <c r="AW598" s="4">
        <f>AV598/M598</f>
        <v>6854.2285714285717</v>
      </c>
      <c r="AX598" s="7">
        <f>AV598/(AR598+AV598+AY598+BB598)</f>
        <v>0.10748927338616886</v>
      </c>
      <c r="AY598" s="4">
        <v>508020</v>
      </c>
      <c r="AZ598" s="4">
        <f>AY598/M598</f>
        <v>14514.857142857143</v>
      </c>
      <c r="BA598" s="7">
        <f>AY598/(AR598+AV598+AY598+BB598)</f>
        <v>0.22762465992063918</v>
      </c>
      <c r="BB598" s="4">
        <v>601967</v>
      </c>
      <c r="BC598" s="11">
        <f>BB598/(AR598+AV598+AY598+BB598)</f>
        <v>0.26971877811591555</v>
      </c>
      <c r="BD598" s="9">
        <f>BC598+BA598+AX598+AU598</f>
        <v>1</v>
      </c>
      <c r="BE598" s="14">
        <f>(AF598+AH598+AJ598+AL598+AN598+AP598)</f>
        <v>1122745</v>
      </c>
      <c r="BF598" s="14">
        <f t="shared" si="45"/>
        <v>-2231832</v>
      </c>
      <c r="BG598" s="13">
        <f>(AF598+AH598+AJ598+AL598+AN598+AP598)-(AR598+AV598+AY598+BB598)</f>
        <v>-1109087</v>
      </c>
      <c r="BH598" s="13">
        <f t="shared" si="46"/>
        <v>1</v>
      </c>
      <c r="BI598" s="14">
        <f>AF598/W598</f>
        <v>400898.60892388452</v>
      </c>
      <c r="BJ598" s="14">
        <f>AH598/Y598</f>
        <v>501021.52322738385</v>
      </c>
      <c r="BK598" s="14">
        <f>AJ598/AA598</f>
        <v>1215217.9305490381</v>
      </c>
      <c r="BL598" s="14">
        <f>BI598+BJ598+BK598</f>
        <v>2117138.0627003065</v>
      </c>
      <c r="BM598" s="14">
        <f>(AF598/W598)-AF598</f>
        <v>223908.60892388452</v>
      </c>
      <c r="BN598" s="14">
        <f>AH598/Y598-AH598</f>
        <v>248348.52322738385</v>
      </c>
      <c r="BO598" s="14">
        <f>AJ598/AA598-AJ598</f>
        <v>602432.93054903811</v>
      </c>
      <c r="BP598" s="14">
        <f>BG598/S598</f>
        <v>-6.6487801134939864E-2</v>
      </c>
      <c r="BQ598" s="14">
        <f>(BG598-CA598)/S598</f>
        <v>-6.4647064972917445E-2</v>
      </c>
      <c r="BR598" s="27">
        <f>BQ598-BP598</f>
        <v>1.8407361620224189E-3</v>
      </c>
      <c r="BS598" s="28">
        <f t="shared" si="47"/>
        <v>8275894</v>
      </c>
      <c r="BT598" s="11">
        <f>BS598/S598</f>
        <v>0.49612518628912072</v>
      </c>
      <c r="BU598" s="14">
        <f>(BE598-AP598)*1/BT598-(BE598-AP598)</f>
        <v>1086856.9303094023</v>
      </c>
      <c r="BV598" s="14">
        <f t="shared" si="48"/>
        <v>6.7306574042656761E-2</v>
      </c>
      <c r="BW598" s="27">
        <f>(AR598+AV598+AY598+BB598)/S598</f>
        <v>0.13379437517759663</v>
      </c>
      <c r="BX598" s="13">
        <f>(AF598+AH598+AJ598+AL598+AN598)/N598</f>
        <v>321.46019825773504</v>
      </c>
      <c r="BY598" s="26">
        <f>BX598/K598</f>
        <v>0.12930820525250805</v>
      </c>
      <c r="BZ598" s="11">
        <f>AP598/BE598</f>
        <v>4.6853025397574695E-2</v>
      </c>
      <c r="CA598" s="15">
        <f>-(BM598+BN598+BO598)/M598</f>
        <v>-30705.4303628659</v>
      </c>
      <c r="CB598" s="15">
        <f>BG598-CA598</f>
        <v>-1078381.5696371342</v>
      </c>
      <c r="CC598" s="18">
        <f t="shared" si="49"/>
        <v>1</v>
      </c>
      <c r="CD598" s="17">
        <f>(AF598/(AF598+AH598+AJ598))/(X598/(X598+Z598+AB598))</f>
        <v>1.3202943716278568</v>
      </c>
      <c r="CE598" s="19">
        <f>(AH598/(AF598+AH598+AJ598))/(Z598/(X598+Z598+AB598))</f>
        <v>1.002861191189673</v>
      </c>
      <c r="CF598" s="18">
        <f>(AJ598/(AF598+AH598+AJ598))/(AB598/(X598+Z598+AB598))</f>
        <v>0.9334938724977544</v>
      </c>
      <c r="CG598">
        <f>AH598/Z598</f>
        <v>155.77866831072751</v>
      </c>
      <c r="CH598" s="11">
        <f>BB598/BE598</f>
        <v>0.5361564736427239</v>
      </c>
      <c r="CI598" s="14">
        <f>AY598/V598</f>
        <v>2603.0420641984347</v>
      </c>
      <c r="CJ598" s="14">
        <f>AV598/M598</f>
        <v>6854.2285714285717</v>
      </c>
      <c r="CK598" s="17">
        <f>N598/V598</f>
        <v>17.05745252493325</v>
      </c>
      <c r="CL598" s="17">
        <f>(AL598+AN598)/N598</f>
        <v>8.318714328627216</v>
      </c>
      <c r="CM598" s="14">
        <f>AP598/AC598</f>
        <v>5.999543795620438</v>
      </c>
    </row>
    <row r="599" spans="1:91" hidden="1" x14ac:dyDescent="0.2">
      <c r="A599">
        <v>384</v>
      </c>
      <c r="B599" s="2">
        <v>44835</v>
      </c>
      <c r="C599" s="3" t="s">
        <v>53</v>
      </c>
      <c r="D599" t="s">
        <v>54</v>
      </c>
      <c r="E599" s="3" t="s">
        <v>37</v>
      </c>
      <c r="F599" t="s">
        <v>38</v>
      </c>
      <c r="G599" t="str">
        <f>CONCATENATE(C599,E599)</f>
        <v>YVRLAX</v>
      </c>
      <c r="H599" t="s">
        <v>34</v>
      </c>
      <c r="I599">
        <f>U599/M599</f>
        <v>179</v>
      </c>
      <c r="J599" t="str">
        <f>_xlfn.CONCAT(C599,E599,H599)</f>
        <v>YVRLAX737-900</v>
      </c>
      <c r="K599" s="4">
        <v>1080</v>
      </c>
      <c r="L599" s="4">
        <f>N599/M599</f>
        <v>167</v>
      </c>
      <c r="M599" s="4">
        <v>6</v>
      </c>
      <c r="N599" s="4">
        <v>1002</v>
      </c>
      <c r="O599" s="4">
        <f>P599/M599</f>
        <v>23</v>
      </c>
      <c r="P599" s="4">
        <v>138</v>
      </c>
      <c r="Q599" s="4">
        <v>258</v>
      </c>
      <c r="R599" s="4">
        <v>606</v>
      </c>
      <c r="S599" s="4">
        <f>U599*K599</f>
        <v>1159920</v>
      </c>
      <c r="T599" s="7">
        <f>N599/U599</f>
        <v>0.93296089385474856</v>
      </c>
      <c r="U599" s="4">
        <v>1074</v>
      </c>
      <c r="V599" s="4">
        <v>3.8818705957719413</v>
      </c>
      <c r="W599" s="7">
        <f>P599/X599</f>
        <v>1</v>
      </c>
      <c r="X599" s="4">
        <v>138</v>
      </c>
      <c r="Y599" s="7">
        <f>Q599/Z599</f>
        <v>1</v>
      </c>
      <c r="Z599" s="4">
        <v>258</v>
      </c>
      <c r="AA599" s="7">
        <f>R599/AB599</f>
        <v>0.89380530973451322</v>
      </c>
      <c r="AB599" s="4">
        <v>678</v>
      </c>
      <c r="AC599" s="4">
        <v>0</v>
      </c>
      <c r="AD599" s="4" t="e">
        <f>AP599/AC599</f>
        <v>#DIV/0!</v>
      </c>
      <c r="AE599" s="7">
        <f>AF599/(AF599+AH599+AJ599+AL599+AN599+AP599)</f>
        <v>0.23768389675374954</v>
      </c>
      <c r="AF599" s="4">
        <v>53105</v>
      </c>
      <c r="AG599" s="7">
        <f>AH599/(AF599+AH599+AJ599+AL599+AN599+AP599)</f>
        <v>0.25037708065721692</v>
      </c>
      <c r="AH599" s="4">
        <v>55941</v>
      </c>
      <c r="AI599" s="7">
        <f>AJ599/(AF599+AH599+AJ599+AL599+AN599+AP599)</f>
        <v>0.48213062879598256</v>
      </c>
      <c r="AJ599" s="4">
        <v>107721</v>
      </c>
      <c r="AK599" s="7">
        <f>AL599/(AF599+AH599+AJ599+AL599+AN599+AP599)</f>
        <v>1.6246917337653908E-2</v>
      </c>
      <c r="AL599" s="4">
        <v>3630</v>
      </c>
      <c r="AM599" s="7">
        <f>AN599/(AF599+AH599+AJ599+AL599+AN599+AP599)</f>
        <v>1.3561476455397065E-2</v>
      </c>
      <c r="AN599" s="4">
        <v>3030</v>
      </c>
      <c r="AO599" s="7">
        <f>AP599/(AF599+AH599+AJ599+AL599+AN599+AP599)</f>
        <v>0</v>
      </c>
      <c r="AP599" s="4">
        <v>0</v>
      </c>
      <c r="AQ599" s="6">
        <f>AO599+AM599+AK599+AI599+AG599+AE599</f>
        <v>1</v>
      </c>
      <c r="AR599" s="4">
        <v>14295</v>
      </c>
      <c r="AS599" s="4">
        <f>AR599/M599</f>
        <v>2382.5</v>
      </c>
      <c r="AT599" s="4">
        <f>AR599/V599</f>
        <v>3682.5029704931017</v>
      </c>
      <c r="AU599" s="7">
        <f>AR599/(AR599+AV599+AY599+BB599)</f>
        <v>0.21094026679258648</v>
      </c>
      <c r="AV599" s="4">
        <v>31437</v>
      </c>
      <c r="AW599" s="4">
        <f>AV599/M599</f>
        <v>5239.5</v>
      </c>
      <c r="AX599" s="7">
        <f>AV599/(AR599+AV599+AY599+BB599)</f>
        <v>0.46389151221815605</v>
      </c>
      <c r="AY599" s="4">
        <v>12711</v>
      </c>
      <c r="AZ599" s="4">
        <f>AY599/M599</f>
        <v>2118.5</v>
      </c>
      <c r="BA599" s="7">
        <f>AY599/(AR599+AV599+AY599+BB599)</f>
        <v>0.18756640302207531</v>
      </c>
      <c r="BB599" s="4">
        <v>9325</v>
      </c>
      <c r="BC599" s="11">
        <f>BB599/(AR599+AV599+AY599+BB599)</f>
        <v>0.13760181796718216</v>
      </c>
      <c r="BD599" s="9">
        <f>BC599+BA599+AX599+AU599</f>
        <v>1</v>
      </c>
      <c r="BE599" s="14">
        <f>(AF599+AH599+AJ599+AL599+AN599+AP599)</f>
        <v>223427</v>
      </c>
      <c r="BF599" s="14">
        <f t="shared" si="45"/>
        <v>-67768</v>
      </c>
      <c r="BG599" s="13">
        <f>(AF599+AH599+AJ599+AL599+AN599+AP599)-(AR599+AV599+AY599+BB599)</f>
        <v>155659</v>
      </c>
      <c r="BH599" s="13">
        <f t="shared" si="46"/>
        <v>0</v>
      </c>
      <c r="BI599" s="14">
        <f>AF599/W599</f>
        <v>53105</v>
      </c>
      <c r="BJ599" s="14">
        <f>AH599/Y599</f>
        <v>55941</v>
      </c>
      <c r="BK599" s="14">
        <f>AJ599/AA599</f>
        <v>120519.53465346535</v>
      </c>
      <c r="BL599" s="14">
        <f>BI599+BJ599+BK599</f>
        <v>229565.53465346535</v>
      </c>
      <c r="BM599" s="14">
        <f>(AF599/W599)-AF599</f>
        <v>0</v>
      </c>
      <c r="BN599" s="14">
        <f>AH599/Y599-AH599</f>
        <v>0</v>
      </c>
      <c r="BO599" s="14">
        <f>AJ599/AA599-AJ599</f>
        <v>12798.534653465351</v>
      </c>
      <c r="BP599" s="14">
        <f>BG599/S599</f>
        <v>0.13419804814125111</v>
      </c>
      <c r="BQ599" s="14">
        <f>(BG599-CA599)/S599</f>
        <v>0.136037044890088</v>
      </c>
      <c r="BR599" s="27">
        <f>BQ599-BP599</f>
        <v>1.8389967488368908E-3</v>
      </c>
      <c r="BS599" s="28">
        <f t="shared" si="47"/>
        <v>1082160</v>
      </c>
      <c r="BT599" s="11">
        <f>BS599/S599</f>
        <v>0.93296089385474856</v>
      </c>
      <c r="BU599" s="14">
        <f>(BE599-AP599)*1/BT599-(BE599-AP599)</f>
        <v>16054.634730538935</v>
      </c>
      <c r="BV599" s="14">
        <f t="shared" si="48"/>
        <v>0.19262276708738535</v>
      </c>
      <c r="BW599" s="27">
        <f>(AR599+AV599+AY599+BB599)/S599</f>
        <v>5.8424718946134213E-2</v>
      </c>
      <c r="BX599" s="13">
        <f>(AF599+AH599+AJ599+AL599+AN599)/N599</f>
        <v>222.98103792415171</v>
      </c>
      <c r="BY599" s="26">
        <f>BX599/K599</f>
        <v>0.20646392400384417</v>
      </c>
      <c r="BZ599" s="11">
        <f>AP599/BE599</f>
        <v>0</v>
      </c>
      <c r="CA599" s="15">
        <f>-(BM599+BN599+BO599)/M599</f>
        <v>-2133.0891089108918</v>
      </c>
      <c r="CB599" s="15">
        <f>BG599-CA599</f>
        <v>157792.08910891088</v>
      </c>
      <c r="CC599" s="18">
        <f t="shared" si="49"/>
        <v>0</v>
      </c>
      <c r="CD599" s="17">
        <f>(AF599/(AF599+AH599+AJ599))/(X599/(X599+Z599+AB599))</f>
        <v>1.9066344728792144</v>
      </c>
      <c r="CE599" s="19">
        <f>(AH599/(AF599+AH599+AJ599))/(Z599/(X599+Z599+AB599))</f>
        <v>1.0742902490628401</v>
      </c>
      <c r="CF599" s="18">
        <f>(AJ599/(AF599+AH599+AJ599))/(AB599/(X599+Z599+AB599))</f>
        <v>0.78719403906261909</v>
      </c>
      <c r="CG599">
        <f>AH599/Z599</f>
        <v>216.82558139534885</v>
      </c>
      <c r="CH599" s="11">
        <f>BB599/BE599</f>
        <v>4.1736227045075125E-2</v>
      </c>
      <c r="CI599" s="14">
        <f>AY599/V599</f>
        <v>3274.4522740774969</v>
      </c>
      <c r="CJ599" s="14">
        <f>AV599/M599</f>
        <v>5239.5</v>
      </c>
      <c r="CK599" s="17">
        <f>N599/V599</f>
        <v>258.12297841441676</v>
      </c>
      <c r="CL599" s="17">
        <f>(AL599+AN599)/N599</f>
        <v>6.6467065868263475</v>
      </c>
      <c r="CM599" s="14" t="e">
        <f>AP599/AC599</f>
        <v>#DIV/0!</v>
      </c>
    </row>
    <row r="600" spans="1:91" hidden="1" x14ac:dyDescent="0.2">
      <c r="A600">
        <v>745</v>
      </c>
      <c r="B600" s="2">
        <v>45170</v>
      </c>
      <c r="C600" s="3" t="s">
        <v>41</v>
      </c>
      <c r="D600" t="s">
        <v>42</v>
      </c>
      <c r="E600" s="3" t="s">
        <v>57</v>
      </c>
      <c r="F600" t="s">
        <v>56</v>
      </c>
      <c r="G600" t="str">
        <f>CONCATENATE(C600,E600)</f>
        <v>SEAYYC</v>
      </c>
      <c r="H600" t="s">
        <v>30</v>
      </c>
      <c r="I600">
        <f>U600/M600</f>
        <v>129</v>
      </c>
      <c r="J600" t="str">
        <f>_xlfn.CONCAT(C600,E600,H600)</f>
        <v>SEAYYC737-700</v>
      </c>
      <c r="K600" s="4">
        <v>452</v>
      </c>
      <c r="L600" s="4">
        <f>N600/M600</f>
        <v>118</v>
      </c>
      <c r="M600" s="4">
        <v>22</v>
      </c>
      <c r="N600" s="4">
        <v>2596</v>
      </c>
      <c r="O600" s="4">
        <f>P600/M600</f>
        <v>16.636363636363637</v>
      </c>
      <c r="P600" s="4">
        <v>366</v>
      </c>
      <c r="Q600" s="4">
        <v>636</v>
      </c>
      <c r="R600" s="4">
        <v>1594</v>
      </c>
      <c r="S600" s="4">
        <f>U600*K600</f>
        <v>1282776</v>
      </c>
      <c r="T600" s="7">
        <f>N600/U600</f>
        <v>0.9147286821705426</v>
      </c>
      <c r="U600" s="4">
        <v>2838</v>
      </c>
      <c r="V600" s="4">
        <v>16.106639118457302</v>
      </c>
      <c r="W600" s="7">
        <f>P600/X600</f>
        <v>1</v>
      </c>
      <c r="X600" s="4">
        <v>366</v>
      </c>
      <c r="Y600" s="7">
        <f>Q600/Z600</f>
        <v>0.95352323838080955</v>
      </c>
      <c r="Z600" s="4">
        <v>667</v>
      </c>
      <c r="AA600" s="7">
        <f>R600/AB600</f>
        <v>0.88261351052048731</v>
      </c>
      <c r="AB600" s="4">
        <v>1806</v>
      </c>
      <c r="AC600" s="4">
        <v>0</v>
      </c>
      <c r="AD600" s="4" t="e">
        <f>AP600/AC600</f>
        <v>#DIV/0!</v>
      </c>
      <c r="AE600" s="7">
        <f>AF600/(AF600+AH600+AJ600+AL600+AN600+AP600)</f>
        <v>0.23339629991467048</v>
      </c>
      <c r="AF600" s="4">
        <v>150985</v>
      </c>
      <c r="AG600" s="7">
        <f>AH600/(AF600+AH600+AJ600+AL600+AN600+AP600)</f>
        <v>0.2223019180589392</v>
      </c>
      <c r="AH600" s="4">
        <v>143808</v>
      </c>
      <c r="AI600" s="7">
        <f>AJ600/(AF600+AH600+AJ600+AL600+AN600+AP600)</f>
        <v>0.51965052001533463</v>
      </c>
      <c r="AJ600" s="4">
        <v>336164</v>
      </c>
      <c r="AK600" s="7">
        <f>AL600/(AF600+AH600+AJ600+AL600+AN600+AP600)</f>
        <v>1.7259129639019082E-2</v>
      </c>
      <c r="AL600" s="4">
        <v>11165</v>
      </c>
      <c r="AM600" s="7">
        <f>AN600/(AF600+AH600+AJ600+AL600+AN600+AP600)</f>
        <v>7.392132372036655E-3</v>
      </c>
      <c r="AN600" s="4">
        <v>4782</v>
      </c>
      <c r="AO600" s="7">
        <f>AP600/(AF600+AH600+AJ600+AL600+AN600+AP600)</f>
        <v>0</v>
      </c>
      <c r="AP600" s="4">
        <v>0</v>
      </c>
      <c r="AQ600" s="6">
        <f>AO600+AM600+AK600+AI600+AG600+AE600</f>
        <v>1</v>
      </c>
      <c r="AR600" s="4">
        <v>66972</v>
      </c>
      <c r="AS600" s="4">
        <f>AR600/M600</f>
        <v>3044.181818181818</v>
      </c>
      <c r="AT600" s="4">
        <f>AR600/V600</f>
        <v>4158.0369130673489</v>
      </c>
      <c r="AU600" s="7">
        <f>AR600/(AR600+AV600+AY600+BB600)</f>
        <v>0.23978431870992228</v>
      </c>
      <c r="AV600" s="4">
        <v>126130</v>
      </c>
      <c r="AW600" s="4">
        <f>AV600/M600</f>
        <v>5733.181818181818</v>
      </c>
      <c r="AX600" s="7">
        <f>AV600/(AR600+AV600+AY600+BB600)</f>
        <v>0.45159165201699958</v>
      </c>
      <c r="AY600" s="4">
        <v>36205</v>
      </c>
      <c r="AZ600" s="4">
        <f>AY600/M600</f>
        <v>1645.6818181818182</v>
      </c>
      <c r="BA600" s="7">
        <f>AY600/(AR600+AV600+AY600+BB600)</f>
        <v>0.12962717641540847</v>
      </c>
      <c r="BB600" s="4">
        <v>49994</v>
      </c>
      <c r="BC600" s="11">
        <f>BB600/(AR600+AV600+AY600+BB600)</f>
        <v>0.17899685285766967</v>
      </c>
      <c r="BD600" s="9">
        <f>BC600+BA600+AX600+AU600</f>
        <v>1</v>
      </c>
      <c r="BE600" s="14">
        <f>(AF600+AH600+AJ600+AL600+AN600+AP600)</f>
        <v>646904</v>
      </c>
      <c r="BF600" s="14">
        <f t="shared" si="45"/>
        <v>-279301</v>
      </c>
      <c r="BG600" s="13">
        <f>(AF600+AH600+AJ600+AL600+AN600+AP600)-(AR600+AV600+AY600+BB600)</f>
        <v>367603</v>
      </c>
      <c r="BH600" s="13">
        <f t="shared" si="46"/>
        <v>0</v>
      </c>
      <c r="BI600" s="14">
        <f>AF600/W600</f>
        <v>150985</v>
      </c>
      <c r="BJ600" s="14">
        <f>AH600/Y600</f>
        <v>150817.50943396226</v>
      </c>
      <c r="BK600" s="14">
        <f>AJ600/AA600</f>
        <v>380873.39021329983</v>
      </c>
      <c r="BL600" s="14">
        <f>BI600+BJ600+BK600</f>
        <v>682675.89964726218</v>
      </c>
      <c r="BM600" s="14">
        <f>(AF600/W600)-AF600</f>
        <v>0</v>
      </c>
      <c r="BN600" s="14">
        <f>AH600/Y600-AH600</f>
        <v>7009.5094339622592</v>
      </c>
      <c r="BO600" s="14">
        <f>AJ600/AA600-AJ600</f>
        <v>44709.390213299834</v>
      </c>
      <c r="BP600" s="14">
        <f>BG600/S600</f>
        <v>0.28656834864387859</v>
      </c>
      <c r="BQ600" s="14">
        <f>(BG600-CA600)/S600</f>
        <v>0.28840098277086218</v>
      </c>
      <c r="BR600" s="27">
        <f>BQ600-BP600</f>
        <v>1.83263412698359E-3</v>
      </c>
      <c r="BS600" s="28">
        <f t="shared" si="47"/>
        <v>1173392</v>
      </c>
      <c r="BT600" s="11">
        <f>BS600/S600</f>
        <v>0.9147286821705426</v>
      </c>
      <c r="BU600" s="14">
        <f>(BE600-AP600)*1/BT600-(BE600-AP600)</f>
        <v>60304.610169491614</v>
      </c>
      <c r="BV600" s="14">
        <f t="shared" si="48"/>
        <v>0.50430004926814975</v>
      </c>
      <c r="BW600" s="27">
        <f>(AR600+AV600+AY600+BB600)/S600</f>
        <v>0.21773170062427111</v>
      </c>
      <c r="BX600" s="13">
        <f>(AF600+AH600+AJ600+AL600+AN600)/N600</f>
        <v>249.19260400616332</v>
      </c>
      <c r="BY600" s="26">
        <f>BX600/K600</f>
        <v>0.55131107081009589</v>
      </c>
      <c r="BZ600" s="11">
        <f>AP600/BE600</f>
        <v>0</v>
      </c>
      <c r="CA600" s="15">
        <f>-(BM600+BN600+BO600)/M600</f>
        <v>-2350.8590748755496</v>
      </c>
      <c r="CB600" s="15">
        <f>BG600-CA600</f>
        <v>369953.85907487554</v>
      </c>
      <c r="CC600" s="18">
        <f t="shared" si="49"/>
        <v>0</v>
      </c>
      <c r="CD600" s="17">
        <f>(AF600/(AF600+AH600+AJ600))/(X600/(X600+Z600+AB600))</f>
        <v>1.8561725574104271</v>
      </c>
      <c r="CE600" s="19">
        <f>(AH600/(AF600+AH600+AJ600))/(Z600/(X600+Z600+AB600))</f>
        <v>0.9701141564973198</v>
      </c>
      <c r="CF600" s="18">
        <f>(AJ600/(AF600+AH600+AJ600))/(AB600/(X600+Z600+AB600))</f>
        <v>0.83752752026803512</v>
      </c>
      <c r="CG600">
        <f>AH600/Z600</f>
        <v>215.60419790104947</v>
      </c>
      <c r="CH600" s="11">
        <f>BB600/BE600</f>
        <v>7.7281946007444688E-2</v>
      </c>
      <c r="CI600" s="14">
        <f>AY600/V600</f>
        <v>2247.830831356438</v>
      </c>
      <c r="CJ600" s="14">
        <f>AV600/M600</f>
        <v>5733.181818181818</v>
      </c>
      <c r="CK600" s="17">
        <f>N600/V600</f>
        <v>161.17577235744545</v>
      </c>
      <c r="CL600" s="17">
        <f>(AL600+AN600)/N600</f>
        <v>6.1429121725731894</v>
      </c>
      <c r="CM600" s="14" t="e">
        <f>AP600/AC600</f>
        <v>#DIV/0!</v>
      </c>
    </row>
    <row r="601" spans="1:91" hidden="1" x14ac:dyDescent="0.2">
      <c r="A601">
        <v>473</v>
      </c>
      <c r="B601" s="2">
        <v>44866</v>
      </c>
      <c r="C601" s="3" t="s">
        <v>37</v>
      </c>
      <c r="D601" t="s">
        <v>38</v>
      </c>
      <c r="E601" s="3" t="s">
        <v>41</v>
      </c>
      <c r="F601" t="s">
        <v>42</v>
      </c>
      <c r="G601" t="str">
        <f>CONCATENATE(C601,E601)</f>
        <v>LAXSEA</v>
      </c>
      <c r="H601" t="s">
        <v>48</v>
      </c>
      <c r="I601">
        <f>U601/M601</f>
        <v>191.39130434782609</v>
      </c>
      <c r="J601" t="str">
        <f>_xlfn.CONCAT(C601,E601,H601)</f>
        <v>LAXSEAA321</v>
      </c>
      <c r="K601" s="4">
        <v>954</v>
      </c>
      <c r="L601" s="4">
        <f>N601/M601</f>
        <v>153.08695652173913</v>
      </c>
      <c r="M601" s="4">
        <v>23</v>
      </c>
      <c r="N601" s="4">
        <v>3521</v>
      </c>
      <c r="O601" s="4">
        <f>P601/M601</f>
        <v>23.565217391304348</v>
      </c>
      <c r="P601" s="4">
        <v>542</v>
      </c>
      <c r="Q601" s="4">
        <v>679</v>
      </c>
      <c r="R601" s="4">
        <v>2300</v>
      </c>
      <c r="S601" s="4">
        <f>U601*K601</f>
        <v>4199508</v>
      </c>
      <c r="T601" s="7">
        <f>N601/U601</f>
        <v>0.79986369831894588</v>
      </c>
      <c r="U601" s="4">
        <v>4402</v>
      </c>
      <c r="V601" s="4">
        <v>63.996736725663716</v>
      </c>
      <c r="W601" s="7">
        <f>P601/X601</f>
        <v>0.94260869565217387</v>
      </c>
      <c r="X601" s="4">
        <v>575</v>
      </c>
      <c r="Y601" s="7">
        <f>Q601/Z601</f>
        <v>0.62812210915818689</v>
      </c>
      <c r="Z601" s="4">
        <v>1081</v>
      </c>
      <c r="AA601" s="7">
        <f>R601/AB601</f>
        <v>0.83758193736343778</v>
      </c>
      <c r="AB601" s="4">
        <v>2746</v>
      </c>
      <c r="AC601" s="4">
        <v>25171</v>
      </c>
      <c r="AD601" s="4">
        <f>AP601/AC601</f>
        <v>4.9999205434825793</v>
      </c>
      <c r="AE601" s="7">
        <f>AF601/(AF601+AH601+AJ601+AL601+AN601+AP601)</f>
        <v>0.23322589709261005</v>
      </c>
      <c r="AF601" s="4">
        <v>211656</v>
      </c>
      <c r="AG601" s="7">
        <f>AH601/(AF601+AH601+AJ601+AL601+AN601+AP601)</f>
        <v>0.15674121088907622</v>
      </c>
      <c r="AH601" s="4">
        <v>142245</v>
      </c>
      <c r="AI601" s="7">
        <f>AJ601/(AF601+AH601+AJ601+AL601+AN601+AP601)</f>
        <v>0.45361343889632677</v>
      </c>
      <c r="AJ601" s="4">
        <v>411661</v>
      </c>
      <c r="AK601" s="7">
        <f>AL601/(AF601+AH601+AJ601+AL601+AN601+AP601)</f>
        <v>1.520636022545082E-2</v>
      </c>
      <c r="AL601" s="4">
        <v>13800</v>
      </c>
      <c r="AM601" s="7">
        <f>AN601/(AF601+AH601+AJ601+AL601+AN601+AP601)</f>
        <v>2.53439337090847E-3</v>
      </c>
      <c r="AN601" s="4">
        <v>2300</v>
      </c>
      <c r="AO601" s="7">
        <f>AP601/(AF601+AH601+AJ601+AL601+AN601+AP601)</f>
        <v>0.13867869952562767</v>
      </c>
      <c r="AP601" s="4">
        <v>125853</v>
      </c>
      <c r="AQ601" s="6">
        <f>AO601+AM601+AK601+AI601+AG601+AE601</f>
        <v>1</v>
      </c>
      <c r="AR601" s="4">
        <v>246436</v>
      </c>
      <c r="AS601" s="4">
        <f>AR601/M601</f>
        <v>10714.608695652174</v>
      </c>
      <c r="AT601" s="4">
        <f>AR601/V601</f>
        <v>3850.758845039285</v>
      </c>
      <c r="AU601" s="7">
        <f>AR601/(AR601+AV601+AY601+BB601)</f>
        <v>0.31499376239851118</v>
      </c>
      <c r="AV601" s="4">
        <v>142837</v>
      </c>
      <c r="AW601" s="4">
        <f>AV601/M601</f>
        <v>6210.304347826087</v>
      </c>
      <c r="AX601" s="7">
        <f>AV601/(AR601+AV601+AY601+BB601)</f>
        <v>0.18257382866024499</v>
      </c>
      <c r="AY601" s="4">
        <v>238658</v>
      </c>
      <c r="AZ601" s="4">
        <f>AY601/M601</f>
        <v>10376.434782608696</v>
      </c>
      <c r="BA601" s="7">
        <f>AY601/(AR601+AV601+AY601+BB601)</f>
        <v>0.30505194592715301</v>
      </c>
      <c r="BB601" s="4">
        <v>154421</v>
      </c>
      <c r="BC601" s="11">
        <f>BB601/(AR601+AV601+AY601+BB601)</f>
        <v>0.19738046301409085</v>
      </c>
      <c r="BD601" s="9">
        <f>BC601+BA601+AX601+AU601</f>
        <v>1</v>
      </c>
      <c r="BE601" s="14">
        <f>(AF601+AH601+AJ601+AL601+AN601+AP601)</f>
        <v>907515</v>
      </c>
      <c r="BF601" s="14">
        <f t="shared" si="45"/>
        <v>-782352</v>
      </c>
      <c r="BG601" s="13">
        <f>(AF601+AH601+AJ601+AL601+AN601+AP601)-(AR601+AV601+AY601+BB601)</f>
        <v>125163</v>
      </c>
      <c r="BH601" s="13">
        <f t="shared" si="46"/>
        <v>0</v>
      </c>
      <c r="BI601" s="14">
        <f>AF601/W601</f>
        <v>224542.8044280443</v>
      </c>
      <c r="BJ601" s="14">
        <f>AH601/Y601</f>
        <v>226460.74374079527</v>
      </c>
      <c r="BK601" s="14">
        <f>AJ601/AA601</f>
        <v>491487.43739130429</v>
      </c>
      <c r="BL601" s="14">
        <f>BI601+BJ601+BK601</f>
        <v>942490.98556014383</v>
      </c>
      <c r="BM601" s="14">
        <f>(AF601/W601)-AF601</f>
        <v>12886.804428044299</v>
      </c>
      <c r="BN601" s="14">
        <f>AH601/Y601-AH601</f>
        <v>84215.743740795268</v>
      </c>
      <c r="BO601" s="14">
        <f>AJ601/AA601-AJ601</f>
        <v>79826.437391304295</v>
      </c>
      <c r="BP601" s="14">
        <f>BG601/S601</f>
        <v>2.9804205635517302E-2</v>
      </c>
      <c r="BQ601" s="14">
        <f>(BG601-CA601)/S601</f>
        <v>3.1635983212693362E-2</v>
      </c>
      <c r="BR601" s="27">
        <f>BQ601-BP601</f>
        <v>1.8317775771760601E-3</v>
      </c>
      <c r="BS601" s="28">
        <f t="shared" si="47"/>
        <v>3359034</v>
      </c>
      <c r="BT601" s="11">
        <f>BS601/S601</f>
        <v>0.79986369831894588</v>
      </c>
      <c r="BU601" s="14">
        <f>(BE601-AP601)*1/BT601-(BE601-AP601)</f>
        <v>195582.00000000012</v>
      </c>
      <c r="BV601" s="14">
        <f t="shared" si="48"/>
        <v>0.21610031460828269</v>
      </c>
      <c r="BW601" s="27">
        <f>(AR601+AV601+AY601+BB601)/S601</f>
        <v>0.18629610897276538</v>
      </c>
      <c r="BX601" s="13">
        <f>(AF601+AH601+AJ601+AL601+AN601)/N601</f>
        <v>222</v>
      </c>
      <c r="BY601" s="26">
        <f>BX601/K601</f>
        <v>0.23270440251572327</v>
      </c>
      <c r="BZ601" s="11">
        <f>AP601/BE601</f>
        <v>0.13867869952562767</v>
      </c>
      <c r="CA601" s="15">
        <f>-(BM601+BN601+BO601)/M601</f>
        <v>-7692.5645895714724</v>
      </c>
      <c r="CB601" s="15">
        <f>BG601-CA601</f>
        <v>132855.56458957147</v>
      </c>
      <c r="CC601" s="18">
        <f t="shared" si="49"/>
        <v>0</v>
      </c>
      <c r="CD601" s="17">
        <f>(AF601/(AF601+AH601+AJ601))/(X601/(X601+Z601+AB601))</f>
        <v>2.1165688951668695</v>
      </c>
      <c r="CE601" s="19">
        <f>(AH601/(AF601+AH601+AJ601))/(Z601/(X601+Z601+AB601))</f>
        <v>0.75662552024655072</v>
      </c>
      <c r="CF601" s="18">
        <f>(AJ601/(AF601+AH601+AJ601))/(AB601/(X601+Z601+AB601))</f>
        <v>0.86200316747725003</v>
      </c>
      <c r="CG601">
        <f>AH601/Z601</f>
        <v>131.58649398704904</v>
      </c>
      <c r="CH601" s="11">
        <f>BB601/BE601</f>
        <v>0.17015806901263339</v>
      </c>
      <c r="CI601" s="14">
        <f>AY601/V601</f>
        <v>3729.221398007538</v>
      </c>
      <c r="CJ601" s="14">
        <f>AV601/M601</f>
        <v>6210.304347826087</v>
      </c>
      <c r="CK601" s="17">
        <f>N601/V601</f>
        <v>55.018430316119897</v>
      </c>
      <c r="CL601" s="17">
        <f>(AL601+AN601)/N601</f>
        <v>4.5725646123260439</v>
      </c>
      <c r="CM601" s="14">
        <f>AP601/AC601</f>
        <v>4.9999205434825793</v>
      </c>
    </row>
    <row r="602" spans="1:91" hidden="1" x14ac:dyDescent="0.2">
      <c r="A602">
        <v>1055</v>
      </c>
      <c r="B602" s="2">
        <v>45231</v>
      </c>
      <c r="C602" s="3" t="s">
        <v>32</v>
      </c>
      <c r="D602" t="s">
        <v>33</v>
      </c>
      <c r="E602" s="3" t="s">
        <v>29</v>
      </c>
      <c r="F602" t="s">
        <v>28</v>
      </c>
      <c r="G602" t="str">
        <f>CONCATENATE(C602,E602)</f>
        <v>HNLANC</v>
      </c>
      <c r="H602" t="s">
        <v>35</v>
      </c>
      <c r="I602">
        <f>U602/M602</f>
        <v>183</v>
      </c>
      <c r="J602" t="str">
        <f>_xlfn.CONCAT(C602,E602,H602)</f>
        <v>HNLANC737-Max 9</v>
      </c>
      <c r="K602" s="4">
        <v>2777</v>
      </c>
      <c r="L602" s="4">
        <f>N602/M602</f>
        <v>153.55555555555554</v>
      </c>
      <c r="M602" s="4">
        <v>9</v>
      </c>
      <c r="N602" s="4">
        <v>1382</v>
      </c>
      <c r="O602" s="4">
        <f>P602/M602</f>
        <v>23.555555555555557</v>
      </c>
      <c r="P602" s="4">
        <v>212</v>
      </c>
      <c r="Q602" s="4">
        <v>396</v>
      </c>
      <c r="R602" s="4">
        <v>774</v>
      </c>
      <c r="S602" s="4">
        <f>U602*K602</f>
        <v>4573719</v>
      </c>
      <c r="T602" s="7">
        <f>N602/U602</f>
        <v>0.83910139647844562</v>
      </c>
      <c r="U602" s="4">
        <v>1647</v>
      </c>
      <c r="V602" s="4">
        <v>55.454078014184397</v>
      </c>
      <c r="W602" s="7">
        <f>P602/X602</f>
        <v>0.99530516431924887</v>
      </c>
      <c r="X602" s="4">
        <v>213</v>
      </c>
      <c r="Y602" s="7">
        <f>Q602/Z602</f>
        <v>0.99497487437185927</v>
      </c>
      <c r="Z602" s="4">
        <v>398</v>
      </c>
      <c r="AA602" s="7">
        <f>R602/AB602</f>
        <v>0.74710424710424705</v>
      </c>
      <c r="AB602" s="4">
        <v>1036</v>
      </c>
      <c r="AC602" s="4">
        <v>500</v>
      </c>
      <c r="AD602" s="4">
        <f>AP602/AC602</f>
        <v>5.992</v>
      </c>
      <c r="AE602" s="7">
        <f>AF602/(AF602+AH602+AJ602+AL602+AN602+AP602)</f>
        <v>0.24813933779724445</v>
      </c>
      <c r="AF602" s="4">
        <v>118291</v>
      </c>
      <c r="AG602" s="7">
        <f>AH602/(AF602+AH602+AJ602+AL602+AN602+AP602)</f>
        <v>0.26346725066706944</v>
      </c>
      <c r="AH602" s="4">
        <v>125598</v>
      </c>
      <c r="AI602" s="7">
        <f>AJ602/(AF602+AH602+AJ602+AL602+AN602+AP602)</f>
        <v>0.45773968349863231</v>
      </c>
      <c r="AJ602" s="4">
        <v>218210</v>
      </c>
      <c r="AK602" s="7">
        <f>AL602/(AF602+AH602+AJ602+AL602+AN602+AP602)</f>
        <v>1.1380036583933276E-2</v>
      </c>
      <c r="AL602" s="4">
        <v>5425</v>
      </c>
      <c r="AM602" s="7">
        <f>AN602/(AF602+AH602+AJ602+AL602+AN602+AP602)</f>
        <v>1.298897447515481E-2</v>
      </c>
      <c r="AN602" s="4">
        <v>6192</v>
      </c>
      <c r="AO602" s="7">
        <f>AP602/(AF602+AH602+AJ602+AL602+AN602+AP602)</f>
        <v>6.2847169779657319E-3</v>
      </c>
      <c r="AP602" s="4">
        <v>2996</v>
      </c>
      <c r="AQ602" s="6">
        <f>AO602+AM602+AK602+AI602+AG602+AE602</f>
        <v>1</v>
      </c>
      <c r="AR602" s="4">
        <v>243849</v>
      </c>
      <c r="AS602" s="4">
        <f>AR602/M602</f>
        <v>27094.333333333332</v>
      </c>
      <c r="AT602" s="4">
        <f>AR602/V602</f>
        <v>4397.3141152509425</v>
      </c>
      <c r="AU602" s="7">
        <f>AR602/(AR602+AV602+AY602+BB602)</f>
        <v>0.40134533945379941</v>
      </c>
      <c r="AV602" s="4">
        <v>60842</v>
      </c>
      <c r="AW602" s="4">
        <f>AV602/M602</f>
        <v>6760.2222222222226</v>
      </c>
      <c r="AX602" s="7">
        <f>AV602/(AR602+AV602+AY602+BB602)</f>
        <v>0.10013841821392773</v>
      </c>
      <c r="AY602" s="4">
        <v>131242</v>
      </c>
      <c r="AZ602" s="4">
        <f>AY602/M602</f>
        <v>14582.444444444445</v>
      </c>
      <c r="BA602" s="7">
        <f>AY602/(AR602+AV602+AY602+BB602)</f>
        <v>0.21600812404642031</v>
      </c>
      <c r="BB602" s="4">
        <v>171646</v>
      </c>
      <c r="BC602" s="11">
        <f>BB602/(AR602+AV602+AY602+BB602)</f>
        <v>0.28250811828585254</v>
      </c>
      <c r="BD602" s="9">
        <f>BC602+BA602+AX602+AU602</f>
        <v>1</v>
      </c>
      <c r="BE602" s="14">
        <f>(AF602+AH602+AJ602+AL602+AN602+AP602)</f>
        <v>476712</v>
      </c>
      <c r="BF602" s="14">
        <f t="shared" si="45"/>
        <v>-607579</v>
      </c>
      <c r="BG602" s="13">
        <f>(AF602+AH602+AJ602+AL602+AN602+AP602)-(AR602+AV602+AY602+BB602)</f>
        <v>-130867</v>
      </c>
      <c r="BH602" s="13">
        <f t="shared" si="46"/>
        <v>1</v>
      </c>
      <c r="BI602" s="14">
        <f>AF602/W602</f>
        <v>118848.97641509434</v>
      </c>
      <c r="BJ602" s="14">
        <f>AH602/Y602</f>
        <v>126232.33333333334</v>
      </c>
      <c r="BK602" s="14">
        <f>AJ602/AA602</f>
        <v>292074.36692506459</v>
      </c>
      <c r="BL602" s="14">
        <f>BI602+BJ602+BK602</f>
        <v>537155.6766734923</v>
      </c>
      <c r="BM602" s="14">
        <f>(AF602/W602)-AF602</f>
        <v>557.97641509433743</v>
      </c>
      <c r="BN602" s="14">
        <f>AH602/Y602-AH602</f>
        <v>634.33333333334303</v>
      </c>
      <c r="BO602" s="14">
        <f>AJ602/AA602-AJ602</f>
        <v>73864.366925064591</v>
      </c>
      <c r="BP602" s="14">
        <f>BG602/S602</f>
        <v>-2.8612820332862599E-2</v>
      </c>
      <c r="BQ602" s="14">
        <f>(BG602-CA602)/S602</f>
        <v>-2.6789439678847969E-2</v>
      </c>
      <c r="BR602" s="27">
        <f>BQ602-BP602</f>
        <v>1.8233806540146301E-3</v>
      </c>
      <c r="BS602" s="28">
        <f t="shared" si="47"/>
        <v>3837814</v>
      </c>
      <c r="BT602" s="11">
        <f>BS602/S602</f>
        <v>0.83910139647844562</v>
      </c>
      <c r="BU602" s="14">
        <f>(BE602-AP602)*1/BT602-(BE602-AP602)</f>
        <v>90835.557163531194</v>
      </c>
      <c r="BV602" s="14">
        <f t="shared" si="48"/>
        <v>0.10422852825020514</v>
      </c>
      <c r="BW602" s="27">
        <f>(AR602+AV602+AY602+BB602)/S602</f>
        <v>0.13284134858306773</v>
      </c>
      <c r="BX602" s="13">
        <f>(AF602+AH602+AJ602+AL602+AN602)/N602</f>
        <v>342.77568740955138</v>
      </c>
      <c r="BY602" s="26">
        <f>BX602/K602</f>
        <v>0.12343380893394</v>
      </c>
      <c r="BZ602" s="11">
        <f>AP602/BE602</f>
        <v>6.2847169779657319E-3</v>
      </c>
      <c r="CA602" s="15">
        <f>-(BM602+BN602+BO602)/M602</f>
        <v>-8339.6307414991406</v>
      </c>
      <c r="CB602" s="15">
        <f>BG602-CA602</f>
        <v>-122527.36925850085</v>
      </c>
      <c r="CC602" s="18">
        <f t="shared" si="49"/>
        <v>1</v>
      </c>
      <c r="CD602" s="17">
        <f>(AF602/(AF602+AH602+AJ602))/(X602/(X602+Z602+AB602))</f>
        <v>1.9793868023341989</v>
      </c>
      <c r="CE602" s="19">
        <f>(AH602/(AF602+AH602+AJ602))/(Z602/(X602+Z602+AB602))</f>
        <v>1.124755750472709</v>
      </c>
      <c r="CF602" s="18">
        <f>(AJ602/(AF602+AH602+AJ602))/(AB602/(X602+Z602+AB602))</f>
        <v>0.75071218379795124</v>
      </c>
      <c r="CG602">
        <f>AH602/Z602</f>
        <v>315.57286432160805</v>
      </c>
      <c r="CH602" s="11">
        <f>BB602/BE602</f>
        <v>0.36006225981305273</v>
      </c>
      <c r="CI602" s="14">
        <f>AY602/V602</f>
        <v>2366.6789657278241</v>
      </c>
      <c r="CJ602" s="14">
        <f>AV602/M602</f>
        <v>6760.2222222222226</v>
      </c>
      <c r="CK602" s="17">
        <f>N602/V602</f>
        <v>24.921521545205444</v>
      </c>
      <c r="CL602" s="17">
        <f>(AL602+AN602)/N602</f>
        <v>8.4059334298118671</v>
      </c>
      <c r="CM602" s="14">
        <f>AP602/AC602</f>
        <v>5.992</v>
      </c>
    </row>
    <row r="603" spans="1:91" x14ac:dyDescent="0.2">
      <c r="A603">
        <v>747</v>
      </c>
      <c r="B603" s="2">
        <v>45170</v>
      </c>
      <c r="C603" s="3" t="s">
        <v>41</v>
      </c>
      <c r="D603" t="s">
        <v>42</v>
      </c>
      <c r="E603" s="3" t="s">
        <v>57</v>
      </c>
      <c r="F603" t="s">
        <v>56</v>
      </c>
      <c r="G603" t="str">
        <f>CONCATENATE(C603,E603)</f>
        <v>SEAYYC</v>
      </c>
      <c r="H603" t="s">
        <v>40</v>
      </c>
      <c r="I603">
        <f>U603/M603</f>
        <v>74.48</v>
      </c>
      <c r="J603" t="str">
        <f>_xlfn.CONCAT(C603,E603,H603)</f>
        <v>SEAYYCE175</v>
      </c>
      <c r="K603" s="4">
        <v>452</v>
      </c>
      <c r="L603" s="4">
        <f>N603/M603</f>
        <v>65.44</v>
      </c>
      <c r="M603" s="4">
        <v>25</v>
      </c>
      <c r="N603" s="4">
        <v>1636</v>
      </c>
      <c r="O603" s="4">
        <f>P603/M603</f>
        <v>9.8000000000000007</v>
      </c>
      <c r="P603" s="4">
        <v>245</v>
      </c>
      <c r="Q603" s="4">
        <v>441</v>
      </c>
      <c r="R603" s="4">
        <v>950</v>
      </c>
      <c r="S603" s="4">
        <f>U603*K603</f>
        <v>841624</v>
      </c>
      <c r="T603" s="7">
        <f>N603/U603</f>
        <v>0.87862513426423205</v>
      </c>
      <c r="U603" s="4">
        <v>1862</v>
      </c>
      <c r="V603" s="4">
        <v>18.354077134986227</v>
      </c>
      <c r="W603" s="7">
        <f>P603/X603</f>
        <v>1</v>
      </c>
      <c r="X603" s="4">
        <v>245</v>
      </c>
      <c r="Y603" s="7">
        <f>Q603/Z603</f>
        <v>1</v>
      </c>
      <c r="Z603" s="4">
        <v>441</v>
      </c>
      <c r="AA603" s="7">
        <f>R603/AB603</f>
        <v>0.80782312925170063</v>
      </c>
      <c r="AB603" s="4">
        <v>1176</v>
      </c>
      <c r="AC603" s="4">
        <v>31</v>
      </c>
      <c r="AD603" s="4">
        <f>AP603/AC603</f>
        <v>6</v>
      </c>
      <c r="AE603" s="7">
        <f>AF603/(AF603+AH603+AJ603+AL603+AN603+AP603)</f>
        <v>0.24561325336636575</v>
      </c>
      <c r="AF603" s="4">
        <v>82683</v>
      </c>
      <c r="AG603" s="7">
        <f>AH603/(AF603+AH603+AJ603+AL603+AN603+AP603)</f>
        <v>0.24400322006659952</v>
      </c>
      <c r="AH603" s="4">
        <v>82141</v>
      </c>
      <c r="AI603" s="7">
        <f>AJ603/(AF603+AH603+AJ603+AL603+AN603+AP603)</f>
        <v>0.47878885096498031</v>
      </c>
      <c r="AJ603" s="4">
        <v>161179</v>
      </c>
      <c r="AK603" s="7">
        <f>AL603/(AF603+AH603+AJ603+AL603+AN603+AP603)</f>
        <v>1.9754098604142716E-2</v>
      </c>
      <c r="AL603" s="4">
        <v>6650</v>
      </c>
      <c r="AM603" s="7">
        <f>AN603/(AF603+AH603+AJ603+AL603+AN603+AP603)</f>
        <v>1.1288056345224409E-2</v>
      </c>
      <c r="AN603" s="4">
        <v>3800</v>
      </c>
      <c r="AO603" s="7">
        <f>AP603/(AF603+AH603+AJ603+AL603+AN603+AP603)</f>
        <v>5.5252065268730007E-4</v>
      </c>
      <c r="AP603" s="4">
        <v>186</v>
      </c>
      <c r="AQ603" s="6">
        <f>AO603+AM603+AK603+AI603+AG603+AE603</f>
        <v>1</v>
      </c>
      <c r="AR603" s="4">
        <v>45816</v>
      </c>
      <c r="AS603" s="4">
        <f>AR603/M603</f>
        <v>1832.64</v>
      </c>
      <c r="AT603" s="4">
        <f>AR603/V603</f>
        <v>2496.2301107837411</v>
      </c>
      <c r="AU603" s="7">
        <f>AR603/(AR603+AV603+AY603+BB603)</f>
        <v>0.2568593373325111</v>
      </c>
      <c r="AV603" s="4">
        <v>80065</v>
      </c>
      <c r="AW603" s="4">
        <f>AV603/M603</f>
        <v>3202.6</v>
      </c>
      <c r="AX603" s="7">
        <f>AV603/(AR603+AV603+AY603+BB603)</f>
        <v>0.44887032572742053</v>
      </c>
      <c r="AY603" s="4">
        <v>25403</v>
      </c>
      <c r="AZ603" s="4">
        <f>AY603/M603</f>
        <v>1016.12</v>
      </c>
      <c r="BA603" s="7">
        <f>AY603/(AR603+AV603+AY603+BB603)</f>
        <v>0.14241744688008073</v>
      </c>
      <c r="BB603" s="4">
        <v>27086</v>
      </c>
      <c r="BC603" s="11">
        <f>BB603/(AR603+AV603+AY603+BB603)</f>
        <v>0.15185289005998767</v>
      </c>
      <c r="BD603" s="9">
        <f>BC603+BA603+AX603+AU603</f>
        <v>1</v>
      </c>
      <c r="BE603" s="14">
        <f>(AF603+AH603+AJ603+AL603+AN603+AP603)</f>
        <v>336639</v>
      </c>
      <c r="BF603" s="14">
        <f t="shared" si="45"/>
        <v>-178370</v>
      </c>
      <c r="BG603" s="13">
        <f>(AF603+AH603+AJ603+AL603+AN603+AP603)-(AR603+AV603+AY603+BB603)</f>
        <v>158269</v>
      </c>
      <c r="BH603" s="13">
        <f t="shared" si="46"/>
        <v>0</v>
      </c>
      <c r="BI603" s="14">
        <f>AF603/W603</f>
        <v>82683</v>
      </c>
      <c r="BJ603" s="14">
        <f>AH603/Y603</f>
        <v>82141</v>
      </c>
      <c r="BK603" s="14">
        <f>AJ603/AA603</f>
        <v>199522.63578947369</v>
      </c>
      <c r="BL603" s="14">
        <f>BI603+BJ603+BK603</f>
        <v>364346.63578947366</v>
      </c>
      <c r="BM603" s="14">
        <f>(AF603/W603)-AF603</f>
        <v>0</v>
      </c>
      <c r="BN603" s="14">
        <f>AH603/Y603-AH603</f>
        <v>0</v>
      </c>
      <c r="BO603" s="14">
        <f>AJ603/AA603-AJ603</f>
        <v>38343.635789473687</v>
      </c>
      <c r="BP603" s="14">
        <f>BG603/S603</f>
        <v>0.18805190916608841</v>
      </c>
      <c r="BQ603" s="14">
        <f>(BG603-CA603)/S603</f>
        <v>0.18987427334721793</v>
      </c>
      <c r="BR603" s="27">
        <f>BQ603-BP603</f>
        <v>1.822364181129521E-3</v>
      </c>
      <c r="BS603" s="28">
        <f t="shared" si="47"/>
        <v>739472</v>
      </c>
      <c r="BT603" s="11">
        <f>BS603/S603</f>
        <v>0.87862513426423205</v>
      </c>
      <c r="BU603" s="14">
        <f>(BE603-AP603)*1/BT603-(BE603-AP603)</f>
        <v>46478.226161369181</v>
      </c>
      <c r="BV603" s="14">
        <f t="shared" si="48"/>
        <v>0.39998740530213017</v>
      </c>
      <c r="BW603" s="27">
        <f>(AR603+AV603+AY603+BB603)/S603</f>
        <v>0.21193549613604173</v>
      </c>
      <c r="BX603" s="13">
        <f>(AF603+AH603+AJ603+AL603+AN603)/N603</f>
        <v>205.65586797066015</v>
      </c>
      <c r="BY603" s="26">
        <f>BX603/K603</f>
        <v>0.45499085834216846</v>
      </c>
      <c r="BZ603" s="11">
        <f>AP603/BE603</f>
        <v>5.5252065268730007E-4</v>
      </c>
      <c r="CA603" s="15">
        <f>-(BM603+BN603+BO603)/M603</f>
        <v>-1533.7454315789475</v>
      </c>
      <c r="CB603" s="15">
        <f>BG603-CA603</f>
        <v>159802.74543157895</v>
      </c>
      <c r="CC603" s="18">
        <f t="shared" si="49"/>
        <v>0</v>
      </c>
      <c r="CD603" s="17">
        <f>(AF603/(AF603+AH603+AJ603))/(X603/(X603+Z603+AB603))</f>
        <v>1.927561402809177</v>
      </c>
      <c r="CE603" s="19">
        <f>(AH603/(AF603+AH603+AJ603))/(Z603/(X603+Z603+AB603))</f>
        <v>1.0638477423691057</v>
      </c>
      <c r="CF603" s="18">
        <f>(AJ603/(AF603+AH603+AJ603))/(AB603/(X603+Z603+AB603))</f>
        <v>0.78281513769300692</v>
      </c>
      <c r="CG603">
        <f>AH603/Z603</f>
        <v>186.26077097505669</v>
      </c>
      <c r="CH603" s="11">
        <f>BB603/BE603</f>
        <v>8.0460077412302197E-2</v>
      </c>
      <c r="CI603" s="14">
        <f>AY603/V603</f>
        <v>1384.0521543617815</v>
      </c>
      <c r="CJ603" s="14">
        <f>AV603/M603</f>
        <v>3202.6</v>
      </c>
      <c r="CK603" s="17">
        <f>N603/V603</f>
        <v>89.13550858307579</v>
      </c>
      <c r="CL603" s="17">
        <f>(AL603+AN603)/N603</f>
        <v>6.3875305623471883</v>
      </c>
      <c r="CM603" s="14">
        <f>AP603/AC603</f>
        <v>6</v>
      </c>
    </row>
    <row r="604" spans="1:91" hidden="1" x14ac:dyDescent="0.2">
      <c r="A604">
        <v>724</v>
      </c>
      <c r="B604" s="2">
        <v>45170</v>
      </c>
      <c r="C604" s="3" t="s">
        <v>41</v>
      </c>
      <c r="D604" t="s">
        <v>42</v>
      </c>
      <c r="E604" s="3" t="s">
        <v>36</v>
      </c>
      <c r="F604" t="s">
        <v>28</v>
      </c>
      <c r="G604" t="str">
        <f>CONCATENATE(C604,E604)</f>
        <v>SEAJNU</v>
      </c>
      <c r="H604" t="s">
        <v>30</v>
      </c>
      <c r="I604">
        <f>U604/M604</f>
        <v>125.24</v>
      </c>
      <c r="J604" t="str">
        <f>_xlfn.CONCAT(C604,E604,H604)</f>
        <v>SEAJNU737-700</v>
      </c>
      <c r="K604" s="4">
        <v>909</v>
      </c>
      <c r="L604" s="4">
        <f>N604/M604</f>
        <v>101.48</v>
      </c>
      <c r="M604" s="4">
        <v>25</v>
      </c>
      <c r="N604" s="4">
        <v>2537</v>
      </c>
      <c r="O604" s="4">
        <f>P604/M604</f>
        <v>14.68</v>
      </c>
      <c r="P604" s="4">
        <v>367</v>
      </c>
      <c r="Q604" s="4">
        <v>765</v>
      </c>
      <c r="R604" s="4">
        <v>1406</v>
      </c>
      <c r="S604" s="4">
        <f>U604*K604</f>
        <v>2846079</v>
      </c>
      <c r="T604" s="7">
        <f>N604/U604</f>
        <v>0.81028425423187478</v>
      </c>
      <c r="U604" s="4">
        <v>3131</v>
      </c>
      <c r="V604" s="4">
        <v>64.762648999574282</v>
      </c>
      <c r="W604" s="7">
        <f>P604/X604</f>
        <v>0.85547785547785549</v>
      </c>
      <c r="X604" s="4">
        <v>429</v>
      </c>
      <c r="Y604" s="7">
        <f>Q604/Z604</f>
        <v>0.97701149425287359</v>
      </c>
      <c r="Z604" s="4">
        <v>783</v>
      </c>
      <c r="AA604" s="7">
        <f>R604/AB604</f>
        <v>0.73267326732673266</v>
      </c>
      <c r="AB604" s="4">
        <v>1919</v>
      </c>
      <c r="AC604" s="4">
        <v>24156</v>
      </c>
      <c r="AD604" s="4">
        <f>AP604/AC604</f>
        <v>6</v>
      </c>
      <c r="AE604" s="7">
        <f>AF604/(AF604+AH604+AJ604+AL604+AN604+AP604)</f>
        <v>0.18081318251699854</v>
      </c>
      <c r="AF604" s="4">
        <v>136898</v>
      </c>
      <c r="AG604" s="7">
        <f>AH604/(AF604+AH604+AJ604+AL604+AN604+AP604)</f>
        <v>0.2396357796080959</v>
      </c>
      <c r="AH604" s="4">
        <v>181434</v>
      </c>
      <c r="AI604" s="7">
        <f>AJ604/(AF604+AH604+AJ604+AL604+AN604+AP604)</f>
        <v>0.36770595041234988</v>
      </c>
      <c r="AJ604" s="4">
        <v>278399</v>
      </c>
      <c r="AK604" s="7">
        <f>AL604/(AF604+AH604+AJ604+AL604+AN604+AP604)</f>
        <v>1.2989946164696932E-2</v>
      </c>
      <c r="AL604" s="4">
        <v>9835</v>
      </c>
      <c r="AM604" s="7">
        <f>AN604/(AF604+AH604+AJ604+AL604+AN604+AP604)</f>
        <v>7.4254679550509557E-3</v>
      </c>
      <c r="AN604" s="4">
        <v>5622</v>
      </c>
      <c r="AO604" s="7">
        <f>AP604/(AF604+AH604+AJ604+AL604+AN604+AP604)</f>
        <v>0.19142967334280778</v>
      </c>
      <c r="AP604" s="4">
        <v>144936</v>
      </c>
      <c r="AQ604" s="6">
        <f>AO604+AM604+AK604+AI604+AG604+AE604</f>
        <v>1</v>
      </c>
      <c r="AR604" s="4">
        <v>269287</v>
      </c>
      <c r="AS604" s="4">
        <f>AR604/M604</f>
        <v>10771.48</v>
      </c>
      <c r="AT604" s="4">
        <f>AR604/V604</f>
        <v>4158.0603042004996</v>
      </c>
      <c r="AU604" s="7">
        <f>AR604/(AR604+AV604+AY604+BB604)</f>
        <v>0.35246574320459578</v>
      </c>
      <c r="AV604" s="4">
        <v>148130</v>
      </c>
      <c r="AW604" s="4">
        <f>AV604/M604</f>
        <v>5925.2</v>
      </c>
      <c r="AX604" s="7">
        <f>AV604/(AR604+AV604+AY604+BB604)</f>
        <v>0.19388515056759803</v>
      </c>
      <c r="AY604" s="4">
        <v>145575</v>
      </c>
      <c r="AZ604" s="4">
        <f>AY604/M604</f>
        <v>5823</v>
      </c>
      <c r="BA604" s="7">
        <f>AY604/(AR604+AV604+AY604+BB604)</f>
        <v>0.19054094912494488</v>
      </c>
      <c r="BB604" s="4">
        <v>201017</v>
      </c>
      <c r="BC604" s="11">
        <f>BB604/(AR604+AV604+AY604+BB604)</f>
        <v>0.26310815710286134</v>
      </c>
      <c r="BD604" s="9">
        <f>BC604+BA604+AX604+AU604</f>
        <v>1</v>
      </c>
      <c r="BE604" s="14">
        <f>(AF604+AH604+AJ604+AL604+AN604+AP604)</f>
        <v>757124</v>
      </c>
      <c r="BF604" s="14">
        <f t="shared" si="45"/>
        <v>-764009</v>
      </c>
      <c r="BG604" s="13">
        <f>(AF604+AH604+AJ604+AL604+AN604+AP604)-(AR604+AV604+AY604+BB604)</f>
        <v>-6885</v>
      </c>
      <c r="BH604" s="13">
        <f t="shared" si="46"/>
        <v>1</v>
      </c>
      <c r="BI604" s="14">
        <f>AF604/W604</f>
        <v>160025.18256130791</v>
      </c>
      <c r="BJ604" s="14">
        <f>AH604/Y604</f>
        <v>185703.03529411764</v>
      </c>
      <c r="BK604" s="14">
        <f>AJ604/AA604</f>
        <v>379977.01351351355</v>
      </c>
      <c r="BL604" s="14">
        <f>BI604+BJ604+BK604</f>
        <v>725705.23136893916</v>
      </c>
      <c r="BM604" s="14">
        <f>(AF604/W604)-AF604</f>
        <v>23127.182561307913</v>
      </c>
      <c r="BN604" s="14">
        <f>AH604/Y604-AH604</f>
        <v>4269.0352941176388</v>
      </c>
      <c r="BO604" s="14">
        <f>AJ604/AA604-AJ604</f>
        <v>101578.01351351355</v>
      </c>
      <c r="BP604" s="14">
        <f>BG604/S604</f>
        <v>-2.4191176703106275E-3</v>
      </c>
      <c r="BQ604" s="14">
        <f>(BG604-CA604)/S604</f>
        <v>-6.0645918305234526E-4</v>
      </c>
      <c r="BR604" s="27">
        <f>BQ604-BP604</f>
        <v>1.8126584872582823E-3</v>
      </c>
      <c r="BS604" s="28">
        <f t="shared" si="47"/>
        <v>2306133</v>
      </c>
      <c r="BT604" s="11">
        <f>BS604/S604</f>
        <v>0.81028425423187478</v>
      </c>
      <c r="BU604" s="14">
        <f>(BE604-AP604)*1/BT604-(BE604-AP604)</f>
        <v>143334.51793456846</v>
      </c>
      <c r="BV604" s="14">
        <f t="shared" si="48"/>
        <v>0.26602353624056113</v>
      </c>
      <c r="BW604" s="27">
        <f>(AR604+AV604+AY604+BB604)/S604</f>
        <v>0.26844265391087174</v>
      </c>
      <c r="BX604" s="13">
        <f>(AF604+AH604+AJ604+AL604+AN604)/N604</f>
        <v>241.30390224674812</v>
      </c>
      <c r="BY604" s="26">
        <f>BX604/K604</f>
        <v>0.26546083855527847</v>
      </c>
      <c r="BZ604" s="11">
        <f>AP604/BE604</f>
        <v>0.19142967334280778</v>
      </c>
      <c r="CA604" s="15">
        <f>-(BM604+BN604+BO604)/M604</f>
        <v>-5158.9692547575642</v>
      </c>
      <c r="CB604" s="15">
        <f>BG604-CA604</f>
        <v>-1726.0307452424358</v>
      </c>
      <c r="CC604" s="18">
        <f t="shared" si="49"/>
        <v>1</v>
      </c>
      <c r="CD604" s="17">
        <f>(AF604/(AF604+AH604+AJ604))/(X604/(X604+Z604+AB604))</f>
        <v>1.6743424144380357</v>
      </c>
      <c r="CE604" s="19">
        <f>(AH604/(AF604+AH604+AJ604))/(Z604/(X604+Z604+AB604))</f>
        <v>1.2157978779800349</v>
      </c>
      <c r="CF604" s="18">
        <f>(AJ604/(AF604+AH604+AJ604))/(AB604/(X604+Z604+AB604))</f>
        <v>0.76119716818536498</v>
      </c>
      <c r="CG604">
        <f>AH604/Z604</f>
        <v>231.71647509578543</v>
      </c>
      <c r="CH604" s="11">
        <f>BB604/BE604</f>
        <v>0.26550076341523976</v>
      </c>
      <c r="CI604" s="14">
        <f>AY604/V604</f>
        <v>2247.8234329321049</v>
      </c>
      <c r="CJ604" s="14">
        <f>AV604/M604</f>
        <v>5925.2</v>
      </c>
      <c r="CK604" s="17">
        <f>N604/V604</f>
        <v>39.173814524119869</v>
      </c>
      <c r="CL604" s="17">
        <f>(AL604+AN604)/N604</f>
        <v>6.0926290894757589</v>
      </c>
      <c r="CM604" s="14">
        <f>AP604/AC604</f>
        <v>6</v>
      </c>
    </row>
    <row r="605" spans="1:91" hidden="1" x14ac:dyDescent="0.2">
      <c r="A605">
        <v>4</v>
      </c>
      <c r="B605" s="2">
        <v>44805</v>
      </c>
      <c r="C605" s="3" t="s">
        <v>29</v>
      </c>
      <c r="D605" t="s">
        <v>28</v>
      </c>
      <c r="E605" s="3" t="s">
        <v>36</v>
      </c>
      <c r="F605" t="s">
        <v>28</v>
      </c>
      <c r="G605" t="str">
        <f>CONCATENATE(C605,E605)</f>
        <v>ANCJNU</v>
      </c>
      <c r="H605" t="s">
        <v>31</v>
      </c>
      <c r="I605">
        <f>U605/M605</f>
        <v>159</v>
      </c>
      <c r="J605" t="str">
        <f>_xlfn.CONCAT(C605,E605,H605)</f>
        <v>ANCJNU737-800</v>
      </c>
      <c r="K605" s="4">
        <v>571</v>
      </c>
      <c r="L605" s="4">
        <f>N605/M605</f>
        <v>123.1875</v>
      </c>
      <c r="M605" s="4">
        <v>32</v>
      </c>
      <c r="N605" s="4">
        <v>3942</v>
      </c>
      <c r="O605" s="4">
        <f>P605/M605</f>
        <v>21</v>
      </c>
      <c r="P605" s="4">
        <v>672</v>
      </c>
      <c r="Q605" s="4">
        <v>1177</v>
      </c>
      <c r="R605" s="4">
        <v>2093</v>
      </c>
      <c r="S605" s="4">
        <f>U605*K605</f>
        <v>2905248</v>
      </c>
      <c r="T605" s="7">
        <f>N605/U605</f>
        <v>0.77476415094339623</v>
      </c>
      <c r="U605" s="4">
        <v>5088</v>
      </c>
      <c r="V605" s="4">
        <v>52.688476672287806</v>
      </c>
      <c r="W605" s="7">
        <f>P605/X605</f>
        <v>1</v>
      </c>
      <c r="X605" s="4">
        <v>672</v>
      </c>
      <c r="Y605" s="7">
        <f>Q605/Z605</f>
        <v>0.91953125000000002</v>
      </c>
      <c r="Z605" s="4">
        <v>1280</v>
      </c>
      <c r="AA605" s="7">
        <f>R605/AB605</f>
        <v>0.6674107142857143</v>
      </c>
      <c r="AB605" s="4">
        <v>3136</v>
      </c>
      <c r="AC605" s="4">
        <v>38112</v>
      </c>
      <c r="AD605" s="4">
        <f>AP605/AC605</f>
        <v>5</v>
      </c>
      <c r="AE605" s="7">
        <f>AF605/(AF605+AH605+AJ605+AL605+AN605+AP605)</f>
        <v>0.22509943116379982</v>
      </c>
      <c r="AF605" s="4">
        <v>205220</v>
      </c>
      <c r="AG605" s="7">
        <f>AH605/(AF605+AH605+AJ605+AL605+AN605+AP605)</f>
        <v>0.21236039601353976</v>
      </c>
      <c r="AH605" s="4">
        <v>193606</v>
      </c>
      <c r="AI605" s="7">
        <f>AJ605/(AF605+AH605+AJ605+AL605+AN605+AP605)</f>
        <v>0.33056666439980431</v>
      </c>
      <c r="AJ605" s="4">
        <v>301373</v>
      </c>
      <c r="AK605" s="7">
        <f>AL605/(AF605+AH605+AJ605+AL605+AN605+AP605)</f>
        <v>1.3771188764552708E-2</v>
      </c>
      <c r="AL605" s="4">
        <v>12555</v>
      </c>
      <c r="AM605" s="7">
        <f>AN605/(AF605+AH605+AJ605+AL605+AN605+AP605)</f>
        <v>9.1829862474580061E-3</v>
      </c>
      <c r="AN605" s="4">
        <v>8372</v>
      </c>
      <c r="AO605" s="7">
        <f>AP605/(AF605+AH605+AJ605+AL605+AN605+AP605)</f>
        <v>0.20901933341084539</v>
      </c>
      <c r="AP605" s="4">
        <v>190560</v>
      </c>
      <c r="AQ605" s="6">
        <f>AO605+AM605+AK605+AI605+AG605+AE605</f>
        <v>1</v>
      </c>
      <c r="AR605" s="4">
        <v>194028</v>
      </c>
      <c r="AS605" s="4">
        <f>AR605/M605</f>
        <v>6063.375</v>
      </c>
      <c r="AT605" s="4">
        <f>AR605/V605</f>
        <v>3682.5509533482409</v>
      </c>
      <c r="AU605" s="7">
        <f>AR605/(AR605+AV605+AY605+BB605)</f>
        <v>0.29363657275687977</v>
      </c>
      <c r="AV605" s="4">
        <v>167665</v>
      </c>
      <c r="AW605" s="4">
        <f>AV605/M605</f>
        <v>5239.53125</v>
      </c>
      <c r="AX605" s="7">
        <f>AV605/(AR605+AV605+AY605+BB605)</f>
        <v>0.25373954259839948</v>
      </c>
      <c r="AY605" s="4">
        <v>172529</v>
      </c>
      <c r="AZ605" s="4">
        <f>AY605/M605</f>
        <v>5391.53125</v>
      </c>
      <c r="BA605" s="7">
        <f>AY605/(AR605+AV605+AY605+BB605)</f>
        <v>0.26110058476700121</v>
      </c>
      <c r="BB605" s="4">
        <v>126554</v>
      </c>
      <c r="BC605" s="11">
        <f>BB605/(AR605+AV605+AY605+BB605)</f>
        <v>0.19152329987771952</v>
      </c>
      <c r="BD605" s="9">
        <f>BC605+BA605+AX605+AU605</f>
        <v>1</v>
      </c>
      <c r="BE605" s="14">
        <f>(AF605+AH605+AJ605+AL605+AN605+AP605)</f>
        <v>911686</v>
      </c>
      <c r="BF605" s="14">
        <f t="shared" si="45"/>
        <v>-660776</v>
      </c>
      <c r="BG605" s="13">
        <f>(AF605+AH605+AJ605+AL605+AN605+AP605)-(AR605+AV605+AY605+BB605)</f>
        <v>250910</v>
      </c>
      <c r="BH605" s="13">
        <f t="shared" si="46"/>
        <v>0</v>
      </c>
      <c r="BI605" s="14">
        <f>AF605/W605</f>
        <v>205220</v>
      </c>
      <c r="BJ605" s="14">
        <f>AH605/Y605</f>
        <v>210548.58113848767</v>
      </c>
      <c r="BK605" s="14">
        <f>AJ605/AA605</f>
        <v>451555.53177257522</v>
      </c>
      <c r="BL605" s="14">
        <f>BI605+BJ605+BK605</f>
        <v>867324.1129110629</v>
      </c>
      <c r="BM605" s="14">
        <f>(AF605/W605)-AF605</f>
        <v>0</v>
      </c>
      <c r="BN605" s="14">
        <f>AH605/Y605-AH605</f>
        <v>16942.581138487672</v>
      </c>
      <c r="BO605" s="14">
        <f>AJ605/AA605-AJ605</f>
        <v>150182.53177257522</v>
      </c>
      <c r="BP605" s="14">
        <f>BG605/S605</f>
        <v>8.6364399872231212E-2</v>
      </c>
      <c r="BQ605" s="14">
        <f>(BG605-CA605)/S605</f>
        <v>8.8162063885241712E-2</v>
      </c>
      <c r="BR605" s="27">
        <f>BQ605-BP605</f>
        <v>1.7976640130104998E-3</v>
      </c>
      <c r="BS605" s="28">
        <f t="shared" si="47"/>
        <v>2250882</v>
      </c>
      <c r="BT605" s="11">
        <f>BS605/S605</f>
        <v>0.77476415094339623</v>
      </c>
      <c r="BU605" s="14">
        <f>(BE605-AP605)*1/BT605-(BE605-AP605)</f>
        <v>209642.41400304413</v>
      </c>
      <c r="BV605" s="14">
        <f t="shared" si="48"/>
        <v>0.31380660101994734</v>
      </c>
      <c r="BW605" s="27">
        <f>(AR605+AV605+AY605+BB605)/S605</f>
        <v>0.22744220114771613</v>
      </c>
      <c r="BX605" s="13">
        <f>(AF605+AH605+AJ605+AL605+AN605)/N605</f>
        <v>182.93404363267376</v>
      </c>
      <c r="BY605" s="26">
        <f>BX605/K605</f>
        <v>0.32037485750030431</v>
      </c>
      <c r="BZ605" s="11">
        <f>AP605/BE605</f>
        <v>0.20901933341084539</v>
      </c>
      <c r="CA605" s="15">
        <f>-(BM605+BN605+BO605)/M605</f>
        <v>-5222.6597784707155</v>
      </c>
      <c r="CB605" s="15">
        <f>BG605-CA605</f>
        <v>256132.65977847073</v>
      </c>
      <c r="CC605" s="18">
        <f t="shared" si="49"/>
        <v>0</v>
      </c>
      <c r="CD605" s="17">
        <f>(AF605/(AF605+AH605+AJ605))/(X605/(X605+Z605+AB605))</f>
        <v>2.2190956734136602</v>
      </c>
      <c r="CE605" s="19">
        <f>(AH605/(AF605+AH605+AJ605))/(Z605/(X605+Z605+AB605))</f>
        <v>1.0990930435490482</v>
      </c>
      <c r="CF605" s="18">
        <f>(AJ605/(AF605+AH605+AJ605))/(AB605/(X605+Z605+AB605))</f>
        <v>0.69831907261582871</v>
      </c>
      <c r="CG605">
        <f>AH605/Z605</f>
        <v>151.25468749999999</v>
      </c>
      <c r="CH605" s="11">
        <f>BB605/BE605</f>
        <v>0.13881314399914005</v>
      </c>
      <c r="CI605" s="14">
        <f>AY605/V605</f>
        <v>3274.5110676305412</v>
      </c>
      <c r="CJ605" s="14">
        <f>AV605/M605</f>
        <v>5239.53125</v>
      </c>
      <c r="CK605" s="17">
        <f>N605/V605</f>
        <v>74.817118447331126</v>
      </c>
      <c r="CL605" s="17">
        <f>(AL605+AN605)/N605</f>
        <v>5.3087265347539319</v>
      </c>
      <c r="CM605" s="14">
        <f>AP605/AC605</f>
        <v>5</v>
      </c>
    </row>
    <row r="606" spans="1:91" hidden="1" x14ac:dyDescent="0.2">
      <c r="A606">
        <v>274</v>
      </c>
      <c r="B606" s="2">
        <v>44835</v>
      </c>
      <c r="C606" s="3" t="s">
        <v>37</v>
      </c>
      <c r="D606" t="s">
        <v>38</v>
      </c>
      <c r="E606" s="3" t="s">
        <v>41</v>
      </c>
      <c r="F606" t="s">
        <v>42</v>
      </c>
      <c r="G606" t="str">
        <f>CONCATENATE(C606,E606)</f>
        <v>LAXSEA</v>
      </c>
      <c r="H606" t="s">
        <v>35</v>
      </c>
      <c r="I606">
        <f>U606/M606</f>
        <v>178</v>
      </c>
      <c r="J606" t="str">
        <f>_xlfn.CONCAT(C606,E606,H606)</f>
        <v>LAXSEA737-Max 9</v>
      </c>
      <c r="K606" s="4">
        <v>954</v>
      </c>
      <c r="L606" s="4">
        <f>N606/M606</f>
        <v>141.18181818181819</v>
      </c>
      <c r="M606" s="4">
        <v>22</v>
      </c>
      <c r="N606" s="4">
        <v>3106</v>
      </c>
      <c r="O606" s="4">
        <f>P606/M606</f>
        <v>21.363636363636363</v>
      </c>
      <c r="P606" s="4">
        <v>470</v>
      </c>
      <c r="Q606" s="4">
        <v>946</v>
      </c>
      <c r="R606" s="4">
        <v>1691</v>
      </c>
      <c r="S606" s="4">
        <f>U606*K606</f>
        <v>3735864</v>
      </c>
      <c r="T606" s="7">
        <f>N606/U606</f>
        <v>0.79315628192032683</v>
      </c>
      <c r="U606" s="4">
        <v>3916</v>
      </c>
      <c r="V606" s="4">
        <v>61.214269911504424</v>
      </c>
      <c r="W606" s="7">
        <f>P606/X606</f>
        <v>0.92885375494071143</v>
      </c>
      <c r="X606" s="4">
        <v>506</v>
      </c>
      <c r="Y606" s="7">
        <f>Q606/Z606</f>
        <v>1</v>
      </c>
      <c r="Z606" s="4">
        <v>946</v>
      </c>
      <c r="AA606" s="7">
        <f>R606/AB606</f>
        <v>0.68628246753246758</v>
      </c>
      <c r="AB606" s="4">
        <v>2464</v>
      </c>
      <c r="AC606" s="4">
        <v>38406</v>
      </c>
      <c r="AD606" s="4">
        <f>AP606/AC606</f>
        <v>4.9999479248034158</v>
      </c>
      <c r="AE606" s="7">
        <f>AF606/(AF606+AH606+AJ606+AL606+AN606+AP606)</f>
        <v>0.17412091623893527</v>
      </c>
      <c r="AF606" s="4">
        <v>150009</v>
      </c>
      <c r="AG606" s="7">
        <f>AH606/(AF606+AH606+AJ606+AL606+AN606+AP606)</f>
        <v>0.23462198295574577</v>
      </c>
      <c r="AH606" s="4">
        <v>202132</v>
      </c>
      <c r="AI606" s="7">
        <f>AJ606/(AF606+AH606+AJ606+AL606+AN606+AP606)</f>
        <v>0.3448199813817871</v>
      </c>
      <c r="AJ606" s="4">
        <v>297070</v>
      </c>
      <c r="AK606" s="7">
        <f>AL606/(AF606+AH606+AJ606+AL606+AN606+AP606)</f>
        <v>1.1769867745687284E-2</v>
      </c>
      <c r="AL606" s="4">
        <v>10140</v>
      </c>
      <c r="AM606" s="7">
        <f>AN606/(AF606+AH606+AJ606+AL606+AN606+AP606)</f>
        <v>1.1773349955079499E-2</v>
      </c>
      <c r="AN606" s="4">
        <v>10143</v>
      </c>
      <c r="AO606" s="7">
        <f>AP606/(AF606+AH606+AJ606+AL606+AN606+AP606)</f>
        <v>0.22289390172276505</v>
      </c>
      <c r="AP606" s="4">
        <v>192028</v>
      </c>
      <c r="AQ606" s="6">
        <f>AO606+AM606+AK606+AI606+AG606+AE606</f>
        <v>1</v>
      </c>
      <c r="AR606" s="4">
        <v>207802</v>
      </c>
      <c r="AS606" s="4">
        <f>AR606/M606</f>
        <v>9445.545454545454</v>
      </c>
      <c r="AT606" s="4">
        <f>AR606/V606</f>
        <v>3394.6659872022146</v>
      </c>
      <c r="AU606" s="7">
        <f>AR606/(AR606+AV606+AY606+BB606)</f>
        <v>0.3194467076398988</v>
      </c>
      <c r="AV606" s="4">
        <v>115270</v>
      </c>
      <c r="AW606" s="4">
        <f>AV606/M606</f>
        <v>5239.545454545455</v>
      </c>
      <c r="AX606" s="7">
        <f>AV606/(AR606+AV606+AY606+BB606)</f>
        <v>0.17720051775079707</v>
      </c>
      <c r="AY606" s="4">
        <v>180402</v>
      </c>
      <c r="AZ606" s="4">
        <f>AY606/M606</f>
        <v>8200.0909090909099</v>
      </c>
      <c r="BA606" s="7">
        <f>AY606/(AR606+AV606+AY606+BB606)</f>
        <v>0.2773256511085217</v>
      </c>
      <c r="BB606" s="4">
        <v>147032</v>
      </c>
      <c r="BC606" s="11">
        <f>BB606/(AR606+AV606+AY606+BB606)</f>
        <v>0.22602712350078247</v>
      </c>
      <c r="BD606" s="9">
        <f>BC606+BA606+AX606+AU606</f>
        <v>1</v>
      </c>
      <c r="BE606" s="14">
        <f>(AF606+AH606+AJ606+AL606+AN606+AP606)</f>
        <v>861522</v>
      </c>
      <c r="BF606" s="14">
        <f t="shared" si="45"/>
        <v>-650506</v>
      </c>
      <c r="BG606" s="13">
        <f>(AF606+AH606+AJ606+AL606+AN606+AP606)-(AR606+AV606+AY606+BB606)</f>
        <v>211016</v>
      </c>
      <c r="BH606" s="13">
        <f t="shared" si="46"/>
        <v>0</v>
      </c>
      <c r="BI606" s="14">
        <f>AF606/W606</f>
        <v>161499.0510638298</v>
      </c>
      <c r="BJ606" s="14">
        <f>AH606/Y606</f>
        <v>202132</v>
      </c>
      <c r="BK606" s="14">
        <f>AJ606/AA606</f>
        <v>432868.40922531043</v>
      </c>
      <c r="BL606" s="14">
        <f>BI606+BJ606+BK606</f>
        <v>796499.46028914023</v>
      </c>
      <c r="BM606" s="14">
        <f>(AF606/W606)-AF606</f>
        <v>11490.0510638298</v>
      </c>
      <c r="BN606" s="14">
        <f>AH606/Y606-AH606</f>
        <v>0</v>
      </c>
      <c r="BO606" s="14">
        <f>AJ606/AA606-AJ606</f>
        <v>135798.40922531043</v>
      </c>
      <c r="BP606" s="14">
        <f>BG606/S606</f>
        <v>5.6483854872661318E-2</v>
      </c>
      <c r="BQ606" s="14">
        <f>(BG606-CA606)/S606</f>
        <v>5.8275924930121313E-2</v>
      </c>
      <c r="BR606" s="27">
        <f>BQ606-BP606</f>
        <v>1.7920700574599949E-3</v>
      </c>
      <c r="BS606" s="28">
        <f t="shared" si="47"/>
        <v>2963124</v>
      </c>
      <c r="BT606" s="11">
        <f>BS606/S606</f>
        <v>0.79315628192032683</v>
      </c>
      <c r="BU606" s="14">
        <f>(BE606-AP606)*1/BT606-(BE606-AP606)</f>
        <v>174594.37862202188</v>
      </c>
      <c r="BV606" s="14">
        <f t="shared" si="48"/>
        <v>0.23060850180841702</v>
      </c>
      <c r="BW606" s="27">
        <f>(AR606+AV606+AY606+BB606)/S606</f>
        <v>0.17412464693575569</v>
      </c>
      <c r="BX606" s="13">
        <f>(AF606+AH606+AJ606+AL606+AN606)/N606</f>
        <v>215.54861558274308</v>
      </c>
      <c r="BY606" s="26">
        <f>BX606/K606</f>
        <v>0.22594194505528625</v>
      </c>
      <c r="BZ606" s="11">
        <f>AP606/BE606</f>
        <v>0.22289390172276505</v>
      </c>
      <c r="CA606" s="15">
        <f>-(BM606+BN606+BO606)/M606</f>
        <v>-6694.9300131427381</v>
      </c>
      <c r="CB606" s="15">
        <f>BG606-CA606</f>
        <v>217710.93001314273</v>
      </c>
      <c r="CC606" s="18">
        <f t="shared" si="49"/>
        <v>0</v>
      </c>
      <c r="CD606" s="17">
        <f>(AF606/(AF606+AH606+AJ606))/(X606/(X606+Z606+AB606))</f>
        <v>1.7882309717353899</v>
      </c>
      <c r="CE606" s="19">
        <f>(AH606/(AF606+AH606+AJ606))/(Z606/(X606+Z606+AB606))</f>
        <v>1.2888451753224746</v>
      </c>
      <c r="CF606" s="18">
        <f>(AJ606/(AF606+AH606+AJ606))/(AB606/(X606+Z606+AB606))</f>
        <v>0.72723522420731801</v>
      </c>
      <c r="CG606">
        <f>AH606/Z606</f>
        <v>213.67019027484145</v>
      </c>
      <c r="CH606" s="11">
        <f>BB606/BE606</f>
        <v>0.17066540378539374</v>
      </c>
      <c r="CI606" s="14">
        <f>AY606/V606</f>
        <v>2947.0579369941288</v>
      </c>
      <c r="CJ606" s="14">
        <f>AV606/M606</f>
        <v>5239.545454545455</v>
      </c>
      <c r="CK606" s="17">
        <f>N606/V606</f>
        <v>50.739803063734129</v>
      </c>
      <c r="CL606" s="17">
        <f>(AL606+AN606)/N606</f>
        <v>6.5302640051513201</v>
      </c>
      <c r="CM606" s="14">
        <f>AP606/AC606</f>
        <v>4.9999479248034158</v>
      </c>
    </row>
    <row r="607" spans="1:91" hidden="1" x14ac:dyDescent="0.2">
      <c r="A607">
        <v>390</v>
      </c>
      <c r="B607" s="2">
        <v>44835</v>
      </c>
      <c r="C607" s="3" t="s">
        <v>57</v>
      </c>
      <c r="D607" t="s">
        <v>56</v>
      </c>
      <c r="E607" s="3" t="s">
        <v>41</v>
      </c>
      <c r="F607" t="s">
        <v>42</v>
      </c>
      <c r="G607" t="str">
        <f>CONCATENATE(C607,E607)</f>
        <v>YYCSEA</v>
      </c>
      <c r="H607" t="s">
        <v>40</v>
      </c>
      <c r="I607">
        <f>U607/M607</f>
        <v>76</v>
      </c>
      <c r="J607" t="str">
        <f>_xlfn.CONCAT(C607,E607,H607)</f>
        <v>YYCSEAE175</v>
      </c>
      <c r="K607" s="4">
        <v>452</v>
      </c>
      <c r="L607" s="4">
        <f>N607/M607</f>
        <v>63.741935483870968</v>
      </c>
      <c r="M607" s="4">
        <v>31</v>
      </c>
      <c r="N607" s="4">
        <v>1976</v>
      </c>
      <c r="O607" s="4">
        <f>P607/M607</f>
        <v>7.935483870967742</v>
      </c>
      <c r="P607" s="4">
        <v>246</v>
      </c>
      <c r="Q607" s="4">
        <v>380</v>
      </c>
      <c r="R607" s="4">
        <v>1350</v>
      </c>
      <c r="S607" s="4">
        <f>U607*K607</f>
        <v>1064912</v>
      </c>
      <c r="T607" s="7">
        <f>N607/U607</f>
        <v>0.83870967741935487</v>
      </c>
      <c r="U607" s="4">
        <v>2356</v>
      </c>
      <c r="V607" s="4">
        <v>26.603636363636362</v>
      </c>
      <c r="W607" s="7">
        <f>P607/X607</f>
        <v>0.79354838709677422</v>
      </c>
      <c r="X607" s="4">
        <v>310</v>
      </c>
      <c r="Y607" s="7">
        <f>Q607/Z607</f>
        <v>0.68100358422939067</v>
      </c>
      <c r="Z607" s="4">
        <v>558</v>
      </c>
      <c r="AA607" s="7">
        <f>R607/AB607</f>
        <v>0.907258064516129</v>
      </c>
      <c r="AB607" s="4">
        <v>1488</v>
      </c>
      <c r="AC607" s="4">
        <v>252</v>
      </c>
      <c r="AD607" s="4">
        <f>AP607/AC607</f>
        <v>5</v>
      </c>
      <c r="AE607" s="7">
        <f>AF607/(AF607+AH607+AJ607+AL607+AN607+AP607)</f>
        <v>0.19311738694012642</v>
      </c>
      <c r="AF607" s="4">
        <v>56948</v>
      </c>
      <c r="AG607" s="7">
        <f>AH607/(AF607+AH607+AJ607+AL607+AN607+AP607)</f>
        <v>0.19191014893790184</v>
      </c>
      <c r="AH607" s="4">
        <v>56592</v>
      </c>
      <c r="AI607" s="7">
        <f>AJ607/(AF607+AH607+AJ607+AL607+AN607+AP607)</f>
        <v>0.57865359051572118</v>
      </c>
      <c r="AJ607" s="4">
        <v>170638</v>
      </c>
      <c r="AK607" s="7">
        <f>AL607/(AF607+AH607+AJ607+AL607+AN607+AP607)</f>
        <v>2.7468055668592822E-2</v>
      </c>
      <c r="AL607" s="4">
        <v>8100</v>
      </c>
      <c r="AM607" s="7">
        <f>AN607/(AF607+AH607+AJ607+AL607+AN607+AP607)</f>
        <v>4.5780092780988036E-3</v>
      </c>
      <c r="AN607" s="4">
        <v>1350</v>
      </c>
      <c r="AO607" s="7">
        <f>AP607/(AF607+AH607+AJ607+AL607+AN607+AP607)</f>
        <v>4.2728086595588835E-3</v>
      </c>
      <c r="AP607" s="4">
        <v>1260</v>
      </c>
      <c r="AQ607" s="6">
        <f>AO607+AM607+AK607+AI607+AG607+AE607</f>
        <v>1</v>
      </c>
      <c r="AR607" s="4">
        <v>42715</v>
      </c>
      <c r="AS607" s="4">
        <f>AR607/M607</f>
        <v>1377.9032258064517</v>
      </c>
      <c r="AT607" s="4">
        <f>AR607/V607</f>
        <v>1605.6075724439586</v>
      </c>
      <c r="AU607" s="7">
        <f>AR607/(AR607+AV607+AY607+BB607)</f>
        <v>0.21386585756629015</v>
      </c>
      <c r="AV607" s="4">
        <v>84073</v>
      </c>
      <c r="AW607" s="4">
        <f>AV607/M607</f>
        <v>2712.0322580645161</v>
      </c>
      <c r="AX607" s="7">
        <f>AV607/(AR607+AV607+AY607+BB607)</f>
        <v>0.42093747496595368</v>
      </c>
      <c r="AY607" s="4">
        <v>48774</v>
      </c>
      <c r="AZ607" s="4">
        <f>AY607/M607</f>
        <v>1573.3548387096773</v>
      </c>
      <c r="BA607" s="7">
        <f>AY607/(AR607+AV607+AY607+BB607)</f>
        <v>0.24420211487623167</v>
      </c>
      <c r="BB607" s="4">
        <v>24166</v>
      </c>
      <c r="BC607" s="11">
        <f>BB607/(AR607+AV607+AY607+BB607)</f>
        <v>0.12099455259152447</v>
      </c>
      <c r="BD607" s="9">
        <f>BC607+BA607+AX607+AU607</f>
        <v>1</v>
      </c>
      <c r="BE607" s="14">
        <f>(AF607+AH607+AJ607+AL607+AN607+AP607)</f>
        <v>294888</v>
      </c>
      <c r="BF607" s="14">
        <f t="shared" si="45"/>
        <v>-199728</v>
      </c>
      <c r="BG607" s="13">
        <f>(AF607+AH607+AJ607+AL607+AN607+AP607)-(AR607+AV607+AY607+BB607)</f>
        <v>95160</v>
      </c>
      <c r="BH607" s="13">
        <f t="shared" si="46"/>
        <v>0</v>
      </c>
      <c r="BI607" s="14">
        <f>AF607/W607</f>
        <v>71763.739837398374</v>
      </c>
      <c r="BJ607" s="14">
        <f>AH607/Y607</f>
        <v>83100.884210526317</v>
      </c>
      <c r="BK607" s="14">
        <f>AJ607/AA607</f>
        <v>188080.99555555556</v>
      </c>
      <c r="BL607" s="14">
        <f>BI607+BJ607+BK607</f>
        <v>342945.61960348027</v>
      </c>
      <c r="BM607" s="14">
        <f>(AF607/W607)-AF607</f>
        <v>14815.739837398374</v>
      </c>
      <c r="BN607" s="14">
        <f>AH607/Y607-AH607</f>
        <v>26508.884210526317</v>
      </c>
      <c r="BO607" s="14">
        <f>AJ607/AA607-AJ607</f>
        <v>17442.995555555564</v>
      </c>
      <c r="BP607" s="14">
        <f>BG607/S607</f>
        <v>8.9359496371531164E-2</v>
      </c>
      <c r="BQ607" s="14">
        <f>(BG607-CA607)/S607</f>
        <v>9.1139671319910368E-2</v>
      </c>
      <c r="BR607" s="27">
        <f>BQ607-BP607</f>
        <v>1.780174948379204E-3</v>
      </c>
      <c r="BS607" s="28">
        <f t="shared" si="47"/>
        <v>893152</v>
      </c>
      <c r="BT607" s="11">
        <f>BS607/S607</f>
        <v>0.83870967741935487</v>
      </c>
      <c r="BU607" s="14">
        <f>(BE607-AP607)*1/BT607-(BE607-AP607)</f>
        <v>56466.923076923063</v>
      </c>
      <c r="BV607" s="14">
        <f t="shared" si="48"/>
        <v>0.27691302192106015</v>
      </c>
      <c r="BW607" s="27">
        <f>(AR607+AV607+AY607+BB607)/S607</f>
        <v>0.18755352554952898</v>
      </c>
      <c r="BX607" s="13">
        <f>(AF607+AH607+AJ607+AL607+AN607)/N607</f>
        <v>148.59716599190284</v>
      </c>
      <c r="BY607" s="26">
        <f>BX607/K607</f>
        <v>0.32875479201748414</v>
      </c>
      <c r="BZ607" s="11">
        <f>AP607/BE607</f>
        <v>4.2728086595588835E-3</v>
      </c>
      <c r="CA607" s="15">
        <f>-(BM607+BN607+BO607)/M607</f>
        <v>-1895.7296646283953</v>
      </c>
      <c r="CB607" s="15">
        <f>BG607-CA607</f>
        <v>97055.729664628394</v>
      </c>
      <c r="CC607" s="18">
        <f t="shared" si="49"/>
        <v>0</v>
      </c>
      <c r="CD607" s="17">
        <f>(AF607/(AF607+AH607+AJ607))/(X607/(X607+Z607+AB607))</f>
        <v>1.5230060032796346</v>
      </c>
      <c r="CE607" s="19">
        <f>(AH607/(AF607+AH607+AJ607))/(Z607/(X607+Z607+AB607))</f>
        <v>0.84082511665223914</v>
      </c>
      <c r="CF607" s="18">
        <f>(AJ607/(AF607+AH607+AJ607))/(AB607/(X607+Z607+AB607))</f>
        <v>0.95073099723881982</v>
      </c>
      <c r="CG607">
        <f>AH607/Z607</f>
        <v>101.41935483870968</v>
      </c>
      <c r="CH607" s="11">
        <f>BB607/BE607</f>
        <v>8.1949757195952364E-2</v>
      </c>
      <c r="CI607" s="14">
        <f>AY607/V607</f>
        <v>1833.3583925642429</v>
      </c>
      <c r="CJ607" s="14">
        <f>AV607/M607</f>
        <v>2712.0322580645161</v>
      </c>
      <c r="CK607" s="17">
        <f>N607/V607</f>
        <v>74.275560415527622</v>
      </c>
      <c r="CL607" s="17">
        <f>(AL607+AN607)/N607</f>
        <v>4.7823886639676116</v>
      </c>
      <c r="CM607" s="14">
        <f>AP607/AC607</f>
        <v>5</v>
      </c>
    </row>
    <row r="608" spans="1:91" hidden="1" x14ac:dyDescent="0.2">
      <c r="A608">
        <v>952</v>
      </c>
      <c r="B608" s="2">
        <v>45200</v>
      </c>
      <c r="C608" s="3" t="s">
        <v>41</v>
      </c>
      <c r="D608" t="s">
        <v>42</v>
      </c>
      <c r="E608" s="3" t="s">
        <v>52</v>
      </c>
      <c r="F608" t="s">
        <v>33</v>
      </c>
      <c r="G608" t="str">
        <f>CONCATENATE(C608,E608)</f>
        <v>SEAOGG</v>
      </c>
      <c r="H608" t="s">
        <v>49</v>
      </c>
      <c r="I608">
        <f>U608/M608</f>
        <v>282.66666666666669</v>
      </c>
      <c r="J608" t="str">
        <f>_xlfn.CONCAT(C608,E608,H608)</f>
        <v>SEAOGGA330-200</v>
      </c>
      <c r="K608" s="4">
        <v>2640</v>
      </c>
      <c r="L608" s="4">
        <f>N608/M608</f>
        <v>211</v>
      </c>
      <c r="M608" s="4">
        <v>15</v>
      </c>
      <c r="N608" s="4">
        <v>3165</v>
      </c>
      <c r="O608" s="4">
        <f>P608/M608</f>
        <v>30.666666666666668</v>
      </c>
      <c r="P608" s="4">
        <v>460</v>
      </c>
      <c r="Q608" s="4">
        <v>749</v>
      </c>
      <c r="R608" s="4">
        <v>1956</v>
      </c>
      <c r="S608" s="4">
        <f>U608*K608</f>
        <v>11193600</v>
      </c>
      <c r="T608" s="7">
        <f>N608/U608</f>
        <v>0.74646226415094341</v>
      </c>
      <c r="U608" s="4">
        <v>4240</v>
      </c>
      <c r="V608" s="4">
        <v>93.618900665004162</v>
      </c>
      <c r="W608" s="7">
        <f>P608/X608</f>
        <v>0.83788706739526408</v>
      </c>
      <c r="X608" s="4">
        <v>549</v>
      </c>
      <c r="Y608" s="7">
        <f>Q608/Z608</f>
        <v>0.73287671232876717</v>
      </c>
      <c r="Z608" s="4">
        <v>1022</v>
      </c>
      <c r="AA608" s="7">
        <f>R608/AB608</f>
        <v>0.73285874859497935</v>
      </c>
      <c r="AB608" s="4">
        <v>2669</v>
      </c>
      <c r="AC608" s="4">
        <v>15016</v>
      </c>
      <c r="AD608" s="4">
        <f>AP608/AC608</f>
        <v>6</v>
      </c>
      <c r="AE608" s="7">
        <f>AF608/(AF608+AH608+AJ608+AL608+AN608+AP608)</f>
        <v>0.1933011621265634</v>
      </c>
      <c r="AF608" s="4">
        <v>199002</v>
      </c>
      <c r="AG608" s="7">
        <f>AH608/(AF608+AH608+AJ608+AL608+AN608+AP608)</f>
        <v>0.21235716256172948</v>
      </c>
      <c r="AH608" s="4">
        <v>218620</v>
      </c>
      <c r="AI608" s="7">
        <f>AJ608/(AF608+AH608+AJ608+AL608+AN608+AP608)</f>
        <v>0.48023394062314229</v>
      </c>
      <c r="AJ608" s="4">
        <v>494397</v>
      </c>
      <c r="AK608" s="7">
        <f>AL608/(AF608+AH608+AJ608+AL608+AN608+AP608)</f>
        <v>1.3292963908413082E-2</v>
      </c>
      <c r="AL608" s="4">
        <v>13685</v>
      </c>
      <c r="AM608" s="7">
        <f>AN608/(AF608+AH608+AJ608+AL608+AN608+AP608)</f>
        <v>1.329976337844296E-2</v>
      </c>
      <c r="AN608" s="4">
        <v>13692</v>
      </c>
      <c r="AO608" s="7">
        <f>AP608/(AF608+AH608+AJ608+AL608+AN608+AP608)</f>
        <v>8.7515007401708811E-2</v>
      </c>
      <c r="AP608" s="4">
        <v>90096</v>
      </c>
      <c r="AQ608" s="6">
        <f>AO608+AM608+AK608+AI608+AG608+AE608</f>
        <v>1</v>
      </c>
      <c r="AR608" s="4">
        <v>464364</v>
      </c>
      <c r="AS608" s="4">
        <f>AR608/M608</f>
        <v>30957.599999999999</v>
      </c>
      <c r="AT608" s="4">
        <f>AR608/V608</f>
        <v>4960.1522417105743</v>
      </c>
      <c r="AU608" s="7">
        <f>AR608/(AR608+AV608+AY608+BB608)</f>
        <v>0.31293546654518473</v>
      </c>
      <c r="AV608" s="4">
        <v>123445</v>
      </c>
      <c r="AW608" s="4">
        <f>AV608/M608</f>
        <v>8229.6666666666661</v>
      </c>
      <c r="AX608" s="7">
        <f>AV608/(AR608+AV608+AY608+BB608)</f>
        <v>8.31897362148451E-2</v>
      </c>
      <c r="AY608" s="4">
        <v>477439</v>
      </c>
      <c r="AZ608" s="4">
        <f>AY608/M608</f>
        <v>31829.266666666666</v>
      </c>
      <c r="BA608" s="7">
        <f>AY608/(AR608+AV608+AY608+BB608)</f>
        <v>0.32174672500854168</v>
      </c>
      <c r="BB608" s="4">
        <v>418649</v>
      </c>
      <c r="BC608" s="11">
        <f>BB608/(AR608+AV608+AY608+BB608)</f>
        <v>0.28212807223142844</v>
      </c>
      <c r="BD608" s="9">
        <f>BC608+BA608+AX608+AU608</f>
        <v>0.99999999999999978</v>
      </c>
      <c r="BE608" s="14">
        <f>(AF608+AH608+AJ608+AL608+AN608+AP608)</f>
        <v>1029492</v>
      </c>
      <c r="BF608" s="14">
        <f t="shared" si="45"/>
        <v>-1483897</v>
      </c>
      <c r="BG608" s="13">
        <f>(AF608+AH608+AJ608+AL608+AN608+AP608)-(AR608+AV608+AY608+BB608)</f>
        <v>-454405</v>
      </c>
      <c r="BH608" s="13">
        <f t="shared" si="46"/>
        <v>1</v>
      </c>
      <c r="BI608" s="14">
        <f>AF608/W608</f>
        <v>237504.56086956523</v>
      </c>
      <c r="BJ608" s="14">
        <f>AH608/Y608</f>
        <v>298303.92523364484</v>
      </c>
      <c r="BK608" s="14">
        <f>AJ608/AA608</f>
        <v>674614.31134969334</v>
      </c>
      <c r="BL608" s="14">
        <f>BI608+BJ608+BK608</f>
        <v>1210422.7974529034</v>
      </c>
      <c r="BM608" s="14">
        <f>(AF608/W608)-AF608</f>
        <v>38502.560869565234</v>
      </c>
      <c r="BN608" s="14">
        <f>AH608/Y608-AH608</f>
        <v>79683.925233644841</v>
      </c>
      <c r="BO608" s="14">
        <f>AJ608/AA608-AJ608</f>
        <v>180217.31134969334</v>
      </c>
      <c r="BP608" s="14">
        <f>BG608/S608</f>
        <v>-4.0595072184105206E-2</v>
      </c>
      <c r="BQ608" s="14">
        <f>(BG608-CA608)/S608</f>
        <v>-3.8817843544805941E-2</v>
      </c>
      <c r="BR608" s="27">
        <f>BQ608-BP608</f>
        <v>1.7772286392992651E-3</v>
      </c>
      <c r="BS608" s="28">
        <f t="shared" si="47"/>
        <v>8355600</v>
      </c>
      <c r="BT608" s="11">
        <f>BS608/S608</f>
        <v>0.74646226415094341</v>
      </c>
      <c r="BU608" s="14">
        <f>(BE608-AP608)*1/BT608-(BE608-AP608)</f>
        <v>319068.15165876783</v>
      </c>
      <c r="BV608" s="14">
        <f t="shared" si="48"/>
        <v>9.1971483704974266E-2</v>
      </c>
      <c r="BW608" s="27">
        <f>(AR608+AV608+AY608+BB608)/S608</f>
        <v>0.13256655588907948</v>
      </c>
      <c r="BX608" s="13">
        <f>(AF608+AH608+AJ608+AL608+AN608)/N608</f>
        <v>296.80758293838863</v>
      </c>
      <c r="BY608" s="26">
        <f>BX608/K608</f>
        <v>0.11242711474938963</v>
      </c>
      <c r="BZ608" s="11">
        <f>AP608/BE608</f>
        <v>8.7515007401708811E-2</v>
      </c>
      <c r="CA608" s="15">
        <f>-(BM608+BN608+BO608)/M608</f>
        <v>-19893.586496860229</v>
      </c>
      <c r="CB608" s="15">
        <f>BG608-CA608</f>
        <v>-434511.41350313975</v>
      </c>
      <c r="CC608" s="18">
        <f t="shared" si="49"/>
        <v>1</v>
      </c>
      <c r="CD608" s="17">
        <f>(AF608/(AF608+AH608+AJ608))/(X608/(X608+Z608+AB608))</f>
        <v>1.6851829919155468</v>
      </c>
      <c r="CE608" s="19">
        <f>(AH608/(AF608+AH608+AJ608))/(Z608/(X608+Z608+AB608))</f>
        <v>0.99449124627598517</v>
      </c>
      <c r="CF608" s="18">
        <f>(AJ608/(AF608+AH608+AJ608))/(AB608/(X608+Z608+AB608))</f>
        <v>0.86117065707917106</v>
      </c>
      <c r="CG608">
        <f>AH608/Z608</f>
        <v>213.91389432485323</v>
      </c>
      <c r="CH608" s="11">
        <f>BB608/BE608</f>
        <v>0.40665590407696223</v>
      </c>
      <c r="CI608" s="14">
        <f>AY608/V608</f>
        <v>5099.8142106839787</v>
      </c>
      <c r="CJ608" s="14">
        <f>AV608/M608</f>
        <v>8229.6666666666661</v>
      </c>
      <c r="CK608" s="17">
        <f>N608/V608</f>
        <v>33.807275854747502</v>
      </c>
      <c r="CL608" s="17">
        <f>(AL608+AN608)/N608</f>
        <v>8.649921011058451</v>
      </c>
      <c r="CM608" s="14">
        <f>AP608/AC608</f>
        <v>6</v>
      </c>
    </row>
    <row r="609" spans="1:91" hidden="1" x14ac:dyDescent="0.2">
      <c r="A609">
        <v>545</v>
      </c>
      <c r="B609" s="2">
        <v>44866</v>
      </c>
      <c r="C609" s="3" t="s">
        <v>43</v>
      </c>
      <c r="D609" t="s">
        <v>38</v>
      </c>
      <c r="E609" s="3" t="s">
        <v>32</v>
      </c>
      <c r="F609" t="s">
        <v>33</v>
      </c>
      <c r="G609" t="str">
        <f>CONCATENATE(C609,E609)</f>
        <v>SFOHNL</v>
      </c>
      <c r="H609" t="s">
        <v>31</v>
      </c>
      <c r="I609">
        <f>U609/M609</f>
        <v>159.61538461538461</v>
      </c>
      <c r="J609" t="str">
        <f>_xlfn.CONCAT(C609,E609,H609)</f>
        <v>SFOHNL737-800</v>
      </c>
      <c r="K609" s="4">
        <v>2399</v>
      </c>
      <c r="L609" s="4">
        <f>N609/M609</f>
        <v>132</v>
      </c>
      <c r="M609" s="4">
        <v>13</v>
      </c>
      <c r="N609" s="4">
        <v>1716</v>
      </c>
      <c r="O609" s="4">
        <f>P609/M609</f>
        <v>16.153846153846153</v>
      </c>
      <c r="P609" s="4">
        <v>210</v>
      </c>
      <c r="Q609" s="4">
        <v>457</v>
      </c>
      <c r="R609" s="4">
        <v>1049</v>
      </c>
      <c r="S609" s="4">
        <f>U609*K609</f>
        <v>4977925</v>
      </c>
      <c r="T609" s="7">
        <f>N609/U609</f>
        <v>0.82698795180722895</v>
      </c>
      <c r="U609" s="4">
        <v>2075</v>
      </c>
      <c r="V609" s="4">
        <v>67.690855704697981</v>
      </c>
      <c r="W609" s="7">
        <f>P609/X609</f>
        <v>0.79847908745247154</v>
      </c>
      <c r="X609" s="4">
        <v>263</v>
      </c>
      <c r="Y609" s="7">
        <f>Q609/Z609</f>
        <v>0.91400000000000003</v>
      </c>
      <c r="Z609" s="4">
        <v>500</v>
      </c>
      <c r="AA609" s="7">
        <f>R609/AB609</f>
        <v>0.79893373952779889</v>
      </c>
      <c r="AB609" s="4">
        <v>1313</v>
      </c>
      <c r="AC609" s="4">
        <v>1866</v>
      </c>
      <c r="AD609" s="4">
        <f>AP609/AC609</f>
        <v>5</v>
      </c>
      <c r="AE609" s="7">
        <f>AF609/(AF609+AH609+AJ609+AL609+AN609+AP609)</f>
        <v>0.2089271895884629</v>
      </c>
      <c r="AF609" s="4">
        <v>118796</v>
      </c>
      <c r="AG609" s="7">
        <f>AH609/(AF609+AH609+AJ609+AL609+AN609+AP609)</f>
        <v>0.25815863524446009</v>
      </c>
      <c r="AH609" s="4">
        <v>146789</v>
      </c>
      <c r="AI609" s="7">
        <f>AJ609/(AF609+AH609+AJ609+AL609+AN609+AP609)</f>
        <v>0.49435631375307776</v>
      </c>
      <c r="AJ609" s="4">
        <v>281091</v>
      </c>
      <c r="AK609" s="7">
        <f>AL609/(AF609+AH609+AJ609+AL609+AN609+AP609)</f>
        <v>1.1079845233907844E-2</v>
      </c>
      <c r="AL609" s="4">
        <v>6300</v>
      </c>
      <c r="AM609" s="7">
        <f>AN609/(AF609+AH609+AJ609+AL609+AN609+AP609)</f>
        <v>1.106929300035174E-2</v>
      </c>
      <c r="AN609" s="4">
        <v>6294</v>
      </c>
      <c r="AO609" s="7">
        <f>AP609/(AF609+AH609+AJ609+AL609+AN609+AP609)</f>
        <v>1.6408723179739713E-2</v>
      </c>
      <c r="AP609" s="4">
        <v>9330</v>
      </c>
      <c r="AQ609" s="6">
        <f>AO609+AM609+AK609+AI609+AG609+AE609</f>
        <v>1</v>
      </c>
      <c r="AR609" s="4">
        <v>249274</v>
      </c>
      <c r="AS609" s="4">
        <f>AR609/M609</f>
        <v>19174.923076923078</v>
      </c>
      <c r="AT609" s="4">
        <f>AR609/V609</f>
        <v>3682.5358079008524</v>
      </c>
      <c r="AU609" s="7">
        <f>AR609/(AR609+AV609+AY609+BB609)</f>
        <v>0.35661006280310725</v>
      </c>
      <c r="AV609" s="4">
        <v>65494</v>
      </c>
      <c r="AW609" s="4">
        <f>AV609/M609</f>
        <v>5038</v>
      </c>
      <c r="AX609" s="7">
        <f>AV609/(AR609+AV609+AY609+BB609)</f>
        <v>9.3695369164961878E-2</v>
      </c>
      <c r="AY609" s="4">
        <v>221654</v>
      </c>
      <c r="AZ609" s="4">
        <f>AY609/M609</f>
        <v>17050.307692307691</v>
      </c>
      <c r="BA609" s="7">
        <f>AY609/(AR609+AV609+AY609+BB609)</f>
        <v>0.31709703723838001</v>
      </c>
      <c r="BB609" s="4">
        <v>162588</v>
      </c>
      <c r="BC609" s="11">
        <f>BB609/(AR609+AV609+AY609+BB609)</f>
        <v>0.23259753079355089</v>
      </c>
      <c r="BD609" s="9">
        <f>BC609+BA609+AX609+AU609</f>
        <v>1</v>
      </c>
      <c r="BE609" s="14">
        <f>(AF609+AH609+AJ609+AL609+AN609+AP609)</f>
        <v>568600</v>
      </c>
      <c r="BF609" s="14">
        <f t="shared" si="45"/>
        <v>-699010</v>
      </c>
      <c r="BG609" s="13">
        <f>(AF609+AH609+AJ609+AL609+AN609+AP609)-(AR609+AV609+AY609+BB609)</f>
        <v>-130410</v>
      </c>
      <c r="BH609" s="13">
        <f t="shared" si="46"/>
        <v>1</v>
      </c>
      <c r="BI609" s="14">
        <f>AF609/W609</f>
        <v>148777.84761904762</v>
      </c>
      <c r="BJ609" s="14">
        <f>AH609/Y609</f>
        <v>160600.65645514222</v>
      </c>
      <c r="BK609" s="14">
        <f>AJ609/AA609</f>
        <v>351832.68160152528</v>
      </c>
      <c r="BL609" s="14">
        <f>BI609+BJ609+BK609</f>
        <v>661211.1856757151</v>
      </c>
      <c r="BM609" s="14">
        <f>(AF609/W609)-AF609</f>
        <v>29981.847619047621</v>
      </c>
      <c r="BN609" s="14">
        <f>AH609/Y609-AH609</f>
        <v>13811.65645514222</v>
      </c>
      <c r="BO609" s="14">
        <f>AJ609/AA609-AJ609</f>
        <v>70741.681601525284</v>
      </c>
      <c r="BP609" s="14">
        <f>BG609/S609</f>
        <v>-2.6197662680735447E-2</v>
      </c>
      <c r="BQ609" s="14">
        <f>(BG609-CA609)/S609</f>
        <v>-2.4427768819712647E-2</v>
      </c>
      <c r="BR609" s="27">
        <f>BQ609-BP609</f>
        <v>1.7698938610227997E-3</v>
      </c>
      <c r="BS609" s="28">
        <f t="shared" si="47"/>
        <v>4116684</v>
      </c>
      <c r="BT609" s="11">
        <f>BS609/S609</f>
        <v>0.82698795180722895</v>
      </c>
      <c r="BU609" s="14">
        <f>(BE609-AP609)*1/BT609-(BE609-AP609)</f>
        <v>117003.45571095566</v>
      </c>
      <c r="BV609" s="14">
        <f t="shared" si="48"/>
        <v>0.11422430028576164</v>
      </c>
      <c r="BW609" s="27">
        <f>(AR609+AV609+AY609+BB609)/S609</f>
        <v>0.14042196296649709</v>
      </c>
      <c r="BX609" s="13">
        <f>(AF609+AH609+AJ609+AL609+AN609)/N609</f>
        <v>325.91491841491842</v>
      </c>
      <c r="BY609" s="26">
        <f>BX609/K609</f>
        <v>0.13585448870984512</v>
      </c>
      <c r="BZ609" s="11">
        <f>AP609/BE609</f>
        <v>1.6408723179739713E-2</v>
      </c>
      <c r="CA609" s="15">
        <f>-(BM609+BN609+BO609)/M609</f>
        <v>-8810.3988981319326</v>
      </c>
      <c r="CB609" s="15">
        <f>BG609-CA609</f>
        <v>-121599.60110186807</v>
      </c>
      <c r="CC609" s="18">
        <f t="shared" si="49"/>
        <v>1</v>
      </c>
      <c r="CD609" s="17">
        <f>(AF609/(AF609+AH609+AJ609))/(X609/(X609+Z609+AB609))</f>
        <v>1.7153131235142318</v>
      </c>
      <c r="CE609" s="19">
        <f>(AH609/(AF609+AH609+AJ609))/(Z609/(X609+Z609+AB609))</f>
        <v>1.1148613218798702</v>
      </c>
      <c r="CF609" s="18">
        <f>(AJ609/(AF609+AH609+AJ609))/(AB609/(X609+Z609+AB609))</f>
        <v>0.81297942694274328</v>
      </c>
      <c r="CG609">
        <f>AH609/Z609</f>
        <v>293.57799999999997</v>
      </c>
      <c r="CH609" s="11">
        <f>BB609/BE609</f>
        <v>0.28594442490327121</v>
      </c>
      <c r="CI609" s="14">
        <f>AY609/V609</f>
        <v>3274.5043284275757</v>
      </c>
      <c r="CJ609" s="14">
        <f>AV609/M609</f>
        <v>5038</v>
      </c>
      <c r="CK609" s="17">
        <f>N609/V609</f>
        <v>25.350543764523628</v>
      </c>
      <c r="CL609" s="17">
        <f>(AL609+AN609)/N609</f>
        <v>7.3391608391608392</v>
      </c>
      <c r="CM609" s="14">
        <f>AP609/AC609</f>
        <v>5</v>
      </c>
    </row>
    <row r="610" spans="1:91" hidden="1" x14ac:dyDescent="0.2">
      <c r="A610">
        <v>527</v>
      </c>
      <c r="B610" s="2">
        <v>44866</v>
      </c>
      <c r="C610" s="3" t="s">
        <v>41</v>
      </c>
      <c r="D610" t="s">
        <v>42</v>
      </c>
      <c r="E610" s="3" t="s">
        <v>37</v>
      </c>
      <c r="F610" t="s">
        <v>38</v>
      </c>
      <c r="G610" t="str">
        <f>CONCATENATE(C610,E610)</f>
        <v>SEALAX</v>
      </c>
      <c r="H610" t="s">
        <v>48</v>
      </c>
      <c r="I610">
        <f>U610/M610</f>
        <v>187.375</v>
      </c>
      <c r="J610" t="str">
        <f>_xlfn.CONCAT(C610,E610,H610)</f>
        <v>SEALAXA321</v>
      </c>
      <c r="K610" s="4">
        <v>954</v>
      </c>
      <c r="L610" s="4">
        <f>N610/M610</f>
        <v>152.54166666666666</v>
      </c>
      <c r="M610" s="4">
        <v>24</v>
      </c>
      <c r="N610" s="4">
        <v>3661</v>
      </c>
      <c r="O610" s="4">
        <f>P610/M610</f>
        <v>18.291666666666668</v>
      </c>
      <c r="P610" s="4">
        <v>439</v>
      </c>
      <c r="Q610" s="4">
        <v>826</v>
      </c>
      <c r="R610" s="4">
        <v>2396</v>
      </c>
      <c r="S610" s="4">
        <f>U610*K610</f>
        <v>4290138</v>
      </c>
      <c r="T610" s="7">
        <f>N610/U610</f>
        <v>0.81409828774738713</v>
      </c>
      <c r="U610" s="4">
        <v>4497</v>
      </c>
      <c r="V610" s="4">
        <v>63.150749063670403</v>
      </c>
      <c r="W610" s="7">
        <f>P610/X610</f>
        <v>0.74659863945578231</v>
      </c>
      <c r="X610" s="4">
        <v>588</v>
      </c>
      <c r="Y610" s="7">
        <f>Q610/Z610</f>
        <v>0.74751131221719458</v>
      </c>
      <c r="Z610" s="4">
        <v>1105</v>
      </c>
      <c r="AA610" s="7">
        <f>R610/AB610</f>
        <v>0.85418894830659542</v>
      </c>
      <c r="AB610" s="4">
        <v>2805</v>
      </c>
      <c r="AC610" s="4">
        <v>14061</v>
      </c>
      <c r="AD610" s="4">
        <f>AP610/AC610</f>
        <v>5</v>
      </c>
      <c r="AE610" s="7">
        <f>AF610/(AF610+AH610+AJ610+AL610+AN610+AP610)</f>
        <v>0.16034293706160641</v>
      </c>
      <c r="AF610" s="4">
        <v>134825</v>
      </c>
      <c r="AG610" s="7">
        <f>AH610/(AF610+AH610+AJ610+AL610+AN610+AP610)</f>
        <v>0.21165624472262723</v>
      </c>
      <c r="AH610" s="4">
        <v>177972</v>
      </c>
      <c r="AI610" s="7">
        <f>AJ610/(AF610+AH610+AJ610+AL610+AN610+AP610)</f>
        <v>0.52160065837826786</v>
      </c>
      <c r="AJ610" s="4">
        <v>438590</v>
      </c>
      <c r="AK610" s="7">
        <f>AL610/(AF610+AH610+AJ610+AL610+AN610+AP610)</f>
        <v>1.7089768259412455E-2</v>
      </c>
      <c r="AL610" s="4">
        <v>14370</v>
      </c>
      <c r="AM610" s="7">
        <f>AN610/(AF610+AH610+AJ610+AL610+AN610+AP610)</f>
        <v>5.698967954008663E-3</v>
      </c>
      <c r="AN610" s="4">
        <v>4792</v>
      </c>
      <c r="AO610" s="7">
        <f>AP610/(AF610+AH610+AJ610+AL610+AN610+AP610)</f>
        <v>8.3611423624077433E-2</v>
      </c>
      <c r="AP610" s="4">
        <v>70305</v>
      </c>
      <c r="AQ610" s="6">
        <f>AO610+AM610+AK610+AI610+AG610+AE610</f>
        <v>1</v>
      </c>
      <c r="AR610" s="4">
        <v>243179</v>
      </c>
      <c r="AS610" s="4">
        <f>AR610/M610</f>
        <v>10132.458333333334</v>
      </c>
      <c r="AT610" s="4">
        <f>AR610/V610</f>
        <v>3850.7698420935581</v>
      </c>
      <c r="AU610" s="7">
        <f>AR610/(AR610+AV610+AY610+BB610)</f>
        <v>0.31297007480012973</v>
      </c>
      <c r="AV610" s="4">
        <v>145942</v>
      </c>
      <c r="AW610" s="4">
        <f>AV610/M610</f>
        <v>6080.916666666667</v>
      </c>
      <c r="AX610" s="7">
        <f>AV610/(AR610+AV610+AY610+BB610)</f>
        <v>0.18782657489536733</v>
      </c>
      <c r="AY610" s="4">
        <v>235503</v>
      </c>
      <c r="AZ610" s="4">
        <f>AY610/M610</f>
        <v>9812.625</v>
      </c>
      <c r="BA610" s="7">
        <f>AY610/(AR610+AV610+AY610+BB610)</f>
        <v>0.30309110377810156</v>
      </c>
      <c r="BB610" s="4">
        <v>152380</v>
      </c>
      <c r="BC610" s="11">
        <f>BB610/(AR610+AV610+AY610+BB610)</f>
        <v>0.19611224652640141</v>
      </c>
      <c r="BD610" s="9">
        <f>BC610+BA610+AX610+AU610</f>
        <v>1</v>
      </c>
      <c r="BE610" s="14">
        <f>(AF610+AH610+AJ610+AL610+AN610+AP610)</f>
        <v>840854</v>
      </c>
      <c r="BF610" s="14">
        <f t="shared" si="45"/>
        <v>-777004</v>
      </c>
      <c r="BG610" s="13">
        <f>(AF610+AH610+AJ610+AL610+AN610+AP610)-(AR610+AV610+AY610+BB610)</f>
        <v>63850</v>
      </c>
      <c r="BH610" s="13">
        <f t="shared" si="46"/>
        <v>0</v>
      </c>
      <c r="BI610" s="14">
        <f>AF610/W610</f>
        <v>180585.64920273348</v>
      </c>
      <c r="BJ610" s="14">
        <f>AH610/Y610</f>
        <v>238086.02905569007</v>
      </c>
      <c r="BK610" s="14">
        <f>AJ610/AA610</f>
        <v>513457.82554257091</v>
      </c>
      <c r="BL610" s="14">
        <f>BI610+BJ610+BK610</f>
        <v>932129.50380099448</v>
      </c>
      <c r="BM610" s="14">
        <f>(AF610/W610)-AF610</f>
        <v>45760.649202733475</v>
      </c>
      <c r="BN610" s="14">
        <f>AH610/Y610-AH610</f>
        <v>60114.029055690073</v>
      </c>
      <c r="BO610" s="14">
        <f>AJ610/AA610-AJ610</f>
        <v>74867.825542570907</v>
      </c>
      <c r="BP610" s="14">
        <f>BG610/S610</f>
        <v>1.4882971130532397E-2</v>
      </c>
      <c r="BQ610" s="14">
        <f>(BG610-CA610)/S610</f>
        <v>1.663837798652975E-2</v>
      </c>
      <c r="BR610" s="27">
        <f>BQ610-BP610</f>
        <v>1.7554068559973521E-3</v>
      </c>
      <c r="BS610" s="28">
        <f t="shared" si="47"/>
        <v>3492594</v>
      </c>
      <c r="BT610" s="11">
        <f>BS610/S610</f>
        <v>0.81409828774738713</v>
      </c>
      <c r="BU610" s="14">
        <f>(BE610-AP610)*1/BT610-(BE610-AP610)</f>
        <v>175957.10570882272</v>
      </c>
      <c r="BV610" s="14">
        <f t="shared" si="48"/>
        <v>0.19599695860599356</v>
      </c>
      <c r="BW610" s="27">
        <f>(AR610+AV610+AY610+BB610)/S610</f>
        <v>0.18111398747546117</v>
      </c>
      <c r="BX610" s="13">
        <f>(AF610+AH610+AJ610+AL610+AN610)/N610</f>
        <v>210.47500682873533</v>
      </c>
      <c r="BY610" s="26">
        <f>BX610/K610</f>
        <v>0.22062369688546679</v>
      </c>
      <c r="BZ610" s="11">
        <f>AP610/BE610</f>
        <v>8.3611423624077433E-2</v>
      </c>
      <c r="CA610" s="15">
        <f>-(BM610+BN610+BO610)/M610</f>
        <v>-7530.9376583747689</v>
      </c>
      <c r="CB610" s="15">
        <f>BG610-CA610</f>
        <v>71380.937658374765</v>
      </c>
      <c r="CC610" s="18">
        <f t="shared" si="49"/>
        <v>0</v>
      </c>
      <c r="CD610" s="17">
        <f>(AF610/(AF610+AH610+AJ610))/(X610/(X610+Z610+AB610))</f>
        <v>1.3726154314041401</v>
      </c>
      <c r="CE610" s="19">
        <f>(AH610/(AF610+AH610+AJ610))/(Z610/(X610+Z610+AB610))</f>
        <v>0.96415126880258073</v>
      </c>
      <c r="CF610" s="18">
        <f>(AJ610/(AF610+AH610+AJ610))/(AB610/(X610+Z610+AB610))</f>
        <v>0.93601246855882858</v>
      </c>
      <c r="CG610">
        <f>AH610/Z610</f>
        <v>161.06063348416291</v>
      </c>
      <c r="CH610" s="11">
        <f>BB610/BE610</f>
        <v>0.18122052104170283</v>
      </c>
      <c r="CI610" s="14">
        <f>AY610/V610</f>
        <v>3729.2194232337465</v>
      </c>
      <c r="CJ610" s="14">
        <f>AV610/M610</f>
        <v>6080.916666666667</v>
      </c>
      <c r="CK610" s="17">
        <f>N610/V610</f>
        <v>57.972392319667883</v>
      </c>
      <c r="CL610" s="17">
        <f>(AL610+AN610)/N610</f>
        <v>5.2340890467085499</v>
      </c>
      <c r="CM610" s="14">
        <f>AP610/AC610</f>
        <v>5</v>
      </c>
    </row>
    <row r="611" spans="1:91" hidden="1" x14ac:dyDescent="0.2">
      <c r="A611">
        <v>525</v>
      </c>
      <c r="B611" s="2">
        <v>44866</v>
      </c>
      <c r="C611" s="3" t="s">
        <v>41</v>
      </c>
      <c r="D611" t="s">
        <v>42</v>
      </c>
      <c r="E611" s="3" t="s">
        <v>37</v>
      </c>
      <c r="F611" t="s">
        <v>38</v>
      </c>
      <c r="G611" t="str">
        <f>CONCATENATE(C611,E611)</f>
        <v>SEALAX</v>
      </c>
      <c r="H611" t="s">
        <v>35</v>
      </c>
      <c r="I611">
        <f>U611/M611</f>
        <v>173.55</v>
      </c>
      <c r="J611" t="str">
        <f>_xlfn.CONCAT(C611,E611,H611)</f>
        <v>SEALAX737-Max 9</v>
      </c>
      <c r="K611" s="4">
        <v>954</v>
      </c>
      <c r="L611" s="4">
        <f>N611/M611</f>
        <v>141.55000000000001</v>
      </c>
      <c r="M611" s="4">
        <v>20</v>
      </c>
      <c r="N611" s="4">
        <v>2831</v>
      </c>
      <c r="O611" s="4">
        <f>P611/M611</f>
        <v>22.45</v>
      </c>
      <c r="P611" s="4">
        <v>449</v>
      </c>
      <c r="Q611" s="4">
        <v>800</v>
      </c>
      <c r="R611" s="4">
        <v>1583</v>
      </c>
      <c r="S611" s="4">
        <f>U611*K611</f>
        <v>3311334</v>
      </c>
      <c r="T611" s="7">
        <f>N611/U611</f>
        <v>0.8156150965139729</v>
      </c>
      <c r="U611" s="4">
        <v>3471</v>
      </c>
      <c r="V611" s="4">
        <v>52.401685393258418</v>
      </c>
      <c r="W611" s="7">
        <f>P611/X611</f>
        <v>1</v>
      </c>
      <c r="X611" s="4">
        <v>449</v>
      </c>
      <c r="Y611" s="7">
        <f>Q611/Z611</f>
        <v>0.95351609058402864</v>
      </c>
      <c r="Z611" s="4">
        <v>839</v>
      </c>
      <c r="AA611" s="7">
        <f>R611/AB611</f>
        <v>0.7248168498168498</v>
      </c>
      <c r="AB611" s="4">
        <v>2184</v>
      </c>
      <c r="AC611" s="4">
        <v>7151</v>
      </c>
      <c r="AD611" s="4">
        <f>AP611/AC611</f>
        <v>5</v>
      </c>
      <c r="AE611" s="7">
        <f>AF611/(AF611+AH611+AJ611+AL611+AN611+AP611)</f>
        <v>0.23751808352614978</v>
      </c>
      <c r="AF611" s="4">
        <v>159420</v>
      </c>
      <c r="AG611" s="7">
        <f>AH611/(AF611+AH611+AJ611+AL611+AN611+AP611)</f>
        <v>0.2689577184437813</v>
      </c>
      <c r="AH611" s="4">
        <v>180522</v>
      </c>
      <c r="AI611" s="7">
        <f>AJ611/(AF611+AH611+AJ611+AL611+AN611+AP611)</f>
        <v>0.41903273434834498</v>
      </c>
      <c r="AJ611" s="4">
        <v>281251</v>
      </c>
      <c r="AK611" s="7">
        <f>AL611/(AF611+AH611+AJ611+AL611+AN611+AP611)</f>
        <v>1.4146494812951903E-2</v>
      </c>
      <c r="AL611" s="4">
        <v>9495</v>
      </c>
      <c r="AM611" s="7">
        <f>AN611/(AF611+AH611+AJ611+AL611+AN611+AP611)</f>
        <v>7.0739923509105457E-3</v>
      </c>
      <c r="AN611" s="4">
        <v>4748</v>
      </c>
      <c r="AO611" s="7">
        <f>AP611/(AF611+AH611+AJ611+AL611+AN611+AP611)</f>
        <v>5.3270976517861536E-2</v>
      </c>
      <c r="AP611" s="4">
        <v>35755</v>
      </c>
      <c r="AQ611" s="6">
        <f>AO611+AM611+AK611+AI611+AG611+AE611</f>
        <v>1</v>
      </c>
      <c r="AR611" s="4">
        <v>177886</v>
      </c>
      <c r="AS611" s="4">
        <f>AR611/M611</f>
        <v>8894.2999999999993</v>
      </c>
      <c r="AT611" s="4">
        <f>AR611/V611</f>
        <v>3394.6618064861973</v>
      </c>
      <c r="AU611" s="7">
        <f>AR611/(AR611+AV611+AY611+BB611)</f>
        <v>0.31745402889612245</v>
      </c>
      <c r="AV611" s="4">
        <v>102171</v>
      </c>
      <c r="AW611" s="4">
        <f>AV611/M611</f>
        <v>5108.55</v>
      </c>
      <c r="AX611" s="7">
        <f>AV611/(AR611+AV611+AY611+BB611)</f>
        <v>0.18233360459139969</v>
      </c>
      <c r="AY611" s="4">
        <v>154431</v>
      </c>
      <c r="AZ611" s="4">
        <f>AY611/M611</f>
        <v>7721.55</v>
      </c>
      <c r="BA611" s="7">
        <f>AY611/(AR611+AV611+AY611+BB611)</f>
        <v>0.27559641082747988</v>
      </c>
      <c r="BB611" s="4">
        <v>125864</v>
      </c>
      <c r="BC611" s="11">
        <f>BB611/(AR611+AV611+AY611+BB611)</f>
        <v>0.22461595568499801</v>
      </c>
      <c r="BD611" s="9">
        <f>BC611+BA611+AX611+AU611</f>
        <v>1</v>
      </c>
      <c r="BE611" s="14">
        <f>(AF611+AH611+AJ611+AL611+AN611+AP611)</f>
        <v>671191</v>
      </c>
      <c r="BF611" s="14">
        <f t="shared" si="45"/>
        <v>-560352</v>
      </c>
      <c r="BG611" s="13">
        <f>(AF611+AH611+AJ611+AL611+AN611+AP611)-(AR611+AV611+AY611+BB611)</f>
        <v>110839</v>
      </c>
      <c r="BH611" s="13">
        <f t="shared" si="46"/>
        <v>0</v>
      </c>
      <c r="BI611" s="14">
        <f>AF611/W611</f>
        <v>159420</v>
      </c>
      <c r="BJ611" s="14">
        <f>AH611/Y611</f>
        <v>189322.44749999998</v>
      </c>
      <c r="BK611" s="14">
        <f>AJ611/AA611</f>
        <v>388030.4384080859</v>
      </c>
      <c r="BL611" s="14">
        <f>BI611+BJ611+BK611</f>
        <v>736772.88590808585</v>
      </c>
      <c r="BM611" s="14">
        <f>(AF611/W611)-AF611</f>
        <v>0</v>
      </c>
      <c r="BN611" s="14">
        <f>AH611/Y611-AH611</f>
        <v>8800.4474999999802</v>
      </c>
      <c r="BO611" s="14">
        <f>AJ611/AA611-AJ611</f>
        <v>106779.4384080859</v>
      </c>
      <c r="BP611" s="14">
        <f>BG611/S611</f>
        <v>3.3472612548296247E-2</v>
      </c>
      <c r="BQ611" s="14">
        <f>(BG611-CA611)/S611</f>
        <v>3.5217828915900445E-2</v>
      </c>
      <c r="BR611" s="27">
        <f>BQ611-BP611</f>
        <v>1.7452163676041979E-3</v>
      </c>
      <c r="BS611" s="28">
        <f t="shared" si="47"/>
        <v>2700774</v>
      </c>
      <c r="BT611" s="11">
        <f>BS611/S611</f>
        <v>0.8156150965139729</v>
      </c>
      <c r="BU611" s="14">
        <f>(BE611-AP611)*1/BT611-(BE611-AP611)</f>
        <v>143652.08053691278</v>
      </c>
      <c r="BV611" s="14">
        <f t="shared" si="48"/>
        <v>0.20269504676967048</v>
      </c>
      <c r="BW611" s="27">
        <f>(AR611+AV611+AY611+BB611)/S611</f>
        <v>0.16922243422137423</v>
      </c>
      <c r="BX611" s="13">
        <f>(AF611+AH611+AJ611+AL611+AN611)/N611</f>
        <v>224.45637583892616</v>
      </c>
      <c r="BY611" s="26">
        <f>BX611/K611</f>
        <v>0.23527921995694567</v>
      </c>
      <c r="BZ611" s="11">
        <f>AP611/BE611</f>
        <v>5.3270976517861536E-2</v>
      </c>
      <c r="CA611" s="15">
        <f>-(BM611+BN611+BO611)/M611</f>
        <v>-5778.9942954042945</v>
      </c>
      <c r="CB611" s="15">
        <f>BG611-CA611</f>
        <v>116617.99429540429</v>
      </c>
      <c r="CC611" s="18">
        <f t="shared" si="49"/>
        <v>0</v>
      </c>
      <c r="CD611" s="17">
        <f>(AF611/(AF611+AH611+AJ611))/(X611/(X611+Z611+AB611))</f>
        <v>1.9844932548910299</v>
      </c>
      <c r="CE611" s="19">
        <f>(AH611/(AF611+AH611+AJ611))/(Z611/(X611+Z611+AB611))</f>
        <v>1.2026003860267895</v>
      </c>
      <c r="CF611" s="18">
        <f>(AJ611/(AF611+AH611+AJ611))/(AB611/(X611+Z611+AB611))</f>
        <v>0.71977143071311878</v>
      </c>
      <c r="CG611">
        <f>AH611/Z611</f>
        <v>215.16328963051251</v>
      </c>
      <c r="CH611" s="11">
        <f>BB611/BE611</f>
        <v>0.1875233726316354</v>
      </c>
      <c r="CI611" s="14">
        <f>AY611/V611</f>
        <v>2947.0616992763339</v>
      </c>
      <c r="CJ611" s="14">
        <f>AV611/M611</f>
        <v>5108.55</v>
      </c>
      <c r="CK611" s="17">
        <f>N611/V611</f>
        <v>54.02497989815064</v>
      </c>
      <c r="CL611" s="17">
        <f>(AL611+AN611)/N611</f>
        <v>5.0310844224655602</v>
      </c>
      <c r="CM611" s="14">
        <f>AP611/AC611</f>
        <v>5</v>
      </c>
    </row>
    <row r="612" spans="1:91" hidden="1" x14ac:dyDescent="0.2">
      <c r="A612">
        <v>439</v>
      </c>
      <c r="B612" s="2">
        <v>44866</v>
      </c>
      <c r="C612" s="3" t="s">
        <v>32</v>
      </c>
      <c r="D612" t="s">
        <v>33</v>
      </c>
      <c r="E612" s="3" t="s">
        <v>43</v>
      </c>
      <c r="F612" t="s">
        <v>38</v>
      </c>
      <c r="G612" t="str">
        <f>CONCATENATE(C612,E612)</f>
        <v>HNLSFO</v>
      </c>
      <c r="H612" t="s">
        <v>34</v>
      </c>
      <c r="I612">
        <f>U612/M612</f>
        <v>169.4</v>
      </c>
      <c r="J612" t="str">
        <f>_xlfn.CONCAT(C612,E612,H612)</f>
        <v>HNLSFO737-900</v>
      </c>
      <c r="K612" s="4">
        <v>2399</v>
      </c>
      <c r="L612" s="4">
        <f>N612/M612</f>
        <v>146.6</v>
      </c>
      <c r="M612" s="4">
        <v>10</v>
      </c>
      <c r="N612" s="4">
        <v>1466</v>
      </c>
      <c r="O612" s="4">
        <f>P612/M612</f>
        <v>19.5</v>
      </c>
      <c r="P612" s="4">
        <v>195</v>
      </c>
      <c r="Q612" s="4">
        <v>319</v>
      </c>
      <c r="R612" s="4">
        <v>952</v>
      </c>
      <c r="S612" s="4">
        <f>U612*K612</f>
        <v>4063906</v>
      </c>
      <c r="T612" s="7">
        <f>N612/U612</f>
        <v>0.86540731995277453</v>
      </c>
      <c r="U612" s="4">
        <v>1694</v>
      </c>
      <c r="V612" s="4">
        <v>47.684900224845414</v>
      </c>
      <c r="W612" s="7">
        <f>P612/X612</f>
        <v>0.8904109589041096</v>
      </c>
      <c r="X612" s="4">
        <v>219</v>
      </c>
      <c r="Y612" s="7">
        <f>Q612/Z612</f>
        <v>0.77995110024449876</v>
      </c>
      <c r="Z612" s="4">
        <v>409</v>
      </c>
      <c r="AA612" s="7">
        <f>R612/AB612</f>
        <v>0.89222118088097468</v>
      </c>
      <c r="AB612" s="4">
        <v>1067</v>
      </c>
      <c r="AC612" s="4">
        <v>3549</v>
      </c>
      <c r="AD612" s="4">
        <f>AP612/AC612</f>
        <v>5</v>
      </c>
      <c r="AE612" s="7">
        <f>AF612/(AF612+AH612+AJ612+AL612+AN612+AP612)</f>
        <v>0.19249590800352542</v>
      </c>
      <c r="AF612" s="4">
        <v>91732</v>
      </c>
      <c r="AG612" s="7">
        <f>AH612/(AF612+AH612+AJ612+AL612+AN612+AP612)</f>
        <v>0.213258068577664</v>
      </c>
      <c r="AH612" s="4">
        <v>101626</v>
      </c>
      <c r="AI612" s="7">
        <f>AJ612/(AF612+AH612+AJ612+AL612+AN612+AP612)</f>
        <v>0.53503168674193147</v>
      </c>
      <c r="AJ612" s="4">
        <v>254964</v>
      </c>
      <c r="AK612" s="7">
        <f>AL612/(AF612+AH612+AJ612+AL612+AN612+AP612)</f>
        <v>1.1992697360137659E-2</v>
      </c>
      <c r="AL612" s="4">
        <v>5715</v>
      </c>
      <c r="AM612" s="7">
        <f>AN612/(AF612+AH612+AJ612+AL612+AN612+AP612)</f>
        <v>9.9844713979938722E-3</v>
      </c>
      <c r="AN612" s="4">
        <v>4758</v>
      </c>
      <c r="AO612" s="7">
        <f>AP612/(AF612+AH612+AJ612+AL612+AN612+AP612)</f>
        <v>3.7237167918747642E-2</v>
      </c>
      <c r="AP612" s="4">
        <v>17745</v>
      </c>
      <c r="AQ612" s="6">
        <f>AO612+AM612+AK612+AI612+AG612+AE612</f>
        <v>1</v>
      </c>
      <c r="AR612" s="4">
        <v>175602</v>
      </c>
      <c r="AS612" s="4">
        <f>AR612/M612</f>
        <v>17560.2</v>
      </c>
      <c r="AT612" s="4">
        <f>AR612/V612</f>
        <v>3682.5493850672992</v>
      </c>
      <c r="AU612" s="7">
        <f>AR612/(AR612+AV612+AY612+BB612)</f>
        <v>0.35399560937553548</v>
      </c>
      <c r="AV612" s="4">
        <v>49776</v>
      </c>
      <c r="AW612" s="4">
        <f>AV612/M612</f>
        <v>4977.6000000000004</v>
      </c>
      <c r="AX612" s="7">
        <f>AV612/(AR612+AV612+AY612+BB612)</f>
        <v>0.10034330732153765</v>
      </c>
      <c r="AY612" s="4">
        <v>156144</v>
      </c>
      <c r="AZ612" s="4">
        <f>AY612/M612</f>
        <v>15614.4</v>
      </c>
      <c r="BA612" s="7">
        <f>AY612/(AR612+AV612+AY612+BB612)</f>
        <v>0.3147702784155853</v>
      </c>
      <c r="BB612" s="4">
        <v>114535</v>
      </c>
      <c r="BC612" s="11">
        <f>BB612/(AR612+AV612+AY612+BB612)</f>
        <v>0.23089080488734157</v>
      </c>
      <c r="BD612" s="9">
        <f>BC612+BA612+AX612+AU612</f>
        <v>1</v>
      </c>
      <c r="BE612" s="14">
        <f>(AF612+AH612+AJ612+AL612+AN612+AP612)</f>
        <v>476540</v>
      </c>
      <c r="BF612" s="14">
        <f t="shared" si="45"/>
        <v>-496057</v>
      </c>
      <c r="BG612" s="13">
        <f>(AF612+AH612+AJ612+AL612+AN612+AP612)-(AR612+AV612+AY612+BB612)</f>
        <v>-19517</v>
      </c>
      <c r="BH612" s="13">
        <f t="shared" si="46"/>
        <v>1</v>
      </c>
      <c r="BI612" s="14">
        <f>AF612/W612</f>
        <v>103022.09230769231</v>
      </c>
      <c r="BJ612" s="14">
        <f>AH612/Y612</f>
        <v>130297.91222570534</v>
      </c>
      <c r="BK612" s="14">
        <f>AJ612/AA612</f>
        <v>285763.22268907563</v>
      </c>
      <c r="BL612" s="14">
        <f>BI612+BJ612+BK612</f>
        <v>519083.22722247324</v>
      </c>
      <c r="BM612" s="14">
        <f>(AF612/W612)-AF612</f>
        <v>11290.092307692306</v>
      </c>
      <c r="BN612" s="14">
        <f>AH612/Y612-AH612</f>
        <v>28671.912225705339</v>
      </c>
      <c r="BO612" s="14">
        <f>AJ612/AA612-AJ612</f>
        <v>30799.222689075628</v>
      </c>
      <c r="BP612" s="14">
        <f>BG612/S612</f>
        <v>-4.802522499290092E-3</v>
      </c>
      <c r="BQ612" s="14">
        <f>(BG612-CA612)/S612</f>
        <v>-3.0613102955020792E-3</v>
      </c>
      <c r="BR612" s="27">
        <f>BQ612-BP612</f>
        <v>1.7412122037880127E-3</v>
      </c>
      <c r="BS612" s="28">
        <f t="shared" si="47"/>
        <v>3516934</v>
      </c>
      <c r="BT612" s="11">
        <f>BS612/S612</f>
        <v>0.86540731995277453</v>
      </c>
      <c r="BU612" s="14">
        <f>(BE612-AP612)*1/BT612-(BE612-AP612)</f>
        <v>71354.201909959083</v>
      </c>
      <c r="BV612" s="14">
        <f t="shared" si="48"/>
        <v>0.11726157051860944</v>
      </c>
      <c r="BW612" s="27">
        <f>(AR612+AV612+AY612+BB612)/S612</f>
        <v>0.12206409301789953</v>
      </c>
      <c r="BX612" s="13">
        <f>(AF612+AH612+AJ612+AL612+AN612)/N612</f>
        <v>312.95702592087315</v>
      </c>
      <c r="BY612" s="26">
        <f>BX612/K612</f>
        <v>0.13045311626547443</v>
      </c>
      <c r="BZ612" s="11">
        <f>AP612/BE612</f>
        <v>3.7237167918747642E-2</v>
      </c>
      <c r="CA612" s="15">
        <f>-(BM612+BN612+BO612)/M612</f>
        <v>-7076.1227222473271</v>
      </c>
      <c r="CB612" s="15">
        <f>BG612-CA612</f>
        <v>-12440.877277752672</v>
      </c>
      <c r="CC612" s="18">
        <f t="shared" si="49"/>
        <v>1</v>
      </c>
      <c r="CD612" s="17">
        <f>(AF612/(AF612+AH612+AJ612))/(X612/(X612+Z612+AB612))</f>
        <v>1.583639767723211</v>
      </c>
      <c r="CE612" s="19">
        <f>(AH612/(AF612+AH612+AJ612))/(Z612/(X612+Z612+AB612))</f>
        <v>0.93942297127973495</v>
      </c>
      <c r="CF612" s="18">
        <f>(AJ612/(AF612+AH612+AJ612))/(AB612/(X612+Z612+AB612))</f>
        <v>0.90342914303205746</v>
      </c>
      <c r="CG612">
        <f>AH612/Z612</f>
        <v>248.47432762836186</v>
      </c>
      <c r="CH612" s="11">
        <f>BB612/BE612</f>
        <v>0.24034708523943427</v>
      </c>
      <c r="CI612" s="14">
        <f>AY612/V612</f>
        <v>3274.4956844566027</v>
      </c>
      <c r="CJ612" s="14">
        <f>AV612/M612</f>
        <v>4977.6000000000004</v>
      </c>
      <c r="CK612" s="17">
        <f>N612/V612</f>
        <v>30.74348468985923</v>
      </c>
      <c r="CL612" s="17">
        <f>(AL612+AN612)/N612</f>
        <v>7.1439290586630291</v>
      </c>
      <c r="CM612" s="14">
        <f>AP612/AC612</f>
        <v>5</v>
      </c>
    </row>
    <row r="613" spans="1:91" hidden="1" x14ac:dyDescent="0.2">
      <c r="A613">
        <v>1019</v>
      </c>
      <c r="B613" s="2">
        <v>45231</v>
      </c>
      <c r="C613" s="3" t="s">
        <v>29</v>
      </c>
      <c r="D613" t="s">
        <v>28</v>
      </c>
      <c r="E613" s="3" t="s">
        <v>32</v>
      </c>
      <c r="F613" t="s">
        <v>33</v>
      </c>
      <c r="G613" t="str">
        <f>CONCATENATE(C613,E613)</f>
        <v>ANCHNL</v>
      </c>
      <c r="H613" t="s">
        <v>35</v>
      </c>
      <c r="I613">
        <f>U613/M613</f>
        <v>183</v>
      </c>
      <c r="J613" t="str">
        <f>_xlfn.CONCAT(C613,E613,H613)</f>
        <v>ANCHNL737-Max 9</v>
      </c>
      <c r="K613" s="4">
        <v>2777</v>
      </c>
      <c r="L613" s="4">
        <f>N613/M613</f>
        <v>153.55555555555554</v>
      </c>
      <c r="M613" s="4">
        <v>9</v>
      </c>
      <c r="N613" s="4">
        <v>1382</v>
      </c>
      <c r="O613" s="4">
        <f>P613/M613</f>
        <v>23.666666666666668</v>
      </c>
      <c r="P613" s="4">
        <v>213</v>
      </c>
      <c r="Q613" s="4">
        <v>398</v>
      </c>
      <c r="R613" s="4">
        <v>771</v>
      </c>
      <c r="S613" s="4">
        <f>U613*K613</f>
        <v>4573719</v>
      </c>
      <c r="T613" s="7">
        <f>N613/U613</f>
        <v>0.83910139647844562</v>
      </c>
      <c r="U613" s="4">
        <v>1647</v>
      </c>
      <c r="V613" s="4">
        <v>56.401403061224485</v>
      </c>
      <c r="W613" s="7">
        <f>P613/X613</f>
        <v>1</v>
      </c>
      <c r="X613" s="4">
        <v>213</v>
      </c>
      <c r="Y613" s="7">
        <f>Q613/Z613</f>
        <v>1</v>
      </c>
      <c r="Z613" s="4">
        <v>398</v>
      </c>
      <c r="AA613" s="7">
        <f>R613/AB613</f>
        <v>0.74420849420849422</v>
      </c>
      <c r="AB613" s="4">
        <v>1036</v>
      </c>
      <c r="AC613" s="4">
        <v>500</v>
      </c>
      <c r="AD613" s="4">
        <f>AP613/AC613</f>
        <v>5.992</v>
      </c>
      <c r="AE613" s="7">
        <f>AF613/(AF613+AH613+AJ613+AL613+AN613+AP613)</f>
        <v>0.26938668503989893</v>
      </c>
      <c r="AF613" s="4">
        <v>124333</v>
      </c>
      <c r="AG613" s="7">
        <f>AH613/(AF613+AH613+AJ613+AL613+AN613+AP613)</f>
        <v>0.26067456628988539</v>
      </c>
      <c r="AH613" s="4">
        <v>120312</v>
      </c>
      <c r="AI613" s="7">
        <f>AJ613/(AF613+AH613+AJ613+AL613+AN613+AP613)</f>
        <v>0.44671437640426309</v>
      </c>
      <c r="AJ613" s="4">
        <v>206177</v>
      </c>
      <c r="AK613" s="7">
        <f>AL613/(AF613+AH613+AJ613+AL613+AN613+AP613)</f>
        <v>1.1717268888354447E-2</v>
      </c>
      <c r="AL613" s="4">
        <v>5408</v>
      </c>
      <c r="AM613" s="7">
        <f>AN613/(AF613+AH613+AJ613+AL613+AN613+AP613)</f>
        <v>5.0158057464017285E-3</v>
      </c>
      <c r="AN613" s="4">
        <v>2315</v>
      </c>
      <c r="AO613" s="7">
        <f>AP613/(AF613+AH613+AJ613+AL613+AN613+AP613)</f>
        <v>6.4912976311963617E-3</v>
      </c>
      <c r="AP613" s="4">
        <v>2996</v>
      </c>
      <c r="AQ613" s="6">
        <f>AO613+AM613+AK613+AI613+AG613+AE613</f>
        <v>1</v>
      </c>
      <c r="AR613" s="4">
        <v>248015</v>
      </c>
      <c r="AS613" s="4">
        <f>AR613/M613</f>
        <v>27557.222222222223</v>
      </c>
      <c r="AT613" s="4">
        <f>AR613/V613</f>
        <v>4397.3196860151929</v>
      </c>
      <c r="AU613" s="7">
        <f>AR613/(AR613+AV613+AY613+BB613)</f>
        <v>0.40202198343704765</v>
      </c>
      <c r="AV613" s="4">
        <v>60842</v>
      </c>
      <c r="AW613" s="4">
        <f>AV613/M613</f>
        <v>6760.2222222222226</v>
      </c>
      <c r="AX613" s="7">
        <f>AV613/(AR613+AV613+AY613+BB613)</f>
        <v>9.8622347504291483E-2</v>
      </c>
      <c r="AY613" s="4">
        <v>133484</v>
      </c>
      <c r="AZ613" s="4">
        <f>AY613/M613</f>
        <v>14831.555555555555</v>
      </c>
      <c r="BA613" s="7">
        <f>AY613/(AR613+AV613+AY613+BB613)</f>
        <v>0.2163720034558832</v>
      </c>
      <c r="BB613" s="4">
        <v>174578</v>
      </c>
      <c r="BC613" s="11">
        <f>BB613/(AR613+AV613+AY613+BB613)</f>
        <v>0.28298366560277766</v>
      </c>
      <c r="BD613" s="9">
        <f>BC613+BA613+AX613+AU613</f>
        <v>1</v>
      </c>
      <c r="BE613" s="14">
        <f>(AF613+AH613+AJ613+AL613+AN613+AP613)</f>
        <v>461541</v>
      </c>
      <c r="BF613" s="14">
        <f t="shared" si="45"/>
        <v>-616919</v>
      </c>
      <c r="BG613" s="13">
        <f>(AF613+AH613+AJ613+AL613+AN613+AP613)-(AR613+AV613+AY613+BB613)</f>
        <v>-155378</v>
      </c>
      <c r="BH613" s="13">
        <f t="shared" si="46"/>
        <v>1</v>
      </c>
      <c r="BI613" s="14">
        <f>AF613/W613</f>
        <v>124333</v>
      </c>
      <c r="BJ613" s="14">
        <f>AH613/Y613</f>
        <v>120312</v>
      </c>
      <c r="BK613" s="14">
        <f>AJ613/AA613</f>
        <v>277041.98702983139</v>
      </c>
      <c r="BL613" s="14">
        <f>BI613+BJ613+BK613</f>
        <v>521686.98702983139</v>
      </c>
      <c r="BM613" s="14">
        <f>(AF613/W613)-AF613</f>
        <v>0</v>
      </c>
      <c r="BN613" s="14">
        <f>AH613/Y613-AH613</f>
        <v>0</v>
      </c>
      <c r="BO613" s="14">
        <f>AJ613/AA613-AJ613</f>
        <v>70864.987029831391</v>
      </c>
      <c r="BP613" s="14">
        <f>BG613/S613</f>
        <v>-3.3971916508206995E-2</v>
      </c>
      <c r="BQ613" s="14">
        <f>(BG613-CA613)/S613</f>
        <v>-3.2250366179522823E-2</v>
      </c>
      <c r="BR613" s="27">
        <f>BQ613-BP613</f>
        <v>1.7215503286841724E-3</v>
      </c>
      <c r="BS613" s="28">
        <f t="shared" si="47"/>
        <v>3837814</v>
      </c>
      <c r="BT613" s="11">
        <f>BS613/S613</f>
        <v>0.83910139647844562</v>
      </c>
      <c r="BU613" s="14">
        <f>(BE613-AP613)*1/BT613-(BE613-AP613)</f>
        <v>87926.501447178074</v>
      </c>
      <c r="BV613" s="14">
        <f t="shared" si="48"/>
        <v>0.10091153391802164</v>
      </c>
      <c r="BW613" s="27">
        <f>(AR613+AV613+AY613+BB613)/S613</f>
        <v>0.13488345042622862</v>
      </c>
      <c r="BX613" s="13">
        <f>(AF613+AH613+AJ613+AL613+AN613)/N613</f>
        <v>331.79811866859626</v>
      </c>
      <c r="BY613" s="26">
        <f>BX613/K613</f>
        <v>0.11948077733834939</v>
      </c>
      <c r="BZ613" s="11">
        <f>AP613/BE613</f>
        <v>6.4912976311963617E-3</v>
      </c>
      <c r="CA613" s="15">
        <f>-(BM613+BN613+BO613)/M613</f>
        <v>-7873.8874477590434</v>
      </c>
      <c r="CB613" s="15">
        <f>BG613-CA613</f>
        <v>-147504.11255224096</v>
      </c>
      <c r="CC613" s="18">
        <f t="shared" si="49"/>
        <v>1</v>
      </c>
      <c r="CD613" s="17">
        <f>(AF613/(AF613+AH613+AJ613))/(X613/(X613+Z613+AB613))</f>
        <v>2.1325307743020403</v>
      </c>
      <c r="CE613" s="19">
        <f>(AH613/(AF613+AH613+AJ613))/(Z613/(X613+Z613+AB613))</f>
        <v>1.104369418863218</v>
      </c>
      <c r="CF613" s="18">
        <f>(AJ613/(AF613+AH613+AJ613))/(AB613/(X613+Z613+AB613))</f>
        <v>0.72705783433021687</v>
      </c>
      <c r="CG613">
        <f>AH613/Z613</f>
        <v>302.29145728643215</v>
      </c>
      <c r="CH613" s="11">
        <f>BB613/BE613</f>
        <v>0.37825025295694209</v>
      </c>
      <c r="CI613" s="14">
        <f>AY613/V613</f>
        <v>2366.6787128522551</v>
      </c>
      <c r="CJ613" s="14">
        <f>AV613/M613</f>
        <v>6760.2222222222226</v>
      </c>
      <c r="CK613" s="17">
        <f>N613/V613</f>
        <v>24.502936540422944</v>
      </c>
      <c r="CL613" s="17">
        <f>(AL613+AN613)/N613</f>
        <v>5.5882778581765553</v>
      </c>
      <c r="CM613" s="14">
        <f>AP613/AC613</f>
        <v>5.992</v>
      </c>
    </row>
    <row r="614" spans="1:91" hidden="1" x14ac:dyDescent="0.2">
      <c r="A614">
        <v>574</v>
      </c>
      <c r="B614" s="2">
        <v>44866</v>
      </c>
      <c r="C614" s="3" t="s">
        <v>53</v>
      </c>
      <c r="D614" t="s">
        <v>54</v>
      </c>
      <c r="E614" s="3" t="s">
        <v>37</v>
      </c>
      <c r="F614" t="s">
        <v>38</v>
      </c>
      <c r="G614" t="str">
        <f>CONCATENATE(C614,E614)</f>
        <v>YVRLAX</v>
      </c>
      <c r="H614" t="s">
        <v>47</v>
      </c>
      <c r="I614">
        <f>U614/M614</f>
        <v>140.625</v>
      </c>
      <c r="J614" t="str">
        <f>_xlfn.CONCAT(C614,E614,H614)</f>
        <v>YVRLAXA320</v>
      </c>
      <c r="K614" s="4">
        <v>1080</v>
      </c>
      <c r="L614" s="4">
        <f>N614/M614</f>
        <v>128.625</v>
      </c>
      <c r="M614" s="4">
        <v>8</v>
      </c>
      <c r="N614" s="4">
        <v>1029</v>
      </c>
      <c r="O614" s="4">
        <f>P614/M614</f>
        <v>18.75</v>
      </c>
      <c r="P614" s="4">
        <v>150</v>
      </c>
      <c r="Q614" s="4">
        <v>278</v>
      </c>
      <c r="R614" s="4">
        <v>602</v>
      </c>
      <c r="S614" s="4">
        <f>U614*K614</f>
        <v>1215000</v>
      </c>
      <c r="T614" s="7">
        <f>N614/U614</f>
        <v>0.91466666666666663</v>
      </c>
      <c r="U614" s="4">
        <v>1125</v>
      </c>
      <c r="V614" s="4">
        <v>4.8523382447149261</v>
      </c>
      <c r="W614" s="7">
        <f>P614/X614</f>
        <v>1</v>
      </c>
      <c r="X614" s="4">
        <v>150</v>
      </c>
      <c r="Y614" s="7">
        <f>Q614/Z614</f>
        <v>1</v>
      </c>
      <c r="Z614" s="4">
        <v>278</v>
      </c>
      <c r="AA614" s="7">
        <f>R614/AB614</f>
        <v>0.86246418338108888</v>
      </c>
      <c r="AB614" s="4">
        <v>698</v>
      </c>
      <c r="AC614" s="4">
        <v>0</v>
      </c>
      <c r="AD614" s="4" t="e">
        <f>AP614/AC614</f>
        <v>#DIV/0!</v>
      </c>
      <c r="AE614" s="7">
        <f>AF614/(AF614+AH614+AJ614+AL614+AN614+AP614)</f>
        <v>0.24412387136365893</v>
      </c>
      <c r="AF614" s="4">
        <v>54102</v>
      </c>
      <c r="AG614" s="7">
        <f>AH614/(AF614+AH614+AJ614+AL614+AN614+AP614)</f>
        <v>0.2546420175347559</v>
      </c>
      <c r="AH614" s="4">
        <v>56433</v>
      </c>
      <c r="AI614" s="7">
        <f>AJ614/(AF614+AH614+AJ614+AL614+AN614+AP614)</f>
        <v>0.46863733377854588</v>
      </c>
      <c r="AJ614" s="4">
        <v>103858</v>
      </c>
      <c r="AK614" s="7">
        <f>AL614/(AF614+AH614+AJ614+AL614+AN614+AP614)</f>
        <v>1.631192552917872E-2</v>
      </c>
      <c r="AL614" s="4">
        <v>3615</v>
      </c>
      <c r="AM614" s="7">
        <f>AN614/(AF614+AH614+AJ614+AL614+AN614+AP614)</f>
        <v>1.6284851793860581E-2</v>
      </c>
      <c r="AN614" s="4">
        <v>3609</v>
      </c>
      <c r="AO614" s="7">
        <f>AP614/(AF614+AH614+AJ614+AL614+AN614+AP614)</f>
        <v>0</v>
      </c>
      <c r="AP614" s="4">
        <v>0</v>
      </c>
      <c r="AQ614" s="6">
        <f>AO614+AM614+AK614+AI614+AG614+AE614</f>
        <v>1</v>
      </c>
      <c r="AR614" s="4">
        <v>17540</v>
      </c>
      <c r="AS614" s="4">
        <f>AR614/M614</f>
        <v>2192.5</v>
      </c>
      <c r="AT614" s="4">
        <f>AR614/V614</f>
        <v>3614.7521288533899</v>
      </c>
      <c r="AU614" s="7">
        <f>AR614/(AR614+AV614+AY614+BB614)</f>
        <v>0.20778789996801442</v>
      </c>
      <c r="AV614" s="4">
        <v>38567</v>
      </c>
      <c r="AW614" s="4">
        <f>AV614/M614</f>
        <v>4820.875</v>
      </c>
      <c r="AX614" s="7">
        <f>AV614/(AR614+AV614+AY614+BB614)</f>
        <v>0.45688460308246359</v>
      </c>
      <c r="AY614" s="4">
        <v>16639</v>
      </c>
      <c r="AZ614" s="4">
        <f>AY614/M614</f>
        <v>2079.875</v>
      </c>
      <c r="BA614" s="7">
        <f>AY614/(AR614+AV614+AY614+BB614)</f>
        <v>0.19711418857285015</v>
      </c>
      <c r="BB614" s="4">
        <v>11667</v>
      </c>
      <c r="BC614" s="11">
        <f>BB614/(AR614+AV614+AY614+BB614)</f>
        <v>0.13821330837667184</v>
      </c>
      <c r="BD614" s="9">
        <f>BC614+BA614+AX614+AU614</f>
        <v>1</v>
      </c>
      <c r="BE614" s="14">
        <f>(AF614+AH614+AJ614+AL614+AN614+AP614)</f>
        <v>221617</v>
      </c>
      <c r="BF614" s="14">
        <f t="shared" si="45"/>
        <v>-84413</v>
      </c>
      <c r="BG614" s="13">
        <f>(AF614+AH614+AJ614+AL614+AN614+AP614)-(AR614+AV614+AY614+BB614)</f>
        <v>137204</v>
      </c>
      <c r="BH614" s="13">
        <f t="shared" si="46"/>
        <v>0</v>
      </c>
      <c r="BI614" s="14">
        <f>AF614/W614</f>
        <v>54102</v>
      </c>
      <c r="BJ614" s="14">
        <f>AH614/Y614</f>
        <v>56433</v>
      </c>
      <c r="BK614" s="14">
        <f>AJ614/AA614</f>
        <v>120420.07308970099</v>
      </c>
      <c r="BL614" s="14">
        <f>BI614+BJ614+BK614</f>
        <v>230955.07308970101</v>
      </c>
      <c r="BM614" s="14">
        <f>(AF614/W614)-AF614</f>
        <v>0</v>
      </c>
      <c r="BN614" s="14">
        <f>AH614/Y614-AH614</f>
        <v>0</v>
      </c>
      <c r="BO614" s="14">
        <f>AJ614/AA614-AJ614</f>
        <v>16562.073089700993</v>
      </c>
      <c r="BP614" s="14">
        <f>BG614/S614</f>
        <v>0.11292510288065843</v>
      </c>
      <c r="BQ614" s="14">
        <f>(BG614-CA614)/S614</f>
        <v>0.11462901986519557</v>
      </c>
      <c r="BR614" s="27">
        <f>BQ614-BP614</f>
        <v>1.7039169845371321E-3</v>
      </c>
      <c r="BS614" s="28">
        <f t="shared" si="47"/>
        <v>1111320</v>
      </c>
      <c r="BT614" s="11">
        <f>BS614/S614</f>
        <v>0.91466666666666663</v>
      </c>
      <c r="BU614" s="14">
        <f>(BE614-AP614)*1/BT614-(BE614-AP614)</f>
        <v>20675.638483965013</v>
      </c>
      <c r="BV614" s="14">
        <f t="shared" si="48"/>
        <v>0.1824008230452675</v>
      </c>
      <c r="BW614" s="27">
        <f>(AR614+AV614+AY614+BB614)/S614</f>
        <v>6.9475720164609053E-2</v>
      </c>
      <c r="BX614" s="13">
        <f>(AF614+AH614+AJ614+AL614+AN614)/N614</f>
        <v>215.37123420796891</v>
      </c>
      <c r="BY614" s="26">
        <f>BX614/K614</f>
        <v>0.19941780945182305</v>
      </c>
      <c r="BZ614" s="11">
        <f>AP614/BE614</f>
        <v>0</v>
      </c>
      <c r="CA614" s="15">
        <f>-(BM614+BN614+BO614)/M614</f>
        <v>-2070.2591362126241</v>
      </c>
      <c r="CB614" s="15">
        <f>BG614-CA614</f>
        <v>139274.25913621261</v>
      </c>
      <c r="CC614" s="18">
        <f t="shared" si="49"/>
        <v>0</v>
      </c>
      <c r="CD614" s="17">
        <f>(AF614/(AF614+AH614+AJ614))/(X614/(X614+Z614+AB614))</f>
        <v>1.8943047580844523</v>
      </c>
      <c r="CE614" s="19">
        <f>(AH614/(AF614+AH614+AJ614))/(Z614/(X614+Z614+AB614))</f>
        <v>1.0661446485672936</v>
      </c>
      <c r="CF614" s="18">
        <f>(AJ614/(AF614+AH614+AJ614))/(AB614/(X614+Z614+AB614))</f>
        <v>0.78147002003671129</v>
      </c>
      <c r="CG614">
        <f>AH614/Z614</f>
        <v>202.99640287769785</v>
      </c>
      <c r="CH614" s="11">
        <f>BB614/BE614</f>
        <v>5.2644878326121192E-2</v>
      </c>
      <c r="CI614" s="14">
        <f>AY614/V614</f>
        <v>3429.0684533632584</v>
      </c>
      <c r="CJ614" s="14">
        <f>AV614/M614</f>
        <v>4820.875</v>
      </c>
      <c r="CK614" s="17">
        <f>N614/V614</f>
        <v>212.06271040992806</v>
      </c>
      <c r="CL614" s="17">
        <f>(AL614+AN614)/N614</f>
        <v>7.0204081632653059</v>
      </c>
      <c r="CM614" s="14" t="e">
        <f>AP614/AC614</f>
        <v>#DIV/0!</v>
      </c>
    </row>
    <row r="615" spans="1:91" hidden="1" x14ac:dyDescent="0.2">
      <c r="A615">
        <v>167</v>
      </c>
      <c r="B615" s="2">
        <v>44805</v>
      </c>
      <c r="C615" s="3" t="s">
        <v>43</v>
      </c>
      <c r="D615" t="s">
        <v>38</v>
      </c>
      <c r="E615" s="3" t="s">
        <v>52</v>
      </c>
      <c r="F615" t="s">
        <v>33</v>
      </c>
      <c r="G615" t="str">
        <f>CONCATENATE(C615,E615)</f>
        <v>SFOOGG</v>
      </c>
      <c r="H615" t="s">
        <v>51</v>
      </c>
      <c r="I615">
        <f>U615/M615</f>
        <v>363.33333333333331</v>
      </c>
      <c r="J615" t="str">
        <f>_xlfn.CONCAT(C615,E615,H615)</f>
        <v>SFOOGG777-200</v>
      </c>
      <c r="K615" s="4">
        <v>2338</v>
      </c>
      <c r="L615" s="4">
        <f>N615/M615</f>
        <v>271.8</v>
      </c>
      <c r="M615" s="4">
        <v>15</v>
      </c>
      <c r="N615" s="4">
        <v>4077</v>
      </c>
      <c r="O615" s="4">
        <f>P615/M615</f>
        <v>41.4</v>
      </c>
      <c r="P615" s="4">
        <v>621</v>
      </c>
      <c r="Q615" s="4">
        <v>775</v>
      </c>
      <c r="R615" s="4">
        <v>2681</v>
      </c>
      <c r="S615" s="4">
        <f>U615*K615</f>
        <v>12742100</v>
      </c>
      <c r="T615" s="7">
        <f>N615/U615</f>
        <v>0.74807339449541288</v>
      </c>
      <c r="U615" s="4">
        <v>5450</v>
      </c>
      <c r="V615" s="4">
        <v>80.465878378378378</v>
      </c>
      <c r="W615" s="7">
        <f>P615/X615</f>
        <v>0.88085106382978728</v>
      </c>
      <c r="X615" s="4">
        <v>705</v>
      </c>
      <c r="Y615" s="7">
        <f>Q615/Z615</f>
        <v>0.58712121212121215</v>
      </c>
      <c r="Z615" s="4">
        <v>1320</v>
      </c>
      <c r="AA615" s="7">
        <f>R615/AB615</f>
        <v>0.78277372262773726</v>
      </c>
      <c r="AB615" s="4">
        <v>3425</v>
      </c>
      <c r="AC615" s="4">
        <v>103543</v>
      </c>
      <c r="AD615" s="4">
        <f>AP615/AC615</f>
        <v>5</v>
      </c>
      <c r="AE615" s="7">
        <f>AF615/(AF615+AH615+AJ615+AL615+AN615+AP615)</f>
        <v>0.16819270346592988</v>
      </c>
      <c r="AF615" s="4">
        <v>264921</v>
      </c>
      <c r="AG615" s="7">
        <f>AH615/(AF615+AH615+AJ615+AL615+AN615+AP615)</f>
        <v>0.11521842367234164</v>
      </c>
      <c r="AH615" s="4">
        <v>181481</v>
      </c>
      <c r="AI615" s="7">
        <f>AJ615/(AF615+AH615+AJ615+AL615+AN615+AP615)</f>
        <v>0.37088662081995855</v>
      </c>
      <c r="AJ615" s="4">
        <v>584185</v>
      </c>
      <c r="AK615" s="7">
        <f>AL615/(AF615+AH615+AJ615+AL615+AN615+AP615)</f>
        <v>1.0208849701353053E-2</v>
      </c>
      <c r="AL615" s="4">
        <v>16080</v>
      </c>
      <c r="AM615" s="7">
        <f>AN615/(AF615+AH615+AJ615+AL615+AN615+AP615)</f>
        <v>6.8071695583275769E-3</v>
      </c>
      <c r="AN615" s="4">
        <v>10722</v>
      </c>
      <c r="AO615" s="7">
        <f>AP615/(AF615+AH615+AJ615+AL615+AN615+AP615)</f>
        <v>0.3286862327820893</v>
      </c>
      <c r="AP615" s="4">
        <v>517715</v>
      </c>
      <c r="AQ615" s="6">
        <f>AO615+AM615+AK615+AI615+AG615+AE615</f>
        <v>1</v>
      </c>
      <c r="AR615" s="4">
        <v>336745</v>
      </c>
      <c r="AS615" s="4">
        <f>AR615/M615</f>
        <v>22449.666666666668</v>
      </c>
      <c r="AT615" s="4">
        <f>AR615/V615</f>
        <v>4184.9415775530169</v>
      </c>
      <c r="AU615" s="7">
        <f>AR615/(AR615+AV615+AY615+BB615)</f>
        <v>0.26271792063187427</v>
      </c>
      <c r="AV615" s="4">
        <v>114662</v>
      </c>
      <c r="AW615" s="4">
        <f>AV615/M615</f>
        <v>7644.1333333333332</v>
      </c>
      <c r="AX615" s="7">
        <f>AV615/(AR615+AV615+AY615+BB615)</f>
        <v>8.9455707480413871E-2</v>
      </c>
      <c r="AY615" s="4">
        <v>543711</v>
      </c>
      <c r="AZ615" s="4">
        <f>AY615/M615</f>
        <v>36247.4</v>
      </c>
      <c r="BA615" s="7">
        <f>AY615/(AR615+AV615+AY615+BB615)</f>
        <v>0.42418632301794235</v>
      </c>
      <c r="BB615" s="4">
        <v>286656</v>
      </c>
      <c r="BC615" s="11">
        <f>BB615/(AR615+AV615+AY615+BB615)</f>
        <v>0.22364004886976954</v>
      </c>
      <c r="BD615" s="9">
        <f>BC615+BA615+AX615+AU615</f>
        <v>1</v>
      </c>
      <c r="BE615" s="14">
        <f>(AF615+AH615+AJ615+AL615+AN615+AP615)</f>
        <v>1575104</v>
      </c>
      <c r="BF615" s="14">
        <f t="shared" si="45"/>
        <v>-1281774</v>
      </c>
      <c r="BG615" s="13">
        <f>(AF615+AH615+AJ615+AL615+AN615+AP615)-(AR615+AV615+AY615+BB615)</f>
        <v>293330</v>
      </c>
      <c r="BH615" s="13">
        <f t="shared" si="46"/>
        <v>0</v>
      </c>
      <c r="BI615" s="14">
        <f>AF615/W615</f>
        <v>300755.72463768115</v>
      </c>
      <c r="BJ615" s="14">
        <f>AH615/Y615</f>
        <v>309103.12258064514</v>
      </c>
      <c r="BK615" s="14">
        <f>AJ615/AA615</f>
        <v>746301.24020887725</v>
      </c>
      <c r="BL615" s="14">
        <f>BI615+BJ615+BK615</f>
        <v>1356160.0874272035</v>
      </c>
      <c r="BM615" s="14">
        <f>(AF615/W615)-AF615</f>
        <v>35834.724637681153</v>
      </c>
      <c r="BN615" s="14">
        <f>AH615/Y615-AH615</f>
        <v>127622.12258064514</v>
      </c>
      <c r="BO615" s="14">
        <f>AJ615/AA615-AJ615</f>
        <v>162116.24020887725</v>
      </c>
      <c r="BP615" s="14">
        <f>BG615/S615</f>
        <v>2.3020538215835693E-2</v>
      </c>
      <c r="BQ615" s="14">
        <f>(BG615-CA615)/S615</f>
        <v>2.4723936595627632E-2</v>
      </c>
      <c r="BR615" s="27">
        <f>BQ615-BP615</f>
        <v>1.7033983797919393E-3</v>
      </c>
      <c r="BS615" s="28">
        <f t="shared" si="47"/>
        <v>9532026</v>
      </c>
      <c r="BT615" s="11">
        <f>BS615/S615</f>
        <v>0.74807339449541288</v>
      </c>
      <c r="BU615" s="14">
        <f>(BE615-AP615)*1/BT615-(BE615-AP615)</f>
        <v>356093.9654157469</v>
      </c>
      <c r="BV615" s="14">
        <f t="shared" si="48"/>
        <v>0.12361416093108671</v>
      </c>
      <c r="BW615" s="27">
        <f>(AR615+AV615+AY615+BB615)/S615</f>
        <v>0.10059362271525102</v>
      </c>
      <c r="BX615" s="13">
        <f>(AF615+AH615+AJ615+AL615+AN615)/N615</f>
        <v>259.35467255334805</v>
      </c>
      <c r="BY615" s="26">
        <f>BX615/K615</f>
        <v>0.11093014223838668</v>
      </c>
      <c r="BZ615" s="11">
        <f>AP615/BE615</f>
        <v>0.3286862327820893</v>
      </c>
      <c r="CA615" s="15">
        <f>-(BM615+BN615+BO615)/M615</f>
        <v>-21704.872495146901</v>
      </c>
      <c r="CB615" s="15">
        <f>BG615-CA615</f>
        <v>315034.87249514688</v>
      </c>
      <c r="CC615" s="18">
        <f t="shared" si="49"/>
        <v>0</v>
      </c>
      <c r="CD615" s="17">
        <f>(AF615/(AF615+AH615+AJ615))/(X615/(X615+Z615+AB615))</f>
        <v>1.987188709991325</v>
      </c>
      <c r="CE615" s="19">
        <f>(AH615/(AF615+AH615+AJ615))/(Z615/(X615+Z615+AB615))</f>
        <v>0.72705802909439277</v>
      </c>
      <c r="CF615" s="18">
        <f>(AJ615/(AF615+AH615+AJ615))/(AB615/(X615+Z615+AB615))</f>
        <v>0.90198988643839917</v>
      </c>
      <c r="CG615">
        <f>AH615/Z615</f>
        <v>137.48560606060607</v>
      </c>
      <c r="CH615" s="11">
        <f>BB615/BE615</f>
        <v>0.1819917922880013</v>
      </c>
      <c r="CI615" s="14">
        <f>AY615/V615</f>
        <v>6757.0380260224456</v>
      </c>
      <c r="CJ615" s="14">
        <f>AV615/M615</f>
        <v>7644.1333333333332</v>
      </c>
      <c r="CK615" s="17">
        <f>N615/V615</f>
        <v>50.667439194891237</v>
      </c>
      <c r="CL615" s="17">
        <f>(AL615+AN615)/N615</f>
        <v>6.5739514348785875</v>
      </c>
      <c r="CM615" s="14">
        <f>AP615/AC615</f>
        <v>5</v>
      </c>
    </row>
    <row r="616" spans="1:91" hidden="1" x14ac:dyDescent="0.2">
      <c r="A616">
        <v>692</v>
      </c>
      <c r="B616" s="2">
        <v>45170</v>
      </c>
      <c r="C616" s="3" t="s">
        <v>52</v>
      </c>
      <c r="D616" t="s">
        <v>33</v>
      </c>
      <c r="E616" s="3" t="s">
        <v>37</v>
      </c>
      <c r="F616" t="s">
        <v>38</v>
      </c>
      <c r="G616" t="str">
        <f>CONCATENATE(C616,E616)</f>
        <v>OGGLAX</v>
      </c>
      <c r="H616" t="s">
        <v>48</v>
      </c>
      <c r="I616">
        <f>U616/M616</f>
        <v>191.71428571428572</v>
      </c>
      <c r="J616" t="str">
        <f>_xlfn.CONCAT(C616,E616,H616)</f>
        <v>OGGLAXA321</v>
      </c>
      <c r="K616" s="4">
        <v>2486</v>
      </c>
      <c r="L616" s="4">
        <f>N616/M616</f>
        <v>95.114285714285714</v>
      </c>
      <c r="M616" s="4">
        <v>35</v>
      </c>
      <c r="N616" s="4">
        <v>3329</v>
      </c>
      <c r="O616" s="4">
        <f>P616/M616</f>
        <v>18.685714285714287</v>
      </c>
      <c r="P616" s="4">
        <v>654</v>
      </c>
      <c r="Q616" s="4">
        <v>1075</v>
      </c>
      <c r="R616" s="4">
        <v>1601</v>
      </c>
      <c r="S616" s="4">
        <f>U616*K616</f>
        <v>16681060</v>
      </c>
      <c r="T616" s="7">
        <f>N616/U616</f>
        <v>0.49612518628912072</v>
      </c>
      <c r="U616" s="4">
        <v>6710</v>
      </c>
      <c r="V616" s="4">
        <v>178.17097817299918</v>
      </c>
      <c r="W616" s="7">
        <f>P616/X616</f>
        <v>0.75782155272305907</v>
      </c>
      <c r="X616" s="4">
        <v>863</v>
      </c>
      <c r="Y616" s="7">
        <f>Q616/Z616</f>
        <v>0.66276202219482117</v>
      </c>
      <c r="Z616" s="4">
        <v>1622</v>
      </c>
      <c r="AA616" s="7">
        <f>R616/AB616</f>
        <v>0.37884524372929484</v>
      </c>
      <c r="AB616" s="4">
        <v>4226</v>
      </c>
      <c r="AC616" s="4">
        <v>8768</v>
      </c>
      <c r="AD616" s="4">
        <f>AP616/AC616</f>
        <v>5.999543795620438</v>
      </c>
      <c r="AE616" s="7">
        <f>AF616/(AF616+AH616+AJ616+AL616+AN616+AP616)</f>
        <v>0.26181717678125099</v>
      </c>
      <c r="AF616" s="4">
        <v>305975</v>
      </c>
      <c r="AG616" s="7">
        <f>AH616/(AF616+AH616+AJ616+AL616+AN616+AP616)</f>
        <v>0.30105959052212833</v>
      </c>
      <c r="AH616" s="4">
        <v>351836</v>
      </c>
      <c r="AI616" s="7">
        <f>AJ616/(AF616+AH616+AJ616+AL616+AN616+AP616)</f>
        <v>0.37294026743472647</v>
      </c>
      <c r="AJ616" s="4">
        <v>435840</v>
      </c>
      <c r="AK616" s="7">
        <f>AL616/(AF616+AH616+AJ616+AL616+AN616+AP616)</f>
        <v>9.5836338914944402E-3</v>
      </c>
      <c r="AL616" s="4">
        <v>11200</v>
      </c>
      <c r="AM616" s="7">
        <f>AN616/(AF616+AH616+AJ616+AL616+AN616+AP616)</f>
        <v>9.5870566178842594E-3</v>
      </c>
      <c r="AN616" s="4">
        <v>11204</v>
      </c>
      <c r="AO616" s="7">
        <f>AP616/(AF616+AH616+AJ616+AL616+AN616+AP616)</f>
        <v>4.5012274752515492E-2</v>
      </c>
      <c r="AP616" s="4">
        <v>52604</v>
      </c>
      <c r="AQ616" s="6">
        <f>AO616+AM616+AK616+AI616+AG616+AE616</f>
        <v>1</v>
      </c>
      <c r="AR616" s="4">
        <v>805156</v>
      </c>
      <c r="AS616" s="4">
        <f>AR616/M616</f>
        <v>23004.457142857143</v>
      </c>
      <c r="AT616" s="4">
        <f>AR616/V616</f>
        <v>4519.0075749498064</v>
      </c>
      <c r="AU616" s="7">
        <f>AR616/(AR616+AV616+AY616+BB616)</f>
        <v>0.3911569979731791</v>
      </c>
      <c r="AV616" s="4">
        <v>239898</v>
      </c>
      <c r="AW616" s="4">
        <f>AV616/M616</f>
        <v>6854.2285714285717</v>
      </c>
      <c r="AX616" s="7">
        <f>AV616/(AR616+AV616+AY616+BB616)</f>
        <v>0.11654608734179429</v>
      </c>
      <c r="AY616" s="4">
        <v>463787</v>
      </c>
      <c r="AZ616" s="4">
        <f>AY616/M616</f>
        <v>13251.057142857142</v>
      </c>
      <c r="BA616" s="7">
        <f>AY616/(AR616+AV616+AY616+BB616)</f>
        <v>0.22531475964780343</v>
      </c>
      <c r="BB616" s="4">
        <v>549555</v>
      </c>
      <c r="BC616" s="11">
        <f>BB616/(AR616+AV616+AY616+BB616)</f>
        <v>0.26698215503722317</v>
      </c>
      <c r="BD616" s="9">
        <f>BC616+BA616+AX616+AU616</f>
        <v>1</v>
      </c>
      <c r="BE616" s="14">
        <f>(AF616+AH616+AJ616+AL616+AN616+AP616)</f>
        <v>1168659</v>
      </c>
      <c r="BF616" s="14">
        <f t="shared" si="45"/>
        <v>-2058396</v>
      </c>
      <c r="BG616" s="13">
        <f>(AF616+AH616+AJ616+AL616+AN616+AP616)-(AR616+AV616+AY616+BB616)</f>
        <v>-889737</v>
      </c>
      <c r="BH616" s="13">
        <f t="shared" si="46"/>
        <v>1</v>
      </c>
      <c r="BI616" s="14">
        <f>AF616/W616</f>
        <v>403756.00152905198</v>
      </c>
      <c r="BJ616" s="14">
        <f>AH616/Y616</f>
        <v>530863.24837209308</v>
      </c>
      <c r="BK616" s="14">
        <f>AJ616/AA616</f>
        <v>1150443.3728919425</v>
      </c>
      <c r="BL616" s="14">
        <f>BI616+BJ616+BK616</f>
        <v>2085062.6227930875</v>
      </c>
      <c r="BM616" s="14">
        <f>(AF616/W616)-AF616</f>
        <v>97781.00152905198</v>
      </c>
      <c r="BN616" s="14">
        <f>AH616/Y616-AH616</f>
        <v>179027.24837209308</v>
      </c>
      <c r="BO616" s="14">
        <f>AJ616/AA616-AJ616</f>
        <v>714603.3728919425</v>
      </c>
      <c r="BP616" s="14">
        <f>BG616/S616</f>
        <v>-5.3338157167470174E-2</v>
      </c>
      <c r="BQ616" s="14">
        <f>(BG616-CA616)/S616</f>
        <v>-5.1640060861508998E-2</v>
      </c>
      <c r="BR616" s="27">
        <f>BQ616-BP616</f>
        <v>1.6980963059611762E-3</v>
      </c>
      <c r="BS616" s="28">
        <f t="shared" si="47"/>
        <v>8275894</v>
      </c>
      <c r="BT616" s="11">
        <f>BS616/S616</f>
        <v>0.49612518628912072</v>
      </c>
      <c r="BU616" s="14">
        <f>(BE616-AP616)*1/BT616-(BE616-AP616)</f>
        <v>1133488.1210573744</v>
      </c>
      <c r="BV616" s="14">
        <f t="shared" si="48"/>
        <v>7.0059037015633305E-2</v>
      </c>
      <c r="BW616" s="27">
        <f>(AR616+AV616+AY616+BB616)/S616</f>
        <v>0.12339719418310348</v>
      </c>
      <c r="BX616" s="13">
        <f>(AF616+AH616+AJ616+AL616+AN616)/N616</f>
        <v>335.25232802643438</v>
      </c>
      <c r="BY616" s="26">
        <f>BX616/K616</f>
        <v>0.13485612551344908</v>
      </c>
      <c r="BZ616" s="11">
        <f>AP616/BE616</f>
        <v>4.5012274752515492E-2</v>
      </c>
      <c r="CA616" s="15">
        <f>-(BM616+BN616+BO616)/M616</f>
        <v>-28326.046365516784</v>
      </c>
      <c r="CB616" s="15">
        <f>BG616-CA616</f>
        <v>-861410.95363448327</v>
      </c>
      <c r="CC616" s="18">
        <f t="shared" si="49"/>
        <v>1</v>
      </c>
      <c r="CD616" s="17">
        <f>(AF616/(AF616+AH616+AJ616))/(X616/(X616+Z616+AB616))</f>
        <v>2.1756229537608216</v>
      </c>
      <c r="CE616" s="19">
        <f>(AH616/(AF616+AH616+AJ616))/(Z616/(X616+Z616+AB616))</f>
        <v>1.3310608476808448</v>
      </c>
      <c r="CF616" s="18">
        <f>(AJ616/(AF616+AH616+AJ616))/(AB616/(X616+Z616+AB616))</f>
        <v>0.63285771319594897</v>
      </c>
      <c r="CG616">
        <f>AH616/Z616</f>
        <v>216.91491985203453</v>
      </c>
      <c r="CH616" s="11">
        <f>BB616/BE616</f>
        <v>0.47024410028930597</v>
      </c>
      <c r="CI616" s="14">
        <f>AY616/V616</f>
        <v>2603.0445853514675</v>
      </c>
      <c r="CJ616" s="14">
        <f>AV616/M616</f>
        <v>6854.2285714285717</v>
      </c>
      <c r="CK616" s="17">
        <f>N616/V616</f>
        <v>18.684299958030376</v>
      </c>
      <c r="CL616" s="17">
        <f>(AL616+AN616)/N616</f>
        <v>6.7299489336136977</v>
      </c>
      <c r="CM616" s="14">
        <f>AP616/AC616</f>
        <v>5.999543795620438</v>
      </c>
    </row>
    <row r="617" spans="1:91" hidden="1" x14ac:dyDescent="0.2">
      <c r="A617">
        <v>902</v>
      </c>
      <c r="B617" s="2">
        <v>45200</v>
      </c>
      <c r="C617" s="3" t="s">
        <v>37</v>
      </c>
      <c r="D617" t="s">
        <v>38</v>
      </c>
      <c r="E617" s="3" t="s">
        <v>53</v>
      </c>
      <c r="F617" t="s">
        <v>54</v>
      </c>
      <c r="G617" t="str">
        <f>CONCATENATE(C617,E617)</f>
        <v>LAXYVR</v>
      </c>
      <c r="H617" t="s">
        <v>47</v>
      </c>
      <c r="I617">
        <f>U617/M617</f>
        <v>150</v>
      </c>
      <c r="J617" t="str">
        <f>_xlfn.CONCAT(C617,E617,H617)</f>
        <v>LAXYVRA320</v>
      </c>
      <c r="K617" s="4">
        <v>1080</v>
      </c>
      <c r="L617" s="4">
        <f>N617/M617</f>
        <v>131.80000000000001</v>
      </c>
      <c r="M617" s="4">
        <v>15</v>
      </c>
      <c r="N617" s="4">
        <v>1977</v>
      </c>
      <c r="O617" s="4">
        <f>P617/M617</f>
        <v>18.2</v>
      </c>
      <c r="P617" s="4">
        <v>273</v>
      </c>
      <c r="Q617" s="4">
        <v>434</v>
      </c>
      <c r="R617" s="4">
        <v>1271</v>
      </c>
      <c r="S617" s="4">
        <f>U617*K617</f>
        <v>2430000</v>
      </c>
      <c r="T617" s="7">
        <f>N617/U617</f>
        <v>0.87866666666666671</v>
      </c>
      <c r="U617" s="4">
        <v>2250</v>
      </c>
      <c r="V617" s="4">
        <v>9.9534250960307293</v>
      </c>
      <c r="W617" s="7">
        <f>P617/X617</f>
        <v>0.91</v>
      </c>
      <c r="X617" s="4">
        <v>300</v>
      </c>
      <c r="Y617" s="7">
        <f>Q617/Z617</f>
        <v>0.78198198198198199</v>
      </c>
      <c r="Z617" s="4">
        <v>555</v>
      </c>
      <c r="AA617" s="7">
        <f>R617/AB617</f>
        <v>0.91111111111111109</v>
      </c>
      <c r="AB617" s="4">
        <v>1395</v>
      </c>
      <c r="AC617" s="4">
        <v>11</v>
      </c>
      <c r="AD617" s="4">
        <f>AP617/AC617</f>
        <v>6</v>
      </c>
      <c r="AE617" s="7">
        <f>AF617/(AF617+AH617+AJ617+AL617+AN617+AP617)</f>
        <v>0.21116973250513996</v>
      </c>
      <c r="AF617" s="4">
        <v>97061</v>
      </c>
      <c r="AG617" s="7">
        <f>AH617/(AF617+AH617+AJ617+AL617+AN617+AP617)</f>
        <v>0.21948067488333134</v>
      </c>
      <c r="AH617" s="4">
        <v>100881</v>
      </c>
      <c r="AI617" s="7">
        <f>AJ617/(AF617+AH617+AJ617+AL617+AN617+AP617)</f>
        <v>0.5360427295571486</v>
      </c>
      <c r="AJ617" s="4">
        <v>246384</v>
      </c>
      <c r="AK617" s="7">
        <f>AL617/(AF617+AH617+AJ617+AL617+AN617+AP617)</f>
        <v>1.9341433963906144E-2</v>
      </c>
      <c r="AL617" s="4">
        <v>8890</v>
      </c>
      <c r="AM617" s="7">
        <f>AN617/(AF617+AH617+AJ617+AL617+AN617+AP617)</f>
        <v>1.382183689231673E-2</v>
      </c>
      <c r="AN617" s="4">
        <v>6353</v>
      </c>
      <c r="AO617" s="7">
        <f>AP617/(AF617+AH617+AJ617+AL617+AN617+AP617)</f>
        <v>1.4359219815723346E-4</v>
      </c>
      <c r="AP617" s="4">
        <v>66</v>
      </c>
      <c r="AQ617" s="6">
        <f>AO617+AM617+AK617+AI617+AG617+AE617</f>
        <v>1</v>
      </c>
      <c r="AR617" s="4">
        <v>40931</v>
      </c>
      <c r="AS617" s="4">
        <f>AR617/M617</f>
        <v>2728.7333333333331</v>
      </c>
      <c r="AT617" s="4">
        <f>AR617/V617</f>
        <v>4112.2527778224448</v>
      </c>
      <c r="AU617" s="7">
        <f>AR617/(AR617+AV617+AY617+BB617)</f>
        <v>0.22488819049921432</v>
      </c>
      <c r="AV617" s="4">
        <v>86382</v>
      </c>
      <c r="AW617" s="4">
        <f>AV617/M617</f>
        <v>5758.8</v>
      </c>
      <c r="AX617" s="7">
        <f>AV617/(AR617+AV617+AY617+BB617)</f>
        <v>0.47461072711888619</v>
      </c>
      <c r="AY617" s="4">
        <v>23743</v>
      </c>
      <c r="AZ617" s="4">
        <f>AY617/M617</f>
        <v>1582.8666666666666</v>
      </c>
      <c r="BA617" s="7">
        <f>AY617/(AR617+AV617+AY617+BB617)</f>
        <v>0.13045174334912035</v>
      </c>
      <c r="BB617" s="4">
        <v>30950</v>
      </c>
      <c r="BC617" s="11">
        <f>BB617/(AR617+AV617+AY617+BB617)</f>
        <v>0.17004933903277913</v>
      </c>
      <c r="BD617" s="9">
        <f>BC617+BA617+AX617+AU617</f>
        <v>1</v>
      </c>
      <c r="BE617" s="14">
        <f>(AF617+AH617+AJ617+AL617+AN617+AP617)</f>
        <v>459635</v>
      </c>
      <c r="BF617" s="14">
        <f t="shared" si="45"/>
        <v>-182006</v>
      </c>
      <c r="BG617" s="13">
        <f>(AF617+AH617+AJ617+AL617+AN617+AP617)-(AR617+AV617+AY617+BB617)</f>
        <v>277629</v>
      </c>
      <c r="BH617" s="13">
        <f t="shared" si="46"/>
        <v>0</v>
      </c>
      <c r="BI617" s="14">
        <f>AF617/W617</f>
        <v>106660.43956043955</v>
      </c>
      <c r="BJ617" s="14">
        <f>AH617/Y617</f>
        <v>129006.80875576037</v>
      </c>
      <c r="BK617" s="14">
        <f>AJ617/AA617</f>
        <v>270421.46341463417</v>
      </c>
      <c r="BL617" s="14">
        <f>BI617+BJ617+BK617</f>
        <v>506088.7117308341</v>
      </c>
      <c r="BM617" s="14">
        <f>(AF617/W617)-AF617</f>
        <v>9599.439560439554</v>
      </c>
      <c r="BN617" s="14">
        <f>AH617/Y617-AH617</f>
        <v>28125.808755760372</v>
      </c>
      <c r="BO617" s="14">
        <f>AJ617/AA617-AJ617</f>
        <v>24037.46341463417</v>
      </c>
      <c r="BP617" s="14">
        <f>BG617/S617</f>
        <v>0.11425061728395061</v>
      </c>
      <c r="BQ617" s="14">
        <f>(BG617-CA617)/S617</f>
        <v>0.11594506753719708</v>
      </c>
      <c r="BR617" s="27">
        <f>BQ617-BP617</f>
        <v>1.6944502532464656E-3</v>
      </c>
      <c r="BS617" s="28">
        <f t="shared" si="47"/>
        <v>2135160</v>
      </c>
      <c r="BT617" s="11">
        <f>BS617/S617</f>
        <v>0.87866666666666671</v>
      </c>
      <c r="BU617" s="14">
        <f>(BE617-AP617)*1/BT617-(BE617-AP617)</f>
        <v>63460.969650986313</v>
      </c>
      <c r="BV617" s="14">
        <f t="shared" si="48"/>
        <v>0.18915020576131686</v>
      </c>
      <c r="BW617" s="27">
        <f>(AR617+AV617+AY617+BB617)/S617</f>
        <v>7.4899588477366261E-2</v>
      </c>
      <c r="BX617" s="13">
        <f>(AF617+AH617+AJ617+AL617+AN617)/N617</f>
        <v>232.45776428932726</v>
      </c>
      <c r="BY617" s="26">
        <f>BX617/K617</f>
        <v>0.21523867063826599</v>
      </c>
      <c r="BZ617" s="11">
        <f>AP617/BE617</f>
        <v>1.4359219815723346E-4</v>
      </c>
      <c r="CA617" s="15">
        <f>-(BM617+BN617+BO617)/M617</f>
        <v>-4117.5141153889399</v>
      </c>
      <c r="CB617" s="15">
        <f>BG617-CA617</f>
        <v>281746.51411538891</v>
      </c>
      <c r="CC617" s="18">
        <f t="shared" si="49"/>
        <v>0</v>
      </c>
      <c r="CD617" s="17">
        <f>(AF617/(AF617+AH617+AJ617))/(X617/(X617+Z617+AB617))</f>
        <v>1.6383409928746011</v>
      </c>
      <c r="CE617" s="19">
        <f>(AH617/(AF617+AH617+AJ617))/(Z617/(X617+Z617+AB617))</f>
        <v>0.9204436090326179</v>
      </c>
      <c r="CF617" s="18">
        <f>(AJ617/(AF617+AH617+AJ617))/(AB617/(X617+Z617+AB617))</f>
        <v>0.89437383449786145</v>
      </c>
      <c r="CG617">
        <f>AH617/Z617</f>
        <v>181.76756756756757</v>
      </c>
      <c r="CH617" s="11">
        <f>BB617/BE617</f>
        <v>6.7336038378278423E-2</v>
      </c>
      <c r="CI617" s="14">
        <f>AY617/V617</f>
        <v>2385.4100242808213</v>
      </c>
      <c r="CJ617" s="14">
        <f>AV617/M617</f>
        <v>5758.8</v>
      </c>
      <c r="CK617" s="17">
        <f>N617/V617</f>
        <v>198.62509447008316</v>
      </c>
      <c r="CL617" s="17">
        <f>(AL617+AN617)/N617</f>
        <v>7.7101669195751139</v>
      </c>
      <c r="CM617" s="14">
        <f>AP617/AC617</f>
        <v>6</v>
      </c>
    </row>
    <row r="618" spans="1:91" hidden="1" x14ac:dyDescent="0.2">
      <c r="A618">
        <v>1010</v>
      </c>
      <c r="B618" s="2">
        <v>45200</v>
      </c>
      <c r="C618" s="3" t="s">
        <v>57</v>
      </c>
      <c r="D618" t="s">
        <v>56</v>
      </c>
      <c r="E618" s="3" t="s">
        <v>43</v>
      </c>
      <c r="F618" t="s">
        <v>38</v>
      </c>
      <c r="G618" t="str">
        <f>CONCATENATE(C618,E618)</f>
        <v>YYCSFO</v>
      </c>
      <c r="H618" t="s">
        <v>30</v>
      </c>
      <c r="I618">
        <f>U618/M618</f>
        <v>133.83333333333334</v>
      </c>
      <c r="J618" t="str">
        <f>_xlfn.CONCAT(C618,E618,H618)</f>
        <v>YYCSFO737-700</v>
      </c>
      <c r="K618" s="4">
        <v>1018</v>
      </c>
      <c r="L618" s="4">
        <f>N618/M618</f>
        <v>120.33333333333333</v>
      </c>
      <c r="M618" s="4">
        <v>18</v>
      </c>
      <c r="N618" s="4">
        <v>2166</v>
      </c>
      <c r="O618" s="4">
        <f>P618/M618</f>
        <v>15</v>
      </c>
      <c r="P618" s="4">
        <v>270</v>
      </c>
      <c r="Q618" s="4">
        <v>563</v>
      </c>
      <c r="R618" s="4">
        <v>1334</v>
      </c>
      <c r="S618" s="4">
        <f>U618*K618</f>
        <v>2452362</v>
      </c>
      <c r="T618" s="7">
        <f>N618/U618</f>
        <v>0.89912826899128273</v>
      </c>
      <c r="U618" s="4">
        <v>2409</v>
      </c>
      <c r="V618" s="4">
        <v>12.450599070100143</v>
      </c>
      <c r="W618" s="7">
        <f>P618/X618</f>
        <v>0.87096774193548387</v>
      </c>
      <c r="X618" s="4">
        <v>310</v>
      </c>
      <c r="Y618" s="7">
        <f>Q618/Z618</f>
        <v>0.9946996466431095</v>
      </c>
      <c r="Z618" s="4">
        <v>566</v>
      </c>
      <c r="AA618" s="7">
        <f>R618/AB618</f>
        <v>0.87018917155903452</v>
      </c>
      <c r="AB618" s="4">
        <v>1533</v>
      </c>
      <c r="AC618" s="4">
        <v>0</v>
      </c>
      <c r="AD618" s="4" t="e">
        <f>AP618/AC618</f>
        <v>#DIV/0!</v>
      </c>
      <c r="AE618" s="7">
        <f>AF618/(AF618+AH618+AJ618+AL618+AN618+AP618)</f>
        <v>0.19174495923562074</v>
      </c>
      <c r="AF618" s="4">
        <v>132128</v>
      </c>
      <c r="AG618" s="7">
        <f>AH618/(AF618+AH618+AJ618+AL618+AN618+AP618)</f>
        <v>0.26022592376524128</v>
      </c>
      <c r="AH618" s="4">
        <v>179317</v>
      </c>
      <c r="AI618" s="7">
        <f>AJ618/(AF618+AH618+AJ618+AL618+AN618+AP618)</f>
        <v>0.52481562426532691</v>
      </c>
      <c r="AJ618" s="4">
        <v>361641</v>
      </c>
      <c r="AK618" s="7">
        <f>AL618/(AF618+AH618+AJ618+AL618+AN618+AP618)</f>
        <v>1.3536850476430962E-2</v>
      </c>
      <c r="AL618" s="4">
        <v>9328</v>
      </c>
      <c r="AM618" s="7">
        <f>AN618/(AF618+AH618+AJ618+AL618+AN618+AP618)</f>
        <v>9.6766422573801095E-3</v>
      </c>
      <c r="AN618" s="4">
        <v>6668</v>
      </c>
      <c r="AO618" s="7">
        <f>AP618/(AF618+AH618+AJ618+AL618+AN618+AP618)</f>
        <v>0</v>
      </c>
      <c r="AP618" s="4">
        <v>0</v>
      </c>
      <c r="AQ618" s="6">
        <f>AO618+AM618+AK618+AI618+AG618+AE618</f>
        <v>1</v>
      </c>
      <c r="AR618" s="4">
        <v>51770</v>
      </c>
      <c r="AS618" s="4">
        <f>AR618/M618</f>
        <v>2876.1111111111113</v>
      </c>
      <c r="AT618" s="4">
        <f>AR618/V618</f>
        <v>4158.0328551679568</v>
      </c>
      <c r="AU618" s="7">
        <f>AR618/(AR618+AV618+AY618+BB618)</f>
        <v>0.22961231577126587</v>
      </c>
      <c r="AV618" s="4">
        <v>107064</v>
      </c>
      <c r="AW618" s="4">
        <f>AV618/M618</f>
        <v>5948</v>
      </c>
      <c r="AX618" s="7">
        <f>AV618/(AR618+AV618+AY618+BB618)</f>
        <v>0.47485441328442746</v>
      </c>
      <c r="AY618" s="4">
        <v>27987</v>
      </c>
      <c r="AZ618" s="4">
        <f>AY618/M618</f>
        <v>1554.8333333333333</v>
      </c>
      <c r="BA618" s="7">
        <f>AY618/(AR618+AV618+AY618+BB618)</f>
        <v>0.12412902996890897</v>
      </c>
      <c r="BB618" s="4">
        <v>38646</v>
      </c>
      <c r="BC618" s="11">
        <f>BB618/(AR618+AV618+AY618+BB618)</f>
        <v>0.17140424097539772</v>
      </c>
      <c r="BD618" s="9">
        <f>BC618+BA618+AX618+AU618</f>
        <v>1</v>
      </c>
      <c r="BE618" s="14">
        <f>(AF618+AH618+AJ618+AL618+AN618+AP618)</f>
        <v>689082</v>
      </c>
      <c r="BF618" s="14">
        <f t="shared" si="45"/>
        <v>-225467</v>
      </c>
      <c r="BG618" s="13">
        <f>(AF618+AH618+AJ618+AL618+AN618+AP618)-(AR618+AV618+AY618+BB618)</f>
        <v>463615</v>
      </c>
      <c r="BH618" s="13">
        <f t="shared" si="46"/>
        <v>0</v>
      </c>
      <c r="BI618" s="14">
        <f>AF618/W618</f>
        <v>151702.51851851851</v>
      </c>
      <c r="BJ618" s="14">
        <f>AH618/Y618</f>
        <v>180272.5079928952</v>
      </c>
      <c r="BK618" s="14">
        <f>AJ618/AA618</f>
        <v>415588.94527736132</v>
      </c>
      <c r="BL618" s="14">
        <f>BI618+BJ618+BK618</f>
        <v>747563.97178877506</v>
      </c>
      <c r="BM618" s="14">
        <f>(AF618/W618)-AF618</f>
        <v>19574.518518518511</v>
      </c>
      <c r="BN618" s="14">
        <f>AH618/Y618-AH618</f>
        <v>955.50799289520364</v>
      </c>
      <c r="BO618" s="14">
        <f>AJ618/AA618-AJ618</f>
        <v>53947.945277361316</v>
      </c>
      <c r="BP618" s="14">
        <f>BG618/S618</f>
        <v>0.18904835419893148</v>
      </c>
      <c r="BQ618" s="14">
        <f>(BG618-CA618)/S618</f>
        <v>0.19073557048240691</v>
      </c>
      <c r="BR618" s="27">
        <f>BQ618-BP618</f>
        <v>1.687216283475429E-3</v>
      </c>
      <c r="BS618" s="28">
        <f t="shared" si="47"/>
        <v>2204988</v>
      </c>
      <c r="BT618" s="11">
        <f>BS618/S618</f>
        <v>0.89912826899128273</v>
      </c>
      <c r="BU618" s="14">
        <f>(BE618-AP618)*1/BT618-(BE618-AP618)</f>
        <v>77306.983379501384</v>
      </c>
      <c r="BV618" s="14">
        <f t="shared" si="48"/>
        <v>0.28098706471556811</v>
      </c>
      <c r="BW618" s="27">
        <f>(AR618+AV618+AY618+BB618)/S618</f>
        <v>9.1938710516636615E-2</v>
      </c>
      <c r="BX618" s="13">
        <f>(AF618+AH618+AJ618+AL618+AN618)/N618</f>
        <v>318.13573407202216</v>
      </c>
      <c r="BY618" s="26">
        <f>BX618/K618</f>
        <v>0.31251054427507091</v>
      </c>
      <c r="BZ618" s="11">
        <f>AP618/BE618</f>
        <v>0</v>
      </c>
      <c r="CA618" s="15">
        <f>-(BM618+BN618+BO618)/M618</f>
        <v>-4137.6650993763906</v>
      </c>
      <c r="CB618" s="15">
        <f>BG618-CA618</f>
        <v>467752.66509937641</v>
      </c>
      <c r="CC618" s="18">
        <f t="shared" si="49"/>
        <v>0</v>
      </c>
      <c r="CD618" s="17">
        <f>(AF618/(AF618+AH618+AJ618))/(X618/(X618+Z618+AB618))</f>
        <v>1.5254550322045795</v>
      </c>
      <c r="CE618" s="19">
        <f>(AH618/(AF618+AH618+AJ618))/(Z618/(X618+Z618+AB618))</f>
        <v>1.1338909154353438</v>
      </c>
      <c r="CF618" s="18">
        <f>(AJ618/(AF618+AH618+AJ618))/(AB618/(X618+Z618+AB618))</f>
        <v>0.84430964245282181</v>
      </c>
      <c r="CG618">
        <f>AH618/Z618</f>
        <v>316.81448763250881</v>
      </c>
      <c r="CH618" s="11">
        <f>BB618/BE618</f>
        <v>5.6083310839638821E-2</v>
      </c>
      <c r="CI618" s="14">
        <f>AY618/V618</f>
        <v>2247.8436453078152</v>
      </c>
      <c r="CJ618" s="14">
        <f>AV618/M618</f>
        <v>5948</v>
      </c>
      <c r="CK618" s="17">
        <f>N618/V618</f>
        <v>173.9675326307474</v>
      </c>
      <c r="CL618" s="17">
        <f>(AL618+AN618)/N618</f>
        <v>7.3850415512465375</v>
      </c>
      <c r="CM618" s="14" t="e">
        <f>AP618/AC618</f>
        <v>#DIV/0!</v>
      </c>
    </row>
    <row r="619" spans="1:91" hidden="1" x14ac:dyDescent="0.2">
      <c r="A619">
        <v>156</v>
      </c>
      <c r="B619" s="2">
        <v>44805</v>
      </c>
      <c r="C619" s="3" t="s">
        <v>43</v>
      </c>
      <c r="D619" t="s">
        <v>38</v>
      </c>
      <c r="E619" s="3" t="s">
        <v>32</v>
      </c>
      <c r="F619" t="s">
        <v>33</v>
      </c>
      <c r="G619" t="str">
        <f>CONCATENATE(C619,E619)</f>
        <v>SFOHNL</v>
      </c>
      <c r="H619" t="s">
        <v>35</v>
      </c>
      <c r="I619">
        <f>U619/M619</f>
        <v>178</v>
      </c>
      <c r="J619" t="str">
        <f>_xlfn.CONCAT(C619,E619,H619)</f>
        <v>SFOHNL737-Max 9</v>
      </c>
      <c r="K619" s="4">
        <v>2399</v>
      </c>
      <c r="L619" s="4">
        <f>N619/M619</f>
        <v>165.2</v>
      </c>
      <c r="M619" s="4">
        <v>5</v>
      </c>
      <c r="N619" s="4">
        <v>826</v>
      </c>
      <c r="O619" s="4">
        <f>P619/M619</f>
        <v>23</v>
      </c>
      <c r="P619" s="4">
        <v>115</v>
      </c>
      <c r="Q619" s="4">
        <v>192</v>
      </c>
      <c r="R619" s="4">
        <v>519</v>
      </c>
      <c r="S619" s="4">
        <f>U619*K619</f>
        <v>2135110</v>
      </c>
      <c r="T619" s="7">
        <f>N619/U619</f>
        <v>0.92808988764044942</v>
      </c>
      <c r="U619" s="4">
        <v>890</v>
      </c>
      <c r="V619" s="4">
        <v>27.076342281879192</v>
      </c>
      <c r="W619" s="7">
        <f>P619/X619</f>
        <v>1</v>
      </c>
      <c r="X619" s="4">
        <v>115</v>
      </c>
      <c r="Y619" s="7">
        <f>Q619/Z619</f>
        <v>0.89302325581395348</v>
      </c>
      <c r="Z619" s="4">
        <v>215</v>
      </c>
      <c r="AA619" s="7">
        <f>R619/AB619</f>
        <v>0.92678571428571432</v>
      </c>
      <c r="AB619" s="4">
        <v>560</v>
      </c>
      <c r="AC619" s="4">
        <v>3675</v>
      </c>
      <c r="AD619" s="4">
        <f>AP619/AC619</f>
        <v>5</v>
      </c>
      <c r="AE619" s="7">
        <f>AF619/(AF619+AH619+AJ619+AL619+AN619+AP619)</f>
        <v>0.18927228246978495</v>
      </c>
      <c r="AF619" s="4">
        <v>51836</v>
      </c>
      <c r="AG619" s="7">
        <f>AH619/(AF619+AH619+AJ619+AL619+AN619+AP619)</f>
        <v>0.21133749589221162</v>
      </c>
      <c r="AH619" s="4">
        <v>57879</v>
      </c>
      <c r="AI619" s="7">
        <f>AJ619/(AF619+AH619+AJ619+AL619+AN619+AP619)</f>
        <v>0.5114287800781393</v>
      </c>
      <c r="AJ619" s="4">
        <v>140065</v>
      </c>
      <c r="AK619" s="7">
        <f>AL619/(AF619+AH619+AJ619+AL619+AN619+AP619)</f>
        <v>1.1392266403768211E-2</v>
      </c>
      <c r="AL619" s="4">
        <v>3120</v>
      </c>
      <c r="AM619" s="7">
        <f>AN619/(AF619+AH619+AJ619+AL619+AN619+AP619)</f>
        <v>9.4752984992879825E-3</v>
      </c>
      <c r="AN619" s="4">
        <v>2595</v>
      </c>
      <c r="AO619" s="7">
        <f>AP619/(AF619+AH619+AJ619+AL619+AN619+AP619)</f>
        <v>6.709387665680798E-2</v>
      </c>
      <c r="AP619" s="4">
        <v>18375</v>
      </c>
      <c r="AQ619" s="6">
        <f>AO619+AM619+AK619+AI619+AG619+AE619</f>
        <v>1</v>
      </c>
      <c r="AR619" s="4">
        <v>91915</v>
      </c>
      <c r="AS619" s="4">
        <f>AR619/M619</f>
        <v>18383</v>
      </c>
      <c r="AT619" s="4">
        <f>AR619/V619</f>
        <v>3394.6608830364062</v>
      </c>
      <c r="AU619" s="7">
        <f>AR619/(AR619+AV619+AY619+BB619)</f>
        <v>0.34956245269887393</v>
      </c>
      <c r="AV619" s="4">
        <v>26198</v>
      </c>
      <c r="AW619" s="4">
        <f>AV619/M619</f>
        <v>5239.6000000000004</v>
      </c>
      <c r="AX619" s="7">
        <f>AV619/(AR619+AV619+AY619+BB619)</f>
        <v>9.9633760929174767E-2</v>
      </c>
      <c r="AY619" s="4">
        <v>79795</v>
      </c>
      <c r="AZ619" s="4">
        <f>AY619/M619</f>
        <v>15959</v>
      </c>
      <c r="BA619" s="7">
        <f>AY619/(AR619+AV619+AY619+BB619)</f>
        <v>0.30346881263239561</v>
      </c>
      <c r="BB619" s="4">
        <v>65035</v>
      </c>
      <c r="BC619" s="11">
        <f>BB619/(AR619+AV619+AY619+BB619)</f>
        <v>0.24733497373955571</v>
      </c>
      <c r="BD619" s="9">
        <f>BC619+BA619+AX619+AU619</f>
        <v>1</v>
      </c>
      <c r="BE619" s="14">
        <f>(AF619+AH619+AJ619+AL619+AN619+AP619)</f>
        <v>273870</v>
      </c>
      <c r="BF619" s="14">
        <f t="shared" si="45"/>
        <v>-262943</v>
      </c>
      <c r="BG619" s="13">
        <f>(AF619+AH619+AJ619+AL619+AN619+AP619)-(AR619+AV619+AY619+BB619)</f>
        <v>10927</v>
      </c>
      <c r="BH619" s="13">
        <f t="shared" si="46"/>
        <v>0</v>
      </c>
      <c r="BI619" s="14">
        <f>AF619/W619</f>
        <v>51836</v>
      </c>
      <c r="BJ619" s="14">
        <f>AH619/Y619</f>
        <v>64812.421875</v>
      </c>
      <c r="BK619" s="14">
        <f>AJ619/AA619</f>
        <v>151129.86512524085</v>
      </c>
      <c r="BL619" s="14">
        <f>BI619+BJ619+BK619</f>
        <v>267778.28700024087</v>
      </c>
      <c r="BM619" s="14">
        <f>(AF619/W619)-AF619</f>
        <v>0</v>
      </c>
      <c r="BN619" s="14">
        <f>AH619/Y619-AH619</f>
        <v>6933.421875</v>
      </c>
      <c r="BO619" s="14">
        <f>AJ619/AA619-AJ619</f>
        <v>11064.865125240845</v>
      </c>
      <c r="BP619" s="14">
        <f>BG619/S619</f>
        <v>5.1177691079148145E-3</v>
      </c>
      <c r="BQ619" s="14">
        <f>(BG619-CA619)/S619</f>
        <v>6.8037044461635087E-3</v>
      </c>
      <c r="BR619" s="27">
        <f>BQ619-BP619</f>
        <v>1.6859353382486942E-3</v>
      </c>
      <c r="BS619" s="28">
        <f t="shared" si="47"/>
        <v>1981574</v>
      </c>
      <c r="BT619" s="11">
        <f>BS619/S619</f>
        <v>0.92808988764044942</v>
      </c>
      <c r="BU619" s="14">
        <f>(BE619-AP619)*1/BT619-(BE619-AP619)</f>
        <v>19796.222760290548</v>
      </c>
      <c r="BV619" s="14">
        <f t="shared" si="48"/>
        <v>0.12826973785893936</v>
      </c>
      <c r="BW619" s="27">
        <f>(AR619+AV619+AY619+BB619)/S619</f>
        <v>0.12315196875102453</v>
      </c>
      <c r="BX619" s="13">
        <f>(AF619+AH619+AJ619+AL619+AN619)/N619</f>
        <v>309.31598062953998</v>
      </c>
      <c r="BY619" s="26">
        <f>BX619/K619</f>
        <v>0.12893538167133806</v>
      </c>
      <c r="BZ619" s="11">
        <f>AP619/BE619</f>
        <v>6.709387665680798E-2</v>
      </c>
      <c r="CA619" s="15">
        <f>-(BM619+BN619+BO619)/M619</f>
        <v>-3599.6574000481692</v>
      </c>
      <c r="CB619" s="15">
        <f>BG619-CA619</f>
        <v>14526.657400048169</v>
      </c>
      <c r="CC619" s="18">
        <f t="shared" si="49"/>
        <v>0</v>
      </c>
      <c r="CD619" s="17">
        <f>(AF619/(AF619+AH619+AJ619))/(X619/(X619+Z619+AB619))</f>
        <v>1.6060756074040807</v>
      </c>
      <c r="CE619" s="19">
        <f>(AH619/(AF619+AH619+AJ619))/(Z619/(X619+Z619+AB619))</f>
        <v>0.95921266528498561</v>
      </c>
      <c r="CF619" s="18">
        <f>(AJ619/(AF619+AH619+AJ619))/(AB619/(X619+Z619+AB619))</f>
        <v>0.89119746805760491</v>
      </c>
      <c r="CG619">
        <f>AH619/Z619</f>
        <v>269.2046511627907</v>
      </c>
      <c r="CH619" s="11">
        <f>BB619/BE619</f>
        <v>0.23746668127213641</v>
      </c>
      <c r="CI619" s="14">
        <f>AY619/V619</f>
        <v>2947.0376452362511</v>
      </c>
      <c r="CJ619" s="14">
        <f>AV619/M619</f>
        <v>5239.6000000000004</v>
      </c>
      <c r="CK619" s="17">
        <f>N619/V619</f>
        <v>30.50633617350891</v>
      </c>
      <c r="CL619" s="17">
        <f>(AL619+AN619)/N619</f>
        <v>6.9188861985472156</v>
      </c>
      <c r="CM619" s="14">
        <f>AP619/AC619</f>
        <v>5</v>
      </c>
    </row>
    <row r="620" spans="1:91" hidden="1" x14ac:dyDescent="0.2">
      <c r="A620">
        <v>1058</v>
      </c>
      <c r="B620" s="2">
        <v>45231</v>
      </c>
      <c r="C620" s="3" t="s">
        <v>32</v>
      </c>
      <c r="D620" t="s">
        <v>33</v>
      </c>
      <c r="E620" s="3" t="s">
        <v>37</v>
      </c>
      <c r="F620" t="s">
        <v>38</v>
      </c>
      <c r="G620" t="str">
        <f>CONCATENATE(C620,E620)</f>
        <v>HNLLAX</v>
      </c>
      <c r="H620" t="s">
        <v>35</v>
      </c>
      <c r="I620">
        <f>U620/M620</f>
        <v>183</v>
      </c>
      <c r="J620" t="str">
        <f>_xlfn.CONCAT(C620,E620,H620)</f>
        <v>HNLLAX737-Max 9</v>
      </c>
      <c r="K620" s="4">
        <v>2556</v>
      </c>
      <c r="L620" s="4">
        <f>N620/M620</f>
        <v>161.77777777777777</v>
      </c>
      <c r="M620" s="4">
        <v>9</v>
      </c>
      <c r="N620" s="4">
        <v>1456</v>
      </c>
      <c r="O620" s="4">
        <f>P620/M620</f>
        <v>23.666666666666668</v>
      </c>
      <c r="P620" s="4">
        <v>213</v>
      </c>
      <c r="Q620" s="4">
        <v>306</v>
      </c>
      <c r="R620" s="4">
        <v>937</v>
      </c>
      <c r="S620" s="4">
        <f>U620*K620</f>
        <v>4209732</v>
      </c>
      <c r="T620" s="7">
        <f>N620/U620</f>
        <v>0.88403157255616271</v>
      </c>
      <c r="U620" s="4">
        <v>1647</v>
      </c>
      <c r="V620" s="4">
        <v>49.532846727368707</v>
      </c>
      <c r="W620" s="7">
        <f>P620/X620</f>
        <v>1</v>
      </c>
      <c r="X620" s="4">
        <v>213</v>
      </c>
      <c r="Y620" s="7">
        <f>Q620/Z620</f>
        <v>0.76884422110552764</v>
      </c>
      <c r="Z620" s="4">
        <v>398</v>
      </c>
      <c r="AA620" s="7">
        <f>R620/AB620</f>
        <v>0.90444015444015446</v>
      </c>
      <c r="AB620" s="4">
        <v>1036</v>
      </c>
      <c r="AC620" s="4">
        <v>2726</v>
      </c>
      <c r="AD620" s="4">
        <f>AP620/AC620</f>
        <v>5.9988994864269989</v>
      </c>
      <c r="AE620" s="7">
        <f>AF620/(AF620+AH620+AJ620+AL620+AN620+AP620)</f>
        <v>0.23956773635972414</v>
      </c>
      <c r="AF620" s="4">
        <v>134719</v>
      </c>
      <c r="AG620" s="7">
        <f>AH620/(AF620+AH620+AJ620+AL620+AN620+AP620)</f>
        <v>0.19296086723026201</v>
      </c>
      <c r="AH620" s="4">
        <v>108510</v>
      </c>
      <c r="AI620" s="7">
        <f>AJ620/(AF620+AH620+AJ620+AL620+AN620+AP620)</f>
        <v>0.51672825433632918</v>
      </c>
      <c r="AJ620" s="4">
        <v>290578</v>
      </c>
      <c r="AK620" s="7">
        <f>AL620/(AF620+AH620+AJ620+AL620+AN620+AP620)</f>
        <v>1.1670833763083675E-2</v>
      </c>
      <c r="AL620" s="4">
        <v>6563</v>
      </c>
      <c r="AM620" s="7">
        <f>AN620/(AF620+AH620+AJ620+AL620+AN620+AP620)</f>
        <v>9.992140014439611E-3</v>
      </c>
      <c r="AN620" s="4">
        <v>5619</v>
      </c>
      <c r="AO620" s="7">
        <f>AP620/(AF620+AH620+AJ620+AL620+AN620+AP620)</f>
        <v>2.9080168296161411E-2</v>
      </c>
      <c r="AP620" s="4">
        <v>16353</v>
      </c>
      <c r="AQ620" s="6">
        <f>AO620+AM620+AK620+AI620+AG620+AE620</f>
        <v>1</v>
      </c>
      <c r="AR620" s="4">
        <v>217811</v>
      </c>
      <c r="AS620" s="4">
        <f>AR620/M620</f>
        <v>24201.222222222223</v>
      </c>
      <c r="AT620" s="4">
        <f>AR620/V620</f>
        <v>4397.3043019078386</v>
      </c>
      <c r="AU620" s="7">
        <f>AR620/(AR620+AV620+AY620+BB620)</f>
        <v>0.39659759030879516</v>
      </c>
      <c r="AV620" s="4">
        <v>60842</v>
      </c>
      <c r="AW620" s="4">
        <f>AV620/M620</f>
        <v>6760.2222222222226</v>
      </c>
      <c r="AX620" s="7">
        <f>AV620/(AR620+AV620+AY620+BB620)</f>
        <v>0.11078315874573698</v>
      </c>
      <c r="AY620" s="4">
        <v>117228</v>
      </c>
      <c r="AZ620" s="4">
        <f>AY620/M620</f>
        <v>13025.333333333334</v>
      </c>
      <c r="BA620" s="7">
        <f>AY620/(AR620+AV620+AY620+BB620)</f>
        <v>0.21345268290728861</v>
      </c>
      <c r="BB620" s="4">
        <v>153318</v>
      </c>
      <c r="BC620" s="11">
        <f>BB620/(AR620+AV620+AY620+BB620)</f>
        <v>0.27916656803817924</v>
      </c>
      <c r="BD620" s="9">
        <f>BC620+BA620+AX620+AU620</f>
        <v>1</v>
      </c>
      <c r="BE620" s="14">
        <f>(AF620+AH620+AJ620+AL620+AN620+AP620)</f>
        <v>562342</v>
      </c>
      <c r="BF620" s="14">
        <f t="shared" si="45"/>
        <v>-549199</v>
      </c>
      <c r="BG620" s="13">
        <f>(AF620+AH620+AJ620+AL620+AN620+AP620)-(AR620+AV620+AY620+BB620)</f>
        <v>13143</v>
      </c>
      <c r="BH620" s="13">
        <f t="shared" si="46"/>
        <v>0</v>
      </c>
      <c r="BI620" s="14">
        <f>AF620/W620</f>
        <v>134719</v>
      </c>
      <c r="BJ620" s="14">
        <f>AH620/Y620</f>
        <v>141133.92156862744</v>
      </c>
      <c r="BK620" s="14">
        <f>AJ620/AA620</f>
        <v>321279.41088580573</v>
      </c>
      <c r="BL620" s="14">
        <f>BI620+BJ620+BK620</f>
        <v>597132.3324544332</v>
      </c>
      <c r="BM620" s="14">
        <f>(AF620/W620)-AF620</f>
        <v>0</v>
      </c>
      <c r="BN620" s="14">
        <f>AH620/Y620-AH620</f>
        <v>32623.92156862744</v>
      </c>
      <c r="BO620" s="14">
        <f>AJ620/AA620-AJ620</f>
        <v>30701.41088580573</v>
      </c>
      <c r="BP620" s="14">
        <f>BG620/S620</f>
        <v>3.1220514750107606E-3</v>
      </c>
      <c r="BQ620" s="14">
        <f>(BG620-CA620)/S620</f>
        <v>4.7934519467017316E-3</v>
      </c>
      <c r="BR620" s="27">
        <f>BQ620-BP620</f>
        <v>1.671400471690971E-3</v>
      </c>
      <c r="BS620" s="28">
        <f t="shared" si="47"/>
        <v>3721536</v>
      </c>
      <c r="BT620" s="11">
        <f>BS620/S620</f>
        <v>0.88403157255616271</v>
      </c>
      <c r="BU620" s="14">
        <f>(BE620-AP620)*1/BT620-(BE620-AP620)</f>
        <v>71623.557005494484</v>
      </c>
      <c r="BV620" s="14">
        <f t="shared" si="48"/>
        <v>0.13358142513585189</v>
      </c>
      <c r="BW620" s="27">
        <f>(AR620+AV620+AY620+BB620)/S620</f>
        <v>0.13045937366084112</v>
      </c>
      <c r="BX620" s="13">
        <f>(AF620+AH620+AJ620+AL620+AN620)/N620</f>
        <v>374.99244505494505</v>
      </c>
      <c r="BY620" s="26">
        <f>BX620/K620</f>
        <v>0.14671065925467333</v>
      </c>
      <c r="BZ620" s="11">
        <f>AP620/BE620</f>
        <v>2.9080168296161411E-2</v>
      </c>
      <c r="CA620" s="15">
        <f>-(BM620+BN620+BO620)/M620</f>
        <v>-7036.1480504925748</v>
      </c>
      <c r="CB620" s="15">
        <f>BG620-CA620</f>
        <v>20179.148050492575</v>
      </c>
      <c r="CC620" s="18">
        <f t="shared" si="49"/>
        <v>0</v>
      </c>
      <c r="CD620" s="17">
        <f>(AF620/(AF620+AH620+AJ620))/(X620/(X620+Z620+AB620))</f>
        <v>1.9514551825279893</v>
      </c>
      <c r="CE620" s="19">
        <f>(AH620/(AF620+AH620+AJ620))/(Z620/(X620+Z620+AB620))</f>
        <v>0.84119372826229799</v>
      </c>
      <c r="CF620" s="18">
        <f>(AJ620/(AF620+AH620+AJ620))/(AB620/(X620+Z620+AB620))</f>
        <v>0.86539087092002276</v>
      </c>
      <c r="CG620">
        <f>AH620/Z620</f>
        <v>272.63819095477385</v>
      </c>
      <c r="CH620" s="11">
        <f>BB620/BE620</f>
        <v>0.27264191541801963</v>
      </c>
      <c r="CI620" s="14">
        <f>AY620/V620</f>
        <v>2366.6719711311734</v>
      </c>
      <c r="CJ620" s="14">
        <f>AV620/M620</f>
        <v>6760.2222222222226</v>
      </c>
      <c r="CK620" s="17">
        <f>N620/V620</f>
        <v>29.394636008180544</v>
      </c>
      <c r="CL620" s="17">
        <f>(AL620+AN620)/N620</f>
        <v>8.3667582417582409</v>
      </c>
      <c r="CM620" s="14">
        <f>AP620/AC620</f>
        <v>5.9988994864269989</v>
      </c>
    </row>
    <row r="621" spans="1:91" hidden="1" x14ac:dyDescent="0.2">
      <c r="A621">
        <v>557</v>
      </c>
      <c r="B621" s="2">
        <v>44866</v>
      </c>
      <c r="C621" s="3" t="s">
        <v>43</v>
      </c>
      <c r="D621" t="s">
        <v>38</v>
      </c>
      <c r="E621" s="3" t="s">
        <v>52</v>
      </c>
      <c r="F621" t="s">
        <v>33</v>
      </c>
      <c r="G621" t="str">
        <f>CONCATENATE(C621,E621)</f>
        <v>SFOOGG</v>
      </c>
      <c r="H621" t="s">
        <v>35</v>
      </c>
      <c r="I621">
        <f>U621/M621</f>
        <v>179</v>
      </c>
      <c r="J621" t="str">
        <f>_xlfn.CONCAT(C621,E621,H621)</f>
        <v>SFOOGG737-Max 9</v>
      </c>
      <c r="K621" s="4">
        <v>2338</v>
      </c>
      <c r="L621" s="4">
        <f>N621/M621</f>
        <v>130.9375</v>
      </c>
      <c r="M621" s="4">
        <v>16</v>
      </c>
      <c r="N621" s="4">
        <v>2095</v>
      </c>
      <c r="O621" s="4">
        <f>P621/M621</f>
        <v>21.4375</v>
      </c>
      <c r="P621" s="4">
        <v>343</v>
      </c>
      <c r="Q621" s="4">
        <v>549</v>
      </c>
      <c r="R621" s="4">
        <v>1203</v>
      </c>
      <c r="S621" s="4">
        <f>U621*K621</f>
        <v>6696032</v>
      </c>
      <c r="T621" s="7">
        <f>N621/U621</f>
        <v>0.73149441340782118</v>
      </c>
      <c r="U621" s="4">
        <v>2864</v>
      </c>
      <c r="V621" s="4">
        <v>85.830270270270276</v>
      </c>
      <c r="W621" s="7">
        <f>P621/X621</f>
        <v>0.93206521739130432</v>
      </c>
      <c r="X621" s="4">
        <v>368</v>
      </c>
      <c r="Y621" s="7">
        <f>Q621/Z621</f>
        <v>0.79796511627906974</v>
      </c>
      <c r="Z621" s="4">
        <v>688</v>
      </c>
      <c r="AA621" s="7">
        <f>R621/AB621</f>
        <v>0.66537610619469023</v>
      </c>
      <c r="AB621" s="4">
        <v>1808</v>
      </c>
      <c r="AC621" s="4">
        <v>103</v>
      </c>
      <c r="AD621" s="4">
        <f>AP621/AC621</f>
        <v>4.9805825242718447</v>
      </c>
      <c r="AE621" s="7">
        <f>AF621/(AF621+AH621+AJ621+AL621+AN621+AP621)</f>
        <v>0.27411844392686169</v>
      </c>
      <c r="AF621" s="4">
        <v>155000</v>
      </c>
      <c r="AG621" s="7">
        <f>AH621/(AF621+AH621+AJ621+AL621+AN621+AP621)</f>
        <v>0.22750062339839666</v>
      </c>
      <c r="AH621" s="4">
        <v>128640</v>
      </c>
      <c r="AI621" s="7">
        <f>AJ621/(AF621+AH621+AJ621+AL621+AN621+AP621)</f>
        <v>0.47407635348192323</v>
      </c>
      <c r="AJ621" s="4">
        <v>268066</v>
      </c>
      <c r="AK621" s="7">
        <f>AL621/(AF621+AH621+AJ621+AL621+AN621+AP621)</f>
        <v>1.2759771438272947E-2</v>
      </c>
      <c r="AL621" s="4">
        <v>7215</v>
      </c>
      <c r="AM621" s="7">
        <f>AN621/(AF621+AH621+AJ621+AL621+AN621+AP621)</f>
        <v>1.0637564130452084E-2</v>
      </c>
      <c r="AN621" s="4">
        <v>6015</v>
      </c>
      <c r="AO621" s="7">
        <f>AP621/(AF621+AH621+AJ621+AL621+AN621+AP621)</f>
        <v>9.0724362409341959E-4</v>
      </c>
      <c r="AP621" s="4">
        <v>513</v>
      </c>
      <c r="AQ621" s="6">
        <f>AO621+AM621+AK621+AI621+AG621+AE621</f>
        <v>1</v>
      </c>
      <c r="AR621" s="4">
        <v>291365</v>
      </c>
      <c r="AS621" s="4">
        <f>AR621/M621</f>
        <v>18210.3125</v>
      </c>
      <c r="AT621" s="4">
        <f>AR621/V621</f>
        <v>3394.6648319121332</v>
      </c>
      <c r="AU621" s="7">
        <f>AR621/(AR621+AV621+AY621+BB621)</f>
        <v>0.3492320526619857</v>
      </c>
      <c r="AV621" s="4">
        <v>83833</v>
      </c>
      <c r="AW621" s="4">
        <f>AV621/M621</f>
        <v>5239.5625</v>
      </c>
      <c r="AX621" s="7">
        <f>AV621/(AR621+AV621+AY621+BB621)</f>
        <v>0.10048279879468107</v>
      </c>
      <c r="AY621" s="4">
        <v>252946</v>
      </c>
      <c r="AZ621" s="4">
        <f>AY621/M621</f>
        <v>15809.125</v>
      </c>
      <c r="BA621" s="7">
        <f>AY621/(AR621+AV621+AY621+BB621)</f>
        <v>0.30318278033613727</v>
      </c>
      <c r="BB621" s="4">
        <v>206158</v>
      </c>
      <c r="BC621" s="11">
        <f>BB621/(AR621+AV621+AY621+BB621)</f>
        <v>0.24710236820719594</v>
      </c>
      <c r="BD621" s="9">
        <f>BC621+BA621+AX621+AU621</f>
        <v>1</v>
      </c>
      <c r="BE621" s="14">
        <f>(AF621+AH621+AJ621+AL621+AN621+AP621)</f>
        <v>565449</v>
      </c>
      <c r="BF621" s="14">
        <f t="shared" si="45"/>
        <v>-834302</v>
      </c>
      <c r="BG621" s="13">
        <f>(AF621+AH621+AJ621+AL621+AN621+AP621)-(AR621+AV621+AY621+BB621)</f>
        <v>-268853</v>
      </c>
      <c r="BH621" s="13">
        <f t="shared" si="46"/>
        <v>1</v>
      </c>
      <c r="BI621" s="14">
        <f>AF621/W621</f>
        <v>166297.37609329447</v>
      </c>
      <c r="BJ621" s="14">
        <f>AH621/Y621</f>
        <v>161210.05464480876</v>
      </c>
      <c r="BK621" s="14">
        <f>AJ621/AA621</f>
        <v>402878.90939318371</v>
      </c>
      <c r="BL621" s="14">
        <f>BI621+BJ621+BK621</f>
        <v>730386.340131287</v>
      </c>
      <c r="BM621" s="14">
        <f>(AF621/W621)-AF621</f>
        <v>11297.376093294472</v>
      </c>
      <c r="BN621" s="14">
        <f>AH621/Y621-AH621</f>
        <v>32570.054644808755</v>
      </c>
      <c r="BO621" s="14">
        <f>AJ621/AA621-AJ621</f>
        <v>134812.90939318371</v>
      </c>
      <c r="BP621" s="14">
        <f>BG621/S621</f>
        <v>-4.0151092467897408E-2</v>
      </c>
      <c r="BQ621" s="14">
        <f>(BG621-CA621)/S621</f>
        <v>-3.8483310525068364E-2</v>
      </c>
      <c r="BR621" s="27">
        <f>BQ621-BP621</f>
        <v>1.6677819428290441E-3</v>
      </c>
      <c r="BS621" s="28">
        <f t="shared" si="47"/>
        <v>4898110</v>
      </c>
      <c r="BT621" s="11">
        <f>BS621/S621</f>
        <v>0.73149441340782118</v>
      </c>
      <c r="BU621" s="14">
        <f>(BE621-AP621)*1/BT621-(BE621-AP621)</f>
        <v>207367.91599045356</v>
      </c>
      <c r="BV621" s="14">
        <f t="shared" si="48"/>
        <v>8.4445384968291667E-2</v>
      </c>
      <c r="BW621" s="27">
        <f>(AR621+AV621+AY621+BB621)/S621</f>
        <v>0.12459647743618907</v>
      </c>
      <c r="BX621" s="13">
        <f>(AF621+AH621+AJ621+AL621+AN621)/N621</f>
        <v>269.65918854415276</v>
      </c>
      <c r="BY621" s="26">
        <f>BX621/K621</f>
        <v>0.11533754856465045</v>
      </c>
      <c r="BZ621" s="11">
        <f>AP621/BE621</f>
        <v>9.0724362409341959E-4</v>
      </c>
      <c r="CA621" s="15">
        <f>-(BM621+BN621+BO621)/M621</f>
        <v>-11167.521258205434</v>
      </c>
      <c r="CB621" s="15">
        <f>BG621-CA621</f>
        <v>-257685.47874179456</v>
      </c>
      <c r="CC621" s="18">
        <f t="shared" si="49"/>
        <v>1</v>
      </c>
      <c r="CD621" s="17">
        <f>(AF621/(AF621+AH621+AJ621))/(X621/(X621+Z621+AB621))</f>
        <v>2.1864985115733502</v>
      </c>
      <c r="CE621" s="19">
        <f>(AH621/(AF621+AH621+AJ621))/(Z621/(X621+Z621+AB621))</f>
        <v>0.97062818847146348</v>
      </c>
      <c r="CF621" s="18">
        <f>(AJ621/(AF621+AH621+AJ621))/(AB621/(X621+Z621+AB621))</f>
        <v>0.76967718698707976</v>
      </c>
      <c r="CG621">
        <f>AH621/Z621</f>
        <v>186.97674418604652</v>
      </c>
      <c r="CH621" s="11">
        <f>BB621/BE621</f>
        <v>0.3645916784714448</v>
      </c>
      <c r="CI621" s="14">
        <f>AY621/V621</f>
        <v>2947.0488582116809</v>
      </c>
      <c r="CJ621" s="14">
        <f>AV621/M621</f>
        <v>5239.5625</v>
      </c>
      <c r="CK621" s="17">
        <f>N621/V621</f>
        <v>24.408638041137127</v>
      </c>
      <c r="CL621" s="17">
        <f>(AL621+AN621)/N621</f>
        <v>6.3150357995226729</v>
      </c>
      <c r="CM621" s="14">
        <f>AP621/AC621</f>
        <v>4.9805825242718447</v>
      </c>
    </row>
    <row r="622" spans="1:91" hidden="1" x14ac:dyDescent="0.2">
      <c r="A622">
        <v>339</v>
      </c>
      <c r="B622" s="2">
        <v>44835</v>
      </c>
      <c r="C622" s="3" t="s">
        <v>41</v>
      </c>
      <c r="D622" t="s">
        <v>42</v>
      </c>
      <c r="E622" s="3" t="s">
        <v>43</v>
      </c>
      <c r="F622" t="s">
        <v>38</v>
      </c>
      <c r="G622" t="str">
        <f>CONCATENATE(C622,E622)</f>
        <v>SEASFO</v>
      </c>
      <c r="H622" t="s">
        <v>31</v>
      </c>
      <c r="I622">
        <f>U622/M622</f>
        <v>158</v>
      </c>
      <c r="J622" t="str">
        <f>_xlfn.CONCAT(C622,E622,H622)</f>
        <v>SEASFO737-800</v>
      </c>
      <c r="K622" s="4">
        <v>679</v>
      </c>
      <c r="L622" s="4">
        <f>N622/M622</f>
        <v>112.18604651162791</v>
      </c>
      <c r="M622" s="4">
        <v>43</v>
      </c>
      <c r="N622" s="4">
        <v>4824</v>
      </c>
      <c r="O622" s="4">
        <f>P622/M622</f>
        <v>18.930232558139537</v>
      </c>
      <c r="P622" s="4">
        <v>814</v>
      </c>
      <c r="Q622" s="4">
        <v>1033</v>
      </c>
      <c r="R622" s="4">
        <v>2977</v>
      </c>
      <c r="S622" s="4">
        <f>U622*K622</f>
        <v>4613126</v>
      </c>
      <c r="T622" s="7">
        <f>N622/U622</f>
        <v>0.71003826906093614</v>
      </c>
      <c r="U622" s="4">
        <v>6794</v>
      </c>
      <c r="V622" s="4">
        <v>90.412135539795116</v>
      </c>
      <c r="W622" s="7">
        <f>P622/X622</f>
        <v>0.91153415453527431</v>
      </c>
      <c r="X622" s="4">
        <v>893</v>
      </c>
      <c r="Y622" s="7">
        <f>Q622/Z622</f>
        <v>0.60764705882352943</v>
      </c>
      <c r="Z622" s="4">
        <v>1700</v>
      </c>
      <c r="AA622" s="7">
        <f>R622/AB622</f>
        <v>0.70864079980956918</v>
      </c>
      <c r="AB622" s="4">
        <v>4201</v>
      </c>
      <c r="AC622" s="4">
        <v>8759</v>
      </c>
      <c r="AD622" s="4">
        <f>AP622/AC622</f>
        <v>4.9997716634318987</v>
      </c>
      <c r="AE622" s="7">
        <f>AF622/(AF622+AH622+AJ622+AL622+AN622+AP622)</f>
        <v>0.25155189715892307</v>
      </c>
      <c r="AF622" s="4">
        <v>240141</v>
      </c>
      <c r="AG622" s="7">
        <f>AH622/(AF622+AH622+AJ622+AL622+AN622+AP622)</f>
        <v>0.18153163817069926</v>
      </c>
      <c r="AH622" s="4">
        <v>173297</v>
      </c>
      <c r="AI622" s="7">
        <f>AJ622/(AF622+AH622+AJ622+AL622+AN622+AP622)</f>
        <v>0.49297325268845366</v>
      </c>
      <c r="AJ622" s="4">
        <v>470611</v>
      </c>
      <c r="AK622" s="7">
        <f>AL622/(AF622+AH622+AJ622+AL622+AN622+AP622)</f>
        <v>1.8713899928559308E-2</v>
      </c>
      <c r="AL622" s="4">
        <v>17865</v>
      </c>
      <c r="AM622" s="7">
        <f>AN622/(AF622+AH622+AJ622+AL622+AN622+AP622)</f>
        <v>9.3553786880471966E-3</v>
      </c>
      <c r="AN622" s="4">
        <v>8931</v>
      </c>
      <c r="AO622" s="7">
        <f>AP622/(AF622+AH622+AJ622+AL622+AN622+AP622)</f>
        <v>4.5873933365317532E-2</v>
      </c>
      <c r="AP622" s="4">
        <v>43793</v>
      </c>
      <c r="AQ622" s="6">
        <f>AO622+AM622+AK622+AI622+AG622+AE622</f>
        <v>1</v>
      </c>
      <c r="AR622" s="4">
        <v>332946</v>
      </c>
      <c r="AS622" s="4">
        <f>AR622/M622</f>
        <v>7742.9302325581393</v>
      </c>
      <c r="AT622" s="4">
        <f>AR622/V622</f>
        <v>3682.5366198042411</v>
      </c>
      <c r="AU622" s="7">
        <f>AR622/(AR622+AV622+AY622+BB622)</f>
        <v>0.31150131497329353</v>
      </c>
      <c r="AV622" s="4">
        <v>222680</v>
      </c>
      <c r="AW622" s="4">
        <f>AV622/M622</f>
        <v>5178.604651162791</v>
      </c>
      <c r="AX622" s="7">
        <f>AV622/(AR622+AV622+AY622+BB622)</f>
        <v>0.20833742654440363</v>
      </c>
      <c r="AY622" s="4">
        <v>296055</v>
      </c>
      <c r="AZ622" s="4">
        <f>AY622/M622</f>
        <v>6885</v>
      </c>
      <c r="BA622" s="7">
        <f>AY622/(AR622+AV622+AY622+BB622)</f>
        <v>0.27698642363752207</v>
      </c>
      <c r="BB622" s="4">
        <v>217162</v>
      </c>
      <c r="BC622" s="11">
        <f>BB622/(AR622+AV622+AY622+BB622)</f>
        <v>0.20317483484478077</v>
      </c>
      <c r="BD622" s="9">
        <f>BC622+BA622+AX622+AU622</f>
        <v>1</v>
      </c>
      <c r="BE622" s="14">
        <f>(AF622+AH622+AJ622+AL622+AN622+AP622)</f>
        <v>954638</v>
      </c>
      <c r="BF622" s="14">
        <f t="shared" si="45"/>
        <v>-1068843</v>
      </c>
      <c r="BG622" s="13">
        <f>(AF622+AH622+AJ622+AL622+AN622+AP622)-(AR622+AV622+AY622+BB622)</f>
        <v>-114205</v>
      </c>
      <c r="BH622" s="13">
        <f t="shared" si="46"/>
        <v>1</v>
      </c>
      <c r="BI622" s="14">
        <f>AF622/W622</f>
        <v>263447.06756756757</v>
      </c>
      <c r="BJ622" s="14">
        <f>AH622/Y622</f>
        <v>285193.51403678604</v>
      </c>
      <c r="BK622" s="14">
        <f>AJ622/AA622</f>
        <v>664103.73228081956</v>
      </c>
      <c r="BL622" s="14">
        <f>BI622+BJ622+BK622</f>
        <v>1212744.3138851733</v>
      </c>
      <c r="BM622" s="14">
        <f>(AF622/W622)-AF622</f>
        <v>23306.067567567574</v>
      </c>
      <c r="BN622" s="14">
        <f>AH622/Y622-AH622</f>
        <v>111896.51403678604</v>
      </c>
      <c r="BO622" s="14">
        <f>AJ622/AA622-AJ622</f>
        <v>193492.73228081956</v>
      </c>
      <c r="BP622" s="14">
        <f>BG622/S622</f>
        <v>-2.4756531688057078E-2</v>
      </c>
      <c r="BQ622" s="14">
        <f>(BG622-CA622)/S622</f>
        <v>-2.3099504096116809E-2</v>
      </c>
      <c r="BR622" s="27">
        <f>BQ622-BP622</f>
        <v>1.6570275919402695E-3</v>
      </c>
      <c r="BS622" s="28">
        <f t="shared" si="47"/>
        <v>3275496</v>
      </c>
      <c r="BT622" s="11">
        <f>BS622/S622</f>
        <v>0.71003826906093614</v>
      </c>
      <c r="BU622" s="14">
        <f>(BE622-AP622)*1/BT622-(BE622-AP622)</f>
        <v>371966.13805970154</v>
      </c>
      <c r="BV622" s="14">
        <f t="shared" si="48"/>
        <v>0.20693950262793603</v>
      </c>
      <c r="BW622" s="27">
        <f>(AR622+AV622+AY622+BB622)/S622</f>
        <v>0.23169603431599312</v>
      </c>
      <c r="BX622" s="13">
        <f>(AF622+AH622+AJ622+AL622+AN622)/N622</f>
        <v>188.8152985074627</v>
      </c>
      <c r="BY622" s="26">
        <f>BX622/K622</f>
        <v>0.27807849559272857</v>
      </c>
      <c r="BZ622" s="11">
        <f>AP622/BE622</f>
        <v>4.5873933365317532E-2</v>
      </c>
      <c r="CA622" s="15">
        <f>-(BM622+BN622+BO622)/M622</f>
        <v>-7644.0770670970505</v>
      </c>
      <c r="CB622" s="15">
        <f>BG622-CA622</f>
        <v>-106560.92293290295</v>
      </c>
      <c r="CC622" s="18">
        <f t="shared" si="49"/>
        <v>1</v>
      </c>
      <c r="CD622" s="17">
        <f>(AF622/(AF622+AH622+AJ622))/(X622/(X622+Z622+AB622))</f>
        <v>2.066636337164617</v>
      </c>
      <c r="CE622" s="19">
        <f>(AH622/(AF622+AH622+AJ622))/(Z622/(X622+Z622+AB622))</f>
        <v>0.78341400027533736</v>
      </c>
      <c r="CF622" s="18">
        <f>(AJ622/(AF622+AH622+AJ622))/(AB622/(X622+Z622+AB622))</f>
        <v>0.86091167589714912</v>
      </c>
      <c r="CG622">
        <f>AH622/Z622</f>
        <v>101.93941176470588</v>
      </c>
      <c r="CH622" s="11">
        <f>BB622/BE622</f>
        <v>0.22748099279517472</v>
      </c>
      <c r="CI622" s="14">
        <f>AY622/V622</f>
        <v>3274.505111868425</v>
      </c>
      <c r="CJ622" s="14">
        <f>AV622/M622</f>
        <v>5178.604651162791</v>
      </c>
      <c r="CK622" s="17">
        <f>N622/V622</f>
        <v>53.355669249474865</v>
      </c>
      <c r="CL622" s="17">
        <f>(AL622+AN622)/N622</f>
        <v>5.5547263681592041</v>
      </c>
      <c r="CM622" s="14">
        <f>AP622/AC622</f>
        <v>4.9997716634318987</v>
      </c>
    </row>
    <row r="623" spans="1:91" hidden="1" x14ac:dyDescent="0.2">
      <c r="A623">
        <v>198</v>
      </c>
      <c r="B623" s="2">
        <v>44805</v>
      </c>
      <c r="C623" s="3" t="s">
        <v>57</v>
      </c>
      <c r="D623" t="s">
        <v>56</v>
      </c>
      <c r="E623" s="3" t="s">
        <v>43</v>
      </c>
      <c r="F623" t="s">
        <v>38</v>
      </c>
      <c r="G623" t="str">
        <f>CONCATENATE(C623,E623)</f>
        <v>YYCSFO</v>
      </c>
      <c r="H623" t="s">
        <v>31</v>
      </c>
      <c r="I623">
        <f>U623/M623</f>
        <v>168.66666666666666</v>
      </c>
      <c r="J623" t="str">
        <f>_xlfn.CONCAT(C623,E623,H623)</f>
        <v>YYCSFO737-800</v>
      </c>
      <c r="K623" s="4">
        <v>1018</v>
      </c>
      <c r="L623" s="4">
        <f>N623/M623</f>
        <v>147.4</v>
      </c>
      <c r="M623" s="4">
        <v>15</v>
      </c>
      <c r="N623" s="4">
        <v>2211</v>
      </c>
      <c r="O623" s="4">
        <f>P623/M623</f>
        <v>21</v>
      </c>
      <c r="P623" s="4">
        <v>315</v>
      </c>
      <c r="Q623" s="4">
        <v>600</v>
      </c>
      <c r="R623" s="4">
        <v>1296</v>
      </c>
      <c r="S623" s="4">
        <f>U623*K623</f>
        <v>2575540</v>
      </c>
      <c r="T623" s="7">
        <f>N623/U623</f>
        <v>0.87391304347826082</v>
      </c>
      <c r="U623" s="4">
        <v>2530</v>
      </c>
      <c r="V623" s="4">
        <v>10.233369098712446</v>
      </c>
      <c r="W623" s="7">
        <f>P623/X623</f>
        <v>1</v>
      </c>
      <c r="X623" s="4">
        <v>315</v>
      </c>
      <c r="Y623" s="7">
        <f>Q623/Z623</f>
        <v>1</v>
      </c>
      <c r="Z623" s="4">
        <v>600</v>
      </c>
      <c r="AA623" s="7">
        <f>R623/AB623</f>
        <v>0.80247678018575852</v>
      </c>
      <c r="AB623" s="4">
        <v>1615</v>
      </c>
      <c r="AC623" s="4">
        <v>0</v>
      </c>
      <c r="AD623" s="4" t="e">
        <f>AP623/AC623</f>
        <v>#DIV/0!</v>
      </c>
      <c r="AE623" s="7">
        <f>AF623/(AF623+AH623+AJ623+AL623+AN623+AP623)</f>
        <v>0.22784912153765119</v>
      </c>
      <c r="AF623" s="4">
        <v>121555</v>
      </c>
      <c r="AG623" s="7">
        <f>AH623/(AF623+AH623+AJ623+AL623+AN623+AP623)</f>
        <v>0.27063913220328817</v>
      </c>
      <c r="AH623" s="4">
        <v>144383</v>
      </c>
      <c r="AI623" s="7">
        <f>AJ623/(AF623+AH623+AJ623+AL623+AN623+AP623)</f>
        <v>0.48451795632149869</v>
      </c>
      <c r="AJ623" s="4">
        <v>258485</v>
      </c>
      <c r="AK623" s="7">
        <f>AL623/(AF623+AH623+AJ623+AL623+AN623+AP623)</f>
        <v>1.456449898685821E-2</v>
      </c>
      <c r="AL623" s="4">
        <v>7770</v>
      </c>
      <c r="AM623" s="7">
        <f>AN623/(AF623+AH623+AJ623+AL623+AN623+AP623)</f>
        <v>2.4292909507037633E-3</v>
      </c>
      <c r="AN623" s="4">
        <v>1296</v>
      </c>
      <c r="AO623" s="7">
        <f>AP623/(AF623+AH623+AJ623+AL623+AN623+AP623)</f>
        <v>0</v>
      </c>
      <c r="AP623" s="4">
        <v>0</v>
      </c>
      <c r="AQ623" s="6">
        <f>AO623+AM623+AK623+AI623+AG623+AE623</f>
        <v>1</v>
      </c>
      <c r="AR623" s="4">
        <v>37685</v>
      </c>
      <c r="AS623" s="4">
        <f>AR623/M623</f>
        <v>2512.3333333333335</v>
      </c>
      <c r="AT623" s="4">
        <f>AR623/V623</f>
        <v>3682.5604193971167</v>
      </c>
      <c r="AU623" s="7">
        <f>AR623/(AR623+AV623+AY623+BB623)</f>
        <v>0.21612461073482941</v>
      </c>
      <c r="AV623" s="4">
        <v>78593</v>
      </c>
      <c r="AW623" s="4">
        <f>AV623/M623</f>
        <v>5239.5333333333338</v>
      </c>
      <c r="AX623" s="7">
        <f>AV623/(AR623+AV623+AY623+BB623)</f>
        <v>0.45073322360309004</v>
      </c>
      <c r="AY623" s="4">
        <v>33509</v>
      </c>
      <c r="AZ623" s="4">
        <f>AY623/M623</f>
        <v>2233.9333333333334</v>
      </c>
      <c r="BA623" s="7">
        <f>AY623/(AR623+AV623+AY623+BB623)</f>
        <v>0.19217512488028124</v>
      </c>
      <c r="BB623" s="4">
        <v>24580</v>
      </c>
      <c r="BC623" s="11">
        <f>BB623/(AR623+AV623+AY623+BB623)</f>
        <v>0.14096704078179931</v>
      </c>
      <c r="BD623" s="9">
        <f>BC623+BA623+AX623+AU623</f>
        <v>1</v>
      </c>
      <c r="BE623" s="14">
        <f>(AF623+AH623+AJ623+AL623+AN623+AP623)</f>
        <v>533489</v>
      </c>
      <c r="BF623" s="14">
        <f t="shared" si="45"/>
        <v>-174367</v>
      </c>
      <c r="BG623" s="13">
        <f>(AF623+AH623+AJ623+AL623+AN623+AP623)-(AR623+AV623+AY623+BB623)</f>
        <v>359122</v>
      </c>
      <c r="BH623" s="13">
        <f t="shared" si="46"/>
        <v>0</v>
      </c>
      <c r="BI623" s="14">
        <f>AF623/W623</f>
        <v>121555</v>
      </c>
      <c r="BJ623" s="14">
        <f>AH623/Y623</f>
        <v>144383</v>
      </c>
      <c r="BK623" s="14">
        <f>AJ623/AA623</f>
        <v>322109.00848765433</v>
      </c>
      <c r="BL623" s="14">
        <f>BI623+BJ623+BK623</f>
        <v>588047.00848765438</v>
      </c>
      <c r="BM623" s="14">
        <f>(AF623/W623)-AF623</f>
        <v>0</v>
      </c>
      <c r="BN623" s="14">
        <f>AH623/Y623-AH623</f>
        <v>0</v>
      </c>
      <c r="BO623" s="14">
        <f>AJ623/AA623-AJ623</f>
        <v>63624.008487654326</v>
      </c>
      <c r="BP623" s="14">
        <f>BG623/S623</f>
        <v>0.13943561350241115</v>
      </c>
      <c r="BQ623" s="14">
        <f>(BG623-CA623)/S623</f>
        <v>0.14108249165838763</v>
      </c>
      <c r="BR623" s="27">
        <f>BQ623-BP623</f>
        <v>1.6468781559764722E-3</v>
      </c>
      <c r="BS623" s="28">
        <f t="shared" si="47"/>
        <v>2250798</v>
      </c>
      <c r="BT623" s="11">
        <f>BS623/S623</f>
        <v>0.87391304347826082</v>
      </c>
      <c r="BU623" s="14">
        <f>(BE623-AP623)*1/BT623-(BE623-AP623)</f>
        <v>76971.049751243787</v>
      </c>
      <c r="BV623" s="14">
        <f t="shared" si="48"/>
        <v>0.20713675578713589</v>
      </c>
      <c r="BW623" s="27">
        <f>(AR623+AV623+AY623+BB623)/S623</f>
        <v>6.7701142284724763E-2</v>
      </c>
      <c r="BX623" s="13">
        <f>(AF623+AH623+AJ623+AL623+AN623)/N623</f>
        <v>241.28855721393035</v>
      </c>
      <c r="BY623" s="26">
        <f>BX623/K623</f>
        <v>0.23702215836338933</v>
      </c>
      <c r="BZ623" s="11">
        <f>AP623/BE623</f>
        <v>0</v>
      </c>
      <c r="CA623" s="15">
        <f>-(BM623+BN623+BO623)/M623</f>
        <v>-4241.6005658436216</v>
      </c>
      <c r="CB623" s="15">
        <f>BG623-CA623</f>
        <v>363363.60056584363</v>
      </c>
      <c r="CC623" s="18">
        <f t="shared" si="49"/>
        <v>0</v>
      </c>
      <c r="CD623" s="17">
        <f>(AF623/(AF623+AH623+AJ623))/(X623/(X623+Z623+AB623))</f>
        <v>1.8616629874908019</v>
      </c>
      <c r="CE623" s="19">
        <f>(AH623/(AF623+AH623+AJ623))/(Z623/(X623+Z623+AB623))</f>
        <v>1.1609234975074194</v>
      </c>
      <c r="CF623" s="18">
        <f>(AJ623/(AF623+AH623+AJ623))/(AB623/(X623+Z623+AB623))</f>
        <v>0.77214988262287676</v>
      </c>
      <c r="CG623">
        <f>AH623/Z623</f>
        <v>240.63833333333332</v>
      </c>
      <c r="CH623" s="11">
        <f>BB623/BE623</f>
        <v>4.6074052136032793E-2</v>
      </c>
      <c r="CI623" s="14">
        <f>AY623/V623</f>
        <v>3274.4836697247706</v>
      </c>
      <c r="CJ623" s="14">
        <f>AV623/M623</f>
        <v>5239.5333333333338</v>
      </c>
      <c r="CK623" s="17">
        <f>N623/V623</f>
        <v>216.05787680209698</v>
      </c>
      <c r="CL623" s="17">
        <f>(AL623+AN623)/N623</f>
        <v>4.100407055630936</v>
      </c>
      <c r="CM623" s="14" t="e">
        <f>AP623/AC623</f>
        <v>#DIV/0!</v>
      </c>
    </row>
    <row r="624" spans="1:91" x14ac:dyDescent="0.2">
      <c r="A624">
        <v>753</v>
      </c>
      <c r="B624" s="2">
        <v>45170</v>
      </c>
      <c r="C624" s="3" t="s">
        <v>43</v>
      </c>
      <c r="D624" t="s">
        <v>38</v>
      </c>
      <c r="E624" s="3" t="s">
        <v>44</v>
      </c>
      <c r="F624" t="s">
        <v>45</v>
      </c>
      <c r="G624" t="str">
        <f>CONCATENATE(C624,E624)</f>
        <v>SFOBOI</v>
      </c>
      <c r="H624" t="s">
        <v>40</v>
      </c>
      <c r="I624">
        <f>U624/M624</f>
        <v>73.030303030303031</v>
      </c>
      <c r="J624" t="str">
        <f>_xlfn.CONCAT(C624,E624,H624)</f>
        <v>SFOBOIE175</v>
      </c>
      <c r="K624" s="4">
        <v>522</v>
      </c>
      <c r="L624" s="4">
        <f>N624/M624</f>
        <v>58.424242424242422</v>
      </c>
      <c r="M624" s="4">
        <v>33</v>
      </c>
      <c r="N624" s="4">
        <v>1928</v>
      </c>
      <c r="O624" s="4">
        <f>P624/M624</f>
        <v>9.9393939393939394</v>
      </c>
      <c r="P624" s="4">
        <v>328</v>
      </c>
      <c r="Q624" s="4">
        <v>547</v>
      </c>
      <c r="R624" s="4">
        <v>1053</v>
      </c>
      <c r="S624" s="4">
        <f>U624*K624</f>
        <v>1258020</v>
      </c>
      <c r="T624" s="7">
        <f>N624/U624</f>
        <v>0.8</v>
      </c>
      <c r="U624" s="4">
        <v>2410</v>
      </c>
      <c r="V624" s="4">
        <v>52.700716502373133</v>
      </c>
      <c r="W624" s="7">
        <f>P624/X624</f>
        <v>1</v>
      </c>
      <c r="X624" s="4">
        <v>328</v>
      </c>
      <c r="Y624" s="7">
        <f>Q624/Z624</f>
        <v>0.92711864406779665</v>
      </c>
      <c r="Z624" s="4">
        <v>590</v>
      </c>
      <c r="AA624" s="7">
        <f>R624/AB624</f>
        <v>0.70529135967849965</v>
      </c>
      <c r="AB624" s="4">
        <v>1493</v>
      </c>
      <c r="AC624" s="4">
        <v>300</v>
      </c>
      <c r="AD624" s="4">
        <f>AP624/AC624</f>
        <v>5.9866666666666664</v>
      </c>
      <c r="AE624" s="7">
        <f>AF624/(AF624+AH624+AJ624+AL624+AN624+AP624)</f>
        <v>0.23321492060531865</v>
      </c>
      <c r="AF624" s="4">
        <v>77533</v>
      </c>
      <c r="AG624" s="7">
        <f>AH624/(AF624+AH624+AJ624+AL624+AN624+AP624)</f>
        <v>0.28173004905956633</v>
      </c>
      <c r="AH624" s="4">
        <v>93662</v>
      </c>
      <c r="AI624" s="7">
        <f>AJ624/(AF624+AH624+AJ624+AL624+AN624+AP624)</f>
        <v>0.43848604163596056</v>
      </c>
      <c r="AJ624" s="4">
        <v>145776</v>
      </c>
      <c r="AK624" s="7">
        <f>AL624/(AF624+AH624+AJ624+AL624+AN624+AP624)</f>
        <v>2.2162531245018092E-2</v>
      </c>
      <c r="AL624" s="4">
        <v>7368</v>
      </c>
      <c r="AM624" s="7">
        <f>AN624/(AF624+AH624+AJ624+AL624+AN624+AP624)</f>
        <v>1.900419006596421E-2</v>
      </c>
      <c r="AN624" s="4">
        <v>6318</v>
      </c>
      <c r="AO624" s="7">
        <f>AP624/(AF624+AH624+AJ624+AL624+AN624+AP624)</f>
        <v>5.4022673881721625E-3</v>
      </c>
      <c r="AP624" s="4">
        <v>1796</v>
      </c>
      <c r="AQ624" s="6">
        <f>AO624+AM624+AK624+AI624+AG624+AE624</f>
        <v>1</v>
      </c>
      <c r="AR624" s="4">
        <v>131552</v>
      </c>
      <c r="AS624" s="4">
        <f>AR624/M624</f>
        <v>3986.4242424242425</v>
      </c>
      <c r="AT624" s="4">
        <f>AR624/V624</f>
        <v>2496.2089461170071</v>
      </c>
      <c r="AU624" s="7">
        <f>AR624/(AR624+AV624+AY624+BB624)</f>
        <v>0.33792715475055934</v>
      </c>
      <c r="AV624" s="4">
        <v>107025</v>
      </c>
      <c r="AW624" s="4">
        <f>AV624/M624</f>
        <v>3243.181818181818</v>
      </c>
      <c r="AX624" s="7">
        <f>AV624/(AR624+AV624+AY624+BB624)</f>
        <v>0.27492287260686737</v>
      </c>
      <c r="AY624" s="4">
        <v>72941</v>
      </c>
      <c r="AZ624" s="4">
        <f>AY624/M624</f>
        <v>2210.3333333333335</v>
      </c>
      <c r="BA624" s="7">
        <f>AY624/(AR624+AV624+AY624+BB624)</f>
        <v>0.18736883205622529</v>
      </c>
      <c r="BB624" s="4">
        <v>77773</v>
      </c>
      <c r="BC624" s="11">
        <f>BB624/(AR624+AV624+AY624+BB624)</f>
        <v>0.19978114058634799</v>
      </c>
      <c r="BD624" s="9">
        <f>BC624+BA624+AX624+AU624</f>
        <v>1</v>
      </c>
      <c r="BE624" s="14">
        <f>(AF624+AH624+AJ624+AL624+AN624+AP624)</f>
        <v>332453</v>
      </c>
      <c r="BF624" s="14">
        <f t="shared" si="45"/>
        <v>-389291</v>
      </c>
      <c r="BG624" s="13">
        <f>(AF624+AH624+AJ624+AL624+AN624+AP624)-(AR624+AV624+AY624+BB624)</f>
        <v>-56838</v>
      </c>
      <c r="BH624" s="13">
        <f t="shared" si="46"/>
        <v>1</v>
      </c>
      <c r="BI624" s="14">
        <f>AF624/W624</f>
        <v>77533</v>
      </c>
      <c r="BJ624" s="14">
        <f>AH624/Y624</f>
        <v>101024.82632541133</v>
      </c>
      <c r="BK624" s="14">
        <f>AJ624/AA624</f>
        <v>206689.04843304845</v>
      </c>
      <c r="BL624" s="14">
        <f>BI624+BJ624+BK624</f>
        <v>385246.87475845974</v>
      </c>
      <c r="BM624" s="14">
        <f>(AF624/W624)-AF624</f>
        <v>0</v>
      </c>
      <c r="BN624" s="14">
        <f>AH624/Y624-AH624</f>
        <v>7362.8263254113263</v>
      </c>
      <c r="BO624" s="14">
        <f>AJ624/AA624-AJ624</f>
        <v>60913.048433048447</v>
      </c>
      <c r="BP624" s="14">
        <f>BG624/S624</f>
        <v>-4.5180521772308864E-2</v>
      </c>
      <c r="BQ624" s="14">
        <f>(BG624-CA624)/S624</f>
        <v>-4.3535900938163535E-2</v>
      </c>
      <c r="BR624" s="27">
        <f>BQ624-BP624</f>
        <v>1.6446208341453286E-3</v>
      </c>
      <c r="BS624" s="28">
        <f t="shared" si="47"/>
        <v>1006416</v>
      </c>
      <c r="BT624" s="11">
        <f>BS624/S624</f>
        <v>0.8</v>
      </c>
      <c r="BU624" s="14">
        <f>(BE624-AP624)*1/BT624-(BE624-AP624)</f>
        <v>82664.25</v>
      </c>
      <c r="BV624" s="14">
        <f t="shared" si="48"/>
        <v>0.26426686380184733</v>
      </c>
      <c r="BW624" s="27">
        <f>(AR624+AV624+AY624+BB624)/S624</f>
        <v>0.30944738557415619</v>
      </c>
      <c r="BX624" s="13">
        <f>(AF624+AH624+AJ624+AL624+AN624)/N624</f>
        <v>171.50259336099586</v>
      </c>
      <c r="BY624" s="26">
        <f>BX624/K624</f>
        <v>0.32854902942719516</v>
      </c>
      <c r="BZ624" s="11">
        <f>AP624/BE624</f>
        <v>5.4022673881721625E-3</v>
      </c>
      <c r="CA624" s="15">
        <f>-(BM624+BN624+BO624)/M624</f>
        <v>-2068.9659017715085</v>
      </c>
      <c r="CB624" s="15">
        <f>BG624-CA624</f>
        <v>-54769.034098228491</v>
      </c>
      <c r="CC624" s="18">
        <f t="shared" si="49"/>
        <v>1</v>
      </c>
      <c r="CD624" s="17">
        <f>(AF624/(AF624+AH624+AJ624))/(X624/(X624+Z624+AB624))</f>
        <v>1.7980030545996704</v>
      </c>
      <c r="CE624" s="19">
        <f>(AH624/(AF624+AH624+AJ624))/(Z624/(X624+Z624+AB624))</f>
        <v>1.2075054398656691</v>
      </c>
      <c r="CF624" s="18">
        <f>(AJ624/(AF624+AH624+AJ624))/(AB624/(X624+Z624+AB624))</f>
        <v>0.74268371639019637</v>
      </c>
      <c r="CG624">
        <f>AH624/Z624</f>
        <v>158.74915254237288</v>
      </c>
      <c r="CH624" s="11">
        <f>BB624/BE624</f>
        <v>0.23393682716053096</v>
      </c>
      <c r="CI624" s="14">
        <f>AY624/V624</f>
        <v>1384.0608788822717</v>
      </c>
      <c r="CJ624" s="14">
        <f>AV624/M624</f>
        <v>3243.181818181818</v>
      </c>
      <c r="CK624" s="17">
        <f>N624/V624</f>
        <v>36.583942837156329</v>
      </c>
      <c r="CL624" s="17">
        <f>(AL624+AN624)/N624</f>
        <v>7.0985477178423233</v>
      </c>
      <c r="CM624" s="14">
        <f>AP624/AC624</f>
        <v>5.9866666666666664</v>
      </c>
    </row>
    <row r="625" spans="1:91" hidden="1" x14ac:dyDescent="0.2">
      <c r="A625">
        <v>496</v>
      </c>
      <c r="B625" s="2">
        <v>44866</v>
      </c>
      <c r="C625" s="3" t="s">
        <v>52</v>
      </c>
      <c r="D625" t="s">
        <v>33</v>
      </c>
      <c r="E625" s="3" t="s">
        <v>43</v>
      </c>
      <c r="F625" t="s">
        <v>38</v>
      </c>
      <c r="G625" t="str">
        <f>CONCATENATE(C625,E625)</f>
        <v>OGGSFO</v>
      </c>
      <c r="H625" t="s">
        <v>48</v>
      </c>
      <c r="I625">
        <f>U625/M625</f>
        <v>182.28571428571428</v>
      </c>
      <c r="J625" t="str">
        <f>_xlfn.CONCAT(C625,E625,H625)</f>
        <v>OGGSFOA321</v>
      </c>
      <c r="K625" s="4">
        <v>2338</v>
      </c>
      <c r="L625" s="4">
        <f>N625/M625</f>
        <v>140.92857142857142</v>
      </c>
      <c r="M625" s="4">
        <v>14</v>
      </c>
      <c r="N625" s="4">
        <v>1973</v>
      </c>
      <c r="O625" s="4">
        <f>P625/M625</f>
        <v>21.714285714285715</v>
      </c>
      <c r="P625" s="4">
        <v>304</v>
      </c>
      <c r="Q625" s="4">
        <v>635</v>
      </c>
      <c r="R625" s="4">
        <v>1035</v>
      </c>
      <c r="S625" s="4">
        <f>U625*K625</f>
        <v>5966576</v>
      </c>
      <c r="T625" s="7">
        <f>N625/U625</f>
        <v>0.77311912225705326</v>
      </c>
      <c r="U625" s="4">
        <v>2552</v>
      </c>
      <c r="V625" s="4">
        <v>65.314897959183682</v>
      </c>
      <c r="W625" s="7">
        <f>P625/X625</f>
        <v>0.89940828402366868</v>
      </c>
      <c r="X625" s="4">
        <v>338</v>
      </c>
      <c r="Y625" s="7">
        <f>Q625/Z625</f>
        <v>1</v>
      </c>
      <c r="Z625" s="4">
        <v>635</v>
      </c>
      <c r="AA625" s="7">
        <f>R625/AB625</f>
        <v>0.65506329113924056</v>
      </c>
      <c r="AB625" s="4">
        <v>1580</v>
      </c>
      <c r="AC625" s="4">
        <v>105</v>
      </c>
      <c r="AD625" s="4">
        <f>AP625/AC625</f>
        <v>4.980952380952381</v>
      </c>
      <c r="AE625" s="7">
        <f>AF625/(AF625+AH625+AJ625+AL625+AN625+AP625)</f>
        <v>0.2218866682359876</v>
      </c>
      <c r="AF625" s="4">
        <v>115940</v>
      </c>
      <c r="AG625" s="7">
        <f>AH625/(AF625+AH625+AJ625+AL625+AN625+AP625)</f>
        <v>0.30400999772257087</v>
      </c>
      <c r="AH625" s="4">
        <v>158851</v>
      </c>
      <c r="AI625" s="7">
        <f>AJ625/(AF625+AH625+AJ625+AL625+AN625+AP625)</f>
        <v>0.44933868433492369</v>
      </c>
      <c r="AJ625" s="4">
        <v>234788</v>
      </c>
      <c r="AK625" s="7">
        <f>AL625/(AF625+AH625+AJ625+AL625+AN625+AP625)</f>
        <v>1.1884735291922398E-2</v>
      </c>
      <c r="AL625" s="4">
        <v>6210</v>
      </c>
      <c r="AM625" s="7">
        <f>AN625/(AF625+AH625+AJ625+AL625+AN625+AP625)</f>
        <v>1.1878993873906977E-2</v>
      </c>
      <c r="AN625" s="4">
        <v>6207</v>
      </c>
      <c r="AO625" s="7">
        <f>AP625/(AF625+AH625+AJ625+AL625+AN625+AP625)</f>
        <v>1.0009205406884725E-3</v>
      </c>
      <c r="AP625" s="4">
        <v>523</v>
      </c>
      <c r="AQ625" s="6">
        <f>AO625+AM625+AK625+AI625+AG625+AE625</f>
        <v>1</v>
      </c>
      <c r="AR625" s="4">
        <v>251512</v>
      </c>
      <c r="AS625" s="4">
        <f>AR625/M625</f>
        <v>17965.142857142859</v>
      </c>
      <c r="AT625" s="4">
        <f>AR625/V625</f>
        <v>3850.7600541177276</v>
      </c>
      <c r="AU625" s="7">
        <f>AR625/(AR625+AV625+AY625+BB625)</f>
        <v>0.34148421101223853</v>
      </c>
      <c r="AV625" s="4">
        <v>83839</v>
      </c>
      <c r="AW625" s="4">
        <f>AV625/M625</f>
        <v>5988.5</v>
      </c>
      <c r="AX625" s="7">
        <f>AV625/(AR625+AV625+AY625+BB625)</f>
        <v>0.11383033321294836</v>
      </c>
      <c r="AY625" s="4">
        <v>243574</v>
      </c>
      <c r="AZ625" s="4">
        <f>AY625/M625</f>
        <v>17398.142857142859</v>
      </c>
      <c r="BA625" s="7">
        <f>AY625/(AR625+AV625+AY625+BB625)</f>
        <v>0.33070658741171394</v>
      </c>
      <c r="BB625" s="4">
        <v>157601</v>
      </c>
      <c r="BC625" s="11">
        <f>BB625/(AR625+AV625+AY625+BB625)</f>
        <v>0.21397886836309921</v>
      </c>
      <c r="BD625" s="9">
        <f>BC625+BA625+AX625+AU625</f>
        <v>1</v>
      </c>
      <c r="BE625" s="14">
        <f>(AF625+AH625+AJ625+AL625+AN625+AP625)</f>
        <v>522519</v>
      </c>
      <c r="BF625" s="14">
        <f t="shared" si="45"/>
        <v>-736526</v>
      </c>
      <c r="BG625" s="13">
        <f>(AF625+AH625+AJ625+AL625+AN625+AP625)-(AR625+AV625+AY625+BB625)</f>
        <v>-214007</v>
      </c>
      <c r="BH625" s="13">
        <f t="shared" si="46"/>
        <v>1</v>
      </c>
      <c r="BI625" s="14">
        <f>AF625/W625</f>
        <v>128906.97368421052</v>
      </c>
      <c r="BJ625" s="14">
        <f>AH625/Y625</f>
        <v>158851</v>
      </c>
      <c r="BK625" s="14">
        <f>AJ625/AA625</f>
        <v>358420.32850241545</v>
      </c>
      <c r="BL625" s="14">
        <f>BI625+BJ625+BK625</f>
        <v>646178.30218662601</v>
      </c>
      <c r="BM625" s="14">
        <f>(AF625/W625)-AF625</f>
        <v>12966.973684210519</v>
      </c>
      <c r="BN625" s="14">
        <f>AH625/Y625-AH625</f>
        <v>0</v>
      </c>
      <c r="BO625" s="14">
        <f>AJ625/AA625-AJ625</f>
        <v>123632.32850241545</v>
      </c>
      <c r="BP625" s="14">
        <f>BG625/S625</f>
        <v>-3.5867639999892738E-2</v>
      </c>
      <c r="BQ625" s="14">
        <f>(BG625-CA625)/S625</f>
        <v>-3.4232348165291047E-2</v>
      </c>
      <c r="BR625" s="27">
        <f>BQ625-BP625</f>
        <v>1.6352918346016904E-3</v>
      </c>
      <c r="BS625" s="28">
        <f t="shared" si="47"/>
        <v>4612874</v>
      </c>
      <c r="BT625" s="11">
        <f>BS625/S625</f>
        <v>0.77311912225705326</v>
      </c>
      <c r="BU625" s="14">
        <f>(BE625-AP625)*1/BT625-(BE625-AP625)</f>
        <v>153185.85098834266</v>
      </c>
      <c r="BV625" s="14">
        <f t="shared" si="48"/>
        <v>8.757434749846478E-2</v>
      </c>
      <c r="BW625" s="27">
        <f>(AR625+AV625+AY625+BB625)/S625</f>
        <v>0.12344198749835751</v>
      </c>
      <c r="BX625" s="13">
        <f>(AF625+AH625+AJ625+AL625+AN625)/N625</f>
        <v>264.56969082615308</v>
      </c>
      <c r="BY625" s="26">
        <f>BX625/K625</f>
        <v>0.11316068897611338</v>
      </c>
      <c r="BZ625" s="11">
        <f>AP625/BE625</f>
        <v>1.0009205406884725E-3</v>
      </c>
      <c r="CA625" s="15">
        <f>-(BM625+BN625+BO625)/M625</f>
        <v>-9757.0930133304246</v>
      </c>
      <c r="CB625" s="15">
        <f>BG625-CA625</f>
        <v>-204249.90698666958</v>
      </c>
      <c r="CC625" s="18">
        <f t="shared" si="49"/>
        <v>1</v>
      </c>
      <c r="CD625" s="17">
        <f>(AF625/(AF625+AH625+AJ625))/(X625/(X625+Z625+AB625))</f>
        <v>1.7185251345260051</v>
      </c>
      <c r="CE625" s="19">
        <f>(AH625/(AF625+AH625+AJ625))/(Z625/(X625+Z625+AB625))</f>
        <v>1.2533013874522605</v>
      </c>
      <c r="CF625" s="18">
        <f>(AJ625/(AF625+AH625+AJ625))/(AB625/(X625+Z625+AB625))</f>
        <v>0.74448868575824356</v>
      </c>
      <c r="CG625">
        <f>AH625/Z625</f>
        <v>250.15905511811025</v>
      </c>
      <c r="CH625" s="11">
        <f>BB625/BE625</f>
        <v>0.30161774021614524</v>
      </c>
      <c r="CI625" s="14">
        <f>AY625/V625</f>
        <v>3729.2257602884606</v>
      </c>
      <c r="CJ625" s="14">
        <f>AV625/M625</f>
        <v>5988.5</v>
      </c>
      <c r="CK625" s="17">
        <f>N625/V625</f>
        <v>30.207503366735089</v>
      </c>
      <c r="CL625" s="17">
        <f>(AL625+AN625)/N625</f>
        <v>6.2934617334009122</v>
      </c>
      <c r="CM625" s="14">
        <f>AP625/AC625</f>
        <v>4.980952380952381</v>
      </c>
    </row>
    <row r="626" spans="1:91" hidden="1" x14ac:dyDescent="0.2">
      <c r="A626">
        <v>52</v>
      </c>
      <c r="B626" s="2">
        <v>44805</v>
      </c>
      <c r="C626" s="3" t="s">
        <v>36</v>
      </c>
      <c r="D626" t="s">
        <v>28</v>
      </c>
      <c r="E626" s="3" t="s">
        <v>41</v>
      </c>
      <c r="F626" t="s">
        <v>42</v>
      </c>
      <c r="G626" t="str">
        <f>CONCATENATE(C626,E626)</f>
        <v>JNUSEA</v>
      </c>
      <c r="H626" t="s">
        <v>30</v>
      </c>
      <c r="I626">
        <f>U626/M626</f>
        <v>120.125</v>
      </c>
      <c r="J626" t="str">
        <f>_xlfn.CONCAT(C626,E626,H626)</f>
        <v>JNUSEA737-700</v>
      </c>
      <c r="K626" s="4">
        <v>909</v>
      </c>
      <c r="L626" s="4">
        <f>N626/M626</f>
        <v>104.9375</v>
      </c>
      <c r="M626" s="4">
        <v>16</v>
      </c>
      <c r="N626" s="4">
        <v>1679</v>
      </c>
      <c r="O626" s="4">
        <f>P626/M626</f>
        <v>16.125</v>
      </c>
      <c r="P626" s="4">
        <v>258</v>
      </c>
      <c r="Q626" s="4">
        <v>412</v>
      </c>
      <c r="R626" s="4">
        <v>1010</v>
      </c>
      <c r="S626" s="4">
        <f>U626*K626</f>
        <v>1747098</v>
      </c>
      <c r="T626" s="7">
        <f>N626/U626</f>
        <v>0.87356919875130068</v>
      </c>
      <c r="U626" s="4">
        <v>1922</v>
      </c>
      <c r="V626" s="4">
        <v>37.287654716175844</v>
      </c>
      <c r="W626" s="7">
        <f>P626/X626</f>
        <v>0.97727272727272729</v>
      </c>
      <c r="X626" s="4">
        <v>264</v>
      </c>
      <c r="Y626" s="7">
        <f>Q626/Z626</f>
        <v>0.8565488565488566</v>
      </c>
      <c r="Z626" s="4">
        <v>481</v>
      </c>
      <c r="AA626" s="7">
        <f>R626/AB626</f>
        <v>0.85738539898132426</v>
      </c>
      <c r="AB626" s="4">
        <v>1178</v>
      </c>
      <c r="AC626" s="4">
        <v>15890</v>
      </c>
      <c r="AD626" s="4">
        <f>AP626/AC626</f>
        <v>4.9998741346758964</v>
      </c>
      <c r="AE626" s="7">
        <f>AF626/(AF626+AH626+AJ626+AL626+AN626+AP626)</f>
        <v>0.20623809556553369</v>
      </c>
      <c r="AF626" s="4">
        <v>89979</v>
      </c>
      <c r="AG626" s="7">
        <f>AH626/(AF626+AH626+AJ626+AL626+AN626+AP626)</f>
        <v>0.18118348701657394</v>
      </c>
      <c r="AH626" s="4">
        <v>79048</v>
      </c>
      <c r="AI626" s="7">
        <f>AJ626/(AF626+AH626+AJ626+AL626+AN626+AP626)</f>
        <v>0.41427317339274378</v>
      </c>
      <c r="AJ626" s="4">
        <v>180742</v>
      </c>
      <c r="AK626" s="7">
        <f>AL626/(AF626+AH626+AJ626+AL626+AN626+AP626)</f>
        <v>1.3889939420610745E-2</v>
      </c>
      <c r="AL626" s="4">
        <v>6060</v>
      </c>
      <c r="AM626" s="7">
        <f>AN626/(AF626+AH626+AJ626+AL626+AN626+AP626)</f>
        <v>2.314989903435124E-3</v>
      </c>
      <c r="AN626" s="4">
        <v>1010</v>
      </c>
      <c r="AO626" s="7">
        <f>AP626/(AF626+AH626+AJ626+AL626+AN626+AP626)</f>
        <v>0.18210031470110272</v>
      </c>
      <c r="AP626" s="4">
        <v>79448</v>
      </c>
      <c r="AQ626" s="6">
        <f>AO626+AM626+AK626+AI626+AG626+AE626</f>
        <v>1</v>
      </c>
      <c r="AR626" s="4">
        <v>137313</v>
      </c>
      <c r="AS626" s="4">
        <f>AR626/M626</f>
        <v>8582.0625</v>
      </c>
      <c r="AT626" s="4">
        <f>AR626/V626</f>
        <v>3682.5324908523121</v>
      </c>
      <c r="AU626" s="7">
        <f>AR626/(AR626+AV626+AY626+BB626)</f>
        <v>0.31919374597558736</v>
      </c>
      <c r="AV626" s="4">
        <v>81213</v>
      </c>
      <c r="AW626" s="4">
        <f>AV626/M626</f>
        <v>5075.8125</v>
      </c>
      <c r="AX626" s="7">
        <f>AV626/(AR626+AV626+AY626+BB626)</f>
        <v>0.18878534218839713</v>
      </c>
      <c r="AY626" s="4">
        <v>122099</v>
      </c>
      <c r="AZ626" s="4">
        <f>AY626/M626</f>
        <v>7631.1875</v>
      </c>
      <c r="BA626" s="7">
        <f>AY626/(AR626+AV626+AY626+BB626)</f>
        <v>0.28382773073105416</v>
      </c>
      <c r="BB626" s="4">
        <v>89562</v>
      </c>
      <c r="BC626" s="11">
        <f>BB626/(AR626+AV626+AY626+BB626)</f>
        <v>0.20819318110496132</v>
      </c>
      <c r="BD626" s="9">
        <f>BC626+BA626+AX626+AU626</f>
        <v>1</v>
      </c>
      <c r="BE626" s="14">
        <f>(AF626+AH626+AJ626+AL626+AN626+AP626)</f>
        <v>436287</v>
      </c>
      <c r="BF626" s="14">
        <f t="shared" si="45"/>
        <v>-430187</v>
      </c>
      <c r="BG626" s="13">
        <f>(AF626+AH626+AJ626+AL626+AN626+AP626)-(AR626+AV626+AY626+BB626)</f>
        <v>6100</v>
      </c>
      <c r="BH626" s="13">
        <f t="shared" si="46"/>
        <v>0</v>
      </c>
      <c r="BI626" s="14">
        <f>AF626/W626</f>
        <v>92071.534883720931</v>
      </c>
      <c r="BJ626" s="14">
        <f>AH626/Y626</f>
        <v>92286.621359223296</v>
      </c>
      <c r="BK626" s="14">
        <f>AJ626/AA626</f>
        <v>210806.01584158416</v>
      </c>
      <c r="BL626" s="14">
        <f>BI626+BJ626+BK626</f>
        <v>395164.17208452837</v>
      </c>
      <c r="BM626" s="14">
        <f>(AF626/W626)-AF626</f>
        <v>2092.5348837209312</v>
      </c>
      <c r="BN626" s="14">
        <f>AH626/Y626-AH626</f>
        <v>13238.621359223296</v>
      </c>
      <c r="BO626" s="14">
        <f>AJ626/AA626-AJ626</f>
        <v>30064.015841584158</v>
      </c>
      <c r="BP626" s="14">
        <f>BG626/S626</f>
        <v>3.4915041972459473E-3</v>
      </c>
      <c r="BQ626" s="14">
        <f>(BG626-CA626)/S626</f>
        <v>5.1154533147442349E-3</v>
      </c>
      <c r="BR626" s="27">
        <f>BQ626-BP626</f>
        <v>1.6239491174982875E-3</v>
      </c>
      <c r="BS626" s="28">
        <f t="shared" si="47"/>
        <v>1526211</v>
      </c>
      <c r="BT626" s="11">
        <f>BS626/S626</f>
        <v>0.87356919875130068</v>
      </c>
      <c r="BU626" s="14">
        <f>(BE626-AP626)*1/BT626-(BE626-AP626)</f>
        <v>51644.953543776064</v>
      </c>
      <c r="BV626" s="14">
        <f t="shared" si="48"/>
        <v>0.24972096585308895</v>
      </c>
      <c r="BW626" s="27">
        <f>(AR626+AV626+AY626+BB626)/S626</f>
        <v>0.246229461655843</v>
      </c>
      <c r="BX626" s="13">
        <f>(AF626+AH626+AJ626+AL626+AN626)/N626</f>
        <v>212.53067301965456</v>
      </c>
      <c r="BY626" s="26">
        <f>BX626/K626</f>
        <v>0.23380712103372339</v>
      </c>
      <c r="BZ626" s="11">
        <f>AP626/BE626</f>
        <v>0.18210031470110272</v>
      </c>
      <c r="CA626" s="15">
        <f>-(BM626+BN626+BO626)/M626</f>
        <v>-2837.1982552830241</v>
      </c>
      <c r="CB626" s="15">
        <f>BG626-CA626</f>
        <v>8937.1982552830232</v>
      </c>
      <c r="CC626" s="18">
        <f t="shared" si="49"/>
        <v>0</v>
      </c>
      <c r="CD626" s="17">
        <f>(AF626/(AF626+AH626+AJ626))/(X626/(X626+Z626+AB626))</f>
        <v>1.8738516446828932</v>
      </c>
      <c r="CE626" s="19">
        <f>(AH626/(AF626+AH626+AJ626))/(Z626/(X626+Z626+AB626))</f>
        <v>0.90353250014626529</v>
      </c>
      <c r="CF626" s="18">
        <f>(AJ626/(AF626+AH626+AJ626))/(AB626/(X626+Z626+AB626))</f>
        <v>0.84355181089419562</v>
      </c>
      <c r="CG626">
        <f>AH626/Z626</f>
        <v>164.34095634095635</v>
      </c>
      <c r="CH626" s="11">
        <f>BB626/BE626</f>
        <v>0.20528230270441247</v>
      </c>
      <c r="CI626" s="14">
        <f>AY626/V626</f>
        <v>3274.5154107810367</v>
      </c>
      <c r="CJ626" s="14">
        <f>AV626/M626</f>
        <v>5075.8125</v>
      </c>
      <c r="CK626" s="17">
        <f>N626/V626</f>
        <v>45.02830796895438</v>
      </c>
      <c r="CL626" s="17">
        <f>(AL626+AN626)/N626</f>
        <v>4.2108397855866588</v>
      </c>
      <c r="CM626" s="14">
        <f>AP626/AC626</f>
        <v>4.9998741346758964</v>
      </c>
    </row>
    <row r="627" spans="1:91" hidden="1" x14ac:dyDescent="0.2">
      <c r="A627">
        <v>913</v>
      </c>
      <c r="B627" s="2">
        <v>45200</v>
      </c>
      <c r="C627" s="3" t="s">
        <v>52</v>
      </c>
      <c r="D627" t="s">
        <v>33</v>
      </c>
      <c r="E627" s="3" t="s">
        <v>41</v>
      </c>
      <c r="F627" t="s">
        <v>42</v>
      </c>
      <c r="G627" t="str">
        <f>CONCATENATE(C627,E627)</f>
        <v>OGGSEA</v>
      </c>
      <c r="H627" t="s">
        <v>49</v>
      </c>
      <c r="I627">
        <f>U627/M627</f>
        <v>282.66666666666669</v>
      </c>
      <c r="J627" t="str">
        <f>_xlfn.CONCAT(C627,E627,H627)</f>
        <v>OGGSEAA330-200</v>
      </c>
      <c r="K627" s="4">
        <v>2640</v>
      </c>
      <c r="L627" s="4">
        <f>N627/M627</f>
        <v>211</v>
      </c>
      <c r="M627" s="4">
        <v>15</v>
      </c>
      <c r="N627" s="4">
        <v>3165</v>
      </c>
      <c r="O627" s="4">
        <f>P627/M627</f>
        <v>36.6</v>
      </c>
      <c r="P627" s="4">
        <v>549</v>
      </c>
      <c r="Q627" s="4">
        <v>890</v>
      </c>
      <c r="R627" s="4">
        <v>1726</v>
      </c>
      <c r="S627" s="4">
        <f>U627*K627</f>
        <v>11193600</v>
      </c>
      <c r="T627" s="7">
        <f>N627/U627</f>
        <v>0.74646226415094341</v>
      </c>
      <c r="U627" s="4">
        <v>4240</v>
      </c>
      <c r="V627" s="4">
        <v>85.464183501683493</v>
      </c>
      <c r="W627" s="7">
        <f>P627/X627</f>
        <v>1</v>
      </c>
      <c r="X627" s="4">
        <v>549</v>
      </c>
      <c r="Y627" s="7">
        <f>Q627/Z627</f>
        <v>0.87084148727984345</v>
      </c>
      <c r="Z627" s="4">
        <v>1022</v>
      </c>
      <c r="AA627" s="7">
        <f>R627/AB627</f>
        <v>0.64668415136755342</v>
      </c>
      <c r="AB627" s="4">
        <v>2669</v>
      </c>
      <c r="AC627" s="4">
        <v>15016</v>
      </c>
      <c r="AD627" s="4">
        <f>AP627/AC627</f>
        <v>6</v>
      </c>
      <c r="AE627" s="7">
        <f>AF627/(AF627+AH627+AJ627+AL627+AN627+AP627)</f>
        <v>0.22794379416895974</v>
      </c>
      <c r="AF627" s="4">
        <v>231781</v>
      </c>
      <c r="AG627" s="7">
        <f>AH627/(AF627+AH627+AJ627+AL627+AN627+AP627)</f>
        <v>0.23950812030282229</v>
      </c>
      <c r="AH627" s="4">
        <v>243540</v>
      </c>
      <c r="AI627" s="7">
        <f>AJ627/(AF627+AH627+AJ627+AL627+AN627+AP627)</f>
        <v>0.42018657912697649</v>
      </c>
      <c r="AJ627" s="4">
        <v>427260</v>
      </c>
      <c r="AK627" s="7">
        <f>AL627/(AF627+AH627+AJ627+AL627+AN627+AP627)</f>
        <v>1.1875094656551611E-2</v>
      </c>
      <c r="AL627" s="4">
        <v>12075</v>
      </c>
      <c r="AM627" s="7">
        <f>AN627/(AF627+AH627+AJ627+AL627+AN627+AP627)</f>
        <v>1.1881978769395988E-2</v>
      </c>
      <c r="AN627" s="4">
        <v>12082</v>
      </c>
      <c r="AO627" s="7">
        <f>AP627/(AF627+AH627+AJ627+AL627+AN627+AP627)</f>
        <v>8.8604432975293898E-2</v>
      </c>
      <c r="AP627" s="4">
        <v>90096</v>
      </c>
      <c r="AQ627" s="6">
        <f>AO627+AM627+AK627+AI627+AG627+AE627</f>
        <v>1</v>
      </c>
      <c r="AR627" s="4">
        <v>423915</v>
      </c>
      <c r="AS627" s="4">
        <f>AR627/M627</f>
        <v>28261</v>
      </c>
      <c r="AT627" s="4">
        <f>AR627/V627</f>
        <v>4960.1480132510669</v>
      </c>
      <c r="AU627" s="7">
        <f>AR627/(AR627+AV627+AY627+BB627)</f>
        <v>0.31047082380616875</v>
      </c>
      <c r="AV627" s="4">
        <v>123445</v>
      </c>
      <c r="AW627" s="4">
        <f>AV627/M627</f>
        <v>8229.6666666666661</v>
      </c>
      <c r="AX627" s="7">
        <f>AV627/(AR627+AV627+AY627+BB627)</f>
        <v>9.04098011270007E-2</v>
      </c>
      <c r="AY627" s="4">
        <v>435852</v>
      </c>
      <c r="AZ627" s="4">
        <f>AY627/M627</f>
        <v>29056.799999999999</v>
      </c>
      <c r="BA627" s="7">
        <f>AY627/(AR627+AV627+AY627+BB627)</f>
        <v>0.31921335526595251</v>
      </c>
      <c r="BB627" s="4">
        <v>382182</v>
      </c>
      <c r="BC627" s="11">
        <f>BB627/(AR627+AV627+AY627+BB627)</f>
        <v>0.27990601980087798</v>
      </c>
      <c r="BD627" s="9">
        <f>BC627+BA627+AX627+AU627</f>
        <v>0.99999999999999989</v>
      </c>
      <c r="BE627" s="14">
        <f>(AF627+AH627+AJ627+AL627+AN627+AP627)</f>
        <v>1016834</v>
      </c>
      <c r="BF627" s="14">
        <f t="shared" si="45"/>
        <v>-1365394</v>
      </c>
      <c r="BG627" s="13">
        <f>(AF627+AH627+AJ627+AL627+AN627+AP627)-(AR627+AV627+AY627+BB627)</f>
        <v>-348560</v>
      </c>
      <c r="BH627" s="13">
        <f t="shared" si="46"/>
        <v>1</v>
      </c>
      <c r="BI627" s="14">
        <f>AF627/W627</f>
        <v>231781</v>
      </c>
      <c r="BJ627" s="14">
        <f>AH627/Y627</f>
        <v>279660.53932584269</v>
      </c>
      <c r="BK627" s="14">
        <f>AJ627/AA627</f>
        <v>660693.47624565463</v>
      </c>
      <c r="BL627" s="14">
        <f>BI627+BJ627+BK627</f>
        <v>1172135.0155714974</v>
      </c>
      <c r="BM627" s="14">
        <f>(AF627/W627)-AF627</f>
        <v>0</v>
      </c>
      <c r="BN627" s="14">
        <f>AH627/Y627-AH627</f>
        <v>36120.539325842692</v>
      </c>
      <c r="BO627" s="14">
        <f>AJ627/AA627-AJ627</f>
        <v>233433.47624565463</v>
      </c>
      <c r="BP627" s="14">
        <f>BG627/S627</f>
        <v>-3.1139222412807317E-2</v>
      </c>
      <c r="BQ627" s="14">
        <f>(BG627-CA627)/S627</f>
        <v>-2.9533816850274577E-2</v>
      </c>
      <c r="BR627" s="27">
        <f>BQ627-BP627</f>
        <v>1.6054055625327399E-3</v>
      </c>
      <c r="BS627" s="28">
        <f t="shared" si="47"/>
        <v>8355600</v>
      </c>
      <c r="BT627" s="11">
        <f>BS627/S627</f>
        <v>0.74646226415094341</v>
      </c>
      <c r="BU627" s="14">
        <f>(BE627-AP627)*1/BT627-(BE627-AP627)</f>
        <v>314768.83096366515</v>
      </c>
      <c r="BV627" s="14">
        <f t="shared" si="48"/>
        <v>9.0840658947970263E-2</v>
      </c>
      <c r="BW627" s="27">
        <f>(AR627+AV627+AY627+BB627)/S627</f>
        <v>0.12197988136077759</v>
      </c>
      <c r="BX627" s="13">
        <f>(AF627+AH627+AJ627+AL627+AN627)/N627</f>
        <v>292.808214849921</v>
      </c>
      <c r="BY627" s="26">
        <f>BX627/K627</f>
        <v>0.11091220259466704</v>
      </c>
      <c r="BZ627" s="11">
        <f>AP627/BE627</f>
        <v>8.8604432975293898E-2</v>
      </c>
      <c r="CA627" s="15">
        <f>-(BM627+BN627+BO627)/M627</f>
        <v>-17970.267704766487</v>
      </c>
      <c r="CB627" s="15">
        <f>BG627-CA627</f>
        <v>-330589.73229523352</v>
      </c>
      <c r="CC627" s="18">
        <f t="shared" si="49"/>
        <v>1</v>
      </c>
      <c r="CD627" s="17">
        <f>(AF627/(AF627+AH627+AJ627))/(X627/(X627+Z627+AB627))</f>
        <v>1.9832851375065621</v>
      </c>
      <c r="CE627" s="19">
        <f>(AH627/(AF627+AH627+AJ627))/(Z627/(X627+Z627+AB627))</f>
        <v>1.1194355003121501</v>
      </c>
      <c r="CF627" s="18">
        <f>(AJ627/(AF627+AH627+AJ627))/(AB627/(X627+Z627+AB627))</f>
        <v>0.75200950850126635</v>
      </c>
      <c r="CG627">
        <f>AH627/Z627</f>
        <v>238.29745596868884</v>
      </c>
      <c r="CH627" s="11">
        <f>BB627/BE627</f>
        <v>0.37585485929856793</v>
      </c>
      <c r="CI627" s="14">
        <f>AY627/V627</f>
        <v>5099.8205580635367</v>
      </c>
      <c r="CJ627" s="14">
        <f>AV627/M627</f>
        <v>8229.6666666666661</v>
      </c>
      <c r="CK627" s="17">
        <f>N627/V627</f>
        <v>37.033057244824143</v>
      </c>
      <c r="CL627" s="17">
        <f>(AL627+AN627)/N627</f>
        <v>7.6325434439178519</v>
      </c>
      <c r="CM627" s="14">
        <f>AP627/AC627</f>
        <v>6</v>
      </c>
    </row>
    <row r="628" spans="1:91" x14ac:dyDescent="0.2">
      <c r="A628">
        <v>614</v>
      </c>
      <c r="B628" s="2">
        <v>45170</v>
      </c>
      <c r="C628" s="3" t="s">
        <v>44</v>
      </c>
      <c r="D628" t="s">
        <v>45</v>
      </c>
      <c r="E628" s="3" t="s">
        <v>43</v>
      </c>
      <c r="F628" t="s">
        <v>38</v>
      </c>
      <c r="G628" t="str">
        <f>CONCATENATE(C628,E628)</f>
        <v>BOISFO</v>
      </c>
      <c r="H628" t="s">
        <v>40</v>
      </c>
      <c r="I628">
        <f>U628/M628</f>
        <v>73.030303030303031</v>
      </c>
      <c r="J628" t="str">
        <f>_xlfn.CONCAT(C628,E628,H628)</f>
        <v>BOISFOE175</v>
      </c>
      <c r="K628" s="4">
        <v>522</v>
      </c>
      <c r="L628" s="4">
        <f>N628/M628</f>
        <v>58.424242424242422</v>
      </c>
      <c r="M628" s="4">
        <v>33</v>
      </c>
      <c r="N628" s="4">
        <v>1928</v>
      </c>
      <c r="O628" s="4">
        <f>P628/M628</f>
        <v>9.9393939393939394</v>
      </c>
      <c r="P628" s="4">
        <v>328</v>
      </c>
      <c r="Q628" s="4">
        <v>496</v>
      </c>
      <c r="R628" s="4">
        <v>1104</v>
      </c>
      <c r="S628" s="4">
        <f>U628*K628</f>
        <v>1258020</v>
      </c>
      <c r="T628" s="7">
        <f>N628/U628</f>
        <v>0.8</v>
      </c>
      <c r="U628" s="4">
        <v>2410</v>
      </c>
      <c r="V628" s="4">
        <v>59.198861987667762</v>
      </c>
      <c r="W628" s="7">
        <f>P628/X628</f>
        <v>1</v>
      </c>
      <c r="X628" s="4">
        <v>328</v>
      </c>
      <c r="Y628" s="7">
        <f>Q628/Z628</f>
        <v>0.84067796610169487</v>
      </c>
      <c r="Z628" s="4">
        <v>590</v>
      </c>
      <c r="AA628" s="7">
        <f>R628/AB628</f>
        <v>0.73945077026121897</v>
      </c>
      <c r="AB628" s="4">
        <v>1493</v>
      </c>
      <c r="AC628" s="4">
        <v>300</v>
      </c>
      <c r="AD628" s="4">
        <f>AP628/AC628</f>
        <v>5.9866666666666664</v>
      </c>
      <c r="AE628" s="7">
        <f>AF628/(AF628+AH628+AJ628+AL628+AN628+AP628)</f>
        <v>0.28145113046405995</v>
      </c>
      <c r="AF628" s="4">
        <v>93625</v>
      </c>
      <c r="AG628" s="7">
        <f>AH628/(AF628+AH628+AJ628+AL628+AN628+AP628)</f>
        <v>0.22866908561826058</v>
      </c>
      <c r="AH628" s="4">
        <v>76067</v>
      </c>
      <c r="AI628" s="7">
        <f>AJ628/(AF628+AH628+AJ628+AL628+AN628+AP628)</f>
        <v>0.44463416613808465</v>
      </c>
      <c r="AJ628" s="4">
        <v>147908</v>
      </c>
      <c r="AK628" s="7">
        <f>AL628/(AF628+AH628+AJ628+AL628+AN628+AP628)</f>
        <v>2.32525980682457E-2</v>
      </c>
      <c r="AL628" s="4">
        <v>7735</v>
      </c>
      <c r="AM628" s="7">
        <f>AN628/(AF628+AH628+AJ628+AL628+AN628+AP628)</f>
        <v>1.6593967852193438E-2</v>
      </c>
      <c r="AN628" s="4">
        <v>5520</v>
      </c>
      <c r="AO628" s="7">
        <f>AP628/(AF628+AH628+AJ628+AL628+AN628+AP628)</f>
        <v>5.3990518591556921E-3</v>
      </c>
      <c r="AP628" s="4">
        <v>1796</v>
      </c>
      <c r="AQ628" s="6">
        <f>AO628+AM628+AK628+AI628+AG628+AE628</f>
        <v>1</v>
      </c>
      <c r="AR628" s="4">
        <v>147773</v>
      </c>
      <c r="AS628" s="4">
        <f>AR628/M628</f>
        <v>4477.969696969697</v>
      </c>
      <c r="AT628" s="4">
        <f>AR628/V628</f>
        <v>2496.2135257056784</v>
      </c>
      <c r="AU628" s="7">
        <f>AR628/(AR628+AV628+AY628+BB628)</f>
        <v>0.34844233381121253</v>
      </c>
      <c r="AV628" s="4">
        <v>107025</v>
      </c>
      <c r="AW628" s="4">
        <f>AV628/M628</f>
        <v>3243.181818181818</v>
      </c>
      <c r="AX628" s="7">
        <f>AV628/(AR628+AV628+AY628+BB628)</f>
        <v>0.2523603146457406</v>
      </c>
      <c r="AY628" s="4">
        <v>81935</v>
      </c>
      <c r="AZ628" s="4">
        <f>AY628/M628</f>
        <v>2482.878787878788</v>
      </c>
      <c r="BA628" s="7">
        <f>AY628/(AR628+AV628+AY628+BB628)</f>
        <v>0.19319918131743757</v>
      </c>
      <c r="BB628" s="4">
        <v>87363</v>
      </c>
      <c r="BC628" s="11">
        <f>BB628/(AR628+AV628+AY628+BB628)</f>
        <v>0.20599817022560929</v>
      </c>
      <c r="BD628" s="9">
        <f>BC628+BA628+AX628+AU628</f>
        <v>1</v>
      </c>
      <c r="BE628" s="14">
        <f>(AF628+AH628+AJ628+AL628+AN628+AP628)</f>
        <v>332651</v>
      </c>
      <c r="BF628" s="14">
        <f t="shared" si="45"/>
        <v>-424096</v>
      </c>
      <c r="BG628" s="13">
        <f>(AF628+AH628+AJ628+AL628+AN628+AP628)-(AR628+AV628+AY628+BB628)</f>
        <v>-91445</v>
      </c>
      <c r="BH628" s="13">
        <f t="shared" si="46"/>
        <v>1</v>
      </c>
      <c r="BI628" s="14">
        <f>AF628/W628</f>
        <v>93625</v>
      </c>
      <c r="BJ628" s="14">
        <f>AH628/Y628</f>
        <v>90482.923387096773</v>
      </c>
      <c r="BK628" s="14">
        <f>AJ628/AA628</f>
        <v>200024.13405797104</v>
      </c>
      <c r="BL628" s="14">
        <f>BI628+BJ628+BK628</f>
        <v>384132.0574450678</v>
      </c>
      <c r="BM628" s="14">
        <f>(AF628/W628)-AF628</f>
        <v>0</v>
      </c>
      <c r="BN628" s="14">
        <f>AH628/Y628-AH628</f>
        <v>14415.923387096773</v>
      </c>
      <c r="BO628" s="14">
        <f>AJ628/AA628-AJ628</f>
        <v>52116.134057971038</v>
      </c>
      <c r="BP628" s="14">
        <f>BG628/S628</f>
        <v>-7.2689623376416906E-2</v>
      </c>
      <c r="BQ628" s="14">
        <f>(BG628-CA628)/S628</f>
        <v>-7.1087007398228291E-2</v>
      </c>
      <c r="BR628" s="27">
        <f>BQ628-BP628</f>
        <v>1.6026159781886151E-3</v>
      </c>
      <c r="BS628" s="28">
        <f t="shared" si="47"/>
        <v>1006416</v>
      </c>
      <c r="BT628" s="11">
        <f>BS628/S628</f>
        <v>0.8</v>
      </c>
      <c r="BU628" s="14">
        <f>(BE628-AP628)*1/BT628-(BE628-AP628)</f>
        <v>82713.75</v>
      </c>
      <c r="BV628" s="14">
        <f t="shared" si="48"/>
        <v>0.26442425398642311</v>
      </c>
      <c r="BW628" s="27">
        <f>(AR628+AV628+AY628+BB628)/S628</f>
        <v>0.33711387736284004</v>
      </c>
      <c r="BX628" s="13">
        <f>(AF628+AH628+AJ628+AL628+AN628)/N628</f>
        <v>171.60529045643153</v>
      </c>
      <c r="BY628" s="26">
        <f>BX628/K628</f>
        <v>0.32874576715791481</v>
      </c>
      <c r="BZ628" s="11">
        <f>AP628/BE628</f>
        <v>5.3990518591556921E-3</v>
      </c>
      <c r="CA628" s="15">
        <f>-(BM628+BN628+BO628)/M628</f>
        <v>-2016.1229528808428</v>
      </c>
      <c r="CB628" s="15">
        <f>BG628-CA628</f>
        <v>-89428.877047119153</v>
      </c>
      <c r="CC628" s="18">
        <f t="shared" si="49"/>
        <v>1</v>
      </c>
      <c r="CD628" s="17">
        <f>(AF628/(AF628+AH628+AJ628))/(X628/(X628+Z628+AB628))</f>
        <v>2.1668792141518707</v>
      </c>
      <c r="CE628" s="19">
        <f>(AH628/(AF628+AH628+AJ628))/(Z628/(X628+Z628+AB628))</f>
        <v>0.97872570230115696</v>
      </c>
      <c r="CF628" s="18">
        <f>(AJ628/(AF628+AH628+AJ628))/(AB628/(X628+Z628+AB628))</f>
        <v>0.75205321728098051</v>
      </c>
      <c r="CG628">
        <f>AH628/Z628</f>
        <v>128.9271186440678</v>
      </c>
      <c r="CH628" s="11">
        <f>BB628/BE628</f>
        <v>0.26262659664332888</v>
      </c>
      <c r="CI628" s="14">
        <f>AY628/V628</f>
        <v>1384.0637682708934</v>
      </c>
      <c r="CJ628" s="14">
        <f>AV628/M628</f>
        <v>3243.181818181818</v>
      </c>
      <c r="CK628" s="17">
        <f>N628/V628</f>
        <v>32.568193631857966</v>
      </c>
      <c r="CL628" s="17">
        <f>(AL628+AN628)/N628</f>
        <v>6.875</v>
      </c>
      <c r="CM628" s="14">
        <f>AP628/AC628</f>
        <v>5.9866666666666664</v>
      </c>
    </row>
    <row r="629" spans="1:91" hidden="1" x14ac:dyDescent="0.2">
      <c r="A629">
        <v>1105</v>
      </c>
      <c r="B629" s="2">
        <v>45231</v>
      </c>
      <c r="C629" s="3" t="s">
        <v>37</v>
      </c>
      <c r="D629" t="s">
        <v>38</v>
      </c>
      <c r="E629" s="3" t="s">
        <v>41</v>
      </c>
      <c r="F629" t="s">
        <v>42</v>
      </c>
      <c r="G629" t="str">
        <f>CONCATENATE(C629,E629)</f>
        <v>LAXSEA</v>
      </c>
      <c r="H629" t="s">
        <v>48</v>
      </c>
      <c r="I629">
        <f>U629/M629</f>
        <v>194</v>
      </c>
      <c r="J629" t="str">
        <f>_xlfn.CONCAT(C629,E629,H629)</f>
        <v>LAXSEAA321</v>
      </c>
      <c r="K629" s="4">
        <v>954</v>
      </c>
      <c r="L629" s="4">
        <f>N629/M629</f>
        <v>163</v>
      </c>
      <c r="M629" s="4">
        <v>17</v>
      </c>
      <c r="N629" s="4">
        <v>2771</v>
      </c>
      <c r="O629" s="4">
        <f>P629/M629</f>
        <v>23.294117647058822</v>
      </c>
      <c r="P629" s="4">
        <v>396</v>
      </c>
      <c r="Q629" s="4">
        <v>661</v>
      </c>
      <c r="R629" s="4">
        <v>1715</v>
      </c>
      <c r="S629" s="4">
        <f>U629*K629</f>
        <v>3146292</v>
      </c>
      <c r="T629" s="7">
        <f>N629/U629</f>
        <v>0.84020618556701032</v>
      </c>
      <c r="U629" s="4">
        <v>3298</v>
      </c>
      <c r="V629" s="4">
        <v>47.301935840707962</v>
      </c>
      <c r="W629" s="7">
        <f>P629/X629</f>
        <v>0.93176470588235294</v>
      </c>
      <c r="X629" s="4">
        <v>425</v>
      </c>
      <c r="Y629" s="7">
        <f>Q629/Z629</f>
        <v>0.82728410513141426</v>
      </c>
      <c r="Z629" s="4">
        <v>799</v>
      </c>
      <c r="AA629" s="7">
        <f>R629/AB629</f>
        <v>0.82690453230472516</v>
      </c>
      <c r="AB629" s="4">
        <v>2074</v>
      </c>
      <c r="AC629" s="4">
        <v>2491</v>
      </c>
      <c r="AD629" s="4">
        <f>AP629/AC629</f>
        <v>6</v>
      </c>
      <c r="AE629" s="7">
        <f>AF629/(AF629+AH629+AJ629+AL629+AN629+AP629)</f>
        <v>0.19884114958902604</v>
      </c>
      <c r="AF629" s="4">
        <v>101338</v>
      </c>
      <c r="AG629" s="7">
        <f>AH629/(AF629+AH629+AJ629+AL629+AN629+AP629)</f>
        <v>0.22275592915040529</v>
      </c>
      <c r="AH629" s="4">
        <v>113526</v>
      </c>
      <c r="AI629" s="7">
        <f>AJ629/(AF629+AH629+AJ629+AL629+AN629+AP629)</f>
        <v>0.50869530239795313</v>
      </c>
      <c r="AJ629" s="4">
        <v>259253</v>
      </c>
      <c r="AK629" s="7">
        <f>AL629/(AF629+AH629+AJ629+AL629+AN629+AP629)</f>
        <v>2.3555704679550194E-2</v>
      </c>
      <c r="AL629" s="4">
        <v>12005</v>
      </c>
      <c r="AM629" s="7">
        <f>AN629/(AF629+AH629+AJ629+AL629+AN629+AP629)</f>
        <v>1.6825503342535852E-2</v>
      </c>
      <c r="AN629" s="4">
        <v>8575</v>
      </c>
      <c r="AO629" s="7">
        <f>AP629/(AF629+AH629+AJ629+AL629+AN629+AP629)</f>
        <v>2.9326410840529546E-2</v>
      </c>
      <c r="AP629" s="4">
        <v>14946</v>
      </c>
      <c r="AQ629" s="6">
        <f>AO629+AM629+AK629+AI629+AG629+AE629</f>
        <v>1</v>
      </c>
      <c r="AR629" s="4">
        <v>213758</v>
      </c>
      <c r="AS629" s="4">
        <f>AR629/M629</f>
        <v>12574</v>
      </c>
      <c r="AT629" s="4">
        <f>AR629/V629</f>
        <v>4519.0116683562928</v>
      </c>
      <c r="AU629" s="7">
        <f>AR629/(AR629+AV629+AY629+BB629)</f>
        <v>0.35567173268463453</v>
      </c>
      <c r="AV629" s="4">
        <v>118211</v>
      </c>
      <c r="AW629" s="4">
        <f>AV629/M629</f>
        <v>6953.588235294118</v>
      </c>
      <c r="AX629" s="7">
        <f>AV629/(AR629+AV629+AY629+BB629)</f>
        <v>0.19669117035331232</v>
      </c>
      <c r="AY629" s="4">
        <v>123129</v>
      </c>
      <c r="AZ629" s="4">
        <f>AY629/M629</f>
        <v>7242.8823529411766</v>
      </c>
      <c r="BA629" s="7">
        <f>AY629/(AR629+AV629+AY629+BB629)</f>
        <v>0.20487422587096796</v>
      </c>
      <c r="BB629" s="4">
        <v>145900</v>
      </c>
      <c r="BC629" s="11">
        <f>BB629/(AR629+AV629+AY629+BB629)</f>
        <v>0.24276287109108516</v>
      </c>
      <c r="BD629" s="9">
        <f>BC629+BA629+AX629+AU629</f>
        <v>1</v>
      </c>
      <c r="BE629" s="14">
        <f>(AF629+AH629+AJ629+AL629+AN629+AP629)</f>
        <v>509643</v>
      </c>
      <c r="BF629" s="14">
        <f t="shared" si="45"/>
        <v>-600998</v>
      </c>
      <c r="BG629" s="13">
        <f>(AF629+AH629+AJ629+AL629+AN629+AP629)-(AR629+AV629+AY629+BB629)</f>
        <v>-91355</v>
      </c>
      <c r="BH629" s="13">
        <f t="shared" si="46"/>
        <v>1</v>
      </c>
      <c r="BI629" s="14">
        <f>AF629/W629</f>
        <v>108759.21717171717</v>
      </c>
      <c r="BJ629" s="14">
        <f>AH629/Y629</f>
        <v>137227.34341906203</v>
      </c>
      <c r="BK629" s="14">
        <f>AJ629/AA629</f>
        <v>313522.28688046645</v>
      </c>
      <c r="BL629" s="14">
        <f>BI629+BJ629+BK629</f>
        <v>559508.84747124568</v>
      </c>
      <c r="BM629" s="14">
        <f>(AF629/W629)-AF629</f>
        <v>7421.2171717171732</v>
      </c>
      <c r="BN629" s="14">
        <f>AH629/Y629-AH629</f>
        <v>23701.343419062032</v>
      </c>
      <c r="BO629" s="14">
        <f>AJ629/AA629-AJ629</f>
        <v>54269.286880466447</v>
      </c>
      <c r="BP629" s="14">
        <f>BG629/S629</f>
        <v>-2.9035766546779512E-2</v>
      </c>
      <c r="BQ629" s="14">
        <f>(BG629-CA629)/S629</f>
        <v>-2.7439268239804269E-2</v>
      </c>
      <c r="BR629" s="27">
        <f>BQ629-BP629</f>
        <v>1.5964983069752421E-3</v>
      </c>
      <c r="BS629" s="28">
        <f t="shared" si="47"/>
        <v>2643534</v>
      </c>
      <c r="BT629" s="11">
        <f>BS629/S629</f>
        <v>0.84020618556701032</v>
      </c>
      <c r="BU629" s="14">
        <f>(BE629-AP629)*1/BT629-(BE629-AP629)</f>
        <v>94083.478527607396</v>
      </c>
      <c r="BV629" s="14">
        <f t="shared" si="48"/>
        <v>0.161982104648901</v>
      </c>
      <c r="BW629" s="27">
        <f>(AR629+AV629+AY629+BB629)/S629</f>
        <v>0.19101787119568051</v>
      </c>
      <c r="BX629" s="13">
        <f>(AF629+AH629+AJ629+AL629+AN629)/N629</f>
        <v>178.52652472031758</v>
      </c>
      <c r="BY629" s="26">
        <f>BX629/K629</f>
        <v>0.18713472192905406</v>
      </c>
      <c r="BZ629" s="11">
        <f>AP629/BE629</f>
        <v>2.9326410840529546E-2</v>
      </c>
      <c r="CA629" s="15">
        <f>-(BM629+BN629+BO629)/M629</f>
        <v>-5023.0498512497443</v>
      </c>
      <c r="CB629" s="15">
        <f>BG629-CA629</f>
        <v>-86331.950148750257</v>
      </c>
      <c r="CC629" s="18">
        <f t="shared" si="49"/>
        <v>1</v>
      </c>
      <c r="CD629" s="17">
        <f>(AF629/(AF629+AH629+AJ629))/(X629/(X629+Z629+AB629))</f>
        <v>1.6586262040804276</v>
      </c>
      <c r="CE629" s="19">
        <f>(AH629/(AF629+AH629+AJ629))/(Z629/(X629+Z629+AB629))</f>
        <v>0.98835663106588423</v>
      </c>
      <c r="CF629" s="18">
        <f>(AJ629/(AF629+AH629+AJ629))/(AB629/(X629+Z629+AB629))</f>
        <v>0.8695211740810882</v>
      </c>
      <c r="CG629">
        <f>AH629/Z629</f>
        <v>142.08510638297872</v>
      </c>
      <c r="CH629" s="11">
        <f>BB629/BE629</f>
        <v>0.28627882655113479</v>
      </c>
      <c r="CI629" s="14">
        <f>AY629/V629</f>
        <v>2603.0435712957733</v>
      </c>
      <c r="CJ629" s="14">
        <f>AV629/M629</f>
        <v>6953.588235294118</v>
      </c>
      <c r="CK629" s="17">
        <f>N629/V629</f>
        <v>58.58111197248892</v>
      </c>
      <c r="CL629" s="17">
        <f>(AL629+AN629)/N629</f>
        <v>7.4269216889209675</v>
      </c>
      <c r="CM629" s="14">
        <f>AP629/AC629</f>
        <v>6</v>
      </c>
    </row>
    <row r="630" spans="1:91" hidden="1" x14ac:dyDescent="0.2">
      <c r="A630">
        <v>148</v>
      </c>
      <c r="B630" s="2">
        <v>44805</v>
      </c>
      <c r="C630" s="3" t="s">
        <v>41</v>
      </c>
      <c r="D630" t="s">
        <v>42</v>
      </c>
      <c r="E630" s="3" t="s">
        <v>57</v>
      </c>
      <c r="F630" t="s">
        <v>56</v>
      </c>
      <c r="G630" t="str">
        <f>CONCATENATE(C630,E630)</f>
        <v>SEAYYC</v>
      </c>
      <c r="H630" t="s">
        <v>40</v>
      </c>
      <c r="I630">
        <f>U630/M630</f>
        <v>74.48</v>
      </c>
      <c r="J630" t="str">
        <f>_xlfn.CONCAT(C630,E630,H630)</f>
        <v>SEAYYCE175</v>
      </c>
      <c r="K630" s="4">
        <v>452</v>
      </c>
      <c r="L630" s="4">
        <f>N630/M630</f>
        <v>64.56</v>
      </c>
      <c r="M630" s="4">
        <v>25</v>
      </c>
      <c r="N630" s="4">
        <v>1614</v>
      </c>
      <c r="O630" s="4">
        <f>P630/M630</f>
        <v>9.8000000000000007</v>
      </c>
      <c r="P630" s="4">
        <v>245</v>
      </c>
      <c r="Q630" s="4">
        <v>441</v>
      </c>
      <c r="R630" s="4">
        <v>928</v>
      </c>
      <c r="S630" s="4">
        <f>U630*K630</f>
        <v>841624</v>
      </c>
      <c r="T630" s="7">
        <f>N630/U630</f>
        <v>0.86680988184747587</v>
      </c>
      <c r="U630" s="4">
        <v>1862</v>
      </c>
      <c r="V630" s="4">
        <v>18.354077134986227</v>
      </c>
      <c r="W630" s="7">
        <f>P630/X630</f>
        <v>1</v>
      </c>
      <c r="X630" s="4">
        <v>245</v>
      </c>
      <c r="Y630" s="7">
        <f>Q630/Z630</f>
        <v>1</v>
      </c>
      <c r="Z630" s="4">
        <v>441</v>
      </c>
      <c r="AA630" s="7">
        <f>R630/AB630</f>
        <v>0.78911564625850339</v>
      </c>
      <c r="AB630" s="4">
        <v>1176</v>
      </c>
      <c r="AC630" s="4">
        <v>73</v>
      </c>
      <c r="AD630" s="4">
        <f>AP630/AC630</f>
        <v>5</v>
      </c>
      <c r="AE630" s="7">
        <f>AF630/(AF630+AH630+AJ630+AL630+AN630+AP630)</f>
        <v>0.22719051371533641</v>
      </c>
      <c r="AF630" s="4">
        <v>60544</v>
      </c>
      <c r="AG630" s="7">
        <f>AH630/(AF630+AH630+AJ630+AL630+AN630+AP630)</f>
        <v>0.27027655821982061</v>
      </c>
      <c r="AH630" s="4">
        <v>72026</v>
      </c>
      <c r="AI630" s="7">
        <f>AJ630/(AF630+AH630+AJ630+AL630+AN630+AP630)</f>
        <v>0.46983376486922585</v>
      </c>
      <c r="AJ630" s="4">
        <v>125206</v>
      </c>
      <c r="AK630" s="7">
        <f>AL630/(AF630+AH630+AJ630+AL630+AN630+AP630)</f>
        <v>2.0882584712371945E-2</v>
      </c>
      <c r="AL630" s="4">
        <v>5565</v>
      </c>
      <c r="AM630" s="7">
        <f>AN630/(AF630+AH630+AJ630+AL630+AN630+AP630)</f>
        <v>1.0446921085218958E-2</v>
      </c>
      <c r="AN630" s="4">
        <v>2784</v>
      </c>
      <c r="AO630" s="7">
        <f>AP630/(AF630+AH630+AJ630+AL630+AN630+AP630)</f>
        <v>1.3696573980261923E-3</v>
      </c>
      <c r="AP630" s="4">
        <v>365</v>
      </c>
      <c r="AQ630" s="6">
        <f>AO630+AM630+AK630+AI630+AG630+AE630</f>
        <v>0.99999999999999989</v>
      </c>
      <c r="AR630" s="4">
        <v>29470</v>
      </c>
      <c r="AS630" s="4">
        <f>AR630/M630</f>
        <v>1178.8</v>
      </c>
      <c r="AT630" s="4">
        <f>AR630/V630</f>
        <v>1605.6377982538163</v>
      </c>
      <c r="AU630" s="7">
        <f>AR630/(AR630+AV630+AY630+BB630)</f>
        <v>0.20152080854497462</v>
      </c>
      <c r="AV630" s="4">
        <v>66445</v>
      </c>
      <c r="AW630" s="4">
        <f>AV630/M630</f>
        <v>2657.8</v>
      </c>
      <c r="AX630" s="7">
        <f>AV630/(AR630+AV630+AY630+BB630)</f>
        <v>0.45436206731492501</v>
      </c>
      <c r="AY630" s="4">
        <v>33650</v>
      </c>
      <c r="AZ630" s="4">
        <f>AY630/M630</f>
        <v>1346</v>
      </c>
      <c r="BA630" s="7">
        <f>AY630/(AR630+AV630+AY630+BB630)</f>
        <v>0.23010435044242947</v>
      </c>
      <c r="BB630" s="4">
        <v>16673</v>
      </c>
      <c r="BC630" s="11">
        <f>BB630/(AR630+AV630+AY630+BB630)</f>
        <v>0.11401277369767092</v>
      </c>
      <c r="BD630" s="9">
        <f>BC630+BA630+AX630+AU630</f>
        <v>1</v>
      </c>
      <c r="BE630" s="14">
        <f>(AF630+AH630+AJ630+AL630+AN630+AP630)</f>
        <v>266490</v>
      </c>
      <c r="BF630" s="14">
        <f t="shared" si="45"/>
        <v>-146238</v>
      </c>
      <c r="BG630" s="13">
        <f>(AF630+AH630+AJ630+AL630+AN630+AP630)-(AR630+AV630+AY630+BB630)</f>
        <v>120252</v>
      </c>
      <c r="BH630" s="13">
        <f t="shared" si="46"/>
        <v>0</v>
      </c>
      <c r="BI630" s="14">
        <f>AF630/W630</f>
        <v>60544</v>
      </c>
      <c r="BJ630" s="14">
        <f>AH630/Y630</f>
        <v>72026</v>
      </c>
      <c r="BK630" s="14">
        <f>AJ630/AA630</f>
        <v>158666.22413793104</v>
      </c>
      <c r="BL630" s="14">
        <f>BI630+BJ630+BK630</f>
        <v>291236.22413793101</v>
      </c>
      <c r="BM630" s="14">
        <f>(AF630/W630)-AF630</f>
        <v>0</v>
      </c>
      <c r="BN630" s="14">
        <f>AH630/Y630-AH630</f>
        <v>0</v>
      </c>
      <c r="BO630" s="14">
        <f>AJ630/AA630-AJ630</f>
        <v>33460.224137931044</v>
      </c>
      <c r="BP630" s="14">
        <f>BG630/S630</f>
        <v>0.14288090643802934</v>
      </c>
      <c r="BQ630" s="14">
        <f>(BG630-CA630)/S630</f>
        <v>0.14447117592359207</v>
      </c>
      <c r="BR630" s="27">
        <f>BQ630-BP630</f>
        <v>1.5902694855627342E-3</v>
      </c>
      <c r="BS630" s="28">
        <f t="shared" si="47"/>
        <v>729528</v>
      </c>
      <c r="BT630" s="11">
        <f>BS630/S630</f>
        <v>0.86680988184747587</v>
      </c>
      <c r="BU630" s="14">
        <f>(BE630-AP630)*1/BT630-(BE630-AP630)</f>
        <v>40891.573729863681</v>
      </c>
      <c r="BV630" s="14">
        <f t="shared" si="48"/>
        <v>0.31663783352185776</v>
      </c>
      <c r="BW630" s="27">
        <f>(AR630+AV630+AY630+BB630)/S630</f>
        <v>0.17375692708382839</v>
      </c>
      <c r="BX630" s="13">
        <f>(AF630+AH630+AJ630+AL630+AN630)/N630</f>
        <v>164.88537794299876</v>
      </c>
      <c r="BY630" s="26">
        <f>BX630/K630</f>
        <v>0.36479065916592646</v>
      </c>
      <c r="BZ630" s="11">
        <f>AP630/BE630</f>
        <v>1.3696573980261923E-3</v>
      </c>
      <c r="CA630" s="15">
        <f>-(BM630+BN630+BO630)/M630</f>
        <v>-1338.4089655172418</v>
      </c>
      <c r="CB630" s="15">
        <f>BG630-CA630</f>
        <v>121590.40896551724</v>
      </c>
      <c r="CC630" s="18">
        <f t="shared" si="49"/>
        <v>0</v>
      </c>
      <c r="CD630" s="17">
        <f>(AF630/(AF630+AH630+AJ630))/(X630/(X630+Z630+AB630))</f>
        <v>1.7850164483892994</v>
      </c>
      <c r="CE630" s="19">
        <f>(AH630/(AF630+AH630+AJ630))/(Z630/(X630+Z630+AB630))</f>
        <v>1.179744343064435</v>
      </c>
      <c r="CF630" s="18">
        <f>(AJ630/(AF630+AH630+AJ630))/(AB630/(X630+Z630+AB630))</f>
        <v>0.76905077793639964</v>
      </c>
      <c r="CG630">
        <f>AH630/Z630</f>
        <v>163.32426303854876</v>
      </c>
      <c r="CH630" s="11">
        <f>BB630/BE630</f>
        <v>6.2565199444632069E-2</v>
      </c>
      <c r="CI630" s="14">
        <f>AY630/V630</f>
        <v>1833.3801123597191</v>
      </c>
      <c r="CJ630" s="14">
        <f>AV630/M630</f>
        <v>2657.8</v>
      </c>
      <c r="CK630" s="17">
        <f>N630/V630</f>
        <v>87.936864824623669</v>
      </c>
      <c r="CL630" s="17">
        <f>(AL630+AN630)/N630</f>
        <v>5.1728624535315983</v>
      </c>
      <c r="CM630" s="14">
        <f>AP630/AC630</f>
        <v>5</v>
      </c>
    </row>
    <row r="631" spans="1:91" x14ac:dyDescent="0.2">
      <c r="A631">
        <v>786</v>
      </c>
      <c r="B631" s="2">
        <v>45170</v>
      </c>
      <c r="C631" s="3" t="s">
        <v>55</v>
      </c>
      <c r="D631" t="s">
        <v>56</v>
      </c>
      <c r="E631" s="3" t="s">
        <v>41</v>
      </c>
      <c r="F631" t="s">
        <v>42</v>
      </c>
      <c r="G631" t="str">
        <f>CONCATENATE(C631,E631)</f>
        <v>YEGSEA</v>
      </c>
      <c r="H631" t="s">
        <v>40</v>
      </c>
      <c r="I631">
        <f>U631/M631</f>
        <v>76</v>
      </c>
      <c r="J631" t="str">
        <f>_xlfn.CONCAT(C631,E631,H631)</f>
        <v>YEGSEAE175</v>
      </c>
      <c r="K631" s="4">
        <v>558</v>
      </c>
      <c r="L631" s="4">
        <f>N631/M631</f>
        <v>69.533333333333331</v>
      </c>
      <c r="M631" s="4">
        <v>15</v>
      </c>
      <c r="N631" s="4">
        <v>1043</v>
      </c>
      <c r="O631" s="4">
        <f>P631/M631</f>
        <v>10</v>
      </c>
      <c r="P631" s="4">
        <v>150</v>
      </c>
      <c r="Q631" s="4">
        <v>270</v>
      </c>
      <c r="R631" s="4">
        <v>623</v>
      </c>
      <c r="S631" s="4">
        <f>U631*K631</f>
        <v>636120</v>
      </c>
      <c r="T631" s="7">
        <f>N631/U631</f>
        <v>0.91491228070175434</v>
      </c>
      <c r="U631" s="4">
        <v>1140</v>
      </c>
      <c r="V631" s="4">
        <v>24.524752475247524</v>
      </c>
      <c r="W631" s="7">
        <f>P631/X631</f>
        <v>1</v>
      </c>
      <c r="X631" s="4">
        <v>150</v>
      </c>
      <c r="Y631" s="7">
        <f>Q631/Z631</f>
        <v>1</v>
      </c>
      <c r="Z631" s="4">
        <v>270</v>
      </c>
      <c r="AA631" s="7">
        <f>R631/AB631</f>
        <v>0.86527777777777781</v>
      </c>
      <c r="AB631" s="4">
        <v>720</v>
      </c>
      <c r="AC631" s="4">
        <v>131</v>
      </c>
      <c r="AD631" s="4">
        <f>AP631/AC631</f>
        <v>5.9694656488549622</v>
      </c>
      <c r="AE631" s="7">
        <f>AF631/(AF631+AH631+AJ631+AL631+AN631+AP631)</f>
        <v>0.20182962574434604</v>
      </c>
      <c r="AF631" s="4">
        <v>39249</v>
      </c>
      <c r="AG631" s="7">
        <f>AH631/(AF631+AH631+AJ631+AL631+AN631+AP631)</f>
        <v>0.25916612672652289</v>
      </c>
      <c r="AH631" s="4">
        <v>50399</v>
      </c>
      <c r="AI631" s="7">
        <f>AJ631/(AF631+AH631+AJ631+AL631+AN631+AP631)</f>
        <v>0.49655466765398576</v>
      </c>
      <c r="AJ631" s="4">
        <v>96563</v>
      </c>
      <c r="AK631" s="7">
        <f>AL631/(AF631+AH631+AJ631+AL631+AN631+AP631)</f>
        <v>2.2410087110343195E-2</v>
      </c>
      <c r="AL631" s="4">
        <v>4358</v>
      </c>
      <c r="AM631" s="7">
        <f>AN631/(AF631+AH631+AJ631+AL631+AN631+AP631)</f>
        <v>1.6018224265424291E-2</v>
      </c>
      <c r="AN631" s="4">
        <v>3115</v>
      </c>
      <c r="AO631" s="7">
        <f>AP631/(AF631+AH631+AJ631+AL631+AN631+AP631)</f>
        <v>4.0212684993777836E-3</v>
      </c>
      <c r="AP631" s="4">
        <v>782</v>
      </c>
      <c r="AQ631" s="6">
        <f>AO631+AM631+AK631+AI631+AG631+AE631</f>
        <v>0.99999999999999989</v>
      </c>
      <c r="AR631" s="4">
        <v>61219</v>
      </c>
      <c r="AS631" s="4">
        <f>AR631/M631</f>
        <v>4081.2666666666669</v>
      </c>
      <c r="AT631" s="4">
        <f>AR631/V631</f>
        <v>2496.2127573677835</v>
      </c>
      <c r="AU631" s="7">
        <f>AR631/(AR631+AV631+AY631+BB631)</f>
        <v>0.33940035703593646</v>
      </c>
      <c r="AV631" s="4">
        <v>49019</v>
      </c>
      <c r="AW631" s="4">
        <f>AV631/M631</f>
        <v>3267.9333333333334</v>
      </c>
      <c r="AX631" s="7">
        <f>AV631/(AR631+AV631+AY631+BB631)</f>
        <v>0.27176311441782075</v>
      </c>
      <c r="AY631" s="4">
        <v>33944</v>
      </c>
      <c r="AZ631" s="4">
        <f>AY631/M631</f>
        <v>2262.9333333333334</v>
      </c>
      <c r="BA631" s="7">
        <f>AY631/(AR631+AV631+AY631+BB631)</f>
        <v>0.18818676749420649</v>
      </c>
      <c r="BB631" s="4">
        <v>36192</v>
      </c>
      <c r="BC631" s="11">
        <f>BB631/(AR631+AV631+AY631+BB631)</f>
        <v>0.20064976105203633</v>
      </c>
      <c r="BD631" s="9">
        <f>BC631+BA631+AX631+AU631</f>
        <v>1</v>
      </c>
      <c r="BE631" s="14">
        <f>(AF631+AH631+AJ631+AL631+AN631+AP631)</f>
        <v>194466</v>
      </c>
      <c r="BF631" s="14">
        <f t="shared" si="45"/>
        <v>-180374</v>
      </c>
      <c r="BG631" s="13">
        <f>(AF631+AH631+AJ631+AL631+AN631+AP631)-(AR631+AV631+AY631+BB631)</f>
        <v>14092</v>
      </c>
      <c r="BH631" s="13">
        <f t="shared" si="46"/>
        <v>0</v>
      </c>
      <c r="BI631" s="14">
        <f>AF631/W631</f>
        <v>39249</v>
      </c>
      <c r="BJ631" s="14">
        <f>AH631/Y631</f>
        <v>50399</v>
      </c>
      <c r="BK631" s="14">
        <f>AJ631/AA631</f>
        <v>111597.68860353129</v>
      </c>
      <c r="BL631" s="14">
        <f>BI631+BJ631+BK631</f>
        <v>201245.68860353128</v>
      </c>
      <c r="BM631" s="14">
        <f>(AF631/W631)-AF631</f>
        <v>0</v>
      </c>
      <c r="BN631" s="14">
        <f>AH631/Y631-AH631</f>
        <v>0</v>
      </c>
      <c r="BO631" s="14">
        <f>AJ631/AA631-AJ631</f>
        <v>15034.688603531293</v>
      </c>
      <c r="BP631" s="14">
        <f>BG631/S631</f>
        <v>2.2153052883103815E-2</v>
      </c>
      <c r="BQ631" s="14">
        <f>(BG631-CA631)/S631</f>
        <v>2.3728718753645153E-2</v>
      </c>
      <c r="BR631" s="27">
        <f>BQ631-BP631</f>
        <v>1.5756658705413373E-3</v>
      </c>
      <c r="BS631" s="28">
        <f t="shared" si="47"/>
        <v>581994</v>
      </c>
      <c r="BT631" s="11">
        <f>BS631/S631</f>
        <v>0.91491228070175434</v>
      </c>
      <c r="BU631" s="14">
        <f>(BE631-AP631)*1/BT631-(BE631-AP631)</f>
        <v>18012.79769894536</v>
      </c>
      <c r="BV631" s="14">
        <f t="shared" si="48"/>
        <v>0.30570647047726845</v>
      </c>
      <c r="BW631" s="27">
        <f>(AR631+AV631+AY631+BB631)/S631</f>
        <v>0.28355341759416464</v>
      </c>
      <c r="BX631" s="13">
        <f>(AF631+AH631+AJ631+AL631+AN631)/N631</f>
        <v>185.69894534995206</v>
      </c>
      <c r="BY631" s="26">
        <f>BX631/K631</f>
        <v>0.33279380887088184</v>
      </c>
      <c r="BZ631" s="11">
        <f>AP631/BE631</f>
        <v>4.0212684993777836E-3</v>
      </c>
      <c r="CA631" s="15">
        <f>-(BM631+BN631+BO631)/M631</f>
        <v>-1002.3125735687529</v>
      </c>
      <c r="CB631" s="15">
        <f>BG631-CA631</f>
        <v>15094.312573568754</v>
      </c>
      <c r="CC631" s="18">
        <f t="shared" si="49"/>
        <v>0</v>
      </c>
      <c r="CD631" s="17">
        <f>(AF631/(AF631+AH631+AJ631))/(X631/(X631+Z631+AB631))</f>
        <v>1.6019053654187991</v>
      </c>
      <c r="CE631" s="19">
        <f>(AH631/(AF631+AH631+AJ631))/(Z631/(X631+Z631+AB631))</f>
        <v>1.1427669567199457</v>
      </c>
      <c r="CF631" s="18">
        <f>(AJ631/(AF631+AH631+AJ631))/(AB631/(X631+Z631+AB631))</f>
        <v>0.82106544010110394</v>
      </c>
      <c r="CG631">
        <f>AH631/Z631</f>
        <v>186.66296296296295</v>
      </c>
      <c r="CH631" s="11">
        <f>BB631/BE631</f>
        <v>0.18610965412977076</v>
      </c>
      <c r="CI631" s="14">
        <f>AY631/V631</f>
        <v>1384.0710536939846</v>
      </c>
      <c r="CJ631" s="14">
        <f>AV631/M631</f>
        <v>3267.9333333333334</v>
      </c>
      <c r="CK631" s="17">
        <f>N631/V631</f>
        <v>42.528461849010903</v>
      </c>
      <c r="CL631" s="17">
        <f>(AL631+AN631)/N631</f>
        <v>7.1649089165867688</v>
      </c>
      <c r="CM631" s="14">
        <f>AP631/AC631</f>
        <v>5.9694656488549622</v>
      </c>
    </row>
    <row r="632" spans="1:91" hidden="1" x14ac:dyDescent="0.2">
      <c r="A632">
        <v>465</v>
      </c>
      <c r="B632" s="2">
        <v>44866</v>
      </c>
      <c r="C632" s="3" t="s">
        <v>37</v>
      </c>
      <c r="D632" t="s">
        <v>38</v>
      </c>
      <c r="E632" s="3" t="s">
        <v>52</v>
      </c>
      <c r="F632" t="s">
        <v>33</v>
      </c>
      <c r="G632" t="str">
        <f>CONCATENATE(C632,E632)</f>
        <v>LAXOGG</v>
      </c>
      <c r="H632" t="s">
        <v>35</v>
      </c>
      <c r="I632">
        <f>U632/M632</f>
        <v>173.76470588235293</v>
      </c>
      <c r="J632" t="str">
        <f>_xlfn.CONCAT(C632,E632,H632)</f>
        <v>LAXOGG737-Max 9</v>
      </c>
      <c r="K632" s="4">
        <v>2486</v>
      </c>
      <c r="L632" s="4">
        <f>N632/M632</f>
        <v>125.47058823529412</v>
      </c>
      <c r="M632" s="4">
        <v>17</v>
      </c>
      <c r="N632" s="4">
        <v>2133</v>
      </c>
      <c r="O632" s="4">
        <f>P632/M632</f>
        <v>19.705882352941178</v>
      </c>
      <c r="P632" s="4">
        <v>335</v>
      </c>
      <c r="Q632" s="4">
        <v>625</v>
      </c>
      <c r="R632" s="4">
        <v>1173</v>
      </c>
      <c r="S632" s="4">
        <f>U632*K632</f>
        <v>7343644</v>
      </c>
      <c r="T632" s="7">
        <f>N632/U632</f>
        <v>0.72207176709546372</v>
      </c>
      <c r="U632" s="4">
        <v>2954</v>
      </c>
      <c r="V632" s="4">
        <v>93.339285714285708</v>
      </c>
      <c r="W632" s="7">
        <f>P632/X632</f>
        <v>0.88157894736842102</v>
      </c>
      <c r="X632" s="4">
        <v>380</v>
      </c>
      <c r="Y632" s="7">
        <f>Q632/Z632</f>
        <v>0.88028169014084512</v>
      </c>
      <c r="Z632" s="4">
        <v>710</v>
      </c>
      <c r="AA632" s="7">
        <f>R632/AB632</f>
        <v>0.62895442359249332</v>
      </c>
      <c r="AB632" s="4">
        <v>1865</v>
      </c>
      <c r="AC632" s="4">
        <v>22921</v>
      </c>
      <c r="AD632" s="4">
        <f>AP632/AC632</f>
        <v>5</v>
      </c>
      <c r="AE632" s="7">
        <f>AF632/(AF632+AH632+AJ632+AL632+AN632+AP632)</f>
        <v>0.21366137392949164</v>
      </c>
      <c r="AF632" s="4">
        <v>147521</v>
      </c>
      <c r="AG632" s="7">
        <f>AH632/(AF632+AH632+AJ632+AL632+AN632+AP632)</f>
        <v>0.22497295214811361</v>
      </c>
      <c r="AH632" s="4">
        <v>155331</v>
      </c>
      <c r="AI632" s="7">
        <f>AJ632/(AF632+AH632+AJ632+AL632+AN632+AP632)</f>
        <v>0.37669438317138415</v>
      </c>
      <c r="AJ632" s="4">
        <v>260086</v>
      </c>
      <c r="AK632" s="7">
        <f>AL632/(AF632+AH632+AJ632+AL632+AN632+AP632)</f>
        <v>1.018911046965499E-2</v>
      </c>
      <c r="AL632" s="4">
        <v>7035</v>
      </c>
      <c r="AM632" s="7">
        <f>AN632/(AF632+AH632+AJ632+AL632+AN632+AP632)</f>
        <v>8.4945462550855035E-3</v>
      </c>
      <c r="AN632" s="4">
        <v>5865</v>
      </c>
      <c r="AO632" s="7">
        <f>AP632/(AF632+AH632+AJ632+AL632+AN632+AP632)</f>
        <v>0.16598763402627009</v>
      </c>
      <c r="AP632" s="4">
        <v>114605</v>
      </c>
      <c r="AQ632" s="6">
        <f>AO632+AM632+AK632+AI632+AG632+AE632</f>
        <v>1</v>
      </c>
      <c r="AR632" s="4">
        <v>316855</v>
      </c>
      <c r="AS632" s="4">
        <f>AR632/M632</f>
        <v>18638.529411764706</v>
      </c>
      <c r="AT632" s="4">
        <f>AR632/V632</f>
        <v>3394.658503921944</v>
      </c>
      <c r="AU632" s="7">
        <f>AR632/(AR632+AV632+AY632+BB632)</f>
        <v>0.35105669888928898</v>
      </c>
      <c r="AV632" s="4">
        <v>86452</v>
      </c>
      <c r="AW632" s="4">
        <f>AV632/M632</f>
        <v>5085.411764705882</v>
      </c>
      <c r="AX632" s="7">
        <f>AV632/(AR632+AV632+AY632+BB632)</f>
        <v>9.5783729883943167E-2</v>
      </c>
      <c r="AY632" s="4">
        <v>275076</v>
      </c>
      <c r="AZ632" s="4">
        <f>AY632/M632</f>
        <v>16180.941176470587</v>
      </c>
      <c r="BA632" s="7">
        <f>AY632/(AR632+AV632+AY632+BB632)</f>
        <v>0.30476802481788218</v>
      </c>
      <c r="BB632" s="4">
        <v>224192</v>
      </c>
      <c r="BC632" s="11">
        <f>BB632/(AR632+AV632+AY632+BB632)</f>
        <v>0.24839154640888569</v>
      </c>
      <c r="BD632" s="9">
        <f>BC632+BA632+AX632+AU632</f>
        <v>1</v>
      </c>
      <c r="BE632" s="14">
        <f>(AF632+AH632+AJ632+AL632+AN632+AP632)</f>
        <v>690443</v>
      </c>
      <c r="BF632" s="14">
        <f t="shared" si="45"/>
        <v>-902575</v>
      </c>
      <c r="BG632" s="13">
        <f>(AF632+AH632+AJ632+AL632+AN632+AP632)-(AR632+AV632+AY632+BB632)</f>
        <v>-212132</v>
      </c>
      <c r="BH632" s="13">
        <f t="shared" si="46"/>
        <v>1</v>
      </c>
      <c r="BI632" s="14">
        <f>AF632/W632</f>
        <v>167337.25373134328</v>
      </c>
      <c r="BJ632" s="14">
        <f>AH632/Y632</f>
        <v>176456.016</v>
      </c>
      <c r="BK632" s="14">
        <f>AJ632/AA632</f>
        <v>413521.21909633419</v>
      </c>
      <c r="BL632" s="14">
        <f>BI632+BJ632+BK632</f>
        <v>757314.48882767744</v>
      </c>
      <c r="BM632" s="14">
        <f>(AF632/W632)-AF632</f>
        <v>19816.253731343284</v>
      </c>
      <c r="BN632" s="14">
        <f>AH632/Y632-AH632</f>
        <v>21125.016000000003</v>
      </c>
      <c r="BO632" s="14">
        <f>AJ632/AA632-AJ632</f>
        <v>153435.21909633419</v>
      </c>
      <c r="BP632" s="14">
        <f>BG632/S632</f>
        <v>-2.888647652309943E-2</v>
      </c>
      <c r="BQ632" s="14">
        <f>(BG632-CA632)/S632</f>
        <v>-2.732949594131872E-2</v>
      </c>
      <c r="BR632" s="27">
        <f>BQ632-BP632</f>
        <v>1.5569805817807099E-3</v>
      </c>
      <c r="BS632" s="28">
        <f t="shared" si="47"/>
        <v>5302638</v>
      </c>
      <c r="BT632" s="11">
        <f>BS632/S632</f>
        <v>0.72207176709546372</v>
      </c>
      <c r="BU632" s="14">
        <f>(BE632-AP632)*1/BT632-(BE632-AP632)</f>
        <v>221642.2869198313</v>
      </c>
      <c r="BV632" s="14">
        <f t="shared" si="48"/>
        <v>9.4019127288850063E-2</v>
      </c>
      <c r="BW632" s="27">
        <f>(AR632+AV632+AY632+BB632)/S632</f>
        <v>0.1229056038119495</v>
      </c>
      <c r="BX632" s="13">
        <f>(AF632+AH632+AJ632+AL632+AN632)/N632</f>
        <v>269.96624472573842</v>
      </c>
      <c r="BY632" s="26">
        <f>BX632/K632</f>
        <v>0.10859462780600902</v>
      </c>
      <c r="BZ632" s="11">
        <f>AP632/BE632</f>
        <v>0.16598763402627009</v>
      </c>
      <c r="CA632" s="15">
        <f>-(BM632+BN632+BO632)/M632</f>
        <v>-11433.911107510439</v>
      </c>
      <c r="CB632" s="15">
        <f>BG632-CA632</f>
        <v>-200698.08889248956</v>
      </c>
      <c r="CC632" s="18">
        <f t="shared" si="49"/>
        <v>1</v>
      </c>
      <c r="CD632" s="17">
        <f>(AF632/(AF632+AH632+AJ632))/(X632/(X632+Z632+AB632))</f>
        <v>2.0378263353672117</v>
      </c>
      <c r="CE632" s="19">
        <f>(AH632/(AF632+AH632+AJ632))/(Z632/(X632+Z632+AB632))</f>
        <v>1.1484093212376376</v>
      </c>
      <c r="CF632" s="18">
        <f>(AJ632/(AF632+AH632+AJ632))/(AB632/(X632+Z632+AB632))</f>
        <v>0.73204041527170882</v>
      </c>
      <c r="CG632">
        <f>AH632/Z632</f>
        <v>218.77605633802816</v>
      </c>
      <c r="CH632" s="11">
        <f>BB632/BE632</f>
        <v>0.32470747042116438</v>
      </c>
      <c r="CI632" s="14">
        <f>AY632/V632</f>
        <v>2947.0549072125505</v>
      </c>
      <c r="CJ632" s="14">
        <f>AV632/M632</f>
        <v>5085.411764705882</v>
      </c>
      <c r="CK632" s="17">
        <f>N632/V632</f>
        <v>22.852114023340349</v>
      </c>
      <c r="CL632" s="17">
        <f>(AL632+AN632)/N632</f>
        <v>6.0478199718706049</v>
      </c>
      <c r="CM632" s="14">
        <f>AP632/AC632</f>
        <v>5</v>
      </c>
    </row>
    <row r="633" spans="1:91" hidden="1" x14ac:dyDescent="0.2">
      <c r="A633">
        <v>1000</v>
      </c>
      <c r="B633" s="2">
        <v>45200</v>
      </c>
      <c r="C633" s="3" t="s">
        <v>53</v>
      </c>
      <c r="D633" t="s">
        <v>54</v>
      </c>
      <c r="E633" s="3" t="s">
        <v>37</v>
      </c>
      <c r="F633" t="s">
        <v>38</v>
      </c>
      <c r="G633" t="str">
        <f>CONCATENATE(C633,E633)</f>
        <v>YVRLAX</v>
      </c>
      <c r="H633" t="s">
        <v>47</v>
      </c>
      <c r="I633">
        <f>U633/M633</f>
        <v>150</v>
      </c>
      <c r="J633" t="str">
        <f>_xlfn.CONCAT(C633,E633,H633)</f>
        <v>YVRLAXA320</v>
      </c>
      <c r="K633" s="4">
        <v>1080</v>
      </c>
      <c r="L633" s="4">
        <f>N633/M633</f>
        <v>131.80000000000001</v>
      </c>
      <c r="M633" s="4">
        <v>15</v>
      </c>
      <c r="N633" s="4">
        <v>1977</v>
      </c>
      <c r="O633" s="4">
        <f>P633/M633</f>
        <v>20</v>
      </c>
      <c r="P633" s="4">
        <v>300</v>
      </c>
      <c r="Q633" s="4">
        <v>555</v>
      </c>
      <c r="R633" s="4">
        <v>1122</v>
      </c>
      <c r="S633" s="4">
        <f>U633*K633</f>
        <v>2430000</v>
      </c>
      <c r="T633" s="7">
        <f>N633/U633</f>
        <v>0.87866666666666671</v>
      </c>
      <c r="U633" s="4">
        <v>2250</v>
      </c>
      <c r="V633" s="4">
        <v>9.7046764894298523</v>
      </c>
      <c r="W633" s="7">
        <f>P633/X633</f>
        <v>1</v>
      </c>
      <c r="X633" s="4">
        <v>300</v>
      </c>
      <c r="Y633" s="7">
        <f>Q633/Z633</f>
        <v>1</v>
      </c>
      <c r="Z633" s="4">
        <v>555</v>
      </c>
      <c r="AA633" s="7">
        <f>R633/AB633</f>
        <v>0.80430107526881722</v>
      </c>
      <c r="AB633" s="4">
        <v>1395</v>
      </c>
      <c r="AC633" s="4">
        <v>11</v>
      </c>
      <c r="AD633" s="4">
        <f>AP633/AC633</f>
        <v>6</v>
      </c>
      <c r="AE633" s="7">
        <f>AF633/(AF633+AH633+AJ633+AL633+AN633+AP633)</f>
        <v>0.2573243769828728</v>
      </c>
      <c r="AF633" s="4">
        <v>128638</v>
      </c>
      <c r="AG633" s="7">
        <f>AH633/(AF633+AH633+AJ633+AL633+AN633+AP633)</f>
        <v>0.25357567222637856</v>
      </c>
      <c r="AH633" s="4">
        <v>126764</v>
      </c>
      <c r="AI633" s="7">
        <f>AJ633/(AF633+AH633+AJ633+AL633+AN633+AP633)</f>
        <v>0.46427128300120424</v>
      </c>
      <c r="AJ633" s="4">
        <v>232092</v>
      </c>
      <c r="AK633" s="7">
        <f>AL633/(AF633+AH633+AJ633+AL633+AN633+AP633)</f>
        <v>1.571895516357075E-2</v>
      </c>
      <c r="AL633" s="4">
        <v>7858</v>
      </c>
      <c r="AM633" s="7">
        <f>AN633/(AF633+AH633+AJ633+AL633+AN633+AP633)</f>
        <v>8.977687805307397E-3</v>
      </c>
      <c r="AN633" s="4">
        <v>4488</v>
      </c>
      <c r="AO633" s="7">
        <f>AP633/(AF633+AH633+AJ633+AL633+AN633+AP633)</f>
        <v>1.3202482066628526E-4</v>
      </c>
      <c r="AP633" s="4">
        <v>66</v>
      </c>
      <c r="AQ633" s="6">
        <f>AO633+AM633+AK633+AI633+AG633+AE633</f>
        <v>1</v>
      </c>
      <c r="AR633" s="4">
        <v>39908</v>
      </c>
      <c r="AS633" s="4">
        <f>AR633/M633</f>
        <v>2660.5333333333333</v>
      </c>
      <c r="AT633" s="4">
        <f>AR633/V633</f>
        <v>4112.2442405439306</v>
      </c>
      <c r="AU633" s="7">
        <f>AR633/(AR633+AV633+AY633+BB633)</f>
        <v>0.22218510600391947</v>
      </c>
      <c r="AV633" s="4">
        <v>86382</v>
      </c>
      <c r="AW633" s="4">
        <f>AV633/M633</f>
        <v>5758.8</v>
      </c>
      <c r="AX633" s="7">
        <f>AV633/(AR633+AV633+AY633+BB633)</f>
        <v>0.480925975414217</v>
      </c>
      <c r="AY633" s="4">
        <v>23150</v>
      </c>
      <c r="AZ633" s="4">
        <f>AY633/M633</f>
        <v>1543.3333333333333</v>
      </c>
      <c r="BA633" s="7">
        <f>AY633/(AR633+AV633+AY633+BB633)</f>
        <v>0.12888606805629788</v>
      </c>
      <c r="BB633" s="4">
        <v>30176</v>
      </c>
      <c r="BC633" s="11">
        <f>BB633/(AR633+AV633+AY633+BB633)</f>
        <v>0.16800285052556566</v>
      </c>
      <c r="BD633" s="9">
        <f>BC633+BA633+AX633+AU633</f>
        <v>1</v>
      </c>
      <c r="BE633" s="14">
        <f>(AF633+AH633+AJ633+AL633+AN633+AP633)</f>
        <v>499906</v>
      </c>
      <c r="BF633" s="14">
        <f t="shared" si="45"/>
        <v>-179616</v>
      </c>
      <c r="BG633" s="13">
        <f>(AF633+AH633+AJ633+AL633+AN633+AP633)-(AR633+AV633+AY633+BB633)</f>
        <v>320290</v>
      </c>
      <c r="BH633" s="13">
        <f t="shared" si="46"/>
        <v>0</v>
      </c>
      <c r="BI633" s="14">
        <f>AF633/W633</f>
        <v>128638</v>
      </c>
      <c r="BJ633" s="14">
        <f>AH633/Y633</f>
        <v>126764</v>
      </c>
      <c r="BK633" s="14">
        <f>AJ633/AA633</f>
        <v>288563.58288770053</v>
      </c>
      <c r="BL633" s="14">
        <f>BI633+BJ633+BK633</f>
        <v>543965.58288770053</v>
      </c>
      <c r="BM633" s="14">
        <f>(AF633/W633)-AF633</f>
        <v>0</v>
      </c>
      <c r="BN633" s="14">
        <f>AH633/Y633-AH633</f>
        <v>0</v>
      </c>
      <c r="BO633" s="14">
        <f>AJ633/AA633-AJ633</f>
        <v>56471.582887700526</v>
      </c>
      <c r="BP633" s="14">
        <f>BG633/S633</f>
        <v>0.13180658436213991</v>
      </c>
      <c r="BQ633" s="14">
        <f>(BG633-CA633)/S633</f>
        <v>0.13335587333025242</v>
      </c>
      <c r="BR633" s="27">
        <f>BQ633-BP633</f>
        <v>1.5492889681125166E-3</v>
      </c>
      <c r="BS633" s="28">
        <f t="shared" si="47"/>
        <v>2135160</v>
      </c>
      <c r="BT633" s="11">
        <f>BS633/S633</f>
        <v>0.87866666666666671</v>
      </c>
      <c r="BU633" s="14">
        <f>(BE633-AP633)*1/BT633-(BE633-AP633)</f>
        <v>69021.911987860338</v>
      </c>
      <c r="BV633" s="14">
        <f t="shared" si="48"/>
        <v>0.20572263374485597</v>
      </c>
      <c r="BW633" s="27">
        <f>(AR633+AV633+AY633+BB633)/S633</f>
        <v>7.3916049382716051E-2</v>
      </c>
      <c r="BX633" s="13">
        <f>(AF633+AH633+AJ633+AL633+AN633)/N633</f>
        <v>252.82751643904908</v>
      </c>
      <c r="BY633" s="26">
        <f>BX633/K633</f>
        <v>0.23409955225837878</v>
      </c>
      <c r="BZ633" s="11">
        <f>AP633/BE633</f>
        <v>1.3202482066628526E-4</v>
      </c>
      <c r="CA633" s="15">
        <f>-(BM633+BN633+BO633)/M633</f>
        <v>-3764.7721925133683</v>
      </c>
      <c r="CB633" s="15">
        <f>BG633-CA633</f>
        <v>324054.7721925134</v>
      </c>
      <c r="CC633" s="18">
        <f t="shared" si="49"/>
        <v>0</v>
      </c>
      <c r="CD633" s="17">
        <f>(AF633/(AF633+AH633+AJ633))/(X633/(X633+Z633+AB633))</f>
        <v>1.9790705116370664</v>
      </c>
      <c r="CE633" s="19">
        <f>(AH633/(AF633+AH633+AJ633))/(Z633/(X633+Z633+AB633))</f>
        <v>1.0541834527360503</v>
      </c>
      <c r="CF633" s="18">
        <f>(AJ633/(AF633+AH633+AJ633))/(AB633/(X633+Z633+AB633))</f>
        <v>0.76789034425833136</v>
      </c>
      <c r="CG633">
        <f>AH633/Z633</f>
        <v>228.40360360360361</v>
      </c>
      <c r="CH633" s="11">
        <f>BB633/BE633</f>
        <v>6.036334830948218E-2</v>
      </c>
      <c r="CI633" s="14">
        <f>AY633/V633</f>
        <v>2385.4478843488018</v>
      </c>
      <c r="CJ633" s="14">
        <f>AV633/M633</f>
        <v>5758.8</v>
      </c>
      <c r="CK633" s="17">
        <f>N633/V633</f>
        <v>203.71621889233614</v>
      </c>
      <c r="CL633" s="17">
        <f>(AL633+AN633)/N633</f>
        <v>6.2448153768335866</v>
      </c>
      <c r="CM633" s="14">
        <f>AP633/AC633</f>
        <v>6</v>
      </c>
    </row>
    <row r="634" spans="1:91" hidden="1" x14ac:dyDescent="0.2">
      <c r="A634">
        <v>665</v>
      </c>
      <c r="B634" s="2">
        <v>45170</v>
      </c>
      <c r="C634" s="3" t="s">
        <v>37</v>
      </c>
      <c r="D634" t="s">
        <v>38</v>
      </c>
      <c r="E634" s="3" t="s">
        <v>32</v>
      </c>
      <c r="F634" t="s">
        <v>33</v>
      </c>
      <c r="G634" t="str">
        <f>CONCATENATE(C634,E634)</f>
        <v>LAXHNL</v>
      </c>
      <c r="H634" t="s">
        <v>35</v>
      </c>
      <c r="I634">
        <f>U634/M634</f>
        <v>183.625</v>
      </c>
      <c r="J634" t="str">
        <f>_xlfn.CONCAT(C634,E634,H634)</f>
        <v>LAXHNL737-Max 9</v>
      </c>
      <c r="K634" s="4">
        <v>2556</v>
      </c>
      <c r="L634" s="4">
        <f>N634/M634</f>
        <v>165.5</v>
      </c>
      <c r="M634" s="4">
        <v>8</v>
      </c>
      <c r="N634" s="4">
        <v>1324</v>
      </c>
      <c r="O634" s="4">
        <f>P634/M634</f>
        <v>23.75</v>
      </c>
      <c r="P634" s="4">
        <v>190</v>
      </c>
      <c r="Q634" s="4">
        <v>307</v>
      </c>
      <c r="R634" s="4">
        <v>827</v>
      </c>
      <c r="S634" s="4">
        <f>U634*K634</f>
        <v>3754764</v>
      </c>
      <c r="T634" s="7">
        <f>N634/U634</f>
        <v>0.90129339686861809</v>
      </c>
      <c r="U634" s="4">
        <v>1469</v>
      </c>
      <c r="V634" s="4">
        <v>47.286266157461803</v>
      </c>
      <c r="W634" s="7">
        <f>P634/X634</f>
        <v>1</v>
      </c>
      <c r="X634" s="4">
        <v>190</v>
      </c>
      <c r="Y634" s="7">
        <f>Q634/Z634</f>
        <v>0.86478873239436616</v>
      </c>
      <c r="Z634" s="4">
        <v>355</v>
      </c>
      <c r="AA634" s="7">
        <f>R634/AB634</f>
        <v>0.89502164502164505</v>
      </c>
      <c r="AB634" s="4">
        <v>924</v>
      </c>
      <c r="AC634" s="4">
        <v>3882</v>
      </c>
      <c r="AD634" s="4">
        <f>AP634/AC634</f>
        <v>5.9992272024729525</v>
      </c>
      <c r="AE634" s="7">
        <f>AF634/(AF634+AH634+AJ634+AL634+AN634+AP634)</f>
        <v>0.19351182309494153</v>
      </c>
      <c r="AF634" s="4">
        <v>94922</v>
      </c>
      <c r="AG634" s="7">
        <f>AH634/(AF634+AH634+AJ634+AL634+AN634+AP634)</f>
        <v>0.21761670706572372</v>
      </c>
      <c r="AH634" s="4">
        <v>106746</v>
      </c>
      <c r="AI634" s="7">
        <f>AJ634/(AF634+AH634+AJ634+AL634+AN634+AP634)</f>
        <v>0.51778204080134882</v>
      </c>
      <c r="AJ634" s="4">
        <v>253984</v>
      </c>
      <c r="AK634" s="7">
        <f>AL634/(AF634+AH634+AJ634+AL634+AN634+AP634)</f>
        <v>1.1809843778986919E-2</v>
      </c>
      <c r="AL634" s="4">
        <v>5793</v>
      </c>
      <c r="AM634" s="7">
        <f>AN634/(AF634+AH634+AJ634+AL634+AN634+AP634)</f>
        <v>1.1801689217427113E-2</v>
      </c>
      <c r="AN634" s="4">
        <v>5789</v>
      </c>
      <c r="AO634" s="7">
        <f>AP634/(AF634+AH634+AJ634+AL634+AN634+AP634)</f>
        <v>4.7477896041571953E-2</v>
      </c>
      <c r="AP634" s="4">
        <v>23289</v>
      </c>
      <c r="AQ634" s="6">
        <f>AO634+AM634+AK634+AI634+AG634+AE634</f>
        <v>1</v>
      </c>
      <c r="AR634" s="4">
        <v>207933</v>
      </c>
      <c r="AS634" s="4">
        <f>AR634/M634</f>
        <v>25991.625</v>
      </c>
      <c r="AT634" s="4">
        <f>AR634/V634</f>
        <v>4397.323301179872</v>
      </c>
      <c r="AU634" s="7">
        <f>AR634/(AR634+AV634+AY634+BB634)</f>
        <v>0.39950775544552741</v>
      </c>
      <c r="AV634" s="4">
        <v>54265</v>
      </c>
      <c r="AW634" s="4">
        <f>AV634/M634</f>
        <v>6783.125</v>
      </c>
      <c r="AX634" s="7">
        <f>AV634/(AR634+AV634+AY634+BB634)</f>
        <v>0.10426093188311401</v>
      </c>
      <c r="AY634" s="4">
        <v>111911</v>
      </c>
      <c r="AZ634" s="4">
        <f>AY634/M634</f>
        <v>13988.875</v>
      </c>
      <c r="BA634" s="7">
        <f>AY634/(AR634+AV634+AY634+BB634)</f>
        <v>0.21501787796869387</v>
      </c>
      <c r="BB634" s="4">
        <v>146364</v>
      </c>
      <c r="BC634" s="11">
        <f>BB634/(AR634+AV634+AY634+BB634)</f>
        <v>0.28121343470266469</v>
      </c>
      <c r="BD634" s="9">
        <f>BC634+BA634+AX634+AU634</f>
        <v>1</v>
      </c>
      <c r="BE634" s="14">
        <f>(AF634+AH634+AJ634+AL634+AN634+AP634)</f>
        <v>490523</v>
      </c>
      <c r="BF634" s="14">
        <f t="shared" si="45"/>
        <v>-520473</v>
      </c>
      <c r="BG634" s="13">
        <f>(AF634+AH634+AJ634+AL634+AN634+AP634)-(AR634+AV634+AY634+BB634)</f>
        <v>-29950</v>
      </c>
      <c r="BH634" s="13">
        <f t="shared" si="46"/>
        <v>1</v>
      </c>
      <c r="BI634" s="14">
        <f>AF634/W634</f>
        <v>94922</v>
      </c>
      <c r="BJ634" s="14">
        <f>AH634/Y634</f>
        <v>123435.92833876223</v>
      </c>
      <c r="BK634" s="14">
        <f>AJ634/AA634</f>
        <v>283774.14268440142</v>
      </c>
      <c r="BL634" s="14">
        <f>BI634+BJ634+BK634</f>
        <v>502132.07102316362</v>
      </c>
      <c r="BM634" s="14">
        <f>(AF634/W634)-AF634</f>
        <v>0</v>
      </c>
      <c r="BN634" s="14">
        <f>AH634/Y634-AH634</f>
        <v>16689.928338762227</v>
      </c>
      <c r="BO634" s="14">
        <f>AJ634/AA634-AJ634</f>
        <v>29790.14268440142</v>
      </c>
      <c r="BP634" s="14">
        <f>BG634/S634</f>
        <v>-7.9765332787892929E-3</v>
      </c>
      <c r="BQ634" s="14">
        <f>(BG634-CA634)/S634</f>
        <v>-6.4291633567661096E-3</v>
      </c>
      <c r="BR634" s="27">
        <f>BQ634-BP634</f>
        <v>1.5473699220231833E-3</v>
      </c>
      <c r="BS634" s="28">
        <f t="shared" si="47"/>
        <v>3384144</v>
      </c>
      <c r="BT634" s="11">
        <f>BS634/S634</f>
        <v>0.90129339686861809</v>
      </c>
      <c r="BU634" s="14">
        <f>(BE634-AP634)*1/BT634-(BE634-AP634)</f>
        <v>51169.88670694863</v>
      </c>
      <c r="BV634" s="14">
        <f t="shared" si="48"/>
        <v>0.13064016806382506</v>
      </c>
      <c r="BW634" s="27">
        <f>(AR634+AV634+AY634+BB634)/S634</f>
        <v>0.13861670134261433</v>
      </c>
      <c r="BX634" s="13">
        <f>(AF634+AH634+AJ634+AL634+AN634)/N634</f>
        <v>352.89577039274923</v>
      </c>
      <c r="BY634" s="26">
        <f>BX634/K634</f>
        <v>0.13806563786883772</v>
      </c>
      <c r="BZ634" s="11">
        <f>AP634/BE634</f>
        <v>4.7477896041571953E-2</v>
      </c>
      <c r="CA634" s="15">
        <f>-(BM634+BN634+BO634)/M634</f>
        <v>-5810.008877895456</v>
      </c>
      <c r="CB634" s="15">
        <f>BG634-CA634</f>
        <v>-24139.991122104544</v>
      </c>
      <c r="CC634" s="18">
        <f t="shared" si="49"/>
        <v>1</v>
      </c>
      <c r="CD634" s="17">
        <f>(AF634/(AF634+AH634+AJ634))/(X634/(X634+Z634+AB634))</f>
        <v>1.6106522891199981</v>
      </c>
      <c r="CE634" s="19">
        <f>(AH634/(AF634+AH634+AJ634))/(Z634/(X634+Z634+AB634))</f>
        <v>0.96941954590252533</v>
      </c>
      <c r="CF634" s="18">
        <f>(AJ634/(AF634+AH634+AJ634))/(AB634/(X634+Z634+AB634))</f>
        <v>0.88618195483961459</v>
      </c>
      <c r="CG634">
        <f>AH634/Z634</f>
        <v>300.6929577464789</v>
      </c>
      <c r="CH634" s="11">
        <f>BB634/BE634</f>
        <v>0.29838356203480776</v>
      </c>
      <c r="CI634" s="14">
        <f>AY634/V634</f>
        <v>2366.6702637789126</v>
      </c>
      <c r="CJ634" s="14">
        <f>AV634/M634</f>
        <v>6783.125</v>
      </c>
      <c r="CK634" s="17">
        <f>N634/V634</f>
        <v>27.999673215709631</v>
      </c>
      <c r="CL634" s="17">
        <f>(AL634+AN634)/N634</f>
        <v>8.7477341389728096</v>
      </c>
      <c r="CM634" s="14">
        <f>AP634/AC634</f>
        <v>5.9992272024729525</v>
      </c>
    </row>
    <row r="635" spans="1:91" x14ac:dyDescent="0.2">
      <c r="A635">
        <v>840</v>
      </c>
      <c r="B635" s="2">
        <v>45200</v>
      </c>
      <c r="C635" s="3" t="s">
        <v>46</v>
      </c>
      <c r="D635" t="s">
        <v>42</v>
      </c>
      <c r="E635" s="3" t="s">
        <v>43</v>
      </c>
      <c r="F635" t="s">
        <v>38</v>
      </c>
      <c r="G635" t="str">
        <f>CONCATENATE(C635,E635)</f>
        <v>GEGSFO</v>
      </c>
      <c r="H635" t="s">
        <v>40</v>
      </c>
      <c r="I635">
        <f>U635/M635</f>
        <v>76.5</v>
      </c>
      <c r="J635" t="str">
        <f>_xlfn.CONCAT(C635,E635,H635)</f>
        <v>GEGSFOE175</v>
      </c>
      <c r="K635" s="4">
        <v>732</v>
      </c>
      <c r="L635" s="4">
        <f>N635/M635</f>
        <v>68.214285714285708</v>
      </c>
      <c r="M635" s="4">
        <v>14</v>
      </c>
      <c r="N635" s="4">
        <v>955</v>
      </c>
      <c r="O635" s="4">
        <f>P635/M635</f>
        <v>10.214285714285714</v>
      </c>
      <c r="P635" s="4">
        <v>143</v>
      </c>
      <c r="Q635" s="4">
        <v>257</v>
      </c>
      <c r="R635" s="4">
        <v>556</v>
      </c>
      <c r="S635" s="4">
        <f>U635*K635</f>
        <v>783972</v>
      </c>
      <c r="T635" s="7">
        <f>N635/U635</f>
        <v>0.89169000933706821</v>
      </c>
      <c r="U635" s="4">
        <v>1071</v>
      </c>
      <c r="V635" s="4">
        <v>31.551131090487232</v>
      </c>
      <c r="W635" s="7">
        <f>P635/X635</f>
        <v>1</v>
      </c>
      <c r="X635" s="4">
        <v>143</v>
      </c>
      <c r="Y635" s="7">
        <f>Q635/Z635</f>
        <v>1</v>
      </c>
      <c r="Z635" s="4">
        <v>257</v>
      </c>
      <c r="AA635" s="7">
        <f>R635/AB635</f>
        <v>0.82738095238095233</v>
      </c>
      <c r="AB635" s="4">
        <v>672</v>
      </c>
      <c r="AC635" s="4">
        <v>75</v>
      </c>
      <c r="AD635" s="4">
        <f>AP635/AC635</f>
        <v>5.9466666666666663</v>
      </c>
      <c r="AE635" s="7">
        <f>AF635/(AF635+AH635+AJ635+AL635+AN635+AP635)</f>
        <v>0.21313234331798595</v>
      </c>
      <c r="AF635" s="4">
        <v>36153</v>
      </c>
      <c r="AG635" s="7">
        <f>AH635/(AF635+AH635+AJ635+AL635+AN635+AP635)</f>
        <v>0.27334091860376003</v>
      </c>
      <c r="AH635" s="4">
        <v>46366</v>
      </c>
      <c r="AI635" s="7">
        <f>AJ635/(AF635+AH635+AJ635+AL635+AN635+AP635)</f>
        <v>0.47816090598784394</v>
      </c>
      <c r="AJ635" s="4">
        <v>81109</v>
      </c>
      <c r="AK635" s="7">
        <f>AL635/(AF635+AH635+AJ635+AL635+AN635+AP635)</f>
        <v>2.2903193477453471E-2</v>
      </c>
      <c r="AL635" s="4">
        <v>3885</v>
      </c>
      <c r="AM635" s="7">
        <f>AN635/(AF635+AH635+AJ635+AL635+AN635+AP635)</f>
        <v>9.8333402111692118E-3</v>
      </c>
      <c r="AN635" s="4">
        <v>1668</v>
      </c>
      <c r="AO635" s="7">
        <f>AP635/(AF635+AH635+AJ635+AL635+AN635+AP635)</f>
        <v>2.6292984017874514E-3</v>
      </c>
      <c r="AP635" s="4">
        <v>446</v>
      </c>
      <c r="AQ635" s="6">
        <f>AO635+AM635+AK635+AI635+AG635+AE635</f>
        <v>1</v>
      </c>
      <c r="AR635" s="4">
        <v>78759</v>
      </c>
      <c r="AS635" s="4">
        <f>AR635/M635</f>
        <v>5625.6428571428569</v>
      </c>
      <c r="AT635" s="4">
        <f>AR635/V635</f>
        <v>2496.2338045543506</v>
      </c>
      <c r="AU635" s="7">
        <f>AR635/(AR635+AV635+AY635+BB635)</f>
        <v>0.36537266072240415</v>
      </c>
      <c r="AV635" s="4">
        <v>46568</v>
      </c>
      <c r="AW635" s="4">
        <f>AV635/M635</f>
        <v>3326.2857142857142</v>
      </c>
      <c r="AX635" s="7">
        <f>AV635/(AR635+AV635+AY635+BB635)</f>
        <v>0.21603466352443426</v>
      </c>
      <c r="AY635" s="4">
        <v>43669</v>
      </c>
      <c r="AZ635" s="4">
        <f>AY635/M635</f>
        <v>3119.2142857142858</v>
      </c>
      <c r="BA635" s="7">
        <f>AY635/(AR635+AV635+AY635+BB635)</f>
        <v>0.20258584696462206</v>
      </c>
      <c r="BB635" s="4">
        <v>46562</v>
      </c>
      <c r="BC635" s="11">
        <f>BB635/(AR635+AV635+AY635+BB635)</f>
        <v>0.21600682878853952</v>
      </c>
      <c r="BD635" s="9">
        <f>BC635+BA635+AX635+AU635</f>
        <v>1</v>
      </c>
      <c r="BE635" s="14">
        <f>(AF635+AH635+AJ635+AL635+AN635+AP635)</f>
        <v>169627</v>
      </c>
      <c r="BF635" s="14">
        <f t="shared" si="45"/>
        <v>-215558</v>
      </c>
      <c r="BG635" s="13">
        <f>(AF635+AH635+AJ635+AL635+AN635+AP635)-(AR635+AV635+AY635+BB635)</f>
        <v>-45931</v>
      </c>
      <c r="BH635" s="13">
        <f t="shared" si="46"/>
        <v>1</v>
      </c>
      <c r="BI635" s="14">
        <f>AF635/W635</f>
        <v>36153</v>
      </c>
      <c r="BJ635" s="14">
        <f>AH635/Y635</f>
        <v>46366</v>
      </c>
      <c r="BK635" s="14">
        <f>AJ635/AA635</f>
        <v>98031.021582733825</v>
      </c>
      <c r="BL635" s="14">
        <f>BI635+BJ635+BK635</f>
        <v>180550.02158273384</v>
      </c>
      <c r="BM635" s="14">
        <f>(AF635/W635)-AF635</f>
        <v>0</v>
      </c>
      <c r="BN635" s="14">
        <f>AH635/Y635-AH635</f>
        <v>0</v>
      </c>
      <c r="BO635" s="14">
        <f>AJ635/AA635-AJ635</f>
        <v>16922.021582733825</v>
      </c>
      <c r="BP635" s="14">
        <f>BG635/S635</f>
        <v>-5.8587551596230476E-2</v>
      </c>
      <c r="BQ635" s="14">
        <f>(BG635-CA635)/S635</f>
        <v>-5.7045767160895891E-2</v>
      </c>
      <c r="BR635" s="27">
        <f>BQ635-BP635</f>
        <v>1.5417844353345853E-3</v>
      </c>
      <c r="BS635" s="28">
        <f t="shared" si="47"/>
        <v>699060</v>
      </c>
      <c r="BT635" s="11">
        <f>BS635/S635</f>
        <v>0.89169000933706821</v>
      </c>
      <c r="BU635" s="14">
        <f>(BE635-AP635)*1/BT635-(BE635-AP635)</f>
        <v>20549.734031413594</v>
      </c>
      <c r="BV635" s="14">
        <f t="shared" si="48"/>
        <v>0.21636869684121371</v>
      </c>
      <c r="BW635" s="27">
        <f>(AR635+AV635+AY635+BB635)/S635</f>
        <v>0.27495624843744421</v>
      </c>
      <c r="BX635" s="13">
        <f>(AF635+AH635+AJ635+AL635+AN635)/N635</f>
        <v>177.15287958115184</v>
      </c>
      <c r="BY635" s="26">
        <f>BX635/K635</f>
        <v>0.24201213057534404</v>
      </c>
      <c r="BZ635" s="11">
        <f>AP635/BE635</f>
        <v>2.6292984017874514E-3</v>
      </c>
      <c r="CA635" s="15">
        <f>-(BM635+BN635+BO635)/M635</f>
        <v>-1208.7158273381303</v>
      </c>
      <c r="CB635" s="15">
        <f>BG635-CA635</f>
        <v>-44722.284172661872</v>
      </c>
      <c r="CC635" s="18">
        <f t="shared" si="49"/>
        <v>1</v>
      </c>
      <c r="CD635" s="17">
        <f>(AF635/(AF635+AH635+AJ635))/(X635/(X635+Z635+AB635))</f>
        <v>1.656324656593559</v>
      </c>
      <c r="CE635" s="19">
        <f>(AH635/(AF635+AH635+AJ635))/(Z635/(X635+Z635+AB635))</f>
        <v>1.1819624261124146</v>
      </c>
      <c r="CF635" s="18">
        <f>(AJ635/(AF635+AH635+AJ635))/(AB635/(X635+Z635+AB635))</f>
        <v>0.79074587886343817</v>
      </c>
      <c r="CG635">
        <f>AH635/Z635</f>
        <v>180.41245136186771</v>
      </c>
      <c r="CH635" s="11">
        <f>BB635/BE635</f>
        <v>0.27449639503145135</v>
      </c>
      <c r="CI635" s="14">
        <f>AY635/V635</f>
        <v>1384.0708237926324</v>
      </c>
      <c r="CJ635" s="14">
        <f>AV635/M635</f>
        <v>3326.2857142857142</v>
      </c>
      <c r="CK635" s="17">
        <f>N635/V635</f>
        <v>30.268328487530376</v>
      </c>
      <c r="CL635" s="17">
        <f>(AL635+AN635)/N635</f>
        <v>5.8146596858638739</v>
      </c>
      <c r="CM635" s="14">
        <f>AP635/AC635</f>
        <v>5.9466666666666663</v>
      </c>
    </row>
    <row r="636" spans="1:91" hidden="1" x14ac:dyDescent="0.2">
      <c r="A636">
        <v>425</v>
      </c>
      <c r="B636" s="2">
        <v>44866</v>
      </c>
      <c r="C636" s="3" t="s">
        <v>32</v>
      </c>
      <c r="D636" t="s">
        <v>33</v>
      </c>
      <c r="E636" s="3" t="s">
        <v>37</v>
      </c>
      <c r="F636" t="s">
        <v>38</v>
      </c>
      <c r="G636" t="str">
        <f>CONCATENATE(C636,E636)</f>
        <v>HNLLAX</v>
      </c>
      <c r="H636" t="s">
        <v>31</v>
      </c>
      <c r="I636">
        <f>U636/M636</f>
        <v>151.14285714285714</v>
      </c>
      <c r="J636" t="str">
        <f>_xlfn.CONCAT(C636,E636,H636)</f>
        <v>HNLLAX737-800</v>
      </c>
      <c r="K636" s="4">
        <v>2556</v>
      </c>
      <c r="L636" s="4">
        <f>N636/M636</f>
        <v>135</v>
      </c>
      <c r="M636" s="4">
        <v>7</v>
      </c>
      <c r="N636" s="4">
        <v>945</v>
      </c>
      <c r="O636" s="4">
        <f>P636/M636</f>
        <v>19.571428571428573</v>
      </c>
      <c r="P636" s="4">
        <v>137</v>
      </c>
      <c r="Q636" s="4">
        <v>260</v>
      </c>
      <c r="R636" s="4">
        <v>548</v>
      </c>
      <c r="S636" s="4">
        <f>U636*K636</f>
        <v>2704248</v>
      </c>
      <c r="T636" s="7">
        <f>N636/U636</f>
        <v>0.8931947069943289</v>
      </c>
      <c r="U636" s="4">
        <v>1058</v>
      </c>
      <c r="V636" s="4">
        <v>34.80686526788071</v>
      </c>
      <c r="W636" s="7">
        <f>P636/X636</f>
        <v>1</v>
      </c>
      <c r="X636" s="4">
        <v>137</v>
      </c>
      <c r="Y636" s="7">
        <f>Q636/Z636</f>
        <v>1</v>
      </c>
      <c r="Z636" s="4">
        <v>260</v>
      </c>
      <c r="AA636" s="7">
        <f>R636/AB636</f>
        <v>0.82904689863842662</v>
      </c>
      <c r="AB636" s="4">
        <v>661</v>
      </c>
      <c r="AC636" s="4">
        <v>585</v>
      </c>
      <c r="AD636" s="4">
        <f>AP636/AC636</f>
        <v>4.9965811965811966</v>
      </c>
      <c r="AE636" s="7">
        <f>AF636/(AF636+AH636+AJ636+AL636+AN636+AP636)</f>
        <v>0.21238932076210801</v>
      </c>
      <c r="AF636" s="4">
        <v>62894</v>
      </c>
      <c r="AG636" s="7">
        <f>AH636/(AF636+AH636+AJ636+AL636+AN636+AP636)</f>
        <v>0.28751274795188536</v>
      </c>
      <c r="AH636" s="4">
        <v>85140</v>
      </c>
      <c r="AI636" s="7">
        <f>AJ636/(AF636+AH636+AJ636+AL636+AN636+AP636)</f>
        <v>0.47728331858735806</v>
      </c>
      <c r="AJ636" s="4">
        <v>141336</v>
      </c>
      <c r="AK636" s="7">
        <f>AL636/(AF636+AH636+AJ636+AL636+AN636+AP636)</f>
        <v>1.1093250845923695E-2</v>
      </c>
      <c r="AL636" s="4">
        <v>3285</v>
      </c>
      <c r="AM636" s="7">
        <f>AN636/(AF636+AH636+AJ636+AL636+AN636+AP636)</f>
        <v>1.8505636114356727E-3</v>
      </c>
      <c r="AN636" s="4">
        <v>548</v>
      </c>
      <c r="AO636" s="7">
        <f>AP636/(AF636+AH636+AJ636+AL636+AN636+AP636)</f>
        <v>9.8707982412891814E-3</v>
      </c>
      <c r="AP636" s="4">
        <v>2923</v>
      </c>
      <c r="AQ636" s="6">
        <f>AO636+AM636+AK636+AI636+AG636+AE636</f>
        <v>1</v>
      </c>
      <c r="AR636" s="4">
        <v>128178</v>
      </c>
      <c r="AS636" s="4">
        <f>AR636/M636</f>
        <v>18311.142857142859</v>
      </c>
      <c r="AT636" s="4">
        <f>AR636/V636</f>
        <v>3682.5493767828862</v>
      </c>
      <c r="AU636" s="7">
        <f>AR636/(AR636+AV636+AY636+BB636)</f>
        <v>0.35623504431468567</v>
      </c>
      <c r="AV636" s="4">
        <v>34057</v>
      </c>
      <c r="AW636" s="4">
        <f>AV636/M636</f>
        <v>4865.2857142857147</v>
      </c>
      <c r="AX636" s="7">
        <f>AV636/(AR636+AV636+AY636+BB636)</f>
        <v>9.4651944204350594E-2</v>
      </c>
      <c r="AY636" s="4">
        <v>113975</v>
      </c>
      <c r="AZ636" s="4">
        <f>AY636/M636</f>
        <v>16282.142857142857</v>
      </c>
      <c r="BA636" s="7">
        <f>AY636/(AR636+AV636+AY636+BB636)</f>
        <v>0.31676176235989251</v>
      </c>
      <c r="BB636" s="4">
        <v>83603</v>
      </c>
      <c r="BC636" s="11">
        <f>BB636/(AR636+AV636+AY636+BB636)</f>
        <v>0.23235124912107122</v>
      </c>
      <c r="BD636" s="9">
        <f>BC636+BA636+AX636+AU636</f>
        <v>1</v>
      </c>
      <c r="BE636" s="14">
        <f>(AF636+AH636+AJ636+AL636+AN636+AP636)</f>
        <v>296126</v>
      </c>
      <c r="BF636" s="14">
        <f t="shared" si="45"/>
        <v>-359813</v>
      </c>
      <c r="BG636" s="13">
        <f>(AF636+AH636+AJ636+AL636+AN636+AP636)-(AR636+AV636+AY636+BB636)</f>
        <v>-63687</v>
      </c>
      <c r="BH636" s="13">
        <f t="shared" si="46"/>
        <v>1</v>
      </c>
      <c r="BI636" s="14">
        <f>AF636/W636</f>
        <v>62894</v>
      </c>
      <c r="BJ636" s="14">
        <f>AH636/Y636</f>
        <v>85140</v>
      </c>
      <c r="BK636" s="14">
        <f>AJ636/AA636</f>
        <v>170480.10218978103</v>
      </c>
      <c r="BL636" s="14">
        <f>BI636+BJ636+BK636</f>
        <v>318514.10218978103</v>
      </c>
      <c r="BM636" s="14">
        <f>(AF636/W636)-AF636</f>
        <v>0</v>
      </c>
      <c r="BN636" s="14">
        <f>AH636/Y636-AH636</f>
        <v>0</v>
      </c>
      <c r="BO636" s="14">
        <f>AJ636/AA636-AJ636</f>
        <v>29144.102189781028</v>
      </c>
      <c r="BP636" s="14">
        <f>BG636/S636</f>
        <v>-2.355072463768116E-2</v>
      </c>
      <c r="BQ636" s="14">
        <f>(BG636-CA636)/S636</f>
        <v>-2.2011130942883671E-2</v>
      </c>
      <c r="BR636" s="27">
        <f>BQ636-BP636</f>
        <v>1.5395936947974892E-3</v>
      </c>
      <c r="BS636" s="28">
        <f t="shared" si="47"/>
        <v>2415420</v>
      </c>
      <c r="BT636" s="11">
        <f>BS636/S636</f>
        <v>0.8931947069943289</v>
      </c>
      <c r="BU636" s="14">
        <f>(BE636-AP636)*1/BT636-(BE636-AP636)</f>
        <v>35060.252910052892</v>
      </c>
      <c r="BV636" s="14">
        <f t="shared" si="48"/>
        <v>0.10950400998724968</v>
      </c>
      <c r="BW636" s="27">
        <f>(AR636+AV636+AY636+BB636)/S636</f>
        <v>0.13305473462493084</v>
      </c>
      <c r="BX636" s="13">
        <f>(AF636+AH636+AJ636+AL636+AN636)/N636</f>
        <v>310.26772486772489</v>
      </c>
      <c r="BY636" s="26">
        <f>BX636/K636</f>
        <v>0.12138799877454026</v>
      </c>
      <c r="BZ636" s="11">
        <f>AP636/BE636</f>
        <v>9.8707982412891814E-3</v>
      </c>
      <c r="CA636" s="15">
        <f>-(BM636+BN636+BO636)/M636</f>
        <v>-4163.4431699687184</v>
      </c>
      <c r="CB636" s="15">
        <f>BG636-CA636</f>
        <v>-59523.556830031281</v>
      </c>
      <c r="CC636" s="18">
        <f t="shared" si="49"/>
        <v>1</v>
      </c>
      <c r="CD636" s="17">
        <f>(AF636/(AF636+AH636+AJ636))/(X636/(X636+Z636+AB636))</f>
        <v>1.6784979400252602</v>
      </c>
      <c r="CE636" s="19">
        <f>(AH636/(AF636+AH636+AJ636))/(Z636/(X636+Z636+AB636))</f>
        <v>1.1972709945478375</v>
      </c>
      <c r="CF636" s="18">
        <f>(AJ636/(AF636+AH636+AJ636))/(AB636/(X636+Z636+AB636))</f>
        <v>0.7817780992951614</v>
      </c>
      <c r="CG636">
        <f>AH636/Z636</f>
        <v>327.46153846153845</v>
      </c>
      <c r="CH636" s="11">
        <f>BB636/BE636</f>
        <v>0.28232238979353386</v>
      </c>
      <c r="CI636" s="14">
        <f>AY636/V636</f>
        <v>3274.4976924185858</v>
      </c>
      <c r="CJ636" s="14">
        <f>AV636/M636</f>
        <v>4865.2857142857147</v>
      </c>
      <c r="CK636" s="17">
        <f>N636/V636</f>
        <v>27.149816357407882</v>
      </c>
      <c r="CL636" s="17">
        <f>(AL636+AN636)/N636</f>
        <v>4.0560846560846562</v>
      </c>
      <c r="CM636" s="14">
        <f>AP636/AC636</f>
        <v>4.9965811965811966</v>
      </c>
    </row>
    <row r="637" spans="1:91" hidden="1" x14ac:dyDescent="0.2">
      <c r="A637">
        <v>183</v>
      </c>
      <c r="B637" s="2">
        <v>44805</v>
      </c>
      <c r="C637" s="3" t="s">
        <v>55</v>
      </c>
      <c r="D637" t="s">
        <v>56</v>
      </c>
      <c r="E637" s="3" t="s">
        <v>41</v>
      </c>
      <c r="F637" t="s">
        <v>42</v>
      </c>
      <c r="G637" t="str">
        <f>CONCATENATE(C637,E637)</f>
        <v>YEGSEA</v>
      </c>
      <c r="H637" t="s">
        <v>40</v>
      </c>
      <c r="I637">
        <f>U637/M637</f>
        <v>76</v>
      </c>
      <c r="J637" t="str">
        <f>_xlfn.CONCAT(C637,E637,H637)</f>
        <v>YEGSEAE175</v>
      </c>
      <c r="K637" s="4">
        <v>558</v>
      </c>
      <c r="L637" s="4">
        <f>N637/M637</f>
        <v>70.333333333333329</v>
      </c>
      <c r="M637" s="4">
        <v>12</v>
      </c>
      <c r="N637" s="4">
        <v>844</v>
      </c>
      <c r="O637" s="4">
        <f>P637/M637</f>
        <v>10</v>
      </c>
      <c r="P637" s="4">
        <v>120</v>
      </c>
      <c r="Q637" s="4">
        <v>216</v>
      </c>
      <c r="R637" s="4">
        <v>508</v>
      </c>
      <c r="S637" s="4">
        <f>U637*K637</f>
        <v>508896</v>
      </c>
      <c r="T637" s="7">
        <f>N637/U637</f>
        <v>0.92543859649122806</v>
      </c>
      <c r="U637" s="4">
        <v>912</v>
      </c>
      <c r="V637" s="4">
        <v>19.619801980198019</v>
      </c>
      <c r="W637" s="7">
        <f>P637/X637</f>
        <v>1</v>
      </c>
      <c r="X637" s="4">
        <v>120</v>
      </c>
      <c r="Y637" s="7">
        <f>Q637/Z637</f>
        <v>1</v>
      </c>
      <c r="Z637" s="4">
        <v>216</v>
      </c>
      <c r="AA637" s="7">
        <f>R637/AB637</f>
        <v>0.88194444444444442</v>
      </c>
      <c r="AB637" s="4">
        <v>576</v>
      </c>
      <c r="AC637" s="4">
        <v>185</v>
      </c>
      <c r="AD637" s="4">
        <f>AP637/AC637</f>
        <v>5</v>
      </c>
      <c r="AE637" s="7">
        <f>AF637/(AF637+AH637+AJ637+AL637+AN637+AP637)</f>
        <v>0.206906976580681</v>
      </c>
      <c r="AF637" s="4">
        <v>29429</v>
      </c>
      <c r="AG637" s="7">
        <f>AH637/(AF637+AH637+AJ637+AL637+AN637+AP637)</f>
        <v>0.2687140115163148</v>
      </c>
      <c r="AH637" s="4">
        <v>38220</v>
      </c>
      <c r="AI637" s="7">
        <f>AJ637/(AF637+AH637+AJ637+AL637+AN637+AP637)</f>
        <v>0.4928954602659017</v>
      </c>
      <c r="AJ637" s="4">
        <v>70106</v>
      </c>
      <c r="AK637" s="7">
        <f>AL637/(AF637+AH637+AJ637+AL637+AN637+AP637)</f>
        <v>2.1408533884541562E-2</v>
      </c>
      <c r="AL637" s="4">
        <v>3045</v>
      </c>
      <c r="AM637" s="7">
        <f>AN637/(AF637+AH637+AJ637+AL637+AN637+AP637)</f>
        <v>3.5716043393586579E-3</v>
      </c>
      <c r="AN637" s="4">
        <v>508</v>
      </c>
      <c r="AO637" s="7">
        <f>AP637/(AF637+AH637+AJ637+AL637+AN637+AP637)</f>
        <v>6.503413413202281E-3</v>
      </c>
      <c r="AP637" s="4">
        <v>925</v>
      </c>
      <c r="AQ637" s="6">
        <f>AO637+AM637+AK637+AI637+AG637+AE637</f>
        <v>1</v>
      </c>
      <c r="AR637" s="4">
        <v>31502</v>
      </c>
      <c r="AS637" s="4">
        <f>AR637/M637</f>
        <v>2625.1666666666665</v>
      </c>
      <c r="AT637" s="4">
        <f>AR637/V637</f>
        <v>1605.6227291077917</v>
      </c>
      <c r="AU637" s="7">
        <f>AR637/(AR637+AV637+AY637+BB637)</f>
        <v>0.26733084971868398</v>
      </c>
      <c r="AV637" s="4">
        <v>32545</v>
      </c>
      <c r="AW637" s="4">
        <f>AV637/M637</f>
        <v>2712.0833333333335</v>
      </c>
      <c r="AX637" s="7">
        <f>AV637/(AR637+AV637+AY637+BB637)</f>
        <v>0.27618190921511554</v>
      </c>
      <c r="AY637" s="4">
        <v>35970</v>
      </c>
      <c r="AZ637" s="4">
        <f>AY637/M637</f>
        <v>2997.5</v>
      </c>
      <c r="BA637" s="7">
        <f>AY637/(AR637+AV637+AY637+BB637)</f>
        <v>0.30524698953657109</v>
      </c>
      <c r="BB637" s="4">
        <v>17822</v>
      </c>
      <c r="BC637" s="11">
        <f>BB637/(AR637+AV637+AY637+BB637)</f>
        <v>0.15124025152962942</v>
      </c>
      <c r="BD637" s="9">
        <f>BC637+BA637+AX637+AU637</f>
        <v>1</v>
      </c>
      <c r="BE637" s="14">
        <f>(AF637+AH637+AJ637+AL637+AN637+AP637)</f>
        <v>142233</v>
      </c>
      <c r="BF637" s="14">
        <f t="shared" si="45"/>
        <v>-117839</v>
      </c>
      <c r="BG637" s="13">
        <f>(AF637+AH637+AJ637+AL637+AN637+AP637)-(AR637+AV637+AY637+BB637)</f>
        <v>24394</v>
      </c>
      <c r="BH637" s="13">
        <f t="shared" si="46"/>
        <v>0</v>
      </c>
      <c r="BI637" s="14">
        <f>AF637/W637</f>
        <v>29429</v>
      </c>
      <c r="BJ637" s="14">
        <f>AH637/Y637</f>
        <v>38220</v>
      </c>
      <c r="BK637" s="14">
        <f>AJ637/AA637</f>
        <v>79490.26771653544</v>
      </c>
      <c r="BL637" s="14">
        <f>BI637+BJ637+BK637</f>
        <v>147139.26771653543</v>
      </c>
      <c r="BM637" s="14">
        <f>(AF637/W637)-AF637</f>
        <v>0</v>
      </c>
      <c r="BN637" s="14">
        <f>AH637/Y637-AH637</f>
        <v>0</v>
      </c>
      <c r="BO637" s="14">
        <f>AJ637/AA637-AJ637</f>
        <v>9384.2677165354398</v>
      </c>
      <c r="BP637" s="14">
        <f>BG637/S637</f>
        <v>4.7935138024272149E-2</v>
      </c>
      <c r="BQ637" s="14">
        <f>(BG637-CA637)/S637</f>
        <v>4.9471841613436311E-2</v>
      </c>
      <c r="BR637" s="27">
        <f>BQ637-BP637</f>
        <v>1.5367035891641623E-3</v>
      </c>
      <c r="BS637" s="28">
        <f t="shared" si="47"/>
        <v>470952</v>
      </c>
      <c r="BT637" s="11">
        <f>BS637/S637</f>
        <v>0.92543859649122806</v>
      </c>
      <c r="BU637" s="14">
        <f>(BE637-AP637)*1/BT637-(BE637-AP637)</f>
        <v>11385.004739336495</v>
      </c>
      <c r="BV637" s="14">
        <f t="shared" si="48"/>
        <v>0.27949325598943597</v>
      </c>
      <c r="BW637" s="27">
        <f>(AR637+AV637+AY637+BB637)/S637</f>
        <v>0.23155811796516382</v>
      </c>
      <c r="BX637" s="13">
        <f>(AF637+AH637+AJ637+AL637+AN637)/N637</f>
        <v>167.42654028436019</v>
      </c>
      <c r="BY637" s="26">
        <f>BX637/K637</f>
        <v>0.30004756323362042</v>
      </c>
      <c r="BZ637" s="11">
        <f>AP637/BE637</f>
        <v>6.503413413202281E-3</v>
      </c>
      <c r="CA637" s="15">
        <f>-(BM637+BN637+BO637)/M637</f>
        <v>-782.02230971128665</v>
      </c>
      <c r="CB637" s="15">
        <f>BG637-CA637</f>
        <v>25176.022309711287</v>
      </c>
      <c r="CC637" s="18">
        <f t="shared" si="49"/>
        <v>0</v>
      </c>
      <c r="CD637" s="17">
        <f>(AF637/(AF637+AH637+AJ637))/(X637/(X637+Z637+AB637))</f>
        <v>1.6236100323037277</v>
      </c>
      <c r="CE637" s="19">
        <f>(AH637/(AF637+AH637+AJ637))/(Z637/(X637+Z637+AB637))</f>
        <v>1.1714517319395545</v>
      </c>
      <c r="CF637" s="18">
        <f>(AJ637/(AF637+AH637+AJ637))/(AB637/(X637+Z637+AB637))</f>
        <v>0.80578684379272381</v>
      </c>
      <c r="CG637">
        <f>AH637/Z637</f>
        <v>176.94444444444446</v>
      </c>
      <c r="CH637" s="11">
        <f>BB637/BE637</f>
        <v>0.12530144200009843</v>
      </c>
      <c r="CI637" s="14">
        <f>AY637/V637</f>
        <v>1833.3518368994753</v>
      </c>
      <c r="CJ637" s="14">
        <f>AV637/M637</f>
        <v>2712.0833333333335</v>
      </c>
      <c r="CK637" s="17">
        <f>N637/V637</f>
        <v>43.017763423496163</v>
      </c>
      <c r="CL637" s="17">
        <f>(AL637+AN637)/N637</f>
        <v>4.209715639810427</v>
      </c>
      <c r="CM637" s="14">
        <f>AP637/AC637</f>
        <v>5</v>
      </c>
    </row>
    <row r="638" spans="1:91" hidden="1" x14ac:dyDescent="0.2">
      <c r="A638">
        <v>486</v>
      </c>
      <c r="B638" s="2">
        <v>44866</v>
      </c>
      <c r="C638" s="3" t="s">
        <v>52</v>
      </c>
      <c r="D638" t="s">
        <v>33</v>
      </c>
      <c r="E638" s="3" t="s">
        <v>37</v>
      </c>
      <c r="F638" t="s">
        <v>38</v>
      </c>
      <c r="G638" t="str">
        <f>CONCATENATE(C638,E638)</f>
        <v>OGGLAX</v>
      </c>
      <c r="H638" t="s">
        <v>35</v>
      </c>
      <c r="I638">
        <f>U638/M638</f>
        <v>173.76470588235293</v>
      </c>
      <c r="J638" t="str">
        <f>_xlfn.CONCAT(C638,E638,H638)</f>
        <v>OGGLAX737-Max 9</v>
      </c>
      <c r="K638" s="4">
        <v>2486</v>
      </c>
      <c r="L638" s="4">
        <f>N638/M638</f>
        <v>127.76470588235294</v>
      </c>
      <c r="M638" s="4">
        <v>17</v>
      </c>
      <c r="N638" s="4">
        <v>2172</v>
      </c>
      <c r="O638" s="4">
        <f>P638/M638</f>
        <v>18.764705882352942</v>
      </c>
      <c r="P638" s="4">
        <v>319</v>
      </c>
      <c r="Q638" s="4">
        <v>511</v>
      </c>
      <c r="R638" s="4">
        <v>1342</v>
      </c>
      <c r="S638" s="4">
        <f>U638*K638</f>
        <v>7343644</v>
      </c>
      <c r="T638" s="7">
        <f>N638/U638</f>
        <v>0.73527420446851721</v>
      </c>
      <c r="U638" s="4">
        <v>2954</v>
      </c>
      <c r="V638" s="4">
        <v>85.212206952303958</v>
      </c>
      <c r="W638" s="7">
        <f>P638/X638</f>
        <v>0.83947368421052626</v>
      </c>
      <c r="X638" s="4">
        <v>380</v>
      </c>
      <c r="Y638" s="7">
        <f>Q638/Z638</f>
        <v>0.71971830985915497</v>
      </c>
      <c r="Z638" s="4">
        <v>710</v>
      </c>
      <c r="AA638" s="7">
        <f>R638/AB638</f>
        <v>0.7195710455764075</v>
      </c>
      <c r="AB638" s="4">
        <v>1865</v>
      </c>
      <c r="AC638" s="4">
        <v>369</v>
      </c>
      <c r="AD638" s="4">
        <f>AP638/AC638</f>
        <v>5</v>
      </c>
      <c r="AE638" s="7">
        <f>AF638/(AF638+AH638+AJ638+AL638+AN638+AP638)</f>
        <v>0.23412550029775506</v>
      </c>
      <c r="AF638" s="4">
        <v>135244</v>
      </c>
      <c r="AG638" s="7">
        <f>AH638/(AF638+AH638+AJ638+AL638+AN638+AP638)</f>
        <v>0.22200756159375129</v>
      </c>
      <c r="AH638" s="4">
        <v>128244</v>
      </c>
      <c r="AI638" s="7">
        <f>AJ638/(AF638+AH638+AJ638+AL638+AN638+AP638)</f>
        <v>0.51511280069799326</v>
      </c>
      <c r="AJ638" s="4">
        <v>297558</v>
      </c>
      <c r="AK638" s="7">
        <f>AL638/(AF638+AH638+AJ638+AL638+AN638+AP638)</f>
        <v>1.3944285180107192E-2</v>
      </c>
      <c r="AL638" s="4">
        <v>8055</v>
      </c>
      <c r="AM638" s="7">
        <f>AN638/(AF638+AH638+AJ638+AL638+AN638+AP638)</f>
        <v>1.1615909814837897E-2</v>
      </c>
      <c r="AN638" s="4">
        <v>6710</v>
      </c>
      <c r="AO638" s="7">
        <f>AP638/(AF638+AH638+AJ638+AL638+AN638+AP638)</f>
        <v>3.1939424155552785E-3</v>
      </c>
      <c r="AP638" s="4">
        <v>1845</v>
      </c>
      <c r="AQ638" s="6">
        <f>AO638+AM638+AK638+AI638+AG638+AE638</f>
        <v>0.99999999999999989</v>
      </c>
      <c r="AR638" s="4">
        <v>289267</v>
      </c>
      <c r="AS638" s="4">
        <f>AR638/M638</f>
        <v>17015.705882352941</v>
      </c>
      <c r="AT638" s="4">
        <f>AR638/V638</f>
        <v>3394.6662144534307</v>
      </c>
      <c r="AU638" s="7">
        <f>AR638/(AR638+AV638+AY638+BB638)</f>
        <v>0.34787863627562637</v>
      </c>
      <c r="AV638" s="4">
        <v>86452</v>
      </c>
      <c r="AW638" s="4">
        <f>AV638/M638</f>
        <v>5085.411764705882</v>
      </c>
      <c r="AX638" s="7">
        <f>AV638/(AR638+AV638+AY638+BB638)</f>
        <v>0.10396901085606187</v>
      </c>
      <c r="AY638" s="4">
        <v>251125</v>
      </c>
      <c r="AZ638" s="4">
        <f>AY638/M638</f>
        <v>14772.058823529413</v>
      </c>
      <c r="BA638" s="7">
        <f>AY638/(AR638+AV638+AY638+BB638)</f>
        <v>0.30200825719738744</v>
      </c>
      <c r="BB638" s="4">
        <v>204673</v>
      </c>
      <c r="BC638" s="11">
        <f>BB638/(AR638+AV638+AY638+BB638)</f>
        <v>0.24614409567092435</v>
      </c>
      <c r="BD638" s="9">
        <f>BC638+BA638+AX638+AU638</f>
        <v>1</v>
      </c>
      <c r="BE638" s="14">
        <f>(AF638+AH638+AJ638+AL638+AN638+AP638)</f>
        <v>577656</v>
      </c>
      <c r="BF638" s="14">
        <f t="shared" si="45"/>
        <v>-831517</v>
      </c>
      <c r="BG638" s="13">
        <f>(AF638+AH638+AJ638+AL638+AN638+AP638)-(AR638+AV638+AY638+BB638)</f>
        <v>-253861</v>
      </c>
      <c r="BH638" s="13">
        <f t="shared" si="46"/>
        <v>1</v>
      </c>
      <c r="BI638" s="14">
        <f>AF638/W638</f>
        <v>161105.70532915363</v>
      </c>
      <c r="BJ638" s="14">
        <f>AH638/Y638</f>
        <v>178186.37964774951</v>
      </c>
      <c r="BK638" s="14">
        <f>AJ638/AA638</f>
        <v>413521.36363636365</v>
      </c>
      <c r="BL638" s="14">
        <f>BI638+BJ638+BK638</f>
        <v>752813.44861326681</v>
      </c>
      <c r="BM638" s="14">
        <f>(AF638/W638)-AF638</f>
        <v>25861.705329153629</v>
      </c>
      <c r="BN638" s="14">
        <f>AH638/Y638-AH638</f>
        <v>49942.379647749505</v>
      </c>
      <c r="BO638" s="14">
        <f>AJ638/AA638-AJ638</f>
        <v>115963.36363636365</v>
      </c>
      <c r="BP638" s="14">
        <f>BG638/S638</f>
        <v>-3.4568805350586165E-2</v>
      </c>
      <c r="BQ638" s="14">
        <f>(BG638-CA638)/S638</f>
        <v>-3.3032723515230102E-2</v>
      </c>
      <c r="BR638" s="27">
        <f>BQ638-BP638</f>
        <v>1.5360818353560637E-3</v>
      </c>
      <c r="BS638" s="28">
        <f t="shared" si="47"/>
        <v>5399592</v>
      </c>
      <c r="BT638" s="11">
        <f>BS638/S638</f>
        <v>0.73527420446851721</v>
      </c>
      <c r="BU638" s="14">
        <f>(BE638-AP638)*1/BT638-(BE638-AP638)</f>
        <v>207313.1685082874</v>
      </c>
      <c r="BV638" s="14">
        <f t="shared" si="48"/>
        <v>7.8660675817073922E-2</v>
      </c>
      <c r="BW638" s="27">
        <f>(AR638+AV638+AY638+BB638)/S638</f>
        <v>0.11322948116766009</v>
      </c>
      <c r="BX638" s="13">
        <f>(AF638+AH638+AJ638+AL638+AN638)/N638</f>
        <v>265.1063535911602</v>
      </c>
      <c r="BY638" s="26">
        <f>BX638/K638</f>
        <v>0.10663972389024948</v>
      </c>
      <c r="BZ638" s="11">
        <f>AP638/BE638</f>
        <v>3.1939424155552785E-3</v>
      </c>
      <c r="CA638" s="15">
        <f>-(BM638+BN638+BO638)/M638</f>
        <v>-11280.438153721576</v>
      </c>
      <c r="CB638" s="15">
        <f>BG638-CA638</f>
        <v>-242580.56184627843</v>
      </c>
      <c r="CC638" s="18">
        <f t="shared" si="49"/>
        <v>1</v>
      </c>
      <c r="CD638" s="17">
        <f>(AF638/(AF638+AH638+AJ638))/(X638/(X638+Z638+AB638))</f>
        <v>1.8745344457167132</v>
      </c>
      <c r="CE638" s="19">
        <f>(AH638/(AF638+AH638+AJ638))/(Z638/(X638+Z638+AB638))</f>
        <v>0.9513443024154129</v>
      </c>
      <c r="CF638" s="18">
        <f>(AJ638/(AF638+AH638+AJ638))/(AB638/(X638+Z638+AB638))</f>
        <v>0.84033375652155828</v>
      </c>
      <c r="CG638">
        <f>AH638/Z638</f>
        <v>180.62535211267607</v>
      </c>
      <c r="CH638" s="11">
        <f>BB638/BE638</f>
        <v>0.35431640976636614</v>
      </c>
      <c r="CI638" s="14">
        <f>AY638/V638</f>
        <v>2947.0542893057896</v>
      </c>
      <c r="CJ638" s="14">
        <f>AV638/M638</f>
        <v>5085.411764705882</v>
      </c>
      <c r="CK638" s="17">
        <f>N638/V638</f>
        <v>25.489305789436237</v>
      </c>
      <c r="CL638" s="17">
        <f>(AL638+AN638)/N638</f>
        <v>6.7978821362799264</v>
      </c>
      <c r="CM638" s="14">
        <f>AP638/AC638</f>
        <v>5</v>
      </c>
    </row>
    <row r="639" spans="1:91" hidden="1" x14ac:dyDescent="0.2">
      <c r="A639">
        <v>272</v>
      </c>
      <c r="B639" s="2">
        <v>44835</v>
      </c>
      <c r="C639" s="3" t="s">
        <v>37</v>
      </c>
      <c r="D639" t="s">
        <v>38</v>
      </c>
      <c r="E639" s="3" t="s">
        <v>41</v>
      </c>
      <c r="F639" t="s">
        <v>42</v>
      </c>
      <c r="G639" t="str">
        <f>CONCATENATE(C639,E639)</f>
        <v>LAXSEA</v>
      </c>
      <c r="H639" t="s">
        <v>31</v>
      </c>
      <c r="I639">
        <f>U639/M639</f>
        <v>160.03846153846155</v>
      </c>
      <c r="J639" t="str">
        <f>_xlfn.CONCAT(C639,E639,H639)</f>
        <v>LAXSEA737-800</v>
      </c>
      <c r="K639" s="4">
        <v>954</v>
      </c>
      <c r="L639" s="4">
        <f>N639/M639</f>
        <v>134.34615384615384</v>
      </c>
      <c r="M639" s="4">
        <v>26</v>
      </c>
      <c r="N639" s="4">
        <v>3493</v>
      </c>
      <c r="O639" s="4">
        <f>P639/M639</f>
        <v>15.884615384615385</v>
      </c>
      <c r="P639" s="4">
        <v>413</v>
      </c>
      <c r="Q639" s="4">
        <v>786</v>
      </c>
      <c r="R639" s="4">
        <v>2295</v>
      </c>
      <c r="S639" s="4">
        <f>U639*K639</f>
        <v>3969594</v>
      </c>
      <c r="T639" s="7">
        <f>N639/U639</f>
        <v>0.8394616678683009</v>
      </c>
      <c r="U639" s="4">
        <v>4161</v>
      </c>
      <c r="V639" s="4">
        <v>70.952903761061947</v>
      </c>
      <c r="W639" s="7">
        <f>P639/X639</f>
        <v>0.77052238805970152</v>
      </c>
      <c r="X639" s="4">
        <v>536</v>
      </c>
      <c r="Y639" s="7">
        <f>Q639/Z639</f>
        <v>0.77058823529411768</v>
      </c>
      <c r="Z639" s="4">
        <v>1020</v>
      </c>
      <c r="AA639" s="7">
        <f>R639/AB639</f>
        <v>0.88099808061420348</v>
      </c>
      <c r="AB639" s="4">
        <v>2605</v>
      </c>
      <c r="AC639" s="4">
        <v>9261</v>
      </c>
      <c r="AD639" s="4">
        <f>AP639/AC639</f>
        <v>5</v>
      </c>
      <c r="AE639" s="7">
        <f>AF639/(AF639+AH639+AJ639+AL639+AN639+AP639)</f>
        <v>0.20420633243789804</v>
      </c>
      <c r="AF639" s="4">
        <v>169139</v>
      </c>
      <c r="AG639" s="7">
        <f>AH639/(AF639+AH639+AJ639+AL639+AN639+AP639)</f>
        <v>0.20437898041109534</v>
      </c>
      <c r="AH639" s="4">
        <v>169282</v>
      </c>
      <c r="AI639" s="7">
        <f>AJ639/(AF639+AH639+AJ639+AL639+AN639+AP639)</f>
        <v>0.51057317919773026</v>
      </c>
      <c r="AJ639" s="4">
        <v>422895</v>
      </c>
      <c r="AK639" s="7">
        <f>AL639/(AF639+AH639+AJ639+AL639+AN639+AP639)</f>
        <v>1.662491322326522E-2</v>
      </c>
      <c r="AL639" s="4">
        <v>13770</v>
      </c>
      <c r="AM639" s="7">
        <f>AN639/(AF639+AH639+AJ639+AL639+AN639+AP639)</f>
        <v>8.3112492831487125E-3</v>
      </c>
      <c r="AN639" s="4">
        <v>6884</v>
      </c>
      <c r="AO639" s="7">
        <f>AP639/(AF639+AH639+AJ639+AL639+AN639+AP639)</f>
        <v>5.5905345446862452E-2</v>
      </c>
      <c r="AP639" s="4">
        <v>46305</v>
      </c>
      <c r="AQ639" s="6">
        <f>AO639+AM639+AK639+AI639+AG639+AE639</f>
        <v>1</v>
      </c>
      <c r="AR639" s="4">
        <v>261287</v>
      </c>
      <c r="AS639" s="4">
        <f>AR639/M639</f>
        <v>10049.5</v>
      </c>
      <c r="AT639" s="4">
        <f>AR639/V639</f>
        <v>3682.5413217745008</v>
      </c>
      <c r="AU639" s="7">
        <f>AR639/(AR639+AV639+AY639+BB639)</f>
        <v>0.32756934711040125</v>
      </c>
      <c r="AV639" s="4">
        <v>133608</v>
      </c>
      <c r="AW639" s="4">
        <f>AV639/M639</f>
        <v>5138.7692307692305</v>
      </c>
      <c r="AX639" s="7">
        <f>AV639/(AR639+AV639+AY639+BB639)</f>
        <v>0.16750119726096779</v>
      </c>
      <c r="AY639" s="4">
        <v>232336</v>
      </c>
      <c r="AZ639" s="4">
        <f>AY639/M639</f>
        <v>8936</v>
      </c>
      <c r="BA639" s="7">
        <f>AY639/(AR639+AV639+AY639+BB639)</f>
        <v>0.2912741614785358</v>
      </c>
      <c r="BB639" s="4">
        <v>170423</v>
      </c>
      <c r="BC639" s="11">
        <f>BB639/(AR639+AV639+AY639+BB639)</f>
        <v>0.21365529415009515</v>
      </c>
      <c r="BD639" s="9">
        <f>BC639+BA639+AX639+AU639</f>
        <v>1</v>
      </c>
      <c r="BE639" s="14">
        <f>(AF639+AH639+AJ639+AL639+AN639+AP639)</f>
        <v>828275</v>
      </c>
      <c r="BF639" s="14">
        <f t="shared" si="45"/>
        <v>-797654</v>
      </c>
      <c r="BG639" s="13">
        <f>(AF639+AH639+AJ639+AL639+AN639+AP639)-(AR639+AV639+AY639+BB639)</f>
        <v>30621</v>
      </c>
      <c r="BH639" s="13">
        <f t="shared" si="46"/>
        <v>0</v>
      </c>
      <c r="BI639" s="14">
        <f>AF639/W639</f>
        <v>219512.11622276029</v>
      </c>
      <c r="BJ639" s="14">
        <f>AH639/Y639</f>
        <v>219678.9312977099</v>
      </c>
      <c r="BK639" s="14">
        <f>AJ639/AA639</f>
        <v>480018.0718954248</v>
      </c>
      <c r="BL639" s="14">
        <f>BI639+BJ639+BK639</f>
        <v>919209.11941589508</v>
      </c>
      <c r="BM639" s="14">
        <f>(AF639/W639)-AF639</f>
        <v>50373.116222760291</v>
      </c>
      <c r="BN639" s="14">
        <f>AH639/Y639-AH639</f>
        <v>50396.931297709903</v>
      </c>
      <c r="BO639" s="14">
        <f>AJ639/AA639-AJ639</f>
        <v>57123.0718954248</v>
      </c>
      <c r="BP639" s="14">
        <f>BG639/S639</f>
        <v>7.7138871128886229E-3</v>
      </c>
      <c r="BQ639" s="14">
        <f>(BG639-CA639)/S639</f>
        <v>9.2437192028269732E-3</v>
      </c>
      <c r="BR639" s="27">
        <f>BQ639-BP639</f>
        <v>1.5298320899383502E-3</v>
      </c>
      <c r="BS639" s="28">
        <f t="shared" si="47"/>
        <v>3332322</v>
      </c>
      <c r="BT639" s="11">
        <f>BS639/S639</f>
        <v>0.8394616678683009</v>
      </c>
      <c r="BU639" s="14">
        <f>(BE639-AP639)*1/BT639-(BE639-AP639)</f>
        <v>149543.6472945892</v>
      </c>
      <c r="BV639" s="14">
        <f t="shared" si="48"/>
        <v>0.20865483976446961</v>
      </c>
      <c r="BW639" s="27">
        <f>(AR639+AV639+AY639+BB639)/S639</f>
        <v>0.20094095265158099</v>
      </c>
      <c r="BX639" s="13">
        <f>(AF639+AH639+AJ639+AL639+AN639)/N639</f>
        <v>223.86773547094188</v>
      </c>
      <c r="BY639" s="26">
        <f>BX639/K639</f>
        <v>0.23466219651042125</v>
      </c>
      <c r="BZ639" s="11">
        <f>AP639/BE639</f>
        <v>5.5905345446862452E-2</v>
      </c>
      <c r="CA639" s="15">
        <f>-(BM639+BN639+BO639)/M639</f>
        <v>-6072.8122852267306</v>
      </c>
      <c r="CB639" s="15">
        <f>BG639-CA639</f>
        <v>36693.812285226733</v>
      </c>
      <c r="CC639" s="18">
        <f t="shared" si="49"/>
        <v>0</v>
      </c>
      <c r="CD639" s="17">
        <f>(AF639/(AF639+AH639+AJ639))/(X639/(X639+Z639+AB639))</f>
        <v>1.7246927095328961</v>
      </c>
      <c r="CE639" s="19">
        <f>(AH639/(AF639+AH639+AJ639))/(Z639/(X639+Z639+AB639))</f>
        <v>0.90707535682021823</v>
      </c>
      <c r="CF639" s="18">
        <f>(AJ639/(AF639+AH639+AJ639))/(AB639/(X639+Z639+AB639))</f>
        <v>0.88727364442754131</v>
      </c>
      <c r="CG639">
        <f>AH639/Z639</f>
        <v>165.96274509803922</v>
      </c>
      <c r="CH639" s="11">
        <f>BB639/BE639</f>
        <v>0.20575654221122211</v>
      </c>
      <c r="CI639" s="14">
        <f>AY639/V639</f>
        <v>3274.5101001419907</v>
      </c>
      <c r="CJ639" s="14">
        <f>AV639/M639</f>
        <v>5138.7692307692305</v>
      </c>
      <c r="CK639" s="17">
        <f>N639/V639</f>
        <v>49.229838594948582</v>
      </c>
      <c r="CL639" s="17">
        <f>(AL639+AN639)/N639</f>
        <v>5.912968794732322</v>
      </c>
      <c r="CM639" s="14">
        <f>AP639/AC639</f>
        <v>5</v>
      </c>
    </row>
    <row r="640" spans="1:91" hidden="1" x14ac:dyDescent="0.2">
      <c r="A640">
        <v>215</v>
      </c>
      <c r="B640" s="2">
        <v>44835</v>
      </c>
      <c r="C640" s="3" t="s">
        <v>44</v>
      </c>
      <c r="D640" t="s">
        <v>45</v>
      </c>
      <c r="E640" s="3" t="s">
        <v>37</v>
      </c>
      <c r="F640" t="s">
        <v>38</v>
      </c>
      <c r="G640" t="str">
        <f>CONCATENATE(C640,E640)</f>
        <v>BOILAX</v>
      </c>
      <c r="H640" t="s">
        <v>40</v>
      </c>
      <c r="I640">
        <f>U640/M640</f>
        <v>73.086956521739125</v>
      </c>
      <c r="J640" t="str">
        <f>_xlfn.CONCAT(C640,E640,H640)</f>
        <v>BOILAXE175</v>
      </c>
      <c r="K640" s="4">
        <v>674</v>
      </c>
      <c r="L640" s="4">
        <f>N640/M640</f>
        <v>61.956521739130437</v>
      </c>
      <c r="M640" s="4">
        <v>23</v>
      </c>
      <c r="N640" s="4">
        <v>1425</v>
      </c>
      <c r="O640" s="4">
        <f>P640/M640</f>
        <v>7.7826086956521738</v>
      </c>
      <c r="P640" s="4">
        <v>179</v>
      </c>
      <c r="Q640" s="4">
        <v>323</v>
      </c>
      <c r="R640" s="4">
        <v>924</v>
      </c>
      <c r="S640" s="4">
        <f>U640*K640</f>
        <v>1132994</v>
      </c>
      <c r="T640" s="7">
        <f>N640/U640</f>
        <v>0.84770969660916118</v>
      </c>
      <c r="U640" s="4">
        <v>1681</v>
      </c>
      <c r="V640" s="4">
        <v>52.23331008833101</v>
      </c>
      <c r="W640" s="7">
        <f>P640/X640</f>
        <v>0.77826086956521734</v>
      </c>
      <c r="X640" s="4">
        <v>230</v>
      </c>
      <c r="Y640" s="7">
        <f>Q640/Z640</f>
        <v>0.78019323671497587</v>
      </c>
      <c r="Z640" s="4">
        <v>414</v>
      </c>
      <c r="AA640" s="7">
        <f>R640/AB640</f>
        <v>0.89103182256509161</v>
      </c>
      <c r="AB640" s="4">
        <v>1037</v>
      </c>
      <c r="AC640" s="4">
        <v>0</v>
      </c>
      <c r="AD640" s="4" t="e">
        <f>AP640/AC640</f>
        <v>#DIV/0!</v>
      </c>
      <c r="AE640" s="7">
        <f>AF640/(AF640+AH640+AJ640+AL640+AN640+AP640)</f>
        <v>0.20850682181493735</v>
      </c>
      <c r="AF640" s="4">
        <v>44869</v>
      </c>
      <c r="AG640" s="7">
        <f>AH640/(AF640+AH640+AJ640+AL640+AN640+AP640)</f>
        <v>0.20938510725305773</v>
      </c>
      <c r="AH640" s="4">
        <v>45058</v>
      </c>
      <c r="AI640" s="7">
        <f>AJ640/(AF640+AH640+AJ640+AL640+AN640+AP640)</f>
        <v>0.53492694895721027</v>
      </c>
      <c r="AJ640" s="4">
        <v>115112</v>
      </c>
      <c r="AK640" s="7">
        <f>AL640/(AF640+AH640+AJ640+AL640+AN640+AP640)</f>
        <v>2.5721216402096733E-2</v>
      </c>
      <c r="AL640" s="4">
        <v>5535</v>
      </c>
      <c r="AM640" s="7">
        <f>AN640/(AF640+AH640+AJ640+AL640+AN640+AP640)</f>
        <v>2.145990557269787E-2</v>
      </c>
      <c r="AN640" s="4">
        <v>4618</v>
      </c>
      <c r="AO640" s="7">
        <f>AP640/(AF640+AH640+AJ640+AL640+AN640+AP640)</f>
        <v>0</v>
      </c>
      <c r="AP640" s="4">
        <v>0</v>
      </c>
      <c r="AQ640" s="6">
        <f>AO640+AM640+AK640+AI640+AG640+AE640</f>
        <v>1</v>
      </c>
      <c r="AR640" s="4">
        <v>83866</v>
      </c>
      <c r="AS640" s="4">
        <f>AR640/M640</f>
        <v>3646.3478260869565</v>
      </c>
      <c r="AT640" s="4">
        <f>AR640/V640</f>
        <v>1605.6037777076619</v>
      </c>
      <c r="AU640" s="7">
        <f>AR640/(AR640+AV640+AY640+BB640)</f>
        <v>0.28974061329685058</v>
      </c>
      <c r="AV640" s="4">
        <v>62377</v>
      </c>
      <c r="AW640" s="4">
        <f>AV640/M640</f>
        <v>2712.0434782608695</v>
      </c>
      <c r="AX640" s="7">
        <f>AV640/(AR640+AV640+AY640+BB640)</f>
        <v>0.21550032475159958</v>
      </c>
      <c r="AY640" s="4">
        <v>95762</v>
      </c>
      <c r="AZ640" s="4">
        <f>AY640/M640</f>
        <v>4163.565217391304</v>
      </c>
      <c r="BA640" s="7">
        <f>AY640/(AR640+AV640+AY640+BB640)</f>
        <v>0.3308389646642621</v>
      </c>
      <c r="BB640" s="4">
        <v>47447</v>
      </c>
      <c r="BC640" s="11">
        <f>BB640/(AR640+AV640+AY640+BB640)</f>
        <v>0.16392009728728771</v>
      </c>
      <c r="BD640" s="9">
        <f>BC640+BA640+AX640+AU640</f>
        <v>1</v>
      </c>
      <c r="BE640" s="14">
        <f>(AF640+AH640+AJ640+AL640+AN640+AP640)</f>
        <v>215192</v>
      </c>
      <c r="BF640" s="14">
        <f t="shared" si="45"/>
        <v>-289452</v>
      </c>
      <c r="BG640" s="13">
        <f>(AF640+AH640+AJ640+AL640+AN640+AP640)-(AR640+AV640+AY640+BB640)</f>
        <v>-74260</v>
      </c>
      <c r="BH640" s="13">
        <f t="shared" si="46"/>
        <v>1</v>
      </c>
      <c r="BI640" s="14">
        <f>AF640/W640</f>
        <v>57652.905027932968</v>
      </c>
      <c r="BJ640" s="14">
        <f>AH640/Y640</f>
        <v>57752.359133126934</v>
      </c>
      <c r="BK640" s="14">
        <f>AJ640/AA640</f>
        <v>129189.54978354978</v>
      </c>
      <c r="BL640" s="14">
        <f>BI640+BJ640+BK640</f>
        <v>244594.81394460966</v>
      </c>
      <c r="BM640" s="14">
        <f>(AF640/W640)-AF640</f>
        <v>12783.905027932968</v>
      </c>
      <c r="BN640" s="14">
        <f>AH640/Y640-AH640</f>
        <v>12694.359133126934</v>
      </c>
      <c r="BO640" s="14">
        <f>AJ640/AA640-AJ640</f>
        <v>14077.549783549781</v>
      </c>
      <c r="BP640" s="14">
        <f>BG640/S640</f>
        <v>-6.554315380310928E-2</v>
      </c>
      <c r="BQ640" s="14">
        <f>(BG640-CA640)/S640</f>
        <v>-6.4025212845265092E-2</v>
      </c>
      <c r="BR640" s="27">
        <f>BQ640-BP640</f>
        <v>1.5179409578441883E-3</v>
      </c>
      <c r="BS640" s="28">
        <f t="shared" si="47"/>
        <v>960450</v>
      </c>
      <c r="BT640" s="11">
        <f>BS640/S640</f>
        <v>0.84770969660916118</v>
      </c>
      <c r="BU640" s="14">
        <f>(BE640-AP640)*1/BT640-(BE640-AP640)</f>
        <v>38659.054035087727</v>
      </c>
      <c r="BV640" s="14">
        <f t="shared" si="48"/>
        <v>0.1899321620414583</v>
      </c>
      <c r="BW640" s="27">
        <f>(AR640+AV640+AY640+BB640)/S640</f>
        <v>0.25547531584456756</v>
      </c>
      <c r="BX640" s="13">
        <f>(AF640+AH640+AJ640+AL640+AN640)/N640</f>
        <v>151.01192982456141</v>
      </c>
      <c r="BY640" s="26">
        <f>BX640/K640</f>
        <v>0.22405330834504661</v>
      </c>
      <c r="BZ640" s="11">
        <f>AP640/BE640</f>
        <v>0</v>
      </c>
      <c r="CA640" s="15">
        <f>-(BM640+BN640+BO640)/M640</f>
        <v>-1719.8179975917253</v>
      </c>
      <c r="CB640" s="15">
        <f>BG640-CA640</f>
        <v>-72540.18200240827</v>
      </c>
      <c r="CC640" s="18">
        <f t="shared" si="49"/>
        <v>1</v>
      </c>
      <c r="CD640" s="17">
        <f>(AF640/(AF640+AH640+AJ640))/(X640/(X640+Z640+AB640))</f>
        <v>1.5993731203204817</v>
      </c>
      <c r="CE640" s="19">
        <f>(AH640/(AF640+AH640+AJ640))/(Z640/(X640+Z640+AB640))</f>
        <v>0.8922833886226853</v>
      </c>
      <c r="CF640" s="18">
        <f>(AJ640/(AF640+AH640+AJ640))/(AB640/(X640+Z640+AB640))</f>
        <v>0.91006640254242754</v>
      </c>
      <c r="CG640">
        <f>AH640/Z640</f>
        <v>108.83574879227054</v>
      </c>
      <c r="CH640" s="11">
        <f>BB640/BE640</f>
        <v>0.22048682107141529</v>
      </c>
      <c r="CI640" s="14">
        <f>AY640/V640</f>
        <v>1833.3511668714511</v>
      </c>
      <c r="CJ640" s="14">
        <f>AV640/M640</f>
        <v>2712.0434782608695</v>
      </c>
      <c r="CK640" s="17">
        <f>N640/V640</f>
        <v>27.28144162394079</v>
      </c>
      <c r="CL640" s="17">
        <f>(AL640+AN640)/N640</f>
        <v>7.1249122807017544</v>
      </c>
      <c r="CM640" s="14" t="e">
        <f>AP640/AC640</f>
        <v>#DIV/0!</v>
      </c>
    </row>
    <row r="641" spans="1:91" hidden="1" x14ac:dyDescent="0.2">
      <c r="A641">
        <v>1183</v>
      </c>
      <c r="B641" s="2">
        <v>45231</v>
      </c>
      <c r="C641" s="3" t="s">
        <v>43</v>
      </c>
      <c r="D641" t="s">
        <v>38</v>
      </c>
      <c r="E641" s="3" t="s">
        <v>32</v>
      </c>
      <c r="F641" t="s">
        <v>33</v>
      </c>
      <c r="G641" t="str">
        <f>CONCATENATE(C641,E641)</f>
        <v>SFOHNL</v>
      </c>
      <c r="H641" t="s">
        <v>50</v>
      </c>
      <c r="I641">
        <f>U641/M641</f>
        <v>234</v>
      </c>
      <c r="J641" t="str">
        <f>_xlfn.CONCAT(C641,E641,H641)</f>
        <v>SFOHNL757-300</v>
      </c>
      <c r="K641" s="4">
        <v>2399</v>
      </c>
      <c r="L641" s="4">
        <f>N641/M641</f>
        <v>185.73333333333332</v>
      </c>
      <c r="M641" s="4">
        <v>15</v>
      </c>
      <c r="N641" s="4">
        <v>2786</v>
      </c>
      <c r="O641" s="4">
        <f>P641/M641</f>
        <v>30</v>
      </c>
      <c r="P641" s="4">
        <v>450</v>
      </c>
      <c r="Q641" s="4">
        <v>855</v>
      </c>
      <c r="R641" s="4">
        <v>1481</v>
      </c>
      <c r="S641" s="4">
        <f>U641*K641</f>
        <v>8420490</v>
      </c>
      <c r="T641" s="7">
        <f>N641/U641</f>
        <v>0.79373219373219372</v>
      </c>
      <c r="U641" s="4">
        <v>3510</v>
      </c>
      <c r="V641" s="4">
        <v>81.229026845637577</v>
      </c>
      <c r="W641" s="7">
        <f>P641/X641</f>
        <v>1</v>
      </c>
      <c r="X641" s="4">
        <v>450</v>
      </c>
      <c r="Y641" s="7">
        <f>Q641/Z641</f>
        <v>1</v>
      </c>
      <c r="Z641" s="4">
        <v>855</v>
      </c>
      <c r="AA641" s="7">
        <f>R641/AB641</f>
        <v>0.6716553287981859</v>
      </c>
      <c r="AB641" s="4">
        <v>2205</v>
      </c>
      <c r="AC641" s="4">
        <v>408</v>
      </c>
      <c r="AD641" s="4">
        <f>AP641/AC641</f>
        <v>6</v>
      </c>
      <c r="AE641" s="7">
        <f>AF641/(AF641+AH641+AJ641+AL641+AN641+AP641)</f>
        <v>0.25765603808206794</v>
      </c>
      <c r="AF641" s="4">
        <v>242216</v>
      </c>
      <c r="AG641" s="7">
        <f>AH641/(AF641+AH641+AJ641+AL641+AN641+AP641)</f>
        <v>0.30562880621227029</v>
      </c>
      <c r="AH641" s="4">
        <v>287314</v>
      </c>
      <c r="AI641" s="7">
        <f>AJ641/(AF641+AH641+AJ641+AL641+AN641+AP641)</f>
        <v>0.41206605855915751</v>
      </c>
      <c r="AJ641" s="4">
        <v>387373</v>
      </c>
      <c r="AK641" s="7">
        <f>AL641/(AF641+AH641+AJ641+AL641+AN641+AP641)</f>
        <v>1.1020397308725368E-2</v>
      </c>
      <c r="AL641" s="4">
        <v>10360</v>
      </c>
      <c r="AM641" s="7">
        <f>AN641/(AF641+AH641+AJ641+AL641+AN641+AP641)</f>
        <v>1.1024652288381245E-2</v>
      </c>
      <c r="AN641" s="4">
        <v>10364</v>
      </c>
      <c r="AO641" s="7">
        <f>AP641/(AF641+AH641+AJ641+AL641+AN641+AP641)</f>
        <v>2.6040475493976545E-3</v>
      </c>
      <c r="AP641" s="4">
        <v>2448</v>
      </c>
      <c r="AQ641" s="6">
        <f>AO641+AM641+AK641+AI641+AG641+AE641</f>
        <v>1</v>
      </c>
      <c r="AR641" s="4">
        <v>410075</v>
      </c>
      <c r="AS641" s="4">
        <f>AR641/M641</f>
        <v>27338.333333333332</v>
      </c>
      <c r="AT641" s="4">
        <f>AR641/V641</f>
        <v>5048.3800671314229</v>
      </c>
      <c r="AU641" s="7">
        <f>AR641/(AR641+AV641+AY641+BB641)</f>
        <v>0.37233071811275564</v>
      </c>
      <c r="AV641" s="4">
        <v>128745</v>
      </c>
      <c r="AW641" s="4">
        <f>AV641/M641</f>
        <v>8583</v>
      </c>
      <c r="AX641" s="7">
        <f>AV641/(AR641+AV641+AY641+BB641)</f>
        <v>0.11689500287368584</v>
      </c>
      <c r="AY641" s="4">
        <v>263481</v>
      </c>
      <c r="AZ641" s="4">
        <f>AY641/M641</f>
        <v>17565.400000000001</v>
      </c>
      <c r="BA641" s="7">
        <f>AY641/(AR641+AV641+AY641+BB641)</f>
        <v>0.23922957980629633</v>
      </c>
      <c r="BB641" s="4">
        <v>299072</v>
      </c>
      <c r="BC641" s="11">
        <f>BB641/(AR641+AV641+AY641+BB641)</f>
        <v>0.27154469920726221</v>
      </c>
      <c r="BD641" s="9">
        <f>BC641+BA641+AX641+AU641</f>
        <v>1</v>
      </c>
      <c r="BE641" s="14">
        <f>(AF641+AH641+AJ641+AL641+AN641+AP641)</f>
        <v>940075</v>
      </c>
      <c r="BF641" s="14">
        <f t="shared" si="45"/>
        <v>-1101373</v>
      </c>
      <c r="BG641" s="13">
        <f>(AF641+AH641+AJ641+AL641+AN641+AP641)-(AR641+AV641+AY641+BB641)</f>
        <v>-161298</v>
      </c>
      <c r="BH641" s="13">
        <f t="shared" si="46"/>
        <v>1</v>
      </c>
      <c r="BI641" s="14">
        <f>AF641/W641</f>
        <v>242216</v>
      </c>
      <c r="BJ641" s="14">
        <f>AH641/Y641</f>
        <v>287314</v>
      </c>
      <c r="BK641" s="14">
        <f>AJ641/AA641</f>
        <v>576743.73058744101</v>
      </c>
      <c r="BL641" s="14">
        <f>BI641+BJ641+BK641</f>
        <v>1106273.730587441</v>
      </c>
      <c r="BM641" s="14">
        <f>(AF641/W641)-AF641</f>
        <v>0</v>
      </c>
      <c r="BN641" s="14">
        <f>AH641/Y641-AH641</f>
        <v>0</v>
      </c>
      <c r="BO641" s="14">
        <f>AJ641/AA641-AJ641</f>
        <v>189370.73058744101</v>
      </c>
      <c r="BP641" s="14">
        <f>BG641/S641</f>
        <v>-1.9155417321319781E-2</v>
      </c>
      <c r="BQ641" s="14">
        <f>(BG641-CA641)/S641</f>
        <v>-1.7656132199848691E-2</v>
      </c>
      <c r="BR641" s="27">
        <f>BQ641-BP641</f>
        <v>1.4992851214710896E-3</v>
      </c>
      <c r="BS641" s="28">
        <f t="shared" si="47"/>
        <v>6683614</v>
      </c>
      <c r="BT641" s="11">
        <f>BS641/S641</f>
        <v>0.79373219373219372</v>
      </c>
      <c r="BU641" s="14">
        <f>(BE641-AP641)*1/BT641-(BE641-AP641)</f>
        <v>243661.86216798285</v>
      </c>
      <c r="BV641" s="14">
        <f t="shared" si="48"/>
        <v>0.11164136528871835</v>
      </c>
      <c r="BW641" s="27">
        <f>(AR641+AV641+AY641+BB641)/S641</f>
        <v>0.13079678261003813</v>
      </c>
      <c r="BX641" s="13">
        <f>(AF641+AH641+AJ641+AL641+AN641)/N641</f>
        <v>336.54953338119168</v>
      </c>
      <c r="BY641" s="26">
        <f>BX641/K641</f>
        <v>0.14028742533605323</v>
      </c>
      <c r="BZ641" s="11">
        <f>AP641/BE641</f>
        <v>2.6040475493976545E-3</v>
      </c>
      <c r="CA641" s="15">
        <f>-(BM641+BN641+BO641)/M641</f>
        <v>-12624.715372496068</v>
      </c>
      <c r="CB641" s="15">
        <f>BG641-CA641</f>
        <v>-148673.28462750392</v>
      </c>
      <c r="CC641" s="18">
        <f t="shared" si="49"/>
        <v>1</v>
      </c>
      <c r="CD641" s="17">
        <f>(AF641/(AF641+AH641+AJ641))/(X641/(X641+Z641+AB641))</f>
        <v>2.0605067275382458</v>
      </c>
      <c r="CE641" s="19">
        <f>(AH641/(AF641+AH641+AJ641))/(Z641/(X641+Z641+AB641))</f>
        <v>1.2863951573365648</v>
      </c>
      <c r="CF641" s="18">
        <f>(AJ641/(AF641+AH641+AJ641))/(AB641/(X641+Z641+AB641))</f>
        <v>0.67251887214740436</v>
      </c>
      <c r="CG641">
        <f>AH641/Z641</f>
        <v>336.03976608187133</v>
      </c>
      <c r="CH641" s="11">
        <f>BB641/BE641</f>
        <v>0.31813631891072519</v>
      </c>
      <c r="CI641" s="14">
        <f>AY641/V641</f>
        <v>3243.6803718048027</v>
      </c>
      <c r="CJ641" s="14">
        <f>AV641/M641</f>
        <v>8583</v>
      </c>
      <c r="CK641" s="17">
        <f>N641/V641</f>
        <v>34.298084172476116</v>
      </c>
      <c r="CL641" s="17">
        <f>(AL641+AN641)/N641</f>
        <v>7.4386216798277101</v>
      </c>
      <c r="CM641" s="14">
        <f>AP641/AC641</f>
        <v>6</v>
      </c>
    </row>
    <row r="642" spans="1:91" hidden="1" x14ac:dyDescent="0.2">
      <c r="A642">
        <v>559</v>
      </c>
      <c r="B642" s="2">
        <v>44866</v>
      </c>
      <c r="C642" s="3" t="s">
        <v>43</v>
      </c>
      <c r="D642" t="s">
        <v>38</v>
      </c>
      <c r="E642" s="3" t="s">
        <v>52</v>
      </c>
      <c r="F642" t="s">
        <v>33</v>
      </c>
      <c r="G642" t="str">
        <f>CONCATENATE(C642,E642)</f>
        <v>SFOOGG</v>
      </c>
      <c r="H642" t="s">
        <v>48</v>
      </c>
      <c r="I642">
        <f>U642/M642</f>
        <v>189</v>
      </c>
      <c r="J642" t="str">
        <f>_xlfn.CONCAT(C642,E642,H642)</f>
        <v>SFOOGGA321</v>
      </c>
      <c r="K642" s="4">
        <v>2338</v>
      </c>
      <c r="L642" s="4">
        <f>N642/M642</f>
        <v>148.78571428571428</v>
      </c>
      <c r="M642" s="4">
        <v>14</v>
      </c>
      <c r="N642" s="4">
        <v>2083</v>
      </c>
      <c r="O642" s="4">
        <f>P642/M642</f>
        <v>22.5</v>
      </c>
      <c r="P642" s="4">
        <v>315</v>
      </c>
      <c r="Q642" s="4">
        <v>507</v>
      </c>
      <c r="R642" s="4">
        <v>1262</v>
      </c>
      <c r="S642" s="4">
        <f>U642*K642</f>
        <v>6186348</v>
      </c>
      <c r="T642" s="7">
        <f>N642/U642</f>
        <v>0.78722600151171584</v>
      </c>
      <c r="U642" s="4">
        <v>2646</v>
      </c>
      <c r="V642" s="4">
        <v>75.101486486486493</v>
      </c>
      <c r="W642" s="7">
        <f>P642/X642</f>
        <v>0.9</v>
      </c>
      <c r="X642" s="4">
        <v>350</v>
      </c>
      <c r="Y642" s="7">
        <f>Q642/Z642</f>
        <v>0.77051671732522797</v>
      </c>
      <c r="Z642" s="4">
        <v>658</v>
      </c>
      <c r="AA642" s="7">
        <f>R642/AB642</f>
        <v>0.77045177045177049</v>
      </c>
      <c r="AB642" s="4">
        <v>1638</v>
      </c>
      <c r="AC642" s="4">
        <v>5827</v>
      </c>
      <c r="AD642" s="4">
        <f>AP642/AC642</f>
        <v>4.999656770207654</v>
      </c>
      <c r="AE642" s="7">
        <f>AF642/(AF642+AH642+AJ642+AL642+AN642+AP642)</f>
        <v>0.20729187302014251</v>
      </c>
      <c r="AF642" s="4">
        <v>114058</v>
      </c>
      <c r="AG642" s="7">
        <f>AH642/(AF642+AH642+AJ642+AL642+AN642+AP642)</f>
        <v>0.22637483665891839</v>
      </c>
      <c r="AH642" s="4">
        <v>124558</v>
      </c>
      <c r="AI642" s="7">
        <f>AJ642/(AF642+AH642+AJ642+AL642+AN642+AP642)</f>
        <v>0.48815493185564557</v>
      </c>
      <c r="AJ642" s="4">
        <v>268597</v>
      </c>
      <c r="AK642" s="7">
        <f>AL642/(AF642+AH642+AJ642+AL642+AN642+AP642)</f>
        <v>1.3766995196545439E-2</v>
      </c>
      <c r="AL642" s="4">
        <v>7575</v>
      </c>
      <c r="AM642" s="7">
        <f>AN642/(AF642+AH642+AJ642+AL642+AN642+AP642)</f>
        <v>1.1464317584133151E-2</v>
      </c>
      <c r="AN642" s="4">
        <v>6308</v>
      </c>
      <c r="AO642" s="7">
        <f>AP642/(AF642+AH642+AJ642+AL642+AN642+AP642)</f>
        <v>5.2947045684614953E-2</v>
      </c>
      <c r="AP642" s="4">
        <v>29133</v>
      </c>
      <c r="AQ642" s="6">
        <f>AO642+AM642+AK642+AI642+AG642+AE642</f>
        <v>1</v>
      </c>
      <c r="AR642" s="4">
        <v>289198</v>
      </c>
      <c r="AS642" s="4">
        <f>AR642/M642</f>
        <v>20657</v>
      </c>
      <c r="AT642" s="4">
        <f>AR642/V642</f>
        <v>3850.762661695615</v>
      </c>
      <c r="AU642" s="7">
        <f>AR642/(AR642+AV642+AY642+BB642)</f>
        <v>0.34533990900732003</v>
      </c>
      <c r="AV642" s="4">
        <v>86945</v>
      </c>
      <c r="AW642" s="4">
        <f>AV642/M642</f>
        <v>6210.3571428571431</v>
      </c>
      <c r="AX642" s="7">
        <f>AV642/(AR642+AV642+AY642+BB642)</f>
        <v>0.10382360316683185</v>
      </c>
      <c r="AY642" s="4">
        <v>280070</v>
      </c>
      <c r="AZ642" s="4">
        <f>AY642/M642</f>
        <v>20005</v>
      </c>
      <c r="BA642" s="7">
        <f>AY642/(AR642+AV642+AY642+BB642)</f>
        <v>0.33443989348363445</v>
      </c>
      <c r="BB642" s="4">
        <v>181217</v>
      </c>
      <c r="BC642" s="11">
        <f>BB642/(AR642+AV642+AY642+BB642)</f>
        <v>0.21639659434221367</v>
      </c>
      <c r="BD642" s="9">
        <f>BC642+BA642+AX642+AU642</f>
        <v>1</v>
      </c>
      <c r="BE642" s="14">
        <f>(AF642+AH642+AJ642+AL642+AN642+AP642)</f>
        <v>550229</v>
      </c>
      <c r="BF642" s="14">
        <f t="shared" si="45"/>
        <v>-837430</v>
      </c>
      <c r="BG642" s="13">
        <f>(AF642+AH642+AJ642+AL642+AN642+AP642)-(AR642+AV642+AY642+BB642)</f>
        <v>-287201</v>
      </c>
      <c r="BH642" s="13">
        <f t="shared" si="46"/>
        <v>1</v>
      </c>
      <c r="BI642" s="14">
        <f>AF642/W642</f>
        <v>126731.11111111111</v>
      </c>
      <c r="BJ642" s="14">
        <f>AH642/Y642</f>
        <v>161655.15581854043</v>
      </c>
      <c r="BK642" s="14">
        <f>AJ642/AA642</f>
        <v>348622.7305863708</v>
      </c>
      <c r="BL642" s="14">
        <f>BI642+BJ642+BK642</f>
        <v>637008.9975160223</v>
      </c>
      <c r="BM642" s="14">
        <f>(AF642/W642)-AF642</f>
        <v>12673.111111111109</v>
      </c>
      <c r="BN642" s="14">
        <f>AH642/Y642-AH642</f>
        <v>37097.155818540428</v>
      </c>
      <c r="BO642" s="14">
        <f>AJ642/AA642-AJ642</f>
        <v>80025.730586370802</v>
      </c>
      <c r="BP642" s="14">
        <f>BG642/S642</f>
        <v>-4.6424966717035637E-2</v>
      </c>
      <c r="BQ642" s="14">
        <f>(BG642-CA642)/S642</f>
        <v>-4.4926321202797534E-2</v>
      </c>
      <c r="BR642" s="27">
        <f>BQ642-BP642</f>
        <v>1.4986455142381033E-3</v>
      </c>
      <c r="BS642" s="28">
        <f t="shared" si="47"/>
        <v>4870054</v>
      </c>
      <c r="BT642" s="11">
        <f>BS642/S642</f>
        <v>0.78722600151171584</v>
      </c>
      <c r="BU642" s="14">
        <f>(BE642-AP642)*1/BT642-(BE642-AP642)</f>
        <v>140843.51800288039</v>
      </c>
      <c r="BV642" s="14">
        <f t="shared" si="48"/>
        <v>8.8942458458528356E-2</v>
      </c>
      <c r="BW642" s="27">
        <f>(AR642+AV642+AY642+BB642)/S642</f>
        <v>0.13536742517556399</v>
      </c>
      <c r="BX642" s="13">
        <f>(AF642+AH642+AJ642+AL642+AN642)/N642</f>
        <v>250.16610657705232</v>
      </c>
      <c r="BY642" s="26">
        <f>BX642/K642</f>
        <v>0.10700004558471014</v>
      </c>
      <c r="BZ642" s="11">
        <f>AP642/BE642</f>
        <v>5.2947045684614953E-2</v>
      </c>
      <c r="CA642" s="15">
        <f>-(BM642+BN642+BO642)/M642</f>
        <v>-9271.142679715882</v>
      </c>
      <c r="CB642" s="15">
        <f>BG642-CA642</f>
        <v>-277929.85732028412</v>
      </c>
      <c r="CC642" s="18">
        <f t="shared" si="49"/>
        <v>1</v>
      </c>
      <c r="CD642" s="17">
        <f>(AF642/(AF642+AH642+AJ642))/(X642/(X642+Z642+AB642))</f>
        <v>1.7000322941249535</v>
      </c>
      <c r="CE642" s="19">
        <f>(AH642/(AF642+AH642+AJ642))/(Z642/(X642+Z642+AB642))</f>
        <v>0.98751839998731494</v>
      </c>
      <c r="CF642" s="18">
        <f>(AJ642/(AF642+AH642+AJ642))/(AB642/(X642+Z642+AB642))</f>
        <v>0.85543442604677233</v>
      </c>
      <c r="CG642">
        <f>AH642/Z642</f>
        <v>189.29787234042553</v>
      </c>
      <c r="CH642" s="11">
        <f>BB642/BE642</f>
        <v>0.32934832587886137</v>
      </c>
      <c r="CI642" s="14">
        <f>AY642/V642</f>
        <v>3729.2204602420866</v>
      </c>
      <c r="CJ642" s="14">
        <f>AV642/M642</f>
        <v>6210.3571428571431</v>
      </c>
      <c r="CK642" s="17">
        <f>N642/V642</f>
        <v>27.735802544664786</v>
      </c>
      <c r="CL642" s="17">
        <f>(AL642+AN642)/N642</f>
        <v>6.6649063850216033</v>
      </c>
      <c r="CM642" s="14">
        <f>AP642/AC642</f>
        <v>4.999656770207654</v>
      </c>
    </row>
    <row r="643" spans="1:91" hidden="1" x14ac:dyDescent="0.2">
      <c r="A643">
        <v>995</v>
      </c>
      <c r="B643" s="2">
        <v>45200</v>
      </c>
      <c r="C643" s="3" t="s">
        <v>43</v>
      </c>
      <c r="D643" t="s">
        <v>38</v>
      </c>
      <c r="E643" s="3" t="s">
        <v>57</v>
      </c>
      <c r="F643" t="s">
        <v>56</v>
      </c>
      <c r="G643" t="str">
        <f>CONCATENATE(C643,E643)</f>
        <v>SFOYYC</v>
      </c>
      <c r="H643" t="s">
        <v>30</v>
      </c>
      <c r="I643">
        <f>U643/M643</f>
        <v>133.83333333333334</v>
      </c>
      <c r="J643" t="str">
        <f>_xlfn.CONCAT(C643,E643,H643)</f>
        <v>SFOYYC737-700</v>
      </c>
      <c r="K643" s="4">
        <v>1018</v>
      </c>
      <c r="L643" s="4">
        <f>N643/M643</f>
        <v>120.33333333333333</v>
      </c>
      <c r="M643" s="4">
        <v>18</v>
      </c>
      <c r="N643" s="4">
        <v>2166</v>
      </c>
      <c r="O643" s="4">
        <f>P643/M643</f>
        <v>17.277777777777779</v>
      </c>
      <c r="P643" s="4">
        <v>311</v>
      </c>
      <c r="Q643" s="4">
        <v>566</v>
      </c>
      <c r="R643" s="4">
        <v>1290</v>
      </c>
      <c r="S643" s="4">
        <f>U643*K643</f>
        <v>2452362</v>
      </c>
      <c r="T643" s="7">
        <f>N643/U643</f>
        <v>0.89912826899128273</v>
      </c>
      <c r="U643" s="4">
        <v>2409</v>
      </c>
      <c r="V643" s="4">
        <v>11.711066595441595</v>
      </c>
      <c r="W643" s="7">
        <f>P643/X643</f>
        <v>1.0032258064516129</v>
      </c>
      <c r="X643" s="4">
        <v>310</v>
      </c>
      <c r="Y643" s="7">
        <f>Q643/Z643</f>
        <v>1</v>
      </c>
      <c r="Z643" s="4">
        <v>566</v>
      </c>
      <c r="AA643" s="7">
        <f>R643/AB643</f>
        <v>0.84148727984344418</v>
      </c>
      <c r="AB643" s="4">
        <v>1533</v>
      </c>
      <c r="AC643" s="4">
        <v>0</v>
      </c>
      <c r="AD643" s="4" t="e">
        <f>AP643/AC643</f>
        <v>#DIV/0!</v>
      </c>
      <c r="AE643" s="7">
        <f>AF643/(AF643+AH643+AJ643+AL643+AN643+AP643)</f>
        <v>0.21873747338869712</v>
      </c>
      <c r="AF643" s="4">
        <v>154428</v>
      </c>
      <c r="AG643" s="7">
        <f>AH643/(AF643+AH643+AJ643+AL643+AN643+AP643)</f>
        <v>0.2532177898772941</v>
      </c>
      <c r="AH643" s="4">
        <v>178771</v>
      </c>
      <c r="AI643" s="7">
        <f>AJ643/(AF643+AH643+AJ643+AL643+AN643+AP643)</f>
        <v>0.5006366882578821</v>
      </c>
      <c r="AJ643" s="4">
        <v>353448</v>
      </c>
      <c r="AK643" s="7">
        <f>AL643/(AF643+AH643+AJ643+AL643+AN643+AP643)</f>
        <v>1.2790422622192446E-2</v>
      </c>
      <c r="AL643" s="4">
        <v>9030</v>
      </c>
      <c r="AM643" s="7">
        <f>AN643/(AF643+AH643+AJ643+AL643+AN643+AP643)</f>
        <v>1.4617625853934224E-2</v>
      </c>
      <c r="AN643" s="4">
        <v>10320</v>
      </c>
      <c r="AO643" s="7">
        <f>AP643/(AF643+AH643+AJ643+AL643+AN643+AP643)</f>
        <v>0</v>
      </c>
      <c r="AP643" s="4">
        <v>0</v>
      </c>
      <c r="AQ643" s="6">
        <f>AO643+AM643+AK643+AI643+AG643+AE643</f>
        <v>1</v>
      </c>
      <c r="AR643" s="4">
        <v>48695</v>
      </c>
      <c r="AS643" s="4">
        <f>AR643/M643</f>
        <v>2705.2777777777778</v>
      </c>
      <c r="AT643" s="4">
        <f>AR643/V643</f>
        <v>4158.0328830982826</v>
      </c>
      <c r="AU643" s="7">
        <f>AR643/(AR643+AV643+AY643+BB643)</f>
        <v>0.22292672877515049</v>
      </c>
      <c r="AV643" s="4">
        <v>107064</v>
      </c>
      <c r="AW643" s="4">
        <f>AV643/M643</f>
        <v>5948</v>
      </c>
      <c r="AX643" s="7">
        <f>AV643/(AR643+AV643+AY643+BB643)</f>
        <v>0.49014123194542997</v>
      </c>
      <c r="AY643" s="4">
        <v>26325</v>
      </c>
      <c r="AZ643" s="4">
        <f>AY643/M643</f>
        <v>1462.5</v>
      </c>
      <c r="BA643" s="7">
        <f>AY643/(AR643+AV643+AY643+BB643)</f>
        <v>0.12051640075995147</v>
      </c>
      <c r="BB643" s="4">
        <v>36351</v>
      </c>
      <c r="BC643" s="11">
        <f>BB643/(AR643+AV643+AY643+BB643)</f>
        <v>0.16641563851946803</v>
      </c>
      <c r="BD643" s="9">
        <f>BC643+BA643+AX643+AU643</f>
        <v>1</v>
      </c>
      <c r="BE643" s="14">
        <f>(AF643+AH643+AJ643+AL643+AN643+AP643)</f>
        <v>705997</v>
      </c>
      <c r="BF643" s="14">
        <f t="shared" ref="BF643:BF706" si="50">-(AR643+AV643+AY643+BB643)</f>
        <v>-218435</v>
      </c>
      <c r="BG643" s="13">
        <f>(AF643+AH643+AJ643+AL643+AN643+AP643)-(AR643+AV643+AY643+BB643)</f>
        <v>487562</v>
      </c>
      <c r="BH643" s="13">
        <f t="shared" ref="BH643:BH706" si="51">IF(BG643&lt;0,1,0)</f>
        <v>0</v>
      </c>
      <c r="BI643" s="14">
        <f>AF643/W643</f>
        <v>153931.44694533764</v>
      </c>
      <c r="BJ643" s="14">
        <f>AH643/Y643</f>
        <v>178771</v>
      </c>
      <c r="BK643" s="14">
        <f>AJ643/AA643</f>
        <v>420027.73953488376</v>
      </c>
      <c r="BL643" s="14">
        <f>BI643+BJ643+BK643</f>
        <v>752730.18648022134</v>
      </c>
      <c r="BM643" s="14">
        <f>(AF643/W643)-AF643</f>
        <v>-496.55305466236314</v>
      </c>
      <c r="BN643" s="14">
        <f>AH643/Y643-AH643</f>
        <v>0</v>
      </c>
      <c r="BO643" s="14">
        <f>AJ643/AA643-AJ643</f>
        <v>66579.73953488376</v>
      </c>
      <c r="BP643" s="14">
        <f>BG643/S643</f>
        <v>0.19881322577988078</v>
      </c>
      <c r="BQ643" s="14">
        <f>(BG643-CA643)/S643</f>
        <v>0.20031026746369013</v>
      </c>
      <c r="BR643" s="27">
        <f>BQ643-BP643</f>
        <v>1.497041683809347E-3</v>
      </c>
      <c r="BS643" s="28">
        <f t="shared" ref="BS643:BS706" si="52">N643*K643</f>
        <v>2204988</v>
      </c>
      <c r="BT643" s="11">
        <f>BS643/S643</f>
        <v>0.89912826899128273</v>
      </c>
      <c r="BU643" s="14">
        <f>(BE643-AP643)*1/BT643-(BE643-AP643)</f>
        <v>79204.649584487546</v>
      </c>
      <c r="BV643" s="14">
        <f t="shared" ref="BV643:BV706" si="53">BE643/S643</f>
        <v>0.28788449666077032</v>
      </c>
      <c r="BW643" s="27">
        <f>(AR643+AV643+AY643+BB643)/S643</f>
        <v>8.9071270880889522E-2</v>
      </c>
      <c r="BX643" s="13">
        <f>(AF643+AH643+AJ643+AL643+AN643)/N643</f>
        <v>325.94506001846725</v>
      </c>
      <c r="BY643" s="26">
        <f>BX643/K643</f>
        <v>0.32018178783739415</v>
      </c>
      <c r="BZ643" s="11">
        <f>AP643/BE643</f>
        <v>0</v>
      </c>
      <c r="CA643" s="15">
        <f>-(BM643+BN643+BO643)/M643</f>
        <v>-3671.2881377900776</v>
      </c>
      <c r="CB643" s="15">
        <f>BG643-CA643</f>
        <v>491233.28813779005</v>
      </c>
      <c r="CC643" s="18">
        <f t="shared" ref="CC643:CC706" si="54">IF(CB643&lt;0,1,0)</f>
        <v>0</v>
      </c>
      <c r="CD643" s="17">
        <f>(AF643/(AF643+AH643+AJ643))/(X643/(X643+Z643+AB643))</f>
        <v>1.7477029775876292</v>
      </c>
      <c r="CE643" s="19">
        <f>(AH643/(AF643+AH643+AJ643))/(Z643/(X643+Z643+AB643))</f>
        <v>1.1081126465004949</v>
      </c>
      <c r="CF643" s="18">
        <f>(AJ643/(AF643+AH643+AJ643))/(AB643/(X643+Z643+AB643))</f>
        <v>0.80888474822475853</v>
      </c>
      <c r="CG643">
        <f>AH643/Z643</f>
        <v>315.84982332155477</v>
      </c>
      <c r="CH643" s="11">
        <f>BB643/BE643</f>
        <v>5.1488887346546795E-2</v>
      </c>
      <c r="CI643" s="14">
        <f>AY643/V643</f>
        <v>2247.8738196439526</v>
      </c>
      <c r="CJ643" s="14">
        <f>AV643/M643</f>
        <v>5948</v>
      </c>
      <c r="CK643" s="17">
        <f>N643/V643</f>
        <v>184.95326470460785</v>
      </c>
      <c r="CL643" s="17">
        <f>(AL643+AN643)/N643</f>
        <v>8.9335180055401668</v>
      </c>
      <c r="CM643" s="14" t="e">
        <f>AP643/AC643</f>
        <v>#DIV/0!</v>
      </c>
    </row>
    <row r="644" spans="1:91" x14ac:dyDescent="0.2">
      <c r="A644">
        <v>877</v>
      </c>
      <c r="B644" s="2">
        <v>45200</v>
      </c>
      <c r="C644" s="3" t="s">
        <v>37</v>
      </c>
      <c r="D644" t="s">
        <v>38</v>
      </c>
      <c r="E644" s="3" t="s">
        <v>46</v>
      </c>
      <c r="F644" t="s">
        <v>42</v>
      </c>
      <c r="G644" t="str">
        <f>CONCATENATE(C644,E644)</f>
        <v>LAXGEG</v>
      </c>
      <c r="H644" t="s">
        <v>40</v>
      </c>
      <c r="I644">
        <f>U644/M644</f>
        <v>67.8125</v>
      </c>
      <c r="J644" t="str">
        <f>_xlfn.CONCAT(C644,E644,H644)</f>
        <v>LAXGEGE175</v>
      </c>
      <c r="K644" s="4">
        <v>945</v>
      </c>
      <c r="L644" s="4">
        <f>N644/M644</f>
        <v>59.25</v>
      </c>
      <c r="M644" s="4">
        <v>16</v>
      </c>
      <c r="N644" s="4">
        <v>948</v>
      </c>
      <c r="O644" s="4">
        <f>P644/M644</f>
        <v>9.6875</v>
      </c>
      <c r="P644" s="4">
        <v>155</v>
      </c>
      <c r="Q644" s="4">
        <v>228</v>
      </c>
      <c r="R644" s="4">
        <v>566</v>
      </c>
      <c r="S644" s="4">
        <f>U644*K644</f>
        <v>1025325</v>
      </c>
      <c r="T644" s="7">
        <f>N644/U644</f>
        <v>0.87373271889400916</v>
      </c>
      <c r="U644" s="4">
        <v>1085</v>
      </c>
      <c r="V644" s="4">
        <v>39.383422301304861</v>
      </c>
      <c r="W644" s="7">
        <f>P644/X644</f>
        <v>1</v>
      </c>
      <c r="X644" s="4">
        <v>155</v>
      </c>
      <c r="Y644" s="7">
        <f>Q644/Z644</f>
        <v>0.81720430107526887</v>
      </c>
      <c r="Z644" s="4">
        <v>279</v>
      </c>
      <c r="AA644" s="7">
        <f>R644/AB644</f>
        <v>0.86943164362519199</v>
      </c>
      <c r="AB644" s="4">
        <v>651</v>
      </c>
      <c r="AC644" s="4">
        <v>0</v>
      </c>
      <c r="AD644" s="4" t="e">
        <f>AP644/AC644</f>
        <v>#DIV/0!</v>
      </c>
      <c r="AE644" s="7">
        <f>AF644/(AF644+AH644+AJ644+AL644+AN644+AP644)</f>
        <v>0.23606188295784719</v>
      </c>
      <c r="AF644" s="4">
        <v>46554</v>
      </c>
      <c r="AG644" s="7">
        <f>AH644/(AF644+AH644+AJ644+AL644+AN644+AP644)</f>
        <v>0.21576889727246451</v>
      </c>
      <c r="AH644" s="4">
        <v>42552</v>
      </c>
      <c r="AI644" s="7">
        <f>AJ644/(AF644+AH644+AJ644+AL644+AN644+AP644)</f>
        <v>0.50517466064266192</v>
      </c>
      <c r="AJ644" s="4">
        <v>99626</v>
      </c>
      <c r="AK644" s="7">
        <f>AL644/(AF644+AH644+AJ644+AL644+AN644+AP644)</f>
        <v>2.0054662265289461E-2</v>
      </c>
      <c r="AL644" s="4">
        <v>3955</v>
      </c>
      <c r="AM644" s="7">
        <f>AN644/(AF644+AH644+AJ644+AL644+AN644+AP644)</f>
        <v>2.2939896861736923E-2</v>
      </c>
      <c r="AN644" s="4">
        <v>4524</v>
      </c>
      <c r="AO644" s="7">
        <f>AP644/(AF644+AH644+AJ644+AL644+AN644+AP644)</f>
        <v>0</v>
      </c>
      <c r="AP644" s="4">
        <v>0</v>
      </c>
      <c r="AQ644" s="6">
        <f>AO644+AM644+AK644+AI644+AG644+AE644</f>
        <v>1</v>
      </c>
      <c r="AR644" s="4">
        <v>98310</v>
      </c>
      <c r="AS644" s="4">
        <f>AR644/M644</f>
        <v>6144.375</v>
      </c>
      <c r="AT644" s="4">
        <f>AR644/V644</f>
        <v>2496.2279623104964</v>
      </c>
      <c r="AU644" s="7">
        <f>AR644/(AR644+AV644+AY644+BB644)</f>
        <v>0.37581424508394751</v>
      </c>
      <c r="AV644" s="4">
        <v>50653</v>
      </c>
      <c r="AW644" s="4">
        <f>AV644/M644</f>
        <v>3165.8125</v>
      </c>
      <c r="AX644" s="7">
        <f>AV644/(AR644+AV644+AY644+BB644)</f>
        <v>0.19363359735771737</v>
      </c>
      <c r="AY644" s="4">
        <v>54509</v>
      </c>
      <c r="AZ644" s="4">
        <f>AY644/M644</f>
        <v>3406.8125</v>
      </c>
      <c r="BA644" s="7">
        <f>AY644/(AR644+AV644+AY644+BB644)</f>
        <v>0.2083741092999786</v>
      </c>
      <c r="BB644" s="4">
        <v>58120</v>
      </c>
      <c r="BC644" s="11">
        <f>BB644/(AR644+AV644+AY644+BB644)</f>
        <v>0.22217804825835652</v>
      </c>
      <c r="BD644" s="9">
        <f>BC644+BA644+AX644+AU644</f>
        <v>1</v>
      </c>
      <c r="BE644" s="14">
        <f>(AF644+AH644+AJ644+AL644+AN644+AP644)</f>
        <v>197211</v>
      </c>
      <c r="BF644" s="14">
        <f t="shared" si="50"/>
        <v>-261592</v>
      </c>
      <c r="BG644" s="13">
        <f>(AF644+AH644+AJ644+AL644+AN644+AP644)-(AR644+AV644+AY644+BB644)</f>
        <v>-64381</v>
      </c>
      <c r="BH644" s="13">
        <f t="shared" si="51"/>
        <v>1</v>
      </c>
      <c r="BI644" s="14">
        <f>AF644/W644</f>
        <v>46554</v>
      </c>
      <c r="BJ644" s="14">
        <f>AH644/Y644</f>
        <v>52070.210526315786</v>
      </c>
      <c r="BK644" s="14">
        <f>AJ644/AA644</f>
        <v>114587.50176678445</v>
      </c>
      <c r="BL644" s="14">
        <f>BI644+BJ644+BK644</f>
        <v>213211.71229310025</v>
      </c>
      <c r="BM644" s="14">
        <f>(AF644/W644)-AF644</f>
        <v>0</v>
      </c>
      <c r="BN644" s="14">
        <f>AH644/Y644-AH644</f>
        <v>9518.2105263157864</v>
      </c>
      <c r="BO644" s="14">
        <f>AJ644/AA644-AJ644</f>
        <v>14961.501766784451</v>
      </c>
      <c r="BP644" s="14">
        <f>BG644/S644</f>
        <v>-6.2790822422158832E-2</v>
      </c>
      <c r="BQ644" s="14">
        <f>(BG644-CA644)/S644</f>
        <v>-6.1298630172561125E-2</v>
      </c>
      <c r="BR644" s="27">
        <f>BQ644-BP644</f>
        <v>1.4921922495977069E-3</v>
      </c>
      <c r="BS644" s="28">
        <f t="shared" si="52"/>
        <v>895860</v>
      </c>
      <c r="BT644" s="11">
        <f>BS644/S644</f>
        <v>0.87373271889400916</v>
      </c>
      <c r="BU644" s="14">
        <f>(BE644-AP644)*1/BT644-(BE644-AP644)</f>
        <v>28499.901898734184</v>
      </c>
      <c r="BV644" s="14">
        <f t="shared" si="53"/>
        <v>0.1923399897593446</v>
      </c>
      <c r="BW644" s="27">
        <f>(AR644+AV644+AY644+BB644)/S644</f>
        <v>0.25513081218150341</v>
      </c>
      <c r="BX644" s="13">
        <f>(AF644+AH644+AJ644+AL644+AN644)/N644</f>
        <v>208.02848101265823</v>
      </c>
      <c r="BY644" s="26">
        <f>BX644/K644</f>
        <v>0.22013595874355368</v>
      </c>
      <c r="BZ644" s="11">
        <f>AP644/BE644</f>
        <v>0</v>
      </c>
      <c r="CA644" s="15">
        <f>-(BM644+BN644+BO644)/M644</f>
        <v>-1529.9820183187649</v>
      </c>
      <c r="CB644" s="15">
        <f>BG644-CA644</f>
        <v>-62851.017981681238</v>
      </c>
      <c r="CC644" s="18">
        <f t="shared" si="54"/>
        <v>1</v>
      </c>
      <c r="CD644" s="17">
        <f>(AF644/(AF644+AH644+AJ644))/(X644/(X644+Z644+AB644))</f>
        <v>1.7266706228938389</v>
      </c>
      <c r="CE644" s="19">
        <f>(AH644/(AF644+AH644+AJ644))/(Z644/(X644+Z644+AB644))</f>
        <v>0.87679884704236699</v>
      </c>
      <c r="CF644" s="18">
        <f>(AJ644/(AF644+AH644+AJ644))/(AB644/(X644+Z644+AB644))</f>
        <v>0.87978367914997635</v>
      </c>
      <c r="CG644">
        <f>AH644/Z644</f>
        <v>152.51612903225808</v>
      </c>
      <c r="CH644" s="11">
        <f>BB644/BE644</f>
        <v>0.29470972714503757</v>
      </c>
      <c r="CI644" s="14">
        <f>AY644/V644</f>
        <v>1384.0595056208203</v>
      </c>
      <c r="CJ644" s="14">
        <f>AV644/M644</f>
        <v>3165.8125</v>
      </c>
      <c r="CK644" s="17">
        <f>N644/V644</f>
        <v>24.071041687217484</v>
      </c>
      <c r="CL644" s="17">
        <f>(AL644+AN644)/N644</f>
        <v>8.9440928270042193</v>
      </c>
      <c r="CM644" s="14" t="e">
        <f>AP644/AC644</f>
        <v>#DIV/0!</v>
      </c>
    </row>
    <row r="645" spans="1:91" hidden="1" x14ac:dyDescent="0.2">
      <c r="A645">
        <v>427</v>
      </c>
      <c r="B645" s="2">
        <v>44866</v>
      </c>
      <c r="C645" s="3" t="s">
        <v>32</v>
      </c>
      <c r="D645" t="s">
        <v>33</v>
      </c>
      <c r="E645" s="3" t="s">
        <v>37</v>
      </c>
      <c r="F645" t="s">
        <v>38</v>
      </c>
      <c r="G645" t="str">
        <f>CONCATENATE(C645,E645)</f>
        <v>HNLLAX</v>
      </c>
      <c r="H645" t="s">
        <v>35</v>
      </c>
      <c r="I645">
        <f>U645/M645</f>
        <v>178</v>
      </c>
      <c r="J645" t="str">
        <f>_xlfn.CONCAT(C645,E645,H645)</f>
        <v>HNLLAX737-Max 9</v>
      </c>
      <c r="K645" s="4">
        <v>2556</v>
      </c>
      <c r="L645" s="4">
        <f>N645/M645</f>
        <v>160.28571428571428</v>
      </c>
      <c r="M645" s="4">
        <v>7</v>
      </c>
      <c r="N645" s="4">
        <v>1122</v>
      </c>
      <c r="O645" s="4">
        <f>P645/M645</f>
        <v>23</v>
      </c>
      <c r="P645" s="4">
        <v>161</v>
      </c>
      <c r="Q645" s="4">
        <v>301</v>
      </c>
      <c r="R645" s="4">
        <v>660</v>
      </c>
      <c r="S645" s="4">
        <f>U645*K645</f>
        <v>3184776</v>
      </c>
      <c r="T645" s="7">
        <f>N645/U645</f>
        <v>0.9004815409309791</v>
      </c>
      <c r="U645" s="4">
        <v>1246</v>
      </c>
      <c r="V645" s="4">
        <v>37.484316442333075</v>
      </c>
      <c r="W645" s="7">
        <f>P645/X645</f>
        <v>1</v>
      </c>
      <c r="X645" s="4">
        <v>161</v>
      </c>
      <c r="Y645" s="7">
        <f>Q645/Z645</f>
        <v>1</v>
      </c>
      <c r="Z645" s="4">
        <v>301</v>
      </c>
      <c r="AA645" s="7">
        <f>R645/AB645</f>
        <v>0.84183673469387754</v>
      </c>
      <c r="AB645" s="4">
        <v>784</v>
      </c>
      <c r="AC645" s="4">
        <v>2210</v>
      </c>
      <c r="AD645" s="4">
        <f>AP645/AC645</f>
        <v>5</v>
      </c>
      <c r="AE645" s="7">
        <f>AF645/(AF645+AH645+AJ645+AL645+AN645+AP645)</f>
        <v>0.22790308787563526</v>
      </c>
      <c r="AF645" s="4">
        <v>83681</v>
      </c>
      <c r="AG645" s="7">
        <f>AH645/(AF645+AH645+AJ645+AL645+AN645+AP645)</f>
        <v>0.23823595095566727</v>
      </c>
      <c r="AH645" s="4">
        <v>87475</v>
      </c>
      <c r="AI645" s="7">
        <f>AJ645/(AF645+AH645+AJ645+AL645+AN645+AP645)</f>
        <v>0.48219664576853732</v>
      </c>
      <c r="AJ645" s="4">
        <v>177052</v>
      </c>
      <c r="AK645" s="7">
        <f>AL645/(AF645+AH645+AJ645+AL645+AN645+AP645)</f>
        <v>1.0784959883217404E-2</v>
      </c>
      <c r="AL645" s="4">
        <v>3960</v>
      </c>
      <c r="AM645" s="7">
        <f>AN645/(AF645+AH645+AJ645+AL645+AN645+AP645)</f>
        <v>1.0784959883217404E-2</v>
      </c>
      <c r="AN645" s="4">
        <v>3960</v>
      </c>
      <c r="AO645" s="7">
        <f>AP645/(AF645+AH645+AJ645+AL645+AN645+AP645)</f>
        <v>3.0094395633725332E-2</v>
      </c>
      <c r="AP645" s="4">
        <v>11050</v>
      </c>
      <c r="AQ645" s="6">
        <f>AO645+AM645+AK645+AI645+AG645+AE645</f>
        <v>1</v>
      </c>
      <c r="AR645" s="4">
        <v>127246</v>
      </c>
      <c r="AS645" s="4">
        <f>AR645/M645</f>
        <v>18178</v>
      </c>
      <c r="AT645" s="4">
        <f>AR645/V645</f>
        <v>3394.6464035367649</v>
      </c>
      <c r="AU645" s="7">
        <f>AR645/(AR645+AV645+AY645+BB645)</f>
        <v>0.34916923921245796</v>
      </c>
      <c r="AV645" s="4">
        <v>36677</v>
      </c>
      <c r="AW645" s="4">
        <f>AV645/M645</f>
        <v>5239.5714285714284</v>
      </c>
      <c r="AX645" s="7">
        <f>AV645/(AR645+AV645+AY645+BB645)</f>
        <v>0.10064347945393429</v>
      </c>
      <c r="AY645" s="4">
        <v>110468</v>
      </c>
      <c r="AZ645" s="4">
        <f>AY645/M645</f>
        <v>15781.142857142857</v>
      </c>
      <c r="BA645" s="7">
        <f>AY645/(AR645+AV645+AY645+BB645)</f>
        <v>0.30312958770666115</v>
      </c>
      <c r="BB645" s="4">
        <v>90034</v>
      </c>
      <c r="BC645" s="11">
        <f>BB645/(AR645+AV645+AY645+BB645)</f>
        <v>0.24705769362694657</v>
      </c>
      <c r="BD645" s="9">
        <f>BC645+BA645+AX645+AU645</f>
        <v>1</v>
      </c>
      <c r="BE645" s="14">
        <f>(AF645+AH645+AJ645+AL645+AN645+AP645)</f>
        <v>367178</v>
      </c>
      <c r="BF645" s="14">
        <f t="shared" si="50"/>
        <v>-364425</v>
      </c>
      <c r="BG645" s="13">
        <f>(AF645+AH645+AJ645+AL645+AN645+AP645)-(AR645+AV645+AY645+BB645)</f>
        <v>2753</v>
      </c>
      <c r="BH645" s="13">
        <f t="shared" si="51"/>
        <v>0</v>
      </c>
      <c r="BI645" s="14">
        <f>AF645/W645</f>
        <v>83681</v>
      </c>
      <c r="BJ645" s="14">
        <f>AH645/Y645</f>
        <v>87475</v>
      </c>
      <c r="BK645" s="14">
        <f>AJ645/AA645</f>
        <v>210316.31515151515</v>
      </c>
      <c r="BL645" s="14">
        <f>BI645+BJ645+BK645</f>
        <v>381472.31515151518</v>
      </c>
      <c r="BM645" s="14">
        <f>(AF645/W645)-AF645</f>
        <v>0</v>
      </c>
      <c r="BN645" s="14">
        <f>AH645/Y645-AH645</f>
        <v>0</v>
      </c>
      <c r="BO645" s="14">
        <f>AJ645/AA645-AJ645</f>
        <v>33264.315151515155</v>
      </c>
      <c r="BP645" s="14">
        <f>BG645/S645</f>
        <v>8.644250019467617E-4</v>
      </c>
      <c r="BQ645" s="14">
        <f>(BG645-CA645)/S645</f>
        <v>2.3565377978372803E-3</v>
      </c>
      <c r="BR645" s="27">
        <f>BQ645-BP645</f>
        <v>1.4921127958905187E-3</v>
      </c>
      <c r="BS645" s="28">
        <f t="shared" si="52"/>
        <v>2867832</v>
      </c>
      <c r="BT645" s="11">
        <f>BS645/S645</f>
        <v>0.9004815409309791</v>
      </c>
      <c r="BU645" s="14">
        <f>(BE645-AP645)*1/BT645-(BE645-AP645)</f>
        <v>39358.174688057043</v>
      </c>
      <c r="BV645" s="14">
        <f t="shared" si="53"/>
        <v>0.11529162490548786</v>
      </c>
      <c r="BW645" s="27">
        <f>(AR645+AV645+AY645+BB645)/S645</f>
        <v>0.1144271999035411</v>
      </c>
      <c r="BX645" s="13">
        <f>(AF645+AH645+AJ645+AL645+AN645)/N645</f>
        <v>317.40463458110514</v>
      </c>
      <c r="BY645" s="26">
        <f>BX645/K645</f>
        <v>0.12418021697226336</v>
      </c>
      <c r="BZ645" s="11">
        <f>AP645/BE645</f>
        <v>3.0094395633725332E-2</v>
      </c>
      <c r="CA645" s="15">
        <f>-(BM645+BN645+BO645)/M645</f>
        <v>-4752.0450216450217</v>
      </c>
      <c r="CB645" s="15">
        <f>BG645-CA645</f>
        <v>7505.0450216450217</v>
      </c>
      <c r="CC645" s="18">
        <f t="shared" si="54"/>
        <v>0</v>
      </c>
      <c r="CD645" s="17">
        <f>(AF645/(AF645+AH645+AJ645))/(X645/(X645+Z645+AB645))</f>
        <v>1.8598601235843042</v>
      </c>
      <c r="CE645" s="19">
        <f>(AH645/(AF645+AH645+AJ645))/(Z645/(X645+Z645+AB645))</f>
        <v>1.0399123913106199</v>
      </c>
      <c r="CF645" s="18">
        <f>(AJ645/(AF645+AH645+AJ645))/(AB645/(X645+Z645+AB645))</f>
        <v>0.8080980743857531</v>
      </c>
      <c r="CG645">
        <f>AH645/Z645</f>
        <v>290.61461794019931</v>
      </c>
      <c r="CH645" s="11">
        <f>BB645/BE645</f>
        <v>0.24520532275898882</v>
      </c>
      <c r="CI645" s="14">
        <f>AY645/V645</f>
        <v>2947.0458710364128</v>
      </c>
      <c r="CJ645" s="14">
        <f>AV645/M645</f>
        <v>5239.5714285714284</v>
      </c>
      <c r="CK645" s="17">
        <f>N645/V645</f>
        <v>29.932518623518622</v>
      </c>
      <c r="CL645" s="17">
        <f>(AL645+AN645)/N645</f>
        <v>7.0588235294117645</v>
      </c>
      <c r="CM645" s="14">
        <f>AP645/AC645</f>
        <v>5</v>
      </c>
    </row>
    <row r="646" spans="1:91" x14ac:dyDescent="0.2">
      <c r="A646">
        <v>967</v>
      </c>
      <c r="B646" s="2">
        <v>45200</v>
      </c>
      <c r="C646" s="3" t="s">
        <v>43</v>
      </c>
      <c r="D646" t="s">
        <v>38</v>
      </c>
      <c r="E646" s="3" t="s">
        <v>46</v>
      </c>
      <c r="F646" t="s">
        <v>42</v>
      </c>
      <c r="G646" t="str">
        <f>CONCATENATE(C646,E646)</f>
        <v>SFOGEG</v>
      </c>
      <c r="H646" t="s">
        <v>40</v>
      </c>
      <c r="I646">
        <f>U646/M646</f>
        <v>76.5</v>
      </c>
      <c r="J646" t="str">
        <f>_xlfn.CONCAT(C646,E646,H646)</f>
        <v>SFOGEGE175</v>
      </c>
      <c r="K646" s="4">
        <v>732</v>
      </c>
      <c r="L646" s="4">
        <f>N646/M646</f>
        <v>68.214285714285708</v>
      </c>
      <c r="M646" s="4">
        <v>14</v>
      </c>
      <c r="N646" s="4">
        <v>955</v>
      </c>
      <c r="O646" s="4">
        <f>P646/M646</f>
        <v>10.214285714285714</v>
      </c>
      <c r="P646" s="4">
        <v>143</v>
      </c>
      <c r="Q646" s="4">
        <v>257</v>
      </c>
      <c r="R646" s="4">
        <v>556</v>
      </c>
      <c r="S646" s="4">
        <f>U646*K646</f>
        <v>783972</v>
      </c>
      <c r="T646" s="7">
        <f>N646/U646</f>
        <v>0.89169000933706821</v>
      </c>
      <c r="U646" s="4">
        <v>1071</v>
      </c>
      <c r="V646" s="4">
        <v>29.380568445475639</v>
      </c>
      <c r="W646" s="7">
        <f>P646/X646</f>
        <v>1</v>
      </c>
      <c r="X646" s="4">
        <v>143</v>
      </c>
      <c r="Y646" s="7">
        <f>Q646/Z646</f>
        <v>1</v>
      </c>
      <c r="Z646" s="4">
        <v>257</v>
      </c>
      <c r="AA646" s="7">
        <f>R646/AB646</f>
        <v>0.82738095238095233</v>
      </c>
      <c r="AB646" s="4">
        <v>672</v>
      </c>
      <c r="AC646" s="4">
        <v>75</v>
      </c>
      <c r="AD646" s="4">
        <f>AP646/AC646</f>
        <v>5.9466666666666663</v>
      </c>
      <c r="AE646" s="7">
        <f>AF646/(AF646+AH646+AJ646+AL646+AN646+AP646)</f>
        <v>0.20589378789167387</v>
      </c>
      <c r="AF646" s="4">
        <v>33893</v>
      </c>
      <c r="AG646" s="7">
        <f>AH646/(AF646+AH646+AJ646+AL646+AN646+AP646)</f>
        <v>0.27425370867605431</v>
      </c>
      <c r="AH646" s="4">
        <v>45146</v>
      </c>
      <c r="AI646" s="7">
        <f>AJ646/(AF646+AH646+AJ646+AL646+AN646+AP646)</f>
        <v>0.47665447653298021</v>
      </c>
      <c r="AJ646" s="4">
        <v>78464</v>
      </c>
      <c r="AK646" s="7">
        <f>AL646/(AF646+AH646+AJ646+AL646+AN646+AP646)</f>
        <v>2.3600665799992711E-2</v>
      </c>
      <c r="AL646" s="4">
        <v>3885</v>
      </c>
      <c r="AM646" s="7">
        <f>AN646/(AF646+AH646+AJ646+AL646+AN646+AP646)</f>
        <v>1.6887992515824901E-2</v>
      </c>
      <c r="AN646" s="4">
        <v>2780</v>
      </c>
      <c r="AO646" s="7">
        <f>AP646/(AF646+AH646+AJ646+AL646+AN646+AP646)</f>
        <v>2.7093685834740666E-3</v>
      </c>
      <c r="AP646" s="4">
        <v>446</v>
      </c>
      <c r="AQ646" s="6">
        <f>AO646+AM646+AK646+AI646+AG646+AE646</f>
        <v>1</v>
      </c>
      <c r="AR646" s="4">
        <v>73340</v>
      </c>
      <c r="AS646" s="4">
        <f>AR646/M646</f>
        <v>5238.5714285714284</v>
      </c>
      <c r="AT646" s="4">
        <f>AR646/V646</f>
        <v>2496.2076597021642</v>
      </c>
      <c r="AU646" s="7">
        <f>AR646/(AR646+AV646+AY646+BB646)</f>
        <v>0.35962968048172922</v>
      </c>
      <c r="AV646" s="4">
        <v>46568</v>
      </c>
      <c r="AW646" s="4">
        <f>AV646/M646</f>
        <v>3326.2857142857142</v>
      </c>
      <c r="AX646" s="7">
        <f>AV646/(AR646+AV646+AY646+BB646)</f>
        <v>0.22835062667948139</v>
      </c>
      <c r="AY646" s="4">
        <v>40665</v>
      </c>
      <c r="AZ646" s="4">
        <f>AY646/M646</f>
        <v>2904.6428571428573</v>
      </c>
      <c r="BA646" s="7">
        <f>AY646/(AR646+AV646+AY646+BB646)</f>
        <v>0.19940470352862719</v>
      </c>
      <c r="BB646" s="4">
        <v>43359</v>
      </c>
      <c r="BC646" s="11">
        <f>BB646/(AR646+AV646+AY646+BB646)</f>
        <v>0.21261498931016221</v>
      </c>
      <c r="BD646" s="9">
        <f>BC646+BA646+AX646+AU646</f>
        <v>1</v>
      </c>
      <c r="BE646" s="14">
        <f>(AF646+AH646+AJ646+AL646+AN646+AP646)</f>
        <v>164614</v>
      </c>
      <c r="BF646" s="14">
        <f t="shared" si="50"/>
        <v>-203932</v>
      </c>
      <c r="BG646" s="13">
        <f>(AF646+AH646+AJ646+AL646+AN646+AP646)-(AR646+AV646+AY646+BB646)</f>
        <v>-39318</v>
      </c>
      <c r="BH646" s="13">
        <f t="shared" si="51"/>
        <v>1</v>
      </c>
      <c r="BI646" s="14">
        <f>AF646/W646</f>
        <v>33893</v>
      </c>
      <c r="BJ646" s="14">
        <f>AH646/Y646</f>
        <v>45146</v>
      </c>
      <c r="BK646" s="14">
        <f>AJ646/AA646</f>
        <v>94834.187050359717</v>
      </c>
      <c r="BL646" s="14">
        <f>BI646+BJ646+BK646</f>
        <v>173873.18705035973</v>
      </c>
      <c r="BM646" s="14">
        <f>(AF646/W646)-AF646</f>
        <v>0</v>
      </c>
      <c r="BN646" s="14">
        <f>AH646/Y646-AH646</f>
        <v>0</v>
      </c>
      <c r="BO646" s="14">
        <f>AJ646/AA646-AJ646</f>
        <v>16370.187050359717</v>
      </c>
      <c r="BP646" s="14">
        <f>BG646/S646</f>
        <v>-5.0152301357701552E-2</v>
      </c>
      <c r="BQ646" s="14">
        <f>(BG646-CA646)/S646</f>
        <v>-4.8660795187805569E-2</v>
      </c>
      <c r="BR646" s="27">
        <f>BQ646-BP646</f>
        <v>1.4915061698959828E-3</v>
      </c>
      <c r="BS646" s="28">
        <f t="shared" si="52"/>
        <v>699060</v>
      </c>
      <c r="BT646" s="11">
        <f>BS646/S646</f>
        <v>0.89169000933706821</v>
      </c>
      <c r="BU646" s="14">
        <f>(BE646-AP646)*1/BT646-(BE646-AP646)</f>
        <v>19940.825130890036</v>
      </c>
      <c r="BV646" s="14">
        <f t="shared" si="53"/>
        <v>0.20997433581811595</v>
      </c>
      <c r="BW646" s="27">
        <f>(AR646+AV646+AY646+BB646)/S646</f>
        <v>0.26012663717581752</v>
      </c>
      <c r="BX646" s="13">
        <f>(AF646+AH646+AJ646+AL646+AN646)/N646</f>
        <v>171.90366492146597</v>
      </c>
      <c r="BY646" s="26">
        <f>BX646/K646</f>
        <v>0.23484107229708467</v>
      </c>
      <c r="BZ646" s="11">
        <f>AP646/BE646</f>
        <v>2.7093685834740666E-3</v>
      </c>
      <c r="CA646" s="15">
        <f>-(BM646+BN646+BO646)/M646</f>
        <v>-1169.299075025694</v>
      </c>
      <c r="CB646" s="15">
        <f>BG646-CA646</f>
        <v>-38148.700924974306</v>
      </c>
      <c r="CC646" s="18">
        <f t="shared" si="54"/>
        <v>1</v>
      </c>
      <c r="CD646" s="17">
        <f>(AF646/(AF646+AH646+AJ646))/(X646/(X646+Z646+AB646))</f>
        <v>1.6131692285670305</v>
      </c>
      <c r="CE646" s="19">
        <f>(AH646/(AF646+AH646+AJ646))/(Z646/(X646+Z646+AB646))</f>
        <v>1.1956170756404096</v>
      </c>
      <c r="CF646" s="18">
        <f>(AJ646/(AF646+AH646+AJ646))/(AB646/(X646+Z646+AB646))</f>
        <v>0.79470716052876389</v>
      </c>
      <c r="CG646">
        <f>AH646/Z646</f>
        <v>175.66536964980546</v>
      </c>
      <c r="CH646" s="11">
        <f>BB646/BE646</f>
        <v>0.26339800988980283</v>
      </c>
      <c r="CI646" s="14">
        <f>AY646/V646</f>
        <v>1384.078054019478</v>
      </c>
      <c r="CJ646" s="14">
        <f>AV646/M646</f>
        <v>3326.2857142857142</v>
      </c>
      <c r="CK646" s="17">
        <f>N646/V646</f>
        <v>32.504476615974461</v>
      </c>
      <c r="CL646" s="17">
        <f>(AL646+AN646)/N646</f>
        <v>6.9790575916230368</v>
      </c>
      <c r="CM646" s="14">
        <f>AP646/AC646</f>
        <v>5.9466666666666663</v>
      </c>
    </row>
    <row r="647" spans="1:91" hidden="1" x14ac:dyDescent="0.2">
      <c r="A647">
        <v>993</v>
      </c>
      <c r="B647" s="2">
        <v>45200</v>
      </c>
      <c r="C647" s="3" t="s">
        <v>43</v>
      </c>
      <c r="D647" t="s">
        <v>38</v>
      </c>
      <c r="E647" s="3" t="s">
        <v>53</v>
      </c>
      <c r="F647" t="s">
        <v>54</v>
      </c>
      <c r="G647" t="str">
        <f>CONCATENATE(C647,E647)</f>
        <v>SFOYVR</v>
      </c>
      <c r="H647" t="s">
        <v>47</v>
      </c>
      <c r="I647">
        <f>U647/M647</f>
        <v>143.4</v>
      </c>
      <c r="J647" t="str">
        <f>_xlfn.CONCAT(C647,E647,H647)</f>
        <v>SFOYVRA320</v>
      </c>
      <c r="K647" s="4">
        <v>800</v>
      </c>
      <c r="L647" s="4">
        <f>N647/M647</f>
        <v>122.68</v>
      </c>
      <c r="M647" s="4">
        <v>25</v>
      </c>
      <c r="N647" s="4">
        <v>3067</v>
      </c>
      <c r="O647" s="4">
        <f>P647/M647</f>
        <v>19.600000000000001</v>
      </c>
      <c r="P647" s="4">
        <v>490</v>
      </c>
      <c r="Q647" s="4">
        <v>907</v>
      </c>
      <c r="R647" s="4">
        <v>1671</v>
      </c>
      <c r="S647" s="4">
        <f>U647*K647</f>
        <v>2868000</v>
      </c>
      <c r="T647" s="7">
        <f>N647/U647</f>
        <v>0.85550906555090656</v>
      </c>
      <c r="U647" s="4">
        <v>3585</v>
      </c>
      <c r="V647" s="4">
        <v>26.08239837398374</v>
      </c>
      <c r="W647" s="7">
        <f>P647/X647</f>
        <v>1</v>
      </c>
      <c r="X647" s="4">
        <v>490</v>
      </c>
      <c r="Y647" s="7">
        <f>Q647/Z647</f>
        <v>1</v>
      </c>
      <c r="Z647" s="4">
        <v>907</v>
      </c>
      <c r="AA647" s="7">
        <f>R647/AB647</f>
        <v>0.76336226587482869</v>
      </c>
      <c r="AB647" s="4">
        <v>2189</v>
      </c>
      <c r="AC647" s="4">
        <v>882</v>
      </c>
      <c r="AD647" s="4">
        <f>AP647/AC647</f>
        <v>5.9954648526077099</v>
      </c>
      <c r="AE647" s="7">
        <f>AF647/(AF647+AH647+AJ647+AL647+AN647+AP647)</f>
        <v>0.22272587004093633</v>
      </c>
      <c r="AF647" s="4">
        <v>173942</v>
      </c>
      <c r="AG647" s="7">
        <f>AH647/(AF647+AH647+AJ647+AL647+AN647+AP647)</f>
        <v>0.29893376049497483</v>
      </c>
      <c r="AH647" s="4">
        <v>233458</v>
      </c>
      <c r="AI647" s="7">
        <f>AJ647/(AF647+AH647+AJ647+AL647+AN647+AP647)</f>
        <v>0.44162700440094294</v>
      </c>
      <c r="AJ647" s="4">
        <v>344897</v>
      </c>
      <c r="AK647" s="7">
        <f>AL647/(AF647+AH647+AJ647+AL647+AN647+AP647)</f>
        <v>1.4968583900257244E-2</v>
      </c>
      <c r="AL647" s="4">
        <v>11690</v>
      </c>
      <c r="AM647" s="7">
        <f>AN647/(AF647+AH647+AJ647+AL647+AN647+AP647)</f>
        <v>1.4973705742481455E-2</v>
      </c>
      <c r="AN647" s="4">
        <v>11694</v>
      </c>
      <c r="AO647" s="7">
        <f>AP647/(AF647+AH647+AJ647+AL647+AN647+AP647)</f>
        <v>6.7710754204072122E-3</v>
      </c>
      <c r="AP647" s="4">
        <v>5288</v>
      </c>
      <c r="AQ647" s="6">
        <f>AO647+AM647+AK647+AI647+AG647+AE647</f>
        <v>1</v>
      </c>
      <c r="AR647" s="4">
        <v>107258</v>
      </c>
      <c r="AS647" s="4">
        <f>AR647/M647</f>
        <v>4290.32</v>
      </c>
      <c r="AT647" s="4">
        <f>AR647/V647</f>
        <v>4112.2752003890109</v>
      </c>
      <c r="AU647" s="7">
        <f>AR647/(AR647+AV647+AY647+BB647)</f>
        <v>0.2738492805130876</v>
      </c>
      <c r="AV647" s="4">
        <v>141090</v>
      </c>
      <c r="AW647" s="4">
        <f>AV647/M647</f>
        <v>5643.6</v>
      </c>
      <c r="AX647" s="7">
        <f>AV647/(AR647+AV647+AY647+BB647)</f>
        <v>0.36022856092404792</v>
      </c>
      <c r="AY647" s="4">
        <v>62218</v>
      </c>
      <c r="AZ647" s="4">
        <f>AY647/M647</f>
        <v>2488.7199999999998</v>
      </c>
      <c r="BA647" s="7">
        <f>AY647/(AR647+AV647+AY647+BB647)</f>
        <v>0.15885392730577938</v>
      </c>
      <c r="BB647" s="4">
        <v>81102</v>
      </c>
      <c r="BC647" s="11">
        <f>BB647/(AR647+AV647+AY647+BB647)</f>
        <v>0.20706823125708509</v>
      </c>
      <c r="BD647" s="9">
        <f>BC647+BA647+AX647+AU647</f>
        <v>1</v>
      </c>
      <c r="BE647" s="14">
        <f>(AF647+AH647+AJ647+AL647+AN647+AP647)</f>
        <v>780969</v>
      </c>
      <c r="BF647" s="14">
        <f t="shared" si="50"/>
        <v>-391668</v>
      </c>
      <c r="BG647" s="13">
        <f>(AF647+AH647+AJ647+AL647+AN647+AP647)-(AR647+AV647+AY647+BB647)</f>
        <v>389301</v>
      </c>
      <c r="BH647" s="13">
        <f t="shared" si="51"/>
        <v>0</v>
      </c>
      <c r="BI647" s="14">
        <f>AF647/W647</f>
        <v>173942</v>
      </c>
      <c r="BJ647" s="14">
        <f>AH647/Y647</f>
        <v>233458</v>
      </c>
      <c r="BK647" s="14">
        <f>AJ647/AA647</f>
        <v>451813.00598444045</v>
      </c>
      <c r="BL647" s="14">
        <f>BI647+BJ647+BK647</f>
        <v>859213.00598444045</v>
      </c>
      <c r="BM647" s="14">
        <f>(AF647/W647)-AF647</f>
        <v>0</v>
      </c>
      <c r="BN647" s="14">
        <f>AH647/Y647-AH647</f>
        <v>0</v>
      </c>
      <c r="BO647" s="14">
        <f>AJ647/AA647-AJ647</f>
        <v>106916.00598444045</v>
      </c>
      <c r="BP647" s="14">
        <f>BG647/S647</f>
        <v>0.13573953974895397</v>
      </c>
      <c r="BQ647" s="14">
        <f>(BG647-CA647)/S647</f>
        <v>0.13723069743353475</v>
      </c>
      <c r="BR647" s="27">
        <f>BQ647-BP647</f>
        <v>1.4911576845807739E-3</v>
      </c>
      <c r="BS647" s="28">
        <f t="shared" si="52"/>
        <v>2453600</v>
      </c>
      <c r="BT647" s="11">
        <f>BS647/S647</f>
        <v>0.85550906555090656</v>
      </c>
      <c r="BU647" s="14">
        <f>(BE647-AP647)*1/BT647-(BE647-AP647)</f>
        <v>131008.39843495272</v>
      </c>
      <c r="BV647" s="14">
        <f t="shared" si="53"/>
        <v>0.27230439330543932</v>
      </c>
      <c r="BW647" s="27">
        <f>(AR647+AV647+AY647+BB647)/S647</f>
        <v>0.13656485355648534</v>
      </c>
      <c r="BX647" s="13">
        <f>(AF647+AH647+AJ647+AL647+AN647)/N647</f>
        <v>252.91196609064232</v>
      </c>
      <c r="BY647" s="26">
        <f>BX647/K647</f>
        <v>0.31613995761330288</v>
      </c>
      <c r="BZ647" s="11">
        <f>AP647/BE647</f>
        <v>6.7710754204072122E-3</v>
      </c>
      <c r="CA647" s="15">
        <f>-(BM647+BN647+BO647)/M647</f>
        <v>-4276.6402393776179</v>
      </c>
      <c r="CB647" s="15">
        <f>BG647-CA647</f>
        <v>393577.64023937762</v>
      </c>
      <c r="CC647" s="18">
        <f t="shared" si="54"/>
        <v>0</v>
      </c>
      <c r="CD647" s="17">
        <f>(AF647/(AF647+AH647+AJ647))/(X647/(X647+Z647+AB647))</f>
        <v>1.6921128929946876</v>
      </c>
      <c r="CE647" s="19">
        <f>(AH647/(AF647+AH647+AJ647))/(Z647/(X647+Z647+AB647))</f>
        <v>1.2269374674692561</v>
      </c>
      <c r="CF647" s="18">
        <f>(AJ647/(AF647+AH647+AJ647))/(AB647/(X647+Z647+AB647))</f>
        <v>0.75104266762813521</v>
      </c>
      <c r="CG647">
        <f>AH647/Z647</f>
        <v>257.3958103638368</v>
      </c>
      <c r="CH647" s="11">
        <f>BB647/BE647</f>
        <v>0.10384791201699427</v>
      </c>
      <c r="CI647" s="14">
        <f>AY647/V647</f>
        <v>2385.4401388968981</v>
      </c>
      <c r="CJ647" s="14">
        <f>AV647/M647</f>
        <v>5643.6</v>
      </c>
      <c r="CK647" s="17">
        <f>N647/V647</f>
        <v>117.58887952034438</v>
      </c>
      <c r="CL647" s="17">
        <f>(AL647+AN647)/N647</f>
        <v>7.6243886534072383</v>
      </c>
      <c r="CM647" s="14">
        <f>AP647/AC647</f>
        <v>5.9954648526077099</v>
      </c>
    </row>
    <row r="648" spans="1:91" x14ac:dyDescent="0.2">
      <c r="A648">
        <v>1213</v>
      </c>
      <c r="B648" s="2">
        <v>45231</v>
      </c>
      <c r="C648" s="3" t="s">
        <v>53</v>
      </c>
      <c r="D648" t="s">
        <v>54</v>
      </c>
      <c r="E648" s="3" t="s">
        <v>41</v>
      </c>
      <c r="F648" t="s">
        <v>42</v>
      </c>
      <c r="G648" t="str">
        <f>CONCATENATE(C648,E648)</f>
        <v>YVRSEA</v>
      </c>
      <c r="H648" t="s">
        <v>40</v>
      </c>
      <c r="I648">
        <f>U648/M648</f>
        <v>72.732824427480921</v>
      </c>
      <c r="J648" t="str">
        <f>_xlfn.CONCAT(C648,E648,H648)</f>
        <v>YVRSEAE175</v>
      </c>
      <c r="K648" s="4">
        <v>127</v>
      </c>
      <c r="L648" s="4">
        <f>N648/M648</f>
        <v>55.106870229007633</v>
      </c>
      <c r="M648" s="4">
        <v>131</v>
      </c>
      <c r="N648" s="4">
        <v>7219</v>
      </c>
      <c r="O648" s="4">
        <f>P648/M648</f>
        <v>7.1832061068702293</v>
      </c>
      <c r="P648" s="4">
        <v>941</v>
      </c>
      <c r="Q648" s="4">
        <v>1452</v>
      </c>
      <c r="R648" s="4">
        <v>4826</v>
      </c>
      <c r="S648" s="4">
        <f>U648*K648</f>
        <v>1210056</v>
      </c>
      <c r="T648" s="7">
        <f>N648/U648</f>
        <v>0.75766162888329136</v>
      </c>
      <c r="U648" s="4">
        <v>9528</v>
      </c>
      <c r="V648" s="4">
        <v>97.905953063304025</v>
      </c>
      <c r="W648" s="7">
        <f>P648/X648</f>
        <v>0.71941896024464835</v>
      </c>
      <c r="X648" s="4">
        <v>1308</v>
      </c>
      <c r="Y648" s="7">
        <f>Q648/Z648</f>
        <v>0.61682242990654201</v>
      </c>
      <c r="Z648" s="4">
        <v>2354</v>
      </c>
      <c r="AA648" s="7">
        <f>R648/AB648</f>
        <v>0.8225668996079768</v>
      </c>
      <c r="AB648" s="4">
        <v>5867</v>
      </c>
      <c r="AC648" s="4">
        <v>81</v>
      </c>
      <c r="AD648" s="4">
        <f>AP648/AC648</f>
        <v>6</v>
      </c>
      <c r="AE648" s="7">
        <f>AF648/(AF648+AH648+AJ648+AL648+AN648+AP648)</f>
        <v>0.20299701560009303</v>
      </c>
      <c r="AF648" s="4">
        <v>154472</v>
      </c>
      <c r="AG648" s="7">
        <f>AH648/(AF648+AH648+AJ648+AL648+AN648+AP648)</f>
        <v>0.18468060613148968</v>
      </c>
      <c r="AH648" s="4">
        <v>140534</v>
      </c>
      <c r="AI648" s="7">
        <f>AJ648/(AF648+AH648+AJ648+AL648+AN648+AP648)</f>
        <v>0.5355887389169165</v>
      </c>
      <c r="AJ648" s="4">
        <v>407560</v>
      </c>
      <c r="AK648" s="7">
        <f>AL648/(AF648+AH648+AJ648+AL648+AN648+AP648)</f>
        <v>4.4384899540972751E-2</v>
      </c>
      <c r="AL648" s="4">
        <v>33775</v>
      </c>
      <c r="AM648" s="7">
        <f>AN648/(AF648+AH648+AJ648+AL648+AN648+AP648)</f>
        <v>3.1710070345630566E-2</v>
      </c>
      <c r="AN648" s="4">
        <v>24130</v>
      </c>
      <c r="AO648" s="7">
        <f>AP648/(AF648+AH648+AJ648+AL648+AN648+AP648)</f>
        <v>6.3866946489749097E-4</v>
      </c>
      <c r="AP648" s="4">
        <v>486</v>
      </c>
      <c r="AQ648" s="6">
        <f>AO648+AM648+AK648+AI648+AG648+AE648</f>
        <v>1</v>
      </c>
      <c r="AR648" s="4">
        <v>244394</v>
      </c>
      <c r="AS648" s="4">
        <f>AR648/M648</f>
        <v>1865.6030534351146</v>
      </c>
      <c r="AT648" s="4">
        <f>AR648/V648</f>
        <v>2496.21184773085</v>
      </c>
      <c r="AU648" s="7">
        <f>AR648/(AR648+AV648+AY648+BB648)</f>
        <v>0.25680540523500794</v>
      </c>
      <c r="AV648" s="4">
        <v>427283</v>
      </c>
      <c r="AW648" s="4">
        <f>AV648/M648</f>
        <v>3261.7022900763359</v>
      </c>
      <c r="AX648" s="7">
        <f>AV648/(AR648+AV648+AY648+BB648)</f>
        <v>0.44898231529837024</v>
      </c>
      <c r="AY648" s="4">
        <v>135508</v>
      </c>
      <c r="AZ648" s="4">
        <f>AY648/M648</f>
        <v>1034.4122137404581</v>
      </c>
      <c r="BA648" s="7">
        <f>AY648/(AR648+AV648+AY648+BB648)</f>
        <v>0.14238969390650119</v>
      </c>
      <c r="BB648" s="4">
        <v>144485</v>
      </c>
      <c r="BC648" s="11">
        <f>BB648/(AR648+AV648+AY648+BB648)</f>
        <v>0.15182258556012063</v>
      </c>
      <c r="BD648" s="9">
        <f>BC648+BA648+AX648+AU648</f>
        <v>1</v>
      </c>
      <c r="BE648" s="14">
        <f>(AF648+AH648+AJ648+AL648+AN648+AP648)</f>
        <v>760957</v>
      </c>
      <c r="BF648" s="14">
        <f t="shared" si="50"/>
        <v>-951670</v>
      </c>
      <c r="BG648" s="13">
        <f>(AF648+AH648+AJ648+AL648+AN648+AP648)-(AR648+AV648+AY648+BB648)</f>
        <v>-190713</v>
      </c>
      <c r="BH648" s="13">
        <f t="shared" si="51"/>
        <v>1</v>
      </c>
      <c r="BI648" s="14">
        <f>AF648/W648</f>
        <v>214717.72157279489</v>
      </c>
      <c r="BJ648" s="14">
        <f>AH648/Y648</f>
        <v>227835.42424242425</v>
      </c>
      <c r="BK648" s="14">
        <f>AJ648/AA648</f>
        <v>495473.37753833405</v>
      </c>
      <c r="BL648" s="14">
        <f>BI648+BJ648+BK648</f>
        <v>938026.52335355314</v>
      </c>
      <c r="BM648" s="14">
        <f>(AF648/W648)-AF648</f>
        <v>60245.721572794893</v>
      </c>
      <c r="BN648" s="14">
        <f>AH648/Y648-AH648</f>
        <v>87301.424242424255</v>
      </c>
      <c r="BO648" s="14">
        <f>AJ648/AA648-AJ648</f>
        <v>87913.377538334054</v>
      </c>
      <c r="BP648" s="14">
        <f>BG648/S648</f>
        <v>-0.15760675538983321</v>
      </c>
      <c r="BQ648" s="14">
        <f>(BG648-CA648)/S648</f>
        <v>-0.15612136250287759</v>
      </c>
      <c r="BR648" s="27">
        <f>BQ648-BP648</f>
        <v>1.4853928869556221E-3</v>
      </c>
      <c r="BS648" s="28">
        <f t="shared" si="52"/>
        <v>916813</v>
      </c>
      <c r="BT648" s="11">
        <f>BS648/S648</f>
        <v>0.75766162888329136</v>
      </c>
      <c r="BU648" s="14">
        <f>(BE648-AP648)*1/BT648-(BE648-AP648)</f>
        <v>243236.94957750384</v>
      </c>
      <c r="BV648" s="14">
        <f t="shared" si="53"/>
        <v>0.62886097833488697</v>
      </c>
      <c r="BW648" s="27">
        <f>(AR648+AV648+AY648+BB648)/S648</f>
        <v>0.78646773372472023</v>
      </c>
      <c r="BX648" s="13">
        <f>(AF648+AH648+AJ648+AL648+AN648)/N648</f>
        <v>105.34298379276908</v>
      </c>
      <c r="BY648" s="26">
        <f>BX648/K648</f>
        <v>0.82947231332889038</v>
      </c>
      <c r="BZ648" s="11">
        <f>AP648/BE648</f>
        <v>6.3866946489749097E-4</v>
      </c>
      <c r="CA648" s="15">
        <f>-(BM648+BN648+BO648)/M648</f>
        <v>-1797.4085752179633</v>
      </c>
      <c r="CB648" s="15">
        <f>BG648-CA648</f>
        <v>-188915.59142478203</v>
      </c>
      <c r="CC648" s="18">
        <f t="shared" si="54"/>
        <v>1</v>
      </c>
      <c r="CD648" s="17">
        <f>(AF648/(AF648+AH648+AJ648))/(X648/(X648+Z648+AB648))</f>
        <v>1.601777628762354</v>
      </c>
      <c r="CE648" s="19">
        <f>(AH648/(AF648+AH648+AJ648))/(Z648/(X648+Z648+AB648))</f>
        <v>0.8097205239090417</v>
      </c>
      <c r="CF648" s="18">
        <f>(AJ648/(AF648+AH648+AJ648))/(AB648/(X648+Z648+AB648))</f>
        <v>0.94218386710362334</v>
      </c>
      <c r="CG648">
        <f>AH648/Z648</f>
        <v>59.700084961767203</v>
      </c>
      <c r="CH648" s="11">
        <f>BB648/BE648</f>
        <v>0.18987275233686005</v>
      </c>
      <c r="CI648" s="14">
        <f>AY648/V648</f>
        <v>1384.0629273317347</v>
      </c>
      <c r="CJ648" s="14">
        <f>AV648/M648</f>
        <v>3261.7022900763359</v>
      </c>
      <c r="CK648" s="17">
        <f>N648/V648</f>
        <v>73.734025093778925</v>
      </c>
      <c r="CL648" s="17">
        <f>(AL648+AN648)/N648</f>
        <v>8.0211940712009966</v>
      </c>
      <c r="CM648" s="14">
        <f>AP648/AC648</f>
        <v>6</v>
      </c>
    </row>
    <row r="649" spans="1:91" hidden="1" x14ac:dyDescent="0.2">
      <c r="A649">
        <v>857</v>
      </c>
      <c r="B649" s="2">
        <v>45200</v>
      </c>
      <c r="C649" s="3" t="s">
        <v>32</v>
      </c>
      <c r="D649" t="s">
        <v>33</v>
      </c>
      <c r="E649" s="3" t="s">
        <v>43</v>
      </c>
      <c r="F649" t="s">
        <v>38</v>
      </c>
      <c r="G649" t="str">
        <f>CONCATENATE(C649,E649)</f>
        <v>HNLSFO</v>
      </c>
      <c r="H649" t="s">
        <v>34</v>
      </c>
      <c r="I649">
        <f>U649/M649</f>
        <v>173.6</v>
      </c>
      <c r="J649" t="str">
        <f>_xlfn.CONCAT(C649,E649,H649)</f>
        <v>HNLSFO737-900</v>
      </c>
      <c r="K649" s="4">
        <v>2399</v>
      </c>
      <c r="L649" s="4">
        <f>N649/M649</f>
        <v>155.6</v>
      </c>
      <c r="M649" s="4">
        <v>10</v>
      </c>
      <c r="N649" s="4">
        <v>1556</v>
      </c>
      <c r="O649" s="4">
        <f>P649/M649</f>
        <v>22.5</v>
      </c>
      <c r="P649" s="4">
        <v>225</v>
      </c>
      <c r="Q649" s="4">
        <v>295</v>
      </c>
      <c r="R649" s="4">
        <v>1037</v>
      </c>
      <c r="S649" s="4">
        <f>U649*K649</f>
        <v>4164664</v>
      </c>
      <c r="T649" s="7">
        <f>N649/U649</f>
        <v>0.89631336405529949</v>
      </c>
      <c r="U649" s="4">
        <v>1736</v>
      </c>
      <c r="V649" s="4">
        <v>48.939766020236085</v>
      </c>
      <c r="W649" s="7">
        <f>P649/X649</f>
        <v>1.0044642857142858</v>
      </c>
      <c r="X649" s="4">
        <v>224</v>
      </c>
      <c r="Y649" s="7">
        <f>Q649/Z649</f>
        <v>0.70405727923627681</v>
      </c>
      <c r="Z649" s="4">
        <v>419</v>
      </c>
      <c r="AA649" s="7">
        <f>R649/AB649</f>
        <v>0.94963369963369959</v>
      </c>
      <c r="AB649" s="4">
        <v>1092</v>
      </c>
      <c r="AC649" s="4">
        <v>2566</v>
      </c>
      <c r="AD649" s="4">
        <f>AP649/AC649</f>
        <v>6</v>
      </c>
      <c r="AE649" s="7">
        <f>AF649/(AF649+AH649+AJ649+AL649+AN649+AP649)</f>
        <v>0.24344245049718383</v>
      </c>
      <c r="AF649" s="4">
        <v>141164</v>
      </c>
      <c r="AG649" s="7">
        <f>AH649/(AF649+AH649+AJ649+AL649+AN649+AP649)</f>
        <v>0.18808310885618401</v>
      </c>
      <c r="AH649" s="4">
        <v>109063</v>
      </c>
      <c r="AI649" s="7">
        <f>AJ649/(AF649+AH649+AJ649+AL649+AN649+AP649)</f>
        <v>0.52403313869066304</v>
      </c>
      <c r="AJ649" s="4">
        <v>303869</v>
      </c>
      <c r="AK649" s="7">
        <f>AL649/(AF649+AH649+AJ649+AL649+AN649+AP649)</f>
        <v>1.252530757105952E-2</v>
      </c>
      <c r="AL649" s="4">
        <v>7263</v>
      </c>
      <c r="AM649" s="7">
        <f>AN649/(AF649+AH649+AJ649+AL649+AN649+AP649)</f>
        <v>5.3650326109825376E-3</v>
      </c>
      <c r="AN649" s="4">
        <v>3111</v>
      </c>
      <c r="AO649" s="7">
        <f>AP649/(AF649+AH649+AJ649+AL649+AN649+AP649)</f>
        <v>2.655096177392708E-2</v>
      </c>
      <c r="AP649" s="4">
        <v>15396</v>
      </c>
      <c r="AQ649" s="6">
        <f>AO649+AM649+AK649+AI649+AG649+AE649</f>
        <v>1</v>
      </c>
      <c r="AR649" s="4">
        <v>203494</v>
      </c>
      <c r="AS649" s="4">
        <f>AR649/M649</f>
        <v>20349.400000000001</v>
      </c>
      <c r="AT649" s="4">
        <f>AR649/V649</f>
        <v>4158.0501205473138</v>
      </c>
      <c r="AU649" s="7">
        <f>AR649/(AR649+AV649+AY649+BB649)</f>
        <v>0.38938320646911823</v>
      </c>
      <c r="AV649" s="4">
        <v>57199</v>
      </c>
      <c r="AW649" s="4">
        <f>AV649/M649</f>
        <v>5719.9</v>
      </c>
      <c r="AX649" s="7">
        <f>AV649/(AR649+AV649+AY649+BB649)</f>
        <v>0.10944956621240476</v>
      </c>
      <c r="AY649" s="4">
        <v>110008</v>
      </c>
      <c r="AZ649" s="4">
        <f>AY649/M649</f>
        <v>11000.8</v>
      </c>
      <c r="BA649" s="7">
        <f>AY649/(AR649+AV649+AY649+BB649)</f>
        <v>0.21049892270658968</v>
      </c>
      <c r="BB649" s="4">
        <v>151905</v>
      </c>
      <c r="BC649" s="11">
        <f>BB649/(AR649+AV649+AY649+BB649)</f>
        <v>0.29066830461188736</v>
      </c>
      <c r="BD649" s="9">
        <f>BC649+BA649+AX649+AU649</f>
        <v>1</v>
      </c>
      <c r="BE649" s="14">
        <f>(AF649+AH649+AJ649+AL649+AN649+AP649)</f>
        <v>579866</v>
      </c>
      <c r="BF649" s="14">
        <f t="shared" si="50"/>
        <v>-522606</v>
      </c>
      <c r="BG649" s="13">
        <f>(AF649+AH649+AJ649+AL649+AN649+AP649)-(AR649+AV649+AY649+BB649)</f>
        <v>57260</v>
      </c>
      <c r="BH649" s="13">
        <f t="shared" si="51"/>
        <v>0</v>
      </c>
      <c r="BI649" s="14">
        <f>AF649/W649</f>
        <v>140536.60444444444</v>
      </c>
      <c r="BJ649" s="14">
        <f>AH649/Y649</f>
        <v>154906.43050847459</v>
      </c>
      <c r="BK649" s="14">
        <f>AJ649/AA649</f>
        <v>319985.48505303764</v>
      </c>
      <c r="BL649" s="14">
        <f>BI649+BJ649+BK649</f>
        <v>615428.52000595664</v>
      </c>
      <c r="BM649" s="14">
        <f>(AF649/W649)-AF649</f>
        <v>-627.39555555555853</v>
      </c>
      <c r="BN649" s="14">
        <f>AH649/Y649-AH649</f>
        <v>45843.430508474587</v>
      </c>
      <c r="BO649" s="14">
        <f>AJ649/AA649-AJ649</f>
        <v>16116.485053037643</v>
      </c>
      <c r="BP649" s="14">
        <f>BG649/S649</f>
        <v>1.374900832336054E-2</v>
      </c>
      <c r="BQ649" s="14">
        <f>(BG649-CA649)/S649</f>
        <v>1.5221696636414287E-2</v>
      </c>
      <c r="BR649" s="27">
        <f>BQ649-BP649</f>
        <v>1.4726883130537476E-3</v>
      </c>
      <c r="BS649" s="28">
        <f t="shared" si="52"/>
        <v>3732844</v>
      </c>
      <c r="BT649" s="11">
        <f>BS649/S649</f>
        <v>0.89631336405529949</v>
      </c>
      <c r="BU649" s="14">
        <f>(BE649-AP649)*1/BT649-(BE649-AP649)</f>
        <v>65298.586118252017</v>
      </c>
      <c r="BV649" s="14">
        <f t="shared" si="53"/>
        <v>0.13923476179590957</v>
      </c>
      <c r="BW649" s="27">
        <f>(AR649+AV649+AY649+BB649)/S649</f>
        <v>0.12548575347254903</v>
      </c>
      <c r="BX649" s="13">
        <f>(AF649+AH649+AJ649+AL649+AN649)/N649</f>
        <v>362.76992287917739</v>
      </c>
      <c r="BY649" s="26">
        <f>BX649/K649</f>
        <v>0.1512171416753553</v>
      </c>
      <c r="BZ649" s="11">
        <f>AP649/BE649</f>
        <v>2.655096177392708E-2</v>
      </c>
      <c r="CA649" s="15">
        <f>-(BM649+BN649+BO649)/M649</f>
        <v>-6133.2520005956667</v>
      </c>
      <c r="CB649" s="15">
        <f>BG649-CA649</f>
        <v>63393.252000595669</v>
      </c>
      <c r="CC649" s="18">
        <f t="shared" si="54"/>
        <v>0</v>
      </c>
      <c r="CD649" s="17">
        <f>(AF649/(AF649+AH649+AJ649))/(X649/(X649+Z649+AB649))</f>
        <v>1.9732876677893878</v>
      </c>
      <c r="CE649" s="19">
        <f>(AH649/(AF649+AH649+AJ649))/(Z649/(X649+Z649+AB649))</f>
        <v>0.8150380436044824</v>
      </c>
      <c r="CF649" s="18">
        <f>(AJ649/(AF649+AH649+AJ649))/(AB649/(X649+Z649+AB649))</f>
        <v>0.87132108255027374</v>
      </c>
      <c r="CG649">
        <f>AH649/Z649</f>
        <v>260.29355608591885</v>
      </c>
      <c r="CH649" s="11">
        <f>BB649/BE649</f>
        <v>0.26196569552275872</v>
      </c>
      <c r="CI649" s="14">
        <f>AY649/V649</f>
        <v>2247.8243961058752</v>
      </c>
      <c r="CJ649" s="14">
        <f>AV649/M649</f>
        <v>5719.9</v>
      </c>
      <c r="CK649" s="17">
        <f>N649/V649</f>
        <v>31.79418551687824</v>
      </c>
      <c r="CL649" s="17">
        <f>(AL649+AN649)/N649</f>
        <v>6.6670951156812341</v>
      </c>
      <c r="CM649" s="14">
        <f>AP649/AC649</f>
        <v>6</v>
      </c>
    </row>
    <row r="650" spans="1:91" hidden="1" x14ac:dyDescent="0.2">
      <c r="A650">
        <v>861</v>
      </c>
      <c r="B650" s="2">
        <v>45200</v>
      </c>
      <c r="C650" s="3" t="s">
        <v>32</v>
      </c>
      <c r="D650" t="s">
        <v>33</v>
      </c>
      <c r="E650" s="3" t="s">
        <v>43</v>
      </c>
      <c r="F650" t="s">
        <v>38</v>
      </c>
      <c r="G650" t="str">
        <f>CONCATENATE(C650,E650)</f>
        <v>HNLSFO</v>
      </c>
      <c r="H650" t="s">
        <v>48</v>
      </c>
      <c r="I650">
        <f>U650/M650</f>
        <v>173.33333333333334</v>
      </c>
      <c r="J650" t="str">
        <f>_xlfn.CONCAT(C650,E650,H650)</f>
        <v>HNLSFOA321</v>
      </c>
      <c r="K650" s="4">
        <v>2399</v>
      </c>
      <c r="L650" s="4">
        <f>N650/M650</f>
        <v>163.33333333333334</v>
      </c>
      <c r="M650" s="4">
        <v>6</v>
      </c>
      <c r="N650" s="4">
        <v>980</v>
      </c>
      <c r="O650" s="4">
        <f>P650/M650</f>
        <v>21.666666666666668</v>
      </c>
      <c r="P650" s="4">
        <v>130</v>
      </c>
      <c r="Q650" s="4">
        <v>244</v>
      </c>
      <c r="R650" s="4">
        <v>606</v>
      </c>
      <c r="S650" s="4">
        <f>U650*K650</f>
        <v>2494960</v>
      </c>
      <c r="T650" s="7">
        <f>N650/U650</f>
        <v>0.94230769230769229</v>
      </c>
      <c r="U650" s="4">
        <v>1040</v>
      </c>
      <c r="V650" s="4">
        <v>27.607047498594714</v>
      </c>
      <c r="W650" s="7">
        <f>P650/X650</f>
        <v>0.94202898550724634</v>
      </c>
      <c r="X650" s="4">
        <v>138</v>
      </c>
      <c r="Y650" s="7">
        <f>Q650/Z650</f>
        <v>0.94208494208494209</v>
      </c>
      <c r="Z650" s="4">
        <v>259</v>
      </c>
      <c r="AA650" s="7">
        <f>R650/AB650</f>
        <v>0.94099378881987583</v>
      </c>
      <c r="AB650" s="4">
        <v>644</v>
      </c>
      <c r="AC650" s="4">
        <v>7606</v>
      </c>
      <c r="AD650" s="4">
        <f>AP650/AC650</f>
        <v>5.9996055745464103</v>
      </c>
      <c r="AE650" s="7">
        <f>AF650/(AF650+AH650+AJ650+AL650+AN650+AP650)</f>
        <v>0.19194445472147201</v>
      </c>
      <c r="AF650" s="4">
        <v>77821</v>
      </c>
      <c r="AG650" s="7">
        <f>AH650/(AF650+AH650+AJ650+AL650+AN650+AP650)</f>
        <v>0.21458433534351992</v>
      </c>
      <c r="AH650" s="4">
        <v>87000</v>
      </c>
      <c r="AI650" s="7">
        <f>AJ650/(AF650+AH650+AJ650+AL650+AN650+AP650)</f>
        <v>0.4644936919604869</v>
      </c>
      <c r="AJ650" s="4">
        <v>188322</v>
      </c>
      <c r="AK650" s="7">
        <f>AL650/(AF650+AH650+AJ650+AL650+AN650+AP650)</f>
        <v>1.0445570806664447E-2</v>
      </c>
      <c r="AL650" s="4">
        <v>4235</v>
      </c>
      <c r="AM650" s="7">
        <f>AN650/(AF650+AH650+AJ650+AL650+AN650+AP650)</f>
        <v>5.9787635502608306E-3</v>
      </c>
      <c r="AN650" s="4">
        <v>2424</v>
      </c>
      <c r="AO650" s="7">
        <f>AP650/(AF650+AH650+AJ650+AL650+AN650+AP650)</f>
        <v>0.11255318361759592</v>
      </c>
      <c r="AP650" s="4">
        <v>45633</v>
      </c>
      <c r="AQ650" s="6">
        <f>AO650+AM650+AK650+AI650+AG650+AE650</f>
        <v>1</v>
      </c>
      <c r="AR650" s="4">
        <v>124756</v>
      </c>
      <c r="AS650" s="4">
        <f>AR650/M650</f>
        <v>20792.666666666668</v>
      </c>
      <c r="AT650" s="4">
        <f>AR650/V650</f>
        <v>4518.9910296039616</v>
      </c>
      <c r="AU650" s="7">
        <f>AR650/(AR650+AV650+AY650+BB650)</f>
        <v>0.38984544426181356</v>
      </c>
      <c r="AV650" s="4">
        <v>38245</v>
      </c>
      <c r="AW650" s="4">
        <f>AV650/M650</f>
        <v>6374.166666666667</v>
      </c>
      <c r="AX650" s="7">
        <f>AV650/(AR650+AV650+AY650+BB650)</f>
        <v>0.11951039642015662</v>
      </c>
      <c r="AY650" s="4">
        <v>71862</v>
      </c>
      <c r="AZ650" s="4">
        <f>AY650/M650</f>
        <v>11977</v>
      </c>
      <c r="BA650" s="7">
        <f>AY650/(AR650+AV650+AY650+BB650)</f>
        <v>0.22455892554700732</v>
      </c>
      <c r="BB650" s="4">
        <v>85151</v>
      </c>
      <c r="BC650" s="11">
        <f>BB650/(AR650+AV650+AY650+BB650)</f>
        <v>0.2660852337710225</v>
      </c>
      <c r="BD650" s="9">
        <f>BC650+BA650+AX650+AU650</f>
        <v>1</v>
      </c>
      <c r="BE650" s="14">
        <f>(AF650+AH650+AJ650+AL650+AN650+AP650)</f>
        <v>405435</v>
      </c>
      <c r="BF650" s="14">
        <f t="shared" si="50"/>
        <v>-320014</v>
      </c>
      <c r="BG650" s="13">
        <f>(AF650+AH650+AJ650+AL650+AN650+AP650)-(AR650+AV650+AY650+BB650)</f>
        <v>85421</v>
      </c>
      <c r="BH650" s="13">
        <f t="shared" si="51"/>
        <v>0</v>
      </c>
      <c r="BI650" s="14">
        <f>AF650/W650</f>
        <v>82609.984615384616</v>
      </c>
      <c r="BJ650" s="14">
        <f>AH650/Y650</f>
        <v>92348.360655737706</v>
      </c>
      <c r="BK650" s="14">
        <f>AJ650/AA650</f>
        <v>200130.97029702968</v>
      </c>
      <c r="BL650" s="14">
        <f>BI650+BJ650+BK650</f>
        <v>375089.315568152</v>
      </c>
      <c r="BM650" s="14">
        <f>(AF650/W650)-AF650</f>
        <v>4788.9846153846156</v>
      </c>
      <c r="BN650" s="14">
        <f>AH650/Y650-AH650</f>
        <v>5348.3606557377061</v>
      </c>
      <c r="BO650" s="14">
        <f>AJ650/AA650-AJ650</f>
        <v>11808.970297029678</v>
      </c>
      <c r="BP650" s="14">
        <f>BG650/S650</f>
        <v>3.4237422644050407E-2</v>
      </c>
      <c r="BQ650" s="14">
        <f>(BG650-CA650)/S650</f>
        <v>3.5703465891781298E-2</v>
      </c>
      <c r="BR650" s="27">
        <f>BQ650-BP650</f>
        <v>1.4660432477308916E-3</v>
      </c>
      <c r="BS650" s="28">
        <f t="shared" si="52"/>
        <v>2351020</v>
      </c>
      <c r="BT650" s="11">
        <f>BS650/S650</f>
        <v>0.94230769230769229</v>
      </c>
      <c r="BU650" s="14">
        <f>(BE650-AP650)*1/BT650-(BE650-AP650)</f>
        <v>22028.693877551006</v>
      </c>
      <c r="BV650" s="14">
        <f t="shared" si="53"/>
        <v>0.16250160323211593</v>
      </c>
      <c r="BW650" s="27">
        <f>(AR650+AV650+AY650+BB650)/S650</f>
        <v>0.12826418058806555</v>
      </c>
      <c r="BX650" s="13">
        <f>(AF650+AH650+AJ650+AL650+AN650)/N650</f>
        <v>367.14489795918365</v>
      </c>
      <c r="BY650" s="26">
        <f>BX650/K650</f>
        <v>0.15304080781958468</v>
      </c>
      <c r="BZ650" s="11">
        <f>AP650/BE650</f>
        <v>0.11255318361759592</v>
      </c>
      <c r="CA650" s="15">
        <f>-(BM650+BN650+BO650)/M650</f>
        <v>-3657.7192613586667</v>
      </c>
      <c r="CB650" s="15">
        <f>BG650-CA650</f>
        <v>89078.719261358667</v>
      </c>
      <c r="CC650" s="18">
        <f t="shared" si="54"/>
        <v>0</v>
      </c>
      <c r="CD650" s="17">
        <f>(AF650/(AF650+AH650+AJ650))/(X650/(X650+Z650+AB650))</f>
        <v>1.6623323178970855</v>
      </c>
      <c r="CE650" s="19">
        <f>(AH650/(AF650+AH650+AJ650))/(Z650/(X650+Z650+AB650))</f>
        <v>0.99019246220238455</v>
      </c>
      <c r="CF650" s="18">
        <f>(AJ650/(AF650+AH650+AJ650))/(AB650/(X650+Z650+AB650))</f>
        <v>0.86201598201829899</v>
      </c>
      <c r="CG650">
        <f>AH650/Z650</f>
        <v>335.90733590733589</v>
      </c>
      <c r="CH650" s="11">
        <f>BB650/BE650</f>
        <v>0.21002380159581685</v>
      </c>
      <c r="CI650" s="14">
        <f>AY650/V650</f>
        <v>2603.0309834348641</v>
      </c>
      <c r="CJ650" s="14">
        <f>AV650/M650</f>
        <v>6374.166666666667</v>
      </c>
      <c r="CK650" s="17">
        <f>N650/V650</f>
        <v>35.49818212360033</v>
      </c>
      <c r="CL650" s="17">
        <f>(AL650+AN650)/N650</f>
        <v>6.7948979591836736</v>
      </c>
      <c r="CM650" s="14">
        <f>AP650/AC650</f>
        <v>5.9996055745464103</v>
      </c>
    </row>
    <row r="651" spans="1:91" hidden="1" x14ac:dyDescent="0.2">
      <c r="A651">
        <v>457</v>
      </c>
      <c r="B651" s="2">
        <v>44866</v>
      </c>
      <c r="C651" s="3" t="s">
        <v>37</v>
      </c>
      <c r="D651" t="s">
        <v>38</v>
      </c>
      <c r="E651" s="3" t="s">
        <v>32</v>
      </c>
      <c r="F651" t="s">
        <v>33</v>
      </c>
      <c r="G651" t="str">
        <f>CONCATENATE(C651,E651)</f>
        <v>LAXHNL</v>
      </c>
      <c r="H651" t="s">
        <v>31</v>
      </c>
      <c r="I651">
        <f>U651/M651</f>
        <v>162.55555555555554</v>
      </c>
      <c r="J651" t="str">
        <f>_xlfn.CONCAT(C651,E651,H651)</f>
        <v>LAXHNL737-800</v>
      </c>
      <c r="K651" s="4">
        <v>2556</v>
      </c>
      <c r="L651" s="4">
        <f>N651/M651</f>
        <v>142.44444444444446</v>
      </c>
      <c r="M651" s="4">
        <v>9</v>
      </c>
      <c r="N651" s="4">
        <v>1282</v>
      </c>
      <c r="O651" s="4">
        <f>P651/M651</f>
        <v>21</v>
      </c>
      <c r="P651" s="4">
        <v>189</v>
      </c>
      <c r="Q651" s="4">
        <v>360</v>
      </c>
      <c r="R651" s="4">
        <v>733</v>
      </c>
      <c r="S651" s="4">
        <f>U651*K651</f>
        <v>3739428</v>
      </c>
      <c r="T651" s="7">
        <f>N651/U651</f>
        <v>0.87628161312371844</v>
      </c>
      <c r="U651" s="4">
        <v>1463</v>
      </c>
      <c r="V651" s="4">
        <v>51.585017626321971</v>
      </c>
      <c r="W651" s="7">
        <f>P651/X651</f>
        <v>1</v>
      </c>
      <c r="X651" s="4">
        <v>189</v>
      </c>
      <c r="Y651" s="7">
        <f>Q651/Z651</f>
        <v>1</v>
      </c>
      <c r="Z651" s="4">
        <v>360</v>
      </c>
      <c r="AA651" s="7">
        <f>R651/AB651</f>
        <v>0.80196936542669583</v>
      </c>
      <c r="AB651" s="4">
        <v>914</v>
      </c>
      <c r="AC651" s="4">
        <v>2565</v>
      </c>
      <c r="AD651" s="4">
        <f>AP651/AC651</f>
        <v>4.9992202729044832</v>
      </c>
      <c r="AE651" s="7">
        <f>AF651/(AF651+AH651+AJ651+AL651+AN651+AP651)</f>
        <v>0.21464645875565985</v>
      </c>
      <c r="AF651" s="4">
        <v>92014</v>
      </c>
      <c r="AG651" s="7">
        <f>AH651/(AF651+AH651+AJ651+AL651+AN651+AP651)</f>
        <v>0.27256652444614476</v>
      </c>
      <c r="AH651" s="4">
        <v>116843</v>
      </c>
      <c r="AI651" s="7">
        <f>AJ651/(AF651+AH651+AJ651+AL651+AN651+AP651)</f>
        <v>0.46578192905147697</v>
      </c>
      <c r="AJ651" s="4">
        <v>199670</v>
      </c>
      <c r="AK651" s="7">
        <f>AL651/(AF651+AH651+AJ651+AL651+AN651+AP651)</f>
        <v>1.0252474473787956E-2</v>
      </c>
      <c r="AL651" s="4">
        <v>4395</v>
      </c>
      <c r="AM651" s="7">
        <f>AN651/(AF651+AH651+AJ651+AL651+AN651+AP651)</f>
        <v>6.8396484999195201E-3</v>
      </c>
      <c r="AN651" s="4">
        <v>2932</v>
      </c>
      <c r="AO651" s="7">
        <f>AP651/(AF651+AH651+AJ651+AL651+AN651+AP651)</f>
        <v>2.9912964773010916E-2</v>
      </c>
      <c r="AP651" s="4">
        <v>12823</v>
      </c>
      <c r="AQ651" s="6">
        <f>AO651+AM651+AK651+AI651+AG651+AE651</f>
        <v>1</v>
      </c>
      <c r="AR651" s="4">
        <v>189964</v>
      </c>
      <c r="AS651" s="4">
        <f>AR651/M651</f>
        <v>21107.111111111109</v>
      </c>
      <c r="AT651" s="4">
        <f>AR651/V651</f>
        <v>3682.5421167069298</v>
      </c>
      <c r="AU651" s="7">
        <f>AR651/(AR651+AV651+AY651+BB651)</f>
        <v>0.35846457510123825</v>
      </c>
      <c r="AV651" s="4">
        <v>47156</v>
      </c>
      <c r="AW651" s="4">
        <f>AV651/M651</f>
        <v>5239.5555555555557</v>
      </c>
      <c r="AX651" s="7">
        <f>AV651/(AR651+AV651+AY651+BB651)</f>
        <v>8.8983994354056517E-2</v>
      </c>
      <c r="AY651" s="4">
        <v>168915</v>
      </c>
      <c r="AZ651" s="4">
        <f>AY651/M651</f>
        <v>18768.333333333332</v>
      </c>
      <c r="BA651" s="7">
        <f>AY651/(AR651+AV651+AY651+BB651)</f>
        <v>0.31874483430137113</v>
      </c>
      <c r="BB651" s="4">
        <v>123903</v>
      </c>
      <c r="BC651" s="11">
        <f>BB651/(AR651+AV651+AY651+BB651)</f>
        <v>0.23380659624333414</v>
      </c>
      <c r="BD651" s="9">
        <f>BC651+BA651+AX651+AU651</f>
        <v>1</v>
      </c>
      <c r="BE651" s="14">
        <f>(AF651+AH651+AJ651+AL651+AN651+AP651)</f>
        <v>428677</v>
      </c>
      <c r="BF651" s="14">
        <f t="shared" si="50"/>
        <v>-529938</v>
      </c>
      <c r="BG651" s="13">
        <f>(AF651+AH651+AJ651+AL651+AN651+AP651)-(AR651+AV651+AY651+BB651)</f>
        <v>-101261</v>
      </c>
      <c r="BH651" s="13">
        <f t="shared" si="51"/>
        <v>1</v>
      </c>
      <c r="BI651" s="14">
        <f>AF651/W651</f>
        <v>92014</v>
      </c>
      <c r="BJ651" s="14">
        <f>AH651/Y651</f>
        <v>116843</v>
      </c>
      <c r="BK651" s="14">
        <f>AJ651/AA651</f>
        <v>248974.59754433835</v>
      </c>
      <c r="BL651" s="14">
        <f>BI651+BJ651+BK651</f>
        <v>457831.59754433832</v>
      </c>
      <c r="BM651" s="14">
        <f>(AF651/W651)-AF651</f>
        <v>0</v>
      </c>
      <c r="BN651" s="14">
        <f>AH651/Y651-AH651</f>
        <v>0</v>
      </c>
      <c r="BO651" s="14">
        <f>AJ651/AA651-AJ651</f>
        <v>49304.59754433835</v>
      </c>
      <c r="BP651" s="14">
        <f>BG651/S651</f>
        <v>-2.7079275226050616E-2</v>
      </c>
      <c r="BQ651" s="14">
        <f>(BG651-CA651)/S651</f>
        <v>-2.561426811372285E-2</v>
      </c>
      <c r="BR651" s="27">
        <f>BQ651-BP651</f>
        <v>1.465007112327766E-3</v>
      </c>
      <c r="BS651" s="28">
        <f t="shared" si="52"/>
        <v>3276792</v>
      </c>
      <c r="BT651" s="11">
        <f>BS651/S651</f>
        <v>0.87628161312371844</v>
      </c>
      <c r="BU651" s="14">
        <f>(BE651-AP651)*1/BT651-(BE651-AP651)</f>
        <v>58712.616224648955</v>
      </c>
      <c r="BV651" s="14">
        <f t="shared" si="53"/>
        <v>0.11463705144209221</v>
      </c>
      <c r="BW651" s="27">
        <f>(AR651+AV651+AY651+BB651)/S651</f>
        <v>0.14171632666814282</v>
      </c>
      <c r="BX651" s="13">
        <f>(AF651+AH651+AJ651+AL651+AN651)/N651</f>
        <v>324.37909516380654</v>
      </c>
      <c r="BY651" s="26">
        <f>BX651/K651</f>
        <v>0.12690887917206828</v>
      </c>
      <c r="BZ651" s="11">
        <f>AP651/BE651</f>
        <v>2.9912964773010916E-2</v>
      </c>
      <c r="CA651" s="15">
        <f>-(BM651+BN651+BO651)/M651</f>
        <v>-5478.2886160375947</v>
      </c>
      <c r="CB651" s="15">
        <f>BG651-CA651</f>
        <v>-95782.711383962407</v>
      </c>
      <c r="CC651" s="18">
        <f t="shared" si="54"/>
        <v>1</v>
      </c>
      <c r="CD651" s="17">
        <f>(AF651/(AF651+AH651+AJ651))/(X651/(X651+Z651+AB651))</f>
        <v>1.743474772826566</v>
      </c>
      <c r="CE651" s="19">
        <f>(AH651/(AF651+AH651+AJ651))/(Z651/(X651+Z651+AB651))</f>
        <v>1.1623147783241854</v>
      </c>
      <c r="CF651" s="18">
        <f>(AJ651/(AF651+AH651+AJ651))/(AB651/(X651+Z651+AB651))</f>
        <v>0.78233035857666566</v>
      </c>
      <c r="CG651">
        <f>AH651/Z651</f>
        <v>324.56388888888887</v>
      </c>
      <c r="CH651" s="11">
        <f>BB651/BE651</f>
        <v>0.28903580084772451</v>
      </c>
      <c r="CI651" s="14">
        <f>AY651/V651</f>
        <v>3274.4972818194556</v>
      </c>
      <c r="CJ651" s="14">
        <f>AV651/M651</f>
        <v>5239.5555555555557</v>
      </c>
      <c r="CK651" s="17">
        <f>N651/V651</f>
        <v>24.852177221043377</v>
      </c>
      <c r="CL651" s="17">
        <f>(AL651+AN651)/N651</f>
        <v>5.7152886115444614</v>
      </c>
      <c r="CM651" s="14">
        <f>AP651/AC651</f>
        <v>4.9992202729044832</v>
      </c>
    </row>
    <row r="652" spans="1:91" hidden="1" x14ac:dyDescent="0.2">
      <c r="A652">
        <v>33</v>
      </c>
      <c r="B652" s="2">
        <v>44805</v>
      </c>
      <c r="C652" s="3" t="s">
        <v>32</v>
      </c>
      <c r="D652" t="s">
        <v>33</v>
      </c>
      <c r="E652" s="3" t="s">
        <v>37</v>
      </c>
      <c r="F652" t="s">
        <v>38</v>
      </c>
      <c r="G652" t="str">
        <f>CONCATENATE(C652,E652)</f>
        <v>HNLLAX</v>
      </c>
      <c r="H652" t="s">
        <v>35</v>
      </c>
      <c r="I652">
        <f>U652/M652</f>
        <v>178</v>
      </c>
      <c r="J652" t="str">
        <f>_xlfn.CONCAT(C652,E652,H652)</f>
        <v>HNLLAX737-Max 9</v>
      </c>
      <c r="K652" s="4">
        <v>2556</v>
      </c>
      <c r="L652" s="4">
        <f>N652/M652</f>
        <v>168.5</v>
      </c>
      <c r="M652" s="4">
        <v>4</v>
      </c>
      <c r="N652" s="4">
        <v>674</v>
      </c>
      <c r="O652" s="4">
        <f>P652/M652</f>
        <v>23</v>
      </c>
      <c r="P652" s="4">
        <v>92</v>
      </c>
      <c r="Q652" s="4">
        <v>160</v>
      </c>
      <c r="R652" s="4">
        <v>422</v>
      </c>
      <c r="S652" s="4">
        <f>U652*K652</f>
        <v>1819872</v>
      </c>
      <c r="T652" s="7">
        <f>N652/U652</f>
        <v>0.9466292134831461</v>
      </c>
      <c r="U652" s="4">
        <v>712</v>
      </c>
      <c r="V652" s="4">
        <v>21.419609395618899</v>
      </c>
      <c r="W652" s="7">
        <f>P652/X652</f>
        <v>1</v>
      </c>
      <c r="X652" s="4">
        <v>92</v>
      </c>
      <c r="Y652" s="7">
        <f>Q652/Z652</f>
        <v>0.93023255813953487</v>
      </c>
      <c r="Z652" s="4">
        <v>172</v>
      </c>
      <c r="AA652" s="7">
        <f>R652/AB652</f>
        <v>0.9419642857142857</v>
      </c>
      <c r="AB652" s="4">
        <v>448</v>
      </c>
      <c r="AC652" s="4">
        <v>3193</v>
      </c>
      <c r="AD652" s="4">
        <f>AP652/AC652</f>
        <v>5</v>
      </c>
      <c r="AE652" s="7">
        <f>AF652/(AF652+AH652+AJ652+AL652+AN652+AP652)</f>
        <v>0.21250788540601684</v>
      </c>
      <c r="AF652" s="4">
        <v>48846</v>
      </c>
      <c r="AG652" s="7">
        <f>AH652/(AF652+AH652+AJ652+AL652+AN652+AP652)</f>
        <v>0.21785473450653672</v>
      </c>
      <c r="AH652" s="4">
        <v>50075</v>
      </c>
      <c r="AI652" s="7">
        <f>AJ652/(AF652+AH652+AJ652+AL652+AN652+AP652)</f>
        <v>0.48738117508864282</v>
      </c>
      <c r="AJ652" s="4">
        <v>112027</v>
      </c>
      <c r="AK652" s="7">
        <f>AL652/(AF652+AH652+AJ652+AL652+AN652+AP652)</f>
        <v>1.0963433468926063E-2</v>
      </c>
      <c r="AL652" s="4">
        <v>2520</v>
      </c>
      <c r="AM652" s="7">
        <f>AN652/(AF652+AH652+AJ652+AL652+AN652+AP652)</f>
        <v>1.8359400491614278E-3</v>
      </c>
      <c r="AN652" s="4">
        <v>422</v>
      </c>
      <c r="AO652" s="7">
        <f>AP652/(AF652+AH652+AJ652+AL652+AN652+AP652)</f>
        <v>6.9456831480716102E-2</v>
      </c>
      <c r="AP652" s="4">
        <v>15965</v>
      </c>
      <c r="AQ652" s="6">
        <f>AO652+AM652+AK652+AI652+AG652+AE652</f>
        <v>0.99999999999999989</v>
      </c>
      <c r="AR652" s="4">
        <v>72712</v>
      </c>
      <c r="AS652" s="4">
        <f>AR652/M652</f>
        <v>18178</v>
      </c>
      <c r="AT652" s="4">
        <f>AR652/V652</f>
        <v>3394.6464035367653</v>
      </c>
      <c r="AU652" s="7">
        <f>AR652/(AR652+AV652+AY652+BB652)</f>
        <v>0.34916899967826048</v>
      </c>
      <c r="AV652" s="4">
        <v>20958</v>
      </c>
      <c r="AW652" s="4">
        <f>AV652/M652</f>
        <v>5239.5</v>
      </c>
      <c r="AX652" s="7">
        <f>AV652/(AR652+AV652+AY652+BB652)</f>
        <v>0.10064203838784497</v>
      </c>
      <c r="AY652" s="4">
        <v>63125</v>
      </c>
      <c r="AZ652" s="4">
        <f>AY652/M652</f>
        <v>15781.25</v>
      </c>
      <c r="BA652" s="7">
        <f>AY652/(AR652+AV652+AY652+BB652)</f>
        <v>0.30313143779142637</v>
      </c>
      <c r="BB652" s="4">
        <v>51448</v>
      </c>
      <c r="BC652" s="11">
        <f>BB652/(AR652+AV652+AY652+BB652)</f>
        <v>0.24705752414246818</v>
      </c>
      <c r="BD652" s="9">
        <f>BC652+BA652+AX652+AU652</f>
        <v>1</v>
      </c>
      <c r="BE652" s="14">
        <f>(AF652+AH652+AJ652+AL652+AN652+AP652)</f>
        <v>229855</v>
      </c>
      <c r="BF652" s="14">
        <f t="shared" si="50"/>
        <v>-208243</v>
      </c>
      <c r="BG652" s="13">
        <f>(AF652+AH652+AJ652+AL652+AN652+AP652)-(AR652+AV652+AY652+BB652)</f>
        <v>21612</v>
      </c>
      <c r="BH652" s="13">
        <f t="shared" si="51"/>
        <v>0</v>
      </c>
      <c r="BI652" s="14">
        <f>AF652/W652</f>
        <v>48846</v>
      </c>
      <c r="BJ652" s="14">
        <f>AH652/Y652</f>
        <v>53830.625</v>
      </c>
      <c r="BK652" s="14">
        <f>AJ652/AA652</f>
        <v>118929.13744075829</v>
      </c>
      <c r="BL652" s="14">
        <f>BI652+BJ652+BK652</f>
        <v>221605.76244075829</v>
      </c>
      <c r="BM652" s="14">
        <f>(AF652/W652)-AF652</f>
        <v>0</v>
      </c>
      <c r="BN652" s="14">
        <f>AH652/Y652-AH652</f>
        <v>3755.625</v>
      </c>
      <c r="BO652" s="14">
        <f>AJ652/AA652-AJ652</f>
        <v>6902.1374407582916</v>
      </c>
      <c r="BP652" s="14">
        <f>BG652/S652</f>
        <v>1.1875560478978741E-2</v>
      </c>
      <c r="BQ652" s="14">
        <f>(BG652-CA652)/S652</f>
        <v>1.3339641804582724E-2</v>
      </c>
      <c r="BR652" s="27">
        <f>BQ652-BP652</f>
        <v>1.4640813256039838E-3</v>
      </c>
      <c r="BS652" s="28">
        <f t="shared" si="52"/>
        <v>1722744</v>
      </c>
      <c r="BT652" s="11">
        <f>BS652/S652</f>
        <v>0.9466292134831461</v>
      </c>
      <c r="BU652" s="14">
        <f>(BE652-AP652)*1/BT652-(BE652-AP652)</f>
        <v>12059.080118694343</v>
      </c>
      <c r="BV652" s="14">
        <f t="shared" si="53"/>
        <v>0.12630283888097624</v>
      </c>
      <c r="BW652" s="27">
        <f>(AR652+AV652+AY652+BB652)/S652</f>
        <v>0.1144272784019975</v>
      </c>
      <c r="BX652" s="13">
        <f>(AF652+AH652+AJ652+AL652+AN652)/N652</f>
        <v>317.34421364985161</v>
      </c>
      <c r="BY652" s="26">
        <f>BX652/K652</f>
        <v>0.12415657811027059</v>
      </c>
      <c r="BZ652" s="11">
        <f>AP652/BE652</f>
        <v>6.9456831480716102E-2</v>
      </c>
      <c r="CA652" s="15">
        <f>-(BM652+BN652+BO652)/M652</f>
        <v>-2664.4406101895729</v>
      </c>
      <c r="CB652" s="15">
        <f>BG652-CA652</f>
        <v>24276.440610189573</v>
      </c>
      <c r="CC652" s="18">
        <f t="shared" si="54"/>
        <v>0</v>
      </c>
      <c r="CD652" s="17">
        <f>(AF652/(AF652+AH652+AJ652))/(X652/(X652+Z652+AB652))</f>
        <v>1.7920319946972298</v>
      </c>
      <c r="CE652" s="19">
        <f>(AH652/(AF652+AH652+AJ652))/(Z652/(X652+Z652+AB652))</f>
        <v>0.98264600423955462</v>
      </c>
      <c r="CF652" s="18">
        <f>(AJ652/(AF652+AH652+AJ652))/(AB652/(X652+Z652+AB652))</f>
        <v>0.84401326731841841</v>
      </c>
      <c r="CG652">
        <f>AH652/Z652</f>
        <v>291.13372093023258</v>
      </c>
      <c r="CH652" s="11">
        <f>BB652/BE652</f>
        <v>0.22382806551956669</v>
      </c>
      <c r="CI652" s="14">
        <f>AY652/V652</f>
        <v>2947.0658794044766</v>
      </c>
      <c r="CJ652" s="14">
        <f>AV652/M652</f>
        <v>5239.5</v>
      </c>
      <c r="CK652" s="17">
        <f>N652/V652</f>
        <v>31.466493508413738</v>
      </c>
      <c r="CL652" s="17">
        <f>(AL652+AN652)/N652</f>
        <v>4.3649851632047474</v>
      </c>
      <c r="CM652" s="14">
        <f>AP652/AC652</f>
        <v>5</v>
      </c>
    </row>
    <row r="653" spans="1:91" hidden="1" x14ac:dyDescent="0.2">
      <c r="A653">
        <v>756</v>
      </c>
      <c r="B653" s="2">
        <v>45170</v>
      </c>
      <c r="C653" s="3" t="s">
        <v>43</v>
      </c>
      <c r="D653" t="s">
        <v>38</v>
      </c>
      <c r="E653" s="3" t="s">
        <v>32</v>
      </c>
      <c r="F653" t="s">
        <v>33</v>
      </c>
      <c r="G653" t="str">
        <f>CONCATENATE(C653,E653)</f>
        <v>SFOHNL</v>
      </c>
      <c r="H653" t="s">
        <v>34</v>
      </c>
      <c r="I653">
        <f>U653/M653</f>
        <v>169.90909090909091</v>
      </c>
      <c r="J653" t="str">
        <f>_xlfn.CONCAT(C653,E653,H653)</f>
        <v>SFOHNL737-900</v>
      </c>
      <c r="K653" s="4">
        <v>2399</v>
      </c>
      <c r="L653" s="4">
        <f>N653/M653</f>
        <v>150.09090909090909</v>
      </c>
      <c r="M653" s="4">
        <v>11</v>
      </c>
      <c r="N653" s="4">
        <v>1651</v>
      </c>
      <c r="O653" s="4">
        <f>P653/M653</f>
        <v>22</v>
      </c>
      <c r="P653" s="4">
        <v>242</v>
      </c>
      <c r="Q653" s="4">
        <v>421</v>
      </c>
      <c r="R653" s="4">
        <v>989</v>
      </c>
      <c r="S653" s="4">
        <f>U653*K653</f>
        <v>4483731</v>
      </c>
      <c r="T653" s="7">
        <f>N653/U653</f>
        <v>0.88336008560727663</v>
      </c>
      <c r="U653" s="4">
        <v>1869</v>
      </c>
      <c r="V653" s="4">
        <v>56.860318791946305</v>
      </c>
      <c r="W653" s="7">
        <f>P653/X653</f>
        <v>1</v>
      </c>
      <c r="X653" s="4">
        <v>242</v>
      </c>
      <c r="Y653" s="7">
        <f>Q653/Z653</f>
        <v>0.93141592920353977</v>
      </c>
      <c r="Z653" s="4">
        <v>452</v>
      </c>
      <c r="AA653" s="7">
        <f>R653/AB653</f>
        <v>0.84098639455782309</v>
      </c>
      <c r="AB653" s="4">
        <v>1176</v>
      </c>
      <c r="AC653" s="4">
        <v>2229</v>
      </c>
      <c r="AD653" s="4">
        <f>AP653/AC653</f>
        <v>6</v>
      </c>
      <c r="AE653" s="7">
        <f>AF653/(AF653+AH653+AJ653+AL653+AN653+AP653)</f>
        <v>0.19935528356084292</v>
      </c>
      <c r="AF653" s="4">
        <v>125479</v>
      </c>
      <c r="AG653" s="7">
        <f>AH653/(AF653+AH653+AJ653+AL653+AN653+AP653)</f>
        <v>0.25173650829965172</v>
      </c>
      <c r="AH653" s="4">
        <v>158449</v>
      </c>
      <c r="AI653" s="7">
        <f>AJ653/(AF653+AH653+AJ653+AL653+AN653+AP653)</f>
        <v>0.5072542515061389</v>
      </c>
      <c r="AJ653" s="4">
        <v>319278</v>
      </c>
      <c r="AK653" s="7">
        <f>AL653/(AF653+AH653+AJ653+AL653+AN653+AP653)</f>
        <v>1.0983057525610717E-2</v>
      </c>
      <c r="AL653" s="4">
        <v>6913</v>
      </c>
      <c r="AM653" s="7">
        <f>AN653/(AF653+AH653+AJ653+AL653+AN653+AP653)</f>
        <v>9.4229009380004582E-3</v>
      </c>
      <c r="AN653" s="4">
        <v>5931</v>
      </c>
      <c r="AO653" s="7">
        <f>AP653/(AF653+AH653+AJ653+AL653+AN653+AP653)</f>
        <v>2.1247998169755204E-2</v>
      </c>
      <c r="AP653" s="4">
        <v>13374</v>
      </c>
      <c r="AQ653" s="6">
        <f>AO653+AM653+AK653+AI653+AG653+AE653</f>
        <v>1</v>
      </c>
      <c r="AR653" s="4">
        <v>236428</v>
      </c>
      <c r="AS653" s="4">
        <f>AR653/M653</f>
        <v>21493.454545454544</v>
      </c>
      <c r="AT653" s="4">
        <f>AR653/V653</f>
        <v>4158.0491461030579</v>
      </c>
      <c r="AU653" s="7">
        <f>AR653/(AR653+AV653+AY653+BB653)</f>
        <v>0.3925243264871075</v>
      </c>
      <c r="AV653" s="4">
        <v>61599</v>
      </c>
      <c r="AW653" s="4">
        <f>AV653/M653</f>
        <v>5599.909090909091</v>
      </c>
      <c r="AX653" s="7">
        <f>AV653/(AR653+AV653+AY653+BB653)</f>
        <v>0.10226836917488341</v>
      </c>
      <c r="AY653" s="4">
        <v>127812</v>
      </c>
      <c r="AZ653" s="4">
        <f>AY653/M653</f>
        <v>11619.272727272728</v>
      </c>
      <c r="BA653" s="7">
        <f>AY653/(AR653+AV653+AY653+BB653)</f>
        <v>0.21219702918846409</v>
      </c>
      <c r="BB653" s="4">
        <v>176488</v>
      </c>
      <c r="BC653" s="11">
        <f>BB653/(AR653+AV653+AY653+BB653)</f>
        <v>0.29301027514954503</v>
      </c>
      <c r="BD653" s="9">
        <f>BC653+BA653+AX653+AU653</f>
        <v>1</v>
      </c>
      <c r="BE653" s="14">
        <f>(AF653+AH653+AJ653+AL653+AN653+AP653)</f>
        <v>629424</v>
      </c>
      <c r="BF653" s="14">
        <f t="shared" si="50"/>
        <v>-602327</v>
      </c>
      <c r="BG653" s="13">
        <f>(AF653+AH653+AJ653+AL653+AN653+AP653)-(AR653+AV653+AY653+BB653)</f>
        <v>27097</v>
      </c>
      <c r="BH653" s="13">
        <f t="shared" si="51"/>
        <v>0</v>
      </c>
      <c r="BI653" s="14">
        <f>AF653/W653</f>
        <v>125479</v>
      </c>
      <c r="BJ653" s="14">
        <f>AH653/Y653</f>
        <v>170116.26603325416</v>
      </c>
      <c r="BK653" s="14">
        <f>AJ653/AA653</f>
        <v>379647.0455005056</v>
      </c>
      <c r="BL653" s="14">
        <f>BI653+BJ653+BK653</f>
        <v>675242.31153375981</v>
      </c>
      <c r="BM653" s="14">
        <f>(AF653/W653)-AF653</f>
        <v>0</v>
      </c>
      <c r="BN653" s="14">
        <f>AH653/Y653-AH653</f>
        <v>11667.266033254156</v>
      </c>
      <c r="BO653" s="14">
        <f>AJ653/AA653-AJ653</f>
        <v>60369.045500505599</v>
      </c>
      <c r="BP653" s="14">
        <f>BG653/S653</f>
        <v>6.0434044772088242E-3</v>
      </c>
      <c r="BQ653" s="14">
        <f>(BG653-CA653)/S653</f>
        <v>7.5039639072857316E-3</v>
      </c>
      <c r="BR653" s="27">
        <f>BQ653-BP653</f>
        <v>1.4605594300769074E-3</v>
      </c>
      <c r="BS653" s="28">
        <f t="shared" si="52"/>
        <v>3960749</v>
      </c>
      <c r="BT653" s="11">
        <f>BS653/S653</f>
        <v>0.88336008560727663</v>
      </c>
      <c r="BU653" s="14">
        <f>(BE653-AP653)*1/BT653-(BE653-AP653)</f>
        <v>81343.973349485197</v>
      </c>
      <c r="BV653" s="14">
        <f t="shared" si="53"/>
        <v>0.14037951875346669</v>
      </c>
      <c r="BW653" s="27">
        <f>(AR653+AV653+AY653+BB653)/S653</f>
        <v>0.13433611427625788</v>
      </c>
      <c r="BX653" s="13">
        <f>(AF653+AH653+AJ653+AL653+AN653)/N653</f>
        <v>373.13749242883102</v>
      </c>
      <c r="BY653" s="26">
        <f>BX653/K653</f>
        <v>0.15553876299659483</v>
      </c>
      <c r="BZ653" s="11">
        <f>AP653/BE653</f>
        <v>2.1247998169755204E-2</v>
      </c>
      <c r="CA653" s="15">
        <f>-(BM653+BN653+BO653)/M653</f>
        <v>-6548.7555939781596</v>
      </c>
      <c r="CB653" s="15">
        <f>BG653-CA653</f>
        <v>33645.75559397816</v>
      </c>
      <c r="CC653" s="18">
        <f t="shared" si="54"/>
        <v>0</v>
      </c>
      <c r="CD653" s="17">
        <f>(AF653/(AF653+AH653+AJ653))/(X653/(X653+Z653+AB653))</f>
        <v>1.6074283984997735</v>
      </c>
      <c r="CE653" s="19">
        <f>(AH653/(AF653+AH653+AJ653))/(Z653/(X653+Z653+AB653))</f>
        <v>1.0867434257405539</v>
      </c>
      <c r="CF653" s="18">
        <f>(AJ653/(AF653+AH653+AJ653))/(AB653/(X653+Z653+AB653))</f>
        <v>0.84166181898667025</v>
      </c>
      <c r="CG653">
        <f>AH653/Z653</f>
        <v>350.55088495575222</v>
      </c>
      <c r="CH653" s="11">
        <f>BB653/BE653</f>
        <v>0.28039604463763695</v>
      </c>
      <c r="CI653" s="14">
        <f>AY653/V653</f>
        <v>2247.8241894433995</v>
      </c>
      <c r="CJ653" s="14">
        <f>AV653/M653</f>
        <v>5599.909090909091</v>
      </c>
      <c r="CK653" s="17">
        <f>N653/V653</f>
        <v>29.036066541256318</v>
      </c>
      <c r="CL653" s="17">
        <f>(AL653+AN653)/N653</f>
        <v>7.7795275590551185</v>
      </c>
      <c r="CM653" s="14">
        <f>AP653/AC653</f>
        <v>6</v>
      </c>
    </row>
    <row r="654" spans="1:91" hidden="1" x14ac:dyDescent="0.2">
      <c r="A654">
        <v>340</v>
      </c>
      <c r="B654" s="2">
        <v>44835</v>
      </c>
      <c r="C654" s="3" t="s">
        <v>41</v>
      </c>
      <c r="D654" t="s">
        <v>42</v>
      </c>
      <c r="E654" s="3" t="s">
        <v>43</v>
      </c>
      <c r="F654" t="s">
        <v>38</v>
      </c>
      <c r="G654" t="str">
        <f>CONCATENATE(C654,E654)</f>
        <v>SEASFO</v>
      </c>
      <c r="H654" t="s">
        <v>34</v>
      </c>
      <c r="I654">
        <f>U654/M654</f>
        <v>176.16279069767441</v>
      </c>
      <c r="J654" t="str">
        <f>_xlfn.CONCAT(C654,E654,H654)</f>
        <v>SEASFO737-900</v>
      </c>
      <c r="K654" s="4">
        <v>679</v>
      </c>
      <c r="L654" s="4">
        <f>N654/M654</f>
        <v>128.95348837209303</v>
      </c>
      <c r="M654" s="4">
        <v>43</v>
      </c>
      <c r="N654" s="4">
        <v>5545</v>
      </c>
      <c r="O654" s="4">
        <f>P654/M654</f>
        <v>22.744186046511629</v>
      </c>
      <c r="P654" s="4">
        <v>978</v>
      </c>
      <c r="Q654" s="4">
        <v>1382</v>
      </c>
      <c r="R654" s="4">
        <v>3186</v>
      </c>
      <c r="S654" s="4">
        <f>U654*K654</f>
        <v>5143425</v>
      </c>
      <c r="T654" s="7">
        <f>N654/U654</f>
        <v>0.73201320132013203</v>
      </c>
      <c r="U654" s="4">
        <v>7575</v>
      </c>
      <c r="V654" s="4">
        <v>90.412135539795116</v>
      </c>
      <c r="W654" s="7">
        <f>P654/X654</f>
        <v>1</v>
      </c>
      <c r="X654" s="4">
        <v>978</v>
      </c>
      <c r="Y654" s="7">
        <f>Q654/Z654</f>
        <v>0.75601750547045954</v>
      </c>
      <c r="Z654" s="4">
        <v>1828</v>
      </c>
      <c r="AA654" s="7">
        <f>R654/AB654</f>
        <v>0.66792452830188676</v>
      </c>
      <c r="AB654" s="4">
        <v>4770</v>
      </c>
      <c r="AC654" s="4">
        <v>21961</v>
      </c>
      <c r="AD654" s="4">
        <f>AP654/AC654</f>
        <v>4.999908929465871</v>
      </c>
      <c r="AE654" s="7">
        <f>AF654/(AF654+AH654+AJ654+AL654+AN654+AP654)</f>
        <v>0.22912246714350473</v>
      </c>
      <c r="AF654" s="4">
        <v>262323</v>
      </c>
      <c r="AG654" s="7">
        <f>AH654/(AF654+AH654+AJ654+AL654+AN654+AP654)</f>
        <v>0.21525753710139636</v>
      </c>
      <c r="AH654" s="4">
        <v>246449</v>
      </c>
      <c r="AI654" s="7">
        <f>AJ654/(AF654+AH654+AJ654+AL654+AN654+AP654)</f>
        <v>0.42631559180122686</v>
      </c>
      <c r="AJ654" s="4">
        <v>488090</v>
      </c>
      <c r="AK654" s="7">
        <f>AL654/(AF654+AH654+AJ654+AL654+AN654+AP654)</f>
        <v>1.6704471907227077E-2</v>
      </c>
      <c r="AL654" s="4">
        <v>19125</v>
      </c>
      <c r="AM654" s="7">
        <f>AN654/(AF654+AH654+AJ654+AL654+AN654+AP654)</f>
        <v>1.6693990669951954E-2</v>
      </c>
      <c r="AN654" s="4">
        <v>19113</v>
      </c>
      <c r="AO654" s="7">
        <f>AP654/(AF654+AH654+AJ654+AL654+AN654+AP654)</f>
        <v>9.5905941376693046E-2</v>
      </c>
      <c r="AP654" s="4">
        <v>109803</v>
      </c>
      <c r="AQ654" s="6">
        <f>AO654+AM654+AK654+AI654+AG654+AE654</f>
        <v>1</v>
      </c>
      <c r="AR654" s="4">
        <v>332947</v>
      </c>
      <c r="AS654" s="4">
        <f>AR654/M654</f>
        <v>7742.9534883720926</v>
      </c>
      <c r="AT654" s="4">
        <f>AR654/V654</f>
        <v>3682.5476802663575</v>
      </c>
      <c r="AU654" s="7">
        <f>AR654/(AR654+AV654+AY654+BB654)</f>
        <v>0.3115019591259342</v>
      </c>
      <c r="AV654" s="4">
        <v>222680</v>
      </c>
      <c r="AW654" s="4">
        <f>AV654/M654</f>
        <v>5178.604651162791</v>
      </c>
      <c r="AX654" s="7">
        <f>AV654/(AR654+AV654+AY654+BB654)</f>
        <v>0.20833723162594353</v>
      </c>
      <c r="AY654" s="4">
        <v>296055</v>
      </c>
      <c r="AZ654" s="4">
        <f>AY654/M654</f>
        <v>6885</v>
      </c>
      <c r="BA654" s="7">
        <f>AY654/(AR654+AV654+AY654+BB654)</f>
        <v>0.27698616449173125</v>
      </c>
      <c r="BB654" s="4">
        <v>217162</v>
      </c>
      <c r="BC654" s="11">
        <f>BB654/(AR654+AV654+AY654+BB654)</f>
        <v>0.20317464475639102</v>
      </c>
      <c r="BD654" s="9">
        <f>BC654+BA654+AX654+AU654</f>
        <v>1</v>
      </c>
      <c r="BE654" s="14">
        <f>(AF654+AH654+AJ654+AL654+AN654+AP654)</f>
        <v>1144903</v>
      </c>
      <c r="BF654" s="14">
        <f t="shared" si="50"/>
        <v>-1068844</v>
      </c>
      <c r="BG654" s="13">
        <f>(AF654+AH654+AJ654+AL654+AN654+AP654)-(AR654+AV654+AY654+BB654)</f>
        <v>76059</v>
      </c>
      <c r="BH654" s="13">
        <f t="shared" si="51"/>
        <v>0</v>
      </c>
      <c r="BI654" s="14">
        <f>AF654/W654</f>
        <v>262323</v>
      </c>
      <c r="BJ654" s="14">
        <f>AH654/Y654</f>
        <v>325983.19247467438</v>
      </c>
      <c r="BK654" s="14">
        <f>AJ654/AA654</f>
        <v>730756.21468926559</v>
      </c>
      <c r="BL654" s="14">
        <f>BI654+BJ654+BK654</f>
        <v>1319062.4071639399</v>
      </c>
      <c r="BM654" s="14">
        <f>(AF654/W654)-AF654</f>
        <v>0</v>
      </c>
      <c r="BN654" s="14">
        <f>AH654/Y654-AH654</f>
        <v>79534.192474674375</v>
      </c>
      <c r="BO654" s="14">
        <f>AJ654/AA654-AJ654</f>
        <v>242666.21468926559</v>
      </c>
      <c r="BP654" s="14">
        <f>BG654/S654</f>
        <v>1.4787617200600766E-2</v>
      </c>
      <c r="BQ654" s="14">
        <f>(BG654-CA654)/S654</f>
        <v>1.6244434929009909E-2</v>
      </c>
      <c r="BR654" s="27">
        <f>BQ654-BP654</f>
        <v>1.4568177284091429E-3</v>
      </c>
      <c r="BS654" s="28">
        <f t="shared" si="52"/>
        <v>3765055</v>
      </c>
      <c r="BT654" s="11">
        <f>BS654/S654</f>
        <v>0.73201320132013203</v>
      </c>
      <c r="BU654" s="14">
        <f>(BE654-AP654)*1/BT654-(BE654-AP654)</f>
        <v>378945.53651938681</v>
      </c>
      <c r="BV654" s="14">
        <f t="shared" si="53"/>
        <v>0.22259544953022548</v>
      </c>
      <c r="BW654" s="27">
        <f>(AR654+AV654+AY654+BB654)/S654</f>
        <v>0.20780783232962471</v>
      </c>
      <c r="BX654" s="13">
        <f>(AF654+AH654+AJ654+AL654+AN654)/N654</f>
        <v>186.67267808836789</v>
      </c>
      <c r="BY654" s="26">
        <f>BX654/K654</f>
        <v>0.27492294269273621</v>
      </c>
      <c r="BZ654" s="11">
        <f>AP654/BE654</f>
        <v>9.5905941376693046E-2</v>
      </c>
      <c r="CA654" s="15">
        <f>-(BM654+BN654+BO654)/M654</f>
        <v>-7493.0327247427895</v>
      </c>
      <c r="CB654" s="15">
        <f>BG654-CA654</f>
        <v>83552.032724742792</v>
      </c>
      <c r="CC654" s="18">
        <f t="shared" si="54"/>
        <v>0</v>
      </c>
      <c r="CD654" s="17">
        <f>(AF654/(AF654+AH654+AJ654))/(X654/(X654+Z654+AB654))</f>
        <v>2.0384611573694942</v>
      </c>
      <c r="CE654" s="19">
        <f>(AH654/(AF654+AH654+AJ654))/(Z654/(X654+Z654+AB654))</f>
        <v>1.0246034024133157</v>
      </c>
      <c r="CF654" s="18">
        <f>(AJ654/(AF654+AH654+AJ654))/(AB654/(X654+Z654+AB654))</f>
        <v>0.77765408144257731</v>
      </c>
      <c r="CG654">
        <f>AH654/Z654</f>
        <v>134.81892778993435</v>
      </c>
      <c r="CH654" s="11">
        <f>BB654/BE654</f>
        <v>0.1896772040950194</v>
      </c>
      <c r="CI654" s="14">
        <f>AY654/V654</f>
        <v>3274.505111868425</v>
      </c>
      <c r="CJ654" s="14">
        <f>AV654/M654</f>
        <v>5178.604651162791</v>
      </c>
      <c r="CK654" s="17">
        <f>N654/V654</f>
        <v>61.330262435393479</v>
      </c>
      <c r="CL654" s="17">
        <f>(AL654+AN654)/N654</f>
        <v>6.8959422903516678</v>
      </c>
      <c r="CM654" s="14">
        <f>AP654/AC654</f>
        <v>4.999908929465871</v>
      </c>
    </row>
    <row r="655" spans="1:91" hidden="1" x14ac:dyDescent="0.2">
      <c r="A655">
        <v>731</v>
      </c>
      <c r="B655" s="2">
        <v>45170</v>
      </c>
      <c r="C655" s="3" t="s">
        <v>41</v>
      </c>
      <c r="D655" t="s">
        <v>42</v>
      </c>
      <c r="E655" s="3" t="s">
        <v>37</v>
      </c>
      <c r="F655" t="s">
        <v>38</v>
      </c>
      <c r="G655" t="str">
        <f>CONCATENATE(C655,E655)</f>
        <v>SEALAX</v>
      </c>
      <c r="H655" t="s">
        <v>47</v>
      </c>
      <c r="I655">
        <f>U655/M655</f>
        <v>160.66666666666666</v>
      </c>
      <c r="J655" t="str">
        <f>_xlfn.CONCAT(C655,E655,H655)</f>
        <v>SEALAXA320</v>
      </c>
      <c r="K655" s="4">
        <v>954</v>
      </c>
      <c r="L655" s="4">
        <f>N655/M655</f>
        <v>120.46666666666667</v>
      </c>
      <c r="M655" s="4">
        <v>30</v>
      </c>
      <c r="N655" s="4">
        <v>3614</v>
      </c>
      <c r="O655" s="4">
        <f>P655/M655</f>
        <v>15.766666666666667</v>
      </c>
      <c r="P655" s="4">
        <v>473</v>
      </c>
      <c r="Q655" s="4">
        <v>657</v>
      </c>
      <c r="R655" s="4">
        <v>2485</v>
      </c>
      <c r="S655" s="4">
        <f>U655*K655</f>
        <v>4598280</v>
      </c>
      <c r="T655" s="7">
        <f>N655/U655</f>
        <v>0.74979253112033195</v>
      </c>
      <c r="U655" s="4">
        <v>4820</v>
      </c>
      <c r="V655" s="4">
        <v>79.94616104868912</v>
      </c>
      <c r="W655" s="7">
        <f>P655/X655</f>
        <v>0.79495798319327726</v>
      </c>
      <c r="X655" s="4">
        <v>595</v>
      </c>
      <c r="Y655" s="7">
        <f>Q655/Z655</f>
        <v>0.59673024523160767</v>
      </c>
      <c r="Z655" s="4">
        <v>1101</v>
      </c>
      <c r="AA655" s="7">
        <f>R655/AB655</f>
        <v>0.79545454545454541</v>
      </c>
      <c r="AB655" s="4">
        <v>3124</v>
      </c>
      <c r="AC655" s="4">
        <v>0</v>
      </c>
      <c r="AD655" s="4" t="e">
        <f>AP655/AC655</f>
        <v>#DIV/0!</v>
      </c>
      <c r="AE655" s="7">
        <f>AF655/(AF655+AH655+AJ655+AL655+AN655+AP655)</f>
        <v>0.19961161225374455</v>
      </c>
      <c r="AF655" s="4">
        <v>125712</v>
      </c>
      <c r="AG655" s="7">
        <f>AH655/(AF655+AH655+AJ655+AL655+AN655+AP655)</f>
        <v>0.18248825389062581</v>
      </c>
      <c r="AH655" s="4">
        <v>114928</v>
      </c>
      <c r="AI655" s="7">
        <f>AJ655/(AF655+AH655+AJ655+AL655+AN655+AP655)</f>
        <v>0.55871943193131601</v>
      </c>
      <c r="AJ655" s="4">
        <v>351872</v>
      </c>
      <c r="AK655" s="7">
        <f>AL655/(AF655+AH655+AJ655+AL655+AN655+AP655)</f>
        <v>2.7620624881903765E-2</v>
      </c>
      <c r="AL655" s="4">
        <v>17395</v>
      </c>
      <c r="AM655" s="7">
        <f>AN655/(AF655+AH655+AJ655+AL655+AN655+AP655)</f>
        <v>3.1560077042409845E-2</v>
      </c>
      <c r="AN655" s="4">
        <v>19876</v>
      </c>
      <c r="AO655" s="7">
        <f>AP655/(AF655+AH655+AJ655+AL655+AN655+AP655)</f>
        <v>0</v>
      </c>
      <c r="AP655" s="4">
        <v>0</v>
      </c>
      <c r="AQ655" s="6">
        <f>AO655+AM655+AK655+AI655+AG655+AE655</f>
        <v>1</v>
      </c>
      <c r="AR655" s="4">
        <v>328759</v>
      </c>
      <c r="AS655" s="4">
        <f>AR655/M655</f>
        <v>10958.633333333333</v>
      </c>
      <c r="AT655" s="4">
        <f>AR655/V655</f>
        <v>4112.2549937047997</v>
      </c>
      <c r="AU655" s="7">
        <f>AR655/(AR655+AV655+AY655+BB655)</f>
        <v>0.34997631403858948</v>
      </c>
      <c r="AV655" s="4">
        <v>171323</v>
      </c>
      <c r="AW655" s="4">
        <f>AV655/M655</f>
        <v>5710.7666666666664</v>
      </c>
      <c r="AX655" s="7">
        <f>AV655/(AR655+AV655+AY655+BB655)</f>
        <v>0.18237977378576181</v>
      </c>
      <c r="AY655" s="4">
        <v>190706</v>
      </c>
      <c r="AZ655" s="4">
        <f>AY655/M655</f>
        <v>6356.8666666666668</v>
      </c>
      <c r="BA655" s="7">
        <f>AY655/(AR655+AV655+AY655+BB655)</f>
        <v>0.20301370592149034</v>
      </c>
      <c r="BB655" s="4">
        <v>248587</v>
      </c>
      <c r="BC655" s="11">
        <f>BB655/(AR655+AV655+AY655+BB655)</f>
        <v>0.26463020625415834</v>
      </c>
      <c r="BD655" s="9">
        <f>BC655+BA655+AX655+AU655</f>
        <v>1</v>
      </c>
      <c r="BE655" s="14">
        <f>(AF655+AH655+AJ655+AL655+AN655+AP655)</f>
        <v>629783</v>
      </c>
      <c r="BF655" s="14">
        <f t="shared" si="50"/>
        <v>-939375</v>
      </c>
      <c r="BG655" s="13">
        <f>(AF655+AH655+AJ655+AL655+AN655+AP655)-(AR655+AV655+AY655+BB655)</f>
        <v>-309592</v>
      </c>
      <c r="BH655" s="13">
        <f t="shared" si="51"/>
        <v>1</v>
      </c>
      <c r="BI655" s="14">
        <f>AF655/W655</f>
        <v>158136.65961945034</v>
      </c>
      <c r="BJ655" s="14">
        <f>AH655/Y655</f>
        <v>192596.23744292237</v>
      </c>
      <c r="BK655" s="14">
        <f>AJ655/AA655</f>
        <v>442353.37142857147</v>
      </c>
      <c r="BL655" s="14">
        <f>BI655+BJ655+BK655</f>
        <v>793086.26849094417</v>
      </c>
      <c r="BM655" s="14">
        <f>(AF655/W655)-AF655</f>
        <v>32424.659619450336</v>
      </c>
      <c r="BN655" s="14">
        <f>AH655/Y655-AH655</f>
        <v>77668.237442922371</v>
      </c>
      <c r="BO655" s="14">
        <f>AJ655/AA655-AJ655</f>
        <v>90481.371428571467</v>
      </c>
      <c r="BP655" s="14">
        <f>BG655/S655</f>
        <v>-6.7327783432065899E-2</v>
      </c>
      <c r="BQ655" s="14">
        <f>(BG655-CA655)/S655</f>
        <v>-6.5873803041637716E-2</v>
      </c>
      <c r="BR655" s="27">
        <f>BQ655-BP655</f>
        <v>1.4539803904281834E-3</v>
      </c>
      <c r="BS655" s="28">
        <f t="shared" si="52"/>
        <v>3447756</v>
      </c>
      <c r="BT655" s="11">
        <f>BS655/S655</f>
        <v>0.74979253112033195</v>
      </c>
      <c r="BU655" s="14">
        <f>(BE655-AP655)*1/BT655-(BE655-AP655)</f>
        <v>210160.0160486995</v>
      </c>
      <c r="BV655" s="14">
        <f t="shared" si="53"/>
        <v>0.13696055916560104</v>
      </c>
      <c r="BW655" s="27">
        <f>(AR655+AV655+AY655+BB655)/S655</f>
        <v>0.20428834259766696</v>
      </c>
      <c r="BX655" s="13">
        <f>(AF655+AH655+AJ655+AL655+AN655)/N655</f>
        <v>174.26203652462647</v>
      </c>
      <c r="BY655" s="26">
        <f>BX655/K655</f>
        <v>0.18266460851637994</v>
      </c>
      <c r="BZ655" s="11">
        <f>AP655/BE655</f>
        <v>0</v>
      </c>
      <c r="CA655" s="15">
        <f>-(BM655+BN655+BO655)/M655</f>
        <v>-6685.8089496981393</v>
      </c>
      <c r="CB655" s="15">
        <f>BG655-CA655</f>
        <v>-302906.19105030189</v>
      </c>
      <c r="CC655" s="18">
        <f t="shared" si="54"/>
        <v>1</v>
      </c>
      <c r="CD655" s="17">
        <f>(AF655/(AF655+AH655+AJ655))/(X655/(X655+Z655+AB655))</f>
        <v>1.7187379164238605</v>
      </c>
      <c r="CE655" s="19">
        <f>(AH655/(AF655+AH655+AJ655))/(Z655/(X655+Z655+AB655))</f>
        <v>0.84915782878896595</v>
      </c>
      <c r="CF655" s="18">
        <f>(AJ655/(AF655+AH655+AJ655))/(AB655/(X655+Z655+AB655))</f>
        <v>0.91627022094467081</v>
      </c>
      <c r="CG655">
        <f>AH655/Z655</f>
        <v>104.38510445049954</v>
      </c>
      <c r="CH655" s="11">
        <f>BB655/BE655</f>
        <v>0.39471849827639044</v>
      </c>
      <c r="CI655" s="14">
        <f>AY655/V655</f>
        <v>2385.4303633648587</v>
      </c>
      <c r="CJ655" s="14">
        <f>AV655/M655</f>
        <v>5710.7666666666664</v>
      </c>
      <c r="CK655" s="17">
        <f>N655/V655</f>
        <v>45.205422656867633</v>
      </c>
      <c r="CL655" s="17">
        <f>(AL655+AN655)/N655</f>
        <v>10.312949640287769</v>
      </c>
      <c r="CM655" s="14" t="e">
        <f>AP655/AC655</f>
        <v>#DIV/0!</v>
      </c>
    </row>
    <row r="656" spans="1:91" hidden="1" x14ac:dyDescent="0.2">
      <c r="A656">
        <v>494</v>
      </c>
      <c r="B656" s="2">
        <v>44866</v>
      </c>
      <c r="C656" s="3" t="s">
        <v>52</v>
      </c>
      <c r="D656" t="s">
        <v>33</v>
      </c>
      <c r="E656" s="3" t="s">
        <v>43</v>
      </c>
      <c r="F656" t="s">
        <v>38</v>
      </c>
      <c r="G656" t="str">
        <f>CONCATENATE(C656,E656)</f>
        <v>OGGSFO</v>
      </c>
      <c r="H656" t="s">
        <v>35</v>
      </c>
      <c r="I656">
        <f>U656/M656</f>
        <v>173.4375</v>
      </c>
      <c r="J656" t="str">
        <f>_xlfn.CONCAT(C656,E656,H656)</f>
        <v>OGGSFO737-Max 9</v>
      </c>
      <c r="K656" s="4">
        <v>2338</v>
      </c>
      <c r="L656" s="4">
        <f>N656/M656</f>
        <v>137.125</v>
      </c>
      <c r="M656" s="4">
        <v>16</v>
      </c>
      <c r="N656" s="4">
        <v>2194</v>
      </c>
      <c r="O656" s="4">
        <f>P656/M656</f>
        <v>16.6875</v>
      </c>
      <c r="P656" s="4">
        <v>267</v>
      </c>
      <c r="Q656" s="4">
        <v>428</v>
      </c>
      <c r="R656" s="4">
        <v>1499</v>
      </c>
      <c r="S656" s="4">
        <f>U656*K656</f>
        <v>6487950</v>
      </c>
      <c r="T656" s="7">
        <f>N656/U656</f>
        <v>0.79063063063063066</v>
      </c>
      <c r="U656" s="4">
        <v>2775</v>
      </c>
      <c r="V656" s="4">
        <v>74.991179138322011</v>
      </c>
      <c r="W656" s="7">
        <f>P656/X656</f>
        <v>0.74789915966386555</v>
      </c>
      <c r="X656" s="4">
        <v>357</v>
      </c>
      <c r="Y656" s="7">
        <f>Q656/Z656</f>
        <v>0.64167916041979012</v>
      </c>
      <c r="Z656" s="4">
        <v>667</v>
      </c>
      <c r="AA656" s="7">
        <f>R656/AB656</f>
        <v>0.85559360730593603</v>
      </c>
      <c r="AB656" s="4">
        <v>1752</v>
      </c>
      <c r="AC656" s="4">
        <v>80</v>
      </c>
      <c r="AD656" s="4">
        <f>AP656/AC656</f>
        <v>4.9749999999999996</v>
      </c>
      <c r="AE656" s="7">
        <f>AF656/(AF656+AH656+AJ656+AL656+AN656+AP656)</f>
        <v>0.20671137956958585</v>
      </c>
      <c r="AF656" s="4">
        <v>111632</v>
      </c>
      <c r="AG656" s="7">
        <f>AH656/(AF656+AH656+AJ656+AL656+AN656+AP656)</f>
        <v>0.20027109203426424</v>
      </c>
      <c r="AH656" s="4">
        <v>108154</v>
      </c>
      <c r="AI656" s="7">
        <f>AJ656/(AF656+AH656+AJ656+AL656+AN656+AP656)</f>
        <v>0.56731748506586577</v>
      </c>
      <c r="AJ656" s="4">
        <v>306373</v>
      </c>
      <c r="AK656" s="7">
        <f>AL656/(AF656+AH656+AJ656+AL656+AN656+AP656)</f>
        <v>1.6637718086505025E-2</v>
      </c>
      <c r="AL656" s="4">
        <v>8985</v>
      </c>
      <c r="AM656" s="7">
        <f>AN656/(AF656+AH656+AJ656+AL656+AN656+AP656)</f>
        <v>8.3253400686618354E-3</v>
      </c>
      <c r="AN656" s="4">
        <v>4496</v>
      </c>
      <c r="AO656" s="7">
        <f>AP656/(AF656+AH656+AJ656+AL656+AN656+AP656)</f>
        <v>7.3698517511730651E-4</v>
      </c>
      <c r="AP656" s="4">
        <v>398</v>
      </c>
      <c r="AQ656" s="6">
        <f>AO656+AM656+AK656+AI656+AG656+AE656</f>
        <v>1</v>
      </c>
      <c r="AR656" s="4">
        <v>254570</v>
      </c>
      <c r="AS656" s="4">
        <f>AR656/M656</f>
        <v>15910.625</v>
      </c>
      <c r="AT656" s="4">
        <f>AR656/V656</f>
        <v>3394.6659183801203</v>
      </c>
      <c r="AU656" s="7">
        <f>AR656/(AR656+AV656+AY656+BB656)</f>
        <v>0.34545649462823769</v>
      </c>
      <c r="AV656" s="4">
        <v>81213</v>
      </c>
      <c r="AW656" s="4">
        <f>AV656/M656</f>
        <v>5075.8125</v>
      </c>
      <c r="AX656" s="7">
        <f>AV656/(AR656+AV656+AY656+BB656)</f>
        <v>0.11020763757804559</v>
      </c>
      <c r="AY656" s="4">
        <v>221003</v>
      </c>
      <c r="AZ656" s="4">
        <f>AY656/M656</f>
        <v>13812.6875</v>
      </c>
      <c r="BA656" s="7">
        <f>AY656/(AR656+AV656+AY656+BB656)</f>
        <v>0.29990541572975765</v>
      </c>
      <c r="BB656" s="4">
        <v>180123</v>
      </c>
      <c r="BC656" s="11">
        <f>BB656/(AR656+AV656+AY656+BB656)</f>
        <v>0.24443045206395905</v>
      </c>
      <c r="BD656" s="9">
        <f>BC656+BA656+AX656+AU656</f>
        <v>1</v>
      </c>
      <c r="BE656" s="14">
        <f>(AF656+AH656+AJ656+AL656+AN656+AP656)</f>
        <v>540038</v>
      </c>
      <c r="BF656" s="14">
        <f t="shared" si="50"/>
        <v>-736909</v>
      </c>
      <c r="BG656" s="13">
        <f>(AF656+AH656+AJ656+AL656+AN656+AP656)-(AR656+AV656+AY656+BB656)</f>
        <v>-196871</v>
      </c>
      <c r="BH656" s="13">
        <f t="shared" si="51"/>
        <v>1</v>
      </c>
      <c r="BI656" s="14">
        <f>AF656/W656</f>
        <v>149260.76404494382</v>
      </c>
      <c r="BJ656" s="14">
        <f>AH656/Y656</f>
        <v>168548.40654205607</v>
      </c>
      <c r="BK656" s="14">
        <f>AJ656/AA656</f>
        <v>358082.38559039362</v>
      </c>
      <c r="BL656" s="14">
        <f>BI656+BJ656+BK656</f>
        <v>675891.55617739353</v>
      </c>
      <c r="BM656" s="14">
        <f>(AF656/W656)-AF656</f>
        <v>37628.764044943819</v>
      </c>
      <c r="BN656" s="14">
        <f>AH656/Y656-AH656</f>
        <v>60394.406542056066</v>
      </c>
      <c r="BO656" s="14">
        <f>AJ656/AA656-AJ656</f>
        <v>51709.38559039362</v>
      </c>
      <c r="BP656" s="14">
        <f>BG656/S656</f>
        <v>-3.0344099445895854E-2</v>
      </c>
      <c r="BQ656" s="14">
        <f>(BG656-CA656)/S656</f>
        <v>-2.8901689322345717E-2</v>
      </c>
      <c r="BR656" s="27">
        <f>BQ656-BP656</f>
        <v>1.442410123550137E-3</v>
      </c>
      <c r="BS656" s="28">
        <f t="shared" si="52"/>
        <v>5129572</v>
      </c>
      <c r="BT656" s="11">
        <f>BS656/S656</f>
        <v>0.79063063063063066</v>
      </c>
      <c r="BU656" s="14">
        <f>(BE656-AP656)*1/BT656-(BE656-AP656)</f>
        <v>142903.75569735642</v>
      </c>
      <c r="BV656" s="14">
        <f t="shared" si="53"/>
        <v>8.3237077967616896E-2</v>
      </c>
      <c r="BW656" s="27">
        <f>(AR656+AV656+AY656+BB656)/S656</f>
        <v>0.11358117741351274</v>
      </c>
      <c r="BX656" s="13">
        <f>(AF656+AH656+AJ656+AL656+AN656)/N656</f>
        <v>245.96171376481314</v>
      </c>
      <c r="BY656" s="26">
        <f>BX656/K656</f>
        <v>0.10520175952301675</v>
      </c>
      <c r="BZ656" s="11">
        <f>AP656/BE656</f>
        <v>7.3698517511730651E-4</v>
      </c>
      <c r="CA656" s="15">
        <f>-(BM656+BN656+BO656)/M656</f>
        <v>-9358.284761087094</v>
      </c>
      <c r="CB656" s="15">
        <f>BG656-CA656</f>
        <v>-187512.7152389129</v>
      </c>
      <c r="CC656" s="18">
        <f t="shared" si="54"/>
        <v>1</v>
      </c>
      <c r="CD656" s="17">
        <f>(AF656/(AF656+AH656+AJ656))/(X656/(X656+Z656+AB656))</f>
        <v>1.6497682749326879</v>
      </c>
      <c r="CE656" s="19">
        <f>(AH656/(AF656+AH656+AJ656))/(Z656/(X656+Z656+AB656))</f>
        <v>0.85549841759629308</v>
      </c>
      <c r="CF656" s="18">
        <f>(AJ656/(AF656+AH656+AJ656))/(AB656/(X656+Z656+AB656))</f>
        <v>0.92261146193624599</v>
      </c>
      <c r="CG656">
        <f>AH656/Z656</f>
        <v>162.14992503748127</v>
      </c>
      <c r="CH656" s="11">
        <f>BB656/BE656</f>
        <v>0.33353763994385582</v>
      </c>
      <c r="CI656" s="14">
        <f>AY656/V656</f>
        <v>2947.0532739905007</v>
      </c>
      <c r="CJ656" s="14">
        <f>AV656/M656</f>
        <v>5075.8125</v>
      </c>
      <c r="CK656" s="17">
        <f>N656/V656</f>
        <v>29.256774266119276</v>
      </c>
      <c r="CL656" s="17">
        <f>(AL656+AN656)/N656</f>
        <v>6.1444849589790334</v>
      </c>
      <c r="CM656" s="14">
        <f>AP656/AC656</f>
        <v>4.9749999999999996</v>
      </c>
    </row>
    <row r="657" spans="1:91" hidden="1" x14ac:dyDescent="0.2">
      <c r="A657">
        <v>407</v>
      </c>
      <c r="B657" s="2">
        <v>44866</v>
      </c>
      <c r="C657" s="3" t="s">
        <v>29</v>
      </c>
      <c r="D657" t="s">
        <v>28</v>
      </c>
      <c r="E657" s="3" t="s">
        <v>41</v>
      </c>
      <c r="F657" t="s">
        <v>42</v>
      </c>
      <c r="G657" t="str">
        <f>CONCATENATE(C657,E657)</f>
        <v>ANCSEA</v>
      </c>
      <c r="H657" t="s">
        <v>40</v>
      </c>
      <c r="I657">
        <f>U657/M657</f>
        <v>76</v>
      </c>
      <c r="J657" t="str">
        <f>_xlfn.CONCAT(C657,E657,H657)</f>
        <v>ANCSEAE175</v>
      </c>
      <c r="K657" s="4">
        <v>1448</v>
      </c>
      <c r="L657" s="4">
        <f>N657/M657</f>
        <v>64.928571428571431</v>
      </c>
      <c r="M657" s="4">
        <v>14</v>
      </c>
      <c r="N657" s="4">
        <v>909</v>
      </c>
      <c r="O657" s="4">
        <f>P657/M657</f>
        <v>8.5714285714285712</v>
      </c>
      <c r="P657" s="4">
        <v>120</v>
      </c>
      <c r="Q657" s="4">
        <v>216</v>
      </c>
      <c r="R657" s="4">
        <v>574</v>
      </c>
      <c r="S657" s="4">
        <f>U657*K657</f>
        <v>1540672</v>
      </c>
      <c r="T657" s="7">
        <f>N657/U657</f>
        <v>0.85432330827067671</v>
      </c>
      <c r="U657" s="4">
        <v>1064</v>
      </c>
      <c r="V657" s="4">
        <v>48.032343417522434</v>
      </c>
      <c r="W657" s="7">
        <f>P657/X657</f>
        <v>0.8571428571428571</v>
      </c>
      <c r="X657" s="4">
        <v>140</v>
      </c>
      <c r="Y657" s="7">
        <f>Q657/Z657</f>
        <v>0.8571428571428571</v>
      </c>
      <c r="Z657" s="4">
        <v>252</v>
      </c>
      <c r="AA657" s="7">
        <f>R657/AB657</f>
        <v>0.85416666666666663</v>
      </c>
      <c r="AB657" s="4">
        <v>672</v>
      </c>
      <c r="AC657" s="4">
        <v>2533</v>
      </c>
      <c r="AD657" s="4">
        <f>AP657/AC657</f>
        <v>4.999210422424003</v>
      </c>
      <c r="AE657" s="7">
        <f>AF657/(AF657+AH657+AJ657+AL657+AN657+AP657)</f>
        <v>0.19590780925574458</v>
      </c>
      <c r="AF657" s="4">
        <v>39534</v>
      </c>
      <c r="AG657" s="7">
        <f>AH657/(AF657+AH657+AJ657+AL657+AN657+AP657)</f>
        <v>0.22859875420591777</v>
      </c>
      <c r="AH657" s="4">
        <v>46131</v>
      </c>
      <c r="AI657" s="7">
        <f>AJ657/(AF657+AH657+AJ657+AL657+AN657+AP657)</f>
        <v>0.48711341483357201</v>
      </c>
      <c r="AJ657" s="4">
        <v>98299</v>
      </c>
      <c r="AK657" s="7">
        <f>AL657/(AF657+AH657+AJ657+AL657+AN657+AP657)</f>
        <v>1.70962195055476E-2</v>
      </c>
      <c r="AL657" s="4">
        <v>3450</v>
      </c>
      <c r="AM657" s="7">
        <f>AN657/(AF657+AH657+AJ657+AL657+AN657+AP657)</f>
        <v>8.5332434749428882E-3</v>
      </c>
      <c r="AN657" s="4">
        <v>1722</v>
      </c>
      <c r="AO657" s="7">
        <f>AP657/(AF657+AH657+AJ657+AL657+AN657+AP657)</f>
        <v>6.2750558724275152E-2</v>
      </c>
      <c r="AP657" s="4">
        <v>12663</v>
      </c>
      <c r="AQ657" s="6">
        <f>AO657+AM657+AK657+AI657+AG657+AE657</f>
        <v>1</v>
      </c>
      <c r="AR657" s="4">
        <v>77121</v>
      </c>
      <c r="AS657" s="4">
        <f>AR657/M657</f>
        <v>5508.6428571428569</v>
      </c>
      <c r="AT657" s="4">
        <f>AR657/V657</f>
        <v>1605.605608904476</v>
      </c>
      <c r="AU657" s="7">
        <f>AR657/(AR657+AV657+AY657+BB657)</f>
        <v>0.3125065847590181</v>
      </c>
      <c r="AV657" s="4">
        <v>37969</v>
      </c>
      <c r="AW657" s="4">
        <f>AV657/M657</f>
        <v>2712.0714285714284</v>
      </c>
      <c r="AX657" s="7">
        <f>AV657/(AR657+AV657+AY657+BB657)</f>
        <v>0.15385644009692764</v>
      </c>
      <c r="AY657" s="4">
        <v>88060</v>
      </c>
      <c r="AZ657" s="4">
        <f>AY657/M657</f>
        <v>6290</v>
      </c>
      <c r="BA657" s="7">
        <f>AY657/(AR657+AV657+AY657+BB657)</f>
        <v>0.35683315638903973</v>
      </c>
      <c r="BB657" s="4">
        <v>43632</v>
      </c>
      <c r="BC657" s="11">
        <f>BB657/(AR657+AV657+AY657+BB657)</f>
        <v>0.17680381875501455</v>
      </c>
      <c r="BD657" s="9">
        <f>BC657+BA657+AX657+AU657</f>
        <v>1</v>
      </c>
      <c r="BE657" s="14">
        <f>(AF657+AH657+AJ657+AL657+AN657+AP657)</f>
        <v>201799</v>
      </c>
      <c r="BF657" s="14">
        <f t="shared" si="50"/>
        <v>-246782</v>
      </c>
      <c r="BG657" s="13">
        <f>(AF657+AH657+AJ657+AL657+AN657+AP657)-(AR657+AV657+AY657+BB657)</f>
        <v>-44983</v>
      </c>
      <c r="BH657" s="13">
        <f t="shared" si="51"/>
        <v>1</v>
      </c>
      <c r="BI657" s="14">
        <f>AF657/W657</f>
        <v>46123</v>
      </c>
      <c r="BJ657" s="14">
        <f>AH657/Y657</f>
        <v>53819.5</v>
      </c>
      <c r="BK657" s="14">
        <f>AJ657/AA657</f>
        <v>115081.75609756098</v>
      </c>
      <c r="BL657" s="14">
        <f>BI657+BJ657+BK657</f>
        <v>215024.25609756098</v>
      </c>
      <c r="BM657" s="14">
        <f>(AF657/W657)-AF657</f>
        <v>6589</v>
      </c>
      <c r="BN657" s="14">
        <f>AH657/Y657-AH657</f>
        <v>7688.5</v>
      </c>
      <c r="BO657" s="14">
        <f>AJ657/AA657-AJ657</f>
        <v>16782.756097560981</v>
      </c>
      <c r="BP657" s="14">
        <f>BG657/S657</f>
        <v>-2.919699975075811E-2</v>
      </c>
      <c r="BQ657" s="14">
        <f>(BG657-CA657)/S657</f>
        <v>-2.7756985444498013E-2</v>
      </c>
      <c r="BR657" s="27">
        <f>BQ657-BP657</f>
        <v>1.440014306260097E-3</v>
      </c>
      <c r="BS657" s="28">
        <f t="shared" si="52"/>
        <v>1316232</v>
      </c>
      <c r="BT657" s="11">
        <f>BS657/S657</f>
        <v>0.85432330827067671</v>
      </c>
      <c r="BU657" s="14">
        <f>(BE657-AP657)*1/BT657-(BE657-AP657)</f>
        <v>32250.913091309136</v>
      </c>
      <c r="BV657" s="14">
        <f t="shared" si="53"/>
        <v>0.13098115627466456</v>
      </c>
      <c r="BW657" s="27">
        <f>(AR657+AV657+AY657+BB657)/S657</f>
        <v>0.16017815602542268</v>
      </c>
      <c r="BX657" s="13">
        <f>(AF657+AH657+AJ657+AL657+AN657)/N657</f>
        <v>208.07040704070408</v>
      </c>
      <c r="BY657" s="26">
        <f>BX657/K657</f>
        <v>0.14369503248667409</v>
      </c>
      <c r="BZ657" s="11">
        <f>AP657/BE657</f>
        <v>6.2750558724275152E-2</v>
      </c>
      <c r="CA657" s="15">
        <f>-(BM657+BN657+BO657)/M657</f>
        <v>-2218.5897212543559</v>
      </c>
      <c r="CB657" s="15">
        <f>BG657-CA657</f>
        <v>-42764.410278745643</v>
      </c>
      <c r="CC657" s="18">
        <f t="shared" si="54"/>
        <v>1</v>
      </c>
      <c r="CD657" s="17">
        <f>(AF657/(AF657+AH657+AJ657))/(X657/(X657+Z657+AB657))</f>
        <v>1.6332456350155466</v>
      </c>
      <c r="CE657" s="19">
        <f>(AH657/(AF657+AH657+AJ657))/(Z657/(X657+Z657+AB657))</f>
        <v>1.0587687446094525</v>
      </c>
      <c r="CF657" s="18">
        <f>(AJ657/(AF657+AH657+AJ657))/(AB657/(X657+Z657+AB657))</f>
        <v>0.84603554680988313</v>
      </c>
      <c r="CG657">
        <f>AH657/Z657</f>
        <v>183.0595238095238</v>
      </c>
      <c r="CH657" s="11">
        <f>BB657/BE657</f>
        <v>0.21621514477276893</v>
      </c>
      <c r="CI657" s="14">
        <f>AY657/V657</f>
        <v>1833.347984597297</v>
      </c>
      <c r="CJ657" s="14">
        <f>AV657/M657</f>
        <v>2712.0714285714284</v>
      </c>
      <c r="CK657" s="17">
        <f>N657/V657</f>
        <v>18.924748103553746</v>
      </c>
      <c r="CL657" s="17">
        <f>(AL657+AN657)/N657</f>
        <v>5.6897689768976898</v>
      </c>
      <c r="CM657" s="14">
        <f>AP657/AC657</f>
        <v>4.999210422424003</v>
      </c>
    </row>
    <row r="658" spans="1:91" hidden="1" x14ac:dyDescent="0.2">
      <c r="A658">
        <v>63</v>
      </c>
      <c r="B658" s="2">
        <v>44805</v>
      </c>
      <c r="C658" s="3" t="s">
        <v>37</v>
      </c>
      <c r="D658" t="s">
        <v>38</v>
      </c>
      <c r="E658" s="3" t="s">
        <v>32</v>
      </c>
      <c r="F658" t="s">
        <v>33</v>
      </c>
      <c r="G658" t="str">
        <f>CONCATENATE(C658,E658)</f>
        <v>LAXHNL</v>
      </c>
      <c r="H658" t="s">
        <v>35</v>
      </c>
      <c r="I658">
        <f>U658/M658</f>
        <v>178</v>
      </c>
      <c r="J658" t="str">
        <f>_xlfn.CONCAT(C658,E658,H658)</f>
        <v>LAXHNL737-Max 9</v>
      </c>
      <c r="K658" s="4">
        <v>2556</v>
      </c>
      <c r="L658" s="4">
        <f>N658/M658</f>
        <v>165.33333333333334</v>
      </c>
      <c r="M658" s="4">
        <v>6</v>
      </c>
      <c r="N658" s="4">
        <v>992</v>
      </c>
      <c r="O658" s="4">
        <f>P658/M658</f>
        <v>22.166666666666668</v>
      </c>
      <c r="P658" s="4">
        <v>133</v>
      </c>
      <c r="Q658" s="4">
        <v>213</v>
      </c>
      <c r="R658" s="4">
        <v>646</v>
      </c>
      <c r="S658" s="4">
        <f>U658*K658</f>
        <v>2729808</v>
      </c>
      <c r="T658" s="7">
        <f>N658/U658</f>
        <v>0.92883895131086147</v>
      </c>
      <c r="U658" s="4">
        <v>1068</v>
      </c>
      <c r="V658" s="4">
        <v>34.390011750881314</v>
      </c>
      <c r="W658" s="7">
        <f>P658/X658</f>
        <v>0.96376811594202894</v>
      </c>
      <c r="X658" s="4">
        <v>138</v>
      </c>
      <c r="Y658" s="7">
        <f>Q658/Z658</f>
        <v>0.82558139534883723</v>
      </c>
      <c r="Z658" s="4">
        <v>258</v>
      </c>
      <c r="AA658" s="7">
        <f>R658/AB658</f>
        <v>0.96130952380952384</v>
      </c>
      <c r="AB658" s="4">
        <v>672</v>
      </c>
      <c r="AC658" s="4">
        <v>2350</v>
      </c>
      <c r="AD658" s="4">
        <f>AP658/AC658</f>
        <v>5</v>
      </c>
      <c r="AE658" s="7">
        <f>AF658/(AF658+AH658+AJ658+AL658+AN658+AP658)</f>
        <v>0.20602972218076374</v>
      </c>
      <c r="AF658" s="4">
        <v>67641</v>
      </c>
      <c r="AG658" s="7">
        <f>AH658/(AF658+AH658+AJ658+AL658+AN658+AP658)</f>
        <v>0.20123847496398189</v>
      </c>
      <c r="AH658" s="4">
        <v>66068</v>
      </c>
      <c r="AI658" s="7">
        <f>AJ658/(AF658+AH658+AJ658+AL658+AN658+AP658)</f>
        <v>0.53334835991922191</v>
      </c>
      <c r="AJ658" s="4">
        <v>175102</v>
      </c>
      <c r="AK658" s="7">
        <f>AL658/(AF658+AH658+AJ658+AL658+AN658+AP658)</f>
        <v>1.1787747443703606E-2</v>
      </c>
      <c r="AL658" s="4">
        <v>3870</v>
      </c>
      <c r="AM658" s="7">
        <f>AN658/(AF658+AH658+AJ658+AL658+AN658+AP658)</f>
        <v>1.1806023021135705E-2</v>
      </c>
      <c r="AN658" s="4">
        <v>3876</v>
      </c>
      <c r="AO658" s="7">
        <f>AP658/(AF658+AH658+AJ658+AL658+AN658+AP658)</f>
        <v>3.5789672471193121E-2</v>
      </c>
      <c r="AP658" s="4">
        <v>11750</v>
      </c>
      <c r="AQ658" s="6">
        <f>AO658+AM658+AK658+AI658+AG658+AE658</f>
        <v>1</v>
      </c>
      <c r="AR658" s="4">
        <v>116742</v>
      </c>
      <c r="AS658" s="4">
        <f>AR658/M658</f>
        <v>19457</v>
      </c>
      <c r="AT658" s="4">
        <f>AR658/V658</f>
        <v>3394.648447510584</v>
      </c>
      <c r="AU658" s="7">
        <f>AR658/(AR658+AV658+AY658+BB658)</f>
        <v>0.35149489657664168</v>
      </c>
      <c r="AV658" s="4">
        <v>31437</v>
      </c>
      <c r="AW658" s="4">
        <f>AV658/M658</f>
        <v>5239.5</v>
      </c>
      <c r="AX658" s="7">
        <f>AV658/(AR658+AV658+AY658+BB658)</f>
        <v>9.4652696233402583E-2</v>
      </c>
      <c r="AY658" s="4">
        <v>101349</v>
      </c>
      <c r="AZ658" s="4">
        <f>AY658/M658</f>
        <v>16891.5</v>
      </c>
      <c r="BA658" s="7">
        <f>AY658/(AR658+AV658+AY658+BB658)</f>
        <v>0.3051485863968928</v>
      </c>
      <c r="BB658" s="4">
        <v>82602</v>
      </c>
      <c r="BC658" s="11">
        <f>BB658/(AR658+AV658+AY658+BB658)</f>
        <v>0.24870382079306297</v>
      </c>
      <c r="BD658" s="9">
        <f>BC658+BA658+AX658+AU658</f>
        <v>1</v>
      </c>
      <c r="BE658" s="14">
        <f>(AF658+AH658+AJ658+AL658+AN658+AP658)</f>
        <v>328307</v>
      </c>
      <c r="BF658" s="14">
        <f t="shared" si="50"/>
        <v>-332130</v>
      </c>
      <c r="BG658" s="13">
        <f>(AF658+AH658+AJ658+AL658+AN658+AP658)-(AR658+AV658+AY658+BB658)</f>
        <v>-3823</v>
      </c>
      <c r="BH658" s="13">
        <f t="shared" si="51"/>
        <v>1</v>
      </c>
      <c r="BI658" s="14">
        <f>AF658/W658</f>
        <v>70183.894736842107</v>
      </c>
      <c r="BJ658" s="14">
        <f>AH658/Y658</f>
        <v>80026.028169014084</v>
      </c>
      <c r="BK658" s="14">
        <f>AJ658/AA658</f>
        <v>182149.44891640867</v>
      </c>
      <c r="BL658" s="14">
        <f>BI658+BJ658+BK658</f>
        <v>332359.37182226486</v>
      </c>
      <c r="BM658" s="14">
        <f>(AF658/W658)-AF658</f>
        <v>2542.8947368421068</v>
      </c>
      <c r="BN658" s="14">
        <f>AH658/Y658-AH658</f>
        <v>13958.028169014084</v>
      </c>
      <c r="BO658" s="14">
        <f>AJ658/AA658-AJ658</f>
        <v>7047.4489164086699</v>
      </c>
      <c r="BP658" s="14">
        <f>BG658/S658</f>
        <v>-1.4004647945936124E-3</v>
      </c>
      <c r="BQ658" s="14">
        <f>(BG658-CA658)/S658</f>
        <v>3.7265857908007963E-5</v>
      </c>
      <c r="BR658" s="27">
        <f>BQ658-BP658</f>
        <v>1.4377306525016204E-3</v>
      </c>
      <c r="BS658" s="28">
        <f t="shared" si="52"/>
        <v>2535552</v>
      </c>
      <c r="BT658" s="11">
        <f>BS658/S658</f>
        <v>0.92883895131086147</v>
      </c>
      <c r="BU658" s="14">
        <f>(BE658-AP658)*1/BT658-(BE658-AP658)</f>
        <v>24252.350806451577</v>
      </c>
      <c r="BV658" s="14">
        <f t="shared" si="53"/>
        <v>0.12026743272786951</v>
      </c>
      <c r="BW658" s="27">
        <f>(AR658+AV658+AY658+BB658)/S658</f>
        <v>0.12166789752246311</v>
      </c>
      <c r="BX658" s="13">
        <f>(AF658+AH658+AJ658+AL658+AN658)/N658</f>
        <v>319.10987903225805</v>
      </c>
      <c r="BY658" s="26">
        <f>BX658/K658</f>
        <v>0.12484737051340299</v>
      </c>
      <c r="BZ658" s="11">
        <f>AP658/BE658</f>
        <v>3.5789672471193121E-2</v>
      </c>
      <c r="CA658" s="15">
        <f>-(BM658+BN658+BO658)/M658</f>
        <v>-3924.7286370441434</v>
      </c>
      <c r="CB658" s="15">
        <f>BG658-CA658</f>
        <v>101.7286370441434</v>
      </c>
      <c r="CC658" s="18">
        <f t="shared" si="54"/>
        <v>0</v>
      </c>
      <c r="CD658" s="17">
        <f>(AF658/(AF658+AH658+AJ658))/(X658/(X658+Z658+AB658))</f>
        <v>1.6951550357310148</v>
      </c>
      <c r="CE658" s="19">
        <f>(AH658/(AF658+AH658+AJ658))/(Z658/(X658+Z658+AB658))</f>
        <v>0.88562515809888376</v>
      </c>
      <c r="CF658" s="18">
        <f>(AJ658/(AF658+AH658+AJ658))/(AB658/(X658+Z658+AB658))</f>
        <v>0.901156717677988</v>
      </c>
      <c r="CG658">
        <f>AH658/Z658</f>
        <v>256.07751937984494</v>
      </c>
      <c r="CH658" s="11">
        <f>BB658/BE658</f>
        <v>0.25159987450770166</v>
      </c>
      <c r="CI658" s="14">
        <f>AY658/V658</f>
        <v>2947.0475536375102</v>
      </c>
      <c r="CJ658" s="14">
        <f>AV658/M658</f>
        <v>5239.5</v>
      </c>
      <c r="CK658" s="17">
        <f>N658/V658</f>
        <v>28.845584793223516</v>
      </c>
      <c r="CL658" s="17">
        <f>(AL658+AN658)/N658</f>
        <v>7.808467741935484</v>
      </c>
      <c r="CM658" s="14">
        <f>AP658/AC658</f>
        <v>5</v>
      </c>
    </row>
    <row r="659" spans="1:91" hidden="1" x14ac:dyDescent="0.2">
      <c r="A659">
        <v>888</v>
      </c>
      <c r="B659" s="2">
        <v>45200</v>
      </c>
      <c r="C659" s="3" t="s">
        <v>37</v>
      </c>
      <c r="D659" t="s">
        <v>38</v>
      </c>
      <c r="E659" s="3" t="s">
        <v>52</v>
      </c>
      <c r="F659" t="s">
        <v>33</v>
      </c>
      <c r="G659" t="str">
        <f>CONCATENATE(C659,E659)</f>
        <v>LAXOGG</v>
      </c>
      <c r="H659" t="s">
        <v>49</v>
      </c>
      <c r="I659">
        <f>U659/M659</f>
        <v>282.66666666666669</v>
      </c>
      <c r="J659" t="str">
        <f>_xlfn.CONCAT(C659,E659,H659)</f>
        <v>LAXOGGA330-200</v>
      </c>
      <c r="K659" s="4">
        <v>2486</v>
      </c>
      <c r="L659" s="4">
        <f>N659/M659</f>
        <v>237.2</v>
      </c>
      <c r="M659" s="4">
        <v>15</v>
      </c>
      <c r="N659" s="4">
        <v>3558</v>
      </c>
      <c r="O659" s="4">
        <f>P659/M659</f>
        <v>29.133333333333333</v>
      </c>
      <c r="P659" s="4">
        <v>437</v>
      </c>
      <c r="Q659" s="4">
        <v>696</v>
      </c>
      <c r="R659" s="4">
        <v>2425</v>
      </c>
      <c r="S659" s="4">
        <f>U659*K659</f>
        <v>10540640</v>
      </c>
      <c r="T659" s="7">
        <f>N659/U659</f>
        <v>0.83915094339622642</v>
      </c>
      <c r="U659" s="4">
        <v>4240</v>
      </c>
      <c r="V659" s="4">
        <v>86.268127705627705</v>
      </c>
      <c r="W659" s="7">
        <f>P659/X659</f>
        <v>0.79599271402550087</v>
      </c>
      <c r="X659" s="4">
        <v>549</v>
      </c>
      <c r="Y659" s="7">
        <f>Q659/Z659</f>
        <v>0.6810176125244618</v>
      </c>
      <c r="Z659" s="4">
        <v>1022</v>
      </c>
      <c r="AA659" s="7">
        <f>R659/AB659</f>
        <v>0.90857999250655674</v>
      </c>
      <c r="AB659" s="4">
        <v>2669</v>
      </c>
      <c r="AC659" s="4">
        <v>190828</v>
      </c>
      <c r="AD659" s="4">
        <f>AP659/AC659</f>
        <v>5.9999842790366191</v>
      </c>
      <c r="AE659" s="7">
        <f>AF659/(AF659+AH659+AJ659+AL659+AN659+AP659)</f>
        <v>0.10433561941452225</v>
      </c>
      <c r="AF659" s="4">
        <v>238436</v>
      </c>
      <c r="AG659" s="7">
        <f>AH659/(AF659+AH659+AJ659+AL659+AN659+AP659)</f>
        <v>9.1633450445219158E-2</v>
      </c>
      <c r="AH659" s="4">
        <v>209408</v>
      </c>
      <c r="AI659" s="7">
        <f>AJ659/(AF659+AH659+AJ659+AL659+AN659+AP659)</f>
        <v>0.29134079471259305</v>
      </c>
      <c r="AJ659" s="4">
        <v>665795</v>
      </c>
      <c r="AK659" s="7">
        <f>AL659/(AF659+AH659+AJ659+AL659+AN659+AP659)</f>
        <v>7.4279770653823884E-3</v>
      </c>
      <c r="AL659" s="4">
        <v>16975</v>
      </c>
      <c r="AM659" s="7">
        <f>AN659/(AF659+AH659+AJ659+AL659+AN659+AP659)</f>
        <v>4.2445583230756511E-3</v>
      </c>
      <c r="AN659" s="4">
        <v>9700</v>
      </c>
      <c r="AO659" s="7">
        <f>AP659/(AF659+AH659+AJ659+AL659+AN659+AP659)</f>
        <v>0.50101760003920748</v>
      </c>
      <c r="AP659" s="4">
        <v>1144965</v>
      </c>
      <c r="AQ659" s="6">
        <f>AO659+AM659+AK659+AI659+AG659+AE659</f>
        <v>1</v>
      </c>
      <c r="AR659" s="4">
        <v>427903</v>
      </c>
      <c r="AS659" s="4">
        <f>AR659/M659</f>
        <v>28526.866666666665</v>
      </c>
      <c r="AT659" s="4">
        <f>AR659/V659</f>
        <v>4960.1516965817464</v>
      </c>
      <c r="AU659" s="7">
        <f>AR659/(AR659+AV659+AY659+BB659)</f>
        <v>0.31073280579081636</v>
      </c>
      <c r="AV659" s="4">
        <v>123445</v>
      </c>
      <c r="AW659" s="4">
        <f>AV659/M659</f>
        <v>8229.6666666666661</v>
      </c>
      <c r="AX659" s="7">
        <f>AV659/(AR659+AV659+AY659+BB659)</f>
        <v>8.9642772335896972E-2</v>
      </c>
      <c r="AY659" s="4">
        <v>439952</v>
      </c>
      <c r="AZ659" s="4">
        <f>AY659/M659</f>
        <v>29330.133333333335</v>
      </c>
      <c r="BA659" s="7">
        <f>AY659/(AR659+AV659+AY659+BB659)</f>
        <v>0.31948249807381868</v>
      </c>
      <c r="BB659" s="4">
        <v>385777</v>
      </c>
      <c r="BC659" s="11">
        <f>BB659/(AR659+AV659+AY659+BB659)</f>
        <v>0.28014192379946801</v>
      </c>
      <c r="BD659" s="9">
        <f>BC659+BA659+AX659+AU659</f>
        <v>1</v>
      </c>
      <c r="BE659" s="14">
        <f>(AF659+AH659+AJ659+AL659+AN659+AP659)</f>
        <v>2285279</v>
      </c>
      <c r="BF659" s="14">
        <f t="shared" si="50"/>
        <v>-1377077</v>
      </c>
      <c r="BG659" s="13">
        <f>(AF659+AH659+AJ659+AL659+AN659+AP659)-(AR659+AV659+AY659+BB659)</f>
        <v>908202</v>
      </c>
      <c r="BH659" s="13">
        <f t="shared" si="51"/>
        <v>0</v>
      </c>
      <c r="BI659" s="14">
        <f>AF659/W659</f>
        <v>299545.45537757437</v>
      </c>
      <c r="BJ659" s="14">
        <f>AH659/Y659</f>
        <v>307492.7816091954</v>
      </c>
      <c r="BK659" s="14">
        <f>AJ659/AA659</f>
        <v>732786.33195876295</v>
      </c>
      <c r="BL659" s="14">
        <f>BI659+BJ659+BK659</f>
        <v>1339824.5689455327</v>
      </c>
      <c r="BM659" s="14">
        <f>(AF659/W659)-AF659</f>
        <v>61109.45537757437</v>
      </c>
      <c r="BN659" s="14">
        <f>AH659/Y659-AH659</f>
        <v>98084.781609195401</v>
      </c>
      <c r="BO659" s="14">
        <f>AJ659/AA659-AJ659</f>
        <v>66991.331958762952</v>
      </c>
      <c r="BP659" s="14">
        <f>BG659/S659</f>
        <v>8.6161940830917286E-2</v>
      </c>
      <c r="BQ659" s="14">
        <f>(BG659-CA659)/S659</f>
        <v>8.7592502725612698E-2</v>
      </c>
      <c r="BR659" s="27">
        <f>BQ659-BP659</f>
        <v>1.4305618946954118E-3</v>
      </c>
      <c r="BS659" s="28">
        <f t="shared" si="52"/>
        <v>8845188</v>
      </c>
      <c r="BT659" s="11">
        <f>BS659/S659</f>
        <v>0.83915094339622642</v>
      </c>
      <c r="BU659" s="14">
        <f>(BE659-AP659)*1/BT659-(BE659-AP659)</f>
        <v>218576.2079820123</v>
      </c>
      <c r="BV659" s="14">
        <f t="shared" si="53"/>
        <v>0.21680647474916134</v>
      </c>
      <c r="BW659" s="27">
        <f>(AR659+AV659+AY659+BB659)/S659</f>
        <v>0.13064453391824404</v>
      </c>
      <c r="BX659" s="13">
        <f>(AF659+AH659+AJ659+AL659+AN659)/N659</f>
        <v>320.49297358066332</v>
      </c>
      <c r="BY659" s="26">
        <f>BX659/K659</f>
        <v>0.12891913659720969</v>
      </c>
      <c r="BZ659" s="11">
        <f>AP659/BE659</f>
        <v>0.50101760003920748</v>
      </c>
      <c r="CA659" s="15">
        <f>-(BM659+BN659+BO659)/M659</f>
        <v>-15079.037929702181</v>
      </c>
      <c r="CB659" s="15">
        <f>BG659-CA659</f>
        <v>923281.0379297022</v>
      </c>
      <c r="CC659" s="18">
        <f t="shared" si="54"/>
        <v>0</v>
      </c>
      <c r="CD659" s="17">
        <f>(AF659/(AF659+AH659+AJ659))/(X659/(X659+Z659+AB659))</f>
        <v>1.6535636167597718</v>
      </c>
      <c r="CE659" s="19">
        <f>(AH659/(AF659+AH659+AJ659))/(Z659/(X659+Z659+AB659))</f>
        <v>0.78012428600794048</v>
      </c>
      <c r="CF659" s="18">
        <f>(AJ659/(AF659+AH659+AJ659))/(AB659/(X659+Z659+AB659))</f>
        <v>0.94975891873314722</v>
      </c>
      <c r="CG659">
        <f>AH659/Z659</f>
        <v>204.90019569471625</v>
      </c>
      <c r="CH659" s="11">
        <f>BB659/BE659</f>
        <v>0.16880958517537684</v>
      </c>
      <c r="CI659" s="14">
        <f>AY659/V659</f>
        <v>5099.8208921520354</v>
      </c>
      <c r="CJ659" s="14">
        <f>AV659/M659</f>
        <v>8229.6666666666661</v>
      </c>
      <c r="CK659" s="17">
        <f>N659/V659</f>
        <v>41.243505505775495</v>
      </c>
      <c r="CL659" s="17">
        <f>(AL659+AN659)/N659</f>
        <v>7.4971894322653174</v>
      </c>
      <c r="CM659" s="14">
        <f>AP659/AC659</f>
        <v>5.9999842790366191</v>
      </c>
    </row>
    <row r="660" spans="1:91" hidden="1" x14ac:dyDescent="0.2">
      <c r="A660">
        <v>780</v>
      </c>
      <c r="B660" s="2">
        <v>45170</v>
      </c>
      <c r="C660" s="3" t="s">
        <v>43</v>
      </c>
      <c r="D660" t="s">
        <v>38</v>
      </c>
      <c r="E660" s="3" t="s">
        <v>53</v>
      </c>
      <c r="F660" t="s">
        <v>54</v>
      </c>
      <c r="G660" t="str">
        <f>CONCATENATE(C660,E660)</f>
        <v>SFOYVR</v>
      </c>
      <c r="H660" t="s">
        <v>35</v>
      </c>
      <c r="I660">
        <f>U660/M660</f>
        <v>179</v>
      </c>
      <c r="J660" t="str">
        <f>_xlfn.CONCAT(C660,E660,H660)</f>
        <v>SFOYVR737-Max 9</v>
      </c>
      <c r="K660" s="4">
        <v>800</v>
      </c>
      <c r="L660" s="4">
        <f>N660/M660</f>
        <v>164.38888888888889</v>
      </c>
      <c r="M660" s="4">
        <v>18</v>
      </c>
      <c r="N660" s="4">
        <v>2959</v>
      </c>
      <c r="O660" s="4">
        <f>P660/M660</f>
        <v>22.5</v>
      </c>
      <c r="P660" s="4">
        <v>405</v>
      </c>
      <c r="Q660" s="4">
        <v>567</v>
      </c>
      <c r="R660" s="4">
        <v>1987</v>
      </c>
      <c r="S660" s="4">
        <f>U660*K660</f>
        <v>2577600</v>
      </c>
      <c r="T660" s="7">
        <f>N660/U660</f>
        <v>0.91837368094351335</v>
      </c>
      <c r="U660" s="4">
        <v>3222</v>
      </c>
      <c r="V660" s="4">
        <v>19.162578397212542</v>
      </c>
      <c r="W660" s="7">
        <f>P660/X660</f>
        <v>0.97826086956521741</v>
      </c>
      <c r="X660" s="4">
        <v>414</v>
      </c>
      <c r="Y660" s="7">
        <f>Q660/Z660</f>
        <v>0.73255813953488369</v>
      </c>
      <c r="Z660" s="4">
        <v>774</v>
      </c>
      <c r="AA660" s="7">
        <f>R660/AB660</f>
        <v>0.97689282202556538</v>
      </c>
      <c r="AB660" s="4">
        <v>2034</v>
      </c>
      <c r="AC660" s="4">
        <v>1701</v>
      </c>
      <c r="AD660" s="4">
        <f>AP660/AC660</f>
        <v>5.9982363315696645</v>
      </c>
      <c r="AE660" s="7">
        <f>AF660/(AF660+AH660+AJ660+AL660+AN660+AP660)</f>
        <v>0.1923049175766133</v>
      </c>
      <c r="AF660" s="4">
        <v>149274</v>
      </c>
      <c r="AG660" s="7">
        <f>AH660/(AF660+AH660+AJ660+AL660+AN660+AP660)</f>
        <v>0.18469769503089267</v>
      </c>
      <c r="AH660" s="4">
        <v>143369</v>
      </c>
      <c r="AI660" s="7">
        <f>AJ660/(AF660+AH660+AJ660+AL660+AN660+AP660)</f>
        <v>0.57145120813773131</v>
      </c>
      <c r="AJ660" s="4">
        <v>443581</v>
      </c>
      <c r="AK660" s="7">
        <f>AL660/(AF660+AH660+AJ660+AL660+AN660+AP660)</f>
        <v>1.7923672697478601E-2</v>
      </c>
      <c r="AL660" s="4">
        <v>13913</v>
      </c>
      <c r="AM660" s="7">
        <f>AN660/(AF660+AH660+AJ660+AL660+AN660+AP660)</f>
        <v>2.0478308143399689E-2</v>
      </c>
      <c r="AN660" s="4">
        <v>15896</v>
      </c>
      <c r="AO660" s="7">
        <f>AP660/(AF660+AH660+AJ660+AL660+AN660+AP660)</f>
        <v>1.3144198413884436E-2</v>
      </c>
      <c r="AP660" s="4">
        <v>10203</v>
      </c>
      <c r="AQ660" s="6">
        <f>AO660+AM660+AK660+AI660+AG660+AE660</f>
        <v>0.99999999999999989</v>
      </c>
      <c r="AR660" s="4">
        <v>84264</v>
      </c>
      <c r="AS660" s="4">
        <f>AR660/M660</f>
        <v>4681.333333333333</v>
      </c>
      <c r="AT660" s="4">
        <f>AR660/V660</f>
        <v>4397.3205616347195</v>
      </c>
      <c r="AU660" s="7">
        <f>AR660/(AR660+AV660+AY660+BB660)</f>
        <v>0.27418530871227526</v>
      </c>
      <c r="AV660" s="4">
        <v>118396</v>
      </c>
      <c r="AW660" s="4">
        <f>AV660/M660</f>
        <v>6577.5555555555557</v>
      </c>
      <c r="AX660" s="7">
        <f>AV660/(AR660+AV660+AY660+BB660)</f>
        <v>0.38524688847311478</v>
      </c>
      <c r="AY660" s="4">
        <v>45352</v>
      </c>
      <c r="AZ660" s="4">
        <f>AY660/M660</f>
        <v>2519.5555555555557</v>
      </c>
      <c r="BA660" s="7">
        <f>AY660/(AR660+AV660+AY660+BB660)</f>
        <v>0.14757016188074515</v>
      </c>
      <c r="BB660" s="4">
        <v>59313</v>
      </c>
      <c r="BC660" s="11">
        <f>BB660/(AR660+AV660+AY660+BB660)</f>
        <v>0.19299764093386479</v>
      </c>
      <c r="BD660" s="9">
        <f>BC660+BA660+AX660+AU660</f>
        <v>1</v>
      </c>
      <c r="BE660" s="14">
        <f>(AF660+AH660+AJ660+AL660+AN660+AP660)</f>
        <v>776236</v>
      </c>
      <c r="BF660" s="14">
        <f t="shared" si="50"/>
        <v>-307325</v>
      </c>
      <c r="BG660" s="13">
        <f>(AF660+AH660+AJ660+AL660+AN660+AP660)-(AR660+AV660+AY660+BB660)</f>
        <v>468911</v>
      </c>
      <c r="BH660" s="13">
        <f t="shared" si="51"/>
        <v>0</v>
      </c>
      <c r="BI660" s="14">
        <f>AF660/W660</f>
        <v>152591.20000000001</v>
      </c>
      <c r="BJ660" s="14">
        <f>AH660/Y660</f>
        <v>195710.06349206349</v>
      </c>
      <c r="BK660" s="14">
        <f>AJ660/AA660</f>
        <v>454073.35379969806</v>
      </c>
      <c r="BL660" s="14">
        <f>BI660+BJ660+BK660</f>
        <v>802374.61729176156</v>
      </c>
      <c r="BM660" s="14">
        <f>(AF660/W660)-AF660</f>
        <v>3317.2000000000116</v>
      </c>
      <c r="BN660" s="14">
        <f>AH660/Y660-AH660</f>
        <v>52341.063492063491</v>
      </c>
      <c r="BO660" s="14">
        <f>AJ660/AA660-AJ660</f>
        <v>10492.353799698059</v>
      </c>
      <c r="BP660" s="14">
        <f>BG660/S660</f>
        <v>0.18191767535692116</v>
      </c>
      <c r="BQ660" s="14">
        <f>(BG660-CA660)/S660</f>
        <v>0.18334343354049765</v>
      </c>
      <c r="BR660" s="27">
        <f>BQ660-BP660</f>
        <v>1.4257581835764865E-3</v>
      </c>
      <c r="BS660" s="28">
        <f t="shared" si="52"/>
        <v>2367200</v>
      </c>
      <c r="BT660" s="11">
        <f>BS660/S660</f>
        <v>0.91837368094351335</v>
      </c>
      <c r="BU660" s="14">
        <f>(BE660-AP660)*1/BT660-(BE660-AP660)</f>
        <v>68086.069280162221</v>
      </c>
      <c r="BV660" s="14">
        <f t="shared" si="53"/>
        <v>0.30114680322780879</v>
      </c>
      <c r="BW660" s="27">
        <f>(AR660+AV660+AY660+BB660)/S660</f>
        <v>0.11922912787088764</v>
      </c>
      <c r="BX660" s="13">
        <f>(AF660+AH660+AJ660+AL660+AN660)/N660</f>
        <v>258.88239270023655</v>
      </c>
      <c r="BY660" s="26">
        <f>BX660/K660</f>
        <v>0.3236029908752957</v>
      </c>
      <c r="BZ660" s="11">
        <f>AP660/BE660</f>
        <v>1.3144198413884436E-2</v>
      </c>
      <c r="CA660" s="15">
        <f>-(BM660+BN660+BO660)/M660</f>
        <v>-3675.0342939867533</v>
      </c>
      <c r="CB660" s="15">
        <f>BG660-CA660</f>
        <v>472586.03429398674</v>
      </c>
      <c r="CC660" s="18">
        <f t="shared" si="54"/>
        <v>0</v>
      </c>
      <c r="CD660" s="17">
        <f>(AF660/(AF660+AH660+AJ660))/(X660/(X660+Z660+AB660))</f>
        <v>1.5779723704127855</v>
      </c>
      <c r="CE660" s="19">
        <f>(AH660/(AF660+AH660+AJ660))/(Z660/(X660+Z660+AB660))</f>
        <v>0.81064341767571246</v>
      </c>
      <c r="CF660" s="18">
        <f>(AJ660/(AF660+AH660+AJ660))/(AB660/(X660+Z660+AB660))</f>
        <v>0.95441565062345413</v>
      </c>
      <c r="CG660">
        <f>AH660/Z660</f>
        <v>185.23126614987081</v>
      </c>
      <c r="CH660" s="11">
        <f>BB660/BE660</f>
        <v>7.6411039941461104E-2</v>
      </c>
      <c r="CI660" s="14">
        <f>AY660/V660</f>
        <v>2366.6961230330603</v>
      </c>
      <c r="CJ660" s="14">
        <f>AV660/M660</f>
        <v>6577.5555555555557</v>
      </c>
      <c r="CK660" s="17">
        <f>N660/V660</f>
        <v>154.41554568827894</v>
      </c>
      <c r="CL660" s="17">
        <f>(AL660+AN660)/N660</f>
        <v>10.074011490368367</v>
      </c>
      <c r="CM660" s="14">
        <f>AP660/AC660</f>
        <v>5.9982363315696645</v>
      </c>
    </row>
    <row r="661" spans="1:91" hidden="1" x14ac:dyDescent="0.2">
      <c r="A661">
        <v>80</v>
      </c>
      <c r="B661" s="2">
        <v>44805</v>
      </c>
      <c r="C661" s="3" t="s">
        <v>37</v>
      </c>
      <c r="D661" t="s">
        <v>38</v>
      </c>
      <c r="E661" s="3" t="s">
        <v>43</v>
      </c>
      <c r="F661" t="s">
        <v>38</v>
      </c>
      <c r="G661" t="str">
        <f>CONCATENATE(C661,E661)</f>
        <v>LAXSFO</v>
      </c>
      <c r="H661" t="s">
        <v>34</v>
      </c>
      <c r="I661">
        <f>U661/M661</f>
        <v>176</v>
      </c>
      <c r="J661" t="str">
        <f>_xlfn.CONCAT(C661,E661,H661)</f>
        <v>LAXSFO737-900</v>
      </c>
      <c r="K661" s="4">
        <v>337</v>
      </c>
      <c r="L661" s="4">
        <f>N661/M661</f>
        <v>154.7741935483871</v>
      </c>
      <c r="M661" s="4">
        <v>31</v>
      </c>
      <c r="N661" s="4">
        <v>4798</v>
      </c>
      <c r="O661" s="4">
        <f>P661/M661</f>
        <v>18.258064516129032</v>
      </c>
      <c r="P661" s="4">
        <v>566</v>
      </c>
      <c r="Q661" s="4">
        <v>1058</v>
      </c>
      <c r="R661" s="4">
        <v>3174</v>
      </c>
      <c r="S661" s="4">
        <f>U661*K661</f>
        <v>1838672</v>
      </c>
      <c r="T661" s="7">
        <f>N661/U661</f>
        <v>0.87939882697947214</v>
      </c>
      <c r="U661" s="4">
        <v>5456</v>
      </c>
      <c r="V661" s="4">
        <v>40.764003436426115</v>
      </c>
      <c r="W661" s="7">
        <f>P661/X661</f>
        <v>0.80626780626780625</v>
      </c>
      <c r="X661" s="4">
        <v>702</v>
      </c>
      <c r="Y661" s="7">
        <f>Q661/Z661</f>
        <v>0.80640243902439024</v>
      </c>
      <c r="Z661" s="4">
        <v>1312</v>
      </c>
      <c r="AA661" s="7">
        <f>R661/AB661</f>
        <v>0.92187046180656407</v>
      </c>
      <c r="AB661" s="4">
        <v>3443</v>
      </c>
      <c r="AC661" s="4">
        <v>5197</v>
      </c>
      <c r="AD661" s="4">
        <f>AP661/AC661</f>
        <v>4.9996151625938037</v>
      </c>
      <c r="AE661" s="7">
        <f>AF661/(AF661+AH661+AJ661+AL661+AN661+AP661)</f>
        <v>0.16316329444263677</v>
      </c>
      <c r="AF661" s="4">
        <v>98285</v>
      </c>
      <c r="AG661" s="7">
        <f>AH661/(AF661+AH661+AJ661+AL661+AN661+AP661)</f>
        <v>0.20648702130909138</v>
      </c>
      <c r="AH661" s="4">
        <v>124382</v>
      </c>
      <c r="AI661" s="7">
        <f>AJ661/(AF661+AH661+AJ661+AL661+AN661+AP661)</f>
        <v>0.53980928728426947</v>
      </c>
      <c r="AJ661" s="4">
        <v>325166</v>
      </c>
      <c r="AK661" s="7">
        <f>AL661/(AF661+AH661+AJ661+AL661+AN661+AP661)</f>
        <v>3.1600074372646801E-2</v>
      </c>
      <c r="AL661" s="4">
        <v>19035</v>
      </c>
      <c r="AM661" s="7">
        <f>AN661/(AF661+AH661+AJ661+AL661+AN661+AP661)</f>
        <v>1.5805847549354882E-2</v>
      </c>
      <c r="AN661" s="4">
        <v>9521</v>
      </c>
      <c r="AO661" s="7">
        <f>AP661/(AF661+AH661+AJ661+AL661+AN661+AP661)</f>
        <v>4.3134475042000624E-2</v>
      </c>
      <c r="AP661" s="4">
        <v>25983</v>
      </c>
      <c r="AQ661" s="6">
        <f>AO661+AM661+AK661+AI661+AG661+AE661</f>
        <v>0.99999999999999989</v>
      </c>
      <c r="AR661" s="4">
        <v>150115</v>
      </c>
      <c r="AS661" s="4">
        <f>AR661/M661</f>
        <v>4842.4193548387093</v>
      </c>
      <c r="AT661" s="4">
        <f>AR661/V661</f>
        <v>3682.5382039355691</v>
      </c>
      <c r="AU661" s="7">
        <f>AR661/(AR661+AV661+AY661+BB661)</f>
        <v>0.27731542632293582</v>
      </c>
      <c r="AV661" s="4">
        <v>159806</v>
      </c>
      <c r="AW661" s="4">
        <f>AV661/M661</f>
        <v>5155.0322580645161</v>
      </c>
      <c r="AX661" s="7">
        <f>AV661/(AR661+AV661+AY661+BB661)</f>
        <v>0.2952181262296445</v>
      </c>
      <c r="AY661" s="4">
        <v>133482</v>
      </c>
      <c r="AZ661" s="4">
        <f>AY661/M661</f>
        <v>4305.8709677419356</v>
      </c>
      <c r="BA661" s="7">
        <f>AY661/(AR661+AV661+AY661+BB661)</f>
        <v>0.24658840046922773</v>
      </c>
      <c r="BB661" s="4">
        <v>97912</v>
      </c>
      <c r="BC661" s="11">
        <f>BB661/(AR661+AV661+AY661+BB661)</f>
        <v>0.18087804697819199</v>
      </c>
      <c r="BD661" s="9">
        <f>BC661+BA661+AX661+AU661</f>
        <v>1</v>
      </c>
      <c r="BE661" s="14">
        <f>(AF661+AH661+AJ661+AL661+AN661+AP661)</f>
        <v>602372</v>
      </c>
      <c r="BF661" s="14">
        <f t="shared" si="50"/>
        <v>-541315</v>
      </c>
      <c r="BG661" s="13">
        <f>(AF661+AH661+AJ661+AL661+AN661+AP661)-(AR661+AV661+AY661+BB661)</f>
        <v>61057</v>
      </c>
      <c r="BH661" s="13">
        <f t="shared" si="51"/>
        <v>0</v>
      </c>
      <c r="BI661" s="14">
        <f>AF661/W661</f>
        <v>121901.18374558304</v>
      </c>
      <c r="BJ661" s="14">
        <f>AH661/Y661</f>
        <v>154243.08506616257</v>
      </c>
      <c r="BK661" s="14">
        <f>AJ661/AA661</f>
        <v>352724.17706364207</v>
      </c>
      <c r="BL661" s="14">
        <f>BI661+BJ661+BK661</f>
        <v>628868.44587538764</v>
      </c>
      <c r="BM661" s="14">
        <f>(AF661/W661)-AF661</f>
        <v>23616.183745583039</v>
      </c>
      <c r="BN661" s="14">
        <f>AH661/Y661-AH661</f>
        <v>29861.085066162574</v>
      </c>
      <c r="BO661" s="14">
        <f>AJ661/AA661-AJ661</f>
        <v>27558.17706364207</v>
      </c>
      <c r="BP661" s="14">
        <f>BG661/S661</f>
        <v>3.3207119051141258E-2</v>
      </c>
      <c r="BQ661" s="14">
        <f>(BG661-CA661)/S661</f>
        <v>3.4628822672636304E-2</v>
      </c>
      <c r="BR661" s="27">
        <f>BQ661-BP661</f>
        <v>1.4217036214950463E-3</v>
      </c>
      <c r="BS661" s="28">
        <f t="shared" si="52"/>
        <v>1616926</v>
      </c>
      <c r="BT661" s="11">
        <f>BS661/S661</f>
        <v>0.87939882697947214</v>
      </c>
      <c r="BU661" s="14">
        <f>(BE661-AP661)*1/BT661-(BE661-AP661)</f>
        <v>79046.26135889953</v>
      </c>
      <c r="BV661" s="14">
        <f t="shared" si="53"/>
        <v>0.32761253774463306</v>
      </c>
      <c r="BW661" s="27">
        <f>(AR661+AV661+AY661+BB661)/S661</f>
        <v>0.29440541869349185</v>
      </c>
      <c r="BX661" s="13">
        <f>(AF661+AH661+AJ661+AL661+AN661)/N661</f>
        <v>120.13109629012088</v>
      </c>
      <c r="BY661" s="26">
        <f>BX661/K661</f>
        <v>0.35647209581638245</v>
      </c>
      <c r="BZ661" s="11">
        <f>AP661/BE661</f>
        <v>4.3134475042000624E-2</v>
      </c>
      <c r="CA661" s="15">
        <f>-(BM661+BN661+BO661)/M661</f>
        <v>-2614.0466411415382</v>
      </c>
      <c r="CB661" s="15">
        <f>BG661-CA661</f>
        <v>63671.04664114154</v>
      </c>
      <c r="CC661" s="18">
        <f t="shared" si="54"/>
        <v>0</v>
      </c>
      <c r="CD661" s="17">
        <f>(AF661/(AF661+AH661+AJ661))/(X661/(X661+Z661+AB661))</f>
        <v>1.3946200165403828</v>
      </c>
      <c r="CE661" s="19">
        <f>(AH661/(AF661+AH661+AJ661))/(Z661/(X661+Z661+AB661))</f>
        <v>0.94434234687328844</v>
      </c>
      <c r="CF661" s="18">
        <f>(AJ661/(AF661+AH661+AJ661))/(AB661/(X661+Z661+AB661))</f>
        <v>0.94074922721199461</v>
      </c>
      <c r="CG661">
        <f>AH661/Z661</f>
        <v>94.803353658536579</v>
      </c>
      <c r="CH661" s="11">
        <f>BB661/BE661</f>
        <v>0.1625440757538531</v>
      </c>
      <c r="CI661" s="14">
        <f>AY661/V661</f>
        <v>3274.5066418261176</v>
      </c>
      <c r="CJ661" s="14">
        <f>AV661/M661</f>
        <v>5155.0322580645161</v>
      </c>
      <c r="CK661" s="17">
        <f>N661/V661</f>
        <v>117.70188390555815</v>
      </c>
      <c r="CL661" s="17">
        <f>(AL661+AN661)/N661</f>
        <v>5.9516465193830763</v>
      </c>
      <c r="CM661" s="14">
        <f>AP661/AC661</f>
        <v>4.9996151625938037</v>
      </c>
    </row>
    <row r="662" spans="1:91" hidden="1" x14ac:dyDescent="0.2">
      <c r="A662">
        <v>138</v>
      </c>
      <c r="B662" s="2">
        <v>44805</v>
      </c>
      <c r="C662" s="3" t="s">
        <v>41</v>
      </c>
      <c r="D662" t="s">
        <v>42</v>
      </c>
      <c r="E662" s="3" t="s">
        <v>52</v>
      </c>
      <c r="F662" t="s">
        <v>33</v>
      </c>
      <c r="G662" t="str">
        <f>CONCATENATE(C662,E662)</f>
        <v>SEAOGG</v>
      </c>
      <c r="H662" t="s">
        <v>48</v>
      </c>
      <c r="I662">
        <f>U662/M662</f>
        <v>180.14285714285714</v>
      </c>
      <c r="J662" t="str">
        <f>_xlfn.CONCAT(C662,E662,H662)</f>
        <v>SEAOGGA321</v>
      </c>
      <c r="K662" s="4">
        <v>2640</v>
      </c>
      <c r="L662" s="4">
        <f>N662/M662</f>
        <v>164.14285714285714</v>
      </c>
      <c r="M662" s="4">
        <v>7</v>
      </c>
      <c r="N662" s="4">
        <v>1149</v>
      </c>
      <c r="O662" s="4">
        <f>P662/M662</f>
        <v>22.571428571428573</v>
      </c>
      <c r="P662" s="4">
        <v>158</v>
      </c>
      <c r="Q662" s="4">
        <v>222</v>
      </c>
      <c r="R662" s="4">
        <v>769</v>
      </c>
      <c r="S662" s="4">
        <f>U662*K662</f>
        <v>3329040</v>
      </c>
      <c r="T662" s="7">
        <f>N662/U662</f>
        <v>0.91118160190325137</v>
      </c>
      <c r="U662" s="4">
        <v>1261</v>
      </c>
      <c r="V662" s="4">
        <v>39.903137988362431</v>
      </c>
      <c r="W662" s="7">
        <f>P662/X662</f>
        <v>0.96932515337423308</v>
      </c>
      <c r="X662" s="4">
        <v>163</v>
      </c>
      <c r="Y662" s="7">
        <f>Q662/Z662</f>
        <v>0.72549019607843135</v>
      </c>
      <c r="Z662" s="4">
        <v>306</v>
      </c>
      <c r="AA662" s="7">
        <f>R662/AB662</f>
        <v>0.96973518284993698</v>
      </c>
      <c r="AB662" s="4">
        <v>793</v>
      </c>
      <c r="AC662" s="4">
        <v>3219</v>
      </c>
      <c r="AD662" s="4">
        <f>AP662/AC662</f>
        <v>4.9993786890338612</v>
      </c>
      <c r="AE662" s="7">
        <f>AF662/(AF662+AH662+AJ662+AL662+AN662+AP662)</f>
        <v>0.2094997626632048</v>
      </c>
      <c r="AF662" s="4">
        <v>73265</v>
      </c>
      <c r="AG662" s="7">
        <f>AH662/(AF662+AH662+AJ662+AL662+AN662+AP662)</f>
        <v>0.18701853514586206</v>
      </c>
      <c r="AH662" s="4">
        <v>65403</v>
      </c>
      <c r="AI662" s="7">
        <f>AJ662/(AF662+AH662+AJ662+AL662+AN662+AP662)</f>
        <v>0.53985542471848424</v>
      </c>
      <c r="AJ662" s="4">
        <v>188795</v>
      </c>
      <c r="AK662" s="7">
        <f>AL662/(AF662+AH662+AJ662+AL662+AN662+AP662)</f>
        <v>1.3210795106858747E-2</v>
      </c>
      <c r="AL662" s="4">
        <v>4620</v>
      </c>
      <c r="AM662" s="7">
        <f>AN662/(AF662+AH662+AJ662+AL662+AN662+AP662)</f>
        <v>4.3978794100321978E-3</v>
      </c>
      <c r="AN662" s="4">
        <v>1538</v>
      </c>
      <c r="AO662" s="7">
        <f>AP662/(AF662+AH662+AJ662+AL662+AN662+AP662)</f>
        <v>4.6017602955557971E-2</v>
      </c>
      <c r="AP662" s="4">
        <v>16093</v>
      </c>
      <c r="AQ662" s="6">
        <f>AO662+AM662+AK662+AI662+AG662+AE662</f>
        <v>1</v>
      </c>
      <c r="AR662" s="4">
        <v>153658</v>
      </c>
      <c r="AS662" s="4">
        <f>AR662/M662</f>
        <v>21951.142857142859</v>
      </c>
      <c r="AT662" s="4">
        <f>AR662/V662</f>
        <v>3850.7748449461205</v>
      </c>
      <c r="AU662" s="7">
        <f>AR662/(AR662+AV662+AY662+BB662)</f>
        <v>0.34992496305084975</v>
      </c>
      <c r="AV662" s="4">
        <v>40367</v>
      </c>
      <c r="AW662" s="4">
        <f>AV662/M662</f>
        <v>5766.7142857142853</v>
      </c>
      <c r="AX662" s="7">
        <f>AV662/(AR662+AV662+AY662+BB662)</f>
        <v>9.1927663925559705E-2</v>
      </c>
      <c r="AY662" s="4">
        <v>148808</v>
      </c>
      <c r="AZ662" s="4">
        <f>AY662/M662</f>
        <v>21258.285714285714</v>
      </c>
      <c r="BA662" s="7">
        <f>AY662/(AR662+AV662+AY662+BB662)</f>
        <v>0.33888007068731113</v>
      </c>
      <c r="BB662" s="4">
        <v>96284</v>
      </c>
      <c r="BC662" s="11">
        <f>BB662/(AR662+AV662+AY662+BB662)</f>
        <v>0.21926730233627939</v>
      </c>
      <c r="BD662" s="9">
        <f>BC662+BA662+AX662+AU662</f>
        <v>1</v>
      </c>
      <c r="BE662" s="14">
        <f>(AF662+AH662+AJ662+AL662+AN662+AP662)</f>
        <v>349714</v>
      </c>
      <c r="BF662" s="14">
        <f t="shared" si="50"/>
        <v>-439117</v>
      </c>
      <c r="BG662" s="13">
        <f>(AF662+AH662+AJ662+AL662+AN662+AP662)-(AR662+AV662+AY662+BB662)</f>
        <v>-89403</v>
      </c>
      <c r="BH662" s="13">
        <f t="shared" si="51"/>
        <v>1</v>
      </c>
      <c r="BI662" s="14">
        <f>AF662/W662</f>
        <v>75583.512658227846</v>
      </c>
      <c r="BJ662" s="14">
        <f>AH662/Y662</f>
        <v>90150.08108108108</v>
      </c>
      <c r="BK662" s="14">
        <f>AJ662/AA662</f>
        <v>194687.17165149545</v>
      </c>
      <c r="BL662" s="14">
        <f>BI662+BJ662+BK662</f>
        <v>360420.76539080439</v>
      </c>
      <c r="BM662" s="14">
        <f>(AF662/W662)-AF662</f>
        <v>2318.5126582278463</v>
      </c>
      <c r="BN662" s="14">
        <f>AH662/Y662-AH662</f>
        <v>24747.08108108108</v>
      </c>
      <c r="BO662" s="14">
        <f>AJ662/AA662-AJ662</f>
        <v>5892.171651495446</v>
      </c>
      <c r="BP662" s="14">
        <f>BG662/S662</f>
        <v>-2.6855489870953788E-2</v>
      </c>
      <c r="BQ662" s="14">
        <f>(BG662-CA662)/S662</f>
        <v>-2.5441192596458335E-2</v>
      </c>
      <c r="BR662" s="27">
        <f>BQ662-BP662</f>
        <v>1.4142972744954525E-3</v>
      </c>
      <c r="BS662" s="28">
        <f t="shared" si="52"/>
        <v>3033360</v>
      </c>
      <c r="BT662" s="11">
        <f>BS662/S662</f>
        <v>0.91118160190325137</v>
      </c>
      <c r="BU662" s="14">
        <f>(BE662-AP662)*1/BT662-(BE662-AP662)</f>
        <v>32520.06266318541</v>
      </c>
      <c r="BV662" s="14">
        <f t="shared" si="53"/>
        <v>0.10504950376084397</v>
      </c>
      <c r="BW662" s="27">
        <f>(AR662+AV662+AY662+BB662)/S662</f>
        <v>0.13190499363179775</v>
      </c>
      <c r="BX662" s="13">
        <f>(AF662+AH662+AJ662+AL662+AN662)/N662</f>
        <v>290.35770234986944</v>
      </c>
      <c r="BY662" s="26">
        <f>BX662/K662</f>
        <v>0.10998397816282933</v>
      </c>
      <c r="BZ662" s="11">
        <f>AP662/BE662</f>
        <v>4.6017602955557971E-2</v>
      </c>
      <c r="CA662" s="15">
        <f>-(BM662+BN662+BO662)/M662</f>
        <v>-4708.2521986863385</v>
      </c>
      <c r="CB662" s="15">
        <f>BG662-CA662</f>
        <v>-84694.747801313657</v>
      </c>
      <c r="CC662" s="18">
        <f t="shared" si="54"/>
        <v>1</v>
      </c>
      <c r="CD662" s="17">
        <f>(AF662/(AF662+AH662+AJ662))/(X662/(X662+Z662+AB662))</f>
        <v>1.7322320440492234</v>
      </c>
      <c r="CE662" s="19">
        <f>(AH662/(AF662+AH662+AJ662))/(Z662/(X662+Z662+AB662))</f>
        <v>0.82370814771888912</v>
      </c>
      <c r="CF662" s="18">
        <f>(AJ662/(AF662+AH662+AJ662))/(AB662/(X662+Z662+AB662))</f>
        <v>0.91751763381840667</v>
      </c>
      <c r="CG662">
        <f>AH662/Z662</f>
        <v>213.73529411764707</v>
      </c>
      <c r="CH662" s="11">
        <f>BB662/BE662</f>
        <v>0.27532212036120945</v>
      </c>
      <c r="CI662" s="14">
        <f>AY662/V662</f>
        <v>3729.2305192488666</v>
      </c>
      <c r="CJ662" s="14">
        <f>AV662/M662</f>
        <v>5766.7142857142853</v>
      </c>
      <c r="CK662" s="17">
        <f>N662/V662</f>
        <v>28.794727881679396</v>
      </c>
      <c r="CL662" s="17">
        <f>(AL662+AN662)/N662</f>
        <v>5.3594429939077459</v>
      </c>
      <c r="CM662" s="14">
        <f>AP662/AC662</f>
        <v>4.9993786890338612</v>
      </c>
    </row>
    <row r="663" spans="1:91" hidden="1" x14ac:dyDescent="0.2">
      <c r="A663">
        <v>229</v>
      </c>
      <c r="B663" s="2">
        <v>44835</v>
      </c>
      <c r="C663" s="3" t="s">
        <v>46</v>
      </c>
      <c r="D663" t="s">
        <v>42</v>
      </c>
      <c r="E663" s="3" t="s">
        <v>43</v>
      </c>
      <c r="F663" t="s">
        <v>38</v>
      </c>
      <c r="G663" t="str">
        <f>CONCATENATE(C663,E663)</f>
        <v>GEGSFO</v>
      </c>
      <c r="H663" t="s">
        <v>40</v>
      </c>
      <c r="I663">
        <f>U663/M663</f>
        <v>73.625</v>
      </c>
      <c r="J663" t="str">
        <f>_xlfn.CONCAT(C663,E663,H663)</f>
        <v>GEGSFOE175</v>
      </c>
      <c r="K663" s="4">
        <v>732</v>
      </c>
      <c r="L663" s="4">
        <f>N663/M663</f>
        <v>64.25</v>
      </c>
      <c r="M663" s="4">
        <v>16</v>
      </c>
      <c r="N663" s="4">
        <v>1028</v>
      </c>
      <c r="O663" s="4">
        <f>P663/M663</f>
        <v>9.6875</v>
      </c>
      <c r="P663" s="4">
        <v>155</v>
      </c>
      <c r="Q663" s="4">
        <v>191</v>
      </c>
      <c r="R663" s="4">
        <v>682</v>
      </c>
      <c r="S663" s="4">
        <f>U663*K663</f>
        <v>862296</v>
      </c>
      <c r="T663" s="7">
        <f>N663/U663</f>
        <v>0.87266553480475384</v>
      </c>
      <c r="U663" s="4">
        <v>1178</v>
      </c>
      <c r="V663" s="4">
        <v>34.31877416860015</v>
      </c>
      <c r="W663" s="7">
        <f>P663/X663</f>
        <v>1</v>
      </c>
      <c r="X663" s="4">
        <v>155</v>
      </c>
      <c r="Y663" s="7">
        <f>Q663/Z663</f>
        <v>0.68458781362007171</v>
      </c>
      <c r="Z663" s="4">
        <v>279</v>
      </c>
      <c r="AA663" s="7">
        <f>R663/AB663</f>
        <v>0.91666666666666663</v>
      </c>
      <c r="AB663" s="4">
        <v>744</v>
      </c>
      <c r="AC663" s="4">
        <v>16</v>
      </c>
      <c r="AD663" s="4">
        <f>AP663/AC663</f>
        <v>5</v>
      </c>
      <c r="AE663" s="7">
        <f>AF663/(AF663+AH663+AJ663+AL663+AN663+AP663)</f>
        <v>0.21835093150533474</v>
      </c>
      <c r="AF663" s="4">
        <v>31598</v>
      </c>
      <c r="AG663" s="7">
        <f>AH663/(AF663+AH663+AJ663+AL663+AN663+AP663)</f>
        <v>0.18460804909060755</v>
      </c>
      <c r="AH663" s="4">
        <v>26715</v>
      </c>
      <c r="AI663" s="7">
        <f>AJ663/(AF663+AH663+AJ663+AL663+AN663+AP663)</f>
        <v>0.54462656863287084</v>
      </c>
      <c r="AJ663" s="4">
        <v>78814</v>
      </c>
      <c r="AK663" s="7">
        <f>AL663/(AF663+AH663+AJ663+AL663+AN663+AP663)</f>
        <v>2.8297584167173422E-2</v>
      </c>
      <c r="AL663" s="4">
        <v>4095</v>
      </c>
      <c r="AM663" s="7">
        <f>AN663/(AF663+AH663+AJ663+AL663+AN663+AP663)</f>
        <v>2.3564044446901432E-2</v>
      </c>
      <c r="AN663" s="4">
        <v>3410</v>
      </c>
      <c r="AO663" s="7">
        <f>AP663/(AF663+AH663+AJ663+AL663+AN663+AP663)</f>
        <v>5.528221571120571E-4</v>
      </c>
      <c r="AP663" s="4">
        <v>80</v>
      </c>
      <c r="AQ663" s="6">
        <f>AO663+AM663+AK663+AI663+AG663+AE663</f>
        <v>1</v>
      </c>
      <c r="AR663" s="4">
        <v>55103</v>
      </c>
      <c r="AS663" s="4">
        <f>AR663/M663</f>
        <v>3443.9375</v>
      </c>
      <c r="AT663" s="4">
        <f>AR663/V663</f>
        <v>1605.6226172092215</v>
      </c>
      <c r="AU663" s="7">
        <f>AR663/(AR663+AV663+AY663+BB663)</f>
        <v>0.28814738119143241</v>
      </c>
      <c r="AV663" s="4">
        <v>42037</v>
      </c>
      <c r="AW663" s="4">
        <f>AV663/M663</f>
        <v>2627.3125</v>
      </c>
      <c r="AX663" s="7">
        <f>AV663/(AR663+AV663+AY663+BB663)</f>
        <v>0.21982199631860777</v>
      </c>
      <c r="AY663" s="4">
        <v>62918</v>
      </c>
      <c r="AZ663" s="4">
        <f>AY663/M663</f>
        <v>3932.375</v>
      </c>
      <c r="BA663" s="7">
        <f>AY663/(AR663+AV663+AY663+BB663)</f>
        <v>0.32901397255689424</v>
      </c>
      <c r="BB663" s="4">
        <v>31174</v>
      </c>
      <c r="BC663" s="11">
        <f>BB663/(AR663+AV663+AY663+BB663)</f>
        <v>0.16301664993306558</v>
      </c>
      <c r="BD663" s="9">
        <f>BC663+BA663+AX663+AU663</f>
        <v>1</v>
      </c>
      <c r="BE663" s="14">
        <f>(AF663+AH663+AJ663+AL663+AN663+AP663)</f>
        <v>144712</v>
      </c>
      <c r="BF663" s="14">
        <f t="shared" si="50"/>
        <v>-191232</v>
      </c>
      <c r="BG663" s="13">
        <f>(AF663+AH663+AJ663+AL663+AN663+AP663)-(AR663+AV663+AY663+BB663)</f>
        <v>-46520</v>
      </c>
      <c r="BH663" s="13">
        <f t="shared" si="51"/>
        <v>1</v>
      </c>
      <c r="BI663" s="14">
        <f>AF663/W663</f>
        <v>31598</v>
      </c>
      <c r="BJ663" s="14">
        <f>AH663/Y663</f>
        <v>39023.481675392672</v>
      </c>
      <c r="BK663" s="14">
        <f>AJ663/AA663</f>
        <v>85978.909090909088</v>
      </c>
      <c r="BL663" s="14">
        <f>BI663+BJ663+BK663</f>
        <v>156600.39076630177</v>
      </c>
      <c r="BM663" s="14">
        <f>(AF663/W663)-AF663</f>
        <v>0</v>
      </c>
      <c r="BN663" s="14">
        <f>AH663/Y663-AH663</f>
        <v>12308.481675392672</v>
      </c>
      <c r="BO663" s="14">
        <f>AJ663/AA663-AJ663</f>
        <v>7164.9090909090883</v>
      </c>
      <c r="BP663" s="14">
        <f>BG663/S663</f>
        <v>-5.3948991993468601E-2</v>
      </c>
      <c r="BQ663" s="14">
        <f>(BG663-CA663)/S663</f>
        <v>-5.2537542882149679E-2</v>
      </c>
      <c r="BR663" s="27">
        <f>BQ663-BP663</f>
        <v>1.4114491113189215E-3</v>
      </c>
      <c r="BS663" s="28">
        <f t="shared" si="52"/>
        <v>752496</v>
      </c>
      <c r="BT663" s="11">
        <f>BS663/S663</f>
        <v>0.87266553480475384</v>
      </c>
      <c r="BU663" s="14">
        <f>(BE663-AP663)*1/BT663-(BE663-AP663)</f>
        <v>21103.891050583654</v>
      </c>
      <c r="BV663" s="14">
        <f t="shared" si="53"/>
        <v>0.16782172247117</v>
      </c>
      <c r="BW663" s="27">
        <f>(AR663+AV663+AY663+BB663)/S663</f>
        <v>0.22177071446463859</v>
      </c>
      <c r="BX663" s="13">
        <f>(AF663+AH663+AJ663+AL663+AN663)/N663</f>
        <v>140.69260700389106</v>
      </c>
      <c r="BY663" s="26">
        <f>BX663/K663</f>
        <v>0.19220301503263806</v>
      </c>
      <c r="BZ663" s="11">
        <f>AP663/BE663</f>
        <v>5.528221571120571E-4</v>
      </c>
      <c r="CA663" s="15">
        <f>-(BM663+BN663+BO663)/M663</f>
        <v>-1217.08692289386</v>
      </c>
      <c r="CB663" s="15">
        <f>BG663-CA663</f>
        <v>-45302.913077106139</v>
      </c>
      <c r="CC663" s="18">
        <f t="shared" si="54"/>
        <v>1</v>
      </c>
      <c r="CD663" s="17">
        <f>(AF663/(AF663+AH663+AJ663))/(X663/(X663+Z663+AB663))</f>
        <v>1.7512583225768814</v>
      </c>
      <c r="CE663" s="19">
        <f>(AH663/(AF663+AH663+AJ663))/(Z663/(X663+Z663+AB663))</f>
        <v>0.82257080419367945</v>
      </c>
      <c r="CF663" s="18">
        <f>(AJ663/(AF663+AH663+AJ663))/(AB663/(X663+Z663+AB663))</f>
        <v>0.91002379789052013</v>
      </c>
      <c r="CG663">
        <f>AH663/Z663</f>
        <v>95.752688172043008</v>
      </c>
      <c r="CH663" s="11">
        <f>BB663/BE663</f>
        <v>0.21542097407264083</v>
      </c>
      <c r="CI663" s="14">
        <f>AY663/V663</f>
        <v>1833.3405409790719</v>
      </c>
      <c r="CJ663" s="14">
        <f>AV663/M663</f>
        <v>2627.3125</v>
      </c>
      <c r="CK663" s="17">
        <f>N663/V663</f>
        <v>29.954449857377632</v>
      </c>
      <c r="CL663" s="17">
        <f>(AL663+AN663)/N663</f>
        <v>7.3005836575875485</v>
      </c>
      <c r="CM663" s="14">
        <f>AP663/AC663</f>
        <v>5</v>
      </c>
    </row>
    <row r="664" spans="1:91" hidden="1" x14ac:dyDescent="0.2">
      <c r="A664">
        <v>491</v>
      </c>
      <c r="B664" s="2">
        <v>44866</v>
      </c>
      <c r="C664" s="3" t="s">
        <v>52</v>
      </c>
      <c r="D664" t="s">
        <v>33</v>
      </c>
      <c r="E664" s="3" t="s">
        <v>41</v>
      </c>
      <c r="F664" t="s">
        <v>42</v>
      </c>
      <c r="G664" t="str">
        <f>CONCATENATE(C664,E664)</f>
        <v>OGGSEA</v>
      </c>
      <c r="H664" t="s">
        <v>48</v>
      </c>
      <c r="I664">
        <f>U664/M664</f>
        <v>194</v>
      </c>
      <c r="J664" t="str">
        <f>_xlfn.CONCAT(C664,E664,H664)</f>
        <v>OGGSEAA321</v>
      </c>
      <c r="K664" s="4">
        <v>2640</v>
      </c>
      <c r="L664" s="4">
        <f>N664/M664</f>
        <v>158.66666666666666</v>
      </c>
      <c r="M664" s="4">
        <v>12</v>
      </c>
      <c r="N664" s="4">
        <v>1904</v>
      </c>
      <c r="O664" s="4">
        <f>P664/M664</f>
        <v>21.666666666666668</v>
      </c>
      <c r="P664" s="4">
        <v>260</v>
      </c>
      <c r="Q664" s="4">
        <v>558</v>
      </c>
      <c r="R664" s="4">
        <v>1086</v>
      </c>
      <c r="S664" s="4">
        <f>U664*K664</f>
        <v>6145920</v>
      </c>
      <c r="T664" s="7">
        <f>N664/U664</f>
        <v>0.81786941580756012</v>
      </c>
      <c r="U664" s="4">
        <v>2328</v>
      </c>
      <c r="V664" s="4">
        <v>67.250505050505041</v>
      </c>
      <c r="W664" s="7">
        <f>P664/X664</f>
        <v>0.8666666666666667</v>
      </c>
      <c r="X664" s="4">
        <v>300</v>
      </c>
      <c r="Y664" s="7">
        <f>Q664/Z664</f>
        <v>0.98936170212765961</v>
      </c>
      <c r="Z664" s="4">
        <v>564</v>
      </c>
      <c r="AA664" s="7">
        <f>R664/AB664</f>
        <v>0.74180327868852458</v>
      </c>
      <c r="AB664" s="4">
        <v>1464</v>
      </c>
      <c r="AC664" s="4">
        <v>83</v>
      </c>
      <c r="AD664" s="4">
        <f>AP664/AC664</f>
        <v>4.975903614457831</v>
      </c>
      <c r="AE664" s="7">
        <f>AF664/(AF664+AH664+AJ664+AL664+AN664+AP664)</f>
        <v>0.20858158689182332</v>
      </c>
      <c r="AF664" s="4">
        <v>107300</v>
      </c>
      <c r="AG664" s="7">
        <f>AH664/(AF664+AH664+AJ664+AL664+AN664+AP664)</f>
        <v>0.29153018795669744</v>
      </c>
      <c r="AH664" s="4">
        <v>149971</v>
      </c>
      <c r="AI664" s="7">
        <f>AJ664/(AF664+AH664+AJ664+AL664+AN664+AP664)</f>
        <v>0.48009727327686924</v>
      </c>
      <c r="AJ664" s="4">
        <v>246975</v>
      </c>
      <c r="AK664" s="7">
        <f>AL664/(AF664+AH664+AJ664+AL664+AN664+AP664)</f>
        <v>1.2654856762961509E-2</v>
      </c>
      <c r="AL664" s="4">
        <v>6510</v>
      </c>
      <c r="AM664" s="7">
        <f>AN664/(AF664+AH664+AJ664+AL664+AN664+AP664)</f>
        <v>6.3332601127079257E-3</v>
      </c>
      <c r="AN664" s="4">
        <v>3258</v>
      </c>
      <c r="AO664" s="7">
        <f>AP664/(AF664+AH664+AJ664+AL664+AN664+AP664)</f>
        <v>8.0283499894056882E-4</v>
      </c>
      <c r="AP664" s="4">
        <v>413</v>
      </c>
      <c r="AQ664" s="6">
        <f>AO664+AM664+AK664+AI664+AG664+AE664</f>
        <v>1</v>
      </c>
      <c r="AR664" s="4">
        <v>258966</v>
      </c>
      <c r="AS664" s="4">
        <f>AR664/M664</f>
        <v>21580.5</v>
      </c>
      <c r="AT664" s="4">
        <f>AR664/V664</f>
        <v>3850.7666196040741</v>
      </c>
      <c r="AU664" s="7">
        <f>AR664/(AR664+AV664+AY664+BB664)</f>
        <v>0.34688180627255361</v>
      </c>
      <c r="AV664" s="4">
        <v>74524</v>
      </c>
      <c r="AW664" s="4">
        <f>AV664/M664</f>
        <v>6210.333333333333</v>
      </c>
      <c r="AX664" s="7">
        <f>AV664/(AR664+AV664+AY664+BB664)</f>
        <v>9.9823991298687034E-2</v>
      </c>
      <c r="AY664" s="4">
        <v>250792</v>
      </c>
      <c r="AZ664" s="4">
        <f>AY664/M664</f>
        <v>20899.333333333332</v>
      </c>
      <c r="BA664" s="7">
        <f>AY664/(AR664+AV664+AY664+BB664)</f>
        <v>0.33593283272208041</v>
      </c>
      <c r="BB664" s="4">
        <v>162272</v>
      </c>
      <c r="BC664" s="11">
        <f>BB664/(AR664+AV664+AY664+BB664)</f>
        <v>0.21736136970667896</v>
      </c>
      <c r="BD664" s="9">
        <f>BC664+BA664+AX664+AU664</f>
        <v>1</v>
      </c>
      <c r="BE664" s="14">
        <f>(AF664+AH664+AJ664+AL664+AN664+AP664)</f>
        <v>514427</v>
      </c>
      <c r="BF664" s="14">
        <f t="shared" si="50"/>
        <v>-746554</v>
      </c>
      <c r="BG664" s="13">
        <f>(AF664+AH664+AJ664+AL664+AN664+AP664)-(AR664+AV664+AY664+BB664)</f>
        <v>-232127</v>
      </c>
      <c r="BH664" s="13">
        <f t="shared" si="51"/>
        <v>1</v>
      </c>
      <c r="BI664" s="14">
        <f>AF664/W664</f>
        <v>123807.6923076923</v>
      </c>
      <c r="BJ664" s="14">
        <f>AH664/Y664</f>
        <v>151583.59139784946</v>
      </c>
      <c r="BK664" s="14">
        <f>AJ664/AA664</f>
        <v>332938.6740331492</v>
      </c>
      <c r="BL664" s="14">
        <f>BI664+BJ664+BK664</f>
        <v>608329.95773869101</v>
      </c>
      <c r="BM664" s="14">
        <f>(AF664/W664)-AF664</f>
        <v>16507.692307692298</v>
      </c>
      <c r="BN664" s="14">
        <f>AH664/Y664-AH664</f>
        <v>1612.5913978494646</v>
      </c>
      <c r="BO664" s="14">
        <f>AJ664/AA664-AJ664</f>
        <v>85963.674033149204</v>
      </c>
      <c r="BP664" s="14">
        <f>BG664/S664</f>
        <v>-3.7769284338227641E-2</v>
      </c>
      <c r="BQ664" s="14">
        <f>(BG664-CA664)/S664</f>
        <v>-3.6357996338238878E-2</v>
      </c>
      <c r="BR664" s="27">
        <f>BQ664-BP664</f>
        <v>1.4112879999887626E-3</v>
      </c>
      <c r="BS664" s="28">
        <f t="shared" si="52"/>
        <v>5026560</v>
      </c>
      <c r="BT664" s="11">
        <f>BS664/S664</f>
        <v>0.81786941580756012</v>
      </c>
      <c r="BU664" s="14">
        <f>(BE664-AP664)*1/BT664-(BE664-AP664)</f>
        <v>114465.30252100842</v>
      </c>
      <c r="BV664" s="14">
        <f t="shared" si="53"/>
        <v>8.3702195928355719E-2</v>
      </c>
      <c r="BW664" s="27">
        <f>(AR664+AV664+AY664+BB664)/S664</f>
        <v>0.12147148026658336</v>
      </c>
      <c r="BX664" s="13">
        <f>(AF664+AH664+AJ664+AL664+AN664)/N664</f>
        <v>269.96533613445376</v>
      </c>
      <c r="BY664" s="26">
        <f>BX664/K664</f>
        <v>0.10225959702062642</v>
      </c>
      <c r="BZ664" s="11">
        <f>AP664/BE664</f>
        <v>8.0283499894056882E-4</v>
      </c>
      <c r="CA664" s="15">
        <f>-(BM664+BN664+BO664)/M664</f>
        <v>-8673.6631448909138</v>
      </c>
      <c r="CB664" s="15">
        <f>BG664-CA664</f>
        <v>-223453.33685510908</v>
      </c>
      <c r="CC664" s="18">
        <f t="shared" si="54"/>
        <v>1</v>
      </c>
      <c r="CD664" s="17">
        <f>(AF664/(AF664+AH664+AJ664))/(X664/(X664+Z664+AB664))</f>
        <v>1.6512733864026687</v>
      </c>
      <c r="CE664" s="19">
        <f>(AH664/(AF664+AH664+AJ664))/(Z664/(X664+Z664+AB664))</f>
        <v>1.2276334052080795</v>
      </c>
      <c r="CF664" s="18">
        <f>(AJ664/(AF664+AH664+AJ664))/(AB664/(X664+Z664+AB664))</f>
        <v>0.77884750241929146</v>
      </c>
      <c r="CG664">
        <f>AH664/Z664</f>
        <v>265.90602836879435</v>
      </c>
      <c r="CH664" s="11">
        <f>BB664/BE664</f>
        <v>0.31544222989850845</v>
      </c>
      <c r="CI664" s="14">
        <f>AY664/V664</f>
        <v>3729.2210640151407</v>
      </c>
      <c r="CJ664" s="14">
        <f>AV664/M664</f>
        <v>6210.333333333333</v>
      </c>
      <c r="CK664" s="17">
        <f>N664/V664</f>
        <v>28.312055033194152</v>
      </c>
      <c r="CL664" s="17">
        <f>(AL664+AN664)/N664</f>
        <v>5.1302521008403366</v>
      </c>
      <c r="CM664" s="14">
        <f>AP664/AC664</f>
        <v>4.975903614457831</v>
      </c>
    </row>
    <row r="665" spans="1:91" hidden="1" x14ac:dyDescent="0.2">
      <c r="A665">
        <v>892</v>
      </c>
      <c r="B665" s="2">
        <v>45200</v>
      </c>
      <c r="C665" s="3" t="s">
        <v>37</v>
      </c>
      <c r="D665" t="s">
        <v>38</v>
      </c>
      <c r="E665" s="3" t="s">
        <v>41</v>
      </c>
      <c r="F665" t="s">
        <v>42</v>
      </c>
      <c r="G665" t="str">
        <f>CONCATENATE(C665,E665)</f>
        <v>LAXSEA</v>
      </c>
      <c r="H665" t="s">
        <v>47</v>
      </c>
      <c r="I665">
        <f>U665/M665</f>
        <v>160.5</v>
      </c>
      <c r="J665" t="str">
        <f>_xlfn.CONCAT(C665,E665,H665)</f>
        <v>LAXSEAA320</v>
      </c>
      <c r="K665" s="4">
        <v>954</v>
      </c>
      <c r="L665" s="4">
        <f>N665/M665</f>
        <v>114.75</v>
      </c>
      <c r="M665" s="4">
        <v>32</v>
      </c>
      <c r="N665" s="4">
        <v>3672</v>
      </c>
      <c r="O665" s="4">
        <f>P665/M665</f>
        <v>20</v>
      </c>
      <c r="P665" s="4">
        <v>640</v>
      </c>
      <c r="Q665" s="4">
        <v>887</v>
      </c>
      <c r="R665" s="4">
        <v>2146</v>
      </c>
      <c r="S665" s="4">
        <f>U665*K665</f>
        <v>4899744</v>
      </c>
      <c r="T665" s="7">
        <f>N665/U665</f>
        <v>0.71495327102803741</v>
      </c>
      <c r="U665" s="4">
        <v>5136</v>
      </c>
      <c r="V665" s="4">
        <v>89.03893805309734</v>
      </c>
      <c r="W665" s="7">
        <f>P665/X665</f>
        <v>1</v>
      </c>
      <c r="X665" s="4">
        <v>640</v>
      </c>
      <c r="Y665" s="7">
        <f>Q665/Z665</f>
        <v>0.74915540540540537</v>
      </c>
      <c r="Z665" s="4">
        <v>1184</v>
      </c>
      <c r="AA665" s="7">
        <f>R665/AB665</f>
        <v>0.64794685990338163</v>
      </c>
      <c r="AB665" s="4">
        <v>3312</v>
      </c>
      <c r="AC665" s="4">
        <v>80</v>
      </c>
      <c r="AD665" s="4">
        <f>AP665/AC665</f>
        <v>5.9625000000000004</v>
      </c>
      <c r="AE665" s="7">
        <f>AF665/(AF665+AH665+AJ665+AL665+AN665+AP665)</f>
        <v>0.27940288538804547</v>
      </c>
      <c r="AF665" s="4">
        <v>187412</v>
      </c>
      <c r="AG665" s="7">
        <f>AH665/(AF665+AH665+AJ665+AL665+AN665+AP665)</f>
        <v>0.21454203372597311</v>
      </c>
      <c r="AH665" s="4">
        <v>143906</v>
      </c>
      <c r="AI665" s="7">
        <f>AJ665/(AF665+AH665+AJ665+AL665+AN665+AP665)</f>
        <v>0.47336226573180529</v>
      </c>
      <c r="AJ665" s="4">
        <v>317512</v>
      </c>
      <c r="AK665" s="7">
        <f>AL665/(AF665+AH665+AJ665+AL665+AN665+AP665)</f>
        <v>2.2385089130373206E-2</v>
      </c>
      <c r="AL665" s="4">
        <v>15015</v>
      </c>
      <c r="AM665" s="7">
        <f>AN665/(AF665+AH665+AJ665+AL665+AN665+AP665)</f>
        <v>9.5965913241566649E-3</v>
      </c>
      <c r="AN665" s="4">
        <v>6437</v>
      </c>
      <c r="AO665" s="7">
        <f>AP665/(AF665+AH665+AJ665+AL665+AN665+AP665)</f>
        <v>7.1113469964622169E-4</v>
      </c>
      <c r="AP665" s="4">
        <v>477</v>
      </c>
      <c r="AQ665" s="6">
        <f>AO665+AM665+AK665+AI665+AG665+AE665</f>
        <v>1</v>
      </c>
      <c r="AR665" s="4">
        <v>366151</v>
      </c>
      <c r="AS665" s="4">
        <f>AR665/M665</f>
        <v>11442.21875</v>
      </c>
      <c r="AT665" s="4">
        <f>AR665/V665</f>
        <v>4112.2570417635716</v>
      </c>
      <c r="AU665" s="7">
        <f>AR665/(AR665+AV665+AY665+BB665)</f>
        <v>0.35217358267712751</v>
      </c>
      <c r="AV665" s="4">
        <v>184281</v>
      </c>
      <c r="AW665" s="4">
        <f>AV665/M665</f>
        <v>5758.78125</v>
      </c>
      <c r="AX665" s="7">
        <f>AV665/(AR665+AV665+AY665+BB665)</f>
        <v>0.17724627268346593</v>
      </c>
      <c r="AY665" s="4">
        <v>212396</v>
      </c>
      <c r="AZ665" s="4">
        <f>AY665/M665</f>
        <v>6637.375</v>
      </c>
      <c r="BA665" s="7">
        <f>AY665/(AR665+AV665+AY665+BB665)</f>
        <v>0.20428801305005631</v>
      </c>
      <c r="BB665" s="4">
        <v>276861</v>
      </c>
      <c r="BC665" s="11">
        <f>BB665/(AR665+AV665+AY665+BB665)</f>
        <v>0.26629213158935028</v>
      </c>
      <c r="BD665" s="9">
        <f>BC665+BA665+AX665+AU665</f>
        <v>1</v>
      </c>
      <c r="BE665" s="14">
        <f>(AF665+AH665+AJ665+AL665+AN665+AP665)</f>
        <v>670759</v>
      </c>
      <c r="BF665" s="14">
        <f t="shared" si="50"/>
        <v>-1039689</v>
      </c>
      <c r="BG665" s="13">
        <f>(AF665+AH665+AJ665+AL665+AN665+AP665)-(AR665+AV665+AY665+BB665)</f>
        <v>-368930</v>
      </c>
      <c r="BH665" s="13">
        <f t="shared" si="51"/>
        <v>1</v>
      </c>
      <c r="BI665" s="14">
        <f>AF665/W665</f>
        <v>187412</v>
      </c>
      <c r="BJ665" s="14">
        <f>AH665/Y665</f>
        <v>192090.98534385569</v>
      </c>
      <c r="BK665" s="14">
        <f>AJ665/AA665</f>
        <v>490027.83970177075</v>
      </c>
      <c r="BL665" s="14">
        <f>BI665+BJ665+BK665</f>
        <v>869530.82504562638</v>
      </c>
      <c r="BM665" s="14">
        <f>(AF665/W665)-AF665</f>
        <v>0</v>
      </c>
      <c r="BN665" s="14">
        <f>AH665/Y665-AH665</f>
        <v>48184.985343855689</v>
      </c>
      <c r="BO665" s="14">
        <f>AJ665/AA665-AJ665</f>
        <v>172515.83970177075</v>
      </c>
      <c r="BP665" s="14">
        <f>BG665/S665</f>
        <v>-7.5295770554543257E-2</v>
      </c>
      <c r="BQ665" s="14">
        <f>(BG665-CA665)/S665</f>
        <v>-7.3888166242424946E-2</v>
      </c>
      <c r="BR665" s="27">
        <f>BQ665-BP665</f>
        <v>1.4076043121183102E-3</v>
      </c>
      <c r="BS665" s="28">
        <f t="shared" si="52"/>
        <v>3503088</v>
      </c>
      <c r="BT665" s="11">
        <f>BS665/S665</f>
        <v>0.71495327102803741</v>
      </c>
      <c r="BU665" s="14">
        <f>(BE665-AP665)*1/BT665-(BE665-AP665)</f>
        <v>267236.6143790849</v>
      </c>
      <c r="BV665" s="14">
        <f t="shared" si="53"/>
        <v>0.13689674399315557</v>
      </c>
      <c r="BW665" s="27">
        <f>(AR665+AV665+AY665+BB665)/S665</f>
        <v>0.21219251454769883</v>
      </c>
      <c r="BX665" s="13">
        <f>(AF665+AH665+AJ665+AL665+AN665)/N665</f>
        <v>182.53867102396515</v>
      </c>
      <c r="BY665" s="26">
        <f>BX665/K665</f>
        <v>0.19134032602092782</v>
      </c>
      <c r="BZ665" s="11">
        <f>AP665/BE665</f>
        <v>7.1113469964622169E-4</v>
      </c>
      <c r="CA665" s="15">
        <f>-(BM665+BN665+BO665)/M665</f>
        <v>-6896.9007826758261</v>
      </c>
      <c r="CB665" s="15">
        <f>BG665-CA665</f>
        <v>-362033.09921732417</v>
      </c>
      <c r="CC665" s="18">
        <f t="shared" si="54"/>
        <v>1</v>
      </c>
      <c r="CD665" s="17">
        <f>(AF665/(AF665+AH665+AJ665))/(X665/(X665+Z665+AB665))</f>
        <v>2.3179897661945348</v>
      </c>
      <c r="CE665" s="19">
        <f>(AH665/(AF665+AH665+AJ665))/(Z665/(X665+Z665+AB665))</f>
        <v>0.96210238720757657</v>
      </c>
      <c r="CF665" s="18">
        <f>(AJ665/(AF665+AH665+AJ665))/(AB665/(X665+Z665+AB665))</f>
        <v>0.75886392608143938</v>
      </c>
      <c r="CG665">
        <f>AH665/Z665</f>
        <v>121.54222972972973</v>
      </c>
      <c r="CH665" s="11">
        <f>BB665/BE665</f>
        <v>0.41275778632862176</v>
      </c>
      <c r="CI665" s="14">
        <f>AY665/V665</f>
        <v>2385.4282704196235</v>
      </c>
      <c r="CJ665" s="14">
        <f>AV665/M665</f>
        <v>5758.78125</v>
      </c>
      <c r="CK665" s="17">
        <f>N665/V665</f>
        <v>41.240384041982232</v>
      </c>
      <c r="CL665" s="17">
        <f>(AL665+AN665)/N665</f>
        <v>5.8420479302832247</v>
      </c>
      <c r="CM665" s="14">
        <f>AP665/AC665</f>
        <v>5.9625000000000004</v>
      </c>
    </row>
    <row r="666" spans="1:91" hidden="1" x14ac:dyDescent="0.2">
      <c r="A666">
        <v>170</v>
      </c>
      <c r="B666" s="2">
        <v>44805</v>
      </c>
      <c r="C666" s="3" t="s">
        <v>43</v>
      </c>
      <c r="D666" t="s">
        <v>38</v>
      </c>
      <c r="E666" s="3" t="s">
        <v>41</v>
      </c>
      <c r="F666" t="s">
        <v>42</v>
      </c>
      <c r="G666" t="str">
        <f>CONCATENATE(C666,E666)</f>
        <v>SFOSEA</v>
      </c>
      <c r="H666" t="s">
        <v>34</v>
      </c>
      <c r="I666">
        <f>U666/M666</f>
        <v>178.1</v>
      </c>
      <c r="J666" t="str">
        <f>_xlfn.CONCAT(C666,E666,H666)</f>
        <v>SFOSEA737-900</v>
      </c>
      <c r="K666" s="4">
        <v>679</v>
      </c>
      <c r="L666" s="4">
        <f>N666/M666</f>
        <v>135.27500000000001</v>
      </c>
      <c r="M666" s="4">
        <v>40</v>
      </c>
      <c r="N666" s="4">
        <v>5411</v>
      </c>
      <c r="O666" s="4">
        <f>P666/M666</f>
        <v>22.375</v>
      </c>
      <c r="P666" s="4">
        <v>895</v>
      </c>
      <c r="Q666" s="4">
        <v>1493</v>
      </c>
      <c r="R666" s="4">
        <v>3024</v>
      </c>
      <c r="S666" s="4">
        <f>U666*K666</f>
        <v>4837196</v>
      </c>
      <c r="T666" s="7">
        <f>N666/U666</f>
        <v>0.75954519932622122</v>
      </c>
      <c r="U666" s="4">
        <v>7124</v>
      </c>
      <c r="V666" s="4">
        <v>86.014176018901367</v>
      </c>
      <c r="W666" s="7">
        <f>P666/X666</f>
        <v>0.97282608695652173</v>
      </c>
      <c r="X666" s="4">
        <v>920</v>
      </c>
      <c r="Y666" s="7">
        <f>Q666/Z666</f>
        <v>0.86802325581395345</v>
      </c>
      <c r="Z666" s="4">
        <v>1720</v>
      </c>
      <c r="AA666" s="7">
        <f>R666/AB666</f>
        <v>0.67439785905441574</v>
      </c>
      <c r="AB666" s="4">
        <v>4484</v>
      </c>
      <c r="AC666" s="4">
        <v>14502</v>
      </c>
      <c r="AD666" s="4">
        <f>AP666/AC666</f>
        <v>4.9998620879878635</v>
      </c>
      <c r="AE666" s="7">
        <f>AF666/(AF666+AH666+AJ666+AL666+AN666+AP666)</f>
        <v>0.25007541144206047</v>
      </c>
      <c r="AF666" s="4">
        <v>271095</v>
      </c>
      <c r="AG666" s="7">
        <f>AH666/(AF666+AH666+AJ666+AL666+AN666+AP666)</f>
        <v>0.23299598820352879</v>
      </c>
      <c r="AH666" s="4">
        <v>252580</v>
      </c>
      <c r="AI666" s="7">
        <f>AJ666/(AF666+AH666+AJ666+AL666+AN666+AP666)</f>
        <v>0.43052415333936622</v>
      </c>
      <c r="AJ666" s="4">
        <v>466711</v>
      </c>
      <c r="AK666" s="7">
        <f>AL666/(AF666+AH666+AJ666+AL666+AN666+AP666)</f>
        <v>1.6728886871767341E-2</v>
      </c>
      <c r="AL666" s="4">
        <v>18135</v>
      </c>
      <c r="AM666" s="7">
        <f>AN666/(AF666+AH666+AJ666+AL666+AN666+AP666)</f>
        <v>2.7895315081458193E-3</v>
      </c>
      <c r="AN666" s="4">
        <v>3024</v>
      </c>
      <c r="AO666" s="7">
        <f>AP666/(AF666+AH666+AJ666+AL666+AN666+AP666)</f>
        <v>6.6886028635131309E-2</v>
      </c>
      <c r="AP666" s="4">
        <v>72508</v>
      </c>
      <c r="AQ666" s="6">
        <f>AO666+AM666+AK666+AI666+AG666+AE666</f>
        <v>1</v>
      </c>
      <c r="AR666" s="4">
        <v>316751</v>
      </c>
      <c r="AS666" s="4">
        <f>AR666/M666</f>
        <v>7918.7749999999996</v>
      </c>
      <c r="AT666" s="4">
        <f>AR666/V666</f>
        <v>3682.5441416818885</v>
      </c>
      <c r="AU666" s="7">
        <f>AR666/(AR666+AV666+AY666+BB666)</f>
        <v>0.31219759803269315</v>
      </c>
      <c r="AV666" s="4">
        <v>209581</v>
      </c>
      <c r="AW666" s="4">
        <f>AV666/M666</f>
        <v>5239.5249999999996</v>
      </c>
      <c r="AX666" s="7">
        <f>AV666/(AR666+AV666+AY666+BB666)</f>
        <v>0.20656820276270593</v>
      </c>
      <c r="AY666" s="4">
        <v>281654</v>
      </c>
      <c r="AZ666" s="4">
        <f>AY666/M666</f>
        <v>7041.35</v>
      </c>
      <c r="BA666" s="7">
        <f>AY666/(AR666+AV666+AY666+BB666)</f>
        <v>0.27760512919075286</v>
      </c>
      <c r="BB666" s="4">
        <v>206599</v>
      </c>
      <c r="BC666" s="11">
        <f>BB666/(AR666+AV666+AY666+BB666)</f>
        <v>0.20362907001384803</v>
      </c>
      <c r="BD666" s="9">
        <f>BC666+BA666+AX666+AU666</f>
        <v>1</v>
      </c>
      <c r="BE666" s="14">
        <f>(AF666+AH666+AJ666+AL666+AN666+AP666)</f>
        <v>1084053</v>
      </c>
      <c r="BF666" s="14">
        <f t="shared" si="50"/>
        <v>-1014585</v>
      </c>
      <c r="BG666" s="13">
        <f>(AF666+AH666+AJ666+AL666+AN666+AP666)-(AR666+AV666+AY666+BB666)</f>
        <v>69468</v>
      </c>
      <c r="BH666" s="13">
        <f t="shared" si="51"/>
        <v>0</v>
      </c>
      <c r="BI666" s="14">
        <f>AF666/W666</f>
        <v>278667.48603351956</v>
      </c>
      <c r="BJ666" s="14">
        <f>AH666/Y666</f>
        <v>290982.98727394507</v>
      </c>
      <c r="BK666" s="14">
        <f>AJ666/AA666</f>
        <v>692041.04629629629</v>
      </c>
      <c r="BL666" s="14">
        <f>BI666+BJ666+BK666</f>
        <v>1261691.5196037609</v>
      </c>
      <c r="BM666" s="14">
        <f>(AF666/W666)-AF666</f>
        <v>7572.4860335195553</v>
      </c>
      <c r="BN666" s="14">
        <f>AH666/Y666-AH666</f>
        <v>38402.987273945066</v>
      </c>
      <c r="BO666" s="14">
        <f>AJ666/AA666-AJ666</f>
        <v>225330.04629629629</v>
      </c>
      <c r="BP666" s="14">
        <f>BG666/S666</f>
        <v>1.4361212570257645E-2</v>
      </c>
      <c r="BQ666" s="14">
        <f>(BG666-CA666)/S666</f>
        <v>1.5763396395369139E-2</v>
      </c>
      <c r="BR666" s="27">
        <f>BQ666-BP666</f>
        <v>1.4021838251114943E-3</v>
      </c>
      <c r="BS666" s="28">
        <f t="shared" si="52"/>
        <v>3674069</v>
      </c>
      <c r="BT666" s="11">
        <f>BS666/S666</f>
        <v>0.75954519932622122</v>
      </c>
      <c r="BU666" s="14">
        <f>(BE666-AP666)*1/BT666-(BE666-AP666)</f>
        <v>320232.22786915535</v>
      </c>
      <c r="BV666" s="14">
        <f t="shared" si="53"/>
        <v>0.22410772687317199</v>
      </c>
      <c r="BW666" s="27">
        <f>(AR666+AV666+AY666+BB666)/S666</f>
        <v>0.20974651430291433</v>
      </c>
      <c r="BX666" s="13">
        <f>(AF666+AH666+AJ666+AL666+AN666)/N666</f>
        <v>186.94233967843283</v>
      </c>
      <c r="BY666" s="26">
        <f>BX666/K666</f>
        <v>0.27532008789165363</v>
      </c>
      <c r="BZ666" s="11">
        <f>AP666/BE666</f>
        <v>6.6886028635131309E-2</v>
      </c>
      <c r="CA666" s="15">
        <f>-(BM666+BN666+BO666)/M666</f>
        <v>-6782.6379900940228</v>
      </c>
      <c r="CB666" s="15">
        <f>BG666-CA666</f>
        <v>76250.637990094023</v>
      </c>
      <c r="CC666" s="18">
        <f t="shared" si="54"/>
        <v>0</v>
      </c>
      <c r="CD666" s="17">
        <f>(AF666/(AF666+AH666+AJ666))/(X666/(X666+Z666+AB666))</f>
        <v>2.1195960354149137</v>
      </c>
      <c r="CE666" s="19">
        <f>(AH666/(AF666+AH666+AJ666))/(Z666/(X666+Z666+AB666))</f>
        <v>1.0563064464552909</v>
      </c>
      <c r="CF666" s="18">
        <f>(AJ666/(AF666+AH666+AJ666))/(AB666/(X666+Z666+AB666))</f>
        <v>0.74868968767064648</v>
      </c>
      <c r="CG666">
        <f>AH666/Z666</f>
        <v>146.84883720930233</v>
      </c>
      <c r="CH666" s="11">
        <f>BB666/BE666</f>
        <v>0.19058016536091871</v>
      </c>
      <c r="CI666" s="14">
        <f>AY666/V666</f>
        <v>3274.5067503536552</v>
      </c>
      <c r="CJ666" s="14">
        <f>AV666/M666</f>
        <v>5239.5249999999996</v>
      </c>
      <c r="CK666" s="17">
        <f>N666/V666</f>
        <v>62.908235019433867</v>
      </c>
      <c r="CL666" s="17">
        <f>(AL666+AN666)/N666</f>
        <v>3.9103677693587136</v>
      </c>
      <c r="CM666" s="14">
        <f>AP666/AC666</f>
        <v>4.9998620879878635</v>
      </c>
    </row>
    <row r="667" spans="1:91" hidden="1" x14ac:dyDescent="0.2">
      <c r="A667">
        <v>328</v>
      </c>
      <c r="B667" s="2">
        <v>44835</v>
      </c>
      <c r="C667" s="3" t="s">
        <v>41</v>
      </c>
      <c r="D667" t="s">
        <v>42</v>
      </c>
      <c r="E667" s="3" t="s">
        <v>37</v>
      </c>
      <c r="F667" t="s">
        <v>38</v>
      </c>
      <c r="G667" t="str">
        <f>CONCATENATE(C667,E667)</f>
        <v>SEALAX</v>
      </c>
      <c r="H667" t="s">
        <v>31</v>
      </c>
      <c r="I667">
        <f>U667/M667</f>
        <v>163.28</v>
      </c>
      <c r="J667" t="str">
        <f>_xlfn.CONCAT(C667,E667,H667)</f>
        <v>SEALAX737-800</v>
      </c>
      <c r="K667" s="4">
        <v>954</v>
      </c>
      <c r="L667" s="4">
        <f>N667/M667</f>
        <v>136.08000000000001</v>
      </c>
      <c r="M667" s="4">
        <v>25</v>
      </c>
      <c r="N667" s="4">
        <v>3402</v>
      </c>
      <c r="O667" s="4">
        <f>P667/M667</f>
        <v>21</v>
      </c>
      <c r="P667" s="4">
        <v>525</v>
      </c>
      <c r="Q667" s="4">
        <v>888</v>
      </c>
      <c r="R667" s="4">
        <v>1989</v>
      </c>
      <c r="S667" s="4">
        <f>U667*K667</f>
        <v>3894228</v>
      </c>
      <c r="T667" s="7">
        <f>N667/U667</f>
        <v>0.83341499265066143</v>
      </c>
      <c r="U667" s="4">
        <v>4082</v>
      </c>
      <c r="V667" s="4">
        <v>67.181647940074896</v>
      </c>
      <c r="W667" s="7">
        <f>P667/X667</f>
        <v>1</v>
      </c>
      <c r="X667" s="4">
        <v>525</v>
      </c>
      <c r="Y667" s="7">
        <f>Q667/Z667</f>
        <v>0.88800000000000001</v>
      </c>
      <c r="Z667" s="4">
        <v>1000</v>
      </c>
      <c r="AA667" s="7">
        <f>R667/AB667</f>
        <v>0.77786468517794294</v>
      </c>
      <c r="AB667" s="4">
        <v>2557</v>
      </c>
      <c r="AC667" s="4">
        <v>11918</v>
      </c>
      <c r="AD667" s="4">
        <f>AP667/AC667</f>
        <v>4.9998321866084909</v>
      </c>
      <c r="AE667" s="7">
        <f>AF667/(AF667+AH667+AJ667+AL667+AN667+AP667)</f>
        <v>0.20298970120940477</v>
      </c>
      <c r="AF667" s="4">
        <v>169605</v>
      </c>
      <c r="AG667" s="7">
        <f>AH667/(AF667+AH667+AJ667+AL667+AN667+AP667)</f>
        <v>0.25310489686248933</v>
      </c>
      <c r="AH667" s="4">
        <v>211478</v>
      </c>
      <c r="AI667" s="7">
        <f>AJ667/(AF667+AH667+AJ667+AL667+AN667+AP667)</f>
        <v>0.45353695536392852</v>
      </c>
      <c r="AJ667" s="4">
        <v>378946</v>
      </c>
      <c r="AK667" s="7">
        <f>AL667/(AF667+AH667+AJ667+AL667+AN667+AP667)</f>
        <v>1.4290245172254903E-2</v>
      </c>
      <c r="AL667" s="4">
        <v>11940</v>
      </c>
      <c r="AM667" s="7">
        <f>AN667/(AF667+AH667+AJ667+AL667+AN667+AP667)</f>
        <v>4.7610213815100508E-3</v>
      </c>
      <c r="AN667" s="4">
        <v>3978</v>
      </c>
      <c r="AO667" s="7">
        <f>AP667/(AF667+AH667+AJ667+AL667+AN667+AP667)</f>
        <v>7.1317180010412484E-2</v>
      </c>
      <c r="AP667" s="4">
        <v>59588</v>
      </c>
      <c r="AQ667" s="6">
        <f>AO667+AM667+AK667+AI667+AG667+AE667</f>
        <v>1.0000000000000002</v>
      </c>
      <c r="AR667" s="4">
        <v>247399</v>
      </c>
      <c r="AS667" s="4">
        <f>AR667/M667</f>
        <v>9895.9599999999991</v>
      </c>
      <c r="AT667" s="4">
        <f>AR667/V667</f>
        <v>3682.5384250871084</v>
      </c>
      <c r="AU667" s="7">
        <f>AR667/(AR667+AV667+AY667+BB667)</f>
        <v>0.3256368305431207</v>
      </c>
      <c r="AV667" s="4">
        <v>130988</v>
      </c>
      <c r="AW667" s="4">
        <f>AV667/M667</f>
        <v>5239.5200000000004</v>
      </c>
      <c r="AX667" s="7">
        <f>AV667/(AR667+AV667+AY667+BB667)</f>
        <v>0.17241184143501914</v>
      </c>
      <c r="AY667" s="4">
        <v>219987</v>
      </c>
      <c r="AZ667" s="4">
        <f>AY667/M667</f>
        <v>8799.48</v>
      </c>
      <c r="BA667" s="7">
        <f>AY667/(AR667+AV667+AY667+BB667)</f>
        <v>0.28955601858006502</v>
      </c>
      <c r="BB667" s="4">
        <v>161365</v>
      </c>
      <c r="BC667" s="11">
        <f>BB667/(AR667+AV667+AY667+BB667)</f>
        <v>0.21239530944179513</v>
      </c>
      <c r="BD667" s="9">
        <f>BC667+BA667+AX667+AU667</f>
        <v>1</v>
      </c>
      <c r="BE667" s="14">
        <f>(AF667+AH667+AJ667+AL667+AN667+AP667)</f>
        <v>835535</v>
      </c>
      <c r="BF667" s="14">
        <f t="shared" si="50"/>
        <v>-759739</v>
      </c>
      <c r="BG667" s="13">
        <f>(AF667+AH667+AJ667+AL667+AN667+AP667)-(AR667+AV667+AY667+BB667)</f>
        <v>75796</v>
      </c>
      <c r="BH667" s="13">
        <f t="shared" si="51"/>
        <v>0</v>
      </c>
      <c r="BI667" s="14">
        <f>AF667/W667</f>
        <v>169605</v>
      </c>
      <c r="BJ667" s="14">
        <f>AH667/Y667</f>
        <v>238150.90090090089</v>
      </c>
      <c r="BK667" s="14">
        <f>AJ667/AA667</f>
        <v>487161.8511814982</v>
      </c>
      <c r="BL667" s="14">
        <f>BI667+BJ667+BK667</f>
        <v>894917.75208239909</v>
      </c>
      <c r="BM667" s="14">
        <f>(AF667/W667)-AF667</f>
        <v>0</v>
      </c>
      <c r="BN667" s="14">
        <f>AH667/Y667-AH667</f>
        <v>26672.900900900888</v>
      </c>
      <c r="BO667" s="14">
        <f>AJ667/AA667-AJ667</f>
        <v>108215.8511814982</v>
      </c>
      <c r="BP667" s="14">
        <f>BG667/S667</f>
        <v>1.9463678038368581E-2</v>
      </c>
      <c r="BQ667" s="14">
        <f>(BG667-CA667)/S667</f>
        <v>2.0849202995637639E-2</v>
      </c>
      <c r="BR667" s="27">
        <f>BQ667-BP667</f>
        <v>1.3855249572690582E-3</v>
      </c>
      <c r="BS667" s="28">
        <f t="shared" si="52"/>
        <v>3245508</v>
      </c>
      <c r="BT667" s="11">
        <f>BS667/S667</f>
        <v>0.83341499265066143</v>
      </c>
      <c r="BU667" s="14">
        <f>(BE667-AP667)*1/BT667-(BE667-AP667)</f>
        <v>155098.16578483244</v>
      </c>
      <c r="BV667" s="14">
        <f t="shared" si="53"/>
        <v>0.21455728837654087</v>
      </c>
      <c r="BW667" s="27">
        <f>(AR667+AV667+AY667+BB667)/S667</f>
        <v>0.1950936103381723</v>
      </c>
      <c r="BX667" s="13">
        <f>(AF667+AH667+AJ667+AL667+AN667)/N667</f>
        <v>228.08553791887124</v>
      </c>
      <c r="BY667" s="26">
        <f>BX667/K667</f>
        <v>0.23908337308057781</v>
      </c>
      <c r="BZ667" s="11">
        <f>AP667/BE667</f>
        <v>7.1317180010412484E-2</v>
      </c>
      <c r="CA667" s="15">
        <f>-(BM667+BN667+BO667)/M667</f>
        <v>-5395.5500832959633</v>
      </c>
      <c r="CB667" s="15">
        <f>BG667-CA667</f>
        <v>81191.550083295966</v>
      </c>
      <c r="CC667" s="18">
        <f t="shared" si="54"/>
        <v>0</v>
      </c>
      <c r="CD667" s="17">
        <f>(AF667/(AF667+AH667+AJ667))/(X667/(X667+Z667+AB667))</f>
        <v>1.7350907098845665</v>
      </c>
      <c r="CE667" s="19">
        <f>(AH667/(AF667+AH667+AJ667))/(Z667/(X667+Z667+AB667))</f>
        <v>1.1358161280687973</v>
      </c>
      <c r="CF667" s="18">
        <f>(AJ667/(AF667+AH667+AJ667))/(AB667/(X667+Z667+AB667))</f>
        <v>0.79595668722792534</v>
      </c>
      <c r="CG667">
        <f>AH667/Z667</f>
        <v>211.47800000000001</v>
      </c>
      <c r="CH667" s="11">
        <f>BB667/BE667</f>
        <v>0.19312775646741309</v>
      </c>
      <c r="CI667" s="14">
        <f>AY667/V667</f>
        <v>3274.5103275261331</v>
      </c>
      <c r="CJ667" s="14">
        <f>AV667/M667</f>
        <v>5239.5200000000004</v>
      </c>
      <c r="CK667" s="17">
        <f>N667/V667</f>
        <v>50.638829268292689</v>
      </c>
      <c r="CL667" s="17">
        <f>(AL667+AN667)/N667</f>
        <v>4.6790123456790127</v>
      </c>
      <c r="CM667" s="14">
        <f>AP667/AC667</f>
        <v>4.9998321866084909</v>
      </c>
    </row>
    <row r="668" spans="1:91" hidden="1" x14ac:dyDescent="0.2">
      <c r="A668">
        <v>352</v>
      </c>
      <c r="B668" s="2">
        <v>44835</v>
      </c>
      <c r="C668" s="3" t="s">
        <v>43</v>
      </c>
      <c r="D668" t="s">
        <v>38</v>
      </c>
      <c r="E668" s="3" t="s">
        <v>32</v>
      </c>
      <c r="F668" t="s">
        <v>33</v>
      </c>
      <c r="G668" t="str">
        <f>CONCATENATE(C668,E668)</f>
        <v>SFOHNL</v>
      </c>
      <c r="H668" t="s">
        <v>35</v>
      </c>
      <c r="I668">
        <f>U668/M668</f>
        <v>178</v>
      </c>
      <c r="J668" t="str">
        <f>_xlfn.CONCAT(C668,E668,H668)</f>
        <v>SFOHNL737-Max 9</v>
      </c>
      <c r="K668" s="4">
        <v>2399</v>
      </c>
      <c r="L668" s="4">
        <f>N668/M668</f>
        <v>169.8</v>
      </c>
      <c r="M668" s="4">
        <v>5</v>
      </c>
      <c r="N668" s="4">
        <v>849</v>
      </c>
      <c r="O668" s="4">
        <f>P668/M668</f>
        <v>19.600000000000001</v>
      </c>
      <c r="P668" s="4">
        <v>98</v>
      </c>
      <c r="Q668" s="4">
        <v>209</v>
      </c>
      <c r="R668" s="4">
        <v>543</v>
      </c>
      <c r="S668" s="4">
        <f>U668*K668</f>
        <v>2135110</v>
      </c>
      <c r="T668" s="7">
        <f>N668/U668</f>
        <v>0.95393258426966288</v>
      </c>
      <c r="U668" s="4">
        <v>890</v>
      </c>
      <c r="V668" s="4">
        <v>27.076342281879192</v>
      </c>
      <c r="W668" s="7">
        <f>P668/X668</f>
        <v>0.85217391304347823</v>
      </c>
      <c r="X668" s="4">
        <v>115</v>
      </c>
      <c r="Y668" s="7">
        <f>Q668/Z668</f>
        <v>0.97209302325581393</v>
      </c>
      <c r="Z668" s="4">
        <v>215</v>
      </c>
      <c r="AA668" s="7">
        <f>R668/AB668</f>
        <v>0.96964285714285714</v>
      </c>
      <c r="AB668" s="4">
        <v>560</v>
      </c>
      <c r="AC668" s="4">
        <v>4403</v>
      </c>
      <c r="AD668" s="4">
        <f>AP668/AC668</f>
        <v>5</v>
      </c>
      <c r="AE668" s="7">
        <f>AF668/(AF668+AH668+AJ668+AL668+AN668+AP668)</f>
        <v>0.16391267138120169</v>
      </c>
      <c r="AF668" s="4">
        <v>47307</v>
      </c>
      <c r="AG668" s="7">
        <f>AH668/(AF668+AH668+AJ668+AL668+AN668+AP668)</f>
        <v>0.21778102705718078</v>
      </c>
      <c r="AH668" s="4">
        <v>62854</v>
      </c>
      <c r="AI668" s="7">
        <f>AJ668/(AF668+AH668+AJ668+AL668+AN668+AP668)</f>
        <v>0.52886757607991375</v>
      </c>
      <c r="AJ668" s="4">
        <v>152637</v>
      </c>
      <c r="AK668" s="7">
        <f>AL668/(AF668+AH668+AJ668+AL668+AN668+AP668)</f>
        <v>1.1278156411224798E-2</v>
      </c>
      <c r="AL668" s="4">
        <v>3255</v>
      </c>
      <c r="AM668" s="7">
        <f>AN668/(AF668+AH668+AJ668+AL668+AN668+AP668)</f>
        <v>1.8814251709047818E-3</v>
      </c>
      <c r="AN668" s="4">
        <v>543</v>
      </c>
      <c r="AO668" s="7">
        <f>AP668/(AF668+AH668+AJ668+AL668+AN668+AP668)</f>
        <v>7.6279143899574173E-2</v>
      </c>
      <c r="AP668" s="4">
        <v>22015</v>
      </c>
      <c r="AQ668" s="6">
        <f>AO668+AM668+AK668+AI668+AG668+AE668</f>
        <v>0.99999999999999989</v>
      </c>
      <c r="AR668" s="4">
        <v>91915</v>
      </c>
      <c r="AS668" s="4">
        <f>AR668/M668</f>
        <v>18383</v>
      </c>
      <c r="AT668" s="4">
        <f>AR668/V668</f>
        <v>3394.6608830364062</v>
      </c>
      <c r="AU668" s="7">
        <f>AR668/(AR668+AV668+AY668+BB668)</f>
        <v>0.34956112328100281</v>
      </c>
      <c r="AV668" s="4">
        <v>26198</v>
      </c>
      <c r="AW668" s="4">
        <f>AV668/M668</f>
        <v>5239.6000000000004</v>
      </c>
      <c r="AX668" s="7">
        <f>AV668/(AR668+AV668+AY668+BB668)</f>
        <v>9.963338201290009E-2</v>
      </c>
      <c r="AY668" s="4">
        <v>79796</v>
      </c>
      <c r="AZ668" s="4">
        <f>AY668/M668</f>
        <v>15959.2</v>
      </c>
      <c r="BA668" s="7">
        <f>AY668/(AR668+AV668+AY668+BB668)</f>
        <v>0.30347146160399174</v>
      </c>
      <c r="BB668" s="4">
        <v>65035</v>
      </c>
      <c r="BC668" s="11">
        <f>BB668/(AR668+AV668+AY668+BB668)</f>
        <v>0.24733403310210539</v>
      </c>
      <c r="BD668" s="9">
        <f>BC668+BA668+AX668+AU668</f>
        <v>1</v>
      </c>
      <c r="BE668" s="14">
        <f>(AF668+AH668+AJ668+AL668+AN668+AP668)</f>
        <v>288611</v>
      </c>
      <c r="BF668" s="14">
        <f t="shared" si="50"/>
        <v>-262944</v>
      </c>
      <c r="BG668" s="13">
        <f>(AF668+AH668+AJ668+AL668+AN668+AP668)-(AR668+AV668+AY668+BB668)</f>
        <v>25667</v>
      </c>
      <c r="BH668" s="13">
        <f t="shared" si="51"/>
        <v>0</v>
      </c>
      <c r="BI668" s="14">
        <f>AF668/W668</f>
        <v>55513.316326530614</v>
      </c>
      <c r="BJ668" s="14">
        <f>AH668/Y668</f>
        <v>64658.42105263158</v>
      </c>
      <c r="BK668" s="14">
        <f>AJ668/AA668</f>
        <v>157415.69060773481</v>
      </c>
      <c r="BL668" s="14">
        <f>BI668+BJ668+BK668</f>
        <v>277587.427986897</v>
      </c>
      <c r="BM668" s="14">
        <f>(AF668/W668)-AF668</f>
        <v>8206.3163265306139</v>
      </c>
      <c r="BN668" s="14">
        <f>AH668/Y668-AH668</f>
        <v>1804.4210526315801</v>
      </c>
      <c r="BO668" s="14">
        <f>AJ668/AA668-AJ668</f>
        <v>4778.6906077348103</v>
      </c>
      <c r="BP668" s="14">
        <f>BG668/S668</f>
        <v>1.2021394682241195E-2</v>
      </c>
      <c r="BQ668" s="14">
        <f>(BG668-CA668)/S668</f>
        <v>1.3406749814941339E-2</v>
      </c>
      <c r="BR668" s="27">
        <f>BQ668-BP668</f>
        <v>1.3853551327001438E-3</v>
      </c>
      <c r="BS668" s="28">
        <f t="shared" si="52"/>
        <v>2036751</v>
      </c>
      <c r="BT668" s="11">
        <f>BS668/S668</f>
        <v>0.95393258426966288</v>
      </c>
      <c r="BU668" s="14">
        <f>(BE668-AP668)*1/BT668-(BE668-AP668)</f>
        <v>12874.482921083632</v>
      </c>
      <c r="BV668" s="14">
        <f t="shared" si="53"/>
        <v>0.13517383179320971</v>
      </c>
      <c r="BW668" s="27">
        <f>(AR668+AV668+AY668+BB668)/S668</f>
        <v>0.12315243711096852</v>
      </c>
      <c r="BX668" s="13">
        <f>(AF668+AH668+AJ668+AL668+AN668)/N668</f>
        <v>314.0117785630153</v>
      </c>
      <c r="BY668" s="26">
        <f>BX668/K668</f>
        <v>0.13089277972614227</v>
      </c>
      <c r="BZ668" s="11">
        <f>AP668/BE668</f>
        <v>7.6279143899574173E-2</v>
      </c>
      <c r="CA668" s="15">
        <f>-(BM668+BN668+BO668)/M668</f>
        <v>-2957.8855973794007</v>
      </c>
      <c r="CB668" s="15">
        <f>BG668-CA668</f>
        <v>28624.885597379402</v>
      </c>
      <c r="CC668" s="18">
        <f t="shared" si="54"/>
        <v>0</v>
      </c>
      <c r="CD668" s="17">
        <f>(AF668/(AF668+AH668+AJ668))/(X668/(X668+Z668+AB668))</f>
        <v>1.3931424268002832</v>
      </c>
      <c r="CE668" s="19">
        <f>(AH668/(AF668+AH668+AJ668))/(Z668/(X668+Z668+AB668))</f>
        <v>0.99006204606349879</v>
      </c>
      <c r="CF668" s="18">
        <f>(AJ668/(AF668+AH668+AJ668))/(AB668/(X668+Z668+AB668))</f>
        <v>0.92308085895413428</v>
      </c>
      <c r="CG668">
        <f>AH668/Z668</f>
        <v>292.34418604651165</v>
      </c>
      <c r="CH668" s="11">
        <f>BB668/BE668</f>
        <v>0.22533791158341157</v>
      </c>
      <c r="CI668" s="14">
        <f>AY668/V668</f>
        <v>2947.0745778466307</v>
      </c>
      <c r="CJ668" s="14">
        <f>AV668/M668</f>
        <v>5239.6000000000004</v>
      </c>
      <c r="CK668" s="17">
        <f>N668/V668</f>
        <v>31.355786212238577</v>
      </c>
      <c r="CL668" s="17">
        <f>(AL668+AN668)/N668</f>
        <v>4.4734982332155475</v>
      </c>
      <c r="CM668" s="14">
        <f>AP668/AC668</f>
        <v>5</v>
      </c>
    </row>
    <row r="669" spans="1:91" hidden="1" x14ac:dyDescent="0.2">
      <c r="A669">
        <v>1100</v>
      </c>
      <c r="B669" s="2">
        <v>45231</v>
      </c>
      <c r="C669" s="3" t="s">
        <v>37</v>
      </c>
      <c r="D669" t="s">
        <v>38</v>
      </c>
      <c r="E669" s="3" t="s">
        <v>52</v>
      </c>
      <c r="F669" t="s">
        <v>33</v>
      </c>
      <c r="G669" t="str">
        <f>CONCATENATE(C669,E669)</f>
        <v>LAXOGG</v>
      </c>
      <c r="H669" t="s">
        <v>49</v>
      </c>
      <c r="I669">
        <f>U669/M669</f>
        <v>268.73333333333335</v>
      </c>
      <c r="J669" t="str">
        <f>_xlfn.CONCAT(C669,E669,H669)</f>
        <v>LAXOGGA330-200</v>
      </c>
      <c r="K669" s="4">
        <v>2486</v>
      </c>
      <c r="L669" s="4">
        <f>N669/M669</f>
        <v>222.2</v>
      </c>
      <c r="M669" s="4">
        <v>15</v>
      </c>
      <c r="N669" s="4">
        <v>3333</v>
      </c>
      <c r="O669" s="4">
        <f>P669/M669</f>
        <v>34.799999999999997</v>
      </c>
      <c r="P669" s="4">
        <v>522</v>
      </c>
      <c r="Q669" s="4">
        <v>687</v>
      </c>
      <c r="R669" s="4">
        <v>2124</v>
      </c>
      <c r="S669" s="4">
        <f>U669*K669</f>
        <v>10021066</v>
      </c>
      <c r="T669" s="7">
        <f>N669/U669</f>
        <v>0.82684197469610521</v>
      </c>
      <c r="U669" s="4">
        <v>4031</v>
      </c>
      <c r="V669" s="4">
        <v>82.025432900432904</v>
      </c>
      <c r="W669" s="7">
        <f>P669/X669</f>
        <v>1</v>
      </c>
      <c r="X669" s="4">
        <v>522</v>
      </c>
      <c r="Y669" s="7">
        <f>Q669/Z669</f>
        <v>0.70679012345679015</v>
      </c>
      <c r="Z669" s="4">
        <v>972</v>
      </c>
      <c r="AA669" s="7">
        <f>R669/AB669</f>
        <v>0.83687943262411346</v>
      </c>
      <c r="AB669" s="4">
        <v>2538</v>
      </c>
      <c r="AC669" s="4">
        <v>193784</v>
      </c>
      <c r="AD669" s="4">
        <f>AP669/AC669</f>
        <v>5.9999793584609664</v>
      </c>
      <c r="AE669" s="7">
        <f>AF669/(AF669+AH669+AJ669+AL669+AN669+AP669)</f>
        <v>0.11204583835087394</v>
      </c>
      <c r="AF669" s="4">
        <v>251594</v>
      </c>
      <c r="AG669" s="7">
        <f>AH669/(AF669+AH669+AJ669+AL669+AN669+AP669)</f>
        <v>0.10277689698662544</v>
      </c>
      <c r="AH669" s="4">
        <v>230781</v>
      </c>
      <c r="AI669" s="7">
        <f>AJ669/(AF669+AH669+AJ669+AL669+AN669+AP669)</f>
        <v>0.25696784973742526</v>
      </c>
      <c r="AJ669" s="4">
        <v>577010</v>
      </c>
      <c r="AK669" s="7">
        <f>AL669/(AF669+AH669+AJ669+AL669+AN669+AP669)</f>
        <v>6.6244896359581307E-3</v>
      </c>
      <c r="AL669" s="4">
        <v>14875</v>
      </c>
      <c r="AM669" s="7">
        <f>AN669/(AF669+AH669+AJ669+AL669+AN669+AP669)</f>
        <v>3.7836412737546404E-3</v>
      </c>
      <c r="AN669" s="4">
        <v>8496</v>
      </c>
      <c r="AO669" s="7">
        <f>AP669/(AF669+AH669+AJ669+AL669+AN669+AP669)</f>
        <v>0.51780128401536263</v>
      </c>
      <c r="AP669" s="4">
        <v>1162700</v>
      </c>
      <c r="AQ669" s="6">
        <f>AO669+AM669+AK669+AI669+AG669+AE669</f>
        <v>0.99999999999999989</v>
      </c>
      <c r="AR669" s="4">
        <v>406859</v>
      </c>
      <c r="AS669" s="4">
        <f>AR669/M669</f>
        <v>27123.933333333334</v>
      </c>
      <c r="AT669" s="4">
        <f>AR669/V669</f>
        <v>4960.1566930328599</v>
      </c>
      <c r="AU669" s="7">
        <f>AR669/(AR669+AV669+AY669+BB669)</f>
        <v>0.31073309545485095</v>
      </c>
      <c r="AV669" s="4">
        <v>117374</v>
      </c>
      <c r="AW669" s="4">
        <f>AV669/M669</f>
        <v>7824.9333333333334</v>
      </c>
      <c r="AX669" s="7">
        <f>AV669/(AR669+AV669+AY669+BB669)</f>
        <v>8.9642815682872135E-2</v>
      </c>
      <c r="AY669" s="4">
        <v>418315</v>
      </c>
      <c r="AZ669" s="4">
        <f>AY669/M669</f>
        <v>27887.666666666668</v>
      </c>
      <c r="BA669" s="7">
        <f>AY669/(AR669+AV669+AY669+BB669)</f>
        <v>0.3194824615535013</v>
      </c>
      <c r="BB669" s="4">
        <v>366804</v>
      </c>
      <c r="BC669" s="11">
        <f>BB669/(AR669+AV669+AY669+BB669)</f>
        <v>0.28014162730877562</v>
      </c>
      <c r="BD669" s="9">
        <f>BC669+BA669+AX669+AU669</f>
        <v>1</v>
      </c>
      <c r="BE669" s="14">
        <f>(AF669+AH669+AJ669+AL669+AN669+AP669)</f>
        <v>2245456</v>
      </c>
      <c r="BF669" s="14">
        <f t="shared" si="50"/>
        <v>-1309352</v>
      </c>
      <c r="BG669" s="13">
        <f>(AF669+AH669+AJ669+AL669+AN669+AP669)-(AR669+AV669+AY669+BB669)</f>
        <v>936104</v>
      </c>
      <c r="BH669" s="13">
        <f t="shared" si="51"/>
        <v>0</v>
      </c>
      <c r="BI669" s="14">
        <f>AF669/W669</f>
        <v>251594</v>
      </c>
      <c r="BJ669" s="14">
        <f>AH669/Y669</f>
        <v>326519.84279475984</v>
      </c>
      <c r="BK669" s="14">
        <f>AJ669/AA669</f>
        <v>689478.05084745761</v>
      </c>
      <c r="BL669" s="14">
        <f>BI669+BJ669+BK669</f>
        <v>1267591.8936422174</v>
      </c>
      <c r="BM669" s="14">
        <f>(AF669/W669)-AF669</f>
        <v>0</v>
      </c>
      <c r="BN669" s="14">
        <f>AH669/Y669-AH669</f>
        <v>95738.842794759839</v>
      </c>
      <c r="BO669" s="14">
        <f>AJ669/AA669-AJ669</f>
        <v>112468.05084745761</v>
      </c>
      <c r="BP669" s="14">
        <f>BG669/S669</f>
        <v>9.3413614878896115E-2</v>
      </c>
      <c r="BQ669" s="14">
        <f>(BG669-CA669)/S669</f>
        <v>9.4798742925767357E-2</v>
      </c>
      <c r="BR669" s="27">
        <f>BQ669-BP669</f>
        <v>1.3851280468712424E-3</v>
      </c>
      <c r="BS669" s="28">
        <f t="shared" si="52"/>
        <v>8285838</v>
      </c>
      <c r="BT669" s="11">
        <f>BS669/S669</f>
        <v>0.82684197469610521</v>
      </c>
      <c r="BU669" s="14">
        <f>(BE669-AP669)*1/BT669-(BE669-AP669)</f>
        <v>226751.7815781578</v>
      </c>
      <c r="BV669" s="14">
        <f t="shared" si="53"/>
        <v>0.22407356662454872</v>
      </c>
      <c r="BW669" s="27">
        <f>(AR669+AV669+AY669+BB669)/S669</f>
        <v>0.13065995174565262</v>
      </c>
      <c r="BX669" s="13">
        <f>(AF669+AH669+AJ669+AL669+AN669)/N669</f>
        <v>324.85928592859284</v>
      </c>
      <c r="BY669" s="26">
        <f>BX669/K669</f>
        <v>0.13067549715550797</v>
      </c>
      <c r="BZ669" s="11">
        <f>AP669/BE669</f>
        <v>0.51780128401536263</v>
      </c>
      <c r="CA669" s="15">
        <f>-(BM669+BN669+BO669)/M669</f>
        <v>-13880.45957614783</v>
      </c>
      <c r="CB669" s="15">
        <f>BG669-CA669</f>
        <v>949984.45957614784</v>
      </c>
      <c r="CC669" s="18">
        <f t="shared" si="54"/>
        <v>0</v>
      </c>
      <c r="CD669" s="17">
        <f>(AF669/(AF669+AH669+AJ669))/(X669/(X669+Z669+AB669))</f>
        <v>1.8344103027895331</v>
      </c>
      <c r="CE669" s="19">
        <f>(AH669/(AF669+AH669+AJ669))/(Z669/(X669+Z669+AB669))</f>
        <v>0.90365049323690427</v>
      </c>
      <c r="CF669" s="18">
        <f>(AJ669/(AF669+AH669+AJ669))/(AB669/(X669+Z669+AB669))</f>
        <v>0.86528350769014695</v>
      </c>
      <c r="CG669">
        <f>AH669/Z669</f>
        <v>237.42901234567901</v>
      </c>
      <c r="CH669" s="11">
        <f>BB669/BE669</f>
        <v>0.16335390228087301</v>
      </c>
      <c r="CI669" s="14">
        <f>AY669/V669</f>
        <v>5099.8206922939908</v>
      </c>
      <c r="CJ669" s="14">
        <f>AV669/M669</f>
        <v>7824.9333333333334</v>
      </c>
      <c r="CK669" s="17">
        <f>N669/V669</f>
        <v>40.633738611849616</v>
      </c>
      <c r="CL669" s="17">
        <f>(AL669+AN669)/N669</f>
        <v>7.0120012001200118</v>
      </c>
      <c r="CM669" s="14">
        <f>AP669/AC669</f>
        <v>5.9999793584609664</v>
      </c>
    </row>
    <row r="670" spans="1:91" hidden="1" x14ac:dyDescent="0.2">
      <c r="A670">
        <v>1160</v>
      </c>
      <c r="B670" s="2">
        <v>45231</v>
      </c>
      <c r="C670" s="3" t="s">
        <v>41</v>
      </c>
      <c r="D670" t="s">
        <v>42</v>
      </c>
      <c r="E670" s="3" t="s">
        <v>37</v>
      </c>
      <c r="F670" t="s">
        <v>38</v>
      </c>
      <c r="G670" t="str">
        <f>CONCATENATE(C670,E670)</f>
        <v>SEALAX</v>
      </c>
      <c r="H670" t="s">
        <v>48</v>
      </c>
      <c r="I670">
        <f>U670/M670</f>
        <v>194</v>
      </c>
      <c r="J670" t="str">
        <f>_xlfn.CONCAT(C670,E670,H670)</f>
        <v>SEALAXA321</v>
      </c>
      <c r="K670" s="4">
        <v>954</v>
      </c>
      <c r="L670" s="4">
        <f>N670/M670</f>
        <v>163</v>
      </c>
      <c r="M670" s="4">
        <v>17</v>
      </c>
      <c r="N670" s="4">
        <v>2771</v>
      </c>
      <c r="O670" s="4">
        <f>P670/M670</f>
        <v>25</v>
      </c>
      <c r="P670" s="4">
        <v>425</v>
      </c>
      <c r="Q670" s="4">
        <v>799</v>
      </c>
      <c r="R670" s="4">
        <v>1547</v>
      </c>
      <c r="S670" s="4">
        <f>U670*K670</f>
        <v>3146292</v>
      </c>
      <c r="T670" s="7">
        <f>N670/U670</f>
        <v>0.84020618556701032</v>
      </c>
      <c r="U670" s="4">
        <v>3298</v>
      </c>
      <c r="V670" s="4">
        <v>45.683520599250926</v>
      </c>
      <c r="W670" s="7">
        <f>P670/X670</f>
        <v>1</v>
      </c>
      <c r="X670" s="4">
        <v>425</v>
      </c>
      <c r="Y670" s="7">
        <f>Q670/Z670</f>
        <v>1</v>
      </c>
      <c r="Z670" s="4">
        <v>799</v>
      </c>
      <c r="AA670" s="7">
        <f>R670/AB670</f>
        <v>0.74590163934426235</v>
      </c>
      <c r="AB670" s="4">
        <v>2074</v>
      </c>
      <c r="AC670" s="4">
        <v>2491</v>
      </c>
      <c r="AD670" s="4">
        <f>AP670/AC670</f>
        <v>6</v>
      </c>
      <c r="AE670" s="7">
        <f>AF670/(AF670+AH670+AJ670+AL670+AN670+AP670)</f>
        <v>0.20254132396390642</v>
      </c>
      <c r="AF670" s="4">
        <v>101457</v>
      </c>
      <c r="AG670" s="7">
        <f>AH670/(AF670+AH670+AJ670+AL670+AN670+AP670)</f>
        <v>0.29192885091431764</v>
      </c>
      <c r="AH670" s="4">
        <v>146233</v>
      </c>
      <c r="AI670" s="7">
        <f>AJ670/(AF670+AH670+AJ670+AL670+AN670+AP670)</f>
        <v>0.43244829513694799</v>
      </c>
      <c r="AJ670" s="4">
        <v>216622</v>
      </c>
      <c r="AK670" s="7">
        <f>AL670/(AF670+AH670+AJ670+AL670+AN670+AP670)</f>
        <v>2.1626207777689054E-2</v>
      </c>
      <c r="AL670" s="4">
        <v>10833</v>
      </c>
      <c r="AM670" s="7">
        <f>AN670/(AF670+AH670+AJ670+AL670+AN670+AP670)</f>
        <v>2.1618222470653998E-2</v>
      </c>
      <c r="AN670" s="4">
        <v>10829</v>
      </c>
      <c r="AO670" s="7">
        <f>AP670/(AF670+AH670+AJ670+AL670+AN670+AP670)</f>
        <v>2.9837099736484868E-2</v>
      </c>
      <c r="AP670" s="4">
        <v>14946</v>
      </c>
      <c r="AQ670" s="6">
        <f>AO670+AM670+AK670+AI670+AG670+AE670</f>
        <v>1</v>
      </c>
      <c r="AR670" s="4">
        <v>206444</v>
      </c>
      <c r="AS670" s="4">
        <f>AR670/M670</f>
        <v>12143.764705882353</v>
      </c>
      <c r="AT670" s="4">
        <f>AR670/V670</f>
        <v>4519.0037302725977</v>
      </c>
      <c r="AU670" s="7">
        <f>AR670/(AR670+AV670+AY670+BB670)</f>
        <v>0.35321089929817717</v>
      </c>
      <c r="AV670" s="4">
        <v>118211</v>
      </c>
      <c r="AW670" s="4">
        <f>AV670/M670</f>
        <v>6953.588235294118</v>
      </c>
      <c r="AX670" s="7">
        <f>AV670/(AR670+AV670+AY670+BB670)</f>
        <v>0.20225055519626059</v>
      </c>
      <c r="AY670" s="4">
        <v>118916</v>
      </c>
      <c r="AZ670" s="4">
        <f>AY670/M670</f>
        <v>6995.0588235294117</v>
      </c>
      <c r="BA670" s="7">
        <f>AY670/(AR670+AV670+AY670+BB670)</f>
        <v>0.20345675970695218</v>
      </c>
      <c r="BB670" s="4">
        <v>140907</v>
      </c>
      <c r="BC670" s="11">
        <f>BB670/(AR670+AV670+AY670+BB670)</f>
        <v>0.24108178579861003</v>
      </c>
      <c r="BD670" s="9">
        <f>BC670+BA670+AX670+AU670</f>
        <v>1</v>
      </c>
      <c r="BE670" s="14">
        <f>(AF670+AH670+AJ670+AL670+AN670+AP670)</f>
        <v>500920</v>
      </c>
      <c r="BF670" s="14">
        <f t="shared" si="50"/>
        <v>-584478</v>
      </c>
      <c r="BG670" s="13">
        <f>(AF670+AH670+AJ670+AL670+AN670+AP670)-(AR670+AV670+AY670+BB670)</f>
        <v>-83558</v>
      </c>
      <c r="BH670" s="13">
        <f t="shared" si="51"/>
        <v>1</v>
      </c>
      <c r="BI670" s="14">
        <f>AF670/W670</f>
        <v>101457</v>
      </c>
      <c r="BJ670" s="14">
        <f>AH670/Y670</f>
        <v>146233</v>
      </c>
      <c r="BK670" s="14">
        <f>AJ670/AA670</f>
        <v>290416.30769230769</v>
      </c>
      <c r="BL670" s="14">
        <f>BI670+BJ670+BK670</f>
        <v>538106.30769230775</v>
      </c>
      <c r="BM670" s="14">
        <f>(AF670/W670)-AF670</f>
        <v>0</v>
      </c>
      <c r="BN670" s="14">
        <f>AH670/Y670-AH670</f>
        <v>0</v>
      </c>
      <c r="BO670" s="14">
        <f>AJ670/AA670-AJ670</f>
        <v>73794.307692307688</v>
      </c>
      <c r="BP670" s="14">
        <f>BG670/S670</f>
        <v>-2.655761130880414E-2</v>
      </c>
      <c r="BQ670" s="14">
        <f>(BG670-CA670)/S670</f>
        <v>-2.5177942279686925E-2</v>
      </c>
      <c r="BR670" s="27">
        <f>BQ670-BP670</f>
        <v>1.3796690291172156E-3</v>
      </c>
      <c r="BS670" s="28">
        <f t="shared" si="52"/>
        <v>2643534</v>
      </c>
      <c r="BT670" s="11">
        <f>BS670/S670</f>
        <v>0.84020618556701032</v>
      </c>
      <c r="BU670" s="14">
        <f>(BE670-AP670)*1/BT670-(BE670-AP670)</f>
        <v>92424.503067484708</v>
      </c>
      <c r="BV670" s="14">
        <f t="shared" si="53"/>
        <v>0.15920963470650532</v>
      </c>
      <c r="BW670" s="27">
        <f>(AR670+AV670+AY670+BB670)/S670</f>
        <v>0.18576724601530945</v>
      </c>
      <c r="BX670" s="13">
        <f>(AF670+AH670+AJ670+AL670+AN670)/N670</f>
        <v>175.37856369541683</v>
      </c>
      <c r="BY670" s="26">
        <f>BX670/K670</f>
        <v>0.18383497242706168</v>
      </c>
      <c r="BZ670" s="11">
        <f>AP670/BE670</f>
        <v>2.9837099736484868E-2</v>
      </c>
      <c r="CA670" s="15">
        <f>-(BM670+BN670+BO670)/M670</f>
        <v>-4340.841628959276</v>
      </c>
      <c r="CB670" s="15">
        <f>BG670-CA670</f>
        <v>-79217.158371040729</v>
      </c>
      <c r="CC670" s="18">
        <f t="shared" si="54"/>
        <v>1</v>
      </c>
      <c r="CD670" s="17">
        <f>(AF670/(AF670+AH670+AJ670))/(X670/(X670+Z670+AB670))</f>
        <v>1.6956406898809422</v>
      </c>
      <c r="CE670" s="19">
        <f>(AH670/(AF670+AH670+AJ670))/(Z670/(X670+Z670+AB670))</f>
        <v>1.2999880307922076</v>
      </c>
      <c r="CF670" s="18">
        <f>(AJ670/(AF670+AH670+AJ670))/(AB670/(X670+Z670+AB670))</f>
        <v>0.74188151889953025</v>
      </c>
      <c r="CG670">
        <f>AH670/Z670</f>
        <v>183.02002503128912</v>
      </c>
      <c r="CH670" s="11">
        <f>BB670/BE670</f>
        <v>0.28129641459714128</v>
      </c>
      <c r="CI670" s="14">
        <f>AY670/V670</f>
        <v>2603.0393113342902</v>
      </c>
      <c r="CJ670" s="14">
        <f>AV670/M670</f>
        <v>6953.588235294118</v>
      </c>
      <c r="CK670" s="17">
        <f>N670/V670</f>
        <v>60.656445993031376</v>
      </c>
      <c r="CL670" s="17">
        <f>(AL670+AN670)/N670</f>
        <v>7.8173944424395527</v>
      </c>
      <c r="CM670" s="14">
        <f>AP670/AC670</f>
        <v>6</v>
      </c>
    </row>
    <row r="671" spans="1:91" x14ac:dyDescent="0.2">
      <c r="A671">
        <v>834</v>
      </c>
      <c r="B671" s="2">
        <v>45200</v>
      </c>
      <c r="C671" s="3" t="s">
        <v>46</v>
      </c>
      <c r="D671" t="s">
        <v>42</v>
      </c>
      <c r="E671" s="3" t="s">
        <v>37</v>
      </c>
      <c r="F671" t="s">
        <v>38</v>
      </c>
      <c r="G671" t="str">
        <f>CONCATENATE(C671,E671)</f>
        <v>GEGLAX</v>
      </c>
      <c r="H671" t="s">
        <v>40</v>
      </c>
      <c r="I671">
        <f>U671/M671</f>
        <v>67.8125</v>
      </c>
      <c r="J671" t="str">
        <f>_xlfn.CONCAT(C671,E671,H671)</f>
        <v>GEGLAXE175</v>
      </c>
      <c r="K671" s="4">
        <v>945</v>
      </c>
      <c r="L671" s="4">
        <f>N671/M671</f>
        <v>59.25</v>
      </c>
      <c r="M671" s="4">
        <v>16</v>
      </c>
      <c r="N671" s="4">
        <v>948</v>
      </c>
      <c r="O671" s="4">
        <f>P671/M671</f>
        <v>9.6875</v>
      </c>
      <c r="P671" s="4">
        <v>155</v>
      </c>
      <c r="Q671" s="4">
        <v>238</v>
      </c>
      <c r="R671" s="4">
        <v>556</v>
      </c>
      <c r="S671" s="4">
        <f>U671*K671</f>
        <v>1025325</v>
      </c>
      <c r="T671" s="7">
        <f>N671/U671</f>
        <v>0.87373271889400916</v>
      </c>
      <c r="U671" s="4">
        <v>1085</v>
      </c>
      <c r="V671" s="4">
        <v>42.298257839721259</v>
      </c>
      <c r="W671" s="7">
        <f>P671/X671</f>
        <v>1</v>
      </c>
      <c r="X671" s="4">
        <v>155</v>
      </c>
      <c r="Y671" s="7">
        <f>Q671/Z671</f>
        <v>0.8530465949820788</v>
      </c>
      <c r="Z671" s="4">
        <v>279</v>
      </c>
      <c r="AA671" s="7">
        <f>R671/AB671</f>
        <v>0.85407066052227343</v>
      </c>
      <c r="AB671" s="4">
        <v>651</v>
      </c>
      <c r="AC671" s="4">
        <v>0</v>
      </c>
      <c r="AD671" s="4" t="e">
        <f>AP671/AC671</f>
        <v>#DIV/0!</v>
      </c>
      <c r="AE671" s="7">
        <f>AF671/(AF671+AH671+AJ671+AL671+AN671+AP671)</f>
        <v>0.23614979712687795</v>
      </c>
      <c r="AF671" s="4">
        <v>43069</v>
      </c>
      <c r="AG671" s="7">
        <f>AH671/(AF671+AH671+AJ671+AL671+AN671+AP671)</f>
        <v>0.23939028402237086</v>
      </c>
      <c r="AH671" s="4">
        <v>43660</v>
      </c>
      <c r="AI671" s="7">
        <f>AJ671/(AF671+AH671+AJ671+AL671+AN671+AP671)</f>
        <v>0.48183463099024015</v>
      </c>
      <c r="AJ671" s="4">
        <v>87877</v>
      </c>
      <c r="AK671" s="7">
        <f>AL671/(AF671+AH671+AJ671+AL671+AN671+AP671)</f>
        <v>2.1301677815549952E-2</v>
      </c>
      <c r="AL671" s="4">
        <v>3885</v>
      </c>
      <c r="AM671" s="7">
        <f>AN671/(AF671+AH671+AJ671+AL671+AN671+AP671)</f>
        <v>2.1323610044961069E-2</v>
      </c>
      <c r="AN671" s="4">
        <v>3889</v>
      </c>
      <c r="AO671" s="7">
        <f>AP671/(AF671+AH671+AJ671+AL671+AN671+AP671)</f>
        <v>0</v>
      </c>
      <c r="AP671" s="4">
        <v>0</v>
      </c>
      <c r="AQ671" s="6">
        <f>AO671+AM671+AK671+AI671+AG671+AE671</f>
        <v>1</v>
      </c>
      <c r="AR671" s="4">
        <v>105586</v>
      </c>
      <c r="AS671" s="4">
        <f>AR671/M671</f>
        <v>6599.125</v>
      </c>
      <c r="AT671" s="4">
        <f>AR671/V671</f>
        <v>2496.2257405515829</v>
      </c>
      <c r="AU671" s="7">
        <f>AR671/(AR671+AV671+AY671+BB671)</f>
        <v>0.38089500550134375</v>
      </c>
      <c r="AV671" s="4">
        <v>50653</v>
      </c>
      <c r="AW671" s="4">
        <f>AV671/M671</f>
        <v>3165.8125</v>
      </c>
      <c r="AX671" s="7">
        <f>AV671/(AR671+AV671+AY671+BB671)</f>
        <v>0.18272758427878286</v>
      </c>
      <c r="AY671" s="4">
        <v>58544</v>
      </c>
      <c r="AZ671" s="4">
        <f>AY671/M671</f>
        <v>3659</v>
      </c>
      <c r="BA671" s="7">
        <f>AY671/(AR671+AV671+AY671+BB671)</f>
        <v>0.21119388178423909</v>
      </c>
      <c r="BB671" s="4">
        <v>62422</v>
      </c>
      <c r="BC671" s="11">
        <f>BB671/(AR671+AV671+AY671+BB671)</f>
        <v>0.22518352843563427</v>
      </c>
      <c r="BD671" s="9">
        <f>BC671+BA671+AX671+AU671</f>
        <v>1</v>
      </c>
      <c r="BE671" s="14">
        <f>(AF671+AH671+AJ671+AL671+AN671+AP671)</f>
        <v>182380</v>
      </c>
      <c r="BF671" s="14">
        <f t="shared" si="50"/>
        <v>-277205</v>
      </c>
      <c r="BG671" s="13">
        <f>(AF671+AH671+AJ671+AL671+AN671+AP671)-(AR671+AV671+AY671+BB671)</f>
        <v>-94825</v>
      </c>
      <c r="BH671" s="13">
        <f t="shared" si="51"/>
        <v>1</v>
      </c>
      <c r="BI671" s="14">
        <f>AF671/W671</f>
        <v>43069</v>
      </c>
      <c r="BJ671" s="14">
        <f>AH671/Y671</f>
        <v>51181.26050420168</v>
      </c>
      <c r="BK671" s="14">
        <f>AJ671/AA671</f>
        <v>102891.95503597122</v>
      </c>
      <c r="BL671" s="14">
        <f>BI671+BJ671+BK671</f>
        <v>197142.21554017288</v>
      </c>
      <c r="BM671" s="14">
        <f>(AF671/W671)-AF671</f>
        <v>0</v>
      </c>
      <c r="BN671" s="14">
        <f>AH671/Y671-AH671</f>
        <v>7521.2605042016803</v>
      </c>
      <c r="BO671" s="14">
        <f>AJ671/AA671-AJ671</f>
        <v>15014.955035971216</v>
      </c>
      <c r="BP671" s="14">
        <f>BG671/S671</f>
        <v>-9.2482871284714607E-2</v>
      </c>
      <c r="BQ671" s="14">
        <f>(BG671-CA671)/S671</f>
        <v>-9.1109147371554566E-2</v>
      </c>
      <c r="BR671" s="27">
        <f>BQ671-BP671</f>
        <v>1.3737239131600409E-3</v>
      </c>
      <c r="BS671" s="28">
        <f t="shared" si="52"/>
        <v>895860</v>
      </c>
      <c r="BT671" s="11">
        <f>BS671/S671</f>
        <v>0.87373271889400916</v>
      </c>
      <c r="BU671" s="14">
        <f>(BE671-AP671)*1/BT671-(BE671-AP671)</f>
        <v>26356.603375527426</v>
      </c>
      <c r="BV671" s="14">
        <f t="shared" si="53"/>
        <v>0.17787530782922489</v>
      </c>
      <c r="BW671" s="27">
        <f>(AR671+AV671+AY671+BB671)/S671</f>
        <v>0.2703581791139395</v>
      </c>
      <c r="BX671" s="13">
        <f>(AF671+AH671+AJ671+AL671+AN671)/N671</f>
        <v>192.38396624472574</v>
      </c>
      <c r="BY671" s="26">
        <f>BX671/K671</f>
        <v>0.20358091666108544</v>
      </c>
      <c r="BZ671" s="11">
        <f>AP671/BE671</f>
        <v>0</v>
      </c>
      <c r="CA671" s="15">
        <f>-(BM671+BN671+BO671)/M671</f>
        <v>-1408.513471260806</v>
      </c>
      <c r="CB671" s="15">
        <f>BG671-CA671</f>
        <v>-93416.486528739188</v>
      </c>
      <c r="CC671" s="18">
        <f t="shared" si="54"/>
        <v>1</v>
      </c>
      <c r="CD671" s="17">
        <f>(AF671/(AF671+AH671+AJ671))/(X671/(X671+Z671+AB671))</f>
        <v>1.7266474233416951</v>
      </c>
      <c r="CE671" s="19">
        <f>(AH671/(AF671+AH671+AJ671))/(Z671/(X671+Z671+AB671))</f>
        <v>0.97241153734057773</v>
      </c>
      <c r="CF671" s="18">
        <f>(AJ671/(AF671+AH671+AJ671))/(AB671/(X671+Z671+AB671))</f>
        <v>0.83881233558220603</v>
      </c>
      <c r="CG671">
        <f>AH671/Z671</f>
        <v>156.48745519713262</v>
      </c>
      <c r="CH671" s="11">
        <f>BB671/BE671</f>
        <v>0.34226340607522754</v>
      </c>
      <c r="CI671" s="14">
        <f>AY671/V671</f>
        <v>1384.0759168341624</v>
      </c>
      <c r="CJ671" s="14">
        <f>AV671/M671</f>
        <v>3165.8125</v>
      </c>
      <c r="CK671" s="17">
        <f>N671/V671</f>
        <v>22.41227058552176</v>
      </c>
      <c r="CL671" s="17">
        <f>(AL671+AN671)/N671</f>
        <v>8.2004219409282708</v>
      </c>
      <c r="CM671" s="14" t="e">
        <f>AP671/AC671</f>
        <v>#DIV/0!</v>
      </c>
    </row>
    <row r="672" spans="1:91" hidden="1" x14ac:dyDescent="0.2">
      <c r="A672">
        <v>565</v>
      </c>
      <c r="B672" s="2">
        <v>44866</v>
      </c>
      <c r="C672" s="3" t="s">
        <v>43</v>
      </c>
      <c r="D672" t="s">
        <v>38</v>
      </c>
      <c r="E672" s="3" t="s">
        <v>41</v>
      </c>
      <c r="F672" t="s">
        <v>42</v>
      </c>
      <c r="G672" t="str">
        <f>CONCATENATE(C672,E672)</f>
        <v>SFOSEA</v>
      </c>
      <c r="H672" t="s">
        <v>48</v>
      </c>
      <c r="I672">
        <f>U672/M672</f>
        <v>190</v>
      </c>
      <c r="J672" t="str">
        <f>_xlfn.CONCAT(C672,E672,H672)</f>
        <v>SFOSEAA321</v>
      </c>
      <c r="K672" s="4">
        <v>679</v>
      </c>
      <c r="L672" s="4">
        <f>N672/M672</f>
        <v>170</v>
      </c>
      <c r="M672" s="4">
        <v>17</v>
      </c>
      <c r="N672" s="4">
        <v>2890</v>
      </c>
      <c r="O672" s="4">
        <f>P672/M672</f>
        <v>25</v>
      </c>
      <c r="P672" s="4">
        <v>425</v>
      </c>
      <c r="Q672" s="4">
        <v>799</v>
      </c>
      <c r="R672" s="4">
        <v>1666</v>
      </c>
      <c r="S672" s="4">
        <f>U672*K672</f>
        <v>2193170</v>
      </c>
      <c r="T672" s="7">
        <f>N672/U672</f>
        <v>0.89473684210526316</v>
      </c>
      <c r="U672" s="4">
        <v>3230</v>
      </c>
      <c r="V672" s="4">
        <v>36.556024808033087</v>
      </c>
      <c r="W672" s="7">
        <f>P672/X672</f>
        <v>1</v>
      </c>
      <c r="X672" s="4">
        <v>425</v>
      </c>
      <c r="Y672" s="7">
        <f>Q672/Z672</f>
        <v>1</v>
      </c>
      <c r="Z672" s="4">
        <v>799</v>
      </c>
      <c r="AA672" s="7">
        <f>R672/AB672</f>
        <v>0.83050847457627119</v>
      </c>
      <c r="AB672" s="4">
        <v>2006</v>
      </c>
      <c r="AC672" s="4">
        <v>10210</v>
      </c>
      <c r="AD672" s="4">
        <f>AP672/AC672</f>
        <v>5</v>
      </c>
      <c r="AE672" s="7">
        <f>AF672/(AF672+AH672+AJ672+AL672+AN672+AP672)</f>
        <v>0.20054852821924601</v>
      </c>
      <c r="AF672" s="4">
        <v>116484</v>
      </c>
      <c r="AG672" s="7">
        <f>AH672/(AF672+AH672+AJ672+AL672+AN672+AP672)</f>
        <v>0.24844919399408086</v>
      </c>
      <c r="AH672" s="4">
        <v>144306</v>
      </c>
      <c r="AI672" s="7">
        <f>AJ672/(AF672+AH672+AJ672+AL672+AN672+AP672)</f>
        <v>0.43157256807965194</v>
      </c>
      <c r="AJ672" s="4">
        <v>250669</v>
      </c>
      <c r="AK672" s="7">
        <f>AL672/(AF672+AH672+AJ672+AL672+AN672+AP672)</f>
        <v>1.719961365432392E-2</v>
      </c>
      <c r="AL672" s="4">
        <v>9990</v>
      </c>
      <c r="AM672" s="7">
        <f>AN672/(AF672+AH672+AJ672+AL672+AN672+AP672)</f>
        <v>1.4338176427748711E-2</v>
      </c>
      <c r="AN672" s="4">
        <v>8328</v>
      </c>
      <c r="AO672" s="7">
        <f>AP672/(AF672+AH672+AJ672+AL672+AN672+AP672)</f>
        <v>8.7891919624948564E-2</v>
      </c>
      <c r="AP672" s="4">
        <v>51050</v>
      </c>
      <c r="AQ672" s="6">
        <f>AO672+AM672+AK672+AI672+AG672+AE672</f>
        <v>1</v>
      </c>
      <c r="AR672" s="4">
        <v>140769</v>
      </c>
      <c r="AS672" s="4">
        <f>AR672/M672</f>
        <v>8280.5294117647063</v>
      </c>
      <c r="AT672" s="4">
        <f>AR672/V672</f>
        <v>3850.7742769959605</v>
      </c>
      <c r="AU672" s="7">
        <f>AR672/(AR672+AV672+AY672+BB672)</f>
        <v>0.29895004650886214</v>
      </c>
      <c r="AV672" s="4">
        <v>105575</v>
      </c>
      <c r="AW672" s="4">
        <f>AV672/M672</f>
        <v>6210.2941176470586</v>
      </c>
      <c r="AX672" s="7">
        <f>AV672/(AR672+AV672+AY672+BB672)</f>
        <v>0.22420881842005785</v>
      </c>
      <c r="AY672" s="4">
        <v>136326</v>
      </c>
      <c r="AZ672" s="4">
        <f>AY672/M672</f>
        <v>8019.1764705882351</v>
      </c>
      <c r="BA672" s="7">
        <f>AY672/(AR672+AV672+AY672+BB672)</f>
        <v>0.28951448145804221</v>
      </c>
      <c r="BB672" s="4">
        <v>88208</v>
      </c>
      <c r="BC672" s="11">
        <f>BB672/(AR672+AV672+AY672+BB672)</f>
        <v>0.18732665361303777</v>
      </c>
      <c r="BD672" s="9">
        <f>BC672+BA672+AX672+AU672</f>
        <v>1</v>
      </c>
      <c r="BE672" s="14">
        <f>(AF672+AH672+AJ672+AL672+AN672+AP672)</f>
        <v>580827</v>
      </c>
      <c r="BF672" s="14">
        <f t="shared" si="50"/>
        <v>-470878</v>
      </c>
      <c r="BG672" s="13">
        <f>(AF672+AH672+AJ672+AL672+AN672+AP672)-(AR672+AV672+AY672+BB672)</f>
        <v>109949</v>
      </c>
      <c r="BH672" s="13">
        <f t="shared" si="51"/>
        <v>0</v>
      </c>
      <c r="BI672" s="14">
        <f>AF672/W672</f>
        <v>116484</v>
      </c>
      <c r="BJ672" s="14">
        <f>AH672/Y672</f>
        <v>144306</v>
      </c>
      <c r="BK672" s="14">
        <f>AJ672/AA672</f>
        <v>301825.93877551018</v>
      </c>
      <c r="BL672" s="14">
        <f>BI672+BJ672+BK672</f>
        <v>562615.93877551018</v>
      </c>
      <c r="BM672" s="14">
        <f>(AF672/W672)-AF672</f>
        <v>0</v>
      </c>
      <c r="BN672" s="14">
        <f>AH672/Y672-AH672</f>
        <v>0</v>
      </c>
      <c r="BO672" s="14">
        <f>AJ672/AA672-AJ672</f>
        <v>51156.938775510178</v>
      </c>
      <c r="BP672" s="14">
        <f>BG672/S672</f>
        <v>5.0132456672305384E-2</v>
      </c>
      <c r="BQ672" s="14">
        <f>(BG672-CA672)/S672</f>
        <v>5.1504548982831737E-2</v>
      </c>
      <c r="BR672" s="27">
        <f>BQ672-BP672</f>
        <v>1.372092310526353E-3</v>
      </c>
      <c r="BS672" s="28">
        <f t="shared" si="52"/>
        <v>1962310</v>
      </c>
      <c r="BT672" s="11">
        <f>BS672/S672</f>
        <v>0.89473684210526316</v>
      </c>
      <c r="BU672" s="14">
        <f>(BE672-AP672)*1/BT672-(BE672-AP672)</f>
        <v>62326.705882352893</v>
      </c>
      <c r="BV672" s="14">
        <f t="shared" si="53"/>
        <v>0.26483446335669375</v>
      </c>
      <c r="BW672" s="27">
        <f>(AR672+AV672+AY672+BB672)/S672</f>
        <v>0.21470200668438835</v>
      </c>
      <c r="BX672" s="13">
        <f>(AF672+AH672+AJ672+AL672+AN672)/N672</f>
        <v>183.31384083044983</v>
      </c>
      <c r="BY672" s="26">
        <f>BX672/K672</f>
        <v>0.26997620151759916</v>
      </c>
      <c r="BZ672" s="11">
        <f>AP672/BE672</f>
        <v>8.7891919624948564E-2</v>
      </c>
      <c r="CA672" s="15">
        <f>-(BM672+BN672+BO672)/M672</f>
        <v>-3009.2316926770691</v>
      </c>
      <c r="CB672" s="15">
        <f>BG672-CA672</f>
        <v>112958.23169267707</v>
      </c>
      <c r="CC672" s="18">
        <f t="shared" si="54"/>
        <v>0</v>
      </c>
      <c r="CD672" s="17">
        <f>(AF672/(AF672+AH672+AJ672))/(X672/(X672+Z672+AB672))</f>
        <v>1.730888301897122</v>
      </c>
      <c r="CE672" s="19">
        <f>(AH672/(AF672+AH672+AJ672))/(Z672/(X672+Z672+AB672))</f>
        <v>1.14058933531537</v>
      </c>
      <c r="CF672" s="18">
        <f>(AJ672/(AF672+AH672+AJ672))/(AB672/(X672+Z672+AB672))</f>
        <v>0.78915333637923357</v>
      </c>
      <c r="CG672">
        <f>AH672/Z672</f>
        <v>180.60826032540675</v>
      </c>
      <c r="CH672" s="11">
        <f>BB672/BE672</f>
        <v>0.15186621834040084</v>
      </c>
      <c r="CI672" s="14">
        <f>AY672/V672</f>
        <v>3729.2348037263268</v>
      </c>
      <c r="CJ672" s="14">
        <f>AV672/M672</f>
        <v>6210.2941176470586</v>
      </c>
      <c r="CK672" s="17">
        <f>N672/V672</f>
        <v>79.056735932757391</v>
      </c>
      <c r="CL672" s="17">
        <f>(AL672+AN672)/N672</f>
        <v>6.3384083044982695</v>
      </c>
      <c r="CM672" s="14">
        <f>AP672/AC672</f>
        <v>5</v>
      </c>
    </row>
    <row r="673" spans="1:91" hidden="1" x14ac:dyDescent="0.2">
      <c r="A673">
        <v>371</v>
      </c>
      <c r="B673" s="2">
        <v>44835</v>
      </c>
      <c r="C673" s="3" t="s">
        <v>43</v>
      </c>
      <c r="D673" t="s">
        <v>38</v>
      </c>
      <c r="E673" s="3" t="s">
        <v>41</v>
      </c>
      <c r="F673" t="s">
        <v>42</v>
      </c>
      <c r="G673" t="str">
        <f>CONCATENATE(C673,E673)</f>
        <v>SFOSEA</v>
      </c>
      <c r="H673" t="s">
        <v>47</v>
      </c>
      <c r="I673">
        <f>U673/M673</f>
        <v>148.63636363636363</v>
      </c>
      <c r="J673" t="str">
        <f>_xlfn.CONCAT(C673,E673,H673)</f>
        <v>SFOSEAA320</v>
      </c>
      <c r="K673" s="4">
        <v>679</v>
      </c>
      <c r="L673" s="4">
        <f>N673/M673</f>
        <v>103.74545454545455</v>
      </c>
      <c r="M673" s="4">
        <v>55</v>
      </c>
      <c r="N673" s="4">
        <v>5706</v>
      </c>
      <c r="O673" s="4">
        <f>P673/M673</f>
        <v>15.181818181818182</v>
      </c>
      <c r="P673" s="4">
        <v>835</v>
      </c>
      <c r="Q673" s="4">
        <v>1544</v>
      </c>
      <c r="R673" s="4">
        <v>3327</v>
      </c>
      <c r="S673" s="4">
        <f>U673*K673</f>
        <v>5550825</v>
      </c>
      <c r="T673" s="7">
        <f>N673/U673</f>
        <v>0.69798165137614676</v>
      </c>
      <c r="U673" s="4">
        <v>8175</v>
      </c>
      <c r="V673" s="4">
        <v>117.19431482575312</v>
      </c>
      <c r="W673" s="7">
        <f>P673/X673</f>
        <v>0.76605504587155959</v>
      </c>
      <c r="X673" s="4">
        <v>1090</v>
      </c>
      <c r="Y673" s="7">
        <f>Q673/Z673</f>
        <v>0.76549330689142292</v>
      </c>
      <c r="Z673" s="4">
        <v>2017</v>
      </c>
      <c r="AA673" s="7">
        <f>R673/AB673</f>
        <v>0.65634247386072209</v>
      </c>
      <c r="AB673" s="4">
        <v>5069</v>
      </c>
      <c r="AC673" s="4">
        <v>16209</v>
      </c>
      <c r="AD673" s="4">
        <f>AP673/AC673</f>
        <v>4.9998766117588991</v>
      </c>
      <c r="AE673" s="7">
        <f>AF673/(AF673+AH673+AJ673+AL673+AN673+AP673)</f>
        <v>0.20632957373814381</v>
      </c>
      <c r="AF673" s="4">
        <v>230042</v>
      </c>
      <c r="AG673" s="7">
        <f>AH673/(AF673+AH673+AJ673+AL673+AN673+AP673)</f>
        <v>0.23256272843464806</v>
      </c>
      <c r="AH673" s="4">
        <v>259290</v>
      </c>
      <c r="AI673" s="7">
        <f>AJ673/(AF673+AH673+AJ673+AL673+AN673+AP673)</f>
        <v>0.4585752404870283</v>
      </c>
      <c r="AJ673" s="4">
        <v>511277</v>
      </c>
      <c r="AK673" s="7">
        <f>AL673/(AF673+AH673+AJ673+AL673+AN673+AP673)</f>
        <v>1.7907034105433102E-2</v>
      </c>
      <c r="AL673" s="4">
        <v>19965</v>
      </c>
      <c r="AM673" s="7">
        <f>AN673/(AF673+AH673+AJ673+AL673+AN673+AP673)</f>
        <v>1.1936228894320246E-2</v>
      </c>
      <c r="AN673" s="4">
        <v>13308</v>
      </c>
      <c r="AO673" s="7">
        <f>AP673/(AF673+AH673+AJ673+AL673+AN673+AP673)</f>
        <v>7.2689194340426491E-2</v>
      </c>
      <c r="AP673" s="4">
        <v>81043</v>
      </c>
      <c r="AQ673" s="6">
        <f>AO673+AM673+AK673+AI673+AG673+AE673</f>
        <v>1</v>
      </c>
      <c r="AR673" s="4">
        <v>423620</v>
      </c>
      <c r="AS673" s="4">
        <f>AR673/M673</f>
        <v>7702.181818181818</v>
      </c>
      <c r="AT673" s="4">
        <f>AR673/V673</f>
        <v>3614.6804615040137</v>
      </c>
      <c r="AU673" s="7">
        <f>AR673/(AR673+AV673+AY673+BB673)</f>
        <v>0.30530995136604616</v>
      </c>
      <c r="AV673" s="4">
        <v>280254</v>
      </c>
      <c r="AW673" s="4">
        <f>AV673/M673</f>
        <v>5095.5272727272732</v>
      </c>
      <c r="AX673" s="7">
        <f>AV673/(AR673+AV673+AY673+BB673)</f>
        <v>0.20198370027416057</v>
      </c>
      <c r="AY673" s="4">
        <v>401863</v>
      </c>
      <c r="AZ673" s="4">
        <f>AY673/M673</f>
        <v>7306.6</v>
      </c>
      <c r="BA673" s="7">
        <f>AY673/(AR673+AV673+AY673+BB673)</f>
        <v>0.2896293210561669</v>
      </c>
      <c r="BB673" s="4">
        <v>281771</v>
      </c>
      <c r="BC673" s="11">
        <f>BB673/(AR673+AV673+AY673+BB673)</f>
        <v>0.20307702730362637</v>
      </c>
      <c r="BD673" s="9">
        <f>BC673+BA673+AX673+AU673</f>
        <v>1</v>
      </c>
      <c r="BE673" s="14">
        <f>(AF673+AH673+AJ673+AL673+AN673+AP673)</f>
        <v>1114925</v>
      </c>
      <c r="BF673" s="14">
        <f t="shared" si="50"/>
        <v>-1387508</v>
      </c>
      <c r="BG673" s="13">
        <f>(AF673+AH673+AJ673+AL673+AN673+AP673)-(AR673+AV673+AY673+BB673)</f>
        <v>-272583</v>
      </c>
      <c r="BH673" s="13">
        <f t="shared" si="51"/>
        <v>1</v>
      </c>
      <c r="BI673" s="14">
        <f>AF673/W673</f>
        <v>300294.34730538924</v>
      </c>
      <c r="BJ673" s="14">
        <f>AH673/Y673</f>
        <v>338722.75259067357</v>
      </c>
      <c r="BK673" s="14">
        <f>AJ673/AA673</f>
        <v>778978.99398857821</v>
      </c>
      <c r="BL673" s="14">
        <f>BI673+BJ673+BK673</f>
        <v>1417996.0938846411</v>
      </c>
      <c r="BM673" s="14">
        <f>(AF673/W673)-AF673</f>
        <v>70252.347305389238</v>
      </c>
      <c r="BN673" s="14">
        <f>AH673/Y673-AH673</f>
        <v>79432.752590673568</v>
      </c>
      <c r="BO673" s="14">
        <f>AJ673/AA673-AJ673</f>
        <v>267701.99398857821</v>
      </c>
      <c r="BP673" s="14">
        <f>BG673/S673</f>
        <v>-4.9106754401372771E-2</v>
      </c>
      <c r="BQ673" s="14">
        <f>(BG673-CA673)/S673</f>
        <v>-4.7739596140673142E-2</v>
      </c>
      <c r="BR673" s="27">
        <f>BQ673-BP673</f>
        <v>1.3671582606996288E-3</v>
      </c>
      <c r="BS673" s="28">
        <f t="shared" si="52"/>
        <v>3874374</v>
      </c>
      <c r="BT673" s="11">
        <f>BS673/S673</f>
        <v>0.69798165137614676</v>
      </c>
      <c r="BU673" s="14">
        <f>(BE673-AP673)*1/BT673-(BE673-AP673)</f>
        <v>447363.24185068347</v>
      </c>
      <c r="BV673" s="14">
        <f t="shared" si="53"/>
        <v>0.20085753018695418</v>
      </c>
      <c r="BW673" s="27">
        <f>(AR673+AV673+AY673+BB673)/S673</f>
        <v>0.24996428458832695</v>
      </c>
      <c r="BX673" s="13">
        <f>(AF673+AH673+AJ673+AL673+AN673)/N673</f>
        <v>181.19207851384508</v>
      </c>
      <c r="BY673" s="26">
        <f>BX673/K673</f>
        <v>0.26685136747252586</v>
      </c>
      <c r="BZ673" s="11">
        <f>AP673/BE673</f>
        <v>7.2689194340426491E-2</v>
      </c>
      <c r="CA673" s="15">
        <f>-(BM673+BN673+BO673)/M673</f>
        <v>-7588.8562524480185</v>
      </c>
      <c r="CB673" s="15">
        <f>BG673-CA673</f>
        <v>-264994.14374755201</v>
      </c>
      <c r="CC673" s="18">
        <f t="shared" si="54"/>
        <v>1</v>
      </c>
      <c r="CD673" s="17">
        <f>(AF673/(AF673+AH673+AJ673))/(X673/(X673+Z673+AB673))</f>
        <v>1.7244758419186934</v>
      </c>
      <c r="CE673" s="19">
        <f>(AH673/(AF673+AH673+AJ673))/(Z673/(X673+Z673+AB673))</f>
        <v>1.0504039529762765</v>
      </c>
      <c r="CF673" s="18">
        <f>(AJ673/(AF673+AH673+AJ673))/(AB673/(X673+Z673+AB673))</f>
        <v>0.82415793236446522</v>
      </c>
      <c r="CG673">
        <f>AH673/Z673</f>
        <v>128.55230540406544</v>
      </c>
      <c r="CH673" s="11">
        <f>BB673/BE673</f>
        <v>0.25272641657510597</v>
      </c>
      <c r="CI673" s="14">
        <f>AY673/V673</f>
        <v>3429.0315242467013</v>
      </c>
      <c r="CJ673" s="14">
        <f>AV673/M673</f>
        <v>5095.5272727272732</v>
      </c>
      <c r="CK673" s="17">
        <f>N673/V673</f>
        <v>48.688368616547621</v>
      </c>
      <c r="CL673" s="17">
        <f>(AL673+AN673)/N673</f>
        <v>5.8312302839116716</v>
      </c>
      <c r="CM673" s="14">
        <f>AP673/AC673</f>
        <v>4.9998766117588991</v>
      </c>
    </row>
    <row r="674" spans="1:91" hidden="1" x14ac:dyDescent="0.2">
      <c r="A674">
        <v>799</v>
      </c>
      <c r="B674" s="2">
        <v>45170</v>
      </c>
      <c r="C674" s="3" t="s">
        <v>57</v>
      </c>
      <c r="D674" t="s">
        <v>56</v>
      </c>
      <c r="E674" s="3" t="s">
        <v>43</v>
      </c>
      <c r="F674" t="s">
        <v>38</v>
      </c>
      <c r="G674" t="str">
        <f>CONCATENATE(C674,E674)</f>
        <v>YYCSFO</v>
      </c>
      <c r="H674" t="s">
        <v>31</v>
      </c>
      <c r="I674">
        <f>U674/M674</f>
        <v>171.95238095238096</v>
      </c>
      <c r="J674" t="str">
        <f>_xlfn.CONCAT(C674,E674,H674)</f>
        <v>YYCSFO737-800</v>
      </c>
      <c r="K674" s="4">
        <v>1018</v>
      </c>
      <c r="L674" s="4">
        <f>N674/M674</f>
        <v>154.0952380952381</v>
      </c>
      <c r="M674" s="4">
        <v>21</v>
      </c>
      <c r="N674" s="4">
        <v>3236</v>
      </c>
      <c r="O674" s="4">
        <f>P674/M674</f>
        <v>20.761904761904763</v>
      </c>
      <c r="P674" s="4">
        <v>436</v>
      </c>
      <c r="Q674" s="4">
        <v>637</v>
      </c>
      <c r="R674" s="4">
        <v>2164</v>
      </c>
      <c r="S674" s="4">
        <f>U674*K674</f>
        <v>3675998</v>
      </c>
      <c r="T674" s="7">
        <f>N674/U674</f>
        <v>0.89615065078925504</v>
      </c>
      <c r="U674" s="4">
        <v>3611</v>
      </c>
      <c r="V674" s="4">
        <v>14.156160586552216</v>
      </c>
      <c r="W674" s="7">
        <f>P674/X674</f>
        <v>1</v>
      </c>
      <c r="X674" s="4">
        <v>436</v>
      </c>
      <c r="Y674" s="7">
        <f>Q674/Z674</f>
        <v>0.76746987951807233</v>
      </c>
      <c r="Z674" s="4">
        <v>830</v>
      </c>
      <c r="AA674" s="7">
        <f>R674/AB674</f>
        <v>0.92281449893390188</v>
      </c>
      <c r="AB674" s="4">
        <v>2345</v>
      </c>
      <c r="AC674" s="4">
        <v>0</v>
      </c>
      <c r="AD674" s="4" t="e">
        <f>AP674/AC674</f>
        <v>#DIV/0!</v>
      </c>
      <c r="AE674" s="7">
        <f>AF674/(AF674+AH674+AJ674+AL674+AN674+AP674)</f>
        <v>0.23792072873985462</v>
      </c>
      <c r="AF674" s="4">
        <v>242485</v>
      </c>
      <c r="AG674" s="7">
        <f>AH674/(AF674+AH674+AJ674+AL674+AN674+AP674)</f>
        <v>0.19210270176925853</v>
      </c>
      <c r="AH674" s="4">
        <v>195788</v>
      </c>
      <c r="AI674" s="7">
        <f>AJ674/(AF674+AH674+AJ674+AL674+AN674+AP674)</f>
        <v>0.54024395987378138</v>
      </c>
      <c r="AJ674" s="4">
        <v>550608</v>
      </c>
      <c r="AK674" s="7">
        <f>AL674/(AF674+AH674+AJ674+AL674+AN674+AP674)</f>
        <v>1.486973892839762E-2</v>
      </c>
      <c r="AL674" s="4">
        <v>15155</v>
      </c>
      <c r="AM674" s="7">
        <f>AN674/(AF674+AH674+AJ674+AL674+AN674+AP674)</f>
        <v>1.4862870688707829E-2</v>
      </c>
      <c r="AN674" s="4">
        <v>15148</v>
      </c>
      <c r="AO674" s="7">
        <f>AP674/(AF674+AH674+AJ674+AL674+AN674+AP674)</f>
        <v>0</v>
      </c>
      <c r="AP674" s="4">
        <v>0</v>
      </c>
      <c r="AQ674" s="6">
        <f>AO674+AM674+AK674+AI674+AG674+AE674</f>
        <v>1</v>
      </c>
      <c r="AR674" s="4">
        <v>58862</v>
      </c>
      <c r="AS674" s="4">
        <f>AR674/M674</f>
        <v>2802.9523809523807</v>
      </c>
      <c r="AT674" s="4">
        <f>AR674/V674</f>
        <v>4158.0483380441819</v>
      </c>
      <c r="AU674" s="7">
        <f>AR674/(AR674+AV674+AY674+BB674)</f>
        <v>0.2296121769116144</v>
      </c>
      <c r="AV674" s="4">
        <v>121731</v>
      </c>
      <c r="AW674" s="4">
        <f>AV674/M674</f>
        <v>5796.7142857142853</v>
      </c>
      <c r="AX674" s="7">
        <f>AV674/(AR674+AV674+AY674+BB674)</f>
        <v>0.47485508320525521</v>
      </c>
      <c r="AY674" s="4">
        <v>31821</v>
      </c>
      <c r="AZ674" s="4">
        <f>AY674/M674</f>
        <v>1515.2857142857142</v>
      </c>
      <c r="BA674" s="7">
        <f>AY674/(AR674+AV674+AY674+BB674)</f>
        <v>0.12412913393198467</v>
      </c>
      <c r="BB674" s="4">
        <v>43940</v>
      </c>
      <c r="BC674" s="11">
        <f>BB674/(AR674+AV674+AY674+BB674)</f>
        <v>0.17140360595114568</v>
      </c>
      <c r="BD674" s="9">
        <f>BC674+BA674+AX674+AU674</f>
        <v>1</v>
      </c>
      <c r="BE674" s="14">
        <f>(AF674+AH674+AJ674+AL674+AN674+AP674)</f>
        <v>1019184</v>
      </c>
      <c r="BF674" s="14">
        <f t="shared" si="50"/>
        <v>-256354</v>
      </c>
      <c r="BG674" s="13">
        <f>(AF674+AH674+AJ674+AL674+AN674+AP674)-(AR674+AV674+AY674+BB674)</f>
        <v>762830</v>
      </c>
      <c r="BH674" s="13">
        <f t="shared" si="51"/>
        <v>0</v>
      </c>
      <c r="BI674" s="14">
        <f>AF674/W674</f>
        <v>242485</v>
      </c>
      <c r="BJ674" s="14">
        <f>AH674/Y674</f>
        <v>255108.3830455259</v>
      </c>
      <c r="BK674" s="14">
        <f>AJ674/AA674</f>
        <v>596661.6266173753</v>
      </c>
      <c r="BL674" s="14">
        <f>BI674+BJ674+BK674</f>
        <v>1094255.0096629011</v>
      </c>
      <c r="BM674" s="14">
        <f>(AF674/W674)-AF674</f>
        <v>0</v>
      </c>
      <c r="BN674" s="14">
        <f>AH674/Y674-AH674</f>
        <v>59320.383045525901</v>
      </c>
      <c r="BO674" s="14">
        <f>AJ674/AA674-AJ674</f>
        <v>46053.626617375296</v>
      </c>
      <c r="BP674" s="14">
        <f>BG674/S674</f>
        <v>0.20751643499261968</v>
      </c>
      <c r="BQ674" s="14">
        <f>(BG674-CA674)/S674</f>
        <v>0.20888145477335615</v>
      </c>
      <c r="BR674" s="27">
        <f>BQ674-BP674</f>
        <v>1.3650197807364706E-3</v>
      </c>
      <c r="BS674" s="28">
        <f t="shared" si="52"/>
        <v>3294248</v>
      </c>
      <c r="BT674" s="11">
        <f>BS674/S674</f>
        <v>0.89615065078925504</v>
      </c>
      <c r="BU674" s="14">
        <f>(BE674-AP674)*1/BT674-(BE674-AP674)</f>
        <v>118106.92212608154</v>
      </c>
      <c r="BV674" s="14">
        <f t="shared" si="53"/>
        <v>0.27725368729798006</v>
      </c>
      <c r="BW674" s="27">
        <f>(AR674+AV674+AY674+BB674)/S674</f>
        <v>6.9737252305360334E-2</v>
      </c>
      <c r="BX674" s="13">
        <f>(AF674+AH674+AJ674+AL674+AN674)/N674</f>
        <v>314.95179233621758</v>
      </c>
      <c r="BY674" s="26">
        <f>BX674/K674</f>
        <v>0.30938290013380904</v>
      </c>
      <c r="BZ674" s="11">
        <f>AP674/BE674</f>
        <v>0</v>
      </c>
      <c r="CA674" s="15">
        <f>-(BM674+BN674+BO674)/M674</f>
        <v>-5017.8099839476763</v>
      </c>
      <c r="CB674" s="15">
        <f>BG674-CA674</f>
        <v>767847.80998394766</v>
      </c>
      <c r="CC674" s="18">
        <f t="shared" si="54"/>
        <v>0</v>
      </c>
      <c r="CD674" s="17">
        <f>(AF674/(AF674+AH674+AJ674))/(X674/(X674+Z674+AB674))</f>
        <v>2.0308686946117183</v>
      </c>
      <c r="CE674" s="19">
        <f>(AH674/(AF674+AH674+AJ674))/(Z674/(X674+Z674+AB674))</f>
        <v>0.86137335491157507</v>
      </c>
      <c r="CF674" s="18">
        <f>(AJ674/(AF674+AH674+AJ674))/(AB674/(X674+Z674+AB674))</f>
        <v>0.85739930258963071</v>
      </c>
      <c r="CG674">
        <f>AH674/Z674</f>
        <v>235.88915662650604</v>
      </c>
      <c r="CH674" s="11">
        <f>BB674/BE674</f>
        <v>4.311292170991695E-2</v>
      </c>
      <c r="CI674" s="14">
        <f>AY674/V674</f>
        <v>2247.8552574649848</v>
      </c>
      <c r="CJ674" s="14">
        <f>AV674/M674</f>
        <v>5796.7142857142853</v>
      </c>
      <c r="CK674" s="17">
        <f>N674/V674</f>
        <v>228.59305531431099</v>
      </c>
      <c r="CL674" s="17">
        <f>(AL674+AN674)/N674</f>
        <v>9.3643386897404195</v>
      </c>
      <c r="CM674" s="14" t="e">
        <f>AP674/AC674</f>
        <v>#DIV/0!</v>
      </c>
    </row>
    <row r="675" spans="1:91" hidden="1" x14ac:dyDescent="0.2">
      <c r="A675">
        <v>677</v>
      </c>
      <c r="B675" s="2">
        <v>45170</v>
      </c>
      <c r="C675" s="3" t="s">
        <v>37</v>
      </c>
      <c r="D675" t="s">
        <v>38</v>
      </c>
      <c r="E675" s="3" t="s">
        <v>41</v>
      </c>
      <c r="F675" t="s">
        <v>42</v>
      </c>
      <c r="G675" t="str">
        <f>CONCATENATE(C675,E675)</f>
        <v>LAXSEA</v>
      </c>
      <c r="H675" t="s">
        <v>47</v>
      </c>
      <c r="I675">
        <f>U675/M675</f>
        <v>160.66666666666666</v>
      </c>
      <c r="J675" t="str">
        <f>_xlfn.CONCAT(C675,E675,H675)</f>
        <v>LAXSEAA320</v>
      </c>
      <c r="K675" s="4">
        <v>954</v>
      </c>
      <c r="L675" s="4">
        <f>N675/M675</f>
        <v>120.46666666666667</v>
      </c>
      <c r="M675" s="4">
        <v>30</v>
      </c>
      <c r="N675" s="4">
        <v>3614</v>
      </c>
      <c r="O675" s="4">
        <f>P675/M675</f>
        <v>19.833333333333332</v>
      </c>
      <c r="P675" s="4">
        <v>595</v>
      </c>
      <c r="Q675" s="4">
        <v>866</v>
      </c>
      <c r="R675" s="4">
        <v>2154</v>
      </c>
      <c r="S675" s="4">
        <f>U675*K675</f>
        <v>4598280</v>
      </c>
      <c r="T675" s="7">
        <f>N675/U675</f>
        <v>0.74979253112033195</v>
      </c>
      <c r="U675" s="4">
        <v>4820</v>
      </c>
      <c r="V675" s="4">
        <v>82.778387721238929</v>
      </c>
      <c r="W675" s="7">
        <f>P675/X675</f>
        <v>1</v>
      </c>
      <c r="X675" s="4">
        <v>595</v>
      </c>
      <c r="Y675" s="7">
        <f>Q675/Z675</f>
        <v>0.78655767484105354</v>
      </c>
      <c r="Z675" s="4">
        <v>1101</v>
      </c>
      <c r="AA675" s="7">
        <f>R675/AB675</f>
        <v>0.68950064020486557</v>
      </c>
      <c r="AB675" s="4">
        <v>3124</v>
      </c>
      <c r="AC675" s="4">
        <v>0</v>
      </c>
      <c r="AD675" s="4" t="e">
        <f>AP675/AC675</f>
        <v>#DIV/0!</v>
      </c>
      <c r="AE675" s="7">
        <f>AF675/(AF675+AH675+AJ675+AL675+AN675+AP675)</f>
        <v>0.25049261639048587</v>
      </c>
      <c r="AF675" s="4">
        <v>166659</v>
      </c>
      <c r="AG675" s="7">
        <f>AH675/(AF675+AH675+AJ675+AL675+AN675+AP675)</f>
        <v>0.21945214744673655</v>
      </c>
      <c r="AH675" s="4">
        <v>146007</v>
      </c>
      <c r="AI675" s="7">
        <f>AJ675/(AF675+AH675+AJ675+AL675+AN675+AP675)</f>
        <v>0.49446060196144742</v>
      </c>
      <c r="AJ675" s="4">
        <v>328977</v>
      </c>
      <c r="AK675" s="7">
        <f>AL675/(AF675+AH675+AJ675+AL675+AN675+AP675)</f>
        <v>2.26475782512306E-2</v>
      </c>
      <c r="AL675" s="4">
        <v>15068</v>
      </c>
      <c r="AM675" s="7">
        <f>AN675/(AF675+AH675+AJ675+AL675+AN675+AP675)</f>
        <v>1.2947055950099576E-2</v>
      </c>
      <c r="AN675" s="4">
        <v>8614</v>
      </c>
      <c r="AO675" s="7">
        <f>AP675/(AF675+AH675+AJ675+AL675+AN675+AP675)</f>
        <v>0</v>
      </c>
      <c r="AP675" s="4">
        <v>0</v>
      </c>
      <c r="AQ675" s="6">
        <f>AO675+AM675+AK675+AI675+AG675+AE675</f>
        <v>1</v>
      </c>
      <c r="AR675" s="4">
        <v>340406</v>
      </c>
      <c r="AS675" s="4">
        <f>AR675/M675</f>
        <v>11346.866666666667</v>
      </c>
      <c r="AT675" s="4">
        <f>AR675/V675</f>
        <v>4112.2569473850726</v>
      </c>
      <c r="AU675" s="7">
        <f>AR675/(AR675+AV675+AY675+BB675)</f>
        <v>0.35217425490179849</v>
      </c>
      <c r="AV675" s="4">
        <v>171323</v>
      </c>
      <c r="AW675" s="4">
        <f>AV675/M675</f>
        <v>5710.7666666666664</v>
      </c>
      <c r="AX675" s="7">
        <f>AV675/(AR675+AV675+AY675+BB675)</f>
        <v>0.17724584723107356</v>
      </c>
      <c r="AY675" s="4">
        <v>197462</v>
      </c>
      <c r="AZ675" s="4">
        <f>AY675/M675</f>
        <v>6582.0666666666666</v>
      </c>
      <c r="BA675" s="7">
        <f>AY675/(AR675+AV675+AY675+BB675)</f>
        <v>0.20428850467212367</v>
      </c>
      <c r="BB675" s="4">
        <v>257393</v>
      </c>
      <c r="BC675" s="11">
        <f>BB675/(AR675+AV675+AY675+BB675)</f>
        <v>0.26629139319500428</v>
      </c>
      <c r="BD675" s="9">
        <f>BC675+BA675+AX675+AU675</f>
        <v>1</v>
      </c>
      <c r="BE675" s="14">
        <f>(AF675+AH675+AJ675+AL675+AN675+AP675)</f>
        <v>665325</v>
      </c>
      <c r="BF675" s="14">
        <f t="shared" si="50"/>
        <v>-966584</v>
      </c>
      <c r="BG675" s="13">
        <f>(AF675+AH675+AJ675+AL675+AN675+AP675)-(AR675+AV675+AY675+BB675)</f>
        <v>-301259</v>
      </c>
      <c r="BH675" s="13">
        <f t="shared" si="51"/>
        <v>1</v>
      </c>
      <c r="BI675" s="14">
        <f>AF675/W675</f>
        <v>166659</v>
      </c>
      <c r="BJ675" s="14">
        <f>AH675/Y675</f>
        <v>185627.83718244804</v>
      </c>
      <c r="BK675" s="14">
        <f>AJ675/AA675</f>
        <v>477123.55988857936</v>
      </c>
      <c r="BL675" s="14">
        <f>BI675+BJ675+BK675</f>
        <v>829410.39707102743</v>
      </c>
      <c r="BM675" s="14">
        <f>(AF675/W675)-AF675</f>
        <v>0</v>
      </c>
      <c r="BN675" s="14">
        <f>AH675/Y675-AH675</f>
        <v>39620.837182448042</v>
      </c>
      <c r="BO675" s="14">
        <f>AJ675/AA675-AJ675</f>
        <v>148146.55988857936</v>
      </c>
      <c r="BP675" s="14">
        <f>BG675/S675</f>
        <v>-6.5515584087963319E-2</v>
      </c>
      <c r="BQ675" s="14">
        <f>(BG675-CA675)/S675</f>
        <v>-6.4154441827009023E-2</v>
      </c>
      <c r="BR675" s="27">
        <f>BQ675-BP675</f>
        <v>1.3611422609542956E-3</v>
      </c>
      <c r="BS675" s="28">
        <f t="shared" si="52"/>
        <v>3447756</v>
      </c>
      <c r="BT675" s="11">
        <f>BS675/S675</f>
        <v>0.74979253112033195</v>
      </c>
      <c r="BU675" s="14">
        <f>(BE675-AP675)*1/BT675-(BE675-AP675)</f>
        <v>222020.46209186502</v>
      </c>
      <c r="BV675" s="14">
        <f t="shared" si="53"/>
        <v>0.144689971032647</v>
      </c>
      <c r="BW675" s="27">
        <f>(AR675+AV675+AY675+BB675)/S675</f>
        <v>0.21020555512061032</v>
      </c>
      <c r="BX675" s="13">
        <f>(AF675+AH675+AJ675+AL675+AN675)/N675</f>
        <v>184.09656889872718</v>
      </c>
      <c r="BY675" s="26">
        <f>BX675/K675</f>
        <v>0.19297334266113961</v>
      </c>
      <c r="BZ675" s="11">
        <f>AP675/BE675</f>
        <v>0</v>
      </c>
      <c r="CA675" s="15">
        <f>-(BM675+BN675+BO675)/M675</f>
        <v>-6258.913235700913</v>
      </c>
      <c r="CB675" s="15">
        <f>BG675-CA675</f>
        <v>-295000.08676429908</v>
      </c>
      <c r="CC675" s="18">
        <f t="shared" si="54"/>
        <v>1</v>
      </c>
      <c r="CD675" s="17">
        <f>(AF675/(AF675+AH675+AJ675))/(X675/(X675+Z675+AB675))</f>
        <v>2.1040951893495792</v>
      </c>
      <c r="CE675" s="19">
        <f>(AH675/(AF675+AH675+AJ675))/(Z675/(X675+Z675+AB675))</f>
        <v>0.99618485804712997</v>
      </c>
      <c r="CF675" s="18">
        <f>(AJ675/(AF675+AH675+AJ675))/(AB675/(X675+Z675+AB675))</f>
        <v>0.79105756518153347</v>
      </c>
      <c r="CG675">
        <f>AH675/Z675</f>
        <v>132.61307901907358</v>
      </c>
      <c r="CH675" s="11">
        <f>BB675/BE675</f>
        <v>0.38686807199488971</v>
      </c>
      <c r="CI675" s="14">
        <f>AY675/V675</f>
        <v>2385.4294029616144</v>
      </c>
      <c r="CJ675" s="14">
        <f>AV675/M675</f>
        <v>5710.7666666666664</v>
      </c>
      <c r="CK675" s="17">
        <f>N675/V675</f>
        <v>43.658738705691597</v>
      </c>
      <c r="CL675" s="17">
        <f>(AL675+AN675)/N675</f>
        <v>6.5528500276701713</v>
      </c>
      <c r="CM675" s="14" t="e">
        <f>AP675/AC675</f>
        <v>#DIV/0!</v>
      </c>
    </row>
    <row r="676" spans="1:91" hidden="1" x14ac:dyDescent="0.2">
      <c r="A676">
        <v>792</v>
      </c>
      <c r="B676" s="2">
        <v>45170</v>
      </c>
      <c r="C676" s="3" t="s">
        <v>53</v>
      </c>
      <c r="D676" t="s">
        <v>54</v>
      </c>
      <c r="E676" s="3" t="s">
        <v>43</v>
      </c>
      <c r="F676" t="s">
        <v>38</v>
      </c>
      <c r="G676" t="str">
        <f>CONCATENATE(C676,E676)</f>
        <v>YVRSFO</v>
      </c>
      <c r="H676" t="s">
        <v>35</v>
      </c>
      <c r="I676">
        <f>U676/M676</f>
        <v>179</v>
      </c>
      <c r="J676" t="str">
        <f>_xlfn.CONCAT(C676,E676,H676)</f>
        <v>YVRSFO737-Max 9</v>
      </c>
      <c r="K676" s="4">
        <v>800</v>
      </c>
      <c r="L676" s="4">
        <f>N676/M676</f>
        <v>164.38888888888889</v>
      </c>
      <c r="M676" s="4">
        <v>18</v>
      </c>
      <c r="N676" s="4">
        <v>2959</v>
      </c>
      <c r="O676" s="4">
        <f>P676/M676</f>
        <v>23</v>
      </c>
      <c r="P676" s="4">
        <v>414</v>
      </c>
      <c r="Q676" s="4">
        <v>631</v>
      </c>
      <c r="R676" s="4">
        <v>1914</v>
      </c>
      <c r="S676" s="4">
        <f>U676*K676</f>
        <v>2577600</v>
      </c>
      <c r="T676" s="7">
        <f>N676/U676</f>
        <v>0.91837368094351335</v>
      </c>
      <c r="U676" s="4">
        <v>3222</v>
      </c>
      <c r="V676" s="4">
        <v>18.982672233820459</v>
      </c>
      <c r="W676" s="7">
        <f>P676/X676</f>
        <v>1</v>
      </c>
      <c r="X676" s="4">
        <v>414</v>
      </c>
      <c r="Y676" s="7">
        <f>Q676/Z676</f>
        <v>0.81524547803617575</v>
      </c>
      <c r="Z676" s="4">
        <v>774</v>
      </c>
      <c r="AA676" s="7">
        <f>R676/AB676</f>
        <v>0.94100294985250732</v>
      </c>
      <c r="AB676" s="4">
        <v>2034</v>
      </c>
      <c r="AC676" s="4">
        <v>1701</v>
      </c>
      <c r="AD676" s="4">
        <f>AP676/AC676</f>
        <v>5.9982363315696645</v>
      </c>
      <c r="AE676" s="7">
        <f>AF676/(AF676+AH676+AJ676+AL676+AN676+AP676)</f>
        <v>0.23350196334101417</v>
      </c>
      <c r="AF676" s="4">
        <v>187673</v>
      </c>
      <c r="AG676" s="7">
        <f>AH676/(AF676+AH676+AJ676+AL676+AN676+AP676)</f>
        <v>0.19835591963490318</v>
      </c>
      <c r="AH676" s="4">
        <v>159425</v>
      </c>
      <c r="AI676" s="7">
        <f>AJ676/(AF676+AH676+AJ676+AL676+AN676+AP676)</f>
        <v>0.53162496951720228</v>
      </c>
      <c r="AJ676" s="4">
        <v>427284</v>
      </c>
      <c r="AK676" s="7">
        <f>AL676/(AF676+AH676+AJ676+AL676+AN676+AP676)</f>
        <v>1.6678445053823911E-2</v>
      </c>
      <c r="AL676" s="4">
        <v>13405</v>
      </c>
      <c r="AM676" s="7">
        <f>AN676/(AF676+AH676+AJ676+AL676+AN676+AP676)</f>
        <v>7.1441724355879822E-3</v>
      </c>
      <c r="AN676" s="4">
        <v>5742</v>
      </c>
      <c r="AO676" s="7">
        <f>AP676/(AF676+AH676+AJ676+AL676+AN676+AP676)</f>
        <v>1.269453001746851E-2</v>
      </c>
      <c r="AP676" s="4">
        <v>10203</v>
      </c>
      <c r="AQ676" s="6">
        <f>AO676+AM676+AK676+AI676+AG676+AE676</f>
        <v>1</v>
      </c>
      <c r="AR676" s="4">
        <v>83473</v>
      </c>
      <c r="AS676" s="4">
        <f>AR676/M676</f>
        <v>4637.3888888888887</v>
      </c>
      <c r="AT676" s="4">
        <f>AR676/V676</f>
        <v>4397.3260967589385</v>
      </c>
      <c r="AU676" s="7">
        <f>AR676/(AR676+AV676+AY676+BB676)</f>
        <v>0.27318754254594962</v>
      </c>
      <c r="AV676" s="4">
        <v>118396</v>
      </c>
      <c r="AW676" s="4">
        <f>AV676/M676</f>
        <v>6577.5555555555557</v>
      </c>
      <c r="AX676" s="7">
        <f>AV676/(AR676+AV676+AY676+BB676)</f>
        <v>0.38748232706707858</v>
      </c>
      <c r="AY676" s="4">
        <v>44926</v>
      </c>
      <c r="AZ676" s="4">
        <f>AY676/M676</f>
        <v>2495.8888888888887</v>
      </c>
      <c r="BA676" s="7">
        <f>AY676/(AR676+AV676+AY676+BB676)</f>
        <v>0.14703225637534692</v>
      </c>
      <c r="BB676" s="4">
        <v>58757</v>
      </c>
      <c r="BC676" s="11">
        <f>BB676/(AR676+AV676+AY676+BB676)</f>
        <v>0.19229787401162488</v>
      </c>
      <c r="BD676" s="9">
        <f>BC676+BA676+AX676+AU676</f>
        <v>1</v>
      </c>
      <c r="BE676" s="14">
        <f>(AF676+AH676+AJ676+AL676+AN676+AP676)</f>
        <v>803732</v>
      </c>
      <c r="BF676" s="14">
        <f t="shared" si="50"/>
        <v>-305552</v>
      </c>
      <c r="BG676" s="13">
        <f>(AF676+AH676+AJ676+AL676+AN676+AP676)-(AR676+AV676+AY676+BB676)</f>
        <v>498180</v>
      </c>
      <c r="BH676" s="13">
        <f t="shared" si="51"/>
        <v>0</v>
      </c>
      <c r="BI676" s="14">
        <f>AF676/W676</f>
        <v>187673</v>
      </c>
      <c r="BJ676" s="14">
        <f>AH676/Y676</f>
        <v>195554.59587955626</v>
      </c>
      <c r="BK676" s="14">
        <f>AJ676/AA676</f>
        <v>454072.96551724139</v>
      </c>
      <c r="BL676" s="14">
        <f>BI676+BJ676+BK676</f>
        <v>837300.56139679765</v>
      </c>
      <c r="BM676" s="14">
        <f>(AF676/W676)-AF676</f>
        <v>0</v>
      </c>
      <c r="BN676" s="14">
        <f>AH676/Y676-AH676</f>
        <v>36129.595879556262</v>
      </c>
      <c r="BO676" s="14">
        <f>AJ676/AA676-AJ676</f>
        <v>26788.965517241391</v>
      </c>
      <c r="BP676" s="14">
        <f>BG676/S676</f>
        <v>0.19327281191806331</v>
      </c>
      <c r="BQ676" s="14">
        <f>(BG676-CA676)/S676</f>
        <v>0.19462890892037377</v>
      </c>
      <c r="BR676" s="27">
        <f>BQ676-BP676</f>
        <v>1.3560970023104579E-3</v>
      </c>
      <c r="BS676" s="28">
        <f t="shared" si="52"/>
        <v>2367200</v>
      </c>
      <c r="BT676" s="11">
        <f>BS676/S676</f>
        <v>0.91837368094351335</v>
      </c>
      <c r="BU676" s="14">
        <f>(BE676-AP676)*1/BT676-(BE676-AP676)</f>
        <v>70529.9516728624</v>
      </c>
      <c r="BV676" s="14">
        <f t="shared" si="53"/>
        <v>0.31181409062693977</v>
      </c>
      <c r="BW676" s="27">
        <f>(AR676+AV676+AY676+BB676)/S676</f>
        <v>0.11854127870887647</v>
      </c>
      <c r="BX676" s="13">
        <f>(AF676+AH676+AJ676+AL676+AN676)/N676</f>
        <v>268.17472118959108</v>
      </c>
      <c r="BY676" s="26">
        <f>BX676/K676</f>
        <v>0.33521840148698884</v>
      </c>
      <c r="BZ676" s="11">
        <f>AP676/BE676</f>
        <v>1.269453001746851E-2</v>
      </c>
      <c r="CA676" s="15">
        <f>-(BM676+BN676+BO676)/M676</f>
        <v>-3495.4756331554254</v>
      </c>
      <c r="CB676" s="15">
        <f>BG676-CA676</f>
        <v>501675.47563315544</v>
      </c>
      <c r="CC676" s="18">
        <f t="shared" si="54"/>
        <v>0</v>
      </c>
      <c r="CD676" s="17">
        <f>(AF676/(AF676+AH676+AJ676))/(X676/(X676+Z676+AB676))</f>
        <v>1.8861305166431173</v>
      </c>
      <c r="CE676" s="19">
        <f>(AH676/(AF676+AH676+AJ676))/(Z676/(X676+Z676+AB676))</f>
        <v>0.8570097277270704</v>
      </c>
      <c r="CF676" s="18">
        <f>(AJ676/(AF676+AH676+AJ676))/(AB676/(X676+Z676+AB676))</f>
        <v>0.87404937898180779</v>
      </c>
      <c r="CG676">
        <f>AH676/Z676</f>
        <v>205.97545219638243</v>
      </c>
      <c r="CH676" s="11">
        <f>BB676/BE676</f>
        <v>7.3105214175869571E-2</v>
      </c>
      <c r="CI676" s="14">
        <f>AY676/V676</f>
        <v>2366.6847031134866</v>
      </c>
      <c r="CJ676" s="14">
        <f>AV676/M676</f>
        <v>6577.5555555555557</v>
      </c>
      <c r="CK676" s="17">
        <f>N676/V676</f>
        <v>155.8790018366382</v>
      </c>
      <c r="CL676" s="17">
        <f>(AL676+AN676)/N676</f>
        <v>6.4707671510645488</v>
      </c>
      <c r="CM676" s="14">
        <f>AP676/AC676</f>
        <v>5.9982363315696645</v>
      </c>
    </row>
    <row r="677" spans="1:91" hidden="1" x14ac:dyDescent="0.2">
      <c r="A677">
        <v>408</v>
      </c>
      <c r="B677" s="2">
        <v>44866</v>
      </c>
      <c r="C677" s="3" t="s">
        <v>44</v>
      </c>
      <c r="D677" t="s">
        <v>45</v>
      </c>
      <c r="E677" s="3" t="s">
        <v>46</v>
      </c>
      <c r="F677" t="s">
        <v>42</v>
      </c>
      <c r="G677" t="str">
        <f>CONCATENATE(C677,E677)</f>
        <v>BOIGEG</v>
      </c>
      <c r="H677" t="s">
        <v>40</v>
      </c>
      <c r="I677">
        <f>U677/M677</f>
        <v>74.733333333333334</v>
      </c>
      <c r="J677" t="str">
        <f>_xlfn.CONCAT(C677,E677,H677)</f>
        <v>BOIGEGE175</v>
      </c>
      <c r="K677" s="4">
        <v>287</v>
      </c>
      <c r="L677" s="4">
        <f>N677/M677</f>
        <v>67.599999999999994</v>
      </c>
      <c r="M677" s="4">
        <v>30</v>
      </c>
      <c r="N677" s="4">
        <v>2028</v>
      </c>
      <c r="O677" s="4">
        <f>P677/M677</f>
        <v>8.6</v>
      </c>
      <c r="P677" s="4">
        <v>258</v>
      </c>
      <c r="Q677" s="4">
        <v>531</v>
      </c>
      <c r="R677" s="4">
        <v>1239</v>
      </c>
      <c r="S677" s="4">
        <f>U677*K677</f>
        <v>643454</v>
      </c>
      <c r="T677" s="7">
        <f>N677/U677</f>
        <v>0.90454950936663692</v>
      </c>
      <c r="U677" s="4">
        <v>2242</v>
      </c>
      <c r="V677" s="4">
        <v>33.409232026143791</v>
      </c>
      <c r="W677" s="7">
        <f>P677/X677</f>
        <v>0.87457627118644066</v>
      </c>
      <c r="X677" s="4">
        <v>295</v>
      </c>
      <c r="Y677" s="7">
        <f>Q677/Z677</f>
        <v>1</v>
      </c>
      <c r="Z677" s="4">
        <v>531</v>
      </c>
      <c r="AA677" s="7">
        <f>R677/AB677</f>
        <v>0.875</v>
      </c>
      <c r="AB677" s="4">
        <v>1416</v>
      </c>
      <c r="AC677" s="4">
        <v>529</v>
      </c>
      <c r="AD677" s="4">
        <f>AP677/AC677</f>
        <v>5</v>
      </c>
      <c r="AE677" s="7">
        <f>AF677/(AF677+AH677+AJ677+AL677+AN677+AP677)</f>
        <v>0.19646700920944996</v>
      </c>
      <c r="AF677" s="4">
        <v>52117</v>
      </c>
      <c r="AG677" s="7">
        <f>AH677/(AF677+AH677+AJ677+AL677+AN677+AP677)</f>
        <v>0.25647733826916624</v>
      </c>
      <c r="AH677" s="4">
        <v>68036</v>
      </c>
      <c r="AI677" s="7">
        <f>AJ677/(AF677+AH677+AJ677+AL677+AN677+AP677)</f>
        <v>0.49041923165366741</v>
      </c>
      <c r="AJ677" s="4">
        <v>130094</v>
      </c>
      <c r="AK677" s="7">
        <f>AL677/(AF677+AH677+AJ677+AL677+AN677+AP677)</f>
        <v>2.7990243939216876E-2</v>
      </c>
      <c r="AL677" s="4">
        <v>7425</v>
      </c>
      <c r="AM677" s="7">
        <f>AN677/(AF677+AH677+AJ677+AL677+AN677+AP677)</f>
        <v>1.867524154543844E-2</v>
      </c>
      <c r="AN677" s="4">
        <v>4954</v>
      </c>
      <c r="AO677" s="7">
        <f>AP677/(AF677+AH677+AJ677+AL677+AN677+AP677)</f>
        <v>9.9709353830610952E-3</v>
      </c>
      <c r="AP677" s="4">
        <v>2645</v>
      </c>
      <c r="AQ677" s="6">
        <f>AO677+AM677+AK677+AI677+AG677+AE677</f>
        <v>0.99999999999999989</v>
      </c>
      <c r="AR677" s="4">
        <v>53642</v>
      </c>
      <c r="AS677" s="4">
        <f>AR677/M677</f>
        <v>1788.0666666666666</v>
      </c>
      <c r="AT677" s="4">
        <f>AR677/V677</f>
        <v>1605.6041024236481</v>
      </c>
      <c r="AU677" s="7">
        <f>AR677/(AR677+AV677+AY677+BB677)</f>
        <v>0.23814851318114416</v>
      </c>
      <c r="AV677" s="4">
        <v>80005</v>
      </c>
      <c r="AW677" s="4">
        <f>AV677/M677</f>
        <v>2666.8333333333335</v>
      </c>
      <c r="AX677" s="7">
        <f>AV677/(AR677+AV677+AY677+BB677)</f>
        <v>0.35518943732630104</v>
      </c>
      <c r="AY677" s="4">
        <v>61251</v>
      </c>
      <c r="AZ677" s="4">
        <f>AY677/M677</f>
        <v>2041.7</v>
      </c>
      <c r="BA677" s="7">
        <f>AY677/(AR677+AV677+AY677+BB677)</f>
        <v>0.27192935723608852</v>
      </c>
      <c r="BB677" s="4">
        <v>30348</v>
      </c>
      <c r="BC677" s="11">
        <f>BB677/(AR677+AV677+AY677+BB677)</f>
        <v>0.13473269225646625</v>
      </c>
      <c r="BD677" s="9">
        <f>BC677+BA677+AX677+AU677</f>
        <v>1</v>
      </c>
      <c r="BE677" s="14">
        <f>(AF677+AH677+AJ677+AL677+AN677+AP677)</f>
        <v>265271</v>
      </c>
      <c r="BF677" s="14">
        <f t="shared" si="50"/>
        <v>-225246</v>
      </c>
      <c r="BG677" s="13">
        <f>(AF677+AH677+AJ677+AL677+AN677+AP677)-(AR677+AV677+AY677+BB677)</f>
        <v>40025</v>
      </c>
      <c r="BH677" s="13">
        <f t="shared" si="51"/>
        <v>0</v>
      </c>
      <c r="BI677" s="14">
        <f>AF677/W677</f>
        <v>59591.143410852717</v>
      </c>
      <c r="BJ677" s="14">
        <f>AH677/Y677</f>
        <v>68036</v>
      </c>
      <c r="BK677" s="14">
        <f>AJ677/AA677</f>
        <v>148678.85714285713</v>
      </c>
      <c r="BL677" s="14">
        <f>BI677+BJ677+BK677</f>
        <v>276306.00055370986</v>
      </c>
      <c r="BM677" s="14">
        <f>(AF677/W677)-AF677</f>
        <v>7474.1434108527174</v>
      </c>
      <c r="BN677" s="14">
        <f>AH677/Y677-AH677</f>
        <v>0</v>
      </c>
      <c r="BO677" s="14">
        <f>AJ677/AA677-AJ677</f>
        <v>18584.85714285713</v>
      </c>
      <c r="BP677" s="14">
        <f>BG677/S677</f>
        <v>6.2203358748255506E-2</v>
      </c>
      <c r="BQ677" s="14">
        <f>(BG677-CA677)/S677</f>
        <v>6.3553312827009115E-2</v>
      </c>
      <c r="BR677" s="27">
        <f>BQ677-BP677</f>
        <v>1.3499540787536082E-3</v>
      </c>
      <c r="BS677" s="28">
        <f t="shared" si="52"/>
        <v>582036</v>
      </c>
      <c r="BT677" s="11">
        <f>BS677/S677</f>
        <v>0.90454950936663692</v>
      </c>
      <c r="BU677" s="14">
        <f>(BE677-AP677)*1/BT677-(BE677-AP677)</f>
        <v>27713</v>
      </c>
      <c r="BV677" s="14">
        <f t="shared" si="53"/>
        <v>0.4122610163275075</v>
      </c>
      <c r="BW677" s="27">
        <f>(AR677+AV677+AY677+BB677)/S677</f>
        <v>0.350057657579252</v>
      </c>
      <c r="BX677" s="13">
        <f>(AF677+AH677+AJ677+AL677+AN677)/N677</f>
        <v>129.5</v>
      </c>
      <c r="BY677" s="26">
        <f>BX677/K677</f>
        <v>0.45121951219512196</v>
      </c>
      <c r="BZ677" s="11">
        <f>AP677/BE677</f>
        <v>9.9709353830610952E-3</v>
      </c>
      <c r="CA677" s="15">
        <f>-(BM677+BN677+BO677)/M677</f>
        <v>-868.63335179032822</v>
      </c>
      <c r="CB677" s="15">
        <f>BG677-CA677</f>
        <v>40893.633351790326</v>
      </c>
      <c r="CC677" s="18">
        <f t="shared" si="54"/>
        <v>0</v>
      </c>
      <c r="CD677" s="17">
        <f>(AF677/(AF677+AH677+AJ677))/(X677/(X677+Z677+AB677))</f>
        <v>1.5827930005154907</v>
      </c>
      <c r="CE677" s="19">
        <f>(AH677/(AF677+AH677+AJ677))/(Z677/(X677+Z677+AB677))</f>
        <v>1.1479183011628957</v>
      </c>
      <c r="CF677" s="18">
        <f>(AJ677/(AF677+AH677+AJ677))/(AB677/(X677+Z677+AB677))</f>
        <v>0.82311542862318698</v>
      </c>
      <c r="CG677">
        <f>AH677/Z677</f>
        <v>128.12806026365348</v>
      </c>
      <c r="CH677" s="11">
        <f>BB677/BE677</f>
        <v>0.11440376068247189</v>
      </c>
      <c r="CI677" s="14">
        <f>AY677/V677</f>
        <v>1833.3555213741261</v>
      </c>
      <c r="CJ677" s="14">
        <f>AV677/M677</f>
        <v>2666.8333333333335</v>
      </c>
      <c r="CK677" s="17">
        <f>N677/V677</f>
        <v>60.701784417343845</v>
      </c>
      <c r="CL677" s="17">
        <f>(AL677+AN677)/N677</f>
        <v>6.1040433925049307</v>
      </c>
      <c r="CM677" s="14">
        <f>AP677/AC677</f>
        <v>5</v>
      </c>
    </row>
    <row r="678" spans="1:91" x14ac:dyDescent="0.2">
      <c r="A678">
        <v>1174</v>
      </c>
      <c r="B678" s="2">
        <v>45231</v>
      </c>
      <c r="C678" s="3" t="s">
        <v>41</v>
      </c>
      <c r="D678" t="s">
        <v>42</v>
      </c>
      <c r="E678" s="3" t="s">
        <v>53</v>
      </c>
      <c r="F678" t="s">
        <v>54</v>
      </c>
      <c r="G678" t="str">
        <f>CONCATENATE(C678,E678)</f>
        <v>SEAYVR</v>
      </c>
      <c r="H678" t="s">
        <v>40</v>
      </c>
      <c r="I678">
        <f>U678/M678</f>
        <v>72.732824427480921</v>
      </c>
      <c r="J678" t="str">
        <f>_xlfn.CONCAT(C678,E678,H678)</f>
        <v>SEAYVRE175</v>
      </c>
      <c r="K678" s="4">
        <v>127</v>
      </c>
      <c r="L678" s="4">
        <f>N678/M678</f>
        <v>55.106870229007633</v>
      </c>
      <c r="M678" s="4">
        <v>131</v>
      </c>
      <c r="N678" s="4">
        <v>7219</v>
      </c>
      <c r="O678" s="4">
        <f>P678/M678</f>
        <v>9.6870229007633579</v>
      </c>
      <c r="P678" s="4">
        <v>1269</v>
      </c>
      <c r="Q678" s="4">
        <v>1523</v>
      </c>
      <c r="R678" s="4">
        <v>4428</v>
      </c>
      <c r="S678" s="4">
        <f>U678*K678</f>
        <v>1210056</v>
      </c>
      <c r="T678" s="7">
        <f>N678/U678</f>
        <v>0.75766162888329136</v>
      </c>
      <c r="U678" s="4">
        <v>9528</v>
      </c>
      <c r="V678" s="4">
        <v>91.68368121743552</v>
      </c>
      <c r="W678" s="7">
        <f>P678/X678</f>
        <v>0.97018348623853212</v>
      </c>
      <c r="X678" s="4">
        <v>1308</v>
      </c>
      <c r="Y678" s="7">
        <f>Q678/Z678</f>
        <v>0.64698385726423113</v>
      </c>
      <c r="Z678" s="4">
        <v>2354</v>
      </c>
      <c r="AA678" s="7">
        <f>R678/AB678</f>
        <v>0.75472984489517636</v>
      </c>
      <c r="AB678" s="4">
        <v>5867</v>
      </c>
      <c r="AC678" s="4">
        <v>81</v>
      </c>
      <c r="AD678" s="4">
        <f>AP678/AC678</f>
        <v>6</v>
      </c>
      <c r="AE678" s="7">
        <f>AF678/(AF678+AH678+AJ678+AL678+AN678+AP678)</f>
        <v>0.23368720038042851</v>
      </c>
      <c r="AF678" s="4">
        <v>181825</v>
      </c>
      <c r="AG678" s="7">
        <f>AH678/(AF678+AH678+AJ678+AL678+AN678+AP678)</f>
        <v>0.19495803719459689</v>
      </c>
      <c r="AH678" s="4">
        <v>151691</v>
      </c>
      <c r="AI678" s="7">
        <f>AJ678/(AF678+AH678+AJ678+AL678+AN678+AP678)</f>
        <v>0.49675479070006556</v>
      </c>
      <c r="AJ678" s="4">
        <v>386510</v>
      </c>
      <c r="AK678" s="7">
        <f>AL678/(AF678+AH678+AJ678+AL678+AN678+AP678)</f>
        <v>3.9833176963512282E-2</v>
      </c>
      <c r="AL678" s="4">
        <v>30993</v>
      </c>
      <c r="AM678" s="7">
        <f>AN678/(AF678+AH678+AJ678+AL678+AN678+AP678)</f>
        <v>3.4142172298122275E-2</v>
      </c>
      <c r="AN678" s="4">
        <v>26565</v>
      </c>
      <c r="AO678" s="7">
        <f>AP678/(AF678+AH678+AJ678+AL678+AN678+AP678)</f>
        <v>6.2462246327451253E-4</v>
      </c>
      <c r="AP678" s="4">
        <v>486</v>
      </c>
      <c r="AQ678" s="6">
        <f>AO678+AM678+AK678+AI678+AG678+AE678</f>
        <v>1</v>
      </c>
      <c r="AR678" s="4">
        <v>228862</v>
      </c>
      <c r="AS678" s="4">
        <f>AR678/M678</f>
        <v>1747.0381679389313</v>
      </c>
      <c r="AT678" s="4">
        <f>AR678/V678</f>
        <v>2496.2130333448831</v>
      </c>
      <c r="AU678" s="7">
        <f>AR678/(AR678+AV678+AY678+BB678)</f>
        <v>0.24921189577314795</v>
      </c>
      <c r="AV678" s="4">
        <v>427283</v>
      </c>
      <c r="AW678" s="4">
        <f>AV678/M678</f>
        <v>3261.7022900763359</v>
      </c>
      <c r="AX678" s="7">
        <f>AV678/(AR678+AV678+AY678+BB678)</f>
        <v>0.46527604609606649</v>
      </c>
      <c r="AY678" s="4">
        <v>126896</v>
      </c>
      <c r="AZ678" s="4">
        <f>AY678/M678</f>
        <v>968.67175572519079</v>
      </c>
      <c r="BA678" s="7">
        <f>AY678/(AR678+AV678+AY678+BB678)</f>
        <v>0.13817930773142498</v>
      </c>
      <c r="BB678" s="4">
        <v>135302</v>
      </c>
      <c r="BC678" s="11">
        <f>BB678/(AR678+AV678+AY678+BB678)</f>
        <v>0.14733275039936058</v>
      </c>
      <c r="BD678" s="9">
        <f>BC678+BA678+AX678+AU678</f>
        <v>1</v>
      </c>
      <c r="BE678" s="14">
        <f>(AF678+AH678+AJ678+AL678+AN678+AP678)</f>
        <v>778070</v>
      </c>
      <c r="BF678" s="14">
        <f t="shared" si="50"/>
        <v>-918343</v>
      </c>
      <c r="BG678" s="13">
        <f>(AF678+AH678+AJ678+AL678+AN678+AP678)-(AR678+AV678+AY678+BB678)</f>
        <v>-140273</v>
      </c>
      <c r="BH678" s="13">
        <f t="shared" si="51"/>
        <v>1</v>
      </c>
      <c r="BI678" s="14">
        <f>AF678/W678</f>
        <v>187413.0023640662</v>
      </c>
      <c r="BJ678" s="14">
        <f>AH678/Y678</f>
        <v>234458.70912672355</v>
      </c>
      <c r="BK678" s="14">
        <f>AJ678/AA678</f>
        <v>512117.02122854564</v>
      </c>
      <c r="BL678" s="14">
        <f>BI678+BJ678+BK678</f>
        <v>933988.73271933547</v>
      </c>
      <c r="BM678" s="14">
        <f>(AF678/W678)-AF678</f>
        <v>5588.0023640661966</v>
      </c>
      <c r="BN678" s="14">
        <f>AH678/Y678-AH678</f>
        <v>82767.709126723552</v>
      </c>
      <c r="BO678" s="14">
        <f>AJ678/AA678-AJ678</f>
        <v>125607.02122854564</v>
      </c>
      <c r="BP678" s="14">
        <f>BG678/S678</f>
        <v>-0.11592273415445235</v>
      </c>
      <c r="BQ678" s="14">
        <f>(BG678-CA678)/S678</f>
        <v>-0.11457295918271465</v>
      </c>
      <c r="BR678" s="27">
        <f>BQ678-BP678</f>
        <v>1.3497749717377022E-3</v>
      </c>
      <c r="BS678" s="28">
        <f t="shared" si="52"/>
        <v>916813</v>
      </c>
      <c r="BT678" s="11">
        <f>BS678/S678</f>
        <v>0.75766162888329136</v>
      </c>
      <c r="BU678" s="14">
        <f>(BE678-AP678)*1/BT678-(BE678-AP678)</f>
        <v>248710.54938357114</v>
      </c>
      <c r="BV678" s="14">
        <f t="shared" si="53"/>
        <v>0.64300329902087172</v>
      </c>
      <c r="BW678" s="27">
        <f>(AR678+AV678+AY678+BB678)/S678</f>
        <v>0.75892603317532414</v>
      </c>
      <c r="BX678" s="13">
        <f>(AF678+AH678+AJ678+AL678+AN678)/N678</f>
        <v>107.71353373043358</v>
      </c>
      <c r="BY678" s="26">
        <f>BX678/K678</f>
        <v>0.84813806086955579</v>
      </c>
      <c r="BZ678" s="11">
        <f>AP678/BE678</f>
        <v>6.2462246327451253E-4</v>
      </c>
      <c r="CA678" s="15">
        <f>-(BM678+BN678+BO678)/M678</f>
        <v>-1633.3033032010335</v>
      </c>
      <c r="CB678" s="15">
        <f>BG678-CA678</f>
        <v>-138639.69669679896</v>
      </c>
      <c r="CC678" s="18">
        <f t="shared" si="54"/>
        <v>1</v>
      </c>
      <c r="CD678" s="17">
        <f>(AF678/(AF678+AH678+AJ678))/(X678/(X678+Z678+AB678))</f>
        <v>1.839691493344052</v>
      </c>
      <c r="CE678" s="19">
        <f>(AH678/(AF678+AH678+AJ678))/(Z678/(X678+Z678+AB678))</f>
        <v>0.85281043117528699</v>
      </c>
      <c r="CF678" s="18">
        <f>(AJ678/(AF678+AH678+AJ678))/(AB678/(X678+Z678+AB678))</f>
        <v>0.87185406028964629</v>
      </c>
      <c r="CG678">
        <f>AH678/Z678</f>
        <v>64.43967714528462</v>
      </c>
      <c r="CH678" s="11">
        <f>BB678/BE678</f>
        <v>0.17389437968306193</v>
      </c>
      <c r="CI678" s="14">
        <f>AY678/V678</f>
        <v>1384.0630995068307</v>
      </c>
      <c r="CJ678" s="14">
        <f>AV678/M678</f>
        <v>3261.7022900763359</v>
      </c>
      <c r="CK678" s="17">
        <f>N678/V678</f>
        <v>78.738112433329732</v>
      </c>
      <c r="CL678" s="17">
        <f>(AL678+AN678)/N678</f>
        <v>7.9731264718104997</v>
      </c>
      <c r="CM678" s="14">
        <f>AP678/AC678</f>
        <v>6</v>
      </c>
    </row>
    <row r="679" spans="1:91" hidden="1" x14ac:dyDescent="0.2">
      <c r="A679">
        <v>981</v>
      </c>
      <c r="B679" s="2">
        <v>45200</v>
      </c>
      <c r="C679" s="3" t="s">
        <v>43</v>
      </c>
      <c r="D679" t="s">
        <v>38</v>
      </c>
      <c r="E679" s="3" t="s">
        <v>52</v>
      </c>
      <c r="F679" t="s">
        <v>33</v>
      </c>
      <c r="G679" t="str">
        <f>CONCATENATE(C679,E679)</f>
        <v>SFOOGG</v>
      </c>
      <c r="H679" t="s">
        <v>31</v>
      </c>
      <c r="I679">
        <f>U679/M679</f>
        <v>158.45454545454547</v>
      </c>
      <c r="J679" t="str">
        <f>_xlfn.CONCAT(C679,E679,H679)</f>
        <v>SFOOGG737-800</v>
      </c>
      <c r="K679" s="4">
        <v>2338</v>
      </c>
      <c r="L679" s="4">
        <f>N679/M679</f>
        <v>137.72727272727272</v>
      </c>
      <c r="M679" s="4">
        <v>11</v>
      </c>
      <c r="N679" s="4">
        <v>1515</v>
      </c>
      <c r="O679" s="4">
        <f>P679/M679</f>
        <v>20.09090909090909</v>
      </c>
      <c r="P679" s="4">
        <v>221</v>
      </c>
      <c r="Q679" s="4">
        <v>420</v>
      </c>
      <c r="R679" s="4">
        <v>875</v>
      </c>
      <c r="S679" s="4">
        <f>U679*K679</f>
        <v>4075134</v>
      </c>
      <c r="T679" s="7">
        <f>N679/U679</f>
        <v>0.86919104991394147</v>
      </c>
      <c r="U679" s="4">
        <v>1743</v>
      </c>
      <c r="V679" s="4">
        <v>56.32611486486487</v>
      </c>
      <c r="W679" s="7">
        <f>P679/X679</f>
        <v>1</v>
      </c>
      <c r="X679" s="4">
        <v>221</v>
      </c>
      <c r="Y679" s="7">
        <f>Q679/Z679</f>
        <v>1</v>
      </c>
      <c r="Z679" s="4">
        <v>420</v>
      </c>
      <c r="AA679" s="7">
        <f>R679/AB679</f>
        <v>0.79329102447869448</v>
      </c>
      <c r="AB679" s="4">
        <v>1103</v>
      </c>
      <c r="AC679" s="4">
        <v>1224</v>
      </c>
      <c r="AD679" s="4">
        <f>AP679/AC679</f>
        <v>5.9991830065359473</v>
      </c>
      <c r="AE679" s="7">
        <f>AF679/(AF679+AH679+AJ679+AL679+AN679+AP679)</f>
        <v>0.23504986834125788</v>
      </c>
      <c r="AF679" s="4">
        <v>118990</v>
      </c>
      <c r="AG679" s="7">
        <f>AH679/(AF679+AH679+AJ679+AL679+AN679+AP679)</f>
        <v>0.26768108756244652</v>
      </c>
      <c r="AH679" s="4">
        <v>135509</v>
      </c>
      <c r="AI679" s="7">
        <f>AJ679/(AF679+AH679+AJ679+AL679+AN679+AP679)</f>
        <v>0.45857144832517832</v>
      </c>
      <c r="AJ679" s="4">
        <v>232144</v>
      </c>
      <c r="AK679" s="7">
        <f>AL679/(AF679+AH679+AJ679+AL679+AN679+AP679)</f>
        <v>1.209917172527275E-2</v>
      </c>
      <c r="AL679" s="4">
        <v>6125</v>
      </c>
      <c r="AM679" s="7">
        <f>AN679/(AF679+AH679+AJ679+AL679+AN679+AP679)</f>
        <v>1.2093245600346086E-2</v>
      </c>
      <c r="AN679" s="4">
        <v>6122</v>
      </c>
      <c r="AO679" s="7">
        <f>AP679/(AF679+AH679+AJ679+AL679+AN679+AP679)</f>
        <v>1.4505178445498416E-2</v>
      </c>
      <c r="AP679" s="4">
        <v>7343</v>
      </c>
      <c r="AQ679" s="6">
        <f>AO679+AM679+AK679+AI679+AG679+AE679</f>
        <v>1</v>
      </c>
      <c r="AR679" s="4">
        <v>234207</v>
      </c>
      <c r="AS679" s="4">
        <f>AR679/M679</f>
        <v>21291.545454545456</v>
      </c>
      <c r="AT679" s="4">
        <f>AR679/V679</f>
        <v>4158.0535167727985</v>
      </c>
      <c r="AU679" s="7">
        <f>AR679/(AR679+AV679+AY679+BB679)</f>
        <v>0.39214363212601799</v>
      </c>
      <c r="AV679" s="4">
        <v>61599</v>
      </c>
      <c r="AW679" s="4">
        <f>AV679/M679</f>
        <v>5599.909090909091</v>
      </c>
      <c r="AX679" s="7">
        <f>AV679/(AR679+AV679+AY679+BB679)</f>
        <v>0.10313805990141449</v>
      </c>
      <c r="AY679" s="4">
        <v>126611</v>
      </c>
      <c r="AZ679" s="4">
        <f>AY679/M679</f>
        <v>11510.09090909091</v>
      </c>
      <c r="BA679" s="7">
        <f>AY679/(AR679+AV679+AY679+BB679)</f>
        <v>0.21199066384483498</v>
      </c>
      <c r="BB679" s="4">
        <v>174831</v>
      </c>
      <c r="BC679" s="11">
        <f>BB679/(AR679+AV679+AY679+BB679)</f>
        <v>0.29272764412773256</v>
      </c>
      <c r="BD679" s="9">
        <f>BC679+BA679+AX679+AU679</f>
        <v>1</v>
      </c>
      <c r="BE679" s="14">
        <f>(AF679+AH679+AJ679+AL679+AN679+AP679)</f>
        <v>506233</v>
      </c>
      <c r="BF679" s="14">
        <f t="shared" si="50"/>
        <v>-597248</v>
      </c>
      <c r="BG679" s="13">
        <f>(AF679+AH679+AJ679+AL679+AN679+AP679)-(AR679+AV679+AY679+BB679)</f>
        <v>-91015</v>
      </c>
      <c r="BH679" s="13">
        <f t="shared" si="51"/>
        <v>1</v>
      </c>
      <c r="BI679" s="14">
        <f>AF679/W679</f>
        <v>118990</v>
      </c>
      <c r="BJ679" s="14">
        <f>AH679/Y679</f>
        <v>135509</v>
      </c>
      <c r="BK679" s="14">
        <f>AJ679/AA679</f>
        <v>292634.0937142857</v>
      </c>
      <c r="BL679" s="14">
        <f>BI679+BJ679+BK679</f>
        <v>547133.09371428564</v>
      </c>
      <c r="BM679" s="14">
        <f>(AF679/W679)-AF679</f>
        <v>0</v>
      </c>
      <c r="BN679" s="14">
        <f>AH679/Y679-AH679</f>
        <v>0</v>
      </c>
      <c r="BO679" s="14">
        <f>AJ679/AA679-AJ679</f>
        <v>60490.0937142857</v>
      </c>
      <c r="BP679" s="14">
        <f>BG679/S679</f>
        <v>-2.2334234898778789E-2</v>
      </c>
      <c r="BQ679" s="14">
        <f>(BG679-CA679)/S679</f>
        <v>-2.0984807020193341E-2</v>
      </c>
      <c r="BR679" s="27">
        <f>BQ679-BP679</f>
        <v>1.3494278785854477E-3</v>
      </c>
      <c r="BS679" s="28">
        <f t="shared" si="52"/>
        <v>3542070</v>
      </c>
      <c r="BT679" s="11">
        <f>BS679/S679</f>
        <v>0.86919104991394147</v>
      </c>
      <c r="BU679" s="14">
        <f>(BE679-AP679)*1/BT679-(BE679-AP679)</f>
        <v>75080.475247524795</v>
      </c>
      <c r="BV679" s="14">
        <f t="shared" si="53"/>
        <v>0.12422487211463476</v>
      </c>
      <c r="BW679" s="27">
        <f>(AR679+AV679+AY679+BB679)/S679</f>
        <v>0.14655910701341354</v>
      </c>
      <c r="BX679" s="13">
        <f>(AF679+AH679+AJ679+AL679+AN679)/N679</f>
        <v>329.30033003300332</v>
      </c>
      <c r="BY679" s="26">
        <f>BX679/K679</f>
        <v>0.14084701883361989</v>
      </c>
      <c r="BZ679" s="11">
        <f>AP679/BE679</f>
        <v>1.4505178445498416E-2</v>
      </c>
      <c r="CA679" s="15">
        <f>-(BM679+BN679+BO679)/M679</f>
        <v>-5499.0994285714269</v>
      </c>
      <c r="CB679" s="15">
        <f>BG679-CA679</f>
        <v>-85515.900571428574</v>
      </c>
      <c r="CC679" s="18">
        <f t="shared" si="54"/>
        <v>1</v>
      </c>
      <c r="CD679" s="17">
        <f>(AF679/(AF679+AH679+AJ679))/(X679/(X679+Z679+AB679))</f>
        <v>1.9295417976828471</v>
      </c>
      <c r="CE679" s="19">
        <f>(AH679/(AF679+AH679+AJ679))/(Z679/(X679+Z679+AB679))</f>
        <v>1.1562582642228296</v>
      </c>
      <c r="CF679" s="18">
        <f>(AJ679/(AF679+AH679+AJ679))/(AB679/(X679+Z679+AB679))</f>
        <v>0.75425457093245907</v>
      </c>
      <c r="CG679">
        <f>AH679/Z679</f>
        <v>322.64047619047619</v>
      </c>
      <c r="CH679" s="11">
        <f>BB679/BE679</f>
        <v>0.34535678235120981</v>
      </c>
      <c r="CI679" s="14">
        <f>AY679/V679</f>
        <v>2247.8205767211093</v>
      </c>
      <c r="CJ679" s="14">
        <f>AV679/M679</f>
        <v>5599.909090909091</v>
      </c>
      <c r="CK679" s="17">
        <f>N679/V679</f>
        <v>26.896937657332149</v>
      </c>
      <c r="CL679" s="17">
        <f>(AL679+AN679)/N679</f>
        <v>8.0838283828382842</v>
      </c>
      <c r="CM679" s="14">
        <f>AP679/AC679</f>
        <v>5.9991830065359473</v>
      </c>
    </row>
    <row r="680" spans="1:91" hidden="1" x14ac:dyDescent="0.2">
      <c r="A680">
        <v>1110</v>
      </c>
      <c r="B680" s="2">
        <v>45231</v>
      </c>
      <c r="C680" s="3" t="s">
        <v>37</v>
      </c>
      <c r="D680" t="s">
        <v>38</v>
      </c>
      <c r="E680" s="3" t="s">
        <v>43</v>
      </c>
      <c r="F680" t="s">
        <v>38</v>
      </c>
      <c r="G680" t="str">
        <f>CONCATENATE(C680,E680)</f>
        <v>LAXSFO</v>
      </c>
      <c r="H680" t="s">
        <v>35</v>
      </c>
      <c r="I680">
        <f>U680/M680</f>
        <v>178.89473684210526</v>
      </c>
      <c r="J680" t="str">
        <f>_xlfn.CONCAT(C680,E680,H680)</f>
        <v>LAXSFO737-Max 9</v>
      </c>
      <c r="K680" s="4">
        <v>337</v>
      </c>
      <c r="L680" s="4">
        <f>N680/M680</f>
        <v>164.84210526315789</v>
      </c>
      <c r="M680" s="4">
        <v>19</v>
      </c>
      <c r="N680" s="4">
        <v>3132</v>
      </c>
      <c r="O680" s="4">
        <f>P680/M680</f>
        <v>23</v>
      </c>
      <c r="P680" s="4">
        <v>437</v>
      </c>
      <c r="Q680" s="4">
        <v>803</v>
      </c>
      <c r="R680" s="4">
        <v>1892</v>
      </c>
      <c r="S680" s="4">
        <f>U680*K680</f>
        <v>1145463</v>
      </c>
      <c r="T680" s="7">
        <f>N680/U680</f>
        <v>0.92144748455428072</v>
      </c>
      <c r="U680" s="4">
        <v>3399</v>
      </c>
      <c r="V680" s="4">
        <v>25.393969353839218</v>
      </c>
      <c r="W680" s="7">
        <f>P680/X680</f>
        <v>1</v>
      </c>
      <c r="X680" s="4">
        <v>437</v>
      </c>
      <c r="Y680" s="7">
        <f>Q680/Z680</f>
        <v>0.98286413708690334</v>
      </c>
      <c r="Z680" s="4">
        <v>817</v>
      </c>
      <c r="AA680" s="7">
        <f>R680/AB680</f>
        <v>0.88205128205128203</v>
      </c>
      <c r="AB680" s="4">
        <v>2145</v>
      </c>
      <c r="AC680" s="4">
        <v>1249</v>
      </c>
      <c r="AD680" s="4">
        <f>AP680/AC680</f>
        <v>5.9967974379503604</v>
      </c>
      <c r="AE680" s="7">
        <f>AF680/(AF680+AH680+AJ680+AL680+AN680+AP680)</f>
        <v>0.22338588727595912</v>
      </c>
      <c r="AF680" s="4">
        <v>96517</v>
      </c>
      <c r="AG680" s="7">
        <f>AH680/(AF680+AH680+AJ680+AL680+AN680+AP680)</f>
        <v>0.22827636646422753</v>
      </c>
      <c r="AH680" s="4">
        <v>98630</v>
      </c>
      <c r="AI680" s="7">
        <f>AJ680/(AF680+AH680+AJ680+AL680+AN680+AP680)</f>
        <v>0.47844995185898387</v>
      </c>
      <c r="AJ680" s="4">
        <v>206721</v>
      </c>
      <c r="AK680" s="7">
        <f>AL680/(AF680+AH680+AJ680+AL680+AN680+AP680)</f>
        <v>3.0662124129758554E-2</v>
      </c>
      <c r="AL680" s="4">
        <v>13248</v>
      </c>
      <c r="AM680" s="7">
        <f>AN680/(AF680+AH680+AJ680+AL680+AN680+AP680)</f>
        <v>2.1890275514738558E-2</v>
      </c>
      <c r="AN680" s="4">
        <v>9458</v>
      </c>
      <c r="AO680" s="7">
        <f>AP680/(AF680+AH680+AJ680+AL680+AN680+AP680)</f>
        <v>1.7335394756332397E-2</v>
      </c>
      <c r="AP680" s="4">
        <v>7490</v>
      </c>
      <c r="AQ680" s="6">
        <f>AO680+AM680+AK680+AI680+AG680+AE680</f>
        <v>1</v>
      </c>
      <c r="AR680" s="4">
        <v>111665</v>
      </c>
      <c r="AS680" s="4">
        <f>AR680/M680</f>
        <v>5877.105263157895</v>
      </c>
      <c r="AT680" s="4">
        <f>AR680/V680</f>
        <v>4397.3038812507584</v>
      </c>
      <c r="AU680" s="7">
        <f>AR680/(AR680+AV680+AY680+BB680)</f>
        <v>0.29750359673895665</v>
      </c>
      <c r="AV680" s="4">
        <v>124974</v>
      </c>
      <c r="AW680" s="4">
        <f>AV680/M680</f>
        <v>6577.5789473684208</v>
      </c>
      <c r="AX680" s="7">
        <f>AV680/(AR680+AV680+AY680+BB680)</f>
        <v>0.33296211434965634</v>
      </c>
      <c r="AY680" s="4">
        <v>60099</v>
      </c>
      <c r="AZ680" s="4">
        <f>AY680/M680</f>
        <v>3163.1052631578946</v>
      </c>
      <c r="BA680" s="7">
        <f>AY680/(AR680+AV680+AY680+BB680)</f>
        <v>0.16011882559812438</v>
      </c>
      <c r="BB680" s="4">
        <v>78602</v>
      </c>
      <c r="BC680" s="11">
        <f>BB680/(AR680+AV680+AY680+BB680)</f>
        <v>0.20941546331326263</v>
      </c>
      <c r="BD680" s="9">
        <f>BC680+BA680+AX680+AU680</f>
        <v>1</v>
      </c>
      <c r="BE680" s="14">
        <f>(AF680+AH680+AJ680+AL680+AN680+AP680)</f>
        <v>432064</v>
      </c>
      <c r="BF680" s="14">
        <f t="shared" si="50"/>
        <v>-375340</v>
      </c>
      <c r="BG680" s="13">
        <f>(AF680+AH680+AJ680+AL680+AN680+AP680)-(AR680+AV680+AY680+BB680)</f>
        <v>56724</v>
      </c>
      <c r="BH680" s="13">
        <f t="shared" si="51"/>
        <v>0</v>
      </c>
      <c r="BI680" s="14">
        <f>AF680/W680</f>
        <v>96517</v>
      </c>
      <c r="BJ680" s="14">
        <f>AH680/Y680</f>
        <v>100349.57658779576</v>
      </c>
      <c r="BK680" s="14">
        <f>AJ680/AA680</f>
        <v>234363.92441860467</v>
      </c>
      <c r="BL680" s="14">
        <f>BI680+BJ680+BK680</f>
        <v>431230.50100640045</v>
      </c>
      <c r="BM680" s="14">
        <f>(AF680/W680)-AF680</f>
        <v>0</v>
      </c>
      <c r="BN680" s="14">
        <f>AH680/Y680-AH680</f>
        <v>1719.5765877957601</v>
      </c>
      <c r="BO680" s="14">
        <f>AJ680/AA680-AJ680</f>
        <v>27642.924418604671</v>
      </c>
      <c r="BP680" s="14">
        <f>BG680/S680</f>
        <v>4.9520586871858806E-2</v>
      </c>
      <c r="BQ680" s="14">
        <f>(BG680-CA680)/S680</f>
        <v>5.0869731095470168E-2</v>
      </c>
      <c r="BR680" s="27">
        <f>BQ680-BP680</f>
        <v>1.3491442236113621E-3</v>
      </c>
      <c r="BS680" s="28">
        <f t="shared" si="52"/>
        <v>1055484</v>
      </c>
      <c r="BT680" s="11">
        <f>BS680/S680</f>
        <v>0.92144748455428072</v>
      </c>
      <c r="BU680" s="14">
        <f>(BE680-AP680)*1/BT680-(BE680-AP680)</f>
        <v>36194.526819923369</v>
      </c>
      <c r="BV680" s="14">
        <f t="shared" si="53"/>
        <v>0.37719594609341378</v>
      </c>
      <c r="BW680" s="27">
        <f>(AR680+AV680+AY680+BB680)/S680</f>
        <v>0.32767535922155494</v>
      </c>
      <c r="BX680" s="13">
        <f>(AF680+AH680+AJ680+AL680+AN680)/N680</f>
        <v>135.56002554278416</v>
      </c>
      <c r="BY680" s="26">
        <f>BX680/K680</f>
        <v>0.40225526867295003</v>
      </c>
      <c r="BZ680" s="11">
        <f>AP680/BE680</f>
        <v>1.7335394756332397E-2</v>
      </c>
      <c r="CA680" s="15">
        <f>-(BM680+BN680+BO680)/M680</f>
        <v>-1545.3947898105489</v>
      </c>
      <c r="CB680" s="15">
        <f>BG680-CA680</f>
        <v>58269.394789810547</v>
      </c>
      <c r="CC680" s="18">
        <f t="shared" si="54"/>
        <v>0</v>
      </c>
      <c r="CD680" s="17">
        <f>(AF680/(AF680+AH680+AJ680))/(X680/(X680+Z680+AB680))</f>
        <v>1.8680569691485842</v>
      </c>
      <c r="CE680" s="19">
        <f>(AH680/(AF680+AH680+AJ680))/(Z680/(X680+Z680+AB680))</f>
        <v>1.0210681173996994</v>
      </c>
      <c r="CF680" s="18">
        <f>(AJ680/(AF680+AH680+AJ680))/(AB680/(X680+Z680+AB680))</f>
        <v>0.81512655131306022</v>
      </c>
      <c r="CG680">
        <f>AH680/Z680</f>
        <v>120.72215422276622</v>
      </c>
      <c r="CH680" s="11">
        <f>BB680/BE680</f>
        <v>0.18192212264849653</v>
      </c>
      <c r="CI680" s="14">
        <f>AY680/V680</f>
        <v>2366.664272236505</v>
      </c>
      <c r="CJ680" s="14">
        <f>AV680/M680</f>
        <v>6577.5789473684208</v>
      </c>
      <c r="CK680" s="17">
        <f>N680/V680</f>
        <v>123.33637000024515</v>
      </c>
      <c r="CL680" s="17">
        <f>(AL680+AN680)/N680</f>
        <v>7.2496807151979565</v>
      </c>
      <c r="CM680" s="14">
        <f>AP680/AC680</f>
        <v>5.9967974379503604</v>
      </c>
    </row>
    <row r="681" spans="1:91" hidden="1" x14ac:dyDescent="0.2">
      <c r="A681">
        <v>914</v>
      </c>
      <c r="B681" s="2">
        <v>45200</v>
      </c>
      <c r="C681" s="3" t="s">
        <v>52</v>
      </c>
      <c r="D681" t="s">
        <v>33</v>
      </c>
      <c r="E681" s="3" t="s">
        <v>43</v>
      </c>
      <c r="F681" t="s">
        <v>38</v>
      </c>
      <c r="G681" t="str">
        <f>CONCATENATE(C681,E681)</f>
        <v>OGGSFO</v>
      </c>
      <c r="H681" t="s">
        <v>31</v>
      </c>
      <c r="I681">
        <f>U681/M681</f>
        <v>158.45454545454547</v>
      </c>
      <c r="J681" t="str">
        <f>_xlfn.CONCAT(C681,E681,H681)</f>
        <v>OGGSFO737-800</v>
      </c>
      <c r="K681" s="4">
        <v>2338</v>
      </c>
      <c r="L681" s="4">
        <f>N681/M681</f>
        <v>137.72727272727272</v>
      </c>
      <c r="M681" s="4">
        <v>11</v>
      </c>
      <c r="N681" s="4">
        <v>1515</v>
      </c>
      <c r="O681" s="4">
        <f>P681/M681</f>
        <v>20.09090909090909</v>
      </c>
      <c r="P681" s="4">
        <v>221</v>
      </c>
      <c r="Q681" s="4">
        <v>399</v>
      </c>
      <c r="R681" s="4">
        <v>896</v>
      </c>
      <c r="S681" s="4">
        <f>U681*K681</f>
        <v>4075134</v>
      </c>
      <c r="T681" s="7">
        <f>N681/U681</f>
        <v>0.86919104991394147</v>
      </c>
      <c r="U681" s="4">
        <v>1743</v>
      </c>
      <c r="V681" s="4">
        <v>50.800476190476196</v>
      </c>
      <c r="W681" s="7">
        <f>P681/X681</f>
        <v>1</v>
      </c>
      <c r="X681" s="4">
        <v>221</v>
      </c>
      <c r="Y681" s="7">
        <f>Q681/Z681</f>
        <v>0.95</v>
      </c>
      <c r="Z681" s="4">
        <v>420</v>
      </c>
      <c r="AA681" s="7">
        <f>R681/AB681</f>
        <v>0.81233000906618313</v>
      </c>
      <c r="AB681" s="4">
        <v>1103</v>
      </c>
      <c r="AC681" s="4">
        <v>1224</v>
      </c>
      <c r="AD681" s="4">
        <f>AP681/AC681</f>
        <v>5.9991830065359473</v>
      </c>
      <c r="AE681" s="7">
        <f>AF681/(AF681+AH681+AJ681+AL681+AN681+AP681)</f>
        <v>0.23398588934884026</v>
      </c>
      <c r="AF681" s="4">
        <v>113953</v>
      </c>
      <c r="AG681" s="7">
        <f>AH681/(AF681+AH681+AJ681+AL681+AN681+AP681)</f>
        <v>0.25465906104211838</v>
      </c>
      <c r="AH681" s="4">
        <v>124021</v>
      </c>
      <c r="AI681" s="7">
        <f>AJ681/(AF681+AH681+AJ681+AL681+AN681+AP681)</f>
        <v>0.47789358696366385</v>
      </c>
      <c r="AJ681" s="4">
        <v>232738</v>
      </c>
      <c r="AK681" s="7">
        <f>AL681/(AF681+AH681+AJ681+AL681+AN681+AP681)</f>
        <v>1.2864265063407583E-2</v>
      </c>
      <c r="AL681" s="4">
        <v>6265</v>
      </c>
      <c r="AM681" s="7">
        <f>AN681/(AF681+AH681+AJ681+AL681+AN681+AP681)</f>
        <v>5.5194165188251531E-3</v>
      </c>
      <c r="AN681" s="4">
        <v>2688</v>
      </c>
      <c r="AO681" s="7">
        <f>AP681/(AF681+AH681+AJ681+AL681+AN681+AP681)</f>
        <v>1.5077781063144753E-2</v>
      </c>
      <c r="AP681" s="4">
        <v>7343</v>
      </c>
      <c r="AQ681" s="6">
        <f>AO681+AM681+AK681+AI681+AG681+AE681</f>
        <v>1</v>
      </c>
      <c r="AR681" s="4">
        <v>211231</v>
      </c>
      <c r="AS681" s="4">
        <f>AR681/M681</f>
        <v>19202.81818181818</v>
      </c>
      <c r="AT681" s="4">
        <f>AR681/V681</f>
        <v>4158.0515743197002</v>
      </c>
      <c r="AU681" s="7">
        <f>AR681/(AR681+AV681+AY681+BB681)</f>
        <v>0.38779328070497521</v>
      </c>
      <c r="AV681" s="4">
        <v>61599</v>
      </c>
      <c r="AW681" s="4">
        <f>AV681/M681</f>
        <v>5599.909090909091</v>
      </c>
      <c r="AX681" s="7">
        <f>AV681/(AR681+AV681+AY681+BB681)</f>
        <v>0.11308793831466862</v>
      </c>
      <c r="AY681" s="4">
        <v>114190</v>
      </c>
      <c r="AZ681" s="4">
        <f>AY681/M681</f>
        <v>10380.90909090909</v>
      </c>
      <c r="BA681" s="7">
        <f>AY681/(AR681+AV681+AY681+BB681)</f>
        <v>0.20963833302735452</v>
      </c>
      <c r="BB681" s="4">
        <v>157680</v>
      </c>
      <c r="BC681" s="11">
        <f>BB681/(AR681+AV681+AY681+BB681)</f>
        <v>0.28948044795300165</v>
      </c>
      <c r="BD681" s="9">
        <f>BC681+BA681+AX681+AU681</f>
        <v>1</v>
      </c>
      <c r="BE681" s="14">
        <f>(AF681+AH681+AJ681+AL681+AN681+AP681)</f>
        <v>487008</v>
      </c>
      <c r="BF681" s="14">
        <f t="shared" si="50"/>
        <v>-544700</v>
      </c>
      <c r="BG681" s="13">
        <f>(AF681+AH681+AJ681+AL681+AN681+AP681)-(AR681+AV681+AY681+BB681)</f>
        <v>-57692</v>
      </c>
      <c r="BH681" s="13">
        <f t="shared" si="51"/>
        <v>1</v>
      </c>
      <c r="BI681" s="14">
        <f>AF681/W681</f>
        <v>113953</v>
      </c>
      <c r="BJ681" s="14">
        <f>AH681/Y681</f>
        <v>130548.42105263159</v>
      </c>
      <c r="BK681" s="14">
        <f>AJ681/AA681</f>
        <v>286506.71205357142</v>
      </c>
      <c r="BL681" s="14">
        <f>BI681+BJ681+BK681</f>
        <v>531008.13310620305</v>
      </c>
      <c r="BM681" s="14">
        <f>(AF681/W681)-AF681</f>
        <v>0</v>
      </c>
      <c r="BN681" s="14">
        <f>AH681/Y681-AH681</f>
        <v>6527.4210526315874</v>
      </c>
      <c r="BO681" s="14">
        <f>AJ681/AA681-AJ681</f>
        <v>53768.71205357142</v>
      </c>
      <c r="BP681" s="14">
        <f>BG681/S681</f>
        <v>-1.4157080478825973E-2</v>
      </c>
      <c r="BQ681" s="14">
        <f>(BG681-CA681)/S681</f>
        <v>-1.2811979521159684E-2</v>
      </c>
      <c r="BR681" s="27">
        <f>BQ681-BP681</f>
        <v>1.3451009576662884E-3</v>
      </c>
      <c r="BS681" s="28">
        <f t="shared" si="52"/>
        <v>3542070</v>
      </c>
      <c r="BT681" s="11">
        <f>BS681/S681</f>
        <v>0.86919104991394147</v>
      </c>
      <c r="BU681" s="14">
        <f>(BE681-AP681)*1/BT681-(BE681-AP681)</f>
        <v>72187.207920792047</v>
      </c>
      <c r="BV681" s="14">
        <f t="shared" si="53"/>
        <v>0.1195072358356805</v>
      </c>
      <c r="BW681" s="27">
        <f>(AR681+AV681+AY681+BB681)/S681</f>
        <v>0.13366431631450645</v>
      </c>
      <c r="BX681" s="13">
        <f>(AF681+AH681+AJ681+AL681+AN681)/N681</f>
        <v>316.61056105610561</v>
      </c>
      <c r="BY681" s="26">
        <f>BX681/K681</f>
        <v>0.13541940164931807</v>
      </c>
      <c r="BZ681" s="11">
        <f>AP681/BE681</f>
        <v>1.5077781063144753E-2</v>
      </c>
      <c r="CA681" s="15">
        <f>-(BM681+BN681+BO681)/M681</f>
        <v>-5481.4666460184553</v>
      </c>
      <c r="CB681" s="15">
        <f>BG681-CA681</f>
        <v>-52210.533353981547</v>
      </c>
      <c r="CC681" s="18">
        <f t="shared" si="54"/>
        <v>1</v>
      </c>
      <c r="CD681" s="17">
        <f>(AF681/(AF681+AH681+AJ681))/(X681/(X681+Z681+AB681))</f>
        <v>1.9104017181942687</v>
      </c>
      <c r="CE681" s="19">
        <f>(AH681/(AF681+AH681+AJ681))/(Z681/(X681+Z681+AB681))</f>
        <v>1.0940499458166313</v>
      </c>
      <c r="CF681" s="18">
        <f>(AJ681/(AF681+AH681+AJ681))/(AB681/(X681+Z681+AB681))</f>
        <v>0.78177719223579467</v>
      </c>
      <c r="CG681">
        <f>AH681/Z681</f>
        <v>295.28809523809525</v>
      </c>
      <c r="CH681" s="11">
        <f>BB681/BE681</f>
        <v>0.32377291543465403</v>
      </c>
      <c r="CI681" s="14">
        <f>AY681/V681</f>
        <v>2247.8135750508523</v>
      </c>
      <c r="CJ681" s="14">
        <f>AV681/M681</f>
        <v>5599.909090909091</v>
      </c>
      <c r="CK681" s="17">
        <f>N681/V681</f>
        <v>29.82255509415922</v>
      </c>
      <c r="CL681" s="17">
        <f>(AL681+AN681)/N681</f>
        <v>5.9095709570957098</v>
      </c>
      <c r="CM681" s="14">
        <f>AP681/AC681</f>
        <v>5.9991830065359473</v>
      </c>
    </row>
    <row r="682" spans="1:91" hidden="1" x14ac:dyDescent="0.2">
      <c r="A682">
        <v>631</v>
      </c>
      <c r="B682" s="2">
        <v>45170</v>
      </c>
      <c r="C682" s="3" t="s">
        <v>32</v>
      </c>
      <c r="D682" t="s">
        <v>33</v>
      </c>
      <c r="E682" s="3" t="s">
        <v>37</v>
      </c>
      <c r="F682" t="s">
        <v>38</v>
      </c>
      <c r="G682" t="str">
        <f>CONCATENATE(C682,E682)</f>
        <v>HNLLAX</v>
      </c>
      <c r="H682" t="s">
        <v>35</v>
      </c>
      <c r="I682">
        <f>U682/M682</f>
        <v>183.625</v>
      </c>
      <c r="J682" t="str">
        <f>_xlfn.CONCAT(C682,E682,H682)</f>
        <v>HNLLAX737-Max 9</v>
      </c>
      <c r="K682" s="4">
        <v>2556</v>
      </c>
      <c r="L682" s="4">
        <f>N682/M682</f>
        <v>165.5</v>
      </c>
      <c r="M682" s="4">
        <v>8</v>
      </c>
      <c r="N682" s="4">
        <v>1324</v>
      </c>
      <c r="O682" s="4">
        <f>P682/M682</f>
        <v>23.75</v>
      </c>
      <c r="P682" s="4">
        <v>190</v>
      </c>
      <c r="Q682" s="4">
        <v>355</v>
      </c>
      <c r="R682" s="4">
        <v>779</v>
      </c>
      <c r="S682" s="4">
        <f>U682*K682</f>
        <v>3754764</v>
      </c>
      <c r="T682" s="7">
        <f>N682/U682</f>
        <v>0.90129339686861809</v>
      </c>
      <c r="U682" s="4">
        <v>1469</v>
      </c>
      <c r="V682" s="4">
        <v>44.177944378463977</v>
      </c>
      <c r="W682" s="7">
        <f>P682/X682</f>
        <v>1</v>
      </c>
      <c r="X682" s="4">
        <v>190</v>
      </c>
      <c r="Y682" s="7">
        <f>Q682/Z682</f>
        <v>1</v>
      </c>
      <c r="Z682" s="4">
        <v>355</v>
      </c>
      <c r="AA682" s="7">
        <f>R682/AB682</f>
        <v>0.84307359307359309</v>
      </c>
      <c r="AB682" s="4">
        <v>924</v>
      </c>
      <c r="AC682" s="4">
        <v>3882</v>
      </c>
      <c r="AD682" s="4">
        <f>AP682/AC682</f>
        <v>5.9992272024729525</v>
      </c>
      <c r="AE682" s="7">
        <f>AF682/(AF682+AH682+AJ682+AL682+AN682+AP682)</f>
        <v>0.2069348734535072</v>
      </c>
      <c r="AF682" s="4">
        <v>95523</v>
      </c>
      <c r="AG682" s="7">
        <f>AH682/(AF682+AH682+AJ682+AL682+AN682+AP682)</f>
        <v>0.25061903039152184</v>
      </c>
      <c r="AH682" s="4">
        <v>115688</v>
      </c>
      <c r="AI682" s="7">
        <f>AJ682/(AF682+AH682+AJ682+AL682+AN682+AP682)</f>
        <v>0.47004066211880619</v>
      </c>
      <c r="AJ682" s="4">
        <v>216975</v>
      </c>
      <c r="AK682" s="7">
        <f>AL682/(AF682+AH682+AJ682+AL682+AN682+AP682)</f>
        <v>1.1828192257949909E-2</v>
      </c>
      <c r="AL682" s="4">
        <v>5460</v>
      </c>
      <c r="AM682" s="7">
        <f>AN682/(AF682+AH682+AJ682+AL682+AN682+AP682)</f>
        <v>1.0125452493343933E-2</v>
      </c>
      <c r="AN682" s="4">
        <v>4674</v>
      </c>
      <c r="AO682" s="7">
        <f>AP682/(AF682+AH682+AJ682+AL682+AN682+AP682)</f>
        <v>5.0451789284870964E-2</v>
      </c>
      <c r="AP682" s="4">
        <v>23289</v>
      </c>
      <c r="AQ682" s="6">
        <f>AO682+AM682+AK682+AI682+AG682+AE682</f>
        <v>1</v>
      </c>
      <c r="AR682" s="4">
        <v>194264</v>
      </c>
      <c r="AS682" s="4">
        <f>AR682/M682</f>
        <v>24283</v>
      </c>
      <c r="AT682" s="4">
        <f>AR682/V682</f>
        <v>4397.307360790207</v>
      </c>
      <c r="AU682" s="7">
        <f>AR682/(AR682+AV682+AY682+BB682)</f>
        <v>0.39659716593817818</v>
      </c>
      <c r="AV682" s="4">
        <v>54265</v>
      </c>
      <c r="AW682" s="4">
        <f>AV682/M682</f>
        <v>6783.125</v>
      </c>
      <c r="AX682" s="7">
        <f>AV682/(AR682+AV682+AY682+BB682)</f>
        <v>0.11078401149793703</v>
      </c>
      <c r="AY682" s="4">
        <v>104555</v>
      </c>
      <c r="AZ682" s="4">
        <f>AY682/M682</f>
        <v>13069.375</v>
      </c>
      <c r="BA682" s="7">
        <f>AY682/(AR682+AV682+AY682+BB682)</f>
        <v>0.21345291296723129</v>
      </c>
      <c r="BB682" s="4">
        <v>136743</v>
      </c>
      <c r="BC682" s="11">
        <f>BB682/(AR682+AV682+AY682+BB682)</f>
        <v>0.27916590959665349</v>
      </c>
      <c r="BD682" s="9">
        <f>BC682+BA682+AX682+AU682</f>
        <v>1</v>
      </c>
      <c r="BE682" s="14">
        <f>(AF682+AH682+AJ682+AL682+AN682+AP682)</f>
        <v>461609</v>
      </c>
      <c r="BF682" s="14">
        <f t="shared" si="50"/>
        <v>-489827</v>
      </c>
      <c r="BG682" s="13">
        <f>(AF682+AH682+AJ682+AL682+AN682+AP682)-(AR682+AV682+AY682+BB682)</f>
        <v>-28218</v>
      </c>
      <c r="BH682" s="13">
        <f t="shared" si="51"/>
        <v>1</v>
      </c>
      <c r="BI682" s="14">
        <f>AF682/W682</f>
        <v>95523</v>
      </c>
      <c r="BJ682" s="14">
        <f>AH682/Y682</f>
        <v>115688</v>
      </c>
      <c r="BK682" s="14">
        <f>AJ682/AA682</f>
        <v>257361.87419768935</v>
      </c>
      <c r="BL682" s="14">
        <f>BI682+BJ682+BK682</f>
        <v>468572.87419768935</v>
      </c>
      <c r="BM682" s="14">
        <f>(AF682/W682)-AF682</f>
        <v>0</v>
      </c>
      <c r="BN682" s="14">
        <f>AH682/Y682-AH682</f>
        <v>0</v>
      </c>
      <c r="BO682" s="14">
        <f>AJ682/AA682-AJ682</f>
        <v>40386.874197689351</v>
      </c>
      <c r="BP682" s="14">
        <f>BG682/S682</f>
        <v>-7.5152526230676548E-3</v>
      </c>
      <c r="BQ682" s="14">
        <f>(BG682-CA682)/S682</f>
        <v>-6.1707315626997675E-3</v>
      </c>
      <c r="BR682" s="27">
        <f>BQ682-BP682</f>
        <v>1.3445210603678873E-3</v>
      </c>
      <c r="BS682" s="28">
        <f t="shared" si="52"/>
        <v>3384144</v>
      </c>
      <c r="BT682" s="11">
        <f>BS682/S682</f>
        <v>0.90129339686861809</v>
      </c>
      <c r="BU682" s="14">
        <f>(BE682-AP682)*1/BT682-(BE682-AP682)</f>
        <v>48003.323262839869</v>
      </c>
      <c r="BV682" s="14">
        <f t="shared" si="53"/>
        <v>0.12293955092783461</v>
      </c>
      <c r="BW682" s="27">
        <f>(AR682+AV682+AY682+BB682)/S682</f>
        <v>0.13045480355090228</v>
      </c>
      <c r="BX682" s="13">
        <f>(AF682+AH682+AJ682+AL682+AN682)/N682</f>
        <v>331.05740181268879</v>
      </c>
      <c r="BY682" s="26">
        <f>BX682/K682</f>
        <v>0.12952167520058247</v>
      </c>
      <c r="BZ682" s="11">
        <f>AP682/BE682</f>
        <v>5.0451789284870964E-2</v>
      </c>
      <c r="CA682" s="15">
        <f>-(BM682+BN682+BO682)/M682</f>
        <v>-5048.3592747111688</v>
      </c>
      <c r="CB682" s="15">
        <f>BG682-CA682</f>
        <v>-23169.640725288831</v>
      </c>
      <c r="CC682" s="18">
        <f t="shared" si="54"/>
        <v>1</v>
      </c>
      <c r="CD682" s="17">
        <f>(AF682/(AF682+AH682+AJ682))/(X682/(X682+Z682+AB682))</f>
        <v>1.7248196246245178</v>
      </c>
      <c r="CE682" s="19">
        <f>(AH682/(AF682+AH682+AJ682))/(Z682/(X682+Z682+AB682))</f>
        <v>1.118019278577304</v>
      </c>
      <c r="CF682" s="18">
        <f>(AJ682/(AF682+AH682+AJ682))/(AB682/(X682+Z682+AB682))</f>
        <v>0.80561409894631897</v>
      </c>
      <c r="CG682">
        <f>AH682/Z682</f>
        <v>325.88169014084508</v>
      </c>
      <c r="CH682" s="11">
        <f>BB682/BE682</f>
        <v>0.29623122599429386</v>
      </c>
      <c r="CI682" s="14">
        <f>AY682/V682</f>
        <v>2366.6787006723844</v>
      </c>
      <c r="CJ682" s="14">
        <f>AV682/M682</f>
        <v>6783.125</v>
      </c>
      <c r="CK682" s="17">
        <f>N682/V682</f>
        <v>29.969705893455476</v>
      </c>
      <c r="CL682" s="17">
        <f>(AL682+AN682)/N682</f>
        <v>7.6540785498489425</v>
      </c>
      <c r="CM682" s="14">
        <f>AP682/AC682</f>
        <v>5.9992272024729525</v>
      </c>
    </row>
    <row r="683" spans="1:91" hidden="1" x14ac:dyDescent="0.2">
      <c r="A683">
        <v>535</v>
      </c>
      <c r="B683" s="2">
        <v>44866</v>
      </c>
      <c r="C683" s="3" t="s">
        <v>41</v>
      </c>
      <c r="D683" t="s">
        <v>42</v>
      </c>
      <c r="E683" s="3" t="s">
        <v>43</v>
      </c>
      <c r="F683" t="s">
        <v>38</v>
      </c>
      <c r="G683" t="str">
        <f>CONCATENATE(C683,E683)</f>
        <v>SEASFO</v>
      </c>
      <c r="H683" t="s">
        <v>34</v>
      </c>
      <c r="I683">
        <f>U683/M683</f>
        <v>175.85</v>
      </c>
      <c r="J683" t="str">
        <f>_xlfn.CONCAT(C683,E683,H683)</f>
        <v>SEASFO737-900</v>
      </c>
      <c r="K683" s="4">
        <v>679</v>
      </c>
      <c r="L683" s="4">
        <f>N683/M683</f>
        <v>135.75</v>
      </c>
      <c r="M683" s="4">
        <v>40</v>
      </c>
      <c r="N683" s="4">
        <v>5430</v>
      </c>
      <c r="O683" s="4">
        <f>P683/M683</f>
        <v>20.95</v>
      </c>
      <c r="P683" s="4">
        <v>838</v>
      </c>
      <c r="Q683" s="4">
        <v>1436</v>
      </c>
      <c r="R683" s="4">
        <v>3157</v>
      </c>
      <c r="S683" s="4">
        <f>U683*K683</f>
        <v>4776086</v>
      </c>
      <c r="T683" s="7">
        <f>N683/U683</f>
        <v>0.77196474267841908</v>
      </c>
      <c r="U683" s="4">
        <v>7034</v>
      </c>
      <c r="V683" s="4">
        <v>84.030102442868412</v>
      </c>
      <c r="W683" s="7">
        <f>P683/X683</f>
        <v>0.92189218921892191</v>
      </c>
      <c r="X683" s="4">
        <v>909</v>
      </c>
      <c r="Y683" s="7">
        <f>Q683/Z683</f>
        <v>0.84520306062389639</v>
      </c>
      <c r="Z683" s="4">
        <v>1699</v>
      </c>
      <c r="AA683" s="7">
        <f>R683/AB683</f>
        <v>0.7131240117461034</v>
      </c>
      <c r="AB683" s="4">
        <v>4427</v>
      </c>
      <c r="AC683" s="4">
        <v>18703</v>
      </c>
      <c r="AD683" s="4">
        <f>AP683/AC683</f>
        <v>5</v>
      </c>
      <c r="AE683" s="7">
        <f>AF683/(AF683+AH683+AJ683+AL683+AN683+AP683)</f>
        <v>0.22096794260357483</v>
      </c>
      <c r="AF683" s="4">
        <v>239769</v>
      </c>
      <c r="AG683" s="7">
        <f>AH683/(AF683+AH683+AJ683+AL683+AN683+AP683)</f>
        <v>0.22204988549284158</v>
      </c>
      <c r="AH683" s="4">
        <v>240943</v>
      </c>
      <c r="AI683" s="7">
        <f>AJ683/(AF683+AH683+AJ683+AL683+AN683+AP683)</f>
        <v>0.43983835367736168</v>
      </c>
      <c r="AJ683" s="4">
        <v>477262</v>
      </c>
      <c r="AK683" s="7">
        <f>AL683/(AF683+AH683+AJ683+AL683+AN683+AP683)</f>
        <v>1.7459461701157052E-2</v>
      </c>
      <c r="AL683" s="4">
        <v>18945</v>
      </c>
      <c r="AM683" s="7">
        <f>AN683/(AF683+AH683+AJ683+AL683+AN683+AP683)</f>
        <v>1.3502168032919081E-2</v>
      </c>
      <c r="AN683" s="4">
        <v>14651</v>
      </c>
      <c r="AO683" s="7">
        <f>AP683/(AF683+AH683+AJ683+AL683+AN683+AP683)</f>
        <v>8.6182188492145775E-2</v>
      </c>
      <c r="AP683" s="4">
        <v>93515</v>
      </c>
      <c r="AQ683" s="6">
        <f>AO683+AM683+AK683+AI683+AG683+AE683</f>
        <v>1</v>
      </c>
      <c r="AR683" s="4">
        <v>309445</v>
      </c>
      <c r="AS683" s="4">
        <f>AR683/M683</f>
        <v>7736.125</v>
      </c>
      <c r="AT683" s="4">
        <f>AR683/V683</f>
        <v>3682.5493603365521</v>
      </c>
      <c r="AU683" s="7">
        <f>AR683/(AR683+AV683+AY683+BB683)</f>
        <v>0.31150216026639932</v>
      </c>
      <c r="AV683" s="4">
        <v>206962</v>
      </c>
      <c r="AW683" s="4">
        <f>AV683/M683</f>
        <v>5174.05</v>
      </c>
      <c r="AX683" s="7">
        <f>AV683/(AR683+AV683+AY683+BB683)</f>
        <v>0.20833786324889569</v>
      </c>
      <c r="AY683" s="4">
        <v>275157</v>
      </c>
      <c r="AZ683" s="4">
        <f>AY683/M683</f>
        <v>6878.9250000000002</v>
      </c>
      <c r="BA683" s="7">
        <f>AY683/(AR683+AV683+AY683+BB683)</f>
        <v>0.27698621697691556</v>
      </c>
      <c r="BB683" s="4">
        <v>201832</v>
      </c>
      <c r="BC683" s="11">
        <f>BB683/(AR683+AV683+AY683+BB683)</f>
        <v>0.20317375950778943</v>
      </c>
      <c r="BD683" s="9">
        <f>BC683+BA683+AX683+AU683</f>
        <v>1</v>
      </c>
      <c r="BE683" s="14">
        <f>(AF683+AH683+AJ683+AL683+AN683+AP683)</f>
        <v>1085085</v>
      </c>
      <c r="BF683" s="14">
        <f t="shared" si="50"/>
        <v>-993396</v>
      </c>
      <c r="BG683" s="13">
        <f>(AF683+AH683+AJ683+AL683+AN683+AP683)-(AR683+AV683+AY683+BB683)</f>
        <v>91689</v>
      </c>
      <c r="BH683" s="13">
        <f t="shared" si="51"/>
        <v>0</v>
      </c>
      <c r="BI683" s="14">
        <f>AF683/W683</f>
        <v>260083.55727923627</v>
      </c>
      <c r="BJ683" s="14">
        <f>AH683/Y683</f>
        <v>285071.13997214485</v>
      </c>
      <c r="BK683" s="14">
        <f>AJ683/AA683</f>
        <v>669255.26575863163</v>
      </c>
      <c r="BL683" s="14">
        <f>BI683+BJ683+BK683</f>
        <v>1214409.9630100126</v>
      </c>
      <c r="BM683" s="14">
        <f>(AF683/W683)-AF683</f>
        <v>20314.557279236265</v>
      </c>
      <c r="BN683" s="14">
        <f>AH683/Y683-AH683</f>
        <v>44128.139972144854</v>
      </c>
      <c r="BO683" s="14">
        <f>AJ683/AA683-AJ683</f>
        <v>191993.26575863163</v>
      </c>
      <c r="BP683" s="14">
        <f>BG683/S683</f>
        <v>1.9197518637645971E-2</v>
      </c>
      <c r="BQ683" s="14">
        <f>(BG683-CA683)/S683</f>
        <v>2.0539810019176857E-2</v>
      </c>
      <c r="BR683" s="27">
        <f>BQ683-BP683</f>
        <v>1.3422913815308857E-3</v>
      </c>
      <c r="BS683" s="28">
        <f t="shared" si="52"/>
        <v>3686970</v>
      </c>
      <c r="BT683" s="11">
        <f>BS683/S683</f>
        <v>0.77196474267841908</v>
      </c>
      <c r="BU683" s="14">
        <f>(BE683-AP683)*1/BT683-(BE683-AP683)</f>
        <v>292905.76058931858</v>
      </c>
      <c r="BV683" s="14">
        <f t="shared" si="53"/>
        <v>0.22719126079388019</v>
      </c>
      <c r="BW683" s="27">
        <f>(AR683+AV683+AY683+BB683)/S683</f>
        <v>0.2079937421562342</v>
      </c>
      <c r="BX683" s="13">
        <f>(AF683+AH683+AJ683+AL683+AN683)/N683</f>
        <v>182.60957642725597</v>
      </c>
      <c r="BY683" s="26">
        <f>BX683/K683</f>
        <v>0.26893899326547271</v>
      </c>
      <c r="BZ683" s="11">
        <f>AP683/BE683</f>
        <v>8.6182188492145775E-2</v>
      </c>
      <c r="CA683" s="15">
        <f>-(BM683+BN683+BO683)/M683</f>
        <v>-6410.8990752503187</v>
      </c>
      <c r="CB683" s="15">
        <f>BG683-CA683</f>
        <v>98099.899075250316</v>
      </c>
      <c r="CC683" s="18">
        <f t="shared" si="54"/>
        <v>0</v>
      </c>
      <c r="CD683" s="17">
        <f>(AF683/(AF683+AH683+AJ683))/(X683/(X683+Z683+AB683))</f>
        <v>1.9370441894007873</v>
      </c>
      <c r="CE683" s="19">
        <f>(AH683/(AF683+AH683+AJ683))/(Z683/(X683+Z683+AB683))</f>
        <v>1.0414329497881745</v>
      </c>
      <c r="CF683" s="18">
        <f>(AJ683/(AF683+AH683+AJ683))/(AB683/(X683+Z683+AB683))</f>
        <v>0.79169465781445136</v>
      </c>
      <c r="CG683">
        <f>AH683/Z683</f>
        <v>141.81459682165979</v>
      </c>
      <c r="CH683" s="11">
        <f>BB683/BE683</f>
        <v>0.18600570462221855</v>
      </c>
      <c r="CI683" s="14">
        <f>AY683/V683</f>
        <v>3274.5051118684246</v>
      </c>
      <c r="CJ683" s="14">
        <f>AV683/M683</f>
        <v>5174.05</v>
      </c>
      <c r="CK683" s="17">
        <f>N683/V683</f>
        <v>64.619699871148271</v>
      </c>
      <c r="CL683" s="17">
        <f>(AL683+AN683)/N683</f>
        <v>6.1871086556169432</v>
      </c>
      <c r="CM683" s="14">
        <f>AP683/AC683</f>
        <v>5</v>
      </c>
    </row>
    <row r="684" spans="1:91" hidden="1" x14ac:dyDescent="0.2">
      <c r="A684">
        <v>946</v>
      </c>
      <c r="B684" s="2">
        <v>45200</v>
      </c>
      <c r="C684" s="3" t="s">
        <v>41</v>
      </c>
      <c r="D684" t="s">
        <v>42</v>
      </c>
      <c r="E684" s="3" t="s">
        <v>37</v>
      </c>
      <c r="F684" t="s">
        <v>38</v>
      </c>
      <c r="G684" t="str">
        <f>CONCATENATE(C684,E684)</f>
        <v>SEALAX</v>
      </c>
      <c r="H684" t="s">
        <v>47</v>
      </c>
      <c r="I684">
        <f>U684/M684</f>
        <v>160.5</v>
      </c>
      <c r="J684" t="str">
        <f>_xlfn.CONCAT(C684,E684,H684)</f>
        <v>SEALAXA320</v>
      </c>
      <c r="K684" s="4">
        <v>954</v>
      </c>
      <c r="L684" s="4">
        <f>N684/M684</f>
        <v>114.75</v>
      </c>
      <c r="M684" s="4">
        <v>32</v>
      </c>
      <c r="N684" s="4">
        <v>3672</v>
      </c>
      <c r="O684" s="4">
        <f>P684/M684</f>
        <v>19.78125</v>
      </c>
      <c r="P684" s="4">
        <v>633</v>
      </c>
      <c r="Q684" s="4">
        <v>1170</v>
      </c>
      <c r="R684" s="4">
        <v>1870</v>
      </c>
      <c r="S684" s="4">
        <f>U684*K684</f>
        <v>4899744</v>
      </c>
      <c r="T684" s="7">
        <f>N684/U684</f>
        <v>0.71495327102803741</v>
      </c>
      <c r="U684" s="4">
        <v>5136</v>
      </c>
      <c r="V684" s="4">
        <v>85.992509363295866</v>
      </c>
      <c r="W684" s="7">
        <f>P684/X684</f>
        <v>0.98906249999999996</v>
      </c>
      <c r="X684" s="4">
        <v>640</v>
      </c>
      <c r="Y684" s="7">
        <f>Q684/Z684</f>
        <v>0.98817567567567566</v>
      </c>
      <c r="Z684" s="4">
        <v>1184</v>
      </c>
      <c r="AA684" s="7">
        <f>R684/AB684</f>
        <v>0.56461352657004826</v>
      </c>
      <c r="AB684" s="4">
        <v>3312</v>
      </c>
      <c r="AC684" s="4">
        <v>80</v>
      </c>
      <c r="AD684" s="4">
        <f>AP684/AC684</f>
        <v>5.9625000000000004</v>
      </c>
      <c r="AE684" s="7">
        <f>AF684/(AF684+AH684+AJ684+AL684+AN684+AP684)</f>
        <v>0.25527751469563786</v>
      </c>
      <c r="AF684" s="4">
        <v>163070</v>
      </c>
      <c r="AG684" s="7">
        <f>AH684/(AF684+AH684+AJ684+AL684+AN684+AP684)</f>
        <v>0.29719237000915788</v>
      </c>
      <c r="AH684" s="4">
        <v>189845</v>
      </c>
      <c r="AI684" s="7">
        <f>AJ684/(AF684+AH684+AJ684+AL684+AN684+AP684)</f>
        <v>0.41458214294100609</v>
      </c>
      <c r="AJ684" s="4">
        <v>264833</v>
      </c>
      <c r="AK684" s="7">
        <f>AL684/(AF684+AH684+AJ684+AL684+AN684+AP684)</f>
        <v>2.0491707042165328E-2</v>
      </c>
      <c r="AL684" s="4">
        <v>13090</v>
      </c>
      <c r="AM684" s="7">
        <f>AN684/(AF684+AH684+AJ684+AL684+AN684+AP684)</f>
        <v>1.1709546881237329E-2</v>
      </c>
      <c r="AN684" s="4">
        <v>7480</v>
      </c>
      <c r="AO684" s="7">
        <f>AP684/(AF684+AH684+AJ684+AL684+AN684+AP684)</f>
        <v>7.4671843079548213E-4</v>
      </c>
      <c r="AP684" s="4">
        <v>477</v>
      </c>
      <c r="AQ684" s="6">
        <f>AO684+AM684+AK684+AI684+AG684+AE684</f>
        <v>1</v>
      </c>
      <c r="AR684" s="4">
        <v>353623</v>
      </c>
      <c r="AS684" s="4">
        <f>AR684/M684</f>
        <v>11050.71875</v>
      </c>
      <c r="AT684" s="4">
        <f>AR684/V684</f>
        <v>4112.2535278745654</v>
      </c>
      <c r="AU684" s="7">
        <f>AR684/(AR684+AV684+AY684+BB684)</f>
        <v>0.34997590113427968</v>
      </c>
      <c r="AV684" s="4">
        <v>184281</v>
      </c>
      <c r="AW684" s="4">
        <f>AV684/M684</f>
        <v>5758.78125</v>
      </c>
      <c r="AX684" s="7">
        <f>AV684/(AR684+AV684+AY684+BB684)</f>
        <v>0.1823804137087412</v>
      </c>
      <c r="AY684" s="4">
        <v>205129</v>
      </c>
      <c r="AZ684" s="4">
        <f>AY684/M684</f>
        <v>6410.28125</v>
      </c>
      <c r="BA684" s="7">
        <f>AY684/(AR684+AV684+AY684+BB684)</f>
        <v>0.20301339738584215</v>
      </c>
      <c r="BB684" s="4">
        <v>267388</v>
      </c>
      <c r="BC684" s="11">
        <f>BB684/(AR684+AV684+AY684+BB684)</f>
        <v>0.26463028777113701</v>
      </c>
      <c r="BD684" s="9">
        <f>BC684+BA684+AX684+AU684</f>
        <v>1</v>
      </c>
      <c r="BE684" s="14">
        <f>(AF684+AH684+AJ684+AL684+AN684+AP684)</f>
        <v>638795</v>
      </c>
      <c r="BF684" s="14">
        <f t="shared" si="50"/>
        <v>-1010421</v>
      </c>
      <c r="BG684" s="13">
        <f>(AF684+AH684+AJ684+AL684+AN684+AP684)-(AR684+AV684+AY684+BB684)</f>
        <v>-371626</v>
      </c>
      <c r="BH684" s="13">
        <f t="shared" si="51"/>
        <v>1</v>
      </c>
      <c r="BI684" s="14">
        <f>AF684/W684</f>
        <v>164873.30173775673</v>
      </c>
      <c r="BJ684" s="14">
        <f>AH684/Y684</f>
        <v>192116.64957264956</v>
      </c>
      <c r="BK684" s="14">
        <f>AJ684/AA684</f>
        <v>469051.81604278076</v>
      </c>
      <c r="BL684" s="14">
        <f>BI684+BJ684+BK684</f>
        <v>826041.76735318708</v>
      </c>
      <c r="BM684" s="14">
        <f>(AF684/W684)-AF684</f>
        <v>1803.3017377567303</v>
      </c>
      <c r="BN684" s="14">
        <f>AH684/Y684-AH684</f>
        <v>2271.6495726495632</v>
      </c>
      <c r="BO684" s="14">
        <f>AJ684/AA684-AJ684</f>
        <v>204218.81604278076</v>
      </c>
      <c r="BP684" s="14">
        <f>BG684/S684</f>
        <v>-7.5846003383033891E-2</v>
      </c>
      <c r="BQ684" s="14">
        <f>(BG684-CA684)/S684</f>
        <v>-7.4517529848541667E-2</v>
      </c>
      <c r="BR684" s="27">
        <f>BQ684-BP684</f>
        <v>1.3284735344922249E-3</v>
      </c>
      <c r="BS684" s="28">
        <f t="shared" si="52"/>
        <v>3503088</v>
      </c>
      <c r="BT684" s="11">
        <f>BS684/S684</f>
        <v>0.71495327102803741</v>
      </c>
      <c r="BU684" s="14">
        <f>(BE684-AP684)*1/BT684-(BE684-AP684)</f>
        <v>254492.79738562088</v>
      </c>
      <c r="BV684" s="14">
        <f t="shared" si="53"/>
        <v>0.13037313786189647</v>
      </c>
      <c r="BW684" s="27">
        <f>(AR684+AV684+AY684+BB684)/S684</f>
        <v>0.20621914124493035</v>
      </c>
      <c r="BX684" s="13">
        <f>(AF684+AH684+AJ684+AL684+AN684)/N684</f>
        <v>173.83387799564269</v>
      </c>
      <c r="BY684" s="26">
        <f>BX684/K684</f>
        <v>0.18221580502687915</v>
      </c>
      <c r="BZ684" s="11">
        <f>AP684/BE684</f>
        <v>7.4671843079548213E-4</v>
      </c>
      <c r="CA684" s="15">
        <f>-(BM684+BN684+BO684)/M684</f>
        <v>-6509.1802297870954</v>
      </c>
      <c r="CB684" s="15">
        <f>BG684-CA684</f>
        <v>-365116.81977021293</v>
      </c>
      <c r="CC684" s="18">
        <f t="shared" si="54"/>
        <v>1</v>
      </c>
      <c r="CD684" s="17">
        <f>(AF684/(AF684+AH684+AJ684))/(X684/(X684+Z684+AB684))</f>
        <v>2.1183990073622252</v>
      </c>
      <c r="CE684" s="19">
        <f>(AH684/(AF684+AH684+AJ684))/(Z684/(X684+Z684+AB684))</f>
        <v>1.333095087842169</v>
      </c>
      <c r="CF684" s="18">
        <f>(AJ684/(AF684+AH684+AJ684))/(AB684/(X684+Z684+AB684))</f>
        <v>0.66480677876903616</v>
      </c>
      <c r="CG684">
        <f>AH684/Z684</f>
        <v>160.34206081081081</v>
      </c>
      <c r="CH684" s="11">
        <f>BB684/BE684</f>
        <v>0.4185818611604662</v>
      </c>
      <c r="CI684" s="14">
        <f>AY684/V684</f>
        <v>2385.4287020905927</v>
      </c>
      <c r="CJ684" s="14">
        <f>AV684/M684</f>
        <v>5758.78125</v>
      </c>
      <c r="CK684" s="17">
        <f>N684/V684</f>
        <v>42.701393728223003</v>
      </c>
      <c r="CL684" s="17">
        <f>(AL684+AN684)/N684</f>
        <v>5.6018518518518521</v>
      </c>
      <c r="CM684" s="14">
        <f>AP684/AC684</f>
        <v>5.9625000000000004</v>
      </c>
    </row>
    <row r="685" spans="1:91" hidden="1" x14ac:dyDescent="0.2">
      <c r="A685">
        <v>642</v>
      </c>
      <c r="B685" s="2">
        <v>45170</v>
      </c>
      <c r="C685" s="3" t="s">
        <v>32</v>
      </c>
      <c r="D685" t="s">
        <v>33</v>
      </c>
      <c r="E685" s="3" t="s">
        <v>43</v>
      </c>
      <c r="F685" t="s">
        <v>38</v>
      </c>
      <c r="G685" t="str">
        <f>CONCATENATE(C685,E685)</f>
        <v>HNLSFO</v>
      </c>
      <c r="H685" t="s">
        <v>34</v>
      </c>
      <c r="I685">
        <f>U685/M685</f>
        <v>169.90909090909091</v>
      </c>
      <c r="J685" t="str">
        <f>_xlfn.CONCAT(C685,E685,H685)</f>
        <v>HNLSFO737-900</v>
      </c>
      <c r="K685" s="4">
        <v>2399</v>
      </c>
      <c r="L685" s="4">
        <f>N685/M685</f>
        <v>150.09090909090909</v>
      </c>
      <c r="M685" s="4">
        <v>11</v>
      </c>
      <c r="N685" s="4">
        <v>1651</v>
      </c>
      <c r="O685" s="4">
        <f>P685/M685</f>
        <v>22</v>
      </c>
      <c r="P685" s="4">
        <v>242</v>
      </c>
      <c r="Q685" s="4">
        <v>452</v>
      </c>
      <c r="R685" s="4">
        <v>958</v>
      </c>
      <c r="S685" s="4">
        <f>U685*K685</f>
        <v>4483731</v>
      </c>
      <c r="T685" s="7">
        <f>N685/U685</f>
        <v>0.88336008560727663</v>
      </c>
      <c r="U685" s="4">
        <v>1869</v>
      </c>
      <c r="V685" s="4">
        <v>52.704363406408092</v>
      </c>
      <c r="W685" s="7">
        <f>P685/X685</f>
        <v>1</v>
      </c>
      <c r="X685" s="4">
        <v>242</v>
      </c>
      <c r="Y685" s="7">
        <f>Q685/Z685</f>
        <v>1</v>
      </c>
      <c r="Z685" s="4">
        <v>452</v>
      </c>
      <c r="AA685" s="7">
        <f>R685/AB685</f>
        <v>0.81462585034013602</v>
      </c>
      <c r="AB685" s="4">
        <v>1176</v>
      </c>
      <c r="AC685" s="4">
        <v>2229</v>
      </c>
      <c r="AD685" s="4">
        <f>AP685/AC685</f>
        <v>6</v>
      </c>
      <c r="AE685" s="7">
        <f>AF685/(AF685+AH685+AJ685+AL685+AN685+AP685)</f>
        <v>0.2316181676156476</v>
      </c>
      <c r="AF685" s="4">
        <v>145588</v>
      </c>
      <c r="AG685" s="7">
        <f>AH685/(AF685+AH685+AJ685+AL685+AN685+AP685)</f>
        <v>0.27512651753427231</v>
      </c>
      <c r="AH685" s="4">
        <v>172936</v>
      </c>
      <c r="AI685" s="7">
        <f>AJ685/(AF685+AH685+AJ685+AL685+AN685+AP685)</f>
        <v>0.45674221923130159</v>
      </c>
      <c r="AJ685" s="4">
        <v>287094</v>
      </c>
      <c r="AK685" s="7">
        <f>AL685/(AF685+AH685+AJ685+AL685+AN685+AP685)</f>
        <v>1.0663904837814146E-2</v>
      </c>
      <c r="AL685" s="4">
        <v>6703</v>
      </c>
      <c r="AM685" s="7">
        <f>AN685/(AF685+AH685+AJ685+AL685+AN685+AP685)</f>
        <v>4.5722903929401549E-3</v>
      </c>
      <c r="AN685" s="4">
        <v>2874</v>
      </c>
      <c r="AO685" s="7">
        <f>AP685/(AF685+AH685+AJ685+AL685+AN685+AP685)</f>
        <v>2.1276900388024225E-2</v>
      </c>
      <c r="AP685" s="4">
        <v>13374</v>
      </c>
      <c r="AQ685" s="6">
        <f>AO685+AM685+AK685+AI685+AG685+AE685</f>
        <v>1</v>
      </c>
      <c r="AR685" s="4">
        <v>219148</v>
      </c>
      <c r="AS685" s="4">
        <f>AR685/M685</f>
        <v>19922.545454545456</v>
      </c>
      <c r="AT685" s="4">
        <f>AR685/V685</f>
        <v>4158.0617967079888</v>
      </c>
      <c r="AU685" s="7">
        <f>AR685/(AR685+AV685+AY685+BB685)</f>
        <v>0.38938392734987304</v>
      </c>
      <c r="AV685" s="4">
        <v>61599</v>
      </c>
      <c r="AW685" s="4">
        <f>AV685/M685</f>
        <v>5599.909090909091</v>
      </c>
      <c r="AX685" s="7">
        <f>AV685/(AR685+AV685+AY685+BB685)</f>
        <v>0.10944959817486279</v>
      </c>
      <c r="AY685" s="4">
        <v>118470</v>
      </c>
      <c r="AZ685" s="4">
        <f>AY685/M685</f>
        <v>10770</v>
      </c>
      <c r="BA685" s="7">
        <f>AY685/(AR685+AV685+AY685+BB685)</f>
        <v>0.21049844795818104</v>
      </c>
      <c r="BB685" s="4">
        <v>163590</v>
      </c>
      <c r="BC685" s="11">
        <f>BB685/(AR685+AV685+AY685+BB685)</f>
        <v>0.29066802651708312</v>
      </c>
      <c r="BD685" s="9">
        <f>BC685+BA685+AX685+AU685</f>
        <v>1</v>
      </c>
      <c r="BE685" s="14">
        <f>(AF685+AH685+AJ685+AL685+AN685+AP685)</f>
        <v>628569</v>
      </c>
      <c r="BF685" s="14">
        <f t="shared" si="50"/>
        <v>-562807</v>
      </c>
      <c r="BG685" s="13">
        <f>(AF685+AH685+AJ685+AL685+AN685+AP685)-(AR685+AV685+AY685+BB685)</f>
        <v>65762</v>
      </c>
      <c r="BH685" s="13">
        <f t="shared" si="51"/>
        <v>0</v>
      </c>
      <c r="BI685" s="14">
        <f>AF685/W685</f>
        <v>145588</v>
      </c>
      <c r="BJ685" s="14">
        <f>AH685/Y685</f>
        <v>172936</v>
      </c>
      <c r="BK685" s="14">
        <f>AJ685/AA685</f>
        <v>352424.36743215035</v>
      </c>
      <c r="BL685" s="14">
        <f>BI685+BJ685+BK685</f>
        <v>670948.36743215029</v>
      </c>
      <c r="BM685" s="14">
        <f>(AF685/W685)-AF685</f>
        <v>0</v>
      </c>
      <c r="BN685" s="14">
        <f>AH685/Y685-AH685</f>
        <v>0</v>
      </c>
      <c r="BO685" s="14">
        <f>AJ685/AA685-AJ685</f>
        <v>65330.367432150349</v>
      </c>
      <c r="BP685" s="14">
        <f>BG685/S685</f>
        <v>1.4666803160136056E-2</v>
      </c>
      <c r="BQ685" s="14">
        <f>(BG685-CA685)/S685</f>
        <v>1.5991397412559689E-2</v>
      </c>
      <c r="BR685" s="27">
        <f>BQ685-BP685</f>
        <v>1.3245942524236325E-3</v>
      </c>
      <c r="BS685" s="28">
        <f t="shared" si="52"/>
        <v>3960749</v>
      </c>
      <c r="BT685" s="11">
        <f>BS685/S685</f>
        <v>0.88336008560727663</v>
      </c>
      <c r="BU685" s="14">
        <f>(BE685-AP685)*1/BT685-(BE685-AP685)</f>
        <v>81231.078134463984</v>
      </c>
      <c r="BV685" s="14">
        <f t="shared" si="53"/>
        <v>0.14018882934770172</v>
      </c>
      <c r="BW685" s="27">
        <f>(AR685+AV685+AY685+BB685)/S685</f>
        <v>0.12552202618756567</v>
      </c>
      <c r="BX685" s="13">
        <f>(AF685+AH685+AJ685+AL685+AN685)/N685</f>
        <v>372.61962447001815</v>
      </c>
      <c r="BY685" s="26">
        <f>BX685/K685</f>
        <v>0.15532289473531394</v>
      </c>
      <c r="BZ685" s="11">
        <f>AP685/BE685</f>
        <v>2.1276900388024225E-2</v>
      </c>
      <c r="CA685" s="15">
        <f>-(BM685+BN685+BO685)/M685</f>
        <v>-5939.1243120136678</v>
      </c>
      <c r="CB685" s="15">
        <f>BG685-CA685</f>
        <v>71701.124312013664</v>
      </c>
      <c r="CC685" s="18">
        <f t="shared" si="54"/>
        <v>0</v>
      </c>
      <c r="CD685" s="17">
        <f>(AF685/(AF685+AH685+AJ685))/(X685/(X685+Z685+AB685))</f>
        <v>1.8576036079148601</v>
      </c>
      <c r="CE685" s="19">
        <f>(AH685/(AF685+AH685+AJ685))/(Z685/(X685+Z685+AB685))</f>
        <v>1.1813805232580825</v>
      </c>
      <c r="CF685" s="18">
        <f>(AJ685/(AF685+AH685+AJ685))/(AB685/(X685+Z685+AB685))</f>
        <v>0.7538060632414546</v>
      </c>
      <c r="CG685">
        <f>AH685/Z685</f>
        <v>382.60176991150445</v>
      </c>
      <c r="CH685" s="11">
        <f>BB685/BE685</f>
        <v>0.26025782372340983</v>
      </c>
      <c r="CI685" s="14">
        <f>AY685/V685</f>
        <v>2247.8214770657064</v>
      </c>
      <c r="CJ685" s="14">
        <f>AV685/M685</f>
        <v>5599.909090909091</v>
      </c>
      <c r="CK685" s="17">
        <f>N685/V685</f>
        <v>31.325679569810763</v>
      </c>
      <c r="CL685" s="17">
        <f>(AL685+AN685)/N685</f>
        <v>5.8007268322228951</v>
      </c>
      <c r="CM685" s="14">
        <f>AP685/AC685</f>
        <v>6</v>
      </c>
    </row>
    <row r="686" spans="1:91" hidden="1" x14ac:dyDescent="0.2">
      <c r="A686">
        <v>1190</v>
      </c>
      <c r="B686" s="2">
        <v>45231</v>
      </c>
      <c r="C686" s="3" t="s">
        <v>43</v>
      </c>
      <c r="D686" t="s">
        <v>38</v>
      </c>
      <c r="E686" s="3" t="s">
        <v>37</v>
      </c>
      <c r="F686" t="s">
        <v>38</v>
      </c>
      <c r="G686" t="str">
        <f>CONCATENATE(C686,E686)</f>
        <v>SFOLAX</v>
      </c>
      <c r="H686" t="s">
        <v>35</v>
      </c>
      <c r="I686">
        <f>U686/M686</f>
        <v>178.89473684210526</v>
      </c>
      <c r="J686" t="str">
        <f>_xlfn.CONCAT(C686,E686,H686)</f>
        <v>SFOLAX737-Max 9</v>
      </c>
      <c r="K686" s="4">
        <v>337</v>
      </c>
      <c r="L686" s="4">
        <f>N686/M686</f>
        <v>164.84210526315789</v>
      </c>
      <c r="M686" s="4">
        <v>19</v>
      </c>
      <c r="N686" s="4">
        <v>3132</v>
      </c>
      <c r="O686" s="4">
        <f>P686/M686</f>
        <v>23</v>
      </c>
      <c r="P686" s="4">
        <v>437</v>
      </c>
      <c r="Q686" s="4">
        <v>795</v>
      </c>
      <c r="R686" s="4">
        <v>1900</v>
      </c>
      <c r="S686" s="4">
        <f>U686*K686</f>
        <v>1145463</v>
      </c>
      <c r="T686" s="7">
        <f>N686/U686</f>
        <v>0.92144748455428072</v>
      </c>
      <c r="U686" s="4">
        <v>3399</v>
      </c>
      <c r="V686" s="4">
        <v>26.754431127616478</v>
      </c>
      <c r="W686" s="7">
        <f>P686/X686</f>
        <v>1</v>
      </c>
      <c r="X686" s="4">
        <v>437</v>
      </c>
      <c r="Y686" s="7">
        <f>Q686/Z686</f>
        <v>0.97307221542227662</v>
      </c>
      <c r="Z686" s="4">
        <v>817</v>
      </c>
      <c r="AA686" s="7">
        <f>R686/AB686</f>
        <v>0.88578088578088576</v>
      </c>
      <c r="AB686" s="4">
        <v>2145</v>
      </c>
      <c r="AC686" s="4">
        <v>1249</v>
      </c>
      <c r="AD686" s="4">
        <f>AP686/AC686</f>
        <v>5.9967974379503604</v>
      </c>
      <c r="AE686" s="7">
        <f>AF686/(AF686+AH686+AJ686+AL686+AN686+AP686)</f>
        <v>0.22945666391501904</v>
      </c>
      <c r="AF686" s="4">
        <v>97009</v>
      </c>
      <c r="AG686" s="7">
        <f>AH686/(AF686+AH686+AJ686+AL686+AN686+AP686)</f>
        <v>0.22249081667167325</v>
      </c>
      <c r="AH686" s="4">
        <v>94064</v>
      </c>
      <c r="AI686" s="7">
        <f>AJ686/(AF686+AH686+AJ686+AL686+AN686+AP686)</f>
        <v>0.48090600955113455</v>
      </c>
      <c r="AJ686" s="4">
        <v>203316</v>
      </c>
      <c r="AK686" s="7">
        <f>AL686/(AF686+AH686+AJ686+AL686+AN686+AP686)</f>
        <v>3.1458664969948695E-2</v>
      </c>
      <c r="AL686" s="4">
        <v>13300</v>
      </c>
      <c r="AM686" s="7">
        <f>AN686/(AF686+AH686+AJ686+AL686+AN686+AP686)</f>
        <v>1.7971649356516555E-2</v>
      </c>
      <c r="AN686" s="4">
        <v>7598</v>
      </c>
      <c r="AO686" s="7">
        <f>AP686/(AF686+AH686+AJ686+AL686+AN686+AP686)</f>
        <v>1.7716195535707951E-2</v>
      </c>
      <c r="AP686" s="4">
        <v>7490</v>
      </c>
      <c r="AQ686" s="6">
        <f>AO686+AM686+AK686+AI686+AG686+AE686</f>
        <v>1</v>
      </c>
      <c r="AR686" s="4">
        <v>117648</v>
      </c>
      <c r="AS686" s="4">
        <f>AR686/M686</f>
        <v>6192</v>
      </c>
      <c r="AT686" s="4">
        <f>AR686/V686</f>
        <v>4397.3276590643445</v>
      </c>
      <c r="AU686" s="7">
        <f>AR686/(AR686+AV686+AY686+BB686)</f>
        <v>0.30262917585201915</v>
      </c>
      <c r="AV686" s="4">
        <v>124974</v>
      </c>
      <c r="AW686" s="4">
        <f>AV686/M686</f>
        <v>6577.5789473684208</v>
      </c>
      <c r="AX686" s="7">
        <f>AV686/(AR686+AV686+AY686+BB686)</f>
        <v>0.32147404650253503</v>
      </c>
      <c r="AY686" s="4">
        <v>63319</v>
      </c>
      <c r="AZ686" s="4">
        <f>AY686/M686</f>
        <v>3332.5789473684213</v>
      </c>
      <c r="BA686" s="7">
        <f>AY686/(AR686+AV686+AY686+BB686)</f>
        <v>0.1628771996614817</v>
      </c>
      <c r="BB686" s="4">
        <v>82812</v>
      </c>
      <c r="BC686" s="11">
        <f>BB686/(AR686+AV686+AY686+BB686)</f>
        <v>0.21301957798396412</v>
      </c>
      <c r="BD686" s="9">
        <f>BC686+BA686+AX686+AU686</f>
        <v>1</v>
      </c>
      <c r="BE686" s="14">
        <f>(AF686+AH686+AJ686+AL686+AN686+AP686)</f>
        <v>422777</v>
      </c>
      <c r="BF686" s="14">
        <f t="shared" si="50"/>
        <v>-388753</v>
      </c>
      <c r="BG686" s="13">
        <f>(AF686+AH686+AJ686+AL686+AN686+AP686)-(AR686+AV686+AY686+BB686)</f>
        <v>34024</v>
      </c>
      <c r="BH686" s="13">
        <f t="shared" si="51"/>
        <v>0</v>
      </c>
      <c r="BI686" s="14">
        <f>AF686/W686</f>
        <v>97009</v>
      </c>
      <c r="BJ686" s="14">
        <f>AH686/Y686</f>
        <v>96667.028930817614</v>
      </c>
      <c r="BK686" s="14">
        <f>AJ686/AA686</f>
        <v>229533.06315789474</v>
      </c>
      <c r="BL686" s="14">
        <f>BI686+BJ686+BK686</f>
        <v>423209.09208871238</v>
      </c>
      <c r="BM686" s="14">
        <f>(AF686/W686)-AF686</f>
        <v>0</v>
      </c>
      <c r="BN686" s="14">
        <f>AH686/Y686-AH686</f>
        <v>2603.0289308176143</v>
      </c>
      <c r="BO686" s="14">
        <f>AJ686/AA686-AJ686</f>
        <v>26217.063157894736</v>
      </c>
      <c r="BP686" s="14">
        <f>BG686/S686</f>
        <v>2.9703272825049785E-2</v>
      </c>
      <c r="BQ686" s="14">
        <f>(BG686-CA686)/S686</f>
        <v>3.102749451709701E-2</v>
      </c>
      <c r="BR686" s="27">
        <f>BQ686-BP686</f>
        <v>1.3242216920472255E-3</v>
      </c>
      <c r="BS686" s="28">
        <f t="shared" si="52"/>
        <v>1055484</v>
      </c>
      <c r="BT686" s="11">
        <f>BS686/S686</f>
        <v>0.92144748455428072</v>
      </c>
      <c r="BU686" s="14">
        <f>(BE686-AP686)*1/BT686-(BE686-AP686)</f>
        <v>35402.818965517217</v>
      </c>
      <c r="BV686" s="14">
        <f t="shared" si="53"/>
        <v>0.36908830752280958</v>
      </c>
      <c r="BW686" s="27">
        <f>(AR686+AV686+AY686+BB686)/S686</f>
        <v>0.33938503469775977</v>
      </c>
      <c r="BX686" s="13">
        <f>(AF686+AH686+AJ686+AL686+AN686)/N686</f>
        <v>132.59482758620689</v>
      </c>
      <c r="BY686" s="26">
        <f>BX686/K686</f>
        <v>0.39345646168013915</v>
      </c>
      <c r="BZ686" s="11">
        <f>AP686/BE686</f>
        <v>1.7716195535707951E-2</v>
      </c>
      <c r="CA686" s="15">
        <f>-(BM686+BN686+BO686)/M686</f>
        <v>-1516.8469520374922</v>
      </c>
      <c r="CB686" s="15">
        <f>BG686-CA686</f>
        <v>35540.846952037493</v>
      </c>
      <c r="CC686" s="18">
        <f t="shared" si="54"/>
        <v>0</v>
      </c>
      <c r="CD686" s="17">
        <f>(AF686/(AF686+AH686+AJ686))/(X686/(X686+Z686+AB686))</f>
        <v>1.9131849768624809</v>
      </c>
      <c r="CE686" s="19">
        <f>(AH686/(AF686+AH686+AJ686))/(Z686/(X686+Z686+AB686))</f>
        <v>0.9922651933907416</v>
      </c>
      <c r="CF686" s="18">
        <f>(AJ686/(AF686+AH686+AJ686))/(AB686/(X686+Z686+AB686))</f>
        <v>0.81690326438734717</v>
      </c>
      <c r="CG686">
        <f>AH686/Z686</f>
        <v>115.13341493268054</v>
      </c>
      <c r="CH686" s="11">
        <f>BB686/BE686</f>
        <v>0.19587631304446551</v>
      </c>
      <c r="CI686" s="14">
        <f>AY686/V686</f>
        <v>2366.6733819894534</v>
      </c>
      <c r="CJ686" s="14">
        <f>AV686/M686</f>
        <v>6577.5789473684208</v>
      </c>
      <c r="CK686" s="17">
        <f>N686/V686</f>
        <v>117.06472042184761</v>
      </c>
      <c r="CL686" s="17">
        <f>(AL686+AN686)/N686</f>
        <v>6.6724137931034484</v>
      </c>
      <c r="CM686" s="14">
        <f>AP686/AC686</f>
        <v>5.9967974379503604</v>
      </c>
    </row>
    <row r="687" spans="1:91" hidden="1" x14ac:dyDescent="0.2">
      <c r="A687">
        <v>197</v>
      </c>
      <c r="B687" s="2">
        <v>44805</v>
      </c>
      <c r="C687" s="3" t="s">
        <v>57</v>
      </c>
      <c r="D687" t="s">
        <v>56</v>
      </c>
      <c r="E687" s="3" t="s">
        <v>43</v>
      </c>
      <c r="F687" t="s">
        <v>38</v>
      </c>
      <c r="G687" t="str">
        <f>CONCATENATE(C687,E687)</f>
        <v>YYCSFO</v>
      </c>
      <c r="H687" t="s">
        <v>30</v>
      </c>
      <c r="I687">
        <f>U687/M687</f>
        <v>127.875</v>
      </c>
      <c r="J687" t="str">
        <f>_xlfn.CONCAT(C687,E687,H687)</f>
        <v>YYCSFO737-700</v>
      </c>
      <c r="K687" s="4">
        <v>1018</v>
      </c>
      <c r="L687" s="4">
        <f>N687/M687</f>
        <v>115.5625</v>
      </c>
      <c r="M687" s="4">
        <v>16</v>
      </c>
      <c r="N687" s="4">
        <v>1849</v>
      </c>
      <c r="O687" s="4">
        <f>P687/M687</f>
        <v>16.5</v>
      </c>
      <c r="P687" s="4">
        <v>264</v>
      </c>
      <c r="Q687" s="4">
        <v>371</v>
      </c>
      <c r="R687" s="4">
        <v>1215</v>
      </c>
      <c r="S687" s="4">
        <f>U687*K687</f>
        <v>2082828</v>
      </c>
      <c r="T687" s="7">
        <f>N687/U687</f>
        <v>0.90371456500488756</v>
      </c>
      <c r="U687" s="4">
        <v>2046</v>
      </c>
      <c r="V687" s="4">
        <v>10.57448140200286</v>
      </c>
      <c r="W687" s="7">
        <f>P687/X687</f>
        <v>1</v>
      </c>
      <c r="X687" s="4">
        <v>264</v>
      </c>
      <c r="Y687" s="7">
        <f>Q687/Z687</f>
        <v>0.7713097713097713</v>
      </c>
      <c r="Z687" s="4">
        <v>481</v>
      </c>
      <c r="AA687" s="7">
        <f>R687/AB687</f>
        <v>0.93317972350230416</v>
      </c>
      <c r="AB687" s="4">
        <v>1302</v>
      </c>
      <c r="AC687" s="4">
        <v>0</v>
      </c>
      <c r="AD687" s="4" t="e">
        <f>AP687/AC687</f>
        <v>#DIV/0!</v>
      </c>
      <c r="AE687" s="7">
        <f>AF687/(AF687+AH687+AJ687+AL687+AN687+AP687)</f>
        <v>0.21117896197309088</v>
      </c>
      <c r="AF687" s="4">
        <v>92542</v>
      </c>
      <c r="AG687" s="7">
        <f>AH687/(AF687+AH687+AJ687+AL687+AN687+AP687)</f>
        <v>0.20556301002245467</v>
      </c>
      <c r="AH687" s="4">
        <v>90081</v>
      </c>
      <c r="AI687" s="7">
        <f>AJ687/(AF687+AH687+AJ687+AL687+AN687+AP687)</f>
        <v>0.55276393376782229</v>
      </c>
      <c r="AJ687" s="4">
        <v>242230</v>
      </c>
      <c r="AK687" s="7">
        <f>AL687/(AF687+AH687+AJ687+AL687+AN687+AP687)</f>
        <v>1.6635631743249904E-2</v>
      </c>
      <c r="AL687" s="4">
        <v>7290</v>
      </c>
      <c r="AM687" s="7">
        <f>AN687/(AF687+AH687+AJ687+AL687+AN687+AP687)</f>
        <v>1.3858462493382259E-2</v>
      </c>
      <c r="AN687" s="4">
        <v>6073</v>
      </c>
      <c r="AO687" s="7">
        <f>AP687/(AF687+AH687+AJ687+AL687+AN687+AP687)</f>
        <v>0</v>
      </c>
      <c r="AP687" s="4">
        <v>0</v>
      </c>
      <c r="AQ687" s="6">
        <f>AO687+AM687+AK687+AI687+AG687+AE687</f>
        <v>1</v>
      </c>
      <c r="AR687" s="4">
        <v>38941</v>
      </c>
      <c r="AS687" s="4">
        <f>AR687/M687</f>
        <v>2433.8125</v>
      </c>
      <c r="AT687" s="4">
        <f>AR687/V687</f>
        <v>3682.5446581828946</v>
      </c>
      <c r="AU687" s="7">
        <f>AR687/(AR687+AV687+AY687+BB687)</f>
        <v>0.21612396561197475</v>
      </c>
      <c r="AV687" s="4">
        <v>81213</v>
      </c>
      <c r="AW687" s="4">
        <f>AV687/M687</f>
        <v>5075.8125</v>
      </c>
      <c r="AX687" s="7">
        <f>AV687/(AR687+AV687+AY687+BB687)</f>
        <v>0.45073510231492014</v>
      </c>
      <c r="AY687" s="4">
        <v>34626</v>
      </c>
      <c r="AZ687" s="4">
        <f>AY687/M687</f>
        <v>2164.125</v>
      </c>
      <c r="BA687" s="7">
        <f>AY687/(AR687+AV687+AY687+BB687)</f>
        <v>0.19217555874990983</v>
      </c>
      <c r="BB687" s="4">
        <v>25399</v>
      </c>
      <c r="BC687" s="11">
        <f>BB687/(AR687+AV687+AY687+BB687)</f>
        <v>0.14096537332319525</v>
      </c>
      <c r="BD687" s="9">
        <f>BC687+BA687+AX687+AU687</f>
        <v>1</v>
      </c>
      <c r="BE687" s="14">
        <f>(AF687+AH687+AJ687+AL687+AN687+AP687)</f>
        <v>438216</v>
      </c>
      <c r="BF687" s="14">
        <f t="shared" si="50"/>
        <v>-180179</v>
      </c>
      <c r="BG687" s="13">
        <f>(AF687+AH687+AJ687+AL687+AN687+AP687)-(AR687+AV687+AY687+BB687)</f>
        <v>258037</v>
      </c>
      <c r="BH687" s="13">
        <f t="shared" si="51"/>
        <v>0</v>
      </c>
      <c r="BI687" s="14">
        <f>AF687/W687</f>
        <v>92542</v>
      </c>
      <c r="BJ687" s="14">
        <f>AH687/Y687</f>
        <v>116789.65229110513</v>
      </c>
      <c r="BK687" s="14">
        <f>AJ687/AA687</f>
        <v>259574.86419753087</v>
      </c>
      <c r="BL687" s="14">
        <f>BI687+BJ687+BK687</f>
        <v>468906.51648863603</v>
      </c>
      <c r="BM687" s="14">
        <f>(AF687/W687)-AF687</f>
        <v>0</v>
      </c>
      <c r="BN687" s="14">
        <f>AH687/Y687-AH687</f>
        <v>26708.652291105129</v>
      </c>
      <c r="BO687" s="14">
        <f>AJ687/AA687-AJ687</f>
        <v>17344.864197530871</v>
      </c>
      <c r="BP687" s="14">
        <f>BG687/S687</f>
        <v>0.12388781022724872</v>
      </c>
      <c r="BQ687" s="14">
        <f>(BG687-CA687)/S687</f>
        <v>0.12520973636831256</v>
      </c>
      <c r="BR687" s="27">
        <f>BQ687-BP687</f>
        <v>1.3219261410638422E-3</v>
      </c>
      <c r="BS687" s="28">
        <f t="shared" si="52"/>
        <v>1882282</v>
      </c>
      <c r="BT687" s="11">
        <f>BS687/S687</f>
        <v>0.90371456500488756</v>
      </c>
      <c r="BU687" s="14">
        <f>(BE687-AP687)*1/BT687-(BE687-AP687)</f>
        <v>46689.319632233644</v>
      </c>
      <c r="BV687" s="14">
        <f t="shared" si="53"/>
        <v>0.21039471334166815</v>
      </c>
      <c r="BW687" s="27">
        <f>(AR687+AV687+AY687+BB687)/S687</f>
        <v>8.6506903114419428E-2</v>
      </c>
      <c r="BX687" s="13">
        <f>(AF687+AH687+AJ687+AL687+AN687)/N687</f>
        <v>237.00162249864792</v>
      </c>
      <c r="BY687" s="26">
        <f>BX687/K687</f>
        <v>0.23281102406546947</v>
      </c>
      <c r="BZ687" s="11">
        <f>AP687/BE687</f>
        <v>0</v>
      </c>
      <c r="CA687" s="15">
        <f>-(BM687+BN687+BO687)/M687</f>
        <v>-2753.34478053975</v>
      </c>
      <c r="CB687" s="15">
        <f>BG687-CA687</f>
        <v>260790.34478053974</v>
      </c>
      <c r="CC687" s="18">
        <f t="shared" si="54"/>
        <v>0</v>
      </c>
      <c r="CD687" s="17">
        <f>(AF687/(AF687+AH687+AJ687))/(X687/(X687+Z687+AB687))</f>
        <v>1.688939557632376</v>
      </c>
      <c r="CE687" s="19">
        <f>(AH687/(AF687+AH687+AJ687))/(Z687/(X687+Z687+AB687))</f>
        <v>0.90233390399094771</v>
      </c>
      <c r="CF687" s="18">
        <f>(AJ687/(AF687+AH687+AJ687))/(AB687/(X687+Z687+AB687))</f>
        <v>0.89638813284593455</v>
      </c>
      <c r="CG687">
        <f>AH687/Z687</f>
        <v>187.27858627858629</v>
      </c>
      <c r="CH687" s="11">
        <f>BB687/BE687</f>
        <v>5.7960001460466981E-2</v>
      </c>
      <c r="CI687" s="14">
        <f>AY687/V687</f>
        <v>3274.4868219676155</v>
      </c>
      <c r="CJ687" s="14">
        <f>AV687/M687</f>
        <v>5075.8125</v>
      </c>
      <c r="CK687" s="17">
        <f>N687/V687</f>
        <v>174.85491058216718</v>
      </c>
      <c r="CL687" s="17">
        <f>(AL687+AN687)/N687</f>
        <v>7.2271498107084913</v>
      </c>
      <c r="CM687" s="14" t="e">
        <f>AP687/AC687</f>
        <v>#DIV/0!</v>
      </c>
    </row>
    <row r="688" spans="1:91" hidden="1" x14ac:dyDescent="0.2">
      <c r="A688">
        <v>969</v>
      </c>
      <c r="B688" s="2">
        <v>45200</v>
      </c>
      <c r="C688" s="3" t="s">
        <v>43</v>
      </c>
      <c r="D688" t="s">
        <v>38</v>
      </c>
      <c r="E688" s="3" t="s">
        <v>32</v>
      </c>
      <c r="F688" t="s">
        <v>33</v>
      </c>
      <c r="G688" t="str">
        <f>CONCATENATE(C688,E688)</f>
        <v>SFOHNL</v>
      </c>
      <c r="H688" t="s">
        <v>34</v>
      </c>
      <c r="I688">
        <f>U688/M688</f>
        <v>173.6</v>
      </c>
      <c r="J688" t="str">
        <f>_xlfn.CONCAT(C688,E688,H688)</f>
        <v>SFOHNL737-900</v>
      </c>
      <c r="K688" s="4">
        <v>2399</v>
      </c>
      <c r="L688" s="4">
        <f>N688/M688</f>
        <v>155.6</v>
      </c>
      <c r="M688" s="4">
        <v>10</v>
      </c>
      <c r="N688" s="4">
        <v>1556</v>
      </c>
      <c r="O688" s="4">
        <f>P688/M688</f>
        <v>22.5</v>
      </c>
      <c r="P688" s="4">
        <v>225</v>
      </c>
      <c r="Q688" s="4">
        <v>397</v>
      </c>
      <c r="R688" s="4">
        <v>935</v>
      </c>
      <c r="S688" s="4">
        <f>U688*K688</f>
        <v>4164664</v>
      </c>
      <c r="T688" s="7">
        <f>N688/U688</f>
        <v>0.89631336405529949</v>
      </c>
      <c r="U688" s="4">
        <v>1736</v>
      </c>
      <c r="V688" s="4">
        <v>52.798867449664428</v>
      </c>
      <c r="W688" s="7">
        <f>P688/X688</f>
        <v>1.0044642857142858</v>
      </c>
      <c r="X688" s="4">
        <v>224</v>
      </c>
      <c r="Y688" s="7">
        <f>Q688/Z688</f>
        <v>0.94749403341288785</v>
      </c>
      <c r="Z688" s="4">
        <v>419</v>
      </c>
      <c r="AA688" s="7">
        <f>R688/AB688</f>
        <v>0.85622710622710618</v>
      </c>
      <c r="AB688" s="4">
        <v>1092</v>
      </c>
      <c r="AC688" s="4">
        <v>2566</v>
      </c>
      <c r="AD688" s="4">
        <f>AP688/AC688</f>
        <v>6</v>
      </c>
      <c r="AE688" s="7">
        <f>AF688/(AF688+AH688+AJ688+AL688+AN688+AP688)</f>
        <v>0.22525912573231185</v>
      </c>
      <c r="AF688" s="4">
        <v>129961</v>
      </c>
      <c r="AG688" s="7">
        <f>AH688/(AF688+AH688+AJ688+AL688+AN688+AP688)</f>
        <v>0.23377127604256942</v>
      </c>
      <c r="AH688" s="4">
        <v>134872</v>
      </c>
      <c r="AI688" s="7">
        <f>AJ688/(AF688+AH688+AJ688+AL688+AN688+AP688)</f>
        <v>0.49645717058966271</v>
      </c>
      <c r="AJ688" s="4">
        <v>286426</v>
      </c>
      <c r="AK688" s="7">
        <f>AL688/(AF688+AH688+AJ688+AL688+AN688+AP688)</f>
        <v>1.1344333899538947E-2</v>
      </c>
      <c r="AL688" s="4">
        <v>6545</v>
      </c>
      <c r="AM688" s="7">
        <f>AN688/(AF688+AH688+AJ688+AL688+AN688+AP688)</f>
        <v>6.4824765140222554E-3</v>
      </c>
      <c r="AN688" s="4">
        <v>3740</v>
      </c>
      <c r="AO688" s="7">
        <f>AP688/(AF688+AH688+AJ688+AL688+AN688+AP688)</f>
        <v>2.6685617221894824E-2</v>
      </c>
      <c r="AP688" s="4">
        <v>15396</v>
      </c>
      <c r="AQ688" s="6">
        <f>AO688+AM688+AK688+AI688+AG688+AE688</f>
        <v>1</v>
      </c>
      <c r="AR688" s="4">
        <v>219541</v>
      </c>
      <c r="AS688" s="4">
        <f>AR688/M688</f>
        <v>21954.1</v>
      </c>
      <c r="AT688" s="4">
        <f>AR688/V688</f>
        <v>4158.0626745317686</v>
      </c>
      <c r="AU688" s="7">
        <f>AR688/(AR688+AV688+AY688+BB688)</f>
        <v>0.39252535293865232</v>
      </c>
      <c r="AV688" s="4">
        <v>57199</v>
      </c>
      <c r="AW688" s="4">
        <f>AV688/M688</f>
        <v>5719.9</v>
      </c>
      <c r="AX688" s="7">
        <f>AV688/(AR688+AV688+AY688+BB688)</f>
        <v>0.10226817616180109</v>
      </c>
      <c r="AY688" s="4">
        <v>118682</v>
      </c>
      <c r="AZ688" s="4">
        <f>AY688/M688</f>
        <v>11868.2</v>
      </c>
      <c r="BA688" s="7">
        <f>AY688/(AR688+AV688+AY688+BB688)</f>
        <v>0.21219587201235821</v>
      </c>
      <c r="BB688" s="4">
        <v>163882</v>
      </c>
      <c r="BC688" s="11">
        <f>BB688/(AR688+AV688+AY688+BB688)</f>
        <v>0.29301059888718839</v>
      </c>
      <c r="BD688" s="9">
        <f>BC688+BA688+AX688+AU688</f>
        <v>1</v>
      </c>
      <c r="BE688" s="14">
        <f>(AF688+AH688+AJ688+AL688+AN688+AP688)</f>
        <v>576940</v>
      </c>
      <c r="BF688" s="14">
        <f t="shared" si="50"/>
        <v>-559304</v>
      </c>
      <c r="BG688" s="13">
        <f>(AF688+AH688+AJ688+AL688+AN688+AP688)-(AR688+AV688+AY688+BB688)</f>
        <v>17636</v>
      </c>
      <c r="BH688" s="13">
        <f t="shared" si="51"/>
        <v>0</v>
      </c>
      <c r="BI688" s="14">
        <f>AF688/W688</f>
        <v>129383.39555555554</v>
      </c>
      <c r="BJ688" s="14">
        <f>AH688/Y688</f>
        <v>142346.01511335012</v>
      </c>
      <c r="BK688" s="14">
        <f>AJ688/AA688</f>
        <v>334521.06096256687</v>
      </c>
      <c r="BL688" s="14">
        <f>BI688+BJ688+BK688</f>
        <v>606250.47163147246</v>
      </c>
      <c r="BM688" s="14">
        <f>(AF688/W688)-AF688</f>
        <v>-577.60444444445602</v>
      </c>
      <c r="BN688" s="14">
        <f>AH688/Y688-AH688</f>
        <v>7474.0151133501204</v>
      </c>
      <c r="BO688" s="14">
        <f>AJ688/AA688-AJ688</f>
        <v>48095.060962566873</v>
      </c>
      <c r="BP688" s="14">
        <f>BG688/S688</f>
        <v>4.234675354362321E-3</v>
      </c>
      <c r="BQ688" s="14">
        <f>(BG688-CA688)/S688</f>
        <v>5.5551053249787386E-3</v>
      </c>
      <c r="BR688" s="27">
        <f>BQ688-BP688</f>
        <v>1.3204299706164177E-3</v>
      </c>
      <c r="BS688" s="28">
        <f t="shared" si="52"/>
        <v>3732844</v>
      </c>
      <c r="BT688" s="11">
        <f>BS688/S688</f>
        <v>0.89631336405529949</v>
      </c>
      <c r="BU688" s="14">
        <f>(BE688-AP688)*1/BT688-(BE688-AP688)</f>
        <v>64960.102827763534</v>
      </c>
      <c r="BV688" s="14">
        <f t="shared" si="53"/>
        <v>0.13853218410897014</v>
      </c>
      <c r="BW688" s="27">
        <f>(AR688+AV688+AY688+BB688)/S688</f>
        <v>0.1342975087546078</v>
      </c>
      <c r="BX688" s="13">
        <f>(AF688+AH688+AJ688+AL688+AN688)/N688</f>
        <v>360.88946015424165</v>
      </c>
      <c r="BY688" s="26">
        <f>BX688/K688</f>
        <v>0.15043328893465679</v>
      </c>
      <c r="BZ688" s="11">
        <f>AP688/BE688</f>
        <v>2.6685617221894824E-2</v>
      </c>
      <c r="CA688" s="15">
        <f>-(BM688+BN688+BO688)/M688</f>
        <v>-5499.1471631472541</v>
      </c>
      <c r="CB688" s="15">
        <f>BG688-CA688</f>
        <v>23135.147163147252</v>
      </c>
      <c r="CC688" s="18">
        <f t="shared" si="54"/>
        <v>0</v>
      </c>
      <c r="CD688" s="17">
        <f>(AF688/(AF688+AH688+AJ688))/(X688/(X688+Z688+AB688))</f>
        <v>1.8260338007439076</v>
      </c>
      <c r="CE688" s="19">
        <f>(AH688/(AF688+AH688+AJ688))/(Z688/(X688+Z688+AB688))</f>
        <v>1.0130982399798119</v>
      </c>
      <c r="CF688" s="18">
        <f>(AJ688/(AF688+AH688+AJ688))/(AB688/(X688+Z688+AB688))</f>
        <v>0.82553137919580921</v>
      </c>
      <c r="CG688">
        <f>AH688/Z688</f>
        <v>321.89021479713603</v>
      </c>
      <c r="CH688" s="11">
        <f>BB688/BE688</f>
        <v>0.28405380108850142</v>
      </c>
      <c r="CI688" s="14">
        <f>AY688/V688</f>
        <v>2247.8133667004308</v>
      </c>
      <c r="CJ688" s="14">
        <f>AV688/M688</f>
        <v>5719.9</v>
      </c>
      <c r="CK688" s="17">
        <f>N688/V688</f>
        <v>29.470329102862024</v>
      </c>
      <c r="CL688" s="17">
        <f>(AL688+AN688)/N688</f>
        <v>6.6098971722365034</v>
      </c>
      <c r="CM688" s="14">
        <f>AP688/AC688</f>
        <v>6</v>
      </c>
    </row>
    <row r="689" spans="1:91" hidden="1" x14ac:dyDescent="0.2">
      <c r="A689">
        <v>263</v>
      </c>
      <c r="B689" s="2">
        <v>44835</v>
      </c>
      <c r="C689" s="3" t="s">
        <v>37</v>
      </c>
      <c r="D689" t="s">
        <v>38</v>
      </c>
      <c r="E689" s="3" t="s">
        <v>32</v>
      </c>
      <c r="F689" t="s">
        <v>33</v>
      </c>
      <c r="G689" t="str">
        <f>CONCATENATE(C689,E689)</f>
        <v>LAXHNL</v>
      </c>
      <c r="H689" t="s">
        <v>35</v>
      </c>
      <c r="I689">
        <f>U689/M689</f>
        <v>178</v>
      </c>
      <c r="J689" t="str">
        <f>_xlfn.CONCAT(C689,E689,H689)</f>
        <v>LAXHNL737-Max 9</v>
      </c>
      <c r="K689" s="4">
        <v>2556</v>
      </c>
      <c r="L689" s="4">
        <f>N689/M689</f>
        <v>164.33333333333334</v>
      </c>
      <c r="M689" s="4">
        <v>6</v>
      </c>
      <c r="N689" s="4">
        <v>986</v>
      </c>
      <c r="O689" s="4">
        <f>P689/M689</f>
        <v>23</v>
      </c>
      <c r="P689" s="4">
        <v>138</v>
      </c>
      <c r="Q689" s="4">
        <v>258</v>
      </c>
      <c r="R689" s="4">
        <v>590</v>
      </c>
      <c r="S689" s="4">
        <f>U689*K689</f>
        <v>2729808</v>
      </c>
      <c r="T689" s="7">
        <f>N689/U689</f>
        <v>0.92322097378277157</v>
      </c>
      <c r="U689" s="4">
        <v>1068</v>
      </c>
      <c r="V689" s="4">
        <v>34.390011750881314</v>
      </c>
      <c r="W689" s="7">
        <f>P689/X689</f>
        <v>1</v>
      </c>
      <c r="X689" s="4">
        <v>138</v>
      </c>
      <c r="Y689" s="7">
        <f>Q689/Z689</f>
        <v>1</v>
      </c>
      <c r="Z689" s="4">
        <v>258</v>
      </c>
      <c r="AA689" s="7">
        <f>R689/AB689</f>
        <v>0.87797619047619047</v>
      </c>
      <c r="AB689" s="4">
        <v>672</v>
      </c>
      <c r="AC689" s="4">
        <v>1675</v>
      </c>
      <c r="AD689" s="4">
        <f>AP689/AC689</f>
        <v>5</v>
      </c>
      <c r="AE689" s="7">
        <f>AF689/(AF689+AH689+AJ689+AL689+AN689+AP689)</f>
        <v>0.22148040730715898</v>
      </c>
      <c r="AF689" s="4">
        <v>69798</v>
      </c>
      <c r="AG689" s="7">
        <f>AH689/(AF689+AH689+AJ689+AL689+AN689+AP689)</f>
        <v>0.24707196415595459</v>
      </c>
      <c r="AH689" s="4">
        <v>77863</v>
      </c>
      <c r="AI689" s="7">
        <f>AJ689/(AF689+AH689+AJ689+AL689+AN689+AP689)</f>
        <v>0.49176722947995039</v>
      </c>
      <c r="AJ689" s="4">
        <v>154977</v>
      </c>
      <c r="AK689" s="7">
        <f>AL689/(AF689+AH689+AJ689+AL689+AN689+AP689)</f>
        <v>1.1232995814598452E-2</v>
      </c>
      <c r="AL689" s="4">
        <v>3540</v>
      </c>
      <c r="AM689" s="7">
        <f>AN689/(AF689+AH689+AJ689+AL689+AN689+AP689)</f>
        <v>1.8721659690997419E-3</v>
      </c>
      <c r="AN689" s="4">
        <v>590</v>
      </c>
      <c r="AO689" s="7">
        <f>AP689/(AF689+AH689+AJ689+AL689+AN689+AP689)</f>
        <v>2.6575237273237864E-2</v>
      </c>
      <c r="AP689" s="4">
        <v>8375</v>
      </c>
      <c r="AQ689" s="6">
        <f>AO689+AM689+AK689+AI689+AG689+AE689</f>
        <v>1</v>
      </c>
      <c r="AR689" s="4">
        <v>116742</v>
      </c>
      <c r="AS689" s="4">
        <f>AR689/M689</f>
        <v>19457</v>
      </c>
      <c r="AT689" s="4">
        <f>AR689/V689</f>
        <v>3394.648447510584</v>
      </c>
      <c r="AU689" s="7">
        <f>AR689/(AR689+AV689+AY689+BB689)</f>
        <v>0.35149489657664168</v>
      </c>
      <c r="AV689" s="4">
        <v>31437</v>
      </c>
      <c r="AW689" s="4">
        <f>AV689/M689</f>
        <v>5239.5</v>
      </c>
      <c r="AX689" s="7">
        <f>AV689/(AR689+AV689+AY689+BB689)</f>
        <v>9.4652696233402583E-2</v>
      </c>
      <c r="AY689" s="4">
        <v>101349</v>
      </c>
      <c r="AZ689" s="4">
        <f>AY689/M689</f>
        <v>16891.5</v>
      </c>
      <c r="BA689" s="7">
        <f>AY689/(AR689+AV689+AY689+BB689)</f>
        <v>0.3051485863968928</v>
      </c>
      <c r="BB689" s="4">
        <v>82602</v>
      </c>
      <c r="BC689" s="11">
        <f>BB689/(AR689+AV689+AY689+BB689)</f>
        <v>0.24870382079306297</v>
      </c>
      <c r="BD689" s="9">
        <f>BC689+BA689+AX689+AU689</f>
        <v>1</v>
      </c>
      <c r="BE689" s="14">
        <f>(AF689+AH689+AJ689+AL689+AN689+AP689)</f>
        <v>315143</v>
      </c>
      <c r="BF689" s="14">
        <f t="shared" si="50"/>
        <v>-332130</v>
      </c>
      <c r="BG689" s="13">
        <f>(AF689+AH689+AJ689+AL689+AN689+AP689)-(AR689+AV689+AY689+BB689)</f>
        <v>-16987</v>
      </c>
      <c r="BH689" s="13">
        <f t="shared" si="51"/>
        <v>1</v>
      </c>
      <c r="BI689" s="14">
        <f>AF689/W689</f>
        <v>69798</v>
      </c>
      <c r="BJ689" s="14">
        <f>AH689/Y689</f>
        <v>77863</v>
      </c>
      <c r="BK689" s="14">
        <f>AJ689/AA689</f>
        <v>176516.17627118644</v>
      </c>
      <c r="BL689" s="14">
        <f>BI689+BJ689+BK689</f>
        <v>324177.17627118644</v>
      </c>
      <c r="BM689" s="14">
        <f>(AF689/W689)-AF689</f>
        <v>0</v>
      </c>
      <c r="BN689" s="14">
        <f>AH689/Y689-AH689</f>
        <v>0</v>
      </c>
      <c r="BO689" s="14">
        <f>AJ689/AA689-AJ689</f>
        <v>21539.176271186443</v>
      </c>
      <c r="BP689" s="14">
        <f>BG689/S689</f>
        <v>-6.2227819685487041E-3</v>
      </c>
      <c r="BQ689" s="14">
        <f>(BG689-CA689)/S689</f>
        <v>-4.907721454452325E-3</v>
      </c>
      <c r="BR689" s="27">
        <f>BQ689-BP689</f>
        <v>1.315060514096379E-3</v>
      </c>
      <c r="BS689" s="28">
        <f t="shared" si="52"/>
        <v>2520216</v>
      </c>
      <c r="BT689" s="11">
        <f>BS689/S689</f>
        <v>0.92322097378277157</v>
      </c>
      <c r="BU689" s="14">
        <f>(BE689-AP689)*1/BT689-(BE689-AP689)</f>
        <v>25512.146044624737</v>
      </c>
      <c r="BV689" s="14">
        <f t="shared" si="53"/>
        <v>0.11544511555391442</v>
      </c>
      <c r="BW689" s="27">
        <f>(AR689+AV689+AY689+BB689)/S689</f>
        <v>0.12166789752246311</v>
      </c>
      <c r="BX689" s="13">
        <f>(AF689+AH689+AJ689+AL689+AN689)/N689</f>
        <v>311.12373225152129</v>
      </c>
      <c r="BY689" s="26">
        <f>BX689/K689</f>
        <v>0.12172289994190974</v>
      </c>
      <c r="BZ689" s="11">
        <f>AP689/BE689</f>
        <v>2.6575237273237864E-2</v>
      </c>
      <c r="CA689" s="15">
        <f>-(BM689+BN689+BO689)/M689</f>
        <v>-3589.8627118644072</v>
      </c>
      <c r="CB689" s="15">
        <f>BG689-CA689</f>
        <v>-13397.137288135593</v>
      </c>
      <c r="CC689" s="18">
        <f t="shared" si="54"/>
        <v>1</v>
      </c>
      <c r="CD689" s="17">
        <f>(AF689/(AF689+AH689+AJ689))/(X689/(X689+Z689+AB689))</f>
        <v>1.7848909459055258</v>
      </c>
      <c r="CE689" s="19">
        <f>(AH689/(AF689+AH689+AJ689))/(Z689/(X689+Z689+AB689))</f>
        <v>1.0650235748688623</v>
      </c>
      <c r="CF689" s="18">
        <f>(AJ689/(AF689+AH689+AJ689))/(AB689/(X689+Z689+AB689))</f>
        <v>0.81385262968581995</v>
      </c>
      <c r="CG689">
        <f>AH689/Z689</f>
        <v>301.79457364341084</v>
      </c>
      <c r="CH689" s="11">
        <f>BB689/BE689</f>
        <v>0.26210958199928286</v>
      </c>
      <c r="CI689" s="14">
        <f>AY689/V689</f>
        <v>2947.0475536375102</v>
      </c>
      <c r="CJ689" s="14">
        <f>AV689/M689</f>
        <v>5239.5</v>
      </c>
      <c r="CK689" s="17">
        <f>N689/V689</f>
        <v>28.671115530361277</v>
      </c>
      <c r="CL689" s="17">
        <f>(AL689+AN689)/N689</f>
        <v>4.1886409736308314</v>
      </c>
      <c r="CM689" s="14">
        <f>AP689/AC689</f>
        <v>5</v>
      </c>
    </row>
    <row r="690" spans="1:91" hidden="1" x14ac:dyDescent="0.2">
      <c r="A690">
        <v>153</v>
      </c>
      <c r="B690" s="2">
        <v>44805</v>
      </c>
      <c r="C690" s="3" t="s">
        <v>43</v>
      </c>
      <c r="D690" t="s">
        <v>38</v>
      </c>
      <c r="E690" s="3" t="s">
        <v>46</v>
      </c>
      <c r="F690" t="s">
        <v>42</v>
      </c>
      <c r="G690" t="str">
        <f>CONCATENATE(C690,E690)</f>
        <v>SFOGEG</v>
      </c>
      <c r="H690" t="s">
        <v>40</v>
      </c>
      <c r="I690">
        <f>U690/M690</f>
        <v>74.25</v>
      </c>
      <c r="J690" t="str">
        <f>_xlfn.CONCAT(C690,E690,H690)</f>
        <v>SFOGEGE175</v>
      </c>
      <c r="K690" s="4">
        <v>732</v>
      </c>
      <c r="L690" s="4">
        <f>N690/M690</f>
        <v>59.28125</v>
      </c>
      <c r="M690" s="4">
        <v>32</v>
      </c>
      <c r="N690" s="4">
        <v>1897</v>
      </c>
      <c r="O690" s="4">
        <f>P690/M690</f>
        <v>7.4375</v>
      </c>
      <c r="P690" s="4">
        <v>238</v>
      </c>
      <c r="Q690" s="4">
        <v>368</v>
      </c>
      <c r="R690" s="4">
        <v>1292</v>
      </c>
      <c r="S690" s="4">
        <f>U690*K690</f>
        <v>1739232</v>
      </c>
      <c r="T690" s="7">
        <f>N690/U690</f>
        <v>0.79840067340067344</v>
      </c>
      <c r="U690" s="4">
        <v>2376</v>
      </c>
      <c r="V690" s="4">
        <v>64.946519721577729</v>
      </c>
      <c r="W690" s="7">
        <f>P690/X690</f>
        <v>0.75555555555555554</v>
      </c>
      <c r="X690" s="4">
        <v>315</v>
      </c>
      <c r="Y690" s="7">
        <f>Q690/Z690</f>
        <v>0.64902998236331566</v>
      </c>
      <c r="Z690" s="4">
        <v>567</v>
      </c>
      <c r="AA690" s="7">
        <f>R690/AB690</f>
        <v>0.8647925033467202</v>
      </c>
      <c r="AB690" s="4">
        <v>1494</v>
      </c>
      <c r="AC690" s="4">
        <v>398</v>
      </c>
      <c r="AD690" s="4">
        <f>AP690/AC690</f>
        <v>4.9949748743718594</v>
      </c>
      <c r="AE690" s="7">
        <f>AF690/(AF690+AH690+AJ690+AL690+AN690+AP690)</f>
        <v>0.21273732325526964</v>
      </c>
      <c r="AF690" s="4">
        <v>61807</v>
      </c>
      <c r="AG690" s="7">
        <f>AH690/(AF690+AH690+AJ690+AL690+AN690+AP690)</f>
        <v>0.17738493522228188</v>
      </c>
      <c r="AH690" s="4">
        <v>51536</v>
      </c>
      <c r="AI690" s="7">
        <f>AJ690/(AF690+AH690+AJ690+AL690+AN690+AP690)</f>
        <v>0.55411452094777858</v>
      </c>
      <c r="AJ690" s="4">
        <v>160988</v>
      </c>
      <c r="AK690" s="7">
        <f>AL690/(AF690+AH690+AJ690+AL690+AN690+AP690)</f>
        <v>2.6692412539754656E-2</v>
      </c>
      <c r="AL690" s="4">
        <v>7755</v>
      </c>
      <c r="AM690" s="7">
        <f>AN690/(AF690+AH690+AJ690+AL690+AN690+AP690)</f>
        <v>2.2228188289069705E-2</v>
      </c>
      <c r="AN690" s="4">
        <v>6458</v>
      </c>
      <c r="AO690" s="7">
        <f>AP690/(AF690+AH690+AJ690+AL690+AN690+AP690)</f>
        <v>6.8426197458455523E-3</v>
      </c>
      <c r="AP690" s="4">
        <v>1988</v>
      </c>
      <c r="AQ690" s="6">
        <f>AO690+AM690+AK690+AI690+AG690+AE690</f>
        <v>1</v>
      </c>
      <c r="AR690" s="4">
        <v>104279</v>
      </c>
      <c r="AS690" s="4">
        <f>AR690/M690</f>
        <v>3258.71875</v>
      </c>
      <c r="AT690" s="4">
        <f>AR690/V690</f>
        <v>1605.6133638421045</v>
      </c>
      <c r="AU690" s="7">
        <f>AR690/(AR690+AV690+AY690+BB690)</f>
        <v>0.28354097897078095</v>
      </c>
      <c r="AV690" s="4">
        <v>85429</v>
      </c>
      <c r="AW690" s="4">
        <f>AV690/M690</f>
        <v>2669.65625</v>
      </c>
      <c r="AX690" s="7">
        <f>AV690/(AR690+AV690+AY690+BB690)</f>
        <v>0.23228667605649123</v>
      </c>
      <c r="AY690" s="4">
        <v>119070</v>
      </c>
      <c r="AZ690" s="4">
        <f>AY690/M690</f>
        <v>3720.9375</v>
      </c>
      <c r="BA690" s="7">
        <f>AY690/(AR690+AV690+AY690+BB690)</f>
        <v>0.3237586126262324</v>
      </c>
      <c r="BB690" s="4">
        <v>58996</v>
      </c>
      <c r="BC690" s="11">
        <f>BB690/(AR690+AV690+AY690+BB690)</f>
        <v>0.16041373234649539</v>
      </c>
      <c r="BD690" s="9">
        <f>BC690+BA690+AX690+AU690</f>
        <v>1</v>
      </c>
      <c r="BE690" s="14">
        <f>(AF690+AH690+AJ690+AL690+AN690+AP690)</f>
        <v>290532</v>
      </c>
      <c r="BF690" s="14">
        <f t="shared" si="50"/>
        <v>-367774</v>
      </c>
      <c r="BG690" s="13">
        <f>(AF690+AH690+AJ690+AL690+AN690+AP690)-(AR690+AV690+AY690+BB690)</f>
        <v>-77242</v>
      </c>
      <c r="BH690" s="13">
        <f t="shared" si="51"/>
        <v>1</v>
      </c>
      <c r="BI690" s="14">
        <f>AF690/W690</f>
        <v>81803.382352941175</v>
      </c>
      <c r="BJ690" s="14">
        <f>AH690/Y690</f>
        <v>79404.652173913055</v>
      </c>
      <c r="BK690" s="14">
        <f>AJ690/AA690</f>
        <v>186157.9504643963</v>
      </c>
      <c r="BL690" s="14">
        <f>BI690+BJ690+BK690</f>
        <v>347365.98499125056</v>
      </c>
      <c r="BM690" s="14">
        <f>(AF690/W690)-AF690</f>
        <v>19996.382352941175</v>
      </c>
      <c r="BN690" s="14">
        <f>AH690/Y690-AH690</f>
        <v>27868.652173913055</v>
      </c>
      <c r="BO690" s="14">
        <f>AJ690/AA690-AJ690</f>
        <v>25169.950464396301</v>
      </c>
      <c r="BP690" s="14">
        <f>BG690/S690</f>
        <v>-4.4411556365108275E-2</v>
      </c>
      <c r="BQ690" s="14">
        <f>(BG690-CA690)/S690</f>
        <v>-4.3099285615158543E-2</v>
      </c>
      <c r="BR690" s="27">
        <f>BQ690-BP690</f>
        <v>1.3122707499497316E-3</v>
      </c>
      <c r="BS690" s="28">
        <f t="shared" si="52"/>
        <v>1388604</v>
      </c>
      <c r="BT690" s="11">
        <f>BS690/S690</f>
        <v>0.79840067340067344</v>
      </c>
      <c r="BU690" s="14">
        <f>(BE690-AP690)*1/BT690-(BE690-AP690)</f>
        <v>72858.500790722144</v>
      </c>
      <c r="BV690" s="14">
        <f t="shared" si="53"/>
        <v>0.16704614450516089</v>
      </c>
      <c r="BW690" s="27">
        <f>(AR690+AV690+AY690+BB690)/S690</f>
        <v>0.21145770087026919</v>
      </c>
      <c r="BX690" s="13">
        <f>(AF690+AH690+AJ690+AL690+AN690)/N690</f>
        <v>152.10542962572484</v>
      </c>
      <c r="BY690" s="26">
        <f>BX690/K690</f>
        <v>0.20779430276738367</v>
      </c>
      <c r="BZ690" s="11">
        <f>AP690/BE690</f>
        <v>6.8426197458455523E-3</v>
      </c>
      <c r="CA690" s="15">
        <f>-(BM690+BN690+BO690)/M690</f>
        <v>-2282.3432809765791</v>
      </c>
      <c r="CB690" s="15">
        <f>BG690-CA690</f>
        <v>-74959.65671902342</v>
      </c>
      <c r="CC690" s="18">
        <f t="shared" si="54"/>
        <v>1</v>
      </c>
      <c r="CD690" s="17">
        <f>(AF690/(AF690+AH690+AJ690))/(X690/(X690+Z690+AB690))</f>
        <v>1.6994119200111233</v>
      </c>
      <c r="CE690" s="19">
        <f>(AH690/(AF690+AH690+AJ690))/(Z690/(X690+Z690+AB690))</f>
        <v>0.78722558133197107</v>
      </c>
      <c r="CF690" s="18">
        <f>(AJ690/(AF690+AH690+AJ690))/(AB690/(X690+Z690+AB690))</f>
        <v>0.93328536852829236</v>
      </c>
      <c r="CG690">
        <f>AH690/Z690</f>
        <v>90.892416225749557</v>
      </c>
      <c r="CH690" s="11">
        <f>BB690/BE690</f>
        <v>0.20306196907741661</v>
      </c>
      <c r="CI690" s="14">
        <f>AY690/V690</f>
        <v>1833.3545894444651</v>
      </c>
      <c r="CJ690" s="14">
        <f>AV690/M690</f>
        <v>2669.65625</v>
      </c>
      <c r="CK690" s="17">
        <f>N690/V690</f>
        <v>29.208647486152266</v>
      </c>
      <c r="CL690" s="17">
        <f>(AL690+AN690)/N690</f>
        <v>7.4923563521349497</v>
      </c>
      <c r="CM690" s="14">
        <f>AP690/AC690</f>
        <v>4.9949748743718594</v>
      </c>
    </row>
    <row r="691" spans="1:91" hidden="1" x14ac:dyDescent="0.2">
      <c r="A691">
        <v>152</v>
      </c>
      <c r="B691" s="2">
        <v>44805</v>
      </c>
      <c r="C691" s="3" t="s">
        <v>43</v>
      </c>
      <c r="D691" t="s">
        <v>38</v>
      </c>
      <c r="E691" s="3" t="s">
        <v>44</v>
      </c>
      <c r="F691" t="s">
        <v>45</v>
      </c>
      <c r="G691" t="str">
        <f>CONCATENATE(C691,E691)</f>
        <v>SFOBOI</v>
      </c>
      <c r="H691" t="s">
        <v>40</v>
      </c>
      <c r="I691">
        <f>U691/M691</f>
        <v>74.163265306122454</v>
      </c>
      <c r="J691" t="str">
        <f>_xlfn.CONCAT(C691,E691,H691)</f>
        <v>SFOBOIE175</v>
      </c>
      <c r="K691" s="4">
        <v>522</v>
      </c>
      <c r="L691" s="4">
        <f>N691/M691</f>
        <v>52.244897959183675</v>
      </c>
      <c r="M691" s="4">
        <v>49</v>
      </c>
      <c r="N691" s="4">
        <v>2560</v>
      </c>
      <c r="O691" s="4">
        <f>P691/M691</f>
        <v>9.8979591836734695</v>
      </c>
      <c r="P691" s="4">
        <v>485</v>
      </c>
      <c r="Q691" s="4">
        <v>582</v>
      </c>
      <c r="R691" s="4">
        <v>1493</v>
      </c>
      <c r="S691" s="4">
        <f>U691*K691</f>
        <v>1896948</v>
      </c>
      <c r="T691" s="7">
        <f>N691/U691</f>
        <v>0.70445789763346178</v>
      </c>
      <c r="U691" s="4">
        <v>3634</v>
      </c>
      <c r="V691" s="4">
        <v>78.849926980649869</v>
      </c>
      <c r="W691" s="7">
        <f>P691/X691</f>
        <v>0.98979591836734693</v>
      </c>
      <c r="X691" s="4">
        <v>490</v>
      </c>
      <c r="Y691" s="7">
        <f>Q691/Z691</f>
        <v>0.65986394557823125</v>
      </c>
      <c r="Z691" s="4">
        <v>882</v>
      </c>
      <c r="AA691" s="7">
        <f>R691/AB691</f>
        <v>0.66003536693191867</v>
      </c>
      <c r="AB691" s="4">
        <v>2262</v>
      </c>
      <c r="AC691" s="4">
        <v>0</v>
      </c>
      <c r="AD691" s="4" t="e">
        <f>AP691/AC691</f>
        <v>#DIV/0!</v>
      </c>
      <c r="AE691" s="7">
        <f>AF691/(AF691+AH691+AJ691+AL691+AN691+AP691)</f>
        <v>0.26249319769360924</v>
      </c>
      <c r="AF691" s="4">
        <v>88272</v>
      </c>
      <c r="AG691" s="7">
        <f>AH691/(AF691+AH691+AJ691+AL691+AN691+AP691)</f>
        <v>0.22852181049889528</v>
      </c>
      <c r="AH691" s="4">
        <v>76848</v>
      </c>
      <c r="AI691" s="7">
        <f>AJ691/(AF691+AH691+AJ691+AL691+AN691+AP691)</f>
        <v>0.46460273043835104</v>
      </c>
      <c r="AJ691" s="4">
        <v>156238</v>
      </c>
      <c r="AK691" s="7">
        <f>AL691/(AF691+AH691+AJ691+AL691+AN691+AP691)</f>
        <v>2.6629356821486663E-2</v>
      </c>
      <c r="AL691" s="4">
        <v>8955</v>
      </c>
      <c r="AM691" s="7">
        <f>AN691/(AF691+AH691+AJ691+AL691+AN691+AP691)</f>
        <v>1.7752904547657777E-2</v>
      </c>
      <c r="AN691" s="4">
        <v>5970</v>
      </c>
      <c r="AO691" s="7">
        <f>AP691/(AF691+AH691+AJ691+AL691+AN691+AP691)</f>
        <v>0</v>
      </c>
      <c r="AP691" s="4">
        <v>0</v>
      </c>
      <c r="AQ691" s="6">
        <f>AO691+AM691+AK691+AI691+AG691+AE691</f>
        <v>1</v>
      </c>
      <c r="AR691" s="4">
        <v>126602</v>
      </c>
      <c r="AS691" s="4">
        <f>AR691/M691</f>
        <v>2583.7142857142858</v>
      </c>
      <c r="AT691" s="4">
        <f>AR691/V691</f>
        <v>1605.6070670942879</v>
      </c>
      <c r="AU691" s="7">
        <f>AR691/(AR691+AV691+AY691+BB691)</f>
        <v>0.26615063130941519</v>
      </c>
      <c r="AV691" s="4">
        <v>132890</v>
      </c>
      <c r="AW691" s="4">
        <f>AV691/M691</f>
        <v>2712.0408163265306</v>
      </c>
      <c r="AX691" s="7">
        <f>AV691/(AR691+AV691+AY691+BB691)</f>
        <v>0.27936965762553662</v>
      </c>
      <c r="AY691" s="4">
        <v>144559</v>
      </c>
      <c r="AZ691" s="4">
        <f>AY691/M691</f>
        <v>2950.1836734693879</v>
      </c>
      <c r="BA691" s="7">
        <f>AY691/(AR691+AV691+AY691+BB691)</f>
        <v>0.30390095821122692</v>
      </c>
      <c r="BB691" s="4">
        <v>71627</v>
      </c>
      <c r="BC691" s="11">
        <f>BB691/(AR691+AV691+AY691+BB691)</f>
        <v>0.15057875285382127</v>
      </c>
      <c r="BD691" s="9">
        <f>BC691+BA691+AX691+AU691</f>
        <v>1</v>
      </c>
      <c r="BE691" s="14">
        <f>(AF691+AH691+AJ691+AL691+AN691+AP691)</f>
        <v>336283</v>
      </c>
      <c r="BF691" s="14">
        <f t="shared" si="50"/>
        <v>-475678</v>
      </c>
      <c r="BG691" s="13">
        <f>(AF691+AH691+AJ691+AL691+AN691+AP691)-(AR691+AV691+AY691+BB691)</f>
        <v>-139395</v>
      </c>
      <c r="BH691" s="13">
        <f t="shared" si="51"/>
        <v>1</v>
      </c>
      <c r="BI691" s="14">
        <f>AF691/W691</f>
        <v>89182.020618556708</v>
      </c>
      <c r="BJ691" s="14">
        <f>AH691/Y691</f>
        <v>116460.37113402062</v>
      </c>
      <c r="BK691" s="14">
        <f>AJ691/AA691</f>
        <v>236711.55793703953</v>
      </c>
      <c r="BL691" s="14">
        <f>BI691+BJ691+BK691</f>
        <v>442353.94968961686</v>
      </c>
      <c r="BM691" s="14">
        <f>(AF691/W691)-AF691</f>
        <v>910.02061855670763</v>
      </c>
      <c r="BN691" s="14">
        <f>AH691/Y691-AH691</f>
        <v>39612.371134020621</v>
      </c>
      <c r="BO691" s="14">
        <f>AJ691/AA691-AJ691</f>
        <v>80473.557937039528</v>
      </c>
      <c r="BP691" s="14">
        <f>BG691/S691</f>
        <v>-7.3483827706399968E-2</v>
      </c>
      <c r="BQ691" s="14">
        <f>(BG691-CA691)/S691</f>
        <v>-7.2182102463690917E-2</v>
      </c>
      <c r="BR691" s="27">
        <f>BQ691-BP691</f>
        <v>1.3017252427090509E-3</v>
      </c>
      <c r="BS691" s="28">
        <f t="shared" si="52"/>
        <v>1336320</v>
      </c>
      <c r="BT691" s="11">
        <f>BS691/S691</f>
        <v>0.70445789763346178</v>
      </c>
      <c r="BU691" s="14">
        <f>(BE691-AP691)*1/BT691-(BE691-AP691)</f>
        <v>141081.22734374995</v>
      </c>
      <c r="BV691" s="14">
        <f t="shared" si="53"/>
        <v>0.17727581357000824</v>
      </c>
      <c r="BW691" s="27">
        <f>(AR691+AV691+AY691+BB691)/S691</f>
        <v>0.25075964127640821</v>
      </c>
      <c r="BX691" s="13">
        <f>(AF691+AH691+AJ691+AL691+AN691)/N691</f>
        <v>131.36054687500001</v>
      </c>
      <c r="BY691" s="26">
        <f>BX691/K691</f>
        <v>0.2516485572318008</v>
      </c>
      <c r="BZ691" s="11">
        <f>AP691/BE691</f>
        <v>0</v>
      </c>
      <c r="CA691" s="15">
        <f>-(BM691+BN691+BO691)/M691</f>
        <v>-2469.3050957064665</v>
      </c>
      <c r="CB691" s="15">
        <f>BG691-CA691</f>
        <v>-136925.69490429354</v>
      </c>
      <c r="CC691" s="18">
        <f t="shared" si="54"/>
        <v>1</v>
      </c>
      <c r="CD691" s="17">
        <f>(AF691/(AF691+AH691+AJ691))/(X691/(X691+Z691+AB691))</f>
        <v>2.0371485244188854</v>
      </c>
      <c r="CE691" s="19">
        <f>(AH691/(AF691+AH691+AJ691))/(Z691/(X691+Z691+AB691))</f>
        <v>0.98528028143152535</v>
      </c>
      <c r="CF691" s="18">
        <f>(AJ691/(AF691+AH691+AJ691))/(AB691/(X691+Z691+AB691))</f>
        <v>0.78106985623878911</v>
      </c>
      <c r="CG691">
        <f>AH691/Z691</f>
        <v>87.129251700680271</v>
      </c>
      <c r="CH691" s="11">
        <f>BB691/BE691</f>
        <v>0.21299619665579289</v>
      </c>
      <c r="CI691" s="14">
        <f>AY691/V691</f>
        <v>1833.3434859803413</v>
      </c>
      <c r="CJ691" s="14">
        <f>AV691/M691</f>
        <v>2712.0408163265306</v>
      </c>
      <c r="CK691" s="17">
        <f>N691/V691</f>
        <v>32.466739006977591</v>
      </c>
      <c r="CL691" s="17">
        <f>(AL691+AN691)/N691</f>
        <v>5.830078125</v>
      </c>
      <c r="CM691" s="14" t="e">
        <f>AP691/AC691</f>
        <v>#DIV/0!</v>
      </c>
    </row>
    <row r="692" spans="1:91" hidden="1" x14ac:dyDescent="0.2">
      <c r="A692">
        <v>951</v>
      </c>
      <c r="B692" s="2">
        <v>45200</v>
      </c>
      <c r="C692" s="3" t="s">
        <v>41</v>
      </c>
      <c r="D692" t="s">
        <v>42</v>
      </c>
      <c r="E692" s="3" t="s">
        <v>52</v>
      </c>
      <c r="F692" t="s">
        <v>33</v>
      </c>
      <c r="G692" t="str">
        <f>CONCATENATE(C692,E692)</f>
        <v>SEAOGG</v>
      </c>
      <c r="H692" t="s">
        <v>48</v>
      </c>
      <c r="I692">
        <f>U692/M692</f>
        <v>187.8125</v>
      </c>
      <c r="J692" t="str">
        <f>_xlfn.CONCAT(C692,E692,H692)</f>
        <v>SEAOGGA321</v>
      </c>
      <c r="K692" s="4">
        <v>2640</v>
      </c>
      <c r="L692" s="4">
        <f>N692/M692</f>
        <v>147.25</v>
      </c>
      <c r="M692" s="4">
        <v>16</v>
      </c>
      <c r="N692" s="4">
        <v>2356</v>
      </c>
      <c r="O692" s="4">
        <f>P692/M692</f>
        <v>24.25</v>
      </c>
      <c r="P692" s="4">
        <v>388</v>
      </c>
      <c r="Q692" s="4">
        <v>703</v>
      </c>
      <c r="R692" s="4">
        <v>1265</v>
      </c>
      <c r="S692" s="4">
        <f>U692*K692</f>
        <v>7933200</v>
      </c>
      <c r="T692" s="7">
        <f>N692/U692</f>
        <v>0.78402662229617304</v>
      </c>
      <c r="U692" s="4">
        <v>3005</v>
      </c>
      <c r="V692" s="4">
        <v>95.153636741479644</v>
      </c>
      <c r="W692" s="7">
        <f>P692/X692</f>
        <v>1</v>
      </c>
      <c r="X692" s="4">
        <v>388</v>
      </c>
      <c r="Y692" s="7">
        <f>Q692/Z692</f>
        <v>0.96433470507544583</v>
      </c>
      <c r="Z692" s="4">
        <v>729</v>
      </c>
      <c r="AA692" s="7">
        <f>R692/AB692</f>
        <v>0.66966649020645841</v>
      </c>
      <c r="AB692" s="4">
        <v>1889</v>
      </c>
      <c r="AC692" s="4">
        <v>4814</v>
      </c>
      <c r="AD692" s="4">
        <f>AP692/AC692</f>
        <v>5.9991690901537185</v>
      </c>
      <c r="AE692" s="7">
        <f>AF692/(AF692+AH692+AJ692+AL692+AN692+AP692)</f>
        <v>0.21972234809252547</v>
      </c>
      <c r="AF692" s="4">
        <v>162925</v>
      </c>
      <c r="AG692" s="7">
        <f>AH692/(AF692+AH692+AJ692+AL692+AN692+AP692)</f>
        <v>0.28731604954255135</v>
      </c>
      <c r="AH692" s="4">
        <v>213046</v>
      </c>
      <c r="AI692" s="7">
        <f>AJ692/(AF692+AH692+AJ692+AL692+AN692+AP692)</f>
        <v>0.42842385206283445</v>
      </c>
      <c r="AJ692" s="4">
        <v>317678</v>
      </c>
      <c r="AK692" s="7">
        <f>AL692/(AF692+AH692+AJ692+AL692+AN692+AP692)</f>
        <v>1.1941945019851545E-2</v>
      </c>
      <c r="AL692" s="4">
        <v>8855</v>
      </c>
      <c r="AM692" s="7">
        <f>AN692/(AF692+AH692+AJ692+AL692+AN692+AP692)</f>
        <v>1.3647937165544622E-2</v>
      </c>
      <c r="AN692" s="4">
        <v>10120</v>
      </c>
      <c r="AO692" s="7">
        <f>AP692/(AF692+AH692+AJ692+AL692+AN692+AP692)</f>
        <v>3.8947868116692562E-2</v>
      </c>
      <c r="AP692" s="4">
        <v>28880</v>
      </c>
      <c r="AQ692" s="6">
        <f>AO692+AM692+AK692+AI692+AG692+AE692</f>
        <v>1</v>
      </c>
      <c r="AR692" s="4">
        <v>430000</v>
      </c>
      <c r="AS692" s="4">
        <f>AR692/M692</f>
        <v>26875</v>
      </c>
      <c r="AT692" s="4">
        <f>AR692/V692</f>
        <v>4519.0075201040972</v>
      </c>
      <c r="AU692" s="7">
        <f>AR692/(AR692+AV692+AY692+BB692)</f>
        <v>0.39853081152921832</v>
      </c>
      <c r="AV692" s="4">
        <v>107780</v>
      </c>
      <c r="AW692" s="4">
        <f>AV692/M692</f>
        <v>6736.25</v>
      </c>
      <c r="AX692" s="7">
        <f>AV692/(AR692+AV692+AY692+BB692)</f>
        <v>9.9892211317718957E-2</v>
      </c>
      <c r="AY692" s="4">
        <v>247689</v>
      </c>
      <c r="AZ692" s="4">
        <f>AY692/M692</f>
        <v>15480.5625</v>
      </c>
      <c r="BA692" s="7">
        <f>AY692/(AR692+AV692+AY692+BB692)</f>
        <v>0.22956208878339665</v>
      </c>
      <c r="BB692" s="4">
        <v>293494</v>
      </c>
      <c r="BC692" s="11">
        <f>BB692/(AR692+AV692+AY692+BB692)</f>
        <v>0.27201488836966609</v>
      </c>
      <c r="BD692" s="9">
        <f>BC692+BA692+AX692+AU692</f>
        <v>1</v>
      </c>
      <c r="BE692" s="14">
        <f>(AF692+AH692+AJ692+AL692+AN692+AP692)</f>
        <v>741504</v>
      </c>
      <c r="BF692" s="14">
        <f t="shared" si="50"/>
        <v>-1078963</v>
      </c>
      <c r="BG692" s="13">
        <f>(AF692+AH692+AJ692+AL692+AN692+AP692)-(AR692+AV692+AY692+BB692)</f>
        <v>-337459</v>
      </c>
      <c r="BH692" s="13">
        <f t="shared" si="51"/>
        <v>1</v>
      </c>
      <c r="BI692" s="14">
        <f>AF692/W692</f>
        <v>162925</v>
      </c>
      <c r="BJ692" s="14">
        <f>AH692/Y692</f>
        <v>220925.36842105264</v>
      </c>
      <c r="BK692" s="14">
        <f>AJ692/AA692</f>
        <v>474382.40474308305</v>
      </c>
      <c r="BL692" s="14">
        <f>BI692+BJ692+BK692</f>
        <v>858232.77316413564</v>
      </c>
      <c r="BM692" s="14">
        <f>(AF692/W692)-AF692</f>
        <v>0</v>
      </c>
      <c r="BN692" s="14">
        <f>AH692/Y692-AH692</f>
        <v>7879.3684210526408</v>
      </c>
      <c r="BO692" s="14">
        <f>AJ692/AA692-AJ692</f>
        <v>156704.40474308305</v>
      </c>
      <c r="BP692" s="14">
        <f>BG692/S692</f>
        <v>-4.2537563656532044E-2</v>
      </c>
      <c r="BQ692" s="14">
        <f>(BG692-CA692)/S692</f>
        <v>-4.1240926004291023E-2</v>
      </c>
      <c r="BR692" s="27">
        <f>BQ692-BP692</f>
        <v>1.2966376522410214E-3</v>
      </c>
      <c r="BS692" s="28">
        <f t="shared" si="52"/>
        <v>6219840</v>
      </c>
      <c r="BT692" s="11">
        <f>BS692/S692</f>
        <v>0.78402662229617304</v>
      </c>
      <c r="BU692" s="14">
        <f>(BE692-AP692)*1/BT692-(BE692-AP692)</f>
        <v>196304.3191850594</v>
      </c>
      <c r="BV692" s="14">
        <f t="shared" si="53"/>
        <v>9.346846165481773E-2</v>
      </c>
      <c r="BW692" s="27">
        <f>(AR692+AV692+AY692+BB692)/S692</f>
        <v>0.13600602531134978</v>
      </c>
      <c r="BX692" s="13">
        <f>(AF692+AH692+AJ692+AL692+AN692)/N692</f>
        <v>302.47198641765704</v>
      </c>
      <c r="BY692" s="26">
        <f>BX692/K692</f>
        <v>0.11457272212790039</v>
      </c>
      <c r="BZ692" s="11">
        <f>AP692/BE692</f>
        <v>3.8947868116692562E-2</v>
      </c>
      <c r="CA692" s="15">
        <f>-(BM692+BN692+BO692)/M692</f>
        <v>-10286.485822758481</v>
      </c>
      <c r="CB692" s="15">
        <f>BG692-CA692</f>
        <v>-327172.51417724154</v>
      </c>
      <c r="CC692" s="18">
        <f t="shared" si="54"/>
        <v>1</v>
      </c>
      <c r="CD692" s="17">
        <f>(AF692/(AF692+AH692+AJ692))/(X692/(X692+Z692+AB692))</f>
        <v>1.8197227130813791</v>
      </c>
      <c r="CE692" s="19">
        <f>(AH692/(AF692+AH692+AJ692))/(Z692/(X692+Z692+AB692))</f>
        <v>1.2664704703800365</v>
      </c>
      <c r="CF692" s="18">
        <f>(AJ692/(AF692+AH692+AJ692))/(AB692/(X692+Z692+AB692))</f>
        <v>0.72879333743640995</v>
      </c>
      <c r="CG692">
        <f>AH692/Z692</f>
        <v>292.24417009602195</v>
      </c>
      <c r="CH692" s="11">
        <f>BB692/BE692</f>
        <v>0.39580905834628</v>
      </c>
      <c r="CI692" s="14">
        <f>AY692/V692</f>
        <v>2603.0429154582876</v>
      </c>
      <c r="CJ692" s="14">
        <f>AV692/M692</f>
        <v>6736.25</v>
      </c>
      <c r="CK692" s="17">
        <f>N692/V692</f>
        <v>24.759957482244772</v>
      </c>
      <c r="CL692" s="17">
        <f>(AL692+AN692)/N692</f>
        <v>8.0539049235993208</v>
      </c>
      <c r="CM692" s="14">
        <f>AP692/AC692</f>
        <v>5.9991690901537185</v>
      </c>
    </row>
    <row r="693" spans="1:91" hidden="1" x14ac:dyDescent="0.2">
      <c r="A693">
        <v>784</v>
      </c>
      <c r="B693" s="2">
        <v>45170</v>
      </c>
      <c r="C693" s="3" t="s">
        <v>43</v>
      </c>
      <c r="D693" t="s">
        <v>38</v>
      </c>
      <c r="E693" s="3" t="s">
        <v>57</v>
      </c>
      <c r="F693" t="s">
        <v>56</v>
      </c>
      <c r="G693" t="str">
        <f>CONCATENATE(C693,E693)</f>
        <v>SFOYYC</v>
      </c>
      <c r="H693" t="s">
        <v>31</v>
      </c>
      <c r="I693">
        <f>U693/M693</f>
        <v>171.95238095238096</v>
      </c>
      <c r="J693" t="str">
        <f>_xlfn.CONCAT(C693,E693,H693)</f>
        <v>SFOYYC737-800</v>
      </c>
      <c r="K693" s="4">
        <v>1018</v>
      </c>
      <c r="L693" s="4">
        <f>N693/M693</f>
        <v>154.0952380952381</v>
      </c>
      <c r="M693" s="4">
        <v>21</v>
      </c>
      <c r="N693" s="4">
        <v>3236</v>
      </c>
      <c r="O693" s="4">
        <f>P693/M693</f>
        <v>20.761904761904763</v>
      </c>
      <c r="P693" s="4">
        <v>436</v>
      </c>
      <c r="Q693" s="4">
        <v>732</v>
      </c>
      <c r="R693" s="4">
        <v>2069</v>
      </c>
      <c r="S693" s="4">
        <f>U693*K693</f>
        <v>3675998</v>
      </c>
      <c r="T693" s="7">
        <f>N693/U693</f>
        <v>0.89615065078925504</v>
      </c>
      <c r="U693" s="4">
        <v>3611</v>
      </c>
      <c r="V693" s="4">
        <v>13.315322293447293</v>
      </c>
      <c r="W693" s="7">
        <f>P693/X693</f>
        <v>1</v>
      </c>
      <c r="X693" s="4">
        <v>436</v>
      </c>
      <c r="Y693" s="7">
        <f>Q693/Z693</f>
        <v>0.88192771084337351</v>
      </c>
      <c r="Z693" s="4">
        <v>830</v>
      </c>
      <c r="AA693" s="7">
        <f>R693/AB693</f>
        <v>0.88230277185501071</v>
      </c>
      <c r="AB693" s="4">
        <v>2345</v>
      </c>
      <c r="AC693" s="4">
        <v>0</v>
      </c>
      <c r="AD693" s="4" t="e">
        <f>AP693/AC693</f>
        <v>#DIV/0!</v>
      </c>
      <c r="AE693" s="7">
        <f>AF693/(AF693+AH693+AJ693+AL693+AN693+AP693)</f>
        <v>0.2038913554995718</v>
      </c>
      <c r="AF693" s="4">
        <v>196181</v>
      </c>
      <c r="AG693" s="7">
        <f>AH693/(AF693+AH693+AJ693+AL693+AN693+AP693)</f>
        <v>0.22747520224821863</v>
      </c>
      <c r="AH693" s="4">
        <v>218873</v>
      </c>
      <c r="AI693" s="7">
        <f>AJ693/(AF693+AH693+AJ693+AL693+AN693+AP693)</f>
        <v>0.54712300350037002</v>
      </c>
      <c r="AJ693" s="4">
        <v>526433</v>
      </c>
      <c r="AK693" s="7">
        <f>AL693/(AF693+AH693+AJ693+AL693+AN693+AP693)</f>
        <v>1.5059489661021178E-2</v>
      </c>
      <c r="AL693" s="4">
        <v>14490</v>
      </c>
      <c r="AM693" s="7">
        <f>AN693/(AF693+AH693+AJ693+AL693+AN693+AP693)</f>
        <v>6.4509490908183885E-3</v>
      </c>
      <c r="AN693" s="4">
        <v>6207</v>
      </c>
      <c r="AO693" s="7">
        <f>AP693/(AF693+AH693+AJ693+AL693+AN693+AP693)</f>
        <v>0</v>
      </c>
      <c r="AP693" s="4">
        <v>0</v>
      </c>
      <c r="AQ693" s="6">
        <f>AO693+AM693+AK693+AI693+AG693+AE693</f>
        <v>1</v>
      </c>
      <c r="AR693" s="4">
        <v>55366</v>
      </c>
      <c r="AS693" s="4">
        <f>AR693/M693</f>
        <v>2636.4761904761904</v>
      </c>
      <c r="AT693" s="4">
        <f>AR693/V693</f>
        <v>4158.0668330684412</v>
      </c>
      <c r="AU693" s="7">
        <f>AR693/(AR693+AV693+AY693+BB693)</f>
        <v>0.22292819236746955</v>
      </c>
      <c r="AV693" s="4">
        <v>121731</v>
      </c>
      <c r="AW693" s="4">
        <f>AV693/M693</f>
        <v>5796.7142857142853</v>
      </c>
      <c r="AX693" s="7">
        <f>AV693/(AR693+AV693+AY693+BB693)</f>
        <v>0.49014326093783972</v>
      </c>
      <c r="AY693" s="4">
        <v>29931</v>
      </c>
      <c r="AZ693" s="4">
        <f>AY693/M693</f>
        <v>1425.2857142857142</v>
      </c>
      <c r="BA693" s="7">
        <f>AY693/(AR693+AV693+AY693+BB693)</f>
        <v>0.12051554610682966</v>
      </c>
      <c r="BB693" s="4">
        <v>41330</v>
      </c>
      <c r="BC693" s="11">
        <f>BB693/(AR693+AV693+AY693+BB693)</f>
        <v>0.16641300058786107</v>
      </c>
      <c r="BD693" s="9">
        <f>BC693+BA693+AX693+AU693</f>
        <v>1</v>
      </c>
      <c r="BE693" s="14">
        <f>(AF693+AH693+AJ693+AL693+AN693+AP693)</f>
        <v>962184</v>
      </c>
      <c r="BF693" s="14">
        <f t="shared" si="50"/>
        <v>-248358</v>
      </c>
      <c r="BG693" s="13">
        <f>(AF693+AH693+AJ693+AL693+AN693+AP693)-(AR693+AV693+AY693+BB693)</f>
        <v>713826</v>
      </c>
      <c r="BH693" s="13">
        <f t="shared" si="51"/>
        <v>0</v>
      </c>
      <c r="BI693" s="14">
        <f>AF693/W693</f>
        <v>196181</v>
      </c>
      <c r="BJ693" s="14">
        <f>AH693/Y693</f>
        <v>248175.66939890711</v>
      </c>
      <c r="BK693" s="14">
        <f>AJ693/AA693</f>
        <v>596657.99178347026</v>
      </c>
      <c r="BL693" s="14">
        <f>BI693+BJ693+BK693</f>
        <v>1041014.6611823774</v>
      </c>
      <c r="BM693" s="14">
        <f>(AF693/W693)-AF693</f>
        <v>0</v>
      </c>
      <c r="BN693" s="14">
        <f>AH693/Y693-AH693</f>
        <v>29302.669398907106</v>
      </c>
      <c r="BO693" s="14">
        <f>AJ693/AA693-AJ693</f>
        <v>70224.991783470265</v>
      </c>
      <c r="BP693" s="14">
        <f>BG693/S693</f>
        <v>0.19418563339805953</v>
      </c>
      <c r="BQ693" s="14">
        <f>(BG693-CA693)/S693</f>
        <v>0.19547491931096156</v>
      </c>
      <c r="BR693" s="27">
        <f>BQ693-BP693</f>
        <v>1.2892859129020329E-3</v>
      </c>
      <c r="BS693" s="28">
        <f t="shared" si="52"/>
        <v>3294248</v>
      </c>
      <c r="BT693" s="11">
        <f>BS693/S693</f>
        <v>0.89615065078925504</v>
      </c>
      <c r="BU693" s="14">
        <f>(BE693-AP693)*1/BT693-(BE693-AP693)</f>
        <v>111501.54511742899</v>
      </c>
      <c r="BV693" s="14">
        <f t="shared" si="53"/>
        <v>0.26174769409558984</v>
      </c>
      <c r="BW693" s="27">
        <f>(AR693+AV693+AY693+BB693)/S693</f>
        <v>6.7562060697530305E-2</v>
      </c>
      <c r="BX693" s="13">
        <f>(AF693+AH693+AJ693+AL693+AN693)/N693</f>
        <v>297.33745364647712</v>
      </c>
      <c r="BY693" s="26">
        <f>BX693/K693</f>
        <v>0.2920800134051838</v>
      </c>
      <c r="BZ693" s="11">
        <f>AP693/BE693</f>
        <v>0</v>
      </c>
      <c r="CA693" s="15">
        <f>-(BM693+BN693+BO693)/M693</f>
        <v>-4739.4124372560655</v>
      </c>
      <c r="CB693" s="15">
        <f>BG693-CA693</f>
        <v>718565.41243725608</v>
      </c>
      <c r="CC693" s="18">
        <f t="shared" si="54"/>
        <v>0</v>
      </c>
      <c r="CD693" s="17">
        <f>(AF693/(AF693+AH693+AJ693))/(X693/(X693+Z693+AB693))</f>
        <v>1.7257727827450162</v>
      </c>
      <c r="CE693" s="19">
        <f>(AH693/(AF693+AH693+AJ693))/(Z693/(X693+Z693+AB693))</f>
        <v>1.0114100366811429</v>
      </c>
      <c r="CF693" s="18">
        <f>(AJ693/(AF693+AH693+AJ693))/(AB693/(X693+Z693+AB693))</f>
        <v>0.86102035662167353</v>
      </c>
      <c r="CG693">
        <f>AH693/Z693</f>
        <v>263.70240963855423</v>
      </c>
      <c r="CH693" s="11">
        <f>BB693/BE693</f>
        <v>4.2954362159420653E-2</v>
      </c>
      <c r="CI693" s="14">
        <f>AY693/V693</f>
        <v>2247.8614742002587</v>
      </c>
      <c r="CJ693" s="14">
        <f>AV693/M693</f>
        <v>5796.7142857142853</v>
      </c>
      <c r="CK693" s="17">
        <f>N693/V693</f>
        <v>243.02828941605816</v>
      </c>
      <c r="CL693" s="17">
        <f>(AL693+AN693)/N693</f>
        <v>6.395859085290482</v>
      </c>
      <c r="CM693" s="14" t="e">
        <f>AP693/AC693</f>
        <v>#DIV/0!</v>
      </c>
    </row>
    <row r="694" spans="1:91" hidden="1" x14ac:dyDescent="0.2">
      <c r="A694">
        <v>558</v>
      </c>
      <c r="B694" s="2">
        <v>44866</v>
      </c>
      <c r="C694" s="3" t="s">
        <v>43</v>
      </c>
      <c r="D694" t="s">
        <v>38</v>
      </c>
      <c r="E694" s="3" t="s">
        <v>52</v>
      </c>
      <c r="F694" t="s">
        <v>33</v>
      </c>
      <c r="G694" t="str">
        <f>CONCATENATE(C694,E694)</f>
        <v>SFOOGG</v>
      </c>
      <c r="H694" t="s">
        <v>51</v>
      </c>
      <c r="I694">
        <f>U694/M694</f>
        <v>363.66666666666669</v>
      </c>
      <c r="J694" t="str">
        <f>_xlfn.CONCAT(C694,E694,H694)</f>
        <v>SFOOGG777-200</v>
      </c>
      <c r="K694" s="4">
        <v>2338</v>
      </c>
      <c r="L694" s="4">
        <f>N694/M694</f>
        <v>288</v>
      </c>
      <c r="M694" s="4">
        <v>15</v>
      </c>
      <c r="N694" s="4">
        <v>4320</v>
      </c>
      <c r="O694" s="4">
        <f>P694/M694</f>
        <v>47</v>
      </c>
      <c r="P694" s="4">
        <v>705</v>
      </c>
      <c r="Q694" s="4">
        <v>1114</v>
      </c>
      <c r="R694" s="4">
        <v>2501</v>
      </c>
      <c r="S694" s="4">
        <f>U694*K694</f>
        <v>12753790</v>
      </c>
      <c r="T694" s="7">
        <f>N694/U694</f>
        <v>0.79193400549954174</v>
      </c>
      <c r="U694" s="4">
        <v>5455</v>
      </c>
      <c r="V694" s="4">
        <v>80.465878378378378</v>
      </c>
      <c r="W694" s="7">
        <f>P694/X694</f>
        <v>1</v>
      </c>
      <c r="X694" s="4">
        <v>705</v>
      </c>
      <c r="Y694" s="7">
        <f>Q694/Z694</f>
        <v>0.84393939393939399</v>
      </c>
      <c r="Z694" s="4">
        <v>1320</v>
      </c>
      <c r="AA694" s="7">
        <f>R694/AB694</f>
        <v>0.72915451895043737</v>
      </c>
      <c r="AB694" s="4">
        <v>3430</v>
      </c>
      <c r="AC694" s="4">
        <v>80847</v>
      </c>
      <c r="AD694" s="4">
        <f>AP694/AC694</f>
        <v>4.9999752619144804</v>
      </c>
      <c r="AE694" s="7">
        <f>AF694/(AF694+AH694+AJ694+AL694+AN694+AP694)</f>
        <v>0.16637758695802643</v>
      </c>
      <c r="AF694" s="4">
        <v>245181</v>
      </c>
      <c r="AG694" s="7">
        <f>AH694/(AF694+AH694+AJ694+AL694+AN694+AP694)</f>
        <v>0.17701992749935194</v>
      </c>
      <c r="AH694" s="4">
        <v>260864</v>
      </c>
      <c r="AI694" s="7">
        <f>AJ694/(AF694+AH694+AJ694+AL694+AN694+AP694)</f>
        <v>0.36193390253535118</v>
      </c>
      <c r="AJ694" s="4">
        <v>533361</v>
      </c>
      <c r="AK694" s="7">
        <f>AL694/(AF694+AH694+AJ694+AL694+AN694+AP694)</f>
        <v>1.017886298028965E-2</v>
      </c>
      <c r="AL694" s="4">
        <v>15000</v>
      </c>
      <c r="AM694" s="7">
        <f>AN694/(AF694+AH694+AJ694+AL694+AN694+AP694)</f>
        <v>1.0180898752885708E-2</v>
      </c>
      <c r="AN694" s="4">
        <v>15003</v>
      </c>
      <c r="AO694" s="7">
        <f>AP694/(AF694+AH694+AJ694+AL694+AN694+AP694)</f>
        <v>0.27430882127409506</v>
      </c>
      <c r="AP694" s="4">
        <v>404233</v>
      </c>
      <c r="AQ694" s="6">
        <f>AO694+AM694+AK694+AI694+AG694+AE694</f>
        <v>0.99999999999999989</v>
      </c>
      <c r="AR694" s="4">
        <v>336745</v>
      </c>
      <c r="AS694" s="4">
        <f>AR694/M694</f>
        <v>22449.666666666668</v>
      </c>
      <c r="AT694" s="4">
        <f>AR694/V694</f>
        <v>4184.9415775530169</v>
      </c>
      <c r="AU694" s="7">
        <f>AR694/(AR694+AV694+AY694+BB694)</f>
        <v>0.26271792063187427</v>
      </c>
      <c r="AV694" s="4">
        <v>114662</v>
      </c>
      <c r="AW694" s="4">
        <f>AV694/M694</f>
        <v>7644.1333333333332</v>
      </c>
      <c r="AX694" s="7">
        <f>AV694/(AR694+AV694+AY694+BB694)</f>
        <v>8.9455707480413871E-2</v>
      </c>
      <c r="AY694" s="4">
        <v>543711</v>
      </c>
      <c r="AZ694" s="4">
        <f>AY694/M694</f>
        <v>36247.4</v>
      </c>
      <c r="BA694" s="7">
        <f>AY694/(AR694+AV694+AY694+BB694)</f>
        <v>0.42418632301794235</v>
      </c>
      <c r="BB694" s="4">
        <v>286656</v>
      </c>
      <c r="BC694" s="11">
        <f>BB694/(AR694+AV694+AY694+BB694)</f>
        <v>0.22364004886976954</v>
      </c>
      <c r="BD694" s="9">
        <f>BC694+BA694+AX694+AU694</f>
        <v>1</v>
      </c>
      <c r="BE694" s="14">
        <f>(AF694+AH694+AJ694+AL694+AN694+AP694)</f>
        <v>1473642</v>
      </c>
      <c r="BF694" s="14">
        <f t="shared" si="50"/>
        <v>-1281774</v>
      </c>
      <c r="BG694" s="13">
        <f>(AF694+AH694+AJ694+AL694+AN694+AP694)-(AR694+AV694+AY694+BB694)</f>
        <v>191868</v>
      </c>
      <c r="BH694" s="13">
        <f t="shared" si="51"/>
        <v>0</v>
      </c>
      <c r="BI694" s="14">
        <f>AF694/W694</f>
        <v>245181</v>
      </c>
      <c r="BJ694" s="14">
        <f>AH694/Y694</f>
        <v>309102.76481149008</v>
      </c>
      <c r="BK694" s="14">
        <f>AJ694/AA694</f>
        <v>731478.70051979204</v>
      </c>
      <c r="BL694" s="14">
        <f>BI694+BJ694+BK694</f>
        <v>1285762.465331282</v>
      </c>
      <c r="BM694" s="14">
        <f>(AF694/W694)-AF694</f>
        <v>0</v>
      </c>
      <c r="BN694" s="14">
        <f>AH694/Y694-AH694</f>
        <v>48238.76481149008</v>
      </c>
      <c r="BO694" s="14">
        <f>AJ694/AA694-AJ694</f>
        <v>198117.70051979204</v>
      </c>
      <c r="BP694" s="14">
        <f>BG694/S694</f>
        <v>1.5043998685880824E-2</v>
      </c>
      <c r="BQ694" s="14">
        <f>(BG694-CA694)/S694</f>
        <v>1.6331754275036581E-2</v>
      </c>
      <c r="BR694" s="27">
        <f>BQ694-BP694</f>
        <v>1.287755589155757E-3</v>
      </c>
      <c r="BS694" s="28">
        <f t="shared" si="52"/>
        <v>10100160</v>
      </c>
      <c r="BT694" s="11">
        <f>BS694/S694</f>
        <v>0.79193400549954174</v>
      </c>
      <c r="BU694" s="14">
        <f>(BE694-AP694)*1/BT694-(BE694-AP694)</f>
        <v>280967.41087962966</v>
      </c>
      <c r="BV694" s="14">
        <f t="shared" si="53"/>
        <v>0.1155454182639043</v>
      </c>
      <c r="BW694" s="27">
        <f>(AR694+AV694+AY694+BB694)/S694</f>
        <v>0.10050141957802347</v>
      </c>
      <c r="BX694" s="13">
        <f>(AF694+AH694+AJ694+AL694+AN694)/N694</f>
        <v>247.54837962962964</v>
      </c>
      <c r="BY694" s="26">
        <f>BX694/K694</f>
        <v>0.10588040189462346</v>
      </c>
      <c r="BZ694" s="11">
        <f>AP694/BE694</f>
        <v>0.27430882127409506</v>
      </c>
      <c r="CA694" s="15">
        <f>-(BM694+BN694+BO694)/M694</f>
        <v>-16423.764355418807</v>
      </c>
      <c r="CB694" s="15">
        <f>BG694-CA694</f>
        <v>208291.7643554188</v>
      </c>
      <c r="CC694" s="18">
        <f t="shared" si="54"/>
        <v>0</v>
      </c>
      <c r="CD694" s="17">
        <f>(AF694/(AF694+AH694+AJ694))/(X694/(X694+Z694+AB694))</f>
        <v>1.8251864270595468</v>
      </c>
      <c r="CE694" s="19">
        <f>(AH694/(AF694+AH694+AJ694))/(Z694/(X694+Z694+AB694))</f>
        <v>1.037169539548783</v>
      </c>
      <c r="CF694" s="18">
        <f>(AJ694/(AF694+AH694+AJ694))/(AB694/(X694+Z694+AB694))</f>
        <v>0.8160873984602407</v>
      </c>
      <c r="CG694">
        <f>AH694/Z694</f>
        <v>197.62424242424242</v>
      </c>
      <c r="CH694" s="11">
        <f>BB694/BE694</f>
        <v>0.19452214309852733</v>
      </c>
      <c r="CI694" s="14">
        <f>AY694/V694</f>
        <v>6757.0380260224456</v>
      </c>
      <c r="CJ694" s="14">
        <f>AV694/M694</f>
        <v>7644.1333333333332</v>
      </c>
      <c r="CK694" s="17">
        <f>N694/V694</f>
        <v>53.687352789288731</v>
      </c>
      <c r="CL694" s="17">
        <f>(AL694+AN694)/N694</f>
        <v>6.9451388888888888</v>
      </c>
      <c r="CM694" s="14">
        <f>AP694/AC694</f>
        <v>4.9999752619144804</v>
      </c>
    </row>
    <row r="695" spans="1:91" x14ac:dyDescent="0.2">
      <c r="A695">
        <v>754</v>
      </c>
      <c r="B695" s="2">
        <v>45170</v>
      </c>
      <c r="C695" s="3" t="s">
        <v>43</v>
      </c>
      <c r="D695" t="s">
        <v>38</v>
      </c>
      <c r="E695" s="3" t="s">
        <v>46</v>
      </c>
      <c r="F695" t="s">
        <v>42</v>
      </c>
      <c r="G695" t="str">
        <f>CONCATENATE(C695,E695)</f>
        <v>SFOGEG</v>
      </c>
      <c r="H695" t="s">
        <v>40</v>
      </c>
      <c r="I695">
        <f>U695/M695</f>
        <v>74.903225806451616</v>
      </c>
      <c r="J695" t="str">
        <f>_xlfn.CONCAT(C695,E695,H695)</f>
        <v>SFOGEGE175</v>
      </c>
      <c r="K695" s="4">
        <v>732</v>
      </c>
      <c r="L695" s="4">
        <f>N695/M695</f>
        <v>60.516129032258064</v>
      </c>
      <c r="M695" s="4">
        <v>31</v>
      </c>
      <c r="N695" s="4">
        <v>1876</v>
      </c>
      <c r="O695" s="4">
        <f>P695/M695</f>
        <v>10.096774193548388</v>
      </c>
      <c r="P695" s="4">
        <v>313</v>
      </c>
      <c r="Q695" s="4">
        <v>435</v>
      </c>
      <c r="R695" s="4">
        <v>1128</v>
      </c>
      <c r="S695" s="4">
        <f>U695*K695</f>
        <v>1699704</v>
      </c>
      <c r="T695" s="7">
        <f>N695/U695</f>
        <v>0.80792420327304049</v>
      </c>
      <c r="U695" s="4">
        <v>2322</v>
      </c>
      <c r="V695" s="4">
        <v>64.431071152358854</v>
      </c>
      <c r="W695" s="7">
        <f>P695/X695</f>
        <v>1</v>
      </c>
      <c r="X695" s="4">
        <v>313</v>
      </c>
      <c r="Y695" s="7">
        <f>Q695/Z695</f>
        <v>0.77264653641207814</v>
      </c>
      <c r="Z695" s="4">
        <v>563</v>
      </c>
      <c r="AA695" s="7">
        <f>R695/AB695</f>
        <v>0.77954388389771945</v>
      </c>
      <c r="AB695" s="4">
        <v>1447</v>
      </c>
      <c r="AC695" s="4">
        <v>91</v>
      </c>
      <c r="AD695" s="4">
        <f>AP695/AC695</f>
        <v>5.9560439560439562</v>
      </c>
      <c r="AE695" s="7">
        <f>AF695/(AF695+AH695+AJ695+AL695+AN695+AP695)</f>
        <v>0.25194935709350635</v>
      </c>
      <c r="AF695" s="4">
        <v>84237</v>
      </c>
      <c r="AG695" s="7">
        <f>AH695/(AF695+AH695+AJ695+AL695+AN695+AP695)</f>
        <v>0.23518503563726853</v>
      </c>
      <c r="AH695" s="4">
        <v>78632</v>
      </c>
      <c r="AI695" s="7">
        <f>AJ695/(AF695+AH695+AJ695+AL695+AN695+AP695)</f>
        <v>0.47076786873282067</v>
      </c>
      <c r="AJ695" s="4">
        <v>157397</v>
      </c>
      <c r="AK695" s="7">
        <f>AL695/(AF695+AH695+AJ695+AL695+AN695+AP695)</f>
        <v>2.3607634122049047E-2</v>
      </c>
      <c r="AL695" s="4">
        <v>7893</v>
      </c>
      <c r="AM695" s="7">
        <f>AN695/(AF695+AH695+AJ695+AL695+AN695+AP695)</f>
        <v>1.6869004997891374E-2</v>
      </c>
      <c r="AN695" s="4">
        <v>5640</v>
      </c>
      <c r="AO695" s="7">
        <f>AP695/(AF695+AH695+AJ695+AL695+AN695+AP695)</f>
        <v>1.6210994164640293E-3</v>
      </c>
      <c r="AP695" s="4">
        <v>542</v>
      </c>
      <c r="AQ695" s="6">
        <f>AO695+AM695+AK695+AI695+AG695+AE695</f>
        <v>1</v>
      </c>
      <c r="AR695" s="4">
        <v>160834</v>
      </c>
      <c r="AS695" s="4">
        <f>AR695/M695</f>
        <v>5188.1935483870966</v>
      </c>
      <c r="AT695" s="4">
        <f>AR695/V695</f>
        <v>2496.2180066769197</v>
      </c>
      <c r="AU695" s="7">
        <f>AR695/(AR695+AV695+AY695+BB695)</f>
        <v>0.35963221516128602</v>
      </c>
      <c r="AV695" s="4">
        <v>102123</v>
      </c>
      <c r="AW695" s="4">
        <f>AV695/M695</f>
        <v>3294.2903225806454</v>
      </c>
      <c r="AX695" s="7">
        <f>AV695/(AR695+AV695+AY695+BB695)</f>
        <v>0.22835172108457172</v>
      </c>
      <c r="AY695" s="4">
        <v>89177</v>
      </c>
      <c r="AZ695" s="4">
        <f>AY695/M695</f>
        <v>2876.6774193548385</v>
      </c>
      <c r="BA695" s="7">
        <f>AY695/(AR695+AV695+AY695+BB695)</f>
        <v>0.1994038701483393</v>
      </c>
      <c r="BB695" s="4">
        <v>95084</v>
      </c>
      <c r="BC695" s="11">
        <f>BB695/(AR695+AV695+AY695+BB695)</f>
        <v>0.212612193605803</v>
      </c>
      <c r="BD695" s="9">
        <f>BC695+BA695+AX695+AU695</f>
        <v>1</v>
      </c>
      <c r="BE695" s="14">
        <f>(AF695+AH695+AJ695+AL695+AN695+AP695)</f>
        <v>334341</v>
      </c>
      <c r="BF695" s="14">
        <f t="shared" si="50"/>
        <v>-447218</v>
      </c>
      <c r="BG695" s="13">
        <f>(AF695+AH695+AJ695+AL695+AN695+AP695)-(AR695+AV695+AY695+BB695)</f>
        <v>-112877</v>
      </c>
      <c r="BH695" s="13">
        <f t="shared" si="51"/>
        <v>1</v>
      </c>
      <c r="BI695" s="14">
        <f>AF695/W695</f>
        <v>84237</v>
      </c>
      <c r="BJ695" s="14">
        <f>AH695/Y695</f>
        <v>101769.69195402299</v>
      </c>
      <c r="BK695" s="14">
        <f>AJ695/AA695</f>
        <v>201909.09485815602</v>
      </c>
      <c r="BL695" s="14">
        <f>BI695+BJ695+BK695</f>
        <v>387915.78681217902</v>
      </c>
      <c r="BM695" s="14">
        <f>(AF695/W695)-AF695</f>
        <v>0</v>
      </c>
      <c r="BN695" s="14">
        <f>AH695/Y695-AH695</f>
        <v>23137.691954022986</v>
      </c>
      <c r="BO695" s="14">
        <f>AJ695/AA695-AJ695</f>
        <v>44512.094858156022</v>
      </c>
      <c r="BP695" s="14">
        <f>BG695/S695</f>
        <v>-6.6409798411958793E-2</v>
      </c>
      <c r="BQ695" s="14">
        <f>(BG695-CA695)/S695</f>
        <v>-6.5125897693075002E-2</v>
      </c>
      <c r="BR695" s="27">
        <f>BQ695-BP695</f>
        <v>1.2839007188837903E-3</v>
      </c>
      <c r="BS695" s="28">
        <f t="shared" si="52"/>
        <v>1373232</v>
      </c>
      <c r="BT695" s="11">
        <f>BS695/S695</f>
        <v>0.80792420327304049</v>
      </c>
      <c r="BU695" s="14">
        <f>(BE695-AP695)*1/BT695-(BE695-AP695)</f>
        <v>79357.331556503195</v>
      </c>
      <c r="BV695" s="14">
        <f t="shared" si="53"/>
        <v>0.19670542635658914</v>
      </c>
      <c r="BW695" s="27">
        <f>(AR695+AV695+AY695+BB695)/S695</f>
        <v>0.26311522476854793</v>
      </c>
      <c r="BX695" s="13">
        <f>(AF695+AH695+AJ695+AL695+AN695)/N695</f>
        <v>177.93123667377398</v>
      </c>
      <c r="BY695" s="26">
        <f>BX695/K695</f>
        <v>0.2430754599368497</v>
      </c>
      <c r="BZ695" s="11">
        <f>AP695/BE695</f>
        <v>1.6210994164640293E-3</v>
      </c>
      <c r="CA695" s="15">
        <f>-(BM695+BN695+BO695)/M695</f>
        <v>-2182.2511874896454</v>
      </c>
      <c r="CB695" s="15">
        <f>BG695-CA695</f>
        <v>-110694.74881251036</v>
      </c>
      <c r="CC695" s="18">
        <f t="shared" si="54"/>
        <v>1</v>
      </c>
      <c r="CD695" s="17">
        <f>(AF695/(AF695+AH695+AJ695))/(X695/(X695+Z695+AB695))</f>
        <v>1.952076926709625</v>
      </c>
      <c r="CE695" s="19">
        <f>(AH695/(AF695+AH695+AJ695))/(Z695/(X695+Z695+AB695))</f>
        <v>1.0130463155521512</v>
      </c>
      <c r="CF695" s="18">
        <f>(AJ695/(AF695+AH695+AJ695))/(AB695/(X695+Z695+AB695))</f>
        <v>0.78898054338909918</v>
      </c>
      <c r="CG695">
        <f>AH695/Z695</f>
        <v>139.66607460035524</v>
      </c>
      <c r="CH695" s="11">
        <f>BB695/BE695</f>
        <v>0.28439228213111761</v>
      </c>
      <c r="CI695" s="14">
        <f>AY695/V695</f>
        <v>1384.0682516223414</v>
      </c>
      <c r="CJ695" s="14">
        <f>AV695/M695</f>
        <v>3294.2903225806454</v>
      </c>
      <c r="CK695" s="17">
        <f>N695/V695</f>
        <v>29.116386961251361</v>
      </c>
      <c r="CL695" s="17">
        <f>(AL695+AN695)/N695</f>
        <v>7.2137526652452024</v>
      </c>
      <c r="CM695" s="14">
        <f>AP695/AC695</f>
        <v>5.9560439560439562</v>
      </c>
    </row>
    <row r="696" spans="1:91" hidden="1" x14ac:dyDescent="0.2">
      <c r="A696">
        <v>1200</v>
      </c>
      <c r="B696" s="2">
        <v>45231</v>
      </c>
      <c r="C696" s="3" t="s">
        <v>43</v>
      </c>
      <c r="D696" t="s">
        <v>38</v>
      </c>
      <c r="E696" s="3" t="s">
        <v>41</v>
      </c>
      <c r="F696" t="s">
        <v>42</v>
      </c>
      <c r="G696" t="str">
        <f>CONCATENATE(C696,E696)</f>
        <v>SFOSEA</v>
      </c>
      <c r="H696" t="s">
        <v>35</v>
      </c>
      <c r="I696">
        <f>U696/M696</f>
        <v>177.27906976744185</v>
      </c>
      <c r="J696" t="str">
        <f>_xlfn.CONCAT(C696,E696,H696)</f>
        <v>SFOSEA737-Max 9</v>
      </c>
      <c r="K696" s="4">
        <v>679</v>
      </c>
      <c r="L696" s="4">
        <f>N696/M696</f>
        <v>137.74418604651163</v>
      </c>
      <c r="M696" s="4">
        <v>43</v>
      </c>
      <c r="N696" s="4">
        <v>5923</v>
      </c>
      <c r="O696" s="4">
        <f>P696/M696</f>
        <v>22.88372093023256</v>
      </c>
      <c r="P696" s="4">
        <v>984</v>
      </c>
      <c r="Q696" s="4">
        <v>1489</v>
      </c>
      <c r="R696" s="4">
        <v>3451</v>
      </c>
      <c r="S696" s="4">
        <f>U696*K696</f>
        <v>5176017</v>
      </c>
      <c r="T696" s="7">
        <f>N696/U696</f>
        <v>0.77699068608159516</v>
      </c>
      <c r="U696" s="4">
        <v>7623</v>
      </c>
      <c r="V696" s="4">
        <v>91.927650620200836</v>
      </c>
      <c r="W696" s="7">
        <f>P696/X696</f>
        <v>1.0010172939979654</v>
      </c>
      <c r="X696" s="4">
        <v>983</v>
      </c>
      <c r="Y696" s="7">
        <f>Q696/Z696</f>
        <v>0.81011969532100114</v>
      </c>
      <c r="Z696" s="4">
        <v>1838</v>
      </c>
      <c r="AA696" s="7">
        <f>R696/AB696</f>
        <v>0.71865889212827994</v>
      </c>
      <c r="AB696" s="4">
        <v>4802</v>
      </c>
      <c r="AC696" s="4">
        <v>13515</v>
      </c>
      <c r="AD696" s="4">
        <f>AP696/AC696</f>
        <v>5.9999260081391048</v>
      </c>
      <c r="AE696" s="7">
        <f>AF696/(AF696+AH696+AJ696+AL696+AN696+AP696)</f>
        <v>0.24234198147040539</v>
      </c>
      <c r="AF696" s="4">
        <v>309153</v>
      </c>
      <c r="AG696" s="7">
        <f>AH696/(AF696+AH696+AJ696+AL696+AN696+AP696)</f>
        <v>0.2220533374513694</v>
      </c>
      <c r="AH696" s="4">
        <v>283271</v>
      </c>
      <c r="AI696" s="7">
        <f>AJ696/(AF696+AH696+AJ696+AL696+AN696+AP696)</f>
        <v>0.43417478711504137</v>
      </c>
      <c r="AJ696" s="4">
        <v>553872</v>
      </c>
      <c r="AK696" s="7">
        <f>AL696/(AF696+AH696+AJ696+AL696+AN696+AP696)</f>
        <v>1.893094633566645E-2</v>
      </c>
      <c r="AL696" s="4">
        <v>24150</v>
      </c>
      <c r="AM696" s="7">
        <f>AN696/(AF696+AH696+AJ696+AL696+AN696+AP696)</f>
        <v>1.8934081896136126E-2</v>
      </c>
      <c r="AN696" s="4">
        <v>24154</v>
      </c>
      <c r="AO696" s="7">
        <f>AP696/(AF696+AH696+AJ696+AL696+AN696+AP696)</f>
        <v>6.3564865731381232E-2</v>
      </c>
      <c r="AP696" s="4">
        <v>81089</v>
      </c>
      <c r="AQ696" s="6">
        <f>AO696+AM696+AK696+AI696+AG696+AE696</f>
        <v>0.99999999999999989</v>
      </c>
      <c r="AR696" s="4">
        <v>404235</v>
      </c>
      <c r="AS696" s="4">
        <f>AR696/M696</f>
        <v>9400.8139534883721</v>
      </c>
      <c r="AT696" s="4">
        <f>AR696/V696</f>
        <v>4397.3167732752927</v>
      </c>
      <c r="AU696" s="7">
        <f>AR696/(AR696+AV696+AY696+BB696)</f>
        <v>0.34040010812367527</v>
      </c>
      <c r="AV696" s="4">
        <v>281190</v>
      </c>
      <c r="AW696" s="4">
        <f>AV696/M696</f>
        <v>6539.3023255813951</v>
      </c>
      <c r="AX696" s="7">
        <f>AV696/(AR696+AV696+AY696+BB696)</f>
        <v>0.2367857963889724</v>
      </c>
      <c r="AY696" s="4">
        <v>217563</v>
      </c>
      <c r="AZ696" s="4">
        <f>AY696/M696</f>
        <v>5059.604651162791</v>
      </c>
      <c r="BA696" s="7">
        <f>AY696/(AR696+AV696+AY696+BB696)</f>
        <v>0.18320647327349479</v>
      </c>
      <c r="BB696" s="4">
        <v>284541</v>
      </c>
      <c r="BC696" s="11">
        <f>BB696/(AR696+AV696+AY696+BB696)</f>
        <v>0.23960762221385751</v>
      </c>
      <c r="BD696" s="9">
        <f>BC696+BA696+AX696+AU696</f>
        <v>0.99999999999999989</v>
      </c>
      <c r="BE696" s="14">
        <f>(AF696+AH696+AJ696+AL696+AN696+AP696)</f>
        <v>1275689</v>
      </c>
      <c r="BF696" s="14">
        <f t="shared" si="50"/>
        <v>-1187529</v>
      </c>
      <c r="BG696" s="13">
        <f>(AF696+AH696+AJ696+AL696+AN696+AP696)-(AR696+AV696+AY696+BB696)</f>
        <v>88160</v>
      </c>
      <c r="BH696" s="13">
        <f t="shared" si="51"/>
        <v>0</v>
      </c>
      <c r="BI696" s="14">
        <f>AF696/W696</f>
        <v>308838.82012195123</v>
      </c>
      <c r="BJ696" s="14">
        <f>AH696/Y696</f>
        <v>349665.61316319677</v>
      </c>
      <c r="BK696" s="14">
        <f>AJ696/AA696</f>
        <v>770702.21501014195</v>
      </c>
      <c r="BL696" s="14">
        <f>BI696+BJ696+BK696</f>
        <v>1429206.6482952898</v>
      </c>
      <c r="BM696" s="14">
        <f>(AF696/W696)-AF696</f>
        <v>-314.17987804877339</v>
      </c>
      <c r="BN696" s="14">
        <f>AH696/Y696-AH696</f>
        <v>66394.613163196773</v>
      </c>
      <c r="BO696" s="14">
        <f>AJ696/AA696-AJ696</f>
        <v>216830.21501014195</v>
      </c>
      <c r="BP696" s="14">
        <f>BG696/S696</f>
        <v>1.7032401555095358E-2</v>
      </c>
      <c r="BQ696" s="14">
        <f>(BG696-CA696)/S696</f>
        <v>1.8303517434779686E-2</v>
      </c>
      <c r="BR696" s="27">
        <f>BQ696-BP696</f>
        <v>1.2711158796843286E-3</v>
      </c>
      <c r="BS696" s="28">
        <f t="shared" si="52"/>
        <v>4021717</v>
      </c>
      <c r="BT696" s="11">
        <f>BS696/S696</f>
        <v>0.77699068608159516</v>
      </c>
      <c r="BU696" s="14">
        <f>(BE696-AP696)*1/BT696-(BE696-AP696)</f>
        <v>342870.16714502778</v>
      </c>
      <c r="BV696" s="14">
        <f t="shared" si="53"/>
        <v>0.24646151664494148</v>
      </c>
      <c r="BW696" s="27">
        <f>(AR696+AV696+AY696+BB696)/S696</f>
        <v>0.22942911508984612</v>
      </c>
      <c r="BX696" s="13">
        <f>(AF696+AH696+AJ696+AL696+AN696)/N696</f>
        <v>201.68833361472227</v>
      </c>
      <c r="BY696" s="26">
        <f>BX696/K696</f>
        <v>0.29703731018368523</v>
      </c>
      <c r="BZ696" s="11">
        <f>AP696/BE696</f>
        <v>6.3564865731381232E-2</v>
      </c>
      <c r="CA696" s="15">
        <f>-(BM696+BN696+BO696)/M696</f>
        <v>-6579.3174022160456</v>
      </c>
      <c r="CB696" s="15">
        <f>BG696-CA696</f>
        <v>94739.317402216053</v>
      </c>
      <c r="CC696" s="18">
        <f t="shared" si="54"/>
        <v>0</v>
      </c>
      <c r="CD696" s="17">
        <f>(AF696/(AF696+AH696+AJ696))/(X696/(X696+Z696+AB696))</f>
        <v>2.0914577234710117</v>
      </c>
      <c r="CE696" s="19">
        <f>(AH696/(AF696+AH696+AJ696))/(Z696/(X696+Z696+AB696))</f>
        <v>1.0249100494018286</v>
      </c>
      <c r="CF696" s="18">
        <f>(AJ696/(AF696+AH696+AJ696))/(AB696/(X696+Z696+AB696))</f>
        <v>0.76703714848551319</v>
      </c>
      <c r="CG696">
        <f>AH696/Z696</f>
        <v>154.11915125136017</v>
      </c>
      <c r="CH696" s="11">
        <f>BB696/BE696</f>
        <v>0.22304887790049141</v>
      </c>
      <c r="CI696" s="14">
        <f>AY696/V696</f>
        <v>2366.6763866169244</v>
      </c>
      <c r="CJ696" s="14">
        <f>AV696/M696</f>
        <v>6539.3023255813951</v>
      </c>
      <c r="CK696" s="17">
        <f>N696/V696</f>
        <v>64.431103808699291</v>
      </c>
      <c r="CL696" s="17">
        <f>(AL696+AN696)/N696</f>
        <v>8.1553266925544481</v>
      </c>
      <c r="CM696" s="14">
        <f>AP696/AC696</f>
        <v>5.9999260081391048</v>
      </c>
    </row>
    <row r="697" spans="1:91" hidden="1" x14ac:dyDescent="0.2">
      <c r="A697">
        <v>912</v>
      </c>
      <c r="B697" s="2">
        <v>45200</v>
      </c>
      <c r="C697" s="3" t="s">
        <v>52</v>
      </c>
      <c r="D697" t="s">
        <v>33</v>
      </c>
      <c r="E697" s="3" t="s">
        <v>41</v>
      </c>
      <c r="F697" t="s">
        <v>42</v>
      </c>
      <c r="G697" t="str">
        <f>CONCATENATE(C697,E697)</f>
        <v>OGGSEA</v>
      </c>
      <c r="H697" t="s">
        <v>48</v>
      </c>
      <c r="I697">
        <f>U697/M697</f>
        <v>187.8125</v>
      </c>
      <c r="J697" t="str">
        <f>_xlfn.CONCAT(C697,E697,H697)</f>
        <v>OGGSEAA321</v>
      </c>
      <c r="K697" s="4">
        <v>2640</v>
      </c>
      <c r="L697" s="4">
        <f>N697/M697</f>
        <v>147.25</v>
      </c>
      <c r="M697" s="4">
        <v>16</v>
      </c>
      <c r="N697" s="4">
        <v>2356</v>
      </c>
      <c r="O697" s="4">
        <f>P697/M697</f>
        <v>24.25</v>
      </c>
      <c r="P697" s="4">
        <v>388</v>
      </c>
      <c r="Q697" s="4">
        <v>729</v>
      </c>
      <c r="R697" s="4">
        <v>1240</v>
      </c>
      <c r="S697" s="4">
        <f>U697*K697</f>
        <v>7933200</v>
      </c>
      <c r="T697" s="7">
        <f>N697/U697</f>
        <v>0.78402662229617304</v>
      </c>
      <c r="U697" s="4">
        <v>3005</v>
      </c>
      <c r="V697" s="4">
        <v>86.865235690235693</v>
      </c>
      <c r="W697" s="7">
        <f>P697/X697</f>
        <v>1</v>
      </c>
      <c r="X697" s="4">
        <v>388</v>
      </c>
      <c r="Y697" s="7">
        <f>Q697/Z697</f>
        <v>1</v>
      </c>
      <c r="Z697" s="4">
        <v>729</v>
      </c>
      <c r="AA697" s="7">
        <f>R697/AB697</f>
        <v>0.65643197458973002</v>
      </c>
      <c r="AB697" s="4">
        <v>1889</v>
      </c>
      <c r="AC697" s="4">
        <v>4814</v>
      </c>
      <c r="AD697" s="4">
        <f>AP697/AC697</f>
        <v>5.9991690901537185</v>
      </c>
      <c r="AE697" s="7">
        <f>AF697/(AF697+AH697+AJ697+AL697+AN697+AP697)</f>
        <v>0.24163360503656373</v>
      </c>
      <c r="AF697" s="4">
        <v>179852</v>
      </c>
      <c r="AG697" s="7">
        <f>AH697/(AF697+AH697+AJ697+AL697+AN697+AP697)</f>
        <v>0.2859238738333264</v>
      </c>
      <c r="AH697" s="4">
        <v>212818</v>
      </c>
      <c r="AI697" s="7">
        <f>AJ697/(AF697+AH697+AJ697+AL697+AN697+AP697)</f>
        <v>0.41365305373919981</v>
      </c>
      <c r="AJ697" s="4">
        <v>307889</v>
      </c>
      <c r="AK697" s="7">
        <f>AL697/(AF697+AH697+AJ697+AL697+AN697+AP697)</f>
        <v>1.1661697905596674E-2</v>
      </c>
      <c r="AL697" s="4">
        <v>8680</v>
      </c>
      <c r="AM697" s="7">
        <f>AN697/(AF697+AH697+AJ697+AL697+AN697+AP697)</f>
        <v>8.327097191116151E-3</v>
      </c>
      <c r="AN697" s="4">
        <v>6198</v>
      </c>
      <c r="AO697" s="7">
        <f>AP697/(AF697+AH697+AJ697+AL697+AN697+AP697)</f>
        <v>3.880067229419723E-2</v>
      </c>
      <c r="AP697" s="4">
        <v>28880</v>
      </c>
      <c r="AQ697" s="6">
        <f>AO697+AM697+AK697+AI697+AG697+AE697</f>
        <v>1</v>
      </c>
      <c r="AR697" s="4">
        <v>392545</v>
      </c>
      <c r="AS697" s="4">
        <f>AR697/M697</f>
        <v>24534.0625</v>
      </c>
      <c r="AT697" s="4">
        <f>AR697/V697</f>
        <v>4519.0115111162359</v>
      </c>
      <c r="AU697" s="7">
        <f>AR697/(AR697+AV697+AY697+BB697)</f>
        <v>0.39476833526420801</v>
      </c>
      <c r="AV697" s="4">
        <v>107780</v>
      </c>
      <c r="AW697" s="4">
        <f>AV697/M697</f>
        <v>6736.25</v>
      </c>
      <c r="AX697" s="7">
        <f>AV697/(AR697+AV697+AY697+BB697)</f>
        <v>0.10839045504280105</v>
      </c>
      <c r="AY697" s="4">
        <v>226114</v>
      </c>
      <c r="AZ697" s="4">
        <f>AY697/M697</f>
        <v>14132.125</v>
      </c>
      <c r="BA697" s="7">
        <f>AY697/(AR697+AV697+AY697+BB697)</f>
        <v>0.22739468687648839</v>
      </c>
      <c r="BB697" s="4">
        <v>267929</v>
      </c>
      <c r="BC697" s="11">
        <f>BB697/(AR697+AV697+AY697+BB697)</f>
        <v>0.26944652281650255</v>
      </c>
      <c r="BD697" s="9">
        <f>BC697+BA697+AX697+AU697</f>
        <v>1</v>
      </c>
      <c r="BE697" s="14">
        <f>(AF697+AH697+AJ697+AL697+AN697+AP697)</f>
        <v>744317</v>
      </c>
      <c r="BF697" s="14">
        <f t="shared" si="50"/>
        <v>-994368</v>
      </c>
      <c r="BG697" s="13">
        <f>(AF697+AH697+AJ697+AL697+AN697+AP697)-(AR697+AV697+AY697+BB697)</f>
        <v>-250051</v>
      </c>
      <c r="BH697" s="13">
        <f t="shared" si="51"/>
        <v>1</v>
      </c>
      <c r="BI697" s="14">
        <f>AF697/W697</f>
        <v>179852</v>
      </c>
      <c r="BJ697" s="14">
        <f>AH697/Y697</f>
        <v>212818</v>
      </c>
      <c r="BK697" s="14">
        <f>AJ697/AA697</f>
        <v>469034.12983870966</v>
      </c>
      <c r="BL697" s="14">
        <f>BI697+BJ697+BK697</f>
        <v>861704.12983870972</v>
      </c>
      <c r="BM697" s="14">
        <f>(AF697/W697)-AF697</f>
        <v>0</v>
      </c>
      <c r="BN697" s="14">
        <f>AH697/Y697-AH697</f>
        <v>0</v>
      </c>
      <c r="BO697" s="14">
        <f>AJ697/AA697-AJ697</f>
        <v>161145.12983870966</v>
      </c>
      <c r="BP697" s="14">
        <f>BG697/S697</f>
        <v>-3.151956335400595E-2</v>
      </c>
      <c r="BQ697" s="14">
        <f>(BG697-CA697)/S697</f>
        <v>-3.0250016309317885E-2</v>
      </c>
      <c r="BR697" s="27">
        <f>BQ697-BP697</f>
        <v>1.2695470446880651E-3</v>
      </c>
      <c r="BS697" s="28">
        <f t="shared" si="52"/>
        <v>6219840</v>
      </c>
      <c r="BT697" s="11">
        <f>BS697/S697</f>
        <v>0.78402662229617304</v>
      </c>
      <c r="BU697" s="14">
        <f>(BE697-AP697)*1/BT697-(BE697-AP697)</f>
        <v>197079.20755517832</v>
      </c>
      <c r="BV697" s="14">
        <f t="shared" si="53"/>
        <v>9.3823047446175561E-2</v>
      </c>
      <c r="BW697" s="27">
        <f>(AR697+AV697+AY697+BB697)/S697</f>
        <v>0.12534261080018153</v>
      </c>
      <c r="BX697" s="13">
        <f>(AF697+AH697+AJ697+AL697+AN697)/N697</f>
        <v>303.66595925297116</v>
      </c>
      <c r="BY697" s="26">
        <f>BX697/K697</f>
        <v>0.11502498456551938</v>
      </c>
      <c r="BZ697" s="11">
        <f>AP697/BE697</f>
        <v>3.880067229419723E-2</v>
      </c>
      <c r="CA697" s="15">
        <f>-(BM697+BN697+BO697)/M697</f>
        <v>-10071.570614919354</v>
      </c>
      <c r="CB697" s="15">
        <f>BG697-CA697</f>
        <v>-239979.42938508064</v>
      </c>
      <c r="CC697" s="18">
        <f t="shared" si="54"/>
        <v>1</v>
      </c>
      <c r="CD697" s="17">
        <f>(AF697/(AF697+AH697+AJ697))/(X697/(X697+Z697+AB697))</f>
        <v>1.9889680439727788</v>
      </c>
      <c r="CE697" s="19">
        <f>(AH697/(AF697+AH697+AJ697))/(Z697/(X697+Z697+AB697))</f>
        <v>1.2526365761634548</v>
      </c>
      <c r="CF697" s="18">
        <f>(AJ697/(AF697+AH697+AJ697))/(AB697/(X697+Z697+AB697))</f>
        <v>0.69936915559311985</v>
      </c>
      <c r="CG697">
        <f>AH697/Z697</f>
        <v>291.93141289437585</v>
      </c>
      <c r="CH697" s="11">
        <f>BB697/BE697</f>
        <v>0.3599662509387801</v>
      </c>
      <c r="CI697" s="14">
        <f>AY697/V697</f>
        <v>2603.0436480519088</v>
      </c>
      <c r="CJ697" s="14">
        <f>AV697/M697</f>
        <v>6736.25</v>
      </c>
      <c r="CK697" s="17">
        <f>N697/V697</f>
        <v>27.122472888942294</v>
      </c>
      <c r="CL697" s="17">
        <f>(AL697+AN697)/N697</f>
        <v>6.3149405772495752</v>
      </c>
      <c r="CM697" s="14">
        <f>AP697/AC697</f>
        <v>5.9991690901537185</v>
      </c>
    </row>
    <row r="698" spans="1:91" hidden="1" x14ac:dyDescent="0.2">
      <c r="A698">
        <v>348</v>
      </c>
      <c r="B698" s="2">
        <v>44835</v>
      </c>
      <c r="C698" s="3" t="s">
        <v>43</v>
      </c>
      <c r="D698" t="s">
        <v>38</v>
      </c>
      <c r="E698" s="3" t="s">
        <v>44</v>
      </c>
      <c r="F698" t="s">
        <v>45</v>
      </c>
      <c r="G698" t="str">
        <f>CONCATENATE(C698,E698)</f>
        <v>SFOBOI</v>
      </c>
      <c r="H698" t="s">
        <v>40</v>
      </c>
      <c r="I698">
        <f>U698/M698</f>
        <v>73.38</v>
      </c>
      <c r="J698" t="str">
        <f>_xlfn.CONCAT(C698,E698,H698)</f>
        <v>SFOBOIE175</v>
      </c>
      <c r="K698" s="4">
        <v>522</v>
      </c>
      <c r="L698" s="4">
        <f>N698/M698</f>
        <v>54.38</v>
      </c>
      <c r="M698" s="4">
        <v>50</v>
      </c>
      <c r="N698" s="4">
        <v>2719</v>
      </c>
      <c r="O698" s="4">
        <f>P698/M698</f>
        <v>8.1199999999999992</v>
      </c>
      <c r="P698" s="4">
        <v>406</v>
      </c>
      <c r="Q698" s="4">
        <v>650</v>
      </c>
      <c r="R698" s="4">
        <v>1664</v>
      </c>
      <c r="S698" s="4">
        <f>U698*K698</f>
        <v>1915218</v>
      </c>
      <c r="T698" s="7">
        <f>N698/U698</f>
        <v>0.74107386208776238</v>
      </c>
      <c r="U698" s="4">
        <v>3669</v>
      </c>
      <c r="V698" s="4">
        <v>79.654518072289164</v>
      </c>
      <c r="W698" s="7">
        <f>P698/X698</f>
        <v>0.82020202020202015</v>
      </c>
      <c r="X698" s="4">
        <v>495</v>
      </c>
      <c r="Y698" s="7">
        <f>Q698/Z698</f>
        <v>0.72951739618406286</v>
      </c>
      <c r="Z698" s="4">
        <v>891</v>
      </c>
      <c r="AA698" s="7">
        <f>R698/AB698</f>
        <v>0.72886552781427949</v>
      </c>
      <c r="AB698" s="4">
        <v>2283</v>
      </c>
      <c r="AC698" s="4">
        <v>0</v>
      </c>
      <c r="AD698" s="4" t="e">
        <f>AP698/AC698</f>
        <v>#DIV/0!</v>
      </c>
      <c r="AE698" s="7">
        <f>AF698/(AF698+AH698+AJ698+AL698+AN698+AP698)</f>
        <v>0.23251753801225281</v>
      </c>
      <c r="AF698" s="4">
        <v>87900</v>
      </c>
      <c r="AG698" s="7">
        <f>AH698/(AF698+AH698+AJ698+AL698+AN698+AP698)</f>
        <v>0.21050905204795312</v>
      </c>
      <c r="AH698" s="4">
        <v>79580</v>
      </c>
      <c r="AI698" s="7">
        <f>AJ698/(AF698+AH698+AJ698+AL698+AN698+AP698)</f>
        <v>0.51298553576908024</v>
      </c>
      <c r="AJ698" s="4">
        <v>193927</v>
      </c>
      <c r="AK698" s="7">
        <f>AL698/(AF698+AH698+AJ698+AL698+AN698+AP698)</f>
        <v>2.638637590070787E-2</v>
      </c>
      <c r="AL698" s="4">
        <v>9975</v>
      </c>
      <c r="AM698" s="7">
        <f>AN698/(AF698+AH698+AJ698+AL698+AN698+AP698)</f>
        <v>1.7601498270006032E-2</v>
      </c>
      <c r="AN698" s="4">
        <v>6654</v>
      </c>
      <c r="AO698" s="7">
        <f>AP698/(AF698+AH698+AJ698+AL698+AN698+AP698)</f>
        <v>0</v>
      </c>
      <c r="AP698" s="4">
        <v>0</v>
      </c>
      <c r="AQ698" s="6">
        <f>AO698+AM698+AK698+AI698+AG698+AE698</f>
        <v>1</v>
      </c>
      <c r="AR698" s="4">
        <v>127894</v>
      </c>
      <c r="AS698" s="4">
        <f>AR698/M698</f>
        <v>2557.88</v>
      </c>
      <c r="AT698" s="4">
        <f>AR698/V698</f>
        <v>1605.6088605536711</v>
      </c>
      <c r="AU698" s="7">
        <f>AR698/(AR698+AV698+AY698+BB698)</f>
        <v>0.26615084947516504</v>
      </c>
      <c r="AV698" s="4">
        <v>134246</v>
      </c>
      <c r="AW698" s="4">
        <f>AV698/M698</f>
        <v>2684.92</v>
      </c>
      <c r="AX698" s="7">
        <f>AV698/(AR698+AV698+AY698+BB698)</f>
        <v>0.27936953210192039</v>
      </c>
      <c r="AY698" s="4">
        <v>146035</v>
      </c>
      <c r="AZ698" s="4">
        <f>AY698/M698</f>
        <v>2920.7</v>
      </c>
      <c r="BA698" s="7">
        <f>AY698/(AR698+AV698+AY698+BB698)</f>
        <v>0.30390275777679737</v>
      </c>
      <c r="BB698" s="4">
        <v>72357</v>
      </c>
      <c r="BC698" s="11">
        <f>BB698/(AR698+AV698+AY698+BB698)</f>
        <v>0.15057686064611722</v>
      </c>
      <c r="BD698" s="9">
        <f>BC698+BA698+AX698+AU698</f>
        <v>1</v>
      </c>
      <c r="BE698" s="14">
        <f>(AF698+AH698+AJ698+AL698+AN698+AP698)</f>
        <v>378036</v>
      </c>
      <c r="BF698" s="14">
        <f t="shared" si="50"/>
        <v>-480532</v>
      </c>
      <c r="BG698" s="13">
        <f>(AF698+AH698+AJ698+AL698+AN698+AP698)-(AR698+AV698+AY698+BB698)</f>
        <v>-102496</v>
      </c>
      <c r="BH698" s="13">
        <f t="shared" si="51"/>
        <v>1</v>
      </c>
      <c r="BI698" s="14">
        <f>AF698/W698</f>
        <v>107168.71921182267</v>
      </c>
      <c r="BJ698" s="14">
        <f>AH698/Y698</f>
        <v>109085.81538461539</v>
      </c>
      <c r="BK698" s="14">
        <f>AJ698/AA698</f>
        <v>266066.91165865381</v>
      </c>
      <c r="BL698" s="14">
        <f>BI698+BJ698+BK698</f>
        <v>482321.44625509187</v>
      </c>
      <c r="BM698" s="14">
        <f>(AF698/W698)-AF698</f>
        <v>19268.719211822667</v>
      </c>
      <c r="BN698" s="14">
        <f>AH698/Y698-AH698</f>
        <v>29505.815384615387</v>
      </c>
      <c r="BO698" s="14">
        <f>AJ698/AA698-AJ698</f>
        <v>72139.911658653815</v>
      </c>
      <c r="BP698" s="14">
        <f>BG698/S698</f>
        <v>-5.3516623172923397E-2</v>
      </c>
      <c r="BQ698" s="14">
        <f>(BG698-CA698)/S698</f>
        <v>-5.2253952852833546E-2</v>
      </c>
      <c r="BR698" s="27">
        <f>BQ698-BP698</f>
        <v>1.2626703200898509E-3</v>
      </c>
      <c r="BS698" s="28">
        <f t="shared" si="52"/>
        <v>1419318</v>
      </c>
      <c r="BT698" s="11">
        <f>BS698/S698</f>
        <v>0.74107386208776238</v>
      </c>
      <c r="BU698" s="14">
        <f>(BE698-AP698)*1/BT698-(BE698-AP698)</f>
        <v>132083.19235012867</v>
      </c>
      <c r="BV698" s="14">
        <f t="shared" si="53"/>
        <v>0.19738536291952144</v>
      </c>
      <c r="BW698" s="27">
        <f>(AR698+AV698+AY698+BB698)/S698</f>
        <v>0.25090198609244485</v>
      </c>
      <c r="BX698" s="13">
        <f>(AF698+AH698+AJ698+AL698+AN698)/N698</f>
        <v>139.03493931592496</v>
      </c>
      <c r="BY698" s="26">
        <f>BX698/K698</f>
        <v>0.26635045845962635</v>
      </c>
      <c r="BZ698" s="11">
        <f>AP698/BE698</f>
        <v>0</v>
      </c>
      <c r="CA698" s="15">
        <f>-(BM698+BN698+BO698)/M698</f>
        <v>-2418.2889251018373</v>
      </c>
      <c r="CB698" s="15">
        <f>BG698-CA698</f>
        <v>-100077.71107489816</v>
      </c>
      <c r="CC698" s="18">
        <f t="shared" si="54"/>
        <v>1</v>
      </c>
      <c r="CD698" s="17">
        <f>(AF698/(AF698+AH698+AJ698))/(X698/(X698+Z698+AB698))</f>
        <v>1.8027471923494964</v>
      </c>
      <c r="CE698" s="19">
        <f>(AH698/(AF698+AH698+AJ698))/(Z698/(X698+Z698+AB698))</f>
        <v>0.90672874205013876</v>
      </c>
      <c r="CF698" s="18">
        <f>(AJ698/(AF698+AH698+AJ698))/(AB698/(X698+Z698+AB698))</f>
        <v>0.86234990390728228</v>
      </c>
      <c r="CG698">
        <f>AH698/Z698</f>
        <v>89.315375982042653</v>
      </c>
      <c r="CH698" s="11">
        <f>BB698/BE698</f>
        <v>0.19140240612005205</v>
      </c>
      <c r="CI698" s="14">
        <f>AY698/V698</f>
        <v>1833.354887257849</v>
      </c>
      <c r="CJ698" s="14">
        <f>AV698/M698</f>
        <v>2684.92</v>
      </c>
      <c r="CK698" s="17">
        <f>N698/V698</f>
        <v>34.134912441908391</v>
      </c>
      <c r="CL698" s="17">
        <f>(AL698+AN698)/N698</f>
        <v>6.1158514159617505</v>
      </c>
      <c r="CM698" s="14" t="e">
        <f>AP698/AC698</f>
        <v>#DIV/0!</v>
      </c>
    </row>
    <row r="699" spans="1:91" x14ac:dyDescent="0.2">
      <c r="A699">
        <v>625</v>
      </c>
      <c r="B699" s="2">
        <v>45170</v>
      </c>
      <c r="C699" s="3" t="s">
        <v>46</v>
      </c>
      <c r="D699" t="s">
        <v>42</v>
      </c>
      <c r="E699" s="3" t="s">
        <v>43</v>
      </c>
      <c r="F699" t="s">
        <v>38</v>
      </c>
      <c r="G699" t="str">
        <f>CONCATENATE(C699,E699)</f>
        <v>GEGSFO</v>
      </c>
      <c r="H699" t="s">
        <v>40</v>
      </c>
      <c r="I699">
        <f>U699/M699</f>
        <v>74.903225806451616</v>
      </c>
      <c r="J699" t="str">
        <f>_xlfn.CONCAT(C699,E699,H699)</f>
        <v>GEGSFOE175</v>
      </c>
      <c r="K699" s="4">
        <v>732</v>
      </c>
      <c r="L699" s="4">
        <f>N699/M699</f>
        <v>60.516129032258064</v>
      </c>
      <c r="M699" s="4">
        <v>31</v>
      </c>
      <c r="N699" s="4">
        <v>1876</v>
      </c>
      <c r="O699" s="4">
        <f>P699/M699</f>
        <v>10.096774193548388</v>
      </c>
      <c r="P699" s="4">
        <v>313</v>
      </c>
      <c r="Q699" s="4">
        <v>479</v>
      </c>
      <c r="R699" s="4">
        <v>1085</v>
      </c>
      <c r="S699" s="4">
        <f>U699*K699</f>
        <v>1699704</v>
      </c>
      <c r="T699" s="7">
        <f>N699/U699</f>
        <v>0.80792420327304049</v>
      </c>
      <c r="U699" s="4">
        <v>2322</v>
      </c>
      <c r="V699" s="4">
        <v>69.191076952822883</v>
      </c>
      <c r="W699" s="7">
        <f>P699/X699</f>
        <v>1</v>
      </c>
      <c r="X699" s="4">
        <v>313</v>
      </c>
      <c r="Y699" s="7">
        <f>Q699/Z699</f>
        <v>0.85079928952042627</v>
      </c>
      <c r="Z699" s="4">
        <v>563</v>
      </c>
      <c r="AA699" s="7">
        <f>R699/AB699</f>
        <v>0.7498272287491361</v>
      </c>
      <c r="AB699" s="4">
        <v>1447</v>
      </c>
      <c r="AC699" s="4">
        <v>91</v>
      </c>
      <c r="AD699" s="4">
        <f>AP699/AC699</f>
        <v>5.9560439560439562</v>
      </c>
      <c r="AE699" s="7">
        <f>AF699/(AF699+AH699+AJ699+AL699+AN699+AP699)</f>
        <v>0.26842155576219484</v>
      </c>
      <c r="AF699" s="4">
        <v>92661</v>
      </c>
      <c r="AG699" s="7">
        <f>AH699/(AF699+AH699+AJ699+AL699+AN699+AP699)</f>
        <v>0.24396666348017276</v>
      </c>
      <c r="AH699" s="4">
        <v>84219</v>
      </c>
      <c r="AI699" s="7">
        <f>AJ699/(AF699+AH699+AJ699+AL699+AN699+AP699)</f>
        <v>0.44833100139916049</v>
      </c>
      <c r="AJ699" s="4">
        <v>154767</v>
      </c>
      <c r="AK699" s="7">
        <f>AL699/(AF699+AH699+AJ699+AL699+AN699+AP699)</f>
        <v>2.2001291978436126E-2</v>
      </c>
      <c r="AL699" s="4">
        <v>7595</v>
      </c>
      <c r="AM699" s="7">
        <f>AN699/(AF699+AH699+AJ699+AL699+AN699+AP699)</f>
        <v>1.5709414930751692E-2</v>
      </c>
      <c r="AN699" s="4">
        <v>5423</v>
      </c>
      <c r="AO699" s="7">
        <f>AP699/(AF699+AH699+AJ699+AL699+AN699+AP699)</f>
        <v>1.5700724492840527E-3</v>
      </c>
      <c r="AP699" s="4">
        <v>542</v>
      </c>
      <c r="AQ699" s="6">
        <f>AO699+AM699+AK699+AI699+AG699+AE699</f>
        <v>0.99999999999999989</v>
      </c>
      <c r="AR699" s="4">
        <v>172716</v>
      </c>
      <c r="AS699" s="4">
        <f>AR699/M699</f>
        <v>5571.4838709677415</v>
      </c>
      <c r="AT699" s="4">
        <f>AR699/V699</f>
        <v>2496.2178304836093</v>
      </c>
      <c r="AU699" s="7">
        <f>AR699/(AR699+AV699+AY699+BB699)</f>
        <v>0.36537180064859648</v>
      </c>
      <c r="AV699" s="4">
        <v>102123</v>
      </c>
      <c r="AW699" s="4">
        <f>AV699/M699</f>
        <v>3294.2903225806454</v>
      </c>
      <c r="AX699" s="7">
        <f>AV699/(AR699+AV699+AY699+BB699)</f>
        <v>0.21603594570066828</v>
      </c>
      <c r="AY699" s="4">
        <v>95765</v>
      </c>
      <c r="AZ699" s="4">
        <f>AY699/M699</f>
        <v>3089.1935483870966</v>
      </c>
      <c r="BA699" s="7">
        <f>AY699/(AR699+AV699+AY699+BB699)</f>
        <v>0.20258592422886615</v>
      </c>
      <c r="BB699" s="4">
        <v>102109</v>
      </c>
      <c r="BC699" s="11">
        <f>BB699/(AR699+AV699+AY699+BB699)</f>
        <v>0.21600632942186909</v>
      </c>
      <c r="BD699" s="9">
        <f>BC699+BA699+AX699+AU699</f>
        <v>1</v>
      </c>
      <c r="BE699" s="14">
        <f>(AF699+AH699+AJ699+AL699+AN699+AP699)</f>
        <v>345207</v>
      </c>
      <c r="BF699" s="14">
        <f t="shared" si="50"/>
        <v>-472713</v>
      </c>
      <c r="BG699" s="13">
        <f>(AF699+AH699+AJ699+AL699+AN699+AP699)-(AR699+AV699+AY699+BB699)</f>
        <v>-127506</v>
      </c>
      <c r="BH699" s="13">
        <f t="shared" si="51"/>
        <v>1</v>
      </c>
      <c r="BI699" s="14">
        <f>AF699/W699</f>
        <v>92661</v>
      </c>
      <c r="BJ699" s="14">
        <f>AH699/Y699</f>
        <v>98988.093945720248</v>
      </c>
      <c r="BK699" s="14">
        <f>AJ699/AA699</f>
        <v>206403.54746543779</v>
      </c>
      <c r="BL699" s="14">
        <f>BI699+BJ699+BK699</f>
        <v>398052.64141115802</v>
      </c>
      <c r="BM699" s="14">
        <f>(AF699/W699)-AF699</f>
        <v>0</v>
      </c>
      <c r="BN699" s="14">
        <f>AH699/Y699-AH699</f>
        <v>14769.093945720248</v>
      </c>
      <c r="BO699" s="14">
        <f>AJ699/AA699-AJ699</f>
        <v>51636.54746543779</v>
      </c>
      <c r="BP699" s="14">
        <f>BG699/S699</f>
        <v>-7.5016591124101611E-2</v>
      </c>
      <c r="BQ699" s="14">
        <f>(BG699-CA699)/S699</f>
        <v>-7.3756302588641284E-2</v>
      </c>
      <c r="BR699" s="27">
        <f>BQ699-BP699</f>
        <v>1.2602885354603272E-3</v>
      </c>
      <c r="BS699" s="28">
        <f t="shared" si="52"/>
        <v>1373232</v>
      </c>
      <c r="BT699" s="11">
        <f>BS699/S699</f>
        <v>0.80792420327304049</v>
      </c>
      <c r="BU699" s="14">
        <f>(BE699-AP699)*1/BT699-(BE699-AP699)</f>
        <v>81940.613006396568</v>
      </c>
      <c r="BV699" s="14">
        <f t="shared" si="53"/>
        <v>0.20309830417531524</v>
      </c>
      <c r="BW699" s="27">
        <f>(AR699+AV699+AY699+BB699)/S699</f>
        <v>0.27811489529941685</v>
      </c>
      <c r="BX699" s="13">
        <f>(AF699+AH699+AJ699+AL699+AN699)/N699</f>
        <v>183.72334754797441</v>
      </c>
      <c r="BY699" s="26">
        <f>BX699/K699</f>
        <v>0.25098817971034754</v>
      </c>
      <c r="BZ699" s="11">
        <f>AP699/BE699</f>
        <v>1.5700724492840527E-3</v>
      </c>
      <c r="CA699" s="15">
        <f>-(BM699+BN699+BO699)/M699</f>
        <v>-2142.1174648760657</v>
      </c>
      <c r="CB699" s="15">
        <f>BG699-CA699</f>
        <v>-125363.88253512394</v>
      </c>
      <c r="CC699" s="18">
        <f t="shared" si="54"/>
        <v>1</v>
      </c>
      <c r="CD699" s="17">
        <f>(AF699/(AF699+AH699+AJ699))/(X699/(X699+Z699+AB699))</f>
        <v>2.0736038089538429</v>
      </c>
      <c r="CE699" s="19">
        <f>(AH699/(AF699+AH699+AJ699))/(Z699/(X699+Z699+AB699))</f>
        <v>1.0477913822868257</v>
      </c>
      <c r="CF699" s="18">
        <f>(AJ699/(AF699+AH699+AJ699))/(AB699/(X699+Z699+AB699))</f>
        <v>0.74917447102278123</v>
      </c>
      <c r="CG699">
        <f>AH699/Z699</f>
        <v>149.58969804618118</v>
      </c>
      <c r="CH699" s="11">
        <f>BB699/BE699</f>
        <v>0.29579064155709472</v>
      </c>
      <c r="CI699" s="14">
        <f>AY699/V699</f>
        <v>1384.0657526590637</v>
      </c>
      <c r="CJ699" s="14">
        <f>AV699/M699</f>
        <v>3294.2903225806454</v>
      </c>
      <c r="CK699" s="17">
        <f>N699/V699</f>
        <v>27.113322737831187</v>
      </c>
      <c r="CL699" s="17">
        <f>(AL699+AN699)/N699</f>
        <v>6.9392324093816633</v>
      </c>
      <c r="CM699" s="14">
        <f>AP699/AC699</f>
        <v>5.9560439560439562</v>
      </c>
    </row>
    <row r="700" spans="1:91" hidden="1" x14ac:dyDescent="0.2">
      <c r="A700">
        <v>169</v>
      </c>
      <c r="B700" s="2">
        <v>44805</v>
      </c>
      <c r="C700" s="3" t="s">
        <v>43</v>
      </c>
      <c r="D700" t="s">
        <v>38</v>
      </c>
      <c r="E700" s="3" t="s">
        <v>41</v>
      </c>
      <c r="F700" t="s">
        <v>42</v>
      </c>
      <c r="G700" t="str">
        <f>CONCATENATE(C700,E700)</f>
        <v>SFOSEA</v>
      </c>
      <c r="H700" t="s">
        <v>31</v>
      </c>
      <c r="I700">
        <f>U700/M700</f>
        <v>162.45833333333334</v>
      </c>
      <c r="J700" t="str">
        <f>_xlfn.CONCAT(C700,E700,H700)</f>
        <v>SFOSEA737-800</v>
      </c>
      <c r="K700" s="4">
        <v>679</v>
      </c>
      <c r="L700" s="4">
        <f>N700/M700</f>
        <v>123.95833333333333</v>
      </c>
      <c r="M700" s="4">
        <v>48</v>
      </c>
      <c r="N700" s="4">
        <v>5950</v>
      </c>
      <c r="O700" s="4">
        <f>P700/M700</f>
        <v>18.291666666666668</v>
      </c>
      <c r="P700" s="4">
        <v>878</v>
      </c>
      <c r="Q700" s="4">
        <v>1301</v>
      </c>
      <c r="R700" s="4">
        <v>3771</v>
      </c>
      <c r="S700" s="4">
        <f>U700*K700</f>
        <v>5294842</v>
      </c>
      <c r="T700" s="7">
        <f>N700/U700</f>
        <v>0.76301615798922806</v>
      </c>
      <c r="U700" s="4">
        <v>7798</v>
      </c>
      <c r="V700" s="4">
        <v>103.21701122268165</v>
      </c>
      <c r="W700" s="7">
        <f>P700/X700</f>
        <v>0.87103174603174605</v>
      </c>
      <c r="X700" s="4">
        <v>1008</v>
      </c>
      <c r="Y700" s="7">
        <f>Q700/Z700</f>
        <v>0.67760416666666667</v>
      </c>
      <c r="Z700" s="4">
        <v>1920</v>
      </c>
      <c r="AA700" s="7">
        <f>R700/AB700</f>
        <v>0.77433264887063658</v>
      </c>
      <c r="AB700" s="4">
        <v>4870</v>
      </c>
      <c r="AC700" s="4">
        <v>9792</v>
      </c>
      <c r="AD700" s="4">
        <f>AP700/AC700</f>
        <v>4.9997957516339868</v>
      </c>
      <c r="AE700" s="7">
        <f>AF700/(AF700+AH700+AJ700+AL700+AN700+AP700)</f>
        <v>0.23866206575354065</v>
      </c>
      <c r="AF700" s="4">
        <v>281842</v>
      </c>
      <c r="AG700" s="7">
        <f>AH700/(AF700+AH700+AJ700+AL700+AN700+AP700)</f>
        <v>0.19548150813980567</v>
      </c>
      <c r="AH700" s="4">
        <v>230849</v>
      </c>
      <c r="AI700" s="7">
        <f>AJ700/(AF700+AH700+AJ700+AL700+AN700+AP700)</f>
        <v>0.48928001354870121</v>
      </c>
      <c r="AJ700" s="4">
        <v>577803</v>
      </c>
      <c r="AK700" s="7">
        <f>AL700/(AF700+AH700+AJ700+AL700+AN700+AP700)</f>
        <v>1.9154476363867308E-2</v>
      </c>
      <c r="AL700" s="4">
        <v>22620</v>
      </c>
      <c r="AM700" s="7">
        <f>AN700/(AF700+AH700+AJ700+AL700+AN700+AP700)</f>
        <v>1.5964604018036708E-2</v>
      </c>
      <c r="AN700" s="4">
        <v>18853</v>
      </c>
      <c r="AO700" s="7">
        <f>AP700/(AF700+AH700+AJ700+AL700+AN700+AP700)</f>
        <v>4.1457332176048439E-2</v>
      </c>
      <c r="AP700" s="4">
        <v>48958</v>
      </c>
      <c r="AQ700" s="6">
        <f>AO700+AM700+AK700+AI700+AG700+AE700</f>
        <v>1</v>
      </c>
      <c r="AR700" s="4">
        <v>380101</v>
      </c>
      <c r="AS700" s="4">
        <f>AR700/M700</f>
        <v>7918.770833333333</v>
      </c>
      <c r="AT700" s="4">
        <f>AR700/V700</f>
        <v>3682.5422040167919</v>
      </c>
      <c r="AU700" s="7">
        <f>AR700/(AR700+AV700+AY700+BB700)</f>
        <v>0.31219794661190964</v>
      </c>
      <c r="AV700" s="4">
        <v>251497</v>
      </c>
      <c r="AW700" s="4">
        <f>AV700/M700</f>
        <v>5239.520833333333</v>
      </c>
      <c r="AX700" s="7">
        <f>AV700/(AR700+AV700+AY700+BB700)</f>
        <v>0.20656837782340862</v>
      </c>
      <c r="AY700" s="4">
        <v>337984</v>
      </c>
      <c r="AZ700" s="4">
        <f>AY700/M700</f>
        <v>7041.333333333333</v>
      </c>
      <c r="BA700" s="7">
        <f>AY700/(AR700+AV700+AY700+BB700)</f>
        <v>0.27760492813141685</v>
      </c>
      <c r="BB700" s="4">
        <v>247918</v>
      </c>
      <c r="BC700" s="11">
        <f>BB700/(AR700+AV700+AY700+BB700)</f>
        <v>0.2036287474332649</v>
      </c>
      <c r="BD700" s="9">
        <f>BC700+BA700+AX700+AU700</f>
        <v>1</v>
      </c>
      <c r="BE700" s="14">
        <f>(AF700+AH700+AJ700+AL700+AN700+AP700)</f>
        <v>1180925</v>
      </c>
      <c r="BF700" s="14">
        <f t="shared" si="50"/>
        <v>-1217500</v>
      </c>
      <c r="BG700" s="13">
        <f>(AF700+AH700+AJ700+AL700+AN700+AP700)-(AR700+AV700+AY700+BB700)</f>
        <v>-36575</v>
      </c>
      <c r="BH700" s="13">
        <f t="shared" si="51"/>
        <v>1</v>
      </c>
      <c r="BI700" s="14">
        <f>AF700/W700</f>
        <v>323572.59225512529</v>
      </c>
      <c r="BJ700" s="14">
        <f>AH700/Y700</f>
        <v>340684.15065334359</v>
      </c>
      <c r="BK700" s="14">
        <f>AJ700/AA700</f>
        <v>746194.80509148759</v>
      </c>
      <c r="BL700" s="14">
        <f>BI700+BJ700+BK700</f>
        <v>1410451.5479999566</v>
      </c>
      <c r="BM700" s="14">
        <f>(AF700/W700)-AF700</f>
        <v>41730.592255125288</v>
      </c>
      <c r="BN700" s="14">
        <f>AH700/Y700-AH700</f>
        <v>109835.15065334359</v>
      </c>
      <c r="BO700" s="14">
        <f>AJ700/AA700-AJ700</f>
        <v>168391.80509148759</v>
      </c>
      <c r="BP700" s="14">
        <f>BG700/S700</f>
        <v>-6.9076659889001409E-3</v>
      </c>
      <c r="BQ700" s="14">
        <f>(BG700-CA700)/S700</f>
        <v>-5.6487460343483155E-3</v>
      </c>
      <c r="BR700" s="27">
        <f>BQ700-BP700</f>
        <v>1.2589199545518254E-3</v>
      </c>
      <c r="BS700" s="28">
        <f t="shared" si="52"/>
        <v>4040050</v>
      </c>
      <c r="BT700" s="11">
        <f>BS700/S700</f>
        <v>0.76301615798922806</v>
      </c>
      <c r="BU700" s="14">
        <f>(BE700-AP700)*1/BT700-(BE700-AP700)</f>
        <v>351575.63294117642</v>
      </c>
      <c r="BV700" s="14">
        <f t="shared" si="53"/>
        <v>0.22303309522739301</v>
      </c>
      <c r="BW700" s="27">
        <f>(AR700+AV700+AY700+BB700)/S700</f>
        <v>0.22994076121629314</v>
      </c>
      <c r="BX700" s="13">
        <f>(AF700+AH700+AJ700+AL700+AN700)/N700</f>
        <v>190.24655462184873</v>
      </c>
      <c r="BY700" s="26">
        <f>BX700/K700</f>
        <v>0.28018638383188327</v>
      </c>
      <c r="BZ700" s="11">
        <f>AP700/BE700</f>
        <v>4.1457332176048439E-2</v>
      </c>
      <c r="CA700" s="15">
        <f>-(BM700+BN700+BO700)/M700</f>
        <v>-6665.7822499990934</v>
      </c>
      <c r="CB700" s="15">
        <f>BG700-CA700</f>
        <v>-29909.217750000906</v>
      </c>
      <c r="CC700" s="18">
        <f t="shared" si="54"/>
        <v>1</v>
      </c>
      <c r="CD700" s="17">
        <f>(AF700/(AF700+AH700+AJ700))/(X700/(X700+Z700+AB700))</f>
        <v>1.9994250566970364</v>
      </c>
      <c r="CE700" s="19">
        <f>(AH700/(AF700+AH700+AJ700))/(Z700/(X700+Z700+AB700))</f>
        <v>0.85977877438268036</v>
      </c>
      <c r="CF700" s="18">
        <f>(AJ700/(AF700+AH700+AJ700))/(AB700/(X700+Z700+AB700))</f>
        <v>0.84841977331306795</v>
      </c>
      <c r="CG700">
        <f>AH700/Z700</f>
        <v>120.23385416666666</v>
      </c>
      <c r="CH700" s="11">
        <f>BB700/BE700</f>
        <v>0.20993543197070094</v>
      </c>
      <c r="CI700" s="14">
        <f>AY700/V700</f>
        <v>3274.4989996932691</v>
      </c>
      <c r="CJ700" s="14">
        <f>AV700/M700</f>
        <v>5239.520833333333</v>
      </c>
      <c r="CK700" s="17">
        <f>N700/V700</f>
        <v>57.645536617635607</v>
      </c>
      <c r="CL700" s="17">
        <f>(AL700+AN700)/N700</f>
        <v>6.9702521008403364</v>
      </c>
      <c r="CM700" s="14">
        <f>AP700/AC700</f>
        <v>4.9997957516339868</v>
      </c>
    </row>
    <row r="701" spans="1:91" hidden="1" x14ac:dyDescent="0.2">
      <c r="A701">
        <v>909</v>
      </c>
      <c r="B701" s="2">
        <v>45200</v>
      </c>
      <c r="C701" s="3" t="s">
        <v>52</v>
      </c>
      <c r="D701" t="s">
        <v>33</v>
      </c>
      <c r="E701" s="3" t="s">
        <v>37</v>
      </c>
      <c r="F701" t="s">
        <v>38</v>
      </c>
      <c r="G701" t="str">
        <f>CONCATENATE(C701,E701)</f>
        <v>OGGLAX</v>
      </c>
      <c r="H701" t="s">
        <v>49</v>
      </c>
      <c r="I701">
        <f>U701/M701</f>
        <v>282.66666666666669</v>
      </c>
      <c r="J701" t="str">
        <f>_xlfn.CONCAT(C701,E701,H701)</f>
        <v>OGGLAXA330-200</v>
      </c>
      <c r="K701" s="4">
        <v>2486</v>
      </c>
      <c r="L701" s="4">
        <f>N701/M701</f>
        <v>237.2</v>
      </c>
      <c r="M701" s="4">
        <v>15</v>
      </c>
      <c r="N701" s="4">
        <v>3558</v>
      </c>
      <c r="O701" s="4">
        <f>P701/M701</f>
        <v>36.6</v>
      </c>
      <c r="P701" s="4">
        <v>549</v>
      </c>
      <c r="Q701" s="4">
        <v>827</v>
      </c>
      <c r="R701" s="4">
        <v>2182</v>
      </c>
      <c r="S701" s="4">
        <f>U701*K701</f>
        <v>10540640</v>
      </c>
      <c r="T701" s="7">
        <f>N701/U701</f>
        <v>0.83915094339622642</v>
      </c>
      <c r="U701" s="4">
        <v>4240</v>
      </c>
      <c r="V701" s="4">
        <v>78.756736728644569</v>
      </c>
      <c r="W701" s="7">
        <f>P701/X701</f>
        <v>1</v>
      </c>
      <c r="X701" s="4">
        <v>549</v>
      </c>
      <c r="Y701" s="7">
        <f>Q701/Z701</f>
        <v>0.80919765166340507</v>
      </c>
      <c r="Z701" s="4">
        <v>1022</v>
      </c>
      <c r="AA701" s="7">
        <f>R701/AB701</f>
        <v>0.81753465717497187</v>
      </c>
      <c r="AB701" s="4">
        <v>2669</v>
      </c>
      <c r="AC701" s="4">
        <v>190828</v>
      </c>
      <c r="AD701" s="4">
        <f>AP701/AC701</f>
        <v>5.9999842790366191</v>
      </c>
      <c r="AE701" s="7">
        <f>AF701/(AF701+AH701+AJ701+AL701+AN701+AP701)</f>
        <v>0.11906600157674892</v>
      </c>
      <c r="AF701" s="4">
        <v>277437</v>
      </c>
      <c r="AG701" s="7">
        <f>AH701/(AF701+AH701+AJ701+AL701+AN701+AP701)</f>
        <v>0.11293753816878252</v>
      </c>
      <c r="AH701" s="4">
        <v>263157</v>
      </c>
      <c r="AI701" s="7">
        <f>AJ701/(AF701+AH701+AJ701+AL701+AN701+AP701)</f>
        <v>0.26257032390302437</v>
      </c>
      <c r="AJ701" s="4">
        <v>611818</v>
      </c>
      <c r="AK701" s="7">
        <f>AL701/(AF701+AH701+AJ701+AL701+AN701+AP701)</f>
        <v>6.5567691839573308E-3</v>
      </c>
      <c r="AL701" s="4">
        <v>15278</v>
      </c>
      <c r="AM701" s="7">
        <f>AN701/(AF701+AH701+AJ701+AL701+AN701+AP701)</f>
        <v>7.4914886029034669E-3</v>
      </c>
      <c r="AN701" s="4">
        <v>17456</v>
      </c>
      <c r="AO701" s="7">
        <f>AP701/(AF701+AH701+AJ701+AL701+AN701+AP701)</f>
        <v>0.49137787856458343</v>
      </c>
      <c r="AP701" s="4">
        <v>1144965</v>
      </c>
      <c r="AQ701" s="6">
        <f>AO701+AM701+AK701+AI701+AG701+AE701</f>
        <v>1</v>
      </c>
      <c r="AR701" s="4">
        <v>390645</v>
      </c>
      <c r="AS701" s="4">
        <f>AR701/M701</f>
        <v>26043</v>
      </c>
      <c r="AT701" s="4">
        <f>AR701/V701</f>
        <v>4960.1471090144687</v>
      </c>
      <c r="AU701" s="7">
        <f>AR701/(AR701+AV701+AY701+BB701)</f>
        <v>0.30809860543471917</v>
      </c>
      <c r="AV701" s="4">
        <v>123445</v>
      </c>
      <c r="AW701" s="4">
        <f>AV701/M701</f>
        <v>8229.6666666666661</v>
      </c>
      <c r="AX701" s="7">
        <f>AV701/(AR701+AV701+AY701+BB701)</f>
        <v>9.7360089973988942E-2</v>
      </c>
      <c r="AY701" s="4">
        <v>401645</v>
      </c>
      <c r="AZ701" s="4">
        <f>AY701/M701</f>
        <v>26776.333333333332</v>
      </c>
      <c r="BA701" s="7">
        <f>AY701/(AR701+AV701+AY701+BB701)</f>
        <v>0.31677421797239891</v>
      </c>
      <c r="BB701" s="4">
        <v>352187</v>
      </c>
      <c r="BC701" s="11">
        <f>BB701/(AR701+AV701+AY701+BB701)</f>
        <v>0.27776708661889293</v>
      </c>
      <c r="BD701" s="9">
        <f>BC701+BA701+AX701+AU701</f>
        <v>1</v>
      </c>
      <c r="BE701" s="14">
        <f>(AF701+AH701+AJ701+AL701+AN701+AP701)</f>
        <v>2330111</v>
      </c>
      <c r="BF701" s="14">
        <f t="shared" si="50"/>
        <v>-1267922</v>
      </c>
      <c r="BG701" s="13">
        <f>(AF701+AH701+AJ701+AL701+AN701+AP701)-(AR701+AV701+AY701+BB701)</f>
        <v>1062189</v>
      </c>
      <c r="BH701" s="13">
        <f t="shared" si="51"/>
        <v>0</v>
      </c>
      <c r="BI701" s="14">
        <f>AF701/W701</f>
        <v>277437</v>
      </c>
      <c r="BJ701" s="14">
        <f>AH701/Y701</f>
        <v>325207.32043530833</v>
      </c>
      <c r="BK701" s="14">
        <f>AJ701/AA701</f>
        <v>748369.49679193401</v>
      </c>
      <c r="BL701" s="14">
        <f>BI701+BJ701+BK701</f>
        <v>1351013.8172272425</v>
      </c>
      <c r="BM701" s="14">
        <f>(AF701/W701)-AF701</f>
        <v>0</v>
      </c>
      <c r="BN701" s="14">
        <f>AH701/Y701-AH701</f>
        <v>62050.320435308327</v>
      </c>
      <c r="BO701" s="14">
        <f>AJ701/AA701-AJ701</f>
        <v>136551.49679193401</v>
      </c>
      <c r="BP701" s="14">
        <f>BG701/S701</f>
        <v>0.10077082605989769</v>
      </c>
      <c r="BQ701" s="14">
        <f>(BG701-CA701)/S701</f>
        <v>0.10202692826512269</v>
      </c>
      <c r="BR701" s="27">
        <f>BQ701-BP701</f>
        <v>1.2561022052249987E-3</v>
      </c>
      <c r="BS701" s="28">
        <f t="shared" si="52"/>
        <v>8845188</v>
      </c>
      <c r="BT701" s="11">
        <f>BS701/S701</f>
        <v>0.83915094339622642</v>
      </c>
      <c r="BU701" s="14">
        <f>(BE701-AP701)*1/BT701-(BE701-AP701)</f>
        <v>227169.6379988757</v>
      </c>
      <c r="BV701" s="14">
        <f t="shared" si="53"/>
        <v>0.22105972692360237</v>
      </c>
      <c r="BW701" s="27">
        <f>(AR701+AV701+AY701+BB701)/S701</f>
        <v>0.12028890086370467</v>
      </c>
      <c r="BX701" s="13">
        <f>(AF701+AH701+AJ701+AL701+AN701)/N701</f>
        <v>333.09331084879148</v>
      </c>
      <c r="BY701" s="26">
        <f>BX701/K701</f>
        <v>0.13398765520868522</v>
      </c>
      <c r="BZ701" s="11">
        <f>AP701/BE701</f>
        <v>0.49137787856458343</v>
      </c>
      <c r="CA701" s="15">
        <f>-(BM701+BN701+BO701)/M701</f>
        <v>-13240.121148482822</v>
      </c>
      <c r="CB701" s="15">
        <f>BG701-CA701</f>
        <v>1075429.1211484829</v>
      </c>
      <c r="CC701" s="18">
        <f t="shared" si="54"/>
        <v>0</v>
      </c>
      <c r="CD701" s="17">
        <f>(AF701/(AF701+AH701+AJ701))/(X701/(X701+Z701+AB701))</f>
        <v>1.8593027854014488</v>
      </c>
      <c r="CE701" s="19">
        <f>(AH701/(AF701+AH701+AJ701))/(Z701/(X701+Z701+AB701))</f>
        <v>0.9473754266496055</v>
      </c>
      <c r="CF701" s="18">
        <f>(AJ701/(AF701+AH701+AJ701))/(AB701/(X701+Z701+AB701))</f>
        <v>0.84339643491146765</v>
      </c>
      <c r="CG701">
        <f>AH701/Z701</f>
        <v>257.49217221135029</v>
      </c>
      <c r="CH701" s="11">
        <f>BB701/BE701</f>
        <v>0.15114601836564867</v>
      </c>
      <c r="CI701" s="14">
        <f>AY701/V701</f>
        <v>5099.8177004700337</v>
      </c>
      <c r="CJ701" s="14">
        <f>AV701/M701</f>
        <v>8229.6666666666661</v>
      </c>
      <c r="CK701" s="17">
        <f>N701/V701</f>
        <v>45.177087672627273</v>
      </c>
      <c r="CL701" s="17">
        <f>(AL701+AN701)/N701</f>
        <v>9.2001124227093865</v>
      </c>
      <c r="CM701" s="14">
        <f>AP701/AC701</f>
        <v>5.9999842790366191</v>
      </c>
    </row>
    <row r="702" spans="1:91" x14ac:dyDescent="0.2">
      <c r="A702">
        <v>966</v>
      </c>
      <c r="B702" s="2">
        <v>45200</v>
      </c>
      <c r="C702" s="3" t="s">
        <v>43</v>
      </c>
      <c r="D702" t="s">
        <v>38</v>
      </c>
      <c r="E702" s="3" t="s">
        <v>44</v>
      </c>
      <c r="F702" t="s">
        <v>45</v>
      </c>
      <c r="G702" t="str">
        <f>CONCATENATE(C702,E702)</f>
        <v>SFOBOI</v>
      </c>
      <c r="H702" t="s">
        <v>40</v>
      </c>
      <c r="I702">
        <f>U702/M702</f>
        <v>73.897959183673464</v>
      </c>
      <c r="J702" t="str">
        <f>_xlfn.CONCAT(C702,E702,H702)</f>
        <v>SFOBOIE175</v>
      </c>
      <c r="K702" s="4">
        <v>522</v>
      </c>
      <c r="L702" s="4">
        <f>N702/M702</f>
        <v>59.653061224489797</v>
      </c>
      <c r="M702" s="4">
        <v>49</v>
      </c>
      <c r="N702" s="4">
        <v>2923</v>
      </c>
      <c r="O702" s="4">
        <f>P702/M702</f>
        <v>7.8163265306122449</v>
      </c>
      <c r="P702" s="4">
        <v>383</v>
      </c>
      <c r="Q702" s="4">
        <v>787</v>
      </c>
      <c r="R702" s="4">
        <v>1754</v>
      </c>
      <c r="S702" s="4">
        <f>U702*K702</f>
        <v>1890162</v>
      </c>
      <c r="T702" s="7">
        <f>N702/U702</f>
        <v>0.80723557028445181</v>
      </c>
      <c r="U702" s="4">
        <v>3621</v>
      </c>
      <c r="V702" s="4">
        <v>78.849926980649869</v>
      </c>
      <c r="W702" s="7">
        <f>P702/X702</f>
        <v>0.78163265306122454</v>
      </c>
      <c r="X702" s="4">
        <v>490</v>
      </c>
      <c r="Y702" s="7">
        <f>Q702/Z702</f>
        <v>0.89229024943310653</v>
      </c>
      <c r="Z702" s="4">
        <v>882</v>
      </c>
      <c r="AA702" s="7">
        <f>R702/AB702</f>
        <v>0.77990217874610934</v>
      </c>
      <c r="AB702" s="4">
        <v>2249</v>
      </c>
      <c r="AC702" s="4">
        <v>361</v>
      </c>
      <c r="AD702" s="4">
        <f>AP702/AC702</f>
        <v>5.9972299168975072</v>
      </c>
      <c r="AE702" s="7">
        <f>AF702/(AF702+AH702+AJ702+AL702+AN702+AP702)</f>
        <v>0.21045701549317142</v>
      </c>
      <c r="AF702" s="4">
        <v>108209</v>
      </c>
      <c r="AG702" s="7">
        <f>AH702/(AF702+AH702+AJ702+AL702+AN702+AP702)</f>
        <v>0.25509080795546929</v>
      </c>
      <c r="AH702" s="4">
        <v>131158</v>
      </c>
      <c r="AI702" s="7">
        <f>AJ702/(AF702+AH702+AJ702+AL702+AN702+AP702)</f>
        <v>0.48246856049260739</v>
      </c>
      <c r="AJ702" s="4">
        <v>248067</v>
      </c>
      <c r="AK702" s="7">
        <f>AL702/(AF702+AH702+AJ702+AL702+AN702+AP702)</f>
        <v>2.3893247653463304E-2</v>
      </c>
      <c r="AL702" s="4">
        <v>12285</v>
      </c>
      <c r="AM702" s="7">
        <f>AN702/(AF702+AH702+AJ702+AL702+AN702+AP702)</f>
        <v>2.3879633267335977E-2</v>
      </c>
      <c r="AN702" s="4">
        <v>12278</v>
      </c>
      <c r="AO702" s="7">
        <f>AP702/(AF702+AH702+AJ702+AL702+AN702+AP702)</f>
        <v>4.2107351379526295E-3</v>
      </c>
      <c r="AP702" s="4">
        <v>2165</v>
      </c>
      <c r="AQ702" s="6">
        <f>AO702+AM702+AK702+AI702+AG702+AE702</f>
        <v>1</v>
      </c>
      <c r="AR702" s="4">
        <v>196826</v>
      </c>
      <c r="AS702" s="4">
        <f>AR702/M702</f>
        <v>4016.8571428571427</v>
      </c>
      <c r="AT702" s="4">
        <f>AR702/V702</f>
        <v>2496.210301479442</v>
      </c>
      <c r="AU702" s="7">
        <f>AR702/(AR702+AV702+AY702+BB702)</f>
        <v>0.33792655875505623</v>
      </c>
      <c r="AV702" s="4">
        <v>160129</v>
      </c>
      <c r="AW702" s="4">
        <f>AV702/M702</f>
        <v>3267.9387755102039</v>
      </c>
      <c r="AX702" s="7">
        <f>AV702/(AR702+AV702+AY702+BB702)</f>
        <v>0.2749222253507585</v>
      </c>
      <c r="AY702" s="4">
        <v>109133</v>
      </c>
      <c r="AZ702" s="4">
        <f>AY702/M702</f>
        <v>2227.204081632653</v>
      </c>
      <c r="BA702" s="7">
        <f>AY702/(AR702+AV702+AY702+BB702)</f>
        <v>0.18736822948500478</v>
      </c>
      <c r="BB702" s="4">
        <v>116364</v>
      </c>
      <c r="BC702" s="11">
        <f>BB702/(AR702+AV702+AY702+BB702)</f>
        <v>0.19978298640918049</v>
      </c>
      <c r="BD702" s="9">
        <f>BC702+BA702+AX702+AU702</f>
        <v>1</v>
      </c>
      <c r="BE702" s="14">
        <f>(AF702+AH702+AJ702+AL702+AN702+AP702)</f>
        <v>514162</v>
      </c>
      <c r="BF702" s="14">
        <f t="shared" si="50"/>
        <v>-582452</v>
      </c>
      <c r="BG702" s="13">
        <f>(AF702+AH702+AJ702+AL702+AN702+AP702)-(AR702+AV702+AY702+BB702)</f>
        <v>-68290</v>
      </c>
      <c r="BH702" s="13">
        <f t="shared" si="51"/>
        <v>1</v>
      </c>
      <c r="BI702" s="14">
        <f>AF702/W702</f>
        <v>138439.71279373366</v>
      </c>
      <c r="BJ702" s="14">
        <f>AH702/Y702</f>
        <v>146990.28716645489</v>
      </c>
      <c r="BK702" s="14">
        <f>AJ702/AA702</f>
        <v>318074.5057012543</v>
      </c>
      <c r="BL702" s="14">
        <f>BI702+BJ702+BK702</f>
        <v>603504.50566144288</v>
      </c>
      <c r="BM702" s="14">
        <f>(AF702/W702)-AF702</f>
        <v>30230.712793733663</v>
      </c>
      <c r="BN702" s="14">
        <f>AH702/Y702-AH702</f>
        <v>15832.287166454887</v>
      </c>
      <c r="BO702" s="14">
        <f>AJ702/AA702-AJ702</f>
        <v>70007.505701254297</v>
      </c>
      <c r="BP702" s="14">
        <f>BG702/S702</f>
        <v>-3.6129178345559801E-2</v>
      </c>
      <c r="BQ702" s="14">
        <f>(BG702-CA702)/S702</f>
        <v>-3.4875959928394831E-2</v>
      </c>
      <c r="BR702" s="27">
        <f>BQ702-BP702</f>
        <v>1.2532184171649696E-3</v>
      </c>
      <c r="BS702" s="28">
        <f t="shared" si="52"/>
        <v>1525806</v>
      </c>
      <c r="BT702" s="11">
        <f>BS702/S702</f>
        <v>0.80723557028445181</v>
      </c>
      <c r="BU702" s="14">
        <f>(BE702-AP702)*1/BT702-(BE702-AP702)</f>
        <v>122262.71159767359</v>
      </c>
      <c r="BV702" s="14">
        <f t="shared" si="53"/>
        <v>0.27202007023736591</v>
      </c>
      <c r="BW702" s="27">
        <f>(AR702+AV702+AY702+BB702)/S702</f>
        <v>0.30814924858292569</v>
      </c>
      <c r="BX702" s="13">
        <f>(AF702+AH702+AJ702+AL702+AN702)/N702</f>
        <v>175.16147793362984</v>
      </c>
      <c r="BY702" s="26">
        <f>BX702/K702</f>
        <v>0.33555838684603417</v>
      </c>
      <c r="BZ702" s="11">
        <f>AP702/BE702</f>
        <v>4.2107351379526295E-3</v>
      </c>
      <c r="CA702" s="15">
        <f>-(BM702+BN702+BO702)/M702</f>
        <v>-2368.7858298253641</v>
      </c>
      <c r="CB702" s="15">
        <f>BG702-CA702</f>
        <v>-65921.21417017463</v>
      </c>
      <c r="CC702" s="18">
        <f t="shared" si="54"/>
        <v>1</v>
      </c>
      <c r="CD702" s="17">
        <f>(AF702/(AF702+AH702+AJ702))/(X702/(X702+Z702+AB702))</f>
        <v>1.6405142573776392</v>
      </c>
      <c r="CE702" s="19">
        <f>(AH702/(AF702+AH702+AJ702))/(Z702/(X702+Z702+AB702))</f>
        <v>1.1046861421936376</v>
      </c>
      <c r="CF702" s="18">
        <f>(AJ702/(AF702+AH702+AJ702))/(AB702/(X702+Z702+AB702))</f>
        <v>0.81939299087157313</v>
      </c>
      <c r="CG702">
        <f>AH702/Z702</f>
        <v>148.70521541950114</v>
      </c>
      <c r="CH702" s="11">
        <f>BB702/BE702</f>
        <v>0.22631777533151029</v>
      </c>
      <c r="CI702" s="14">
        <f>AY702/V702</f>
        <v>1384.0596203314396</v>
      </c>
      <c r="CJ702" s="14">
        <f>AV702/M702</f>
        <v>3267.9387755102039</v>
      </c>
      <c r="CK702" s="17">
        <f>N702/V702</f>
        <v>37.070421139607618</v>
      </c>
      <c r="CL702" s="17">
        <f>(AL702+AN702)/N702</f>
        <v>8.4033527198084155</v>
      </c>
      <c r="CM702" s="14">
        <f>AP702/AC702</f>
        <v>5.9972299168975072</v>
      </c>
    </row>
    <row r="703" spans="1:91" hidden="1" x14ac:dyDescent="0.2">
      <c r="A703">
        <v>676</v>
      </c>
      <c r="B703" s="2">
        <v>45170</v>
      </c>
      <c r="C703" s="3" t="s">
        <v>37</v>
      </c>
      <c r="D703" t="s">
        <v>38</v>
      </c>
      <c r="E703" s="3" t="s">
        <v>41</v>
      </c>
      <c r="F703" t="s">
        <v>42</v>
      </c>
      <c r="G703" t="str">
        <f>CONCATENATE(C703,E703)</f>
        <v>LAXSEA</v>
      </c>
      <c r="H703" t="s">
        <v>35</v>
      </c>
      <c r="I703">
        <f>U703/M703</f>
        <v>176.53333333333333</v>
      </c>
      <c r="J703" t="str">
        <f>_xlfn.CONCAT(C703,E703,H703)</f>
        <v>LAXSEA737-Max 9</v>
      </c>
      <c r="K703" s="4">
        <v>954</v>
      </c>
      <c r="L703" s="4">
        <f>N703/M703</f>
        <v>138.33333333333334</v>
      </c>
      <c r="M703" s="4">
        <v>30</v>
      </c>
      <c r="N703" s="4">
        <v>4150</v>
      </c>
      <c r="O703" s="4">
        <f>P703/M703</f>
        <v>20.399999999999999</v>
      </c>
      <c r="P703" s="4">
        <v>612</v>
      </c>
      <c r="Q703" s="4">
        <v>890</v>
      </c>
      <c r="R703" s="4">
        <v>2648</v>
      </c>
      <c r="S703" s="4">
        <f>U703*K703</f>
        <v>5052384</v>
      </c>
      <c r="T703" s="7">
        <f>N703/U703</f>
        <v>0.78361027190332322</v>
      </c>
      <c r="U703" s="4">
        <v>5296</v>
      </c>
      <c r="V703" s="4">
        <v>82.778387721238929</v>
      </c>
      <c r="W703" s="7">
        <f>P703/X703</f>
        <v>0.89473684210526316</v>
      </c>
      <c r="X703" s="4">
        <v>684</v>
      </c>
      <c r="Y703" s="7">
        <f>Q703/Z703</f>
        <v>0.69585613760750586</v>
      </c>
      <c r="Z703" s="4">
        <v>1279</v>
      </c>
      <c r="AA703" s="7">
        <f>R703/AB703</f>
        <v>0.79471788715486191</v>
      </c>
      <c r="AB703" s="4">
        <v>3332</v>
      </c>
      <c r="AC703" s="4">
        <v>41428</v>
      </c>
      <c r="AD703" s="4">
        <f>AP703/AC703</f>
        <v>5.9999275852080718</v>
      </c>
      <c r="AE703" s="7">
        <f>AF703/(AF703+AH703+AJ703+AL703+AN703+AP703)</f>
        <v>0.1806317052894619</v>
      </c>
      <c r="AF703" s="4">
        <v>183604</v>
      </c>
      <c r="AG703" s="7">
        <f>AH703/(AF703+AH703+AJ703+AL703+AN703+AP703)</f>
        <v>0.14904447319359931</v>
      </c>
      <c r="AH703" s="4">
        <v>151497</v>
      </c>
      <c r="AI703" s="7">
        <f>AJ703/(AF703+AH703+AJ703+AL703+AN703+AP703)</f>
        <v>0.38670870820646264</v>
      </c>
      <c r="AJ703" s="4">
        <v>393072</v>
      </c>
      <c r="AK703" s="7">
        <f>AL703/(AF703+AH703+AJ703+AL703+AN703+AP703)</f>
        <v>1.8232976373769621E-2</v>
      </c>
      <c r="AL703" s="4">
        <v>18533</v>
      </c>
      <c r="AM703" s="7">
        <f>AN703/(AF703+AH703+AJ703+AL703+AN703+AP703)</f>
        <v>2.0841060351909333E-2</v>
      </c>
      <c r="AN703" s="4">
        <v>21184</v>
      </c>
      <c r="AO703" s="7">
        <f>AP703/(AF703+AH703+AJ703+AL703+AN703+AP703)</f>
        <v>0.24454107658479715</v>
      </c>
      <c r="AP703" s="4">
        <v>248565</v>
      </c>
      <c r="AQ703" s="6">
        <f>AO703+AM703+AK703+AI703+AG703+AE703</f>
        <v>1</v>
      </c>
      <c r="AR703" s="4">
        <v>364002</v>
      </c>
      <c r="AS703" s="4">
        <f>AR703/M703</f>
        <v>12133.4</v>
      </c>
      <c r="AT703" s="4">
        <f>AR703/V703</f>
        <v>4397.3071960014258</v>
      </c>
      <c r="AU703" s="7">
        <f>AR703/(AR703+AV703+AY703+BB703)</f>
        <v>0.35975153560680562</v>
      </c>
      <c r="AV703" s="4">
        <v>195682</v>
      </c>
      <c r="AW703" s="4">
        <f>AV703/M703</f>
        <v>6522.7333333333336</v>
      </c>
      <c r="AX703" s="7">
        <f>AV703/(AR703+AV703+AY703+BB703)</f>
        <v>0.19339701427632522</v>
      </c>
      <c r="AY703" s="4">
        <v>195910</v>
      </c>
      <c r="AZ703" s="4">
        <f>AY703/M703</f>
        <v>6530.333333333333</v>
      </c>
      <c r="BA703" s="7">
        <f>AY703/(AR703+AV703+AY703+BB703)</f>
        <v>0.19362235191215785</v>
      </c>
      <c r="BB703" s="4">
        <v>256221</v>
      </c>
      <c r="BC703" s="11">
        <f>BB703/(AR703+AV703+AY703+BB703)</f>
        <v>0.25322909820471134</v>
      </c>
      <c r="BD703" s="9">
        <f>BC703+BA703+AX703+AU703</f>
        <v>1</v>
      </c>
      <c r="BE703" s="14">
        <f>(AF703+AH703+AJ703+AL703+AN703+AP703)</f>
        <v>1016455</v>
      </c>
      <c r="BF703" s="14">
        <f t="shared" si="50"/>
        <v>-1011815</v>
      </c>
      <c r="BG703" s="13">
        <f>(AF703+AH703+AJ703+AL703+AN703+AP703)-(AR703+AV703+AY703+BB703)</f>
        <v>4640</v>
      </c>
      <c r="BH703" s="13">
        <f t="shared" si="51"/>
        <v>0</v>
      </c>
      <c r="BI703" s="14">
        <f>AF703/W703</f>
        <v>205204.4705882353</v>
      </c>
      <c r="BJ703" s="14">
        <f>AH703/Y703</f>
        <v>217713.10449438202</v>
      </c>
      <c r="BK703" s="14">
        <f>AJ703/AA703</f>
        <v>494605.70392749249</v>
      </c>
      <c r="BL703" s="14">
        <f>BI703+BJ703+BK703</f>
        <v>917523.27901010984</v>
      </c>
      <c r="BM703" s="14">
        <f>(AF703/W703)-AF703</f>
        <v>21600.470588235301</v>
      </c>
      <c r="BN703" s="14">
        <f>AH703/Y703-AH703</f>
        <v>66216.104494382016</v>
      </c>
      <c r="BO703" s="14">
        <f>AJ703/AA703-AJ703</f>
        <v>101533.70392749249</v>
      </c>
      <c r="BP703" s="14">
        <f>BG703/S703</f>
        <v>9.1837833387169306E-4</v>
      </c>
      <c r="BQ703" s="14">
        <f>(BG703-CA703)/S703</f>
        <v>2.1676254154481644E-3</v>
      </c>
      <c r="BR703" s="27">
        <f>BQ703-BP703</f>
        <v>1.2492470815764715E-3</v>
      </c>
      <c r="BS703" s="28">
        <f t="shared" si="52"/>
        <v>3959100</v>
      </c>
      <c r="BT703" s="11">
        <f>BS703/S703</f>
        <v>0.78361027190332322</v>
      </c>
      <c r="BU703" s="14">
        <f>(BE703-AP703)*1/BT703-(BE703-AP703)</f>
        <v>212048.66024096392</v>
      </c>
      <c r="BV703" s="14">
        <f t="shared" si="53"/>
        <v>0.20118324339559304</v>
      </c>
      <c r="BW703" s="27">
        <f>(AR703+AV703+AY703+BB703)/S703</f>
        <v>0.20026486506172136</v>
      </c>
      <c r="BX703" s="13">
        <f>(AF703+AH703+AJ703+AL703+AN703)/N703</f>
        <v>185.03373493975903</v>
      </c>
      <c r="BY703" s="26">
        <f>BX703/K703</f>
        <v>0.19395569700184384</v>
      </c>
      <c r="BZ703" s="11">
        <f>AP703/BE703</f>
        <v>0.24454107658479715</v>
      </c>
      <c r="CA703" s="15">
        <f>-(BM703+BN703+BO703)/M703</f>
        <v>-6311.6759670036599</v>
      </c>
      <c r="CB703" s="15">
        <f>BG703-CA703</f>
        <v>10951.675967003659</v>
      </c>
      <c r="CC703" s="18">
        <f t="shared" si="54"/>
        <v>0</v>
      </c>
      <c r="CD703" s="17">
        <f>(AF703/(AF703+AH703+AJ703))/(X703/(X703+Z703+AB703))</f>
        <v>1.9518993956058395</v>
      </c>
      <c r="CE703" s="19">
        <f>(AH703/(AF703+AH703+AJ703))/(Z703/(X703+Z703+AB703))</f>
        <v>0.86132069305755832</v>
      </c>
      <c r="CF703" s="18">
        <f>(AJ703/(AF703+AH703+AJ703))/(AB703/(X703+Z703+AB703))</f>
        <v>0.85782462394507453</v>
      </c>
      <c r="CG703">
        <f>AH703/Z703</f>
        <v>118.44956997654417</v>
      </c>
      <c r="CH703" s="11">
        <f>BB703/BE703</f>
        <v>0.25207313653826291</v>
      </c>
      <c r="CI703" s="14">
        <f>AY703/V703</f>
        <v>2366.6805478229221</v>
      </c>
      <c r="CJ703" s="14">
        <f>AV703/M703</f>
        <v>6522.7333333333336</v>
      </c>
      <c r="CK703" s="17">
        <f>N703/V703</f>
        <v>50.133858779363621</v>
      </c>
      <c r="CL703" s="17">
        <f>(AL703+AN703)/N703</f>
        <v>9.5703614457831332</v>
      </c>
      <c r="CM703" s="14">
        <f>AP703/AC703</f>
        <v>5.9999275852080718</v>
      </c>
    </row>
    <row r="704" spans="1:91" hidden="1" x14ac:dyDescent="0.2">
      <c r="A704">
        <v>973</v>
      </c>
      <c r="B704" s="2">
        <v>45200</v>
      </c>
      <c r="C704" s="3" t="s">
        <v>43</v>
      </c>
      <c r="D704" t="s">
        <v>38</v>
      </c>
      <c r="E704" s="3" t="s">
        <v>32</v>
      </c>
      <c r="F704" t="s">
        <v>33</v>
      </c>
      <c r="G704" t="str">
        <f>CONCATENATE(C704,E704)</f>
        <v>SFOHNL</v>
      </c>
      <c r="H704" t="s">
        <v>48</v>
      </c>
      <c r="I704">
        <f>U704/M704</f>
        <v>173.33333333333334</v>
      </c>
      <c r="J704" t="str">
        <f>_xlfn.CONCAT(C704,E704,H704)</f>
        <v>SFOHNLA321</v>
      </c>
      <c r="K704" s="4">
        <v>2399</v>
      </c>
      <c r="L704" s="4">
        <f>N704/M704</f>
        <v>163.33333333333334</v>
      </c>
      <c r="M704" s="4">
        <v>6</v>
      </c>
      <c r="N704" s="4">
        <v>980</v>
      </c>
      <c r="O704" s="4">
        <f>P704/M704</f>
        <v>23</v>
      </c>
      <c r="P704" s="4">
        <v>138</v>
      </c>
      <c r="Q704" s="4">
        <v>239</v>
      </c>
      <c r="R704" s="4">
        <v>603</v>
      </c>
      <c r="S704" s="4">
        <f>U704*K704</f>
        <v>2494960</v>
      </c>
      <c r="T704" s="7">
        <f>N704/U704</f>
        <v>0.94230769230769229</v>
      </c>
      <c r="U704" s="4">
        <v>1040</v>
      </c>
      <c r="V704" s="4">
        <v>29.783976510067113</v>
      </c>
      <c r="W704" s="7">
        <f>P704/X704</f>
        <v>1</v>
      </c>
      <c r="X704" s="4">
        <v>138</v>
      </c>
      <c r="Y704" s="7">
        <f>Q704/Z704</f>
        <v>0.92277992277992282</v>
      </c>
      <c r="Z704" s="4">
        <v>259</v>
      </c>
      <c r="AA704" s="7">
        <f>R704/AB704</f>
        <v>0.93633540372670809</v>
      </c>
      <c r="AB704" s="4">
        <v>644</v>
      </c>
      <c r="AC704" s="4">
        <v>7606</v>
      </c>
      <c r="AD704" s="4">
        <f>AP704/AC704</f>
        <v>5.9996055745464103</v>
      </c>
      <c r="AE704" s="7">
        <f>AF704/(AF704+AH704+AJ704+AL704+AN704+AP704)</f>
        <v>0.22321979096172645</v>
      </c>
      <c r="AF704" s="4">
        <v>89058</v>
      </c>
      <c r="AG704" s="7">
        <f>AH704/(AF704+AH704+AJ704+AL704+AN704+AP704)</f>
        <v>0.20575481865804446</v>
      </c>
      <c r="AH704" s="4">
        <v>82090</v>
      </c>
      <c r="AI704" s="7">
        <f>AJ704/(AF704+AH704+AJ704+AL704+AN704+AP704)</f>
        <v>0.43543624833947414</v>
      </c>
      <c r="AJ704" s="4">
        <v>173726</v>
      </c>
      <c r="AK704" s="7">
        <f>AL704/(AF704+AH704+AJ704+AL704+AN704+AP704)</f>
        <v>1.0614833195478356E-2</v>
      </c>
      <c r="AL704" s="4">
        <v>4235</v>
      </c>
      <c r="AM704" s="7">
        <f>AN704/(AF704+AH704+AJ704+AL704+AN704+AP704)</f>
        <v>1.0597288016642855E-2</v>
      </c>
      <c r="AN704" s="4">
        <v>4228</v>
      </c>
      <c r="AO704" s="7">
        <f>AP704/(AF704+AH704+AJ704+AL704+AN704+AP704)</f>
        <v>0.11437702082863373</v>
      </c>
      <c r="AP704" s="4">
        <v>45633</v>
      </c>
      <c r="AQ704" s="6">
        <f>AO704+AM704+AK704+AI704+AG704+AE704</f>
        <v>1</v>
      </c>
      <c r="AR704" s="4">
        <v>134594</v>
      </c>
      <c r="AS704" s="4">
        <f>AR704/M704</f>
        <v>22432.333333333332</v>
      </c>
      <c r="AT704" s="4">
        <f>AR704/V704</f>
        <v>4519.007055841138</v>
      </c>
      <c r="AU704" s="7">
        <f>AR704/(AR704+AV704+AY704+BB704)</f>
        <v>0.3932794717080369</v>
      </c>
      <c r="AV704" s="4">
        <v>38245</v>
      </c>
      <c r="AW704" s="4">
        <f>AV704/M704</f>
        <v>6374.166666666667</v>
      </c>
      <c r="AX704" s="7">
        <f>AV704/(AR704+AV704+AY704+BB704)</f>
        <v>0.11175069762005639</v>
      </c>
      <c r="AY704" s="4">
        <v>77529</v>
      </c>
      <c r="AZ704" s="4">
        <f>AY704/M704</f>
        <v>12921.5</v>
      </c>
      <c r="BA704" s="7">
        <f>AY704/(AR704+AV704+AY704+BB704)</f>
        <v>0.22653732084678657</v>
      </c>
      <c r="BB704" s="4">
        <v>91867</v>
      </c>
      <c r="BC704" s="11">
        <f>BB704/(AR704+AV704+AY704+BB704)</f>
        <v>0.26843250982512018</v>
      </c>
      <c r="BD704" s="9">
        <f>BC704+BA704+AX704+AU704</f>
        <v>1</v>
      </c>
      <c r="BE704" s="14">
        <f>(AF704+AH704+AJ704+AL704+AN704+AP704)</f>
        <v>398970</v>
      </c>
      <c r="BF704" s="14">
        <f t="shared" si="50"/>
        <v>-342235</v>
      </c>
      <c r="BG704" s="13">
        <f>(AF704+AH704+AJ704+AL704+AN704+AP704)-(AR704+AV704+AY704+BB704)</f>
        <v>56735</v>
      </c>
      <c r="BH704" s="13">
        <f t="shared" si="51"/>
        <v>0</v>
      </c>
      <c r="BI704" s="14">
        <f>AF704/W704</f>
        <v>89058</v>
      </c>
      <c r="BJ704" s="14">
        <f>AH704/Y704</f>
        <v>88959.456066945597</v>
      </c>
      <c r="BK704" s="14">
        <f>AJ704/AA704</f>
        <v>185538.21558872305</v>
      </c>
      <c r="BL704" s="14">
        <f>BI704+BJ704+BK704</f>
        <v>363555.67165566864</v>
      </c>
      <c r="BM704" s="14">
        <f>(AF704/W704)-AF704</f>
        <v>0</v>
      </c>
      <c r="BN704" s="14">
        <f>AH704/Y704-AH704</f>
        <v>6869.4560669455968</v>
      </c>
      <c r="BO704" s="14">
        <f>AJ704/AA704-AJ704</f>
        <v>11812.215588723047</v>
      </c>
      <c r="BP704" s="14">
        <f>BG704/S704</f>
        <v>2.2739843524545483E-2</v>
      </c>
      <c r="BQ704" s="14">
        <f>(BG704-CA704)/S704</f>
        <v>2.3987804190292204E-2</v>
      </c>
      <c r="BR704" s="27">
        <f>BQ704-BP704</f>
        <v>1.247960665746721E-3</v>
      </c>
      <c r="BS704" s="28">
        <f t="shared" si="52"/>
        <v>2351020</v>
      </c>
      <c r="BT704" s="11">
        <f>BS704/S704</f>
        <v>0.94230769230769229</v>
      </c>
      <c r="BU704" s="14">
        <f>(BE704-AP704)*1/BT704-(BE704-AP704)</f>
        <v>21632.877551020414</v>
      </c>
      <c r="BV704" s="14">
        <f t="shared" si="53"/>
        <v>0.15991037932471863</v>
      </c>
      <c r="BW704" s="27">
        <f>(AR704+AV704+AY704+BB704)/S704</f>
        <v>0.13717053580017316</v>
      </c>
      <c r="BX704" s="13">
        <f>(AF704+AH704+AJ704+AL704+AN704)/N704</f>
        <v>360.54795918367347</v>
      </c>
      <c r="BY704" s="26">
        <f>BX704/K704</f>
        <v>0.15029093755050998</v>
      </c>
      <c r="BZ704" s="11">
        <f>AP704/BE704</f>
        <v>0.11437702082863373</v>
      </c>
      <c r="CA704" s="15">
        <f>-(BM704+BN704+BO704)/M704</f>
        <v>-3113.6119426114406</v>
      </c>
      <c r="CB704" s="15">
        <f>BG704-CA704</f>
        <v>59848.611942611438</v>
      </c>
      <c r="CC704" s="18">
        <f t="shared" si="54"/>
        <v>0</v>
      </c>
      <c r="CD704" s="17">
        <f>(AF704/(AF704+AH704+AJ704))/(X704/(X704+Z704+AB704))</f>
        <v>1.9479783542874261</v>
      </c>
      <c r="CE704" s="19">
        <f>(AH704/(AF704+AH704+AJ704))/(Z704/(X704+Z704+AB704))</f>
        <v>0.9567109989003203</v>
      </c>
      <c r="CF704" s="18">
        <f>(AJ704/(AF704+AH704+AJ704))/(AB704/(X704+Z704+AB704))</f>
        <v>0.81427148818812456</v>
      </c>
      <c r="CG704">
        <f>AH704/Z704</f>
        <v>316.94980694980694</v>
      </c>
      <c r="CH704" s="11">
        <f>BB704/BE704</f>
        <v>0.23026042058300122</v>
      </c>
      <c r="CI704" s="14">
        <f>AY704/V704</f>
        <v>2603.0439546510811</v>
      </c>
      <c r="CJ704" s="14">
        <f>AV704/M704</f>
        <v>6374.166666666667</v>
      </c>
      <c r="CK704" s="17">
        <f>N704/V704</f>
        <v>32.903598338145201</v>
      </c>
      <c r="CL704" s="17">
        <f>(AL704+AN704)/N704</f>
        <v>8.6357142857142861</v>
      </c>
      <c r="CM704" s="14">
        <f>AP704/AC704</f>
        <v>5.9996055745464103</v>
      </c>
    </row>
    <row r="705" spans="1:91" hidden="1" x14ac:dyDescent="0.2">
      <c r="A705">
        <v>71</v>
      </c>
      <c r="B705" s="2">
        <v>44805</v>
      </c>
      <c r="C705" s="3" t="s">
        <v>37</v>
      </c>
      <c r="D705" t="s">
        <v>38</v>
      </c>
      <c r="E705" s="3" t="s">
        <v>52</v>
      </c>
      <c r="F705" t="s">
        <v>33</v>
      </c>
      <c r="G705" t="str">
        <f>CONCATENATE(C705,E705)</f>
        <v>LAXOGG</v>
      </c>
      <c r="H705" t="s">
        <v>49</v>
      </c>
      <c r="I705">
        <f>U705/M705</f>
        <v>278</v>
      </c>
      <c r="J705" t="str">
        <f>_xlfn.CONCAT(C705,E705,H705)</f>
        <v>LAXOGGA330-200</v>
      </c>
      <c r="K705" s="4">
        <v>2486</v>
      </c>
      <c r="L705" s="4">
        <f>N705/M705</f>
        <v>226.73333333333332</v>
      </c>
      <c r="M705" s="4">
        <v>15</v>
      </c>
      <c r="N705" s="4">
        <v>3401</v>
      </c>
      <c r="O705" s="4">
        <f>P705/M705</f>
        <v>29.4</v>
      </c>
      <c r="P705" s="4">
        <v>441</v>
      </c>
      <c r="Q705" s="4">
        <v>820</v>
      </c>
      <c r="R705" s="4">
        <v>2141</v>
      </c>
      <c r="S705" s="4">
        <f>U705*K705</f>
        <v>10366620</v>
      </c>
      <c r="T705" s="7">
        <f>N705/U705</f>
        <v>0.81558752997601913</v>
      </c>
      <c r="U705" s="4">
        <v>4170</v>
      </c>
      <c r="V705" s="4">
        <v>84.853896103896105</v>
      </c>
      <c r="W705" s="7">
        <f>P705/X705</f>
        <v>0.81666666666666665</v>
      </c>
      <c r="X705" s="4">
        <v>540</v>
      </c>
      <c r="Y705" s="7">
        <f>Q705/Z705</f>
        <v>0.8159203980099502</v>
      </c>
      <c r="Z705" s="4">
        <v>1005</v>
      </c>
      <c r="AA705" s="7">
        <f>R705/AB705</f>
        <v>0.81561904761904758</v>
      </c>
      <c r="AB705" s="4">
        <v>2625</v>
      </c>
      <c r="AC705" s="4">
        <v>353175</v>
      </c>
      <c r="AD705" s="4">
        <f>AP705/AC705</f>
        <v>5</v>
      </c>
      <c r="AE705" s="7">
        <f>AF705/(AF705+AH705+AJ705+AL705+AN705+AP705)</f>
        <v>5.9275136472855962E-2</v>
      </c>
      <c r="AF705" s="4">
        <v>156524</v>
      </c>
      <c r="AG705" s="7">
        <f>AH705/(AF705+AH705+AJ705+AL705+AN705+AP705)</f>
        <v>7.7927089506879973E-2</v>
      </c>
      <c r="AH705" s="4">
        <v>205777</v>
      </c>
      <c r="AI705" s="7">
        <f>AJ705/(AF705+AH705+AJ705+AL705+AN705+AP705)</f>
        <v>0.18434050900635643</v>
      </c>
      <c r="AJ705" s="4">
        <v>486776</v>
      </c>
      <c r="AK705" s="7">
        <f>AL705/(AF705+AH705+AJ705+AL705+AN705+AP705)</f>
        <v>4.8624667930251622E-3</v>
      </c>
      <c r="AL705" s="4">
        <v>12840</v>
      </c>
      <c r="AM705" s="7">
        <f>AN705/(AF705+AH705+AJ705+AL705+AN705+AP705)</f>
        <v>4.8636028833973647E-3</v>
      </c>
      <c r="AN705" s="4">
        <v>12843</v>
      </c>
      <c r="AO705" s="7">
        <f>AP705/(AF705+AH705+AJ705+AL705+AN705+AP705)</f>
        <v>0.66873119533748515</v>
      </c>
      <c r="AP705" s="4">
        <v>1765875</v>
      </c>
      <c r="AQ705" s="6">
        <f>AO705+AM705+AK705+AI705+AG705+AE705</f>
        <v>1</v>
      </c>
      <c r="AR705" s="4">
        <v>352231</v>
      </c>
      <c r="AS705" s="4">
        <f>AR705/M705</f>
        <v>23482.066666666666</v>
      </c>
      <c r="AT705" s="4">
        <f>AR705/V705</f>
        <v>4151.0291945666731</v>
      </c>
      <c r="AU705" s="7">
        <f>AR705/(AR705+AV705+AY705+BB705)</f>
        <v>0.25497619490570256</v>
      </c>
      <c r="AV705" s="4">
        <v>109137</v>
      </c>
      <c r="AW705" s="4">
        <f>AV705/M705</f>
        <v>7275.8</v>
      </c>
      <c r="AX705" s="7">
        <f>AV705/(AR705+AV705+AY705+BB705)</f>
        <v>7.9003088834951107E-2</v>
      </c>
      <c r="AY705" s="4">
        <v>627325</v>
      </c>
      <c r="AZ705" s="4">
        <f>AY705/M705</f>
        <v>41821.666666666664</v>
      </c>
      <c r="BA705" s="7">
        <f>AY705/(AR705+AV705+AY705+BB705)</f>
        <v>0.4541137533868963</v>
      </c>
      <c r="BB705" s="4">
        <v>292734</v>
      </c>
      <c r="BC705" s="11">
        <f>BB705/(AR705+AV705+AY705+BB705)</f>
        <v>0.21190696287245001</v>
      </c>
      <c r="BD705" s="9">
        <f>BC705+BA705+AX705+AU705</f>
        <v>1</v>
      </c>
      <c r="BE705" s="14">
        <f>(AF705+AH705+AJ705+AL705+AN705+AP705)</f>
        <v>2640635</v>
      </c>
      <c r="BF705" s="14">
        <f t="shared" si="50"/>
        <v>-1381427</v>
      </c>
      <c r="BG705" s="13">
        <f>(AF705+AH705+AJ705+AL705+AN705+AP705)-(AR705+AV705+AY705+BB705)</f>
        <v>1259208</v>
      </c>
      <c r="BH705" s="13">
        <f t="shared" si="51"/>
        <v>0</v>
      </c>
      <c r="BI705" s="14">
        <f>AF705/W705</f>
        <v>191662.04081632654</v>
      </c>
      <c r="BJ705" s="14">
        <f>AH705/Y705</f>
        <v>252202.29878048782</v>
      </c>
      <c r="BK705" s="14">
        <f>AJ705/AA705</f>
        <v>596817.84212984587</v>
      </c>
      <c r="BL705" s="14">
        <f>BI705+BJ705+BK705</f>
        <v>1040682.1817266602</v>
      </c>
      <c r="BM705" s="14">
        <f>(AF705/W705)-AF705</f>
        <v>35138.040816326538</v>
      </c>
      <c r="BN705" s="14">
        <f>AH705/Y705-AH705</f>
        <v>46425.298780487821</v>
      </c>
      <c r="BO705" s="14">
        <f>AJ705/AA705-AJ705</f>
        <v>110041.84212984587</v>
      </c>
      <c r="BP705" s="14">
        <f>BG705/S705</f>
        <v>0.12146755644559172</v>
      </c>
      <c r="BQ705" s="14">
        <f>(BG705-CA705)/S705</f>
        <v>0.12269974965627924</v>
      </c>
      <c r="BR705" s="27">
        <f>BQ705-BP705</f>
        <v>1.2321932106875155E-3</v>
      </c>
      <c r="BS705" s="28">
        <f t="shared" si="52"/>
        <v>8454886</v>
      </c>
      <c r="BT705" s="11">
        <f>BS705/S705</f>
        <v>0.81558752997601913</v>
      </c>
      <c r="BU705" s="14">
        <f>(BE705-AP705)*1/BT705-(BE705-AP705)</f>
        <v>197791.95530726272</v>
      </c>
      <c r="BV705" s="14">
        <f t="shared" si="53"/>
        <v>0.25472478011155036</v>
      </c>
      <c r="BW705" s="27">
        <f>(AR705+AV705+AY705+BB705)/S705</f>
        <v>0.13325722366595863</v>
      </c>
      <c r="BX705" s="13">
        <f>(AF705+AH705+AJ705+AL705+AN705)/N705</f>
        <v>257.20670391061452</v>
      </c>
      <c r="BY705" s="26">
        <f>BX705/K705</f>
        <v>0.10346206915149418</v>
      </c>
      <c r="BZ705" s="11">
        <f>AP705/BE705</f>
        <v>0.66873119533748515</v>
      </c>
      <c r="CA705" s="15">
        <f>-(BM705+BN705+BO705)/M705</f>
        <v>-12773.678781777349</v>
      </c>
      <c r="CB705" s="15">
        <f>BG705-CA705</f>
        <v>1271981.6787817774</v>
      </c>
      <c r="CC705" s="18">
        <f t="shared" si="54"/>
        <v>0</v>
      </c>
      <c r="CD705" s="17">
        <f>(AF705/(AF705+AH705+AJ705))/(X705/(X705+Z705+AB705))</f>
        <v>1.4235612448707375</v>
      </c>
      <c r="CE705" s="19">
        <f>(AH705/(AF705+AH705+AJ705))/(Z705/(X705+Z705+AB705))</f>
        <v>1.0055872259814209</v>
      </c>
      <c r="CF705" s="18">
        <f>(AJ705/(AF705+AH705+AJ705))/(AB705/(X705+Z705+AB705))</f>
        <v>0.9107282916794186</v>
      </c>
      <c r="CG705">
        <f>AH705/Z705</f>
        <v>204.75323383084577</v>
      </c>
      <c r="CH705" s="11">
        <f>BB705/BE705</f>
        <v>0.11085742633874049</v>
      </c>
      <c r="CI705" s="14">
        <f>AY705/V705</f>
        <v>7393.0017218289649</v>
      </c>
      <c r="CJ705" s="14">
        <f>AV705/M705</f>
        <v>7275.8</v>
      </c>
      <c r="CK705" s="17">
        <f>N705/V705</f>
        <v>40.080658121293283</v>
      </c>
      <c r="CL705" s="17">
        <f>(AL705+AN705)/N705</f>
        <v>7.5516024698618054</v>
      </c>
      <c r="CM705" s="14">
        <f>AP705/AC705</f>
        <v>5</v>
      </c>
    </row>
    <row r="706" spans="1:91" hidden="1" x14ac:dyDescent="0.2">
      <c r="A706">
        <v>1122</v>
      </c>
      <c r="B706" s="2">
        <v>45231</v>
      </c>
      <c r="C706" s="3" t="s">
        <v>52</v>
      </c>
      <c r="D706" t="s">
        <v>33</v>
      </c>
      <c r="E706" s="3" t="s">
        <v>37</v>
      </c>
      <c r="F706" t="s">
        <v>38</v>
      </c>
      <c r="G706" t="str">
        <f>CONCATENATE(C706,E706)</f>
        <v>OGGLAX</v>
      </c>
      <c r="H706" t="s">
        <v>49</v>
      </c>
      <c r="I706">
        <f>U706/M706</f>
        <v>268.73333333333335</v>
      </c>
      <c r="J706" t="str">
        <f>_xlfn.CONCAT(C706,E706,H706)</f>
        <v>OGGLAXA330-200</v>
      </c>
      <c r="K706" s="4">
        <v>2486</v>
      </c>
      <c r="L706" s="4">
        <f>N706/M706</f>
        <v>222.2</v>
      </c>
      <c r="M706" s="4">
        <v>15</v>
      </c>
      <c r="N706" s="4">
        <v>3333</v>
      </c>
      <c r="O706" s="4">
        <f>P706/M706</f>
        <v>34.799999999999997</v>
      </c>
      <c r="P706" s="4">
        <v>522</v>
      </c>
      <c r="Q706" s="4">
        <v>940</v>
      </c>
      <c r="R706" s="4">
        <v>1872</v>
      </c>
      <c r="S706" s="4">
        <f>U706*K706</f>
        <v>10021066</v>
      </c>
      <c r="T706" s="7">
        <f>N706/U706</f>
        <v>0.82684197469610521</v>
      </c>
      <c r="U706" s="4">
        <v>4031</v>
      </c>
      <c r="V706" s="4">
        <v>74.883454594448935</v>
      </c>
      <c r="W706" s="7">
        <f>P706/X706</f>
        <v>1</v>
      </c>
      <c r="X706" s="4">
        <v>522</v>
      </c>
      <c r="Y706" s="7">
        <f>Q706/Z706</f>
        <v>0.96707818930041156</v>
      </c>
      <c r="Z706" s="4">
        <v>972</v>
      </c>
      <c r="AA706" s="7">
        <f>R706/AB706</f>
        <v>0.73758865248226946</v>
      </c>
      <c r="AB706" s="4">
        <v>2538</v>
      </c>
      <c r="AC706" s="4">
        <v>193784</v>
      </c>
      <c r="AD706" s="4">
        <f>AP706/AC706</f>
        <v>5.9999793584609664</v>
      </c>
      <c r="AE706" s="7">
        <f>AF706/(AF706+AH706+AJ706+AL706+AN706+AP706)</f>
        <v>0.10897699469546773</v>
      </c>
      <c r="AF706" s="4">
        <v>240921</v>
      </c>
      <c r="AG706" s="7">
        <f>AH706/(AF706+AH706+AJ706+AL706+AN706+AP706)</f>
        <v>0.13406846813594114</v>
      </c>
      <c r="AH706" s="4">
        <v>296392</v>
      </c>
      <c r="AI706" s="7">
        <f>AJ706/(AF706+AH706+AJ706+AL706+AN706+AP706)</f>
        <v>0.22255559309935855</v>
      </c>
      <c r="AJ706" s="4">
        <v>492015</v>
      </c>
      <c r="AK706" s="7">
        <f>AL706/(AF706+AH706+AJ706+AL706+AN706+AP706)</f>
        <v>5.9292068622834506E-3</v>
      </c>
      <c r="AL706" s="4">
        <v>13108</v>
      </c>
      <c r="AM706" s="7">
        <f>AN706/(AF706+AH706+AJ706+AL706+AN706+AP706)</f>
        <v>2.5398608889015545E-3</v>
      </c>
      <c r="AN706" s="4">
        <v>5615</v>
      </c>
      <c r="AO706" s="7">
        <f>AP706/(AF706+AH706+AJ706+AL706+AN706+AP706)</f>
        <v>0.52592987631804755</v>
      </c>
      <c r="AP706" s="4">
        <v>1162700</v>
      </c>
      <c r="AQ706" s="6">
        <f>AO706+AM706+AK706+AI706+AG706+AE706</f>
        <v>1</v>
      </c>
      <c r="AR706" s="4">
        <v>371433</v>
      </c>
      <c r="AS706" s="4">
        <f>AR706/M706</f>
        <v>24762.2</v>
      </c>
      <c r="AT706" s="4">
        <f>AR706/V706</f>
        <v>4960.1477657727355</v>
      </c>
      <c r="AU706" s="7">
        <f>AR706/(AR706+AV706+AY706+BB706)</f>
        <v>0.30809818118777305</v>
      </c>
      <c r="AV706" s="4">
        <v>117374</v>
      </c>
      <c r="AW706" s="4">
        <f>AV706/M706</f>
        <v>7824.9333333333334</v>
      </c>
      <c r="AX706" s="7">
        <f>AV706/(AR706+AV706+AY706+BB706)</f>
        <v>9.7359997412006141E-2</v>
      </c>
      <c r="AY706" s="4">
        <v>381892</v>
      </c>
      <c r="AZ706" s="4">
        <f>AY706/M706</f>
        <v>25459.466666666667</v>
      </c>
      <c r="BA706" s="7">
        <f>AY706/(AR706+AV706+AY706+BB706)</f>
        <v>0.31677376703244198</v>
      </c>
      <c r="BB706" s="4">
        <v>334868</v>
      </c>
      <c r="BC706" s="11">
        <f>BB706/(AR706+AV706+AY706+BB706)</f>
        <v>0.27776805436777879</v>
      </c>
      <c r="BD706" s="9">
        <f>BC706+BA706+AX706+AU706</f>
        <v>1</v>
      </c>
      <c r="BE706" s="14">
        <f>(AF706+AH706+AJ706+AL706+AN706+AP706)</f>
        <v>2210751</v>
      </c>
      <c r="BF706" s="14">
        <f t="shared" si="50"/>
        <v>-1205567</v>
      </c>
      <c r="BG706" s="13">
        <f>(AF706+AH706+AJ706+AL706+AN706+AP706)-(AR706+AV706+AY706+BB706)</f>
        <v>1005184</v>
      </c>
      <c r="BH706" s="13">
        <f t="shared" si="51"/>
        <v>0</v>
      </c>
      <c r="BI706" s="14">
        <f>AF706/W706</f>
        <v>240921</v>
      </c>
      <c r="BJ706" s="14">
        <f>AH706/Y706</f>
        <v>306481.94042553188</v>
      </c>
      <c r="BK706" s="14">
        <f>AJ706/AA706</f>
        <v>667058.79807692312</v>
      </c>
      <c r="BL706" s="14">
        <f>BI706+BJ706+BK706</f>
        <v>1214461.7385024549</v>
      </c>
      <c r="BM706" s="14">
        <f>(AF706/W706)-AF706</f>
        <v>0</v>
      </c>
      <c r="BN706" s="14">
        <f>AH706/Y706-AH706</f>
        <v>10089.94042553188</v>
      </c>
      <c r="BO706" s="14">
        <f>AJ706/AA706-AJ706</f>
        <v>175043.79807692312</v>
      </c>
      <c r="BP706" s="14">
        <f>BG706/S706</f>
        <v>0.10030709307772247</v>
      </c>
      <c r="BQ706" s="14">
        <f>(BG706-CA706)/S706</f>
        <v>0.10153872344853301</v>
      </c>
      <c r="BR706" s="27">
        <f>BQ706-BP706</f>
        <v>1.2316303708105464E-3</v>
      </c>
      <c r="BS706" s="28">
        <f t="shared" si="52"/>
        <v>8285838</v>
      </c>
      <c r="BT706" s="11">
        <f>BS706/S706</f>
        <v>0.82684197469610521</v>
      </c>
      <c r="BU706" s="14">
        <f>(BE706-AP706)*1/BT706-(BE706-AP706)</f>
        <v>219483.8277827783</v>
      </c>
      <c r="BV706" s="14">
        <f t="shared" si="53"/>
        <v>0.22061036221096639</v>
      </c>
      <c r="BW706" s="27">
        <f>(AR706+AV706+AY706+BB706)/S706</f>
        <v>0.12030326913324391</v>
      </c>
      <c r="BX706" s="13">
        <f>(AF706+AH706+AJ706+AL706+AN706)/N706</f>
        <v>314.44674467446742</v>
      </c>
      <c r="BY706" s="26">
        <f>BX706/K706</f>
        <v>0.12648702521096838</v>
      </c>
      <c r="BZ706" s="11">
        <f>AP706/BE706</f>
        <v>0.52592987631804755</v>
      </c>
      <c r="CA706" s="15">
        <f>-(BM706+BN706+BO706)/M706</f>
        <v>-12342.249233496999</v>
      </c>
      <c r="CB706" s="15">
        <f>BG706-CA706</f>
        <v>1017526.249233497</v>
      </c>
      <c r="CC706" s="18">
        <f t="shared" si="54"/>
        <v>0</v>
      </c>
      <c r="CD706" s="17">
        <f>(AF706/(AF706+AH706+AJ706))/(X706/(X706+Z706+AB706))</f>
        <v>1.8078853722844015</v>
      </c>
      <c r="CE706" s="19">
        <f>(AH706/(AF706+AH706+AJ706))/(Z706/(X706+Z706+AB706))</f>
        <v>1.1944471790584983</v>
      </c>
      <c r="CF706" s="18">
        <f>(AJ706/(AF706+AH706+AJ706))/(AB706/(X706+Z706+AB706))</f>
        <v>0.75937004634463434</v>
      </c>
      <c r="CG706">
        <f>AH706/Z706</f>
        <v>304.93004115226336</v>
      </c>
      <c r="CH706" s="11">
        <f>BB706/BE706</f>
        <v>0.15147250866334563</v>
      </c>
      <c r="CI706" s="14">
        <f>AY706/V706</f>
        <v>5099.8181383088786</v>
      </c>
      <c r="CJ706" s="14">
        <f>AV706/M706</f>
        <v>7824.9333333333334</v>
      </c>
      <c r="CK706" s="17">
        <f>N706/V706</f>
        <v>44.509164515055282</v>
      </c>
      <c r="CL706" s="17">
        <f>(AL706+AN706)/N706</f>
        <v>5.6174617461746177</v>
      </c>
      <c r="CM706" s="14">
        <f>AP706/AC706</f>
        <v>5.9999793584609664</v>
      </c>
    </row>
    <row r="707" spans="1:91" hidden="1" x14ac:dyDescent="0.2">
      <c r="A707">
        <v>552</v>
      </c>
      <c r="B707" s="2">
        <v>44866</v>
      </c>
      <c r="C707" s="3" t="s">
        <v>43</v>
      </c>
      <c r="D707" t="s">
        <v>38</v>
      </c>
      <c r="E707" s="3" t="s">
        <v>37</v>
      </c>
      <c r="F707" t="s">
        <v>38</v>
      </c>
      <c r="G707" t="str">
        <f>CONCATENATE(C707,E707)</f>
        <v>SFOLAX</v>
      </c>
      <c r="H707" t="s">
        <v>34</v>
      </c>
      <c r="I707">
        <f>U707/M707</f>
        <v>175.2</v>
      </c>
      <c r="J707" t="str">
        <f>_xlfn.CONCAT(C707,E707,H707)</f>
        <v>SFOLAX737-900</v>
      </c>
      <c r="K707" s="4">
        <v>337</v>
      </c>
      <c r="L707" s="4">
        <f>N707/M707</f>
        <v>157.91999999999999</v>
      </c>
      <c r="M707" s="4">
        <v>25</v>
      </c>
      <c r="N707" s="4">
        <v>3948</v>
      </c>
      <c r="O707" s="4">
        <f>P707/M707</f>
        <v>22.56</v>
      </c>
      <c r="P707" s="4">
        <v>564</v>
      </c>
      <c r="Q707" s="4">
        <v>1054</v>
      </c>
      <c r="R707" s="4">
        <v>2331</v>
      </c>
      <c r="S707" s="4">
        <f>U707*K707</f>
        <v>1476060</v>
      </c>
      <c r="T707" s="7">
        <f>N707/U707</f>
        <v>0.90136986301369859</v>
      </c>
      <c r="U707" s="4">
        <v>4380</v>
      </c>
      <c r="V707" s="4">
        <v>34.499134875084401</v>
      </c>
      <c r="W707" s="7">
        <f>P707/X707</f>
        <v>1</v>
      </c>
      <c r="X707" s="4">
        <v>564</v>
      </c>
      <c r="Y707" s="7">
        <f>Q707/Z707</f>
        <v>1</v>
      </c>
      <c r="Z707" s="4">
        <v>1054</v>
      </c>
      <c r="AA707" s="7">
        <f>R707/AB707</f>
        <v>0.84364820846905542</v>
      </c>
      <c r="AB707" s="4">
        <v>2763</v>
      </c>
      <c r="AC707" s="4">
        <v>3361</v>
      </c>
      <c r="AD707" s="4">
        <f>AP707/AC707</f>
        <v>4.999404939006248</v>
      </c>
      <c r="AE707" s="7">
        <f>AF707/(AF707+AH707+AJ707+AL707+AN707+AP707)</f>
        <v>0.2209826490159435</v>
      </c>
      <c r="AF707" s="4">
        <v>113045</v>
      </c>
      <c r="AG707" s="7">
        <f>AH707/(AF707+AH707+AJ707+AL707+AN707+AP707)</f>
        <v>0.23766703938571729</v>
      </c>
      <c r="AH707" s="4">
        <v>121580</v>
      </c>
      <c r="AI707" s="7">
        <f>AJ707/(AF707+AH707+AJ707+AL707+AN707+AP707)</f>
        <v>0.47661839563996905</v>
      </c>
      <c r="AJ707" s="4">
        <v>243817</v>
      </c>
      <c r="AK707" s="7">
        <f>AL707/(AF707+AH707+AJ707+AL707+AN707+AP707)</f>
        <v>2.7328386335024903E-2</v>
      </c>
      <c r="AL707" s="4">
        <v>13980</v>
      </c>
      <c r="AM707" s="7">
        <f>AN707/(AF707+AH707+AJ707+AL707+AN707+AP707)</f>
        <v>4.5566858760331223E-3</v>
      </c>
      <c r="AN707" s="4">
        <v>2331</v>
      </c>
      <c r="AO707" s="7">
        <f>AP707/(AF707+AH707+AJ707+AL707+AN707+AP707)</f>
        <v>3.2846843747312122E-2</v>
      </c>
      <c r="AP707" s="4">
        <v>16803</v>
      </c>
      <c r="AQ707" s="6">
        <f>AO707+AM707+AK707+AI707+AG707+AE707</f>
        <v>1</v>
      </c>
      <c r="AR707" s="4">
        <v>127045</v>
      </c>
      <c r="AS707" s="4">
        <f>AR707/M707</f>
        <v>5081.8</v>
      </c>
      <c r="AT707" s="4">
        <f>AR707/V707</f>
        <v>3682.556112204225</v>
      </c>
      <c r="AU707" s="7">
        <f>AR707/(AR707+AV707+AY707+BB707)</f>
        <v>0.28154266187401106</v>
      </c>
      <c r="AV707" s="4">
        <v>128369</v>
      </c>
      <c r="AW707" s="4">
        <f>AV707/M707</f>
        <v>5134.76</v>
      </c>
      <c r="AX707" s="7">
        <f>AV707/(AR707+AV707+AY707+BB707)</f>
        <v>0.28447675990479693</v>
      </c>
      <c r="AY707" s="4">
        <v>112968</v>
      </c>
      <c r="AZ707" s="4">
        <f>AY707/M707</f>
        <v>4518.72</v>
      </c>
      <c r="BA707" s="7">
        <f>AY707/(AR707+AV707+AY707+BB707)</f>
        <v>0.25034681747871451</v>
      </c>
      <c r="BB707" s="4">
        <v>82864</v>
      </c>
      <c r="BC707" s="11">
        <f>BB707/(AR707+AV707+AY707+BB707)</f>
        <v>0.1836337607424775</v>
      </c>
      <c r="BD707" s="9">
        <f>BC707+BA707+AX707+AU707</f>
        <v>1</v>
      </c>
      <c r="BE707" s="14">
        <f>(AF707+AH707+AJ707+AL707+AN707+AP707)</f>
        <v>511556</v>
      </c>
      <c r="BF707" s="14">
        <f t="shared" ref="BF707:BF770" si="55">-(AR707+AV707+AY707+BB707)</f>
        <v>-451246</v>
      </c>
      <c r="BG707" s="13">
        <f>(AF707+AH707+AJ707+AL707+AN707+AP707)-(AR707+AV707+AY707+BB707)</f>
        <v>60310</v>
      </c>
      <c r="BH707" s="13">
        <f t="shared" ref="BH707:BH770" si="56">IF(BG707&lt;0,1,0)</f>
        <v>0</v>
      </c>
      <c r="BI707" s="14">
        <f>AF707/W707</f>
        <v>113045</v>
      </c>
      <c r="BJ707" s="14">
        <f>AH707/Y707</f>
        <v>121580</v>
      </c>
      <c r="BK707" s="14">
        <f>AJ707/AA707</f>
        <v>289003.16216216213</v>
      </c>
      <c r="BL707" s="14">
        <f>BI707+BJ707+BK707</f>
        <v>523628.16216216213</v>
      </c>
      <c r="BM707" s="14">
        <f>(AF707/W707)-AF707</f>
        <v>0</v>
      </c>
      <c r="BN707" s="14">
        <f>AH707/Y707-AH707</f>
        <v>0</v>
      </c>
      <c r="BO707" s="14">
        <f>AJ707/AA707-AJ707</f>
        <v>45186.162162162131</v>
      </c>
      <c r="BP707" s="14">
        <f>BG707/S707</f>
        <v>4.08587726786174E-2</v>
      </c>
      <c r="BQ707" s="14">
        <f>(BG707-CA707)/S707</f>
        <v>4.2083280142058241E-2</v>
      </c>
      <c r="BR707" s="27">
        <f>BQ707-BP707</f>
        <v>1.2245074634408409E-3</v>
      </c>
      <c r="BS707" s="28">
        <f t="shared" ref="BS707:BS770" si="57">N707*K707</f>
        <v>1330476</v>
      </c>
      <c r="BT707" s="11">
        <f>BS707/S707</f>
        <v>0.90136986301369859</v>
      </c>
      <c r="BU707" s="14">
        <f>(BE707-AP707)*1/BT707-(BE707-AP707)</f>
        <v>54137.106382978731</v>
      </c>
      <c r="BV707" s="14">
        <f t="shared" ref="BV707:BV770" si="58">BE707/S707</f>
        <v>0.34656856767340083</v>
      </c>
      <c r="BW707" s="27">
        <f>(AR707+AV707+AY707+BB707)/S707</f>
        <v>0.3057097949947834</v>
      </c>
      <c r="BX707" s="13">
        <f>(AF707+AH707+AJ707+AL707+AN707)/N707</f>
        <v>125.31737588652483</v>
      </c>
      <c r="BY707" s="26">
        <f>BX707/K707</f>
        <v>0.37186164951491046</v>
      </c>
      <c r="BZ707" s="11">
        <f>AP707/BE707</f>
        <v>3.2846843747312122E-2</v>
      </c>
      <c r="CA707" s="15">
        <f>-(BM707+BN707+BO707)/M707</f>
        <v>-1807.4464864864851</v>
      </c>
      <c r="CB707" s="15">
        <f>BG707-CA707</f>
        <v>62117.446486486486</v>
      </c>
      <c r="CC707" s="18">
        <f t="shared" ref="CC707:CC770" si="59">IF(CB707&lt;0,1,0)</f>
        <v>0</v>
      </c>
      <c r="CD707" s="17">
        <f>(AF707/(AF707+AH707+AJ707))/(X707/(X707+Z707+AB707))</f>
        <v>1.835338649139564</v>
      </c>
      <c r="CE707" s="19">
        <f>(AH707/(AF707+AH707+AJ707))/(Z707/(X707+Z707+AB707))</f>
        <v>1.0562469896061353</v>
      </c>
      <c r="CF707" s="18">
        <f>(AJ707/(AF707+AH707+AJ707))/(AB707/(X707+Z707+AB707))</f>
        <v>0.80802919827738673</v>
      </c>
      <c r="CG707">
        <f>AH707/Z707</f>
        <v>115.35104364326375</v>
      </c>
      <c r="CH707" s="11">
        <f>BB707/BE707</f>
        <v>0.1619842206913808</v>
      </c>
      <c r="CI707" s="14">
        <f>AY707/V707</f>
        <v>3274.516894671076</v>
      </c>
      <c r="CJ707" s="14">
        <f>AV707/M707</f>
        <v>5134.76</v>
      </c>
      <c r="CK707" s="17">
        <f>N707/V707</f>
        <v>114.43765225693478</v>
      </c>
      <c r="CL707" s="17">
        <f>(AL707+AN707)/N707</f>
        <v>4.1314589665653498</v>
      </c>
      <c r="CM707" s="14">
        <f>AP707/AC707</f>
        <v>4.999404939006248</v>
      </c>
    </row>
    <row r="708" spans="1:91" hidden="1" x14ac:dyDescent="0.2">
      <c r="A708">
        <v>513</v>
      </c>
      <c r="B708" s="2">
        <v>44866</v>
      </c>
      <c r="C708" s="3" t="s">
        <v>41</v>
      </c>
      <c r="D708" t="s">
        <v>42</v>
      </c>
      <c r="E708" s="3" t="s">
        <v>32</v>
      </c>
      <c r="F708" t="s">
        <v>33</v>
      </c>
      <c r="G708" t="str">
        <f>CONCATENATE(C708,E708)</f>
        <v>SEAHNL</v>
      </c>
      <c r="H708" t="s">
        <v>31</v>
      </c>
      <c r="I708">
        <f>U708/M708</f>
        <v>159</v>
      </c>
      <c r="J708" t="str">
        <f>_xlfn.CONCAT(C708,E708,H708)</f>
        <v>SEAHNL737-800</v>
      </c>
      <c r="K708" s="4">
        <v>2677</v>
      </c>
      <c r="L708" s="4">
        <f>N708/M708</f>
        <v>142.80000000000001</v>
      </c>
      <c r="M708" s="4">
        <v>10</v>
      </c>
      <c r="N708" s="4">
        <v>1428</v>
      </c>
      <c r="O708" s="4">
        <f>P708/M708</f>
        <v>21</v>
      </c>
      <c r="P708" s="4">
        <v>210</v>
      </c>
      <c r="Q708" s="4">
        <v>400</v>
      </c>
      <c r="R708" s="4">
        <v>818</v>
      </c>
      <c r="S708" s="4">
        <f>U708*K708</f>
        <v>4256430</v>
      </c>
      <c r="T708" s="7">
        <f>N708/U708</f>
        <v>0.89811320754716983</v>
      </c>
      <c r="U708" s="4">
        <v>1590</v>
      </c>
      <c r="V708" s="4">
        <v>61.239100441501108</v>
      </c>
      <c r="W708" s="7">
        <f>P708/X708</f>
        <v>1</v>
      </c>
      <c r="X708" s="4">
        <v>210</v>
      </c>
      <c r="Y708" s="7">
        <f>Q708/Z708</f>
        <v>1</v>
      </c>
      <c r="Z708" s="4">
        <v>400</v>
      </c>
      <c r="AA708" s="7">
        <f>R708/AB708</f>
        <v>0.83469387755102042</v>
      </c>
      <c r="AB708" s="4">
        <v>980</v>
      </c>
      <c r="AC708" s="4">
        <v>1819</v>
      </c>
      <c r="AD708" s="4">
        <f>AP708/AC708</f>
        <v>5</v>
      </c>
      <c r="AE708" s="7">
        <f>AF708/(AF708+AH708+AJ708+AL708+AN708+AP708)</f>
        <v>0.24274402473293441</v>
      </c>
      <c r="AF708" s="4">
        <v>132772</v>
      </c>
      <c r="AG708" s="7">
        <f>AH708/(AF708+AH708+AJ708+AL708+AN708+AP708)</f>
        <v>0.24436022180659386</v>
      </c>
      <c r="AH708" s="4">
        <v>133656</v>
      </c>
      <c r="AI708" s="7">
        <f>AJ708/(AF708+AH708+AJ708+AL708+AN708+AP708)</f>
        <v>0.47982587487636275</v>
      </c>
      <c r="AJ708" s="4">
        <v>262447</v>
      </c>
      <c r="AK708" s="7">
        <f>AL708/(AF708+AH708+AJ708+AL708+AN708+AP708)</f>
        <v>8.9676998261308347E-3</v>
      </c>
      <c r="AL708" s="4">
        <v>4905</v>
      </c>
      <c r="AM708" s="7">
        <f>AN708/(AF708+AH708+AJ708+AL708+AN708+AP708)</f>
        <v>7.4739973270586861E-3</v>
      </c>
      <c r="AN708" s="4">
        <v>4088</v>
      </c>
      <c r="AO708" s="7">
        <f>AP708/(AF708+AH708+AJ708+AL708+AN708+AP708)</f>
        <v>1.6628181430919459E-2</v>
      </c>
      <c r="AP708" s="4">
        <v>9095</v>
      </c>
      <c r="AQ708" s="6">
        <f>AO708+AM708+AK708+AI708+AG708+AE708</f>
        <v>1</v>
      </c>
      <c r="AR708" s="4">
        <v>225516</v>
      </c>
      <c r="AS708" s="4">
        <f>AR708/M708</f>
        <v>22551.599999999999</v>
      </c>
      <c r="AT708" s="4">
        <f>AR708/V708</f>
        <v>3682.5491944550204</v>
      </c>
      <c r="AU708" s="7">
        <f>AR708/(AR708+AV708+AY708+BB708)</f>
        <v>0.36051987914248718</v>
      </c>
      <c r="AV708" s="4">
        <v>52395</v>
      </c>
      <c r="AW708" s="4">
        <f>AV708/M708</f>
        <v>5239.5</v>
      </c>
      <c r="AX708" s="7">
        <f>AV708/(AR708+AV708+AY708+BB708)</f>
        <v>8.3760970696849069E-2</v>
      </c>
      <c r="AY708" s="4">
        <v>200528</v>
      </c>
      <c r="AZ708" s="4">
        <f>AY708/M708</f>
        <v>20052.8</v>
      </c>
      <c r="BA708" s="7">
        <f>AY708/(AR708+AV708+AY708+BB708)</f>
        <v>0.32057295413489362</v>
      </c>
      <c r="BB708" s="4">
        <v>147091</v>
      </c>
      <c r="BC708" s="11">
        <f>BB708/(AR708+AV708+AY708+BB708)</f>
        <v>0.23514619602577014</v>
      </c>
      <c r="BD708" s="9">
        <f>BC708+BA708+AX708+AU708</f>
        <v>1</v>
      </c>
      <c r="BE708" s="14">
        <f>(AF708+AH708+AJ708+AL708+AN708+AP708)</f>
        <v>546963</v>
      </c>
      <c r="BF708" s="14">
        <f t="shared" si="55"/>
        <v>-625530</v>
      </c>
      <c r="BG708" s="13">
        <f>(AF708+AH708+AJ708+AL708+AN708+AP708)-(AR708+AV708+AY708+BB708)</f>
        <v>-78567</v>
      </c>
      <c r="BH708" s="13">
        <f t="shared" si="56"/>
        <v>1</v>
      </c>
      <c r="BI708" s="14">
        <f>AF708/W708</f>
        <v>132772</v>
      </c>
      <c r="BJ708" s="14">
        <f>AH708/Y708</f>
        <v>133656</v>
      </c>
      <c r="BK708" s="14">
        <f>AJ708/AA708</f>
        <v>314423.05623471882</v>
      </c>
      <c r="BL708" s="14">
        <f>BI708+BJ708+BK708</f>
        <v>580851.05623471877</v>
      </c>
      <c r="BM708" s="14">
        <f>(AF708/W708)-AF708</f>
        <v>0</v>
      </c>
      <c r="BN708" s="14">
        <f>AH708/Y708-AH708</f>
        <v>0</v>
      </c>
      <c r="BO708" s="14">
        <f>AJ708/AA708-AJ708</f>
        <v>51976.056234718824</v>
      </c>
      <c r="BP708" s="14">
        <f>BG708/S708</f>
        <v>-1.8458426427781029E-2</v>
      </c>
      <c r="BQ708" s="14">
        <f>(BG708-CA708)/S708</f>
        <v>-1.7237307879262226E-2</v>
      </c>
      <c r="BR708" s="27">
        <f>BQ708-BP708</f>
        <v>1.2211185485188035E-3</v>
      </c>
      <c r="BS708" s="28">
        <f t="shared" si="57"/>
        <v>3822756</v>
      </c>
      <c r="BT708" s="11">
        <f>BS708/S708</f>
        <v>0.89811320754716983</v>
      </c>
      <c r="BU708" s="14">
        <f>(BE708-AP708)*1/BT708-(BE708-AP708)</f>
        <v>61018.638655462186</v>
      </c>
      <c r="BV708" s="14">
        <f t="shared" si="58"/>
        <v>0.12850275935467045</v>
      </c>
      <c r="BW708" s="27">
        <f>(AR708+AV708+AY708+BB708)/S708</f>
        <v>0.14696118578245149</v>
      </c>
      <c r="BX708" s="13">
        <f>(AF708+AH708+AJ708+AL708+AN708)/N708</f>
        <v>376.65826330532212</v>
      </c>
      <c r="BY708" s="26">
        <f>BX708/K708</f>
        <v>0.14070162992354207</v>
      </c>
      <c r="BZ708" s="11">
        <f>AP708/BE708</f>
        <v>1.6628181430919459E-2</v>
      </c>
      <c r="CA708" s="15">
        <f>-(BM708+BN708+BO708)/M708</f>
        <v>-5197.6056234718826</v>
      </c>
      <c r="CB708" s="15">
        <f>BG708-CA708</f>
        <v>-73369.394376528115</v>
      </c>
      <c r="CC708" s="18">
        <f t="shared" si="59"/>
        <v>1</v>
      </c>
      <c r="CD708" s="17">
        <f>(AF708/(AF708+AH708+AJ708))/(X708/(X708+Z708+AB708))</f>
        <v>1.9007775264206368</v>
      </c>
      <c r="CE708" s="19">
        <f>(AH708/(AF708+AH708+AJ708))/(Z708/(X708+Z708+AB708))</f>
        <v>1.0045523044197588</v>
      </c>
      <c r="CF708" s="18">
        <f>(AJ708/(AF708+AH708+AJ708))/(AB708/(X708+Z708+AB708))</f>
        <v>0.80511816090179866</v>
      </c>
      <c r="CG708">
        <f>AH708/Z708</f>
        <v>334.14</v>
      </c>
      <c r="CH708" s="11">
        <f>BB708/BE708</f>
        <v>0.2689231264271989</v>
      </c>
      <c r="CI708" s="14">
        <f>AY708/V708</f>
        <v>3274.5092359995583</v>
      </c>
      <c r="CJ708" s="14">
        <f>AV708/M708</f>
        <v>5239.5</v>
      </c>
      <c r="CK708" s="17">
        <f>N708/V708</f>
        <v>23.318435275908445</v>
      </c>
      <c r="CL708" s="17">
        <f>(AL708+AN708)/N708</f>
        <v>6.2976190476190474</v>
      </c>
      <c r="CM708" s="14">
        <f>AP708/AC708</f>
        <v>5</v>
      </c>
    </row>
    <row r="709" spans="1:91" hidden="1" x14ac:dyDescent="0.2">
      <c r="A709">
        <v>531</v>
      </c>
      <c r="B709" s="2">
        <v>44866</v>
      </c>
      <c r="C709" s="3" t="s">
        <v>41</v>
      </c>
      <c r="D709" t="s">
        <v>42</v>
      </c>
      <c r="E709" s="3" t="s">
        <v>52</v>
      </c>
      <c r="F709" t="s">
        <v>33</v>
      </c>
      <c r="G709" t="str">
        <f>CONCATENATE(C709,E709)</f>
        <v>SEAOGG</v>
      </c>
      <c r="H709" t="s">
        <v>48</v>
      </c>
      <c r="I709">
        <f>U709/M709</f>
        <v>193.83333333333334</v>
      </c>
      <c r="J709" t="str">
        <f>_xlfn.CONCAT(C709,E709,H709)</f>
        <v>SEAOGGA321</v>
      </c>
      <c r="K709" s="4">
        <v>2640</v>
      </c>
      <c r="L709" s="4">
        <f>N709/M709</f>
        <v>165.41666666666666</v>
      </c>
      <c r="M709" s="4">
        <v>12</v>
      </c>
      <c r="N709" s="4">
        <v>1985</v>
      </c>
      <c r="O709" s="4">
        <f>P709/M709</f>
        <v>21.333333333333332</v>
      </c>
      <c r="P709" s="4">
        <v>256</v>
      </c>
      <c r="Q709" s="4">
        <v>481</v>
      </c>
      <c r="R709" s="4">
        <v>1248</v>
      </c>
      <c r="S709" s="4">
        <f>U709*K709</f>
        <v>6140640</v>
      </c>
      <c r="T709" s="7">
        <f>N709/U709</f>
        <v>0.85339638865004297</v>
      </c>
      <c r="U709" s="4">
        <v>2326</v>
      </c>
      <c r="V709" s="4">
        <v>73.667331670822946</v>
      </c>
      <c r="W709" s="7">
        <f>P709/X709</f>
        <v>0.85333333333333339</v>
      </c>
      <c r="X709" s="4">
        <v>300</v>
      </c>
      <c r="Y709" s="7">
        <f>Q709/Z709</f>
        <v>0.8528368794326241</v>
      </c>
      <c r="Z709" s="4">
        <v>564</v>
      </c>
      <c r="AA709" s="7">
        <f>R709/AB709</f>
        <v>0.853625170998632</v>
      </c>
      <c r="AB709" s="4">
        <v>1462</v>
      </c>
      <c r="AC709" s="4">
        <v>4539</v>
      </c>
      <c r="AD709" s="4">
        <f>AP709/AC709</f>
        <v>4.9995593743115228</v>
      </c>
      <c r="AE709" s="7">
        <f>AF709/(AF709+AH709+AJ709+AL709+AN709+AP709)</f>
        <v>0.18473765233426595</v>
      </c>
      <c r="AF709" s="4">
        <v>101883</v>
      </c>
      <c r="AG709" s="7">
        <f>AH709/(AF709+AH709+AJ709+AL709+AN709+AP709)</f>
        <v>0.22764600608158461</v>
      </c>
      <c r="AH709" s="4">
        <v>125547</v>
      </c>
      <c r="AI709" s="7">
        <f>AJ709/(AF709+AH709+AJ709+AL709+AN709+AP709)</f>
        <v>0.52610965347297645</v>
      </c>
      <c r="AJ709" s="4">
        <v>290150</v>
      </c>
      <c r="AK709" s="7">
        <f>AL709/(AF709+AH709+AJ709+AL709+AN709+AP709)</f>
        <v>1.3572051546597377E-2</v>
      </c>
      <c r="AL709" s="4">
        <v>7485</v>
      </c>
      <c r="AM709" s="7">
        <f>AN709/(AF709+AH709+AJ709+AL709+AN709+AP709)</f>
        <v>6.786932389968468E-3</v>
      </c>
      <c r="AN709" s="4">
        <v>3743</v>
      </c>
      <c r="AO709" s="7">
        <f>AP709/(AF709+AH709+AJ709+AL709+AN709+AP709)</f>
        <v>4.1147704174607121E-2</v>
      </c>
      <c r="AP709" s="4">
        <v>22693</v>
      </c>
      <c r="AQ709" s="6">
        <f>AO709+AM709+AK709+AI709+AG709+AE709</f>
        <v>1</v>
      </c>
      <c r="AR709" s="4">
        <v>283676</v>
      </c>
      <c r="AS709" s="4">
        <f>AR709/M709</f>
        <v>23639.666666666668</v>
      </c>
      <c r="AT709" s="4">
        <f>AR709/V709</f>
        <v>3850.7706681651689</v>
      </c>
      <c r="AU709" s="7">
        <f>AR709/(AR709+AV709+AY709+BB709)</f>
        <v>0.34992395263723375</v>
      </c>
      <c r="AV709" s="4">
        <v>74524</v>
      </c>
      <c r="AW709" s="4">
        <f>AV709/M709</f>
        <v>6210.333333333333</v>
      </c>
      <c r="AX709" s="7">
        <f>AV709/(AR709+AV709+AY709+BB709)</f>
        <v>9.1927877741991584E-2</v>
      </c>
      <c r="AY709" s="4">
        <v>274722</v>
      </c>
      <c r="AZ709" s="4">
        <f>AY709/M709</f>
        <v>22893.5</v>
      </c>
      <c r="BA709" s="7">
        <f>AY709/(AR709+AV709+AY709+BB709)</f>
        <v>0.33887889041161789</v>
      </c>
      <c r="BB709" s="4">
        <v>177757</v>
      </c>
      <c r="BC709" s="11">
        <f>BB709/(AR709+AV709+AY709+BB709)</f>
        <v>0.21926927920915676</v>
      </c>
      <c r="BD709" s="9">
        <f>BC709+BA709+AX709+AU709</f>
        <v>1</v>
      </c>
      <c r="BE709" s="14">
        <f>(AF709+AH709+AJ709+AL709+AN709+AP709)</f>
        <v>551501</v>
      </c>
      <c r="BF709" s="14">
        <f t="shared" si="55"/>
        <v>-810679</v>
      </c>
      <c r="BG709" s="13">
        <f>(AF709+AH709+AJ709+AL709+AN709+AP709)-(AR709+AV709+AY709+BB709)</f>
        <v>-259178</v>
      </c>
      <c r="BH709" s="13">
        <f t="shared" si="56"/>
        <v>1</v>
      </c>
      <c r="BI709" s="14">
        <f>AF709/W709</f>
        <v>119394.14062499999</v>
      </c>
      <c r="BJ709" s="14">
        <f>AH709/Y709</f>
        <v>147211.03534303536</v>
      </c>
      <c r="BK709" s="14">
        <f>AJ709/AA709</f>
        <v>339903.28525641025</v>
      </c>
      <c r="BL709" s="14">
        <f>BI709+BJ709+BK709</f>
        <v>606508.46122444561</v>
      </c>
      <c r="BM709" s="14">
        <f>(AF709/W709)-AF709</f>
        <v>17511.140624999985</v>
      </c>
      <c r="BN709" s="14">
        <f>AH709/Y709-AH709</f>
        <v>21664.035343035357</v>
      </c>
      <c r="BO709" s="14">
        <f>AJ709/AA709-AJ709</f>
        <v>49753.28525641025</v>
      </c>
      <c r="BP709" s="14">
        <f>BG709/S709</f>
        <v>-4.2207001224628053E-2</v>
      </c>
      <c r="BQ709" s="14">
        <f>(BG709-CA709)/S709</f>
        <v>-4.1000171789579404E-2</v>
      </c>
      <c r="BR709" s="27">
        <f>BQ709-BP709</f>
        <v>1.2068294350486494E-3</v>
      </c>
      <c r="BS709" s="28">
        <f t="shared" si="57"/>
        <v>5240400</v>
      </c>
      <c r="BT709" s="11">
        <f>BS709/S709</f>
        <v>0.85339638865004297</v>
      </c>
      <c r="BU709" s="14">
        <f>(BE709-AP709)*1/BT709-(BE709-AP709)</f>
        <v>90843.08715365245</v>
      </c>
      <c r="BV709" s="14">
        <f t="shared" si="58"/>
        <v>8.9811648297245888E-2</v>
      </c>
      <c r="BW709" s="27">
        <f>(AR709+AV709+AY709+BB709)/S709</f>
        <v>0.13201864952187395</v>
      </c>
      <c r="BX709" s="13">
        <f>(AF709+AH709+AJ709+AL709+AN709)/N709</f>
        <v>266.4020151133501</v>
      </c>
      <c r="BY709" s="26">
        <f>BX709/K709</f>
        <v>0.10090985420960231</v>
      </c>
      <c r="BZ709" s="11">
        <f>AP709/BE709</f>
        <v>4.1147704174607121E-2</v>
      </c>
      <c r="CA709" s="15">
        <f>-(BM709+BN709+BO709)/M709</f>
        <v>-7410.7051020371327</v>
      </c>
      <c r="CB709" s="15">
        <f>BG709-CA709</f>
        <v>-251767.29489796286</v>
      </c>
      <c r="CC709" s="18">
        <f t="shared" si="59"/>
        <v>1</v>
      </c>
      <c r="CD709" s="17">
        <f>(AF709/(AF709+AH709+AJ709))/(X709/(X709+Z709+AB709))</f>
        <v>1.5262043742030218</v>
      </c>
      <c r="CE709" s="19">
        <f>(AH709/(AF709+AH709+AJ709))/(Z709/(X709+Z709+AB709))</f>
        <v>1.0003672368872156</v>
      </c>
      <c r="CF709" s="18">
        <f>(AJ709/(AF709+AH709+AJ709))/(AB709/(X709+Z709+AB709))</f>
        <v>0.89188205617968785</v>
      </c>
      <c r="CG709">
        <f>AH709/Z709</f>
        <v>222.60106382978722</v>
      </c>
      <c r="CH709" s="11">
        <f>BB709/BE709</f>
        <v>0.32231491873994789</v>
      </c>
      <c r="CI709" s="14">
        <f>AY709/V709</f>
        <v>3729.2242540774391</v>
      </c>
      <c r="CJ709" s="14">
        <f>AV709/M709</f>
        <v>6210.333333333333</v>
      </c>
      <c r="CK709" s="17">
        <f>N709/V709</f>
        <v>26.945458115271862</v>
      </c>
      <c r="CL709" s="17">
        <f>(AL709+AN709)/N709</f>
        <v>5.6564231738035264</v>
      </c>
      <c r="CM709" s="14">
        <f>AP709/AC709</f>
        <v>4.9995593743115228</v>
      </c>
    </row>
    <row r="710" spans="1:91" hidden="1" x14ac:dyDescent="0.2">
      <c r="A710">
        <v>1121</v>
      </c>
      <c r="B710" s="2">
        <v>45231</v>
      </c>
      <c r="C710" s="3" t="s">
        <v>52</v>
      </c>
      <c r="D710" t="s">
        <v>33</v>
      </c>
      <c r="E710" s="3" t="s">
        <v>37</v>
      </c>
      <c r="F710" t="s">
        <v>38</v>
      </c>
      <c r="G710" t="str">
        <f>CONCATENATE(C710,E710)</f>
        <v>OGGLAX</v>
      </c>
      <c r="H710" t="s">
        <v>48</v>
      </c>
      <c r="I710">
        <f>U710/M710</f>
        <v>194.93333333333334</v>
      </c>
      <c r="J710" t="str">
        <f>_xlfn.CONCAT(C710,E710,H710)</f>
        <v>OGGLAXA321</v>
      </c>
      <c r="K710" s="4">
        <v>2486</v>
      </c>
      <c r="L710" s="4">
        <f>N710/M710</f>
        <v>143.1</v>
      </c>
      <c r="M710" s="4">
        <v>30</v>
      </c>
      <c r="N710" s="4">
        <v>4293</v>
      </c>
      <c r="O710" s="4">
        <f>P710/M710</f>
        <v>16.833333333333332</v>
      </c>
      <c r="P710" s="4">
        <v>505</v>
      </c>
      <c r="Q710" s="4">
        <v>950</v>
      </c>
      <c r="R710" s="4">
        <v>2838</v>
      </c>
      <c r="S710" s="4">
        <f>U710*K710</f>
        <v>14538128</v>
      </c>
      <c r="T710" s="7">
        <f>N710/U710</f>
        <v>0.73409712722298226</v>
      </c>
      <c r="U710" s="4">
        <v>5848</v>
      </c>
      <c r="V710" s="4">
        <v>154.93128536782538</v>
      </c>
      <c r="W710" s="7">
        <f>P710/X710</f>
        <v>0.67333333333333334</v>
      </c>
      <c r="X710" s="4">
        <v>750</v>
      </c>
      <c r="Y710" s="7">
        <f>Q710/Z710</f>
        <v>0.67375886524822692</v>
      </c>
      <c r="Z710" s="4">
        <v>1410</v>
      </c>
      <c r="AA710" s="7">
        <f>R710/AB710</f>
        <v>0.7695227765726681</v>
      </c>
      <c r="AB710" s="4">
        <v>3688</v>
      </c>
      <c r="AC710" s="4">
        <v>8263</v>
      </c>
      <c r="AD710" s="4">
        <f>AP710/AC710</f>
        <v>5.9996369357376258</v>
      </c>
      <c r="AE710" s="7">
        <f>AF710/(AF710+AH710+AJ710+AL710+AN710+AP710)</f>
        <v>0.18187387692738091</v>
      </c>
      <c r="AF710" s="4">
        <v>270445</v>
      </c>
      <c r="AG710" s="7">
        <f>AH710/(AF710+AH710+AJ710+AL710+AN710+AP710)</f>
        <v>0.20517528002840635</v>
      </c>
      <c r="AH710" s="4">
        <v>305094</v>
      </c>
      <c r="AI710" s="7">
        <f>AJ710/(AF710+AH710+AJ710+AL710+AN710+AP710)</f>
        <v>0.55480258131852755</v>
      </c>
      <c r="AJ710" s="4">
        <v>824987</v>
      </c>
      <c r="AK710" s="7">
        <f>AL710/(AF710+AH710+AJ710+AL710+AN710+AP710)</f>
        <v>1.3357839181380936E-2</v>
      </c>
      <c r="AL710" s="4">
        <v>19863</v>
      </c>
      <c r="AM710" s="7">
        <f>AN710/(AF710+AH710+AJ710+AL710+AN710+AP710)</f>
        <v>1.1451305723231867E-2</v>
      </c>
      <c r="AN710" s="4">
        <v>17028</v>
      </c>
      <c r="AO710" s="7">
        <f>AP710/(AF710+AH710+AJ710+AL710+AN710+AP710)</f>
        <v>3.3339116821072337E-2</v>
      </c>
      <c r="AP710" s="4">
        <v>49575</v>
      </c>
      <c r="AQ710" s="6">
        <f>AO710+AM710+AK710+AI710+AG710+AE710</f>
        <v>0.99999999999999989</v>
      </c>
      <c r="AR710" s="4">
        <v>700136</v>
      </c>
      <c r="AS710" s="4">
        <f>AR710/M710</f>
        <v>23337.866666666665</v>
      </c>
      <c r="AT710" s="4">
        <f>AR710/V710</f>
        <v>4519.0098199843469</v>
      </c>
      <c r="AU710" s="7">
        <f>AR710/(AR710+AV710+AY710+BB710)</f>
        <v>0.39115709728422099</v>
      </c>
      <c r="AV710" s="4">
        <v>208607</v>
      </c>
      <c r="AW710" s="4">
        <f>AV710/M710</f>
        <v>6953.5666666666666</v>
      </c>
      <c r="AX710" s="7">
        <f>AV710/(AR710+AV710+AY710+BB710)</f>
        <v>0.11654608332262516</v>
      </c>
      <c r="AY710" s="4">
        <v>403293</v>
      </c>
      <c r="AZ710" s="4">
        <f>AY710/M710</f>
        <v>13443.1</v>
      </c>
      <c r="BA710" s="7">
        <f>AY710/(AR710+AV710+AY710+BB710)</f>
        <v>0.2253146806264002</v>
      </c>
      <c r="BB710" s="4">
        <v>477874</v>
      </c>
      <c r="BC710" s="11">
        <f>BB710/(AR710+AV710+AY710+BB710)</f>
        <v>0.26698213876675364</v>
      </c>
      <c r="BD710" s="9">
        <f>BC710+BA710+AX710+AU710</f>
        <v>1</v>
      </c>
      <c r="BE710" s="14">
        <f>(AF710+AH710+AJ710+AL710+AN710+AP710)</f>
        <v>1486992</v>
      </c>
      <c r="BF710" s="14">
        <f t="shared" si="55"/>
        <v>-1789910</v>
      </c>
      <c r="BG710" s="13">
        <f>(AF710+AH710+AJ710+AL710+AN710+AP710)-(AR710+AV710+AY710+BB710)</f>
        <v>-302918</v>
      </c>
      <c r="BH710" s="13">
        <f t="shared" si="56"/>
        <v>1</v>
      </c>
      <c r="BI710" s="14">
        <f>AF710/W710</f>
        <v>401650.99009900988</v>
      </c>
      <c r="BJ710" s="14">
        <f>AH710/Y710</f>
        <v>452823.72631578951</v>
      </c>
      <c r="BK710" s="14">
        <f>AJ710/AA710</f>
        <v>1072076.1296687808</v>
      </c>
      <c r="BL710" s="14">
        <f>BI710+BJ710+BK710</f>
        <v>1926550.8460835803</v>
      </c>
      <c r="BM710" s="14">
        <f>(AF710/W710)-AF710</f>
        <v>131205.99009900988</v>
      </c>
      <c r="BN710" s="14">
        <f>AH710/Y710-AH710</f>
        <v>147729.72631578951</v>
      </c>
      <c r="BO710" s="14">
        <f>AJ710/AA710-AJ710</f>
        <v>247089.12966878084</v>
      </c>
      <c r="BP710" s="14">
        <f>BG710/S710</f>
        <v>-2.0836107647422008E-2</v>
      </c>
      <c r="BQ710" s="14">
        <f>(BG710-CA710)/S710</f>
        <v>-1.9630026538759369E-2</v>
      </c>
      <c r="BR710" s="27">
        <f>BQ710-BP710</f>
        <v>1.2060811086626391E-3</v>
      </c>
      <c r="BS710" s="28">
        <f t="shared" si="57"/>
        <v>10672398</v>
      </c>
      <c r="BT710" s="11">
        <f>BS710/S710</f>
        <v>0.73409712722298226</v>
      </c>
      <c r="BU710" s="14">
        <f>(BE710-AP710)*1/BT710-(BE710-AP710)</f>
        <v>520657.6834381551</v>
      </c>
      <c r="BV710" s="14">
        <f t="shared" si="58"/>
        <v>0.10228221955398935</v>
      </c>
      <c r="BW710" s="27">
        <f>(AR710+AV710+AY710+BB710)/S710</f>
        <v>0.12311832720141135</v>
      </c>
      <c r="BX710" s="13">
        <f>(AF710+AH710+AJ710+AL710+AN710)/N710</f>
        <v>334.82809224318657</v>
      </c>
      <c r="BY710" s="26">
        <f>BX710/K710</f>
        <v>0.13468547556041294</v>
      </c>
      <c r="BZ710" s="11">
        <f>AP710/BE710</f>
        <v>3.3339116821072337E-2</v>
      </c>
      <c r="CA710" s="15">
        <f>-(BM710+BN710+BO710)/M710</f>
        <v>-17534.161536119344</v>
      </c>
      <c r="CB710" s="15">
        <f>BG710-CA710</f>
        <v>-285383.83846388065</v>
      </c>
      <c r="CC710" s="18">
        <f t="shared" si="59"/>
        <v>1</v>
      </c>
      <c r="CD710" s="17">
        <f>(AF710/(AF710+AH710+AJ710))/(X710/(X710+Z710+AB710))</f>
        <v>1.5056841596181245</v>
      </c>
      <c r="CE710" s="19">
        <f>(AH710/(AF710+AH710+AJ710))/(Z710/(X710+Z710+AB710))</f>
        <v>0.90350537902765471</v>
      </c>
      <c r="CF710" s="18">
        <f>(AJ710/(AF710+AH710+AJ710))/(AB710/(X710+Z710+AB710))</f>
        <v>0.93405485245591469</v>
      </c>
      <c r="CG710">
        <f>AH710/Z710</f>
        <v>216.37872340425531</v>
      </c>
      <c r="CH710" s="11">
        <f>BB710/BE710</f>
        <v>0.32136958369648255</v>
      </c>
      <c r="CI710" s="14">
        <f>AY710/V710</f>
        <v>2603.0443047221497</v>
      </c>
      <c r="CJ710" s="14">
        <f>AV710/M710</f>
        <v>6953.5666666666666</v>
      </c>
      <c r="CK710" s="17">
        <f>N710/V710</f>
        <v>27.709058178972086</v>
      </c>
      <c r="CL710" s="17">
        <f>(AL710+AN710)/N710</f>
        <v>8.5932914046121596</v>
      </c>
      <c r="CM710" s="14">
        <f>AP710/AC710</f>
        <v>5.9996369357376258</v>
      </c>
    </row>
    <row r="711" spans="1:91" hidden="1" x14ac:dyDescent="0.2">
      <c r="A711">
        <v>424</v>
      </c>
      <c r="B711" s="2">
        <v>44866</v>
      </c>
      <c r="C711" s="3" t="s">
        <v>46</v>
      </c>
      <c r="D711" t="s">
        <v>42</v>
      </c>
      <c r="E711" s="3" t="s">
        <v>43</v>
      </c>
      <c r="F711" t="s">
        <v>38</v>
      </c>
      <c r="G711" t="str">
        <f>CONCATENATE(C711,E711)</f>
        <v>GEGSFO</v>
      </c>
      <c r="H711" t="s">
        <v>40</v>
      </c>
      <c r="I711">
        <f>U711/M711</f>
        <v>73.625</v>
      </c>
      <c r="J711" t="str">
        <f>_xlfn.CONCAT(C711,E711,H711)</f>
        <v>GEGSFOE175</v>
      </c>
      <c r="K711" s="4">
        <v>732</v>
      </c>
      <c r="L711" s="4">
        <f>N711/M711</f>
        <v>65.125</v>
      </c>
      <c r="M711" s="4">
        <v>16</v>
      </c>
      <c r="N711" s="4">
        <v>1042</v>
      </c>
      <c r="O711" s="4">
        <f>P711/M711</f>
        <v>9.6875</v>
      </c>
      <c r="P711" s="4">
        <v>155</v>
      </c>
      <c r="Q711" s="4">
        <v>279</v>
      </c>
      <c r="R711" s="4">
        <v>608</v>
      </c>
      <c r="S711" s="4">
        <f>U711*K711</f>
        <v>862296</v>
      </c>
      <c r="T711" s="7">
        <f>N711/U711</f>
        <v>0.88455008488964348</v>
      </c>
      <c r="U711" s="4">
        <v>1178</v>
      </c>
      <c r="V711" s="4">
        <v>34.31877416860015</v>
      </c>
      <c r="W711" s="7">
        <f>P711/X711</f>
        <v>1</v>
      </c>
      <c r="X711" s="4">
        <v>155</v>
      </c>
      <c r="Y711" s="7">
        <f>Q711/Z711</f>
        <v>1</v>
      </c>
      <c r="Z711" s="4">
        <v>279</v>
      </c>
      <c r="AA711" s="7">
        <f>R711/AB711</f>
        <v>0.81720430107526887</v>
      </c>
      <c r="AB711" s="4">
        <v>744</v>
      </c>
      <c r="AC711" s="4">
        <v>0</v>
      </c>
      <c r="AD711" s="4" t="e">
        <f>AP711/AC711</f>
        <v>#DIV/0!</v>
      </c>
      <c r="AE711" s="7">
        <f>AF711/(AF711+AH711+AJ711+AL711+AN711+AP711)</f>
        <v>0.24138133322904243</v>
      </c>
      <c r="AF711" s="4">
        <v>37032</v>
      </c>
      <c r="AG711" s="7">
        <f>AH711/(AF711+AH711+AJ711+AL711+AN711+AP711)</f>
        <v>0.24321946068558242</v>
      </c>
      <c r="AH711" s="4">
        <v>37314</v>
      </c>
      <c r="AI711" s="7">
        <f>AJ711/(AF711+AH711+AJ711+AL711+AN711+AP711)</f>
        <v>0.48371432109870482</v>
      </c>
      <c r="AJ711" s="4">
        <v>74210</v>
      </c>
      <c r="AK711" s="7">
        <f>AL711/(AF711+AH711+AJ711+AL711+AN711+AP711)</f>
        <v>2.3758775103150238E-2</v>
      </c>
      <c r="AL711" s="4">
        <v>3645</v>
      </c>
      <c r="AM711" s="7">
        <f>AN711/(AF711+AH711+AJ711+AL711+AN711+AP711)</f>
        <v>7.9261098835200789E-3</v>
      </c>
      <c r="AN711" s="4">
        <v>1216</v>
      </c>
      <c r="AO711" s="7">
        <f>AP711/(AF711+AH711+AJ711+AL711+AN711+AP711)</f>
        <v>0</v>
      </c>
      <c r="AP711" s="4">
        <v>0</v>
      </c>
      <c r="AQ711" s="6">
        <f>AO711+AM711+AK711+AI711+AG711+AE711</f>
        <v>1</v>
      </c>
      <c r="AR711" s="4">
        <v>55103</v>
      </c>
      <c r="AS711" s="4">
        <f>AR711/M711</f>
        <v>3443.9375</v>
      </c>
      <c r="AT711" s="4">
        <f>AR711/V711</f>
        <v>1605.6226172092215</v>
      </c>
      <c r="AU711" s="7">
        <f>AR711/(AR711+AV711+AY711+BB711)</f>
        <v>0.28814738119143241</v>
      </c>
      <c r="AV711" s="4">
        <v>42037</v>
      </c>
      <c r="AW711" s="4">
        <f>AV711/M711</f>
        <v>2627.3125</v>
      </c>
      <c r="AX711" s="7">
        <f>AV711/(AR711+AV711+AY711+BB711)</f>
        <v>0.21982199631860777</v>
      </c>
      <c r="AY711" s="4">
        <v>62918</v>
      </c>
      <c r="AZ711" s="4">
        <f>AY711/M711</f>
        <v>3932.375</v>
      </c>
      <c r="BA711" s="7">
        <f>AY711/(AR711+AV711+AY711+BB711)</f>
        <v>0.32901397255689424</v>
      </c>
      <c r="BB711" s="4">
        <v>31174</v>
      </c>
      <c r="BC711" s="11">
        <f>BB711/(AR711+AV711+AY711+BB711)</f>
        <v>0.16301664993306558</v>
      </c>
      <c r="BD711" s="9">
        <f>BC711+BA711+AX711+AU711</f>
        <v>1</v>
      </c>
      <c r="BE711" s="14">
        <f>(AF711+AH711+AJ711+AL711+AN711+AP711)</f>
        <v>153417</v>
      </c>
      <c r="BF711" s="14">
        <f t="shared" si="55"/>
        <v>-191232</v>
      </c>
      <c r="BG711" s="13">
        <f>(AF711+AH711+AJ711+AL711+AN711+AP711)-(AR711+AV711+AY711+BB711)</f>
        <v>-37815</v>
      </c>
      <c r="BH711" s="13">
        <f t="shared" si="56"/>
        <v>1</v>
      </c>
      <c r="BI711" s="14">
        <f>AF711/W711</f>
        <v>37032</v>
      </c>
      <c r="BJ711" s="14">
        <f>AH711/Y711</f>
        <v>37314</v>
      </c>
      <c r="BK711" s="14">
        <f>AJ711/AA711</f>
        <v>90809.605263157893</v>
      </c>
      <c r="BL711" s="14">
        <f>BI711+BJ711+BK711</f>
        <v>165155.60526315789</v>
      </c>
      <c r="BM711" s="14">
        <f>(AF711/W711)-AF711</f>
        <v>0</v>
      </c>
      <c r="BN711" s="14">
        <f>AH711/Y711-AH711</f>
        <v>0</v>
      </c>
      <c r="BO711" s="14">
        <f>AJ711/AA711-AJ711</f>
        <v>16599.605263157893</v>
      </c>
      <c r="BP711" s="14">
        <f>BG711/S711</f>
        <v>-4.3853850649892848E-2</v>
      </c>
      <c r="BQ711" s="14">
        <f>(BG711-CA711)/S711</f>
        <v>-4.2650696131087969E-2</v>
      </c>
      <c r="BR711" s="27">
        <f>BQ711-BP711</f>
        <v>1.2031545188048789E-3</v>
      </c>
      <c r="BS711" s="28">
        <f t="shared" si="57"/>
        <v>762744</v>
      </c>
      <c r="BT711" s="11">
        <f>BS711/S711</f>
        <v>0.88455008488964348</v>
      </c>
      <c r="BU711" s="14">
        <f>(BE711-AP711)*1/BT711-(BE711-AP711)</f>
        <v>20023.715930902108</v>
      </c>
      <c r="BV711" s="14">
        <f t="shared" si="58"/>
        <v>0.17791686381474575</v>
      </c>
      <c r="BW711" s="27">
        <f>(AR711+AV711+AY711+BB711)/S711</f>
        <v>0.22177071446463859</v>
      </c>
      <c r="BX711" s="13">
        <f>(AF711+AH711+AJ711+AL711+AN711)/N711</f>
        <v>147.23320537428023</v>
      </c>
      <c r="BY711" s="26">
        <f>BX711/K711</f>
        <v>0.20113825870803309</v>
      </c>
      <c r="BZ711" s="11">
        <f>AP711/BE711</f>
        <v>0</v>
      </c>
      <c r="CA711" s="15">
        <f>-(BM711+BN711+BO711)/M711</f>
        <v>-1037.4753289473683</v>
      </c>
      <c r="CB711" s="15">
        <f>BG711-CA711</f>
        <v>-36777.524671052633</v>
      </c>
      <c r="CC711" s="18">
        <f t="shared" si="59"/>
        <v>1</v>
      </c>
      <c r="CD711" s="17">
        <f>(AF711/(AF711+AH711+AJ711))/(X711/(X711+Z711+AB711))</f>
        <v>1.8945259700045776</v>
      </c>
      <c r="CE711" s="19">
        <f>(AH711/(AF711+AH711+AJ711))/(Z711/(X711+Z711+AB711))</f>
        <v>1.0605293626645844</v>
      </c>
      <c r="CF711" s="18">
        <f>(AJ711/(AF711+AH711+AJ711))/(AB711/(X711+Z711+AB711))</f>
        <v>0.79094191191649399</v>
      </c>
      <c r="CG711">
        <f>AH711/Z711</f>
        <v>133.74193548387098</v>
      </c>
      <c r="CH711" s="11">
        <f>BB711/BE711</f>
        <v>0.20319782031978204</v>
      </c>
      <c r="CI711" s="14">
        <f>AY711/V711</f>
        <v>1833.3405409790719</v>
      </c>
      <c r="CJ711" s="14">
        <f>AV711/M711</f>
        <v>2627.3125</v>
      </c>
      <c r="CK711" s="17">
        <f>N711/V711</f>
        <v>30.362389835980053</v>
      </c>
      <c r="CL711" s="17">
        <f>(AL711+AN711)/N711</f>
        <v>4.6650671785028788</v>
      </c>
      <c r="CM711" s="14" t="e">
        <f>AP711/AC711</f>
        <v>#DIV/0!</v>
      </c>
    </row>
    <row r="712" spans="1:91" hidden="1" x14ac:dyDescent="0.2">
      <c r="A712">
        <v>562</v>
      </c>
      <c r="B712" s="2">
        <v>44866</v>
      </c>
      <c r="C712" s="3" t="s">
        <v>43</v>
      </c>
      <c r="D712" t="s">
        <v>38</v>
      </c>
      <c r="E712" s="3" t="s">
        <v>41</v>
      </c>
      <c r="F712" t="s">
        <v>42</v>
      </c>
      <c r="G712" t="str">
        <f>CONCATENATE(C712,E712)</f>
        <v>SFOSEA</v>
      </c>
      <c r="H712" t="s">
        <v>34</v>
      </c>
      <c r="I712">
        <f>U712/M712</f>
        <v>176.28888888888889</v>
      </c>
      <c r="J712" t="str">
        <f>_xlfn.CONCAT(C712,E712,H712)</f>
        <v>SFOSEA737-900</v>
      </c>
      <c r="K712" s="4">
        <v>679</v>
      </c>
      <c r="L712" s="4">
        <f>N712/M712</f>
        <v>132.84444444444443</v>
      </c>
      <c r="M712" s="4">
        <v>45</v>
      </c>
      <c r="N712" s="4">
        <v>5978</v>
      </c>
      <c r="O712" s="4">
        <f>P712/M712</f>
        <v>22.2</v>
      </c>
      <c r="P712" s="4">
        <v>999</v>
      </c>
      <c r="Q712" s="4">
        <v>1813</v>
      </c>
      <c r="R712" s="4">
        <v>3167</v>
      </c>
      <c r="S712" s="4">
        <f>U712*K712</f>
        <v>5386507</v>
      </c>
      <c r="T712" s="7">
        <f>N712/U712</f>
        <v>0.75356107399470562</v>
      </c>
      <c r="U712" s="4">
        <v>7933</v>
      </c>
      <c r="V712" s="4">
        <v>95.690770821027783</v>
      </c>
      <c r="W712" s="7">
        <f>P712/X712</f>
        <v>0.9755859375</v>
      </c>
      <c r="X712" s="4">
        <v>1024</v>
      </c>
      <c r="Y712" s="7">
        <f>Q712/Z712</f>
        <v>0.94723092998955072</v>
      </c>
      <c r="Z712" s="4">
        <v>1914</v>
      </c>
      <c r="AA712" s="7">
        <f>R712/AB712</f>
        <v>0.6339071257005604</v>
      </c>
      <c r="AB712" s="4">
        <v>4996</v>
      </c>
      <c r="AC712" s="4">
        <v>8379</v>
      </c>
      <c r="AD712" s="4">
        <f>AP712/AC712</f>
        <v>5</v>
      </c>
      <c r="AE712" s="7">
        <f>AF712/(AF712+AH712+AJ712+AL712+AN712+AP712)</f>
        <v>0.27051894812569316</v>
      </c>
      <c r="AF712" s="4">
        <v>316617</v>
      </c>
      <c r="AG712" s="7">
        <f>AH712/(AF712+AH712+AJ712+AL712+AN712+AP712)</f>
        <v>0.27141521830886034</v>
      </c>
      <c r="AH712" s="4">
        <v>317666</v>
      </c>
      <c r="AI712" s="7">
        <f>AJ712/(AF712+AH712+AJ712+AL712+AN712+AP712)</f>
        <v>0.39305762273945966</v>
      </c>
      <c r="AJ712" s="4">
        <v>460037</v>
      </c>
      <c r="AK712" s="7">
        <f>AL712/(AF712+AH712+AJ712+AL712+AN712+AP712)</f>
        <v>1.6237955034406865E-2</v>
      </c>
      <c r="AL712" s="4">
        <v>19005</v>
      </c>
      <c r="AM712" s="7">
        <f>AN712/(AF712+AH712+AJ712+AL712+AN712+AP712)</f>
        <v>1.2974984748882012E-2</v>
      </c>
      <c r="AN712" s="4">
        <v>15186</v>
      </c>
      <c r="AO712" s="7">
        <f>AP712/(AF712+AH712+AJ712+AL712+AN712+AP712)</f>
        <v>3.5795271042698001E-2</v>
      </c>
      <c r="AP712" s="4">
        <v>41895</v>
      </c>
      <c r="AQ712" s="6">
        <f>AO712+AM712+AK712+AI712+AG712+AE712</f>
        <v>1</v>
      </c>
      <c r="AR712" s="4">
        <v>352385</v>
      </c>
      <c r="AS712" s="4">
        <f>AR712/M712</f>
        <v>7830.7777777777774</v>
      </c>
      <c r="AT712" s="4">
        <f>AR712/V712</f>
        <v>3682.5390471466908</v>
      </c>
      <c r="AU712" s="7">
        <f>AR712/(AR712+AV712+AY712+BB712)</f>
        <v>0.312197667454577</v>
      </c>
      <c r="AV712" s="4">
        <v>233159</v>
      </c>
      <c r="AW712" s="4">
        <f>AV712/M712</f>
        <v>5181.3111111111111</v>
      </c>
      <c r="AX712" s="7">
        <f>AV712/(AR712+AV712+AY712+BB712)</f>
        <v>0.20656865628798537</v>
      </c>
      <c r="AY712" s="4">
        <v>313339</v>
      </c>
      <c r="AZ712" s="4">
        <f>AY712/M712</f>
        <v>6963.0888888888885</v>
      </c>
      <c r="BA712" s="7">
        <f>AY712/(AR712+AV712+AY712+BB712)</f>
        <v>0.27760462256494944</v>
      </c>
      <c r="BB712" s="4">
        <v>229841</v>
      </c>
      <c r="BC712" s="11">
        <f>BB712/(AR712+AV712+AY712+BB712)</f>
        <v>0.20362905369248815</v>
      </c>
      <c r="BD712" s="9">
        <f>BC712+BA712+AX712+AU712</f>
        <v>1</v>
      </c>
      <c r="BE712" s="14">
        <f>(AF712+AH712+AJ712+AL712+AN712+AP712)</f>
        <v>1170406</v>
      </c>
      <c r="BF712" s="14">
        <f t="shared" si="55"/>
        <v>-1128724</v>
      </c>
      <c r="BG712" s="13">
        <f>(AF712+AH712+AJ712+AL712+AN712+AP712)-(AR712+AV712+AY712+BB712)</f>
        <v>41682</v>
      </c>
      <c r="BH712" s="13">
        <f t="shared" si="56"/>
        <v>0</v>
      </c>
      <c r="BI712" s="14">
        <f>AF712/W712</f>
        <v>324540.34834834834</v>
      </c>
      <c r="BJ712" s="14">
        <f>AH712/Y712</f>
        <v>335362.78212906781</v>
      </c>
      <c r="BK712" s="14">
        <f>AJ712/AA712</f>
        <v>725716.7199242186</v>
      </c>
      <c r="BL712" s="14">
        <f>BI712+BJ712+BK712</f>
        <v>1385619.8504016348</v>
      </c>
      <c r="BM712" s="14">
        <f>(AF712/W712)-AF712</f>
        <v>7923.3483483483433</v>
      </c>
      <c r="BN712" s="14">
        <f>AH712/Y712-AH712</f>
        <v>17696.782129067811</v>
      </c>
      <c r="BO712" s="14">
        <f>AJ712/AA712-AJ712</f>
        <v>265679.7199242186</v>
      </c>
      <c r="BP712" s="14">
        <f>BG712/S712</f>
        <v>7.7382244189044963E-3</v>
      </c>
      <c r="BQ712" s="14">
        <f>(BG712-CA712)/S712</f>
        <v>8.9399920967196764E-3</v>
      </c>
      <c r="BR712" s="27">
        <f>BQ712-BP712</f>
        <v>1.2017676778151801E-3</v>
      </c>
      <c r="BS712" s="28">
        <f t="shared" si="57"/>
        <v>4059062</v>
      </c>
      <c r="BT712" s="11">
        <f>BS712/S712</f>
        <v>0.75356107399470562</v>
      </c>
      <c r="BU712" s="14">
        <f>(BE712-AP712)*1/BT712-(BE712-AP712)</f>
        <v>369059.71980595519</v>
      </c>
      <c r="BV712" s="14">
        <f t="shared" si="58"/>
        <v>0.2172847821417479</v>
      </c>
      <c r="BW712" s="27">
        <f>(AR712+AV712+AY712+BB712)/S712</f>
        <v>0.20954655772284339</v>
      </c>
      <c r="BX712" s="13">
        <f>(AF712+AH712+AJ712+AL712+AN712)/N712</f>
        <v>188.77735028437604</v>
      </c>
      <c r="BY712" s="26">
        <f>BX712/K712</f>
        <v>0.27802260719348459</v>
      </c>
      <c r="BZ712" s="11">
        <f>AP712/BE712</f>
        <v>3.5795271042698001E-2</v>
      </c>
      <c r="CA712" s="15">
        <f>-(BM712+BN712+BO712)/M712</f>
        <v>-6473.330008925217</v>
      </c>
      <c r="CB712" s="15">
        <f>BG712-CA712</f>
        <v>48155.330008925215</v>
      </c>
      <c r="CC712" s="18">
        <f t="shared" si="59"/>
        <v>0</v>
      </c>
      <c r="CD712" s="17">
        <f>(AF712/(AF712+AH712+AJ712))/(X712/(X712+Z712+AB712))</f>
        <v>2.2417239540736484</v>
      </c>
      <c r="CE712" s="19">
        <f>(AH712/(AF712+AH712+AJ712))/(Z712/(X712+Z712+AB712))</f>
        <v>1.2033076026734189</v>
      </c>
      <c r="CF712" s="18">
        <f>(AJ712/(AF712+AH712+AJ712))/(AB712/(X712+Z712+AB712))</f>
        <v>0.6676028661952883</v>
      </c>
      <c r="CG712">
        <f>AH712/Z712</f>
        <v>165.96969696969697</v>
      </c>
      <c r="CH712" s="11">
        <f>BB712/BE712</f>
        <v>0.19637715459421773</v>
      </c>
      <c r="CI712" s="14">
        <f>AY712/V712</f>
        <v>3274.4955162503993</v>
      </c>
      <c r="CJ712" s="14">
        <f>AV712/M712</f>
        <v>5181.3111111111111</v>
      </c>
      <c r="CK712" s="17">
        <f>N712/V712</f>
        <v>62.472064429084426</v>
      </c>
      <c r="CL712" s="17">
        <f>(AL712+AN712)/N712</f>
        <v>5.7194713951154235</v>
      </c>
      <c r="CM712" s="14">
        <f>AP712/AC712</f>
        <v>5</v>
      </c>
    </row>
    <row r="713" spans="1:91" hidden="1" x14ac:dyDescent="0.2">
      <c r="A713">
        <v>184</v>
      </c>
      <c r="B713" s="2">
        <v>44805</v>
      </c>
      <c r="C713" s="3" t="s">
        <v>53</v>
      </c>
      <c r="D713" t="s">
        <v>54</v>
      </c>
      <c r="E713" s="3" t="s">
        <v>37</v>
      </c>
      <c r="F713" t="s">
        <v>38</v>
      </c>
      <c r="G713" t="str">
        <f>CONCATENATE(C713,E713)</f>
        <v>YVRLAX</v>
      </c>
      <c r="H713" t="s">
        <v>30</v>
      </c>
      <c r="I713">
        <f>U713/M713</f>
        <v>126</v>
      </c>
      <c r="J713" t="str">
        <f>_xlfn.CONCAT(C713,E713,H713)</f>
        <v>YVRLAX737-700</v>
      </c>
      <c r="K713" s="4">
        <v>1080</v>
      </c>
      <c r="L713" s="4">
        <f>N713/M713</f>
        <v>115.81818181818181</v>
      </c>
      <c r="M713" s="4">
        <v>11</v>
      </c>
      <c r="N713" s="4">
        <v>1274</v>
      </c>
      <c r="O713" s="4">
        <f>P713/M713</f>
        <v>16.272727272727273</v>
      </c>
      <c r="P713" s="4">
        <v>179</v>
      </c>
      <c r="Q713" s="4">
        <v>326</v>
      </c>
      <c r="R713" s="4">
        <v>770</v>
      </c>
      <c r="S713" s="4">
        <f>U713*K713</f>
        <v>1496880</v>
      </c>
      <c r="T713" s="7">
        <f>N713/U713</f>
        <v>0.91919191919191923</v>
      </c>
      <c r="U713" s="4">
        <v>1386</v>
      </c>
      <c r="V713" s="4">
        <v>6.7932735426008968</v>
      </c>
      <c r="W713" s="7">
        <f>P713/X713</f>
        <v>1</v>
      </c>
      <c r="X713" s="4">
        <v>179</v>
      </c>
      <c r="Y713" s="7">
        <f>Q713/Z713</f>
        <v>1</v>
      </c>
      <c r="Z713" s="4">
        <v>326</v>
      </c>
      <c r="AA713" s="7">
        <f>R713/AB713</f>
        <v>0.87301587301587302</v>
      </c>
      <c r="AB713" s="4">
        <v>882</v>
      </c>
      <c r="AC713" s="4">
        <v>0</v>
      </c>
      <c r="AD713" s="4" t="e">
        <f>AP713/AC713</f>
        <v>#DIV/0!</v>
      </c>
      <c r="AE713" s="7">
        <f>AF713/(AF713+AH713+AJ713+AL713+AN713+AP713)</f>
        <v>0.21642206808876591</v>
      </c>
      <c r="AF713" s="4">
        <v>57881</v>
      </c>
      <c r="AG713" s="7">
        <f>AH713/(AF713+AH713+AJ713+AL713+AN713+AP713)</f>
        <v>0.25438501374114303</v>
      </c>
      <c r="AH713" s="4">
        <v>68034</v>
      </c>
      <c r="AI713" s="7">
        <f>AJ713/(AF713+AH713+AJ713+AL713+AN713+AP713)</f>
        <v>0.50616014507655782</v>
      </c>
      <c r="AJ713" s="4">
        <v>135370</v>
      </c>
      <c r="AK713" s="7">
        <f>AL713/(AF713+AH713+AJ713+AL713+AN713+AP713)</f>
        <v>1.7274579820149936E-2</v>
      </c>
      <c r="AL713" s="4">
        <v>4620</v>
      </c>
      <c r="AM713" s="7">
        <f>AN713/(AF713+AH713+AJ713+AL713+AN713+AP713)</f>
        <v>5.7581932733833125E-3</v>
      </c>
      <c r="AN713" s="4">
        <v>1540</v>
      </c>
      <c r="AO713" s="7">
        <f>AP713/(AF713+AH713+AJ713+AL713+AN713+AP713)</f>
        <v>0</v>
      </c>
      <c r="AP713" s="4">
        <v>0</v>
      </c>
      <c r="AQ713" s="6">
        <f>AO713+AM713+AK713+AI713+AG713+AE713</f>
        <v>1</v>
      </c>
      <c r="AR713" s="4">
        <v>25017</v>
      </c>
      <c r="AS713" s="4">
        <f>AR713/M713</f>
        <v>2274.2727272727275</v>
      </c>
      <c r="AT713" s="4">
        <f>AR713/V713</f>
        <v>3682.6133738200542</v>
      </c>
      <c r="AU713" s="7">
        <f>AR713/(AR713+AV713+AY713+BB713)</f>
        <v>0.21094659088992698</v>
      </c>
      <c r="AV713" s="4">
        <v>55015</v>
      </c>
      <c r="AW713" s="4">
        <f>AV713/M713</f>
        <v>5001.363636363636</v>
      </c>
      <c r="AX713" s="7">
        <f>AV713/(AR713+AV713+AY713+BB713)</f>
        <v>0.46389362025060288</v>
      </c>
      <c r="AY713" s="4">
        <v>22245</v>
      </c>
      <c r="AZ713" s="4">
        <f>AY713/M713</f>
        <v>2022.2727272727273</v>
      </c>
      <c r="BA713" s="7">
        <f>AY713/(AR713+AV713+AY713+BB713)</f>
        <v>0.18757272711941583</v>
      </c>
      <c r="BB713" s="4">
        <v>16317</v>
      </c>
      <c r="BC713" s="11">
        <f>BB713/(AR713+AV713+AY713+BB713)</f>
        <v>0.13758706174005431</v>
      </c>
      <c r="BD713" s="9">
        <f>BC713+BA713+AX713+AU713</f>
        <v>1</v>
      </c>
      <c r="BE713" s="14">
        <f>(AF713+AH713+AJ713+AL713+AN713+AP713)</f>
        <v>267445</v>
      </c>
      <c r="BF713" s="14">
        <f t="shared" si="55"/>
        <v>-118594</v>
      </c>
      <c r="BG713" s="13">
        <f>(AF713+AH713+AJ713+AL713+AN713+AP713)-(AR713+AV713+AY713+BB713)</f>
        <v>148851</v>
      </c>
      <c r="BH713" s="13">
        <f t="shared" si="56"/>
        <v>0</v>
      </c>
      <c r="BI713" s="14">
        <f>AF713/W713</f>
        <v>57881</v>
      </c>
      <c r="BJ713" s="14">
        <f>AH713/Y713</f>
        <v>68034</v>
      </c>
      <c r="BK713" s="14">
        <f>AJ713/AA713</f>
        <v>155060.18181818182</v>
      </c>
      <c r="BL713" s="14">
        <f>BI713+BJ713+BK713</f>
        <v>280975.18181818182</v>
      </c>
      <c r="BM713" s="14">
        <f>(AF713/W713)-AF713</f>
        <v>0</v>
      </c>
      <c r="BN713" s="14">
        <f>AH713/Y713-AH713</f>
        <v>0</v>
      </c>
      <c r="BO713" s="14">
        <f>AJ713/AA713-AJ713</f>
        <v>19690.181818181823</v>
      </c>
      <c r="BP713" s="14">
        <f>BG713/S713</f>
        <v>9.9440836940836941E-2</v>
      </c>
      <c r="BQ713" s="14">
        <f>(BG713-CA713)/S713</f>
        <v>0.10063666862335366</v>
      </c>
      <c r="BR713" s="27">
        <f>BQ713-BP713</f>
        <v>1.1958316825167181E-3</v>
      </c>
      <c r="BS713" s="28">
        <f t="shared" si="57"/>
        <v>1375920</v>
      </c>
      <c r="BT713" s="11">
        <f>BS713/S713</f>
        <v>0.91919191919191923</v>
      </c>
      <c r="BU713" s="14">
        <f>(BE713-AP713)*1/BT713-(BE713-AP713)</f>
        <v>23511.648351648357</v>
      </c>
      <c r="BV713" s="14">
        <f t="shared" si="58"/>
        <v>0.17866829672385229</v>
      </c>
      <c r="BW713" s="27">
        <f>(AR713+AV713+AY713+BB713)/S713</f>
        <v>7.9227459783015333E-2</v>
      </c>
      <c r="BX713" s="13">
        <f>(AF713+AH713+AJ713+AL713+AN713)/N713</f>
        <v>209.92543171114599</v>
      </c>
      <c r="BY713" s="26">
        <f>BX713/K713</f>
        <v>0.19437539973254259</v>
      </c>
      <c r="BZ713" s="11">
        <f>AP713/BE713</f>
        <v>0</v>
      </c>
      <c r="CA713" s="15">
        <f>-(BM713+BN713+BO713)/M713</f>
        <v>-1790.0165289256204</v>
      </c>
      <c r="CB713" s="15">
        <f>BG713-CA713</f>
        <v>150641.01652892563</v>
      </c>
      <c r="CC713" s="18">
        <f t="shared" si="59"/>
        <v>0</v>
      </c>
      <c r="CD713" s="17">
        <f>(AF713/(AF713+AH713+AJ713))/(X713/(X713+Z713+AB713))</f>
        <v>1.7165046237423702</v>
      </c>
      <c r="CE713" s="19">
        <f>(AH713/(AF713+AH713+AJ713))/(Z713/(X713+Z713+AB713))</f>
        <v>1.1078230280241907</v>
      </c>
      <c r="CF713" s="18">
        <f>(AJ713/(AF713+AH713+AJ713))/(AB713/(X713+Z713+AB713))</f>
        <v>0.81473397416579341</v>
      </c>
      <c r="CG713">
        <f>AH713/Z713</f>
        <v>208.69325153374234</v>
      </c>
      <c r="CH713" s="11">
        <f>BB713/BE713</f>
        <v>6.1010675092075008E-2</v>
      </c>
      <c r="CI713" s="14">
        <f>AY713/V713</f>
        <v>3274.562677404449</v>
      </c>
      <c r="CJ713" s="14">
        <f>AV713/M713</f>
        <v>5001.363636363636</v>
      </c>
      <c r="CK713" s="17">
        <f>N713/V713</f>
        <v>187.53845138292957</v>
      </c>
      <c r="CL713" s="17">
        <f>(AL713+AN713)/N713</f>
        <v>4.8351648351648349</v>
      </c>
      <c r="CM713" s="14" t="e">
        <f>AP713/AC713</f>
        <v>#DIV/0!</v>
      </c>
    </row>
    <row r="714" spans="1:91" hidden="1" x14ac:dyDescent="0.2">
      <c r="A714">
        <v>1187</v>
      </c>
      <c r="B714" s="2">
        <v>45231</v>
      </c>
      <c r="C714" s="3" t="s">
        <v>43</v>
      </c>
      <c r="D714" t="s">
        <v>38</v>
      </c>
      <c r="E714" s="3" t="s">
        <v>37</v>
      </c>
      <c r="F714" t="s">
        <v>38</v>
      </c>
      <c r="G714" t="str">
        <f>CONCATENATE(C714,E714)</f>
        <v>SFOLAX</v>
      </c>
      <c r="H714" t="s">
        <v>30</v>
      </c>
      <c r="I714">
        <f>U714/M714</f>
        <v>140.91176470588235</v>
      </c>
      <c r="J714" t="str">
        <f>_xlfn.CONCAT(C714,E714,H714)</f>
        <v>SFOLAX737-700</v>
      </c>
      <c r="K714" s="4">
        <v>337</v>
      </c>
      <c r="L714" s="4">
        <f>N714/M714</f>
        <v>125.76470588235294</v>
      </c>
      <c r="M714" s="4">
        <v>34</v>
      </c>
      <c r="N714" s="4">
        <v>4276</v>
      </c>
      <c r="O714" s="4">
        <f>P714/M714</f>
        <v>15.823529411764707</v>
      </c>
      <c r="P714" s="4">
        <v>538</v>
      </c>
      <c r="Q714" s="4">
        <v>735</v>
      </c>
      <c r="R714" s="4">
        <v>3004</v>
      </c>
      <c r="S714" s="4">
        <f>U714*K714</f>
        <v>1614567</v>
      </c>
      <c r="T714" s="7">
        <f>N714/U714</f>
        <v>0.89250678355249424</v>
      </c>
      <c r="U714" s="4">
        <v>4791</v>
      </c>
      <c r="V714" s="4">
        <v>47.172286461850106</v>
      </c>
      <c r="W714" s="7">
        <f>P714/X714</f>
        <v>0.94385964912280707</v>
      </c>
      <c r="X714" s="4">
        <v>570</v>
      </c>
      <c r="Y714" s="7">
        <f>Q714/Z714</f>
        <v>0.70741097208854664</v>
      </c>
      <c r="Z714" s="4">
        <v>1039</v>
      </c>
      <c r="AA714" s="7">
        <f>R714/AB714</f>
        <v>0.94376374489475334</v>
      </c>
      <c r="AB714" s="4">
        <v>3183</v>
      </c>
      <c r="AC714" s="4">
        <v>7198</v>
      </c>
      <c r="AD714" s="4">
        <f>AP714/AC714</f>
        <v>5.9998610725201447</v>
      </c>
      <c r="AE714" s="7">
        <f>AF714/(AF714+AH714+AJ714+AL714+AN714+AP714)</f>
        <v>0.19029472501666292</v>
      </c>
      <c r="AF714" s="4">
        <v>116201</v>
      </c>
      <c r="AG714" s="7">
        <f>AH714/(AF714+AH714+AJ714+AL714+AN714+AP714)</f>
        <v>0.15613040153151544</v>
      </c>
      <c r="AH714" s="4">
        <v>95339</v>
      </c>
      <c r="AI714" s="7">
        <f>AJ714/(AF714+AH714+AJ714+AL714+AN714+AP714)</f>
        <v>0.52875603672885851</v>
      </c>
      <c r="AJ714" s="4">
        <v>322878</v>
      </c>
      <c r="AK714" s="7">
        <f>AL714/(AF714+AH714+AJ714+AL714+AN714+AP714)</f>
        <v>3.4419794411409722E-2</v>
      </c>
      <c r="AL714" s="4">
        <v>21018</v>
      </c>
      <c r="AM714" s="7">
        <f>AN714/(AF714+AH714+AJ714+AL714+AN714+AP714)</f>
        <v>1.9674536590478468E-2</v>
      </c>
      <c r="AN714" s="4">
        <v>12014</v>
      </c>
      <c r="AO714" s="7">
        <f>AP714/(AF714+AH714+AJ714+AL714+AN714+AP714)</f>
        <v>7.0724505721074873E-2</v>
      </c>
      <c r="AP714" s="4">
        <v>43187</v>
      </c>
      <c r="AQ714" s="6">
        <f>AO714+AM714+AK714+AI714+AG714+AE714</f>
        <v>1</v>
      </c>
      <c r="AR714" s="4">
        <v>196145</v>
      </c>
      <c r="AS714" s="4">
        <f>AR714/M714</f>
        <v>5768.9705882352937</v>
      </c>
      <c r="AT714" s="4">
        <f>AR714/V714</f>
        <v>4158.0558143737508</v>
      </c>
      <c r="AU714" s="7">
        <f>AR714/(AR714+AV714+AY714+BB714)</f>
        <v>0.30404043848662593</v>
      </c>
      <c r="AV714" s="4">
        <v>196529</v>
      </c>
      <c r="AW714" s="4">
        <f>AV714/M714</f>
        <v>5780.2647058823532</v>
      </c>
      <c r="AX714" s="7">
        <f>AV714/(AR714+AV714+AY714+BB714)</f>
        <v>0.30463566920053076</v>
      </c>
      <c r="AY714" s="4">
        <v>106035</v>
      </c>
      <c r="AZ714" s="4">
        <f>AY714/M714</f>
        <v>3118.6764705882351</v>
      </c>
      <c r="BA714" s="7">
        <f>AY714/(AR714+AV714+AY714+BB714)</f>
        <v>0.16436273111692562</v>
      </c>
      <c r="BB714" s="4">
        <v>146419</v>
      </c>
      <c r="BC714" s="11">
        <f>BB714/(AR714+AV714+AY714+BB714)</f>
        <v>0.22696116119591772</v>
      </c>
      <c r="BD714" s="9">
        <f>BC714+BA714+AX714+AU714</f>
        <v>1</v>
      </c>
      <c r="BE714" s="14">
        <f>(AF714+AH714+AJ714+AL714+AN714+AP714)</f>
        <v>610637</v>
      </c>
      <c r="BF714" s="14">
        <f t="shared" si="55"/>
        <v>-645128</v>
      </c>
      <c r="BG714" s="13">
        <f>(AF714+AH714+AJ714+AL714+AN714+AP714)-(AR714+AV714+AY714+BB714)</f>
        <v>-34491</v>
      </c>
      <c r="BH714" s="13">
        <f t="shared" si="56"/>
        <v>1</v>
      </c>
      <c r="BI714" s="14">
        <f>AF714/W714</f>
        <v>123112.58364312266</v>
      </c>
      <c r="BJ714" s="14">
        <f>AH714/Y714</f>
        <v>134771.72925170069</v>
      </c>
      <c r="BK714" s="14">
        <f>AJ714/AA714</f>
        <v>342117.40146471374</v>
      </c>
      <c r="BL714" s="14">
        <f>BI714+BJ714+BK714</f>
        <v>600001.71435953712</v>
      </c>
      <c r="BM714" s="14">
        <f>(AF714/W714)-AF714</f>
        <v>6911.5836431226635</v>
      </c>
      <c r="BN714" s="14">
        <f>AH714/Y714-AH714</f>
        <v>39432.729251700686</v>
      </c>
      <c r="BO714" s="14">
        <f>AJ714/AA714-AJ714</f>
        <v>19239.401464713737</v>
      </c>
      <c r="BP714" s="14">
        <f>BG714/S714</f>
        <v>-2.1362383846566912E-2</v>
      </c>
      <c r="BQ714" s="14">
        <f>(BG714-CA714)/S714</f>
        <v>-2.0167677912851865E-2</v>
      </c>
      <c r="BR714" s="27">
        <f>BQ714-BP714</f>
        <v>1.194705933715047E-3</v>
      </c>
      <c r="BS714" s="28">
        <f t="shared" si="57"/>
        <v>1441012</v>
      </c>
      <c r="BT714" s="11">
        <f>BS714/S714</f>
        <v>0.89250678355249424</v>
      </c>
      <c r="BU714" s="14">
        <f>(BE714-AP714)*1/BT714-(BE714-AP714)</f>
        <v>68343.486903648241</v>
      </c>
      <c r="BV714" s="14">
        <f t="shared" si="58"/>
        <v>0.37820480661378564</v>
      </c>
      <c r="BW714" s="27">
        <f>(AR714+AV714+AY714+BB714)/S714</f>
        <v>0.39956719046035255</v>
      </c>
      <c r="BX714" s="13">
        <f>(AF714+AH714+AJ714+AL714+AN714)/N714</f>
        <v>132.70579981290925</v>
      </c>
      <c r="BY714" s="26">
        <f>BX714/K714</f>
        <v>0.39378575612139244</v>
      </c>
      <c r="BZ714" s="11">
        <f>AP714/BE714</f>
        <v>7.0724505721074873E-2</v>
      </c>
      <c r="CA714" s="15">
        <f>-(BM714+BN714+BO714)/M714</f>
        <v>-1928.9327752805025</v>
      </c>
      <c r="CB714" s="15">
        <f>BG714-CA714</f>
        <v>-32562.067224719496</v>
      </c>
      <c r="CC714" s="18">
        <f t="shared" si="59"/>
        <v>1</v>
      </c>
      <c r="CD714" s="17">
        <f>(AF714/(AF714+AH714+AJ714))/(X714/(X714+Z714+AB714))</f>
        <v>1.8279770621761151</v>
      </c>
      <c r="CE714" s="19">
        <f>(AH714/(AF714+AH714+AJ714))/(Z714/(X714+Z714+AB714))</f>
        <v>0.82279335719555913</v>
      </c>
      <c r="CF714" s="18">
        <f>(AJ714/(AF714+AH714+AJ714))/(AB714/(X714+Z714+AB714))</f>
        <v>0.90957297406014093</v>
      </c>
      <c r="CG714">
        <f>AH714/Z714</f>
        <v>91.760346487006743</v>
      </c>
      <c r="CH714" s="11">
        <f>BB714/BE714</f>
        <v>0.23978075354097442</v>
      </c>
      <c r="CI714" s="14">
        <f>AY714/V714</f>
        <v>2247.8240499483577</v>
      </c>
      <c r="CJ714" s="14">
        <f>AV714/M714</f>
        <v>5780.2647058823532</v>
      </c>
      <c r="CK714" s="17">
        <f>N714/V714</f>
        <v>90.64644350996538</v>
      </c>
      <c r="CL714" s="17">
        <f>(AL714+AN714)/N714</f>
        <v>7.7249766136576241</v>
      </c>
      <c r="CM714" s="14">
        <f>AP714/AC714</f>
        <v>5.9998610725201447</v>
      </c>
    </row>
    <row r="715" spans="1:91" hidden="1" x14ac:dyDescent="0.2">
      <c r="A715">
        <v>238</v>
      </c>
      <c r="B715" s="2">
        <v>44835</v>
      </c>
      <c r="C715" s="3" t="s">
        <v>32</v>
      </c>
      <c r="D715" t="s">
        <v>33</v>
      </c>
      <c r="E715" s="3" t="s">
        <v>41</v>
      </c>
      <c r="F715" t="s">
        <v>42</v>
      </c>
      <c r="G715" t="str">
        <f>CONCATENATE(C715,E715)</f>
        <v>HNLSEA</v>
      </c>
      <c r="H715" t="s">
        <v>31</v>
      </c>
      <c r="I715">
        <f>U715/M715</f>
        <v>143.19999999999999</v>
      </c>
      <c r="J715" t="str">
        <f>_xlfn.CONCAT(C715,E715,H715)</f>
        <v>HNLSEA737-800</v>
      </c>
      <c r="K715" s="4">
        <v>2677</v>
      </c>
      <c r="L715" s="4">
        <f>N715/M715</f>
        <v>135.80000000000001</v>
      </c>
      <c r="M715" s="4">
        <v>5</v>
      </c>
      <c r="N715" s="4">
        <v>679</v>
      </c>
      <c r="O715" s="4">
        <f>P715/M715</f>
        <v>19</v>
      </c>
      <c r="P715" s="4">
        <v>95</v>
      </c>
      <c r="Q715" s="4">
        <v>180</v>
      </c>
      <c r="R715" s="4">
        <v>405</v>
      </c>
      <c r="S715" s="4">
        <f>U715*K715</f>
        <v>1916732</v>
      </c>
      <c r="T715" s="7">
        <f>N715/U715</f>
        <v>0.9483240223463687</v>
      </c>
      <c r="U715" s="4">
        <v>716</v>
      </c>
      <c r="V715" s="4">
        <v>26.077512355848437</v>
      </c>
      <c r="W715" s="7">
        <f>P715/X715</f>
        <v>1</v>
      </c>
      <c r="X715" s="4">
        <v>95</v>
      </c>
      <c r="Y715" s="7">
        <f>Q715/Z715</f>
        <v>1</v>
      </c>
      <c r="Z715" s="4">
        <v>180</v>
      </c>
      <c r="AA715" s="7">
        <f>R715/AB715</f>
        <v>0.91836734693877553</v>
      </c>
      <c r="AB715" s="4">
        <v>441</v>
      </c>
      <c r="AC715" s="4">
        <v>1084</v>
      </c>
      <c r="AD715" s="4">
        <f>AP715/AC715</f>
        <v>5</v>
      </c>
      <c r="AE715" s="7">
        <f>AF715/(AF715+AH715+AJ715+AL715+AN715+AP715)</f>
        <v>0.20044224183216799</v>
      </c>
      <c r="AF715" s="4">
        <v>49222</v>
      </c>
      <c r="AG715" s="7">
        <f>AH715/(AF715+AH715+AJ715+AL715+AN715+AP715)</f>
        <v>0.24252444343091703</v>
      </c>
      <c r="AH715" s="4">
        <v>59556</v>
      </c>
      <c r="AI715" s="7">
        <f>AJ715/(AF715+AH715+AJ715+AL715+AN715+AP715)</f>
        <v>0.52341723440038768</v>
      </c>
      <c r="AJ715" s="4">
        <v>128534</v>
      </c>
      <c r="AK715" s="7">
        <f>AL715/(AF715+AH715+AJ715+AL715+AN715+AP715)</f>
        <v>9.8954664103890182E-3</v>
      </c>
      <c r="AL715" s="4">
        <v>2430</v>
      </c>
      <c r="AM715" s="7">
        <f>AN715/(AF715+AH715+AJ715+AL715+AN715+AP715)</f>
        <v>1.6492444017315031E-3</v>
      </c>
      <c r="AN715" s="4">
        <v>405</v>
      </c>
      <c r="AO715" s="7">
        <f>AP715/(AF715+AH715+AJ715+AL715+AN715+AP715)</f>
        <v>2.2071369524406782E-2</v>
      </c>
      <c r="AP715" s="4">
        <v>5420</v>
      </c>
      <c r="AQ715" s="6">
        <f>AO715+AM715+AK715+AI715+AG715+AE715</f>
        <v>1</v>
      </c>
      <c r="AR715" s="4">
        <v>96032</v>
      </c>
      <c r="AS715" s="4">
        <f>AR715/M715</f>
        <v>19206.400000000001</v>
      </c>
      <c r="AT715" s="4">
        <f>AR715/V715</f>
        <v>3682.5598504016348</v>
      </c>
      <c r="AU715" s="7">
        <f>AR715/(AR715+AV715+AY715+BB715)</f>
        <v>0.35881436423215024</v>
      </c>
      <c r="AV715" s="4">
        <v>23578</v>
      </c>
      <c r="AW715" s="4">
        <f>AV715/M715</f>
        <v>4715.6000000000004</v>
      </c>
      <c r="AX715" s="7">
        <f>AV715/(AR715+AV715+AY715+BB715)</f>
        <v>8.8096937269510567E-2</v>
      </c>
      <c r="AY715" s="4">
        <v>85391</v>
      </c>
      <c r="AZ715" s="4">
        <f>AY715/M715</f>
        <v>17078.2</v>
      </c>
      <c r="BA715" s="7">
        <f>AY715/(AR715+AV715+AY715+BB715)</f>
        <v>0.31905528757234614</v>
      </c>
      <c r="BB715" s="4">
        <v>62636</v>
      </c>
      <c r="BC715" s="11">
        <f>BB715/(AR715+AV715+AY715+BB715)</f>
        <v>0.23403341092599303</v>
      </c>
      <c r="BD715" s="9">
        <f>BC715+BA715+AX715+AU715</f>
        <v>1</v>
      </c>
      <c r="BE715" s="14">
        <f>(AF715+AH715+AJ715+AL715+AN715+AP715)</f>
        <v>245567</v>
      </c>
      <c r="BF715" s="14">
        <f t="shared" si="55"/>
        <v>-267637</v>
      </c>
      <c r="BG715" s="13">
        <f>(AF715+AH715+AJ715+AL715+AN715+AP715)-(AR715+AV715+AY715+BB715)</f>
        <v>-22070</v>
      </c>
      <c r="BH715" s="13">
        <f t="shared" si="56"/>
        <v>1</v>
      </c>
      <c r="BI715" s="14">
        <f>AF715/W715</f>
        <v>49222</v>
      </c>
      <c r="BJ715" s="14">
        <f>AH715/Y715</f>
        <v>59556</v>
      </c>
      <c r="BK715" s="14">
        <f>AJ715/AA715</f>
        <v>139959.24444444446</v>
      </c>
      <c r="BL715" s="14">
        <f>BI715+BJ715+BK715</f>
        <v>248737.24444444446</v>
      </c>
      <c r="BM715" s="14">
        <f>(AF715/W715)-AF715</f>
        <v>0</v>
      </c>
      <c r="BN715" s="14">
        <f>AH715/Y715-AH715</f>
        <v>0</v>
      </c>
      <c r="BO715" s="14">
        <f>AJ715/AA715-AJ715</f>
        <v>11425.244444444455</v>
      </c>
      <c r="BP715" s="14">
        <f>BG715/S715</f>
        <v>-1.1514390118180319E-2</v>
      </c>
      <c r="BQ715" s="14">
        <f>(BG715-CA715)/S715</f>
        <v>-1.0322231334955075E-2</v>
      </c>
      <c r="BR715" s="27">
        <f>BQ715-BP715</f>
        <v>1.1921587832252438E-3</v>
      </c>
      <c r="BS715" s="28">
        <f t="shared" si="57"/>
        <v>1817683</v>
      </c>
      <c r="BT715" s="11">
        <f>BS715/S715</f>
        <v>0.9483240223463687</v>
      </c>
      <c r="BU715" s="14">
        <f>(BE715-AP715)*1/BT715-(BE715-AP715)</f>
        <v>13086.066273932258</v>
      </c>
      <c r="BV715" s="14">
        <f t="shared" si="58"/>
        <v>0.12811754590626129</v>
      </c>
      <c r="BW715" s="27">
        <f>(AR715+AV715+AY715+BB715)/S715</f>
        <v>0.1396319360244416</v>
      </c>
      <c r="BX715" s="13">
        <f>(AF715+AH715+AJ715+AL715+AN715)/N715</f>
        <v>353.67746686303389</v>
      </c>
      <c r="BY715" s="26">
        <f>BX715/K715</f>
        <v>0.13211709632537688</v>
      </c>
      <c r="BZ715" s="11">
        <f>AP715/BE715</f>
        <v>2.2071369524406782E-2</v>
      </c>
      <c r="CA715" s="15">
        <f>-(BM715+BN715+BO715)/M715</f>
        <v>-2285.0488888888913</v>
      </c>
      <c r="CB715" s="15">
        <f>BG715-CA715</f>
        <v>-19784.95111111111</v>
      </c>
      <c r="CC715" s="18">
        <f t="shared" si="59"/>
        <v>1</v>
      </c>
      <c r="CD715" s="17">
        <f>(AF715/(AF715+AH715+AJ715))/(X715/(X715+Z715+AB715))</f>
        <v>1.5632519303923236</v>
      </c>
      <c r="CE715" s="19">
        <f>(AH715/(AF715+AH715+AJ715))/(Z715/(X715+Z715+AB715))</f>
        <v>0.99826613628191296</v>
      </c>
      <c r="CF715" s="18">
        <f>(AJ715/(AF715+AH715+AJ715))/(AB715/(X715+Z715+AB715))</f>
        <v>0.87937224961901339</v>
      </c>
      <c r="CG715">
        <f>AH715/Z715</f>
        <v>330.86666666666667</v>
      </c>
      <c r="CH715" s="11">
        <f>BB715/BE715</f>
        <v>0.25506684530087514</v>
      </c>
      <c r="CI715" s="14">
        <f>AY715/V715</f>
        <v>3274.5071245589593</v>
      </c>
      <c r="CJ715" s="14">
        <f>AV715/M715</f>
        <v>4715.6000000000004</v>
      </c>
      <c r="CK715" s="17">
        <f>N715/V715</f>
        <v>26.03775968867367</v>
      </c>
      <c r="CL715" s="17">
        <f>(AL715+AN715)/N715</f>
        <v>4.1752577319587632</v>
      </c>
      <c r="CM715" s="14">
        <f>AP715/AC715</f>
        <v>5</v>
      </c>
    </row>
    <row r="716" spans="1:91" hidden="1" x14ac:dyDescent="0.2">
      <c r="A716">
        <v>53</v>
      </c>
      <c r="B716" s="2">
        <v>44805</v>
      </c>
      <c r="C716" s="3" t="s">
        <v>36</v>
      </c>
      <c r="D716" t="s">
        <v>28</v>
      </c>
      <c r="E716" s="3" t="s">
        <v>41</v>
      </c>
      <c r="F716" t="s">
        <v>42</v>
      </c>
      <c r="G716" t="str">
        <f>CONCATENATE(C716,E716)</f>
        <v>JNUSEA</v>
      </c>
      <c r="H716" t="s">
        <v>31</v>
      </c>
      <c r="I716">
        <f>U716/M716</f>
        <v>159.33333333333334</v>
      </c>
      <c r="J716" t="str">
        <f>_xlfn.CONCAT(C716,E716,H716)</f>
        <v>JNUSEA737-800</v>
      </c>
      <c r="K716" s="4">
        <v>909</v>
      </c>
      <c r="L716" s="4">
        <f>N716/M716</f>
        <v>121.07692307692308</v>
      </c>
      <c r="M716" s="4">
        <v>39</v>
      </c>
      <c r="N716" s="4">
        <v>4722</v>
      </c>
      <c r="O716" s="4">
        <f>P716/M716</f>
        <v>20.76923076923077</v>
      </c>
      <c r="P716" s="4">
        <v>810</v>
      </c>
      <c r="Q716" s="4">
        <v>1543</v>
      </c>
      <c r="R716" s="4">
        <v>2370</v>
      </c>
      <c r="S716" s="4">
        <f>U716*K716</f>
        <v>5648526</v>
      </c>
      <c r="T716" s="7">
        <f>N716/U716</f>
        <v>0.75989700675893146</v>
      </c>
      <c r="U716" s="4">
        <v>6214</v>
      </c>
      <c r="V716" s="4">
        <v>93.820550576184374</v>
      </c>
      <c r="W716" s="7">
        <f>P716/X716</f>
        <v>0.98901098901098905</v>
      </c>
      <c r="X716" s="4">
        <v>819</v>
      </c>
      <c r="Y716" s="7">
        <f>Q716/Z716</f>
        <v>0.98910256410256414</v>
      </c>
      <c r="Z716" s="4">
        <v>1560</v>
      </c>
      <c r="AA716" s="7">
        <f>R716/AB716</f>
        <v>0.61799217731421119</v>
      </c>
      <c r="AB716" s="4">
        <v>3835</v>
      </c>
      <c r="AC716" s="4">
        <v>16099</v>
      </c>
      <c r="AD716" s="4">
        <f>AP716/AC716</f>
        <v>4.9998757686812842</v>
      </c>
      <c r="AE716" s="7">
        <f>AF716/(AF716+AH716+AJ716+AL716+AN716+AP716)</f>
        <v>0.22073779641376454</v>
      </c>
      <c r="AF716" s="4">
        <v>238684</v>
      </c>
      <c r="AG716" s="7">
        <f>AH716/(AF716+AH716+AJ716+AL716+AN716+AP716)</f>
        <v>0.30063414349935863</v>
      </c>
      <c r="AH716" s="4">
        <v>325076</v>
      </c>
      <c r="AI716" s="7">
        <f>AJ716/(AF716+AH716+AJ716+AL716+AN716+AP716)</f>
        <v>0.38007918239232186</v>
      </c>
      <c r="AJ716" s="4">
        <v>410980</v>
      </c>
      <c r="AK716" s="7">
        <f>AL716/(AF716+AH716+AJ716+AL716+AN716+AP716)</f>
        <v>1.3150824793466388E-2</v>
      </c>
      <c r="AL716" s="4">
        <v>14220</v>
      </c>
      <c r="AM716" s="7">
        <f>AN716/(AF716+AH716+AJ716+AL716+AN716+AP716)</f>
        <v>1.09571710374817E-2</v>
      </c>
      <c r="AN716" s="4">
        <v>11848</v>
      </c>
      <c r="AO716" s="7">
        <f>AP716/(AF716+AH716+AJ716+AL716+AN716+AP716)</f>
        <v>7.4440881863606895E-2</v>
      </c>
      <c r="AP716" s="4">
        <v>80493</v>
      </c>
      <c r="AQ716" s="6">
        <f>AO716+AM716+AK716+AI716+AG716+AE716</f>
        <v>1</v>
      </c>
      <c r="AR716" s="4">
        <v>345498</v>
      </c>
      <c r="AS716" s="4">
        <f>AR716/M716</f>
        <v>8858.9230769230762</v>
      </c>
      <c r="AT716" s="4">
        <f>AR716/V716</f>
        <v>3682.5407427069822</v>
      </c>
      <c r="AU716" s="7">
        <f>AR716/(AR716+AV716+AY716+BB716)</f>
        <v>0.31919475612178438</v>
      </c>
      <c r="AV716" s="4">
        <v>204342</v>
      </c>
      <c r="AW716" s="4">
        <f>AV716/M716</f>
        <v>5239.5384615384619</v>
      </c>
      <c r="AX716" s="7">
        <f>AV716/(AR716+AV716+AY716+BB716)</f>
        <v>0.18878515897469061</v>
      </c>
      <c r="AY716" s="4">
        <v>307216</v>
      </c>
      <c r="AZ716" s="4">
        <f>AY716/M716</f>
        <v>7877.333333333333</v>
      </c>
      <c r="BA716" s="7">
        <f>AY716/(AR716+AV716+AY716+BB716)</f>
        <v>0.28382721809304279</v>
      </c>
      <c r="BB716" s="4">
        <v>225349</v>
      </c>
      <c r="BC716" s="11">
        <f>BB716/(AR716+AV716+AY716+BB716)</f>
        <v>0.20819286681048221</v>
      </c>
      <c r="BD716" s="9">
        <f>BC716+BA716+AX716+AU716</f>
        <v>1</v>
      </c>
      <c r="BE716" s="14">
        <f>(AF716+AH716+AJ716+AL716+AN716+AP716)</f>
        <v>1081301</v>
      </c>
      <c r="BF716" s="14">
        <f t="shared" si="55"/>
        <v>-1082405</v>
      </c>
      <c r="BG716" s="13">
        <f>(AF716+AH716+AJ716+AL716+AN716+AP716)-(AR716+AV716+AY716+BB716)</f>
        <v>-1104</v>
      </c>
      <c r="BH716" s="13">
        <f t="shared" si="56"/>
        <v>1</v>
      </c>
      <c r="BI716" s="14">
        <f>AF716/W716</f>
        <v>241336.04444444444</v>
      </c>
      <c r="BJ716" s="14">
        <f>AH716/Y716</f>
        <v>328657.52430330525</v>
      </c>
      <c r="BK716" s="14">
        <f>AJ716/AA716</f>
        <v>665024.59915611811</v>
      </c>
      <c r="BL716" s="14">
        <f>BI716+BJ716+BK716</f>
        <v>1235018.1679038678</v>
      </c>
      <c r="BM716" s="14">
        <f>(AF716/W716)-AF716</f>
        <v>2652.0444444444438</v>
      </c>
      <c r="BN716" s="14">
        <f>AH716/Y716-AH716</f>
        <v>3581.5243033052539</v>
      </c>
      <c r="BO716" s="14">
        <f>AJ716/AA716-AJ716</f>
        <v>254044.59915611811</v>
      </c>
      <c r="BP716" s="14">
        <f>BG716/S716</f>
        <v>-1.9544921984956782E-4</v>
      </c>
      <c r="BQ716" s="14">
        <f>(BG716-CA716)/S716</f>
        <v>9.8606241292369936E-4</v>
      </c>
      <c r="BR716" s="27">
        <f>BQ716-BP716</f>
        <v>1.1815116327732673E-3</v>
      </c>
      <c r="BS716" s="28">
        <f t="shared" si="57"/>
        <v>4292298</v>
      </c>
      <c r="BT716" s="11">
        <f>BS716/S716</f>
        <v>0.75989700675893146</v>
      </c>
      <c r="BU716" s="14">
        <f>(BE716-AP716)*1/BT716-(BE716-AP716)</f>
        <v>316223.11224057595</v>
      </c>
      <c r="BV716" s="14">
        <f t="shared" si="58"/>
        <v>0.19143064934108472</v>
      </c>
      <c r="BW716" s="27">
        <f>(AR716+AV716+AY716+BB716)/S716</f>
        <v>0.19162609856093429</v>
      </c>
      <c r="BX716" s="13">
        <f>(AF716+AH716+AJ716+AL716+AN716)/N716</f>
        <v>211.94578568403219</v>
      </c>
      <c r="BY716" s="26">
        <f>BX716/K716</f>
        <v>0.23316368062049744</v>
      </c>
      <c r="BZ716" s="11">
        <f>AP716/BE716</f>
        <v>7.4440881863606895E-2</v>
      </c>
      <c r="CA716" s="15">
        <f>-(BM716+BN716+BO716)/M716</f>
        <v>-6673.7991770222516</v>
      </c>
      <c r="CB716" s="15">
        <f>BG716-CA716</f>
        <v>5569.7991770222516</v>
      </c>
      <c r="CC716" s="18">
        <f t="shared" si="59"/>
        <v>0</v>
      </c>
      <c r="CD716" s="17">
        <f>(AF716/(AF716+AH716+AJ716))/(X716/(X716+Z716+AB716))</f>
        <v>1.8578979954280033</v>
      </c>
      <c r="CE716" s="19">
        <f>(AH716/(AF716+AH716+AJ716))/(Z716/(X716+Z716+AB716))</f>
        <v>1.328442524844232</v>
      </c>
      <c r="CF716" s="18">
        <f>(AJ716/(AF716+AH716+AJ716))/(AB716/(X716+Z716+AB716))</f>
        <v>0.68318414680246764</v>
      </c>
      <c r="CG716">
        <f>AH716/Z716</f>
        <v>208.38205128205129</v>
      </c>
      <c r="CH716" s="11">
        <f>BB716/BE716</f>
        <v>0.20840543012537674</v>
      </c>
      <c r="CI716" s="14">
        <f>AY716/V716</f>
        <v>3274.5064712718113</v>
      </c>
      <c r="CJ716" s="14">
        <f>AV716/M716</f>
        <v>5239.5384615384619</v>
      </c>
      <c r="CK716" s="17">
        <f>N716/V716</f>
        <v>50.330124594244744</v>
      </c>
      <c r="CL716" s="17">
        <f>(AL716+AN716)/N716</f>
        <v>5.5205421431596777</v>
      </c>
      <c r="CM716" s="14">
        <f>AP716/AC716</f>
        <v>4.9998757686812842</v>
      </c>
    </row>
    <row r="717" spans="1:91" hidden="1" x14ac:dyDescent="0.2">
      <c r="A717">
        <v>1169</v>
      </c>
      <c r="B717" s="2">
        <v>45231</v>
      </c>
      <c r="C717" s="3" t="s">
        <v>41</v>
      </c>
      <c r="D717" t="s">
        <v>42</v>
      </c>
      <c r="E717" s="3" t="s">
        <v>43</v>
      </c>
      <c r="F717" t="s">
        <v>38</v>
      </c>
      <c r="G717" t="str">
        <f>CONCATENATE(C717,E717)</f>
        <v>SEASFO</v>
      </c>
      <c r="H717" t="s">
        <v>35</v>
      </c>
      <c r="I717">
        <f>U717/M717</f>
        <v>177.27906976744185</v>
      </c>
      <c r="J717" t="str">
        <f>_xlfn.CONCAT(C717,E717,H717)</f>
        <v>SEASFO737-Max 9</v>
      </c>
      <c r="K717" s="4">
        <v>679</v>
      </c>
      <c r="L717" s="4">
        <f>N717/M717</f>
        <v>137.74418604651163</v>
      </c>
      <c r="M717" s="4">
        <v>43</v>
      </c>
      <c r="N717" s="4">
        <v>5923</v>
      </c>
      <c r="O717" s="4">
        <f>P717/M717</f>
        <v>21.674418604651162</v>
      </c>
      <c r="P717" s="4">
        <v>932</v>
      </c>
      <c r="Q717" s="4">
        <v>1742</v>
      </c>
      <c r="R717" s="4">
        <v>3250</v>
      </c>
      <c r="S717" s="4">
        <f>U717*K717</f>
        <v>5176017</v>
      </c>
      <c r="T717" s="7">
        <f>N717/U717</f>
        <v>0.77699068608159516</v>
      </c>
      <c r="U717" s="4">
        <v>7623</v>
      </c>
      <c r="V717" s="4">
        <v>90.943971631205685</v>
      </c>
      <c r="W717" s="7">
        <f>P717/X717</f>
        <v>0.94811800610376396</v>
      </c>
      <c r="X717" s="4">
        <v>983</v>
      </c>
      <c r="Y717" s="7">
        <f>Q717/Z717</f>
        <v>0.94776931447225243</v>
      </c>
      <c r="Z717" s="4">
        <v>1838</v>
      </c>
      <c r="AA717" s="7">
        <f>R717/AB717</f>
        <v>0.67680133277800913</v>
      </c>
      <c r="AB717" s="4">
        <v>4802</v>
      </c>
      <c r="AC717" s="4">
        <v>13515</v>
      </c>
      <c r="AD717" s="4">
        <f>AP717/AC717</f>
        <v>5.9999260081391048</v>
      </c>
      <c r="AE717" s="7">
        <f>AF717/(AF717+AH717+AJ717+AL717+AN717+AP717)</f>
        <v>0.2469972628809349</v>
      </c>
      <c r="AF717" s="4">
        <v>300589</v>
      </c>
      <c r="AG717" s="7">
        <f>AH717/(AF717+AH717+AJ717+AL717+AN717+AP717)</f>
        <v>0.25575423612520576</v>
      </c>
      <c r="AH717" s="4">
        <v>311246</v>
      </c>
      <c r="AI717" s="7">
        <f>AJ717/(AF717+AH717+AJ717+AL717+AN717+AP717)</f>
        <v>0.39323140283309488</v>
      </c>
      <c r="AJ717" s="4">
        <v>478552</v>
      </c>
      <c r="AK717" s="7">
        <f>AL717/(AF717+AH717+AJ717+AL717+AN717+AP717)</f>
        <v>1.8693923365596443E-2</v>
      </c>
      <c r="AL717" s="4">
        <v>22750</v>
      </c>
      <c r="AM717" s="7">
        <f>AN717/(AF717+AH717+AJ717+AL717+AN717+AP717)</f>
        <v>1.8691458232844935E-2</v>
      </c>
      <c r="AN717" s="4">
        <v>22747</v>
      </c>
      <c r="AO717" s="7">
        <f>AP717/(AF717+AH717+AJ717+AL717+AN717+AP717)</f>
        <v>6.6631716562323071E-2</v>
      </c>
      <c r="AP717" s="4">
        <v>81089</v>
      </c>
      <c r="AQ717" s="6">
        <f>AO717+AM717+AK717+AI717+AG717+AE717</f>
        <v>1</v>
      </c>
      <c r="AR717" s="4">
        <v>399909</v>
      </c>
      <c r="AS717" s="4">
        <f>AR717/M717</f>
        <v>9300.209302325582</v>
      </c>
      <c r="AT717" s="4">
        <f>AR717/V717</f>
        <v>4397.3118044778557</v>
      </c>
      <c r="AU717" s="7">
        <f>AR717/(AR717+AV717+AY717+BB717)</f>
        <v>0.33953032271210615</v>
      </c>
      <c r="AV717" s="4">
        <v>281190</v>
      </c>
      <c r="AW717" s="4">
        <f>AV717/M717</f>
        <v>6539.3023255813951</v>
      </c>
      <c r="AX717" s="7">
        <f>AV717/(AR717+AV717+AY717+BB717)</f>
        <v>0.23873564096686278</v>
      </c>
      <c r="AY717" s="4">
        <v>215235</v>
      </c>
      <c r="AZ717" s="4">
        <f>AY717/M717</f>
        <v>5005.4651162790697</v>
      </c>
      <c r="BA717" s="7">
        <f>AY717/(AR717+AV717+AY717+BB717)</f>
        <v>0.1827385955528387</v>
      </c>
      <c r="BB717" s="4">
        <v>281496</v>
      </c>
      <c r="BC717" s="11">
        <f>BB717/(AR717+AV717+AY717+BB717)</f>
        <v>0.23899544076819235</v>
      </c>
      <c r="BD717" s="9">
        <f>BC717+BA717+AX717+AU717</f>
        <v>0.99999999999999989</v>
      </c>
      <c r="BE717" s="14">
        <f>(AF717+AH717+AJ717+AL717+AN717+AP717)</f>
        <v>1216973</v>
      </c>
      <c r="BF717" s="14">
        <f t="shared" si="55"/>
        <v>-1177830</v>
      </c>
      <c r="BG717" s="13">
        <f>(AF717+AH717+AJ717+AL717+AN717+AP717)-(AR717+AV717+AY717+BB717)</f>
        <v>39143</v>
      </c>
      <c r="BH717" s="13">
        <f t="shared" si="56"/>
        <v>0</v>
      </c>
      <c r="BI717" s="14">
        <f>AF717/W717</f>
        <v>317037.5396995708</v>
      </c>
      <c r="BJ717" s="14">
        <f>AH717/Y717</f>
        <v>328398.4776119403</v>
      </c>
      <c r="BK717" s="14">
        <f>AJ717/AA717</f>
        <v>707078.98584615393</v>
      </c>
      <c r="BL717" s="14">
        <f>BI717+BJ717+BK717</f>
        <v>1352515.003157665</v>
      </c>
      <c r="BM717" s="14">
        <f>(AF717/W717)-AF717</f>
        <v>16448.5396995708</v>
      </c>
      <c r="BN717" s="14">
        <f>AH717/Y717-AH717</f>
        <v>17152.477611940296</v>
      </c>
      <c r="BO717" s="14">
        <f>AJ717/AA717-AJ717</f>
        <v>228526.98584615393</v>
      </c>
      <c r="BP717" s="14">
        <f>BG717/S717</f>
        <v>7.5623785625124496E-3</v>
      </c>
      <c r="BQ717" s="14">
        <f>(BG717-CA717)/S717</f>
        <v>8.740118139765397E-3</v>
      </c>
      <c r="BR717" s="27">
        <f>BQ717-BP717</f>
        <v>1.1777395772529474E-3</v>
      </c>
      <c r="BS717" s="28">
        <f t="shared" si="57"/>
        <v>4021717</v>
      </c>
      <c r="BT717" s="11">
        <f>BS717/S717</f>
        <v>0.77699068608159516</v>
      </c>
      <c r="BU717" s="14">
        <f>(BE717-AP717)*1/BT717-(BE717-AP717)</f>
        <v>326017.69373628241</v>
      </c>
      <c r="BV717" s="14">
        <f t="shared" si="58"/>
        <v>0.23511765900305195</v>
      </c>
      <c r="BW717" s="27">
        <f>(AR717+AV717+AY717+BB717)/S717</f>
        <v>0.22755528044053952</v>
      </c>
      <c r="BX717" s="13">
        <f>(AF717+AH717+AJ717+AL717+AN717)/N717</f>
        <v>191.77511396251899</v>
      </c>
      <c r="BY717" s="26">
        <f>BX717/K717</f>
        <v>0.28243757579163326</v>
      </c>
      <c r="BZ717" s="11">
        <f>AP717/BE717</f>
        <v>6.6631716562323071E-2</v>
      </c>
      <c r="CA717" s="15">
        <f>-(BM717+BN717+BO717)/M717</f>
        <v>-6096.0000734340701</v>
      </c>
      <c r="CB717" s="15">
        <f>BG717-CA717</f>
        <v>45239.000073434072</v>
      </c>
      <c r="CC717" s="18">
        <f t="shared" si="59"/>
        <v>0</v>
      </c>
      <c r="CD717" s="17">
        <f>(AF717/(AF717+AH717+AJ717))/(X717/(X717+Z717+AB717))</f>
        <v>2.1377889135521455</v>
      </c>
      <c r="CE717" s="19">
        <f>(AH717/(AF717+AH717+AJ717))/(Z717/(X717+Z717+AB717))</f>
        <v>1.1838686671361243</v>
      </c>
      <c r="CF717" s="18">
        <f>(AJ717/(AF717+AH717+AJ717))/(AB717/(X717+Z717+AB717))</f>
        <v>0.69671030566056735</v>
      </c>
      <c r="CG717">
        <f>AH717/Z717</f>
        <v>169.33949945593037</v>
      </c>
      <c r="CH717" s="11">
        <f>BB717/BE717</f>
        <v>0.23130833633942577</v>
      </c>
      <c r="CI717" s="14">
        <f>AY717/V717</f>
        <v>2366.6769345945986</v>
      </c>
      <c r="CJ717" s="14">
        <f>AV717/M717</f>
        <v>6539.3023255813951</v>
      </c>
      <c r="CK717" s="17">
        <f>N717/V717</f>
        <v>65.128011167346415</v>
      </c>
      <c r="CL717" s="17">
        <f>(AL717+AN717)/N717</f>
        <v>7.6814114469019081</v>
      </c>
      <c r="CM717" s="14">
        <f>AP717/AC717</f>
        <v>5.9999260081391048</v>
      </c>
    </row>
    <row r="718" spans="1:91" hidden="1" x14ac:dyDescent="0.2">
      <c r="A718">
        <v>403</v>
      </c>
      <c r="B718" s="2">
        <v>44866</v>
      </c>
      <c r="C718" s="3" t="s">
        <v>29</v>
      </c>
      <c r="D718" t="s">
        <v>28</v>
      </c>
      <c r="E718" s="3" t="s">
        <v>41</v>
      </c>
      <c r="F718" t="s">
        <v>42</v>
      </c>
      <c r="G718" t="str">
        <f>CONCATENATE(C718,E718)</f>
        <v>ANCSEA</v>
      </c>
      <c r="H718" t="s">
        <v>30</v>
      </c>
      <c r="I718">
        <f>U718/M718</f>
        <v>124</v>
      </c>
      <c r="J718" t="str">
        <f>_xlfn.CONCAT(C718,E718,H718)</f>
        <v>ANCSEA737-700</v>
      </c>
      <c r="K718" s="4">
        <v>1448</v>
      </c>
      <c r="L718" s="4">
        <f>N718/M718</f>
        <v>112.91666666666667</v>
      </c>
      <c r="M718" s="4">
        <v>12</v>
      </c>
      <c r="N718" s="4">
        <v>1355</v>
      </c>
      <c r="O718" s="4">
        <f>P718/M718</f>
        <v>17</v>
      </c>
      <c r="P718" s="4">
        <v>204</v>
      </c>
      <c r="Q718" s="4">
        <v>301</v>
      </c>
      <c r="R718" s="4">
        <v>851</v>
      </c>
      <c r="S718" s="4">
        <f>U718*K718</f>
        <v>2154624</v>
      </c>
      <c r="T718" s="7">
        <f>N718/U718</f>
        <v>0.9106182795698925</v>
      </c>
      <c r="U718" s="4">
        <v>1488</v>
      </c>
      <c r="V718" s="4">
        <v>41.170580072162082</v>
      </c>
      <c r="W718" s="7">
        <f>P718/X718</f>
        <v>1</v>
      </c>
      <c r="X718" s="4">
        <v>204</v>
      </c>
      <c r="Y718" s="7">
        <f>Q718/Z718</f>
        <v>0.80913978494623651</v>
      </c>
      <c r="Z718" s="4">
        <v>372</v>
      </c>
      <c r="AA718" s="7">
        <f>R718/AB718</f>
        <v>0.93311403508771928</v>
      </c>
      <c r="AB718" s="4">
        <v>912</v>
      </c>
      <c r="AC718" s="4">
        <v>8742</v>
      </c>
      <c r="AD718" s="4">
        <f>AP718/AC718</f>
        <v>4.9997712194005945</v>
      </c>
      <c r="AE718" s="7">
        <f>AF718/(AF718+AH718+AJ718+AL718+AN718+AP718)</f>
        <v>0.20195734393886225</v>
      </c>
      <c r="AF718" s="4">
        <v>77694</v>
      </c>
      <c r="AG718" s="7">
        <f>AH718/(AF718+AH718+AJ718+AL718+AN718+AP718)</f>
        <v>0.1899637384489414</v>
      </c>
      <c r="AH718" s="4">
        <v>73080</v>
      </c>
      <c r="AI718" s="7">
        <f>AJ718/(AF718+AH718+AJ718+AL718+AN718+AP718)</f>
        <v>0.47678610883664108</v>
      </c>
      <c r="AJ718" s="4">
        <v>183422</v>
      </c>
      <c r="AK718" s="7">
        <f>AL718/(AF718+AH718+AJ718+AL718+AN718+AP718)</f>
        <v>1.3256911139704449E-2</v>
      </c>
      <c r="AL718" s="4">
        <v>5100</v>
      </c>
      <c r="AM718" s="7">
        <f>AN718/(AF718+AH718+AJ718+AL718+AN718+AP718)</f>
        <v>4.4215697742426016E-3</v>
      </c>
      <c r="AN718" s="4">
        <v>1701</v>
      </c>
      <c r="AO718" s="7">
        <f>AP718/(AF718+AH718+AJ718+AL718+AN718+AP718)</f>
        <v>0.11361432786160824</v>
      </c>
      <c r="AP718" s="4">
        <v>43708</v>
      </c>
      <c r="AQ718" s="6">
        <f>AO718+AM718+AK718+AI718+AG718+AE718</f>
        <v>1</v>
      </c>
      <c r="AR718" s="4">
        <v>151612</v>
      </c>
      <c r="AS718" s="4">
        <f>AR718/M718</f>
        <v>12634.333333333334</v>
      </c>
      <c r="AT718" s="4">
        <f>AR718/V718</f>
        <v>3682.5325204128962</v>
      </c>
      <c r="AU718" s="7">
        <f>AR718/(AR718+AV718+AY718+BB718)</f>
        <v>0.33827693227633876</v>
      </c>
      <c r="AV718" s="4">
        <v>62875</v>
      </c>
      <c r="AW718" s="4">
        <f>AV718/M718</f>
        <v>5239.583333333333</v>
      </c>
      <c r="AX718" s="7">
        <f>AV718/(AR718+AV718+AY718+BB718)</f>
        <v>0.1402867986496768</v>
      </c>
      <c r="AY718" s="4">
        <v>134813</v>
      </c>
      <c r="AZ718" s="4">
        <f>AY718/M718</f>
        <v>11234.416666666666</v>
      </c>
      <c r="BA718" s="7">
        <f>AY718/(AR718+AV718+AY718+BB718)</f>
        <v>0.30079497711902792</v>
      </c>
      <c r="BB718" s="4">
        <v>98889</v>
      </c>
      <c r="BC718" s="11">
        <f>BB718/(AR718+AV718+AY718+BB718)</f>
        <v>0.22064129195495649</v>
      </c>
      <c r="BD718" s="9">
        <f>BC718+BA718+AX718+AU718</f>
        <v>1</v>
      </c>
      <c r="BE718" s="14">
        <f>(AF718+AH718+AJ718+AL718+AN718+AP718)</f>
        <v>384705</v>
      </c>
      <c r="BF718" s="14">
        <f t="shared" si="55"/>
        <v>-448189</v>
      </c>
      <c r="BG718" s="13">
        <f>(AF718+AH718+AJ718+AL718+AN718+AP718)-(AR718+AV718+AY718+BB718)</f>
        <v>-63484</v>
      </c>
      <c r="BH718" s="13">
        <f t="shared" si="56"/>
        <v>1</v>
      </c>
      <c r="BI718" s="14">
        <f>AF718/W718</f>
        <v>77694</v>
      </c>
      <c r="BJ718" s="14">
        <f>AH718/Y718</f>
        <v>90318.139534883725</v>
      </c>
      <c r="BK718" s="14">
        <f>AJ718/AA718</f>
        <v>196569.75793184488</v>
      </c>
      <c r="BL718" s="14">
        <f>BI718+BJ718+BK718</f>
        <v>364581.89746672858</v>
      </c>
      <c r="BM718" s="14">
        <f>(AF718/W718)-AF718</f>
        <v>0</v>
      </c>
      <c r="BN718" s="14">
        <f>AH718/Y718-AH718</f>
        <v>17238.139534883725</v>
      </c>
      <c r="BO718" s="14">
        <f>AJ718/AA718-AJ718</f>
        <v>13147.757931844884</v>
      </c>
      <c r="BP718" s="14">
        <f>BG718/S718</f>
        <v>-2.9464073546010813E-2</v>
      </c>
      <c r="BQ718" s="14">
        <f>(BG718-CA718)/S718</f>
        <v>-2.8288853126008352E-2</v>
      </c>
      <c r="BR718" s="27">
        <f>BQ718-BP718</f>
        <v>1.175220420002461E-3</v>
      </c>
      <c r="BS718" s="28">
        <f t="shared" si="57"/>
        <v>1962040</v>
      </c>
      <c r="BT718" s="11">
        <f>BS718/S718</f>
        <v>0.9106182795698925</v>
      </c>
      <c r="BU718" s="14">
        <f>(BE718-AP718)*1/BT718-(BE718-AP718)</f>
        <v>33470.554243542429</v>
      </c>
      <c r="BV718" s="14">
        <f t="shared" si="58"/>
        <v>0.17854855417929069</v>
      </c>
      <c r="BW718" s="27">
        <f>(AR718+AV718+AY718+BB718)/S718</f>
        <v>0.20801262772530149</v>
      </c>
      <c r="BX718" s="13">
        <f>(AF718+AH718+AJ718+AL718+AN718)/N718</f>
        <v>251.65830258302583</v>
      </c>
      <c r="BY718" s="26">
        <f>BX718/K718</f>
        <v>0.17379717029214492</v>
      </c>
      <c r="BZ718" s="11">
        <f>AP718/BE718</f>
        <v>0.11361432786160824</v>
      </c>
      <c r="CA718" s="15">
        <f>-(BM718+BN718+BO718)/M718</f>
        <v>-2532.158122227384</v>
      </c>
      <c r="CB718" s="15">
        <f>BG718-CA718</f>
        <v>-60951.841877772618</v>
      </c>
      <c r="CC718" s="18">
        <f t="shared" si="59"/>
        <v>1</v>
      </c>
      <c r="CD718" s="17">
        <f>(AF718/(AF718+AH718+AJ718))/(X718/(X718+Z718+AB718))</f>
        <v>1.6957389569910719</v>
      </c>
      <c r="CE718" s="19">
        <f>(AH718/(AF718+AH718+AJ718))/(Z718/(X718+Z718+AB718))</f>
        <v>0.87469628601180149</v>
      </c>
      <c r="CF718" s="18">
        <f>(AJ718/(AF718+AH718+AJ718))/(AB718/(X718+Z718+AB718))</f>
        <v>0.89548490611560438</v>
      </c>
      <c r="CG718">
        <f>AH718/Z718</f>
        <v>196.45161290322579</v>
      </c>
      <c r="CH718" s="11">
        <f>BB718/BE718</f>
        <v>0.25705150699886925</v>
      </c>
      <c r="CI718" s="14">
        <f>AY718/V718</f>
        <v>3274.4984346517676</v>
      </c>
      <c r="CJ718" s="14">
        <f>AV718/M718</f>
        <v>5239.583333333333</v>
      </c>
      <c r="CK718" s="17">
        <f>N718/V718</f>
        <v>32.911851074845494</v>
      </c>
      <c r="CL718" s="17">
        <f>(AL718+AN718)/N718</f>
        <v>5.019188191881919</v>
      </c>
      <c r="CM718" s="14">
        <f>AP718/AC718</f>
        <v>4.9997712194005945</v>
      </c>
    </row>
    <row r="719" spans="1:91" hidden="1" x14ac:dyDescent="0.2">
      <c r="A719">
        <v>1186</v>
      </c>
      <c r="B719" s="2">
        <v>45231</v>
      </c>
      <c r="C719" s="3" t="s">
        <v>43</v>
      </c>
      <c r="D719" t="s">
        <v>38</v>
      </c>
      <c r="E719" s="3" t="s">
        <v>32</v>
      </c>
      <c r="F719" t="s">
        <v>33</v>
      </c>
      <c r="G719" t="str">
        <f>CONCATENATE(C719,E719)</f>
        <v>SFOHNL</v>
      </c>
      <c r="H719" t="s">
        <v>49</v>
      </c>
      <c r="I719">
        <f>U719/M719</f>
        <v>268.07142857142856</v>
      </c>
      <c r="J719" t="str">
        <f>_xlfn.CONCAT(C719,E719,H719)</f>
        <v>SFOHNLA330-200</v>
      </c>
      <c r="K719" s="4">
        <v>2399</v>
      </c>
      <c r="L719" s="4">
        <f>N719/M719</f>
        <v>241.07142857142858</v>
      </c>
      <c r="M719" s="4">
        <v>14</v>
      </c>
      <c r="N719" s="4">
        <v>3375</v>
      </c>
      <c r="O719" s="4">
        <f>P719/M719</f>
        <v>28.642857142857142</v>
      </c>
      <c r="P719" s="4">
        <v>401</v>
      </c>
      <c r="Q719" s="4">
        <v>746</v>
      </c>
      <c r="R719" s="4">
        <v>2228</v>
      </c>
      <c r="S719" s="4">
        <f>U719*K719</f>
        <v>9003447</v>
      </c>
      <c r="T719" s="7">
        <f>N719/U719</f>
        <v>0.89928057553956831</v>
      </c>
      <c r="U719" s="4">
        <v>3753</v>
      </c>
      <c r="V719" s="4">
        <v>73.106124161073822</v>
      </c>
      <c r="W719" s="7">
        <f>P719/X719</f>
        <v>0.82510288065843618</v>
      </c>
      <c r="X719" s="4">
        <v>486</v>
      </c>
      <c r="Y719" s="7">
        <f>Q719/Z719</f>
        <v>0.8243093922651934</v>
      </c>
      <c r="Z719" s="4">
        <v>905</v>
      </c>
      <c r="AA719" s="7">
        <f>R719/AB719</f>
        <v>0.94286923402454503</v>
      </c>
      <c r="AB719" s="4">
        <v>2363</v>
      </c>
      <c r="AC719" s="4">
        <v>139616</v>
      </c>
      <c r="AD719" s="4">
        <f>AP719/AC719</f>
        <v>5.9999713499885399</v>
      </c>
      <c r="AE719" s="7">
        <f>AF719/(AF719+AH719+AJ719+AL719+AN719+AP719)</f>
        <v>0.12510434770879658</v>
      </c>
      <c r="AF719" s="4">
        <v>250424</v>
      </c>
      <c r="AG719" s="7">
        <f>AH719/(AF719+AH719+AJ719+AL719+AN719+AP719)</f>
        <v>0.1326603457724628</v>
      </c>
      <c r="AH719" s="4">
        <v>265549</v>
      </c>
      <c r="AI719" s="7">
        <f>AJ719/(AF719+AH719+AJ719+AL719+AN719+AP719)</f>
        <v>0.30928136338680567</v>
      </c>
      <c r="AJ719" s="4">
        <v>619095</v>
      </c>
      <c r="AK719" s="7">
        <f>AL719/(AF719+AH719+AJ719+AL719+AN719+AP719)</f>
        <v>7.7897968797849453E-3</v>
      </c>
      <c r="AL719" s="4">
        <v>15593</v>
      </c>
      <c r="AM719" s="7">
        <f>AN719/(AF719+AH719+AJ719+AL719+AN719+AP719)</f>
        <v>6.678253362981155E-3</v>
      </c>
      <c r="AN719" s="4">
        <v>13368</v>
      </c>
      <c r="AO719" s="7">
        <f>AP719/(AF719+AH719+AJ719+AL719+AN719+AP719)</f>
        <v>0.41848589288916888</v>
      </c>
      <c r="AP719" s="4">
        <v>837692</v>
      </c>
      <c r="AQ719" s="6">
        <f>AO719+AM719+AK719+AI719+AG719+AE719</f>
        <v>1</v>
      </c>
      <c r="AR719" s="4">
        <v>362618</v>
      </c>
      <c r="AS719" s="4">
        <f>AR719/M719</f>
        <v>25901.285714285714</v>
      </c>
      <c r="AT719" s="4">
        <f>AR719/V719</f>
        <v>4960.1590039303446</v>
      </c>
      <c r="AU719" s="7">
        <f>AR719/(AR719+AV719+AY719+BB719)</f>
        <v>0.30949503432783337</v>
      </c>
      <c r="AV719" s="4">
        <v>109279</v>
      </c>
      <c r="AW719" s="4">
        <f>AV719/M719</f>
        <v>7805.6428571428569</v>
      </c>
      <c r="AX719" s="7">
        <f>AV719/(AR719+AV719+AY719+BB719)</f>
        <v>9.3269798676048357E-2</v>
      </c>
      <c r="AY719" s="4">
        <v>372828</v>
      </c>
      <c r="AZ719" s="4">
        <f>AY719/M719</f>
        <v>26630.571428571428</v>
      </c>
      <c r="BA719" s="7">
        <f>AY719/(AR719+AV719+AY719+BB719)</f>
        <v>0.31820928541434085</v>
      </c>
      <c r="BB719" s="4">
        <v>326919</v>
      </c>
      <c r="BC719" s="11">
        <f>BB719/(AR719+AV719+AY719+BB719)</f>
        <v>0.27902588158177738</v>
      </c>
      <c r="BD719" s="9">
        <f>BC719+BA719+AX719+AU719</f>
        <v>1</v>
      </c>
      <c r="BE719" s="14">
        <f>(AF719+AH719+AJ719+AL719+AN719+AP719)</f>
        <v>2001721</v>
      </c>
      <c r="BF719" s="14">
        <f t="shared" si="55"/>
        <v>-1171644</v>
      </c>
      <c r="BG719" s="13">
        <f>(AF719+AH719+AJ719+AL719+AN719+AP719)-(AR719+AV719+AY719+BB719)</f>
        <v>830077</v>
      </c>
      <c r="BH719" s="13">
        <f t="shared" si="56"/>
        <v>0</v>
      </c>
      <c r="BI719" s="14">
        <f>AF719/W719</f>
        <v>303506.3940149626</v>
      </c>
      <c r="BJ719" s="14">
        <f>AH719/Y719</f>
        <v>322147.24530831096</v>
      </c>
      <c r="BK719" s="14">
        <f>AJ719/AA719</f>
        <v>656607.48877917416</v>
      </c>
      <c r="BL719" s="14">
        <f>BI719+BJ719+BK719</f>
        <v>1282261.1281024478</v>
      </c>
      <c r="BM719" s="14">
        <f>(AF719/W719)-AF719</f>
        <v>53082.3940149626</v>
      </c>
      <c r="BN719" s="14">
        <f>AH719/Y719-AH719</f>
        <v>56598.245308310958</v>
      </c>
      <c r="BO719" s="14">
        <f>AJ719/AA719-AJ719</f>
        <v>37512.488779174164</v>
      </c>
      <c r="BP719" s="14">
        <f>BG719/S719</f>
        <v>9.2195466913949739E-2</v>
      </c>
      <c r="BQ719" s="14">
        <f>(BG719-CA719)/S719</f>
        <v>9.3363219094249189E-2</v>
      </c>
      <c r="BR719" s="27">
        <f>BQ719-BP719</f>
        <v>1.16775218029945E-3</v>
      </c>
      <c r="BS719" s="28">
        <f t="shared" si="57"/>
        <v>8096625</v>
      </c>
      <c r="BT719" s="11">
        <f>BS719/S719</f>
        <v>0.89928057553956831</v>
      </c>
      <c r="BU719" s="14">
        <f>(BE719-AP719)*1/BT719-(BE719-AP719)</f>
        <v>130371.24800000014</v>
      </c>
      <c r="BV719" s="14">
        <f t="shared" si="58"/>
        <v>0.22232829270833715</v>
      </c>
      <c r="BW719" s="27">
        <f>(AR719+AV719+AY719+BB719)/S719</f>
        <v>0.13013282579438742</v>
      </c>
      <c r="BX719" s="13">
        <f>(AF719+AH719+AJ719+AL719+AN719)/N719</f>
        <v>344.89748148148146</v>
      </c>
      <c r="BY719" s="26">
        <f>BX719/K719</f>
        <v>0.14376718694517776</v>
      </c>
      <c r="BZ719" s="11">
        <f>AP719/BE719</f>
        <v>0.41848589288916888</v>
      </c>
      <c r="CA719" s="15">
        <f>-(BM719+BN719+BO719)/M719</f>
        <v>-10513.794864460551</v>
      </c>
      <c r="CB719" s="15">
        <f>BG719-CA719</f>
        <v>840590.79486446059</v>
      </c>
      <c r="CC719" s="18">
        <f t="shared" si="59"/>
        <v>0</v>
      </c>
      <c r="CD719" s="17">
        <f>(AF719/(AF719+AH719+AJ719))/(X719/(X719+Z719+AB719))</f>
        <v>1.7041666697483697</v>
      </c>
      <c r="CE719" s="19">
        <f>(AH719/(AF719+AH719+AJ719))/(Z719/(X719+Z719+AB719))</f>
        <v>0.97043953089908586</v>
      </c>
      <c r="CF719" s="18">
        <f>(AJ719/(AF719+AH719+AJ719))/(AB719/(X719+Z719+AB719))</f>
        <v>0.86649480450216654</v>
      </c>
      <c r="CG719">
        <f>AH719/Z719</f>
        <v>293.42430939226517</v>
      </c>
      <c r="CH719" s="11">
        <f>BB719/BE719</f>
        <v>0.16331896403145094</v>
      </c>
      <c r="CI719" s="14">
        <f>AY719/V719</f>
        <v>5099.8189861433857</v>
      </c>
      <c r="CJ719" s="14">
        <f>AV719/M719</f>
        <v>7805.6428571428569</v>
      </c>
      <c r="CK719" s="17">
        <f>N719/V719</f>
        <v>46.165762974438422</v>
      </c>
      <c r="CL719" s="17">
        <f>(AL719+AN719)/N719</f>
        <v>8.5810370370370368</v>
      </c>
      <c r="CM719" s="14">
        <f>AP719/AC719</f>
        <v>5.9999713499885399</v>
      </c>
    </row>
    <row r="720" spans="1:91" hidden="1" x14ac:dyDescent="0.2">
      <c r="A720">
        <v>385</v>
      </c>
      <c r="B720" s="2">
        <v>44835</v>
      </c>
      <c r="C720" s="3" t="s">
        <v>53</v>
      </c>
      <c r="D720" t="s">
        <v>54</v>
      </c>
      <c r="E720" s="3" t="s">
        <v>37</v>
      </c>
      <c r="F720" t="s">
        <v>38</v>
      </c>
      <c r="G720" t="str">
        <f>CONCATENATE(C720,E720)</f>
        <v>YVRLAX</v>
      </c>
      <c r="H720" t="s">
        <v>35</v>
      </c>
      <c r="I720">
        <f>U720/M720</f>
        <v>171.58333333333334</v>
      </c>
      <c r="J720" t="str">
        <f>_xlfn.CONCAT(C720,E720,H720)</f>
        <v>YVRLAX737-Max 9</v>
      </c>
      <c r="K720" s="4">
        <v>1080</v>
      </c>
      <c r="L720" s="4">
        <f>N720/M720</f>
        <v>157.41666666666666</v>
      </c>
      <c r="M720" s="4">
        <v>12</v>
      </c>
      <c r="N720" s="4">
        <v>1889</v>
      </c>
      <c r="O720" s="4">
        <f>P720/M720</f>
        <v>22.083333333333332</v>
      </c>
      <c r="P720" s="4">
        <v>265</v>
      </c>
      <c r="Q720" s="4">
        <v>427</v>
      </c>
      <c r="R720" s="4">
        <v>1198</v>
      </c>
      <c r="S720" s="4">
        <f>U720*K720</f>
        <v>2223720</v>
      </c>
      <c r="T720" s="7">
        <f>N720/U720</f>
        <v>0.91743564837299663</v>
      </c>
      <c r="U720" s="4">
        <v>2059</v>
      </c>
      <c r="V720" s="4">
        <v>7.4402519752295539</v>
      </c>
      <c r="W720" s="7">
        <f>P720/X720</f>
        <v>1</v>
      </c>
      <c r="X720" s="4">
        <v>265</v>
      </c>
      <c r="Y720" s="7">
        <f>Q720/Z720</f>
        <v>0.86262626262626263</v>
      </c>
      <c r="Z720" s="4">
        <v>495</v>
      </c>
      <c r="AA720" s="7">
        <f>R720/AB720</f>
        <v>0.92153846153846153</v>
      </c>
      <c r="AB720" s="4">
        <v>1300</v>
      </c>
      <c r="AC720" s="4">
        <v>0</v>
      </c>
      <c r="AD720" s="4" t="e">
        <f>AP720/AC720</f>
        <v>#DIV/0!</v>
      </c>
      <c r="AE720" s="7">
        <f>AF720/(AF720+AH720+AJ720+AL720+AN720+AP720)</f>
        <v>0.20452400189306286</v>
      </c>
      <c r="AF720" s="4">
        <v>78220</v>
      </c>
      <c r="AG720" s="7">
        <f>AH720/(AF720+AH720+AJ720+AL720+AN720+AP720)</f>
        <v>0.22686423549283696</v>
      </c>
      <c r="AH720" s="4">
        <v>86764</v>
      </c>
      <c r="AI720" s="7">
        <f>AJ720/(AF720+AH720+AJ720+AL720+AN720+AP720)</f>
        <v>0.53103028116167128</v>
      </c>
      <c r="AJ720" s="4">
        <v>203092</v>
      </c>
      <c r="AK720" s="7">
        <f>AL720/(AF720+AH720+AJ720+AL720+AN720+AP720)</f>
        <v>1.8786818634641482E-2</v>
      </c>
      <c r="AL720" s="4">
        <v>7185</v>
      </c>
      <c r="AM720" s="7">
        <f>AN720/(AF720+AH720+AJ720+AL720+AN720+AP720)</f>
        <v>1.879466281778747E-2</v>
      </c>
      <c r="AN720" s="4">
        <v>7188</v>
      </c>
      <c r="AO720" s="7">
        <f>AP720/(AF720+AH720+AJ720+AL720+AN720+AP720)</f>
        <v>0</v>
      </c>
      <c r="AP720" s="4">
        <v>0</v>
      </c>
      <c r="AQ720" s="6">
        <f>AO720+AM720+AK720+AI720+AG720+AE720</f>
        <v>1</v>
      </c>
      <c r="AR720" s="4">
        <v>25257</v>
      </c>
      <c r="AS720" s="4">
        <f>AR720/M720</f>
        <v>2104.75</v>
      </c>
      <c r="AT720" s="4">
        <f>AR720/V720</f>
        <v>3394.6430959713225</v>
      </c>
      <c r="AU720" s="7">
        <f>AR720/(AR720+AV720+AY720+BB720)</f>
        <v>0.20155453232357892</v>
      </c>
      <c r="AV720" s="4">
        <v>60255</v>
      </c>
      <c r="AW720" s="4">
        <f>AV720/M720</f>
        <v>5021.25</v>
      </c>
      <c r="AX720" s="7">
        <f>AV720/(AR720+AV720+AY720+BB720)</f>
        <v>0.48084366097150288</v>
      </c>
      <c r="AY720" s="4">
        <v>21927</v>
      </c>
      <c r="AZ720" s="4">
        <f>AY720/M720</f>
        <v>1827.25</v>
      </c>
      <c r="BA720" s="7">
        <f>AY720/(AR720+AV720+AY720+BB720)</f>
        <v>0.17498064814740924</v>
      </c>
      <c r="BB720" s="4">
        <v>17872</v>
      </c>
      <c r="BC720" s="11">
        <f>BB720/(AR720+AV720+AY720+BB720)</f>
        <v>0.14262115855750893</v>
      </c>
      <c r="BD720" s="9">
        <f>BC720+BA720+AX720+AU720</f>
        <v>0.99999999999999989</v>
      </c>
      <c r="BE720" s="14">
        <f>(AF720+AH720+AJ720+AL720+AN720+AP720)</f>
        <v>382449</v>
      </c>
      <c r="BF720" s="14">
        <f t="shared" si="55"/>
        <v>-125311</v>
      </c>
      <c r="BG720" s="13">
        <f>(AF720+AH720+AJ720+AL720+AN720+AP720)-(AR720+AV720+AY720+BB720)</f>
        <v>257138</v>
      </c>
      <c r="BH720" s="13">
        <f t="shared" si="56"/>
        <v>0</v>
      </c>
      <c r="BI720" s="14">
        <f>AF720/W720</f>
        <v>78220</v>
      </c>
      <c r="BJ720" s="14">
        <f>AH720/Y720</f>
        <v>100581.21779859485</v>
      </c>
      <c r="BK720" s="14">
        <f>AJ720/AA720</f>
        <v>220383.63939899832</v>
      </c>
      <c r="BL720" s="14">
        <f>BI720+BJ720+BK720</f>
        <v>399184.8571975932</v>
      </c>
      <c r="BM720" s="14">
        <f>(AF720/W720)-AF720</f>
        <v>0</v>
      </c>
      <c r="BN720" s="14">
        <f>AH720/Y720-AH720</f>
        <v>13817.217798594851</v>
      </c>
      <c r="BO720" s="14">
        <f>AJ720/AA720-AJ720</f>
        <v>17291.639398998319</v>
      </c>
      <c r="BP720" s="14">
        <f>BG720/S720</f>
        <v>0.11563416257442484</v>
      </c>
      <c r="BQ720" s="14">
        <f>(BG720-CA720)/S720</f>
        <v>0.11679995897256223</v>
      </c>
      <c r="BR720" s="27">
        <f>BQ720-BP720</f>
        <v>1.1657963981373948E-3</v>
      </c>
      <c r="BS720" s="28">
        <f t="shared" si="57"/>
        <v>2040120</v>
      </c>
      <c r="BT720" s="11">
        <f>BS720/S720</f>
        <v>0.91743564837299663</v>
      </c>
      <c r="BU720" s="14">
        <f>(BE720-AP720)*1/BT720-(BE720-AP720)</f>
        <v>34418.385389094765</v>
      </c>
      <c r="BV720" s="14">
        <f t="shared" si="58"/>
        <v>0.17198613134747182</v>
      </c>
      <c r="BW720" s="27">
        <f>(AR720+AV720+AY720+BB720)/S720</f>
        <v>5.6351968773046969E-2</v>
      </c>
      <c r="BX720" s="13">
        <f>(AF720+AH720+AJ720+AL720+AN720)/N720</f>
        <v>202.46109052408681</v>
      </c>
      <c r="BY720" s="26">
        <f>BX720/K720</f>
        <v>0.1874639727074878</v>
      </c>
      <c r="BZ720" s="11">
        <f>AP720/BE720</f>
        <v>0</v>
      </c>
      <c r="CA720" s="15">
        <f>-(BM720+BN720+BO720)/M720</f>
        <v>-2592.4047664660975</v>
      </c>
      <c r="CB720" s="15">
        <f>BG720-CA720</f>
        <v>259730.40476646609</v>
      </c>
      <c r="CC720" s="18">
        <f t="shared" si="59"/>
        <v>0</v>
      </c>
      <c r="CD720" s="17">
        <f>(AF720/(AF720+AH720+AJ720))/(X720/(X720+Z720+AB720))</f>
        <v>1.651968102567825</v>
      </c>
      <c r="CE720" s="19">
        <f>(AH720/(AF720+AH720+AJ720))/(Z720/(X720+Z720+AB720))</f>
        <v>0.98098888448707511</v>
      </c>
      <c r="CF720" s="18">
        <f>(AJ720/(AF720+AH720+AJ720))/(AB720/(X720+Z720+AB720))</f>
        <v>0.8743376576910955</v>
      </c>
      <c r="CG720">
        <f>AH720/Z720</f>
        <v>175.28080808080807</v>
      </c>
      <c r="CH720" s="11">
        <f>BB720/BE720</f>
        <v>4.6730413728366393E-2</v>
      </c>
      <c r="CI720" s="14">
        <f>AY720/V720</f>
        <v>2947.0776087961035</v>
      </c>
      <c r="CJ720" s="14">
        <f>AV720/M720</f>
        <v>5021.25</v>
      </c>
      <c r="CK720" s="17">
        <f>N720/V720</f>
        <v>253.88925083302959</v>
      </c>
      <c r="CL720" s="17">
        <f>(AL720+AN720)/N720</f>
        <v>7.6087877183695074</v>
      </c>
      <c r="CM720" s="14" t="e">
        <f>AP720/AC720</f>
        <v>#DIV/0!</v>
      </c>
    </row>
    <row r="721" spans="1:91" hidden="1" x14ac:dyDescent="0.2">
      <c r="A721">
        <v>132</v>
      </c>
      <c r="B721" s="2">
        <v>44805</v>
      </c>
      <c r="C721" s="3" t="s">
        <v>41</v>
      </c>
      <c r="D721" t="s">
        <v>42</v>
      </c>
      <c r="E721" s="3" t="s">
        <v>37</v>
      </c>
      <c r="F721" t="s">
        <v>38</v>
      </c>
      <c r="G721" t="str">
        <f>CONCATENATE(C721,E721)</f>
        <v>SEALAX</v>
      </c>
      <c r="H721" t="s">
        <v>35</v>
      </c>
      <c r="I721">
        <f>U721/M721</f>
        <v>178.5625</v>
      </c>
      <c r="J721" t="str">
        <f>_xlfn.CONCAT(C721,E721,H721)</f>
        <v>SEALAX737-Max 9</v>
      </c>
      <c r="K721" s="4">
        <v>954</v>
      </c>
      <c r="L721" s="4">
        <f>N721/M721</f>
        <v>160.6875</v>
      </c>
      <c r="M721" s="4">
        <v>16</v>
      </c>
      <c r="N721" s="4">
        <v>2571</v>
      </c>
      <c r="O721" s="4">
        <f>P721/M721</f>
        <v>23</v>
      </c>
      <c r="P721" s="4">
        <v>368</v>
      </c>
      <c r="Q721" s="4">
        <v>688</v>
      </c>
      <c r="R721" s="4">
        <v>1515</v>
      </c>
      <c r="S721" s="4">
        <f>U721*K721</f>
        <v>2725578</v>
      </c>
      <c r="T721" s="7">
        <f>N721/U721</f>
        <v>0.89989499474973744</v>
      </c>
      <c r="U721" s="4">
        <v>2857</v>
      </c>
      <c r="V721" s="4">
        <v>42.996254681647933</v>
      </c>
      <c r="W721" s="7">
        <f>P721/X721</f>
        <v>1</v>
      </c>
      <c r="X721" s="4">
        <v>368</v>
      </c>
      <c r="Y721" s="7">
        <f>Q721/Z721</f>
        <v>1</v>
      </c>
      <c r="Z721" s="4">
        <v>688</v>
      </c>
      <c r="AA721" s="7">
        <f>R721/AB721</f>
        <v>0.84119933370349809</v>
      </c>
      <c r="AB721" s="4">
        <v>1801</v>
      </c>
      <c r="AC721" s="4">
        <v>7303</v>
      </c>
      <c r="AD721" s="4">
        <f>AP721/AC721</f>
        <v>4.9997261399424895</v>
      </c>
      <c r="AE721" s="7">
        <f>AF721/(AF721+AH721+AJ721+AL721+AN721+AP721)</f>
        <v>0.19407455798954742</v>
      </c>
      <c r="AF721" s="4">
        <v>111700</v>
      </c>
      <c r="AG721" s="7">
        <f>AH721/(AF721+AH721+AJ721+AL721+AN721+AP721)</f>
        <v>0.24586831424441233</v>
      </c>
      <c r="AH721" s="4">
        <v>141510</v>
      </c>
      <c r="AI721" s="7">
        <f>AJ721/(AF721+AH721+AJ721+AL721+AN721+AP721)</f>
        <v>0.46766582341821417</v>
      </c>
      <c r="AJ721" s="4">
        <v>269166</v>
      </c>
      <c r="AK721" s="7">
        <f>AL721/(AF721+AH721+AJ721+AL721+AN721+AP721)</f>
        <v>1.579353385966863E-2</v>
      </c>
      <c r="AL721" s="4">
        <v>9090</v>
      </c>
      <c r="AM721" s="7">
        <f>AN721/(AF721+AH721+AJ721+AL721+AN721+AP721)</f>
        <v>1.3157803291448904E-2</v>
      </c>
      <c r="AN721" s="4">
        <v>7573</v>
      </c>
      <c r="AO721" s="7">
        <f>AP721/(AF721+AH721+AJ721+AL721+AN721+AP721)</f>
        <v>6.3439967196708552E-2</v>
      </c>
      <c r="AP721" s="4">
        <v>36513</v>
      </c>
      <c r="AQ721" s="6">
        <f>AO721+AM721+AK721+AI721+AG721+AE721</f>
        <v>1</v>
      </c>
      <c r="AR721" s="4">
        <v>145958</v>
      </c>
      <c r="AS721" s="4">
        <f>AR721/M721</f>
        <v>9122.375</v>
      </c>
      <c r="AT721" s="4">
        <f>AR721/V721</f>
        <v>3394.6677700348437</v>
      </c>
      <c r="AU721" s="7">
        <f>AR721/(AR721+AV721+AY721+BB721)</f>
        <v>0.31745389612790548</v>
      </c>
      <c r="AV721" s="4">
        <v>83833</v>
      </c>
      <c r="AW721" s="4">
        <f>AV721/M721</f>
        <v>5239.5625</v>
      </c>
      <c r="AX721" s="7">
        <f>AV721/(AR721+AV721+AY721+BB721)</f>
        <v>0.1823340445476829</v>
      </c>
      <c r="AY721" s="4">
        <v>126712</v>
      </c>
      <c r="AZ721" s="4">
        <f>AY721/M721</f>
        <v>7919.5</v>
      </c>
      <c r="BA721" s="7">
        <f>AY721/(AR721+AV721+AY721+BB721)</f>
        <v>0.27559447297276723</v>
      </c>
      <c r="BB721" s="4">
        <v>103274</v>
      </c>
      <c r="BC721" s="11">
        <f>BB721/(AR721+AV721+AY721+BB721)</f>
        <v>0.22461758635164439</v>
      </c>
      <c r="BD721" s="9">
        <f>BC721+BA721+AX721+AU721</f>
        <v>1</v>
      </c>
      <c r="BE721" s="14">
        <f>(AF721+AH721+AJ721+AL721+AN721+AP721)</f>
        <v>575552</v>
      </c>
      <c r="BF721" s="14">
        <f t="shared" si="55"/>
        <v>-459777</v>
      </c>
      <c r="BG721" s="13">
        <f>(AF721+AH721+AJ721+AL721+AN721+AP721)-(AR721+AV721+AY721+BB721)</f>
        <v>115775</v>
      </c>
      <c r="BH721" s="13">
        <f t="shared" si="56"/>
        <v>0</v>
      </c>
      <c r="BI721" s="14">
        <f>AF721/W721</f>
        <v>111700</v>
      </c>
      <c r="BJ721" s="14">
        <f>AH721/Y721</f>
        <v>141510</v>
      </c>
      <c r="BK721" s="14">
        <f>AJ721/AA721</f>
        <v>319978.85544554453</v>
      </c>
      <c r="BL721" s="14">
        <f>BI721+BJ721+BK721</f>
        <v>573188.85544554447</v>
      </c>
      <c r="BM721" s="14">
        <f>(AF721/W721)-AF721</f>
        <v>0</v>
      </c>
      <c r="BN721" s="14">
        <f>AH721/Y721-AH721</f>
        <v>0</v>
      </c>
      <c r="BO721" s="14">
        <f>AJ721/AA721-AJ721</f>
        <v>50812.855445544526</v>
      </c>
      <c r="BP721" s="14">
        <f>BG721/S721</f>
        <v>4.2477228683237098E-2</v>
      </c>
      <c r="BQ721" s="14">
        <f>(BG721-CA721)/S721</f>
        <v>4.3642414000020009E-2</v>
      </c>
      <c r="BR721" s="27">
        <f>BQ721-BP721</f>
        <v>1.1651853167829115E-3</v>
      </c>
      <c r="BS721" s="28">
        <f t="shared" si="57"/>
        <v>2452734</v>
      </c>
      <c r="BT721" s="11">
        <f>BS721/S721</f>
        <v>0.89989499474973744</v>
      </c>
      <c r="BU721" s="14">
        <f>(BE721-AP721)*1/BT721-(BE721-AP721)</f>
        <v>59963.109295993811</v>
      </c>
      <c r="BV721" s="14">
        <f t="shared" si="58"/>
        <v>0.21116695247760292</v>
      </c>
      <c r="BW721" s="27">
        <f>(AR721+AV721+AY721+BB721)/S721</f>
        <v>0.16868972379436581</v>
      </c>
      <c r="BX721" s="13">
        <f>(AF721+AH721+AJ721+AL721+AN721)/N721</f>
        <v>209.66122131466355</v>
      </c>
      <c r="BY721" s="26">
        <f>BX721/K721</f>
        <v>0.21977067223759281</v>
      </c>
      <c r="BZ721" s="11">
        <f>AP721/BE721</f>
        <v>6.3439967196708552E-2</v>
      </c>
      <c r="CA721" s="15">
        <f>-(BM721+BN721+BO721)/M721</f>
        <v>-3175.8034653465329</v>
      </c>
      <c r="CB721" s="15">
        <f>BG721-CA721</f>
        <v>118950.80346534653</v>
      </c>
      <c r="CC721" s="18">
        <f t="shared" si="59"/>
        <v>0</v>
      </c>
      <c r="CD721" s="17">
        <f>(AF721/(AF721+AH721+AJ721))/(X721/(X721+Z721+AB721))</f>
        <v>1.6600928508267576</v>
      </c>
      <c r="CE721" s="19">
        <f>(AH721/(AF721+AH721+AJ721))/(Z721/(X721+Z721+AB721))</f>
        <v>1.1249305665864489</v>
      </c>
      <c r="CF721" s="18">
        <f>(AJ721/(AF721+AH721+AJ721))/(AB721/(X721+Z721+AB721))</f>
        <v>0.81739789066311852</v>
      </c>
      <c r="CG721">
        <f>AH721/Z721</f>
        <v>205.68313953488371</v>
      </c>
      <c r="CH721" s="11">
        <f>BB721/BE721</f>
        <v>0.17943469921049704</v>
      </c>
      <c r="CI721" s="14">
        <f>AY721/V721</f>
        <v>2947.0473867595824</v>
      </c>
      <c r="CJ721" s="14">
        <f>AV721/M721</f>
        <v>5239.5625</v>
      </c>
      <c r="CK721" s="17">
        <f>N721/V721</f>
        <v>59.795905923344961</v>
      </c>
      <c r="CL721" s="17">
        <f>(AL721+AN721)/N721</f>
        <v>6.4811357448463633</v>
      </c>
      <c r="CM721" s="14">
        <f>AP721/AC721</f>
        <v>4.9997261399424895</v>
      </c>
    </row>
    <row r="722" spans="1:91" hidden="1" x14ac:dyDescent="0.2">
      <c r="A722">
        <v>880</v>
      </c>
      <c r="B722" s="2">
        <v>45200</v>
      </c>
      <c r="C722" s="3" t="s">
        <v>37</v>
      </c>
      <c r="D722" t="s">
        <v>38</v>
      </c>
      <c r="E722" s="3" t="s">
        <v>32</v>
      </c>
      <c r="F722" t="s">
        <v>33</v>
      </c>
      <c r="G722" t="str">
        <f>CONCATENATE(C722,E722)</f>
        <v>LAXHNL</v>
      </c>
      <c r="H722" t="s">
        <v>35</v>
      </c>
      <c r="I722">
        <f>U722/M722</f>
        <v>182.09090909090909</v>
      </c>
      <c r="J722" t="str">
        <f>_xlfn.CONCAT(C722,E722,H722)</f>
        <v>LAXHNL737-Max 9</v>
      </c>
      <c r="K722" s="4">
        <v>2556</v>
      </c>
      <c r="L722" s="4">
        <f>N722/M722</f>
        <v>162.36363636363637</v>
      </c>
      <c r="M722" s="4">
        <v>11</v>
      </c>
      <c r="N722" s="4">
        <v>1786</v>
      </c>
      <c r="O722" s="4">
        <f>P722/M722</f>
        <v>23.545454545454547</v>
      </c>
      <c r="P722" s="4">
        <v>259</v>
      </c>
      <c r="Q722" s="4">
        <v>465</v>
      </c>
      <c r="R722" s="4">
        <v>1062</v>
      </c>
      <c r="S722" s="4">
        <f>U722*K722</f>
        <v>5119668</v>
      </c>
      <c r="T722" s="7">
        <f>N722/U722</f>
        <v>0.89166250624063903</v>
      </c>
      <c r="U722" s="4">
        <v>2003</v>
      </c>
      <c r="V722" s="4">
        <v>64.481272032902467</v>
      </c>
      <c r="W722" s="7">
        <f>P722/X722</f>
        <v>1</v>
      </c>
      <c r="X722" s="4">
        <v>259</v>
      </c>
      <c r="Y722" s="7">
        <f>Q722/Z722</f>
        <v>0.96074380165289253</v>
      </c>
      <c r="Z722" s="4">
        <v>484</v>
      </c>
      <c r="AA722" s="7">
        <f>R722/AB722</f>
        <v>0.84285714285714286</v>
      </c>
      <c r="AB722" s="4">
        <v>1260</v>
      </c>
      <c r="AC722" s="4">
        <v>4418</v>
      </c>
      <c r="AD722" s="4">
        <f>AP722/AC722</f>
        <v>5.9990946129470348</v>
      </c>
      <c r="AE722" s="7">
        <f>AF722/(AF722+AH722+AJ722+AL722+AN722+AP722)</f>
        <v>0.19839849536563811</v>
      </c>
      <c r="AF722" s="4">
        <v>126162</v>
      </c>
      <c r="AG722" s="7">
        <f>AH722/(AF722+AH722+AJ722+AL722+AN722+AP722)</f>
        <v>0.24283616028884955</v>
      </c>
      <c r="AH722" s="4">
        <v>154420</v>
      </c>
      <c r="AI722" s="7">
        <f>AJ722/(AF722+AH722+AJ722+AL722+AN722+AP722)</f>
        <v>0.49703885189856301</v>
      </c>
      <c r="AJ722" s="4">
        <v>316068</v>
      </c>
      <c r="AK722" s="7">
        <f>AL722/(AF722+AH722+AJ722+AL722+AN722+AP722)</f>
        <v>1.169677088607993E-2</v>
      </c>
      <c r="AL722" s="4">
        <v>7438</v>
      </c>
      <c r="AM722" s="7">
        <f>AN722/(AF722+AH722+AJ722+AL722+AN722+AP722)</f>
        <v>8.3503432918908896E-3</v>
      </c>
      <c r="AN722" s="4">
        <v>5310</v>
      </c>
      <c r="AO722" s="7">
        <f>AP722/(AF722+AH722+AJ722+AL722+AN722+AP722)</f>
        <v>4.1679378268978551E-2</v>
      </c>
      <c r="AP722" s="4">
        <v>26504</v>
      </c>
      <c r="AQ722" s="6">
        <f>AO722+AM722+AK722+AI722+AG722+AE722</f>
        <v>1</v>
      </c>
      <c r="AR722" s="4">
        <v>283544</v>
      </c>
      <c r="AS722" s="4">
        <f>AR722/M722</f>
        <v>25776.727272727272</v>
      </c>
      <c r="AT722" s="4">
        <f>AR722/V722</f>
        <v>4397.3077928009507</v>
      </c>
      <c r="AU722" s="7">
        <f>AR722/(AR722+AV722+AY722+BB722)</f>
        <v>0.39950685819355114</v>
      </c>
      <c r="AV722" s="4">
        <v>73998</v>
      </c>
      <c r="AW722" s="4">
        <f>AV722/M722</f>
        <v>6727.090909090909</v>
      </c>
      <c r="AX722" s="7">
        <f>AV722/(AR722+AV722+AY722+BB722)</f>
        <v>0.10426144969601329</v>
      </c>
      <c r="AY722" s="4">
        <v>152606</v>
      </c>
      <c r="AZ722" s="4">
        <f>AY722/M722</f>
        <v>13873.272727272728</v>
      </c>
      <c r="BA722" s="7">
        <f>AY722/(AR722+AV722+AY722+BB722)</f>
        <v>0.21501828147125335</v>
      </c>
      <c r="BB722" s="4">
        <v>199587</v>
      </c>
      <c r="BC722" s="11">
        <f>BB722/(AR722+AV722+AY722+BB722)</f>
        <v>0.2812134106391822</v>
      </c>
      <c r="BD722" s="9">
        <f>BC722+BA722+AX722+AU722</f>
        <v>1</v>
      </c>
      <c r="BE722" s="14">
        <f>(AF722+AH722+AJ722+AL722+AN722+AP722)</f>
        <v>635902</v>
      </c>
      <c r="BF722" s="14">
        <f t="shared" si="55"/>
        <v>-709735</v>
      </c>
      <c r="BG722" s="13">
        <f>(AF722+AH722+AJ722+AL722+AN722+AP722)-(AR722+AV722+AY722+BB722)</f>
        <v>-73833</v>
      </c>
      <c r="BH722" s="13">
        <f t="shared" si="56"/>
        <v>1</v>
      </c>
      <c r="BI722" s="14">
        <f>AF722/W722</f>
        <v>126162</v>
      </c>
      <c r="BJ722" s="14">
        <f>AH722/Y722</f>
        <v>160729.63440860217</v>
      </c>
      <c r="BK722" s="14">
        <f>AJ722/AA722</f>
        <v>374995.93220338982</v>
      </c>
      <c r="BL722" s="14">
        <f>BI722+BJ722+BK722</f>
        <v>661887.56661199196</v>
      </c>
      <c r="BM722" s="14">
        <f>(AF722/W722)-AF722</f>
        <v>0</v>
      </c>
      <c r="BN722" s="14">
        <f>AH722/Y722-AH722</f>
        <v>6309.6344086021709</v>
      </c>
      <c r="BO722" s="14">
        <f>AJ722/AA722-AJ722</f>
        <v>58927.932203389821</v>
      </c>
      <c r="BP722" s="14">
        <f>BG722/S722</f>
        <v>-1.4421442952941481E-2</v>
      </c>
      <c r="BQ722" s="14">
        <f>(BG722-CA722)/S722</f>
        <v>-1.3263030361770048E-2</v>
      </c>
      <c r="BR722" s="27">
        <f>BQ722-BP722</f>
        <v>1.1584125911714323E-3</v>
      </c>
      <c r="BS722" s="28">
        <f t="shared" si="57"/>
        <v>4565016</v>
      </c>
      <c r="BT722" s="11">
        <f>BS722/S722</f>
        <v>0.89166250624063903</v>
      </c>
      <c r="BU722" s="14">
        <f>(BE722-AP722)*1/BT722-(BE722-AP722)</f>
        <v>74042.19820828666</v>
      </c>
      <c r="BV722" s="14">
        <f t="shared" si="58"/>
        <v>0.12420766346567785</v>
      </c>
      <c r="BW722" s="27">
        <f>(AR722+AV722+AY722+BB722)/S722</f>
        <v>0.13862910641861934</v>
      </c>
      <c r="BX722" s="13">
        <f>(AF722+AH722+AJ722+AL722+AN722)/N722</f>
        <v>341.20828667413213</v>
      </c>
      <c r="BY722" s="26">
        <f>BX722/K722</f>
        <v>0.13349306990380755</v>
      </c>
      <c r="BZ722" s="11">
        <f>AP722/BE722</f>
        <v>4.1679378268978551E-2</v>
      </c>
      <c r="CA722" s="15">
        <f>-(BM722+BN722+BO722)/M722</f>
        <v>-5930.6878738174537</v>
      </c>
      <c r="CB722" s="15">
        <f>BG722-CA722</f>
        <v>-67902.312126182544</v>
      </c>
      <c r="CC722" s="18">
        <f t="shared" si="59"/>
        <v>1</v>
      </c>
      <c r="CD722" s="17">
        <f>(AF722/(AF722+AH722+AJ722))/(X722/(X722+Z722+AB722))</f>
        <v>1.6352723944209742</v>
      </c>
      <c r="CE722" s="19">
        <f>(AH722/(AF722+AH722+AJ722))/(Z722/(X722+Z722+AB722))</f>
        <v>1.0710740338792417</v>
      </c>
      <c r="CF722" s="18">
        <f>(AJ722/(AF722+AH722+AJ722))/(AB722/(X722+Z722+AB722))</f>
        <v>0.84211477575191651</v>
      </c>
      <c r="CG722">
        <f>AH722/Z722</f>
        <v>319.04958677685948</v>
      </c>
      <c r="CH722" s="11">
        <f>BB722/BE722</f>
        <v>0.31386440048938358</v>
      </c>
      <c r="CI722" s="14">
        <f>AY722/V722</f>
        <v>2366.6716736315416</v>
      </c>
      <c r="CJ722" s="14">
        <f>AV722/M722</f>
        <v>6727.090909090909</v>
      </c>
      <c r="CK722" s="17">
        <f>N722/V722</f>
        <v>27.697964753063008</v>
      </c>
      <c r="CL722" s="17">
        <f>(AL722+AN722)/N722</f>
        <v>7.1377379619260921</v>
      </c>
      <c r="CM722" s="14">
        <f>AP722/AC722</f>
        <v>5.9990946129470348</v>
      </c>
    </row>
    <row r="723" spans="1:91" hidden="1" x14ac:dyDescent="0.2">
      <c r="A723">
        <v>1168</v>
      </c>
      <c r="B723" s="2">
        <v>45231</v>
      </c>
      <c r="C723" s="3" t="s">
        <v>41</v>
      </c>
      <c r="D723" t="s">
        <v>42</v>
      </c>
      <c r="E723" s="3" t="s">
        <v>43</v>
      </c>
      <c r="F723" t="s">
        <v>38</v>
      </c>
      <c r="G723" t="str">
        <f>CONCATENATE(C723,E723)</f>
        <v>SEASFO</v>
      </c>
      <c r="H723" t="s">
        <v>34</v>
      </c>
      <c r="I723">
        <f>U723/M723</f>
        <v>176.86440677966101</v>
      </c>
      <c r="J723" t="str">
        <f>_xlfn.CONCAT(C723,E723,H723)</f>
        <v>SEASFO737-900</v>
      </c>
      <c r="K723" s="4">
        <v>679</v>
      </c>
      <c r="L723" s="4">
        <f>N723/M723</f>
        <v>132.4406779661017</v>
      </c>
      <c r="M723" s="4">
        <v>59</v>
      </c>
      <c r="N723" s="4">
        <v>7814</v>
      </c>
      <c r="O723" s="4">
        <f>P723/M723</f>
        <v>16.203389830508474</v>
      </c>
      <c r="P723" s="4">
        <v>956</v>
      </c>
      <c r="Q723" s="4">
        <v>1788</v>
      </c>
      <c r="R723" s="4">
        <v>5071</v>
      </c>
      <c r="S723" s="4">
        <f>U723*K723</f>
        <v>7085365</v>
      </c>
      <c r="T723" s="7">
        <f>N723/U723</f>
        <v>0.74882606612362246</v>
      </c>
      <c r="U723" s="4">
        <v>10435</v>
      </c>
      <c r="V723" s="4">
        <v>124.44964539007094</v>
      </c>
      <c r="W723" s="7">
        <f>P723/X723</f>
        <v>0.71025260029717685</v>
      </c>
      <c r="X723" s="4">
        <v>1346</v>
      </c>
      <c r="Y723" s="7">
        <f>Q723/Z723</f>
        <v>0.71065182829888707</v>
      </c>
      <c r="Z723" s="4">
        <v>2516</v>
      </c>
      <c r="AA723" s="7">
        <f>R723/AB723</f>
        <v>0.77137207179799205</v>
      </c>
      <c r="AB723" s="4">
        <v>6574</v>
      </c>
      <c r="AC723" s="4">
        <v>22293</v>
      </c>
      <c r="AD723" s="4">
        <f>AP723/AC723</f>
        <v>6</v>
      </c>
      <c r="AE723" s="7">
        <f>AF723/(AF723+AH723+AJ723+AL723+AN723+AP723)</f>
        <v>0.17641910903531369</v>
      </c>
      <c r="AF723" s="4">
        <v>284844</v>
      </c>
      <c r="AG723" s="7">
        <f>AH723/(AF723+AH723+AJ723+AL723+AN723+AP723)</f>
        <v>0.19418464288390777</v>
      </c>
      <c r="AH723" s="4">
        <v>313528</v>
      </c>
      <c r="AI723" s="7">
        <f>AJ723/(AF723+AH723+AJ723+AL723+AN723+AP723)</f>
        <v>0.50093863012646578</v>
      </c>
      <c r="AJ723" s="4">
        <v>808809</v>
      </c>
      <c r="AK723" s="7">
        <f>AL723/(AF723+AH723+AJ723+AL723+AN723+AP723)</f>
        <v>2.198085330799765E-2</v>
      </c>
      <c r="AL723" s="4">
        <v>35490</v>
      </c>
      <c r="AM723" s="7">
        <f>AN723/(AF723+AH723+AJ723+AL723+AN723+AP723)</f>
        <v>2.3633288265048586E-2</v>
      </c>
      <c r="AN723" s="4">
        <v>38158</v>
      </c>
      <c r="AO723" s="7">
        <f>AP723/(AF723+AH723+AJ723+AL723+AN723+AP723)</f>
        <v>8.2843476381266545E-2</v>
      </c>
      <c r="AP723" s="4">
        <v>133758</v>
      </c>
      <c r="AQ723" s="6">
        <f>AO723+AM723+AK723+AI723+AG723+AE723</f>
        <v>1</v>
      </c>
      <c r="AR723" s="4">
        <v>517468</v>
      </c>
      <c r="AS723" s="4">
        <f>AR723/M723</f>
        <v>8770.6440677966093</v>
      </c>
      <c r="AT723" s="4">
        <f>AR723/V723</f>
        <v>4158.0512212635485</v>
      </c>
      <c r="AU723" s="7">
        <f>AR723/(AR723+AV723+AY723+BB723)</f>
        <v>0.33895032220284826</v>
      </c>
      <c r="AV723" s="4">
        <v>343191</v>
      </c>
      <c r="AW723" s="4">
        <f>AV723/M723</f>
        <v>5816.7966101694919</v>
      </c>
      <c r="AX723" s="7">
        <f>AV723/(AR723+AV723+AY723+BB723)</f>
        <v>0.22479592946253238</v>
      </c>
      <c r="AY723" s="4">
        <v>279740</v>
      </c>
      <c r="AZ723" s="4">
        <f>AY723/M723</f>
        <v>4741.3559322033898</v>
      </c>
      <c r="BA723" s="7">
        <f>AY723/(AR723+AV723+AY723+BB723)</f>
        <v>0.18323444760453744</v>
      </c>
      <c r="BB723" s="4">
        <v>386279</v>
      </c>
      <c r="BC723" s="11">
        <f>BB723/(AR723+AV723+AY723+BB723)</f>
        <v>0.25301930073008194</v>
      </c>
      <c r="BD723" s="9">
        <f>BC723+BA723+AX723+AU723</f>
        <v>1</v>
      </c>
      <c r="BE723" s="14">
        <f>(AF723+AH723+AJ723+AL723+AN723+AP723)</f>
        <v>1614587</v>
      </c>
      <c r="BF723" s="14">
        <f t="shared" si="55"/>
        <v>-1526678</v>
      </c>
      <c r="BG723" s="13">
        <f>(AF723+AH723+AJ723+AL723+AN723+AP723)-(AR723+AV723+AY723+BB723)</f>
        <v>87909</v>
      </c>
      <c r="BH723" s="13">
        <f t="shared" si="56"/>
        <v>0</v>
      </c>
      <c r="BI723" s="14">
        <f>AF723/W723</f>
        <v>401046.05020920502</v>
      </c>
      <c r="BJ723" s="14">
        <f>AH723/Y723</f>
        <v>441183.69574944075</v>
      </c>
      <c r="BK723" s="14">
        <f>AJ723/AA723</f>
        <v>1048532.905935713</v>
      </c>
      <c r="BL723" s="14">
        <f>BI723+BJ723+BK723</f>
        <v>1890762.6518943589</v>
      </c>
      <c r="BM723" s="14">
        <f>(AF723/W723)-AF723</f>
        <v>116202.05020920502</v>
      </c>
      <c r="BN723" s="14">
        <f>AH723/Y723-AH723</f>
        <v>127655.69574944075</v>
      </c>
      <c r="BO723" s="14">
        <f>AJ723/AA723-AJ723</f>
        <v>239723.90593571297</v>
      </c>
      <c r="BP723" s="14">
        <f>BG723/S723</f>
        <v>1.2407123697932287E-2</v>
      </c>
      <c r="BQ723" s="14">
        <f>(BG723-CA723)/S723</f>
        <v>1.3563916493314057E-2</v>
      </c>
      <c r="BR723" s="27">
        <f>BQ723-BP723</f>
        <v>1.1567927953817694E-3</v>
      </c>
      <c r="BS723" s="28">
        <f t="shared" si="57"/>
        <v>5305706</v>
      </c>
      <c r="BT723" s="11">
        <f>BS723/S723</f>
        <v>0.74882606612362246</v>
      </c>
      <c r="BU723" s="14">
        <f>(BE723-AP723)*1/BT723-(BE723-AP723)</f>
        <v>496704.99219349865</v>
      </c>
      <c r="BV723" s="14">
        <f t="shared" si="58"/>
        <v>0.22787633382331043</v>
      </c>
      <c r="BW723" s="27">
        <f>(AR723+AV723+AY723+BB723)/S723</f>
        <v>0.21546921012537815</v>
      </c>
      <c r="BX723" s="13">
        <f>(AF723+AH723+AJ723+AL723+AN723)/N723</f>
        <v>189.50972613258256</v>
      </c>
      <c r="BY723" s="26">
        <f>BX723/K723</f>
        <v>0.27910121669010685</v>
      </c>
      <c r="BZ723" s="11">
        <f>AP723/BE723</f>
        <v>8.2843476381266545E-2</v>
      </c>
      <c r="CA723" s="15">
        <f>-(BM723+BN723+BO723)/M723</f>
        <v>-8196.2991846501482</v>
      </c>
      <c r="CB723" s="15">
        <f>BG723-CA723</f>
        <v>96105.299184650154</v>
      </c>
      <c r="CC723" s="18">
        <f t="shared" si="59"/>
        <v>0</v>
      </c>
      <c r="CD723" s="17">
        <f>(AF723/(AF723+AH723+AJ723))/(X723/(X723+Z723+AB723))</f>
        <v>1.5694450832085372</v>
      </c>
      <c r="CE723" s="19">
        <f>(AH723/(AF723+AH723+AJ723))/(Z723/(X723+Z723+AB723))</f>
        <v>0.92416560923471924</v>
      </c>
      <c r="CF723" s="18">
        <f>(AJ723/(AF723+AH723+AJ723))/(AB723/(X723+Z723+AB723))</f>
        <v>0.91243173793227195</v>
      </c>
      <c r="CG723">
        <f>AH723/Z723</f>
        <v>124.61367249602544</v>
      </c>
      <c r="CH723" s="11">
        <f>BB723/BE723</f>
        <v>0.23924322442829032</v>
      </c>
      <c r="CI723" s="14">
        <f>AY723/V723</f>
        <v>2247.8167705756973</v>
      </c>
      <c r="CJ723" s="14">
        <f>AV723/M723</f>
        <v>5816.7966101694919</v>
      </c>
      <c r="CK723" s="17">
        <f>N723/V723</f>
        <v>62.788447291336595</v>
      </c>
      <c r="CL723" s="17">
        <f>(AL723+AN723)/N723</f>
        <v>9.4251343742001534</v>
      </c>
      <c r="CM723" s="14">
        <f>AP723/AC723</f>
        <v>6</v>
      </c>
    </row>
    <row r="724" spans="1:91" hidden="1" x14ac:dyDescent="0.2">
      <c r="A724">
        <v>846</v>
      </c>
      <c r="B724" s="2">
        <v>45200</v>
      </c>
      <c r="C724" s="3" t="s">
        <v>32</v>
      </c>
      <c r="D724" t="s">
        <v>33</v>
      </c>
      <c r="E724" s="3" t="s">
        <v>37</v>
      </c>
      <c r="F724" t="s">
        <v>38</v>
      </c>
      <c r="G724" t="str">
        <f>CONCATENATE(C724,E724)</f>
        <v>HNLLAX</v>
      </c>
      <c r="H724" t="s">
        <v>35</v>
      </c>
      <c r="I724">
        <f>U724/M724</f>
        <v>182.09090909090909</v>
      </c>
      <c r="J724" t="str">
        <f>_xlfn.CONCAT(C724,E724,H724)</f>
        <v>HNLLAX737-Max 9</v>
      </c>
      <c r="K724" s="4">
        <v>2556</v>
      </c>
      <c r="L724" s="4">
        <f>N724/M724</f>
        <v>162.36363636363637</v>
      </c>
      <c r="M724" s="4">
        <v>11</v>
      </c>
      <c r="N724" s="4">
        <v>1786</v>
      </c>
      <c r="O724" s="4">
        <f>P724/M724</f>
        <v>23.545454545454547</v>
      </c>
      <c r="P724" s="4">
        <v>259</v>
      </c>
      <c r="Q724" s="4">
        <v>484</v>
      </c>
      <c r="R724" s="4">
        <v>1043</v>
      </c>
      <c r="S724" s="4">
        <f>U724*K724</f>
        <v>5119668</v>
      </c>
      <c r="T724" s="7">
        <f>N724/U724</f>
        <v>0.89166250624063903</v>
      </c>
      <c r="U724" s="4">
        <v>2003</v>
      </c>
      <c r="V724" s="4">
        <v>60.242651425178153</v>
      </c>
      <c r="W724" s="7">
        <f>P724/X724</f>
        <v>1</v>
      </c>
      <c r="X724" s="4">
        <v>259</v>
      </c>
      <c r="Y724" s="7">
        <f>Q724/Z724</f>
        <v>1</v>
      </c>
      <c r="Z724" s="4">
        <v>484</v>
      </c>
      <c r="AA724" s="7">
        <f>R724/AB724</f>
        <v>0.82777777777777772</v>
      </c>
      <c r="AB724" s="4">
        <v>1260</v>
      </c>
      <c r="AC724" s="4">
        <v>4418</v>
      </c>
      <c r="AD724" s="4">
        <f>AP724/AC724</f>
        <v>5.9990946129470348</v>
      </c>
      <c r="AE724" s="7">
        <f>AF724/(AF724+AH724+AJ724+AL724+AN724+AP724)</f>
        <v>0.19358246091732784</v>
      </c>
      <c r="AF724" s="4">
        <v>123705</v>
      </c>
      <c r="AG724" s="7">
        <f>AH724/(AF724+AH724+AJ724+AL724+AN724+AP724)</f>
        <v>0.25645587844076179</v>
      </c>
      <c r="AH724" s="4">
        <v>163883</v>
      </c>
      <c r="AI724" s="7">
        <f>AJ724/(AF724+AH724+AJ724+AL724+AN724+AP724)</f>
        <v>0.485640736741624</v>
      </c>
      <c r="AJ724" s="4">
        <v>310339</v>
      </c>
      <c r="AK724" s="7">
        <f>AL724/(AF724+AH724+AJ724+AL724+AN724+AP724)</f>
        <v>1.1420434095425879E-2</v>
      </c>
      <c r="AL724" s="4">
        <v>7298</v>
      </c>
      <c r="AM724" s="7">
        <f>AN724/(AF724+AH724+AJ724+AL724+AN724+AP724)</f>
        <v>1.1425128710702158E-2</v>
      </c>
      <c r="AN724" s="4">
        <v>7301</v>
      </c>
      <c r="AO724" s="7">
        <f>AP724/(AF724+AH724+AJ724+AL724+AN724+AP724)</f>
        <v>4.1475361094158336E-2</v>
      </c>
      <c r="AP724" s="4">
        <v>26504</v>
      </c>
      <c r="AQ724" s="6">
        <f>AO724+AM724+AK724+AI724+AG724+AE724</f>
        <v>1</v>
      </c>
      <c r="AR724" s="4">
        <v>264906</v>
      </c>
      <c r="AS724" s="4">
        <f>AR724/M724</f>
        <v>24082.363636363636</v>
      </c>
      <c r="AT724" s="4">
        <f>AR724/V724</f>
        <v>4397.3164150820176</v>
      </c>
      <c r="AU724" s="7">
        <f>AR724/(AR724+AV724+AY724+BB724)</f>
        <v>0.39659733481848108</v>
      </c>
      <c r="AV724" s="4">
        <v>73998</v>
      </c>
      <c r="AW724" s="4">
        <f>AV724/M724</f>
        <v>6727.090909090909</v>
      </c>
      <c r="AX724" s="7">
        <f>AV724/(AR724+AV724+AY724+BB724)</f>
        <v>0.11078423886925161</v>
      </c>
      <c r="AY724" s="4">
        <v>142575</v>
      </c>
      <c r="AZ724" s="4">
        <f>AY724/M724</f>
        <v>12961.363636363636</v>
      </c>
      <c r="BA724" s="7">
        <f>AY724/(AR724+AV724+AY724+BB724)</f>
        <v>0.21345256435016552</v>
      </c>
      <c r="BB724" s="4">
        <v>186468</v>
      </c>
      <c r="BC724" s="11">
        <f>BB724/(AR724+AV724+AY724+BB724)</f>
        <v>0.2791658619621018</v>
      </c>
      <c r="BD724" s="9">
        <f>BC724+BA724+AX724+AU724</f>
        <v>1</v>
      </c>
      <c r="BE724" s="14">
        <f>(AF724+AH724+AJ724+AL724+AN724+AP724)</f>
        <v>639030</v>
      </c>
      <c r="BF724" s="14">
        <f t="shared" si="55"/>
        <v>-667947</v>
      </c>
      <c r="BG724" s="13">
        <f>(AF724+AH724+AJ724+AL724+AN724+AP724)-(AR724+AV724+AY724+BB724)</f>
        <v>-28917</v>
      </c>
      <c r="BH724" s="13">
        <f t="shared" si="56"/>
        <v>1</v>
      </c>
      <c r="BI724" s="14">
        <f>AF724/W724</f>
        <v>123705</v>
      </c>
      <c r="BJ724" s="14">
        <f>AH724/Y724</f>
        <v>163883</v>
      </c>
      <c r="BK724" s="14">
        <f>AJ724/AA724</f>
        <v>374906.17449664429</v>
      </c>
      <c r="BL724" s="14">
        <f>BI724+BJ724+BK724</f>
        <v>662494.17449664429</v>
      </c>
      <c r="BM724" s="14">
        <f>(AF724/W724)-AF724</f>
        <v>0</v>
      </c>
      <c r="BN724" s="14">
        <f>AH724/Y724-AH724</f>
        <v>0</v>
      </c>
      <c r="BO724" s="14">
        <f>AJ724/AA724-AJ724</f>
        <v>64567.174496644293</v>
      </c>
      <c r="BP724" s="14">
        <f>BG724/S724</f>
        <v>-5.6482178141238843E-3</v>
      </c>
      <c r="BQ724" s="14">
        <f>(BG724-CA724)/S724</f>
        <v>-4.5017092639486446E-3</v>
      </c>
      <c r="BR724" s="27">
        <f>BQ724-BP724</f>
        <v>1.1465085501752396E-3</v>
      </c>
      <c r="BS724" s="28">
        <f t="shared" si="57"/>
        <v>4565016</v>
      </c>
      <c r="BT724" s="11">
        <f>BS724/S724</f>
        <v>0.89166250624063903</v>
      </c>
      <c r="BU724" s="14">
        <f>(BE724-AP724)*1/BT724-(BE724-AP724)</f>
        <v>74422.251959686517</v>
      </c>
      <c r="BV724" s="14">
        <f t="shared" si="58"/>
        <v>0.12481864058372535</v>
      </c>
      <c r="BW724" s="27">
        <f>(AR724+AV724+AY724+BB724)/S724</f>
        <v>0.13046685839784924</v>
      </c>
      <c r="BX724" s="13">
        <f>(AF724+AH724+AJ724+AL724+AN724)/N724</f>
        <v>342.95968645016796</v>
      </c>
      <c r="BY724" s="26">
        <f>BX724/K724</f>
        <v>0.13417828108379029</v>
      </c>
      <c r="BZ724" s="11">
        <f>AP724/BE724</f>
        <v>4.1475361094158336E-2</v>
      </c>
      <c r="CA724" s="15">
        <f>-(BM724+BN724+BO724)/M724</f>
        <v>-5869.7431360585724</v>
      </c>
      <c r="CB724" s="15">
        <f>BG724-CA724</f>
        <v>-23047.256863941428</v>
      </c>
      <c r="CC724" s="18">
        <f t="shared" si="59"/>
        <v>1</v>
      </c>
      <c r="CD724" s="17">
        <f>(AF724/(AF724+AH724+AJ724))/(X724/(X724+Z724+AB724))</f>
        <v>1.6000010732059962</v>
      </c>
      <c r="CE724" s="19">
        <f>(AH724/(AF724+AH724+AJ724))/(Z724/(X724+Z724+AB724))</f>
        <v>1.1342827520045946</v>
      </c>
      <c r="CF724" s="18">
        <f>(AJ724/(AF724+AH724+AJ724))/(AB724/(X724+Z724+AB724))</f>
        <v>0.82508481751541518</v>
      </c>
      <c r="CG724">
        <f>AH724/Z724</f>
        <v>338.60123966942149</v>
      </c>
      <c r="CH724" s="11">
        <f>BB724/BE724</f>
        <v>0.29179850711234212</v>
      </c>
      <c r="CI724" s="14">
        <f>AY724/V724</f>
        <v>2366.6787006723844</v>
      </c>
      <c r="CJ724" s="14">
        <f>AV724/M724</f>
        <v>6727.090909090909</v>
      </c>
      <c r="CK724" s="17">
        <f>N724/V724</f>
        <v>29.646769485540091</v>
      </c>
      <c r="CL724" s="17">
        <f>(AL724+AN724)/N724</f>
        <v>8.1741321388577823</v>
      </c>
      <c r="CM724" s="14">
        <f>AP724/AC724</f>
        <v>5.9990946129470348</v>
      </c>
    </row>
    <row r="725" spans="1:91" hidden="1" x14ac:dyDescent="0.2">
      <c r="A725">
        <v>245</v>
      </c>
      <c r="B725" s="2">
        <v>44835</v>
      </c>
      <c r="C725" s="3" t="s">
        <v>32</v>
      </c>
      <c r="D725" t="s">
        <v>33</v>
      </c>
      <c r="E725" s="3" t="s">
        <v>43</v>
      </c>
      <c r="F725" t="s">
        <v>38</v>
      </c>
      <c r="G725" t="str">
        <f>CONCATENATE(C725,E725)</f>
        <v>HNLSFO</v>
      </c>
      <c r="H725" t="s">
        <v>35</v>
      </c>
      <c r="I725">
        <f>U725/M725</f>
        <v>178</v>
      </c>
      <c r="J725" t="str">
        <f>_xlfn.CONCAT(C725,E725,H725)</f>
        <v>HNLSFO737-Max 9</v>
      </c>
      <c r="K725" s="4">
        <v>2399</v>
      </c>
      <c r="L725" s="4">
        <f>N725/M725</f>
        <v>169.8</v>
      </c>
      <c r="M725" s="4">
        <v>5</v>
      </c>
      <c r="N725" s="4">
        <v>849</v>
      </c>
      <c r="O725" s="4">
        <f>P725/M725</f>
        <v>23</v>
      </c>
      <c r="P725" s="4">
        <v>115</v>
      </c>
      <c r="Q725" s="4">
        <v>164</v>
      </c>
      <c r="R725" s="4">
        <v>570</v>
      </c>
      <c r="S725" s="4">
        <f>U725*K725</f>
        <v>2135110</v>
      </c>
      <c r="T725" s="7">
        <f>N725/U725</f>
        <v>0.95393258426966288</v>
      </c>
      <c r="U725" s="4">
        <v>890</v>
      </c>
      <c r="V725" s="4">
        <v>25.097315907813375</v>
      </c>
      <c r="W725" s="7">
        <f>P725/X725</f>
        <v>1</v>
      </c>
      <c r="X725" s="4">
        <v>115</v>
      </c>
      <c r="Y725" s="7">
        <f>Q725/Z725</f>
        <v>0.76279069767441865</v>
      </c>
      <c r="Z725" s="4">
        <v>215</v>
      </c>
      <c r="AA725" s="7">
        <f>R725/AB725</f>
        <v>1.0178571428571428</v>
      </c>
      <c r="AB725" s="4">
        <v>560</v>
      </c>
      <c r="AC725" s="4">
        <v>0</v>
      </c>
      <c r="AD725" s="4" t="e">
        <f>AP725/AC725</f>
        <v>#DIV/0!</v>
      </c>
      <c r="AE725" s="7">
        <f>AF725/(AF725+AH725+AJ725+AL725+AN725+AP725)</f>
        <v>0.20073687965109679</v>
      </c>
      <c r="AF725" s="4">
        <v>49525</v>
      </c>
      <c r="AG725" s="7">
        <f>AH725/(AF725+AH725+AJ725+AL725+AN725+AP725)</f>
        <v>0.19275199014251204</v>
      </c>
      <c r="AH725" s="4">
        <v>47555</v>
      </c>
      <c r="AI725" s="7">
        <f>AJ725/(AF725+AH725+AJ725+AL725+AN725+AP725)</f>
        <v>0.59033868901895292</v>
      </c>
      <c r="AJ725" s="4">
        <v>145646</v>
      </c>
      <c r="AK725" s="7">
        <f>AL725/(AF725+AH725+AJ725+AL725+AN725+AP725)</f>
        <v>1.386209244637559E-2</v>
      </c>
      <c r="AL725" s="4">
        <v>3420</v>
      </c>
      <c r="AM725" s="7">
        <f>AN725/(AF725+AH725+AJ725+AL725+AN725+AP725)</f>
        <v>2.3103487410625983E-3</v>
      </c>
      <c r="AN725" s="4">
        <v>570</v>
      </c>
      <c r="AO725" s="7">
        <f>AP725/(AF725+AH725+AJ725+AL725+AN725+AP725)</f>
        <v>0</v>
      </c>
      <c r="AP725" s="4">
        <v>0</v>
      </c>
      <c r="AQ725" s="6">
        <f>AO725+AM725+AK725+AI725+AG725+AE725</f>
        <v>0.99999999999999989</v>
      </c>
      <c r="AR725" s="4">
        <v>85197</v>
      </c>
      <c r="AS725" s="4">
        <f>AR725/M725</f>
        <v>17039.400000000001</v>
      </c>
      <c r="AT725" s="4">
        <f>AR725/V725</f>
        <v>3394.6658006355256</v>
      </c>
      <c r="AU725" s="7">
        <f>AR725/(AR725+AV725+AY725+BB725)</f>
        <v>0.34683824636967259</v>
      </c>
      <c r="AV725" s="4">
        <v>26198</v>
      </c>
      <c r="AW725" s="4">
        <f>AV725/M725</f>
        <v>5239.6000000000004</v>
      </c>
      <c r="AX725" s="7">
        <f>AV725/(AR725+AV725+AY725+BB725)</f>
        <v>0.10665244525502872</v>
      </c>
      <c r="AY725" s="4">
        <v>73963</v>
      </c>
      <c r="AZ725" s="4">
        <f>AY725/M725</f>
        <v>14792.6</v>
      </c>
      <c r="BA725" s="7">
        <f>AY725/(AR725+AV725+AY725+BB725)</f>
        <v>0.30110446631031718</v>
      </c>
      <c r="BB725" s="4">
        <v>60281</v>
      </c>
      <c r="BC725" s="11">
        <f>BB725/(AR725+AV725+AY725+BB725)</f>
        <v>0.24540484206498153</v>
      </c>
      <c r="BD725" s="9">
        <f>BC725+BA725+AX725+AU725</f>
        <v>1</v>
      </c>
      <c r="BE725" s="14">
        <f>(AF725+AH725+AJ725+AL725+AN725+AP725)</f>
        <v>246716</v>
      </c>
      <c r="BF725" s="14">
        <f t="shared" si="55"/>
        <v>-245639</v>
      </c>
      <c r="BG725" s="13">
        <f>(AF725+AH725+AJ725+AL725+AN725+AP725)-(AR725+AV725+AY725+BB725)</f>
        <v>1077</v>
      </c>
      <c r="BH725" s="13">
        <f t="shared" si="56"/>
        <v>0</v>
      </c>
      <c r="BI725" s="14">
        <f>AF725/W725</f>
        <v>49525</v>
      </c>
      <c r="BJ725" s="14">
        <f>AH725/Y725</f>
        <v>62343.445121951219</v>
      </c>
      <c r="BK725" s="14">
        <f>AJ725/AA725</f>
        <v>143090.80701754388</v>
      </c>
      <c r="BL725" s="14">
        <f>BI725+BJ725+BK725</f>
        <v>254959.2521394951</v>
      </c>
      <c r="BM725" s="14">
        <f>(AF725/W725)-AF725</f>
        <v>0</v>
      </c>
      <c r="BN725" s="14">
        <f>AH725/Y725-AH725</f>
        <v>14788.445121951219</v>
      </c>
      <c r="BO725" s="14">
        <f>AJ725/AA725-AJ725</f>
        <v>-2555.192982456123</v>
      </c>
      <c r="BP725" s="14">
        <f>BG725/S725</f>
        <v>5.0442365967093034E-4</v>
      </c>
      <c r="BQ725" s="14">
        <f>(BG725-CA725)/S725</f>
        <v>1.6503367170305132E-3</v>
      </c>
      <c r="BR725" s="27">
        <f>BQ725-BP725</f>
        <v>1.1459130573595829E-3</v>
      </c>
      <c r="BS725" s="28">
        <f t="shared" si="57"/>
        <v>2036751</v>
      </c>
      <c r="BT725" s="11">
        <f>BS725/S725</f>
        <v>0.95393258426966288</v>
      </c>
      <c r="BU725" s="14">
        <f>(BE725-AP725)*1/BT725-(BE725-AP725)</f>
        <v>11914.435806831578</v>
      </c>
      <c r="BV725" s="14">
        <f t="shared" si="58"/>
        <v>0.11555189193999373</v>
      </c>
      <c r="BW725" s="27">
        <f>(AR725+AV725+AY725+BB725)/S725</f>
        <v>0.11504746828032279</v>
      </c>
      <c r="BX725" s="13">
        <f>(AF725+AH725+AJ725+AL725+AN725)/N725</f>
        <v>290.59599528857478</v>
      </c>
      <c r="BY725" s="26">
        <f>BX725/K725</f>
        <v>0.12113213642708411</v>
      </c>
      <c r="BZ725" s="11">
        <f>AP725/BE725</f>
        <v>0</v>
      </c>
      <c r="CA725" s="15">
        <f>-(BM725+BN725+BO725)/M725</f>
        <v>-2446.6504278990192</v>
      </c>
      <c r="CB725" s="15">
        <f>BG725-CA725</f>
        <v>3523.6504278990192</v>
      </c>
      <c r="CC725" s="18">
        <f t="shared" si="59"/>
        <v>0</v>
      </c>
      <c r="CD725" s="17">
        <f>(AF725/(AF725+AH725+AJ725))/(X725/(X725+Z725+AB725))</f>
        <v>1.5790662507626239</v>
      </c>
      <c r="CE725" s="19">
        <f>(AH725/(AF725+AH725+AJ725))/(Z725/(X725+Z725+AB725))</f>
        <v>0.81101975641401758</v>
      </c>
      <c r="CF725" s="18">
        <f>(AJ725/(AF725+AH725+AJ725))/(AB725/(X725+Z725+AB725))</f>
        <v>0.95363952416657949</v>
      </c>
      <c r="CG725">
        <f>AH725/Z725</f>
        <v>221.18604651162789</v>
      </c>
      <c r="CH725" s="11">
        <f>BB725/BE725</f>
        <v>0.24433356571928858</v>
      </c>
      <c r="CI725" s="14">
        <f>AY725/V725</f>
        <v>2947.0482131108533</v>
      </c>
      <c r="CJ725" s="14">
        <f>AV725/M725</f>
        <v>5239.6000000000004</v>
      </c>
      <c r="CK725" s="17">
        <f>N725/V725</f>
        <v>33.828318658398317</v>
      </c>
      <c r="CL725" s="17">
        <f>(AL725+AN725)/N725</f>
        <v>4.6996466431095403</v>
      </c>
      <c r="CM725" s="14" t="e">
        <f>AP725/AC725</f>
        <v>#DIV/0!</v>
      </c>
    </row>
    <row r="726" spans="1:91" hidden="1" x14ac:dyDescent="0.2">
      <c r="A726">
        <v>232</v>
      </c>
      <c r="B726" s="2">
        <v>44835</v>
      </c>
      <c r="C726" s="3" t="s">
        <v>32</v>
      </c>
      <c r="D726" t="s">
        <v>33</v>
      </c>
      <c r="E726" s="3" t="s">
        <v>37</v>
      </c>
      <c r="F726" t="s">
        <v>38</v>
      </c>
      <c r="G726" t="str">
        <f>CONCATENATE(C726,E726)</f>
        <v>HNLLAX</v>
      </c>
      <c r="H726" t="s">
        <v>35</v>
      </c>
      <c r="I726">
        <f>U726/M726</f>
        <v>178</v>
      </c>
      <c r="J726" t="str">
        <f>_xlfn.CONCAT(C726,E726,H726)</f>
        <v>HNLLAX737-Max 9</v>
      </c>
      <c r="K726" s="4">
        <v>2556</v>
      </c>
      <c r="L726" s="4">
        <f>N726/M726</f>
        <v>165.75</v>
      </c>
      <c r="M726" s="4">
        <v>8</v>
      </c>
      <c r="N726" s="4">
        <v>1326</v>
      </c>
      <c r="O726" s="4">
        <f>P726/M726</f>
        <v>19.625</v>
      </c>
      <c r="P726" s="4">
        <v>157</v>
      </c>
      <c r="Q726" s="4">
        <v>294</v>
      </c>
      <c r="R726" s="4">
        <v>875</v>
      </c>
      <c r="S726" s="4">
        <f>U726*K726</f>
        <v>3639744</v>
      </c>
      <c r="T726" s="7">
        <f>N726/U726</f>
        <v>0.9311797752808989</v>
      </c>
      <c r="U726" s="4">
        <v>1424</v>
      </c>
      <c r="V726" s="4">
        <v>42.839218791237798</v>
      </c>
      <c r="W726" s="7">
        <f>P726/X726</f>
        <v>0.85326086956521741</v>
      </c>
      <c r="X726" s="4">
        <v>184</v>
      </c>
      <c r="Y726" s="7">
        <f>Q726/Z726</f>
        <v>0.85465116279069764</v>
      </c>
      <c r="Z726" s="4">
        <v>344</v>
      </c>
      <c r="AA726" s="7">
        <f>R726/AB726</f>
        <v>0.9765625</v>
      </c>
      <c r="AB726" s="4">
        <v>896</v>
      </c>
      <c r="AC726" s="4">
        <v>429</v>
      </c>
      <c r="AD726" s="4">
        <f>AP726/AC726</f>
        <v>5</v>
      </c>
      <c r="AE726" s="7">
        <f>AF726/(AF726+AH726+AJ726+AL726+AN726+AP726)</f>
        <v>0.18090772387534537</v>
      </c>
      <c r="AF726" s="4">
        <v>73266</v>
      </c>
      <c r="AG726" s="7">
        <f>AH726/(AF726+AH726+AJ726+AL726+AN726+AP726)</f>
        <v>0.21908388087636516</v>
      </c>
      <c r="AH726" s="4">
        <v>88727</v>
      </c>
      <c r="AI726" s="7">
        <f>AJ726/(AF726+AH726+AJ726+AL726+AN726+AP726)</f>
        <v>0.57958818837949488</v>
      </c>
      <c r="AJ726" s="4">
        <v>234728</v>
      </c>
      <c r="AK726" s="7">
        <f>AL726/(AF726+AH726+AJ726+AL726+AN726+AP726)</f>
        <v>1.2963251035208189E-2</v>
      </c>
      <c r="AL726" s="4">
        <v>5250</v>
      </c>
      <c r="AM726" s="7">
        <f>AN726/(AF726+AH726+AJ726+AL726+AN726+AP726)</f>
        <v>2.1605418392013648E-3</v>
      </c>
      <c r="AN726" s="4">
        <v>875</v>
      </c>
      <c r="AO726" s="7">
        <f>AP726/(AF726+AH726+AJ726+AL726+AN726+AP726)</f>
        <v>5.2964139943850602E-3</v>
      </c>
      <c r="AP726" s="4">
        <v>2145</v>
      </c>
      <c r="AQ726" s="6">
        <f>AO726+AM726+AK726+AI726+AG726+AE726</f>
        <v>1</v>
      </c>
      <c r="AR726" s="4">
        <v>145424</v>
      </c>
      <c r="AS726" s="4">
        <f>AR726/M726</f>
        <v>18178</v>
      </c>
      <c r="AT726" s="4">
        <f>AR726/V726</f>
        <v>3394.6464035367653</v>
      </c>
      <c r="AU726" s="7">
        <f>AR726/(AR726+AV726+AY726+BB726)</f>
        <v>0.34916983804938956</v>
      </c>
      <c r="AV726" s="4">
        <v>41916</v>
      </c>
      <c r="AW726" s="4">
        <f>AV726/M726</f>
        <v>5239.5</v>
      </c>
      <c r="AX726" s="7">
        <f>AV726/(AR726+AV726+AY726+BB726)</f>
        <v>0.10064228003409487</v>
      </c>
      <c r="AY726" s="4">
        <v>126249</v>
      </c>
      <c r="AZ726" s="4">
        <f>AY726/M726</f>
        <v>15781.125</v>
      </c>
      <c r="BA726" s="7">
        <f>AY726/(AR726+AV726+AY726+BB726)</f>
        <v>0.30312976457735574</v>
      </c>
      <c r="BB726" s="4">
        <v>102896</v>
      </c>
      <c r="BC726" s="11">
        <f>BB726/(AR726+AV726+AY726+BB726)</f>
        <v>0.24705811733915986</v>
      </c>
      <c r="BD726" s="9">
        <f>BC726+BA726+AX726+AU726</f>
        <v>1</v>
      </c>
      <c r="BE726" s="14">
        <f>(AF726+AH726+AJ726+AL726+AN726+AP726)</f>
        <v>404991</v>
      </c>
      <c r="BF726" s="14">
        <f t="shared" si="55"/>
        <v>-416485</v>
      </c>
      <c r="BG726" s="13">
        <f>(AF726+AH726+AJ726+AL726+AN726+AP726)-(AR726+AV726+AY726+BB726)</f>
        <v>-11494</v>
      </c>
      <c r="BH726" s="13">
        <f t="shared" si="56"/>
        <v>1</v>
      </c>
      <c r="BI726" s="14">
        <f>AF726/W726</f>
        <v>85865.885350318465</v>
      </c>
      <c r="BJ726" s="14">
        <f>AH726/Y726</f>
        <v>103816.62585034013</v>
      </c>
      <c r="BK726" s="14">
        <f>AJ726/AA726</f>
        <v>240361.47200000001</v>
      </c>
      <c r="BL726" s="14">
        <f>BI726+BJ726+BK726</f>
        <v>430043.98320065858</v>
      </c>
      <c r="BM726" s="14">
        <f>(AF726/W726)-AF726</f>
        <v>12599.885350318465</v>
      </c>
      <c r="BN726" s="14">
        <f>AH726/Y726-AH726</f>
        <v>15089.625850340133</v>
      </c>
      <c r="BO726" s="14">
        <f>AJ726/AA726-AJ726</f>
        <v>5633.4720000000088</v>
      </c>
      <c r="BP726" s="14">
        <f>BG726/S726</f>
        <v>-3.157914402771184E-3</v>
      </c>
      <c r="BQ726" s="14">
        <f>(BG726-CA726)/S726</f>
        <v>-2.0135007022245724E-3</v>
      </c>
      <c r="BR726" s="27">
        <f>BQ726-BP726</f>
        <v>1.1444137005466115E-3</v>
      </c>
      <c r="BS726" s="28">
        <f t="shared" si="57"/>
        <v>3389256</v>
      </c>
      <c r="BT726" s="11">
        <f>BS726/S726</f>
        <v>0.9311797752808989</v>
      </c>
      <c r="BU726" s="14">
        <f>(BE726-AP726)*1/BT726-(BE726-AP726)</f>
        <v>29772.932126696804</v>
      </c>
      <c r="BV726" s="14">
        <f t="shared" si="58"/>
        <v>0.1112690892546289</v>
      </c>
      <c r="BW726" s="27">
        <f>(AR726+AV726+AY726+BB726)/S726</f>
        <v>0.11442700365740008</v>
      </c>
      <c r="BX726" s="13">
        <f>(AF726+AH726+AJ726+AL726+AN726)/N726</f>
        <v>303.80542986425337</v>
      </c>
      <c r="BY726" s="26">
        <f>BX726/K726</f>
        <v>0.11885971434438708</v>
      </c>
      <c r="BZ726" s="11">
        <f>AP726/BE726</f>
        <v>5.2964139943850602E-3</v>
      </c>
      <c r="CA726" s="15">
        <f>-(BM726+BN726+BO726)/M726</f>
        <v>-4165.3729000823259</v>
      </c>
      <c r="CB726" s="15">
        <f>BG726-CA726</f>
        <v>-7328.6270999176741</v>
      </c>
      <c r="CC726" s="18">
        <f t="shared" si="59"/>
        <v>1</v>
      </c>
      <c r="CD726" s="17">
        <f>(AF726/(AF726+AH726+AJ726))/(X726/(X726+Z726+AB726))</f>
        <v>1.4292541368739808</v>
      </c>
      <c r="CE726" s="19">
        <f>(AH726/(AF726+AH726+AJ726))/(Z726/(X726+Z726+AB726))</f>
        <v>0.92581061155801414</v>
      </c>
      <c r="CF726" s="18">
        <f>(AJ726/(AF726+AH726+AJ726))/(AB726/(X726+Z726+AB726))</f>
        <v>0.94033302281164133</v>
      </c>
      <c r="CG726">
        <f>AH726/Z726</f>
        <v>257.92732558139534</v>
      </c>
      <c r="CH726" s="11">
        <f>BB726/BE726</f>
        <v>0.25406984352738704</v>
      </c>
      <c r="CI726" s="14">
        <f>AY726/V726</f>
        <v>2947.0425363084023</v>
      </c>
      <c r="CJ726" s="14">
        <f>AV726/M726</f>
        <v>5239.5</v>
      </c>
      <c r="CK726" s="17">
        <f>N726/V726</f>
        <v>30.95294539477494</v>
      </c>
      <c r="CL726" s="17">
        <f>(AL726+AN726)/N726</f>
        <v>4.6191553544494717</v>
      </c>
      <c r="CM726" s="14">
        <f>AP726/AC726</f>
        <v>5</v>
      </c>
    </row>
    <row r="727" spans="1:91" hidden="1" x14ac:dyDescent="0.2">
      <c r="A727">
        <v>109</v>
      </c>
      <c r="B727" s="2">
        <v>44805</v>
      </c>
      <c r="C727" s="3" t="s">
        <v>41</v>
      </c>
      <c r="D727" t="s">
        <v>42</v>
      </c>
      <c r="E727" s="3" t="s">
        <v>29</v>
      </c>
      <c r="F727" t="s">
        <v>28</v>
      </c>
      <c r="G727" t="str">
        <f>CONCATENATE(C727,E727)</f>
        <v>SEAANC</v>
      </c>
      <c r="H727" t="s">
        <v>35</v>
      </c>
      <c r="I727">
        <f>U727/M727</f>
        <v>178</v>
      </c>
      <c r="J727" t="str">
        <f>_xlfn.CONCAT(C727,E727,H727)</f>
        <v>SEAANC737-Max 9</v>
      </c>
      <c r="K727" s="4">
        <v>1448</v>
      </c>
      <c r="L727" s="4">
        <f>N727/M727</f>
        <v>123.72499999999999</v>
      </c>
      <c r="M727" s="4">
        <v>40</v>
      </c>
      <c r="N727" s="4">
        <v>4949</v>
      </c>
      <c r="O727" s="4">
        <f>P727/M727</f>
        <v>23</v>
      </c>
      <c r="P727" s="4">
        <v>920</v>
      </c>
      <c r="Q727" s="4">
        <v>1720</v>
      </c>
      <c r="R727" s="4">
        <v>2309</v>
      </c>
      <c r="S727" s="4">
        <f>U727*K727</f>
        <v>10309760</v>
      </c>
      <c r="T727" s="7">
        <f>N727/U727</f>
        <v>0.69508426966292136</v>
      </c>
      <c r="U727" s="4">
        <v>7120</v>
      </c>
      <c r="V727" s="4">
        <v>147.04441353732034</v>
      </c>
      <c r="W727" s="7">
        <f>P727/X727</f>
        <v>1</v>
      </c>
      <c r="X727" s="4">
        <v>920</v>
      </c>
      <c r="Y727" s="7">
        <f>Q727/Z727</f>
        <v>1</v>
      </c>
      <c r="Z727" s="4">
        <v>1720</v>
      </c>
      <c r="AA727" s="7">
        <f>R727/AB727</f>
        <v>0.51540178571428574</v>
      </c>
      <c r="AB727" s="4">
        <v>4480</v>
      </c>
      <c r="AC727" s="4">
        <v>48579</v>
      </c>
      <c r="AD727" s="4">
        <f>AP727/AC727</f>
        <v>4.9999588299470963</v>
      </c>
      <c r="AE727" s="7">
        <f>AF727/(AF727+AH727+AJ727+AL727+AN727+AP727)</f>
        <v>0.22225959551906904</v>
      </c>
      <c r="AF727" s="4">
        <v>329729</v>
      </c>
      <c r="AG727" s="7">
        <f>AH727/(AF727+AH727+AJ727+AL727+AN727+AP727)</f>
        <v>0.2641940074053053</v>
      </c>
      <c r="AH727" s="4">
        <v>391940</v>
      </c>
      <c r="AI727" s="7">
        <f>AJ727/(AF727+AH727+AJ727+AL727+AN727+AP727)</f>
        <v>0.3373754913109332</v>
      </c>
      <c r="AJ727" s="4">
        <v>500507</v>
      </c>
      <c r="AK727" s="7">
        <f>AL727/(AF727+AH727+AJ727+AL727+AN727+AP727)</f>
        <v>9.3324642356647763E-3</v>
      </c>
      <c r="AL727" s="4">
        <v>13845</v>
      </c>
      <c r="AM727" s="7">
        <f>AN727/(AF727+AH727+AJ727+AL727+AN727+AP727)</f>
        <v>3.1121695468446565E-3</v>
      </c>
      <c r="AN727" s="4">
        <v>4617</v>
      </c>
      <c r="AO727" s="7">
        <f>AP727/(AF727+AH727+AJ727+AL727+AN727+AP727)</f>
        <v>0.16372627198218304</v>
      </c>
      <c r="AP727" s="4">
        <v>242893</v>
      </c>
      <c r="AQ727" s="6">
        <f>AO727+AM727+AK727+AI727+AG727+AE727</f>
        <v>1</v>
      </c>
      <c r="AR727" s="4">
        <v>499166</v>
      </c>
      <c r="AS727" s="4">
        <f>AR727/M727</f>
        <v>12479.15</v>
      </c>
      <c r="AT727" s="4">
        <f>AR727/V727</f>
        <v>3394.6614359022219</v>
      </c>
      <c r="AU727" s="7">
        <f>AR727/(AR727+AV727+AY727+BB727)</f>
        <v>0.33382733156688837</v>
      </c>
      <c r="AV727" s="4">
        <v>209581</v>
      </c>
      <c r="AW727" s="4">
        <f>AV727/M727</f>
        <v>5239.5249999999996</v>
      </c>
      <c r="AX727" s="7">
        <f>AV727/(AR727+AV727+AY727+BB727)</f>
        <v>0.14016152137188839</v>
      </c>
      <c r="AY727" s="4">
        <v>433347</v>
      </c>
      <c r="AZ727" s="4">
        <f>AY727/M727</f>
        <v>10833.674999999999</v>
      </c>
      <c r="BA727" s="7">
        <f>AY727/(AR727+AV727+AY727+BB727)</f>
        <v>0.28980954763048039</v>
      </c>
      <c r="BB727" s="4">
        <v>353188</v>
      </c>
      <c r="BC727" s="11">
        <f>BB727/(AR727+AV727+AY727+BB727)</f>
        <v>0.23620159943074284</v>
      </c>
      <c r="BD727" s="9">
        <f>BC727+BA727+AX727+AU727</f>
        <v>1</v>
      </c>
      <c r="BE727" s="14">
        <f>(AF727+AH727+AJ727+AL727+AN727+AP727)</f>
        <v>1483531</v>
      </c>
      <c r="BF727" s="14">
        <f t="shared" si="55"/>
        <v>-1495282</v>
      </c>
      <c r="BG727" s="13">
        <f>(AF727+AH727+AJ727+AL727+AN727+AP727)-(AR727+AV727+AY727+BB727)</f>
        <v>-11751</v>
      </c>
      <c r="BH727" s="13">
        <f t="shared" si="56"/>
        <v>1</v>
      </c>
      <c r="BI727" s="14">
        <f>AF727/W727</f>
        <v>329729</v>
      </c>
      <c r="BJ727" s="14">
        <f>AH727/Y727</f>
        <v>391940</v>
      </c>
      <c r="BK727" s="14">
        <f>AJ727/AA727</f>
        <v>971100.63230835856</v>
      </c>
      <c r="BL727" s="14">
        <f>BI727+BJ727+BK727</f>
        <v>1692769.6323083586</v>
      </c>
      <c r="BM727" s="14">
        <f>(AF727/W727)-AF727</f>
        <v>0</v>
      </c>
      <c r="BN727" s="14">
        <f>AH727/Y727-AH727</f>
        <v>0</v>
      </c>
      <c r="BO727" s="14">
        <f>AJ727/AA727-AJ727</f>
        <v>470593.63230835856</v>
      </c>
      <c r="BP727" s="14">
        <f>BG727/S727</f>
        <v>-1.1397937488360544E-3</v>
      </c>
      <c r="BQ727" s="14">
        <f>(BG727-CA727)/S727</f>
        <v>1.3424956263738777E-6</v>
      </c>
      <c r="BR727" s="27">
        <f>BQ727-BP727</f>
        <v>1.1411362444624282E-3</v>
      </c>
      <c r="BS727" s="28">
        <f t="shared" si="57"/>
        <v>7166152</v>
      </c>
      <c r="BT727" s="11">
        <f>BS727/S727</f>
        <v>0.69508426966292136</v>
      </c>
      <c r="BU727" s="14">
        <f>(BE727-AP727)*1/BT727-(BE727-AP727)</f>
        <v>544236.22913719947</v>
      </c>
      <c r="BV727" s="14">
        <f t="shared" si="58"/>
        <v>0.14389578418896271</v>
      </c>
      <c r="BW727" s="27">
        <f>(AR727+AV727+AY727+BB727)/S727</f>
        <v>0.14503557793779875</v>
      </c>
      <c r="BX727" s="13">
        <f>(AF727+AH727+AJ727+AL727+AN727)/N727</f>
        <v>250.68458274398867</v>
      </c>
      <c r="BY727" s="26">
        <f>BX727/K727</f>
        <v>0.17312471183977118</v>
      </c>
      <c r="BZ727" s="11">
        <f>AP727/BE727</f>
        <v>0.16372627198218304</v>
      </c>
      <c r="CA727" s="15">
        <f>-(BM727+BN727+BO727)/M727</f>
        <v>-11764.840807708964</v>
      </c>
      <c r="CB727" s="15">
        <f>BG727-CA727</f>
        <v>13.840807708964348</v>
      </c>
      <c r="CC727" s="18">
        <f t="shared" si="59"/>
        <v>0</v>
      </c>
      <c r="CD727" s="17">
        <f>(AF727/(AF727+AH727+AJ727))/(X727/(X727+Z727+AB727))</f>
        <v>2.0879282027551147</v>
      </c>
      <c r="CE727" s="19">
        <f>(AH727/(AF727+AH727+AJ727))/(Z727/(X727+Z727+AB727))</f>
        <v>1.3275087240508578</v>
      </c>
      <c r="CF727" s="18">
        <f>(AJ727/(AF727+AH727+AJ727))/(AB727/(X727+Z727+AB727))</f>
        <v>0.65084621609326321</v>
      </c>
      <c r="CG727">
        <f>AH727/Z727</f>
        <v>227.87209302325581</v>
      </c>
      <c r="CH727" s="11">
        <f>BB727/BE727</f>
        <v>0.23807254449013873</v>
      </c>
      <c r="CI727" s="14">
        <f>AY727/V727</f>
        <v>2947.0483752177038</v>
      </c>
      <c r="CJ727" s="14">
        <f>AV727/M727</f>
        <v>5239.5249999999996</v>
      </c>
      <c r="CK727" s="17">
        <f>N727/V727</f>
        <v>33.656497931109286</v>
      </c>
      <c r="CL727" s="17">
        <f>(AL727+AN727)/N727</f>
        <v>3.7304505960800163</v>
      </c>
      <c r="CM727" s="14">
        <f>AP727/AC727</f>
        <v>4.9999588299470963</v>
      </c>
    </row>
    <row r="728" spans="1:91" hidden="1" x14ac:dyDescent="0.2">
      <c r="A728">
        <v>349</v>
      </c>
      <c r="B728" s="2">
        <v>44835</v>
      </c>
      <c r="C728" s="3" t="s">
        <v>43</v>
      </c>
      <c r="D728" t="s">
        <v>38</v>
      </c>
      <c r="E728" s="3" t="s">
        <v>46</v>
      </c>
      <c r="F728" t="s">
        <v>42</v>
      </c>
      <c r="G728" t="str">
        <f>CONCATENATE(C728,E728)</f>
        <v>SFOGEG</v>
      </c>
      <c r="H728" t="s">
        <v>40</v>
      </c>
      <c r="I728">
        <f>U728/M728</f>
        <v>75.900000000000006</v>
      </c>
      <c r="J728" t="str">
        <f>_xlfn.CONCAT(C728,E728,H728)</f>
        <v>SFOGEGE175</v>
      </c>
      <c r="K728" s="4">
        <v>732</v>
      </c>
      <c r="L728" s="4">
        <f>N728/M728</f>
        <v>60.8</v>
      </c>
      <c r="M728" s="4">
        <v>30</v>
      </c>
      <c r="N728" s="4">
        <v>1824</v>
      </c>
      <c r="O728" s="4">
        <f>P728/M728</f>
        <v>10</v>
      </c>
      <c r="P728" s="4">
        <v>300</v>
      </c>
      <c r="Q728" s="4">
        <v>540</v>
      </c>
      <c r="R728" s="4">
        <v>984</v>
      </c>
      <c r="S728" s="4">
        <f>U728*K728</f>
        <v>1666764</v>
      </c>
      <c r="T728" s="7">
        <f>N728/U728</f>
        <v>0.80105401844532276</v>
      </c>
      <c r="U728" s="4">
        <v>2277</v>
      </c>
      <c r="V728" s="4">
        <v>61.853828306264504</v>
      </c>
      <c r="W728" s="7">
        <f>P728/X728</f>
        <v>1</v>
      </c>
      <c r="X728" s="4">
        <v>300</v>
      </c>
      <c r="Y728" s="7">
        <f>Q728/Z728</f>
        <v>1</v>
      </c>
      <c r="Z728" s="4">
        <v>540</v>
      </c>
      <c r="AA728" s="7">
        <f>R728/AB728</f>
        <v>0.68475991649269308</v>
      </c>
      <c r="AB728" s="4">
        <v>1437</v>
      </c>
      <c r="AC728" s="4">
        <v>4</v>
      </c>
      <c r="AD728" s="4">
        <f>AP728/AC728</f>
        <v>4.5</v>
      </c>
      <c r="AE728" s="7">
        <f>AF728/(AF728+AH728+AJ728+AL728+AN728+AP728)</f>
        <v>0.24472243653330394</v>
      </c>
      <c r="AF728" s="4">
        <v>66611</v>
      </c>
      <c r="AG728" s="7">
        <f>AH728/(AF728+AH728+AJ728+AL728+AN728+AP728)</f>
        <v>0.27563466696057903</v>
      </c>
      <c r="AH728" s="4">
        <v>75025</v>
      </c>
      <c r="AI728" s="7">
        <f>AJ728/(AF728+AH728+AJ728+AL728+AN728+AP728)</f>
        <v>0.45063374848451448</v>
      </c>
      <c r="AJ728" s="4">
        <v>122658</v>
      </c>
      <c r="AK728" s="7">
        <f>AL728/(AF728+AH728+AJ728+AL728+AN728+AP728)</f>
        <v>2.1712774165105257E-2</v>
      </c>
      <c r="AL728" s="4">
        <v>5910</v>
      </c>
      <c r="AM728" s="7">
        <f>AN728/(AF728+AH728+AJ728+AL728+AN728+AP728)</f>
        <v>7.2302435798523093E-3</v>
      </c>
      <c r="AN728" s="4">
        <v>1968</v>
      </c>
      <c r="AO728" s="7">
        <f>AP728/(AF728+AH728+AJ728+AL728+AN728+AP728)</f>
        <v>6.6130276644990626E-5</v>
      </c>
      <c r="AP728" s="4">
        <v>18</v>
      </c>
      <c r="AQ728" s="6">
        <f>AO728+AM728+AK728+AI728+AG728+AE728</f>
        <v>1</v>
      </c>
      <c r="AR728" s="4">
        <v>99313</v>
      </c>
      <c r="AS728" s="4">
        <f>AR728/M728</f>
        <v>3310.4333333333334</v>
      </c>
      <c r="AT728" s="4">
        <f>AR728/V728</f>
        <v>1605.6079747927529</v>
      </c>
      <c r="AU728" s="7">
        <f>AR728/(AR728+AV728+AY728+BB728)</f>
        <v>0.28353917924296668</v>
      </c>
      <c r="AV728" s="4">
        <v>81361</v>
      </c>
      <c r="AW728" s="4">
        <f>AV728/M728</f>
        <v>2712.0333333333333</v>
      </c>
      <c r="AX728" s="7">
        <f>AV728/(AR728+AV728+AY728+BB728)</f>
        <v>0.23228611724937331</v>
      </c>
      <c r="AY728" s="4">
        <v>113400</v>
      </c>
      <c r="AZ728" s="4">
        <f>AY728/M728</f>
        <v>3780</v>
      </c>
      <c r="BA728" s="7">
        <f>AY728/(AR728+AV728+AY728+BB728)</f>
        <v>0.32375764427771209</v>
      </c>
      <c r="BB728" s="4">
        <v>56188</v>
      </c>
      <c r="BC728" s="11">
        <f>BB728/(AR728+AV728+AY728+BB728)</f>
        <v>0.16041705922994787</v>
      </c>
      <c r="BD728" s="9">
        <f>BC728+BA728+AX728+AU728</f>
        <v>1</v>
      </c>
      <c r="BE728" s="14">
        <f>(AF728+AH728+AJ728+AL728+AN728+AP728)</f>
        <v>272190</v>
      </c>
      <c r="BF728" s="14">
        <f t="shared" si="55"/>
        <v>-350262</v>
      </c>
      <c r="BG728" s="13">
        <f>(AF728+AH728+AJ728+AL728+AN728+AP728)-(AR728+AV728+AY728+BB728)</f>
        <v>-78072</v>
      </c>
      <c r="BH728" s="13">
        <f t="shared" si="56"/>
        <v>1</v>
      </c>
      <c r="BI728" s="14">
        <f>AF728/W728</f>
        <v>66611</v>
      </c>
      <c r="BJ728" s="14">
        <f>AH728/Y728</f>
        <v>75025</v>
      </c>
      <c r="BK728" s="14">
        <f>AJ728/AA728</f>
        <v>179125.5548780488</v>
      </c>
      <c r="BL728" s="14">
        <f>BI728+BJ728+BK728</f>
        <v>320761.55487804883</v>
      </c>
      <c r="BM728" s="14">
        <f>(AF728/W728)-AF728</f>
        <v>0</v>
      </c>
      <c r="BN728" s="14">
        <f>AH728/Y728-AH728</f>
        <v>0</v>
      </c>
      <c r="BO728" s="14">
        <f>AJ728/AA728-AJ728</f>
        <v>56467.554878048802</v>
      </c>
      <c r="BP728" s="14">
        <f>BG728/S728</f>
        <v>-4.6840464516872217E-2</v>
      </c>
      <c r="BQ728" s="14">
        <f>(BG728-CA728)/S728</f>
        <v>-4.5711179369563842E-2</v>
      </c>
      <c r="BR728" s="27">
        <f>BQ728-BP728</f>
        <v>1.1292851473083745E-3</v>
      </c>
      <c r="BS728" s="28">
        <f t="shared" si="57"/>
        <v>1335168</v>
      </c>
      <c r="BT728" s="11">
        <f>BS728/S728</f>
        <v>0.80105401844532276</v>
      </c>
      <c r="BU728" s="14">
        <f>(BE728-AP728)*1/BT728-(BE728-AP728)</f>
        <v>67595.348684210563</v>
      </c>
      <c r="BV728" s="14">
        <f t="shared" si="58"/>
        <v>0.16330446301935966</v>
      </c>
      <c r="BW728" s="27">
        <f>(AR728+AV728+AY728+BB728)/S728</f>
        <v>0.21014492753623187</v>
      </c>
      <c r="BX728" s="13">
        <f>(AF728+AH728+AJ728+AL728+AN728)/N728</f>
        <v>149.21710526315789</v>
      </c>
      <c r="BY728" s="26">
        <f>BX728/K728</f>
        <v>0.20384850445786598</v>
      </c>
      <c r="BZ728" s="11">
        <f>AP728/BE728</f>
        <v>6.6130276644990626E-5</v>
      </c>
      <c r="CA728" s="15">
        <f>-(BM728+BN728+BO728)/M728</f>
        <v>-1882.2518292682935</v>
      </c>
      <c r="CB728" s="15">
        <f>BG728-CA728</f>
        <v>-76189.748170731706</v>
      </c>
      <c r="CC728" s="18">
        <f t="shared" si="59"/>
        <v>1</v>
      </c>
      <c r="CD728" s="17">
        <f>(AF728/(AF728+AH728+AJ728))/(X728/(X728+Z728+AB728))</f>
        <v>1.9129359349814978</v>
      </c>
      <c r="CE728" s="19">
        <f>(AH728/(AF728+AH728+AJ728))/(Z728/(X728+Z728+AB728))</f>
        <v>1.1969829684618898</v>
      </c>
      <c r="CF728" s="18">
        <f>(AJ728/(AF728+AH728+AJ728))/(AB728/(X728+Z728+AB728))</f>
        <v>0.73538511937100226</v>
      </c>
      <c r="CG728">
        <f>AH728/Z728</f>
        <v>138.93518518518519</v>
      </c>
      <c r="CH728" s="11">
        <f>BB728/BE728</f>
        <v>0.20642933245159631</v>
      </c>
      <c r="CI728" s="14">
        <f>AY728/V728</f>
        <v>1833.3545894444653</v>
      </c>
      <c r="CJ728" s="14">
        <f>AV728/M728</f>
        <v>2712.0333333333333</v>
      </c>
      <c r="CK728" s="17">
        <f>N728/V728</f>
        <v>29.488878052440075</v>
      </c>
      <c r="CL728" s="17">
        <f>(AL728+AN728)/N728</f>
        <v>4.3190789473684212</v>
      </c>
      <c r="CM728" s="14">
        <f>AP728/AC728</f>
        <v>4.5</v>
      </c>
    </row>
    <row r="729" spans="1:91" hidden="1" x14ac:dyDescent="0.2">
      <c r="A729">
        <v>492</v>
      </c>
      <c r="B729" s="2">
        <v>44866</v>
      </c>
      <c r="C729" s="3" t="s">
        <v>52</v>
      </c>
      <c r="D729" t="s">
        <v>33</v>
      </c>
      <c r="E729" s="3" t="s">
        <v>41</v>
      </c>
      <c r="F729" t="s">
        <v>42</v>
      </c>
      <c r="G729" t="str">
        <f>CONCATENATE(C729,E729)</f>
        <v>OGGSEA</v>
      </c>
      <c r="H729" t="s">
        <v>49</v>
      </c>
      <c r="I729">
        <f>U729/M729</f>
        <v>278</v>
      </c>
      <c r="J729" t="str">
        <f>_xlfn.CONCAT(C729,E729,H729)</f>
        <v>OGGSEAA330-200</v>
      </c>
      <c r="K729" s="4">
        <v>2640</v>
      </c>
      <c r="L729" s="4">
        <f>N729/M729</f>
        <v>230.42857142857142</v>
      </c>
      <c r="M729" s="4">
        <v>14</v>
      </c>
      <c r="N729" s="4">
        <v>3226</v>
      </c>
      <c r="O729" s="4">
        <f>P729/M729</f>
        <v>34.071428571428569</v>
      </c>
      <c r="P729" s="4">
        <v>477</v>
      </c>
      <c r="Q729" s="4">
        <v>761</v>
      </c>
      <c r="R729" s="4">
        <v>1988</v>
      </c>
      <c r="S729" s="4">
        <f>U729*K729</f>
        <v>10274880</v>
      </c>
      <c r="T729" s="7">
        <f>N729/U729</f>
        <v>0.82887975334018504</v>
      </c>
      <c r="U729" s="4">
        <v>3892</v>
      </c>
      <c r="V729" s="4">
        <v>78.458922558922552</v>
      </c>
      <c r="W729" s="7">
        <f>P729/X729</f>
        <v>0.9464285714285714</v>
      </c>
      <c r="X729" s="4">
        <v>504</v>
      </c>
      <c r="Y729" s="7">
        <f>Q729/Z729</f>
        <v>0.81130063965884858</v>
      </c>
      <c r="Z729" s="4">
        <v>938</v>
      </c>
      <c r="AA729" s="7">
        <f>R729/AB729</f>
        <v>0.81142857142857139</v>
      </c>
      <c r="AB729" s="4">
        <v>2450</v>
      </c>
      <c r="AC729" s="4">
        <v>10563</v>
      </c>
      <c r="AD729" s="4">
        <f>AP729/AC729</f>
        <v>5</v>
      </c>
      <c r="AE729" s="7">
        <f>AF729/(AF729+AH729+AJ729+AL729+AN729+AP729)</f>
        <v>0.19888950386718238</v>
      </c>
      <c r="AF729" s="4">
        <v>180031</v>
      </c>
      <c r="AG729" s="7">
        <f>AH729/(AF729+AH729+AJ729+AL729+AN729+AP729)</f>
        <v>0.21153669818522483</v>
      </c>
      <c r="AH729" s="4">
        <v>191479</v>
      </c>
      <c r="AI729" s="7">
        <f>AJ729/(AF729+AH729+AJ729+AL729+AN729+AP729)</f>
        <v>0.50926720733201425</v>
      </c>
      <c r="AJ729" s="4">
        <v>460979</v>
      </c>
      <c r="AK729" s="7">
        <f>AL729/(AF729+AH729+AJ729+AL729+AN729+AP729)</f>
        <v>1.3174160747960906E-2</v>
      </c>
      <c r="AL729" s="4">
        <v>11925</v>
      </c>
      <c r="AM729" s="7">
        <f>AN729/(AF729+AH729+AJ729+AL729+AN729+AP729)</f>
        <v>8.7849833348247475E-3</v>
      </c>
      <c r="AN729" s="4">
        <v>7952</v>
      </c>
      <c r="AO729" s="7">
        <f>AP729/(AF729+AH729+AJ729+AL729+AN729+AP729)</f>
        <v>5.834744653279289E-2</v>
      </c>
      <c r="AP729" s="4">
        <v>52815</v>
      </c>
      <c r="AQ729" s="6">
        <f>AO729+AM729+AK729+AI729+AG729+AE729</f>
        <v>1</v>
      </c>
      <c r="AR729" s="4">
        <v>325685</v>
      </c>
      <c r="AS729" s="4">
        <f>AR729/M729</f>
        <v>23263.214285714286</v>
      </c>
      <c r="AT729" s="4">
        <f>AR729/V729</f>
        <v>4151.025649828558</v>
      </c>
      <c r="AU729" s="7">
        <f>AR729/(AR729+AV729+AY729+BB729)</f>
        <v>0.2547861637778619</v>
      </c>
      <c r="AV729" s="4">
        <v>101862</v>
      </c>
      <c r="AW729" s="4">
        <f>AV729/M729</f>
        <v>7275.8571428571431</v>
      </c>
      <c r="AX729" s="7">
        <f>AV729/(AR729+AV729+AY729+BB729)</f>
        <v>7.9687514668285525E-2</v>
      </c>
      <c r="AY729" s="4">
        <v>580047</v>
      </c>
      <c r="AZ729" s="4">
        <f>AY729/M729</f>
        <v>41431.928571428572</v>
      </c>
      <c r="BA729" s="7">
        <f>AY729/(AR729+AV729+AY729+BB729)</f>
        <v>0.45377573404012306</v>
      </c>
      <c r="BB729" s="4">
        <v>270674</v>
      </c>
      <c r="BC729" s="11">
        <f>BB729/(AR729+AV729+AY729+BB729)</f>
        <v>0.21175058751372952</v>
      </c>
      <c r="BD729" s="9">
        <f>BC729+BA729+AX729+AU729</f>
        <v>1</v>
      </c>
      <c r="BE729" s="14">
        <f>(AF729+AH729+AJ729+AL729+AN729+AP729)</f>
        <v>905181</v>
      </c>
      <c r="BF729" s="14">
        <f t="shared" si="55"/>
        <v>-1278268</v>
      </c>
      <c r="BG729" s="13">
        <f>(AF729+AH729+AJ729+AL729+AN729+AP729)-(AR729+AV729+AY729+BB729)</f>
        <v>-373087</v>
      </c>
      <c r="BH729" s="13">
        <f t="shared" si="56"/>
        <v>1</v>
      </c>
      <c r="BI729" s="14">
        <f>AF729/W729</f>
        <v>190221.43396226416</v>
      </c>
      <c r="BJ729" s="14">
        <f>AH729/Y729</f>
        <v>236014.85151116952</v>
      </c>
      <c r="BK729" s="14">
        <f>AJ729/AA729</f>
        <v>568107.92253521131</v>
      </c>
      <c r="BL729" s="14">
        <f>BI729+BJ729+BK729</f>
        <v>994344.20800864499</v>
      </c>
      <c r="BM729" s="14">
        <f>(AF729/W729)-AF729</f>
        <v>10190.433962264156</v>
      </c>
      <c r="BN729" s="14">
        <f>AH729/Y729-AH729</f>
        <v>44535.851511169516</v>
      </c>
      <c r="BO729" s="14">
        <f>AJ729/AA729-AJ729</f>
        <v>107128.92253521131</v>
      </c>
      <c r="BP729" s="14">
        <f>BG729/S729</f>
        <v>-3.631059438163755E-2</v>
      </c>
      <c r="BQ729" s="14">
        <f>(BG729-CA729)/S729</f>
        <v>-3.5185414692304753E-2</v>
      </c>
      <c r="BR729" s="27">
        <f>BQ729-BP729</f>
        <v>1.1251796893327962E-3</v>
      </c>
      <c r="BS729" s="28">
        <f t="shared" si="57"/>
        <v>8516640</v>
      </c>
      <c r="BT729" s="11">
        <f>BS729/S729</f>
        <v>0.82887975334018504</v>
      </c>
      <c r="BU729" s="14">
        <f>(BE729-AP729)*1/BT729-(BE729-AP729)</f>
        <v>175968.92622442648</v>
      </c>
      <c r="BV729" s="14">
        <f t="shared" si="58"/>
        <v>8.8096503316827057E-2</v>
      </c>
      <c r="BW729" s="27">
        <f>(AR729+AV729+AY729+BB729)/S729</f>
        <v>0.1244070976984646</v>
      </c>
      <c r="BX729" s="13">
        <f>(AF729+AH729+AJ729+AL729+AN729)/N729</f>
        <v>264.21760694358341</v>
      </c>
      <c r="BY729" s="26">
        <f>BX729/K729</f>
        <v>0.10008242687256948</v>
      </c>
      <c r="BZ729" s="11">
        <f>AP729/BE729</f>
        <v>5.834744653279289E-2</v>
      </c>
      <c r="CA729" s="15">
        <f>-(BM729+BN729+BO729)/M729</f>
        <v>-11561.086286331785</v>
      </c>
      <c r="CB729" s="15">
        <f>BG729-CA729</f>
        <v>-361525.91371366824</v>
      </c>
      <c r="CC729" s="18">
        <f t="shared" si="59"/>
        <v>1</v>
      </c>
      <c r="CD729" s="17">
        <f>(AF729/(AF729+AH729+AJ729))/(X729/(X729+Z729+AB729))</f>
        <v>1.6699792896829735</v>
      </c>
      <c r="CE729" s="19">
        <f>(AH729/(AF729+AH729+AJ729))/(Z729/(X729+Z729+AB729))</f>
        <v>0.95436090473733659</v>
      </c>
      <c r="CF729" s="18">
        <f>(AJ729/(AF729+AH729+AJ729))/(AB729/(X729+Z729+AB729))</f>
        <v>0.879648942594351</v>
      </c>
      <c r="CG729">
        <f>AH729/Z729</f>
        <v>204.13539445628999</v>
      </c>
      <c r="CH729" s="11">
        <f>BB729/BE729</f>
        <v>0.2990274873202155</v>
      </c>
      <c r="CI729" s="14">
        <f>AY729/V729</f>
        <v>7393.0023645734545</v>
      </c>
      <c r="CJ729" s="14">
        <f>AV729/M729</f>
        <v>7275.8571428571431</v>
      </c>
      <c r="CK729" s="17">
        <f>N729/V729</f>
        <v>41.117057114533765</v>
      </c>
      <c r="CL729" s="17">
        <f>(AL729+AN729)/N729</f>
        <v>6.1615003099814007</v>
      </c>
      <c r="CM729" s="14">
        <f>AP729/AC729</f>
        <v>5</v>
      </c>
    </row>
    <row r="730" spans="1:91" hidden="1" x14ac:dyDescent="0.2">
      <c r="A730">
        <v>9</v>
      </c>
      <c r="B730" s="2">
        <v>44805</v>
      </c>
      <c r="C730" s="3" t="s">
        <v>29</v>
      </c>
      <c r="D730" t="s">
        <v>28</v>
      </c>
      <c r="E730" s="3" t="s">
        <v>41</v>
      </c>
      <c r="F730" t="s">
        <v>42</v>
      </c>
      <c r="G730" t="str">
        <f>CONCATENATE(C730,E730)</f>
        <v>ANCSEA</v>
      </c>
      <c r="H730" t="s">
        <v>30</v>
      </c>
      <c r="I730">
        <f>U730/M730</f>
        <v>120.73684210526316</v>
      </c>
      <c r="J730" t="str">
        <f>_xlfn.CONCAT(C730,E730,H730)</f>
        <v>ANCSEA737-700</v>
      </c>
      <c r="K730" s="4">
        <v>1448</v>
      </c>
      <c r="L730" s="4">
        <f>N730/M730</f>
        <v>104.21052631578948</v>
      </c>
      <c r="M730" s="4">
        <v>19</v>
      </c>
      <c r="N730" s="4">
        <v>1980</v>
      </c>
      <c r="O730" s="4">
        <f>P730/M730</f>
        <v>16.578947368421051</v>
      </c>
      <c r="P730" s="4">
        <v>315</v>
      </c>
      <c r="Q730" s="4">
        <v>520</v>
      </c>
      <c r="R730" s="4">
        <v>1145</v>
      </c>
      <c r="S730" s="4">
        <f>U730*K730</f>
        <v>3321712</v>
      </c>
      <c r="T730" s="7">
        <f>N730/U730</f>
        <v>0.86312118570183083</v>
      </c>
      <c r="U730" s="4">
        <v>2294</v>
      </c>
      <c r="V730" s="4">
        <v>63.471310944583209</v>
      </c>
      <c r="W730" s="7">
        <f>P730/X730</f>
        <v>1</v>
      </c>
      <c r="X730" s="4">
        <v>315</v>
      </c>
      <c r="Y730" s="7">
        <f>Q730/Z730</f>
        <v>0.90592334494773519</v>
      </c>
      <c r="Z730" s="4">
        <v>574</v>
      </c>
      <c r="AA730" s="7">
        <f>R730/AB730</f>
        <v>0.81436699857752493</v>
      </c>
      <c r="AB730" s="4">
        <v>1406</v>
      </c>
      <c r="AC730" s="4">
        <v>9239</v>
      </c>
      <c r="AD730" s="4">
        <f>AP730/AC730</f>
        <v>4.9997835263556665</v>
      </c>
      <c r="AE730" s="7">
        <f>AF730/(AF730+AH730+AJ730+AL730+AN730+AP730)</f>
        <v>0.22219680479474352</v>
      </c>
      <c r="AF730" s="4">
        <v>126272</v>
      </c>
      <c r="AG730" s="7">
        <f>AH730/(AF730+AH730+AJ730+AL730+AN730+AP730)</f>
        <v>0.23722612966290038</v>
      </c>
      <c r="AH730" s="4">
        <v>134813</v>
      </c>
      <c r="AI730" s="7">
        <f>AJ730/(AF730+AH730+AJ730+AL730+AN730+AP730)</f>
        <v>0.43914451977778912</v>
      </c>
      <c r="AJ730" s="4">
        <v>249561</v>
      </c>
      <c r="AK730" s="7">
        <f>AL730/(AF730+AH730+AJ730+AL730+AN730+AP730)</f>
        <v>1.2088919546216801E-2</v>
      </c>
      <c r="AL730" s="4">
        <v>6870</v>
      </c>
      <c r="AM730" s="7">
        <f>AN730/(AF730+AH730+AJ730+AL730+AN730+AP730)</f>
        <v>8.0592796974778679E-3</v>
      </c>
      <c r="AN730" s="4">
        <v>4580</v>
      </c>
      <c r="AO730" s="7">
        <f>AP730/(AF730+AH730+AJ730+AL730+AN730+AP730)</f>
        <v>8.1284346520872297E-2</v>
      </c>
      <c r="AP730" s="4">
        <v>46193</v>
      </c>
      <c r="AQ730" s="6">
        <f>AO730+AM730+AK730+AI730+AG730+AE730</f>
        <v>1</v>
      </c>
      <c r="AR730" s="4">
        <v>233736</v>
      </c>
      <c r="AS730" s="4">
        <f>AR730/M730</f>
        <v>12301.894736842105</v>
      </c>
      <c r="AT730" s="4">
        <f>AR730/V730</f>
        <v>3682.5456497042396</v>
      </c>
      <c r="AU730" s="7">
        <f>AR730/(AR730+AV730+AY730+BB730)</f>
        <v>0.33827913789011166</v>
      </c>
      <c r="AV730" s="4">
        <v>96931</v>
      </c>
      <c r="AW730" s="4">
        <f>AV730/M730</f>
        <v>5101.6315789473683</v>
      </c>
      <c r="AX730" s="7">
        <f>AV730/(AR730+AV730+AY730+BB730)</f>
        <v>0.14028534378455357</v>
      </c>
      <c r="AY730" s="4">
        <v>207837</v>
      </c>
      <c r="AZ730" s="4">
        <f>AY730/M730</f>
        <v>10938.78947368421</v>
      </c>
      <c r="BA730" s="7">
        <f>AY730/(AR730+AV730+AY730+BB730)</f>
        <v>0.30079628804149611</v>
      </c>
      <c r="BB730" s="4">
        <v>152452</v>
      </c>
      <c r="BC730" s="11">
        <f>BB730/(AR730+AV730+AY730+BB730)</f>
        <v>0.22063923028383861</v>
      </c>
      <c r="BD730" s="9">
        <f>BC730+BA730+AX730+AU730</f>
        <v>1</v>
      </c>
      <c r="BE730" s="14">
        <f>(AF730+AH730+AJ730+AL730+AN730+AP730)</f>
        <v>568289</v>
      </c>
      <c r="BF730" s="14">
        <f t="shared" si="55"/>
        <v>-690956</v>
      </c>
      <c r="BG730" s="13">
        <f>(AF730+AH730+AJ730+AL730+AN730+AP730)-(AR730+AV730+AY730+BB730)</f>
        <v>-122667</v>
      </c>
      <c r="BH730" s="13">
        <f t="shared" si="56"/>
        <v>1</v>
      </c>
      <c r="BI730" s="14">
        <f>AF730/W730</f>
        <v>126272</v>
      </c>
      <c r="BJ730" s="14">
        <f>AH730/Y730</f>
        <v>148812.81153846154</v>
      </c>
      <c r="BK730" s="14">
        <f>AJ730/AA730</f>
        <v>306447.8305676856</v>
      </c>
      <c r="BL730" s="14">
        <f>BI730+BJ730+BK730</f>
        <v>581532.64210614713</v>
      </c>
      <c r="BM730" s="14">
        <f>(AF730/W730)-AF730</f>
        <v>0</v>
      </c>
      <c r="BN730" s="14">
        <f>AH730/Y730-AH730</f>
        <v>13999.811538461538</v>
      </c>
      <c r="BO730" s="14">
        <f>AJ730/AA730-AJ730</f>
        <v>56886.830567685596</v>
      </c>
      <c r="BP730" s="14">
        <f>BG730/S730</f>
        <v>-3.6928848738241003E-2</v>
      </c>
      <c r="BQ730" s="14">
        <f>(BG730-CA730)/S730</f>
        <v>-3.5805670118203042E-2</v>
      </c>
      <c r="BR730" s="27">
        <f>BQ730-BP730</f>
        <v>1.1231786200379609E-3</v>
      </c>
      <c r="BS730" s="28">
        <f t="shared" si="57"/>
        <v>2867040</v>
      </c>
      <c r="BT730" s="11">
        <f>BS730/S730</f>
        <v>0.86312118570183083</v>
      </c>
      <c r="BU730" s="14">
        <f>(BE730-AP730)*1/BT730-(BE730-AP730)</f>
        <v>82797.042424242478</v>
      </c>
      <c r="BV730" s="14">
        <f t="shared" si="58"/>
        <v>0.17108316434416951</v>
      </c>
      <c r="BW730" s="27">
        <f>(AR730+AV730+AY730+BB730)/S730</f>
        <v>0.20801201308241052</v>
      </c>
      <c r="BX730" s="13">
        <f>(AF730+AH730+AJ730+AL730+AN730)/N730</f>
        <v>263.68484848484849</v>
      </c>
      <c r="BY730" s="26">
        <f>BX730/K730</f>
        <v>0.1821027959149506</v>
      </c>
      <c r="BZ730" s="11">
        <f>AP730/BE730</f>
        <v>8.1284346520872297E-2</v>
      </c>
      <c r="CA730" s="15">
        <f>-(BM730+BN730+BO730)/M730</f>
        <v>-3730.8759003235332</v>
      </c>
      <c r="CB730" s="15">
        <f>BG730-CA730</f>
        <v>-118936.12409967647</v>
      </c>
      <c r="CC730" s="18">
        <f t="shared" si="59"/>
        <v>1</v>
      </c>
      <c r="CD730" s="17">
        <f>(AF730/(AF730+AH730+AJ730))/(X730/(X730+Z730+AB730))</f>
        <v>1.8016036829539723</v>
      </c>
      <c r="CE730" s="19">
        <f>(AH730/(AF730+AH730+AJ730))/(Z730/(X730+Z730+AB730))</f>
        <v>1.0555592996838152</v>
      </c>
      <c r="CF730" s="18">
        <f>(AJ730/(AF730+AH730+AJ730))/(AB730/(X730+Z730+AB730))</f>
        <v>0.79772674384849851</v>
      </c>
      <c r="CG730">
        <f>AH730/Z730</f>
        <v>234.86585365853659</v>
      </c>
      <c r="CH730" s="11">
        <f>BB730/BE730</f>
        <v>0.26826491450652751</v>
      </c>
      <c r="CI730" s="14">
        <f>AY730/V730</f>
        <v>3274.503029903738</v>
      </c>
      <c r="CJ730" s="14">
        <f>AV730/M730</f>
        <v>5101.6315789473683</v>
      </c>
      <c r="CK730" s="17">
        <f>N730/V730</f>
        <v>31.195196231707545</v>
      </c>
      <c r="CL730" s="17">
        <f>(AL730+AN730)/N730</f>
        <v>5.7828282828282829</v>
      </c>
      <c r="CM730" s="14">
        <f>AP730/AC730</f>
        <v>4.9997835263556665</v>
      </c>
    </row>
    <row r="731" spans="1:91" hidden="1" x14ac:dyDescent="0.2">
      <c r="A731">
        <v>1199</v>
      </c>
      <c r="B731" s="2">
        <v>45231</v>
      </c>
      <c r="C731" s="3" t="s">
        <v>43</v>
      </c>
      <c r="D731" t="s">
        <v>38</v>
      </c>
      <c r="E731" s="3" t="s">
        <v>41</v>
      </c>
      <c r="F731" t="s">
        <v>42</v>
      </c>
      <c r="G731" t="str">
        <f>CONCATENATE(C731,E731)</f>
        <v>SFOSEA</v>
      </c>
      <c r="H731" t="s">
        <v>34</v>
      </c>
      <c r="I731">
        <f>U731/M731</f>
        <v>176.86440677966101</v>
      </c>
      <c r="J731" t="str">
        <f>_xlfn.CONCAT(C731,E731,H731)</f>
        <v>SFOSEA737-900</v>
      </c>
      <c r="K731" s="4">
        <v>679</v>
      </c>
      <c r="L731" s="4">
        <f>N731/M731</f>
        <v>132.4406779661017</v>
      </c>
      <c r="M731" s="4">
        <v>59</v>
      </c>
      <c r="N731" s="4">
        <v>7814</v>
      </c>
      <c r="O731" s="4">
        <f>P731/M731</f>
        <v>17.542372881355931</v>
      </c>
      <c r="P731" s="4">
        <v>1035</v>
      </c>
      <c r="Q731" s="4">
        <v>2150</v>
      </c>
      <c r="R731" s="4">
        <v>4629</v>
      </c>
      <c r="S731" s="4">
        <f>U731*K731</f>
        <v>7085365</v>
      </c>
      <c r="T731" s="7">
        <f>N731/U731</f>
        <v>0.74882606612362246</v>
      </c>
      <c r="U731" s="4">
        <v>10435</v>
      </c>
      <c r="V731" s="4">
        <v>125.79573242764326</v>
      </c>
      <c r="W731" s="7">
        <f>P731/X731</f>
        <v>0.76894502228826156</v>
      </c>
      <c r="X731" s="4">
        <v>1346</v>
      </c>
      <c r="Y731" s="7">
        <f>Q731/Z731</f>
        <v>0.85453100158982509</v>
      </c>
      <c r="Z731" s="4">
        <v>2516</v>
      </c>
      <c r="AA731" s="7">
        <f>R731/AB731</f>
        <v>0.70413751140857928</v>
      </c>
      <c r="AB731" s="4">
        <v>6574</v>
      </c>
      <c r="AC731" s="4">
        <v>22293</v>
      </c>
      <c r="AD731" s="4">
        <f>AP731/AC731</f>
        <v>6</v>
      </c>
      <c r="AE731" s="7">
        <f>AF731/(AF731+AH731+AJ731+AL731+AN731+AP731)</f>
        <v>0.19952774279347368</v>
      </c>
      <c r="AF731" s="4">
        <v>322873</v>
      </c>
      <c r="AG731" s="7">
        <f>AH731/(AF731+AH731+AJ731+AL731+AN731+AP731)</f>
        <v>0.2394137633127465</v>
      </c>
      <c r="AH731" s="4">
        <v>387416</v>
      </c>
      <c r="AI731" s="7">
        <f>AJ731/(AF731+AH731+AJ731+AL731+AN731+AP731)</f>
        <v>0.44894221059878159</v>
      </c>
      <c r="AJ731" s="4">
        <v>726472</v>
      </c>
      <c r="AK731" s="7">
        <f>AL731/(AF731+AH731+AJ731+AL731+AN731+AP731)</f>
        <v>2.0018094335261829E-2</v>
      </c>
      <c r="AL731" s="4">
        <v>32393</v>
      </c>
      <c r="AM731" s="7">
        <f>AN731/(AF731+AH731+AJ731+AL731+AN731+AP731)</f>
        <v>9.4389643712156704E-3</v>
      </c>
      <c r="AN731" s="4">
        <v>15274</v>
      </c>
      <c r="AO731" s="7">
        <f>AP731/(AF731+AH731+AJ731+AL731+AN731+AP731)</f>
        <v>8.2659224588520722E-2</v>
      </c>
      <c r="AP731" s="4">
        <v>133758</v>
      </c>
      <c r="AQ731" s="6">
        <f>AO731+AM731+AK731+AI731+AG731+AE731</f>
        <v>1</v>
      </c>
      <c r="AR731" s="4">
        <v>523066</v>
      </c>
      <c r="AS731" s="4">
        <f>AR731/M731</f>
        <v>8865.5254237288136</v>
      </c>
      <c r="AT731" s="4">
        <f>AR731/V731</f>
        <v>4158.0583848570823</v>
      </c>
      <c r="AU731" s="7">
        <f>AR731/(AR731+AV731+AY731+BB731)</f>
        <v>0.33976797360147581</v>
      </c>
      <c r="AV731" s="4">
        <v>343191</v>
      </c>
      <c r="AW731" s="4">
        <f>AV731/M731</f>
        <v>5816.7966101694919</v>
      </c>
      <c r="AX731" s="7">
        <f>AV731/(AR731+AV731+AY731+BB731)</f>
        <v>0.22292657260893289</v>
      </c>
      <c r="AY731" s="4">
        <v>282766</v>
      </c>
      <c r="AZ731" s="4">
        <f>AY731/M731</f>
        <v>4792.6440677966102</v>
      </c>
      <c r="BA731" s="7">
        <f>AY731/(AR731+AV731+AY731+BB731)</f>
        <v>0.18367630628523918</v>
      </c>
      <c r="BB731" s="4">
        <v>390457</v>
      </c>
      <c r="BC731" s="11">
        <f>BB731/(AR731+AV731+AY731+BB731)</f>
        <v>0.25362914750435211</v>
      </c>
      <c r="BD731" s="9">
        <f>BC731+BA731+AX731+AU731</f>
        <v>1</v>
      </c>
      <c r="BE731" s="14">
        <f>(AF731+AH731+AJ731+AL731+AN731+AP731)</f>
        <v>1618186</v>
      </c>
      <c r="BF731" s="14">
        <f t="shared" si="55"/>
        <v>-1539480</v>
      </c>
      <c r="BG731" s="13">
        <f>(AF731+AH731+AJ731+AL731+AN731+AP731)-(AR731+AV731+AY731+BB731)</f>
        <v>78706</v>
      </c>
      <c r="BH731" s="13">
        <f t="shared" si="56"/>
        <v>0</v>
      </c>
      <c r="BI731" s="14">
        <f>AF731/W731</f>
        <v>419890.87729468598</v>
      </c>
      <c r="BJ731" s="14">
        <f>AH731/Y731</f>
        <v>453366.81674418604</v>
      </c>
      <c r="BK731" s="14">
        <f>AJ731/AA731</f>
        <v>1031718.9302225102</v>
      </c>
      <c r="BL731" s="14">
        <f>BI731+BJ731+BK731</f>
        <v>1904976.6242613823</v>
      </c>
      <c r="BM731" s="14">
        <f>(AF731/W731)-AF731</f>
        <v>97017.877294685983</v>
      </c>
      <c r="BN731" s="14">
        <f>AH731/Y731-AH731</f>
        <v>65950.816744186042</v>
      </c>
      <c r="BO731" s="14">
        <f>AJ731/AA731-AJ731</f>
        <v>305246.93022251024</v>
      </c>
      <c r="BP731" s="14">
        <f>BG731/S731</f>
        <v>1.1108249186880281E-2</v>
      </c>
      <c r="BQ731" s="14">
        <f>(BG731-CA731)/S731</f>
        <v>1.2228284363378389E-2</v>
      </c>
      <c r="BR731" s="27">
        <f>BQ731-BP731</f>
        <v>1.1200351764981079E-3</v>
      </c>
      <c r="BS731" s="28">
        <f t="shared" si="57"/>
        <v>5305706</v>
      </c>
      <c r="BT731" s="11">
        <f>BS731/S731</f>
        <v>0.74882606612362246</v>
      </c>
      <c r="BU731" s="14">
        <f>(BE731-AP731)*1/BT731-(BE731-AP731)</f>
        <v>497912.18172510876</v>
      </c>
      <c r="BV731" s="14">
        <f t="shared" si="58"/>
        <v>0.22838428224939716</v>
      </c>
      <c r="BW731" s="27">
        <f>(AR731+AV731+AY731+BB731)/S731</f>
        <v>0.21727603306251689</v>
      </c>
      <c r="BX731" s="13">
        <f>(AF731+AH731+AJ731+AL731+AN731)/N731</f>
        <v>189.97030970053748</v>
      </c>
      <c r="BY731" s="26">
        <f>BX731/K731</f>
        <v>0.27977954300520985</v>
      </c>
      <c r="BZ731" s="11">
        <f>AP731/BE731</f>
        <v>8.2659224588520722E-2</v>
      </c>
      <c r="CA731" s="15">
        <f>-(BM731+BN731+BO731)/M731</f>
        <v>-7935.8580383285134</v>
      </c>
      <c r="CB731" s="15">
        <f>BG731-CA731</f>
        <v>86641.858038328515</v>
      </c>
      <c r="CC731" s="18">
        <f t="shared" si="59"/>
        <v>0</v>
      </c>
      <c r="CD731" s="17">
        <f>(AF731/(AF731+AH731+AJ731))/(X731/(X731+Z731+AB731))</f>
        <v>1.7423532457235746</v>
      </c>
      <c r="CE731" s="19">
        <f>(AH731/(AF731+AH731+AJ731))/(Z731/(X731+Z731+AB731))</f>
        <v>1.1184496955448178</v>
      </c>
      <c r="CF731" s="18">
        <f>(AJ731/(AF731+AH731+AJ731))/(AB731/(X731+Z731+AB731))</f>
        <v>0.80267312097129717</v>
      </c>
      <c r="CG731">
        <f>AH731/Z731</f>
        <v>153.98092209856915</v>
      </c>
      <c r="CH731" s="11">
        <f>BB731/BE731</f>
        <v>0.24129302811914083</v>
      </c>
      <c r="CI731" s="14">
        <f>AY731/V731</f>
        <v>2247.8187021379667</v>
      </c>
      <c r="CJ731" s="14">
        <f>AV731/M731</f>
        <v>5816.7966101694919</v>
      </c>
      <c r="CK731" s="17">
        <f>N731/V731</f>
        <v>62.116574618257047</v>
      </c>
      <c r="CL731" s="17">
        <f>(AL731+AN731)/N731</f>
        <v>6.1002047606859486</v>
      </c>
      <c r="CM731" s="14">
        <f>AP731/AC731</f>
        <v>6</v>
      </c>
    </row>
    <row r="732" spans="1:91" hidden="1" x14ac:dyDescent="0.2">
      <c r="A732">
        <v>730</v>
      </c>
      <c r="B732" s="2">
        <v>45170</v>
      </c>
      <c r="C732" s="3" t="s">
        <v>41</v>
      </c>
      <c r="D732" t="s">
        <v>42</v>
      </c>
      <c r="E732" s="3" t="s">
        <v>37</v>
      </c>
      <c r="F732" t="s">
        <v>38</v>
      </c>
      <c r="G732" t="str">
        <f>CONCATENATE(C732,E732)</f>
        <v>SEALAX</v>
      </c>
      <c r="H732" t="s">
        <v>35</v>
      </c>
      <c r="I732">
        <f>U732/M732</f>
        <v>176.53333333333333</v>
      </c>
      <c r="J732" t="str">
        <f>_xlfn.CONCAT(C732,E732,H732)</f>
        <v>SEALAX737-Max 9</v>
      </c>
      <c r="K732" s="4">
        <v>954</v>
      </c>
      <c r="L732" s="4">
        <f>N732/M732</f>
        <v>138.33333333333334</v>
      </c>
      <c r="M732" s="4">
        <v>30</v>
      </c>
      <c r="N732" s="4">
        <v>4150</v>
      </c>
      <c r="O732" s="4">
        <f>P732/M732</f>
        <v>22.833333333333332</v>
      </c>
      <c r="P732" s="4">
        <v>685</v>
      </c>
      <c r="Q732" s="4">
        <v>1235</v>
      </c>
      <c r="R732" s="4">
        <v>2230</v>
      </c>
      <c r="S732" s="4">
        <f>U732*K732</f>
        <v>5052384</v>
      </c>
      <c r="T732" s="7">
        <f>N732/U732</f>
        <v>0.78361027190332322</v>
      </c>
      <c r="U732" s="4">
        <v>5296</v>
      </c>
      <c r="V732" s="4">
        <v>79.94616104868912</v>
      </c>
      <c r="W732" s="7">
        <f>P732/X732</f>
        <v>1.0014619883040936</v>
      </c>
      <c r="X732" s="4">
        <v>684</v>
      </c>
      <c r="Y732" s="7">
        <f>Q732/Z732</f>
        <v>0.96559812353401098</v>
      </c>
      <c r="Z732" s="4">
        <v>1279</v>
      </c>
      <c r="AA732" s="7">
        <f>R732/AB732</f>
        <v>0.66926770708283312</v>
      </c>
      <c r="AB732" s="4">
        <v>3332</v>
      </c>
      <c r="AC732" s="4">
        <v>41428</v>
      </c>
      <c r="AD732" s="4">
        <f>AP732/AC732</f>
        <v>5.9999275852080718</v>
      </c>
      <c r="AE732" s="7">
        <f>AF732/(AF732+AH732+AJ732+AL732+AN732+AP732)</f>
        <v>0.20233454684506461</v>
      </c>
      <c r="AF732" s="4">
        <v>207418</v>
      </c>
      <c r="AG732" s="7">
        <f>AH732/(AF732+AH732+AJ732+AL732+AN732+AP732)</f>
        <v>0.20518590921683622</v>
      </c>
      <c r="AH732" s="4">
        <v>210341</v>
      </c>
      <c r="AI732" s="7">
        <f>AJ732/(AF732+AH732+AJ732+AL732+AN732+AP732)</f>
        <v>0.31954768398749811</v>
      </c>
      <c r="AJ732" s="4">
        <v>327576</v>
      </c>
      <c r="AK732" s="7">
        <f>AL732/(AF732+AH732+AJ732+AL732+AN732+AP732)</f>
        <v>1.5227426145519956E-2</v>
      </c>
      <c r="AL732" s="4">
        <v>15610</v>
      </c>
      <c r="AM732" s="7">
        <f>AN732/(AF732+AH732+AJ732+AL732+AN732+AP732)</f>
        <v>1.5231328112501512E-2</v>
      </c>
      <c r="AN732" s="4">
        <v>15614</v>
      </c>
      <c r="AO732" s="7">
        <f>AP732/(AF732+AH732+AJ732+AL732+AN732+AP732)</f>
        <v>0.24247310569257963</v>
      </c>
      <c r="AP732" s="4">
        <v>248565</v>
      </c>
      <c r="AQ732" s="6">
        <f>AO732+AM732+AK732+AI732+AG732+AE732</f>
        <v>1</v>
      </c>
      <c r="AR732" s="4">
        <v>351548</v>
      </c>
      <c r="AS732" s="4">
        <f>AR732/M732</f>
        <v>11718.266666666666</v>
      </c>
      <c r="AT732" s="4">
        <f>AR732/V732</f>
        <v>4397.3093315374945</v>
      </c>
      <c r="AU732" s="7">
        <f>AR732/(AR732+AV732+AY732+BB732)</f>
        <v>0.3573034438739211</v>
      </c>
      <c r="AV732" s="4">
        <v>195682</v>
      </c>
      <c r="AW732" s="4">
        <f>AV732/M732</f>
        <v>6522.7333333333336</v>
      </c>
      <c r="AX732" s="7">
        <f>AV732/(AR732+AV732+AY732+BB732)</f>
        <v>0.19888565005102185</v>
      </c>
      <c r="AY732" s="4">
        <v>189207</v>
      </c>
      <c r="AZ732" s="4">
        <f>AY732/M732</f>
        <v>6306.9</v>
      </c>
      <c r="BA732" s="7">
        <f>AY732/(AR732+AV732+AY732+BB732)</f>
        <v>0.19230464319254553</v>
      </c>
      <c r="BB732" s="4">
        <v>247455</v>
      </c>
      <c r="BC732" s="11">
        <f>BB732/(AR732+AV732+AY732+BB732)</f>
        <v>0.25150626288251149</v>
      </c>
      <c r="BD732" s="9">
        <f>BC732+BA732+AX732+AU732</f>
        <v>1</v>
      </c>
      <c r="BE732" s="14">
        <f>(AF732+AH732+AJ732+AL732+AN732+AP732)</f>
        <v>1025124</v>
      </c>
      <c r="BF732" s="14">
        <f t="shared" si="55"/>
        <v>-983892</v>
      </c>
      <c r="BG732" s="13">
        <f>(AF732+AH732+AJ732+AL732+AN732+AP732)-(AR732+AV732+AY732+BB732)</f>
        <v>41232</v>
      </c>
      <c r="BH732" s="13">
        <f t="shared" si="56"/>
        <v>0</v>
      </c>
      <c r="BI732" s="14">
        <f>AF732/W732</f>
        <v>207115.19999999998</v>
      </c>
      <c r="BJ732" s="14">
        <f>AH732/Y732</f>
        <v>217834.93036437247</v>
      </c>
      <c r="BK732" s="14">
        <f>AJ732/AA732</f>
        <v>489454.36412556056</v>
      </c>
      <c r="BL732" s="14">
        <f>BI732+BJ732+BK732</f>
        <v>914404.49448993301</v>
      </c>
      <c r="BM732" s="14">
        <f>(AF732/W732)-AF732</f>
        <v>-302.80000000001746</v>
      </c>
      <c r="BN732" s="14">
        <f>AH732/Y732-AH732</f>
        <v>7493.9303643724706</v>
      </c>
      <c r="BO732" s="14">
        <f>AJ732/AA732-AJ732</f>
        <v>161878.36412556056</v>
      </c>
      <c r="BP732" s="14">
        <f>BG732/S732</f>
        <v>8.1608998840943213E-3</v>
      </c>
      <c r="BQ732" s="14">
        <f>(BG732-CA732)/S732</f>
        <v>9.2763435669836469E-3</v>
      </c>
      <c r="BR732" s="27">
        <f>BQ732-BP732</f>
        <v>1.1154436828893256E-3</v>
      </c>
      <c r="BS732" s="28">
        <f t="shared" si="57"/>
        <v>3959100</v>
      </c>
      <c r="BT732" s="11">
        <f>BS732/S732</f>
        <v>0.78361027190332322</v>
      </c>
      <c r="BU732" s="14">
        <f>(BE732-AP732)*1/BT732-(BE732-AP732)</f>
        <v>214442.55759036145</v>
      </c>
      <c r="BV732" s="14">
        <f t="shared" si="58"/>
        <v>0.20289906705428565</v>
      </c>
      <c r="BW732" s="27">
        <f>(AR732+AV732+AY732+BB732)/S732</f>
        <v>0.19473816717019135</v>
      </c>
      <c r="BX732" s="13">
        <f>(AF732+AH732+AJ732+AL732+AN732)/N732</f>
        <v>187.12265060240964</v>
      </c>
      <c r="BY732" s="26">
        <f>BX732/K732</f>
        <v>0.19614533606122603</v>
      </c>
      <c r="BZ732" s="11">
        <f>AP732/BE732</f>
        <v>0.24247310569257963</v>
      </c>
      <c r="CA732" s="15">
        <f>-(BM732+BN732+BO732)/M732</f>
        <v>-5635.6498163311007</v>
      </c>
      <c r="CB732" s="15">
        <f>BG732-CA732</f>
        <v>46867.649816331104</v>
      </c>
      <c r="CC732" s="18">
        <f t="shared" si="59"/>
        <v>0</v>
      </c>
      <c r="CD732" s="17">
        <f>(AF732/(AF732+AH732+AJ732))/(X732/(X732+Z732+AB732))</f>
        <v>2.1542930948629126</v>
      </c>
      <c r="CE732" s="19">
        <f>(AH732/(AF732+AH732+AJ732))/(Z732/(X732+Z732+AB732))</f>
        <v>1.1683362146641239</v>
      </c>
      <c r="CF732" s="18">
        <f>(AJ732/(AF732+AH732+AJ732))/(AB732/(X732+Z732+AB732))</f>
        <v>0.69842782249650448</v>
      </c>
      <c r="CG732">
        <f>AH732/Z732</f>
        <v>164.4573885848319</v>
      </c>
      <c r="CH732" s="11">
        <f>BB732/BE732</f>
        <v>0.24139030985519799</v>
      </c>
      <c r="CI732" s="14">
        <f>AY732/V732</f>
        <v>2366.6802447808395</v>
      </c>
      <c r="CJ732" s="14">
        <f>AV732/M732</f>
        <v>6522.7333333333336</v>
      </c>
      <c r="CK732" s="17">
        <f>N732/V732</f>
        <v>51.909934705589563</v>
      </c>
      <c r="CL732" s="17">
        <f>(AL732+AN732)/N732</f>
        <v>7.523855421686747</v>
      </c>
      <c r="CM732" s="14">
        <f>AP732/AC732</f>
        <v>5.9999275852080718</v>
      </c>
    </row>
    <row r="733" spans="1:91" hidden="1" x14ac:dyDescent="0.2">
      <c r="A733">
        <v>550</v>
      </c>
      <c r="B733" s="2">
        <v>44866</v>
      </c>
      <c r="C733" s="3" t="s">
        <v>43</v>
      </c>
      <c r="D733" t="s">
        <v>38</v>
      </c>
      <c r="E733" s="3" t="s">
        <v>37</v>
      </c>
      <c r="F733" t="s">
        <v>38</v>
      </c>
      <c r="G733" t="str">
        <f>CONCATENATE(C733,E733)</f>
        <v>SFOLAX</v>
      </c>
      <c r="H733" t="s">
        <v>30</v>
      </c>
      <c r="I733">
        <f>U733/M733</f>
        <v>141.63461538461539</v>
      </c>
      <c r="J733" t="str">
        <f>_xlfn.CONCAT(C733,E733,H733)</f>
        <v>SFOLAX737-700</v>
      </c>
      <c r="K733" s="4">
        <v>337</v>
      </c>
      <c r="L733" s="4">
        <f>N733/M733</f>
        <v>115.05769230769231</v>
      </c>
      <c r="M733" s="4">
        <v>52</v>
      </c>
      <c r="N733" s="4">
        <v>5983</v>
      </c>
      <c r="O733" s="4">
        <f>P733/M733</f>
        <v>16.846153846153847</v>
      </c>
      <c r="P733" s="4">
        <v>876</v>
      </c>
      <c r="Q733" s="4">
        <v>1381</v>
      </c>
      <c r="R733" s="4">
        <v>3727</v>
      </c>
      <c r="S733" s="4">
        <f>U733*K733</f>
        <v>2482005</v>
      </c>
      <c r="T733" s="7">
        <f>N733/U733</f>
        <v>0.81235573659198912</v>
      </c>
      <c r="U733" s="4">
        <v>7365</v>
      </c>
      <c r="V733" s="4">
        <v>72.518589635381502</v>
      </c>
      <c r="W733" s="7">
        <f>P733/X733</f>
        <v>1</v>
      </c>
      <c r="X733" s="4">
        <v>876</v>
      </c>
      <c r="Y733" s="7">
        <f>Q733/Z733</f>
        <v>0.86474639949906074</v>
      </c>
      <c r="Z733" s="4">
        <v>1597</v>
      </c>
      <c r="AA733" s="7">
        <f>R733/AB733</f>
        <v>0.76170038830983033</v>
      </c>
      <c r="AB733" s="4">
        <v>4893</v>
      </c>
      <c r="AC733" s="4">
        <v>11747</v>
      </c>
      <c r="AD733" s="4">
        <f>AP733/AC733</f>
        <v>5</v>
      </c>
      <c r="AE733" s="7">
        <f>AF733/(AF733+AH733+AJ733+AL733+AN733+AP733)</f>
        <v>0.20061851393227775</v>
      </c>
      <c r="AF733" s="4">
        <v>159583</v>
      </c>
      <c r="AG733" s="7">
        <f>AH733/(AF733+AH733+AJ733+AL733+AN733+AP733)</f>
        <v>0.21346524944842887</v>
      </c>
      <c r="AH733" s="4">
        <v>169802</v>
      </c>
      <c r="AI733" s="7">
        <f>AJ733/(AF733+AH733+AJ733+AL733+AN733+AP733)</f>
        <v>0.46990716005305139</v>
      </c>
      <c r="AJ733" s="4">
        <v>373790</v>
      </c>
      <c r="AK733" s="7">
        <f>AL733/(AF733+AH733+AJ733+AL733+AN733+AP733)</f>
        <v>2.8115983933723467E-2</v>
      </c>
      <c r="AL733" s="4">
        <v>22365</v>
      </c>
      <c r="AM733" s="7">
        <f>AN733/(AF733+AH733+AJ733+AL733+AN733+AP733)</f>
        <v>1.4054849111514793E-2</v>
      </c>
      <c r="AN733" s="4">
        <v>11180</v>
      </c>
      <c r="AO733" s="7">
        <f>AP733/(AF733+AH733+AJ733+AL733+AN733+AP733)</f>
        <v>7.3838243521003696E-2</v>
      </c>
      <c r="AP733" s="4">
        <v>58735</v>
      </c>
      <c r="AQ733" s="6">
        <f>AO733+AM733+AK733+AI733+AG733+AE733</f>
        <v>1</v>
      </c>
      <c r="AR733" s="4">
        <v>267053</v>
      </c>
      <c r="AS733" s="4">
        <f>AR733/M733</f>
        <v>5135.6346153846152</v>
      </c>
      <c r="AT733" s="4">
        <f>AR733/V733</f>
        <v>3682.5454182537769</v>
      </c>
      <c r="AU733" s="7">
        <f>AR733/(AR733+AV733+AY733+BB733)</f>
        <v>0.28154288618014744</v>
      </c>
      <c r="AV733" s="4">
        <v>269836</v>
      </c>
      <c r="AW733" s="4">
        <f>AV733/M733</f>
        <v>5189.1538461538457</v>
      </c>
      <c r="AX733" s="7">
        <f>AV733/(AR733+AV733+AY733+BB733)</f>
        <v>0.28447688749164501</v>
      </c>
      <c r="AY733" s="4">
        <v>237462</v>
      </c>
      <c r="AZ733" s="4">
        <f>AY733/M733</f>
        <v>4566.5769230769229</v>
      </c>
      <c r="BA733" s="7">
        <f>AY733/(AR733+AV733+AY733+BB733)</f>
        <v>0.25034632390615413</v>
      </c>
      <c r="BB733" s="4">
        <v>174183</v>
      </c>
      <c r="BC733" s="11">
        <f>BB733/(AR733+AV733+AY733+BB733)</f>
        <v>0.18363390242205341</v>
      </c>
      <c r="BD733" s="9">
        <f>BC733+BA733+AX733+AU733</f>
        <v>1</v>
      </c>
      <c r="BE733" s="14">
        <f>(AF733+AH733+AJ733+AL733+AN733+AP733)</f>
        <v>795455</v>
      </c>
      <c r="BF733" s="14">
        <f t="shared" si="55"/>
        <v>-948534</v>
      </c>
      <c r="BG733" s="13">
        <f>(AF733+AH733+AJ733+AL733+AN733+AP733)-(AR733+AV733+AY733+BB733)</f>
        <v>-153079</v>
      </c>
      <c r="BH733" s="13">
        <f t="shared" si="56"/>
        <v>1</v>
      </c>
      <c r="BI733" s="14">
        <f>AF733/W733</f>
        <v>159583</v>
      </c>
      <c r="BJ733" s="14">
        <f>AH733/Y733</f>
        <v>196360.45908761767</v>
      </c>
      <c r="BK733" s="14">
        <f>AJ733/AA733</f>
        <v>490731.00885430642</v>
      </c>
      <c r="BL733" s="14">
        <f>BI733+BJ733+BK733</f>
        <v>846674.46794192411</v>
      </c>
      <c r="BM733" s="14">
        <f>(AF733/W733)-AF733</f>
        <v>0</v>
      </c>
      <c r="BN733" s="14">
        <f>AH733/Y733-AH733</f>
        <v>26558.459087617666</v>
      </c>
      <c r="BO733" s="14">
        <f>AJ733/AA733-AJ733</f>
        <v>116941.00885430642</v>
      </c>
      <c r="BP733" s="14">
        <f>BG733/S733</f>
        <v>-6.167554054081277E-2</v>
      </c>
      <c r="BQ733" s="14">
        <f>(BG733-CA733)/S733</f>
        <v>-6.0563695418530857E-2</v>
      </c>
      <c r="BR733" s="27">
        <f>BQ733-BP733</f>
        <v>1.111845122281914E-3</v>
      </c>
      <c r="BS733" s="28">
        <f t="shared" si="57"/>
        <v>2016271</v>
      </c>
      <c r="BT733" s="11">
        <f>BS733/S733</f>
        <v>0.81235573659198912</v>
      </c>
      <c r="BU733" s="14">
        <f>(BE733-AP733)*1/BT733-(BE733-AP733)</f>
        <v>170173.33110479696</v>
      </c>
      <c r="BV733" s="14">
        <f t="shared" si="58"/>
        <v>0.32048887895068706</v>
      </c>
      <c r="BW733" s="27">
        <f>(AR733+AV733+AY733+BB733)/S733</f>
        <v>0.38216441949149982</v>
      </c>
      <c r="BX733" s="13">
        <f>(AF733+AH733+AJ733+AL733+AN733)/N733</f>
        <v>123.13555072706001</v>
      </c>
      <c r="BY733" s="26">
        <f>BX733/K733</f>
        <v>0.3653873908814837</v>
      </c>
      <c r="BZ733" s="11">
        <f>AP733/BE733</f>
        <v>7.3838243521003696E-2</v>
      </c>
      <c r="CA733" s="15">
        <f>-(BM733+BN733+BO733)/M733</f>
        <v>-2759.6051527293093</v>
      </c>
      <c r="CB733" s="15">
        <f>BG733-CA733</f>
        <v>-150319.39484727068</v>
      </c>
      <c r="CC733" s="18">
        <f t="shared" si="59"/>
        <v>1</v>
      </c>
      <c r="CD733" s="17">
        <f>(AF733/(AF733+AH733+AJ733))/(X733/(X733+Z733+AB733))</f>
        <v>1.9083182849868983</v>
      </c>
      <c r="CE733" s="19">
        <f>(AH733/(AF733+AH733+AJ733))/(Z733/(X733+Z733+AB733))</f>
        <v>1.113797343603357</v>
      </c>
      <c r="CF733" s="18">
        <f>(AJ733/(AF733+AH733+AJ733))/(AB733/(X733+Z733+AB733))</f>
        <v>0.80024092062475294</v>
      </c>
      <c r="CG733">
        <f>AH733/Z733</f>
        <v>106.32561051972448</v>
      </c>
      <c r="CH733" s="11">
        <f>BB733/BE733</f>
        <v>0.21897278915840621</v>
      </c>
      <c r="CI733" s="14">
        <f>AY733/V733</f>
        <v>3274.498320967667</v>
      </c>
      <c r="CJ733" s="14">
        <f>AV733/M733</f>
        <v>5189.1538461538457</v>
      </c>
      <c r="CK733" s="17">
        <f>N733/V733</f>
        <v>82.502983443033216</v>
      </c>
      <c r="CL733" s="17">
        <f>(AL733+AN733)/N733</f>
        <v>5.6067190372722715</v>
      </c>
      <c r="CM733" s="14">
        <f>AP733/AC733</f>
        <v>5</v>
      </c>
    </row>
    <row r="734" spans="1:91" hidden="1" x14ac:dyDescent="0.2">
      <c r="A734">
        <v>1073</v>
      </c>
      <c r="B734" s="2">
        <v>45231</v>
      </c>
      <c r="C734" s="3" t="s">
        <v>32</v>
      </c>
      <c r="D734" t="s">
        <v>33</v>
      </c>
      <c r="E734" s="3" t="s">
        <v>43</v>
      </c>
      <c r="F734" t="s">
        <v>38</v>
      </c>
      <c r="G734" t="str">
        <f>CONCATENATE(C734,E734)</f>
        <v>HNLSFO</v>
      </c>
      <c r="H734" t="s">
        <v>51</v>
      </c>
      <c r="I734">
        <f>U734/M734</f>
        <v>363.8</v>
      </c>
      <c r="J734" t="str">
        <f>_xlfn.CONCAT(C734,E734,H734)</f>
        <v>HNLSFO777-200</v>
      </c>
      <c r="K734" s="4">
        <v>2399</v>
      </c>
      <c r="L734" s="4">
        <f>N734/M734</f>
        <v>318.93333333333334</v>
      </c>
      <c r="M734" s="4">
        <v>15</v>
      </c>
      <c r="N734" s="4">
        <v>4784</v>
      </c>
      <c r="O734" s="4">
        <f>P734/M734</f>
        <v>47</v>
      </c>
      <c r="P734" s="4">
        <v>705</v>
      </c>
      <c r="Q734" s="4">
        <v>908</v>
      </c>
      <c r="R734" s="4">
        <v>3171</v>
      </c>
      <c r="S734" s="4">
        <f>U734*K734</f>
        <v>13091343</v>
      </c>
      <c r="T734" s="7">
        <f>N734/U734</f>
        <v>0.87667216419277993</v>
      </c>
      <c r="U734" s="4">
        <v>5457</v>
      </c>
      <c r="V734" s="4">
        <v>75.291947723440131</v>
      </c>
      <c r="W734" s="7">
        <f>P734/X734</f>
        <v>1</v>
      </c>
      <c r="X734" s="4">
        <v>705</v>
      </c>
      <c r="Y734" s="7">
        <f>Q734/Z734</f>
        <v>0.68787878787878787</v>
      </c>
      <c r="Z734" s="4">
        <v>1320</v>
      </c>
      <c r="AA734" s="7">
        <f>R734/AB734</f>
        <v>0.92395104895104896</v>
      </c>
      <c r="AB734" s="4">
        <v>3432</v>
      </c>
      <c r="AC734" s="4">
        <v>101332</v>
      </c>
      <c r="AD734" s="4">
        <f>AP734/AC734</f>
        <v>5.9999901314490982</v>
      </c>
      <c r="AE734" s="7">
        <f>AF734/(AF734+AH734+AJ734+AL734+AN734+AP734)</f>
        <v>0.16543774969221414</v>
      </c>
      <c r="AF734" s="4">
        <v>383916</v>
      </c>
      <c r="AG734" s="7">
        <f>AH734/(AF734+AH734+AJ734+AL734+AN734+AP734)</f>
        <v>0.1293665838291447</v>
      </c>
      <c r="AH734" s="4">
        <v>300209</v>
      </c>
      <c r="AI734" s="7">
        <f>AJ734/(AF734+AH734+AJ734+AL734+AN734+AP734)</f>
        <v>0.42953804758841113</v>
      </c>
      <c r="AJ734" s="4">
        <v>996789</v>
      </c>
      <c r="AK734" s="7">
        <f>AL734/(AF734+AH734+AJ734+AL734+AN734+AP734)</f>
        <v>9.5621533503949616E-3</v>
      </c>
      <c r="AL734" s="4">
        <v>22190</v>
      </c>
      <c r="AM734" s="7">
        <f>AN734/(AF734+AH734+AJ734+AL734+AN734+AP734)</f>
        <v>4.0989275650724138E-3</v>
      </c>
      <c r="AN734" s="4">
        <v>9512</v>
      </c>
      <c r="AO734" s="7">
        <f>AP734/(AF734+AH734+AJ734+AL734+AN734+AP734)</f>
        <v>0.26199653797476263</v>
      </c>
      <c r="AP734" s="4">
        <v>607991</v>
      </c>
      <c r="AQ734" s="6">
        <f>AO734+AM734+AK734+AI734+AG734+AE734</f>
        <v>1</v>
      </c>
      <c r="AR734" s="4">
        <v>367536</v>
      </c>
      <c r="AS734" s="4">
        <f>AR734/M734</f>
        <v>24502.400000000001</v>
      </c>
      <c r="AT734" s="4">
        <f>AR734/V734</f>
        <v>4881.4781807746685</v>
      </c>
      <c r="AU734" s="7">
        <f>AR734/(AR734+AV734+AY734+BB734)</f>
        <v>0.31181338842203943</v>
      </c>
      <c r="AV734" s="4">
        <v>118557</v>
      </c>
      <c r="AW734" s="4">
        <f>AV734/M734</f>
        <v>7903.8</v>
      </c>
      <c r="AX734" s="7">
        <f>AV734/(AR734+AV734+AY734+BB734)</f>
        <v>0.10058241884101619</v>
      </c>
      <c r="AY734" s="4">
        <v>327475</v>
      </c>
      <c r="AZ734" s="4">
        <f>AY734/M734</f>
        <v>21831.666666666668</v>
      </c>
      <c r="BA734" s="7">
        <f>AY734/(AR734+AV734+AY734+BB734)</f>
        <v>0.27782608880084497</v>
      </c>
      <c r="BB734" s="4">
        <v>365137</v>
      </c>
      <c r="BC734" s="11">
        <f>BB734/(AR734+AV734+AY734+BB734)</f>
        <v>0.30977810393609934</v>
      </c>
      <c r="BD734" s="9">
        <f>BC734+BA734+AX734+AU734</f>
        <v>0.99999999999999989</v>
      </c>
      <c r="BE734" s="14">
        <f>(AF734+AH734+AJ734+AL734+AN734+AP734)</f>
        <v>2320607</v>
      </c>
      <c r="BF734" s="14">
        <f t="shared" si="55"/>
        <v>-1178705</v>
      </c>
      <c r="BG734" s="13">
        <f>(AF734+AH734+AJ734+AL734+AN734+AP734)-(AR734+AV734+AY734+BB734)</f>
        <v>1141902</v>
      </c>
      <c r="BH734" s="13">
        <f t="shared" si="56"/>
        <v>0</v>
      </c>
      <c r="BI734" s="14">
        <f>AF734/W734</f>
        <v>383916</v>
      </c>
      <c r="BJ734" s="14">
        <f>AH734/Y734</f>
        <v>436427.18061674008</v>
      </c>
      <c r="BK734" s="14">
        <f>AJ734/AA734</f>
        <v>1078833.127719962</v>
      </c>
      <c r="BL734" s="14">
        <f>BI734+BJ734+BK734</f>
        <v>1899176.3083367022</v>
      </c>
      <c r="BM734" s="14">
        <f>(AF734/W734)-AF734</f>
        <v>0</v>
      </c>
      <c r="BN734" s="14">
        <f>AH734/Y734-AH734</f>
        <v>136218.18061674008</v>
      </c>
      <c r="BO734" s="14">
        <f>AJ734/AA734-AJ734</f>
        <v>82044.127719962038</v>
      </c>
      <c r="BP734" s="14">
        <f>BG734/S734</f>
        <v>8.7225733830364083E-2</v>
      </c>
      <c r="BQ734" s="14">
        <f>(BG734-CA734)/S734</f>
        <v>8.8337218003972554E-2</v>
      </c>
      <c r="BR734" s="27">
        <f>BQ734-BP734</f>
        <v>1.1114841736084707E-3</v>
      </c>
      <c r="BS734" s="28">
        <f t="shared" si="57"/>
        <v>11476816</v>
      </c>
      <c r="BT734" s="11">
        <f>BS734/S734</f>
        <v>0.87667216419277993</v>
      </c>
      <c r="BU734" s="14">
        <f>(BE734-AP734)*1/BT734-(BE734-AP734)</f>
        <v>240926.12207357865</v>
      </c>
      <c r="BV734" s="14">
        <f t="shared" si="58"/>
        <v>0.1772627147573782</v>
      </c>
      <c r="BW734" s="27">
        <f>(AR734+AV734+AY734+BB734)/S734</f>
        <v>9.0036980927014135E-2</v>
      </c>
      <c r="BX734" s="13">
        <f>(AF734+AH734+AJ734+AL734+AN734)/N734</f>
        <v>357.98829431438128</v>
      </c>
      <c r="BY734" s="26">
        <f>BX734/K734</f>
        <v>0.14922396595013809</v>
      </c>
      <c r="BZ734" s="11">
        <f>AP734/BE734</f>
        <v>0.26199653797476263</v>
      </c>
      <c r="CA734" s="15">
        <f>-(BM734+BN734+BO734)/M734</f>
        <v>-14550.820555780141</v>
      </c>
      <c r="CB734" s="15">
        <f>BG734-CA734</f>
        <v>1156452.8205557801</v>
      </c>
      <c r="CC734" s="18">
        <f t="shared" si="59"/>
        <v>0</v>
      </c>
      <c r="CD734" s="17">
        <f>(AF734/(AF734+AH734+AJ734))/(X734/(X734+Z734+AB734))</f>
        <v>1.7678912832605584</v>
      </c>
      <c r="CE734" s="19">
        <f>(AH734/(AF734+AH734+AJ734))/(Z734/(X734+Z734+AB734))</f>
        <v>0.73834312625587795</v>
      </c>
      <c r="CF734" s="18">
        <f>(AJ734/(AF734+AH734+AJ734))/(AB734/(X734+Z734+AB734))</f>
        <v>0.9428973539171176</v>
      </c>
      <c r="CG734">
        <f>AH734/Z734</f>
        <v>227.43106060606061</v>
      </c>
      <c r="CH734" s="11">
        <f>BB734/BE734</f>
        <v>0.15734547038770461</v>
      </c>
      <c r="CI734" s="14">
        <f>AY734/V734</f>
        <v>4349.4026904825232</v>
      </c>
      <c r="CJ734" s="14">
        <f>AV734/M734</f>
        <v>7903.8</v>
      </c>
      <c r="CK734" s="17">
        <f>N734/V734</f>
        <v>63.539331158923247</v>
      </c>
      <c r="CL734" s="17">
        <f>(AL734+AN734)/N734</f>
        <v>6.6266722408026757</v>
      </c>
      <c r="CM734" s="14">
        <f>AP734/AC734</f>
        <v>5.9999901314490982</v>
      </c>
    </row>
    <row r="735" spans="1:91" hidden="1" x14ac:dyDescent="0.2">
      <c r="A735">
        <v>1099</v>
      </c>
      <c r="B735" s="2">
        <v>45231</v>
      </c>
      <c r="C735" s="3" t="s">
        <v>37</v>
      </c>
      <c r="D735" t="s">
        <v>38</v>
      </c>
      <c r="E735" s="3" t="s">
        <v>52</v>
      </c>
      <c r="F735" t="s">
        <v>33</v>
      </c>
      <c r="G735" t="str">
        <f>CONCATENATE(C735,E735)</f>
        <v>LAXOGG</v>
      </c>
      <c r="H735" t="s">
        <v>48</v>
      </c>
      <c r="I735">
        <f>U735/M735</f>
        <v>194.93333333333334</v>
      </c>
      <c r="J735" t="str">
        <f>_xlfn.CONCAT(C735,E735,H735)</f>
        <v>LAXOGGA321</v>
      </c>
      <c r="K735" s="4">
        <v>2486</v>
      </c>
      <c r="L735" s="4">
        <f>N735/M735</f>
        <v>143.1</v>
      </c>
      <c r="M735" s="4">
        <v>30</v>
      </c>
      <c r="N735" s="4">
        <v>4293</v>
      </c>
      <c r="O735" s="4">
        <f>P735/M735</f>
        <v>23.466666666666665</v>
      </c>
      <c r="P735" s="4">
        <v>704</v>
      </c>
      <c r="Q735" s="4">
        <v>993</v>
      </c>
      <c r="R735" s="4">
        <v>2596</v>
      </c>
      <c r="S735" s="4">
        <f>U735*K735</f>
        <v>14538128</v>
      </c>
      <c r="T735" s="7">
        <f>N735/U735</f>
        <v>0.73409712722298226</v>
      </c>
      <c r="U735" s="4">
        <v>5848</v>
      </c>
      <c r="V735" s="4">
        <v>169.70779220779221</v>
      </c>
      <c r="W735" s="7">
        <f>P735/X735</f>
        <v>0.93866666666666665</v>
      </c>
      <c r="X735" s="4">
        <v>750</v>
      </c>
      <c r="Y735" s="7">
        <f>Q735/Z735</f>
        <v>0.70425531914893613</v>
      </c>
      <c r="Z735" s="4">
        <v>1410</v>
      </c>
      <c r="AA735" s="7">
        <f>R735/AB735</f>
        <v>0.70390455531453366</v>
      </c>
      <c r="AB735" s="4">
        <v>3688</v>
      </c>
      <c r="AC735" s="4">
        <v>8263</v>
      </c>
      <c r="AD735" s="4">
        <f>AP735/AC735</f>
        <v>5.9996369357376258</v>
      </c>
      <c r="AE735" s="7">
        <f>AF735/(AF735+AH735+AJ735+AL735+AN735+AP735)</f>
        <v>0.21935601600273985</v>
      </c>
      <c r="AF735" s="4">
        <v>331774</v>
      </c>
      <c r="AG735" s="7">
        <f>AH735/(AF735+AH735+AJ735+AL735+AN735+AP735)</f>
        <v>0.22490844573620603</v>
      </c>
      <c r="AH735" s="4">
        <v>340172</v>
      </c>
      <c r="AI735" s="7">
        <f>AJ735/(AF735+AH735+AJ735+AL735+AN735+AP735)</f>
        <v>0.49893387795365396</v>
      </c>
      <c r="AJ735" s="4">
        <v>754633</v>
      </c>
      <c r="AK735" s="7">
        <f>AL735/(AF735+AH735+AJ735+AL735+AN735+AP735)</f>
        <v>1.2009988819768183E-2</v>
      </c>
      <c r="AL735" s="4">
        <v>18165</v>
      </c>
      <c r="AM735" s="7">
        <f>AN735/(AF735+AH735+AJ735+AL735+AN735+AP735)</f>
        <v>1.2014616946481003E-2</v>
      </c>
      <c r="AN735" s="4">
        <v>18172</v>
      </c>
      <c r="AO735" s="7">
        <f>AP735/(AF735+AH735+AJ735+AL735+AN735+AP735)</f>
        <v>3.2777054541150992E-2</v>
      </c>
      <c r="AP735" s="4">
        <v>49575</v>
      </c>
      <c r="AQ735" s="6">
        <f>AO735+AM735+AK735+AI735+AG735+AE735</f>
        <v>1</v>
      </c>
      <c r="AR735" s="4">
        <v>766911</v>
      </c>
      <c r="AS735" s="4">
        <f>AR735/M735</f>
        <v>25563.7</v>
      </c>
      <c r="AT735" s="4">
        <f>AR735/V735</f>
        <v>4519.0087621962884</v>
      </c>
      <c r="AU735" s="7">
        <f>AR735/(AR735+AV735+AY735+BB735)</f>
        <v>0.39516747358202403</v>
      </c>
      <c r="AV735" s="4">
        <v>208607</v>
      </c>
      <c r="AW735" s="4">
        <f>AV735/M735</f>
        <v>6953.5666666666666</v>
      </c>
      <c r="AX735" s="7">
        <f>AV735/(AR735+AV735+AY735+BB735)</f>
        <v>0.10748926689214952</v>
      </c>
      <c r="AY735" s="4">
        <v>441757</v>
      </c>
      <c r="AZ735" s="4">
        <f>AY735/M735</f>
        <v>14725.233333333334</v>
      </c>
      <c r="BA735" s="7">
        <f>AY735/(AR735+AV735+AY735+BB735)</f>
        <v>0.22762484516087811</v>
      </c>
      <c r="BB735" s="4">
        <v>523449</v>
      </c>
      <c r="BC735" s="11">
        <f>BB735/(AR735+AV735+AY735+BB735)</f>
        <v>0.26971841436494831</v>
      </c>
      <c r="BD735" s="9">
        <f>BC735+BA735+AX735+AU735</f>
        <v>1</v>
      </c>
      <c r="BE735" s="14">
        <f>(AF735+AH735+AJ735+AL735+AN735+AP735)</f>
        <v>1512491</v>
      </c>
      <c r="BF735" s="14">
        <f t="shared" si="55"/>
        <v>-1940724</v>
      </c>
      <c r="BG735" s="13">
        <f>(AF735+AH735+AJ735+AL735+AN735+AP735)-(AR735+AV735+AY735+BB735)</f>
        <v>-428233</v>
      </c>
      <c r="BH735" s="13">
        <f t="shared" si="56"/>
        <v>1</v>
      </c>
      <c r="BI735" s="14">
        <f>AF735/W735</f>
        <v>353452.41477272729</v>
      </c>
      <c r="BJ735" s="14">
        <f>AH735/Y735</f>
        <v>483023.68580060423</v>
      </c>
      <c r="BK735" s="14">
        <f>AJ735/AA735</f>
        <v>1072067.220338983</v>
      </c>
      <c r="BL735" s="14">
        <f>BI735+BJ735+BK735</f>
        <v>1908543.3209123146</v>
      </c>
      <c r="BM735" s="14">
        <f>(AF735/W735)-AF735</f>
        <v>21678.414772727294</v>
      </c>
      <c r="BN735" s="14">
        <f>AH735/Y735-AH735</f>
        <v>142851.68580060423</v>
      </c>
      <c r="BO735" s="14">
        <f>AJ735/AA735-AJ735</f>
        <v>317434.220338983</v>
      </c>
      <c r="BP735" s="14">
        <f>BG735/S735</f>
        <v>-2.9455855664498209E-2</v>
      </c>
      <c r="BQ735" s="14">
        <f>(BG735-CA735)/S735</f>
        <v>-2.8350797477932246E-2</v>
      </c>
      <c r="BR735" s="27">
        <f>BQ735-BP735</f>
        <v>1.1050581865659631E-3</v>
      </c>
      <c r="BS735" s="28">
        <f t="shared" si="57"/>
        <v>10672398</v>
      </c>
      <c r="BT735" s="11">
        <f>BS735/S735</f>
        <v>0.73409712722298226</v>
      </c>
      <c r="BU735" s="14">
        <f>(BE735-AP735)*1/BT735-(BE735-AP735)</f>
        <v>529893.86908921483</v>
      </c>
      <c r="BV735" s="14">
        <f t="shared" si="58"/>
        <v>0.10403615926342098</v>
      </c>
      <c r="BW735" s="27">
        <f>(AR735+AV735+AY735+BB735)/S735</f>
        <v>0.13349201492791921</v>
      </c>
      <c r="BX735" s="13">
        <f>(AF735+AH735+AJ735+AL735+AN735)/N735</f>
        <v>340.76776147216401</v>
      </c>
      <c r="BY735" s="26">
        <f>BX735/K735</f>
        <v>0.13707472303787771</v>
      </c>
      <c r="BZ735" s="11">
        <f>AP735/BE735</f>
        <v>3.2777054541150992E-2</v>
      </c>
      <c r="CA735" s="15">
        <f>-(BM735+BN735+BO735)/M735</f>
        <v>-16065.477363743817</v>
      </c>
      <c r="CB735" s="15">
        <f>BG735-CA735</f>
        <v>-412167.52263625618</v>
      </c>
      <c r="CC735" s="18">
        <f t="shared" si="59"/>
        <v>1</v>
      </c>
      <c r="CD735" s="17">
        <f>(AF735/(AF735+AH735+AJ735))/(X735/(X735+Z735+AB735))</f>
        <v>1.8133958717556713</v>
      </c>
      <c r="CE735" s="19">
        <f>(AH735/(AF735+AH735+AJ735))/(Z735/(X735+Z735+AB735))</f>
        <v>0.98898792244834655</v>
      </c>
      <c r="CF735" s="18">
        <f>(AJ735/(AF735+AH735+AJ735))/(AB735/(X735+Z735+AB735))</f>
        <v>0.83879612948239646</v>
      </c>
      <c r="CG735">
        <f>AH735/Z735</f>
        <v>241.25673758865247</v>
      </c>
      <c r="CH735" s="11">
        <f>BB735/BE735</f>
        <v>0.34608404281413907</v>
      </c>
      <c r="CI735" s="14">
        <f>AY735/V735</f>
        <v>2603.0448823416873</v>
      </c>
      <c r="CJ735" s="14">
        <f>AV735/M735</f>
        <v>6953.5666666666666</v>
      </c>
      <c r="CK735" s="17">
        <f>N735/V735</f>
        <v>25.296422422039409</v>
      </c>
      <c r="CL735" s="17">
        <f>(AL735+AN735)/N735</f>
        <v>8.4642441183321679</v>
      </c>
      <c r="CM735" s="14">
        <f>AP735/AC735</f>
        <v>5.9996369357376258</v>
      </c>
    </row>
    <row r="736" spans="1:91" hidden="1" x14ac:dyDescent="0.2">
      <c r="A736">
        <v>30</v>
      </c>
      <c r="B736" s="2">
        <v>44805</v>
      </c>
      <c r="C736" s="3" t="s">
        <v>46</v>
      </c>
      <c r="D736" t="s">
        <v>42</v>
      </c>
      <c r="E736" s="3" t="s">
        <v>43</v>
      </c>
      <c r="F736" t="s">
        <v>38</v>
      </c>
      <c r="G736" t="str">
        <f>CONCATENATE(C736,E736)</f>
        <v>GEGSFO</v>
      </c>
      <c r="H736" t="s">
        <v>40</v>
      </c>
      <c r="I736">
        <f>U736/M736</f>
        <v>75.181818181818187</v>
      </c>
      <c r="J736" t="str">
        <f>_xlfn.CONCAT(C736,E736,H736)</f>
        <v>GEGSFOE175</v>
      </c>
      <c r="K736" s="4">
        <v>732</v>
      </c>
      <c r="L736" s="4">
        <f>N736/M736</f>
        <v>64.727272727272734</v>
      </c>
      <c r="M736" s="4">
        <v>22</v>
      </c>
      <c r="N736" s="4">
        <v>1424</v>
      </c>
      <c r="O736" s="4">
        <f>P736/M736</f>
        <v>10</v>
      </c>
      <c r="P736" s="4">
        <v>220</v>
      </c>
      <c r="Q736" s="4">
        <v>396</v>
      </c>
      <c r="R736" s="4">
        <v>808</v>
      </c>
      <c r="S736" s="4">
        <f>U736*K736</f>
        <v>1210728</v>
      </c>
      <c r="T736" s="7">
        <f>N736/U736</f>
        <v>0.86094316807738813</v>
      </c>
      <c r="U736" s="4">
        <v>1654</v>
      </c>
      <c r="V736" s="4">
        <v>48.71051817478731</v>
      </c>
      <c r="W736" s="7">
        <f>P736/X736</f>
        <v>1</v>
      </c>
      <c r="X736" s="4">
        <v>220</v>
      </c>
      <c r="Y736" s="7">
        <f>Q736/Z736</f>
        <v>1</v>
      </c>
      <c r="Z736" s="4">
        <v>396</v>
      </c>
      <c r="AA736" s="7">
        <f>R736/AB736</f>
        <v>0.77842003853564545</v>
      </c>
      <c r="AB736" s="4">
        <v>1038</v>
      </c>
      <c r="AC736" s="4">
        <v>82</v>
      </c>
      <c r="AD736" s="4">
        <f>AP736/AC736</f>
        <v>4.975609756097561</v>
      </c>
      <c r="AE736" s="7">
        <f>AF736/(AF736+AH736+AJ736+AL736+AN736+AP736)</f>
        <v>0.22923163903631158</v>
      </c>
      <c r="AF736" s="4">
        <v>50276</v>
      </c>
      <c r="AG736" s="7">
        <f>AH736/(AF736+AH736+AJ736+AL736+AN736+AP736)</f>
        <v>0.26726669219966809</v>
      </c>
      <c r="AH736" s="4">
        <v>58618</v>
      </c>
      <c r="AI736" s="7">
        <f>AJ736/(AF736+AH736+AJ736+AL736+AN736+AP736)</f>
        <v>0.46850321898196273</v>
      </c>
      <c r="AJ736" s="4">
        <v>102754</v>
      </c>
      <c r="AK736" s="7">
        <f>AL736/(AF736+AH736+AJ736+AL736+AN736+AP736)</f>
        <v>2.2090605679269026E-2</v>
      </c>
      <c r="AL736" s="4">
        <v>4845</v>
      </c>
      <c r="AM736" s="7">
        <f>AN736/(AF736+AH736+AJ736+AL736+AN736+AP736)</f>
        <v>1.1047582571902756E-2</v>
      </c>
      <c r="AN736" s="4">
        <v>2423</v>
      </c>
      <c r="AO736" s="7">
        <f>AP736/(AF736+AH736+AJ736+AL736+AN736+AP736)</f>
        <v>1.8602615308858127E-3</v>
      </c>
      <c r="AP736" s="4">
        <v>408</v>
      </c>
      <c r="AQ736" s="6">
        <f>AO736+AM736+AK736+AI736+AG736+AE736</f>
        <v>1</v>
      </c>
      <c r="AR736" s="4">
        <v>78210</v>
      </c>
      <c r="AS736" s="4">
        <f>AR736/M736</f>
        <v>3555</v>
      </c>
      <c r="AT736" s="4">
        <f>AR736/V736</f>
        <v>1605.6080479242714</v>
      </c>
      <c r="AU736" s="7">
        <f>AR736/(AR736+AV736+AY736+BB736)</f>
        <v>0.28814377346395165</v>
      </c>
      <c r="AV736" s="4">
        <v>59665</v>
      </c>
      <c r="AW736" s="4">
        <f>AV736/M736</f>
        <v>2712.0454545454545</v>
      </c>
      <c r="AX736" s="7">
        <f>AV736/(AR736+AV736+AY736+BB736)</f>
        <v>0.21981969369296347</v>
      </c>
      <c r="AY736" s="4">
        <v>89303</v>
      </c>
      <c r="AZ736" s="4">
        <f>AY736/M736</f>
        <v>4059.2272727272725</v>
      </c>
      <c r="BA736" s="7">
        <f>AY736/(AR736+AV736+AY736+BB736)</f>
        <v>0.32901295744343784</v>
      </c>
      <c r="BB736" s="4">
        <v>44249</v>
      </c>
      <c r="BC736" s="11">
        <f>BB736/(AR736+AV736+AY736+BB736)</f>
        <v>0.16302357539964704</v>
      </c>
      <c r="BD736" s="9">
        <f>BC736+BA736+AX736+AU736</f>
        <v>1</v>
      </c>
      <c r="BE736" s="14">
        <f>(AF736+AH736+AJ736+AL736+AN736+AP736)</f>
        <v>219324</v>
      </c>
      <c r="BF736" s="14">
        <f t="shared" si="55"/>
        <v>-271427</v>
      </c>
      <c r="BG736" s="13">
        <f>(AF736+AH736+AJ736+AL736+AN736+AP736)-(AR736+AV736+AY736+BB736)</f>
        <v>-52103</v>
      </c>
      <c r="BH736" s="13">
        <f t="shared" si="56"/>
        <v>1</v>
      </c>
      <c r="BI736" s="14">
        <f>AF736/W736</f>
        <v>50276</v>
      </c>
      <c r="BJ736" s="14">
        <f>AH736/Y736</f>
        <v>58618</v>
      </c>
      <c r="BK736" s="14">
        <f>AJ736/AA736</f>
        <v>132003.28217821784</v>
      </c>
      <c r="BL736" s="14">
        <f>BI736+BJ736+BK736</f>
        <v>240897.28217821784</v>
      </c>
      <c r="BM736" s="14">
        <f>(AF736/W736)-AF736</f>
        <v>0</v>
      </c>
      <c r="BN736" s="14">
        <f>AH736/Y736-AH736</f>
        <v>0</v>
      </c>
      <c r="BO736" s="14">
        <f>AJ736/AA736-AJ736</f>
        <v>29249.282178217836</v>
      </c>
      <c r="BP736" s="14">
        <f>BG736/S736</f>
        <v>-4.3034438783938256E-2</v>
      </c>
      <c r="BQ736" s="14">
        <f>(BG736-CA736)/S736</f>
        <v>-4.1936328534334197E-2</v>
      </c>
      <c r="BR736" s="27">
        <f>BQ736-BP736</f>
        <v>1.098110249604059E-3</v>
      </c>
      <c r="BS736" s="28">
        <f t="shared" si="57"/>
        <v>1042368</v>
      </c>
      <c r="BT736" s="11">
        <f>BS736/S736</f>
        <v>0.86094316807738813</v>
      </c>
      <c r="BU736" s="14">
        <f>(BE736-AP736)*1/BT736-(BE736-AP736)</f>
        <v>35358.623595505633</v>
      </c>
      <c r="BV736" s="14">
        <f t="shared" si="58"/>
        <v>0.18115051440125279</v>
      </c>
      <c r="BW736" s="27">
        <f>(AR736+AV736+AY736+BB736)/S736</f>
        <v>0.22418495318519105</v>
      </c>
      <c r="BX736" s="13">
        <f>(AF736+AH736+AJ736+AL736+AN736)/N736</f>
        <v>153.73314606741573</v>
      </c>
      <c r="BY736" s="26">
        <f>BX736/K736</f>
        <v>0.21001795910849144</v>
      </c>
      <c r="BZ736" s="11">
        <f>AP736/BE736</f>
        <v>1.8602615308858127E-3</v>
      </c>
      <c r="CA736" s="15">
        <f>-(BM736+BN736+BO736)/M736</f>
        <v>-1329.512826282629</v>
      </c>
      <c r="CB736" s="15">
        <f>BG736-CA736</f>
        <v>-50773.487173717374</v>
      </c>
      <c r="CC736" s="18">
        <f t="shared" si="59"/>
        <v>1</v>
      </c>
      <c r="CD736" s="17">
        <f>(AF736/(AF736+AH736+AJ736))/(X736/(X736+Z736+AB736))</f>
        <v>1.7859091939962064</v>
      </c>
      <c r="CE736" s="19">
        <f>(AH736/(AF736+AH736+AJ736))/(Z736/(X736+Z736+AB736))</f>
        <v>1.1567969821437842</v>
      </c>
      <c r="CF736" s="18">
        <f>(AJ736/(AF736+AH736+AJ736))/(AB736/(X736+Z736+AB736))</f>
        <v>0.7736111487397842</v>
      </c>
      <c r="CG736">
        <f>AH736/Z736</f>
        <v>148.02525252525251</v>
      </c>
      <c r="CH736" s="11">
        <f>BB736/BE736</f>
        <v>0.20175174627491749</v>
      </c>
      <c r="CI736" s="14">
        <f>AY736/V736</f>
        <v>1833.3412032192969</v>
      </c>
      <c r="CJ736" s="14">
        <f>AV736/M736</f>
        <v>2712.0454545454545</v>
      </c>
      <c r="CK736" s="17">
        <f>N736/V736</f>
        <v>29.233932492573359</v>
      </c>
      <c r="CL736" s="17">
        <f>(AL736+AN736)/N736</f>
        <v>5.1039325842696632</v>
      </c>
      <c r="CM736" s="14">
        <f>AP736/AC736</f>
        <v>4.975609756097561</v>
      </c>
    </row>
    <row r="737" spans="1:91" hidden="1" x14ac:dyDescent="0.2">
      <c r="A737">
        <v>161</v>
      </c>
      <c r="B737" s="2">
        <v>44805</v>
      </c>
      <c r="C737" s="3" t="s">
        <v>43</v>
      </c>
      <c r="D737" t="s">
        <v>38</v>
      </c>
      <c r="E737" s="3" t="s">
        <v>37</v>
      </c>
      <c r="F737" t="s">
        <v>38</v>
      </c>
      <c r="G737" t="str">
        <f>CONCATENATE(C737,E737)</f>
        <v>SFOLAX</v>
      </c>
      <c r="H737" t="s">
        <v>34</v>
      </c>
      <c r="I737">
        <f>U737/M737</f>
        <v>176.09375</v>
      </c>
      <c r="J737" t="str">
        <f>_xlfn.CONCAT(C737,E737,H737)</f>
        <v>SFOLAX737-900</v>
      </c>
      <c r="K737" s="4">
        <v>337</v>
      </c>
      <c r="L737" s="4">
        <f>N737/M737</f>
        <v>155.75</v>
      </c>
      <c r="M737" s="4">
        <v>32</v>
      </c>
      <c r="N737" s="4">
        <v>4984</v>
      </c>
      <c r="O737" s="4">
        <f>P737/M737</f>
        <v>22.65625</v>
      </c>
      <c r="P737" s="4">
        <v>725</v>
      </c>
      <c r="Q737" s="4">
        <v>1355</v>
      </c>
      <c r="R737" s="4">
        <v>2905</v>
      </c>
      <c r="S737" s="4">
        <f>U737*K737</f>
        <v>1898995</v>
      </c>
      <c r="T737" s="7">
        <f>N737/U737</f>
        <v>0.88447204968944104</v>
      </c>
      <c r="U737" s="4">
        <v>5635</v>
      </c>
      <c r="V737" s="4">
        <v>44.35603055367995</v>
      </c>
      <c r="W737" s="7">
        <f>P737/X737</f>
        <v>1</v>
      </c>
      <c r="X737" s="4">
        <v>725</v>
      </c>
      <c r="Y737" s="7">
        <f>Q737/Z737</f>
        <v>1</v>
      </c>
      <c r="Z737" s="4">
        <v>1355</v>
      </c>
      <c r="AA737" s="7">
        <f>R737/AB737</f>
        <v>0.81692913385826771</v>
      </c>
      <c r="AB737" s="4">
        <v>3556</v>
      </c>
      <c r="AC737" s="4">
        <v>5363</v>
      </c>
      <c r="AD737" s="4">
        <f>AP737/AC737</f>
        <v>5</v>
      </c>
      <c r="AE737" s="7">
        <f>AF737/(AF737+AH737+AJ737+AL737+AN737+AP737)</f>
        <v>0.18665330673756114</v>
      </c>
      <c r="AF737" s="4">
        <v>120338</v>
      </c>
      <c r="AG737" s="7">
        <f>AH737/(AF737+AH737+AJ737+AL737+AN737+AP737)</f>
        <v>0.26058686487341676</v>
      </c>
      <c r="AH737" s="4">
        <v>168004</v>
      </c>
      <c r="AI737" s="7">
        <f>AJ737/(AF737+AH737+AJ737+AL737+AN737+AP737)</f>
        <v>0.46160623160036851</v>
      </c>
      <c r="AJ737" s="4">
        <v>297604</v>
      </c>
      <c r="AK737" s="7">
        <f>AL737/(AF737+AH737+AJ737+AL737+AN737+AP737)</f>
        <v>2.7035243534342359E-2</v>
      </c>
      <c r="AL737" s="4">
        <v>17430</v>
      </c>
      <c r="AM737" s="7">
        <f>AN737/(AF737+AH737+AJ737+AL737+AN737+AP737)</f>
        <v>2.2526267461230872E-2</v>
      </c>
      <c r="AN737" s="4">
        <v>14523</v>
      </c>
      <c r="AO737" s="7">
        <f>AP737/(AF737+AH737+AJ737+AL737+AN737+AP737)</f>
        <v>4.1592085793080345E-2</v>
      </c>
      <c r="AP737" s="4">
        <v>26815</v>
      </c>
      <c r="AQ737" s="6">
        <f>AO737+AM737+AK737+AI737+AG737+AE737</f>
        <v>1</v>
      </c>
      <c r="AR737" s="4">
        <v>163343</v>
      </c>
      <c r="AS737" s="4">
        <f>AR737/M737</f>
        <v>5104.46875</v>
      </c>
      <c r="AT737" s="4">
        <f>AR737/V737</f>
        <v>3682.5432294335101</v>
      </c>
      <c r="AU737" s="7">
        <f>AR737/(AR737+AV737+AY737+BB737)</f>
        <v>0.28154285546847396</v>
      </c>
      <c r="AV737" s="4">
        <v>165045</v>
      </c>
      <c r="AW737" s="4">
        <f>AV737/M737</f>
        <v>5157.65625</v>
      </c>
      <c r="AX737" s="7">
        <f>AV737/(AR737+AV737+AY737+BB737)</f>
        <v>0.28447647331562592</v>
      </c>
      <c r="AY737" s="4">
        <v>145244</v>
      </c>
      <c r="AZ737" s="4">
        <f>AY737/M737</f>
        <v>4538.875</v>
      </c>
      <c r="BA737" s="7">
        <f>AY737/(AR737+AV737+AY737+BB737)</f>
        <v>0.25034688048868353</v>
      </c>
      <c r="BB737" s="4">
        <v>106539</v>
      </c>
      <c r="BC737" s="11">
        <f>BB737/(AR737+AV737+AY737+BB737)</f>
        <v>0.18363379072721664</v>
      </c>
      <c r="BD737" s="9">
        <f>BC737+BA737+AX737+AU737</f>
        <v>1</v>
      </c>
      <c r="BE737" s="14">
        <f>(AF737+AH737+AJ737+AL737+AN737+AP737)</f>
        <v>644714</v>
      </c>
      <c r="BF737" s="14">
        <f t="shared" si="55"/>
        <v>-580171</v>
      </c>
      <c r="BG737" s="13">
        <f>(AF737+AH737+AJ737+AL737+AN737+AP737)-(AR737+AV737+AY737+BB737)</f>
        <v>64543</v>
      </c>
      <c r="BH737" s="13">
        <f t="shared" si="56"/>
        <v>0</v>
      </c>
      <c r="BI737" s="14">
        <f>AF737/W737</f>
        <v>120338</v>
      </c>
      <c r="BJ737" s="14">
        <f>AH737/Y737</f>
        <v>168004</v>
      </c>
      <c r="BK737" s="14">
        <f>AJ737/AA737</f>
        <v>364295.98072289157</v>
      </c>
      <c r="BL737" s="14">
        <f>BI737+BJ737+BK737</f>
        <v>652637.98072289163</v>
      </c>
      <c r="BM737" s="14">
        <f>(AF737/W737)-AF737</f>
        <v>0</v>
      </c>
      <c r="BN737" s="14">
        <f>AH737/Y737-AH737</f>
        <v>0</v>
      </c>
      <c r="BO737" s="14">
        <f>AJ737/AA737-AJ737</f>
        <v>66691.980722891574</v>
      </c>
      <c r="BP737" s="14">
        <f>BG737/S737</f>
        <v>3.3987977851442475E-2</v>
      </c>
      <c r="BQ737" s="14">
        <f>(BG737-CA737)/S737</f>
        <v>3.5085465942559284E-2</v>
      </c>
      <c r="BR737" s="27">
        <f>BQ737-BP737</f>
        <v>1.0974880911168092E-3</v>
      </c>
      <c r="BS737" s="28">
        <f t="shared" si="57"/>
        <v>1679608</v>
      </c>
      <c r="BT737" s="11">
        <f>BS737/S737</f>
        <v>0.88447204968944104</v>
      </c>
      <c r="BU737" s="14">
        <f>(BE737-AP737)*1/BT737-(BE737-AP737)</f>
        <v>80708.717696629232</v>
      </c>
      <c r="BV737" s="14">
        <f t="shared" si="58"/>
        <v>0.33950273697403099</v>
      </c>
      <c r="BW737" s="27">
        <f>(AR737+AV737+AY737+BB737)/S737</f>
        <v>0.30551475912258852</v>
      </c>
      <c r="BX737" s="13">
        <f>(AF737+AH737+AJ737+AL737+AN737)/N737</f>
        <v>123.97652487961477</v>
      </c>
      <c r="BY737" s="26">
        <f>BX737/K737</f>
        <v>0.3678828631442575</v>
      </c>
      <c r="BZ737" s="11">
        <f>AP737/BE737</f>
        <v>4.1592085793080345E-2</v>
      </c>
      <c r="CA737" s="15">
        <f>-(BM737+BN737+BO737)/M737</f>
        <v>-2084.1243975903617</v>
      </c>
      <c r="CB737" s="15">
        <f>BG737-CA737</f>
        <v>66627.124397590364</v>
      </c>
      <c r="CC737" s="18">
        <f t="shared" si="59"/>
        <v>0</v>
      </c>
      <c r="CD737" s="17">
        <f>(AF737/(AF737+AH737+AJ737))/(X737/(X737+Z737+AB737))</f>
        <v>1.5965340056639328</v>
      </c>
      <c r="CE737" s="19">
        <f>(AH737/(AF737+AH737+AJ737))/(Z737/(X737+Z737+AB737))</f>
        <v>1.1925970131146804</v>
      </c>
      <c r="CF737" s="18">
        <f>(AJ737/(AF737+AH737+AJ737))/(AB737/(X737+Z737+AB737))</f>
        <v>0.80498984621013969</v>
      </c>
      <c r="CG737">
        <f>AH737/Z737</f>
        <v>123.98819188191882</v>
      </c>
      <c r="CH737" s="11">
        <f>BB737/BE737</f>
        <v>0.16525001783736665</v>
      </c>
      <c r="CI737" s="14">
        <f>AY737/V737</f>
        <v>3274.5040119003611</v>
      </c>
      <c r="CJ737" s="14">
        <f>AV737/M737</f>
        <v>5157.65625</v>
      </c>
      <c r="CK737" s="17">
        <f>N737/V737</f>
        <v>112.36352617189971</v>
      </c>
      <c r="CL737" s="17">
        <f>(AL737+AN737)/N737</f>
        <v>6.4111155698234352</v>
      </c>
      <c r="CM737" s="14">
        <f>AP737/AC737</f>
        <v>5</v>
      </c>
    </row>
    <row r="738" spans="1:91" hidden="1" x14ac:dyDescent="0.2">
      <c r="A738">
        <v>297</v>
      </c>
      <c r="B738" s="2">
        <v>44835</v>
      </c>
      <c r="C738" s="3" t="s">
        <v>52</v>
      </c>
      <c r="D738" t="s">
        <v>33</v>
      </c>
      <c r="E738" s="3" t="s">
        <v>41</v>
      </c>
      <c r="F738" t="s">
        <v>42</v>
      </c>
      <c r="G738" t="str">
        <f>CONCATENATE(C738,E738)</f>
        <v>OGGSEA</v>
      </c>
      <c r="H738" t="s">
        <v>49</v>
      </c>
      <c r="I738">
        <f>U738/M738</f>
        <v>269.3125</v>
      </c>
      <c r="J738" t="str">
        <f>_xlfn.CONCAT(C738,E738,H738)</f>
        <v>OGGSEAA330-200</v>
      </c>
      <c r="K738" s="4">
        <v>2640</v>
      </c>
      <c r="L738" s="4">
        <f>N738/M738</f>
        <v>214.9375</v>
      </c>
      <c r="M738" s="4">
        <v>16</v>
      </c>
      <c r="N738" s="4">
        <v>3439</v>
      </c>
      <c r="O738" s="4">
        <f>P738/M738</f>
        <v>34.25</v>
      </c>
      <c r="P738" s="4">
        <v>548</v>
      </c>
      <c r="Q738" s="4">
        <v>893</v>
      </c>
      <c r="R738" s="4">
        <v>1998</v>
      </c>
      <c r="S738" s="4">
        <f>U738*K738</f>
        <v>11375760</v>
      </c>
      <c r="T738" s="7">
        <f>N738/U738</f>
        <v>0.79809700626595492</v>
      </c>
      <c r="U738" s="4">
        <v>4309</v>
      </c>
      <c r="V738" s="4">
        <v>86.865235690235693</v>
      </c>
      <c r="W738" s="7">
        <f>P738/X738</f>
        <v>0.98207885304659504</v>
      </c>
      <c r="X738" s="4">
        <v>558</v>
      </c>
      <c r="Y738" s="7">
        <f>Q738/Z738</f>
        <v>0.85948026948989409</v>
      </c>
      <c r="Z738" s="4">
        <v>1039</v>
      </c>
      <c r="AA738" s="7">
        <f>R738/AB738</f>
        <v>0.73645410984150383</v>
      </c>
      <c r="AB738" s="4">
        <v>2713</v>
      </c>
      <c r="AC738" s="4">
        <v>19309</v>
      </c>
      <c r="AD738" s="4">
        <f>AP738/AC738</f>
        <v>5</v>
      </c>
      <c r="AE738" s="7">
        <f>AF738/(AF738+AH738+AJ738+AL738+AN738+AP738)</f>
        <v>0.20783120120823215</v>
      </c>
      <c r="AF738" s="4">
        <v>206828</v>
      </c>
      <c r="AG738" s="7">
        <f>AH738/(AF738+AH738+AJ738+AL738+AN738+AP738)</f>
        <v>0.23229227481051035</v>
      </c>
      <c r="AH738" s="4">
        <v>231171</v>
      </c>
      <c r="AI738" s="7">
        <f>AJ738/(AF738+AH738+AJ738+AL738+AN738+AP738)</f>
        <v>0.44078165303922029</v>
      </c>
      <c r="AJ738" s="4">
        <v>438654</v>
      </c>
      <c r="AK738" s="7">
        <f>AL738/(AF738+AH738+AJ738+AL738+AN738+AP738)</f>
        <v>1.2043132199125178E-2</v>
      </c>
      <c r="AL738" s="4">
        <v>11985</v>
      </c>
      <c r="AM738" s="7">
        <f>AN738/(AF738+AH738+AJ738+AL738+AN738+AP738)</f>
        <v>1.0038455625303339E-2</v>
      </c>
      <c r="AN738" s="4">
        <v>9990</v>
      </c>
      <c r="AO738" s="7">
        <f>AP738/(AF738+AH738+AJ738+AL738+AN738+AP738)</f>
        <v>9.7013283117608692E-2</v>
      </c>
      <c r="AP738" s="4">
        <v>96545</v>
      </c>
      <c r="AQ738" s="6">
        <f>AO738+AM738+AK738+AI738+AG738+AE738</f>
        <v>1</v>
      </c>
      <c r="AR738" s="4">
        <v>360580</v>
      </c>
      <c r="AS738" s="4">
        <f>AR738/M738</f>
        <v>22536.25</v>
      </c>
      <c r="AT738" s="4">
        <f>AR738/V738</f>
        <v>4151.0277055580691</v>
      </c>
      <c r="AU738" s="7">
        <f>AR738/(AR738+AV738+AY738+BB738)</f>
        <v>0.25478670145976995</v>
      </c>
      <c r="AV738" s="4">
        <v>112775</v>
      </c>
      <c r="AW738" s="4">
        <f>AV738/M738</f>
        <v>7048.4375</v>
      </c>
      <c r="AX738" s="7">
        <f>AV738/(AR738+AV738+AY738+BB738)</f>
        <v>7.9687088183275703E-2</v>
      </c>
      <c r="AY738" s="4">
        <v>642195</v>
      </c>
      <c r="AZ738" s="4">
        <f>AY738/M738</f>
        <v>40137.1875</v>
      </c>
      <c r="BA738" s="7">
        <f>AY738/(AR738+AV738+AY738+BB738)</f>
        <v>0.45377654263674344</v>
      </c>
      <c r="BB738" s="4">
        <v>299673</v>
      </c>
      <c r="BC738" s="11">
        <f>BB738/(AR738+AV738+AY738+BB738)</f>
        <v>0.21174966772021087</v>
      </c>
      <c r="BD738" s="9">
        <f>BC738+BA738+AX738+AU738</f>
        <v>1</v>
      </c>
      <c r="BE738" s="14">
        <f>(AF738+AH738+AJ738+AL738+AN738+AP738)</f>
        <v>995173</v>
      </c>
      <c r="BF738" s="14">
        <f t="shared" si="55"/>
        <v>-1415223</v>
      </c>
      <c r="BG738" s="13">
        <f>(AF738+AH738+AJ738+AL738+AN738+AP738)-(AR738+AV738+AY738+BB738)</f>
        <v>-420050</v>
      </c>
      <c r="BH738" s="13">
        <f t="shared" si="56"/>
        <v>1</v>
      </c>
      <c r="BI738" s="14">
        <f>AF738/W738</f>
        <v>210602.23357664232</v>
      </c>
      <c r="BJ738" s="14">
        <f>AH738/Y738</f>
        <v>268966.0347144457</v>
      </c>
      <c r="BK738" s="14">
        <f>AJ738/AA738</f>
        <v>595629.78078078083</v>
      </c>
      <c r="BL738" s="14">
        <f>BI738+BJ738+BK738</f>
        <v>1075198.0490718689</v>
      </c>
      <c r="BM738" s="14">
        <f>(AF738/W738)-AF738</f>
        <v>3774.2335766423203</v>
      </c>
      <c r="BN738" s="14">
        <f>AH738/Y738-AH738</f>
        <v>37795.034714445705</v>
      </c>
      <c r="BO738" s="14">
        <f>AJ738/AA738-AJ738</f>
        <v>156975.78078078083</v>
      </c>
      <c r="BP738" s="14">
        <f>BG738/S738</f>
        <v>-3.6925005450185309E-2</v>
      </c>
      <c r="BQ738" s="14">
        <f>(BG738-CA738)/S738</f>
        <v>-3.5834171469247611E-2</v>
      </c>
      <c r="BR738" s="27">
        <f>BQ738-BP738</f>
        <v>1.0908339809376985E-3</v>
      </c>
      <c r="BS738" s="28">
        <f t="shared" si="57"/>
        <v>9078960</v>
      </c>
      <c r="BT738" s="11">
        <f>BS738/S738</f>
        <v>0.79809700626595492</v>
      </c>
      <c r="BU738" s="14">
        <f>(BE738-AP738)*1/BT738-(BE738-AP738)</f>
        <v>227335.37656295439</v>
      </c>
      <c r="BV738" s="14">
        <f t="shared" si="58"/>
        <v>8.7481891319788743E-2</v>
      </c>
      <c r="BW738" s="27">
        <f>(AR738+AV738+AY738+BB738)/S738</f>
        <v>0.12440689676997405</v>
      </c>
      <c r="BX738" s="13">
        <f>(AF738+AH738+AJ738+AL738+AN738)/N738</f>
        <v>261.30503053213141</v>
      </c>
      <c r="BY738" s="26">
        <f>BX738/K738</f>
        <v>9.8979178231867956E-2</v>
      </c>
      <c r="BZ738" s="11">
        <f>AP738/BE738</f>
        <v>9.7013283117608692E-2</v>
      </c>
      <c r="CA738" s="15">
        <f>-(BM738+BN738+BO738)/M738</f>
        <v>-12409.065566991803</v>
      </c>
      <c r="CB738" s="15">
        <f>BG738-CA738</f>
        <v>-407640.93443300819</v>
      </c>
      <c r="CC738" s="18">
        <f t="shared" si="59"/>
        <v>1</v>
      </c>
      <c r="CD738" s="17">
        <f>(AF738/(AF738+AH738+AJ738))/(X738/(X738+Z738+AB738))</f>
        <v>1.822320162340157</v>
      </c>
      <c r="CE738" s="19">
        <f>(AH738/(AF738+AH738+AJ738))/(Z738/(X738+Z738+AB738))</f>
        <v>1.0938741287301001</v>
      </c>
      <c r="CF738" s="18">
        <f>(AJ738/(AF738+AH738+AJ738))/(AB738/(X738+Z738+AB738))</f>
        <v>0.79491711377206731</v>
      </c>
      <c r="CG738">
        <f>AH738/Z738</f>
        <v>222.49374398460057</v>
      </c>
      <c r="CH738" s="11">
        <f>BB738/BE738</f>
        <v>0.30112653779795073</v>
      </c>
      <c r="CI738" s="14">
        <f>AY738/V738</f>
        <v>7393.0035980111606</v>
      </c>
      <c r="CJ738" s="14">
        <f>AV738/M738</f>
        <v>7048.4375</v>
      </c>
      <c r="CK738" s="17">
        <f>N738/V738</f>
        <v>39.590061233052865</v>
      </c>
      <c r="CL738" s="17">
        <f>(AL738+AN738)/N738</f>
        <v>6.389938935737133</v>
      </c>
      <c r="CM738" s="14">
        <f>AP738/AC738</f>
        <v>5</v>
      </c>
    </row>
    <row r="739" spans="1:91" hidden="1" x14ac:dyDescent="0.2">
      <c r="A739">
        <v>130</v>
      </c>
      <c r="B739" s="2">
        <v>44805</v>
      </c>
      <c r="C739" s="3" t="s">
        <v>41</v>
      </c>
      <c r="D739" t="s">
        <v>42</v>
      </c>
      <c r="E739" s="3" t="s">
        <v>37</v>
      </c>
      <c r="F739" t="s">
        <v>38</v>
      </c>
      <c r="G739" t="str">
        <f>CONCATENATE(C739,E739)</f>
        <v>SEALAX</v>
      </c>
      <c r="H739" t="s">
        <v>31</v>
      </c>
      <c r="I739">
        <f>U739/M739</f>
        <v>157.09375</v>
      </c>
      <c r="J739" t="str">
        <f>_xlfn.CONCAT(C739,E739,H739)</f>
        <v>SEALAX737-800</v>
      </c>
      <c r="K739" s="4">
        <v>954</v>
      </c>
      <c r="L739" s="4">
        <f>N739/M739</f>
        <v>130.625</v>
      </c>
      <c r="M739" s="4">
        <v>32</v>
      </c>
      <c r="N739" s="4">
        <v>4180</v>
      </c>
      <c r="O739" s="4">
        <f>P739/M739</f>
        <v>20.6875</v>
      </c>
      <c r="P739" s="4">
        <v>662</v>
      </c>
      <c r="Q739" s="4">
        <v>1126</v>
      </c>
      <c r="R739" s="4">
        <v>2392</v>
      </c>
      <c r="S739" s="4">
        <f>U739*K739</f>
        <v>4795758</v>
      </c>
      <c r="T739" s="7">
        <f>N739/U739</f>
        <v>0.83150984682713347</v>
      </c>
      <c r="U739" s="4">
        <v>5027</v>
      </c>
      <c r="V739" s="4">
        <v>84.648876404494374</v>
      </c>
      <c r="W739" s="7">
        <f>P739/X739</f>
        <v>1</v>
      </c>
      <c r="X739" s="4">
        <v>662</v>
      </c>
      <c r="Y739" s="7">
        <f>Q739/Z739</f>
        <v>0.8936507936507937</v>
      </c>
      <c r="Z739" s="4">
        <v>1260</v>
      </c>
      <c r="AA739" s="7">
        <f>R739/AB739</f>
        <v>0.77012234385061173</v>
      </c>
      <c r="AB739" s="4">
        <v>3106</v>
      </c>
      <c r="AC739" s="4">
        <v>14924</v>
      </c>
      <c r="AD739" s="4">
        <f>AP739/AC739</f>
        <v>4.9998659876708658</v>
      </c>
      <c r="AE739" s="7">
        <f>AF739/(AF739+AH739+AJ739+AL739+AN739+AP739)</f>
        <v>0.22400027091618047</v>
      </c>
      <c r="AF739" s="4">
        <v>231511</v>
      </c>
      <c r="AG739" s="7">
        <f>AH739/(AF739+AH739+AJ739+AL739+AN739+AP739)</f>
        <v>0.23012878194150146</v>
      </c>
      <c r="AH739" s="4">
        <v>237845</v>
      </c>
      <c r="AI739" s="7">
        <f>AJ739/(AF739+AH739+AJ739+AL739+AN739+AP739)</f>
        <v>0.45052683521523323</v>
      </c>
      <c r="AJ739" s="4">
        <v>465633</v>
      </c>
      <c r="AK739" s="7">
        <f>AL739/(AF739+AH739+AJ739+AL739+AN739+AP739)</f>
        <v>1.3889292037966967E-2</v>
      </c>
      <c r="AL739" s="4">
        <v>14355</v>
      </c>
      <c r="AM739" s="7">
        <f>AN739/(AF739+AH739+AJ739+AL739+AN739+AP739)</f>
        <v>9.2575929097365346E-3</v>
      </c>
      <c r="AN739" s="4">
        <v>9568</v>
      </c>
      <c r="AO739" s="7">
        <f>AP739/(AF739+AH739+AJ739+AL739+AN739+AP739)</f>
        <v>7.2197226979381343E-2</v>
      </c>
      <c r="AP739" s="4">
        <v>74618</v>
      </c>
      <c r="AQ739" s="6">
        <f>AO739+AM739+AK739+AI739+AG739+AE739</f>
        <v>1</v>
      </c>
      <c r="AR739" s="4">
        <v>311723</v>
      </c>
      <c r="AS739" s="4">
        <f>AR739/M739</f>
        <v>9741.34375</v>
      </c>
      <c r="AT739" s="4">
        <f>AR739/V739</f>
        <v>3682.5414965986397</v>
      </c>
      <c r="AU739" s="7">
        <f>AR739/(AR739+AV739+AY739+BB739)</f>
        <v>0.32563714977263492</v>
      </c>
      <c r="AV739" s="4">
        <v>165045</v>
      </c>
      <c r="AW739" s="4">
        <f>AV739/M739</f>
        <v>5157.65625</v>
      </c>
      <c r="AX739" s="7">
        <f>AV739/(AR739+AV739+AY739+BB739)</f>
        <v>0.1724119920064433</v>
      </c>
      <c r="AY739" s="4">
        <v>277183</v>
      </c>
      <c r="AZ739" s="4">
        <f>AY739/M739</f>
        <v>8661.96875</v>
      </c>
      <c r="BA739" s="7">
        <f>AY739/(AR739+AV739+AY739+BB739)</f>
        <v>0.28955541325288242</v>
      </c>
      <c r="BB739" s="4">
        <v>203320</v>
      </c>
      <c r="BC739" s="11">
        <f>BB739/(AR739+AV739+AY739+BB739)</f>
        <v>0.21239544496803936</v>
      </c>
      <c r="BD739" s="9">
        <f>BC739+BA739+AX739+AU739</f>
        <v>1</v>
      </c>
      <c r="BE739" s="14">
        <f>(AF739+AH739+AJ739+AL739+AN739+AP739)</f>
        <v>1033530</v>
      </c>
      <c r="BF739" s="14">
        <f t="shared" si="55"/>
        <v>-957271</v>
      </c>
      <c r="BG739" s="13">
        <f>(AF739+AH739+AJ739+AL739+AN739+AP739)-(AR739+AV739+AY739+BB739)</f>
        <v>76259</v>
      </c>
      <c r="BH739" s="13">
        <f t="shared" si="56"/>
        <v>0</v>
      </c>
      <c r="BI739" s="14">
        <f>AF739/W739</f>
        <v>231511</v>
      </c>
      <c r="BJ739" s="14">
        <f>AH739/Y739</f>
        <v>266149.82238010655</v>
      </c>
      <c r="BK739" s="14">
        <f>AJ739/AA739</f>
        <v>604622.11454849492</v>
      </c>
      <c r="BL739" s="14">
        <f>BI739+BJ739+BK739</f>
        <v>1102282.9369286015</v>
      </c>
      <c r="BM739" s="14">
        <f>(AF739/W739)-AF739</f>
        <v>0</v>
      </c>
      <c r="BN739" s="14">
        <f>AH739/Y739-AH739</f>
        <v>28304.822380106547</v>
      </c>
      <c r="BO739" s="14">
        <f>AJ739/AA739-AJ739</f>
        <v>138989.11454849492</v>
      </c>
      <c r="BP739" s="14">
        <f>BG739/S739</f>
        <v>1.5901344479850733E-2</v>
      </c>
      <c r="BQ739" s="14">
        <f>(BG739-CA739)/S739</f>
        <v>1.6991461105631017E-2</v>
      </c>
      <c r="BR739" s="27">
        <f>BQ739-BP739</f>
        <v>1.0901166257802838E-3</v>
      </c>
      <c r="BS739" s="28">
        <f t="shared" si="57"/>
        <v>3987720</v>
      </c>
      <c r="BT739" s="11">
        <f>BS739/S739</f>
        <v>0.83150984682713347</v>
      </c>
      <c r="BU739" s="14">
        <f>(BE739-AP739)*1/BT739-(BE739-AP739)</f>
        <v>194305.85263157892</v>
      </c>
      <c r="BV739" s="14">
        <f t="shared" si="58"/>
        <v>0.21550920626103318</v>
      </c>
      <c r="BW739" s="27">
        <f>(AR739+AV739+AY739+BB739)/S739</f>
        <v>0.19960786178118245</v>
      </c>
      <c r="BX739" s="13">
        <f>(AF739+AH739+AJ739+AL739+AN739)/N739</f>
        <v>229.40478468899522</v>
      </c>
      <c r="BY739" s="26">
        <f>BX739/K739</f>
        <v>0.24046623133018366</v>
      </c>
      <c r="BZ739" s="11">
        <f>AP739/BE739</f>
        <v>7.2197226979381343E-2</v>
      </c>
      <c r="CA739" s="15">
        <f>-(BM739+BN739+BO739)/M739</f>
        <v>-5227.9355290187959</v>
      </c>
      <c r="CB739" s="15">
        <f>BG739-CA739</f>
        <v>81486.935529018796</v>
      </c>
      <c r="CC739" s="18">
        <f t="shared" si="59"/>
        <v>0</v>
      </c>
      <c r="CD739" s="17">
        <f>(AF739/(AF739+AH739+AJ739))/(X739/(X739+Z739+AB739))</f>
        <v>1.8806258828661793</v>
      </c>
      <c r="CE739" s="19">
        <f>(AH739/(AF739+AH739+AJ739))/(Z739/(X739+Z739+AB739))</f>
        <v>1.0151079954136462</v>
      </c>
      <c r="CF739" s="18">
        <f>(AJ739/(AF739+AH739+AJ739))/(AB739/(X739+Z739+AB739))</f>
        <v>0.80617823287874923</v>
      </c>
      <c r="CG739">
        <f>AH739/Z739</f>
        <v>188.76587301587301</v>
      </c>
      <c r="CH739" s="11">
        <f>BB739/BE739</f>
        <v>0.19672384933190135</v>
      </c>
      <c r="CI739" s="14">
        <f>AY739/V739</f>
        <v>3274.5030031524807</v>
      </c>
      <c r="CJ739" s="14">
        <f>AV739/M739</f>
        <v>5157.65625</v>
      </c>
      <c r="CK739" s="17">
        <f>N739/V739</f>
        <v>49.380454620872747</v>
      </c>
      <c r="CL739" s="17">
        <f>(AL739+AN739)/N739</f>
        <v>5.7232057416267939</v>
      </c>
      <c r="CM739" s="14">
        <f>AP739/AC739</f>
        <v>4.9998659876708658</v>
      </c>
    </row>
    <row r="740" spans="1:91" hidden="1" x14ac:dyDescent="0.2">
      <c r="A740">
        <v>46</v>
      </c>
      <c r="B740" s="2">
        <v>44805</v>
      </c>
      <c r="C740" s="3" t="s">
        <v>32</v>
      </c>
      <c r="D740" t="s">
        <v>33</v>
      </c>
      <c r="E740" s="3" t="s">
        <v>43</v>
      </c>
      <c r="F740" t="s">
        <v>38</v>
      </c>
      <c r="G740" t="str">
        <f>CONCATENATE(C740,E740)</f>
        <v>HNLSFO</v>
      </c>
      <c r="H740" t="s">
        <v>35</v>
      </c>
      <c r="I740">
        <f>U740/M740</f>
        <v>178</v>
      </c>
      <c r="J740" t="str">
        <f>_xlfn.CONCAT(C740,E740,H740)</f>
        <v>HNLSFO737-Max 9</v>
      </c>
      <c r="K740" s="4">
        <v>2399</v>
      </c>
      <c r="L740" s="4">
        <f>N740/M740</f>
        <v>168.16666666666666</v>
      </c>
      <c r="M740" s="4">
        <v>6</v>
      </c>
      <c r="N740" s="4">
        <v>1009</v>
      </c>
      <c r="O740" s="4">
        <f>P740/M740</f>
        <v>23</v>
      </c>
      <c r="P740" s="4">
        <v>138</v>
      </c>
      <c r="Q740" s="4">
        <v>240</v>
      </c>
      <c r="R740" s="4">
        <v>631</v>
      </c>
      <c r="S740" s="4">
        <f>U740*K740</f>
        <v>2562132</v>
      </c>
      <c r="T740" s="7">
        <f>N740/U740</f>
        <v>0.94475655430711614</v>
      </c>
      <c r="U740" s="4">
        <v>1068</v>
      </c>
      <c r="V740" s="4">
        <v>30.116779089376053</v>
      </c>
      <c r="W740" s="7">
        <f>P740/X740</f>
        <v>1</v>
      </c>
      <c r="X740" s="4">
        <v>138</v>
      </c>
      <c r="Y740" s="7">
        <f>Q740/Z740</f>
        <v>0.93023255813953487</v>
      </c>
      <c r="Z740" s="4">
        <v>258</v>
      </c>
      <c r="AA740" s="7">
        <f>R740/AB740</f>
        <v>0.93898809523809523</v>
      </c>
      <c r="AB740" s="4">
        <v>672</v>
      </c>
      <c r="AC740" s="4">
        <v>126</v>
      </c>
      <c r="AD740" s="4">
        <f>AP740/AC740</f>
        <v>5</v>
      </c>
      <c r="AE740" s="7">
        <f>AF740/(AF740+AH740+AJ740+AL740+AN740+AP740)</f>
        <v>0.22566949303875025</v>
      </c>
      <c r="AF740" s="4">
        <v>73297</v>
      </c>
      <c r="AG740" s="7">
        <f>AH740/(AF740+AH740+AJ740+AL740+AN740+AP740)</f>
        <v>0.22699339281645822</v>
      </c>
      <c r="AH740" s="4">
        <v>73727</v>
      </c>
      <c r="AI740" s="7">
        <f>AJ740/(AF740+AH740+AJ740+AL740+AN740+AP740)</f>
        <v>0.52987395242581548</v>
      </c>
      <c r="AJ740" s="4">
        <v>172102</v>
      </c>
      <c r="AK740" s="7">
        <f>AL740/(AF740+AH740+AJ740+AL740+AN740+AP740)</f>
        <v>1.1638002697060942E-2</v>
      </c>
      <c r="AL740" s="4">
        <v>3780</v>
      </c>
      <c r="AM740" s="7">
        <f>AN740/(AF740+AH740+AJ740+AL740+AN740+AP740)</f>
        <v>3.8854919057383359E-3</v>
      </c>
      <c r="AN740" s="4">
        <v>1262</v>
      </c>
      <c r="AO740" s="7">
        <f>AP740/(AF740+AH740+AJ740+AL740+AN740+AP740)</f>
        <v>1.9396671161768238E-3</v>
      </c>
      <c r="AP740" s="4">
        <v>630</v>
      </c>
      <c r="AQ740" s="6">
        <f>AO740+AM740+AK740+AI740+AG740+AE740</f>
        <v>1</v>
      </c>
      <c r="AR740" s="4">
        <v>102236</v>
      </c>
      <c r="AS740" s="4">
        <f>AR740/M740</f>
        <v>17039.333333333332</v>
      </c>
      <c r="AT740" s="4">
        <f>AR740/V740</f>
        <v>3394.6525190027578</v>
      </c>
      <c r="AU740" s="7">
        <f>AR740/(AR740+AV740+AY740+BB740)</f>
        <v>0.34683783068603569</v>
      </c>
      <c r="AV740" s="4">
        <v>31437</v>
      </c>
      <c r="AW740" s="4">
        <f>AV740/M740</f>
        <v>5239.5</v>
      </c>
      <c r="AX740" s="7">
        <f>AV740/(AR740+AV740+AY740+BB740)</f>
        <v>0.10665069919868642</v>
      </c>
      <c r="AY740" s="4">
        <v>88756</v>
      </c>
      <c r="AZ740" s="4">
        <f>AY740/M740</f>
        <v>14792.666666666666</v>
      </c>
      <c r="BA740" s="7">
        <f>AY740/(AR740+AV740+AY740+BB740)</f>
        <v>0.30110664052163411</v>
      </c>
      <c r="BB740" s="4">
        <v>72337</v>
      </c>
      <c r="BC740" s="11">
        <f>BB740/(AR740+AV740+AY740+BB740)</f>
        <v>0.24540482959364376</v>
      </c>
      <c r="BD740" s="9">
        <f>BC740+BA740+AX740+AU740</f>
        <v>1</v>
      </c>
      <c r="BE740" s="14">
        <f>(AF740+AH740+AJ740+AL740+AN740+AP740)</f>
        <v>324798</v>
      </c>
      <c r="BF740" s="14">
        <f t="shared" si="55"/>
        <v>-294766</v>
      </c>
      <c r="BG740" s="13">
        <f>(AF740+AH740+AJ740+AL740+AN740+AP740)-(AR740+AV740+AY740+BB740)</f>
        <v>30032</v>
      </c>
      <c r="BH740" s="13">
        <f t="shared" si="56"/>
        <v>0</v>
      </c>
      <c r="BI740" s="14">
        <f>AF740/W740</f>
        <v>73297</v>
      </c>
      <c r="BJ740" s="14">
        <f>AH740/Y740</f>
        <v>79256.524999999994</v>
      </c>
      <c r="BK740" s="14">
        <f>AJ740/AA740</f>
        <v>183284.53882725831</v>
      </c>
      <c r="BL740" s="14">
        <f>BI740+BJ740+BK740</f>
        <v>335838.0638272583</v>
      </c>
      <c r="BM740" s="14">
        <f>(AF740/W740)-AF740</f>
        <v>0</v>
      </c>
      <c r="BN740" s="14">
        <f>AH740/Y740-AH740</f>
        <v>5529.5249999999942</v>
      </c>
      <c r="BO740" s="14">
        <f>AJ740/AA740-AJ740</f>
        <v>11182.538827258308</v>
      </c>
      <c r="BP740" s="14">
        <f>BG740/S740</f>
        <v>1.1721488198110011E-2</v>
      </c>
      <c r="BQ740" s="14">
        <f>(BG740-CA740)/S740</f>
        <v>1.2808607820053657E-2</v>
      </c>
      <c r="BR740" s="27">
        <f>BQ740-BP740</f>
        <v>1.0871196219436451E-3</v>
      </c>
      <c r="BS740" s="28">
        <f t="shared" si="57"/>
        <v>2420591</v>
      </c>
      <c r="BT740" s="11">
        <f>BS740/S740</f>
        <v>0.94475655430711614</v>
      </c>
      <c r="BU740" s="14">
        <f>(BE740-AP740)*1/BT740-(BE740-AP740)</f>
        <v>18955.31417244795</v>
      </c>
      <c r="BV740" s="14">
        <f t="shared" si="58"/>
        <v>0.12676864423847015</v>
      </c>
      <c r="BW740" s="27">
        <f>(AR740+AV740+AY740+BB740)/S740</f>
        <v>0.11504715604036014</v>
      </c>
      <c r="BX740" s="13">
        <f>(AF740+AH740+AJ740+AL740+AN740)/N740</f>
        <v>321.27651139742318</v>
      </c>
      <c r="BY740" s="26">
        <f>BX740/K740</f>
        <v>0.13392101350455321</v>
      </c>
      <c r="BZ740" s="11">
        <f>AP740/BE740</f>
        <v>1.9396671161768238E-3</v>
      </c>
      <c r="CA740" s="15">
        <f>-(BM740+BN740+BO740)/M740</f>
        <v>-2785.343971209717</v>
      </c>
      <c r="CB740" s="15">
        <f>BG740-CA740</f>
        <v>32817.343971209717</v>
      </c>
      <c r="CC740" s="18">
        <f t="shared" si="59"/>
        <v>0</v>
      </c>
      <c r="CD740" s="17">
        <f>(AF740/(AF740+AH740+AJ740))/(X740/(X740+Z740+AB740))</f>
        <v>1.7775268811637437</v>
      </c>
      <c r="CE740" s="19">
        <f>(AH740/(AF740+AH740+AJ740))/(Z740/(X740+Z740+AB740))</f>
        <v>0.95634792643687139</v>
      </c>
      <c r="CF740" s="18">
        <f>(AJ740/(AF740+AH740+AJ740))/(AB740/(X740+Z740+AB740))</f>
        <v>0.85708857943257521</v>
      </c>
      <c r="CG740">
        <f>AH740/Z740</f>
        <v>285.76356589147287</v>
      </c>
      <c r="CH740" s="11">
        <f>BB740/BE740</f>
        <v>0.22271380981409983</v>
      </c>
      <c r="CI740" s="14">
        <f>AY740/V740</f>
        <v>2947.0614947436202</v>
      </c>
      <c r="CJ740" s="14">
        <f>AV740/M740</f>
        <v>5239.5</v>
      </c>
      <c r="CK740" s="17">
        <f>N740/V740</f>
        <v>33.502918655598641</v>
      </c>
      <c r="CL740" s="17">
        <f>(AL740+AN740)/N740</f>
        <v>4.9970267591674924</v>
      </c>
      <c r="CM740" s="14">
        <f>AP740/AC740</f>
        <v>5</v>
      </c>
    </row>
    <row r="741" spans="1:91" x14ac:dyDescent="0.2">
      <c r="A741">
        <v>829</v>
      </c>
      <c r="B741" s="2">
        <v>45200</v>
      </c>
      <c r="C741" s="3" t="s">
        <v>44</v>
      </c>
      <c r="D741" t="s">
        <v>45</v>
      </c>
      <c r="E741" s="3" t="s">
        <v>43</v>
      </c>
      <c r="F741" t="s">
        <v>38</v>
      </c>
      <c r="G741" t="str">
        <f>CONCATENATE(C741,E741)</f>
        <v>BOISFO</v>
      </c>
      <c r="H741" t="s">
        <v>40</v>
      </c>
      <c r="I741">
        <f>U741/M741</f>
        <v>73.897959183673464</v>
      </c>
      <c r="J741" t="str">
        <f>_xlfn.CONCAT(C741,E741,H741)</f>
        <v>BOISFOE175</v>
      </c>
      <c r="K741" s="4">
        <v>522</v>
      </c>
      <c r="L741" s="4">
        <f>N741/M741</f>
        <v>59.653061224489797</v>
      </c>
      <c r="M741" s="4">
        <v>49</v>
      </c>
      <c r="N741" s="4">
        <v>2923</v>
      </c>
      <c r="O741" s="4">
        <f>P741/M741</f>
        <v>9.4285714285714288</v>
      </c>
      <c r="P741" s="4">
        <v>462</v>
      </c>
      <c r="Q741" s="4">
        <v>882</v>
      </c>
      <c r="R741" s="4">
        <v>1580</v>
      </c>
      <c r="S741" s="4">
        <f>U741*K741</f>
        <v>1890162</v>
      </c>
      <c r="T741" s="7">
        <f>N741/U741</f>
        <v>0.80723557028445181</v>
      </c>
      <c r="U741" s="4">
        <v>3621</v>
      </c>
      <c r="V741" s="4">
        <v>88.572343126586873</v>
      </c>
      <c r="W741" s="7">
        <f>P741/X741</f>
        <v>0.94285714285714284</v>
      </c>
      <c r="X741" s="4">
        <v>490</v>
      </c>
      <c r="Y741" s="7">
        <f>Q741/Z741</f>
        <v>1</v>
      </c>
      <c r="Z741" s="4">
        <v>882</v>
      </c>
      <c r="AA741" s="7">
        <f>R741/AB741</f>
        <v>0.70253445975989326</v>
      </c>
      <c r="AB741" s="4">
        <v>2249</v>
      </c>
      <c r="AC741" s="4">
        <v>361</v>
      </c>
      <c r="AD741" s="4">
        <f>AP741/AC741</f>
        <v>5.9972299168975072</v>
      </c>
      <c r="AE741" s="7">
        <f>AF741/(AF741+AH741+AJ741+AL741+AN741+AP741)</f>
        <v>0.25090998543254578</v>
      </c>
      <c r="AF741" s="4">
        <v>130558</v>
      </c>
      <c r="AG741" s="7">
        <f>AH741/(AF741+AH741+AJ741+AL741+AN741+AP741)</f>
        <v>0.2851934703980874</v>
      </c>
      <c r="AH741" s="4">
        <v>148397</v>
      </c>
      <c r="AI741" s="7">
        <f>AJ741/(AF741+AH741+AJ741+AL741+AN741+AP741)</f>
        <v>0.42026721092828123</v>
      </c>
      <c r="AJ741" s="4">
        <v>218681</v>
      </c>
      <c r="AK741" s="7">
        <f>AL741/(AF741+AH741+AJ741+AL741+AN741+AP741)</f>
        <v>2.12554147496435E-2</v>
      </c>
      <c r="AL741" s="4">
        <v>11060</v>
      </c>
      <c r="AM741" s="7">
        <f>AN741/(AF741+AH741+AJ741+AL741+AN741+AP741)</f>
        <v>1.8213161445060709E-2</v>
      </c>
      <c r="AN741" s="4">
        <v>9477</v>
      </c>
      <c r="AO741" s="7">
        <f>AP741/(AF741+AH741+AJ741+AL741+AN741+AP741)</f>
        <v>4.1607570463813902E-3</v>
      </c>
      <c r="AP741" s="4">
        <v>2165</v>
      </c>
      <c r="AQ741" s="6">
        <f>AO741+AM741+AK741+AI741+AG741+AE741</f>
        <v>1</v>
      </c>
      <c r="AR741" s="4">
        <v>221096</v>
      </c>
      <c r="AS741" s="4">
        <f>AR741/M741</f>
        <v>4512.1632653061224</v>
      </c>
      <c r="AT741" s="4">
        <f>AR741/V741</f>
        <v>2496.2193862706263</v>
      </c>
      <c r="AU741" s="7">
        <f>AR741/(AR741+AV741+AY741+BB741)</f>
        <v>0.3484427746065567</v>
      </c>
      <c r="AV741" s="4">
        <v>160129</v>
      </c>
      <c r="AW741" s="4">
        <f>AV741/M741</f>
        <v>3267.9387755102039</v>
      </c>
      <c r="AX741" s="7">
        <f>AV741/(AR741+AV741+AY741+BB741)</f>
        <v>0.25236002937625879</v>
      </c>
      <c r="AY741" s="4">
        <v>122590</v>
      </c>
      <c r="AZ741" s="4">
        <f>AY741/M741</f>
        <v>2501.8367346938776</v>
      </c>
      <c r="BA741" s="7">
        <f>AY741/(AR741+AV741+AY741+BB741)</f>
        <v>0.19319933304545439</v>
      </c>
      <c r="BB741" s="4">
        <v>130711</v>
      </c>
      <c r="BC741" s="11">
        <f>BB741/(AR741+AV741+AY741+BB741)</f>
        <v>0.20599786297173009</v>
      </c>
      <c r="BD741" s="9">
        <f>BC741+BA741+AX741+AU741</f>
        <v>1</v>
      </c>
      <c r="BE741" s="14">
        <f>(AF741+AH741+AJ741+AL741+AN741+AP741)</f>
        <v>520338</v>
      </c>
      <c r="BF741" s="14">
        <f t="shared" si="55"/>
        <v>-634526</v>
      </c>
      <c r="BG741" s="13">
        <f>(AF741+AH741+AJ741+AL741+AN741+AP741)-(AR741+AV741+AY741+BB741)</f>
        <v>-114188</v>
      </c>
      <c r="BH741" s="13">
        <f t="shared" si="56"/>
        <v>1</v>
      </c>
      <c r="BI741" s="14">
        <f>AF741/W741</f>
        <v>138470.60606060605</v>
      </c>
      <c r="BJ741" s="14">
        <f>AH741/Y741</f>
        <v>148397</v>
      </c>
      <c r="BK741" s="14">
        <f>AJ741/AA741</f>
        <v>311274.41075949371</v>
      </c>
      <c r="BL741" s="14">
        <f>BI741+BJ741+BK741</f>
        <v>598142.01682009979</v>
      </c>
      <c r="BM741" s="14">
        <f>(AF741/W741)-AF741</f>
        <v>7912.6060606060491</v>
      </c>
      <c r="BN741" s="14">
        <f>AH741/Y741-AH741</f>
        <v>0</v>
      </c>
      <c r="BO741" s="14">
        <f>AJ741/AA741-AJ741</f>
        <v>92593.410759493709</v>
      </c>
      <c r="BP741" s="14">
        <f>BG741/S741</f>
        <v>-6.0411753066668357E-2</v>
      </c>
      <c r="BQ741" s="14">
        <f>(BG741-CA741)/S741</f>
        <v>-5.9326585128465073E-2</v>
      </c>
      <c r="BR741" s="27">
        <f>BQ741-BP741</f>
        <v>1.0851679382032839E-3</v>
      </c>
      <c r="BS741" s="28">
        <f t="shared" si="57"/>
        <v>1525806</v>
      </c>
      <c r="BT741" s="11">
        <f>BS741/S741</f>
        <v>0.80723557028445181</v>
      </c>
      <c r="BU741" s="14">
        <f>(BE741-AP741)*1/BT741-(BE741-AP741)</f>
        <v>123737.5141977421</v>
      </c>
      <c r="BV741" s="14">
        <f t="shared" si="58"/>
        <v>0.27528751503839355</v>
      </c>
      <c r="BW741" s="27">
        <f>(AR741+AV741+AY741+BB741)/S741</f>
        <v>0.3356992681050619</v>
      </c>
      <c r="BX741" s="13">
        <f>(AF741+AH741+AJ741+AL741+AN741)/N741</f>
        <v>177.27437564146425</v>
      </c>
      <c r="BY741" s="26">
        <f>BX741/K741</f>
        <v>0.33960608360433764</v>
      </c>
      <c r="BZ741" s="11">
        <f>AP741/BE741</f>
        <v>4.1607570463813902E-3</v>
      </c>
      <c r="CA741" s="15">
        <f>-(BM741+BN741+BO741)/M741</f>
        <v>-2051.1432004101989</v>
      </c>
      <c r="CB741" s="15">
        <f>BG741-CA741</f>
        <v>-112136.8567995898</v>
      </c>
      <c r="CC741" s="18">
        <f t="shared" si="59"/>
        <v>1</v>
      </c>
      <c r="CD741" s="17">
        <f>(AF741/(AF741+AH741+AJ741))/(X741/(X741+Z741+AB741))</f>
        <v>1.9387604102400231</v>
      </c>
      <c r="CE741" s="19">
        <f>(AH741/(AF741+AH741+AJ741))/(Z741/(X741+Z741+AB741))</f>
        <v>1.2242589015286041</v>
      </c>
      <c r="CF741" s="18">
        <f>(AJ741/(AF741+AH741+AJ741))/(AB741/(X741+Z741+AB741))</f>
        <v>0.70751936319882602</v>
      </c>
      <c r="CG741">
        <f>AH741/Z741</f>
        <v>168.25056689342404</v>
      </c>
      <c r="CH741" s="11">
        <f>BB741/BE741</f>
        <v>0.25120402507600831</v>
      </c>
      <c r="CI741" s="14">
        <f>AY741/V741</f>
        <v>1384.066353814253</v>
      </c>
      <c r="CJ741" s="14">
        <f>AV741/M741</f>
        <v>3267.9387755102039</v>
      </c>
      <c r="CK741" s="17">
        <f>N741/V741</f>
        <v>33.001272144539207</v>
      </c>
      <c r="CL741" s="17">
        <f>(AL741+AN741)/N741</f>
        <v>7.0260006842285323</v>
      </c>
      <c r="CM741" s="14">
        <f>AP741/AC741</f>
        <v>5.9972299168975072</v>
      </c>
    </row>
    <row r="742" spans="1:91" hidden="1" x14ac:dyDescent="0.2">
      <c r="A742">
        <v>1191</v>
      </c>
      <c r="B742" s="2">
        <v>45231</v>
      </c>
      <c r="C742" s="3" t="s">
        <v>43</v>
      </c>
      <c r="D742" t="s">
        <v>38</v>
      </c>
      <c r="E742" s="3" t="s">
        <v>37</v>
      </c>
      <c r="F742" t="s">
        <v>38</v>
      </c>
      <c r="G742" t="str">
        <f>CONCATENATE(C742,E742)</f>
        <v>SFOLAX</v>
      </c>
      <c r="H742" t="s">
        <v>47</v>
      </c>
      <c r="I742">
        <f>U742/M742</f>
        <v>157.23255813953489</v>
      </c>
      <c r="J742" t="str">
        <f>_xlfn.CONCAT(C742,E742,H742)</f>
        <v>SFOLAXA320</v>
      </c>
      <c r="K742" s="4">
        <v>337</v>
      </c>
      <c r="L742" s="4">
        <f>N742/M742</f>
        <v>135.34883720930233</v>
      </c>
      <c r="M742" s="4">
        <v>43</v>
      </c>
      <c r="N742" s="4">
        <v>5820</v>
      </c>
      <c r="O742" s="4">
        <f>P742/M742</f>
        <v>19.88372093023256</v>
      </c>
      <c r="P742" s="4">
        <v>855</v>
      </c>
      <c r="Q742" s="4">
        <v>1314</v>
      </c>
      <c r="R742" s="4">
        <v>3651</v>
      </c>
      <c r="S742" s="4">
        <f>U742*K742</f>
        <v>2278457</v>
      </c>
      <c r="T742" s="7">
        <f>N742/U742</f>
        <v>0.86081940541340041</v>
      </c>
      <c r="U742" s="4">
        <v>6761</v>
      </c>
      <c r="V742" s="4">
        <v>60.197470037137073</v>
      </c>
      <c r="W742" s="7">
        <f>P742/X742</f>
        <v>1</v>
      </c>
      <c r="X742" s="4">
        <v>855</v>
      </c>
      <c r="Y742" s="7">
        <f>Q742/Z742</f>
        <v>0.83059418457648548</v>
      </c>
      <c r="Z742" s="4">
        <v>1582</v>
      </c>
      <c r="AA742" s="7">
        <f>R742/AB742</f>
        <v>0.84435707678075855</v>
      </c>
      <c r="AB742" s="4">
        <v>4324</v>
      </c>
      <c r="AC742" s="4">
        <v>2355</v>
      </c>
      <c r="AD742" s="4">
        <f>AP742/AC742</f>
        <v>5.9995753715498941</v>
      </c>
      <c r="AE742" s="7">
        <f>AF742/(AF742+AH742+AJ742+AL742+AN742+AP742)</f>
        <v>0.24065967652089895</v>
      </c>
      <c r="AF742" s="4">
        <v>195278</v>
      </c>
      <c r="AG742" s="7">
        <f>AH742/(AF742+AH742+AJ742+AL742+AN742+AP742)</f>
        <v>0.20258482576396181</v>
      </c>
      <c r="AH742" s="4">
        <v>164383</v>
      </c>
      <c r="AI742" s="7">
        <f>AJ742/(AF742+AH742+AJ742+AL742+AN742+AP742)</f>
        <v>0.48536037701435003</v>
      </c>
      <c r="AJ742" s="4">
        <v>393835</v>
      </c>
      <c r="AK742" s="7">
        <f>AL742/(AF742+AH742+AJ742+AL742+AN742+AP742)</f>
        <v>3.1487698230773402E-2</v>
      </c>
      <c r="AL742" s="4">
        <v>25550</v>
      </c>
      <c r="AM742" s="7">
        <f>AN742/(AF742+AH742+AJ742+AL742+AN742+AP742)</f>
        <v>2.2494910207683246E-2</v>
      </c>
      <c r="AN742" s="4">
        <v>18253</v>
      </c>
      <c r="AO742" s="7">
        <f>AP742/(AF742+AH742+AJ742+AL742+AN742+AP742)</f>
        <v>1.7412512262332581E-2</v>
      </c>
      <c r="AP742" s="4">
        <v>14129</v>
      </c>
      <c r="AQ742" s="6">
        <f>AO742+AM742+AK742+AI742+AG742+AE742</f>
        <v>0.99999999999999989</v>
      </c>
      <c r="AR742" s="4">
        <v>247548</v>
      </c>
      <c r="AS742" s="4">
        <f>AR742/M742</f>
        <v>5756.9302325581393</v>
      </c>
      <c r="AT742" s="4">
        <f>AR742/V742</f>
        <v>4112.2658451805783</v>
      </c>
      <c r="AU742" s="7">
        <f>AR742/(AR742+AV742+AY742+BB742)</f>
        <v>0.30023613996659837</v>
      </c>
      <c r="AV742" s="4">
        <v>246187</v>
      </c>
      <c r="AW742" s="4">
        <f>AV742/M742</f>
        <v>5725.2790697674418</v>
      </c>
      <c r="AX742" s="7">
        <f>AV742/(AR742+AV742+AY742+BB742)</f>
        <v>0.29858546459659119</v>
      </c>
      <c r="AY742" s="4">
        <v>143597</v>
      </c>
      <c r="AZ742" s="4">
        <f>AY742/M742</f>
        <v>3339.4651162790697</v>
      </c>
      <c r="BA742" s="7">
        <f>AY742/(AR742+AV742+AY742+BB742)</f>
        <v>0.1741601991968573</v>
      </c>
      <c r="BB742" s="4">
        <v>187179</v>
      </c>
      <c r="BC742" s="11">
        <f>BB742/(AR742+AV742+AY742+BB742)</f>
        <v>0.22701819623995315</v>
      </c>
      <c r="BD742" s="9">
        <f>BC742+BA742+AX742+AU742</f>
        <v>1</v>
      </c>
      <c r="BE742" s="14">
        <f>(AF742+AH742+AJ742+AL742+AN742+AP742)</f>
        <v>811428</v>
      </c>
      <c r="BF742" s="14">
        <f t="shared" si="55"/>
        <v>-824511</v>
      </c>
      <c r="BG742" s="13">
        <f>(AF742+AH742+AJ742+AL742+AN742+AP742)-(AR742+AV742+AY742+BB742)</f>
        <v>-13083</v>
      </c>
      <c r="BH742" s="13">
        <f t="shared" si="56"/>
        <v>1</v>
      </c>
      <c r="BI742" s="14">
        <f>AF742/W742</f>
        <v>195278</v>
      </c>
      <c r="BJ742" s="14">
        <f>AH742/Y742</f>
        <v>197910.12633181125</v>
      </c>
      <c r="BK742" s="14">
        <f>AJ742/AA742</f>
        <v>466431.81046288688</v>
      </c>
      <c r="BL742" s="14">
        <f>BI742+BJ742+BK742</f>
        <v>859619.93679469812</v>
      </c>
      <c r="BM742" s="14">
        <f>(AF742/W742)-AF742</f>
        <v>0</v>
      </c>
      <c r="BN742" s="14">
        <f>AH742/Y742-AH742</f>
        <v>33527.126331811247</v>
      </c>
      <c r="BO742" s="14">
        <f>AJ742/AA742-AJ742</f>
        <v>72596.810462886875</v>
      </c>
      <c r="BP742" s="14">
        <f>BG742/S742</f>
        <v>-5.7420438480954433E-3</v>
      </c>
      <c r="BQ742" s="14">
        <f>(BG742-CA742)/S742</f>
        <v>-4.6588552998326239E-3</v>
      </c>
      <c r="BR742" s="27">
        <f>BQ742-BP742</f>
        <v>1.0831885482628194E-3</v>
      </c>
      <c r="BS742" s="28">
        <f t="shared" si="57"/>
        <v>1961340</v>
      </c>
      <c r="BT742" s="11">
        <f>BS742/S742</f>
        <v>0.86081940541340041</v>
      </c>
      <c r="BU742" s="14">
        <f>(BE742-AP742)*1/BT742-(BE742-AP742)</f>
        <v>128910.37096219929</v>
      </c>
      <c r="BV742" s="14">
        <f t="shared" si="58"/>
        <v>0.35613048655296103</v>
      </c>
      <c r="BW742" s="27">
        <f>(AR742+AV742+AY742+BB742)/S742</f>
        <v>0.36187253040105649</v>
      </c>
      <c r="BX742" s="13">
        <f>(AF742+AH742+AJ742+AL742+AN742)/N742</f>
        <v>136.99295532646047</v>
      </c>
      <c r="BY742" s="26">
        <f>BX742/K742</f>
        <v>0.4065072858351943</v>
      </c>
      <c r="BZ742" s="11">
        <f>AP742/BE742</f>
        <v>1.7412512262332581E-2</v>
      </c>
      <c r="CA742" s="15">
        <f>-(BM742+BN742+BO742)/M742</f>
        <v>-2467.9985301092588</v>
      </c>
      <c r="CB742" s="15">
        <f>BG742-CA742</f>
        <v>-10615.001469890742</v>
      </c>
      <c r="CC742" s="18">
        <f t="shared" si="59"/>
        <v>1</v>
      </c>
      <c r="CD742" s="17">
        <f>(AF742/(AF742+AH742+AJ742))/(X742/(X742+Z742+AB742))</f>
        <v>2.0493549661718751</v>
      </c>
      <c r="CE742" s="19">
        <f>(AH742/(AF742+AH742+AJ742))/(Z742/(X742+Z742+AB742))</f>
        <v>0.93235307539133527</v>
      </c>
      <c r="CF742" s="18">
        <f>(AJ742/(AF742+AH742+AJ742))/(AB742/(X742+Z742+AB742))</f>
        <v>0.8172569238330144</v>
      </c>
      <c r="CG742">
        <f>AH742/Z742</f>
        <v>103.90834386852086</v>
      </c>
      <c r="CH742" s="11">
        <f>BB742/BE742</f>
        <v>0.23067850752007571</v>
      </c>
      <c r="CI742" s="14">
        <f>AY742/V742</f>
        <v>2385.4324760062509</v>
      </c>
      <c r="CJ742" s="14">
        <f>AV742/M742</f>
        <v>5725.2790697674418</v>
      </c>
      <c r="CK742" s="17">
        <f>N742/V742</f>
        <v>96.681804009529316</v>
      </c>
      <c r="CL742" s="17">
        <f>(AL742+AN742)/N742</f>
        <v>7.5262886597938143</v>
      </c>
      <c r="CM742" s="14">
        <f>AP742/AC742</f>
        <v>5.9995753715498941</v>
      </c>
    </row>
    <row r="743" spans="1:91" hidden="1" x14ac:dyDescent="0.2">
      <c r="A743">
        <v>1107</v>
      </c>
      <c r="B743" s="2">
        <v>45231</v>
      </c>
      <c r="C743" s="3" t="s">
        <v>37</v>
      </c>
      <c r="D743" t="s">
        <v>38</v>
      </c>
      <c r="E743" s="3" t="s">
        <v>43</v>
      </c>
      <c r="F743" t="s">
        <v>38</v>
      </c>
      <c r="G743" t="str">
        <f>CONCATENATE(C743,E743)</f>
        <v>LAXSFO</v>
      </c>
      <c r="H743" t="s">
        <v>30</v>
      </c>
      <c r="I743">
        <f>U743/M743</f>
        <v>140.91176470588235</v>
      </c>
      <c r="J743" t="str">
        <f>_xlfn.CONCAT(C743,E743,H743)</f>
        <v>LAXSFO737-700</v>
      </c>
      <c r="K743" s="4">
        <v>337</v>
      </c>
      <c r="L743" s="4">
        <f>N743/M743</f>
        <v>125.76470588235294</v>
      </c>
      <c r="M743" s="4">
        <v>34</v>
      </c>
      <c r="N743" s="4">
        <v>4276</v>
      </c>
      <c r="O743" s="4">
        <f>P743/M743</f>
        <v>16.764705882352942</v>
      </c>
      <c r="P743" s="4">
        <v>570</v>
      </c>
      <c r="Q743" s="4">
        <v>821</v>
      </c>
      <c r="R743" s="4">
        <v>2886</v>
      </c>
      <c r="S743" s="4">
        <f>U743*K743</f>
        <v>1614567</v>
      </c>
      <c r="T743" s="7">
        <f>N743/U743</f>
        <v>0.89250678355249424</v>
      </c>
      <c r="U743" s="4">
        <v>4791</v>
      </c>
      <c r="V743" s="4">
        <v>44.773577544927043</v>
      </c>
      <c r="W743" s="7">
        <f>P743/X743</f>
        <v>1</v>
      </c>
      <c r="X743" s="4">
        <v>570</v>
      </c>
      <c r="Y743" s="7">
        <f>Q743/Z743</f>
        <v>0.79018286814244465</v>
      </c>
      <c r="Z743" s="4">
        <v>1039</v>
      </c>
      <c r="AA743" s="7">
        <f>R743/AB743</f>
        <v>0.90669180018850137</v>
      </c>
      <c r="AB743" s="4">
        <v>3183</v>
      </c>
      <c r="AC743" s="4">
        <v>7198</v>
      </c>
      <c r="AD743" s="4">
        <f>AP743/AC743</f>
        <v>5.9998610725201447</v>
      </c>
      <c r="AE743" s="7">
        <f>AF743/(AF743+AH743+AJ743+AL743+AN743+AP743)</f>
        <v>0.19924761258556697</v>
      </c>
      <c r="AF743" s="4">
        <v>122453</v>
      </c>
      <c r="AG743" s="7">
        <f>AH743/(AF743+AH743+AJ743+AL743+AN743+AP743)</f>
        <v>0.16235231712218323</v>
      </c>
      <c r="AH743" s="4">
        <v>99778</v>
      </c>
      <c r="AI743" s="7">
        <f>AJ743/(AF743+AH743+AJ743+AL743+AN743+AP743)</f>
        <v>0.52118286235898836</v>
      </c>
      <c r="AJ743" s="4">
        <v>320307</v>
      </c>
      <c r="AK743" s="7">
        <f>AL743/(AF743+AH743+AJ743+AL743+AN743+AP743)</f>
        <v>3.2859999642030208E-2</v>
      </c>
      <c r="AL743" s="4">
        <v>20195</v>
      </c>
      <c r="AM743" s="7">
        <f>AN743/(AF743+AH743+AJ743+AL743+AN743+AP743)</f>
        <v>1.408611126026519E-2</v>
      </c>
      <c r="AN743" s="4">
        <v>8657</v>
      </c>
      <c r="AO743" s="7">
        <f>AP743/(AF743+AH743+AJ743+AL743+AN743+AP743)</f>
        <v>7.0271097030966012E-2</v>
      </c>
      <c r="AP743" s="4">
        <v>43187</v>
      </c>
      <c r="AQ743" s="6">
        <f>AO743+AM743+AK743+AI743+AG743+AE743</f>
        <v>1</v>
      </c>
      <c r="AR743" s="4">
        <v>186171</v>
      </c>
      <c r="AS743" s="4">
        <f>AR743/M743</f>
        <v>5475.6176470588234</v>
      </c>
      <c r="AT743" s="4">
        <f>AR743/V743</f>
        <v>4158.0550451477966</v>
      </c>
      <c r="AU743" s="7">
        <f>AR743/(AR743+AV743+AY743+BB743)</f>
        <v>0.29915830542682498</v>
      </c>
      <c r="AV743" s="4">
        <v>196529</v>
      </c>
      <c r="AW743" s="4">
        <f>AV743/M743</f>
        <v>5780.2647058823532</v>
      </c>
      <c r="AX743" s="7">
        <f>AV743/(AR743+AV743+AY743+BB743)</f>
        <v>0.31580258261076366</v>
      </c>
      <c r="AY743" s="4">
        <v>100643</v>
      </c>
      <c r="AZ743" s="4">
        <f>AY743/M743</f>
        <v>2960.0882352941176</v>
      </c>
      <c r="BA743" s="7">
        <f>AY743/(AR743+AV743+AY743+BB743)</f>
        <v>0.16172330455909859</v>
      </c>
      <c r="BB743" s="4">
        <v>138973</v>
      </c>
      <c r="BC743" s="11">
        <f>BB743/(AR743+AV743+AY743+BB743)</f>
        <v>0.22331580740331278</v>
      </c>
      <c r="BD743" s="9">
        <f>BC743+BA743+AX743+AU743</f>
        <v>1</v>
      </c>
      <c r="BE743" s="14">
        <f>(AF743+AH743+AJ743+AL743+AN743+AP743)</f>
        <v>614577</v>
      </c>
      <c r="BF743" s="14">
        <f t="shared" si="55"/>
        <v>-622316</v>
      </c>
      <c r="BG743" s="13">
        <f>(AF743+AH743+AJ743+AL743+AN743+AP743)-(AR743+AV743+AY743+BB743)</f>
        <v>-7739</v>
      </c>
      <c r="BH743" s="13">
        <f t="shared" si="56"/>
        <v>1</v>
      </c>
      <c r="BI743" s="14">
        <f>AF743/W743</f>
        <v>122453</v>
      </c>
      <c r="BJ743" s="14">
        <f>AH743/Y743</f>
        <v>126272.03654080389</v>
      </c>
      <c r="BK743" s="14">
        <f>AJ743/AA743</f>
        <v>353269.98648648651</v>
      </c>
      <c r="BL743" s="14">
        <f>BI743+BJ743+BK743</f>
        <v>601995.02302729036</v>
      </c>
      <c r="BM743" s="14">
        <f>(AF743/W743)-AF743</f>
        <v>0</v>
      </c>
      <c r="BN743" s="14">
        <f>AH743/Y743-AH743</f>
        <v>26494.036540803892</v>
      </c>
      <c r="BO743" s="14">
        <f>AJ743/AA743-AJ743</f>
        <v>32962.986486486509</v>
      </c>
      <c r="BP743" s="14">
        <f>BG743/S743</f>
        <v>-4.7932355857638609E-3</v>
      </c>
      <c r="BQ743" s="14">
        <f>(BG743-CA743)/S743</f>
        <v>-3.7101365434875767E-3</v>
      </c>
      <c r="BR743" s="27">
        <f>BQ743-BP743</f>
        <v>1.0830990422762842E-3</v>
      </c>
      <c r="BS743" s="28">
        <f t="shared" si="57"/>
        <v>1441012</v>
      </c>
      <c r="BT743" s="11">
        <f>BS743/S743</f>
        <v>0.89250678355249424</v>
      </c>
      <c r="BU743" s="14">
        <f>(BE743-AP743)*1/BT743-(BE743-AP743)</f>
        <v>68818.019176800735</v>
      </c>
      <c r="BV743" s="14">
        <f t="shared" si="58"/>
        <v>0.38064508936451691</v>
      </c>
      <c r="BW743" s="27">
        <f>(AR743+AV743+AY743+BB743)/S743</f>
        <v>0.3854383249502808</v>
      </c>
      <c r="BX743" s="13">
        <f>(AF743+AH743+AJ743+AL743+AN743)/N743</f>
        <v>133.62722170252573</v>
      </c>
      <c r="BY743" s="26">
        <f>BX743/K743</f>
        <v>0.39651994570482413</v>
      </c>
      <c r="BZ743" s="11">
        <f>AP743/BE743</f>
        <v>7.0271097030966012E-2</v>
      </c>
      <c r="CA743" s="15">
        <f>-(BM743+BN743+BO743)/M743</f>
        <v>-1748.7359713908941</v>
      </c>
      <c r="CB743" s="15">
        <f>BG743-CA743</f>
        <v>-5990.2640286091064</v>
      </c>
      <c r="CC743" s="18">
        <f t="shared" si="59"/>
        <v>1</v>
      </c>
      <c r="CD743" s="17">
        <f>(AF743/(AF743+AH743+AJ743))/(X743/(X743+Z743+AB743))</f>
        <v>1.8974975380494004</v>
      </c>
      <c r="CE743" s="19">
        <f>(AH743/(AF743+AH743+AJ743))/(Z743/(X743+Z743+AB743))</f>
        <v>0.84821489429226715</v>
      </c>
      <c r="CF743" s="18">
        <f>(AJ743/(AF743+AH743+AJ743))/(AB743/(X743+Z743+AB743))</f>
        <v>0.88882536228155085</v>
      </c>
      <c r="CG743">
        <f>AH743/Z743</f>
        <v>96.032723772858517</v>
      </c>
      <c r="CH743" s="11">
        <f>BB743/BE743</f>
        <v>0.22612788958909949</v>
      </c>
      <c r="CI743" s="14">
        <f>AY743/V743</f>
        <v>2247.8212713516591</v>
      </c>
      <c r="CJ743" s="14">
        <f>AV743/M743</f>
        <v>5780.2647058823532</v>
      </c>
      <c r="CK743" s="17">
        <f>N743/V743</f>
        <v>95.502754849315835</v>
      </c>
      <c r="CL743" s="17">
        <f>(AL743+AN743)/N743</f>
        <v>6.7474275023386339</v>
      </c>
      <c r="CM743" s="14">
        <f>AP743/AC743</f>
        <v>5.9998610725201447</v>
      </c>
    </row>
    <row r="744" spans="1:91" hidden="1" x14ac:dyDescent="0.2">
      <c r="A744">
        <v>924</v>
      </c>
      <c r="B744" s="2">
        <v>45200</v>
      </c>
      <c r="C744" s="3" t="s">
        <v>41</v>
      </c>
      <c r="D744" t="s">
        <v>42</v>
      </c>
      <c r="E744" s="3" t="s">
        <v>29</v>
      </c>
      <c r="F744" t="s">
        <v>28</v>
      </c>
      <c r="G744" t="str">
        <f>CONCATENATE(C744,E744)</f>
        <v>SEAANC</v>
      </c>
      <c r="H744" t="s">
        <v>35</v>
      </c>
      <c r="I744">
        <f>U744/M744</f>
        <v>179.3235294117647</v>
      </c>
      <c r="J744" t="str">
        <f>_xlfn.CONCAT(C744,E744,H744)</f>
        <v>SEAANC737-Max 9</v>
      </c>
      <c r="K744" s="4">
        <v>1448</v>
      </c>
      <c r="L744" s="4">
        <f>N744/M744</f>
        <v>143.6764705882353</v>
      </c>
      <c r="M744" s="4">
        <v>34</v>
      </c>
      <c r="N744" s="4">
        <v>4885</v>
      </c>
      <c r="O744" s="4">
        <f>P744/M744</f>
        <v>19.235294117647058</v>
      </c>
      <c r="P744" s="4">
        <v>654</v>
      </c>
      <c r="Q744" s="4">
        <v>1048</v>
      </c>
      <c r="R744" s="4">
        <v>3184</v>
      </c>
      <c r="S744" s="4">
        <f>U744*K744</f>
        <v>8828456</v>
      </c>
      <c r="T744" s="7">
        <f>N744/U744</f>
        <v>0.80121371166147282</v>
      </c>
      <c r="U744" s="4">
        <v>6097</v>
      </c>
      <c r="V744" s="4">
        <v>125.90677909133055</v>
      </c>
      <c r="W744" s="7">
        <f>P744/X744</f>
        <v>0.82994923857868019</v>
      </c>
      <c r="X744" s="4">
        <v>788</v>
      </c>
      <c r="Y744" s="7">
        <f>Q744/Z744</f>
        <v>0.71147318397827564</v>
      </c>
      <c r="Z744" s="4">
        <v>1473</v>
      </c>
      <c r="AA744" s="7">
        <f>R744/AB744</f>
        <v>0.8300312825860271</v>
      </c>
      <c r="AB744" s="4">
        <v>3836</v>
      </c>
      <c r="AC744" s="4">
        <v>27772</v>
      </c>
      <c r="AD744" s="4">
        <f>AP744/AC744</f>
        <v>5.9998559700417688</v>
      </c>
      <c r="AE744" s="7">
        <f>AF744/(AF744+AH744+AJ744+AL744+AN744+AP744)</f>
        <v>0.19729377838947607</v>
      </c>
      <c r="AF744" s="4">
        <v>302609</v>
      </c>
      <c r="AG744" s="7">
        <f>AH744/(AF744+AH744+AJ744+AL744+AN744+AP744)</f>
        <v>0.17775080046342448</v>
      </c>
      <c r="AH744" s="4">
        <v>272634</v>
      </c>
      <c r="AI744" s="7">
        <f>AJ744/(AF744+AH744+AJ744+AL744+AN744+AP744)</f>
        <v>0.48518873724653622</v>
      </c>
      <c r="AJ744" s="4">
        <v>744182</v>
      </c>
      <c r="AK744" s="7">
        <f>AL744/(AF744+AH744+AJ744+AL744+AN744+AP744)</f>
        <v>1.4524719340669802E-2</v>
      </c>
      <c r="AL744" s="4">
        <v>22278</v>
      </c>
      <c r="AM744" s="7">
        <f>AN744/(AF744+AH744+AJ744+AL744+AN744+AP744)</f>
        <v>1.6604522496102815E-2</v>
      </c>
      <c r="AN744" s="4">
        <v>25468</v>
      </c>
      <c r="AO744" s="7">
        <f>AP744/(AF744+AH744+AJ744+AL744+AN744+AP744)</f>
        <v>0.10863744206379063</v>
      </c>
      <c r="AP744" s="4">
        <v>166628</v>
      </c>
      <c r="AQ744" s="6">
        <f>AO744+AM744+AK744+AI744+AG744+AE744</f>
        <v>1</v>
      </c>
      <c r="AR744" s="4">
        <v>553651</v>
      </c>
      <c r="AS744" s="4">
        <f>AR744/M744</f>
        <v>16283.85294117647</v>
      </c>
      <c r="AT744" s="4">
        <f>AR744/V744</f>
        <v>4397.3088978663445</v>
      </c>
      <c r="AU744" s="7">
        <f>AR744/(AR744+AV744+AY744+BB744)</f>
        <v>0.37749901304283495</v>
      </c>
      <c r="AV744" s="4">
        <v>225281</v>
      </c>
      <c r="AW744" s="4">
        <f>AV744/M744</f>
        <v>6625.911764705882</v>
      </c>
      <c r="AX744" s="7">
        <f>AV744/(AR744+AV744+AY744+BB744)</f>
        <v>0.15360462666427568</v>
      </c>
      <c r="AY744" s="4">
        <v>297981</v>
      </c>
      <c r="AZ744" s="4">
        <f>AY744/M744</f>
        <v>8764.1470588235297</v>
      </c>
      <c r="BA744" s="7">
        <f>AY744/(AR744+AV744+AY744+BB744)</f>
        <v>0.20317408151618438</v>
      </c>
      <c r="BB744" s="4">
        <v>389716</v>
      </c>
      <c r="BC744" s="11">
        <f>BB744/(AR744+AV744+AY744+BB744)</f>
        <v>0.26572227877670496</v>
      </c>
      <c r="BD744" s="9">
        <f>BC744+BA744+AX744+AU744</f>
        <v>1</v>
      </c>
      <c r="BE744" s="14">
        <f>(AF744+AH744+AJ744+AL744+AN744+AP744)</f>
        <v>1533799</v>
      </c>
      <c r="BF744" s="14">
        <f t="shared" si="55"/>
        <v>-1466629</v>
      </c>
      <c r="BG744" s="13">
        <f>(AF744+AH744+AJ744+AL744+AN744+AP744)-(AR744+AV744+AY744+BB744)</f>
        <v>67170</v>
      </c>
      <c r="BH744" s="13">
        <f t="shared" si="56"/>
        <v>0</v>
      </c>
      <c r="BI744" s="14">
        <f>AF744/W744</f>
        <v>364611.45565749233</v>
      </c>
      <c r="BJ744" s="14">
        <f>AH744/Y744</f>
        <v>383196.45229007635</v>
      </c>
      <c r="BK744" s="14">
        <f>AJ744/AA744</f>
        <v>896571.02763819101</v>
      </c>
      <c r="BL744" s="14">
        <f>BI744+BJ744+BK744</f>
        <v>1644378.9355857596</v>
      </c>
      <c r="BM744" s="14">
        <f>(AF744/W744)-AF744</f>
        <v>62002.455657492334</v>
      </c>
      <c r="BN744" s="14">
        <f>AH744/Y744-AH744</f>
        <v>110562.45229007635</v>
      </c>
      <c r="BO744" s="14">
        <f>AJ744/AA744-AJ744</f>
        <v>152389.02763819101</v>
      </c>
      <c r="BP744" s="14">
        <f>BG744/S744</f>
        <v>7.6083519020766488E-3</v>
      </c>
      <c r="BQ744" s="14">
        <f>(BG744-CA744)/S744</f>
        <v>8.6909272350339413E-3</v>
      </c>
      <c r="BR744" s="27">
        <f>BQ744-BP744</f>
        <v>1.0825753329572925E-3</v>
      </c>
      <c r="BS744" s="28">
        <f t="shared" si="57"/>
        <v>7073480</v>
      </c>
      <c r="BT744" s="11">
        <f>BS744/S744</f>
        <v>0.80121371166147282</v>
      </c>
      <c r="BU744" s="14">
        <f>(BE744-AP744)*1/BT744-(BE744-AP744)</f>
        <v>339203.94104401232</v>
      </c>
      <c r="BV744" s="14">
        <f t="shared" si="58"/>
        <v>0.17373354978492275</v>
      </c>
      <c r="BW744" s="27">
        <f>(AR744+AV744+AY744+BB744)/S744</f>
        <v>0.1661251978828461</v>
      </c>
      <c r="BX744" s="13">
        <f>(AF744+AH744+AJ744+AL744+AN744)/N744</f>
        <v>279.87123848515864</v>
      </c>
      <c r="BY744" s="26">
        <f>BX744/K744</f>
        <v>0.19328124204776148</v>
      </c>
      <c r="BZ744" s="11">
        <f>AP744/BE744</f>
        <v>0.10863744206379063</v>
      </c>
      <c r="CA744" s="15">
        <f>-(BM744+BN744+BO744)/M744</f>
        <v>-9557.4686936988146</v>
      </c>
      <c r="CB744" s="15">
        <f>BG744-CA744</f>
        <v>76727.468693698815</v>
      </c>
      <c r="CC744" s="18">
        <f t="shared" si="59"/>
        <v>0</v>
      </c>
      <c r="CD744" s="17">
        <f>(AF744/(AF744+AH744+AJ744))/(X744/(X744+Z744+AB744))</f>
        <v>1.7745453771635065</v>
      </c>
      <c r="CE744" s="19">
        <f>(AH744/(AF744+AH744+AJ744))/(Z744/(X744+Z744+AB744))</f>
        <v>0.85528086337368392</v>
      </c>
      <c r="CF744" s="18">
        <f>(AJ744/(AF744+AH744+AJ744))/(AB744/(X744+Z744+AB744))</f>
        <v>0.89646233864591274</v>
      </c>
      <c r="CG744">
        <f>AH744/Z744</f>
        <v>185.08757637474542</v>
      </c>
      <c r="CH744" s="11">
        <f>BB744/BE744</f>
        <v>0.25408544405101319</v>
      </c>
      <c r="CI744" s="14">
        <f>AY744/V744</f>
        <v>2366.6795557040646</v>
      </c>
      <c r="CJ744" s="14">
        <f>AV744/M744</f>
        <v>6625.911764705882</v>
      </c>
      <c r="CK744" s="17">
        <f>N744/V744</f>
        <v>38.798546315417276</v>
      </c>
      <c r="CL744" s="17">
        <f>(AL744+AN744)/N744</f>
        <v>9.7740020470829077</v>
      </c>
      <c r="CM744" s="14">
        <f>AP744/AC744</f>
        <v>5.9998559700417688</v>
      </c>
    </row>
    <row r="745" spans="1:91" hidden="1" x14ac:dyDescent="0.2">
      <c r="A745">
        <v>1111</v>
      </c>
      <c r="B745" s="2">
        <v>45231</v>
      </c>
      <c r="C745" s="3" t="s">
        <v>37</v>
      </c>
      <c r="D745" t="s">
        <v>38</v>
      </c>
      <c r="E745" s="3" t="s">
        <v>43</v>
      </c>
      <c r="F745" t="s">
        <v>38</v>
      </c>
      <c r="G745" t="str">
        <f>CONCATENATE(C745,E745)</f>
        <v>LAXSFO</v>
      </c>
      <c r="H745" t="s">
        <v>47</v>
      </c>
      <c r="I745">
        <f>U745/M745</f>
        <v>157.23255813953489</v>
      </c>
      <c r="J745" t="str">
        <f>_xlfn.CONCAT(C745,E745,H745)</f>
        <v>LAXSFOA320</v>
      </c>
      <c r="K745" s="4">
        <v>337</v>
      </c>
      <c r="L745" s="4">
        <f>N745/M745</f>
        <v>135.34883720930233</v>
      </c>
      <c r="M745" s="4">
        <v>43</v>
      </c>
      <c r="N745" s="4">
        <v>5820</v>
      </c>
      <c r="O745" s="4">
        <f>P745/M745</f>
        <v>19.88372093023256</v>
      </c>
      <c r="P745" s="4">
        <v>855</v>
      </c>
      <c r="Q745" s="4">
        <v>1582</v>
      </c>
      <c r="R745" s="4">
        <v>3383</v>
      </c>
      <c r="S745" s="4">
        <f>U745*K745</f>
        <v>2278457</v>
      </c>
      <c r="T745" s="7">
        <f>N745/U745</f>
        <v>0.86081940541340041</v>
      </c>
      <c r="U745" s="4">
        <v>6761</v>
      </c>
      <c r="V745" s="4">
        <v>57.136431046138242</v>
      </c>
      <c r="W745" s="7">
        <f>P745/X745</f>
        <v>1</v>
      </c>
      <c r="X745" s="4">
        <v>855</v>
      </c>
      <c r="Y745" s="7">
        <f>Q745/Z745</f>
        <v>1</v>
      </c>
      <c r="Z745" s="4">
        <v>1582</v>
      </c>
      <c r="AA745" s="7">
        <f>R745/AB745</f>
        <v>0.78237742830712298</v>
      </c>
      <c r="AB745" s="4">
        <v>4324</v>
      </c>
      <c r="AC745" s="4">
        <v>2355</v>
      </c>
      <c r="AD745" s="4">
        <f>AP745/AC745</f>
        <v>5.9995753715498941</v>
      </c>
      <c r="AE745" s="7">
        <f>AF745/(AF745+AH745+AJ745+AL745+AN745+AP745)</f>
        <v>0.22155255998424586</v>
      </c>
      <c r="AF745" s="4">
        <v>176633</v>
      </c>
      <c r="AG745" s="7">
        <f>AH745/(AF745+AH745+AJ745+AL745+AN745+AP745)</f>
        <v>0.23681500556286539</v>
      </c>
      <c r="AH745" s="4">
        <v>188801</v>
      </c>
      <c r="AI745" s="7">
        <f>AJ745/(AF745+AH745+AJ745+AL745+AN745+AP745)</f>
        <v>0.477237407039941</v>
      </c>
      <c r="AJ745" s="4">
        <v>380478</v>
      </c>
      <c r="AK745" s="7">
        <f>AL745/(AF745+AH745+AJ745+AL745+AN745+AP745)</f>
        <v>2.9699555096199315E-2</v>
      </c>
      <c r="AL745" s="4">
        <v>23678</v>
      </c>
      <c r="AM745" s="7">
        <f>AN745/(AF745+AH745+AJ745+AL745+AN745+AP745)</f>
        <v>1.6973324586610741E-2</v>
      </c>
      <c r="AN745" s="4">
        <v>13532</v>
      </c>
      <c r="AO745" s="7">
        <f>AP745/(AF745+AH745+AJ745+AL745+AN745+AP745)</f>
        <v>1.7722147730137687E-2</v>
      </c>
      <c r="AP745" s="4">
        <v>14129</v>
      </c>
      <c r="AQ745" s="6">
        <f>AO745+AM745+AK745+AI745+AG745+AE745</f>
        <v>1</v>
      </c>
      <c r="AR745" s="4">
        <v>234960</v>
      </c>
      <c r="AS745" s="4">
        <f>AR745/M745</f>
        <v>5464.1860465116279</v>
      </c>
      <c r="AT745" s="4">
        <f>AR745/V745</f>
        <v>4112.2624514343124</v>
      </c>
      <c r="AU745" s="7">
        <f>AR745/(AR745+AV745+AY745+BB745)</f>
        <v>0.29550851209401535</v>
      </c>
      <c r="AV745" s="4">
        <v>246187</v>
      </c>
      <c r="AW745" s="4">
        <f>AV745/M745</f>
        <v>5725.2790697674418</v>
      </c>
      <c r="AX745" s="7">
        <f>AV745/(AR745+AV745+AY745+BB745)</f>
        <v>0.30962867750633877</v>
      </c>
      <c r="AY745" s="4">
        <v>136295</v>
      </c>
      <c r="AZ745" s="4">
        <f>AY745/M745</f>
        <v>3169.6511627906975</v>
      </c>
      <c r="BA745" s="7">
        <f>AY745/(AR745+AV745+AY745+BB745)</f>
        <v>0.1714178271018634</v>
      </c>
      <c r="BB745" s="4">
        <v>177662</v>
      </c>
      <c r="BC745" s="11">
        <f>BB745/(AR745+AV745+AY745+BB745)</f>
        <v>0.22344498329778242</v>
      </c>
      <c r="BD745" s="9">
        <f>BC745+BA745+AX745+AU745</f>
        <v>1</v>
      </c>
      <c r="BE745" s="14">
        <f>(AF745+AH745+AJ745+AL745+AN745+AP745)</f>
        <v>797251</v>
      </c>
      <c r="BF745" s="14">
        <f t="shared" si="55"/>
        <v>-795104</v>
      </c>
      <c r="BG745" s="13">
        <f>(AF745+AH745+AJ745+AL745+AN745+AP745)-(AR745+AV745+AY745+BB745)</f>
        <v>2147</v>
      </c>
      <c r="BH745" s="13">
        <f t="shared" si="56"/>
        <v>0</v>
      </c>
      <c r="BI745" s="14">
        <f>AF745/W745</f>
        <v>176633</v>
      </c>
      <c r="BJ745" s="14">
        <f>AH745/Y745</f>
        <v>188801</v>
      </c>
      <c r="BK745" s="14">
        <f>AJ745/AA745</f>
        <v>486310.04197457881</v>
      </c>
      <c r="BL745" s="14">
        <f>BI745+BJ745+BK745</f>
        <v>851744.04197457875</v>
      </c>
      <c r="BM745" s="14">
        <f>(AF745/W745)-AF745</f>
        <v>0</v>
      </c>
      <c r="BN745" s="14">
        <f>AH745/Y745-AH745</f>
        <v>0</v>
      </c>
      <c r="BO745" s="14">
        <f>AJ745/AA745-AJ745</f>
        <v>105832.04197457881</v>
      </c>
      <c r="BP745" s="14">
        <f>BG745/S745</f>
        <v>9.4230437528555506E-4</v>
      </c>
      <c r="BQ745" s="14">
        <f>(BG745-CA745)/S745</f>
        <v>2.022513603933968E-3</v>
      </c>
      <c r="BR745" s="27">
        <f>BQ745-BP745</f>
        <v>1.0802092286484131E-3</v>
      </c>
      <c r="BS745" s="28">
        <f t="shared" si="57"/>
        <v>1961340</v>
      </c>
      <c r="BT745" s="11">
        <f>BS745/S745</f>
        <v>0.86081940541340041</v>
      </c>
      <c r="BU745" s="14">
        <f>(BE745-AP745)*1/BT745-(BE745-AP745)</f>
        <v>126618.17903780064</v>
      </c>
      <c r="BV745" s="14">
        <f t="shared" si="58"/>
        <v>0.34990829320017891</v>
      </c>
      <c r="BW745" s="27">
        <f>(AR745+AV745+AY745+BB745)/S745</f>
        <v>0.34896598882489333</v>
      </c>
      <c r="BX745" s="13">
        <f>(AF745+AH745+AJ745+AL745+AN745)/N745</f>
        <v>134.55704467353951</v>
      </c>
      <c r="BY745" s="26">
        <f>BX745/K745</f>
        <v>0.39927906431317362</v>
      </c>
      <c r="BZ745" s="11">
        <f>AP745/BE745</f>
        <v>1.7722147730137687E-2</v>
      </c>
      <c r="CA745" s="15">
        <f>-(BM745+BN745+BO745)/M745</f>
        <v>-2461.210278478577</v>
      </c>
      <c r="CB745" s="15">
        <f>BG745-CA745</f>
        <v>4608.2102784785766</v>
      </c>
      <c r="CC745" s="18">
        <f t="shared" si="59"/>
        <v>0</v>
      </c>
      <c r="CD745" s="17">
        <f>(AF745/(AF745+AH745+AJ745))/(X745/(X745+Z745+AB745))</f>
        <v>1.8725312422599558</v>
      </c>
      <c r="CE745" s="19">
        <f>(AH745/(AF745+AH745+AJ745))/(Z745/(X745+Z745+AB745))</f>
        <v>1.0817356757437344</v>
      </c>
      <c r="CF745" s="18">
        <f>(AJ745/(AF745+AH745+AJ745))/(AB745/(X745+Z745+AB745))</f>
        <v>0.79756705569869335</v>
      </c>
      <c r="CG745">
        <f>AH745/Z745</f>
        <v>119.3432364096081</v>
      </c>
      <c r="CH745" s="11">
        <f>BB745/BE745</f>
        <v>0.22284324510097825</v>
      </c>
      <c r="CI745" s="14">
        <f>AY745/V745</f>
        <v>2385.4307576533861</v>
      </c>
      <c r="CJ745" s="14">
        <f>AV745/M745</f>
        <v>5725.2790697674418</v>
      </c>
      <c r="CK745" s="17">
        <f>N745/V745</f>
        <v>101.86145500233103</v>
      </c>
      <c r="CL745" s="17">
        <f>(AL745+AN745)/N745</f>
        <v>6.3934707903780073</v>
      </c>
      <c r="CM745" s="14">
        <f>AP745/AC745</f>
        <v>5.9995753715498941</v>
      </c>
    </row>
    <row r="746" spans="1:91" hidden="1" x14ac:dyDescent="0.2">
      <c r="A746">
        <v>666</v>
      </c>
      <c r="B746" s="2">
        <v>45170</v>
      </c>
      <c r="C746" s="3" t="s">
        <v>37</v>
      </c>
      <c r="D746" t="s">
        <v>38</v>
      </c>
      <c r="E746" s="3" t="s">
        <v>32</v>
      </c>
      <c r="F746" t="s">
        <v>33</v>
      </c>
      <c r="G746" t="str">
        <f>CONCATENATE(C746,E746)</f>
        <v>LAXHNL</v>
      </c>
      <c r="H746" t="s">
        <v>50</v>
      </c>
      <c r="I746">
        <f>U746/M746</f>
        <v>230.58823529411765</v>
      </c>
      <c r="J746" t="str">
        <f>_xlfn.CONCAT(C746,E746,H746)</f>
        <v>LAXHNL757-300</v>
      </c>
      <c r="K746" s="4">
        <v>2556</v>
      </c>
      <c r="L746" s="4">
        <f>N746/M746</f>
        <v>200.29411764705881</v>
      </c>
      <c r="M746" s="4">
        <v>17</v>
      </c>
      <c r="N746" s="4">
        <v>3405</v>
      </c>
      <c r="O746" s="4">
        <f>P746/M746</f>
        <v>24.352941176470587</v>
      </c>
      <c r="P746" s="4">
        <v>414</v>
      </c>
      <c r="Q746" s="4">
        <v>674</v>
      </c>
      <c r="R746" s="4">
        <v>2317</v>
      </c>
      <c r="S746" s="4">
        <f>U746*K746</f>
        <v>10019520</v>
      </c>
      <c r="T746" s="7">
        <f>N746/U746</f>
        <v>0.86862244897959184</v>
      </c>
      <c r="U746" s="4">
        <v>3920</v>
      </c>
      <c r="V746" s="4">
        <v>96.005449471210326</v>
      </c>
      <c r="W746" s="7">
        <f>P746/X746</f>
        <v>0.82306163021868783</v>
      </c>
      <c r="X746" s="4">
        <v>503</v>
      </c>
      <c r="Y746" s="7">
        <f>Q746/Z746</f>
        <v>0.70575916230366487</v>
      </c>
      <c r="Z746" s="4">
        <v>955</v>
      </c>
      <c r="AA746" s="7">
        <f>R746/AB746</f>
        <v>0.94110479285134041</v>
      </c>
      <c r="AB746" s="4">
        <v>2462</v>
      </c>
      <c r="AC746" s="4">
        <v>8750</v>
      </c>
      <c r="AD746" s="4">
        <f>AP746/AC746</f>
        <v>5.999657142857143</v>
      </c>
      <c r="AE746" s="7">
        <f>AF746/(AF746+AH746+AJ746+AL746+AN746+AP746)</f>
        <v>0.19639335475149428</v>
      </c>
      <c r="AF746" s="4">
        <v>233027</v>
      </c>
      <c r="AG746" s="7">
        <f>AH746/(AF746+AH746+AJ746+AL746+AN746+AP746)</f>
        <v>0.18817613010015743</v>
      </c>
      <c r="AH746" s="4">
        <v>223277</v>
      </c>
      <c r="AI746" s="7">
        <f>AJ746/(AF746+AH746+AJ746+AL746+AN746+AP746)</f>
        <v>0.5438445823627176</v>
      </c>
      <c r="AJ746" s="4">
        <v>645289</v>
      </c>
      <c r="AK746" s="7">
        <f>AL746/(AF746+AH746+AJ746+AL746+AN746+AP746)</f>
        <v>1.3672619027552565E-2</v>
      </c>
      <c r="AL746" s="4">
        <v>16223</v>
      </c>
      <c r="AM746" s="7">
        <f>AN746/(AF746+AH746+AJ746+AL746+AN746+AP746)</f>
        <v>1.3669247858464836E-2</v>
      </c>
      <c r="AN746" s="4">
        <v>16219</v>
      </c>
      <c r="AO746" s="7">
        <f>AP746/(AF746+AH746+AJ746+AL746+AN746+AP746)</f>
        <v>4.4244065899613327E-2</v>
      </c>
      <c r="AP746" s="4">
        <v>52497</v>
      </c>
      <c r="AQ746" s="6">
        <f>AO746+AM746+AK746+AI746+AG746+AE746</f>
        <v>1</v>
      </c>
      <c r="AR746" s="4">
        <v>484672</v>
      </c>
      <c r="AS746" s="4">
        <f>AR746/M746</f>
        <v>28510.117647058825</v>
      </c>
      <c r="AT746" s="4">
        <f>AR746/V746</f>
        <v>5048.38009372938</v>
      </c>
      <c r="AU746" s="7">
        <f>AR746/(AR746+AV746+AY746+BB746)</f>
        <v>0.37474909612749785</v>
      </c>
      <c r="AV746" s="4">
        <v>143765</v>
      </c>
      <c r="AW746" s="4">
        <f>AV746/M746</f>
        <v>8456.7647058823532</v>
      </c>
      <c r="AX746" s="7">
        <f>AV746/(AR746+AV746+AY746+BB746)</f>
        <v>0.11115930733520757</v>
      </c>
      <c r="AY746" s="4">
        <v>311411</v>
      </c>
      <c r="AZ746" s="4">
        <f>AY746/M746</f>
        <v>18318.294117647059</v>
      </c>
      <c r="BA746" s="7">
        <f>AY746/(AR746+AV746+AY746+BB746)</f>
        <v>0.24078343864337165</v>
      </c>
      <c r="BB746" s="4">
        <v>353476</v>
      </c>
      <c r="BC746" s="11">
        <f>BB746/(AR746+AV746+AY746+BB746)</f>
        <v>0.27330815789392293</v>
      </c>
      <c r="BD746" s="9">
        <f>BC746+BA746+AX746+AU746</f>
        <v>0.99999999999999989</v>
      </c>
      <c r="BE746" s="14">
        <f>(AF746+AH746+AJ746+AL746+AN746+AP746)</f>
        <v>1186532</v>
      </c>
      <c r="BF746" s="14">
        <f t="shared" si="55"/>
        <v>-1293324</v>
      </c>
      <c r="BG746" s="13">
        <f>(AF746+AH746+AJ746+AL746+AN746+AP746)-(AR746+AV746+AY746+BB746)</f>
        <v>-106792</v>
      </c>
      <c r="BH746" s="13">
        <f t="shared" si="56"/>
        <v>1</v>
      </c>
      <c r="BI746" s="14">
        <f>AF746/W746</f>
        <v>283122.17632850242</v>
      </c>
      <c r="BJ746" s="14">
        <f>AH746/Y746</f>
        <v>316364.29525222554</v>
      </c>
      <c r="BK746" s="14">
        <f>AJ746/AA746</f>
        <v>685671.78161415621</v>
      </c>
      <c r="BL746" s="14">
        <f>BI746+BJ746+BK746</f>
        <v>1285158.2531948842</v>
      </c>
      <c r="BM746" s="14">
        <f>(AF746/W746)-AF746</f>
        <v>50095.176328502421</v>
      </c>
      <c r="BN746" s="14">
        <f>AH746/Y746-AH746</f>
        <v>93087.295252225536</v>
      </c>
      <c r="BO746" s="14">
        <f>AJ746/AA746-AJ746</f>
        <v>40382.781614156207</v>
      </c>
      <c r="BP746" s="14">
        <f>BG746/S746</f>
        <v>-1.065839481332439E-2</v>
      </c>
      <c r="BQ746" s="14">
        <f>(BG746-CA746)/S746</f>
        <v>-9.580702860986624E-3</v>
      </c>
      <c r="BR746" s="27">
        <f>BQ746-BP746</f>
        <v>1.0776919523377664E-3</v>
      </c>
      <c r="BS746" s="28">
        <f t="shared" si="57"/>
        <v>8703180</v>
      </c>
      <c r="BT746" s="11">
        <f>BS746/S746</f>
        <v>0.86862244897959184</v>
      </c>
      <c r="BU746" s="14">
        <f>(BE746-AP746)*1/BT746-(BE746-AP746)</f>
        <v>171520.71218795888</v>
      </c>
      <c r="BV746" s="14">
        <f t="shared" si="58"/>
        <v>0.11842204017757338</v>
      </c>
      <c r="BW746" s="27">
        <f>(AR746+AV746+AY746+BB746)/S746</f>
        <v>0.12908043499089777</v>
      </c>
      <c r="BX746" s="13">
        <f>(AF746+AH746+AJ746+AL746+AN746)/N746</f>
        <v>333.04992657856093</v>
      </c>
      <c r="BY746" s="26">
        <f>BX746/K746</f>
        <v>0.13030122323104887</v>
      </c>
      <c r="BZ746" s="11">
        <f>AP746/BE746</f>
        <v>4.4244065899613327E-2</v>
      </c>
      <c r="CA746" s="15">
        <f>-(BM746+BN746+BO746)/M746</f>
        <v>-10797.956070287304</v>
      </c>
      <c r="CB746" s="15">
        <f>BG746-CA746</f>
        <v>-95994.043929712701</v>
      </c>
      <c r="CC746" s="18">
        <f t="shared" si="59"/>
        <v>1</v>
      </c>
      <c r="CD746" s="17">
        <f>(AF746/(AF746+AH746+AJ746))/(X746/(X746+Z746+AB746))</f>
        <v>1.6485539279904819</v>
      </c>
      <c r="CE746" s="19">
        <f>(AH746/(AF746+AH746+AJ746))/(Z746/(X746+Z746+AB746))</f>
        <v>0.83196588084339329</v>
      </c>
      <c r="CF746" s="18">
        <f>(AJ746/(AF746+AH746+AJ746))/(AB746/(X746+Z746+AB746))</f>
        <v>0.93267666856837805</v>
      </c>
      <c r="CG746">
        <f>AH746/Z746</f>
        <v>233.79790575916229</v>
      </c>
      <c r="CH746" s="11">
        <f>BB746/BE746</f>
        <v>0.29790684111342974</v>
      </c>
      <c r="CI746" s="14">
        <f>AY746/V746</f>
        <v>3243.680454757774</v>
      </c>
      <c r="CJ746" s="14">
        <f>AV746/M746</f>
        <v>8456.7647058823532</v>
      </c>
      <c r="CK746" s="17">
        <f>N746/V746</f>
        <v>35.466736719159634</v>
      </c>
      <c r="CL746" s="17">
        <f>(AL746+AN746)/N746</f>
        <v>9.5277533039647579</v>
      </c>
      <c r="CM746" s="14">
        <f>AP746/AC746</f>
        <v>5.999657142857143</v>
      </c>
    </row>
    <row r="747" spans="1:91" hidden="1" x14ac:dyDescent="0.2">
      <c r="A747">
        <v>644</v>
      </c>
      <c r="B747" s="2">
        <v>45170</v>
      </c>
      <c r="C747" s="3" t="s">
        <v>32</v>
      </c>
      <c r="D747" t="s">
        <v>33</v>
      </c>
      <c r="E747" s="3" t="s">
        <v>43</v>
      </c>
      <c r="F747" t="s">
        <v>38</v>
      </c>
      <c r="G747" t="str">
        <f>CONCATENATE(C747,E747)</f>
        <v>HNLSFO</v>
      </c>
      <c r="H747" t="s">
        <v>50</v>
      </c>
      <c r="I747">
        <f>U747/M747</f>
        <v>227.11764705882354</v>
      </c>
      <c r="J747" t="str">
        <f>_xlfn.CONCAT(C747,E747,H747)</f>
        <v>HNLSFO757-300</v>
      </c>
      <c r="K747" s="4">
        <v>2399</v>
      </c>
      <c r="L747" s="4">
        <f>N747/M747</f>
        <v>191.94117647058823</v>
      </c>
      <c r="M747" s="4">
        <v>17</v>
      </c>
      <c r="N747" s="4">
        <v>3263</v>
      </c>
      <c r="O747" s="4">
        <f>P747/M747</f>
        <v>28.117647058823529</v>
      </c>
      <c r="P747" s="4">
        <v>478</v>
      </c>
      <c r="Q747" s="4">
        <v>778</v>
      </c>
      <c r="R747" s="4">
        <v>2007</v>
      </c>
      <c r="S747" s="4">
        <f>U747*K747</f>
        <v>9262539</v>
      </c>
      <c r="T747" s="7">
        <f>N747/U747</f>
        <v>0.84511784511784516</v>
      </c>
      <c r="U747" s="4">
        <v>3861</v>
      </c>
      <c r="V747" s="4">
        <v>82.821142495784144</v>
      </c>
      <c r="W747" s="7">
        <f>P747/X747</f>
        <v>0.96565656565656566</v>
      </c>
      <c r="X747" s="4">
        <v>495</v>
      </c>
      <c r="Y747" s="7">
        <f>Q747/Z747</f>
        <v>0.82678002125398509</v>
      </c>
      <c r="Z747" s="4">
        <v>941</v>
      </c>
      <c r="AA747" s="7">
        <f>R747/AB747</f>
        <v>0.82728771640560594</v>
      </c>
      <c r="AB747" s="4">
        <v>2426</v>
      </c>
      <c r="AC747" s="4">
        <v>4977</v>
      </c>
      <c r="AD747" s="4">
        <f>AP747/AC747</f>
        <v>5.9991963029937709</v>
      </c>
      <c r="AE747" s="7">
        <f>AF747/(AF747+AH747+AJ747+AL747+AN747+AP747)</f>
        <v>0.22686761910006337</v>
      </c>
      <c r="AF747" s="4">
        <v>243073</v>
      </c>
      <c r="AG747" s="7">
        <f>AH747/(AF747+AH747+AJ747+AL747+AN747+AP747)</f>
        <v>0.22889294784265155</v>
      </c>
      <c r="AH747" s="4">
        <v>245243</v>
      </c>
      <c r="AI747" s="7">
        <f>AJ747/(AF747+AH747+AJ747+AL747+AN747+AP747)</f>
        <v>0.49014355567460716</v>
      </c>
      <c r="AJ747" s="4">
        <v>525155</v>
      </c>
      <c r="AK747" s="7">
        <f>AL747/(AF747+AH747+AJ747+AL747+AN747+AP747)</f>
        <v>1.3116103603498498E-2</v>
      </c>
      <c r="AL747" s="4">
        <v>14053</v>
      </c>
      <c r="AM747" s="7">
        <f>AN747/(AF747+AH747+AJ747+AL747+AN747+AP747)</f>
        <v>1.3112370278627368E-2</v>
      </c>
      <c r="AN747" s="4">
        <v>14049</v>
      </c>
      <c r="AO747" s="7">
        <f>AP747/(AF747+AH747+AJ747+AL747+AN747+AP747)</f>
        <v>2.7867403500552064E-2</v>
      </c>
      <c r="AP747" s="4">
        <v>29858</v>
      </c>
      <c r="AQ747" s="6">
        <f>AO747+AM747+AK747+AI747+AG747+AE747</f>
        <v>1</v>
      </c>
      <c r="AR747" s="4">
        <v>418112</v>
      </c>
      <c r="AS747" s="4">
        <f>AR747/M747</f>
        <v>24594.823529411766</v>
      </c>
      <c r="AT747" s="4">
        <f>AR747/V747</f>
        <v>5048.3727632866594</v>
      </c>
      <c r="AU747" s="7">
        <f>AR747/(AR747+AV747+AY747+BB747)</f>
        <v>0.3689299485577644</v>
      </c>
      <c r="AV747" s="4">
        <v>141620</v>
      </c>
      <c r="AW747" s="4">
        <f>AV747/M747</f>
        <v>8330.5882352941171</v>
      </c>
      <c r="AX747" s="7">
        <f>AV747/(AR747+AV747+AY747+BB747)</f>
        <v>0.12496139626404074</v>
      </c>
      <c r="AY747" s="4">
        <v>268645</v>
      </c>
      <c r="AZ747" s="4">
        <f>AY747/M747</f>
        <v>15802.64705882353</v>
      </c>
      <c r="BA747" s="7">
        <f>AY747/(AR747+AV747+AY747+BB747)</f>
        <v>0.23704458621206906</v>
      </c>
      <c r="BB747" s="4">
        <v>304933</v>
      </c>
      <c r="BC747" s="11">
        <f>BB747/(AR747+AV747+AY747+BB747)</f>
        <v>0.26906406896612578</v>
      </c>
      <c r="BD747" s="9">
        <f>BC747+BA747+AX747+AU747</f>
        <v>1</v>
      </c>
      <c r="BE747" s="14">
        <f>(AF747+AH747+AJ747+AL747+AN747+AP747)</f>
        <v>1071431</v>
      </c>
      <c r="BF747" s="14">
        <f t="shared" si="55"/>
        <v>-1133310</v>
      </c>
      <c r="BG747" s="13">
        <f>(AF747+AH747+AJ747+AL747+AN747+AP747)-(AR747+AV747+AY747+BB747)</f>
        <v>-61879</v>
      </c>
      <c r="BH747" s="13">
        <f t="shared" si="56"/>
        <v>1</v>
      </c>
      <c r="BI747" s="14">
        <f>AF747/W747</f>
        <v>251717.85564853557</v>
      </c>
      <c r="BJ747" s="14">
        <f>AH747/Y747</f>
        <v>296624.24550128536</v>
      </c>
      <c r="BK747" s="14">
        <f>AJ747/AA747</f>
        <v>634791.24564025912</v>
      </c>
      <c r="BL747" s="14">
        <f>BI747+BJ747+BK747</f>
        <v>1183133.34679008</v>
      </c>
      <c r="BM747" s="14">
        <f>(AF747/W747)-AF747</f>
        <v>8644.8556485355657</v>
      </c>
      <c r="BN747" s="14">
        <f>AH747/Y747-AH747</f>
        <v>51381.245501285361</v>
      </c>
      <c r="BO747" s="14">
        <f>AJ747/AA747-AJ747</f>
        <v>109636.24564025912</v>
      </c>
      <c r="BP747" s="14">
        <f>BG747/S747</f>
        <v>-6.6805656634752091E-3</v>
      </c>
      <c r="BQ747" s="14">
        <f>(BG747-CA747)/S747</f>
        <v>-5.6030924084124996E-3</v>
      </c>
      <c r="BR747" s="27">
        <f>BQ747-BP747</f>
        <v>1.0774732550627095E-3</v>
      </c>
      <c r="BS747" s="28">
        <f t="shared" si="57"/>
        <v>7827937</v>
      </c>
      <c r="BT747" s="11">
        <f>BS747/S747</f>
        <v>0.84511784511784516</v>
      </c>
      <c r="BU747" s="14">
        <f>(BE747-AP747)*1/BT747-(BE747-AP747)</f>
        <v>190885.88844621507</v>
      </c>
      <c r="BV747" s="14">
        <f t="shared" si="58"/>
        <v>0.1156735750316409</v>
      </c>
      <c r="BW747" s="27">
        <f>(AR747+AV747+AY747+BB747)/S747</f>
        <v>0.1223541406951161</v>
      </c>
      <c r="BX747" s="13">
        <f>(AF747+AH747+AJ747+AL747+AN747)/N747</f>
        <v>319.20717131474106</v>
      </c>
      <c r="BY747" s="26">
        <f>BX747/K747</f>
        <v>0.13305842905991708</v>
      </c>
      <c r="BZ747" s="11">
        <f>AP747/BE747</f>
        <v>2.7867403500552064E-2</v>
      </c>
      <c r="CA747" s="15">
        <f>-(BM747+BN747+BO747)/M747</f>
        <v>-9980.1380464752965</v>
      </c>
      <c r="CB747" s="15">
        <f>BG747-CA747</f>
        <v>-51898.861953524705</v>
      </c>
      <c r="CC747" s="18">
        <f t="shared" si="59"/>
        <v>1</v>
      </c>
      <c r="CD747" s="17">
        <f>(AF747/(AF747+AH747+AJ747))/(X747/(X747+Z747+AB747))</f>
        <v>1.8712528099626498</v>
      </c>
      <c r="CE747" s="19">
        <f>(AH747/(AF747+AH747+AJ747))/(Z747/(X747+Z747+AB747))</f>
        <v>0.99313420537864294</v>
      </c>
      <c r="CF747" s="18">
        <f>(AJ747/(AF747+AH747+AJ747))/(AB747/(X747+Z747+AB747))</f>
        <v>0.82489306339949942</v>
      </c>
      <c r="CG747">
        <f>AH747/Z747</f>
        <v>260.61955366631241</v>
      </c>
      <c r="CH747" s="11">
        <f>BB747/BE747</f>
        <v>0.28460348823209336</v>
      </c>
      <c r="CI747" s="14">
        <f>AY747/V747</f>
        <v>3243.6765770729962</v>
      </c>
      <c r="CJ747" s="14">
        <f>AV747/M747</f>
        <v>8330.5882352941171</v>
      </c>
      <c r="CK747" s="17">
        <f>N747/V747</f>
        <v>39.398152472553697</v>
      </c>
      <c r="CL747" s="17">
        <f>(AL747+AN747)/N747</f>
        <v>8.6123199509653698</v>
      </c>
      <c r="CM747" s="14">
        <f>AP747/AC747</f>
        <v>5.9991963029937709</v>
      </c>
    </row>
    <row r="748" spans="1:91" hidden="1" x14ac:dyDescent="0.2">
      <c r="A748">
        <v>60</v>
      </c>
      <c r="B748" s="2">
        <v>44805</v>
      </c>
      <c r="C748" s="3" t="s">
        <v>37</v>
      </c>
      <c r="D748" t="s">
        <v>38</v>
      </c>
      <c r="E748" s="3" t="s">
        <v>46</v>
      </c>
      <c r="F748" t="s">
        <v>42</v>
      </c>
      <c r="G748" t="str">
        <f>CONCATENATE(C748,E748)</f>
        <v>LAXGEG</v>
      </c>
      <c r="H748" t="s">
        <v>40</v>
      </c>
      <c r="I748">
        <f>U748/M748</f>
        <v>70.2</v>
      </c>
      <c r="J748" t="str">
        <f>_xlfn.CONCAT(C748,E748,H748)</f>
        <v>LAXGEGE175</v>
      </c>
      <c r="K748" s="4">
        <v>945</v>
      </c>
      <c r="L748" s="4">
        <f>N748/M748</f>
        <v>63.866666666666667</v>
      </c>
      <c r="M748" s="4">
        <v>15</v>
      </c>
      <c r="N748" s="4">
        <v>958</v>
      </c>
      <c r="O748" s="4">
        <f>P748/M748</f>
        <v>9.1333333333333329</v>
      </c>
      <c r="P748" s="4">
        <v>137</v>
      </c>
      <c r="Q748" s="4">
        <v>246</v>
      </c>
      <c r="R748" s="4">
        <v>576</v>
      </c>
      <c r="S748" s="4">
        <f>U748*K748</f>
        <v>995085</v>
      </c>
      <c r="T748" s="7">
        <f>N748/U748</f>
        <v>0.90978157644824309</v>
      </c>
      <c r="U748" s="4">
        <v>1053</v>
      </c>
      <c r="V748" s="4">
        <v>38.112989323843415</v>
      </c>
      <c r="W748" s="7">
        <f>P748/X748</f>
        <v>0.91333333333333333</v>
      </c>
      <c r="X748" s="4">
        <v>150</v>
      </c>
      <c r="Y748" s="7">
        <f>Q748/Z748</f>
        <v>0.91111111111111109</v>
      </c>
      <c r="Z748" s="4">
        <v>270</v>
      </c>
      <c r="AA748" s="7">
        <f>R748/AB748</f>
        <v>0.90995260663507105</v>
      </c>
      <c r="AB748" s="4">
        <v>633</v>
      </c>
      <c r="AC748" s="4">
        <v>0</v>
      </c>
      <c r="AD748" s="4" t="e">
        <f>AP748/AC748</f>
        <v>#DIV/0!</v>
      </c>
      <c r="AE748" s="7">
        <f>AF748/(AF748+AH748+AJ748+AL748+AN748+AP748)</f>
        <v>0.23799947798025817</v>
      </c>
      <c r="AF748" s="4">
        <v>40121</v>
      </c>
      <c r="AG748" s="7">
        <f>AH748/(AF748+AH748+AJ748+AL748+AN748+AP748)</f>
        <v>0.24428151100987092</v>
      </c>
      <c r="AH748" s="4">
        <v>41180</v>
      </c>
      <c r="AI748" s="7">
        <f>AJ748/(AF748+AH748+AJ748+AL748+AN748+AP748)</f>
        <v>0.49383660782080485</v>
      </c>
      <c r="AJ748" s="4">
        <v>83249</v>
      </c>
      <c r="AK748" s="7">
        <f>AL748/(AF748+AH748+AJ748+AL748+AN748+AP748)</f>
        <v>2.0465546697038723E-2</v>
      </c>
      <c r="AL748" s="4">
        <v>3450</v>
      </c>
      <c r="AM748" s="7">
        <f>AN748/(AF748+AH748+AJ748+AL748+AN748+AP748)</f>
        <v>3.4168564920273349E-3</v>
      </c>
      <c r="AN748" s="4">
        <v>576</v>
      </c>
      <c r="AO748" s="7">
        <f>AP748/(AF748+AH748+AJ748+AL748+AN748+AP748)</f>
        <v>0</v>
      </c>
      <c r="AP748" s="4">
        <v>0</v>
      </c>
      <c r="AQ748" s="6">
        <f>AO748+AM748+AK748+AI748+AG748+AE748</f>
        <v>1</v>
      </c>
      <c r="AR748" s="4">
        <v>61195</v>
      </c>
      <c r="AS748" s="4">
        <f>AR748/M748</f>
        <v>4079.6666666666665</v>
      </c>
      <c r="AT748" s="4">
        <f>AR748/V748</f>
        <v>1605.6205793786037</v>
      </c>
      <c r="AU748" s="7">
        <f>AR748/(AR748+AV748+AY748+BB748)</f>
        <v>0.2965276297172097</v>
      </c>
      <c r="AV748" s="4">
        <v>40681</v>
      </c>
      <c r="AW748" s="4">
        <f>AV748/M748</f>
        <v>2712.0666666666666</v>
      </c>
      <c r="AX748" s="7">
        <f>AV748/(AR748+AV748+AY748+BB748)</f>
        <v>0.19712460992770336</v>
      </c>
      <c r="AY748" s="4">
        <v>69875</v>
      </c>
      <c r="AZ748" s="4">
        <f>AY748/M748</f>
        <v>4658.333333333333</v>
      </c>
      <c r="BA748" s="7">
        <f>AY748/(AR748+AV748+AY748+BB748)</f>
        <v>0.3385875990929002</v>
      </c>
      <c r="BB748" s="4">
        <v>34621</v>
      </c>
      <c r="BC748" s="11">
        <f>BB748/(AR748+AV748+AY748+BB748)</f>
        <v>0.16776016126218674</v>
      </c>
      <c r="BD748" s="9">
        <f>BC748+BA748+AX748+AU748</f>
        <v>1</v>
      </c>
      <c r="BE748" s="14">
        <f>(AF748+AH748+AJ748+AL748+AN748+AP748)</f>
        <v>168576</v>
      </c>
      <c r="BF748" s="14">
        <f t="shared" si="55"/>
        <v>-206372</v>
      </c>
      <c r="BG748" s="13">
        <f>(AF748+AH748+AJ748+AL748+AN748+AP748)-(AR748+AV748+AY748+BB748)</f>
        <v>-37796</v>
      </c>
      <c r="BH748" s="13">
        <f t="shared" si="56"/>
        <v>1</v>
      </c>
      <c r="BI748" s="14">
        <f>AF748/W748</f>
        <v>43928.102189781021</v>
      </c>
      <c r="BJ748" s="14">
        <f>AH748/Y748</f>
        <v>45197.560975609755</v>
      </c>
      <c r="BK748" s="14">
        <f>AJ748/AA748</f>
        <v>91487.182291666672</v>
      </c>
      <c r="BL748" s="14">
        <f>BI748+BJ748+BK748</f>
        <v>180612.84545705747</v>
      </c>
      <c r="BM748" s="14">
        <f>(AF748/W748)-AF748</f>
        <v>3807.1021897810206</v>
      </c>
      <c r="BN748" s="14">
        <f>AH748/Y748-AH748</f>
        <v>4017.5609756097547</v>
      </c>
      <c r="BO748" s="14">
        <f>AJ748/AA748-AJ748</f>
        <v>8238.1822916666715</v>
      </c>
      <c r="BP748" s="14">
        <f>BG748/S748</f>
        <v>-3.7982684896265141E-2</v>
      </c>
      <c r="BQ748" s="14">
        <f>(BG748-CA748)/S748</f>
        <v>-3.6906539276741354E-2</v>
      </c>
      <c r="BR748" s="27">
        <f>BQ748-BP748</f>
        <v>1.076145619523787E-3</v>
      </c>
      <c r="BS748" s="28">
        <f t="shared" si="57"/>
        <v>905310</v>
      </c>
      <c r="BT748" s="11">
        <f>BS748/S748</f>
        <v>0.90978157644824309</v>
      </c>
      <c r="BU748" s="14">
        <f>(BE748-AP748)*1/BT748-(BE748-AP748)</f>
        <v>16716.826722338214</v>
      </c>
      <c r="BV748" s="14">
        <f t="shared" si="58"/>
        <v>0.16940864348271756</v>
      </c>
      <c r="BW748" s="27">
        <f>(AR748+AV748+AY748+BB748)/S748</f>
        <v>0.20739132837898269</v>
      </c>
      <c r="BX748" s="13">
        <f>(AF748+AH748+AJ748+AL748+AN748)/N748</f>
        <v>175.96659707724424</v>
      </c>
      <c r="BY748" s="26">
        <f>BX748/K748</f>
        <v>0.18620803923517909</v>
      </c>
      <c r="BZ748" s="11">
        <f>AP748/BE748</f>
        <v>0</v>
      </c>
      <c r="CA748" s="15">
        <f>-(BM748+BN748+BO748)/M748</f>
        <v>-1070.8563638038297</v>
      </c>
      <c r="CB748" s="15">
        <f>BG748-CA748</f>
        <v>-36725.143636196168</v>
      </c>
      <c r="CC748" s="18">
        <f t="shared" si="59"/>
        <v>1</v>
      </c>
      <c r="CD748" s="17">
        <f>(AF748/(AF748+AH748+AJ748))/(X748/(X748+Z748+AB748))</f>
        <v>1.7116342752962623</v>
      </c>
      <c r="CE748" s="19">
        <f>(AH748/(AF748+AH748+AJ748))/(Z748/(X748+Z748+AB748))</f>
        <v>0.9760072926162261</v>
      </c>
      <c r="CF748" s="18">
        <f>(AJ748/(AF748+AH748+AJ748))/(AB748/(X748+Z748+AB748))</f>
        <v>0.84160014170486497</v>
      </c>
      <c r="CG748">
        <f>AH748/Z748</f>
        <v>152.5185185185185</v>
      </c>
      <c r="CH748" s="11">
        <f>BB748/BE748</f>
        <v>0.20537324411541383</v>
      </c>
      <c r="CI748" s="14">
        <f>AY748/V748</f>
        <v>1833.3644576203926</v>
      </c>
      <c r="CJ748" s="14">
        <f>AV748/M748</f>
        <v>2712.0666666666666</v>
      </c>
      <c r="CK748" s="17">
        <f>N748/V748</f>
        <v>25.13578748336796</v>
      </c>
      <c r="CL748" s="17">
        <f>(AL748+AN748)/N748</f>
        <v>4.2025052192066807</v>
      </c>
      <c r="CM748" s="14" t="e">
        <f>AP748/AC748</f>
        <v>#DIV/0!</v>
      </c>
    </row>
    <row r="749" spans="1:91" hidden="1" x14ac:dyDescent="0.2">
      <c r="A749">
        <v>740</v>
      </c>
      <c r="B749" s="2">
        <v>45170</v>
      </c>
      <c r="C749" s="3" t="s">
        <v>41</v>
      </c>
      <c r="D749" t="s">
        <v>42</v>
      </c>
      <c r="E749" s="3" t="s">
        <v>43</v>
      </c>
      <c r="F749" t="s">
        <v>38</v>
      </c>
      <c r="G749" t="str">
        <f>CONCATENATE(C749,E749)</f>
        <v>SEASFO</v>
      </c>
      <c r="H749" t="s">
        <v>35</v>
      </c>
      <c r="I749">
        <f>U749/M749</f>
        <v>178.04444444444445</v>
      </c>
      <c r="J749" t="str">
        <f>_xlfn.CONCAT(C749,E749,H749)</f>
        <v>SEASFO737-Max 9</v>
      </c>
      <c r="K749" s="4">
        <v>679</v>
      </c>
      <c r="L749" s="4">
        <f>N749/M749</f>
        <v>144.15555555555557</v>
      </c>
      <c r="M749" s="4">
        <v>45</v>
      </c>
      <c r="N749" s="4">
        <v>6487</v>
      </c>
      <c r="O749" s="4">
        <f>P749/M749</f>
        <v>19.711111111111112</v>
      </c>
      <c r="P749" s="4">
        <v>887</v>
      </c>
      <c r="Q749" s="4">
        <v>1896</v>
      </c>
      <c r="R749" s="4">
        <v>3704</v>
      </c>
      <c r="S749" s="4">
        <f>U749*K749</f>
        <v>5440148</v>
      </c>
      <c r="T749" s="7">
        <f>N749/U749</f>
        <v>0.80966050923614574</v>
      </c>
      <c r="U749" s="4">
        <v>8012</v>
      </c>
      <c r="V749" s="4">
        <v>95.730496453900713</v>
      </c>
      <c r="W749" s="7">
        <f>P749/X749</f>
        <v>0.85700483091787438</v>
      </c>
      <c r="X749" s="4">
        <v>1035</v>
      </c>
      <c r="Y749" s="7">
        <f>Q749/Z749</f>
        <v>0.97984496124031006</v>
      </c>
      <c r="Z749" s="4">
        <v>1935</v>
      </c>
      <c r="AA749" s="7">
        <f>R749/AB749</f>
        <v>0.73462911543038478</v>
      </c>
      <c r="AB749" s="4">
        <v>5042</v>
      </c>
      <c r="AC749" s="4">
        <v>21914</v>
      </c>
      <c r="AD749" s="4">
        <f>AP749/AC749</f>
        <v>5.9998631012138359</v>
      </c>
      <c r="AE749" s="7">
        <f>AF749/(AF749+AH749+AJ749+AL749+AN749+AP749)</f>
        <v>0.1912855906540199</v>
      </c>
      <c r="AF749" s="4">
        <v>265680</v>
      </c>
      <c r="AG749" s="7">
        <f>AH749/(AF749+AH749+AJ749+AL749+AN749+AP749)</f>
        <v>0.25745868366599034</v>
      </c>
      <c r="AH749" s="4">
        <v>357589</v>
      </c>
      <c r="AI749" s="7">
        <f>AJ749/(AF749+AH749+AJ749+AL749+AN749+AP749)</f>
        <v>0.41925081250296992</v>
      </c>
      <c r="AJ749" s="4">
        <v>582305</v>
      </c>
      <c r="AK749" s="7">
        <f>AL749/(AF749+AH749+AJ749+AL749+AN749+AP749)</f>
        <v>1.8672808617931368E-2</v>
      </c>
      <c r="AL749" s="4">
        <v>25935</v>
      </c>
      <c r="AM749" s="7">
        <f>AN749/(AF749+AH749+AJ749+AL749+AN749+AP749)</f>
        <v>1.8667768723567554E-2</v>
      </c>
      <c r="AN749" s="4">
        <v>25928</v>
      </c>
      <c r="AO749" s="7">
        <f>AP749/(AF749+AH749+AJ749+AL749+AN749+AP749)</f>
        <v>9.4664335835520891E-2</v>
      </c>
      <c r="AP749" s="4">
        <v>131481</v>
      </c>
      <c r="AQ749" s="6">
        <f>AO749+AM749+AK749+AI749+AG749+AE749</f>
        <v>1</v>
      </c>
      <c r="AR749" s="4">
        <v>420957</v>
      </c>
      <c r="AS749" s="4">
        <f>AR749/M749</f>
        <v>9354.6</v>
      </c>
      <c r="AT749" s="4">
        <f>AR749/V749</f>
        <v>4397.313453845014</v>
      </c>
      <c r="AU749" s="7">
        <f>AR749/(AR749+AV749+AY749+BB749)</f>
        <v>0.33952991677037769</v>
      </c>
      <c r="AV749" s="4">
        <v>295990</v>
      </c>
      <c r="AW749" s="4">
        <f>AV749/M749</f>
        <v>6577.5555555555557</v>
      </c>
      <c r="AX749" s="7">
        <f>AV749/(AR749+AV749+AY749+BB749)</f>
        <v>0.23873569049775653</v>
      </c>
      <c r="AY749" s="4">
        <v>226563</v>
      </c>
      <c r="AZ749" s="4">
        <f>AY749/M749</f>
        <v>5034.7333333333336</v>
      </c>
      <c r="BA749" s="7">
        <f>AY749/(AR749+AV749+AY749+BB749)</f>
        <v>0.18273818117586138</v>
      </c>
      <c r="BB749" s="4">
        <v>296313</v>
      </c>
      <c r="BC749" s="11">
        <f>BB749/(AR749+AV749+AY749+BB749)</f>
        <v>0.23899621155600437</v>
      </c>
      <c r="BD749" s="9">
        <f>BC749+BA749+AX749+AU749</f>
        <v>1</v>
      </c>
      <c r="BE749" s="14">
        <f>(AF749+AH749+AJ749+AL749+AN749+AP749)</f>
        <v>1388918</v>
      </c>
      <c r="BF749" s="14">
        <f t="shared" si="55"/>
        <v>-1239823</v>
      </c>
      <c r="BG749" s="13">
        <f>(AF749+AH749+AJ749+AL749+AN749+AP749)-(AR749+AV749+AY749+BB749)</f>
        <v>149095</v>
      </c>
      <c r="BH749" s="13">
        <f t="shared" si="56"/>
        <v>0</v>
      </c>
      <c r="BI749" s="14">
        <f>AF749/W749</f>
        <v>310009.9210822999</v>
      </c>
      <c r="BJ749" s="14">
        <f>AH749/Y749</f>
        <v>364944.46993670886</v>
      </c>
      <c r="BK749" s="14">
        <f>AJ749/AA749</f>
        <v>792651.67656587472</v>
      </c>
      <c r="BL749" s="14">
        <f>BI749+BJ749+BK749</f>
        <v>1467606.0675848834</v>
      </c>
      <c r="BM749" s="14">
        <f>(AF749/W749)-AF749</f>
        <v>44329.921082299901</v>
      </c>
      <c r="BN749" s="14">
        <f>AH749/Y749-AH749</f>
        <v>7355.4699367088615</v>
      </c>
      <c r="BO749" s="14">
        <f>AJ749/AA749-AJ749</f>
        <v>210346.67656587472</v>
      </c>
      <c r="BP749" s="14">
        <f>BG749/S749</f>
        <v>2.7406423501713555E-2</v>
      </c>
      <c r="BQ749" s="14">
        <f>(BG749-CA749)/S749</f>
        <v>2.847678681447998E-2</v>
      </c>
      <c r="BR749" s="27">
        <f>BQ749-BP749</f>
        <v>1.0703633127664251E-3</v>
      </c>
      <c r="BS749" s="28">
        <f t="shared" si="57"/>
        <v>4404673</v>
      </c>
      <c r="BT749" s="11">
        <f>BS749/S749</f>
        <v>0.80966050923614574</v>
      </c>
      <c r="BU749" s="14">
        <f>(BE749-AP749)*1/BT749-(BE749-AP749)</f>
        <v>295605.27593648853</v>
      </c>
      <c r="BV749" s="14">
        <f t="shared" si="58"/>
        <v>0.25530886292064114</v>
      </c>
      <c r="BW749" s="27">
        <f>(AR749+AV749+AY749+BB749)/S749</f>
        <v>0.22790243941892757</v>
      </c>
      <c r="BX749" s="13">
        <f>(AF749+AH749+AJ749+AL749+AN749)/N749</f>
        <v>193.83952520425467</v>
      </c>
      <c r="BY749" s="26">
        <f>BX749/K749</f>
        <v>0.28547794580891706</v>
      </c>
      <c r="BZ749" s="11">
        <f>AP749/BE749</f>
        <v>9.4664335835520891E-2</v>
      </c>
      <c r="CA749" s="15">
        <f>-(BM749+BN749+BO749)/M749</f>
        <v>-5822.934835219633</v>
      </c>
      <c r="CB749" s="15">
        <f>BG749-CA749</f>
        <v>154917.93483521964</v>
      </c>
      <c r="CC749" s="18">
        <f t="shared" si="59"/>
        <v>0</v>
      </c>
      <c r="CD749" s="17">
        <f>(AF749/(AF749+AH749+AJ749))/(X749/(X749+Z749+AB749))</f>
        <v>1.705947179698128</v>
      </c>
      <c r="CE749" s="19">
        <f>(AH749/(AF749+AH749+AJ749))/(Z749/(X749+Z749+AB749))</f>
        <v>1.2281467090103764</v>
      </c>
      <c r="CF749" s="18">
        <f>(AJ749/(AF749+AH749+AJ749))/(AB749/(X749+Z749+AB749))</f>
        <v>0.76752891453339134</v>
      </c>
      <c r="CG749">
        <f>AH749/Z749</f>
        <v>184.80051679586563</v>
      </c>
      <c r="CH749" s="11">
        <f>BB749/BE749</f>
        <v>0.21334088837497966</v>
      </c>
      <c r="CI749" s="14">
        <f>AY749/V749</f>
        <v>2366.6752852274408</v>
      </c>
      <c r="CJ749" s="14">
        <f>AV749/M749</f>
        <v>6577.5555555555557</v>
      </c>
      <c r="CK749" s="17">
        <f>N749/V749</f>
        <v>67.763150096310568</v>
      </c>
      <c r="CL749" s="17">
        <f>(AL749+AN749)/N749</f>
        <v>7.9949129027285339</v>
      </c>
      <c r="CM749" s="14">
        <f>AP749/AC749</f>
        <v>5.9998631012138359</v>
      </c>
    </row>
    <row r="750" spans="1:91" hidden="1" x14ac:dyDescent="0.2">
      <c r="A750">
        <v>495</v>
      </c>
      <c r="B750" s="2">
        <v>44866</v>
      </c>
      <c r="C750" s="3" t="s">
        <v>52</v>
      </c>
      <c r="D750" t="s">
        <v>33</v>
      </c>
      <c r="E750" s="3" t="s">
        <v>43</v>
      </c>
      <c r="F750" t="s">
        <v>38</v>
      </c>
      <c r="G750" t="str">
        <f>CONCATENATE(C750,E750)</f>
        <v>OGGSFO</v>
      </c>
      <c r="H750" t="s">
        <v>51</v>
      </c>
      <c r="I750">
        <f>U750/M750</f>
        <v>351.53333333333336</v>
      </c>
      <c r="J750" t="str">
        <f>_xlfn.CONCAT(C750,E750,H750)</f>
        <v>OGGSFO777-200</v>
      </c>
      <c r="K750" s="4">
        <v>2338</v>
      </c>
      <c r="L750" s="4">
        <f>N750/M750</f>
        <v>296</v>
      </c>
      <c r="M750" s="4">
        <v>15</v>
      </c>
      <c r="N750" s="4">
        <v>4440</v>
      </c>
      <c r="O750" s="4">
        <f>P750/M750</f>
        <v>43.733333333333334</v>
      </c>
      <c r="P750" s="4">
        <v>656</v>
      </c>
      <c r="Q750" s="4">
        <v>1052</v>
      </c>
      <c r="R750" s="4">
        <v>2733</v>
      </c>
      <c r="S750" s="4">
        <f>U750*K750</f>
        <v>12328274</v>
      </c>
      <c r="T750" s="7">
        <f>N750/U750</f>
        <v>0.84202541247866491</v>
      </c>
      <c r="U750" s="4">
        <v>5273</v>
      </c>
      <c r="V750" s="4">
        <v>70.153038548752846</v>
      </c>
      <c r="W750" s="7">
        <f>P750/X750</f>
        <v>0.96187683284457481</v>
      </c>
      <c r="X750" s="4">
        <v>682</v>
      </c>
      <c r="Y750" s="7">
        <f>Q750/Z750</f>
        <v>0.82445141065830718</v>
      </c>
      <c r="Z750" s="4">
        <v>1276</v>
      </c>
      <c r="AA750" s="7">
        <f>R750/AB750</f>
        <v>0.82418576598311222</v>
      </c>
      <c r="AB750" s="4">
        <v>3316</v>
      </c>
      <c r="AC750" s="4">
        <v>1945</v>
      </c>
      <c r="AD750" s="4">
        <f>AP750/AC750</f>
        <v>5</v>
      </c>
      <c r="AE750" s="7">
        <f>AF750/(AF750+AH750+AJ750+AL750+AN750+AP750)</f>
        <v>0.24904154324638389</v>
      </c>
      <c r="AF750" s="4">
        <v>299396</v>
      </c>
      <c r="AG750" s="7">
        <f>AH750/(AF750+AH750+AJ750+AL750+AN750+AP750)</f>
        <v>0.20897060621713817</v>
      </c>
      <c r="AH750" s="4">
        <v>251223</v>
      </c>
      <c r="AI750" s="7">
        <f>AJ750/(AF750+AH750+AJ750+AL750+AN750+AP750)</f>
        <v>0.51116917167210252</v>
      </c>
      <c r="AJ750" s="4">
        <v>614524</v>
      </c>
      <c r="AK750" s="7">
        <f>AL750/(AF750+AH750+AJ750+AL750+AN750+AP750)</f>
        <v>1.3637577327434114E-2</v>
      </c>
      <c r="AL750" s="4">
        <v>16395</v>
      </c>
      <c r="AM750" s="7">
        <f>AN750/(AF750+AH750+AJ750+AL750+AN750+AP750)</f>
        <v>9.0917182182894095E-3</v>
      </c>
      <c r="AN750" s="4">
        <v>10930</v>
      </c>
      <c r="AO750" s="7">
        <f>AP750/(AF750+AH750+AJ750+AL750+AN750+AP750)</f>
        <v>8.089383318651831E-3</v>
      </c>
      <c r="AP750" s="4">
        <v>9725</v>
      </c>
      <c r="AQ750" s="6">
        <f>AO750+AM750+AK750+AI750+AG750+AE750</f>
        <v>1</v>
      </c>
      <c r="AR750" s="4">
        <v>293587</v>
      </c>
      <c r="AS750" s="4">
        <f>AR750/M750</f>
        <v>19572.466666666667</v>
      </c>
      <c r="AT750" s="4">
        <f>AR750/V750</f>
        <v>4184.9505890749369</v>
      </c>
      <c r="AU750" s="7">
        <f>AR750/(AR750+AV750+AY750+BB750)</f>
        <v>0.26018681815361983</v>
      </c>
      <c r="AV750" s="4">
        <v>110840</v>
      </c>
      <c r="AW750" s="4">
        <f>AV750/M750</f>
        <v>7389.333333333333</v>
      </c>
      <c r="AX750" s="7">
        <f>AV750/(AR750+AV750+AY750+BB750)</f>
        <v>9.8230190451713537E-2</v>
      </c>
      <c r="AY750" s="4">
        <v>474027</v>
      </c>
      <c r="AZ750" s="4">
        <f>AY750/M750</f>
        <v>31601.8</v>
      </c>
      <c r="BA750" s="7">
        <f>AY750/(AR750+AV750+AY750+BB750)</f>
        <v>0.42009890372838699</v>
      </c>
      <c r="BB750" s="4">
        <v>249916</v>
      </c>
      <c r="BC750" s="11">
        <f>BB750/(AR750+AV750+AY750+BB750)</f>
        <v>0.22148408766627967</v>
      </c>
      <c r="BD750" s="9">
        <f>BC750+BA750+AX750+AU750</f>
        <v>1</v>
      </c>
      <c r="BE750" s="14">
        <f>(AF750+AH750+AJ750+AL750+AN750+AP750)</f>
        <v>1202193</v>
      </c>
      <c r="BF750" s="14">
        <f t="shared" si="55"/>
        <v>-1128370</v>
      </c>
      <c r="BG750" s="13">
        <f>(AF750+AH750+AJ750+AL750+AN750+AP750)-(AR750+AV750+AY750+BB750)</f>
        <v>73823</v>
      </c>
      <c r="BH750" s="13">
        <f t="shared" si="56"/>
        <v>0</v>
      </c>
      <c r="BI750" s="14">
        <f>AF750/W750</f>
        <v>311262.30487804877</v>
      </c>
      <c r="BJ750" s="14">
        <f>AH750/Y750</f>
        <v>304715.34980988596</v>
      </c>
      <c r="BK750" s="14">
        <f>AJ750/AA750</f>
        <v>745613.45920234174</v>
      </c>
      <c r="BL750" s="14">
        <f>BI750+BJ750+BK750</f>
        <v>1361591.1138902765</v>
      </c>
      <c r="BM750" s="14">
        <f>(AF750/W750)-AF750</f>
        <v>11866.304878048773</v>
      </c>
      <c r="BN750" s="14">
        <f>AH750/Y750-AH750</f>
        <v>53492.349809885956</v>
      </c>
      <c r="BO750" s="14">
        <f>AJ750/AA750-AJ750</f>
        <v>131089.45920234174</v>
      </c>
      <c r="BP750" s="14">
        <f>BG750/S750</f>
        <v>5.9881050664513137E-3</v>
      </c>
      <c r="BQ750" s="14">
        <f>(BG750-CA750)/S750</f>
        <v>7.0504225430111662E-3</v>
      </c>
      <c r="BR750" s="27">
        <f>BQ750-BP750</f>
        <v>1.0623174765598525E-3</v>
      </c>
      <c r="BS750" s="28">
        <f t="shared" si="57"/>
        <v>10380720</v>
      </c>
      <c r="BT750" s="11">
        <f>BS750/S750</f>
        <v>0.84202541247866491</v>
      </c>
      <c r="BU750" s="14">
        <f>(BE750-AP750)*1/BT750-(BE750-AP750)</f>
        <v>223722.0369369369</v>
      </c>
      <c r="BV750" s="14">
        <f t="shared" si="58"/>
        <v>9.7515110387715265E-2</v>
      </c>
      <c r="BW750" s="27">
        <f>(AR750+AV750+AY750+BB750)/S750</f>
        <v>9.1527005321263954E-2</v>
      </c>
      <c r="BX750" s="13">
        <f>(AF750+AH750+AJ750+AL750+AN750)/N750</f>
        <v>268.57387387387388</v>
      </c>
      <c r="BY750" s="26">
        <f>BX750/K750</f>
        <v>0.1148733421188511</v>
      </c>
      <c r="BZ750" s="11">
        <f>AP750/BE750</f>
        <v>8.089383318651831E-3</v>
      </c>
      <c r="CA750" s="15">
        <f>-(BM750+BN750+BO750)/M750</f>
        <v>-13096.540926018431</v>
      </c>
      <c r="CB750" s="15">
        <f>BG750-CA750</f>
        <v>86919.540926018439</v>
      </c>
      <c r="CC750" s="18">
        <f t="shared" si="59"/>
        <v>0</v>
      </c>
      <c r="CD750" s="17">
        <f>(AF750/(AF750+AH750+AJ750))/(X750/(X750+Z750+AB750))</f>
        <v>1.9871127696122624</v>
      </c>
      <c r="CE750" s="19">
        <f>(AH750/(AF750+AH750+AJ750))/(Z750/(X750+Z750+AB750))</f>
        <v>0.89118859135987705</v>
      </c>
      <c r="CF750" s="18">
        <f>(AJ750/(AF750+AH750+AJ750))/(AB750/(X750+Z750+AB750))</f>
        <v>0.8388517637361983</v>
      </c>
      <c r="CG750">
        <f>AH750/Z750</f>
        <v>196.88322884012538</v>
      </c>
      <c r="CH750" s="11">
        <f>BB750/BE750</f>
        <v>0.20788342637163917</v>
      </c>
      <c r="CI750" s="14">
        <f>AY750/V750</f>
        <v>6757.0416022760719</v>
      </c>
      <c r="CJ750" s="14">
        <f>AV750/M750</f>
        <v>7389.333333333333</v>
      </c>
      <c r="CK750" s="17">
        <f>N750/V750</f>
        <v>63.290202275620928</v>
      </c>
      <c r="CL750" s="17">
        <f>(AL750+AN750)/N750</f>
        <v>6.1542792792792795</v>
      </c>
      <c r="CM750" s="14">
        <f>AP750/AC750</f>
        <v>5</v>
      </c>
    </row>
    <row r="751" spans="1:91" hidden="1" x14ac:dyDescent="0.2">
      <c r="A751">
        <v>464</v>
      </c>
      <c r="B751" s="2">
        <v>44866</v>
      </c>
      <c r="C751" s="3" t="s">
        <v>37</v>
      </c>
      <c r="D751" t="s">
        <v>38</v>
      </c>
      <c r="E751" s="3" t="s">
        <v>52</v>
      </c>
      <c r="F751" t="s">
        <v>33</v>
      </c>
      <c r="G751" t="str">
        <f>CONCATENATE(C751,E751)</f>
        <v>LAXOGG</v>
      </c>
      <c r="H751" t="s">
        <v>31</v>
      </c>
      <c r="I751">
        <f>U751/M751</f>
        <v>158.33333333333334</v>
      </c>
      <c r="J751" t="str">
        <f>_xlfn.CONCAT(C751,E751,H751)</f>
        <v>LAXOGG737-800</v>
      </c>
      <c r="K751" s="4">
        <v>2486</v>
      </c>
      <c r="L751" s="4">
        <f>N751/M751</f>
        <v>121.70833333333333</v>
      </c>
      <c r="M751" s="4">
        <v>24</v>
      </c>
      <c r="N751" s="4">
        <v>2921</v>
      </c>
      <c r="O751" s="4">
        <f>P751/M751</f>
        <v>15.291666666666666</v>
      </c>
      <c r="P751" s="4">
        <v>367</v>
      </c>
      <c r="Q751" s="4">
        <v>798</v>
      </c>
      <c r="R751" s="4">
        <v>1757</v>
      </c>
      <c r="S751" s="4">
        <f>U751*K751</f>
        <v>9446800</v>
      </c>
      <c r="T751" s="7">
        <f>N751/U751</f>
        <v>0.76868421052631575</v>
      </c>
      <c r="U751" s="4">
        <v>3800</v>
      </c>
      <c r="V751" s="4">
        <v>132.93777056277057</v>
      </c>
      <c r="W751" s="7">
        <f>P751/X751</f>
        <v>0.74291497975708498</v>
      </c>
      <c r="X751" s="4">
        <v>494</v>
      </c>
      <c r="Y751" s="7">
        <f>Q751/Z751</f>
        <v>0.84893617021276591</v>
      </c>
      <c r="Z751" s="4">
        <v>940</v>
      </c>
      <c r="AA751" s="7">
        <f>R751/AB751</f>
        <v>0.74260355029585801</v>
      </c>
      <c r="AB751" s="4">
        <v>2366</v>
      </c>
      <c r="AC751" s="4">
        <v>22592</v>
      </c>
      <c r="AD751" s="4">
        <f>AP751/AC751</f>
        <v>5</v>
      </c>
      <c r="AE751" s="7">
        <f>AF751/(AF751+AH751+AJ751+AL751+AN751+AP751)</f>
        <v>0.18060151213825265</v>
      </c>
      <c r="AF751" s="4">
        <v>168546</v>
      </c>
      <c r="AG751" s="7">
        <f>AH751/(AF751+AH751+AJ751+AL751+AN751+AP751)</f>
        <v>0.23535973288986423</v>
      </c>
      <c r="AH751" s="4">
        <v>219649</v>
      </c>
      <c r="AI751" s="7">
        <f>AJ751/(AF751+AH751+AJ751+AL751+AN751+AP751)</f>
        <v>0.44228865210533536</v>
      </c>
      <c r="AJ751" s="4">
        <v>412765</v>
      </c>
      <c r="AK751" s="7">
        <f>AL751/(AF751+AH751+AJ751+AL751+AN751+AP751)</f>
        <v>1.1299247359758607E-2</v>
      </c>
      <c r="AL751" s="4">
        <v>10545</v>
      </c>
      <c r="AM751" s="7">
        <f>AN751/(AF751+AH751+AJ751+AL751+AN751+AP751)</f>
        <v>9.4112175970374433E-3</v>
      </c>
      <c r="AN751" s="4">
        <v>8783</v>
      </c>
      <c r="AO751" s="7">
        <f>AP751/(AF751+AH751+AJ751+AL751+AN751+AP751)</f>
        <v>0.12103963790975175</v>
      </c>
      <c r="AP751" s="4">
        <v>112960</v>
      </c>
      <c r="AQ751" s="6">
        <f>AO751+AM751+AK751+AI751+AG751+AE751</f>
        <v>1</v>
      </c>
      <c r="AR751" s="4">
        <v>489549</v>
      </c>
      <c r="AS751" s="4">
        <f>AR751/M751</f>
        <v>20397.875</v>
      </c>
      <c r="AT751" s="4">
        <f>AR751/V751</f>
        <v>3682.5425755793362</v>
      </c>
      <c r="AU751" s="7">
        <f>AR751/(AR751+AV751+AY751+BB751)</f>
        <v>0.35804380642556655</v>
      </c>
      <c r="AV751" s="4">
        <v>123129</v>
      </c>
      <c r="AW751" s="4">
        <f>AV751/M751</f>
        <v>5130.375</v>
      </c>
      <c r="AX751" s="7">
        <f>AV751/(AR751+AV751+AY751+BB751)</f>
        <v>9.0053448871049852E-2</v>
      </c>
      <c r="AY751" s="4">
        <v>435305</v>
      </c>
      <c r="AZ751" s="4">
        <f>AY751/M751</f>
        <v>18137.708333333332</v>
      </c>
      <c r="BA751" s="7">
        <f>AY751/(AR751+AV751+AY751+BB751)</f>
        <v>0.31837111128013995</v>
      </c>
      <c r="BB751" s="4">
        <v>319305</v>
      </c>
      <c r="BC751" s="11">
        <f>BB751/(AR751+AV751+AY751+BB751)</f>
        <v>0.23353163342324368</v>
      </c>
      <c r="BD751" s="9">
        <f>BC751+BA751+AX751+AU751</f>
        <v>1</v>
      </c>
      <c r="BE751" s="14">
        <f>(AF751+AH751+AJ751+AL751+AN751+AP751)</f>
        <v>933248</v>
      </c>
      <c r="BF751" s="14">
        <f t="shared" si="55"/>
        <v>-1367288</v>
      </c>
      <c r="BG751" s="13">
        <f>(AF751+AH751+AJ751+AL751+AN751+AP751)-(AR751+AV751+AY751+BB751)</f>
        <v>-434040</v>
      </c>
      <c r="BH751" s="13">
        <f t="shared" si="56"/>
        <v>1</v>
      </c>
      <c r="BI751" s="14">
        <f>AF751/W751</f>
        <v>226871.18256130791</v>
      </c>
      <c r="BJ751" s="14">
        <f>AH751/Y751</f>
        <v>258734.41102756895</v>
      </c>
      <c r="BK751" s="14">
        <f>AJ751/AA751</f>
        <v>555834.94023904379</v>
      </c>
      <c r="BL751" s="14">
        <f>BI751+BJ751+BK751</f>
        <v>1041440.5338279207</v>
      </c>
      <c r="BM751" s="14">
        <f>(AF751/W751)-AF751</f>
        <v>58325.182561307913</v>
      </c>
      <c r="BN751" s="14">
        <f>AH751/Y751-AH751</f>
        <v>39085.411027568945</v>
      </c>
      <c r="BO751" s="14">
        <f>AJ751/AA751-AJ751</f>
        <v>143069.94023904379</v>
      </c>
      <c r="BP751" s="14">
        <f>BG751/S751</f>
        <v>-4.5945717068213578E-2</v>
      </c>
      <c r="BQ751" s="14">
        <f>(BG751-CA751)/S751</f>
        <v>-4.4885038082437434E-2</v>
      </c>
      <c r="BR751" s="27">
        <f>BQ751-BP751</f>
        <v>1.0606789857761437E-3</v>
      </c>
      <c r="BS751" s="28">
        <f t="shared" si="57"/>
        <v>7261606</v>
      </c>
      <c r="BT751" s="11">
        <f>BS751/S751</f>
        <v>0.76868421052631575</v>
      </c>
      <c r="BU751" s="14">
        <f>(BE751-AP751)*1/BT751-(BE751-AP751)</f>
        <v>246844.62581307767</v>
      </c>
      <c r="BV751" s="14">
        <f t="shared" si="58"/>
        <v>9.8789854765634927E-2</v>
      </c>
      <c r="BW751" s="27">
        <f>(AR751+AV751+AY751+BB751)/S751</f>
        <v>0.1447355718338485</v>
      </c>
      <c r="BX751" s="13">
        <f>(AF751+AH751+AJ751+AL751+AN751)/N751</f>
        <v>280.82437521396781</v>
      </c>
      <c r="BY751" s="26">
        <f>BX751/K751</f>
        <v>0.11296233918502326</v>
      </c>
      <c r="BZ751" s="11">
        <f>AP751/BE751</f>
        <v>0.12103963790975175</v>
      </c>
      <c r="CA751" s="15">
        <f>-(BM751+BN751+BO751)/M751</f>
        <v>-10020.022242830028</v>
      </c>
      <c r="CB751" s="15">
        <f>BG751-CA751</f>
        <v>-424019.97775716998</v>
      </c>
      <c r="CC751" s="18">
        <f t="shared" si="59"/>
        <v>1</v>
      </c>
      <c r="CD751" s="17">
        <f>(AF751/(AF751+AH751+AJ751))/(X751/(X751+Z751+AB751))</f>
        <v>1.6186921847628999</v>
      </c>
      <c r="CE751" s="19">
        <f>(AH751/(AF751+AH751+AJ751))/(Z751/(X751+Z751+AB751))</f>
        <v>1.1085981396791935</v>
      </c>
      <c r="CF751" s="18">
        <f>(AJ751/(AF751+AH751+AJ751))/(AB751/(X751+Z751+AB751))</f>
        <v>0.82767701159285112</v>
      </c>
      <c r="CG751">
        <f>AH751/Z751</f>
        <v>233.66914893617022</v>
      </c>
      <c r="CH751" s="11">
        <f>BB751/BE751</f>
        <v>0.34214378171718557</v>
      </c>
      <c r="CI751" s="14">
        <f>AY751/V751</f>
        <v>3274.5020332235649</v>
      </c>
      <c r="CJ751" s="14">
        <f>AV751/M751</f>
        <v>5130.375</v>
      </c>
      <c r="CK751" s="17">
        <f>N751/V751</f>
        <v>21.972686826583736</v>
      </c>
      <c r="CL751" s="17">
        <f>(AL751+AN751)/N751</f>
        <v>6.6169120164327282</v>
      </c>
      <c r="CM751" s="14">
        <f>AP751/AC751</f>
        <v>5</v>
      </c>
    </row>
    <row r="752" spans="1:91" hidden="1" x14ac:dyDescent="0.2">
      <c r="A752">
        <v>476</v>
      </c>
      <c r="B752" s="2">
        <v>44866</v>
      </c>
      <c r="C752" s="3" t="s">
        <v>37</v>
      </c>
      <c r="D752" t="s">
        <v>38</v>
      </c>
      <c r="E752" s="3" t="s">
        <v>43</v>
      </c>
      <c r="F752" t="s">
        <v>38</v>
      </c>
      <c r="G752" t="str">
        <f>CONCATENATE(C752,E752)</f>
        <v>LAXSFO</v>
      </c>
      <c r="H752" t="s">
        <v>31</v>
      </c>
      <c r="I752">
        <f>U752/M752</f>
        <v>166.08571428571429</v>
      </c>
      <c r="J752" t="str">
        <f>_xlfn.CONCAT(C752,E752,H752)</f>
        <v>LAXSFO737-800</v>
      </c>
      <c r="K752" s="4">
        <v>337</v>
      </c>
      <c r="L752" s="4">
        <f>N752/M752</f>
        <v>145.77142857142857</v>
      </c>
      <c r="M752" s="4">
        <v>35</v>
      </c>
      <c r="N752" s="4">
        <v>5102</v>
      </c>
      <c r="O752" s="4">
        <f>P752/M752</f>
        <v>21</v>
      </c>
      <c r="P752" s="4">
        <v>735</v>
      </c>
      <c r="Q752" s="4">
        <v>1342</v>
      </c>
      <c r="R752" s="4">
        <v>3025</v>
      </c>
      <c r="S752" s="4">
        <f>U752*K752</f>
        <v>1958981</v>
      </c>
      <c r="T752" s="7">
        <f>N752/U752</f>
        <v>0.87768794082229484</v>
      </c>
      <c r="U752" s="4">
        <v>5813</v>
      </c>
      <c r="V752" s="4">
        <v>46.778364599177507</v>
      </c>
      <c r="W752" s="7">
        <f>P752/X752</f>
        <v>1</v>
      </c>
      <c r="X752" s="4">
        <v>735</v>
      </c>
      <c r="Y752" s="7">
        <f>Q752/Z752</f>
        <v>0.95857142857142852</v>
      </c>
      <c r="Z752" s="4">
        <v>1400</v>
      </c>
      <c r="AA752" s="7">
        <f>R752/AB752</f>
        <v>0.82245785753126699</v>
      </c>
      <c r="AB752" s="4">
        <v>3678</v>
      </c>
      <c r="AC752" s="4">
        <v>8338</v>
      </c>
      <c r="AD752" s="4">
        <f>AP752/AC752</f>
        <v>5</v>
      </c>
      <c r="AE752" s="7">
        <f>AF752/(AF752+AH752+AJ752+AL752+AN752+AP752)</f>
        <v>0.23093359753347481</v>
      </c>
      <c r="AF752" s="4">
        <v>156170</v>
      </c>
      <c r="AG752" s="7">
        <f>AH752/(AF752+AH752+AJ752+AL752+AN752+AP752)</f>
        <v>0.22259650575596485</v>
      </c>
      <c r="AH752" s="4">
        <v>150532</v>
      </c>
      <c r="AI752" s="7">
        <f>AJ752/(AF752+AH752+AJ752+AL752+AN752+AP752)</f>
        <v>0.45350940103954868</v>
      </c>
      <c r="AJ752" s="4">
        <v>306688</v>
      </c>
      <c r="AK752" s="7">
        <f>AL752/(AF752+AH752+AJ752+AL752+AN752+AP752)</f>
        <v>2.6838988251473187E-2</v>
      </c>
      <c r="AL752" s="4">
        <v>18150</v>
      </c>
      <c r="AM752" s="7">
        <f>AN752/(AF752+AH752+AJ752+AL752+AN752+AP752)</f>
        <v>4.4731647085788648E-3</v>
      </c>
      <c r="AN752" s="4">
        <v>3025</v>
      </c>
      <c r="AO752" s="7">
        <f>AP752/(AF752+AH752+AJ752+AL752+AN752+AP752)</f>
        <v>6.1648342710959626E-2</v>
      </c>
      <c r="AP752" s="4">
        <v>41690</v>
      </c>
      <c r="AQ752" s="6">
        <f>AO752+AM752+AK752+AI752+AG752+AE752</f>
        <v>1</v>
      </c>
      <c r="AR752" s="4">
        <v>172263</v>
      </c>
      <c r="AS752" s="4">
        <f>AR752/M752</f>
        <v>4921.8</v>
      </c>
      <c r="AT752" s="4">
        <f>AR752/V752</f>
        <v>3682.5357507908443</v>
      </c>
      <c r="AU752" s="7">
        <f>AR752/(AR752+AV752+AY752+BB752)</f>
        <v>0.27731530745467103</v>
      </c>
      <c r="AV752" s="4">
        <v>183384</v>
      </c>
      <c r="AW752" s="4">
        <f>AV752/M752</f>
        <v>5239.5428571428574</v>
      </c>
      <c r="AX752" s="7">
        <f>AV752/(AR752+AV752+AY752+BB752)</f>
        <v>0.2952183019120031</v>
      </c>
      <c r="AY752" s="4">
        <v>153176</v>
      </c>
      <c r="AZ752" s="4">
        <f>AY752/M752</f>
        <v>4376.4571428571426</v>
      </c>
      <c r="BA752" s="7">
        <f>AY752/(AR752+AV752+AY752+BB752)</f>
        <v>0.2465883534750741</v>
      </c>
      <c r="BB752" s="4">
        <v>112358</v>
      </c>
      <c r="BC752" s="11">
        <f>BB752/(AR752+AV752+AY752+BB752)</f>
        <v>0.18087803715825179</v>
      </c>
      <c r="BD752" s="9">
        <f>BC752+BA752+AX752+AU752</f>
        <v>1</v>
      </c>
      <c r="BE752" s="14">
        <f>(AF752+AH752+AJ752+AL752+AN752+AP752)</f>
        <v>676255</v>
      </c>
      <c r="BF752" s="14">
        <f t="shared" si="55"/>
        <v>-621181</v>
      </c>
      <c r="BG752" s="13">
        <f>(AF752+AH752+AJ752+AL752+AN752+AP752)-(AR752+AV752+AY752+BB752)</f>
        <v>55074</v>
      </c>
      <c r="BH752" s="13">
        <f t="shared" si="56"/>
        <v>0</v>
      </c>
      <c r="BI752" s="14">
        <f>AF752/W752</f>
        <v>156170</v>
      </c>
      <c r="BJ752" s="14">
        <f>AH752/Y752</f>
        <v>157037.85394932938</v>
      </c>
      <c r="BK752" s="14">
        <f>AJ752/AA752</f>
        <v>372892.05421487603</v>
      </c>
      <c r="BL752" s="14">
        <f>BI752+BJ752+BK752</f>
        <v>686099.90816420538</v>
      </c>
      <c r="BM752" s="14">
        <f>(AF752/W752)-AF752</f>
        <v>0</v>
      </c>
      <c r="BN752" s="14">
        <f>AH752/Y752-AH752</f>
        <v>6505.8539493293792</v>
      </c>
      <c r="BO752" s="14">
        <f>AJ752/AA752-AJ752</f>
        <v>66204.054214876029</v>
      </c>
      <c r="BP752" s="14">
        <f>BG752/S752</f>
        <v>2.8113595792914784E-2</v>
      </c>
      <c r="BQ752" s="14">
        <f>(BG752-CA752)/S752</f>
        <v>2.9174058322948882E-2</v>
      </c>
      <c r="BR752" s="27">
        <f>BQ752-BP752</f>
        <v>1.0604625300340981E-3</v>
      </c>
      <c r="BS752" s="28">
        <f t="shared" si="57"/>
        <v>1719374</v>
      </c>
      <c r="BT752" s="11">
        <f>BS752/S752</f>
        <v>0.87768794082229484</v>
      </c>
      <c r="BU752" s="14">
        <f>(BE752-AP752)*1/BT752-(BE752-AP752)</f>
        <v>88431.147589180735</v>
      </c>
      <c r="BV752" s="14">
        <f t="shared" si="58"/>
        <v>0.34520753391686798</v>
      </c>
      <c r="BW752" s="27">
        <f>(AR752+AV752+AY752+BB752)/S752</f>
        <v>0.3170939381239532</v>
      </c>
      <c r="BX752" s="13">
        <f>(AF752+AH752+AJ752+AL752+AN752)/N752</f>
        <v>124.37573500588005</v>
      </c>
      <c r="BY752" s="26">
        <f>BX752/K752</f>
        <v>0.36906746292546005</v>
      </c>
      <c r="BZ752" s="11">
        <f>AP752/BE752</f>
        <v>6.1648342710959626E-2</v>
      </c>
      <c r="CA752" s="15">
        <f>-(BM752+BN752+BO752)/M752</f>
        <v>-2077.4259475487261</v>
      </c>
      <c r="CB752" s="15">
        <f>BG752-CA752</f>
        <v>57151.425947548727</v>
      </c>
      <c r="CC752" s="18">
        <f t="shared" si="59"/>
        <v>0</v>
      </c>
      <c r="CD752" s="17">
        <f>(AF752/(AF752+AH752+AJ752))/(X752/(X752+Z752+AB752))</f>
        <v>2.0136032462839228</v>
      </c>
      <c r="CE752" s="19">
        <f>(AH752/(AF752+AH752+AJ752))/(Z752/(X752+Z752+AB752))</f>
        <v>1.0189771084814367</v>
      </c>
      <c r="CF752" s="18">
        <f>(AJ752/(AF752+AH752+AJ752))/(AB752/(X752+Z752+AB752))</f>
        <v>0.79022122406397644</v>
      </c>
      <c r="CG752">
        <f>AH752/Z752</f>
        <v>107.52285714285715</v>
      </c>
      <c r="CH752" s="11">
        <f>BB752/BE752</f>
        <v>0.16614738523190217</v>
      </c>
      <c r="CI752" s="14">
        <f>AY752/V752</f>
        <v>3274.505240029132</v>
      </c>
      <c r="CJ752" s="14">
        <f>AV752/M752</f>
        <v>5239.5428571428574</v>
      </c>
      <c r="CK752" s="17">
        <f>N752/V752</f>
        <v>109.06751537204674</v>
      </c>
      <c r="CL752" s="17">
        <f>(AL752+AN752)/N752</f>
        <v>4.150333202665621</v>
      </c>
      <c r="CM752" s="14">
        <f>AP752/AC752</f>
        <v>5</v>
      </c>
    </row>
    <row r="753" spans="1:91" hidden="1" x14ac:dyDescent="0.2">
      <c r="A753">
        <v>196</v>
      </c>
      <c r="B753" s="2">
        <v>44805</v>
      </c>
      <c r="C753" s="3" t="s">
        <v>57</v>
      </c>
      <c r="D753" t="s">
        <v>56</v>
      </c>
      <c r="E753" s="3" t="s">
        <v>41</v>
      </c>
      <c r="F753" t="s">
        <v>42</v>
      </c>
      <c r="G753" t="str">
        <f>CONCATENATE(C753,E753)</f>
        <v>YYCSEA</v>
      </c>
      <c r="H753" t="s">
        <v>40</v>
      </c>
      <c r="I753">
        <f>U753/M753</f>
        <v>74.416666666666671</v>
      </c>
      <c r="J753" t="str">
        <f>_xlfn.CONCAT(C753,E753,H753)</f>
        <v>YYCSEAE175</v>
      </c>
      <c r="K753" s="4">
        <v>452</v>
      </c>
      <c r="L753" s="4">
        <f>N753/M753</f>
        <v>67.791666666666671</v>
      </c>
      <c r="M753" s="4">
        <v>24</v>
      </c>
      <c r="N753" s="4">
        <v>1627</v>
      </c>
      <c r="O753" s="4">
        <f>P753/M753</f>
        <v>9.7916666666666661</v>
      </c>
      <c r="P753" s="4">
        <v>235</v>
      </c>
      <c r="Q753" s="4">
        <v>423</v>
      </c>
      <c r="R753" s="4">
        <v>969</v>
      </c>
      <c r="S753" s="4">
        <f>U753*K753</f>
        <v>807272</v>
      </c>
      <c r="T753" s="7">
        <f>N753/U753</f>
        <v>0.91097424412094063</v>
      </c>
      <c r="U753" s="4">
        <v>1786</v>
      </c>
      <c r="V753" s="4">
        <v>20.167272727272728</v>
      </c>
      <c r="W753" s="7">
        <f>P753/X753</f>
        <v>1</v>
      </c>
      <c r="X753" s="4">
        <v>235</v>
      </c>
      <c r="Y753" s="7">
        <f>Q753/Z753</f>
        <v>1</v>
      </c>
      <c r="Z753" s="4">
        <v>423</v>
      </c>
      <c r="AA753" s="7">
        <f>R753/AB753</f>
        <v>0.85904255319148937</v>
      </c>
      <c r="AB753" s="4">
        <v>1128</v>
      </c>
      <c r="AC753" s="4">
        <v>17</v>
      </c>
      <c r="AD753" s="4">
        <f>AP753/AC753</f>
        <v>4.882352941176471</v>
      </c>
      <c r="AE753" s="7">
        <f>AF753/(AF753+AH753+AJ753+AL753+AN753+AP753)</f>
        <v>0.20855987454326905</v>
      </c>
      <c r="AF753" s="4">
        <v>52399</v>
      </c>
      <c r="AG753" s="7">
        <f>AH753/(AF753+AH753+AJ753+AL753+AN753+AP753)</f>
        <v>0.25824105842176071</v>
      </c>
      <c r="AH753" s="4">
        <v>64881</v>
      </c>
      <c r="AI753" s="7">
        <f>AJ753/(AF753+AH753+AJ753+AL753+AN753+AP753)</f>
        <v>0.49819695751506515</v>
      </c>
      <c r="AJ753" s="4">
        <v>125168</v>
      </c>
      <c r="AK753" s="7">
        <f>AL753/(AF753+AH753+AJ753+AL753+AN753+AP753)</f>
        <v>2.3105213300323991E-2</v>
      </c>
      <c r="AL753" s="4">
        <v>5805</v>
      </c>
      <c r="AM753" s="7">
        <f>AN753/(AF753+AH753+AJ753+AL753+AN753+AP753)</f>
        <v>1.1566537441988203E-2</v>
      </c>
      <c r="AN753" s="4">
        <v>2906</v>
      </c>
      <c r="AO753" s="7">
        <f>AP753/(AF753+AH753+AJ753+AL753+AN753+AP753)</f>
        <v>3.3035877759291838E-4</v>
      </c>
      <c r="AP753" s="4">
        <v>83</v>
      </c>
      <c r="AQ753" s="6">
        <f>AO753+AM753+AK753+AI753+AG753+AE753</f>
        <v>1</v>
      </c>
      <c r="AR753" s="4">
        <v>32381</v>
      </c>
      <c r="AS753" s="4">
        <f>AR753/M753</f>
        <v>1349.2083333333333</v>
      </c>
      <c r="AT753" s="4">
        <f>AR753/V753</f>
        <v>1605.6211684096645</v>
      </c>
      <c r="AU753" s="7">
        <f>AR753/(AR753+AV753+AY753+BB753)</f>
        <v>0.21386725844908094</v>
      </c>
      <c r="AV753" s="4">
        <v>63733</v>
      </c>
      <c r="AW753" s="4">
        <f>AV753/M753</f>
        <v>2655.5416666666665</v>
      </c>
      <c r="AX753" s="7">
        <f>AV753/(AR753+AV753+AY753+BB753)</f>
        <v>0.420938265734081</v>
      </c>
      <c r="AY753" s="4">
        <v>36974</v>
      </c>
      <c r="AZ753" s="4">
        <f>AY753/M753</f>
        <v>1540.5833333333333</v>
      </c>
      <c r="BA753" s="7">
        <f>AY753/(AR753+AV753+AY753+BB753)</f>
        <v>0.24420271189575118</v>
      </c>
      <c r="BB753" s="4">
        <v>18319</v>
      </c>
      <c r="BC753" s="11">
        <f>BB753/(AR753+AV753+AY753+BB753)</f>
        <v>0.12099176392108688</v>
      </c>
      <c r="BD753" s="9">
        <f>BC753+BA753+AX753+AU753</f>
        <v>1</v>
      </c>
      <c r="BE753" s="14">
        <f>(AF753+AH753+AJ753+AL753+AN753+AP753)</f>
        <v>251242</v>
      </c>
      <c r="BF753" s="14">
        <f t="shared" si="55"/>
        <v>-151407</v>
      </c>
      <c r="BG753" s="13">
        <f>(AF753+AH753+AJ753+AL753+AN753+AP753)-(AR753+AV753+AY753+BB753)</f>
        <v>99835</v>
      </c>
      <c r="BH753" s="13">
        <f t="shared" si="56"/>
        <v>0</v>
      </c>
      <c r="BI753" s="14">
        <f>AF753/W753</f>
        <v>52399</v>
      </c>
      <c r="BJ753" s="14">
        <f>AH753/Y753</f>
        <v>64881</v>
      </c>
      <c r="BK753" s="14">
        <f>AJ753/AA753</f>
        <v>145706.40247678017</v>
      </c>
      <c r="BL753" s="14">
        <f>BI753+BJ753+BK753</f>
        <v>262986.40247678017</v>
      </c>
      <c r="BM753" s="14">
        <f>(AF753/W753)-AF753</f>
        <v>0</v>
      </c>
      <c r="BN753" s="14">
        <f>AH753/Y753-AH753</f>
        <v>0</v>
      </c>
      <c r="BO753" s="14">
        <f>AJ753/AA753-AJ753</f>
        <v>20538.402476780175</v>
      </c>
      <c r="BP753" s="14">
        <f>BG753/S753</f>
        <v>0.12366959339603009</v>
      </c>
      <c r="BQ753" s="14">
        <f>(BG753-CA753)/S753</f>
        <v>0.12472966580020842</v>
      </c>
      <c r="BR753" s="27">
        <f>BQ753-BP753</f>
        <v>1.0600724041783249E-3</v>
      </c>
      <c r="BS753" s="28">
        <f t="shared" si="57"/>
        <v>735404</v>
      </c>
      <c r="BT753" s="11">
        <f>BS753/S753</f>
        <v>0.91097424412094063</v>
      </c>
      <c r="BU753" s="14">
        <f>(BE753-AP753)*1/BT753-(BE753-AP753)</f>
        <v>24544.733251382946</v>
      </c>
      <c r="BV753" s="14">
        <f t="shared" si="58"/>
        <v>0.31122347857971044</v>
      </c>
      <c r="BW753" s="27">
        <f>(AR753+AV753+AY753+BB753)/S753</f>
        <v>0.18755388518368035</v>
      </c>
      <c r="BX753" s="13">
        <f>(AF753+AH753+AJ753+AL753+AN753)/N753</f>
        <v>154.36939151813152</v>
      </c>
      <c r="BY753" s="26">
        <f>BX753/K753</f>
        <v>0.3415252024737423</v>
      </c>
      <c r="BZ753" s="11">
        <f>AP753/BE753</f>
        <v>3.3035877759291838E-4</v>
      </c>
      <c r="CA753" s="15">
        <f>-(BM753+BN753+BO753)/M753</f>
        <v>-855.76676986584062</v>
      </c>
      <c r="CB753" s="15">
        <f>BG753-CA753</f>
        <v>100690.76676986585</v>
      </c>
      <c r="CC753" s="18">
        <f t="shared" si="59"/>
        <v>0</v>
      </c>
      <c r="CD753" s="17">
        <f>(AF753/(AF753+AH753+AJ753))/(X753/(X753+Z753+AB753))</f>
        <v>1.642547680327328</v>
      </c>
      <c r="CE753" s="19">
        <f>(AH753/(AF753+AH753+AJ753))/(Z753/(X753+Z753+AB753))</f>
        <v>1.12990001979806</v>
      </c>
      <c r="CF753" s="18">
        <f>(AJ753/(AF753+AH753+AJ753))/(AB753/(X753+Z753+AB753))</f>
        <v>0.81742339250753426</v>
      </c>
      <c r="CG753">
        <f>AH753/Z753</f>
        <v>153.38297872340425</v>
      </c>
      <c r="CH753" s="11">
        <f>BB753/BE753</f>
        <v>7.2913764418369539E-2</v>
      </c>
      <c r="CI753" s="14">
        <f>AY753/V753</f>
        <v>1833.3663901911286</v>
      </c>
      <c r="CJ753" s="14">
        <f>AV753/M753</f>
        <v>2655.5416666666665</v>
      </c>
      <c r="CK753" s="17">
        <f>N753/V753</f>
        <v>80.675261449693465</v>
      </c>
      <c r="CL753" s="17">
        <f>(AL753+AN753)/N753</f>
        <v>5.3540258143822985</v>
      </c>
      <c r="CM753" s="14">
        <f>AP753/AC753</f>
        <v>4.882352941176471</v>
      </c>
    </row>
    <row r="754" spans="1:91" hidden="1" x14ac:dyDescent="0.2">
      <c r="A754">
        <v>208</v>
      </c>
      <c r="B754" s="2">
        <v>44835</v>
      </c>
      <c r="C754" s="3" t="s">
        <v>29</v>
      </c>
      <c r="D754" t="s">
        <v>28</v>
      </c>
      <c r="E754" s="3" t="s">
        <v>41</v>
      </c>
      <c r="F754" t="s">
        <v>42</v>
      </c>
      <c r="G754" t="str">
        <f>CONCATENATE(C754,E754)</f>
        <v>ANCSEA</v>
      </c>
      <c r="H754" t="s">
        <v>30</v>
      </c>
      <c r="I754">
        <f>U754/M754</f>
        <v>124</v>
      </c>
      <c r="J754" t="str">
        <f>_xlfn.CONCAT(C754,E754,H754)</f>
        <v>ANCSEA737-700</v>
      </c>
      <c r="K754" s="4">
        <v>1448</v>
      </c>
      <c r="L754" s="4">
        <f>N754/M754</f>
        <v>112.76923076923077</v>
      </c>
      <c r="M754" s="4">
        <v>13</v>
      </c>
      <c r="N754" s="4">
        <v>1466</v>
      </c>
      <c r="O754" s="4">
        <f>P754/M754</f>
        <v>17</v>
      </c>
      <c r="P754" s="4">
        <v>221</v>
      </c>
      <c r="Q754" s="4">
        <v>351</v>
      </c>
      <c r="R754" s="4">
        <v>895</v>
      </c>
      <c r="S754" s="4">
        <f>U754*K754</f>
        <v>2334176</v>
      </c>
      <c r="T754" s="7">
        <f>N754/U754</f>
        <v>0.90942928039702231</v>
      </c>
      <c r="U754" s="4">
        <v>1612</v>
      </c>
      <c r="V754" s="4">
        <v>44.601461744842254</v>
      </c>
      <c r="W754" s="7">
        <f>P754/X754</f>
        <v>1</v>
      </c>
      <c r="X754" s="4">
        <v>221</v>
      </c>
      <c r="Y754" s="7">
        <f>Q754/Z754</f>
        <v>0.87096774193548387</v>
      </c>
      <c r="Z754" s="4">
        <v>403</v>
      </c>
      <c r="AA754" s="7">
        <f>R754/AB754</f>
        <v>0.90587044534412953</v>
      </c>
      <c r="AB754" s="4">
        <v>988</v>
      </c>
      <c r="AC754" s="4">
        <v>5953</v>
      </c>
      <c r="AD754" s="4">
        <f>AP754/AC754</f>
        <v>4.9996640349403663</v>
      </c>
      <c r="AE754" s="7">
        <f>AF754/(AF754+AH754+AJ754+AL754+AN754+AP754)</f>
        <v>0.21051929653273882</v>
      </c>
      <c r="AF754" s="4">
        <v>83661</v>
      </c>
      <c r="AG754" s="7">
        <f>AH754/(AF754+AH754+AJ754+AL754+AN754+AP754)</f>
        <v>0.2124694579557779</v>
      </c>
      <c r="AH754" s="4">
        <v>84436</v>
      </c>
      <c r="AI754" s="7">
        <f>AJ754/(AF754+AH754+AJ754+AL754+AN754+AP754)</f>
        <v>0.47509958404944097</v>
      </c>
      <c r="AJ754" s="4">
        <v>188806</v>
      </c>
      <c r="AK754" s="7">
        <f>AL754/(AF754+AH754+AJ754+AL754+AN754+AP754)</f>
        <v>1.3512731408670795E-2</v>
      </c>
      <c r="AL754" s="4">
        <v>5370</v>
      </c>
      <c r="AM754" s="7">
        <f>AN754/(AF754+AH754+AJ754+AL754+AN754+AP754)</f>
        <v>1.3505182396710644E-2</v>
      </c>
      <c r="AN754" s="4">
        <v>5367</v>
      </c>
      <c r="AO754" s="7">
        <f>AP754/(AF754+AH754+AJ754+AL754+AN754+AP754)</f>
        <v>7.4893747656660875E-2</v>
      </c>
      <c r="AP754" s="4">
        <v>29763</v>
      </c>
      <c r="AQ754" s="6">
        <f>AO754+AM754+AK754+AI754+AG754+AE754</f>
        <v>1</v>
      </c>
      <c r="AR754" s="4">
        <v>164247</v>
      </c>
      <c r="AS754" s="4">
        <f>AR754/M754</f>
        <v>12634.384615384615</v>
      </c>
      <c r="AT754" s="4">
        <f>AR754/V754</f>
        <v>3682.5474676061181</v>
      </c>
      <c r="AU754" s="7">
        <f>AR754/(AR754+AV754+AY754+BB754)</f>
        <v>0.33827836338247469</v>
      </c>
      <c r="AV754" s="4">
        <v>68114</v>
      </c>
      <c r="AW754" s="4">
        <f>AV754/M754</f>
        <v>5239.5384615384619</v>
      </c>
      <c r="AX754" s="7">
        <f>AV754/(AR754+AV754+AY754+BB754)</f>
        <v>0.14028562131079339</v>
      </c>
      <c r="AY754" s="4">
        <v>146048</v>
      </c>
      <c r="AZ754" s="4">
        <f>AY754/M754</f>
        <v>11234.461538461539</v>
      </c>
      <c r="BA754" s="7">
        <f>AY754/(AR754+AV754+AY754+BB754)</f>
        <v>0.30079623016118201</v>
      </c>
      <c r="BB754" s="4">
        <v>107129</v>
      </c>
      <c r="BC754" s="11">
        <f>BB754/(AR754+AV754+AY754+BB754)</f>
        <v>0.22063978514554988</v>
      </c>
      <c r="BD754" s="9">
        <f>BC754+BA754+AX754+AU754</f>
        <v>1</v>
      </c>
      <c r="BE754" s="14">
        <f>(AF754+AH754+AJ754+AL754+AN754+AP754)</f>
        <v>397403</v>
      </c>
      <c r="BF754" s="14">
        <f t="shared" si="55"/>
        <v>-485538</v>
      </c>
      <c r="BG754" s="13">
        <f>(AF754+AH754+AJ754+AL754+AN754+AP754)-(AR754+AV754+AY754+BB754)</f>
        <v>-88135</v>
      </c>
      <c r="BH754" s="13">
        <f t="shared" si="56"/>
        <v>1</v>
      </c>
      <c r="BI754" s="14">
        <f>AF754/W754</f>
        <v>83661</v>
      </c>
      <c r="BJ754" s="14">
        <f>AH754/Y754</f>
        <v>96945.037037037036</v>
      </c>
      <c r="BK754" s="14">
        <f>AJ754/AA754</f>
        <v>208424.94748603352</v>
      </c>
      <c r="BL754" s="14">
        <f>BI754+BJ754+BK754</f>
        <v>389030.98452307051</v>
      </c>
      <c r="BM754" s="14">
        <f>(AF754/W754)-AF754</f>
        <v>0</v>
      </c>
      <c r="BN754" s="14">
        <f>AH754/Y754-AH754</f>
        <v>12509.037037037036</v>
      </c>
      <c r="BO754" s="14">
        <f>AJ754/AA754-AJ754</f>
        <v>19618.947486033518</v>
      </c>
      <c r="BP754" s="14">
        <f>BG754/S754</f>
        <v>-3.7758506642172653E-2</v>
      </c>
      <c r="BQ754" s="14">
        <f>(BG754-CA754)/S754</f>
        <v>-3.6699724688776005E-2</v>
      </c>
      <c r="BR754" s="27">
        <f>BQ754-BP754</f>
        <v>1.058781953396648E-3</v>
      </c>
      <c r="BS754" s="28">
        <f t="shared" si="57"/>
        <v>2122768</v>
      </c>
      <c r="BT754" s="11">
        <f>BS754/S754</f>
        <v>0.90942928039702231</v>
      </c>
      <c r="BU754" s="14">
        <f>(BE754-AP754)*1/BT754-(BE754-AP754)</f>
        <v>36613.533424283785</v>
      </c>
      <c r="BV754" s="14">
        <f t="shared" si="58"/>
        <v>0.17025408538173642</v>
      </c>
      <c r="BW754" s="27">
        <f>(AR754+AV754+AY754+BB754)/S754</f>
        <v>0.20801259202390909</v>
      </c>
      <c r="BX754" s="13">
        <f>(AF754+AH754+AJ754+AL754+AN754)/N754</f>
        <v>250.77762619372442</v>
      </c>
      <c r="BY754" s="26">
        <f>BX754/K754</f>
        <v>0.17318896836583178</v>
      </c>
      <c r="BZ754" s="11">
        <f>AP754/BE754</f>
        <v>7.4893747656660875E-2</v>
      </c>
      <c r="CA754" s="15">
        <f>-(BM754+BN754+BO754)/M754</f>
        <v>-2471.3834248515809</v>
      </c>
      <c r="CB754" s="15">
        <f>BG754-CA754</f>
        <v>-85663.616575148422</v>
      </c>
      <c r="CC754" s="18">
        <f t="shared" si="59"/>
        <v>1</v>
      </c>
      <c r="CD754" s="17">
        <f>(AF754/(AF754+AH754+AJ754))/(X754/(X754+Z754+AB754))</f>
        <v>1.7098011966012847</v>
      </c>
      <c r="CE754" s="19">
        <f>(AH754/(AF754+AH754+AJ754))/(Z754/(X754+Z754+AB754))</f>
        <v>0.94631874767093582</v>
      </c>
      <c r="CF754" s="18">
        <f>(AJ754/(AF754+AH754+AJ754))/(AB754/(X754+Z754+AB754))</f>
        <v>0.86312497999972571</v>
      </c>
      <c r="CG754">
        <f>AH754/Z754</f>
        <v>209.51861042183623</v>
      </c>
      <c r="CH754" s="11">
        <f>BB754/BE754</f>
        <v>0.26957270075968226</v>
      </c>
      <c r="CI754" s="14">
        <f>AY754/V754</f>
        <v>3274.511513445837</v>
      </c>
      <c r="CJ754" s="14">
        <f>AV754/M754</f>
        <v>5239.5384615384619</v>
      </c>
      <c r="CK754" s="17">
        <f>N754/V754</f>
        <v>32.868877894333345</v>
      </c>
      <c r="CL754" s="17">
        <f>(AL754+AN754)/N754</f>
        <v>7.3240109140518417</v>
      </c>
      <c r="CM754" s="14">
        <f>AP754/AC754</f>
        <v>4.9996640349403663</v>
      </c>
    </row>
    <row r="755" spans="1:91" hidden="1" x14ac:dyDescent="0.2">
      <c r="A755">
        <v>467</v>
      </c>
      <c r="B755" s="2">
        <v>44866</v>
      </c>
      <c r="C755" s="3" t="s">
        <v>37</v>
      </c>
      <c r="D755" t="s">
        <v>38</v>
      </c>
      <c r="E755" s="3" t="s">
        <v>52</v>
      </c>
      <c r="F755" t="s">
        <v>33</v>
      </c>
      <c r="G755" t="str">
        <f>CONCATENATE(C755,E755)</f>
        <v>LAXOGG</v>
      </c>
      <c r="H755" t="s">
        <v>49</v>
      </c>
      <c r="I755">
        <f>U755/M755</f>
        <v>278</v>
      </c>
      <c r="J755" t="str">
        <f>_xlfn.CONCAT(C755,E755,H755)</f>
        <v>LAXOGGA330-200</v>
      </c>
      <c r="K755" s="4">
        <v>2486</v>
      </c>
      <c r="L755" s="4">
        <f>N755/M755</f>
        <v>227.13333333333333</v>
      </c>
      <c r="M755" s="4">
        <v>15</v>
      </c>
      <c r="N755" s="4">
        <v>3407</v>
      </c>
      <c r="O755" s="4">
        <f>P755/M755</f>
        <v>36</v>
      </c>
      <c r="P755" s="4">
        <v>540</v>
      </c>
      <c r="Q755" s="4">
        <v>1005</v>
      </c>
      <c r="R755" s="4">
        <v>1862</v>
      </c>
      <c r="S755" s="4">
        <f>U755*K755</f>
        <v>10366620</v>
      </c>
      <c r="T755" s="7">
        <f>N755/U755</f>
        <v>0.81702637889688245</v>
      </c>
      <c r="U755" s="4">
        <v>4170</v>
      </c>
      <c r="V755" s="4">
        <v>84.853896103896105</v>
      </c>
      <c r="W755" s="7">
        <f>P755/X755</f>
        <v>1</v>
      </c>
      <c r="X755" s="4">
        <v>540</v>
      </c>
      <c r="Y755" s="7">
        <f>Q755/Z755</f>
        <v>1</v>
      </c>
      <c r="Z755" s="4">
        <v>1005</v>
      </c>
      <c r="AA755" s="7">
        <f>R755/AB755</f>
        <v>0.70933333333333337</v>
      </c>
      <c r="AB755" s="4">
        <v>2625</v>
      </c>
      <c r="AC755" s="4">
        <v>406656</v>
      </c>
      <c r="AD755" s="4">
        <f>AP755/AC755</f>
        <v>4.999995081838212</v>
      </c>
      <c r="AE755" s="7">
        <f>AF755/(AF755+AH755+AJ755+AL755+AN755+AP755)</f>
        <v>8.5211370666989639E-2</v>
      </c>
      <c r="AF755" s="4">
        <v>253281</v>
      </c>
      <c r="AG755" s="7">
        <f>AH755/(AF755+AH755+AJ755+AL755+AN755+AP755)</f>
        <v>9.1307821833308947E-2</v>
      </c>
      <c r="AH755" s="4">
        <v>271402</v>
      </c>
      <c r="AI755" s="7">
        <f>AJ755/(AF755+AH755+AJ755+AL755+AN755+AP755)</f>
        <v>0.13503869788065812</v>
      </c>
      <c r="AJ755" s="4">
        <v>401387</v>
      </c>
      <c r="AK755" s="7">
        <f>AL755/(AF755+AH755+AJ755+AL755+AN755+AP755)</f>
        <v>3.7596071841299161E-3</v>
      </c>
      <c r="AL755" s="4">
        <v>11175</v>
      </c>
      <c r="AM755" s="7">
        <f>AN755/(AF755+AH755+AJ755+AL755+AN755+AP755)</f>
        <v>6.2643298226844769E-4</v>
      </c>
      <c r="AN755" s="4">
        <v>1862</v>
      </c>
      <c r="AO755" s="7">
        <f>AP755/(AF755+AH755+AJ755+AL755+AN755+AP755)</f>
        <v>0.68405606945264497</v>
      </c>
      <c r="AP755" s="4">
        <v>2033278</v>
      </c>
      <c r="AQ755" s="6">
        <f>AO755+AM755+AK755+AI755+AG755+AE755</f>
        <v>1.0000000000000002</v>
      </c>
      <c r="AR755" s="4">
        <v>352231</v>
      </c>
      <c r="AS755" s="4">
        <f>AR755/M755</f>
        <v>23482.066666666666</v>
      </c>
      <c r="AT755" s="4">
        <f>AR755/V755</f>
        <v>4151.0291945666731</v>
      </c>
      <c r="AU755" s="7">
        <f>AR755/(AR755+AV755+AY755+BB755)</f>
        <v>0.25497619490570256</v>
      </c>
      <c r="AV755" s="4">
        <v>109137</v>
      </c>
      <c r="AW755" s="4">
        <f>AV755/M755</f>
        <v>7275.8</v>
      </c>
      <c r="AX755" s="7">
        <f>AV755/(AR755+AV755+AY755+BB755)</f>
        <v>7.9003088834951107E-2</v>
      </c>
      <c r="AY755" s="4">
        <v>627325</v>
      </c>
      <c r="AZ755" s="4">
        <f>AY755/M755</f>
        <v>41821.666666666664</v>
      </c>
      <c r="BA755" s="7">
        <f>AY755/(AR755+AV755+AY755+BB755)</f>
        <v>0.4541137533868963</v>
      </c>
      <c r="BB755" s="4">
        <v>292734</v>
      </c>
      <c r="BC755" s="11">
        <f>BB755/(AR755+AV755+AY755+BB755)</f>
        <v>0.21190696287245001</v>
      </c>
      <c r="BD755" s="9">
        <f>BC755+BA755+AX755+AU755</f>
        <v>1</v>
      </c>
      <c r="BE755" s="14">
        <f>(AF755+AH755+AJ755+AL755+AN755+AP755)</f>
        <v>2972385</v>
      </c>
      <c r="BF755" s="14">
        <f t="shared" si="55"/>
        <v>-1381427</v>
      </c>
      <c r="BG755" s="13">
        <f>(AF755+AH755+AJ755+AL755+AN755+AP755)-(AR755+AV755+AY755+BB755)</f>
        <v>1590958</v>
      </c>
      <c r="BH755" s="13">
        <f t="shared" si="56"/>
        <v>0</v>
      </c>
      <c r="BI755" s="14">
        <f>AF755/W755</f>
        <v>253281</v>
      </c>
      <c r="BJ755" s="14">
        <f>AH755/Y755</f>
        <v>271402</v>
      </c>
      <c r="BK755" s="14">
        <f>AJ755/AA755</f>
        <v>565865.1315789473</v>
      </c>
      <c r="BL755" s="14">
        <f>BI755+BJ755+BK755</f>
        <v>1090548.1315789474</v>
      </c>
      <c r="BM755" s="14">
        <f>(AF755/W755)-AF755</f>
        <v>0</v>
      </c>
      <c r="BN755" s="14">
        <f>AH755/Y755-AH755</f>
        <v>0</v>
      </c>
      <c r="BO755" s="14">
        <f>AJ755/AA755-AJ755</f>
        <v>164478.1315789473</v>
      </c>
      <c r="BP755" s="14">
        <f>BG755/S755</f>
        <v>0.15346930822196628</v>
      </c>
      <c r="BQ755" s="14">
        <f>(BG755-CA755)/S755</f>
        <v>0.15452705016407758</v>
      </c>
      <c r="BR755" s="27">
        <f>BQ755-BP755</f>
        <v>1.0577419421113066E-3</v>
      </c>
      <c r="BS755" s="28">
        <f t="shared" si="57"/>
        <v>8469802</v>
      </c>
      <c r="BT755" s="11">
        <f>BS755/S755</f>
        <v>0.81702637889688245</v>
      </c>
      <c r="BU755" s="14">
        <f>(BE755-AP755)*1/BT755-(BE755-AP755)</f>
        <v>210313.6604050484</v>
      </c>
      <c r="BV755" s="14">
        <f t="shared" si="58"/>
        <v>0.28672653188792491</v>
      </c>
      <c r="BW755" s="27">
        <f>(AR755+AV755+AY755+BB755)/S755</f>
        <v>0.13325722366595863</v>
      </c>
      <c r="BX755" s="13">
        <f>(AF755+AH755+AJ755+AL755+AN755)/N755</f>
        <v>275.64044614029939</v>
      </c>
      <c r="BY755" s="26">
        <f>BX755/K755</f>
        <v>0.11087709016102147</v>
      </c>
      <c r="BZ755" s="11">
        <f>AP755/BE755</f>
        <v>0.68405606945264497</v>
      </c>
      <c r="CA755" s="15">
        <f>-(BM755+BN755+BO755)/M755</f>
        <v>-10965.20877192982</v>
      </c>
      <c r="CB755" s="15">
        <f>BG755-CA755</f>
        <v>1601923.2087719298</v>
      </c>
      <c r="CC755" s="18">
        <f t="shared" si="59"/>
        <v>0</v>
      </c>
      <c r="CD755" s="17">
        <f>(AF755/(AF755+AH755+AJ755))/(X755/(X755+Z755+AB755))</f>
        <v>2.1120349073684133</v>
      </c>
      <c r="CE755" s="19">
        <f>(AH755/(AF755+AH755+AJ755))/(Z755/(X755+Z755+AB755))</f>
        <v>1.2160158100295115</v>
      </c>
      <c r="CF755" s="18">
        <f>(AJ755/(AF755+AH755+AJ755))/(AB755/(X755+Z755+AB755))</f>
        <v>0.68853533750148477</v>
      </c>
      <c r="CG755">
        <f>AH755/Z755</f>
        <v>270.05174129353236</v>
      </c>
      <c r="CH755" s="11">
        <f>BB755/BE755</f>
        <v>9.8484550285376893E-2</v>
      </c>
      <c r="CI755" s="14">
        <f>AY755/V755</f>
        <v>7393.0017218289649</v>
      </c>
      <c r="CJ755" s="14">
        <f>AV755/M755</f>
        <v>7275.8</v>
      </c>
      <c r="CK755" s="17">
        <f>N755/V755</f>
        <v>40.151367897455522</v>
      </c>
      <c r="CL755" s="17">
        <f>(AL755+AN755)/N755</f>
        <v>3.8265336072791314</v>
      </c>
      <c r="CM755" s="14">
        <f>AP755/AC755</f>
        <v>4.999995081838212</v>
      </c>
    </row>
    <row r="756" spans="1:91" hidden="1" x14ac:dyDescent="0.2">
      <c r="A756">
        <v>706</v>
      </c>
      <c r="B756" s="2">
        <v>45170</v>
      </c>
      <c r="C756" s="3" t="s">
        <v>41</v>
      </c>
      <c r="D756" t="s">
        <v>42</v>
      </c>
      <c r="E756" s="3" t="s">
        <v>29</v>
      </c>
      <c r="F756" t="s">
        <v>28</v>
      </c>
      <c r="G756" t="str">
        <f>CONCATENATE(C756,E756)</f>
        <v>SEAANC</v>
      </c>
      <c r="H756" t="s">
        <v>30</v>
      </c>
      <c r="I756">
        <f>U756/M756</f>
        <v>125</v>
      </c>
      <c r="J756" t="str">
        <f>_xlfn.CONCAT(C756,E756,H756)</f>
        <v>SEAANC737-700</v>
      </c>
      <c r="K756" s="4">
        <v>1448</v>
      </c>
      <c r="L756" s="4">
        <f>N756/M756</f>
        <v>102.16129032258064</v>
      </c>
      <c r="M756" s="4">
        <v>31</v>
      </c>
      <c r="N756" s="4">
        <v>3167</v>
      </c>
      <c r="O756" s="4">
        <f>P756/M756</f>
        <v>14</v>
      </c>
      <c r="P756" s="4">
        <v>434</v>
      </c>
      <c r="Q756" s="4">
        <v>792</v>
      </c>
      <c r="R756" s="4">
        <v>1941</v>
      </c>
      <c r="S756" s="4">
        <f>U756*K756</f>
        <v>5611000</v>
      </c>
      <c r="T756" s="7">
        <f>N756/U756</f>
        <v>0.81729032258064516</v>
      </c>
      <c r="U756" s="4">
        <v>3875</v>
      </c>
      <c r="V756" s="4">
        <v>114.87844807603152</v>
      </c>
      <c r="W756" s="7">
        <f>P756/X756</f>
        <v>0.81732580037664782</v>
      </c>
      <c r="X756" s="4">
        <v>531</v>
      </c>
      <c r="Y756" s="7">
        <f>Q756/Z756</f>
        <v>0.8173374613003096</v>
      </c>
      <c r="Z756" s="4">
        <v>969</v>
      </c>
      <c r="AA756" s="7">
        <f>R756/AB756</f>
        <v>0.8172631578947368</v>
      </c>
      <c r="AB756" s="4">
        <v>2375</v>
      </c>
      <c r="AC756" s="4">
        <v>14511</v>
      </c>
      <c r="AD756" s="4">
        <f>AP756/AC756</f>
        <v>5.9999310867617668</v>
      </c>
      <c r="AE756" s="7">
        <f>AF756/(AF756+AH756+AJ756+AL756+AN756+AP756)</f>
        <v>0.18904577672388936</v>
      </c>
      <c r="AF756" s="4">
        <v>175712</v>
      </c>
      <c r="AG756" s="7">
        <f>AH756/(AF756+AH756+AJ756+AL756+AN756+AP756)</f>
        <v>0.23197463495246742</v>
      </c>
      <c r="AH756" s="4">
        <v>215613</v>
      </c>
      <c r="AI756" s="7">
        <f>AJ756/(AF756+AH756+AJ756+AL756+AN756+AP756)</f>
        <v>0.46443234194184202</v>
      </c>
      <c r="AJ756" s="4">
        <v>431675</v>
      </c>
      <c r="AK756" s="7">
        <f>AL756/(AF756+AH756+AJ756+AL756+AN756+AP756)</f>
        <v>1.461050837683492E-2</v>
      </c>
      <c r="AL756" s="4">
        <v>13580</v>
      </c>
      <c r="AM756" s="7">
        <f>AN756/(AF756+AH756+AJ756+AL756+AN756+AP756)</f>
        <v>6.2648741000228087E-3</v>
      </c>
      <c r="AN756" s="4">
        <v>5823</v>
      </c>
      <c r="AO756" s="7">
        <f>AP756/(AF756+AH756+AJ756+AL756+AN756+AP756)</f>
        <v>9.3671863904943475E-2</v>
      </c>
      <c r="AP756" s="4">
        <v>87065</v>
      </c>
      <c r="AQ756" s="6">
        <f>AO756+AM756+AK756+AI756+AG756+AE756</f>
        <v>1</v>
      </c>
      <c r="AR756" s="4">
        <v>477671</v>
      </c>
      <c r="AS756" s="4">
        <f>AR756/M756</f>
        <v>15408.741935483871</v>
      </c>
      <c r="AT756" s="4">
        <f>AR756/V756</f>
        <v>4158.0558233504053</v>
      </c>
      <c r="AU756" s="7">
        <f>AR756/(AR756+AV756+AY756+BB756)</f>
        <v>0.37440958521646844</v>
      </c>
      <c r="AV756" s="4">
        <v>183329</v>
      </c>
      <c r="AW756" s="4">
        <f>AV756/M756</f>
        <v>5913.8387096774195</v>
      </c>
      <c r="AX756" s="7">
        <f>AV756/(AR756+AV756+AY756+BB756)</f>
        <v>0.14369751324269203</v>
      </c>
      <c r="AY756" s="4">
        <v>258226</v>
      </c>
      <c r="AZ756" s="4">
        <f>AY756/M756</f>
        <v>8329.8709677419356</v>
      </c>
      <c r="BA756" s="7">
        <f>AY756/(AR756+AV756+AY756+BB756)</f>
        <v>0.20240351529003808</v>
      </c>
      <c r="BB756" s="4">
        <v>356572</v>
      </c>
      <c r="BC756" s="11">
        <f>BB756/(AR756+AV756+AY756+BB756)</f>
        <v>0.27948938625080144</v>
      </c>
      <c r="BD756" s="9">
        <f>BC756+BA756+AX756+AU756</f>
        <v>1</v>
      </c>
      <c r="BE756" s="14">
        <f>(AF756+AH756+AJ756+AL756+AN756+AP756)</f>
        <v>929468</v>
      </c>
      <c r="BF756" s="14">
        <f t="shared" si="55"/>
        <v>-1275798</v>
      </c>
      <c r="BG756" s="13">
        <f>(AF756+AH756+AJ756+AL756+AN756+AP756)-(AR756+AV756+AY756+BB756)</f>
        <v>-346330</v>
      </c>
      <c r="BH756" s="13">
        <f t="shared" si="56"/>
        <v>1</v>
      </c>
      <c r="BI756" s="14">
        <f>AF756/W756</f>
        <v>214984.03686635944</v>
      </c>
      <c r="BJ756" s="14">
        <f>AH756/Y756</f>
        <v>263799.23863636365</v>
      </c>
      <c r="BK756" s="14">
        <f>AJ756/AA756</f>
        <v>528195.83977331279</v>
      </c>
      <c r="BL756" s="14">
        <f>BI756+BJ756+BK756</f>
        <v>1006979.1152760359</v>
      </c>
      <c r="BM756" s="14">
        <f>(AF756/W756)-AF756</f>
        <v>39272.036866359442</v>
      </c>
      <c r="BN756" s="14">
        <f>AH756/Y756-AH756</f>
        <v>48186.238636363647</v>
      </c>
      <c r="BO756" s="14">
        <f>AJ756/AA756-AJ756</f>
        <v>96520.839773312793</v>
      </c>
      <c r="BP756" s="14">
        <f>BG756/S756</f>
        <v>-6.1723400463375509E-2</v>
      </c>
      <c r="BQ756" s="14">
        <f>(BG756-CA756)/S756</f>
        <v>-6.0665690577402474E-2</v>
      </c>
      <c r="BR756" s="27">
        <f>BQ756-BP756</f>
        <v>1.0577098859730349E-3</v>
      </c>
      <c r="BS756" s="28">
        <f t="shared" si="57"/>
        <v>4585816</v>
      </c>
      <c r="BT756" s="11">
        <f>BS756/S756</f>
        <v>0.81729032258064516</v>
      </c>
      <c r="BU756" s="14">
        <f>(BE756-AP756)*1/BT756-(BE756-AP756)</f>
        <v>188323.75244711083</v>
      </c>
      <c r="BV756" s="14">
        <f t="shared" si="58"/>
        <v>0.16565104259490288</v>
      </c>
      <c r="BW756" s="27">
        <f>(AR756+AV756+AY756+BB756)/S756</f>
        <v>0.22737444305827839</v>
      </c>
      <c r="BX756" s="13">
        <f>(AF756+AH756+AJ756+AL756+AN756)/N756</f>
        <v>265.99400063151245</v>
      </c>
      <c r="BY756" s="26">
        <f>BX756/K756</f>
        <v>0.18369751424828207</v>
      </c>
      <c r="BZ756" s="11">
        <f>AP756/BE756</f>
        <v>9.3671863904943475E-2</v>
      </c>
      <c r="CA756" s="15">
        <f>-(BM756+BN756+BO756)/M756</f>
        <v>-5934.8101701947062</v>
      </c>
      <c r="CB756" s="15">
        <f>BG756-CA756</f>
        <v>-340395.18982980528</v>
      </c>
      <c r="CC756" s="18">
        <f t="shared" si="59"/>
        <v>1</v>
      </c>
      <c r="CD756" s="17">
        <f>(AF756/(AF756+AH756+AJ756))/(X756/(X756+Z756+AB756))</f>
        <v>1.5580406074876489</v>
      </c>
      <c r="CE756" s="19">
        <f>(AH756/(AF756+AH756+AJ756))/(Z756/(X756+Z756+AB756))</f>
        <v>1.0476664509891698</v>
      </c>
      <c r="CF756" s="18">
        <f>(AJ756/(AF756+AH756+AJ756))/(AB756/(X756+Z756+AB756))</f>
        <v>0.85578595638549593</v>
      </c>
      <c r="CG756">
        <f>AH756/Z756</f>
        <v>222.51083591331269</v>
      </c>
      <c r="CH756" s="11">
        <f>BB756/BE756</f>
        <v>0.38363020566603689</v>
      </c>
      <c r="CI756" s="14">
        <f>AY756/V756</f>
        <v>2247.8193632028774</v>
      </c>
      <c r="CJ756" s="14">
        <f>AV756/M756</f>
        <v>5913.8387096774195</v>
      </c>
      <c r="CK756" s="17">
        <f>N756/V756</f>
        <v>27.568269358095286</v>
      </c>
      <c r="CL756" s="17">
        <f>(AL756+AN756)/N756</f>
        <v>6.1266182507104512</v>
      </c>
      <c r="CM756" s="14">
        <f>AP756/AC756</f>
        <v>5.9999310867617668</v>
      </c>
    </row>
    <row r="757" spans="1:91" hidden="1" x14ac:dyDescent="0.2">
      <c r="A757">
        <v>599</v>
      </c>
      <c r="B757" s="2">
        <v>45170</v>
      </c>
      <c r="C757" s="3" t="s">
        <v>29</v>
      </c>
      <c r="D757" t="s">
        <v>28</v>
      </c>
      <c r="E757" s="3" t="s">
        <v>41</v>
      </c>
      <c r="F757" t="s">
        <v>42</v>
      </c>
      <c r="G757" t="str">
        <f>CONCATENATE(C757,E757)</f>
        <v>ANCSEA</v>
      </c>
      <c r="H757" t="s">
        <v>30</v>
      </c>
      <c r="I757">
        <f>U757/M757</f>
        <v>125</v>
      </c>
      <c r="J757" t="str">
        <f>_xlfn.CONCAT(C757,E757,H757)</f>
        <v>ANCSEA737-700</v>
      </c>
      <c r="K757" s="4">
        <v>1448</v>
      </c>
      <c r="L757" s="4">
        <f>N757/M757</f>
        <v>102.16129032258064</v>
      </c>
      <c r="M757" s="4">
        <v>31</v>
      </c>
      <c r="N757" s="4">
        <v>3167</v>
      </c>
      <c r="O757" s="4">
        <f>P757/M757</f>
        <v>16</v>
      </c>
      <c r="P757" s="4">
        <v>496</v>
      </c>
      <c r="Q757" s="4">
        <v>703</v>
      </c>
      <c r="R757" s="4">
        <v>1969</v>
      </c>
      <c r="S757" s="4">
        <f>U757*K757</f>
        <v>5611000</v>
      </c>
      <c r="T757" s="7">
        <f>N757/U757</f>
        <v>0.81729032258064516</v>
      </c>
      <c r="U757" s="4">
        <v>3875</v>
      </c>
      <c r="V757" s="4">
        <v>107.21505227125543</v>
      </c>
      <c r="W757" s="7">
        <f>P757/X757</f>
        <v>0.93408662900188322</v>
      </c>
      <c r="X757" s="4">
        <v>531</v>
      </c>
      <c r="Y757" s="7">
        <f>Q757/Z757</f>
        <v>0.72549019607843135</v>
      </c>
      <c r="Z757" s="4">
        <v>969</v>
      </c>
      <c r="AA757" s="7">
        <f>R757/AB757</f>
        <v>0.82905263157894737</v>
      </c>
      <c r="AB757" s="4">
        <v>2375</v>
      </c>
      <c r="AC757" s="4">
        <v>14511</v>
      </c>
      <c r="AD757" s="4">
        <f>AP757/AC757</f>
        <v>5.9999310867617668</v>
      </c>
      <c r="AE757" s="7">
        <f>AF757/(AF757+AH757+AJ757+AL757+AN757+AP757)</f>
        <v>0.24290137177226431</v>
      </c>
      <c r="AF757" s="4">
        <v>246430</v>
      </c>
      <c r="AG757" s="7">
        <f>AH757/(AF757+AH757+AJ757+AL757+AN757+AP757)</f>
        <v>0.17478391408015756</v>
      </c>
      <c r="AH757" s="4">
        <v>177323</v>
      </c>
      <c r="AI757" s="7">
        <f>AJ757/(AF757+AH757+AJ757+AL757+AN757+AP757)</f>
        <v>0.47515935997760533</v>
      </c>
      <c r="AJ757" s="4">
        <v>482062</v>
      </c>
      <c r="AK757" s="7">
        <f>AL757/(AF757+AH757+AJ757+AL757+AN757+AP757)</f>
        <v>1.3575784577443479E-2</v>
      </c>
      <c r="AL757" s="4">
        <v>13773</v>
      </c>
      <c r="AM757" s="7">
        <f>AN757/(AF757+AH757+AJ757+AL757+AN757+AP757)</f>
        <v>7.7612522880120488E-3</v>
      </c>
      <c r="AN757" s="4">
        <v>7874</v>
      </c>
      <c r="AO757" s="7">
        <f>AP757/(AF757+AH757+AJ757+AL757+AN757+AP757)</f>
        <v>8.5818317304517278E-2</v>
      </c>
      <c r="AP757" s="4">
        <v>87065</v>
      </c>
      <c r="AQ757" s="6">
        <f>AO757+AM757+AK757+AI757+AG757+AE757</f>
        <v>1</v>
      </c>
      <c r="AR757" s="4">
        <v>445806</v>
      </c>
      <c r="AS757" s="4">
        <f>AR757/M757</f>
        <v>14380.838709677419</v>
      </c>
      <c r="AT757" s="4">
        <f>AR757/V757</f>
        <v>4158.0542149259527</v>
      </c>
      <c r="AU757" s="7">
        <f>AR757/(AR757+AV757+AY757+BB757)</f>
        <v>0.3706031988827187</v>
      </c>
      <c r="AV757" s="4">
        <v>183329</v>
      </c>
      <c r="AW757" s="4">
        <f>AV757/M757</f>
        <v>5913.8387096774195</v>
      </c>
      <c r="AX757" s="7">
        <f>AV757/(AR757+AV757+AY757+BB757)</f>
        <v>0.15240331859142753</v>
      </c>
      <c r="AY757" s="4">
        <v>241000</v>
      </c>
      <c r="AZ757" s="4">
        <f>AY757/M757</f>
        <v>7774.1935483870966</v>
      </c>
      <c r="BA757" s="7">
        <f>AY757/(AR757+AV757+AY757+BB757)</f>
        <v>0.2003458251587803</v>
      </c>
      <c r="BB757" s="4">
        <v>332785</v>
      </c>
      <c r="BC757" s="11">
        <f>BB757/(AR757+AV757+AY757+BB757)</f>
        <v>0.27664765736707347</v>
      </c>
      <c r="BD757" s="9">
        <f>BC757+BA757+AX757+AU757</f>
        <v>1</v>
      </c>
      <c r="BE757" s="14">
        <f>(AF757+AH757+AJ757+AL757+AN757+AP757)</f>
        <v>1014527</v>
      </c>
      <c r="BF757" s="14">
        <f t="shared" si="55"/>
        <v>-1202920</v>
      </c>
      <c r="BG757" s="13">
        <f>(AF757+AH757+AJ757+AL757+AN757+AP757)-(AR757+AV757+AY757+BB757)</f>
        <v>-188393</v>
      </c>
      <c r="BH757" s="13">
        <f t="shared" si="56"/>
        <v>1</v>
      </c>
      <c r="BI757" s="14">
        <f>AF757/W757</f>
        <v>263819.21370967745</v>
      </c>
      <c r="BJ757" s="14">
        <f>AH757/Y757</f>
        <v>244418.1891891892</v>
      </c>
      <c r="BK757" s="14">
        <f>AJ757/AA757</f>
        <v>581461.27475876082</v>
      </c>
      <c r="BL757" s="14">
        <f>BI757+BJ757+BK757</f>
        <v>1089698.6776576275</v>
      </c>
      <c r="BM757" s="14">
        <f>(AF757/W757)-AF757</f>
        <v>17389.213709677453</v>
      </c>
      <c r="BN757" s="14">
        <f>AH757/Y757-AH757</f>
        <v>67095.189189189201</v>
      </c>
      <c r="BO757" s="14">
        <f>AJ757/AA757-AJ757</f>
        <v>99399.274758760817</v>
      </c>
      <c r="BP757" s="14">
        <f>BG757/S757</f>
        <v>-3.3575654963464624E-2</v>
      </c>
      <c r="BQ757" s="14">
        <f>(BG757-CA757)/S757</f>
        <v>-3.2518493755597427E-2</v>
      </c>
      <c r="BR757" s="27">
        <f>BQ757-BP757</f>
        <v>1.0571612078671966E-3</v>
      </c>
      <c r="BS757" s="28">
        <f t="shared" si="57"/>
        <v>4585816</v>
      </c>
      <c r="BT757" s="11">
        <f>BS757/S757</f>
        <v>0.81729032258064516</v>
      </c>
      <c r="BU757" s="14">
        <f>(BE757-AP757)*1/BT757-(BE757-AP757)</f>
        <v>207339.15251026209</v>
      </c>
      <c r="BV757" s="14">
        <f t="shared" si="58"/>
        <v>0.18081037248262341</v>
      </c>
      <c r="BW757" s="27">
        <f>(AR757+AV757+AY757+BB757)/S757</f>
        <v>0.21438602744608803</v>
      </c>
      <c r="BX757" s="13">
        <f>(AF757+AH757+AJ757+AL757+AN757)/N757</f>
        <v>292.85191032522891</v>
      </c>
      <c r="BY757" s="26">
        <f>BX757/K757</f>
        <v>0.20224579442350063</v>
      </c>
      <c r="BZ757" s="11">
        <f>AP757/BE757</f>
        <v>8.5818317304517278E-2</v>
      </c>
      <c r="CA757" s="15">
        <f>-(BM757+BN757+BO757)/M757</f>
        <v>-5931.7315373428219</v>
      </c>
      <c r="CB757" s="15">
        <f>BG757-CA757</f>
        <v>-182461.26846265717</v>
      </c>
      <c r="CC757" s="18">
        <f t="shared" si="59"/>
        <v>1</v>
      </c>
      <c r="CD757" s="17">
        <f>(AF757/(AF757+AH757+AJ757))/(X757/(X757+Z757+AB757))</f>
        <v>1.9853233688802874</v>
      </c>
      <c r="CE757" s="19">
        <f>(AH757/(AF757+AH757+AJ757))/(Z757/(X757+Z757+AB757))</f>
        <v>0.78284087162165228</v>
      </c>
      <c r="CF757" s="18">
        <f>(AJ757/(AF757+AH757+AJ757))/(AB757/(X757+Z757+AB757))</f>
        <v>0.86830336274660469</v>
      </c>
      <c r="CG757">
        <f>AH757/Z757</f>
        <v>182.99587203302374</v>
      </c>
      <c r="CH757" s="11">
        <f>BB757/BE757</f>
        <v>0.32801985555830449</v>
      </c>
      <c r="CI757" s="14">
        <f>AY757/V757</f>
        <v>2247.8187054394839</v>
      </c>
      <c r="CJ757" s="14">
        <f>AV757/M757</f>
        <v>5913.8387096774195</v>
      </c>
      <c r="CK757" s="17">
        <f>N757/V757</f>
        <v>29.538762822103095</v>
      </c>
      <c r="CL757" s="17">
        <f>(AL757+AN757)/N757</f>
        <v>6.835175244711083</v>
      </c>
      <c r="CM757" s="14">
        <f>AP757/AC757</f>
        <v>5.9999310867617668</v>
      </c>
    </row>
    <row r="758" spans="1:91" hidden="1" x14ac:dyDescent="0.2">
      <c r="A758">
        <v>776</v>
      </c>
      <c r="B758" s="2">
        <v>45170</v>
      </c>
      <c r="C758" s="3" t="s">
        <v>43</v>
      </c>
      <c r="D758" t="s">
        <v>38</v>
      </c>
      <c r="E758" s="3" t="s">
        <v>41</v>
      </c>
      <c r="F758" t="s">
        <v>42</v>
      </c>
      <c r="G758" t="str">
        <f>CONCATENATE(C758,E758)</f>
        <v>SFOSEA</v>
      </c>
      <c r="H758" t="s">
        <v>35</v>
      </c>
      <c r="I758">
        <f>U758/M758</f>
        <v>178.04444444444445</v>
      </c>
      <c r="J758" t="str">
        <f>_xlfn.CONCAT(C758,E758,H758)</f>
        <v>SFOSEA737-Max 9</v>
      </c>
      <c r="K758" s="4">
        <v>679</v>
      </c>
      <c r="L758" s="4">
        <f>N758/M758</f>
        <v>144.15555555555557</v>
      </c>
      <c r="M758" s="4">
        <v>45</v>
      </c>
      <c r="N758" s="4">
        <v>6487</v>
      </c>
      <c r="O758" s="4">
        <f>P758/M758</f>
        <v>21.266666666666666</v>
      </c>
      <c r="P758" s="4">
        <v>957</v>
      </c>
      <c r="Q758" s="4">
        <v>1534</v>
      </c>
      <c r="R758" s="4">
        <v>3996</v>
      </c>
      <c r="S758" s="4">
        <f>U758*K758</f>
        <v>5440148</v>
      </c>
      <c r="T758" s="7">
        <f>N758/U758</f>
        <v>0.80966050923614574</v>
      </c>
      <c r="U758" s="4">
        <v>8012</v>
      </c>
      <c r="V758" s="4">
        <v>96.765948021264052</v>
      </c>
      <c r="W758" s="7">
        <f>P758/X758</f>
        <v>0.92463768115942024</v>
      </c>
      <c r="X758" s="4">
        <v>1035</v>
      </c>
      <c r="Y758" s="7">
        <f>Q758/Z758</f>
        <v>0.79276485788113693</v>
      </c>
      <c r="Z758" s="4">
        <v>1935</v>
      </c>
      <c r="AA758" s="7">
        <f>R758/AB758</f>
        <v>0.79254264180880607</v>
      </c>
      <c r="AB758" s="4">
        <v>5042</v>
      </c>
      <c r="AC758" s="4">
        <v>21914</v>
      </c>
      <c r="AD758" s="4">
        <f>AP758/AC758</f>
        <v>5.9998631012138359</v>
      </c>
      <c r="AE758" s="7">
        <f>AF758/(AF758+AH758+AJ758+AL758+AN758+AP758)</f>
        <v>0.21798519091634194</v>
      </c>
      <c r="AF758" s="4">
        <v>300900</v>
      </c>
      <c r="AG758" s="7">
        <f>AH758/(AF758+AH758+AJ758+AL758+AN758+AP758)</f>
        <v>0.19303389166230189</v>
      </c>
      <c r="AH758" s="4">
        <v>266458</v>
      </c>
      <c r="AI758" s="7">
        <f>AJ758/(AF758+AH758+AJ758+AL758+AN758+AP758)</f>
        <v>0.45031219912936321</v>
      </c>
      <c r="AJ758" s="4">
        <v>621597</v>
      </c>
      <c r="AK758" s="7">
        <f>AL758/(AF758+AH758+AJ758+AL758+AN758+AP758)</f>
        <v>2.0259075652959462E-2</v>
      </c>
      <c r="AL758" s="4">
        <v>27965</v>
      </c>
      <c r="AM758" s="7">
        <f>AN758/(AF758+AH758+AJ758+AL758+AN758+AP758)</f>
        <v>2.3159024869437085E-2</v>
      </c>
      <c r="AN758" s="4">
        <v>31968</v>
      </c>
      <c r="AO758" s="7">
        <f>AP758/(AF758+AH758+AJ758+AL758+AN758+AP758)</f>
        <v>9.5250617769596396E-2</v>
      </c>
      <c r="AP758" s="4">
        <v>131481</v>
      </c>
      <c r="AQ758" s="6">
        <f>AO758+AM758+AK758+AI758+AG758+AE758</f>
        <v>1</v>
      </c>
      <c r="AR758" s="4">
        <v>425510</v>
      </c>
      <c r="AS758" s="4">
        <f>AR758/M758</f>
        <v>9455.7777777777774</v>
      </c>
      <c r="AT758" s="4">
        <f>AR758/V758</f>
        <v>4397.311334215372</v>
      </c>
      <c r="AU758" s="7">
        <f>AR758/(AR758+AV758+AY758+BB758)</f>
        <v>0.34039983040407029</v>
      </c>
      <c r="AV758" s="4">
        <v>295990</v>
      </c>
      <c r="AW758" s="4">
        <f>AV758/M758</f>
        <v>6577.5555555555557</v>
      </c>
      <c r="AX758" s="7">
        <f>AV758/(AR758+AV758+AY758+BB758)</f>
        <v>0.23678631712838891</v>
      </c>
      <c r="AY758" s="4">
        <v>229014</v>
      </c>
      <c r="AZ758" s="4">
        <f>AY758/M758</f>
        <v>5089.2</v>
      </c>
      <c r="BA758" s="7">
        <f>AY758/(AR758+AV758+AY758+BB758)</f>
        <v>0.18320680303672712</v>
      </c>
      <c r="BB758" s="4">
        <v>299516</v>
      </c>
      <c r="BC758" s="11">
        <f>BB758/(AR758+AV758+AY758+BB758)</f>
        <v>0.23960704943081365</v>
      </c>
      <c r="BD758" s="9">
        <f>BC758+BA758+AX758+AU758</f>
        <v>1</v>
      </c>
      <c r="BE758" s="14">
        <f>(AF758+AH758+AJ758+AL758+AN758+AP758)</f>
        <v>1380369</v>
      </c>
      <c r="BF758" s="14">
        <f t="shared" si="55"/>
        <v>-1250030</v>
      </c>
      <c r="BG758" s="13">
        <f>(AF758+AH758+AJ758+AL758+AN758+AP758)-(AR758+AV758+AY758+BB758)</f>
        <v>130339</v>
      </c>
      <c r="BH758" s="13">
        <f t="shared" si="56"/>
        <v>0</v>
      </c>
      <c r="BI758" s="14">
        <f>AF758/W758</f>
        <v>325424.76489028212</v>
      </c>
      <c r="BJ758" s="14">
        <f>AH758/Y758</f>
        <v>336112.2750977836</v>
      </c>
      <c r="BK758" s="14">
        <f>AJ758/AA758</f>
        <v>784307.3258258258</v>
      </c>
      <c r="BL758" s="14">
        <f>BI758+BJ758+BK758</f>
        <v>1445844.3658138914</v>
      </c>
      <c r="BM758" s="14">
        <f>(AF758/W758)-AF758</f>
        <v>24524.764890282124</v>
      </c>
      <c r="BN758" s="14">
        <f>AH758/Y758-AH758</f>
        <v>69654.275097783597</v>
      </c>
      <c r="BO758" s="14">
        <f>AJ758/AA758-AJ758</f>
        <v>162710.3258258258</v>
      </c>
      <c r="BP758" s="14">
        <f>BG758/S758</f>
        <v>2.3958723181795788E-2</v>
      </c>
      <c r="BQ758" s="14">
        <f>(BG758-CA758)/S758</f>
        <v>2.5008079297409194E-2</v>
      </c>
      <c r="BR758" s="27">
        <f>BQ758-BP758</f>
        <v>1.0493561156134056E-3</v>
      </c>
      <c r="BS758" s="28">
        <f t="shared" si="57"/>
        <v>4404673</v>
      </c>
      <c r="BT758" s="11">
        <f>BS758/S758</f>
        <v>0.80966050923614574</v>
      </c>
      <c r="BU758" s="14">
        <f>(BE758-AP758)*1/BT758-(BE758-AP758)</f>
        <v>293595.52952057961</v>
      </c>
      <c r="BV758" s="14">
        <f t="shared" si="58"/>
        <v>0.25373739832078096</v>
      </c>
      <c r="BW758" s="27">
        <f>(AR758+AV758+AY758+BB758)/S758</f>
        <v>0.2297786751389852</v>
      </c>
      <c r="BX758" s="13">
        <f>(AF758+AH758+AJ758+AL758+AN758)/N758</f>
        <v>192.52165870201944</v>
      </c>
      <c r="BY758" s="26">
        <f>BX758/K758</f>
        <v>0.28353705258029371</v>
      </c>
      <c r="BZ758" s="11">
        <f>AP758/BE758</f>
        <v>9.5250617769596396E-2</v>
      </c>
      <c r="CA758" s="15">
        <f>-(BM758+BN758+BO758)/M758</f>
        <v>-5708.6525736420335</v>
      </c>
      <c r="CB758" s="15">
        <f>BG758-CA758</f>
        <v>136047.65257364203</v>
      </c>
      <c r="CC758" s="18">
        <f t="shared" si="59"/>
        <v>0</v>
      </c>
      <c r="CD758" s="17">
        <f>(AF758/(AF758+AH758+AJ758))/(X758/(X758+Z758+AB758))</f>
        <v>1.9591034119049495</v>
      </c>
      <c r="CE758" s="19">
        <f>(AH758/(AF758+AH758+AJ758))/(Z758/(X758+Z758+AB758))</f>
        <v>0.92794731073256875</v>
      </c>
      <c r="CF758" s="18">
        <f>(AJ758/(AF758+AH758+AJ758))/(AB758/(X758+Z758+AB758))</f>
        <v>0.83077150384983267</v>
      </c>
      <c r="CG758">
        <f>AH758/Z758</f>
        <v>137.70439276485789</v>
      </c>
      <c r="CH758" s="11">
        <f>BB758/BE758</f>
        <v>0.21698256046028272</v>
      </c>
      <c r="CI758" s="14">
        <f>AY758/V758</f>
        <v>2366.6796500528762</v>
      </c>
      <c r="CJ758" s="14">
        <f>AV758/M758</f>
        <v>6577.5555555555557</v>
      </c>
      <c r="CK758" s="17">
        <f>N758/V758</f>
        <v>67.038045228208787</v>
      </c>
      <c r="CL758" s="17">
        <f>(AL758+AN758)/N758</f>
        <v>9.2389394172961303</v>
      </c>
      <c r="CM758" s="14">
        <f>AP758/AC758</f>
        <v>5.9998631012138359</v>
      </c>
    </row>
    <row r="759" spans="1:91" hidden="1" x14ac:dyDescent="0.2">
      <c r="A759">
        <v>947</v>
      </c>
      <c r="B759" s="2">
        <v>45200</v>
      </c>
      <c r="C759" s="3" t="s">
        <v>41</v>
      </c>
      <c r="D759" t="s">
        <v>42</v>
      </c>
      <c r="E759" s="3" t="s">
        <v>37</v>
      </c>
      <c r="F759" t="s">
        <v>38</v>
      </c>
      <c r="G759" t="str">
        <f>CONCATENATE(C759,E759)</f>
        <v>SEALAX</v>
      </c>
      <c r="H759" t="s">
        <v>48</v>
      </c>
      <c r="I759">
        <f>U759/M759</f>
        <v>195.45161290322579</v>
      </c>
      <c r="J759" t="str">
        <f>_xlfn.CONCAT(C759,E759,H759)</f>
        <v>SEALAXA321</v>
      </c>
      <c r="K759" s="4">
        <v>954</v>
      </c>
      <c r="L759" s="4">
        <f>N759/M759</f>
        <v>155.83870967741936</v>
      </c>
      <c r="M759" s="4">
        <v>31</v>
      </c>
      <c r="N759" s="4">
        <v>4831</v>
      </c>
      <c r="O759" s="4">
        <f>P759/M759</f>
        <v>25.225806451612904</v>
      </c>
      <c r="P759" s="4">
        <v>782</v>
      </c>
      <c r="Q759" s="4">
        <v>1100</v>
      </c>
      <c r="R759" s="4">
        <v>2950</v>
      </c>
      <c r="S759" s="4">
        <f>U759*K759</f>
        <v>5780286</v>
      </c>
      <c r="T759" s="7">
        <f>N759/U759</f>
        <v>0.79732629146723877</v>
      </c>
      <c r="U759" s="4">
        <v>6059</v>
      </c>
      <c r="V759" s="4">
        <v>83.977059925093613</v>
      </c>
      <c r="W759" s="7">
        <f>P759/X759</f>
        <v>1.0012804097311139</v>
      </c>
      <c r="X759" s="4">
        <v>781</v>
      </c>
      <c r="Y759" s="7">
        <f>Q759/Z759</f>
        <v>0.74880871341048327</v>
      </c>
      <c r="Z759" s="4">
        <v>1469</v>
      </c>
      <c r="AA759" s="7">
        <f>R759/AB759</f>
        <v>0.77448149120504073</v>
      </c>
      <c r="AB759" s="4">
        <v>3809</v>
      </c>
      <c r="AC759" s="4">
        <v>5965</v>
      </c>
      <c r="AD759" s="4">
        <f>AP759/AC759</f>
        <v>5.9998323554065385</v>
      </c>
      <c r="AE759" s="7">
        <f>AF759/(AF759+AH759+AJ759+AL759+AN759+AP759)</f>
        <v>0.25518734819357902</v>
      </c>
      <c r="AF759" s="4">
        <v>232504</v>
      </c>
      <c r="AG759" s="7">
        <f>AH759/(AF759+AH759+AJ759+AL759+AN759+AP759)</f>
        <v>0.20943441578468486</v>
      </c>
      <c r="AH759" s="4">
        <v>190818</v>
      </c>
      <c r="AI759" s="7">
        <f>AJ759/(AF759+AH759+AJ759+AL759+AN759+AP759)</f>
        <v>0.46371956874628889</v>
      </c>
      <c r="AJ759" s="4">
        <v>422500</v>
      </c>
      <c r="AK759" s="7">
        <f>AL759/(AF759+AH759+AJ759+AL759+AN759+AP759)</f>
        <v>2.2664636910321573E-2</v>
      </c>
      <c r="AL759" s="4">
        <v>20650</v>
      </c>
      <c r="AM759" s="7">
        <f>AN759/(AF759+AH759+AJ759+AL759+AN759+AP759)</f>
        <v>9.7134158187092458E-3</v>
      </c>
      <c r="AN759" s="4">
        <v>8850</v>
      </c>
      <c r="AO759" s="7">
        <f>AP759/(AF759+AH759+AJ759+AL759+AN759+AP759)</f>
        <v>3.9280614546416411E-2</v>
      </c>
      <c r="AP759" s="4">
        <v>35789</v>
      </c>
      <c r="AQ759" s="6">
        <f>AO759+AM759+AK759+AI759+AG759+AE759</f>
        <v>0.99999999999999989</v>
      </c>
      <c r="AR759" s="4">
        <v>379493</v>
      </c>
      <c r="AS759" s="4">
        <f>AR759/M759</f>
        <v>12241.709677419354</v>
      </c>
      <c r="AT759" s="4">
        <f>AR759/V759</f>
        <v>4519.0079331010465</v>
      </c>
      <c r="AU759" s="7">
        <f>AR759/(AR759+AV759+AY759+BB759)</f>
        <v>0.35321092805440013</v>
      </c>
      <c r="AV759" s="4">
        <v>217299</v>
      </c>
      <c r="AW759" s="4">
        <f>AV759/M759</f>
        <v>7009.6451612903229</v>
      </c>
      <c r="AX759" s="7">
        <f>AV759/(AR759+AV759+AY759+BB759)</f>
        <v>0.2022497950035787</v>
      </c>
      <c r="AY759" s="4">
        <v>218596</v>
      </c>
      <c r="AZ759" s="4">
        <f>AY759/M759</f>
        <v>7051.4838709677415</v>
      </c>
      <c r="BA759" s="7">
        <f>AY759/(AR759+AV759+AY759+BB759)</f>
        <v>0.20345697029715873</v>
      </c>
      <c r="BB759" s="4">
        <v>259021</v>
      </c>
      <c r="BC759" s="11">
        <f>BB759/(AR759+AV759+AY759+BB759)</f>
        <v>0.24108230664486244</v>
      </c>
      <c r="BD759" s="9">
        <f>BC759+BA759+AX759+AU759</f>
        <v>1</v>
      </c>
      <c r="BE759" s="14">
        <f>(AF759+AH759+AJ759+AL759+AN759+AP759)</f>
        <v>911111</v>
      </c>
      <c r="BF759" s="14">
        <f t="shared" si="55"/>
        <v>-1074409</v>
      </c>
      <c r="BG759" s="13">
        <f>(AF759+AH759+AJ759+AL759+AN759+AP759)-(AR759+AV759+AY759+BB759)</f>
        <v>-163298</v>
      </c>
      <c r="BH759" s="13">
        <f t="shared" si="56"/>
        <v>1</v>
      </c>
      <c r="BI759" s="14">
        <f>AF759/W759</f>
        <v>232206.68030690539</v>
      </c>
      <c r="BJ759" s="14">
        <f>AH759/Y759</f>
        <v>254828.76545454547</v>
      </c>
      <c r="BK759" s="14">
        <f>AJ759/AA759</f>
        <v>545526.2711864406</v>
      </c>
      <c r="BL759" s="14">
        <f>BI759+BJ759+BK759</f>
        <v>1032561.7169478915</v>
      </c>
      <c r="BM759" s="14">
        <f>(AF759/W759)-AF759</f>
        <v>-297.31969309461419</v>
      </c>
      <c r="BN759" s="14">
        <f>AH759/Y759-AH759</f>
        <v>64010.765454545472</v>
      </c>
      <c r="BO759" s="14">
        <f>AJ759/AA759-AJ759</f>
        <v>123026.2711864406</v>
      </c>
      <c r="BP759" s="14">
        <f>BG759/S759</f>
        <v>-2.825085125545691E-2</v>
      </c>
      <c r="BQ759" s="14">
        <f>(BG759-CA759)/S759</f>
        <v>-2.7208712192263711E-2</v>
      </c>
      <c r="BR759" s="27">
        <f>BQ759-BP759</f>
        <v>1.0421390631931982E-3</v>
      </c>
      <c r="BS759" s="28">
        <f t="shared" si="57"/>
        <v>4608774</v>
      </c>
      <c r="BT759" s="11">
        <f>BS759/S759</f>
        <v>0.79732629146723877</v>
      </c>
      <c r="BU759" s="14">
        <f>(BE759-AP759)*1/BT759-(BE759-AP759)</f>
        <v>222499.56861933344</v>
      </c>
      <c r="BV759" s="14">
        <f t="shared" si="58"/>
        <v>0.1576238615182709</v>
      </c>
      <c r="BW759" s="27">
        <f>(AR759+AV759+AY759+BB759)/S759</f>
        <v>0.1858747127737278</v>
      </c>
      <c r="BX759" s="13">
        <f>(AF759+AH759+AJ759+AL759+AN759)/N759</f>
        <v>181.18857379424549</v>
      </c>
      <c r="BY759" s="26">
        <f>BX759/K759</f>
        <v>0.18992512976336004</v>
      </c>
      <c r="BZ759" s="11">
        <f>AP759/BE759</f>
        <v>3.9280614546416411E-2</v>
      </c>
      <c r="CA759" s="15">
        <f>-(BM759+BN759+BO759)/M759</f>
        <v>-6023.8618370287568</v>
      </c>
      <c r="CB759" s="15">
        <f>BG759-CA759</f>
        <v>-157274.13816297124</v>
      </c>
      <c r="CC759" s="18">
        <f t="shared" si="59"/>
        <v>1</v>
      </c>
      <c r="CD759" s="17">
        <f>(AF759/(AF759+AH759+AJ759))/(X759/(X759+Z759+AB759))</f>
        <v>2.132560547491988</v>
      </c>
      <c r="CE759" s="19">
        <f>(AH759/(AF759+AH759+AJ759))/(Z759/(X759+Z759+AB759))</f>
        <v>0.93050673152252306</v>
      </c>
      <c r="CF759" s="18">
        <f>(AJ759/(AF759+AH759+AJ759))/(AB759/(X759+Z759+AB759))</f>
        <v>0.79458015851986641</v>
      </c>
      <c r="CG759">
        <f>AH759/Z759</f>
        <v>129.89652825051056</v>
      </c>
      <c r="CH759" s="11">
        <f>BB759/BE759</f>
        <v>0.28429137613309463</v>
      </c>
      <c r="CI759" s="14">
        <f>AY759/V759</f>
        <v>2603.044214634147</v>
      </c>
      <c r="CJ759" s="14">
        <f>AV759/M759</f>
        <v>7009.6451612903229</v>
      </c>
      <c r="CK759" s="17">
        <f>N759/V759</f>
        <v>57.527615331010466</v>
      </c>
      <c r="CL759" s="17">
        <f>(AL759+AN759)/N759</f>
        <v>6.1063961912647482</v>
      </c>
      <c r="CM759" s="14">
        <f>AP759/AC759</f>
        <v>5.9998323554065385</v>
      </c>
    </row>
    <row r="760" spans="1:91" hidden="1" x14ac:dyDescent="0.2">
      <c r="A760">
        <v>168</v>
      </c>
      <c r="B760" s="2">
        <v>44805</v>
      </c>
      <c r="C760" s="3" t="s">
        <v>43</v>
      </c>
      <c r="D760" t="s">
        <v>38</v>
      </c>
      <c r="E760" s="3" t="s">
        <v>52</v>
      </c>
      <c r="F760" t="s">
        <v>33</v>
      </c>
      <c r="G760" t="str">
        <f>CONCATENATE(C760,E760)</f>
        <v>SFOOGG</v>
      </c>
      <c r="H760" t="s">
        <v>48</v>
      </c>
      <c r="I760">
        <f>U760/M760</f>
        <v>189</v>
      </c>
      <c r="J760" t="str">
        <f>_xlfn.CONCAT(C760,E760,H760)</f>
        <v>SFOOGGA321</v>
      </c>
      <c r="K760" s="4">
        <v>2338</v>
      </c>
      <c r="L760" s="4">
        <f>N760/M760</f>
        <v>162.64285714285714</v>
      </c>
      <c r="M760" s="4">
        <v>14</v>
      </c>
      <c r="N760" s="4">
        <v>2277</v>
      </c>
      <c r="O760" s="4">
        <f>P760/M760</f>
        <v>22.928571428571427</v>
      </c>
      <c r="P760" s="4">
        <v>321</v>
      </c>
      <c r="Q760" s="4">
        <v>453</v>
      </c>
      <c r="R760" s="4">
        <v>1503</v>
      </c>
      <c r="S760" s="4">
        <f>U760*K760</f>
        <v>6186348</v>
      </c>
      <c r="T760" s="7">
        <f>N760/U760</f>
        <v>0.86054421768707479</v>
      </c>
      <c r="U760" s="4">
        <v>2646</v>
      </c>
      <c r="V760" s="4">
        <v>75.101486486486493</v>
      </c>
      <c r="W760" s="7">
        <f>P760/X760</f>
        <v>0.91714285714285715</v>
      </c>
      <c r="X760" s="4">
        <v>350</v>
      </c>
      <c r="Y760" s="7">
        <f>Q760/Z760</f>
        <v>0.68844984802431608</v>
      </c>
      <c r="Z760" s="4">
        <v>658</v>
      </c>
      <c r="AA760" s="7">
        <f>R760/AB760</f>
        <v>0.91758241758241754</v>
      </c>
      <c r="AB760" s="4">
        <v>1638</v>
      </c>
      <c r="AC760" s="4">
        <v>7470</v>
      </c>
      <c r="AD760" s="4">
        <f>AP760/AC760</f>
        <v>4.9997322623828646</v>
      </c>
      <c r="AE760" s="7">
        <f>AF760/(AF760+AH760+AJ760+AL760+AN760+AP760)</f>
        <v>0.23559366892558636</v>
      </c>
      <c r="AF760" s="4">
        <v>144205</v>
      </c>
      <c r="AG760" s="7">
        <f>AH760/(AF760+AH760+AJ760+AL760+AN760+AP760)</f>
        <v>0.17816112610522603</v>
      </c>
      <c r="AH760" s="4">
        <v>109051</v>
      </c>
      <c r="AI760" s="7">
        <f>AJ760/(AF760+AH760+AJ760+AL760+AN760+AP760)</f>
        <v>0.50558902910020065</v>
      </c>
      <c r="AJ760" s="4">
        <v>309467</v>
      </c>
      <c r="AK760" s="7">
        <f>AL760/(AF760+AH760+AJ760+AL760+AN760+AP760)</f>
        <v>1.472817811701509E-2</v>
      </c>
      <c r="AL760" s="4">
        <v>9015</v>
      </c>
      <c r="AM760" s="7">
        <f>AN760/(AF760+AH760+AJ760+AL760+AN760+AP760)</f>
        <v>4.9110264470046986E-3</v>
      </c>
      <c r="AN760" s="4">
        <v>3006</v>
      </c>
      <c r="AO760" s="7">
        <f>AP760/(AF760+AH760+AJ760+AL760+AN760+AP760)</f>
        <v>6.1016971304967228E-2</v>
      </c>
      <c r="AP760" s="4">
        <v>37348</v>
      </c>
      <c r="AQ760" s="6">
        <f>AO760+AM760+AK760+AI760+AG760+AE760</f>
        <v>1</v>
      </c>
      <c r="AR760" s="4">
        <v>289198</v>
      </c>
      <c r="AS760" s="4">
        <f>AR760/M760</f>
        <v>20657</v>
      </c>
      <c r="AT760" s="4">
        <f>AR760/V760</f>
        <v>3850.762661695615</v>
      </c>
      <c r="AU760" s="7">
        <f>AR760/(AR760+AV760+AY760+BB760)</f>
        <v>0.34533990900732003</v>
      </c>
      <c r="AV760" s="4">
        <v>86945</v>
      </c>
      <c r="AW760" s="4">
        <f>AV760/M760</f>
        <v>6210.3571428571431</v>
      </c>
      <c r="AX760" s="7">
        <f>AV760/(AR760+AV760+AY760+BB760)</f>
        <v>0.10382360316683185</v>
      </c>
      <c r="AY760" s="4">
        <v>280070</v>
      </c>
      <c r="AZ760" s="4">
        <f>AY760/M760</f>
        <v>20005</v>
      </c>
      <c r="BA760" s="7">
        <f>AY760/(AR760+AV760+AY760+BB760)</f>
        <v>0.33443989348363445</v>
      </c>
      <c r="BB760" s="4">
        <v>181217</v>
      </c>
      <c r="BC760" s="11">
        <f>BB760/(AR760+AV760+AY760+BB760)</f>
        <v>0.21639659434221367</v>
      </c>
      <c r="BD760" s="9">
        <f>BC760+BA760+AX760+AU760</f>
        <v>1</v>
      </c>
      <c r="BE760" s="14">
        <f>(AF760+AH760+AJ760+AL760+AN760+AP760)</f>
        <v>612092</v>
      </c>
      <c r="BF760" s="14">
        <f t="shared" si="55"/>
        <v>-837430</v>
      </c>
      <c r="BG760" s="13">
        <f>(AF760+AH760+AJ760+AL760+AN760+AP760)-(AR760+AV760+AY760+BB760)</f>
        <v>-225338</v>
      </c>
      <c r="BH760" s="13">
        <f t="shared" si="56"/>
        <v>1</v>
      </c>
      <c r="BI760" s="14">
        <f>AF760/W760</f>
        <v>157232.8660436137</v>
      </c>
      <c r="BJ760" s="14">
        <f>AH760/Y760</f>
        <v>158400.79028697574</v>
      </c>
      <c r="BK760" s="14">
        <f>AJ760/AA760</f>
        <v>337263.43712574849</v>
      </c>
      <c r="BL760" s="14">
        <f>BI760+BJ760+BK760</f>
        <v>652897.09345633793</v>
      </c>
      <c r="BM760" s="14">
        <f>(AF760/W760)-AF760</f>
        <v>13027.8660436137</v>
      </c>
      <c r="BN760" s="14">
        <f>AH760/Y760-AH760</f>
        <v>49349.790286975738</v>
      </c>
      <c r="BO760" s="14">
        <f>AJ760/AA760-AJ760</f>
        <v>27796.437125748489</v>
      </c>
      <c r="BP760" s="14">
        <f>BG760/S760</f>
        <v>-3.6425044307239099E-2</v>
      </c>
      <c r="BQ760" s="14">
        <f>(BG760-CA760)/S760</f>
        <v>-3.5383879685486057E-2</v>
      </c>
      <c r="BR760" s="27">
        <f>BQ760-BP760</f>
        <v>1.0411646217530421E-3</v>
      </c>
      <c r="BS760" s="28">
        <f t="shared" si="57"/>
        <v>5323626</v>
      </c>
      <c r="BT760" s="11">
        <f>BS760/S760</f>
        <v>0.86054421768707479</v>
      </c>
      <c r="BU760" s="14">
        <f>(BE760-AP760)*1/BT760-(BE760-AP760)</f>
        <v>93140.332015810302</v>
      </c>
      <c r="BV760" s="14">
        <f t="shared" si="58"/>
        <v>9.8942380868324895E-2</v>
      </c>
      <c r="BW760" s="27">
        <f>(AR760+AV760+AY760+BB760)/S760</f>
        <v>0.13536742517556399</v>
      </c>
      <c r="BX760" s="13">
        <f>(AF760+AH760+AJ760+AL760+AN760)/N760</f>
        <v>252.41282389108477</v>
      </c>
      <c r="BY760" s="26">
        <f>BX760/K760</f>
        <v>0.10796100251971119</v>
      </c>
      <c r="BZ760" s="11">
        <f>AP760/BE760</f>
        <v>6.1016971304967228E-2</v>
      </c>
      <c r="CA760" s="15">
        <f>-(BM760+BN760+BO760)/M760</f>
        <v>-6441.0066754527088</v>
      </c>
      <c r="CB760" s="15">
        <f>BG760-CA760</f>
        <v>-218896.99332454728</v>
      </c>
      <c r="CC760" s="18">
        <f t="shared" si="59"/>
        <v>1</v>
      </c>
      <c r="CD760" s="17">
        <f>(AF760/(AF760+AH760+AJ760))/(X760/(X760+Z760+AB760))</f>
        <v>1.9373471494856265</v>
      </c>
      <c r="CE760" s="19">
        <f>(AH760/(AF760+AH760+AJ760))/(Z760/(X760+Z760+AB760))</f>
        <v>0.77928969322837915</v>
      </c>
      <c r="CF760" s="18">
        <f>(AJ760/(AF760+AH760+AJ760))/(AB760/(X760+Z760+AB760))</f>
        <v>0.88837355283013264</v>
      </c>
      <c r="CG760">
        <f>AH760/Z760</f>
        <v>165.73100303951367</v>
      </c>
      <c r="CH760" s="11">
        <f>BB760/BE760</f>
        <v>0.29606170314266483</v>
      </c>
      <c r="CI760" s="14">
        <f>AY760/V760</f>
        <v>3729.2204602420866</v>
      </c>
      <c r="CJ760" s="14">
        <f>AV760/M760</f>
        <v>6210.3571428571431</v>
      </c>
      <c r="CK760" s="17">
        <f>N760/V760</f>
        <v>30.318973785022425</v>
      </c>
      <c r="CL760" s="17">
        <f>(AL760+AN760)/N760</f>
        <v>5.2793148880105401</v>
      </c>
      <c r="CM760" s="14">
        <f>AP760/AC760</f>
        <v>4.9997322623828646</v>
      </c>
    </row>
    <row r="761" spans="1:91" hidden="1" x14ac:dyDescent="0.2">
      <c r="A761">
        <v>488</v>
      </c>
      <c r="B761" s="2">
        <v>44866</v>
      </c>
      <c r="C761" s="3" t="s">
        <v>52</v>
      </c>
      <c r="D761" t="s">
        <v>33</v>
      </c>
      <c r="E761" s="3" t="s">
        <v>37</v>
      </c>
      <c r="F761" t="s">
        <v>38</v>
      </c>
      <c r="G761" t="str">
        <f>CONCATENATE(C761,E761)</f>
        <v>OGGLAX</v>
      </c>
      <c r="H761" t="s">
        <v>49</v>
      </c>
      <c r="I761">
        <f>U761/M761</f>
        <v>278</v>
      </c>
      <c r="J761" t="str">
        <f>_xlfn.CONCAT(C761,E761,H761)</f>
        <v>OGGLAXA330-200</v>
      </c>
      <c r="K761" s="4">
        <v>2486</v>
      </c>
      <c r="L761" s="4">
        <f>N761/M761</f>
        <v>229.6</v>
      </c>
      <c r="M761" s="4">
        <v>15</v>
      </c>
      <c r="N761" s="4">
        <v>3444</v>
      </c>
      <c r="O761" s="4">
        <f>P761/M761</f>
        <v>36</v>
      </c>
      <c r="P761" s="4">
        <v>540</v>
      </c>
      <c r="Q761" s="4">
        <v>906</v>
      </c>
      <c r="R761" s="4">
        <v>1998</v>
      </c>
      <c r="S761" s="4">
        <f>U761*K761</f>
        <v>10366620</v>
      </c>
      <c r="T761" s="7">
        <f>N761/U761</f>
        <v>0.82589928057553952</v>
      </c>
      <c r="U761" s="4">
        <v>4170</v>
      </c>
      <c r="V761" s="4">
        <v>77.465642683912691</v>
      </c>
      <c r="W761" s="7">
        <f>P761/X761</f>
        <v>1</v>
      </c>
      <c r="X761" s="4">
        <v>540</v>
      </c>
      <c r="Y761" s="7">
        <f>Q761/Z761</f>
        <v>0.90149253731343282</v>
      </c>
      <c r="Z761" s="4">
        <v>1005</v>
      </c>
      <c r="AA761" s="7">
        <f>R761/AB761</f>
        <v>0.76114285714285712</v>
      </c>
      <c r="AB761" s="4">
        <v>2625</v>
      </c>
      <c r="AC761" s="4">
        <v>6099</v>
      </c>
      <c r="AD761" s="4">
        <f>AP761/AC761</f>
        <v>5</v>
      </c>
      <c r="AE761" s="7">
        <f>AF761/(AF761+AH761+AJ761+AL761+AN761+AP761)</f>
        <v>0.22688720069237428</v>
      </c>
      <c r="AF761" s="4">
        <v>212346</v>
      </c>
      <c r="AG761" s="7">
        <f>AH761/(AF761+AH761+AJ761+AL761+AN761+AP761)</f>
        <v>0.25898537252513598</v>
      </c>
      <c r="AH761" s="4">
        <v>242387</v>
      </c>
      <c r="AI761" s="7">
        <f>AJ761/(AF761+AH761+AJ761+AL761+AN761+AP761)</f>
        <v>0.46019916444957315</v>
      </c>
      <c r="AJ761" s="4">
        <v>430705</v>
      </c>
      <c r="AK761" s="7">
        <f>AL761/(AF761+AH761+AJ761+AL761+AN761+AP761)</f>
        <v>1.2805718498573581E-2</v>
      </c>
      <c r="AL761" s="4">
        <v>11985</v>
      </c>
      <c r="AM761" s="7">
        <f>AN761/(AF761+AH761+AJ761+AL761+AN761+AP761)</f>
        <v>8.5392826233291665E-3</v>
      </c>
      <c r="AN761" s="4">
        <v>7992</v>
      </c>
      <c r="AO761" s="7">
        <f>AP761/(AF761+AH761+AJ761+AL761+AN761+AP761)</f>
        <v>3.2583261211013882E-2</v>
      </c>
      <c r="AP761" s="4">
        <v>30495</v>
      </c>
      <c r="AQ761" s="6">
        <f>AO761+AM761+AK761+AI761+AG761+AE761</f>
        <v>1</v>
      </c>
      <c r="AR761" s="4">
        <v>321562</v>
      </c>
      <c r="AS761" s="4">
        <f>AR761/M761</f>
        <v>21437.466666666667</v>
      </c>
      <c r="AT761" s="4">
        <f>AR761/V761</f>
        <v>4151.0273310722669</v>
      </c>
      <c r="AU761" s="7">
        <f>AR761/(AR761+AV761+AY761+BB761)</f>
        <v>0.25306890174320229</v>
      </c>
      <c r="AV761" s="4">
        <v>109137</v>
      </c>
      <c r="AW761" s="4">
        <f>AV761/M761</f>
        <v>7275.8</v>
      </c>
      <c r="AX761" s="7">
        <f>AV761/(AR761+AV761+AY761+BB761)</f>
        <v>8.5890685869436906E-2</v>
      </c>
      <c r="AY761" s="4">
        <v>572704</v>
      </c>
      <c r="AZ761" s="4">
        <f>AY761/M761</f>
        <v>38180.26666666667</v>
      </c>
      <c r="BA761" s="7">
        <f>AY761/(AR761+AV761+AY761+BB761)</f>
        <v>0.45071734938810842</v>
      </c>
      <c r="BB761" s="4">
        <v>267247</v>
      </c>
      <c r="BC761" s="11">
        <f>BB761/(AR761+AV761+AY761+BB761)</f>
        <v>0.21032306299925235</v>
      </c>
      <c r="BD761" s="9">
        <f>BC761+BA761+AX761+AU761</f>
        <v>1</v>
      </c>
      <c r="BE761" s="14">
        <f>(AF761+AH761+AJ761+AL761+AN761+AP761)</f>
        <v>935910</v>
      </c>
      <c r="BF761" s="14">
        <f t="shared" si="55"/>
        <v>-1270650</v>
      </c>
      <c r="BG761" s="13">
        <f>(AF761+AH761+AJ761+AL761+AN761+AP761)-(AR761+AV761+AY761+BB761)</f>
        <v>-334740</v>
      </c>
      <c r="BH761" s="13">
        <f t="shared" si="56"/>
        <v>1</v>
      </c>
      <c r="BI761" s="14">
        <f>AF761/W761</f>
        <v>212346</v>
      </c>
      <c r="BJ761" s="14">
        <f>AH761/Y761</f>
        <v>268872.99668874172</v>
      </c>
      <c r="BK761" s="14">
        <f>AJ761/AA761</f>
        <v>565866.1786786787</v>
      </c>
      <c r="BL761" s="14">
        <f>BI761+BJ761+BK761</f>
        <v>1047085.1753674204</v>
      </c>
      <c r="BM761" s="14">
        <f>(AF761/W761)-AF761</f>
        <v>0</v>
      </c>
      <c r="BN761" s="14">
        <f>AH761/Y761-AH761</f>
        <v>26485.996688741725</v>
      </c>
      <c r="BO761" s="14">
        <f>AJ761/AA761-AJ761</f>
        <v>135161.1786786787</v>
      </c>
      <c r="BP761" s="14">
        <f>BG761/S761</f>
        <v>-3.2290177512053111E-2</v>
      </c>
      <c r="BQ761" s="14">
        <f>(BG761-CA761)/S761</f>
        <v>-3.1250641158079677E-2</v>
      </c>
      <c r="BR761" s="27">
        <f>BQ761-BP761</f>
        <v>1.0395363539734345E-3</v>
      </c>
      <c r="BS761" s="28">
        <f t="shared" si="57"/>
        <v>8561784</v>
      </c>
      <c r="BT761" s="11">
        <f>BS761/S761</f>
        <v>0.82589928057553952</v>
      </c>
      <c r="BU761" s="14">
        <f>(BE761-AP761)*1/BT761-(BE761-AP761)</f>
        <v>190862.74390243902</v>
      </c>
      <c r="BV761" s="14">
        <f t="shared" si="58"/>
        <v>9.0281113805657009E-2</v>
      </c>
      <c r="BW761" s="27">
        <f>(AR761+AV761+AY761+BB761)/S761</f>
        <v>0.12257129131771011</v>
      </c>
      <c r="BX761" s="13">
        <f>(AF761+AH761+AJ761+AL761+AN761)/N761</f>
        <v>262.89634146341461</v>
      </c>
      <c r="BY761" s="26">
        <f>BX761/K761</f>
        <v>0.10575074073347329</v>
      </c>
      <c r="BZ761" s="11">
        <f>AP761/BE761</f>
        <v>3.2583261211013882E-2</v>
      </c>
      <c r="CA761" s="15">
        <f>-(BM761+BN761+BO761)/M761</f>
        <v>-10776.478357828028</v>
      </c>
      <c r="CB761" s="15">
        <f>BG761-CA761</f>
        <v>-323963.52164217195</v>
      </c>
      <c r="CC761" s="18">
        <f t="shared" si="59"/>
        <v>1</v>
      </c>
      <c r="CD761" s="17">
        <f>(AF761/(AF761+AH761+AJ761))/(X761/(X761+Z761+AB761))</f>
        <v>1.8519455907697659</v>
      </c>
      <c r="CE761" s="19">
        <f>(AH761/(AF761+AH761+AJ761))/(Z761/(X761+Z761+AB761))</f>
        <v>1.1358504651698984</v>
      </c>
      <c r="CF761" s="18">
        <f>(AJ761/(AF761+AH761+AJ761))/(AB761/(X761+Z761+AB761))</f>
        <v>0.77273130037660143</v>
      </c>
      <c r="CG761">
        <f>AH761/Z761</f>
        <v>241.18109452736317</v>
      </c>
      <c r="CH761" s="11">
        <f>BB761/BE761</f>
        <v>0.28554775566026647</v>
      </c>
      <c r="CI761" s="14">
        <f>AY761/V761</f>
        <v>7393.0065014349075</v>
      </c>
      <c r="CJ761" s="14">
        <f>AV761/M761</f>
        <v>7275.8</v>
      </c>
      <c r="CK761" s="17">
        <f>N761/V761</f>
        <v>44.458418992955913</v>
      </c>
      <c r="CL761" s="17">
        <f>(AL761+AN761)/N761</f>
        <v>5.8005226480836241</v>
      </c>
      <c r="CM761" s="14">
        <f>AP761/AC761</f>
        <v>5</v>
      </c>
    </row>
    <row r="762" spans="1:91" hidden="1" x14ac:dyDescent="0.2">
      <c r="A762">
        <v>102</v>
      </c>
      <c r="B762" s="2">
        <v>44805</v>
      </c>
      <c r="C762" s="3" t="s">
        <v>52</v>
      </c>
      <c r="D762" t="s">
        <v>33</v>
      </c>
      <c r="E762" s="3" t="s">
        <v>43</v>
      </c>
      <c r="F762" t="s">
        <v>38</v>
      </c>
      <c r="G762" t="str">
        <f>CONCATENATE(C762,E762)</f>
        <v>OGGSFO</v>
      </c>
      <c r="H762" t="s">
        <v>51</v>
      </c>
      <c r="I762">
        <f>U762/M762</f>
        <v>363.33333333333331</v>
      </c>
      <c r="J762" t="str">
        <f>_xlfn.CONCAT(C762,E762,H762)</f>
        <v>OGGSFO777-200</v>
      </c>
      <c r="K762" s="4">
        <v>2338</v>
      </c>
      <c r="L762" s="4">
        <f>N762/M762</f>
        <v>304.66666666666669</v>
      </c>
      <c r="M762" s="4">
        <v>15</v>
      </c>
      <c r="N762" s="4">
        <v>4570</v>
      </c>
      <c r="O762" s="4">
        <f>P762/M762</f>
        <v>45.8</v>
      </c>
      <c r="P762" s="4">
        <v>687</v>
      </c>
      <c r="Q762" s="4">
        <v>965</v>
      </c>
      <c r="R762" s="4">
        <v>2919</v>
      </c>
      <c r="S762" s="4">
        <f>U762*K762</f>
        <v>12742100</v>
      </c>
      <c r="T762" s="7">
        <f>N762/U762</f>
        <v>0.83853211009174311</v>
      </c>
      <c r="U762" s="4">
        <v>5450</v>
      </c>
      <c r="V762" s="4">
        <v>72.572108843537421</v>
      </c>
      <c r="W762" s="7">
        <f>P762/X762</f>
        <v>0.97446808510638294</v>
      </c>
      <c r="X762" s="4">
        <v>705</v>
      </c>
      <c r="Y762" s="7">
        <f>Q762/Z762</f>
        <v>0.73106060606060608</v>
      </c>
      <c r="Z762" s="4">
        <v>1320</v>
      </c>
      <c r="AA762" s="7">
        <f>R762/AB762</f>
        <v>0.85226277372262771</v>
      </c>
      <c r="AB762" s="4">
        <v>3425</v>
      </c>
      <c r="AC762" s="4">
        <v>4465</v>
      </c>
      <c r="AD762" s="4">
        <f>AP762/AC762</f>
        <v>5</v>
      </c>
      <c r="AE762" s="7">
        <f>AF762/(AF762+AH762+AJ762+AL762+AN762+AP762)</f>
        <v>0.21893297237152781</v>
      </c>
      <c r="AF762" s="4">
        <v>249889</v>
      </c>
      <c r="AG762" s="7">
        <f>AH762/(AF762+AH762+AJ762+AL762+AN762+AP762)</f>
        <v>0.21159107933712692</v>
      </c>
      <c r="AH762" s="4">
        <v>241509</v>
      </c>
      <c r="AI762" s="7">
        <f>AJ762/(AF762+AH762+AJ762+AL762+AN762+AP762)</f>
        <v>0.52177992719435429</v>
      </c>
      <c r="AJ762" s="4">
        <v>595557</v>
      </c>
      <c r="AK762" s="7">
        <f>AL762/(AF762+AH762+AJ762+AL762+AN762+AP762)</f>
        <v>1.5349637943043381E-2</v>
      </c>
      <c r="AL762" s="4">
        <v>17520</v>
      </c>
      <c r="AM762" s="7">
        <f>AN762/(AF762+AH762+AJ762+AL762+AN762+AP762)</f>
        <v>1.278698434810035E-2</v>
      </c>
      <c r="AN762" s="4">
        <v>14595</v>
      </c>
      <c r="AO762" s="7">
        <f>AP762/(AF762+AH762+AJ762+AL762+AN762+AP762)</f>
        <v>1.9559398805847231E-2</v>
      </c>
      <c r="AP762" s="4">
        <v>22325</v>
      </c>
      <c r="AQ762" s="6">
        <f>AO762+AM762+AK762+AI762+AG762+AE762</f>
        <v>1</v>
      </c>
      <c r="AR762" s="4">
        <v>303710</v>
      </c>
      <c r="AS762" s="4">
        <f>AR762/M762</f>
        <v>20247.333333333332</v>
      </c>
      <c r="AT762" s="4">
        <f>AR762/V762</f>
        <v>4184.9410860415628</v>
      </c>
      <c r="AU762" s="7">
        <f>AR762/(AR762+AV762+AY762+BB762)</f>
        <v>0.26018674230709593</v>
      </c>
      <c r="AV762" s="4">
        <v>114662</v>
      </c>
      <c r="AW762" s="4">
        <f>AV762/M762</f>
        <v>7644.1333333333332</v>
      </c>
      <c r="AX762" s="7">
        <f>AV762/(AR762+AV762+AY762+BB762)</f>
        <v>9.8230325792421164E-2</v>
      </c>
      <c r="AY762" s="4">
        <v>490372</v>
      </c>
      <c r="AZ762" s="4">
        <f>AY762/M762</f>
        <v>32691.466666666667</v>
      </c>
      <c r="BA762" s="7">
        <f>AY762/(AR762+AV762+AY762+BB762)</f>
        <v>0.42009908530708651</v>
      </c>
      <c r="BB762" s="4">
        <v>258533</v>
      </c>
      <c r="BC762" s="11">
        <f>BB762/(AR762+AV762+AY762+BB762)</f>
        <v>0.22148384659339643</v>
      </c>
      <c r="BD762" s="9">
        <f>BC762+BA762+AX762+AU762</f>
        <v>1</v>
      </c>
      <c r="BE762" s="14">
        <f>(AF762+AH762+AJ762+AL762+AN762+AP762)</f>
        <v>1141395</v>
      </c>
      <c r="BF762" s="14">
        <f t="shared" si="55"/>
        <v>-1167277</v>
      </c>
      <c r="BG762" s="13">
        <f>(AF762+AH762+AJ762+AL762+AN762+AP762)-(AR762+AV762+AY762+BB762)</f>
        <v>-25882</v>
      </c>
      <c r="BH762" s="13">
        <f t="shared" si="56"/>
        <v>1</v>
      </c>
      <c r="BI762" s="14">
        <f>AF762/W762</f>
        <v>256436.31004366814</v>
      </c>
      <c r="BJ762" s="14">
        <f>AH762/Y762</f>
        <v>330354.27979274612</v>
      </c>
      <c r="BK762" s="14">
        <f>AJ762/AA762</f>
        <v>698795.04110996914</v>
      </c>
      <c r="BL762" s="14">
        <f>BI762+BJ762+BK762</f>
        <v>1285585.6309463833</v>
      </c>
      <c r="BM762" s="14">
        <f>(AF762/W762)-AF762</f>
        <v>6547.3100436681416</v>
      </c>
      <c r="BN762" s="14">
        <f>AH762/Y762-AH762</f>
        <v>88845.279792746122</v>
      </c>
      <c r="BO762" s="14">
        <f>AJ762/AA762-AJ762</f>
        <v>103238.04110996914</v>
      </c>
      <c r="BP762" s="14">
        <f>BG762/S762</f>
        <v>-2.0312193437502452E-3</v>
      </c>
      <c r="BQ762" s="14">
        <f>(BG762-CA762)/S762</f>
        <v>-9.9198389095265095E-4</v>
      </c>
      <c r="BR762" s="27">
        <f>BQ762-BP762</f>
        <v>1.0392354527975942E-3</v>
      </c>
      <c r="BS762" s="28">
        <f t="shared" si="57"/>
        <v>10684660</v>
      </c>
      <c r="BT762" s="11">
        <f>BS762/S762</f>
        <v>0.83853211009174311</v>
      </c>
      <c r="BU762" s="14">
        <f>(BE762-AP762)*1/BT762-(BE762-AP762)</f>
        <v>215488.31509846821</v>
      </c>
      <c r="BV762" s="14">
        <f t="shared" si="58"/>
        <v>8.9576678883386565E-2</v>
      </c>
      <c r="BW762" s="27">
        <f>(AR762+AV762+AY762+BB762)/S762</f>
        <v>9.1607898227136816E-2</v>
      </c>
      <c r="BX762" s="13">
        <f>(AF762+AH762+AJ762+AL762+AN762)/N762</f>
        <v>244.87308533916848</v>
      </c>
      <c r="BY762" s="26">
        <f>BX762/K762</f>
        <v>0.1047361357310387</v>
      </c>
      <c r="BZ762" s="11">
        <f>AP762/BE762</f>
        <v>1.9559398805847231E-2</v>
      </c>
      <c r="CA762" s="15">
        <f>-(BM762+BN762+BO762)/M762</f>
        <v>-13242.042063092227</v>
      </c>
      <c r="CB762" s="15">
        <f>BG762-CA762</f>
        <v>-12639.957936907773</v>
      </c>
      <c r="CC762" s="18">
        <f t="shared" si="59"/>
        <v>1</v>
      </c>
      <c r="CD762" s="17">
        <f>(AF762/(AF762+AH762+AJ762))/(X762/(X762+Z762+AB762))</f>
        <v>1.7772272342174187</v>
      </c>
      <c r="CE762" s="19">
        <f>(AH762/(AF762+AH762+AJ762))/(Z762/(X762+Z762+AB762))</f>
        <v>0.91736956159011351</v>
      </c>
      <c r="CF762" s="18">
        <f>(AJ762/(AF762+AH762+AJ762))/(AB762/(X762+Z762+AB762))</f>
        <v>0.87186189155555327</v>
      </c>
      <c r="CG762">
        <f>AH762/Z762</f>
        <v>182.96136363636364</v>
      </c>
      <c r="CH762" s="11">
        <f>BB762/BE762</f>
        <v>0.22650616132013895</v>
      </c>
      <c r="CI762" s="14">
        <f>AY762/V762</f>
        <v>6757.0311489393607</v>
      </c>
      <c r="CJ762" s="14">
        <f>AV762/M762</f>
        <v>7644.1333333333332</v>
      </c>
      <c r="CK762" s="17">
        <f>N762/V762</f>
        <v>62.971850657567884</v>
      </c>
      <c r="CL762" s="17">
        <f>(AL762+AN762)/N762</f>
        <v>7.0273522975929978</v>
      </c>
      <c r="CM762" s="14">
        <f>AP762/AC762</f>
        <v>5</v>
      </c>
    </row>
    <row r="763" spans="1:91" hidden="1" x14ac:dyDescent="0.2">
      <c r="A763">
        <v>259</v>
      </c>
      <c r="B763" s="2">
        <v>44835</v>
      </c>
      <c r="C763" s="3" t="s">
        <v>37</v>
      </c>
      <c r="D763" t="s">
        <v>38</v>
      </c>
      <c r="E763" s="3" t="s">
        <v>44</v>
      </c>
      <c r="F763" t="s">
        <v>45</v>
      </c>
      <c r="G763" t="str">
        <f>CONCATENATE(C763,E763)</f>
        <v>LAXBOI</v>
      </c>
      <c r="H763" t="s">
        <v>40</v>
      </c>
      <c r="I763">
        <f>U763/M763</f>
        <v>69.384615384615387</v>
      </c>
      <c r="J763" t="str">
        <f>_xlfn.CONCAT(C763,E763,H763)</f>
        <v>LAXBOIE175</v>
      </c>
      <c r="K763" s="4">
        <v>674</v>
      </c>
      <c r="L763" s="4">
        <f>N763/M763</f>
        <v>56.153846153846153</v>
      </c>
      <c r="M763" s="4">
        <v>39</v>
      </c>
      <c r="N763" s="4">
        <v>2190</v>
      </c>
      <c r="O763" s="4">
        <f>P763/M763</f>
        <v>8.3076923076923084</v>
      </c>
      <c r="P763" s="4">
        <v>324</v>
      </c>
      <c r="Q763" s="4">
        <v>499</v>
      </c>
      <c r="R763" s="4">
        <v>1367</v>
      </c>
      <c r="S763" s="4">
        <f>U763*K763</f>
        <v>1823844</v>
      </c>
      <c r="T763" s="7">
        <f>N763/U763</f>
        <v>0.80931263858093128</v>
      </c>
      <c r="U763" s="4">
        <v>2706</v>
      </c>
      <c r="V763" s="4">
        <v>77.42480296708392</v>
      </c>
      <c r="W763" s="7">
        <f>P763/X763</f>
        <v>0.84155844155844151</v>
      </c>
      <c r="X763" s="4">
        <v>385</v>
      </c>
      <c r="Y763" s="7">
        <f>Q763/Z763</f>
        <v>0.72005772005772006</v>
      </c>
      <c r="Z763" s="4">
        <v>693</v>
      </c>
      <c r="AA763" s="7">
        <f>R763/AB763</f>
        <v>0.83968058968058967</v>
      </c>
      <c r="AB763" s="4">
        <v>1628</v>
      </c>
      <c r="AC763" s="4">
        <v>0</v>
      </c>
      <c r="AD763" s="4" t="e">
        <f>AP763/AC763</f>
        <v>#DIV/0!</v>
      </c>
      <c r="AE763" s="7">
        <f>AF763/(AF763+AH763+AJ763+AL763+AN763+AP763)</f>
        <v>0.21541292194466066</v>
      </c>
      <c r="AF763" s="4">
        <v>70012</v>
      </c>
      <c r="AG763" s="7">
        <f>AH763/(AF763+AH763+AJ763+AL763+AN763+AP763)</f>
        <v>0.23133228517013166</v>
      </c>
      <c r="AH763" s="4">
        <v>75186</v>
      </c>
      <c r="AI763" s="7">
        <f>AJ763/(AF763+AH763+AJ763+AL763+AN763+AP763)</f>
        <v>0.5069797208111676</v>
      </c>
      <c r="AJ763" s="4">
        <v>164775</v>
      </c>
      <c r="AK763" s="7">
        <f>AL763/(AF763+AH763+AJ763+AL763+AN763+AP763)</f>
        <v>2.5245144040392232E-2</v>
      </c>
      <c r="AL763" s="4">
        <v>8205</v>
      </c>
      <c r="AM763" s="7">
        <f>AN763/(AF763+AH763+AJ763+AL763+AN763+AP763)</f>
        <v>2.1029928033647886E-2</v>
      </c>
      <c r="AN763" s="4">
        <v>6835</v>
      </c>
      <c r="AO763" s="7">
        <f>AP763/(AF763+AH763+AJ763+AL763+AN763+AP763)</f>
        <v>0</v>
      </c>
      <c r="AP763" s="4">
        <v>0</v>
      </c>
      <c r="AQ763" s="6">
        <f>AO763+AM763+AK763+AI763+AG763+AE763</f>
        <v>1</v>
      </c>
      <c r="AR763" s="4">
        <v>124314</v>
      </c>
      <c r="AS763" s="4">
        <f>AR763/M763</f>
        <v>3187.5384615384614</v>
      </c>
      <c r="AT763" s="4">
        <f>AR763/V763</f>
        <v>1605.6095105963702</v>
      </c>
      <c r="AU763" s="7">
        <f>AR763/(AR763+AV763+AY763+BB763)</f>
        <v>0.28188732126093524</v>
      </c>
      <c r="AV763" s="4">
        <v>104413</v>
      </c>
      <c r="AW763" s="4">
        <f>AV763/M763</f>
        <v>2677.2564102564102</v>
      </c>
      <c r="AX763" s="7">
        <f>AV763/(AR763+AV763+AY763+BB763)</f>
        <v>0.236760951098171</v>
      </c>
      <c r="AY763" s="4">
        <v>141947</v>
      </c>
      <c r="AZ763" s="4">
        <f>AY763/M763</f>
        <v>3639.6666666666665</v>
      </c>
      <c r="BA763" s="7">
        <f>AY763/(AR763+AV763+AY763+BB763)</f>
        <v>0.32187090425073583</v>
      </c>
      <c r="BB763" s="4">
        <v>70332</v>
      </c>
      <c r="BC763" s="11">
        <f>BB763/(AR763+AV763+AY763+BB763)</f>
        <v>0.15948082339015796</v>
      </c>
      <c r="BD763" s="9">
        <f>BC763+BA763+AX763+AU763</f>
        <v>1</v>
      </c>
      <c r="BE763" s="14">
        <f>(AF763+AH763+AJ763+AL763+AN763+AP763)</f>
        <v>325013</v>
      </c>
      <c r="BF763" s="14">
        <f t="shared" si="55"/>
        <v>-441006</v>
      </c>
      <c r="BG763" s="13">
        <f>(AF763+AH763+AJ763+AL763+AN763+AP763)-(AR763+AV763+AY763+BB763)</f>
        <v>-115993</v>
      </c>
      <c r="BH763" s="13">
        <f t="shared" si="56"/>
        <v>1</v>
      </c>
      <c r="BI763" s="14">
        <f>AF763/W763</f>
        <v>83193.271604938273</v>
      </c>
      <c r="BJ763" s="14">
        <f>AH763/Y763</f>
        <v>104416.62925851703</v>
      </c>
      <c r="BK763" s="14">
        <f>AJ763/AA763</f>
        <v>196235.33284564741</v>
      </c>
      <c r="BL763" s="14">
        <f>BI763+BJ763+BK763</f>
        <v>383845.23370910273</v>
      </c>
      <c r="BM763" s="14">
        <f>(AF763/W763)-AF763</f>
        <v>13181.271604938273</v>
      </c>
      <c r="BN763" s="14">
        <f>AH763/Y763-AH763</f>
        <v>29230.62925851703</v>
      </c>
      <c r="BO763" s="14">
        <f>AJ763/AA763-AJ763</f>
        <v>31460.332845647412</v>
      </c>
      <c r="BP763" s="14">
        <f>BG763/S763</f>
        <v>-6.3598092819342006E-2</v>
      </c>
      <c r="BQ763" s="14">
        <f>(BG763-CA763)/S763</f>
        <v>-6.2559539171828868E-2</v>
      </c>
      <c r="BR763" s="27">
        <f>BQ763-BP763</f>
        <v>1.0385536475131379E-3</v>
      </c>
      <c r="BS763" s="28">
        <f t="shared" si="57"/>
        <v>1476060</v>
      </c>
      <c r="BT763" s="11">
        <f>BS763/S763</f>
        <v>0.80931263858093128</v>
      </c>
      <c r="BU763" s="14">
        <f>(BE763-AP763)*1/BT763-(BE763-AP763)</f>
        <v>76578.405479452049</v>
      </c>
      <c r="BV763" s="14">
        <f t="shared" si="58"/>
        <v>0.1782021927313959</v>
      </c>
      <c r="BW763" s="27">
        <f>(AR763+AV763+AY763+BB763)/S763</f>
        <v>0.2418002855507379</v>
      </c>
      <c r="BX763" s="13">
        <f>(AF763+AH763+AJ763+AL763+AN763)/N763</f>
        <v>148.40776255707763</v>
      </c>
      <c r="BY763" s="26">
        <f>BX763/K763</f>
        <v>0.22018955869002615</v>
      </c>
      <c r="BZ763" s="11">
        <f>AP763/BE763</f>
        <v>0</v>
      </c>
      <c r="CA763" s="15">
        <f>-(BM763+BN763+BO763)/M763</f>
        <v>-1894.1598386949413</v>
      </c>
      <c r="CB763" s="15">
        <f>BG763-CA763</f>
        <v>-114098.84016130505</v>
      </c>
      <c r="CC763" s="18">
        <f t="shared" si="59"/>
        <v>1</v>
      </c>
      <c r="CD763" s="17">
        <f>(AF763/(AF763+AH763+AJ763))/(X763/(X763+Z763+AB763))</f>
        <v>1.5875071146749649</v>
      </c>
      <c r="CE763" s="19">
        <f>(AH763/(AF763+AH763+AJ763))/(Z763/(X763+Z763+AB763))</f>
        <v>0.9471258095751196</v>
      </c>
      <c r="CF763" s="18">
        <f>(AJ763/(AF763+AH763+AJ763))/(AB763/(X763+Z763+AB763))</f>
        <v>0.88356976339961957</v>
      </c>
      <c r="CG763">
        <f>AH763/Z763</f>
        <v>108.49350649350649</v>
      </c>
      <c r="CH763" s="11">
        <f>BB763/BE763</f>
        <v>0.216397497946236</v>
      </c>
      <c r="CI763" s="14">
        <f>AY763/V763</f>
        <v>1833.3530672379857</v>
      </c>
      <c r="CJ763" s="14">
        <f>AV763/M763</f>
        <v>2677.2564102564102</v>
      </c>
      <c r="CK763" s="17">
        <f>N763/V763</f>
        <v>28.285509501794252</v>
      </c>
      <c r="CL763" s="17">
        <f>(AL763+AN763)/N763</f>
        <v>6.8675799086757987</v>
      </c>
      <c r="CM763" s="14" t="e">
        <f>AP763/AC763</f>
        <v>#DIV/0!</v>
      </c>
    </row>
    <row r="764" spans="1:91" hidden="1" x14ac:dyDescent="0.2">
      <c r="A764">
        <v>546</v>
      </c>
      <c r="B764" s="2">
        <v>44866</v>
      </c>
      <c r="C764" s="3" t="s">
        <v>43</v>
      </c>
      <c r="D764" t="s">
        <v>38</v>
      </c>
      <c r="E764" s="3" t="s">
        <v>32</v>
      </c>
      <c r="F764" t="s">
        <v>33</v>
      </c>
      <c r="G764" t="str">
        <f>CONCATENATE(C764,E764)</f>
        <v>SFOHNL</v>
      </c>
      <c r="H764" t="s">
        <v>34</v>
      </c>
      <c r="I764">
        <f>U764/M764</f>
        <v>178.23076923076923</v>
      </c>
      <c r="J764" t="str">
        <f>_xlfn.CONCAT(C764,E764,H764)</f>
        <v>SFOHNL737-900</v>
      </c>
      <c r="K764" s="4">
        <v>2399</v>
      </c>
      <c r="L764" s="4">
        <f>N764/M764</f>
        <v>158.15384615384616</v>
      </c>
      <c r="M764" s="4">
        <v>13</v>
      </c>
      <c r="N764" s="4">
        <v>2056</v>
      </c>
      <c r="O764" s="4">
        <f>P764/M764</f>
        <v>22.153846153846153</v>
      </c>
      <c r="P764" s="4">
        <v>288</v>
      </c>
      <c r="Q764" s="4">
        <v>539</v>
      </c>
      <c r="R764" s="4">
        <v>1230</v>
      </c>
      <c r="S764" s="4">
        <f>U764*K764</f>
        <v>5558483</v>
      </c>
      <c r="T764" s="7">
        <f>N764/U764</f>
        <v>0.88735433750539494</v>
      </c>
      <c r="U764" s="4">
        <v>2317</v>
      </c>
      <c r="V764" s="4">
        <v>70.398489932885909</v>
      </c>
      <c r="W764" s="7">
        <f>P764/X764</f>
        <v>0.96321070234113715</v>
      </c>
      <c r="X764" s="4">
        <v>299</v>
      </c>
      <c r="Y764" s="7">
        <f>Q764/Z764</f>
        <v>0.96422182468694095</v>
      </c>
      <c r="Z764" s="4">
        <v>559</v>
      </c>
      <c r="AA764" s="7">
        <f>R764/AB764</f>
        <v>0.84304318026045233</v>
      </c>
      <c r="AB764" s="4">
        <v>1459</v>
      </c>
      <c r="AC764" s="4">
        <v>7512</v>
      </c>
      <c r="AD764" s="4">
        <f>AP764/AC764</f>
        <v>4.9997337593184241</v>
      </c>
      <c r="AE764" s="7">
        <f>AF764/(AF764+AH764+AJ764+AL764+AN764+AP764)</f>
        <v>0.21781974748721666</v>
      </c>
      <c r="AF764" s="4">
        <v>152630</v>
      </c>
      <c r="AG764" s="7">
        <f>AH764/(AF764+AH764+AJ764+AL764+AN764+AP764)</f>
        <v>0.2356728893404898</v>
      </c>
      <c r="AH764" s="4">
        <v>165140</v>
      </c>
      <c r="AI764" s="7">
        <f>AJ764/(AF764+AH764+AJ764+AL764+AN764+AP764)</f>
        <v>0.48062056436478634</v>
      </c>
      <c r="AJ764" s="4">
        <v>336779</v>
      </c>
      <c r="AK764" s="7">
        <f>AL764/(AF764+AH764+AJ764+AL764+AN764+AP764)</f>
        <v>1.0532069294736678E-2</v>
      </c>
      <c r="AL764" s="4">
        <v>7380</v>
      </c>
      <c r="AM764" s="7">
        <f>AN764/(AF764+AH764+AJ764+AL764+AN764+AP764)</f>
        <v>1.7553448824561128E-3</v>
      </c>
      <c r="AN764" s="4">
        <v>1230</v>
      </c>
      <c r="AO764" s="7">
        <f>AP764/(AF764+AH764+AJ764+AL764+AN764+AP764)</f>
        <v>5.3599384630314377E-2</v>
      </c>
      <c r="AP764" s="4">
        <v>37558</v>
      </c>
      <c r="AQ764" s="6">
        <f>AO764+AM764+AK764+AI764+AG764+AE764</f>
        <v>1</v>
      </c>
      <c r="AR764" s="4">
        <v>259245</v>
      </c>
      <c r="AS764" s="4">
        <f>AR764/M764</f>
        <v>19941.923076923078</v>
      </c>
      <c r="AT764" s="4">
        <f>AR764/V764</f>
        <v>3682.5363760948576</v>
      </c>
      <c r="AU764" s="7">
        <f>AR764/(AR764+AV764+AY764+BB764)</f>
        <v>0.35660982350052478</v>
      </c>
      <c r="AV764" s="4">
        <v>68114</v>
      </c>
      <c r="AW764" s="4">
        <f>AV764/M764</f>
        <v>5239.5384615384619</v>
      </c>
      <c r="AX764" s="7">
        <f>AV764/(AR764+AV764+AY764+BB764)</f>
        <v>9.3695621971165294E-2</v>
      </c>
      <c r="AY764" s="4">
        <v>230520</v>
      </c>
      <c r="AZ764" s="4">
        <f>AY764/M764</f>
        <v>17732.307692307691</v>
      </c>
      <c r="BA764" s="7">
        <f>AY764/(AR764+AV764+AY764+BB764)</f>
        <v>0.31709655543343546</v>
      </c>
      <c r="BB764" s="4">
        <v>169092</v>
      </c>
      <c r="BC764" s="11">
        <f>BB764/(AR764+AV764+AY764+BB764)</f>
        <v>0.2325979990948745</v>
      </c>
      <c r="BD764" s="9">
        <f>BC764+BA764+AX764+AU764</f>
        <v>1</v>
      </c>
      <c r="BE764" s="14">
        <f>(AF764+AH764+AJ764+AL764+AN764+AP764)</f>
        <v>700717</v>
      </c>
      <c r="BF764" s="14">
        <f t="shared" si="55"/>
        <v>-726971</v>
      </c>
      <c r="BG764" s="13">
        <f>(AF764+AH764+AJ764+AL764+AN764+AP764)-(AR764+AV764+AY764+BB764)</f>
        <v>-26254</v>
      </c>
      <c r="BH764" s="13">
        <f t="shared" si="56"/>
        <v>1</v>
      </c>
      <c r="BI764" s="14">
        <f>AF764/W764</f>
        <v>158459.61805555556</v>
      </c>
      <c r="BJ764" s="14">
        <f>AH764/Y764</f>
        <v>171267.64378478663</v>
      </c>
      <c r="BK764" s="14">
        <f>AJ764/AA764</f>
        <v>399480.13089430897</v>
      </c>
      <c r="BL764" s="14">
        <f>BI764+BJ764+BK764</f>
        <v>729207.39273465122</v>
      </c>
      <c r="BM764" s="14">
        <f>(AF764/W764)-AF764</f>
        <v>5829.618055555562</v>
      </c>
      <c r="BN764" s="14">
        <f>AH764/Y764-AH764</f>
        <v>6127.6437847866328</v>
      </c>
      <c r="BO764" s="14">
        <f>AJ764/AA764-AJ764</f>
        <v>62701.130894308968</v>
      </c>
      <c r="BP764" s="14">
        <f>BG764/S764</f>
        <v>-4.7232311405827811E-3</v>
      </c>
      <c r="BQ764" s="14">
        <f>(BG764-CA764)/S764</f>
        <v>-3.6900439765164598E-3</v>
      </c>
      <c r="BR764" s="27">
        <f>BQ764-BP764</f>
        <v>1.0331871640663214E-3</v>
      </c>
      <c r="BS764" s="28">
        <f t="shared" si="57"/>
        <v>4932344</v>
      </c>
      <c r="BT764" s="11">
        <f>BS764/S764</f>
        <v>0.88735433750539494</v>
      </c>
      <c r="BU764" s="14">
        <f>(BE764-AP764)*1/BT764-(BE764-AP764)</f>
        <v>84185.067607003846</v>
      </c>
      <c r="BV764" s="14">
        <f t="shared" si="58"/>
        <v>0.12606263255640074</v>
      </c>
      <c r="BW764" s="27">
        <f>(AR764+AV764+AY764+BB764)/S764</f>
        <v>0.1307858636969835</v>
      </c>
      <c r="BX764" s="13">
        <f>(AF764+AH764+AJ764+AL764+AN764)/N764</f>
        <v>322.54815175097275</v>
      </c>
      <c r="BY764" s="26">
        <f>BX764/K764</f>
        <v>0.13445108451478646</v>
      </c>
      <c r="BZ764" s="11">
        <f>AP764/BE764</f>
        <v>5.3599384630314377E-2</v>
      </c>
      <c r="CA764" s="15">
        <f>-(BM764+BN764+BO764)/M764</f>
        <v>-5742.9532872808586</v>
      </c>
      <c r="CB764" s="15">
        <f>BG764-CA764</f>
        <v>-20511.04671271914</v>
      </c>
      <c r="CC764" s="18">
        <f t="shared" si="59"/>
        <v>1</v>
      </c>
      <c r="CD764" s="17">
        <f>(AF764/(AF764+AH764+AJ764))/(X764/(X764+Z764+AB764))</f>
        <v>1.8069768389274812</v>
      </c>
      <c r="CE764" s="19">
        <f>(AH764/(AF764+AH764+AJ764))/(Z764/(X764+Z764+AB764))</f>
        <v>1.0457414981588149</v>
      </c>
      <c r="CF764" s="18">
        <f>(AJ764/(AF764+AH764+AJ764))/(AB764/(X764+Z764+AB764))</f>
        <v>0.81709693467436983</v>
      </c>
      <c r="CG764">
        <f>AH764/Z764</f>
        <v>295.42039355992847</v>
      </c>
      <c r="CH764" s="11">
        <f>BB764/BE764</f>
        <v>0.24131282671891791</v>
      </c>
      <c r="CI764" s="14">
        <f>AY764/V764</f>
        <v>3274.5020556515519</v>
      </c>
      <c r="CJ764" s="14">
        <f>AV764/M764</f>
        <v>5239.5384615384619</v>
      </c>
      <c r="CK764" s="17">
        <f>N764/V764</f>
        <v>29.205171900137042</v>
      </c>
      <c r="CL764" s="17">
        <f>(AL764+AN764)/N764</f>
        <v>4.1877431906614788</v>
      </c>
      <c r="CM764" s="14">
        <f>AP764/AC764</f>
        <v>4.9997337593184241</v>
      </c>
    </row>
    <row r="765" spans="1:91" hidden="1" x14ac:dyDescent="0.2">
      <c r="A765">
        <v>893</v>
      </c>
      <c r="B765" s="2">
        <v>45200</v>
      </c>
      <c r="C765" s="3" t="s">
        <v>37</v>
      </c>
      <c r="D765" t="s">
        <v>38</v>
      </c>
      <c r="E765" s="3" t="s">
        <v>41</v>
      </c>
      <c r="F765" t="s">
        <v>42</v>
      </c>
      <c r="G765" t="str">
        <f>CONCATENATE(C765,E765)</f>
        <v>LAXSEA</v>
      </c>
      <c r="H765" t="s">
        <v>48</v>
      </c>
      <c r="I765">
        <f>U765/M765</f>
        <v>195.45161290322579</v>
      </c>
      <c r="J765" t="str">
        <f>_xlfn.CONCAT(C765,E765,H765)</f>
        <v>LAXSEAA321</v>
      </c>
      <c r="K765" s="4">
        <v>954</v>
      </c>
      <c r="L765" s="4">
        <f>N765/M765</f>
        <v>155.83870967741936</v>
      </c>
      <c r="M765" s="4">
        <v>31</v>
      </c>
      <c r="N765" s="4">
        <v>4831</v>
      </c>
      <c r="O765" s="4">
        <f>P765/M765</f>
        <v>23.838709677419356</v>
      </c>
      <c r="P765" s="4">
        <v>739</v>
      </c>
      <c r="Q765" s="4">
        <v>1390</v>
      </c>
      <c r="R765" s="4">
        <v>2703</v>
      </c>
      <c r="S765" s="4">
        <f>U765*K765</f>
        <v>5780286</v>
      </c>
      <c r="T765" s="7">
        <f>N765/U765</f>
        <v>0.79732629146723877</v>
      </c>
      <c r="U765" s="4">
        <v>6059</v>
      </c>
      <c r="V765" s="4">
        <v>86.952087942477874</v>
      </c>
      <c r="W765" s="7">
        <f>P765/X765</f>
        <v>0.94622279129321385</v>
      </c>
      <c r="X765" s="4">
        <v>781</v>
      </c>
      <c r="Y765" s="7">
        <f>Q765/Z765</f>
        <v>0.94622191967324709</v>
      </c>
      <c r="Z765" s="4">
        <v>1469</v>
      </c>
      <c r="AA765" s="7">
        <f>R765/AB765</f>
        <v>0.70963507482278809</v>
      </c>
      <c r="AB765" s="4">
        <v>3809</v>
      </c>
      <c r="AC765" s="4">
        <v>5965</v>
      </c>
      <c r="AD765" s="4">
        <f>AP765/AC765</f>
        <v>5.9998323554065385</v>
      </c>
      <c r="AE765" s="7">
        <f>AF765/(AF765+AH765+AJ765+AL765+AN765+AP765)</f>
        <v>0.22219098220467348</v>
      </c>
      <c r="AF765" s="4">
        <v>199937</v>
      </c>
      <c r="AG765" s="7">
        <f>AH765/(AF765+AH765+AJ765+AL765+AN765+AP765)</f>
        <v>0.25803612407942272</v>
      </c>
      <c r="AH765" s="4">
        <v>232192</v>
      </c>
      <c r="AI765" s="7">
        <f>AJ765/(AF765+AH765+AJ765+AL765+AN765+AP765)</f>
        <v>0.43495031911122273</v>
      </c>
      <c r="AJ765" s="4">
        <v>391387</v>
      </c>
      <c r="AK765" s="7">
        <f>AL765/(AF765+AH765+AJ765+AL765+AN765+AP765)</f>
        <v>2.1023667461990591E-2</v>
      </c>
      <c r="AL765" s="4">
        <v>18918</v>
      </c>
      <c r="AM765" s="7">
        <f>AN765/(AF765+AH765+AJ765+AL765+AN765+AP765)</f>
        <v>2.4026413496576624E-2</v>
      </c>
      <c r="AN765" s="4">
        <v>21620</v>
      </c>
      <c r="AO765" s="7">
        <f>AP765/(AF765+AH765+AJ765+AL765+AN765+AP765)</f>
        <v>3.9772493646113821E-2</v>
      </c>
      <c r="AP765" s="4">
        <v>35789</v>
      </c>
      <c r="AQ765" s="6">
        <f>AO765+AM765+AK765+AI765+AG765+AE765</f>
        <v>1</v>
      </c>
      <c r="AR765" s="4">
        <v>392937</v>
      </c>
      <c r="AS765" s="4">
        <f>AR765/M765</f>
        <v>12675.387096774193</v>
      </c>
      <c r="AT765" s="4">
        <f>AR765/V765</f>
        <v>4519.0059180630924</v>
      </c>
      <c r="AU765" s="7">
        <f>AR765/(AR765+AV765+AY765+BB765)</f>
        <v>0.35567216070631702</v>
      </c>
      <c r="AV765" s="4">
        <v>217299</v>
      </c>
      <c r="AW765" s="4">
        <f>AV765/M765</f>
        <v>7009.6451612903229</v>
      </c>
      <c r="AX765" s="7">
        <f>AV765/(AR765+AV765+AY765+BB765)</f>
        <v>0.19669108495591403</v>
      </c>
      <c r="AY765" s="4">
        <v>226340</v>
      </c>
      <c r="AZ765" s="4">
        <f>AY765/M765</f>
        <v>7301.2903225806449</v>
      </c>
      <c r="BA765" s="7">
        <f>AY765/(AR765+AV765+AY765+BB765)</f>
        <v>0.20487466656046083</v>
      </c>
      <c r="BB765" s="4">
        <v>268197</v>
      </c>
      <c r="BC765" s="11">
        <f>BB765/(AR765+AV765+AY765+BB765)</f>
        <v>0.24276208777730809</v>
      </c>
      <c r="BD765" s="9">
        <f>BC765+BA765+AX765+AU765</f>
        <v>1</v>
      </c>
      <c r="BE765" s="14">
        <f>(AF765+AH765+AJ765+AL765+AN765+AP765)</f>
        <v>899843</v>
      </c>
      <c r="BF765" s="14">
        <f t="shared" si="55"/>
        <v>-1104773</v>
      </c>
      <c r="BG765" s="13">
        <f>(AF765+AH765+AJ765+AL765+AN765+AP765)-(AR765+AV765+AY765+BB765)</f>
        <v>-204930</v>
      </c>
      <c r="BH765" s="13">
        <f t="shared" si="56"/>
        <v>1</v>
      </c>
      <c r="BI765" s="14">
        <f>AF765/W765</f>
        <v>211300.13125845738</v>
      </c>
      <c r="BJ765" s="14">
        <f>AH765/Y765</f>
        <v>245388.5237410072</v>
      </c>
      <c r="BK765" s="14">
        <f>AJ765/AA765</f>
        <v>551532.77210506843</v>
      </c>
      <c r="BL765" s="14">
        <f>BI765+BJ765+BK765</f>
        <v>1008221.427104533</v>
      </c>
      <c r="BM765" s="14">
        <f>(AF765/W765)-AF765</f>
        <v>11363.131258457375</v>
      </c>
      <c r="BN765" s="14">
        <f>AH765/Y765-AH765</f>
        <v>13196.5237410072</v>
      </c>
      <c r="BO765" s="14">
        <f>AJ765/AA765-AJ765</f>
        <v>160145.77210506843</v>
      </c>
      <c r="BP765" s="14">
        <f>BG765/S765</f>
        <v>-3.5453263039233698E-2</v>
      </c>
      <c r="BQ765" s="14">
        <f>(BG765-CA765)/S765</f>
        <v>-3.4422476745265336E-2</v>
      </c>
      <c r="BR765" s="27">
        <f>BQ765-BP765</f>
        <v>1.0307862939683624E-3</v>
      </c>
      <c r="BS765" s="28">
        <f t="shared" si="57"/>
        <v>4608774</v>
      </c>
      <c r="BT765" s="11">
        <f>BS765/S765</f>
        <v>0.79732629146723877</v>
      </c>
      <c r="BU765" s="14">
        <f>(BE765-AP765)*1/BT765-(BE765-AP765)</f>
        <v>219635.33678327478</v>
      </c>
      <c r="BV765" s="14">
        <f t="shared" si="58"/>
        <v>0.15567447700684706</v>
      </c>
      <c r="BW765" s="27">
        <f>(AR765+AV765+AY765+BB765)/S765</f>
        <v>0.19112774004608077</v>
      </c>
      <c r="BX765" s="13">
        <f>(AF765+AH765+AJ765+AL765+AN765)/N765</f>
        <v>178.85613744566342</v>
      </c>
      <c r="BY765" s="26">
        <f>BX765/K765</f>
        <v>0.18748022793046482</v>
      </c>
      <c r="BZ765" s="11">
        <f>AP765/BE765</f>
        <v>3.9772493646113821E-2</v>
      </c>
      <c r="CA765" s="15">
        <f>-(BM765+BN765+BO765)/M765</f>
        <v>-5958.2395840171939</v>
      </c>
      <c r="CB765" s="15">
        <f>BG765-CA765</f>
        <v>-198971.7604159828</v>
      </c>
      <c r="CC765" s="18">
        <f t="shared" si="59"/>
        <v>1</v>
      </c>
      <c r="CD765" s="17">
        <f>(AF765/(AF765+AH765+AJ765))/(X765/(X765+Z765+AB765))</f>
        <v>1.8835235235290642</v>
      </c>
      <c r="CE765" s="19">
        <f>(AH765/(AF765+AH765+AJ765))/(Z765/(X765+Z765+AB765))</f>
        <v>1.1629321248265307</v>
      </c>
      <c r="CF765" s="18">
        <f>(AJ765/(AF765+AH765+AJ765))/(AB765/(X765+Z765+AB765))</f>
        <v>0.75600442025561232</v>
      </c>
      <c r="CG765">
        <f>AH765/Z765</f>
        <v>158.06126616746087</v>
      </c>
      <c r="CH765" s="11">
        <f>BB765/BE765</f>
        <v>0.29804865959950794</v>
      </c>
      <c r="CI765" s="14">
        <f>AY765/V765</f>
        <v>2603.0427256644207</v>
      </c>
      <c r="CJ765" s="14">
        <f>AV765/M765</f>
        <v>7009.6451612903229</v>
      </c>
      <c r="CK765" s="17">
        <f>N765/V765</f>
        <v>55.559332896018446</v>
      </c>
      <c r="CL765" s="17">
        <f>(AL765+AN765)/N765</f>
        <v>8.391223349203063</v>
      </c>
      <c r="CM765" s="14">
        <f>AP765/AC765</f>
        <v>5.9998323554065385</v>
      </c>
    </row>
    <row r="766" spans="1:91" hidden="1" x14ac:dyDescent="0.2">
      <c r="A766">
        <v>758</v>
      </c>
      <c r="B766" s="2">
        <v>45170</v>
      </c>
      <c r="C766" s="3" t="s">
        <v>43</v>
      </c>
      <c r="D766" t="s">
        <v>38</v>
      </c>
      <c r="E766" s="3" t="s">
        <v>32</v>
      </c>
      <c r="F766" t="s">
        <v>33</v>
      </c>
      <c r="G766" t="str">
        <f>CONCATENATE(C766,E766)</f>
        <v>SFOHNL</v>
      </c>
      <c r="H766" t="s">
        <v>50</v>
      </c>
      <c r="I766">
        <f>U766/M766</f>
        <v>227.11764705882354</v>
      </c>
      <c r="J766" t="str">
        <f>_xlfn.CONCAT(C766,E766,H766)</f>
        <v>SFOHNL757-300</v>
      </c>
      <c r="K766" s="4">
        <v>2399</v>
      </c>
      <c r="L766" s="4">
        <f>N766/M766</f>
        <v>191.94117647058823</v>
      </c>
      <c r="M766" s="4">
        <v>17</v>
      </c>
      <c r="N766" s="4">
        <v>3263</v>
      </c>
      <c r="O766" s="4">
        <f>P766/M766</f>
        <v>29.117647058823529</v>
      </c>
      <c r="P766" s="4">
        <v>495</v>
      </c>
      <c r="Q766" s="4">
        <v>848</v>
      </c>
      <c r="R766" s="4">
        <v>1921</v>
      </c>
      <c r="S766" s="4">
        <f>U766*K766</f>
        <v>9262539</v>
      </c>
      <c r="T766" s="7">
        <f>N766/U766</f>
        <v>0.84511784511784516</v>
      </c>
      <c r="U766" s="4">
        <v>3861</v>
      </c>
      <c r="V766" s="4">
        <v>89.351929530201332</v>
      </c>
      <c r="W766" s="7">
        <f>P766/X766</f>
        <v>1</v>
      </c>
      <c r="X766" s="4">
        <v>495</v>
      </c>
      <c r="Y766" s="7">
        <f>Q766/Z766</f>
        <v>0.90116896918172162</v>
      </c>
      <c r="Z766" s="4">
        <v>941</v>
      </c>
      <c r="AA766" s="7">
        <f>R766/AB766</f>
        <v>0.79183841714756797</v>
      </c>
      <c r="AB766" s="4">
        <v>2426</v>
      </c>
      <c r="AC766" s="4">
        <v>4977</v>
      </c>
      <c r="AD766" s="4">
        <f>AP766/AC766</f>
        <v>5.9991963029937709</v>
      </c>
      <c r="AE766" s="7">
        <f>AF766/(AF766+AH766+AJ766+AL766+AN766+AP766)</f>
        <v>0.24238160883370213</v>
      </c>
      <c r="AF766" s="4">
        <v>264966</v>
      </c>
      <c r="AG766" s="7">
        <f>AH766/(AF766+AH766+AJ766+AL766+AN766+AP766)</f>
        <v>0.25129690800300408</v>
      </c>
      <c r="AH766" s="4">
        <v>274712</v>
      </c>
      <c r="AI766" s="7">
        <f>AJ766/(AF766+AH766+AJ766+AL766+AN766+AP766)</f>
        <v>0.45968676618699444</v>
      </c>
      <c r="AJ766" s="4">
        <v>502519</v>
      </c>
      <c r="AK766" s="7">
        <f>AL766/(AF766+AH766+AJ766+AL766+AN766+AP766)</f>
        <v>1.229444088194318E-2</v>
      </c>
      <c r="AL766" s="4">
        <v>13440</v>
      </c>
      <c r="AM766" s="7">
        <f>AN766/(AF766+AH766+AJ766+AL766+AN766+AP766)</f>
        <v>7.027224319574964E-3</v>
      </c>
      <c r="AN766" s="4">
        <v>7682</v>
      </c>
      <c r="AO766" s="7">
        <f>AP766/(AF766+AH766+AJ766+AL766+AN766+AP766)</f>
        <v>2.7313051774781213E-2</v>
      </c>
      <c r="AP766" s="4">
        <v>29858</v>
      </c>
      <c r="AQ766" s="6">
        <f>AO766+AM766+AK766+AI766+AG766+AE766</f>
        <v>1</v>
      </c>
      <c r="AR766" s="4">
        <v>451082</v>
      </c>
      <c r="AS766" s="4">
        <f>AR766/M766</f>
        <v>26534.235294117647</v>
      </c>
      <c r="AT766" s="4">
        <f>AR766/V766</f>
        <v>5048.3744712813659</v>
      </c>
      <c r="AU766" s="7">
        <f>AR766/(AR766+AV766+AY766+BB766)</f>
        <v>0.3723307049307929</v>
      </c>
      <c r="AV766" s="4">
        <v>141620</v>
      </c>
      <c r="AW766" s="4">
        <f>AV766/M766</f>
        <v>8330.5882352941171</v>
      </c>
      <c r="AX766" s="7">
        <f>AV766/(AR766+AV766+AY766+BB766)</f>
        <v>0.11689554101537834</v>
      </c>
      <c r="AY766" s="4">
        <v>289829</v>
      </c>
      <c r="AZ766" s="4">
        <f>AY766/M766</f>
        <v>17048.764705882353</v>
      </c>
      <c r="BA766" s="7">
        <f>AY766/(AR766+AV766+AY766+BB766)</f>
        <v>0.23922975396798538</v>
      </c>
      <c r="BB766" s="4">
        <v>328978</v>
      </c>
      <c r="BC766" s="11">
        <f>BB766/(AR766+AV766+AY766+BB766)</f>
        <v>0.27154400008584334</v>
      </c>
      <c r="BD766" s="9">
        <f>BC766+BA766+AX766+AU766</f>
        <v>1</v>
      </c>
      <c r="BE766" s="14">
        <f>(AF766+AH766+AJ766+AL766+AN766+AP766)</f>
        <v>1093177</v>
      </c>
      <c r="BF766" s="14">
        <f t="shared" si="55"/>
        <v>-1211509</v>
      </c>
      <c r="BG766" s="13">
        <f>(AF766+AH766+AJ766+AL766+AN766+AP766)-(AR766+AV766+AY766+BB766)</f>
        <v>-118332</v>
      </c>
      <c r="BH766" s="13">
        <f t="shared" si="56"/>
        <v>1</v>
      </c>
      <c r="BI766" s="14">
        <f>AF766/W766</f>
        <v>264966</v>
      </c>
      <c r="BJ766" s="14">
        <f>AH766/Y766</f>
        <v>304839.61320754717</v>
      </c>
      <c r="BK766" s="14">
        <f>AJ766/AA766</f>
        <v>634623.16189484647</v>
      </c>
      <c r="BL766" s="14">
        <f>BI766+BJ766+BK766</f>
        <v>1204428.7751023937</v>
      </c>
      <c r="BM766" s="14">
        <f>(AF766/W766)-AF766</f>
        <v>0</v>
      </c>
      <c r="BN766" s="14">
        <f>AH766/Y766-AH766</f>
        <v>30127.613207547169</v>
      </c>
      <c r="BO766" s="14">
        <f>AJ766/AA766-AJ766</f>
        <v>132104.16189484647</v>
      </c>
      <c r="BP766" s="14">
        <f>BG766/S766</f>
        <v>-1.2775330824517987E-2</v>
      </c>
      <c r="BQ766" s="14">
        <f>(BG766-CA766)/S766</f>
        <v>-1.1745046839289048E-2</v>
      </c>
      <c r="BR766" s="27">
        <f>BQ766-BP766</f>
        <v>1.0302839852289383E-3</v>
      </c>
      <c r="BS766" s="28">
        <f t="shared" si="57"/>
        <v>7827937</v>
      </c>
      <c r="BT766" s="11">
        <f>BS766/S766</f>
        <v>0.84511784511784516</v>
      </c>
      <c r="BU766" s="14">
        <f>(BE766-AP766)*1/BT766-(BE766-AP766)</f>
        <v>194871.21115537849</v>
      </c>
      <c r="BV766" s="14">
        <f t="shared" si="58"/>
        <v>0.11802131143523391</v>
      </c>
      <c r="BW766" s="27">
        <f>(AR766+AV766+AY766+BB766)/S766</f>
        <v>0.13079664225975188</v>
      </c>
      <c r="BX766" s="13">
        <f>(AF766+AH766+AJ766+AL766+AN766)/N766</f>
        <v>325.87159056083357</v>
      </c>
      <c r="BY766" s="26">
        <f>BX766/K766</f>
        <v>0.13583642791197731</v>
      </c>
      <c r="BZ766" s="11">
        <f>AP766/BE766</f>
        <v>2.7313051774781213E-2</v>
      </c>
      <c r="CA766" s="15">
        <f>-(BM766+BN766+BO766)/M766</f>
        <v>-9543.0455942584504</v>
      </c>
      <c r="CB766" s="15">
        <f>BG766-CA766</f>
        <v>-108788.95440574155</v>
      </c>
      <c r="CC766" s="18">
        <f t="shared" si="59"/>
        <v>1</v>
      </c>
      <c r="CD766" s="17">
        <f>(AF766/(AF766+AH766+AJ766))/(X766/(X766+Z766+AB766))</f>
        <v>1.9835694065982581</v>
      </c>
      <c r="CE766" s="19">
        <f>(AH766/(AF766+AH766+AJ766))/(Z766/(X766+Z766+AB766))</f>
        <v>1.0818086708447385</v>
      </c>
      <c r="CF766" s="18">
        <f>(AJ766/(AF766+AH766+AJ766))/(AB766/(X766+Z766+AB766))</f>
        <v>0.76758086746453558</v>
      </c>
      <c r="CG766">
        <f>AH766/Z766</f>
        <v>291.93623804463334</v>
      </c>
      <c r="CH766" s="11">
        <f>BB766/BE766</f>
        <v>0.30093754259374283</v>
      </c>
      <c r="CI766" s="14">
        <f>AY766/V766</f>
        <v>3243.6792526347913</v>
      </c>
      <c r="CJ766" s="14">
        <f>AV766/M766</f>
        <v>8330.5882352941171</v>
      </c>
      <c r="CK766" s="17">
        <f>N766/V766</f>
        <v>36.51851747529517</v>
      </c>
      <c r="CL766" s="17">
        <f>(AL766+AN766)/N766</f>
        <v>6.4731841863315971</v>
      </c>
      <c r="CM766" s="14">
        <f>AP766/AC766</f>
        <v>5.9991963029937709</v>
      </c>
    </row>
    <row r="767" spans="1:91" hidden="1" x14ac:dyDescent="0.2">
      <c r="A767">
        <v>532</v>
      </c>
      <c r="B767" s="2">
        <v>44866</v>
      </c>
      <c r="C767" s="3" t="s">
        <v>41</v>
      </c>
      <c r="D767" t="s">
        <v>42</v>
      </c>
      <c r="E767" s="3" t="s">
        <v>52</v>
      </c>
      <c r="F767" t="s">
        <v>33</v>
      </c>
      <c r="G767" t="str">
        <f>CONCATENATE(C767,E767)</f>
        <v>SEAOGG</v>
      </c>
      <c r="H767" t="s">
        <v>49</v>
      </c>
      <c r="I767">
        <f>U767/M767</f>
        <v>278</v>
      </c>
      <c r="J767" t="str">
        <f>_xlfn.CONCAT(C767,E767,H767)</f>
        <v>SEAOGGA330-200</v>
      </c>
      <c r="K767" s="4">
        <v>2640</v>
      </c>
      <c r="L767" s="4">
        <f>N767/M767</f>
        <v>234.13333333333333</v>
      </c>
      <c r="M767" s="4">
        <v>15</v>
      </c>
      <c r="N767" s="4">
        <v>3512</v>
      </c>
      <c r="O767" s="4">
        <f>P767/M767</f>
        <v>29.333333333333332</v>
      </c>
      <c r="P767" s="4">
        <v>440</v>
      </c>
      <c r="Q767" s="4">
        <v>935</v>
      </c>
      <c r="R767" s="4">
        <v>2138</v>
      </c>
      <c r="S767" s="4">
        <f>U767*K767</f>
        <v>11008800</v>
      </c>
      <c r="T767" s="7">
        <f>N767/U767</f>
        <v>0.84220623501199043</v>
      </c>
      <c r="U767" s="4">
        <v>4170</v>
      </c>
      <c r="V767" s="4">
        <v>92.084164588528679</v>
      </c>
      <c r="W767" s="7">
        <f>P767/X767</f>
        <v>0.81481481481481477</v>
      </c>
      <c r="X767" s="4">
        <v>540</v>
      </c>
      <c r="Y767" s="7">
        <f>Q767/Z767</f>
        <v>0.93034825870646765</v>
      </c>
      <c r="Z767" s="4">
        <v>1005</v>
      </c>
      <c r="AA767" s="7">
        <f>R767/AB767</f>
        <v>0.81447619047619046</v>
      </c>
      <c r="AB767" s="4">
        <v>2625</v>
      </c>
      <c r="AC767" s="4">
        <v>39211</v>
      </c>
      <c r="AD767" s="4">
        <f>AP767/AC767</f>
        <v>4.9999489939047717</v>
      </c>
      <c r="AE767" s="7">
        <f>AF767/(AF767+AH767+AJ767+AL767+AN767+AP767)</f>
        <v>0.1518513885634451</v>
      </c>
      <c r="AF767" s="4">
        <v>172382</v>
      </c>
      <c r="AG767" s="7">
        <f>AH767/(AF767+AH767+AJ767+AL767+AN767+AP767)</f>
        <v>0.22552638208882647</v>
      </c>
      <c r="AH767" s="4">
        <v>256018</v>
      </c>
      <c r="AI767" s="7">
        <f>AJ767/(AF767+AH767+AJ767+AL767+AN767+AP767)</f>
        <v>0.42732394763222759</v>
      </c>
      <c r="AJ767" s="4">
        <v>485099</v>
      </c>
      <c r="AK767" s="7">
        <f>AL767/(AF767+AH767+AJ767+AL767+AN767+AP767)</f>
        <v>1.1297548806291744E-2</v>
      </c>
      <c r="AL767" s="4">
        <v>12825</v>
      </c>
      <c r="AM767" s="7">
        <f>AN767/(AF767+AH767+AJ767+AL767+AN767+AP767)</f>
        <v>1.1297548806291744E-2</v>
      </c>
      <c r="AN767" s="4">
        <v>12825</v>
      </c>
      <c r="AO767" s="7">
        <f>AP767/(AF767+AH767+AJ767+AL767+AN767+AP767)</f>
        <v>0.17270318410291738</v>
      </c>
      <c r="AP767" s="4">
        <v>196053</v>
      </c>
      <c r="AQ767" s="6">
        <f>AO767+AM767+AK767+AI767+AG767+AE767</f>
        <v>1</v>
      </c>
      <c r="AR767" s="4">
        <v>382244</v>
      </c>
      <c r="AS767" s="4">
        <f>AR767/M767</f>
        <v>25482.933333333334</v>
      </c>
      <c r="AT767" s="4">
        <f>AR767/V767</f>
        <v>4151.0285911592855</v>
      </c>
      <c r="AU767" s="7">
        <f>AR767/(AR767+AV767+AY767+BB767)</f>
        <v>0.2565676647848053</v>
      </c>
      <c r="AV767" s="4">
        <v>109137</v>
      </c>
      <c r="AW767" s="4">
        <f>AV767/M767</f>
        <v>7275.8</v>
      </c>
      <c r="AX767" s="7">
        <f>AV767/(AR767+AV767+AY767+BB767)</f>
        <v>7.3254322452724688E-2</v>
      </c>
      <c r="AY767" s="4">
        <v>680778</v>
      </c>
      <c r="AZ767" s="4">
        <f>AY767/M767</f>
        <v>45385.2</v>
      </c>
      <c r="BA767" s="7">
        <f>AY767/(AR767+AV767+AY767+BB767)</f>
        <v>0.45694797484557037</v>
      </c>
      <c r="BB767" s="4">
        <v>317678</v>
      </c>
      <c r="BC767" s="11">
        <f>BB767/(AR767+AV767+AY767+BB767)</f>
        <v>0.21323003791689962</v>
      </c>
      <c r="BD767" s="9">
        <f>BC767+BA767+AX767+AU767</f>
        <v>1</v>
      </c>
      <c r="BE767" s="14">
        <f>(AF767+AH767+AJ767+AL767+AN767+AP767)</f>
        <v>1135202</v>
      </c>
      <c r="BF767" s="14">
        <f t="shared" si="55"/>
        <v>-1489837</v>
      </c>
      <c r="BG767" s="13">
        <f>(AF767+AH767+AJ767+AL767+AN767+AP767)-(AR767+AV767+AY767+BB767)</f>
        <v>-354635</v>
      </c>
      <c r="BH767" s="13">
        <f t="shared" si="56"/>
        <v>1</v>
      </c>
      <c r="BI767" s="14">
        <f>AF767/W767</f>
        <v>211559.72727272729</v>
      </c>
      <c r="BJ767" s="14">
        <f>AH767/Y767</f>
        <v>275185.12299465243</v>
      </c>
      <c r="BK767" s="14">
        <f>AJ767/AA767</f>
        <v>595596.29326473339</v>
      </c>
      <c r="BL767" s="14">
        <f>BI767+BJ767+BK767</f>
        <v>1082341.1435321132</v>
      </c>
      <c r="BM767" s="14">
        <f>(AF767/W767)-AF767</f>
        <v>39177.727272727294</v>
      </c>
      <c r="BN767" s="14">
        <f>AH767/Y767-AH767</f>
        <v>19167.122994652425</v>
      </c>
      <c r="BO767" s="14">
        <f>AJ767/AA767-AJ767</f>
        <v>110497.29326473339</v>
      </c>
      <c r="BP767" s="14">
        <f>BG767/S767</f>
        <v>-3.2213774434997455E-2</v>
      </c>
      <c r="BQ767" s="14">
        <f>(BG767-CA767)/S767</f>
        <v>-3.1191306690816361E-2</v>
      </c>
      <c r="BR767" s="27">
        <f>BQ767-BP767</f>
        <v>1.0224677441810943E-3</v>
      </c>
      <c r="BS767" s="28">
        <f t="shared" si="57"/>
        <v>9271680</v>
      </c>
      <c r="BT767" s="11">
        <f>BS767/S767</f>
        <v>0.84220623501199043</v>
      </c>
      <c r="BU767" s="14">
        <f>(BE767-AP767)*1/BT767-(BE767-AP767)</f>
        <v>175956.73177676531</v>
      </c>
      <c r="BV767" s="14">
        <f t="shared" si="58"/>
        <v>0.10311768766804738</v>
      </c>
      <c r="BW767" s="27">
        <f>(AR767+AV767+AY767+BB767)/S767</f>
        <v>0.13533146210304484</v>
      </c>
      <c r="BX767" s="13">
        <f>(AF767+AH767+AJ767+AL767+AN767)/N767</f>
        <v>267.41144646924829</v>
      </c>
      <c r="BY767" s="26">
        <f>BX767/K767</f>
        <v>0.10129221457168495</v>
      </c>
      <c r="BZ767" s="11">
        <f>AP767/BE767</f>
        <v>0.17270318410291738</v>
      </c>
      <c r="CA767" s="15">
        <f>-(BM767+BN767+BO767)/M767</f>
        <v>-11256.142902140875</v>
      </c>
      <c r="CB767" s="15">
        <f>BG767-CA767</f>
        <v>-343378.85709785915</v>
      </c>
      <c r="CC767" s="18">
        <f t="shared" si="59"/>
        <v>1</v>
      </c>
      <c r="CD767" s="17">
        <f>(AF767/(AF767+AH767+AJ767))/(X767/(X767+Z767+AB767))</f>
        <v>1.4572233917181203</v>
      </c>
      <c r="CE767" s="19">
        <f>(AH767/(AF767+AH767+AJ767))/(Z767/(X767+Z767+AB767))</f>
        <v>1.1628733493863099</v>
      </c>
      <c r="CF767" s="18">
        <f>(AJ767/(AF767+AH767+AJ767))/(AB767/(X767+Z767+AB767))</f>
        <v>0.8435853913672281</v>
      </c>
      <c r="CG767">
        <f>AH767/Z767</f>
        <v>254.74427860696517</v>
      </c>
      <c r="CH767" s="11">
        <f>BB767/BE767</f>
        <v>0.27984270640819869</v>
      </c>
      <c r="CI767" s="14">
        <f>AY767/V767</f>
        <v>7392.9975152840498</v>
      </c>
      <c r="CJ767" s="14">
        <f>AV767/M767</f>
        <v>7275.8</v>
      </c>
      <c r="CK767" s="17">
        <f>N767/V767</f>
        <v>38.139022227036691</v>
      </c>
      <c r="CL767" s="17">
        <f>(AL767+AN767)/N767</f>
        <v>7.3035307517084282</v>
      </c>
      <c r="CM767" s="14">
        <f>AP767/AC767</f>
        <v>4.9999489939047717</v>
      </c>
    </row>
    <row r="768" spans="1:91" hidden="1" x14ac:dyDescent="0.2">
      <c r="A768">
        <v>1184</v>
      </c>
      <c r="B768" s="2">
        <v>45231</v>
      </c>
      <c r="C768" s="3" t="s">
        <v>43</v>
      </c>
      <c r="D768" t="s">
        <v>38</v>
      </c>
      <c r="E768" s="3" t="s">
        <v>32</v>
      </c>
      <c r="F768" t="s">
        <v>33</v>
      </c>
      <c r="G768" t="str">
        <f>CONCATENATE(C768,E768)</f>
        <v>SFOHNL</v>
      </c>
      <c r="H768" t="s">
        <v>51</v>
      </c>
      <c r="I768">
        <f>U768/M768</f>
        <v>363.8</v>
      </c>
      <c r="J768" t="str">
        <f>_xlfn.CONCAT(C768,E768,H768)</f>
        <v>SFOHNL777-200</v>
      </c>
      <c r="K768" s="4">
        <v>2399</v>
      </c>
      <c r="L768" s="4">
        <f>N768/M768</f>
        <v>318.93333333333334</v>
      </c>
      <c r="M768" s="4">
        <v>15</v>
      </c>
      <c r="N768" s="4">
        <v>4784</v>
      </c>
      <c r="O768" s="4">
        <f>P768/M768</f>
        <v>47</v>
      </c>
      <c r="P768" s="4">
        <v>705</v>
      </c>
      <c r="Q768" s="4">
        <v>1320</v>
      </c>
      <c r="R768" s="4">
        <v>2759</v>
      </c>
      <c r="S768" s="4">
        <f>U768*K768</f>
        <v>13091343</v>
      </c>
      <c r="T768" s="7">
        <f>N768/U768</f>
        <v>0.87667216419277993</v>
      </c>
      <c r="U768" s="4">
        <v>5457</v>
      </c>
      <c r="V768" s="4">
        <v>81.229026845637577</v>
      </c>
      <c r="W768" s="7">
        <f>P768/X768</f>
        <v>1</v>
      </c>
      <c r="X768" s="4">
        <v>705</v>
      </c>
      <c r="Y768" s="7">
        <f>Q768/Z768</f>
        <v>1</v>
      </c>
      <c r="Z768" s="4">
        <v>1320</v>
      </c>
      <c r="AA768" s="7">
        <f>R768/AB768</f>
        <v>0.80390442890442892</v>
      </c>
      <c r="AB768" s="4">
        <v>3432</v>
      </c>
      <c r="AC768" s="4">
        <v>101332</v>
      </c>
      <c r="AD768" s="4">
        <f>AP768/AC768</f>
        <v>5.9999901314490982</v>
      </c>
      <c r="AE768" s="7">
        <f>AF768/(AF768+AH768+AJ768+AL768+AN768+AP768)</f>
        <v>0.15140899505908689</v>
      </c>
      <c r="AF768" s="4">
        <v>342783</v>
      </c>
      <c r="AG768" s="7">
        <f>AH768/(AF768+AH768+AJ768+AL768+AN768+AP768)</f>
        <v>0.19844219449688466</v>
      </c>
      <c r="AH768" s="4">
        <v>449264</v>
      </c>
      <c r="AI768" s="7">
        <f>AJ768/(AF768+AH768+AJ768+AL768+AN768+AP768)</f>
        <v>0.36332231131904624</v>
      </c>
      <c r="AJ768" s="4">
        <v>822545</v>
      </c>
      <c r="AK768" s="7">
        <f>AL768/(AF768+AH768+AJ768+AL768+AN768+AP768)</f>
        <v>8.5262333068604756E-3</v>
      </c>
      <c r="AL768" s="4">
        <v>19303</v>
      </c>
      <c r="AM768" s="7">
        <f>AN768/(AF768+AH768+AJ768+AL768+AN768+AP768)</f>
        <v>9.7475478742059252E-3</v>
      </c>
      <c r="AN768" s="4">
        <v>22068</v>
      </c>
      <c r="AO768" s="7">
        <f>AP768/(AF768+AH768+AJ768+AL768+AN768+AP768)</f>
        <v>0.26855271794391583</v>
      </c>
      <c r="AP768" s="4">
        <v>607991</v>
      </c>
      <c r="AQ768" s="6">
        <f>AO768+AM768+AK768+AI768+AG768+AE768</f>
        <v>1</v>
      </c>
      <c r="AR768" s="4">
        <v>396518</v>
      </c>
      <c r="AS768" s="4">
        <f>AR768/M768</f>
        <v>26434.533333333333</v>
      </c>
      <c r="AT768" s="4">
        <f>AR768/V768</f>
        <v>4881.4816008262333</v>
      </c>
      <c r="AU768" s="7">
        <f>AR768/(AR768+AV768+AY768+BB768)</f>
        <v>0.31412292779382428</v>
      </c>
      <c r="AV768" s="4">
        <v>118557</v>
      </c>
      <c r="AW768" s="4">
        <f>AV768/M768</f>
        <v>7903.8</v>
      </c>
      <c r="AX768" s="7">
        <f>AV768/(AR768+AV768+AY768+BB768)</f>
        <v>9.3921264483459582E-2</v>
      </c>
      <c r="AY768" s="4">
        <v>353298</v>
      </c>
      <c r="AZ768" s="4">
        <f>AY768/M768</f>
        <v>23553.200000000001</v>
      </c>
      <c r="BA768" s="7">
        <f>AY768/(AR768+AV768+AY768+BB768)</f>
        <v>0.27988389466229158</v>
      </c>
      <c r="BB768" s="4">
        <v>393929</v>
      </c>
      <c r="BC768" s="11">
        <f>BB768/(AR768+AV768+AY768+BB768)</f>
        <v>0.31207191306042453</v>
      </c>
      <c r="BD768" s="9">
        <f>BC768+BA768+AX768+AU768</f>
        <v>1</v>
      </c>
      <c r="BE768" s="14">
        <f>(AF768+AH768+AJ768+AL768+AN768+AP768)</f>
        <v>2263954</v>
      </c>
      <c r="BF768" s="14">
        <f t="shared" si="55"/>
        <v>-1262302</v>
      </c>
      <c r="BG768" s="13">
        <f>(AF768+AH768+AJ768+AL768+AN768+AP768)-(AR768+AV768+AY768+BB768)</f>
        <v>1001652</v>
      </c>
      <c r="BH768" s="13">
        <f t="shared" si="56"/>
        <v>0</v>
      </c>
      <c r="BI768" s="14">
        <f>AF768/W768</f>
        <v>342783</v>
      </c>
      <c r="BJ768" s="14">
        <f>AH768/Y768</f>
        <v>449264</v>
      </c>
      <c r="BK768" s="14">
        <f>AJ768/AA768</f>
        <v>1023187.5462123958</v>
      </c>
      <c r="BL768" s="14">
        <f>BI768+BJ768+BK768</f>
        <v>1815234.5462123957</v>
      </c>
      <c r="BM768" s="14">
        <f>(AF768/W768)-AF768</f>
        <v>0</v>
      </c>
      <c r="BN768" s="14">
        <f>AH768/Y768-AH768</f>
        <v>0</v>
      </c>
      <c r="BO768" s="14">
        <f>AJ768/AA768-AJ768</f>
        <v>200642.54621239577</v>
      </c>
      <c r="BP768" s="14">
        <f>BG768/S768</f>
        <v>7.65125472611939E-2</v>
      </c>
      <c r="BQ768" s="14">
        <f>(BG768-CA768)/S768</f>
        <v>7.7534304138810892E-2</v>
      </c>
      <c r="BR768" s="27">
        <f>BQ768-BP768</f>
        <v>1.0217568776169916E-3</v>
      </c>
      <c r="BS768" s="28">
        <f t="shared" si="57"/>
        <v>11476816</v>
      </c>
      <c r="BT768" s="11">
        <f>BS768/S768</f>
        <v>0.87667216419277993</v>
      </c>
      <c r="BU768" s="14">
        <f>(BE768-AP768)*1/BT768-(BE768-AP768)</f>
        <v>232956.33340300992</v>
      </c>
      <c r="BV768" s="14">
        <f t="shared" si="58"/>
        <v>0.17293519847428945</v>
      </c>
      <c r="BW768" s="27">
        <f>(AR768+AV768+AY768+BB768)/S768</f>
        <v>9.6422651213095553E-2</v>
      </c>
      <c r="BX768" s="13">
        <f>(AF768+AH768+AJ768+AL768+AN768)/N768</f>
        <v>346.1461120401338</v>
      </c>
      <c r="BY768" s="26">
        <f>BX768/K768</f>
        <v>0.14428766654444927</v>
      </c>
      <c r="BZ768" s="11">
        <f>AP768/BE768</f>
        <v>0.26855271794391583</v>
      </c>
      <c r="CA768" s="15">
        <f>-(BM768+BN768+BO768)/M768</f>
        <v>-13376.169747493052</v>
      </c>
      <c r="CB768" s="15">
        <f>BG768-CA768</f>
        <v>1015028.169747493</v>
      </c>
      <c r="CC768" s="18">
        <f t="shared" si="59"/>
        <v>0</v>
      </c>
      <c r="CD768" s="17">
        <f>(AF768/(AF768+AH768+AJ768))/(X768/(X768+Z768+AB768))</f>
        <v>1.6433168782617424</v>
      </c>
      <c r="CE768" s="19">
        <f>(AH768/(AF768+AH768+AJ768))/(Z768/(X768+Z768+AB768))</f>
        <v>1.1503204637343789</v>
      </c>
      <c r="CF768" s="18">
        <f>(AJ768/(AF768+AH768+AJ768))/(AB768/(X768+Z768+AB768))</f>
        <v>0.81003455381587763</v>
      </c>
      <c r="CG768">
        <f>AH768/Z768</f>
        <v>340.35151515151517</v>
      </c>
      <c r="CH768" s="11">
        <f>BB768/BE768</f>
        <v>0.17400044347190799</v>
      </c>
      <c r="CI768" s="14">
        <f>AY768/V768</f>
        <v>4349.4057939581726</v>
      </c>
      <c r="CJ768" s="14">
        <f>AV768/M768</f>
        <v>7903.8</v>
      </c>
      <c r="CK768" s="17">
        <f>N768/V768</f>
        <v>58.895202685256912</v>
      </c>
      <c r="CL768" s="17">
        <f>(AL768+AN768)/N768</f>
        <v>8.6477842809364542</v>
      </c>
      <c r="CM768" s="14">
        <f>AP768/AC768</f>
        <v>5.9999901314490982</v>
      </c>
    </row>
    <row r="769" spans="1:91" hidden="1" x14ac:dyDescent="0.2">
      <c r="A769">
        <v>1057</v>
      </c>
      <c r="B769" s="2">
        <v>45231</v>
      </c>
      <c r="C769" s="3" t="s">
        <v>32</v>
      </c>
      <c r="D769" t="s">
        <v>33</v>
      </c>
      <c r="E769" s="3" t="s">
        <v>37</v>
      </c>
      <c r="F769" t="s">
        <v>38</v>
      </c>
      <c r="G769" t="str">
        <f>CONCATENATE(C769,E769)</f>
        <v>HNLLAX</v>
      </c>
      <c r="H769" t="s">
        <v>34</v>
      </c>
      <c r="I769">
        <f>U769/M769</f>
        <v>176.61904761904762</v>
      </c>
      <c r="J769" t="str">
        <f>_xlfn.CONCAT(C769,E769,H769)</f>
        <v>HNLLAX737-900</v>
      </c>
      <c r="K769" s="4">
        <v>2556</v>
      </c>
      <c r="L769" s="4">
        <f>N769/M769</f>
        <v>148.1904761904762</v>
      </c>
      <c r="M769" s="4">
        <v>21</v>
      </c>
      <c r="N769" s="4">
        <v>3112</v>
      </c>
      <c r="O769" s="4">
        <f>P769/M769</f>
        <v>20.19047619047619</v>
      </c>
      <c r="P769" s="4">
        <v>424</v>
      </c>
      <c r="Q769" s="4">
        <v>893</v>
      </c>
      <c r="R769" s="4">
        <v>1795</v>
      </c>
      <c r="S769" s="4">
        <f>U769*K769</f>
        <v>9480204</v>
      </c>
      <c r="T769" s="7">
        <f>N769/U769</f>
        <v>0.83904017255324881</v>
      </c>
      <c r="U769" s="4">
        <v>3709</v>
      </c>
      <c r="V769" s="4">
        <v>111.11422373977304</v>
      </c>
      <c r="W769" s="7">
        <f>P769/X769</f>
        <v>0.88888888888888884</v>
      </c>
      <c r="X769" s="4">
        <v>477</v>
      </c>
      <c r="Y769" s="7">
        <f>Q769/Z769</f>
        <v>1.0011210762331839</v>
      </c>
      <c r="Z769" s="4">
        <v>892</v>
      </c>
      <c r="AA769" s="7">
        <f>R769/AB769</f>
        <v>0.7674219752030782</v>
      </c>
      <c r="AB769" s="4">
        <v>2339</v>
      </c>
      <c r="AC769" s="4">
        <v>9202</v>
      </c>
      <c r="AD769" s="4">
        <f>AP769/AC769</f>
        <v>5.9995653118887198</v>
      </c>
      <c r="AE769" s="7">
        <f>AF769/(AF769+AH769+AJ769+AL769+AN769+AP769)</f>
        <v>0.20578170820136038</v>
      </c>
      <c r="AF769" s="4">
        <v>250588</v>
      </c>
      <c r="AG769" s="7">
        <f>AH769/(AF769+AH769+AJ769+AL769+AN769+AP769)</f>
        <v>0.26944734372036</v>
      </c>
      <c r="AH769" s="4">
        <v>328116</v>
      </c>
      <c r="AI769" s="7">
        <f>AJ769/(AF769+AH769+AJ769+AL769+AN769+AP769)</f>
        <v>0.46469229398466172</v>
      </c>
      <c r="AJ769" s="4">
        <v>565873</v>
      </c>
      <c r="AK769" s="7">
        <f>AL769/(AF769+AH769+AJ769+AL769+AN769+AP769)</f>
        <v>1.0318319965641184E-2</v>
      </c>
      <c r="AL769" s="4">
        <v>12565</v>
      </c>
      <c r="AM769" s="7">
        <f>AN769/(AF769+AH769+AJ769+AL769+AN769+AP769)</f>
        <v>4.4237795188944743E-3</v>
      </c>
      <c r="AN769" s="4">
        <v>5387</v>
      </c>
      <c r="AO769" s="7">
        <f>AP769/(AF769+AH769+AJ769+AL769+AN769+AP769)</f>
        <v>4.5336554609082258E-2</v>
      </c>
      <c r="AP769" s="4">
        <v>55208</v>
      </c>
      <c r="AQ769" s="6">
        <f>AO769+AM769+AK769+AI769+AG769+AE769</f>
        <v>1</v>
      </c>
      <c r="AR769" s="4">
        <v>462019</v>
      </c>
      <c r="AS769" s="4">
        <f>AR769/M769</f>
        <v>22000.904761904763</v>
      </c>
      <c r="AT769" s="4">
        <f>AR769/V769</f>
        <v>4158.0545176829737</v>
      </c>
      <c r="AU769" s="7">
        <f>AR769/(AR769+AV769+AY769+BB769)</f>
        <v>0.39207281731770427</v>
      </c>
      <c r="AV769" s="4">
        <v>121731</v>
      </c>
      <c r="AW769" s="4">
        <f>AV769/M769</f>
        <v>5796.7142857142853</v>
      </c>
      <c r="AX769" s="7">
        <f>AV769/(AR769+AV769+AY769+BB769)</f>
        <v>0.10330184716408082</v>
      </c>
      <c r="AY769" s="4">
        <v>249764</v>
      </c>
      <c r="AZ769" s="4">
        <f>AY769/M769</f>
        <v>11893.523809523809</v>
      </c>
      <c r="BA769" s="7">
        <f>AY769/(AR769+AV769+AY769+BB769)</f>
        <v>0.21195161918565922</v>
      </c>
      <c r="BB769" s="4">
        <v>344887</v>
      </c>
      <c r="BC769" s="11">
        <f>BB769/(AR769+AV769+AY769+BB769)</f>
        <v>0.29267371633255573</v>
      </c>
      <c r="BD769" s="9">
        <f>BC769+BA769+AX769+AU769</f>
        <v>1</v>
      </c>
      <c r="BE769" s="14">
        <f>(AF769+AH769+AJ769+AL769+AN769+AP769)</f>
        <v>1217737</v>
      </c>
      <c r="BF769" s="14">
        <f t="shared" si="55"/>
        <v>-1178401</v>
      </c>
      <c r="BG769" s="13">
        <f>(AF769+AH769+AJ769+AL769+AN769+AP769)-(AR769+AV769+AY769+BB769)</f>
        <v>39336</v>
      </c>
      <c r="BH769" s="13">
        <f t="shared" si="56"/>
        <v>0</v>
      </c>
      <c r="BI769" s="14">
        <f>AF769/W769</f>
        <v>281911.5</v>
      </c>
      <c r="BJ769" s="14">
        <f>AH769/Y769</f>
        <v>327748.56886898092</v>
      </c>
      <c r="BK769" s="14">
        <f>AJ769/AA769</f>
        <v>737368.77270194993</v>
      </c>
      <c r="BL769" s="14">
        <f>BI769+BJ769+BK769</f>
        <v>1347028.841570931</v>
      </c>
      <c r="BM769" s="14">
        <f>(AF769/W769)-AF769</f>
        <v>31323.5</v>
      </c>
      <c r="BN769" s="14">
        <f>AH769/Y769-AH769</f>
        <v>-367.43113101908239</v>
      </c>
      <c r="BO769" s="14">
        <f>AJ769/AA769-AJ769</f>
        <v>171495.77270194993</v>
      </c>
      <c r="BP769" s="14">
        <f>BG769/S769</f>
        <v>4.1492778003511315E-3</v>
      </c>
      <c r="BQ769" s="14">
        <f>(BG769-CA769)/S769</f>
        <v>5.1661930359652641E-3</v>
      </c>
      <c r="BR769" s="27">
        <f>BQ769-BP769</f>
        <v>1.0169152356141326E-3</v>
      </c>
      <c r="BS769" s="28">
        <f t="shared" si="57"/>
        <v>7954272</v>
      </c>
      <c r="BT769" s="11">
        <f>BS769/S769</f>
        <v>0.83904017255324881</v>
      </c>
      <c r="BU769" s="14">
        <f>(BE769-AP769)*1/BT769-(BE769-AP769)</f>
        <v>223017.29209511564</v>
      </c>
      <c r="BV769" s="14">
        <f t="shared" si="58"/>
        <v>0.12845050591738322</v>
      </c>
      <c r="BW769" s="27">
        <f>(AR769+AV769+AY769+BB769)/S769</f>
        <v>0.12430122811703208</v>
      </c>
      <c r="BX769" s="13">
        <f>(AF769+AH769+AJ769+AL769+AN769)/N769</f>
        <v>373.56330334190233</v>
      </c>
      <c r="BY769" s="26">
        <f>BX769/K769</f>
        <v>0.14615152712906976</v>
      </c>
      <c r="BZ769" s="11">
        <f>AP769/BE769</f>
        <v>4.5336554609082258E-2</v>
      </c>
      <c r="CA769" s="15">
        <f>-(BM769+BN769+BO769)/M769</f>
        <v>-9640.5638843300403</v>
      </c>
      <c r="CB769" s="15">
        <f>BG769-CA769</f>
        <v>48976.56388433004</v>
      </c>
      <c r="CC769" s="18">
        <f t="shared" si="59"/>
        <v>0</v>
      </c>
      <c r="CD769" s="17">
        <f>(AF769/(AF769+AH769+AJ769))/(X769/(X769+Z769+AB769))</f>
        <v>1.7019100456671965</v>
      </c>
      <c r="CE769" s="19">
        <f>(AH769/(AF769+AH769+AJ769))/(Z769/(X769+Z769+AB769))</f>
        <v>1.1916734539535823</v>
      </c>
      <c r="CF769" s="18">
        <f>(AJ769/(AF769+AH769+AJ769))/(AB769/(X769+Z769+AB769))</f>
        <v>0.78376066151780754</v>
      </c>
      <c r="CG769">
        <f>AH769/Z769</f>
        <v>367.84304932735427</v>
      </c>
      <c r="CH769" s="11">
        <f>BB769/BE769</f>
        <v>0.28321961145961733</v>
      </c>
      <c r="CI769" s="14">
        <f>AY769/V769</f>
        <v>2247.8130305346103</v>
      </c>
      <c r="CJ769" s="14">
        <f>AV769/M769</f>
        <v>5796.7142857142853</v>
      </c>
      <c r="CK769" s="17">
        <f>N769/V769</f>
        <v>28.007215415447014</v>
      </c>
      <c r="CL769" s="17">
        <f>(AL769+AN769)/N769</f>
        <v>5.7686375321336758</v>
      </c>
      <c r="CM769" s="14">
        <f>AP769/AC769</f>
        <v>5.9995653118887198</v>
      </c>
    </row>
    <row r="770" spans="1:91" hidden="1" x14ac:dyDescent="0.2">
      <c r="A770">
        <v>475</v>
      </c>
      <c r="B770" s="2">
        <v>44866</v>
      </c>
      <c r="C770" s="3" t="s">
        <v>37</v>
      </c>
      <c r="D770" t="s">
        <v>38</v>
      </c>
      <c r="E770" s="3" t="s">
        <v>43</v>
      </c>
      <c r="F770" t="s">
        <v>38</v>
      </c>
      <c r="G770" t="str">
        <f>CONCATENATE(C770,E770)</f>
        <v>LAXSFO</v>
      </c>
      <c r="H770" t="s">
        <v>30</v>
      </c>
      <c r="I770">
        <f>U770/M770</f>
        <v>141.73214285714286</v>
      </c>
      <c r="J770" t="str">
        <f>_xlfn.CONCAT(C770,E770,H770)</f>
        <v>LAXSFO737-700</v>
      </c>
      <c r="K770" s="4">
        <v>337</v>
      </c>
      <c r="L770" s="4">
        <f>N770/M770</f>
        <v>117.69642857142857</v>
      </c>
      <c r="M770" s="4">
        <v>56</v>
      </c>
      <c r="N770" s="4">
        <v>6591</v>
      </c>
      <c r="O770" s="4">
        <f>P770/M770</f>
        <v>14.392857142857142</v>
      </c>
      <c r="P770" s="4">
        <v>806</v>
      </c>
      <c r="Q770" s="4">
        <v>1285</v>
      </c>
      <c r="R770" s="4">
        <v>4500</v>
      </c>
      <c r="S770" s="4">
        <f>U770*K770</f>
        <v>2674769</v>
      </c>
      <c r="T770" s="7">
        <f>N770/U770</f>
        <v>0.83041451430011337</v>
      </c>
      <c r="U770" s="4">
        <v>7937</v>
      </c>
      <c r="V770" s="4">
        <v>74.177121007267189</v>
      </c>
      <c r="W770" s="7">
        <f>P770/X770</f>
        <v>0.85381355932203384</v>
      </c>
      <c r="X770" s="4">
        <v>944</v>
      </c>
      <c r="Y770" s="7">
        <f>Q770/Z770</f>
        <v>0.74665891923300409</v>
      </c>
      <c r="Z770" s="4">
        <v>1721</v>
      </c>
      <c r="AA770" s="7">
        <f>R770/AB770</f>
        <v>0.85340413426891715</v>
      </c>
      <c r="AB770" s="4">
        <v>5273</v>
      </c>
      <c r="AC770" s="4">
        <v>19935</v>
      </c>
      <c r="AD770" s="4">
        <f>AP770/AC770</f>
        <v>4.9998996739403063</v>
      </c>
      <c r="AE770" s="7">
        <f>AF770/(AF770+AH770+AJ770+AL770+AN770+AP770)</f>
        <v>0.15649808260114986</v>
      </c>
      <c r="AF770" s="4">
        <v>135530</v>
      </c>
      <c r="AG770" s="7">
        <f>AH770/(AF770+AH770+AJ770+AL770+AN770+AP770)</f>
        <v>0.18244214605486958</v>
      </c>
      <c r="AH770" s="4">
        <v>157998</v>
      </c>
      <c r="AI770" s="7">
        <f>AJ770/(AF770+AH770+AJ770+AL770+AN770+AP770)</f>
        <v>0.50439656496350538</v>
      </c>
      <c r="AJ770" s="4">
        <v>436816</v>
      </c>
      <c r="AK770" s="7">
        <f>AL770/(AF770+AH770+AJ770+AL770+AN770+AP770)</f>
        <v>3.1177217075415379E-2</v>
      </c>
      <c r="AL770" s="4">
        <v>27000</v>
      </c>
      <c r="AM770" s="7">
        <f>AN770/(AF770+AH770+AJ770+AL770+AN770+AP770)</f>
        <v>1.0392405691805126E-2</v>
      </c>
      <c r="AN770" s="4">
        <v>9000</v>
      </c>
      <c r="AO770" s="7">
        <f>AP770/(AF770+AH770+AJ770+AL770+AN770+AP770)</f>
        <v>0.11509358361325471</v>
      </c>
      <c r="AP770" s="4">
        <v>99673</v>
      </c>
      <c r="AQ770" s="6">
        <f>AO770+AM770+AK770+AI770+AG770+AE770</f>
        <v>0.99999999999999989</v>
      </c>
      <c r="AR770" s="4">
        <v>273160</v>
      </c>
      <c r="AS770" s="4">
        <f>AR770/M770</f>
        <v>4877.8571428571431</v>
      </c>
      <c r="AT770" s="4">
        <f>AR770/V770</f>
        <v>3682.537098915423</v>
      </c>
      <c r="AU770" s="7">
        <f>AR770/(AR770+AV770+AY770+BB770)</f>
        <v>0.2773155738745095</v>
      </c>
      <c r="AV770" s="4">
        <v>290794</v>
      </c>
      <c r="AW770" s="4">
        <f>AV770/M770</f>
        <v>5192.75</v>
      </c>
      <c r="AX770" s="7">
        <f>AV770/(AR770+AV770+AY770+BB770)</f>
        <v>0.29521783932224382</v>
      </c>
      <c r="AY770" s="4">
        <v>242893</v>
      </c>
      <c r="AZ770" s="4">
        <f>AY770/M770</f>
        <v>4337.375</v>
      </c>
      <c r="BA770" s="7">
        <f>AY770/(AR770+AV770+AY770+BB770)</f>
        <v>0.24658812302350724</v>
      </c>
      <c r="BB770" s="4">
        <v>178168</v>
      </c>
      <c r="BC770" s="11">
        <f>BB770/(AR770+AV770+AY770+BB770)</f>
        <v>0.1808784637797394</v>
      </c>
      <c r="BD770" s="9">
        <f>BC770+BA770+AX770+AU770</f>
        <v>1</v>
      </c>
      <c r="BE770" s="14">
        <f>(AF770+AH770+AJ770+AL770+AN770+AP770)</f>
        <v>866017</v>
      </c>
      <c r="BF770" s="14">
        <f t="shared" si="55"/>
        <v>-985015</v>
      </c>
      <c r="BG770" s="13">
        <f>(AF770+AH770+AJ770+AL770+AN770+AP770)-(AR770+AV770+AY770+BB770)</f>
        <v>-118998</v>
      </c>
      <c r="BH770" s="13">
        <f t="shared" si="56"/>
        <v>1</v>
      </c>
      <c r="BI770" s="14">
        <f>AF770/W770</f>
        <v>158734.88833746899</v>
      </c>
      <c r="BJ770" s="14">
        <f>AH770/Y770</f>
        <v>211606.65992217898</v>
      </c>
      <c r="BK770" s="14">
        <f>AJ770/AA770</f>
        <v>511851.28177777777</v>
      </c>
      <c r="BL770" s="14">
        <f>BI770+BJ770+BK770</f>
        <v>882192.83003742574</v>
      </c>
      <c r="BM770" s="14">
        <f>(AF770/W770)-AF770</f>
        <v>23204.88833746899</v>
      </c>
      <c r="BN770" s="14">
        <f>AH770/Y770-AH770</f>
        <v>53608.65992217898</v>
      </c>
      <c r="BO770" s="14">
        <f>AJ770/AA770-AJ770</f>
        <v>75035.281777777767</v>
      </c>
      <c r="BP770" s="14">
        <f>BG770/S770</f>
        <v>-4.4489075505211854E-2</v>
      </c>
      <c r="BQ770" s="14">
        <f>(BG770-CA770)/S770</f>
        <v>-4.347531085837008E-2</v>
      </c>
      <c r="BR770" s="27">
        <f>BQ770-BP770</f>
        <v>1.0137646468417749E-3</v>
      </c>
      <c r="BS770" s="28">
        <f t="shared" si="57"/>
        <v>2221167</v>
      </c>
      <c r="BT770" s="11">
        <f>BS770/S770</f>
        <v>0.83041451430011337</v>
      </c>
      <c r="BU770" s="14">
        <f>(BE770-AP770)*1/BT770-(BE770-AP770)</f>
        <v>156501.14155666821</v>
      </c>
      <c r="BV770" s="14">
        <f t="shared" si="58"/>
        <v>0.32377263232824965</v>
      </c>
      <c r="BW770" s="27">
        <f>(AR770+AV770+AY770+BB770)/S770</f>
        <v>0.36826170783346152</v>
      </c>
      <c r="BX770" s="13">
        <f>(AF770+AH770+AJ770+AL770+AN770)/N770</f>
        <v>116.27127901684115</v>
      </c>
      <c r="BY770" s="26">
        <f>BX770/K770</f>
        <v>0.34501863209745148</v>
      </c>
      <c r="BZ770" s="11">
        <f>AP770/BE770</f>
        <v>0.11509358361325471</v>
      </c>
      <c r="CA770" s="15">
        <f>-(BM770+BN770+BO770)/M770</f>
        <v>-2711.5862506683166</v>
      </c>
      <c r="CB770" s="15">
        <f>BG770-CA770</f>
        <v>-116286.41374933168</v>
      </c>
      <c r="CC770" s="18">
        <f t="shared" si="59"/>
        <v>1</v>
      </c>
      <c r="CD770" s="17">
        <f>(AF770/(AF770+AH770+AJ770))/(X770/(X770+Z770+AB770))</f>
        <v>1.5604399944247309</v>
      </c>
      <c r="CE770" s="19">
        <f>(AH770/(AF770+AH770+AJ770))/(Z770/(X770+Z770+AB770))</f>
        <v>0.99782492473852946</v>
      </c>
      <c r="CF770" s="18">
        <f>(AJ770/(AF770+AH770+AJ770))/(AB770/(X770+Z770+AB770))</f>
        <v>0.90037700545951926</v>
      </c>
      <c r="CG770">
        <f>AH770/Z770</f>
        <v>91.805926786751883</v>
      </c>
      <c r="CH770" s="11">
        <f>BB770/BE770</f>
        <v>0.20573268192194841</v>
      </c>
      <c r="CI770" s="14">
        <f>AY770/V770</f>
        <v>3274.5002327092689</v>
      </c>
      <c r="CJ770" s="14">
        <f>AV770/M770</f>
        <v>5192.75</v>
      </c>
      <c r="CK770" s="17">
        <f>N770/V770</f>
        <v>88.854890975807422</v>
      </c>
      <c r="CL770" s="17">
        <f>(AL770+AN770)/N770</f>
        <v>5.4619936276741008</v>
      </c>
      <c r="CM770" s="14">
        <f>AP770/AC770</f>
        <v>4.9998996739403063</v>
      </c>
    </row>
    <row r="771" spans="1:91" hidden="1" x14ac:dyDescent="0.2">
      <c r="A771">
        <v>436</v>
      </c>
      <c r="B771" s="2">
        <v>44866</v>
      </c>
      <c r="C771" s="3" t="s">
        <v>32</v>
      </c>
      <c r="D771" t="s">
        <v>33</v>
      </c>
      <c r="E771" s="3" t="s">
        <v>41</v>
      </c>
      <c r="F771" t="s">
        <v>42</v>
      </c>
      <c r="G771" t="str">
        <f>CONCATENATE(C771,E771)</f>
        <v>HNLSEA</v>
      </c>
      <c r="H771" t="s">
        <v>50</v>
      </c>
      <c r="I771">
        <f>U771/M771</f>
        <v>233.57142857142858</v>
      </c>
      <c r="J771" t="str">
        <f>_xlfn.CONCAT(C771,E771,H771)</f>
        <v>HNLSEA757-300</v>
      </c>
      <c r="K771" s="4">
        <v>2677</v>
      </c>
      <c r="L771" s="4">
        <f>N771/M771</f>
        <v>218.71428571428572</v>
      </c>
      <c r="M771" s="4">
        <v>7</v>
      </c>
      <c r="N771" s="4">
        <v>1531</v>
      </c>
      <c r="O771" s="4">
        <f>P771/M771</f>
        <v>30</v>
      </c>
      <c r="P771" s="4">
        <v>210</v>
      </c>
      <c r="Q771" s="4">
        <v>367</v>
      </c>
      <c r="R771" s="4">
        <v>954</v>
      </c>
      <c r="S771" s="4">
        <f>U771*K771</f>
        <v>4376895</v>
      </c>
      <c r="T771" s="7">
        <f>N771/U771</f>
        <v>0.93639143730886854</v>
      </c>
      <c r="U771" s="4">
        <v>1635</v>
      </c>
      <c r="V771" s="4">
        <v>40.565019220208676</v>
      </c>
      <c r="W771" s="7">
        <f>P771/X771</f>
        <v>1</v>
      </c>
      <c r="X771" s="4">
        <v>210</v>
      </c>
      <c r="Y771" s="7">
        <f>Q771/Z771</f>
        <v>0.91979949874686717</v>
      </c>
      <c r="Z771" s="4">
        <v>399</v>
      </c>
      <c r="AA771" s="7">
        <f>R771/AB771</f>
        <v>0.92982456140350878</v>
      </c>
      <c r="AB771" s="4">
        <v>1026</v>
      </c>
      <c r="AC771" s="4">
        <v>11306</v>
      </c>
      <c r="AD771" s="4">
        <f>AP771/AC771</f>
        <v>5</v>
      </c>
      <c r="AE771" s="7">
        <f>AF771/(AF771+AH771+AJ771+AL771+AN771+AP771)</f>
        <v>0.20852019498607241</v>
      </c>
      <c r="AF771" s="4">
        <v>119774</v>
      </c>
      <c r="AG771" s="7">
        <f>AH771/(AF771+AH771+AJ771+AL771+AN771+AP771)</f>
        <v>0.20369777158774374</v>
      </c>
      <c r="AH771" s="4">
        <v>117004</v>
      </c>
      <c r="AI771" s="7">
        <f>AJ771/(AF771+AH771+AJ771+AL771+AN771+AP771)</f>
        <v>0.47606894150417828</v>
      </c>
      <c r="AJ771" s="4">
        <v>273454</v>
      </c>
      <c r="AK771" s="7">
        <f>AL771/(AF771+AH771+AJ771+AL771+AN771+AP771)</f>
        <v>9.9756267409470759E-3</v>
      </c>
      <c r="AL771" s="4">
        <v>5730</v>
      </c>
      <c r="AM771" s="7">
        <f>AN771/(AF771+AH771+AJ771+AL771+AN771+AP771)</f>
        <v>3.3217270194986072E-3</v>
      </c>
      <c r="AN771" s="4">
        <v>1908</v>
      </c>
      <c r="AO771" s="7">
        <f>AP771/(AF771+AH771+AJ771+AL771+AN771+AP771)</f>
        <v>9.8415738161559893E-2</v>
      </c>
      <c r="AP771" s="4">
        <v>56530</v>
      </c>
      <c r="AQ771" s="6">
        <f>AO771+AM771+AK771+AI771+AG771+AE771</f>
        <v>1</v>
      </c>
      <c r="AR771" s="4">
        <v>155951</v>
      </c>
      <c r="AS771" s="4">
        <f>AR771/M771</f>
        <v>22278.714285714286</v>
      </c>
      <c r="AT771" s="4">
        <f>AR771/V771</f>
        <v>3844.4700137676346</v>
      </c>
      <c r="AU771" s="7">
        <f>AR771/(AR771+AV771+AY771+BB771)</f>
        <v>0.33440261430620749</v>
      </c>
      <c r="AV771" s="4">
        <v>43702</v>
      </c>
      <c r="AW771" s="4">
        <f>AV771/M771</f>
        <v>6243.1428571428569</v>
      </c>
      <c r="AX771" s="7">
        <f>AV771/(AR771+AV771+AY771+BB771)</f>
        <v>9.3709325688260278E-2</v>
      </c>
      <c r="AY771" s="4">
        <v>169471</v>
      </c>
      <c r="AZ771" s="4">
        <f>AY771/M771</f>
        <v>24210.142857142859</v>
      </c>
      <c r="BA771" s="7">
        <f>AY771/(AR771+AV771+AY771+BB771)</f>
        <v>0.36339328025525508</v>
      </c>
      <c r="BB771" s="4">
        <v>97233</v>
      </c>
      <c r="BC771" s="11">
        <f>BB771/(AR771+AV771+AY771+BB771)</f>
        <v>0.20849477975027714</v>
      </c>
      <c r="BD771" s="9">
        <f>BC771+BA771+AX771+AU771</f>
        <v>1</v>
      </c>
      <c r="BE771" s="14">
        <f>(AF771+AH771+AJ771+AL771+AN771+AP771)</f>
        <v>574400</v>
      </c>
      <c r="BF771" s="14">
        <f t="shared" ref="BF771:BF834" si="60">-(AR771+AV771+AY771+BB771)</f>
        <v>-466357</v>
      </c>
      <c r="BG771" s="13">
        <f>(AF771+AH771+AJ771+AL771+AN771+AP771)-(AR771+AV771+AY771+BB771)</f>
        <v>108043</v>
      </c>
      <c r="BH771" s="13">
        <f t="shared" ref="BH771:BH834" si="61">IF(BG771&lt;0,1,0)</f>
        <v>0</v>
      </c>
      <c r="BI771" s="14">
        <f>AF771/W771</f>
        <v>119774</v>
      </c>
      <c r="BJ771" s="14">
        <f>AH771/Y771</f>
        <v>127205.98365122615</v>
      </c>
      <c r="BK771" s="14">
        <f>AJ771/AA771</f>
        <v>294092.03773584904</v>
      </c>
      <c r="BL771" s="14">
        <f>BI771+BJ771+BK771</f>
        <v>541072.02138707519</v>
      </c>
      <c r="BM771" s="14">
        <f>(AF771/W771)-AF771</f>
        <v>0</v>
      </c>
      <c r="BN771" s="14">
        <f>AH771/Y771-AH771</f>
        <v>10201.983651226154</v>
      </c>
      <c r="BO771" s="14">
        <f>AJ771/AA771-AJ771</f>
        <v>20638.037735849037</v>
      </c>
      <c r="BP771" s="14">
        <f>BG771/S771</f>
        <v>2.4684850790343382E-2</v>
      </c>
      <c r="BQ771" s="14">
        <f>(BG771-CA771)/S771</f>
        <v>2.5691435901709029E-2</v>
      </c>
      <c r="BR771" s="27">
        <f>BQ771-BP771</f>
        <v>1.0065851113656467E-3</v>
      </c>
      <c r="BS771" s="28">
        <f t="shared" ref="BS771:BS834" si="62">N771*K771</f>
        <v>4098487</v>
      </c>
      <c r="BT771" s="11">
        <f>BS771/S771</f>
        <v>0.93639143730886854</v>
      </c>
      <c r="BU771" s="14">
        <f>(BE771-AP771)*1/BT771-(BE771-AP771)</f>
        <v>35178.628347485326</v>
      </c>
      <c r="BV771" s="14">
        <f t="shared" ref="BV771:BV834" si="63">BE771/S771</f>
        <v>0.13123458524821821</v>
      </c>
      <c r="BW771" s="27">
        <f>(AR771+AV771+AY771+BB771)/S771</f>
        <v>0.10654973445787481</v>
      </c>
      <c r="BX771" s="13">
        <f>(AF771+AH771+AJ771+AL771+AN771)/N771</f>
        <v>338.25604180274331</v>
      </c>
      <c r="BY771" s="26">
        <f>BX771/K771</f>
        <v>0.12635638468537291</v>
      </c>
      <c r="BZ771" s="11">
        <f>AP771/BE771</f>
        <v>9.8415738161559893E-2</v>
      </c>
      <c r="CA771" s="15">
        <f>-(BM771+BN771+BO771)/M771</f>
        <v>-4405.7173410107416</v>
      </c>
      <c r="CB771" s="15">
        <f>BG771-CA771</f>
        <v>112448.71734101074</v>
      </c>
      <c r="CC771" s="18">
        <f t="shared" ref="CC771:CC834" si="64">IF(CB771&lt;0,1,0)</f>
        <v>0</v>
      </c>
      <c r="CD771" s="17">
        <f>(AF771/(AF771+AH771+AJ771))/(X771/(X771+Z771+AB771))</f>
        <v>1.8276512309246438</v>
      </c>
      <c r="CE771" s="19">
        <f>(AH771/(AF771+AH771+AJ771))/(Z771/(X771+Z771+AB771))</f>
        <v>0.93967544411759252</v>
      </c>
      <c r="CF771" s="18">
        <f>(AJ771/(AF771+AH771+AJ771))/(AB771/(X771+Z771+AB771))</f>
        <v>0.85405725078255879</v>
      </c>
      <c r="CG771">
        <f>AH771/Z771</f>
        <v>293.24310776942355</v>
      </c>
      <c r="CH771" s="11">
        <f>BB771/BE771</f>
        <v>0.16927750696378829</v>
      </c>
      <c r="CI771" s="14">
        <f>AY771/V771</f>
        <v>4177.7621028606081</v>
      </c>
      <c r="CJ771" s="14">
        <f>AV771/M771</f>
        <v>6243.1428571428569</v>
      </c>
      <c r="CK771" s="17">
        <f>N771/V771</f>
        <v>37.741877840336059</v>
      </c>
      <c r="CL771" s="17">
        <f>(AL771+AN771)/N771</f>
        <v>4.9888961463096013</v>
      </c>
      <c r="CM771" s="14">
        <f>AP771/AC771</f>
        <v>5</v>
      </c>
    </row>
    <row r="772" spans="1:91" hidden="1" x14ac:dyDescent="0.2">
      <c r="A772">
        <v>908</v>
      </c>
      <c r="B772" s="2">
        <v>45200</v>
      </c>
      <c r="C772" s="3" t="s">
        <v>52</v>
      </c>
      <c r="D772" t="s">
        <v>33</v>
      </c>
      <c r="E772" s="3" t="s">
        <v>37</v>
      </c>
      <c r="F772" t="s">
        <v>38</v>
      </c>
      <c r="G772" t="str">
        <f>CONCATENATE(C772,E772)</f>
        <v>OGGLAX</v>
      </c>
      <c r="H772" t="s">
        <v>48</v>
      </c>
      <c r="I772">
        <f>U772/M772</f>
        <v>194.90322580645162</v>
      </c>
      <c r="J772" t="str">
        <f>_xlfn.CONCAT(C772,E772,H772)</f>
        <v>OGGLAXA321</v>
      </c>
      <c r="K772" s="4">
        <v>2486</v>
      </c>
      <c r="L772" s="4">
        <f>N772/M772</f>
        <v>146.16129032258064</v>
      </c>
      <c r="M772" s="4">
        <v>31</v>
      </c>
      <c r="N772" s="4">
        <v>4531</v>
      </c>
      <c r="O772" s="4">
        <f>P772/M772</f>
        <v>22.06451612903226</v>
      </c>
      <c r="P772" s="4">
        <v>684</v>
      </c>
      <c r="Q772" s="4">
        <v>858</v>
      </c>
      <c r="R772" s="4">
        <v>2990</v>
      </c>
      <c r="S772" s="4">
        <f>U772*K772</f>
        <v>15020412</v>
      </c>
      <c r="T772" s="7">
        <f>N772/U772</f>
        <v>0.74991724594505127</v>
      </c>
      <c r="U772" s="4">
        <v>6042</v>
      </c>
      <c r="V772" s="4">
        <v>160.09566154675289</v>
      </c>
      <c r="W772" s="7">
        <f>P772/X772</f>
        <v>0.88258064516129031</v>
      </c>
      <c r="X772" s="4">
        <v>775</v>
      </c>
      <c r="Y772" s="7">
        <f>Q772/Z772</f>
        <v>0.58888126286890874</v>
      </c>
      <c r="Z772" s="4">
        <v>1457</v>
      </c>
      <c r="AA772" s="7">
        <f>R772/AB772</f>
        <v>0.78477690288713908</v>
      </c>
      <c r="AB772" s="4">
        <v>3810</v>
      </c>
      <c r="AC772" s="4">
        <v>7546</v>
      </c>
      <c r="AD772" s="4">
        <f>AP772/AC772</f>
        <v>5.9996024383779485</v>
      </c>
      <c r="AE772" s="7">
        <f>AF772/(AF772+AH772+AJ772+AL772+AN772+AP772)</f>
        <v>0.2289262118411543</v>
      </c>
      <c r="AF772" s="4">
        <v>357933</v>
      </c>
      <c r="AG772" s="7">
        <f>AH772/(AF772+AH772+AJ772+AL772+AN772+AP772)</f>
        <v>0.17118955184742218</v>
      </c>
      <c r="AH772" s="4">
        <v>267660</v>
      </c>
      <c r="AI772" s="7">
        <f>AJ772/(AF772+AH772+AJ772+AL772+AN772+AP772)</f>
        <v>0.54415777119722675</v>
      </c>
      <c r="AJ772" s="4">
        <v>850807</v>
      </c>
      <c r="AK772" s="7">
        <f>AL772/(AF772+AH772+AJ772+AL772+AN772+AP772)</f>
        <v>1.338637570113781E-2</v>
      </c>
      <c r="AL772" s="4">
        <v>20930</v>
      </c>
      <c r="AM772" s="7">
        <f>AN772/(AF772+AH772+AJ772+AL772+AN772+AP772)</f>
        <v>1.3384456965968034E-2</v>
      </c>
      <c r="AN772" s="4">
        <v>20927</v>
      </c>
      <c r="AO772" s="7">
        <f>AP772/(AF772+AH772+AJ772+AL772+AN772+AP772)</f>
        <v>2.8955632447090877E-2</v>
      </c>
      <c r="AP772" s="4">
        <v>45273</v>
      </c>
      <c r="AQ772" s="6">
        <f>AO772+AM772+AK772+AI772+AG772+AE772</f>
        <v>1</v>
      </c>
      <c r="AR772" s="4">
        <v>723474</v>
      </c>
      <c r="AS772" s="4">
        <f>AR772/M772</f>
        <v>23337.870967741936</v>
      </c>
      <c r="AT772" s="4">
        <f>AR772/V772</f>
        <v>4519.0106528197402</v>
      </c>
      <c r="AU772" s="7">
        <f>AR772/(AR772+AV772+AY772+BB772)</f>
        <v>0.39115731036298651</v>
      </c>
      <c r="AV772" s="4">
        <v>215561</v>
      </c>
      <c r="AW772" s="4">
        <f>AV772/M772</f>
        <v>6953.5806451612907</v>
      </c>
      <c r="AX772" s="7">
        <f>AV772/(AR772+AV772+AY772+BB772)</f>
        <v>0.11654635961922022</v>
      </c>
      <c r="AY772" s="4">
        <v>416736</v>
      </c>
      <c r="AZ772" s="4">
        <f>AY772/M772</f>
        <v>13443.096774193549</v>
      </c>
      <c r="BA772" s="7">
        <f>AY772/(AR772+AV772+AY772+BB772)</f>
        <v>0.2253147077730914</v>
      </c>
      <c r="BB772" s="4">
        <v>493802</v>
      </c>
      <c r="BC772" s="11">
        <f>BB772/(AR772+AV772+AY772+BB772)</f>
        <v>0.2669816222447019</v>
      </c>
      <c r="BD772" s="9">
        <f>BC772+BA772+AX772+AU772</f>
        <v>1</v>
      </c>
      <c r="BE772" s="14">
        <f>(AF772+AH772+AJ772+AL772+AN772+AP772)</f>
        <v>1563530</v>
      </c>
      <c r="BF772" s="14">
        <f t="shared" si="60"/>
        <v>-1849573</v>
      </c>
      <c r="BG772" s="13">
        <f>(AF772+AH772+AJ772+AL772+AN772+AP772)-(AR772+AV772+AY772+BB772)</f>
        <v>-286043</v>
      </c>
      <c r="BH772" s="13">
        <f t="shared" si="61"/>
        <v>1</v>
      </c>
      <c r="BI772" s="14">
        <f>AF772/W772</f>
        <v>405552.74122807017</v>
      </c>
      <c r="BJ772" s="14">
        <f>AH772/Y772</f>
        <v>454522.8671328671</v>
      </c>
      <c r="BK772" s="14">
        <f>AJ772/AA772</f>
        <v>1084138.6856187291</v>
      </c>
      <c r="BL772" s="14">
        <f>BI772+BJ772+BK772</f>
        <v>1944214.2939796664</v>
      </c>
      <c r="BM772" s="14">
        <f>(AF772/W772)-AF772</f>
        <v>47619.741228070168</v>
      </c>
      <c r="BN772" s="14">
        <f>AH772/Y772-AH772</f>
        <v>186862.8671328671</v>
      </c>
      <c r="BO772" s="14">
        <f>AJ772/AA772-AJ772</f>
        <v>233331.6856187291</v>
      </c>
      <c r="BP772" s="14">
        <f>BG772/S772</f>
        <v>-1.9043618776901725E-2</v>
      </c>
      <c r="BQ772" s="14">
        <f>(BG772-CA772)/S772</f>
        <v>-1.8038933707226978E-2</v>
      </c>
      <c r="BR772" s="27">
        <f>BQ772-BP772</f>
        <v>1.0046850696747468E-3</v>
      </c>
      <c r="BS772" s="28">
        <f t="shared" si="62"/>
        <v>11264066</v>
      </c>
      <c r="BT772" s="11">
        <f>BS772/S772</f>
        <v>0.74991724594505127</v>
      </c>
      <c r="BU772" s="14">
        <f>(BE772-AP772)*1/BT772-(BE772-AP772)</f>
        <v>506309.05473405449</v>
      </c>
      <c r="BV772" s="14">
        <f t="shared" si="63"/>
        <v>0.10409368264998324</v>
      </c>
      <c r="BW772" s="27">
        <f>(AR772+AV772+AY772+BB772)/S772</f>
        <v>0.12313730142688496</v>
      </c>
      <c r="BX772" s="13">
        <f>(AF772+AH772+AJ772+AL772+AN772)/N772</f>
        <v>335.08210108143896</v>
      </c>
      <c r="BY772" s="26">
        <f>BX772/K772</f>
        <v>0.13478765127974215</v>
      </c>
      <c r="BZ772" s="11">
        <f>AP772/BE772</f>
        <v>2.8955632447090877E-2</v>
      </c>
      <c r="CA772" s="15">
        <f>-(BM772+BN772+BO772)/M772</f>
        <v>-15090.783676763431</v>
      </c>
      <c r="CB772" s="15">
        <f>BG772-CA772</f>
        <v>-270952.21632323659</v>
      </c>
      <c r="CC772" s="18">
        <f t="shared" si="64"/>
        <v>1</v>
      </c>
      <c r="CD772" s="17">
        <f>(AF772/(AF772+AH772+AJ772))/(X772/(X772+Z772+AB772))</f>
        <v>1.8900649233969289</v>
      </c>
      <c r="CE772" s="19">
        <f>(AH772/(AF772+AH772+AJ772))/(Z772/(X772+Z772+AB772))</f>
        <v>0.75179703100922368</v>
      </c>
      <c r="CF772" s="18">
        <f>(AJ772/(AF772+AH772+AJ772))/(AB772/(X772+Z772+AB772))</f>
        <v>0.91386651186008949</v>
      </c>
      <c r="CG772">
        <f>AH772/Z772</f>
        <v>183.70624571036376</v>
      </c>
      <c r="CH772" s="11">
        <f>BB772/BE772</f>
        <v>0.31582508810192322</v>
      </c>
      <c r="CI772" s="14">
        <f>AY772/V772</f>
        <v>2603.0436800956045</v>
      </c>
      <c r="CJ772" s="14">
        <f>AV772/M772</f>
        <v>6953.5806451612907</v>
      </c>
      <c r="CK772" s="17">
        <f>N772/V772</f>
        <v>28.301828770524224</v>
      </c>
      <c r="CL772" s="17">
        <f>(AL772+AN772)/N772</f>
        <v>9.2379165747075707</v>
      </c>
      <c r="CM772" s="14">
        <f>AP772/AC772</f>
        <v>5.9996024383779485</v>
      </c>
    </row>
    <row r="773" spans="1:91" hidden="1" x14ac:dyDescent="0.2">
      <c r="A773">
        <v>549</v>
      </c>
      <c r="B773" s="2">
        <v>44866</v>
      </c>
      <c r="C773" s="3" t="s">
        <v>43</v>
      </c>
      <c r="D773" t="s">
        <v>38</v>
      </c>
      <c r="E773" s="3" t="s">
        <v>32</v>
      </c>
      <c r="F773" t="s">
        <v>33</v>
      </c>
      <c r="G773" t="str">
        <f>CONCATENATE(C773,E773)</f>
        <v>SFOHNL</v>
      </c>
      <c r="H773" t="s">
        <v>49</v>
      </c>
      <c r="I773">
        <f>U773/M773</f>
        <v>278</v>
      </c>
      <c r="J773" t="str">
        <f>_xlfn.CONCAT(C773,E773,H773)</f>
        <v>SFOHNLA330-200</v>
      </c>
      <c r="K773" s="4">
        <v>2399</v>
      </c>
      <c r="L773" s="4">
        <f>N773/M773</f>
        <v>242.2</v>
      </c>
      <c r="M773" s="4">
        <v>15</v>
      </c>
      <c r="N773" s="4">
        <v>3633</v>
      </c>
      <c r="O773" s="4">
        <f>P773/M773</f>
        <v>36</v>
      </c>
      <c r="P773" s="4">
        <v>540</v>
      </c>
      <c r="Q773" s="4">
        <v>763</v>
      </c>
      <c r="R773" s="4">
        <v>2330</v>
      </c>
      <c r="S773" s="4">
        <f>U773*K773</f>
        <v>10003830</v>
      </c>
      <c r="T773" s="7">
        <f>N773/U773</f>
        <v>0.87122302158273379</v>
      </c>
      <c r="U773" s="4">
        <v>4170</v>
      </c>
      <c r="V773" s="4">
        <v>81.229026845637577</v>
      </c>
      <c r="W773" s="7">
        <f>P773/X773</f>
        <v>1</v>
      </c>
      <c r="X773" s="4">
        <v>540</v>
      </c>
      <c r="Y773" s="7">
        <f>Q773/Z773</f>
        <v>0.75920398009950252</v>
      </c>
      <c r="Z773" s="4">
        <v>1005</v>
      </c>
      <c r="AA773" s="7">
        <f>R773/AB773</f>
        <v>0.88761904761904764</v>
      </c>
      <c r="AB773" s="4">
        <v>2625</v>
      </c>
      <c r="AC773" s="4">
        <v>254262</v>
      </c>
      <c r="AD773" s="4">
        <f>AP773/AC773</f>
        <v>5</v>
      </c>
      <c r="AE773" s="7">
        <f>AF773/(AF773+AH773+AJ773+AL773+AN773+AP773)</f>
        <v>0.11656321577670074</v>
      </c>
      <c r="AF773" s="4">
        <v>280354</v>
      </c>
      <c r="AG773" s="7">
        <f>AH773/(AF773+AH773+AJ773+AL773+AN773+AP773)</f>
        <v>9.9108710538602929E-2</v>
      </c>
      <c r="AH773" s="4">
        <v>238373</v>
      </c>
      <c r="AI773" s="7">
        <f>AJ773/(AF773+AH773+AJ773+AL773+AN773+AP773)</f>
        <v>0.24606607358241653</v>
      </c>
      <c r="AJ773" s="4">
        <v>591830</v>
      </c>
      <c r="AK773" s="7">
        <f>AL773/(AF773+AH773+AJ773+AL773+AN773+AP773)</f>
        <v>5.8124862015818445E-3</v>
      </c>
      <c r="AL773" s="4">
        <v>13980</v>
      </c>
      <c r="AM773" s="7">
        <f>AN773/(AF773+AH773+AJ773+AL773+AN773+AP773)</f>
        <v>3.874990801054563E-3</v>
      </c>
      <c r="AN773" s="4">
        <v>9320</v>
      </c>
      <c r="AO773" s="7">
        <f>AP773/(AF773+AH773+AJ773+AL773+AN773+AP773)</f>
        <v>0.52857452309964337</v>
      </c>
      <c r="AP773" s="4">
        <v>1271310</v>
      </c>
      <c r="AQ773" s="6">
        <f>AO773+AM773+AK773+AI773+AG773+AE773</f>
        <v>0.99999999999999989</v>
      </c>
      <c r="AR773" s="4">
        <v>337184</v>
      </c>
      <c r="AS773" s="4">
        <f>AR773/M773</f>
        <v>22478.933333333334</v>
      </c>
      <c r="AT773" s="4">
        <f>AR773/V773</f>
        <v>4151.0284327394784</v>
      </c>
      <c r="AU773" s="7">
        <f>AR773/(AR773+AV773+AY773+BB773)</f>
        <v>0.25408059077294048</v>
      </c>
      <c r="AV773" s="4">
        <v>109137</v>
      </c>
      <c r="AW773" s="4">
        <f>AV773/M773</f>
        <v>7275.8</v>
      </c>
      <c r="AX773" s="7">
        <f>AV773/(AR773+AV773+AY773+BB773)</f>
        <v>8.223875817116591E-2</v>
      </c>
      <c r="AY773" s="4">
        <v>600526</v>
      </c>
      <c r="AZ773" s="4">
        <f>AY773/M773</f>
        <v>40035.066666666666</v>
      </c>
      <c r="BA773" s="7">
        <f>AY773/(AR773+AV773+AY773+BB773)</f>
        <v>0.45251850875044741</v>
      </c>
      <c r="BB773" s="4">
        <v>280228</v>
      </c>
      <c r="BC773" s="11">
        <f>BB773/(AR773+AV773+AY773+BB773)</f>
        <v>0.21116214230544619</v>
      </c>
      <c r="BD773" s="9">
        <f>BC773+BA773+AX773+AU773</f>
        <v>1</v>
      </c>
      <c r="BE773" s="14">
        <f>(AF773+AH773+AJ773+AL773+AN773+AP773)</f>
        <v>2405167</v>
      </c>
      <c r="BF773" s="14">
        <f t="shared" si="60"/>
        <v>-1327075</v>
      </c>
      <c r="BG773" s="13">
        <f>(AF773+AH773+AJ773+AL773+AN773+AP773)-(AR773+AV773+AY773+BB773)</f>
        <v>1078092</v>
      </c>
      <c r="BH773" s="13">
        <f t="shared" si="61"/>
        <v>0</v>
      </c>
      <c r="BI773" s="14">
        <f>AF773/W773</f>
        <v>280354</v>
      </c>
      <c r="BJ773" s="14">
        <f>AH773/Y773</f>
        <v>313977.54259501962</v>
      </c>
      <c r="BK773" s="14">
        <f>AJ773/AA773</f>
        <v>666761.26609442057</v>
      </c>
      <c r="BL773" s="14">
        <f>BI773+BJ773+BK773</f>
        <v>1261092.8086894401</v>
      </c>
      <c r="BM773" s="14">
        <f>(AF773/W773)-AF773</f>
        <v>0</v>
      </c>
      <c r="BN773" s="14">
        <f>AH773/Y773-AH773</f>
        <v>75604.542595019622</v>
      </c>
      <c r="BO773" s="14">
        <f>AJ773/AA773-AJ773</f>
        <v>74931.266094420571</v>
      </c>
      <c r="BP773" s="14">
        <f>BG773/S773</f>
        <v>0.10776792488476913</v>
      </c>
      <c r="BQ773" s="14">
        <f>(BG773-CA773)/S773</f>
        <v>0.10877111272175718</v>
      </c>
      <c r="BR773" s="27">
        <f>BQ773-BP773</f>
        <v>1.0031878369880509E-3</v>
      </c>
      <c r="BS773" s="28">
        <f t="shared" si="62"/>
        <v>8715567</v>
      </c>
      <c r="BT773" s="11">
        <f>BS773/S773</f>
        <v>0.87122302158273379</v>
      </c>
      <c r="BU773" s="14">
        <f>(BE773-AP773)*1/BT773-(BE773-AP773)</f>
        <v>167597.36003303062</v>
      </c>
      <c r="BV773" s="14">
        <f t="shared" si="63"/>
        <v>0.24042461737154669</v>
      </c>
      <c r="BW773" s="27">
        <f>(AR773+AV773+AY773+BB773)/S773</f>
        <v>0.13265669248677756</v>
      </c>
      <c r="BX773" s="13">
        <f>(AF773+AH773+AJ773+AL773+AN773)/N773</f>
        <v>312.09936691439583</v>
      </c>
      <c r="BY773" s="26">
        <f>BX773/K773</f>
        <v>0.13009560938490863</v>
      </c>
      <c r="BZ773" s="11">
        <f>AP773/BE773</f>
        <v>0.52857452309964337</v>
      </c>
      <c r="CA773" s="15">
        <f>-(BM773+BN773+BO773)/M773</f>
        <v>-10035.720579296012</v>
      </c>
      <c r="CB773" s="15">
        <f>BG773-CA773</f>
        <v>1088127.7205792961</v>
      </c>
      <c r="CC773" s="18">
        <f t="shared" si="64"/>
        <v>0</v>
      </c>
      <c r="CD773" s="17">
        <f>(AF773/(AF773+AH773+AJ773))/(X773/(X773+Z773+AB773))</f>
        <v>1.9494324819787627</v>
      </c>
      <c r="CE773" s="19">
        <f>(AH773/(AF773+AH773+AJ773))/(Z773/(X773+Z773+AB773))</f>
        <v>0.89060719954175471</v>
      </c>
      <c r="CF773" s="18">
        <f>(AJ773/(AF773+AH773+AJ773))/(AB773/(X773+Z773+AB773))</f>
        <v>0.84656999016838264</v>
      </c>
      <c r="CG773">
        <f>AH773/Z773</f>
        <v>237.18706467661693</v>
      </c>
      <c r="CH773" s="11">
        <f>BB773/BE773</f>
        <v>0.11651082856200838</v>
      </c>
      <c r="CI773" s="14">
        <f>AY773/V773</f>
        <v>7392.9975935966959</v>
      </c>
      <c r="CJ773" s="14">
        <f>AV773/M773</f>
        <v>7275.8</v>
      </c>
      <c r="CK773" s="17">
        <f>N773/V773</f>
        <v>44.725391169635948</v>
      </c>
      <c r="CL773" s="17">
        <f>(AL773+AN773)/N773</f>
        <v>6.4134324249931183</v>
      </c>
      <c r="CM773" s="14">
        <f>AP773/AC773</f>
        <v>5</v>
      </c>
    </row>
    <row r="774" spans="1:91" hidden="1" x14ac:dyDescent="0.2">
      <c r="A774">
        <v>516</v>
      </c>
      <c r="B774" s="2">
        <v>44866</v>
      </c>
      <c r="C774" s="3" t="s">
        <v>41</v>
      </c>
      <c r="D774" t="s">
        <v>42</v>
      </c>
      <c r="E774" s="3" t="s">
        <v>32</v>
      </c>
      <c r="F774" t="s">
        <v>33</v>
      </c>
      <c r="G774" t="str">
        <f>CONCATENATE(C774,E774)</f>
        <v>SEAHNL</v>
      </c>
      <c r="H774" t="s">
        <v>50</v>
      </c>
      <c r="I774">
        <f>U774/M774</f>
        <v>234</v>
      </c>
      <c r="J774" t="str">
        <f>_xlfn.CONCAT(C774,E774,H774)</f>
        <v>SEAHNL757-300</v>
      </c>
      <c r="K774" s="4">
        <v>2677</v>
      </c>
      <c r="L774" s="4">
        <f>N774/M774</f>
        <v>217.71428571428572</v>
      </c>
      <c r="M774" s="4">
        <v>7</v>
      </c>
      <c r="N774" s="4">
        <v>1524</v>
      </c>
      <c r="O774" s="4">
        <f>P774/M774</f>
        <v>30</v>
      </c>
      <c r="P774" s="4">
        <v>210</v>
      </c>
      <c r="Q774" s="4">
        <v>392</v>
      </c>
      <c r="R774" s="4">
        <v>922</v>
      </c>
      <c r="S774" s="4">
        <f>U774*K774</f>
        <v>4384926</v>
      </c>
      <c r="T774" s="7">
        <f>N774/U774</f>
        <v>0.93040293040293043</v>
      </c>
      <c r="U774" s="4">
        <v>1638</v>
      </c>
      <c r="V774" s="4">
        <v>42.867370309050777</v>
      </c>
      <c r="W774" s="7">
        <f>P774/X774</f>
        <v>1</v>
      </c>
      <c r="X774" s="4">
        <v>210</v>
      </c>
      <c r="Y774" s="7">
        <f>Q774/Z774</f>
        <v>0.98245614035087714</v>
      </c>
      <c r="Z774" s="4">
        <v>399</v>
      </c>
      <c r="AA774" s="7">
        <f>R774/AB774</f>
        <v>0.89601554907677361</v>
      </c>
      <c r="AB774" s="4">
        <v>1029</v>
      </c>
      <c r="AC774" s="4">
        <v>7456</v>
      </c>
      <c r="AD774" s="4">
        <f>AP774/AC774</f>
        <v>5</v>
      </c>
      <c r="AE774" s="7">
        <f>AF774/(AF774+AH774+AJ774+AL774+AN774+AP774)</f>
        <v>0.20861304118488611</v>
      </c>
      <c r="AF774" s="4">
        <v>109947</v>
      </c>
      <c r="AG774" s="7">
        <f>AH774/(AF774+AH774+AJ774+AL774+AN774+AP774)</f>
        <v>0.23930153043993033</v>
      </c>
      <c r="AH774" s="4">
        <v>126121</v>
      </c>
      <c r="AI774" s="7">
        <f>AJ774/(AF774+AH774+AJ774+AL774+AN774+AP774)</f>
        <v>0.46562866434678335</v>
      </c>
      <c r="AJ774" s="4">
        <v>245404</v>
      </c>
      <c r="AK774" s="7">
        <f>AL774/(AF774+AH774+AJ774+AL774+AN774+AP774)</f>
        <v>1.0473628087538279E-2</v>
      </c>
      <c r="AL774" s="4">
        <v>5520</v>
      </c>
      <c r="AM774" s="7">
        <f>AN774/(AF774+AH774+AJ774+AL774+AN774+AP774)</f>
        <v>5.2481984221251603E-3</v>
      </c>
      <c r="AN774" s="4">
        <v>2766</v>
      </c>
      <c r="AO774" s="7">
        <f>AP774/(AF774+AH774+AJ774+AL774+AN774+AP774)</f>
        <v>7.0734937518736787E-2</v>
      </c>
      <c r="AP774" s="4">
        <v>37280</v>
      </c>
      <c r="AQ774" s="6">
        <f>AO774+AM774+AK774+AI774+AG774+AE774</f>
        <v>1</v>
      </c>
      <c r="AR774" s="4">
        <v>164803</v>
      </c>
      <c r="AS774" s="4">
        <f>AR774/M774</f>
        <v>23543.285714285714</v>
      </c>
      <c r="AT774" s="4">
        <f>AR774/V774</f>
        <v>3844.4858831287911</v>
      </c>
      <c r="AU774" s="7">
        <f>AR774/(AR774+AV774+AY774+BB774)</f>
        <v>0.33609532860469954</v>
      </c>
      <c r="AV774" s="4">
        <v>43702</v>
      </c>
      <c r="AW774" s="4">
        <f>AV774/M774</f>
        <v>6243.1428571428569</v>
      </c>
      <c r="AX774" s="7">
        <f>AV774/(AR774+AV774+AY774+BB774)</f>
        <v>8.9124822064419823E-2</v>
      </c>
      <c r="AY774" s="4">
        <v>179089</v>
      </c>
      <c r="AZ774" s="4">
        <f>AY774/M774</f>
        <v>25584.142857142859</v>
      </c>
      <c r="BA774" s="7">
        <f>AY774/(AR774+AV774+AY774+BB774)</f>
        <v>0.36522985810019865</v>
      </c>
      <c r="BB774" s="4">
        <v>102752</v>
      </c>
      <c r="BC774" s="11">
        <f>BB774/(AR774+AV774+AY774+BB774)</f>
        <v>0.20954999123068202</v>
      </c>
      <c r="BD774" s="9">
        <f>BC774+BA774+AX774+AU774</f>
        <v>1</v>
      </c>
      <c r="BE774" s="14">
        <f>(AF774+AH774+AJ774+AL774+AN774+AP774)</f>
        <v>527038</v>
      </c>
      <c r="BF774" s="14">
        <f t="shared" si="60"/>
        <v>-490346</v>
      </c>
      <c r="BG774" s="13">
        <f>(AF774+AH774+AJ774+AL774+AN774+AP774)-(AR774+AV774+AY774+BB774)</f>
        <v>36692</v>
      </c>
      <c r="BH774" s="13">
        <f t="shared" si="61"/>
        <v>0</v>
      </c>
      <c r="BI774" s="14">
        <f>AF774/W774</f>
        <v>109947</v>
      </c>
      <c r="BJ774" s="14">
        <f>AH774/Y774</f>
        <v>128373.16071428572</v>
      </c>
      <c r="BK774" s="14">
        <f>AJ774/AA774</f>
        <v>273883.63991323207</v>
      </c>
      <c r="BL774" s="14">
        <f>BI774+BJ774+BK774</f>
        <v>512203.8006275178</v>
      </c>
      <c r="BM774" s="14">
        <f>(AF774/W774)-AF774</f>
        <v>0</v>
      </c>
      <c r="BN774" s="14">
        <f>AH774/Y774-AH774</f>
        <v>2252.1607142857247</v>
      </c>
      <c r="BO774" s="14">
        <f>AJ774/AA774-AJ774</f>
        <v>28479.639913232066</v>
      </c>
      <c r="BP774" s="14">
        <f>BG774/S774</f>
        <v>8.3677580875937251E-3</v>
      </c>
      <c r="BQ774" s="14">
        <f>(BG774-CA774)/S774</f>
        <v>9.3689738965954134E-3</v>
      </c>
      <c r="BR774" s="27">
        <f>BQ774-BP774</f>
        <v>1.0012158090016883E-3</v>
      </c>
      <c r="BS774" s="28">
        <f t="shared" si="62"/>
        <v>4079748</v>
      </c>
      <c r="BT774" s="11">
        <f>BS774/S774</f>
        <v>0.93040293040293043</v>
      </c>
      <c r="BU774" s="14">
        <f>(BE774-AP774)*1/BT774-(BE774-AP774)</f>
        <v>36635.440944881877</v>
      </c>
      <c r="BV774" s="14">
        <f t="shared" si="63"/>
        <v>0.12019313438812879</v>
      </c>
      <c r="BW774" s="27">
        <f>(AR774+AV774+AY774+BB774)/S774</f>
        <v>0.11182537630053506</v>
      </c>
      <c r="BX774" s="13">
        <f>(AF774+AH774+AJ774+AL774+AN774)/N774</f>
        <v>321.36351706036743</v>
      </c>
      <c r="BY774" s="26">
        <f>BX774/K774</f>
        <v>0.12004614010473195</v>
      </c>
      <c r="BZ774" s="11">
        <f>AP774/BE774</f>
        <v>7.0734937518736787E-2</v>
      </c>
      <c r="CA774" s="15">
        <f>-(BM774+BN774+BO774)/M774</f>
        <v>-4390.2572325025412</v>
      </c>
      <c r="CB774" s="15">
        <f>BG774-CA774</f>
        <v>41082.257232502539</v>
      </c>
      <c r="CC774" s="18">
        <f t="shared" si="64"/>
        <v>0</v>
      </c>
      <c r="CD774" s="17">
        <f>(AF774/(AF774+AH774+AJ774))/(X774/(X774+Z774+AB774))</f>
        <v>1.7811764754752095</v>
      </c>
      <c r="CE774" s="19">
        <f>(AH774/(AF774+AH774+AJ774))/(Z774/(X774+Z774+AB774))</f>
        <v>1.0753686501745523</v>
      </c>
      <c r="CF774" s="18">
        <f>(AJ774/(AF774+AH774+AJ774))/(AB774/(X774+Z774+AB774))</f>
        <v>0.81135165085574312</v>
      </c>
      <c r="CG774">
        <f>AH774/Z774</f>
        <v>316.09273182957395</v>
      </c>
      <c r="CH774" s="11">
        <f>BB774/BE774</f>
        <v>0.19496127413962561</v>
      </c>
      <c r="CI774" s="14">
        <f>AY774/V774</f>
        <v>4177.7463536686355</v>
      </c>
      <c r="CJ774" s="14">
        <f>AV774/M774</f>
        <v>6243.1428571428569</v>
      </c>
      <c r="CK774" s="17">
        <f>N774/V774</f>
        <v>35.551515966871222</v>
      </c>
      <c r="CL774" s="17">
        <f>(AL774+AN774)/N774</f>
        <v>5.4370078740157481</v>
      </c>
      <c r="CM774" s="14">
        <f>AP774/AC774</f>
        <v>5</v>
      </c>
    </row>
    <row r="775" spans="1:91" hidden="1" x14ac:dyDescent="0.2">
      <c r="A775">
        <v>1167</v>
      </c>
      <c r="B775" s="2">
        <v>45231</v>
      </c>
      <c r="C775" s="3" t="s">
        <v>41</v>
      </c>
      <c r="D775" t="s">
        <v>42</v>
      </c>
      <c r="E775" s="3" t="s">
        <v>43</v>
      </c>
      <c r="F775" t="s">
        <v>38</v>
      </c>
      <c r="G775" t="str">
        <f>CONCATENATE(C775,E775)</f>
        <v>SEASFO</v>
      </c>
      <c r="H775" t="s">
        <v>31</v>
      </c>
      <c r="I775">
        <f>U775/M775</f>
        <v>161.52272727272728</v>
      </c>
      <c r="J775" t="str">
        <f>_xlfn.CONCAT(C775,E775,H775)</f>
        <v>SEASFO737-800</v>
      </c>
      <c r="K775" s="4">
        <v>679</v>
      </c>
      <c r="L775" s="4">
        <f>N775/M775</f>
        <v>135.43181818181819</v>
      </c>
      <c r="M775" s="4">
        <v>44</v>
      </c>
      <c r="N775" s="4">
        <v>5959</v>
      </c>
      <c r="O775" s="4">
        <f>P775/M775</f>
        <v>18.15909090909091</v>
      </c>
      <c r="P775" s="4">
        <v>799</v>
      </c>
      <c r="Q775" s="4">
        <v>1304</v>
      </c>
      <c r="R775" s="4">
        <v>3857</v>
      </c>
      <c r="S775" s="4">
        <f>U775*K775</f>
        <v>4825653</v>
      </c>
      <c r="T775" s="7">
        <f>N775/U775</f>
        <v>0.83846911495708454</v>
      </c>
      <c r="U775" s="4">
        <v>7107</v>
      </c>
      <c r="V775" s="4">
        <v>93.071315996847915</v>
      </c>
      <c r="W775" s="7">
        <f>P775/X775</f>
        <v>0.86942328618063114</v>
      </c>
      <c r="X775" s="4">
        <v>919</v>
      </c>
      <c r="Y775" s="7">
        <f>Q775/Z775</f>
        <v>0.74514285714285711</v>
      </c>
      <c r="Z775" s="4">
        <v>1750</v>
      </c>
      <c r="AA775" s="7">
        <f>R775/AB775</f>
        <v>0.86908517350157732</v>
      </c>
      <c r="AB775" s="4">
        <v>4438</v>
      </c>
      <c r="AC775" s="4">
        <v>9718</v>
      </c>
      <c r="AD775" s="4">
        <f>AP775/AC775</f>
        <v>5.999897098168347</v>
      </c>
      <c r="AE775" s="7">
        <f>AF775/(AF775+AH775+AJ775+AL775+AN775+AP775)</f>
        <v>0.22312115648329062</v>
      </c>
      <c r="AF775" s="4">
        <v>272696</v>
      </c>
      <c r="AG775" s="7">
        <f>AH775/(AF775+AH775+AJ775+AL775+AN775+AP775)</f>
        <v>0.19218238110667099</v>
      </c>
      <c r="AH775" s="4">
        <v>234883</v>
      </c>
      <c r="AI775" s="7">
        <f>AJ775/(AF775+AH775+AJ775+AL775+AN775+AP775)</f>
        <v>0.49280470762272255</v>
      </c>
      <c r="AJ775" s="4">
        <v>602300</v>
      </c>
      <c r="AK775" s="7">
        <f>AL775/(AF775+AH775+AJ775+AL775+AN775+AP775)</f>
        <v>2.2093982267867136E-2</v>
      </c>
      <c r="AL775" s="4">
        <v>27003</v>
      </c>
      <c r="AM775" s="7">
        <f>AN775/(AF775+AH775+AJ775+AL775+AN775+AP775)</f>
        <v>2.209070944895548E-2</v>
      </c>
      <c r="AN775" s="4">
        <v>26999</v>
      </c>
      <c r="AO775" s="7">
        <f>AP775/(AF775+AH775+AJ775+AL775+AN775+AP775)</f>
        <v>4.7707063070493244E-2</v>
      </c>
      <c r="AP775" s="4">
        <v>58307</v>
      </c>
      <c r="AQ775" s="6">
        <f>AO775+AM775+AK775+AI775+AG775+AE775</f>
        <v>1</v>
      </c>
      <c r="AR775" s="4">
        <v>386996</v>
      </c>
      <c r="AS775" s="4">
        <f>AR775/M775</f>
        <v>8795.363636363636</v>
      </c>
      <c r="AT775" s="4">
        <f>AR775/V775</f>
        <v>4158.0587515610778</v>
      </c>
      <c r="AU775" s="7">
        <f>AR775/(AR775+AV775+AY775+BB775)</f>
        <v>0.3389507482831135</v>
      </c>
      <c r="AV775" s="4">
        <v>256660</v>
      </c>
      <c r="AW775" s="4">
        <f>AV775/M775</f>
        <v>5833.181818181818</v>
      </c>
      <c r="AX775" s="7">
        <f>AV775/(AR775+AV775+AY775+BB775)</f>
        <v>0.22479586107955615</v>
      </c>
      <c r="AY775" s="4">
        <v>209207</v>
      </c>
      <c r="AZ775" s="4">
        <f>AY775/M775</f>
        <v>4754.704545454545</v>
      </c>
      <c r="BA775" s="7">
        <f>AY775/(AR775+AV775+AY775+BB775)</f>
        <v>0.18323411403752321</v>
      </c>
      <c r="BB775" s="4">
        <v>288884</v>
      </c>
      <c r="BC775" s="11">
        <f>BB775/(AR775+AV775+AY775+BB775)</f>
        <v>0.25301927659980716</v>
      </c>
      <c r="BD775" s="9">
        <f>BC775+BA775+AX775+AU775</f>
        <v>1</v>
      </c>
      <c r="BE775" s="14">
        <f>(AF775+AH775+AJ775+AL775+AN775+AP775)</f>
        <v>1222188</v>
      </c>
      <c r="BF775" s="14">
        <f t="shared" si="60"/>
        <v>-1141747</v>
      </c>
      <c r="BG775" s="13">
        <f>(AF775+AH775+AJ775+AL775+AN775+AP775)-(AR775+AV775+AY775+BB775)</f>
        <v>80441</v>
      </c>
      <c r="BH775" s="13">
        <f t="shared" si="61"/>
        <v>0</v>
      </c>
      <c r="BI775" s="14">
        <f>AF775/W775</f>
        <v>313651.59449311637</v>
      </c>
      <c r="BJ775" s="14">
        <f>AH775/Y775</f>
        <v>315218.75</v>
      </c>
      <c r="BK775" s="14">
        <f>AJ775/AA775</f>
        <v>693027.58620689658</v>
      </c>
      <c r="BL775" s="14">
        <f>BI775+BJ775+BK775</f>
        <v>1321897.9307000129</v>
      </c>
      <c r="BM775" s="14">
        <f>(AF775/W775)-AF775</f>
        <v>40955.594493116369</v>
      </c>
      <c r="BN775" s="14">
        <f>AH775/Y775-AH775</f>
        <v>80335.75</v>
      </c>
      <c r="BO775" s="14">
        <f>AJ775/AA775-AJ775</f>
        <v>90727.58620689658</v>
      </c>
      <c r="BP775" s="14">
        <f>BG775/S775</f>
        <v>1.6669453854224494E-2</v>
      </c>
      <c r="BQ775" s="14">
        <f>(BG775-CA775)/S775</f>
        <v>1.7667994789796103E-2</v>
      </c>
      <c r="BR775" s="27">
        <f>BQ775-BP775</f>
        <v>9.9854093557160892E-4</v>
      </c>
      <c r="BS775" s="28">
        <f t="shared" si="62"/>
        <v>4046161</v>
      </c>
      <c r="BT775" s="11">
        <f>BS775/S775</f>
        <v>0.83846911495708454</v>
      </c>
      <c r="BU775" s="14">
        <f>(BE775-AP775)*1/BT775-(BE775-AP775)</f>
        <v>224221.41097499593</v>
      </c>
      <c r="BV775" s="14">
        <f t="shared" si="63"/>
        <v>0.25326893583106785</v>
      </c>
      <c r="BW775" s="27">
        <f>(AR775+AV775+AY775+BB775)/S775</f>
        <v>0.23659948197684333</v>
      </c>
      <c r="BX775" s="13">
        <f>(AF775+AH775+AJ775+AL775+AN775)/N775</f>
        <v>195.31481792247021</v>
      </c>
      <c r="BY775" s="26">
        <f>BX775/K775</f>
        <v>0.28765068913471314</v>
      </c>
      <c r="BZ775" s="11">
        <f>AP775/BE775</f>
        <v>4.7707063070493244E-2</v>
      </c>
      <c r="CA775" s="15">
        <f>-(BM775+BN775+BO775)/M775</f>
        <v>-4818.6120613639305</v>
      </c>
      <c r="CB775" s="15">
        <f>BG775-CA775</f>
        <v>85259.612061363936</v>
      </c>
      <c r="CC775" s="18">
        <f t="shared" si="64"/>
        <v>0</v>
      </c>
      <c r="CD775" s="17">
        <f>(AF775/(AF775+AH775+AJ775))/(X775/(X775+Z775+AB775))</f>
        <v>1.9000889725354206</v>
      </c>
      <c r="CE775" s="19">
        <f>(AH775/(AF775+AH775+AJ775))/(Z775/(X775+Z775+AB775))</f>
        <v>0.85945712795204321</v>
      </c>
      <c r="CF775" s="18">
        <f>(AJ775/(AF775+AH775+AJ775))/(AB775/(X775+Z775+AB775))</f>
        <v>0.86903295635959277</v>
      </c>
      <c r="CG775">
        <f>AH775/Z775</f>
        <v>134.21885714285713</v>
      </c>
      <c r="CH775" s="11">
        <f>BB775/BE775</f>
        <v>0.23636625461876568</v>
      </c>
      <c r="CI775" s="14">
        <f>AY775/V775</f>
        <v>2247.8139237559003</v>
      </c>
      <c r="CJ775" s="14">
        <f>AV775/M775</f>
        <v>5833.181818181818</v>
      </c>
      <c r="CK775" s="17">
        <f>N775/V775</f>
        <v>64.026171072963194</v>
      </c>
      <c r="CL775" s="17">
        <f>(AL775+AN775)/N775</f>
        <v>9.0622587682497056</v>
      </c>
      <c r="CM775" s="14">
        <f>AP775/AC775</f>
        <v>5.999897098168347</v>
      </c>
    </row>
    <row r="776" spans="1:91" hidden="1" x14ac:dyDescent="0.2">
      <c r="A776">
        <v>1075</v>
      </c>
      <c r="B776" s="2">
        <v>45231</v>
      </c>
      <c r="C776" s="3" t="s">
        <v>32</v>
      </c>
      <c r="D776" t="s">
        <v>33</v>
      </c>
      <c r="E776" s="3" t="s">
        <v>43</v>
      </c>
      <c r="F776" t="s">
        <v>38</v>
      </c>
      <c r="G776" t="str">
        <f>CONCATENATE(C776,E776)</f>
        <v>HNLSFO</v>
      </c>
      <c r="H776" t="s">
        <v>49</v>
      </c>
      <c r="I776">
        <f>U776/M776</f>
        <v>268.07142857142856</v>
      </c>
      <c r="J776" t="str">
        <f>_xlfn.CONCAT(C776,E776,H776)</f>
        <v>HNLSFOA330-200</v>
      </c>
      <c r="K776" s="4">
        <v>2399</v>
      </c>
      <c r="L776" s="4">
        <f>N776/M776</f>
        <v>241.07142857142858</v>
      </c>
      <c r="M776" s="4">
        <v>14</v>
      </c>
      <c r="N776" s="4">
        <v>3375</v>
      </c>
      <c r="O776" s="4">
        <f>P776/M776</f>
        <v>34.714285714285715</v>
      </c>
      <c r="P776" s="4">
        <v>486</v>
      </c>
      <c r="Q776" s="4">
        <v>696</v>
      </c>
      <c r="R776" s="4">
        <v>2194</v>
      </c>
      <c r="S776" s="4">
        <f>U776*K776</f>
        <v>9003447</v>
      </c>
      <c r="T776" s="7">
        <f>N776/U776</f>
        <v>0.89928057553956831</v>
      </c>
      <c r="U776" s="4">
        <v>3753</v>
      </c>
      <c r="V776" s="4">
        <v>67.762752951096118</v>
      </c>
      <c r="W776" s="7">
        <f>P776/X776</f>
        <v>1</v>
      </c>
      <c r="X776" s="4">
        <v>486</v>
      </c>
      <c r="Y776" s="7">
        <f>Q776/Z776</f>
        <v>0.76906077348066293</v>
      </c>
      <c r="Z776" s="4">
        <v>905</v>
      </c>
      <c r="AA776" s="7">
        <f>R776/AB776</f>
        <v>0.92848074481591203</v>
      </c>
      <c r="AB776" s="4">
        <v>2363</v>
      </c>
      <c r="AC776" s="4">
        <v>139616</v>
      </c>
      <c r="AD776" s="4">
        <f>AP776/AC776</f>
        <v>5.9999713499885399</v>
      </c>
      <c r="AE776" s="7">
        <f>AF776/(AF776+AH776+AJ776+AL776+AN776+AP776)</f>
        <v>0.11684921380867125</v>
      </c>
      <c r="AF776" s="4">
        <v>235217</v>
      </c>
      <c r="AG776" s="7">
        <f>AH776/(AF776+AH776+AJ776+AL776+AN776+AP776)</f>
        <v>0.12406631707166831</v>
      </c>
      <c r="AH776" s="4">
        <v>249745</v>
      </c>
      <c r="AI776" s="7">
        <f>AJ776/(AF776+AH776+AJ776+AL776+AN776+AP776)</f>
        <v>0.32660074833730418</v>
      </c>
      <c r="AJ776" s="4">
        <v>657446</v>
      </c>
      <c r="AK776" s="7">
        <f>AL776/(AF776+AH776+AJ776+AL776+AN776+AP776)</f>
        <v>7.624456283072594E-3</v>
      </c>
      <c r="AL776" s="4">
        <v>15348</v>
      </c>
      <c r="AM776" s="7">
        <f>AN776/(AF776+AH776+AJ776+AL776+AN776+AP776)</f>
        <v>8.7173546296167512E-3</v>
      </c>
      <c r="AN776" s="4">
        <v>17548</v>
      </c>
      <c r="AO776" s="7">
        <f>AP776/(AF776+AH776+AJ776+AL776+AN776+AP776)</f>
        <v>0.41614190986966693</v>
      </c>
      <c r="AP776" s="4">
        <v>837692</v>
      </c>
      <c r="AQ776" s="6">
        <f>AO776+AM776+AK776+AI776+AG776+AE776</f>
        <v>1</v>
      </c>
      <c r="AR776" s="4">
        <v>336114</v>
      </c>
      <c r="AS776" s="4">
        <f>AR776/M776</f>
        <v>24008.142857142859</v>
      </c>
      <c r="AT776" s="4">
        <f>AR776/V776</f>
        <v>4960.1585732883523</v>
      </c>
      <c r="AU776" s="7">
        <f>AR776/(AR776+AV776+AY776+BB776)</f>
        <v>0.30723540784007242</v>
      </c>
      <c r="AV776" s="4">
        <v>109279</v>
      </c>
      <c r="AW776" s="4">
        <f>AV776/M776</f>
        <v>7805.6428571428569</v>
      </c>
      <c r="AX776" s="7">
        <f>AV776/(AR776+AV776+AY776+BB776)</f>
        <v>9.9889853244301843E-2</v>
      </c>
      <c r="AY776" s="4">
        <v>345578</v>
      </c>
      <c r="AZ776" s="4">
        <f>AY776/M776</f>
        <v>24684.142857142859</v>
      </c>
      <c r="BA776" s="7">
        <f>AY776/(AR776+AV776+AY776+BB776)</f>
        <v>0.31588627004693803</v>
      </c>
      <c r="BB776" s="4">
        <v>303024</v>
      </c>
      <c r="BC776" s="11">
        <f>BB776/(AR776+AV776+AY776+BB776)</f>
        <v>0.27698846886868772</v>
      </c>
      <c r="BD776" s="9">
        <f>BC776+BA776+AX776+AU776</f>
        <v>1</v>
      </c>
      <c r="BE776" s="14">
        <f>(AF776+AH776+AJ776+AL776+AN776+AP776)</f>
        <v>2012996</v>
      </c>
      <c r="BF776" s="14">
        <f t="shared" si="60"/>
        <v>-1093995</v>
      </c>
      <c r="BG776" s="13">
        <f>(AF776+AH776+AJ776+AL776+AN776+AP776)-(AR776+AV776+AY776+BB776)</f>
        <v>919001</v>
      </c>
      <c r="BH776" s="13">
        <f t="shared" si="61"/>
        <v>0</v>
      </c>
      <c r="BI776" s="14">
        <f>AF776/W776</f>
        <v>235217</v>
      </c>
      <c r="BJ776" s="14">
        <f>AH776/Y776</f>
        <v>324740.2658045977</v>
      </c>
      <c r="BK776" s="14">
        <f>AJ776/AA776</f>
        <v>708087.92069279845</v>
      </c>
      <c r="BL776" s="14">
        <f>BI776+BJ776+BK776</f>
        <v>1268045.1864973961</v>
      </c>
      <c r="BM776" s="14">
        <f>(AF776/W776)-AF776</f>
        <v>0</v>
      </c>
      <c r="BN776" s="14">
        <f>AH776/Y776-AH776</f>
        <v>74995.2658045977</v>
      </c>
      <c r="BO776" s="14">
        <f>AJ776/AA776-AJ776</f>
        <v>50641.920692798449</v>
      </c>
      <c r="BP776" s="14">
        <f>BG776/S776</f>
        <v>0.10207212859696958</v>
      </c>
      <c r="BQ776" s="14">
        <f>(BG776-CA776)/S776</f>
        <v>0.10306886737377517</v>
      </c>
      <c r="BR776" s="27">
        <f>BQ776-BP776</f>
        <v>9.9673877680558909E-4</v>
      </c>
      <c r="BS776" s="28">
        <f t="shared" si="62"/>
        <v>8096625</v>
      </c>
      <c r="BT776" s="11">
        <f>BS776/S776</f>
        <v>0.89928057553956831</v>
      </c>
      <c r="BU776" s="14">
        <f>(BE776-AP776)*1/BT776-(BE776-AP776)</f>
        <v>131634.04799999995</v>
      </c>
      <c r="BV776" s="14">
        <f t="shared" si="63"/>
        <v>0.22358059085592441</v>
      </c>
      <c r="BW776" s="27">
        <f>(AR776+AV776+AY776+BB776)/S776</f>
        <v>0.12150846225895481</v>
      </c>
      <c r="BX776" s="13">
        <f>(AF776+AH776+AJ776+AL776+AN776)/N776</f>
        <v>348.23822222222225</v>
      </c>
      <c r="BY776" s="26">
        <f>BX776/K776</f>
        <v>0.14515974248529481</v>
      </c>
      <c r="BZ776" s="11">
        <f>AP776/BE776</f>
        <v>0.41614190986966693</v>
      </c>
      <c r="CA776" s="15">
        <f>-(BM776+BN776+BO776)/M776</f>
        <v>-8974.0847498140101</v>
      </c>
      <c r="CB776" s="15">
        <f>BG776-CA776</f>
        <v>927975.08474981401</v>
      </c>
      <c r="CC776" s="18">
        <f t="shared" si="64"/>
        <v>0</v>
      </c>
      <c r="CD776" s="17">
        <f>(AF776/(AF776+AH776+AJ776))/(X776/(X776+Z776+AB776))</f>
        <v>1.5903967146948834</v>
      </c>
      <c r="CE776" s="19">
        <f>(AH776/(AF776+AH776+AJ776))/(Z776/(X776+Z776+AB776))</f>
        <v>0.9068203458655385</v>
      </c>
      <c r="CF776" s="18">
        <f>(AJ776/(AF776+AH776+AJ776))/(AB776/(X776+Z776+AB776))</f>
        <v>0.91425932443926139</v>
      </c>
      <c r="CG776">
        <f>AH776/Z776</f>
        <v>275.96132596685084</v>
      </c>
      <c r="CH776" s="11">
        <f>BB776/BE776</f>
        <v>0.15053383116508925</v>
      </c>
      <c r="CI776" s="14">
        <f>AY776/V776</f>
        <v>5099.8223205217346</v>
      </c>
      <c r="CJ776" s="14">
        <f>AV776/M776</f>
        <v>7805.6428571428569</v>
      </c>
      <c r="CK776" s="17">
        <f>N776/V776</f>
        <v>49.806122877500457</v>
      </c>
      <c r="CL776" s="17">
        <f>(AL776+AN776)/N776</f>
        <v>9.7469629629629626</v>
      </c>
      <c r="CM776" s="14">
        <f>AP776/AC776</f>
        <v>5.9999713499885399</v>
      </c>
    </row>
    <row r="777" spans="1:91" hidden="1" x14ac:dyDescent="0.2">
      <c r="A777">
        <v>322</v>
      </c>
      <c r="B777" s="2">
        <v>44835</v>
      </c>
      <c r="C777" s="3" t="s">
        <v>41</v>
      </c>
      <c r="D777" t="s">
        <v>42</v>
      </c>
      <c r="E777" s="3" t="s">
        <v>32</v>
      </c>
      <c r="F777" t="s">
        <v>33</v>
      </c>
      <c r="G777" t="str">
        <f>CONCATENATE(C777,E777)</f>
        <v>SEAHNL</v>
      </c>
      <c r="H777" t="s">
        <v>50</v>
      </c>
      <c r="I777">
        <f>U777/M777</f>
        <v>217.28571428571428</v>
      </c>
      <c r="J777" t="str">
        <f>_xlfn.CONCAT(C777,E777,H777)</f>
        <v>SEAHNL757-300</v>
      </c>
      <c r="K777" s="4">
        <v>2677</v>
      </c>
      <c r="L777" s="4">
        <f>N777/M777</f>
        <v>201.85714285714286</v>
      </c>
      <c r="M777" s="4">
        <v>7</v>
      </c>
      <c r="N777" s="4">
        <v>1413</v>
      </c>
      <c r="O777" s="4">
        <f>P777/M777</f>
        <v>27.857142857142858</v>
      </c>
      <c r="P777" s="4">
        <v>195</v>
      </c>
      <c r="Q777" s="4">
        <v>371</v>
      </c>
      <c r="R777" s="4">
        <v>847</v>
      </c>
      <c r="S777" s="4">
        <f>U777*K777</f>
        <v>4071717</v>
      </c>
      <c r="T777" s="7">
        <f>N777/U777</f>
        <v>0.92899408284023666</v>
      </c>
      <c r="U777" s="4">
        <v>1521</v>
      </c>
      <c r="V777" s="4">
        <v>39.805415286975716</v>
      </c>
      <c r="W777" s="7">
        <f>P777/X777</f>
        <v>1</v>
      </c>
      <c r="X777" s="4">
        <v>195</v>
      </c>
      <c r="Y777" s="7">
        <f>Q777/Z777</f>
        <v>1</v>
      </c>
      <c r="Z777" s="4">
        <v>371</v>
      </c>
      <c r="AA777" s="7">
        <f>R777/AB777</f>
        <v>0.88598326359832635</v>
      </c>
      <c r="AB777" s="4">
        <v>956</v>
      </c>
      <c r="AC777" s="4">
        <v>4722</v>
      </c>
      <c r="AD777" s="4">
        <f>AP777/AC777</f>
        <v>4.9995764506565017</v>
      </c>
      <c r="AE777" s="7">
        <f>AF777/(AF777+AH777+AJ777+AL777+AN777+AP777)</f>
        <v>0.20048592734081899</v>
      </c>
      <c r="AF777" s="4">
        <v>90686</v>
      </c>
      <c r="AG777" s="7">
        <f>AH777/(AF777+AH777+AJ777+AL777+AN777+AP777)</f>
        <v>0.24676177401062496</v>
      </c>
      <c r="AH777" s="4">
        <v>111618</v>
      </c>
      <c r="AI777" s="7">
        <f>AJ777/(AF777+AH777+AJ777+AL777+AN777+AP777)</f>
        <v>0.4874461401053653</v>
      </c>
      <c r="AJ777" s="4">
        <v>220487</v>
      </c>
      <c r="AK777" s="7">
        <f>AL777/(AF777+AH777+AJ777+AL777+AN777+AP777)</f>
        <v>1.124176764360612E-2</v>
      </c>
      <c r="AL777" s="4">
        <v>5085</v>
      </c>
      <c r="AM777" s="7">
        <f>AN777/(AF777+AH777+AJ777+AL777+AN777+AP777)</f>
        <v>1.8725225553853262E-3</v>
      </c>
      <c r="AN777" s="4">
        <v>847</v>
      </c>
      <c r="AO777" s="7">
        <f>AP777/(AF777+AH777+AJ777+AL777+AN777+AP777)</f>
        <v>5.2191868344199269E-2</v>
      </c>
      <c r="AP777" s="4">
        <v>23608</v>
      </c>
      <c r="AQ777" s="6">
        <f>AO777+AM777+AK777+AI777+AG777+AE777</f>
        <v>1</v>
      </c>
      <c r="AR777" s="4">
        <v>153031</v>
      </c>
      <c r="AS777" s="4">
        <f>AR777/M777</f>
        <v>21861.571428571428</v>
      </c>
      <c r="AT777" s="4">
        <f>AR777/V777</f>
        <v>3844.4769109109525</v>
      </c>
      <c r="AU777" s="7">
        <f>AR777/(AR777+AV777+AY777+BB777)</f>
        <v>0.33609475512879922</v>
      </c>
      <c r="AV777" s="4">
        <v>40580</v>
      </c>
      <c r="AW777" s="4">
        <f>AV777/M777</f>
        <v>5797.1428571428569</v>
      </c>
      <c r="AX777" s="7">
        <f>AV777/(AR777+AV777+AY777+BB777)</f>
        <v>8.9123936739135684E-2</v>
      </c>
      <c r="AY777" s="4">
        <v>166298</v>
      </c>
      <c r="AZ777" s="4">
        <f>AY777/M777</f>
        <v>23756.857142857141</v>
      </c>
      <c r="BA777" s="7">
        <f>AY777/(AR777+AV777+AY777+BB777)</f>
        <v>0.36523244041017217</v>
      </c>
      <c r="BB777" s="4">
        <v>95412</v>
      </c>
      <c r="BC777" s="11">
        <f>BB777/(AR777+AV777+AY777+BB777)</f>
        <v>0.20954886772189291</v>
      </c>
      <c r="BD777" s="9">
        <f>BC777+BA777+AX777+AU777</f>
        <v>1</v>
      </c>
      <c r="BE777" s="14">
        <f>(AF777+AH777+AJ777+AL777+AN777+AP777)</f>
        <v>452331</v>
      </c>
      <c r="BF777" s="14">
        <f t="shared" si="60"/>
        <v>-455321</v>
      </c>
      <c r="BG777" s="13">
        <f>(AF777+AH777+AJ777+AL777+AN777+AP777)-(AR777+AV777+AY777+BB777)</f>
        <v>-2990</v>
      </c>
      <c r="BH777" s="13">
        <f t="shared" si="61"/>
        <v>1</v>
      </c>
      <c r="BI777" s="14">
        <f>AF777/W777</f>
        <v>90686</v>
      </c>
      <c r="BJ777" s="14">
        <f>AH777/Y777</f>
        <v>111618</v>
      </c>
      <c r="BK777" s="14">
        <f>AJ777/AA777</f>
        <v>248861.360094451</v>
      </c>
      <c r="BL777" s="14">
        <f>BI777+BJ777+BK777</f>
        <v>451165.360094451</v>
      </c>
      <c r="BM777" s="14">
        <f>(AF777/W777)-AF777</f>
        <v>0</v>
      </c>
      <c r="BN777" s="14">
        <f>AH777/Y777-AH777</f>
        <v>0</v>
      </c>
      <c r="BO777" s="14">
        <f>AJ777/AA777-AJ777</f>
        <v>28374.360094450996</v>
      </c>
      <c r="BP777" s="14">
        <f>BG777/S777</f>
        <v>-7.3433394314978179E-4</v>
      </c>
      <c r="BQ777" s="14">
        <f>(BG777-CA777)/S777</f>
        <v>2.6118711430411291E-4</v>
      </c>
      <c r="BR777" s="27">
        <f>BQ777-BP777</f>
        <v>9.9552105745389459E-4</v>
      </c>
      <c r="BS777" s="28">
        <f t="shared" si="62"/>
        <v>3782601</v>
      </c>
      <c r="BT777" s="11">
        <f>BS777/S777</f>
        <v>0.92899408284023666</v>
      </c>
      <c r="BU777" s="14">
        <f>(BE777-AP777)*1/BT777-(BE777-AP777)</f>
        <v>32768.636942675163</v>
      </c>
      <c r="BV777" s="14">
        <f t="shared" si="63"/>
        <v>0.1110909721869177</v>
      </c>
      <c r="BW777" s="27">
        <f>(AR777+AV777+AY777+BB777)/S777</f>
        <v>0.11182530613006748</v>
      </c>
      <c r="BX777" s="13">
        <f>(AF777+AH777+AJ777+AL777+AN777)/N777</f>
        <v>303.41330502477001</v>
      </c>
      <c r="BY777" s="26">
        <f>BX777/K777</f>
        <v>0.11334079380828166</v>
      </c>
      <c r="BZ777" s="11">
        <f>AP777/BE777</f>
        <v>5.2191868344199269E-2</v>
      </c>
      <c r="CA777" s="15">
        <f>-(BM777+BN777+BO777)/M777</f>
        <v>-4053.4800134929997</v>
      </c>
      <c r="CB777" s="15">
        <f>BG777-CA777</f>
        <v>1063.4800134929997</v>
      </c>
      <c r="CC777" s="18">
        <f t="shared" si="64"/>
        <v>0</v>
      </c>
      <c r="CD777" s="17">
        <f>(AF777/(AF777+AH777+AJ777))/(X777/(X777+Z777+AB777))</f>
        <v>1.6741507184643392</v>
      </c>
      <c r="CE777" s="19">
        <f>(AH777/(AF777+AH777+AJ777))/(Z777/(X777+Z777+AB777))</f>
        <v>1.0830518422307274</v>
      </c>
      <c r="CF777" s="18">
        <f>(AJ777/(AF777+AH777+AJ777))/(AB777/(X777+Z777+AB777))</f>
        <v>0.83025980798311094</v>
      </c>
      <c r="CG777">
        <f>AH777/Z777</f>
        <v>300.85714285714283</v>
      </c>
      <c r="CH777" s="11">
        <f>BB777/BE777</f>
        <v>0.21093402839955697</v>
      </c>
      <c r="CI777" s="14">
        <f>AY777/V777</f>
        <v>4177.7732703221536</v>
      </c>
      <c r="CJ777" s="14">
        <f>AV777/M777</f>
        <v>5797.1428571428569</v>
      </c>
      <c r="CK777" s="17">
        <f>N777/V777</f>
        <v>35.497682659834773</v>
      </c>
      <c r="CL777" s="17">
        <f>(AL777+AN777)/N777</f>
        <v>4.1981599433828736</v>
      </c>
      <c r="CM777" s="14">
        <f>AP777/AC777</f>
        <v>4.9995764506565017</v>
      </c>
    </row>
    <row r="778" spans="1:91" hidden="1" x14ac:dyDescent="0.2">
      <c r="A778">
        <v>485</v>
      </c>
      <c r="B778" s="2">
        <v>44866</v>
      </c>
      <c r="C778" s="3" t="s">
        <v>52</v>
      </c>
      <c r="D778" t="s">
        <v>33</v>
      </c>
      <c r="E778" s="3" t="s">
        <v>37</v>
      </c>
      <c r="F778" t="s">
        <v>38</v>
      </c>
      <c r="G778" t="str">
        <f>CONCATENATE(C778,E778)</f>
        <v>OGGLAX</v>
      </c>
      <c r="H778" t="s">
        <v>31</v>
      </c>
      <c r="I778">
        <f>U778/M778</f>
        <v>159.30769230769232</v>
      </c>
      <c r="J778" t="str">
        <f>_xlfn.CONCAT(C778,E778,H778)</f>
        <v>OGGLAX737-800</v>
      </c>
      <c r="K778" s="4">
        <v>2486</v>
      </c>
      <c r="L778" s="4">
        <f>N778/M778</f>
        <v>122.65384615384616</v>
      </c>
      <c r="M778" s="4">
        <v>26</v>
      </c>
      <c r="N778" s="4">
        <v>3189</v>
      </c>
      <c r="O778" s="4">
        <f>P778/M778</f>
        <v>14.576923076923077</v>
      </c>
      <c r="P778" s="4">
        <v>379</v>
      </c>
      <c r="Q778" s="4">
        <v>721</v>
      </c>
      <c r="R778" s="4">
        <v>2089</v>
      </c>
      <c r="S778" s="4">
        <f>U778*K778</f>
        <v>10297012</v>
      </c>
      <c r="T778" s="7">
        <f>N778/U778</f>
        <v>0.76991791405118304</v>
      </c>
      <c r="U778" s="4">
        <v>4142</v>
      </c>
      <c r="V778" s="4">
        <v>131.69159256265158</v>
      </c>
      <c r="W778" s="7">
        <f>P778/X778</f>
        <v>0.70708955223880599</v>
      </c>
      <c r="X778" s="4">
        <v>536</v>
      </c>
      <c r="Y778" s="7">
        <f>Q778/Z778</f>
        <v>0.70686274509803926</v>
      </c>
      <c r="Z778" s="4">
        <v>1020</v>
      </c>
      <c r="AA778" s="7">
        <f>R778/AB778</f>
        <v>0.80781129156999232</v>
      </c>
      <c r="AB778" s="4">
        <v>2586</v>
      </c>
      <c r="AC778" s="4">
        <v>1555</v>
      </c>
      <c r="AD778" s="4">
        <f>AP778/AC778</f>
        <v>4.9987138263665596</v>
      </c>
      <c r="AE778" s="7">
        <f>AF778/(AF778+AH778+AJ778+AL778+AN778+AP778)</f>
        <v>0.1679399322698715</v>
      </c>
      <c r="AF778" s="4">
        <v>147285</v>
      </c>
      <c r="AG778" s="7">
        <f>AH778/(AF778+AH778+AJ778+AL778+AN778+AP778)</f>
        <v>0.23473620597256586</v>
      </c>
      <c r="AH778" s="4">
        <v>205866</v>
      </c>
      <c r="AI778" s="7">
        <f>AJ778/(AF778+AH778+AJ778+AL778+AN778+AP778)</f>
        <v>0.57178025336085103</v>
      </c>
      <c r="AJ778" s="4">
        <v>501457</v>
      </c>
      <c r="AK778" s="7">
        <f>AL778/(AF778+AH778+AJ778+AL778+AN778+AP778)</f>
        <v>1.4298582684347956E-2</v>
      </c>
      <c r="AL778" s="4">
        <v>12540</v>
      </c>
      <c r="AM778" s="7">
        <f>AN778/(AF778+AH778+AJ778+AL778+AN778+AP778)</f>
        <v>2.3819568762043762E-3</v>
      </c>
      <c r="AN778" s="4">
        <v>2089</v>
      </c>
      <c r="AO778" s="7">
        <f>AP778/(AF778+AH778+AJ778+AL778+AN778+AP778)</f>
        <v>8.8630688361592234E-3</v>
      </c>
      <c r="AP778" s="4">
        <v>7773</v>
      </c>
      <c r="AQ778" s="6">
        <f>AO778+AM778+AK778+AI778+AG778+AE778</f>
        <v>0.99999999999999989</v>
      </c>
      <c r="AR778" s="4">
        <v>484960</v>
      </c>
      <c r="AS778" s="4">
        <f>AR778/M778</f>
        <v>18652.307692307691</v>
      </c>
      <c r="AT778" s="4">
        <f>AR778/V778</f>
        <v>3682.5433618268594</v>
      </c>
      <c r="AU778" s="7">
        <f>AR778/(AR778+AV778+AY778+BB778)</f>
        <v>0.35499467464067552</v>
      </c>
      <c r="AV778" s="4">
        <v>133608</v>
      </c>
      <c r="AW778" s="4">
        <f>AV778/M778</f>
        <v>5138.7692307692305</v>
      </c>
      <c r="AX778" s="7">
        <f>AV778/(AR778+AV778+AY778+BB778)</f>
        <v>9.7802145515901051E-2</v>
      </c>
      <c r="AY778" s="4">
        <v>431224</v>
      </c>
      <c r="AZ778" s="4">
        <f>AY778/M778</f>
        <v>16585.538461538461</v>
      </c>
      <c r="BA778" s="7">
        <f>AY778/(AR778+AV778+AY778+BB778)</f>
        <v>0.31565948444665676</v>
      </c>
      <c r="BB778" s="4">
        <v>316313</v>
      </c>
      <c r="BC778" s="11">
        <f>BB778/(AR778+AV778+AY778+BB778)</f>
        <v>0.23154369539676672</v>
      </c>
      <c r="BD778" s="9">
        <f>BC778+BA778+AX778+AU778</f>
        <v>1</v>
      </c>
      <c r="BE778" s="14">
        <f>(AF778+AH778+AJ778+AL778+AN778+AP778)</f>
        <v>877010</v>
      </c>
      <c r="BF778" s="14">
        <f t="shared" si="60"/>
        <v>-1366105</v>
      </c>
      <c r="BG778" s="13">
        <f>(AF778+AH778+AJ778+AL778+AN778+AP778)-(AR778+AV778+AY778+BB778)</f>
        <v>-489095</v>
      </c>
      <c r="BH778" s="13">
        <f t="shared" si="61"/>
        <v>1</v>
      </c>
      <c r="BI778" s="14">
        <f>AF778/W778</f>
        <v>208297.5197889182</v>
      </c>
      <c r="BJ778" s="14">
        <f>AH778/Y778</f>
        <v>291239.00138696254</v>
      </c>
      <c r="BK778" s="14">
        <f>AJ778/AA778</f>
        <v>620760.07754906651</v>
      </c>
      <c r="BL778" s="14">
        <f>BI778+BJ778+BK778</f>
        <v>1120296.5987249473</v>
      </c>
      <c r="BM778" s="14">
        <f>(AF778/W778)-AF778</f>
        <v>61012.519788918202</v>
      </c>
      <c r="BN778" s="14">
        <f>AH778/Y778-AH778</f>
        <v>85373.00138696254</v>
      </c>
      <c r="BO778" s="14">
        <f>AJ778/AA778-AJ778</f>
        <v>119303.07754906651</v>
      </c>
      <c r="BP778" s="14">
        <f>BG778/S778</f>
        <v>-4.7498730699740858E-2</v>
      </c>
      <c r="BQ778" s="14">
        <f>(BG778-CA778)/S778</f>
        <v>-4.6506327053066288E-2</v>
      </c>
      <c r="BR778" s="27">
        <f>BQ778-BP778</f>
        <v>9.9240364667457087E-4</v>
      </c>
      <c r="BS778" s="28">
        <f t="shared" si="62"/>
        <v>7927854</v>
      </c>
      <c r="BT778" s="11">
        <f>BS778/S778</f>
        <v>0.76991791405118304</v>
      </c>
      <c r="BU778" s="14">
        <f>(BE778-AP778)*1/BT778-(BE778-AP778)</f>
        <v>259762.57792411419</v>
      </c>
      <c r="BV778" s="14">
        <f t="shared" si="63"/>
        <v>8.5171309890675076E-2</v>
      </c>
      <c r="BW778" s="27">
        <f>(AR778+AV778+AY778+BB778)/S778</f>
        <v>0.13267004059041593</v>
      </c>
      <c r="BX778" s="13">
        <f>(AF778+AH778+AJ778+AL778+AN778)/N778</f>
        <v>272.57353402320479</v>
      </c>
      <c r="BY778" s="26">
        <f>BX778/K778</f>
        <v>0.10964341674304295</v>
      </c>
      <c r="BZ778" s="11">
        <f>AP778/BE778</f>
        <v>8.8630688361592234E-3</v>
      </c>
      <c r="CA778" s="15">
        <f>-(BM778+BN778+BO778)/M778</f>
        <v>-10218.792258651818</v>
      </c>
      <c r="CB778" s="15">
        <f>BG778-CA778</f>
        <v>-478876.20774134819</v>
      </c>
      <c r="CC778" s="18">
        <f t="shared" si="64"/>
        <v>1</v>
      </c>
      <c r="CD778" s="17">
        <f>(AF778/(AF778+AH778+AJ778))/(X778/(X778+Z778+AB778))</f>
        <v>1.3317934358523038</v>
      </c>
      <c r="CE778" s="19">
        <f>(AH778/(AF778+AH778+AJ778))/(Z778/(X778+Z778+AB778))</f>
        <v>0.97819985716189384</v>
      </c>
      <c r="CF778" s="18">
        <f>(AJ778/(AF778+AH778+AJ778))/(AB778/(X778+Z778+AB778))</f>
        <v>0.93982786700620013</v>
      </c>
      <c r="CG778">
        <f>AH778/Z778</f>
        <v>201.8294117647059</v>
      </c>
      <c r="CH778" s="11">
        <f>BB778/BE778</f>
        <v>0.36067205619092141</v>
      </c>
      <c r="CI778" s="14">
        <f>AY778/V778</f>
        <v>3274.4990899464401</v>
      </c>
      <c r="CJ778" s="14">
        <f>AV778/M778</f>
        <v>5138.7692307692305</v>
      </c>
      <c r="CK778" s="17">
        <f>N778/V778</f>
        <v>24.215668881693038</v>
      </c>
      <c r="CL778" s="17">
        <f>(AL778+AN778)/N778</f>
        <v>4.5873314518657891</v>
      </c>
      <c r="CM778" s="14">
        <f>AP778/AC778</f>
        <v>4.9987138263665596</v>
      </c>
    </row>
    <row r="779" spans="1:91" hidden="1" x14ac:dyDescent="0.2">
      <c r="A779">
        <v>456</v>
      </c>
      <c r="B779" s="2">
        <v>44866</v>
      </c>
      <c r="C779" s="3" t="s">
        <v>37</v>
      </c>
      <c r="D779" t="s">
        <v>38</v>
      </c>
      <c r="E779" s="3" t="s">
        <v>46</v>
      </c>
      <c r="F779" t="s">
        <v>42</v>
      </c>
      <c r="G779" t="str">
        <f>CONCATENATE(C779,E779)</f>
        <v>LAXGEG</v>
      </c>
      <c r="H779" t="s">
        <v>40</v>
      </c>
      <c r="I779">
        <f>U779/M779</f>
        <v>68.86666666666666</v>
      </c>
      <c r="J779" t="str">
        <f>_xlfn.CONCAT(C779,E779,H779)</f>
        <v>LAXGEGE175</v>
      </c>
      <c r="K779" s="4">
        <v>945</v>
      </c>
      <c r="L779" s="4">
        <f>N779/M779</f>
        <v>62.4</v>
      </c>
      <c r="M779" s="4">
        <v>15</v>
      </c>
      <c r="N779" s="4">
        <v>936</v>
      </c>
      <c r="O779" s="4">
        <f>P779/M779</f>
        <v>9.6666666666666661</v>
      </c>
      <c r="P779" s="4">
        <v>145</v>
      </c>
      <c r="Q779" s="4">
        <v>261</v>
      </c>
      <c r="R779" s="4">
        <v>530</v>
      </c>
      <c r="S779" s="4">
        <f>U779*K779</f>
        <v>976185</v>
      </c>
      <c r="T779" s="7">
        <f>N779/U779</f>
        <v>0.90609874152952563</v>
      </c>
      <c r="U779" s="4">
        <v>1033</v>
      </c>
      <c r="V779" s="4">
        <v>36.842556346381969</v>
      </c>
      <c r="W779" s="7">
        <f>P779/X779</f>
        <v>1</v>
      </c>
      <c r="X779" s="4">
        <v>145</v>
      </c>
      <c r="Y779" s="7">
        <f>Q779/Z779</f>
        <v>1</v>
      </c>
      <c r="Z779" s="4">
        <v>261</v>
      </c>
      <c r="AA779" s="7">
        <f>R779/AB779</f>
        <v>0.84529505582137165</v>
      </c>
      <c r="AB779" s="4">
        <v>627</v>
      </c>
      <c r="AC779" s="4">
        <v>0</v>
      </c>
      <c r="AD779" s="4" t="e">
        <f>AP779/AC779</f>
        <v>#DIV/0!</v>
      </c>
      <c r="AE779" s="7">
        <f>AF779/(AF779+AH779+AJ779+AL779+AN779+AP779)</f>
        <v>0.21175640409521435</v>
      </c>
      <c r="AF779" s="4">
        <v>34810</v>
      </c>
      <c r="AG779" s="7">
        <f>AH779/(AF779+AH779+AJ779+AL779+AN779+AP779)</f>
        <v>0.2687621283921478</v>
      </c>
      <c r="AH779" s="4">
        <v>44181</v>
      </c>
      <c r="AI779" s="7">
        <f>AJ779/(AF779+AH779+AJ779+AL779+AN779+AP779)</f>
        <v>0.48081052637982324</v>
      </c>
      <c r="AJ779" s="4">
        <v>79039</v>
      </c>
      <c r="AK779" s="7">
        <f>AL779/(AF779+AH779+AJ779+AL779+AN779+AP779)</f>
        <v>1.9344595375546728E-2</v>
      </c>
      <c r="AL779" s="4">
        <v>3180</v>
      </c>
      <c r="AM779" s="7">
        <f>AN779/(AF779+AH779+AJ779+AL779+AN779+AP779)</f>
        <v>1.932634575726791E-2</v>
      </c>
      <c r="AN779" s="4">
        <v>3177</v>
      </c>
      <c r="AO779" s="7">
        <f>AP779/(AF779+AH779+AJ779+AL779+AN779+AP779)</f>
        <v>0</v>
      </c>
      <c r="AP779" s="4">
        <v>0</v>
      </c>
      <c r="AQ779" s="6">
        <f>AO779+AM779+AK779+AI779+AG779+AE779</f>
        <v>1</v>
      </c>
      <c r="AR779" s="4">
        <v>59155</v>
      </c>
      <c r="AS779" s="4">
        <f>AR779/M779</f>
        <v>3943.6666666666665</v>
      </c>
      <c r="AT779" s="4">
        <f>AR779/V779</f>
        <v>1605.6160556244672</v>
      </c>
      <c r="AU779" s="7">
        <f>AR779/(AR779+AV779+AY779+BB779)</f>
        <v>0.29652669517226166</v>
      </c>
      <c r="AV779" s="4">
        <v>39325</v>
      </c>
      <c r="AW779" s="4">
        <f>AV779/M779</f>
        <v>2621.6666666666665</v>
      </c>
      <c r="AX779" s="7">
        <f>AV779/(AR779+AV779+AY779+BB779)</f>
        <v>0.19712471114274685</v>
      </c>
      <c r="AY779" s="4">
        <v>67545</v>
      </c>
      <c r="AZ779" s="4">
        <f>AY779/M779</f>
        <v>4503</v>
      </c>
      <c r="BA779" s="7">
        <f>AY779/(AR779+AV779+AY779+BB779)</f>
        <v>0.33858330868752284</v>
      </c>
      <c r="BB779" s="4">
        <v>33468</v>
      </c>
      <c r="BC779" s="11">
        <f>BB779/(AR779+AV779+AY779+BB779)</f>
        <v>0.16776528499746859</v>
      </c>
      <c r="BD779" s="9">
        <f>BC779+BA779+AX779+AU779</f>
        <v>1</v>
      </c>
      <c r="BE779" s="14">
        <f>(AF779+AH779+AJ779+AL779+AN779+AP779)</f>
        <v>164387</v>
      </c>
      <c r="BF779" s="14">
        <f t="shared" si="60"/>
        <v>-199493</v>
      </c>
      <c r="BG779" s="13">
        <f>(AF779+AH779+AJ779+AL779+AN779+AP779)-(AR779+AV779+AY779+BB779)</f>
        <v>-35106</v>
      </c>
      <c r="BH779" s="13">
        <f t="shared" si="61"/>
        <v>1</v>
      </c>
      <c r="BI779" s="14">
        <f>AF779/W779</f>
        <v>34810</v>
      </c>
      <c r="BJ779" s="14">
        <f>AH779/Y779</f>
        <v>44181</v>
      </c>
      <c r="BK779" s="14">
        <f>AJ779/AA779</f>
        <v>93504.628301886783</v>
      </c>
      <c r="BL779" s="14">
        <f>BI779+BJ779+BK779</f>
        <v>172495.62830188678</v>
      </c>
      <c r="BM779" s="14">
        <f>(AF779/W779)-AF779</f>
        <v>0</v>
      </c>
      <c r="BN779" s="14">
        <f>AH779/Y779-AH779</f>
        <v>0</v>
      </c>
      <c r="BO779" s="14">
        <f>AJ779/AA779-AJ779</f>
        <v>14465.628301886783</v>
      </c>
      <c r="BP779" s="14">
        <f>BG779/S779</f>
        <v>-3.5962445642987756E-2</v>
      </c>
      <c r="BQ779" s="14">
        <f>(BG779-CA779)/S779</f>
        <v>-3.497454353413975E-2</v>
      </c>
      <c r="BR779" s="27">
        <f>BQ779-BP779</f>
        <v>9.8790210884800583E-4</v>
      </c>
      <c r="BS779" s="28">
        <f t="shared" si="62"/>
        <v>884520</v>
      </c>
      <c r="BT779" s="11">
        <f>BS779/S779</f>
        <v>0.90609874152952563</v>
      </c>
      <c r="BU779" s="14">
        <f>(BE779-AP779)*1/BT779-(BE779-AP779)</f>
        <v>17035.83226495728</v>
      </c>
      <c r="BV779" s="14">
        <f t="shared" si="63"/>
        <v>0.16839738369264023</v>
      </c>
      <c r="BW779" s="27">
        <f>(AR779+AV779+AY779+BB779)/S779</f>
        <v>0.20435982933562799</v>
      </c>
      <c r="BX779" s="13">
        <f>(AF779+AH779+AJ779+AL779+AN779)/N779</f>
        <v>175.62713675213675</v>
      </c>
      <c r="BY779" s="26">
        <f>BX779/K779</f>
        <v>0.18584882195993307</v>
      </c>
      <c r="BZ779" s="11">
        <f>AP779/BE779</f>
        <v>0</v>
      </c>
      <c r="CA779" s="15">
        <f>-(BM779+BN779+BO779)/M779</f>
        <v>-964.37522012578552</v>
      </c>
      <c r="CB779" s="15">
        <f>BG779-CA779</f>
        <v>-34141.624779874212</v>
      </c>
      <c r="CC779" s="18">
        <f t="shared" si="64"/>
        <v>1</v>
      </c>
      <c r="CD779" s="17">
        <f>(AF779/(AF779+AH779+AJ779))/(X779/(X779+Z779+AB779))</f>
        <v>1.5692668567949779</v>
      </c>
      <c r="CE779" s="19">
        <f>(AH779/(AF779+AH779+AJ779))/(Z779/(X779+Z779+AB779))</f>
        <v>1.1065112036780447</v>
      </c>
      <c r="CF779" s="18">
        <f>(AJ779/(AF779+AH779+AJ779))/(AB779/(X779+Z779+AB779))</f>
        <v>0.82401416523884952</v>
      </c>
      <c r="CG779">
        <f>AH779/Z779</f>
        <v>169.27586206896552</v>
      </c>
      <c r="CH779" s="11">
        <f>BB779/BE779</f>
        <v>0.20359274151848991</v>
      </c>
      <c r="CI779" s="14">
        <f>AY779/V779</f>
        <v>1833.3418388497107</v>
      </c>
      <c r="CJ779" s="14">
        <f>AV779/M779</f>
        <v>2621.6666666666665</v>
      </c>
      <c r="CK779" s="17">
        <f>N779/V779</f>
        <v>25.405403229896059</v>
      </c>
      <c r="CL779" s="17">
        <f>(AL779+AN779)/N779</f>
        <v>6.791666666666667</v>
      </c>
      <c r="CM779" s="14" t="e">
        <f>AP779/AC779</f>
        <v>#DIV/0!</v>
      </c>
    </row>
    <row r="780" spans="1:91" hidden="1" x14ac:dyDescent="0.2">
      <c r="A780">
        <v>372</v>
      </c>
      <c r="B780" s="2">
        <v>44835</v>
      </c>
      <c r="C780" s="3" t="s">
        <v>43</v>
      </c>
      <c r="D780" t="s">
        <v>38</v>
      </c>
      <c r="E780" s="3" t="s">
        <v>41</v>
      </c>
      <c r="F780" t="s">
        <v>42</v>
      </c>
      <c r="G780" t="str">
        <f>CONCATENATE(C780,E780)</f>
        <v>SFOSEA</v>
      </c>
      <c r="H780" t="s">
        <v>48</v>
      </c>
      <c r="I780">
        <f>U780/M780</f>
        <v>186.60714285714286</v>
      </c>
      <c r="J780" t="str">
        <f>_xlfn.CONCAT(C780,E780,H780)</f>
        <v>SFOSEAA321</v>
      </c>
      <c r="K780" s="4">
        <v>679</v>
      </c>
      <c r="L780" s="4">
        <f>N780/M780</f>
        <v>162.57142857142858</v>
      </c>
      <c r="M780" s="4">
        <v>28</v>
      </c>
      <c r="N780" s="4">
        <v>4552</v>
      </c>
      <c r="O780" s="4">
        <f>P780/M780</f>
        <v>24.571428571428573</v>
      </c>
      <c r="P780" s="4">
        <v>688</v>
      </c>
      <c r="Q780" s="4">
        <v>1293</v>
      </c>
      <c r="R780" s="4">
        <v>2572</v>
      </c>
      <c r="S780" s="4">
        <f>U780*K780</f>
        <v>3547775</v>
      </c>
      <c r="T780" s="7">
        <f>N780/U780</f>
        <v>0.87119617224880386</v>
      </c>
      <c r="U780" s="4">
        <v>5225</v>
      </c>
      <c r="V780" s="4">
        <v>59.134746012994697</v>
      </c>
      <c r="W780" s="7">
        <f>P780/X780</f>
        <v>1</v>
      </c>
      <c r="X780" s="4">
        <v>688</v>
      </c>
      <c r="Y780" s="7">
        <f>Q780/Z780</f>
        <v>1</v>
      </c>
      <c r="Z780" s="4">
        <v>1293</v>
      </c>
      <c r="AA780" s="7">
        <f>R780/AB780</f>
        <v>0.79260400616332816</v>
      </c>
      <c r="AB780" s="4">
        <v>3245</v>
      </c>
      <c r="AC780" s="4">
        <v>19648</v>
      </c>
      <c r="AD780" s="4">
        <f>AP780/AC780</f>
        <v>4.9998982084690553</v>
      </c>
      <c r="AE780" s="7">
        <f>AF780/(AF780+AH780+AJ780+AL780+AN780+AP780)</f>
        <v>0.23320050161451711</v>
      </c>
      <c r="AF780" s="4">
        <v>213482</v>
      </c>
      <c r="AG780" s="7">
        <f>AH780/(AF780+AH780+AJ780+AL780+AN780+AP780)</f>
        <v>0.23039202834908526</v>
      </c>
      <c r="AH780" s="4">
        <v>210911</v>
      </c>
      <c r="AI780" s="7">
        <f>AJ780/(AF780+AH780+AJ780+AL780+AN780+AP780)</f>
        <v>0.40942537173218679</v>
      </c>
      <c r="AJ780" s="4">
        <v>374806</v>
      </c>
      <c r="AK780" s="7">
        <f>AL780/(AF780+AH780+AJ780+AL780+AN780+AP780)</f>
        <v>1.6860670887569311E-2</v>
      </c>
      <c r="AL780" s="4">
        <v>15435</v>
      </c>
      <c r="AM780" s="7">
        <f>AN780/(AF780+AH780+AJ780+AL780+AN780+AP780)</f>
        <v>2.8095656315405421E-3</v>
      </c>
      <c r="AN780" s="4">
        <v>2572</v>
      </c>
      <c r="AO780" s="7">
        <f>AP780/(AF780+AH780+AJ780+AL780+AN780+AP780)</f>
        <v>0.10731186178510101</v>
      </c>
      <c r="AP780" s="4">
        <v>98238</v>
      </c>
      <c r="AQ780" s="6">
        <f>AO780+AM780+AK780+AI780+AG780+AE780</f>
        <v>1</v>
      </c>
      <c r="AR780" s="4">
        <v>227714</v>
      </c>
      <c r="AS780" s="4">
        <f>AR780/M780</f>
        <v>8132.6428571428569</v>
      </c>
      <c r="AT780" s="4">
        <f>AR780/V780</f>
        <v>3850.7648269929236</v>
      </c>
      <c r="AU780" s="7">
        <f>AR780/(AR780+AV780+AY780+BB780)</f>
        <v>0.29894908200573705</v>
      </c>
      <c r="AV780" s="4">
        <v>170784</v>
      </c>
      <c r="AW780" s="4">
        <f>AV780/M780</f>
        <v>6099.4285714285716</v>
      </c>
      <c r="AX780" s="7">
        <f>AV780/(AR780+AV780+AY780+BB780)</f>
        <v>0.22420984226383883</v>
      </c>
      <c r="AY780" s="4">
        <v>220527</v>
      </c>
      <c r="AZ780" s="4">
        <f>AY780/M780</f>
        <v>7875.9642857142853</v>
      </c>
      <c r="BA780" s="7">
        <f>AY780/(AR780+AV780+AY780+BB780)</f>
        <v>0.28951379452944997</v>
      </c>
      <c r="BB780" s="4">
        <v>142690</v>
      </c>
      <c r="BC780" s="11">
        <f>BB780/(AR780+AV780+AY780+BB780)</f>
        <v>0.18732728120097411</v>
      </c>
      <c r="BD780" s="9">
        <f>BC780+BA780+AX780+AU780</f>
        <v>1</v>
      </c>
      <c r="BE780" s="14">
        <f>(AF780+AH780+AJ780+AL780+AN780+AP780)</f>
        <v>915444</v>
      </c>
      <c r="BF780" s="14">
        <f t="shared" si="60"/>
        <v>-761715</v>
      </c>
      <c r="BG780" s="13">
        <f>(AF780+AH780+AJ780+AL780+AN780+AP780)-(AR780+AV780+AY780+BB780)</f>
        <v>153729</v>
      </c>
      <c r="BH780" s="13">
        <f t="shared" si="61"/>
        <v>0</v>
      </c>
      <c r="BI780" s="14">
        <f>AF780/W780</f>
        <v>213482</v>
      </c>
      <c r="BJ780" s="14">
        <f>AH780/Y780</f>
        <v>210911</v>
      </c>
      <c r="BK780" s="14">
        <f>AJ780/AA780</f>
        <v>472879.26516329707</v>
      </c>
      <c r="BL780" s="14">
        <f>BI780+BJ780+BK780</f>
        <v>897272.26516329707</v>
      </c>
      <c r="BM780" s="14">
        <f>(AF780/W780)-AF780</f>
        <v>0</v>
      </c>
      <c r="BN780" s="14">
        <f>AH780/Y780-AH780</f>
        <v>0</v>
      </c>
      <c r="BO780" s="14">
        <f>AJ780/AA780-AJ780</f>
        <v>98073.265163297066</v>
      </c>
      <c r="BP780" s="14">
        <f>BG780/S780</f>
        <v>4.3331101887802918E-2</v>
      </c>
      <c r="BQ780" s="14">
        <f>(BG780-CA780)/S780</f>
        <v>4.4318373237585501E-2</v>
      </c>
      <c r="BR780" s="27">
        <f>BQ780-BP780</f>
        <v>9.8727134978258274E-4</v>
      </c>
      <c r="BS780" s="28">
        <f t="shared" si="62"/>
        <v>3090808</v>
      </c>
      <c r="BT780" s="11">
        <f>BS780/S780</f>
        <v>0.87119617224880386</v>
      </c>
      <c r="BU780" s="14">
        <f>(BE780-AP780)*1/BT780-(BE780-AP780)</f>
        <v>120821.53734622139</v>
      </c>
      <c r="BV780" s="14">
        <f t="shared" si="63"/>
        <v>0.25803327437619356</v>
      </c>
      <c r="BW780" s="27">
        <f>(AR780+AV780+AY780+BB780)/S780</f>
        <v>0.2147021724883906</v>
      </c>
      <c r="BX780" s="13">
        <f>(AF780+AH780+AJ780+AL780+AN780)/N780</f>
        <v>179.52680140597539</v>
      </c>
      <c r="BY780" s="26">
        <f>BX780/K780</f>
        <v>0.26439882386741587</v>
      </c>
      <c r="BZ780" s="11">
        <f>AP780/BE780</f>
        <v>0.10731186178510101</v>
      </c>
      <c r="CA780" s="15">
        <f>-(BM780+BN780+BO780)/M780</f>
        <v>-3502.6166129748954</v>
      </c>
      <c r="CB780" s="15">
        <f>BG780-CA780</f>
        <v>157231.6166129749</v>
      </c>
      <c r="CC780" s="18">
        <f t="shared" si="64"/>
        <v>0</v>
      </c>
      <c r="CD780" s="17">
        <f>(AF780/(AF780+AH780+AJ780))/(X780/(X780+Z780+AB780))</f>
        <v>2.0290245331975849</v>
      </c>
      <c r="CE780" s="19">
        <f>(AH780/(AF780+AH780+AJ780))/(Z780/(X780+Z780+AB780))</f>
        <v>1.0666334017282832</v>
      </c>
      <c r="CF780" s="18">
        <f>(AJ780/(AF780+AH780+AJ780))/(AB780/(X780+Z780+AB780))</f>
        <v>0.75527708250397274</v>
      </c>
      <c r="CG780">
        <f>AH780/Z780</f>
        <v>163.11755607115236</v>
      </c>
      <c r="CH780" s="11">
        <f>BB780/BE780</f>
        <v>0.15586972004841368</v>
      </c>
      <c r="CI780" s="14">
        <f>AY780/V780</f>
        <v>3729.2288353033564</v>
      </c>
      <c r="CJ780" s="14">
        <f>AV780/M780</f>
        <v>6099.4285714285716</v>
      </c>
      <c r="CK780" s="17">
        <f>N780/V780</f>
        <v>76.97674052746774</v>
      </c>
      <c r="CL780" s="17">
        <f>(AL780+AN780)/N780</f>
        <v>3.9558435852372584</v>
      </c>
      <c r="CM780" s="14">
        <f>AP780/AC780</f>
        <v>4.9998982084690553</v>
      </c>
    </row>
    <row r="781" spans="1:91" hidden="1" x14ac:dyDescent="0.2">
      <c r="A781">
        <v>428</v>
      </c>
      <c r="B781" s="2">
        <v>44866</v>
      </c>
      <c r="C781" s="3" t="s">
        <v>32</v>
      </c>
      <c r="D781" t="s">
        <v>33</v>
      </c>
      <c r="E781" s="3" t="s">
        <v>37</v>
      </c>
      <c r="F781" t="s">
        <v>38</v>
      </c>
      <c r="G781" t="str">
        <f>CONCATENATE(C781,E781)</f>
        <v>HNLLAX</v>
      </c>
      <c r="H781" t="s">
        <v>50</v>
      </c>
      <c r="I781">
        <f>U781/M781</f>
        <v>234</v>
      </c>
      <c r="J781" t="str">
        <f>_xlfn.CONCAT(C781,E781,H781)</f>
        <v>HNLLAX757-300</v>
      </c>
      <c r="K781" s="4">
        <v>2556</v>
      </c>
      <c r="L781" s="4">
        <f>N781/M781</f>
        <v>199.13333333333333</v>
      </c>
      <c r="M781" s="4">
        <v>15</v>
      </c>
      <c r="N781" s="4">
        <v>2987</v>
      </c>
      <c r="O781" s="4">
        <f>P781/M781</f>
        <v>29.866666666666667</v>
      </c>
      <c r="P781" s="4">
        <v>448</v>
      </c>
      <c r="Q781" s="4">
        <v>855</v>
      </c>
      <c r="R781" s="4">
        <v>1685</v>
      </c>
      <c r="S781" s="4">
        <f>U781*K781</f>
        <v>8971560</v>
      </c>
      <c r="T781" s="7">
        <f>N781/U781</f>
        <v>0.85099715099715101</v>
      </c>
      <c r="U781" s="4">
        <v>3510</v>
      </c>
      <c r="V781" s="4">
        <v>80.323535233570865</v>
      </c>
      <c r="W781" s="7">
        <f>P781/X781</f>
        <v>0.99555555555555553</v>
      </c>
      <c r="X781" s="4">
        <v>450</v>
      </c>
      <c r="Y781" s="7">
        <f>Q781/Z781</f>
        <v>1</v>
      </c>
      <c r="Z781" s="4">
        <v>855</v>
      </c>
      <c r="AA781" s="7">
        <f>R781/AB781</f>
        <v>0.76417233560090703</v>
      </c>
      <c r="AB781" s="4">
        <v>2205</v>
      </c>
      <c r="AC781" s="4">
        <v>1230</v>
      </c>
      <c r="AD781" s="4">
        <f>AP781/AC781</f>
        <v>5</v>
      </c>
      <c r="AE781" s="7">
        <f>AF781/(AF781+AH781+AJ781+AL781+AN781+AP781)</f>
        <v>0.2214376164884895</v>
      </c>
      <c r="AF781" s="4">
        <v>195678</v>
      </c>
      <c r="AG781" s="7">
        <f>AH781/(AF781+AH781+AJ781+AL781+AN781+AP781)</f>
        <v>0.26536573000585062</v>
      </c>
      <c r="AH781" s="4">
        <v>234496</v>
      </c>
      <c r="AI781" s="7">
        <f>AJ781/(AF781+AH781+AJ781+AL781+AN781+AP781)</f>
        <v>0.48335862555181736</v>
      </c>
      <c r="AJ781" s="4">
        <v>427130</v>
      </c>
      <c r="AK781" s="7">
        <f>AL781/(AF781+AH781+AJ781+AL781+AN781+AP781)</f>
        <v>1.1440909569285401E-2</v>
      </c>
      <c r="AL781" s="4">
        <v>10110</v>
      </c>
      <c r="AM781" s="7">
        <f>AN781/(AF781+AH781+AJ781+AL781+AN781+AP781)</f>
        <v>1.1437514640629828E-2</v>
      </c>
      <c r="AN781" s="4">
        <v>10107</v>
      </c>
      <c r="AO781" s="7">
        <f>AP781/(AF781+AH781+AJ781+AL781+AN781+AP781)</f>
        <v>6.9596037439273216E-3</v>
      </c>
      <c r="AP781" s="4">
        <v>6150</v>
      </c>
      <c r="AQ781" s="6">
        <f>AO781+AM781+AK781+AI781+AG781+AE781</f>
        <v>1</v>
      </c>
      <c r="AR781" s="4">
        <v>308803</v>
      </c>
      <c r="AS781" s="4">
        <f>AR781/M781</f>
        <v>20586.866666666665</v>
      </c>
      <c r="AT781" s="4">
        <f>AR781/V781</f>
        <v>3844.4896517818747</v>
      </c>
      <c r="AU781" s="7">
        <f>AR781/(AR781+AV781+AY781+BB781)</f>
        <v>0.33184819811832722</v>
      </c>
      <c r="AV781" s="4">
        <v>93647</v>
      </c>
      <c r="AW781" s="4">
        <f>AV781/M781</f>
        <v>6243.1333333333332</v>
      </c>
      <c r="AX781" s="7">
        <f>AV781/(AR781+AV781+AY781+BB781)</f>
        <v>0.10063564217053264</v>
      </c>
      <c r="AY781" s="4">
        <v>335572</v>
      </c>
      <c r="AZ781" s="4">
        <f>AY781/M781</f>
        <v>22371.466666666667</v>
      </c>
      <c r="BA781" s="7">
        <f>AY781/(AR781+AV781+AY781+BB781)</f>
        <v>0.3606149018596429</v>
      </c>
      <c r="BB781" s="4">
        <v>192533</v>
      </c>
      <c r="BC781" s="11">
        <f>BB781/(AR781+AV781+AY781+BB781)</f>
        <v>0.20690125785149721</v>
      </c>
      <c r="BD781" s="9">
        <f>BC781+BA781+AX781+AU781</f>
        <v>1</v>
      </c>
      <c r="BE781" s="14">
        <f>(AF781+AH781+AJ781+AL781+AN781+AP781)</f>
        <v>883671</v>
      </c>
      <c r="BF781" s="14">
        <f t="shared" si="60"/>
        <v>-930555</v>
      </c>
      <c r="BG781" s="13">
        <f>(AF781+AH781+AJ781+AL781+AN781+AP781)-(AR781+AV781+AY781+BB781)</f>
        <v>-46884</v>
      </c>
      <c r="BH781" s="13">
        <f t="shared" si="61"/>
        <v>1</v>
      </c>
      <c r="BI781" s="14">
        <f>AF781/W781</f>
        <v>196551.5625</v>
      </c>
      <c r="BJ781" s="14">
        <f>AH781/Y781</f>
        <v>234496</v>
      </c>
      <c r="BK781" s="14">
        <f>AJ781/AA781</f>
        <v>558944.59940652817</v>
      </c>
      <c r="BL781" s="14">
        <f>BI781+BJ781+BK781</f>
        <v>989992.16190652817</v>
      </c>
      <c r="BM781" s="14">
        <f>(AF781/W781)-AF781</f>
        <v>873.5625</v>
      </c>
      <c r="BN781" s="14">
        <f>AH781/Y781-AH781</f>
        <v>0</v>
      </c>
      <c r="BO781" s="14">
        <f>AJ781/AA781-AJ781</f>
        <v>131814.59940652817</v>
      </c>
      <c r="BP781" s="14">
        <f>BG781/S781</f>
        <v>-5.2258470098845685E-3</v>
      </c>
      <c r="BQ781" s="14">
        <f>(BG781-CA781)/S781</f>
        <v>-4.2398560049272133E-3</v>
      </c>
      <c r="BR781" s="27">
        <f>BQ781-BP781</f>
        <v>9.8599100495735514E-4</v>
      </c>
      <c r="BS781" s="28">
        <f t="shared" si="62"/>
        <v>7634772</v>
      </c>
      <c r="BT781" s="11">
        <f>BS781/S781</f>
        <v>0.85099715099715101</v>
      </c>
      <c r="BU781" s="14">
        <f>(BE781-AP781)*1/BT781-(BE781-AP781)</f>
        <v>153646.96451288916</v>
      </c>
      <c r="BV781" s="14">
        <f t="shared" si="63"/>
        <v>9.8496916924146971E-2</v>
      </c>
      <c r="BW781" s="27">
        <f>(AR781+AV781+AY781+BB781)/S781</f>
        <v>0.10372276393403154</v>
      </c>
      <c r="BX781" s="13">
        <f>(AF781+AH781+AJ781+AL781+AN781)/N781</f>
        <v>293.78004686976902</v>
      </c>
      <c r="BY781" s="26">
        <f>BX781/K781</f>
        <v>0.11493742052807865</v>
      </c>
      <c r="BZ781" s="11">
        <f>AP781/BE781</f>
        <v>6.9596037439273216E-3</v>
      </c>
      <c r="CA781" s="15">
        <f>-(BM781+BN781+BO781)/M781</f>
        <v>-8845.8774604352111</v>
      </c>
      <c r="CB781" s="15">
        <f>BG781-CA781</f>
        <v>-38038.122539564793</v>
      </c>
      <c r="CC781" s="18">
        <f t="shared" si="64"/>
        <v>1</v>
      </c>
      <c r="CD781" s="17">
        <f>(AF781/(AF781+AH781+AJ781))/(X781/(X781+Z781+AB781))</f>
        <v>1.7803350970017637</v>
      </c>
      <c r="CE781" s="19">
        <f>(AH781/(AF781+AH781+AJ781))/(Z781/(X781+Z781+AB781))</f>
        <v>1.1229013156052978</v>
      </c>
      <c r="CF781" s="18">
        <f>(AJ781/(AF781+AH781+AJ781))/(AB781/(X781+Z781+AB781))</f>
        <v>0.79309232721391232</v>
      </c>
      <c r="CG781">
        <f>AH781/Z781</f>
        <v>274.26432748538014</v>
      </c>
      <c r="CH781" s="11">
        <f>BB781/BE781</f>
        <v>0.21787859961456243</v>
      </c>
      <c r="CI781" s="14">
        <f>AY781/V781</f>
        <v>4177.7543658181667</v>
      </c>
      <c r="CJ781" s="14">
        <f>AV781/M781</f>
        <v>6243.1333333333332</v>
      </c>
      <c r="CK781" s="17">
        <f>N781/V781</f>
        <v>37.187108253068978</v>
      </c>
      <c r="CL781" s="17">
        <f>(AL781+AN781)/N781</f>
        <v>6.7683294275192498</v>
      </c>
      <c r="CM781" s="14">
        <f>AP781/AC781</f>
        <v>5</v>
      </c>
    </row>
    <row r="782" spans="1:91" x14ac:dyDescent="0.2">
      <c r="A782">
        <v>733</v>
      </c>
      <c r="B782" s="2">
        <v>45170</v>
      </c>
      <c r="C782" s="3" t="s">
        <v>41</v>
      </c>
      <c r="D782" t="s">
        <v>42</v>
      </c>
      <c r="E782" s="3" t="s">
        <v>37</v>
      </c>
      <c r="F782" t="s">
        <v>38</v>
      </c>
      <c r="G782" t="str">
        <f>CONCATENATE(C782,E782)</f>
        <v>SEALAX</v>
      </c>
      <c r="H782" t="s">
        <v>40</v>
      </c>
      <c r="I782">
        <f>U782/M782</f>
        <v>76.422222222222217</v>
      </c>
      <c r="J782" t="str">
        <f>_xlfn.CONCAT(C782,E782,H782)</f>
        <v>SEALAXE175</v>
      </c>
      <c r="K782" s="4">
        <v>954</v>
      </c>
      <c r="L782" s="4">
        <f>N782/M782</f>
        <v>53</v>
      </c>
      <c r="M782" s="4">
        <v>45</v>
      </c>
      <c r="N782" s="4">
        <v>2385</v>
      </c>
      <c r="O782" s="4">
        <f>P782/M782</f>
        <v>10.066666666666666</v>
      </c>
      <c r="P782" s="4">
        <v>453</v>
      </c>
      <c r="Q782" s="4">
        <v>678</v>
      </c>
      <c r="R782" s="4">
        <v>1255</v>
      </c>
      <c r="S782" s="4">
        <f>U782*K782</f>
        <v>3280806</v>
      </c>
      <c r="T782" s="7">
        <f>N782/U782</f>
        <v>0.69351555684792088</v>
      </c>
      <c r="U782" s="4">
        <v>3439</v>
      </c>
      <c r="V782" s="4">
        <v>121.59878277153557</v>
      </c>
      <c r="W782" s="7">
        <f>P782/X782</f>
        <v>1</v>
      </c>
      <c r="X782" s="4">
        <v>453</v>
      </c>
      <c r="Y782" s="7">
        <f>Q782/Z782</f>
        <v>0.83190184049079752</v>
      </c>
      <c r="Z782" s="4">
        <v>815</v>
      </c>
      <c r="AA782" s="7">
        <f>R782/AB782</f>
        <v>0.57780847145488035</v>
      </c>
      <c r="AB782" s="4">
        <v>2172</v>
      </c>
      <c r="AC782" s="4">
        <v>157</v>
      </c>
      <c r="AD782" s="4">
        <f>AP782/AC782</f>
        <v>6</v>
      </c>
      <c r="AE782" s="7">
        <f>AF782/(AF782+AH782+AJ782+AL782+AN782+AP782)</f>
        <v>0.26221322571387207</v>
      </c>
      <c r="AF782" s="4">
        <v>103242</v>
      </c>
      <c r="AG782" s="7">
        <f>AH782/(AF782+AH782+AJ782+AL782+AN782+AP782)</f>
        <v>0.26488508710217329</v>
      </c>
      <c r="AH782" s="4">
        <v>104294</v>
      </c>
      <c r="AI782" s="7">
        <f>AJ782/(AF782+AH782+AJ782+AL782+AN782+AP782)</f>
        <v>0.42908011266518176</v>
      </c>
      <c r="AJ782" s="4">
        <v>168943</v>
      </c>
      <c r="AK782" s="7">
        <f>AL782/(AF782+AH782+AJ782+AL782+AN782+AP782)</f>
        <v>2.2312074426070458E-2</v>
      </c>
      <c r="AL782" s="4">
        <v>8785</v>
      </c>
      <c r="AM782" s="7">
        <f>AN782/(AF782+AH782+AJ782+AL782+AN782+AP782)</f>
        <v>1.9117015845763499E-2</v>
      </c>
      <c r="AN782" s="4">
        <v>7527</v>
      </c>
      <c r="AO782" s="7">
        <f>AP782/(AF782+AH782+AJ782+AL782+AN782+AP782)</f>
        <v>2.3924842469389153E-3</v>
      </c>
      <c r="AP782" s="4">
        <v>942</v>
      </c>
      <c r="AQ782" s="6">
        <f>AO782+AM782+AK782+AI782+AG782+AE782</f>
        <v>1</v>
      </c>
      <c r="AR782" s="4">
        <v>303537</v>
      </c>
      <c r="AS782" s="4">
        <f>AR782/M782</f>
        <v>6745.2666666666664</v>
      </c>
      <c r="AT782" s="4">
        <f>AR782/V782</f>
        <v>2496.2174216027879</v>
      </c>
      <c r="AU782" s="7">
        <f>AR782/(AR782+AV782+AY782+BB782)</f>
        <v>0.37981958579059788</v>
      </c>
      <c r="AV782" s="4">
        <v>147874</v>
      </c>
      <c r="AW782" s="4">
        <f>AV782/M782</f>
        <v>3286.088888888889</v>
      </c>
      <c r="AX782" s="7">
        <f>AV782/(AR782+AV782+AY782+BB782)</f>
        <v>0.18503655708924735</v>
      </c>
      <c r="AY782" s="4">
        <v>168300</v>
      </c>
      <c r="AZ782" s="4">
        <f>AY782/M782</f>
        <v>3740</v>
      </c>
      <c r="BA782" s="7">
        <f>AY782/(AR782+AV782+AY782+BB782)</f>
        <v>0.21059586241070322</v>
      </c>
      <c r="BB782" s="4">
        <v>179450</v>
      </c>
      <c r="BC782" s="11">
        <f>BB782/(AR782+AV782+AY782+BB782)</f>
        <v>0.22454799470945153</v>
      </c>
      <c r="BD782" s="9">
        <f>BC782+BA782+AX782+AU782</f>
        <v>1</v>
      </c>
      <c r="BE782" s="14">
        <f>(AF782+AH782+AJ782+AL782+AN782+AP782)</f>
        <v>393733</v>
      </c>
      <c r="BF782" s="14">
        <f t="shared" si="60"/>
        <v>-799161</v>
      </c>
      <c r="BG782" s="13">
        <f>(AF782+AH782+AJ782+AL782+AN782+AP782)-(AR782+AV782+AY782+BB782)</f>
        <v>-405428</v>
      </c>
      <c r="BH782" s="13">
        <f t="shared" si="61"/>
        <v>1</v>
      </c>
      <c r="BI782" s="14">
        <f>AF782/W782</f>
        <v>103242</v>
      </c>
      <c r="BJ782" s="14">
        <f>AH782/Y782</f>
        <v>125368.15634218289</v>
      </c>
      <c r="BK782" s="14">
        <f>AJ782/AA782</f>
        <v>292385.81354581669</v>
      </c>
      <c r="BL782" s="14">
        <f>BI782+BJ782+BK782</f>
        <v>520995.96988799958</v>
      </c>
      <c r="BM782" s="14">
        <f>(AF782/W782)-AF782</f>
        <v>0</v>
      </c>
      <c r="BN782" s="14">
        <f>AH782/Y782-AH782</f>
        <v>21074.156342182891</v>
      </c>
      <c r="BO782" s="14">
        <f>AJ782/AA782-AJ782</f>
        <v>123442.81354581669</v>
      </c>
      <c r="BP782" s="14">
        <f>BG782/S782</f>
        <v>-0.12357573108559299</v>
      </c>
      <c r="BQ782" s="14">
        <f>(BG782-CA782)/S782</f>
        <v>-0.12259685936329873</v>
      </c>
      <c r="BR782" s="27">
        <f>BQ782-BP782</f>
        <v>9.7887172229425834E-4</v>
      </c>
      <c r="BS782" s="28">
        <f t="shared" si="62"/>
        <v>2275290</v>
      </c>
      <c r="BT782" s="11">
        <f>BS782/S782</f>
        <v>0.69351555684792088</v>
      </c>
      <c r="BU782" s="14">
        <f>(BE782-AP782)*1/BT782-(BE782-AP782)</f>
        <v>173585.62431865826</v>
      </c>
      <c r="BV782" s="14">
        <f t="shared" si="63"/>
        <v>0.12001105825824508</v>
      </c>
      <c r="BW782" s="27">
        <f>(AR782+AV782+AY782+BB782)/S782</f>
        <v>0.24358678934383807</v>
      </c>
      <c r="BX782" s="13">
        <f>(AF782+AH782+AJ782+AL782+AN782)/N782</f>
        <v>164.6922431865828</v>
      </c>
      <c r="BY782" s="26">
        <f>BX782/K782</f>
        <v>0.17263337860228806</v>
      </c>
      <c r="BZ782" s="11">
        <f>AP782/BE782</f>
        <v>2.3924842469389153E-3</v>
      </c>
      <c r="CA782" s="15">
        <f>-(BM782+BN782+BO782)/M782</f>
        <v>-3211.4882197333241</v>
      </c>
      <c r="CB782" s="15">
        <f>BG782-CA782</f>
        <v>-402216.51178026665</v>
      </c>
      <c r="CC782" s="18">
        <f t="shared" si="64"/>
        <v>1</v>
      </c>
      <c r="CD782" s="17">
        <f>(AF782/(AF782+AH782+AJ782))/(X782/(X782+Z782+AB782))</f>
        <v>2.0824562846869257</v>
      </c>
      <c r="CE782" s="19">
        <f>(AH782/(AF782+AH782+AJ782))/(Z782/(X782+Z782+AB782))</f>
        <v>1.1692823707795432</v>
      </c>
      <c r="CF782" s="18">
        <f>(AJ782/(AF782+AH782+AJ782))/(AB782/(X782+Z782+AB782))</f>
        <v>0.71071923151542138</v>
      </c>
      <c r="CG782">
        <f>AH782/Z782</f>
        <v>127.9680981595092</v>
      </c>
      <c r="CH782" s="11">
        <f>BB782/BE782</f>
        <v>0.45576570924966919</v>
      </c>
      <c r="CI782" s="14">
        <f>AY782/V782</f>
        <v>1384.0599072131213</v>
      </c>
      <c r="CJ782" s="14">
        <f>AV782/M782</f>
        <v>3286.088888888889</v>
      </c>
      <c r="CK782" s="17">
        <f>N782/V782</f>
        <v>19.613683177084337</v>
      </c>
      <c r="CL782" s="17">
        <f>(AL782+AN782)/N782</f>
        <v>6.8394129979035636</v>
      </c>
      <c r="CM782" s="14">
        <f>AP782/AC782</f>
        <v>6</v>
      </c>
    </row>
    <row r="783" spans="1:91" hidden="1" x14ac:dyDescent="0.2">
      <c r="A783">
        <v>262</v>
      </c>
      <c r="B783" s="2">
        <v>44835</v>
      </c>
      <c r="C783" s="3" t="s">
        <v>37</v>
      </c>
      <c r="D783" t="s">
        <v>38</v>
      </c>
      <c r="E783" s="3" t="s">
        <v>32</v>
      </c>
      <c r="F783" t="s">
        <v>33</v>
      </c>
      <c r="G783" t="str">
        <f>CONCATENATE(C783,E783)</f>
        <v>LAXHNL</v>
      </c>
      <c r="H783" t="s">
        <v>34</v>
      </c>
      <c r="I783">
        <f>U783/M783</f>
        <v>166.875</v>
      </c>
      <c r="J783" t="str">
        <f>_xlfn.CONCAT(C783,E783,H783)</f>
        <v>LAXHNL737-900</v>
      </c>
      <c r="K783" s="4">
        <v>2556</v>
      </c>
      <c r="L783" s="4">
        <f>N783/M783</f>
        <v>154.375</v>
      </c>
      <c r="M783" s="4">
        <v>8</v>
      </c>
      <c r="N783" s="4">
        <v>1235</v>
      </c>
      <c r="O783" s="4">
        <f>P783/M783</f>
        <v>21.625</v>
      </c>
      <c r="P783" s="4">
        <v>173</v>
      </c>
      <c r="Q783" s="4">
        <v>323</v>
      </c>
      <c r="R783" s="4">
        <v>740</v>
      </c>
      <c r="S783" s="4">
        <f>U783*K783</f>
        <v>3412260</v>
      </c>
      <c r="T783" s="7">
        <f>N783/U783</f>
        <v>0.92509363295880154</v>
      </c>
      <c r="U783" s="4">
        <v>1335</v>
      </c>
      <c r="V783" s="4">
        <v>42.987514688601642</v>
      </c>
      <c r="W783" s="7">
        <f>P783/X783</f>
        <v>1</v>
      </c>
      <c r="X783" s="4">
        <v>173</v>
      </c>
      <c r="Y783" s="7">
        <f>Q783/Z783</f>
        <v>1</v>
      </c>
      <c r="Z783" s="4">
        <v>323</v>
      </c>
      <c r="AA783" s="7">
        <f>R783/AB783</f>
        <v>0.88095238095238093</v>
      </c>
      <c r="AB783" s="4">
        <v>840</v>
      </c>
      <c r="AC783" s="4">
        <v>3478</v>
      </c>
      <c r="AD783" s="4">
        <f>AP783/AC783</f>
        <v>4.9994249568717652</v>
      </c>
      <c r="AE783" s="7">
        <f>AF783/(AF783+AH783+AJ783+AL783+AN783+AP783)</f>
        <v>0.19829079570389191</v>
      </c>
      <c r="AF783" s="4">
        <v>78982</v>
      </c>
      <c r="AG783" s="7">
        <f>AH783/(AF783+AH783+AJ783+AL783+AN783+AP783)</f>
        <v>0.24636342182298387</v>
      </c>
      <c r="AH783" s="4">
        <v>98130</v>
      </c>
      <c r="AI783" s="7">
        <f>AJ783/(AF783+AH783+AJ783+AL783+AN783+AP783)</f>
        <v>0.4949738146286598</v>
      </c>
      <c r="AJ783" s="4">
        <v>197155</v>
      </c>
      <c r="AK783" s="7">
        <f>AL783/(AF783+AH783+AJ783+AL783+AN783+AP783)</f>
        <v>1.1146984539835406E-2</v>
      </c>
      <c r="AL783" s="4">
        <v>4440</v>
      </c>
      <c r="AM783" s="7">
        <f>AN783/(AF783+AH783+AJ783+AL783+AN783+AP783)</f>
        <v>5.5709816878141364E-3</v>
      </c>
      <c r="AN783" s="4">
        <v>2219</v>
      </c>
      <c r="AO783" s="7">
        <f>AP783/(AF783+AH783+AJ783+AL783+AN783+AP783)</f>
        <v>4.3654001616814875E-2</v>
      </c>
      <c r="AP783" s="4">
        <v>17388</v>
      </c>
      <c r="AQ783" s="6">
        <f>AO783+AM783+AK783+AI783+AG783+AE783</f>
        <v>1</v>
      </c>
      <c r="AR783" s="4">
        <v>158303</v>
      </c>
      <c r="AS783" s="4">
        <f>AR783/M783</f>
        <v>19787.875</v>
      </c>
      <c r="AT783" s="4">
        <f>AR783/V783</f>
        <v>3682.5343625174692</v>
      </c>
      <c r="AU783" s="7">
        <f>AR783/(AR783+AV783+AY783+BB783)</f>
        <v>0.35846300858664543</v>
      </c>
      <c r="AV783" s="4">
        <v>39297</v>
      </c>
      <c r="AW783" s="4">
        <f>AV783/M783</f>
        <v>4912.125</v>
      </c>
      <c r="AX783" s="7">
        <f>AV783/(AR783+AV783+AY783+BB783)</f>
        <v>8.8984547661316624E-2</v>
      </c>
      <c r="AY783" s="4">
        <v>140763</v>
      </c>
      <c r="AZ783" s="4">
        <f>AY783/M783</f>
        <v>17595.375</v>
      </c>
      <c r="BA783" s="7">
        <f>AY783/(AR783+AV783+AY783+BB783)</f>
        <v>0.31874524473750954</v>
      </c>
      <c r="BB783" s="4">
        <v>103253</v>
      </c>
      <c r="BC783" s="11">
        <f>BB783/(AR783+AV783+AY783+BB783)</f>
        <v>0.23380719901452846</v>
      </c>
      <c r="BD783" s="9">
        <f>BC783+BA783+AX783+AU783</f>
        <v>1</v>
      </c>
      <c r="BE783" s="14">
        <f>(AF783+AH783+AJ783+AL783+AN783+AP783)</f>
        <v>398314</v>
      </c>
      <c r="BF783" s="14">
        <f t="shared" si="60"/>
        <v>-441616</v>
      </c>
      <c r="BG783" s="13">
        <f>(AF783+AH783+AJ783+AL783+AN783+AP783)-(AR783+AV783+AY783+BB783)</f>
        <v>-43302</v>
      </c>
      <c r="BH783" s="13">
        <f t="shared" si="61"/>
        <v>1</v>
      </c>
      <c r="BI783" s="14">
        <f>AF783/W783</f>
        <v>78982</v>
      </c>
      <c r="BJ783" s="14">
        <f>AH783/Y783</f>
        <v>98130</v>
      </c>
      <c r="BK783" s="14">
        <f>AJ783/AA783</f>
        <v>223797.56756756757</v>
      </c>
      <c r="BL783" s="14">
        <f>BI783+BJ783+BK783</f>
        <v>400909.56756756757</v>
      </c>
      <c r="BM783" s="14">
        <f>(AF783/W783)-AF783</f>
        <v>0</v>
      </c>
      <c r="BN783" s="14">
        <f>AH783/Y783-AH783</f>
        <v>0</v>
      </c>
      <c r="BO783" s="14">
        <f>AJ783/AA783-AJ783</f>
        <v>26642.567567567574</v>
      </c>
      <c r="BP783" s="14">
        <f>BG783/S783</f>
        <v>-1.2690123261416188E-2</v>
      </c>
      <c r="BQ783" s="14">
        <f>(BG783-CA783)/S783</f>
        <v>-1.1714136394663377E-2</v>
      </c>
      <c r="BR783" s="27">
        <f>BQ783-BP783</f>
        <v>9.7598686675281175E-4</v>
      </c>
      <c r="BS783" s="28">
        <f t="shared" si="62"/>
        <v>3156660</v>
      </c>
      <c r="BT783" s="11">
        <f>BS783/S783</f>
        <v>0.92509363295880154</v>
      </c>
      <c r="BU783" s="14">
        <f>(BE783-AP783)*1/BT783-(BE783-AP783)</f>
        <v>30844.210526315786</v>
      </c>
      <c r="BV783" s="14">
        <f t="shared" si="63"/>
        <v>0.11673026088281667</v>
      </c>
      <c r="BW783" s="27">
        <f>(AR783+AV783+AY783+BB783)/S783</f>
        <v>0.12942038414423285</v>
      </c>
      <c r="BX783" s="13">
        <f>(AF783+AH783+AJ783+AL783+AN783)/N783</f>
        <v>308.44210526315788</v>
      </c>
      <c r="BY783" s="26">
        <f>BX783/K783</f>
        <v>0.12067375010295692</v>
      </c>
      <c r="BZ783" s="11">
        <f>AP783/BE783</f>
        <v>4.3654001616814875E-2</v>
      </c>
      <c r="CA783" s="15">
        <f>-(BM783+BN783+BO783)/M783</f>
        <v>-3330.3209459459467</v>
      </c>
      <c r="CB783" s="15">
        <f>BG783-CA783</f>
        <v>-39971.679054054053</v>
      </c>
      <c r="CC783" s="18">
        <f t="shared" si="64"/>
        <v>1</v>
      </c>
      <c r="CD783" s="17">
        <f>(AF783/(AF783+AH783+AJ783))/(X783/(X783+Z783+AB783))</f>
        <v>1.6296972991878644</v>
      </c>
      <c r="CE783" s="19">
        <f>(AH783/(AF783+AH783+AJ783))/(Z783/(X783+Z783+AB783))</f>
        <v>1.0844866209940138</v>
      </c>
      <c r="CF783" s="18">
        <f>(AJ783/(AF783+AH783+AJ783))/(AB783/(X783+Z783+AB783))</f>
        <v>0.8378252245945631</v>
      </c>
      <c r="CG783">
        <f>AH783/Z783</f>
        <v>303.80804953560374</v>
      </c>
      <c r="CH783" s="11">
        <f>BB783/BE783</f>
        <v>0.25922513393955521</v>
      </c>
      <c r="CI783" s="14">
        <f>AY783/V783</f>
        <v>3274.5089131036466</v>
      </c>
      <c r="CJ783" s="14">
        <f>AV783/M783</f>
        <v>4912.125</v>
      </c>
      <c r="CK783" s="17">
        <f>N783/V783</f>
        <v>28.729271951315354</v>
      </c>
      <c r="CL783" s="17">
        <f>(AL783+AN783)/N783</f>
        <v>5.3919028340080972</v>
      </c>
      <c r="CM783" s="14">
        <f>AP783/AC783</f>
        <v>4.9994249568717652</v>
      </c>
    </row>
    <row r="784" spans="1:91" hidden="1" x14ac:dyDescent="0.2">
      <c r="A784">
        <v>955</v>
      </c>
      <c r="B784" s="2">
        <v>45200</v>
      </c>
      <c r="C784" s="3" t="s">
        <v>41</v>
      </c>
      <c r="D784" t="s">
        <v>42</v>
      </c>
      <c r="E784" s="3" t="s">
        <v>43</v>
      </c>
      <c r="F784" t="s">
        <v>38</v>
      </c>
      <c r="G784" t="str">
        <f>CONCATENATE(C784,E784)</f>
        <v>SEASFO</v>
      </c>
      <c r="H784" t="s">
        <v>35</v>
      </c>
      <c r="I784">
        <f>U784/M784</f>
        <v>176.72727272727272</v>
      </c>
      <c r="J784" t="str">
        <f>_xlfn.CONCAT(C784,E784,H784)</f>
        <v>SEASFO737-Max 9</v>
      </c>
      <c r="K784" s="4">
        <v>679</v>
      </c>
      <c r="L784" s="4">
        <f>N784/M784</f>
        <v>153.81818181818181</v>
      </c>
      <c r="M784" s="4">
        <v>33</v>
      </c>
      <c r="N784" s="4">
        <v>5076</v>
      </c>
      <c r="O784" s="4">
        <f>P784/M784</f>
        <v>19.212121212121211</v>
      </c>
      <c r="P784" s="4">
        <v>634</v>
      </c>
      <c r="Q784" s="4">
        <v>1354</v>
      </c>
      <c r="R784" s="4">
        <v>3089</v>
      </c>
      <c r="S784" s="4">
        <f>U784*K784</f>
        <v>3959928</v>
      </c>
      <c r="T784" s="7">
        <f>N784/U784</f>
        <v>0.87037037037037035</v>
      </c>
      <c r="U784" s="4">
        <v>5832</v>
      </c>
      <c r="V784" s="4">
        <v>69.670527974783298</v>
      </c>
      <c r="W784" s="7">
        <f>P784/X784</f>
        <v>0.84196547144754319</v>
      </c>
      <c r="X784" s="4">
        <v>753</v>
      </c>
      <c r="Y784" s="7">
        <f>Q784/Z784</f>
        <v>0.96164772727272729</v>
      </c>
      <c r="Z784" s="4">
        <v>1408</v>
      </c>
      <c r="AA784" s="7">
        <f>R784/AB784</f>
        <v>0.84146009261781529</v>
      </c>
      <c r="AB784" s="4">
        <v>3671</v>
      </c>
      <c r="AC784" s="4">
        <v>22188</v>
      </c>
      <c r="AD784" s="4">
        <f>AP784/AC784</f>
        <v>5.9998647917793404</v>
      </c>
      <c r="AE784" s="7">
        <f>AF784/(AF784+AH784+AJ784+AL784+AN784+AP784)</f>
        <v>0.16416731835920528</v>
      </c>
      <c r="AF784" s="4">
        <v>171928</v>
      </c>
      <c r="AG784" s="7">
        <f>AH784/(AF784+AH784+AJ784+AL784+AN784+AP784)</f>
        <v>0.24390488439976968</v>
      </c>
      <c r="AH784" s="4">
        <v>255435</v>
      </c>
      <c r="AI784" s="7">
        <f>AJ784/(AF784+AH784+AJ784+AL784+AN784+AP784)</f>
        <v>0.4294286208085189</v>
      </c>
      <c r="AJ784" s="4">
        <v>449729</v>
      </c>
      <c r="AK784" s="7">
        <f>AL784/(AF784+AH784+AJ784+AL784+AN784+AP784)</f>
        <v>2.063740782011949E-2</v>
      </c>
      <c r="AL784" s="4">
        <v>21613</v>
      </c>
      <c r="AM784" s="7">
        <f>AN784/(AF784+AH784+AJ784+AL784+AN784+AP784)</f>
        <v>1.4745916298806519E-2</v>
      </c>
      <c r="AN784" s="4">
        <v>15443</v>
      </c>
      <c r="AO784" s="7">
        <f>AP784/(AF784+AH784+AJ784+AL784+AN784+AP784)</f>
        <v>0.12711585231358014</v>
      </c>
      <c r="AP784" s="4">
        <v>133125</v>
      </c>
      <c r="AQ784" s="6">
        <f>AO784+AM784+AK784+AI784+AG784+AE784</f>
        <v>1</v>
      </c>
      <c r="AR784" s="4">
        <v>306363</v>
      </c>
      <c r="AS784" s="4">
        <f>AR784/M784</f>
        <v>9283.7272727272721</v>
      </c>
      <c r="AT784" s="4">
        <f>AR784/V784</f>
        <v>4397.3113008542969</v>
      </c>
      <c r="AU784" s="7">
        <f>AR784/(AR784+AV784+AY784+BB784)</f>
        <v>0.33953036304435041</v>
      </c>
      <c r="AV784" s="4">
        <v>215415</v>
      </c>
      <c r="AW784" s="4">
        <f>AV784/M784</f>
        <v>6527.727272727273</v>
      </c>
      <c r="AX784" s="7">
        <f>AV784/(AR784+AV784+AY784+BB784)</f>
        <v>0.23873618274791258</v>
      </c>
      <c r="AY784" s="4">
        <v>164888</v>
      </c>
      <c r="AZ784" s="4">
        <f>AY784/M784</f>
        <v>4996.606060606061</v>
      </c>
      <c r="BA784" s="7">
        <f>AY784/(AR784+AV784+AY784+BB784)</f>
        <v>0.18273904649600914</v>
      </c>
      <c r="BB784" s="4">
        <v>215648</v>
      </c>
      <c r="BC784" s="11">
        <f>BB784/(AR784+AV784+AY784+BB784)</f>
        <v>0.23899440771172784</v>
      </c>
      <c r="BD784" s="9">
        <f>BC784+BA784+AX784+AU784</f>
        <v>1</v>
      </c>
      <c r="BE784" s="14">
        <f>(AF784+AH784+AJ784+AL784+AN784+AP784)</f>
        <v>1047273</v>
      </c>
      <c r="BF784" s="14">
        <f t="shared" si="60"/>
        <v>-902314</v>
      </c>
      <c r="BG784" s="13">
        <f>(AF784+AH784+AJ784+AL784+AN784+AP784)-(AR784+AV784+AY784+BB784)</f>
        <v>144959</v>
      </c>
      <c r="BH784" s="13">
        <f t="shared" si="61"/>
        <v>0</v>
      </c>
      <c r="BI784" s="14">
        <f>AF784/W784</f>
        <v>204198.39747634067</v>
      </c>
      <c r="BJ784" s="14">
        <f>AH784/Y784</f>
        <v>265622.21565731167</v>
      </c>
      <c r="BK784" s="14">
        <f>AJ784/AA784</f>
        <v>534462.66073162842</v>
      </c>
      <c r="BL784" s="14">
        <f>BI784+BJ784+BK784</f>
        <v>1004283.2738652808</v>
      </c>
      <c r="BM784" s="14">
        <f>(AF784/W784)-AF784</f>
        <v>32270.397476340673</v>
      </c>
      <c r="BN784" s="14">
        <f>AH784/Y784-AH784</f>
        <v>10187.215657311666</v>
      </c>
      <c r="BO784" s="14">
        <f>AJ784/AA784-AJ784</f>
        <v>84733.660731628421</v>
      </c>
      <c r="BP784" s="14">
        <f>BG784/S784</f>
        <v>3.6606473653056318E-2</v>
      </c>
      <c r="BQ784" s="14">
        <f>(BG784-CA784)/S784</f>
        <v>3.7579794639251173E-2</v>
      </c>
      <c r="BR784" s="27">
        <f>BQ784-BP784</f>
        <v>9.7332098619485469E-4</v>
      </c>
      <c r="BS784" s="28">
        <f t="shared" si="62"/>
        <v>3446604</v>
      </c>
      <c r="BT784" s="11">
        <f>BS784/S784</f>
        <v>0.87037037037037035</v>
      </c>
      <c r="BU784" s="14">
        <f>(BE784-AP784)*1/BT784-(BE784-AP784)</f>
        <v>136149.70212765969</v>
      </c>
      <c r="BV784" s="14">
        <f t="shared" si="63"/>
        <v>0.26446768729128406</v>
      </c>
      <c r="BW784" s="27">
        <f>(AR784+AV784+AY784+BB784)/S784</f>
        <v>0.22786121363822776</v>
      </c>
      <c r="BX784" s="13">
        <f>(AF784+AH784+AJ784+AL784+AN784)/N784</f>
        <v>180.0921985815603</v>
      </c>
      <c r="BY784" s="26">
        <f>BX784/K784</f>
        <v>0.26523151484765878</v>
      </c>
      <c r="BZ784" s="11">
        <f>AP784/BE784</f>
        <v>0.12711585231358014</v>
      </c>
      <c r="CA784" s="15">
        <f>-(BM784+BN784+BO784)/M784</f>
        <v>-3854.281026220629</v>
      </c>
      <c r="CB784" s="15">
        <f>BG784-CA784</f>
        <v>148813.28102622062</v>
      </c>
      <c r="CC784" s="18">
        <f t="shared" si="64"/>
        <v>0</v>
      </c>
      <c r="CD784" s="17">
        <f>(AF784/(AF784+AH784+AJ784))/(X784/(X784+Z784+AB784))</f>
        <v>1.5181825679182546</v>
      </c>
      <c r="CE784" s="19">
        <f>(AH784/(AF784+AH784+AJ784))/(Z784/(X784+Z784+AB784))</f>
        <v>1.2062855215665156</v>
      </c>
      <c r="CF784" s="18">
        <f>(AJ784/(AF784+AH784+AJ784))/(AB784/(X784+Z784+AB784))</f>
        <v>0.81458962462323647</v>
      </c>
      <c r="CG784">
        <f>AH784/Z784</f>
        <v>181.41690340909091</v>
      </c>
      <c r="CH784" s="11">
        <f>BB784/BE784</f>
        <v>0.20591383526549428</v>
      </c>
      <c r="CI784" s="14">
        <f>AY784/V784</f>
        <v>2366.6822226419745</v>
      </c>
      <c r="CJ784" s="14">
        <f>AV784/M784</f>
        <v>6527.727272727273</v>
      </c>
      <c r="CK784" s="17">
        <f>N784/V784</f>
        <v>72.857205873869916</v>
      </c>
      <c r="CL784" s="17">
        <f>(AL784+AN784)/N784</f>
        <v>7.3002364066193852</v>
      </c>
      <c r="CM784" s="14">
        <f>AP784/AC784</f>
        <v>5.9998647917793404</v>
      </c>
    </row>
    <row r="785" spans="1:91" hidden="1" x14ac:dyDescent="0.2">
      <c r="A785">
        <v>103</v>
      </c>
      <c r="B785" s="2">
        <v>44805</v>
      </c>
      <c r="C785" s="3" t="s">
        <v>52</v>
      </c>
      <c r="D785" t="s">
        <v>33</v>
      </c>
      <c r="E785" s="3" t="s">
        <v>43</v>
      </c>
      <c r="F785" t="s">
        <v>38</v>
      </c>
      <c r="G785" t="str">
        <f>CONCATENATE(C785,E785)</f>
        <v>OGGSFO</v>
      </c>
      <c r="H785" t="s">
        <v>48</v>
      </c>
      <c r="I785">
        <f>U785/M785</f>
        <v>182.73333333333332</v>
      </c>
      <c r="J785" t="str">
        <f>_xlfn.CONCAT(C785,E785,H785)</f>
        <v>OGGSFOA321</v>
      </c>
      <c r="K785" s="4">
        <v>2338</v>
      </c>
      <c r="L785" s="4">
        <f>N785/M785</f>
        <v>154.86666666666667</v>
      </c>
      <c r="M785" s="4">
        <v>15</v>
      </c>
      <c r="N785" s="4">
        <v>2323</v>
      </c>
      <c r="O785" s="4">
        <f>P785/M785</f>
        <v>24.2</v>
      </c>
      <c r="P785" s="4">
        <v>363</v>
      </c>
      <c r="Q785" s="4">
        <v>671</v>
      </c>
      <c r="R785" s="4">
        <v>1289</v>
      </c>
      <c r="S785" s="4">
        <f>U785*K785</f>
        <v>6408458</v>
      </c>
      <c r="T785" s="7">
        <f>N785/U785</f>
        <v>0.84750091207588474</v>
      </c>
      <c r="U785" s="4">
        <v>2741</v>
      </c>
      <c r="V785" s="4">
        <v>70.153038548752846</v>
      </c>
      <c r="W785" s="7">
        <f>P785/X785</f>
        <v>1</v>
      </c>
      <c r="X785" s="4">
        <v>363</v>
      </c>
      <c r="Y785" s="7">
        <f>Q785/Z785</f>
        <v>0.9838709677419355</v>
      </c>
      <c r="Z785" s="4">
        <v>682</v>
      </c>
      <c r="AA785" s="7">
        <f>R785/AB785</f>
        <v>0.75957572186210964</v>
      </c>
      <c r="AB785" s="4">
        <v>1697</v>
      </c>
      <c r="AC785" s="4">
        <v>6</v>
      </c>
      <c r="AD785" s="4">
        <f>AP785/AC785</f>
        <v>5</v>
      </c>
      <c r="AE785" s="7">
        <f>AF785/(AF785+AH785+AJ785+AL785+AN785+AP785)</f>
        <v>0.24024051729021503</v>
      </c>
      <c r="AF785" s="4">
        <v>148429</v>
      </c>
      <c r="AG785" s="7">
        <f>AH785/(AF785+AH785+AJ785+AL785+AN785+AP785)</f>
        <v>0.28206236292861364</v>
      </c>
      <c r="AH785" s="4">
        <v>174268</v>
      </c>
      <c r="AI785" s="7">
        <f>AJ785/(AF785+AH785+AJ785+AL785+AN785+AP785)</f>
        <v>0.45886199389804722</v>
      </c>
      <c r="AJ785" s="4">
        <v>283501</v>
      </c>
      <c r="AK785" s="7">
        <f>AL785/(AF785+AH785+AJ785+AL785+AN785+AP785)</f>
        <v>1.2527616596664157E-2</v>
      </c>
      <c r="AL785" s="4">
        <v>7740</v>
      </c>
      <c r="AM785" s="7">
        <f>AN785/(AF785+AH785+AJ785+AL785+AN785+AP785)</f>
        <v>6.2589526329845345E-3</v>
      </c>
      <c r="AN785" s="4">
        <v>3867</v>
      </c>
      <c r="AO785" s="7">
        <f>AP785/(AF785+AH785+AJ785+AL785+AN785+AP785)</f>
        <v>4.8556653475442473E-5</v>
      </c>
      <c r="AP785" s="4">
        <v>30</v>
      </c>
      <c r="AQ785" s="6">
        <f>AO785+AM785+AK785+AI785+AG785+AE785</f>
        <v>1</v>
      </c>
      <c r="AR785" s="4">
        <v>270143</v>
      </c>
      <c r="AS785" s="4">
        <f>AR785/M785</f>
        <v>18009.533333333333</v>
      </c>
      <c r="AT785" s="4">
        <f>AR785/V785</f>
        <v>3850.7669174196089</v>
      </c>
      <c r="AU785" s="7">
        <f>AR785/(AR785+AV785+AY785+BB785)</f>
        <v>0.34148330082532008</v>
      </c>
      <c r="AV785" s="4">
        <v>90050</v>
      </c>
      <c r="AW785" s="4">
        <f>AV785/M785</f>
        <v>6003.333333333333</v>
      </c>
      <c r="AX785" s="7">
        <f>AV785/(AR785+AV785+AY785+BB785)</f>
        <v>0.11383071646986993</v>
      </c>
      <c r="AY785" s="4">
        <v>261617</v>
      </c>
      <c r="AZ785" s="4">
        <f>AY785/M785</f>
        <v>17441.133333333335</v>
      </c>
      <c r="BA785" s="7">
        <f>AY785/(AR785+AV785+AY785+BB785)</f>
        <v>0.33070572516044378</v>
      </c>
      <c r="BB785" s="4">
        <v>169277</v>
      </c>
      <c r="BC785" s="11">
        <f>BB785/(AR785+AV785+AY785+BB785)</f>
        <v>0.21398025754436617</v>
      </c>
      <c r="BD785" s="9">
        <f>BC785+BA785+AX785+AU785</f>
        <v>1</v>
      </c>
      <c r="BE785" s="14">
        <f>(AF785+AH785+AJ785+AL785+AN785+AP785)</f>
        <v>617835</v>
      </c>
      <c r="BF785" s="14">
        <f t="shared" si="60"/>
        <v>-791087</v>
      </c>
      <c r="BG785" s="13">
        <f>(AF785+AH785+AJ785+AL785+AN785+AP785)-(AR785+AV785+AY785+BB785)</f>
        <v>-173252</v>
      </c>
      <c r="BH785" s="13">
        <f t="shared" si="61"/>
        <v>1</v>
      </c>
      <c r="BI785" s="14">
        <f>AF785/W785</f>
        <v>148429</v>
      </c>
      <c r="BJ785" s="14">
        <f>AH785/Y785</f>
        <v>177124.8524590164</v>
      </c>
      <c r="BK785" s="14">
        <f>AJ785/AA785</f>
        <v>373235.99456943368</v>
      </c>
      <c r="BL785" s="14">
        <f>BI785+BJ785+BK785</f>
        <v>698789.84702845011</v>
      </c>
      <c r="BM785" s="14">
        <f>(AF785/W785)-AF785</f>
        <v>0</v>
      </c>
      <c r="BN785" s="14">
        <f>AH785/Y785-AH785</f>
        <v>2856.8524590164016</v>
      </c>
      <c r="BO785" s="14">
        <f>AJ785/AA785-AJ785</f>
        <v>89734.994569433678</v>
      </c>
      <c r="BP785" s="14">
        <f>BG785/S785</f>
        <v>-2.7034896694337389E-2</v>
      </c>
      <c r="BQ785" s="14">
        <f>(BG785-CA785)/S785</f>
        <v>-2.6071671250416768E-2</v>
      </c>
      <c r="BR785" s="27">
        <f>BQ785-BP785</f>
        <v>9.6322544392062059E-4</v>
      </c>
      <c r="BS785" s="28">
        <f t="shared" si="62"/>
        <v>5431174</v>
      </c>
      <c r="BT785" s="11">
        <f>BS785/S785</f>
        <v>0.84750091207588474</v>
      </c>
      <c r="BU785" s="14">
        <f>(BE785-AP785)*1/BT785-(BE785-AP785)</f>
        <v>111167.66681015922</v>
      </c>
      <c r="BV785" s="14">
        <f t="shared" si="63"/>
        <v>9.6409307824128682E-2</v>
      </c>
      <c r="BW785" s="27">
        <f>(AR785+AV785+AY785+BB785)/S785</f>
        <v>0.12344420451846606</v>
      </c>
      <c r="BX785" s="13">
        <f>(AF785+AH785+AJ785+AL785+AN785)/N785</f>
        <v>265.95135600516574</v>
      </c>
      <c r="BY785" s="26">
        <f>BX785/K785</f>
        <v>0.11375164927509228</v>
      </c>
      <c r="BZ785" s="11">
        <f>AP785/BE785</f>
        <v>4.8556653475442473E-5</v>
      </c>
      <c r="CA785" s="15">
        <f>-(BM785+BN785+BO785)/M785</f>
        <v>-6172.7898018966716</v>
      </c>
      <c r="CB785" s="15">
        <f>BG785-CA785</f>
        <v>-167079.21019810333</v>
      </c>
      <c r="CC785" s="18">
        <f t="shared" si="64"/>
        <v>1</v>
      </c>
      <c r="CD785" s="17">
        <f>(AF785/(AF785+AH785+AJ785))/(X785/(X785+Z785+AB785))</f>
        <v>1.8495457897876371</v>
      </c>
      <c r="CE785" s="19">
        <f>(AH785/(AF785+AH785+AJ785))/(Z785/(X785+Z785+AB785))</f>
        <v>1.155809403814607</v>
      </c>
      <c r="CF785" s="18">
        <f>(AJ785/(AF785+AH785+AJ785))/(AB785/(X785+Z785+AB785))</f>
        <v>0.75565873005629092</v>
      </c>
      <c r="CG785">
        <f>AH785/Z785</f>
        <v>255.52492668621701</v>
      </c>
      <c r="CH785" s="11">
        <f>BB785/BE785</f>
        <v>0.27398415434541584</v>
      </c>
      <c r="CI785" s="14">
        <f>AY785/V785</f>
        <v>3729.2326235903424</v>
      </c>
      <c r="CJ785" s="14">
        <f>AV785/M785</f>
        <v>6003.333333333333</v>
      </c>
      <c r="CK785" s="17">
        <f>N785/V785</f>
        <v>33.113319794204372</v>
      </c>
      <c r="CL785" s="17">
        <f>(AL785+AN785)/N785</f>
        <v>4.9965561773568661</v>
      </c>
      <c r="CM785" s="14">
        <f>AP785/AC785</f>
        <v>5</v>
      </c>
    </row>
    <row r="786" spans="1:91" hidden="1" x14ac:dyDescent="0.2">
      <c r="A786">
        <v>1092</v>
      </c>
      <c r="B786" s="2">
        <v>45231</v>
      </c>
      <c r="C786" s="3" t="s">
        <v>37</v>
      </c>
      <c r="D786" t="s">
        <v>38</v>
      </c>
      <c r="E786" s="3" t="s">
        <v>32</v>
      </c>
      <c r="F786" t="s">
        <v>33</v>
      </c>
      <c r="G786" t="str">
        <f>CONCATENATE(C786,E786)</f>
        <v>LAXHNL</v>
      </c>
      <c r="H786" t="s">
        <v>34</v>
      </c>
      <c r="I786">
        <f>U786/M786</f>
        <v>176.61904761904762</v>
      </c>
      <c r="J786" t="str">
        <f>_xlfn.CONCAT(C786,E786,H786)</f>
        <v>LAXHNL737-900</v>
      </c>
      <c r="K786" s="4">
        <v>2556</v>
      </c>
      <c r="L786" s="4">
        <f>N786/M786</f>
        <v>148.1904761904762</v>
      </c>
      <c r="M786" s="4">
        <v>21</v>
      </c>
      <c r="N786" s="4">
        <v>3112</v>
      </c>
      <c r="O786" s="4">
        <f>P786/M786</f>
        <v>21.428571428571427</v>
      </c>
      <c r="P786" s="4">
        <v>450</v>
      </c>
      <c r="Q786" s="4">
        <v>735</v>
      </c>
      <c r="R786" s="4">
        <v>1927</v>
      </c>
      <c r="S786" s="4">
        <f>U786*K786</f>
        <v>9480204</v>
      </c>
      <c r="T786" s="7">
        <f>N786/U786</f>
        <v>0.83904017255324881</v>
      </c>
      <c r="U786" s="4">
        <v>3709</v>
      </c>
      <c r="V786" s="4">
        <v>118.93212397179786</v>
      </c>
      <c r="W786" s="7">
        <f>P786/X786</f>
        <v>0.94339622641509435</v>
      </c>
      <c r="X786" s="4">
        <v>477</v>
      </c>
      <c r="Y786" s="7">
        <f>Q786/Z786</f>
        <v>0.82399103139013452</v>
      </c>
      <c r="Z786" s="4">
        <v>892</v>
      </c>
      <c r="AA786" s="7">
        <f>R786/AB786</f>
        <v>0.82385634886703718</v>
      </c>
      <c r="AB786" s="4">
        <v>2339</v>
      </c>
      <c r="AC786" s="4">
        <v>9202</v>
      </c>
      <c r="AD786" s="4">
        <f>AP786/AC786</f>
        <v>5.9995653118887198</v>
      </c>
      <c r="AE786" s="7">
        <f>AF786/(AF786+AH786+AJ786+AL786+AN786+AP786)</f>
        <v>0.21780228334422161</v>
      </c>
      <c r="AF786" s="4">
        <v>252376</v>
      </c>
      <c r="AG786" s="7">
        <f>AH786/(AF786+AH786+AJ786+AL786+AN786+AP786)</f>
        <v>0.22909559443498492</v>
      </c>
      <c r="AH786" s="4">
        <v>265462</v>
      </c>
      <c r="AI786" s="7">
        <f>AJ786/(AF786+AH786+AJ786+AL786+AN786+AP786)</f>
        <v>0.480508552832001</v>
      </c>
      <c r="AJ786" s="4">
        <v>556784</v>
      </c>
      <c r="AK786" s="7">
        <f>AL786/(AF786+AH786+AJ786+AL786+AN786+AP786)</f>
        <v>1.164455498606675E-2</v>
      </c>
      <c r="AL786" s="4">
        <v>13493</v>
      </c>
      <c r="AM786" s="7">
        <f>AN786/(AF786+AH786+AJ786+AL786+AN786+AP786)</f>
        <v>1.3304117665841919E-2</v>
      </c>
      <c r="AN786" s="4">
        <v>15416</v>
      </c>
      <c r="AO786" s="7">
        <f>AP786/(AF786+AH786+AJ786+AL786+AN786+AP786)</f>
        <v>4.7644896736883803E-2</v>
      </c>
      <c r="AP786" s="4">
        <v>55208</v>
      </c>
      <c r="AQ786" s="6">
        <f>AO786+AM786+AK786+AI786+AG786+AE786</f>
        <v>1</v>
      </c>
      <c r="AR786" s="4">
        <v>494526</v>
      </c>
      <c r="AS786" s="4">
        <f>AR786/M786</f>
        <v>23548.857142857141</v>
      </c>
      <c r="AT786" s="4">
        <f>AR786/V786</f>
        <v>4158.0523704198367</v>
      </c>
      <c r="AU786" s="7">
        <f>AR786/(AR786+AV786+AY786+BB786)</f>
        <v>0.39475329016952343</v>
      </c>
      <c r="AV786" s="4">
        <v>121731</v>
      </c>
      <c r="AW786" s="4">
        <f>AV786/M786</f>
        <v>5796.7142857142853</v>
      </c>
      <c r="AX786" s="7">
        <f>AV786/(AR786+AV786+AY786+BB786)</f>
        <v>9.7171256446832444E-2</v>
      </c>
      <c r="AY786" s="4">
        <v>267337</v>
      </c>
      <c r="AZ786" s="4">
        <f>AY786/M786</f>
        <v>12730.333333333334</v>
      </c>
      <c r="BA786" s="7">
        <f>AY786/(AR786+AV786+AY786+BB786)</f>
        <v>0.21340063077381147</v>
      </c>
      <c r="BB786" s="4">
        <v>369153</v>
      </c>
      <c r="BC786" s="11">
        <f>BB786/(AR786+AV786+AY786+BB786)</f>
        <v>0.29467482260983263</v>
      </c>
      <c r="BD786" s="9">
        <f>BC786+BA786+AX786+AU786</f>
        <v>1</v>
      </c>
      <c r="BE786" s="14">
        <f>(AF786+AH786+AJ786+AL786+AN786+AP786)</f>
        <v>1158739</v>
      </c>
      <c r="BF786" s="14">
        <f t="shared" si="60"/>
        <v>-1252747</v>
      </c>
      <c r="BG786" s="13">
        <f>(AF786+AH786+AJ786+AL786+AN786+AP786)-(AR786+AV786+AY786+BB786)</f>
        <v>-94008</v>
      </c>
      <c r="BH786" s="13">
        <f t="shared" si="61"/>
        <v>1</v>
      </c>
      <c r="BI786" s="14">
        <f>AF786/W786</f>
        <v>267518.56</v>
      </c>
      <c r="BJ786" s="14">
        <f>AH786/Y786</f>
        <v>322166.12789115647</v>
      </c>
      <c r="BK786" s="14">
        <f>AJ786/AA786</f>
        <v>675826.55734302022</v>
      </c>
      <c r="BL786" s="14">
        <f>BI786+BJ786+BK786</f>
        <v>1265511.2452341765</v>
      </c>
      <c r="BM786" s="14">
        <f>(AF786/W786)-AF786</f>
        <v>15142.559999999998</v>
      </c>
      <c r="BN786" s="14">
        <f>AH786/Y786-AH786</f>
        <v>56704.127891156473</v>
      </c>
      <c r="BO786" s="14">
        <f>AJ786/AA786-AJ786</f>
        <v>119042.55734302022</v>
      </c>
      <c r="BP786" s="14">
        <f>BG786/S786</f>
        <v>-9.9162423087098134E-3</v>
      </c>
      <c r="BQ786" s="14">
        <f>(BG786-CA786)/S786</f>
        <v>-8.9574059736720526E-3</v>
      </c>
      <c r="BR786" s="27">
        <f>BQ786-BP786</f>
        <v>9.5883633503776079E-4</v>
      </c>
      <c r="BS786" s="28">
        <f t="shared" si="62"/>
        <v>7954272</v>
      </c>
      <c r="BT786" s="11">
        <f>BS786/S786</f>
        <v>0.83904017255324881</v>
      </c>
      <c r="BU786" s="14">
        <f>(BE786-AP786)*1/BT786-(BE786-AP786)</f>
        <v>211699.23104113108</v>
      </c>
      <c r="BV786" s="14">
        <f t="shared" si="63"/>
        <v>0.12222722211462959</v>
      </c>
      <c r="BW786" s="27">
        <f>(AR786+AV786+AY786+BB786)/S786</f>
        <v>0.13214346442333941</v>
      </c>
      <c r="BX786" s="13">
        <f>(AF786+AH786+AJ786+AL786+AN786)/N786</f>
        <v>354.60507712082261</v>
      </c>
      <c r="BY786" s="26">
        <f>BX786/K786</f>
        <v>0.13873438072019664</v>
      </c>
      <c r="BZ786" s="11">
        <f>AP786/BE786</f>
        <v>4.7644896736883803E-2</v>
      </c>
      <c r="CA786" s="15">
        <f>-(BM786+BN786+BO786)/M786</f>
        <v>-9089.9640587703179</v>
      </c>
      <c r="CB786" s="15">
        <f>BG786-CA786</f>
        <v>-84918.035941229682</v>
      </c>
      <c r="CC786" s="18">
        <f t="shared" si="64"/>
        <v>1</v>
      </c>
      <c r="CD786" s="17">
        <f>(AF786/(AF786+AH786+AJ786))/(X786/(X786+Z786+AB786))</f>
        <v>1.8256338174269124</v>
      </c>
      <c r="CE786" s="19">
        <f>(AH786/(AF786+AH786+AJ786))/(Z786/(X786+Z786+AB786))</f>
        <v>1.0268842806697456</v>
      </c>
      <c r="CF786" s="18">
        <f>(AJ786/(AF786+AH786+AJ786))/(AB786/(X786+Z786+AB786))</f>
        <v>0.82137318970925588</v>
      </c>
      <c r="CG786">
        <f>AH786/Z786</f>
        <v>297.6031390134529</v>
      </c>
      <c r="CH786" s="11">
        <f>BB786/BE786</f>
        <v>0.31858166506866514</v>
      </c>
      <c r="CI786" s="14">
        <f>AY786/V786</f>
        <v>2247.8115337736094</v>
      </c>
      <c r="CJ786" s="14">
        <f>AV786/M786</f>
        <v>5796.7142857142853</v>
      </c>
      <c r="CK786" s="17">
        <f>N786/V786</f>
        <v>26.166185350712666</v>
      </c>
      <c r="CL786" s="17">
        <f>(AL786+AN786)/N786</f>
        <v>9.2895244215938302</v>
      </c>
      <c r="CM786" s="14">
        <f>AP786/AC786</f>
        <v>5.9995653118887198</v>
      </c>
    </row>
    <row r="787" spans="1:91" hidden="1" x14ac:dyDescent="0.2">
      <c r="A787">
        <v>576</v>
      </c>
      <c r="B787" s="2">
        <v>44866</v>
      </c>
      <c r="C787" s="3" t="s">
        <v>53</v>
      </c>
      <c r="D787" t="s">
        <v>54</v>
      </c>
      <c r="E787" s="3" t="s">
        <v>41</v>
      </c>
      <c r="F787" t="s">
        <v>42</v>
      </c>
      <c r="G787" t="str">
        <f>CONCATENATE(C787,E787)</f>
        <v>YVRSEA</v>
      </c>
      <c r="H787" t="s">
        <v>40</v>
      </c>
      <c r="I787">
        <f>U787/M787</f>
        <v>71.371134020618555</v>
      </c>
      <c r="J787" t="str">
        <f>_xlfn.CONCAT(C787,E787,H787)</f>
        <v>YVRSEAE175</v>
      </c>
      <c r="K787" s="4">
        <v>127</v>
      </c>
      <c r="L787" s="4">
        <f>N787/M787</f>
        <v>60.453608247422679</v>
      </c>
      <c r="M787" s="4">
        <v>97</v>
      </c>
      <c r="N787" s="4">
        <v>5864</v>
      </c>
      <c r="O787" s="4">
        <f>P787/M787</f>
        <v>9.9484536082474229</v>
      </c>
      <c r="P787" s="4">
        <v>965</v>
      </c>
      <c r="Q787" s="4">
        <v>1563</v>
      </c>
      <c r="R787" s="4">
        <v>3336</v>
      </c>
      <c r="S787" s="4">
        <f>U787*K787</f>
        <v>879221</v>
      </c>
      <c r="T787" s="7">
        <f>N787/U787</f>
        <v>0.84703163368481871</v>
      </c>
      <c r="U787" s="4">
        <v>6923</v>
      </c>
      <c r="V787" s="4">
        <v>72.259460578270279</v>
      </c>
      <c r="W787" s="7">
        <f>P787/X787</f>
        <v>1</v>
      </c>
      <c r="X787" s="4">
        <v>965</v>
      </c>
      <c r="Y787" s="7">
        <f>Q787/Z787</f>
        <v>0.89982728842832471</v>
      </c>
      <c r="Z787" s="4">
        <v>1737</v>
      </c>
      <c r="AA787" s="7">
        <f>R787/AB787</f>
        <v>0.79033404406538732</v>
      </c>
      <c r="AB787" s="4">
        <v>4221</v>
      </c>
      <c r="AC787" s="4">
        <v>154</v>
      </c>
      <c r="AD787" s="4">
        <f>AP787/AC787</f>
        <v>4.9870129870129869</v>
      </c>
      <c r="AE787" s="7">
        <f>AF787/(AF787+AH787+AJ787+AL787+AN787+AP787)</f>
        <v>0.25223602889972147</v>
      </c>
      <c r="AF787" s="4">
        <v>139089</v>
      </c>
      <c r="AG787" s="7">
        <f>AH787/(AF787+AH787+AJ787+AL787+AN787+AP787)</f>
        <v>0.25106088962395545</v>
      </c>
      <c r="AH787" s="4">
        <v>138441</v>
      </c>
      <c r="AI787" s="7">
        <f>AJ787/(AF787+AH787+AJ787+AL787+AN787+AP787)</f>
        <v>0.45297266713091922</v>
      </c>
      <c r="AJ787" s="4">
        <v>249780</v>
      </c>
      <c r="AK787" s="7">
        <f>AL787/(AF787+AH787+AJ787+AL787+AN787+AP787)</f>
        <v>3.6287865598885791E-2</v>
      </c>
      <c r="AL787" s="4">
        <v>20010</v>
      </c>
      <c r="AM787" s="7">
        <f>AN787/(AF787+AH787+AJ787+AL787+AN787+AP787)</f>
        <v>6.0497910863509747E-3</v>
      </c>
      <c r="AN787" s="4">
        <v>3336</v>
      </c>
      <c r="AO787" s="7">
        <f>AP787/(AF787+AH787+AJ787+AL787+AN787+AP787)</f>
        <v>1.3927576601671309E-3</v>
      </c>
      <c r="AP787" s="4">
        <v>768</v>
      </c>
      <c r="AQ787" s="6">
        <f>AO787+AM787+AK787+AI787+AG787+AE787</f>
        <v>1</v>
      </c>
      <c r="AR787" s="4">
        <v>116020</v>
      </c>
      <c r="AS787" s="4">
        <f>AR787/M787</f>
        <v>1196.0824742268042</v>
      </c>
      <c r="AT787" s="4">
        <f>AR787/V787</f>
        <v>1605.6029075158817</v>
      </c>
      <c r="AU787" s="7">
        <f>AR787/(AR787+AV787+AY787+BB787)</f>
        <v>0.20147712847336186</v>
      </c>
      <c r="AV787" s="4">
        <v>261711</v>
      </c>
      <c r="AW787" s="4">
        <f>AV787/M787</f>
        <v>2698.0515463917527</v>
      </c>
      <c r="AX787" s="7">
        <f>AV787/(AR787+AV787+AY787+BB787)</f>
        <v>0.45448009627557318</v>
      </c>
      <c r="AY787" s="4">
        <v>132477</v>
      </c>
      <c r="AZ787" s="4">
        <f>AY787/M787</f>
        <v>1365.7422680412371</v>
      </c>
      <c r="BA787" s="7">
        <f>AY787/(AR787+AV787+AY787+BB787)</f>
        <v>0.23005590026517461</v>
      </c>
      <c r="BB787" s="4">
        <v>65639</v>
      </c>
      <c r="BC787" s="11">
        <f>BB787/(AR787+AV787+AY787+BB787)</f>
        <v>0.11398687498589034</v>
      </c>
      <c r="BD787" s="9">
        <f>BC787+BA787+AX787+AU787</f>
        <v>1</v>
      </c>
      <c r="BE787" s="14">
        <f>(AF787+AH787+AJ787+AL787+AN787+AP787)</f>
        <v>551424</v>
      </c>
      <c r="BF787" s="14">
        <f t="shared" si="60"/>
        <v>-575847</v>
      </c>
      <c r="BG787" s="13">
        <f>(AF787+AH787+AJ787+AL787+AN787+AP787)-(AR787+AV787+AY787+BB787)</f>
        <v>-24423</v>
      </c>
      <c r="BH787" s="13">
        <f t="shared" si="61"/>
        <v>1</v>
      </c>
      <c r="BI787" s="14">
        <f>AF787/W787</f>
        <v>139089</v>
      </c>
      <c r="BJ787" s="14">
        <f>AH787/Y787</f>
        <v>153852.85796545105</v>
      </c>
      <c r="BK787" s="14">
        <f>AJ787/AA787</f>
        <v>316043.57913669065</v>
      </c>
      <c r="BL787" s="14">
        <f>BI787+BJ787+BK787</f>
        <v>608985.43710214179</v>
      </c>
      <c r="BM787" s="14">
        <f>(AF787/W787)-AF787</f>
        <v>0</v>
      </c>
      <c r="BN787" s="14">
        <f>AH787/Y787-AH787</f>
        <v>15411.857965451054</v>
      </c>
      <c r="BO787" s="14">
        <f>AJ787/AA787-AJ787</f>
        <v>66263.579136690649</v>
      </c>
      <c r="BP787" s="14">
        <f>BG787/S787</f>
        <v>-2.7777998933146503E-2</v>
      </c>
      <c r="BQ787" s="14">
        <f>(BG787-CA787)/S787</f>
        <v>-2.6820316148629304E-2</v>
      </c>
      <c r="BR787" s="27">
        <f>BQ787-BP787</f>
        <v>9.576827845171991E-4</v>
      </c>
      <c r="BS787" s="28">
        <f t="shared" si="62"/>
        <v>744728</v>
      </c>
      <c r="BT787" s="11">
        <f>BS787/S787</f>
        <v>0.84703163368481871</v>
      </c>
      <c r="BU787" s="14">
        <f>(BE787-AP787)*1/BT787-(BE787-AP787)</f>
        <v>99444.867667121463</v>
      </c>
      <c r="BV787" s="14">
        <f t="shared" si="63"/>
        <v>0.62717337279250607</v>
      </c>
      <c r="BW787" s="27">
        <f>(AR787+AV787+AY787+BB787)/S787</f>
        <v>0.65495137172565254</v>
      </c>
      <c r="BX787" s="13">
        <f>(AF787+AH787+AJ787+AL787+AN787)/N787</f>
        <v>93.904502046384721</v>
      </c>
      <c r="BY787" s="26">
        <f>BX787/K787</f>
        <v>0.73940552792428915</v>
      </c>
      <c r="BZ787" s="11">
        <f>AP787/BE787</f>
        <v>1.3927576601671309E-3</v>
      </c>
      <c r="CA787" s="15">
        <f>-(BM787+BN787+BO787)/M787</f>
        <v>-842.01481548599691</v>
      </c>
      <c r="CB787" s="15">
        <f>BG787-CA787</f>
        <v>-23580.985184514004</v>
      </c>
      <c r="CC787" s="18">
        <f t="shared" si="64"/>
        <v>1</v>
      </c>
      <c r="CD787" s="17">
        <f>(AF787/(AF787+AH787+AJ787))/(X787/(X787+Z787+AB787))</f>
        <v>1.8923165842314542</v>
      </c>
      <c r="CE787" s="19">
        <f>(AH787/(AF787+AH787+AJ787))/(Z787/(X787+Z787+AB787))</f>
        <v>1.0463891634436573</v>
      </c>
      <c r="CF787" s="18">
        <f>(AJ787/(AF787+AH787+AJ787))/(AB787/(X787+Z787+AB787))</f>
        <v>0.77690986006041551</v>
      </c>
      <c r="CG787">
        <f>AH787/Z787</f>
        <v>79.701208981001727</v>
      </c>
      <c r="CH787" s="11">
        <f>BB787/BE787</f>
        <v>0.11903544278087279</v>
      </c>
      <c r="CI787" s="14">
        <f>AY787/V787</f>
        <v>1833.3516322959961</v>
      </c>
      <c r="CJ787" s="14">
        <f>AV787/M787</f>
        <v>2698.0515463917527</v>
      </c>
      <c r="CK787" s="17">
        <f>N787/V787</f>
        <v>81.152003531056124</v>
      </c>
      <c r="CL787" s="17">
        <f>(AL787+AN787)/N787</f>
        <v>3.9812414733969987</v>
      </c>
      <c r="CM787" s="14">
        <f>AP787/AC787</f>
        <v>4.9870129870129869</v>
      </c>
    </row>
    <row r="788" spans="1:91" hidden="1" x14ac:dyDescent="0.2">
      <c r="A788">
        <v>231</v>
      </c>
      <c r="B788" s="2">
        <v>44835</v>
      </c>
      <c r="C788" s="3" t="s">
        <v>32</v>
      </c>
      <c r="D788" t="s">
        <v>33</v>
      </c>
      <c r="E788" s="3" t="s">
        <v>37</v>
      </c>
      <c r="F788" t="s">
        <v>38</v>
      </c>
      <c r="G788" t="str">
        <f>CONCATENATE(C788,E788)</f>
        <v>HNLLAX</v>
      </c>
      <c r="H788" t="s">
        <v>34</v>
      </c>
      <c r="I788">
        <f>U788/M788</f>
        <v>165.28571428571428</v>
      </c>
      <c r="J788" t="str">
        <f>_xlfn.CONCAT(C788,E788,H788)</f>
        <v>HNLLAX737-900</v>
      </c>
      <c r="K788" s="4">
        <v>2556</v>
      </c>
      <c r="L788" s="4">
        <f>N788/M788</f>
        <v>155.42857142857142</v>
      </c>
      <c r="M788" s="4">
        <v>7</v>
      </c>
      <c r="N788" s="4">
        <v>1088</v>
      </c>
      <c r="O788" s="4">
        <f>P788/M788</f>
        <v>21.428571428571427</v>
      </c>
      <c r="P788" s="4">
        <v>150</v>
      </c>
      <c r="Q788" s="4">
        <v>252</v>
      </c>
      <c r="R788" s="4">
        <v>686</v>
      </c>
      <c r="S788" s="4">
        <f>U788*K788</f>
        <v>2957292</v>
      </c>
      <c r="T788" s="7">
        <f>N788/U788</f>
        <v>0.94036300777873816</v>
      </c>
      <c r="U788" s="4">
        <v>1157</v>
      </c>
      <c r="V788" s="4">
        <v>34.80686526788071</v>
      </c>
      <c r="W788" s="7">
        <f>P788/X788</f>
        <v>1</v>
      </c>
      <c r="X788" s="4">
        <v>150</v>
      </c>
      <c r="Y788" s="7">
        <f>Q788/Z788</f>
        <v>0.9</v>
      </c>
      <c r="Z788" s="4">
        <v>280</v>
      </c>
      <c r="AA788" s="7">
        <f>R788/AB788</f>
        <v>0.94230769230769229</v>
      </c>
      <c r="AB788" s="4">
        <v>728</v>
      </c>
      <c r="AC788" s="4">
        <v>582</v>
      </c>
      <c r="AD788" s="4">
        <f>AP788/AC788</f>
        <v>5</v>
      </c>
      <c r="AE788" s="7">
        <f>AF788/(AF788+AH788+AJ788+AL788+AN788+AP788)</f>
        <v>0.21873185138491261</v>
      </c>
      <c r="AF788" s="4">
        <v>74950</v>
      </c>
      <c r="AG788" s="7">
        <f>AH788/(AF788+AH788+AJ788+AL788+AN788+AP788)</f>
        <v>0.23443268341227524</v>
      </c>
      <c r="AH788" s="4">
        <v>80330</v>
      </c>
      <c r="AI788" s="7">
        <f>AJ788/(AF788+AH788+AJ788+AL788+AN788+AP788)</f>
        <v>0.51633849593033265</v>
      </c>
      <c r="AJ788" s="4">
        <v>176927</v>
      </c>
      <c r="AK788" s="7">
        <f>AL788/(AF788+AH788+AJ788+AL788+AN788+AP788)</f>
        <v>1.1994501790420158E-2</v>
      </c>
      <c r="AL788" s="4">
        <v>4110</v>
      </c>
      <c r="AM788" s="7">
        <f>AN788/(AF788+AH788+AJ788+AL788+AN788+AP788)</f>
        <v>1.001001001001001E-2</v>
      </c>
      <c r="AN788" s="4">
        <v>3430</v>
      </c>
      <c r="AO788" s="7">
        <f>AP788/(AF788+AH788+AJ788+AL788+AN788+AP788)</f>
        <v>8.4924574720493095E-3</v>
      </c>
      <c r="AP788" s="4">
        <v>2910</v>
      </c>
      <c r="AQ788" s="6">
        <f>AO788+AM788+AK788+AI788+AG788+AE788</f>
        <v>1</v>
      </c>
      <c r="AR788" s="4">
        <v>128178</v>
      </c>
      <c r="AS788" s="4">
        <f>AR788/M788</f>
        <v>18311.142857142859</v>
      </c>
      <c r="AT788" s="4">
        <f>AR788/V788</f>
        <v>3682.5493767828862</v>
      </c>
      <c r="AU788" s="7">
        <f>AR788/(AR788+AV788+AY788+BB788)</f>
        <v>0.35623504431468567</v>
      </c>
      <c r="AV788" s="4">
        <v>34057</v>
      </c>
      <c r="AW788" s="4">
        <f>AV788/M788</f>
        <v>4865.2857142857147</v>
      </c>
      <c r="AX788" s="7">
        <f>AV788/(AR788+AV788+AY788+BB788)</f>
        <v>9.4651944204350594E-2</v>
      </c>
      <c r="AY788" s="4">
        <v>113975</v>
      </c>
      <c r="AZ788" s="4">
        <f>AY788/M788</f>
        <v>16282.142857142857</v>
      </c>
      <c r="BA788" s="7">
        <f>AY788/(AR788+AV788+AY788+BB788)</f>
        <v>0.31676176235989251</v>
      </c>
      <c r="BB788" s="4">
        <v>83603</v>
      </c>
      <c r="BC788" s="11">
        <f>BB788/(AR788+AV788+AY788+BB788)</f>
        <v>0.23235124912107122</v>
      </c>
      <c r="BD788" s="9">
        <f>BC788+BA788+AX788+AU788</f>
        <v>1</v>
      </c>
      <c r="BE788" s="14">
        <f>(AF788+AH788+AJ788+AL788+AN788+AP788)</f>
        <v>342657</v>
      </c>
      <c r="BF788" s="14">
        <f t="shared" si="60"/>
        <v>-359813</v>
      </c>
      <c r="BG788" s="13">
        <f>(AF788+AH788+AJ788+AL788+AN788+AP788)-(AR788+AV788+AY788+BB788)</f>
        <v>-17156</v>
      </c>
      <c r="BH788" s="13">
        <f t="shared" si="61"/>
        <v>1</v>
      </c>
      <c r="BI788" s="14">
        <f>AF788/W788</f>
        <v>74950</v>
      </c>
      <c r="BJ788" s="14">
        <f>AH788/Y788</f>
        <v>89255.555555555547</v>
      </c>
      <c r="BK788" s="14">
        <f>AJ788/AA788</f>
        <v>187759.26530612246</v>
      </c>
      <c r="BL788" s="14">
        <f>BI788+BJ788+BK788</f>
        <v>351964.82086167799</v>
      </c>
      <c r="BM788" s="14">
        <f>(AF788/W788)-AF788</f>
        <v>0</v>
      </c>
      <c r="BN788" s="14">
        <f>AH788/Y788-AH788</f>
        <v>8925.5555555555475</v>
      </c>
      <c r="BO788" s="14">
        <f>AJ788/AA788-AJ788</f>
        <v>10832.265306122456</v>
      </c>
      <c r="BP788" s="14">
        <f>BG788/S788</f>
        <v>-5.8012533087703211E-3</v>
      </c>
      <c r="BQ788" s="14">
        <f>(BG788-CA788)/S788</f>
        <v>-4.8468173459426493E-3</v>
      </c>
      <c r="BR788" s="27">
        <f>BQ788-BP788</f>
        <v>9.5443596282767176E-4</v>
      </c>
      <c r="BS788" s="28">
        <f t="shared" si="62"/>
        <v>2780928</v>
      </c>
      <c r="BT788" s="11">
        <f>BS788/S788</f>
        <v>0.94036300777873816</v>
      </c>
      <c r="BU788" s="14">
        <f>(BE788-AP788)*1/BT788-(BE788-AP788)</f>
        <v>21546.454963235301</v>
      </c>
      <c r="BV788" s="14">
        <f t="shared" si="63"/>
        <v>0.11586850402327535</v>
      </c>
      <c r="BW788" s="27">
        <f>(AR788+AV788+AY788+BB788)/S788</f>
        <v>0.12166975733204567</v>
      </c>
      <c r="BX788" s="13">
        <f>(AF788+AH788+AJ788+AL788+AN788)/N788</f>
        <v>312.26746323529414</v>
      </c>
      <c r="BY788" s="26">
        <f>BX788/K788</f>
        <v>0.12217036902789286</v>
      </c>
      <c r="BZ788" s="11">
        <f>AP788/BE788</f>
        <v>8.4924574720493095E-3</v>
      </c>
      <c r="CA788" s="15">
        <f>-(BM788+BN788+BO788)/M788</f>
        <v>-2822.5458373825718</v>
      </c>
      <c r="CB788" s="15">
        <f>BG788-CA788</f>
        <v>-14333.454162617429</v>
      </c>
      <c r="CC788" s="18">
        <f t="shared" si="64"/>
        <v>1</v>
      </c>
      <c r="CD788" s="17">
        <f>(AF788/(AF788+AH788+AJ788))/(X788/(X788+Z788+AB788))</f>
        <v>1.7417272965349919</v>
      </c>
      <c r="CE788" s="19">
        <f>(AH788/(AF788+AH788+AJ788))/(Z788/(X788+Z788+AB788))</f>
        <v>1.0000449375582952</v>
      </c>
      <c r="CF788" s="18">
        <f>(AJ788/(AF788+AH788+AJ788))/(AB788/(X788+Z788+AB788))</f>
        <v>0.84715428983987451</v>
      </c>
      <c r="CG788">
        <f>AH788/Z788</f>
        <v>286.89285714285717</v>
      </c>
      <c r="CH788" s="11">
        <f>BB788/BE788</f>
        <v>0.24398450929063173</v>
      </c>
      <c r="CI788" s="14">
        <f>AY788/V788</f>
        <v>3274.4976924185858</v>
      </c>
      <c r="CJ788" s="14">
        <f>AV788/M788</f>
        <v>4865.2857142857147</v>
      </c>
      <c r="CK788" s="17">
        <f>N788/V788</f>
        <v>31.258201266518281</v>
      </c>
      <c r="CL788" s="17">
        <f>(AL788+AN788)/N788</f>
        <v>6.930147058823529</v>
      </c>
      <c r="CM788" s="14">
        <f>AP788/AC788</f>
        <v>5</v>
      </c>
    </row>
    <row r="789" spans="1:91" hidden="1" x14ac:dyDescent="0.2">
      <c r="A789">
        <v>647</v>
      </c>
      <c r="B789" s="2">
        <v>45170</v>
      </c>
      <c r="C789" s="3" t="s">
        <v>32</v>
      </c>
      <c r="D789" t="s">
        <v>33</v>
      </c>
      <c r="E789" s="3" t="s">
        <v>43</v>
      </c>
      <c r="F789" t="s">
        <v>38</v>
      </c>
      <c r="G789" t="str">
        <f>CONCATENATE(C789,E789)</f>
        <v>HNLSFO</v>
      </c>
      <c r="H789" t="s">
        <v>49</v>
      </c>
      <c r="I789">
        <f>U789/M789</f>
        <v>272.69230769230768</v>
      </c>
      <c r="J789" t="str">
        <f>_xlfn.CONCAT(C789,E789,H789)</f>
        <v>HNLSFOA330-200</v>
      </c>
      <c r="K789" s="4">
        <v>2399</v>
      </c>
      <c r="L789" s="4">
        <f>N789/M789</f>
        <v>250.76923076923077</v>
      </c>
      <c r="M789" s="4">
        <v>13</v>
      </c>
      <c r="N789" s="4">
        <v>3260</v>
      </c>
      <c r="O789" s="4">
        <f>P789/M789</f>
        <v>30.76923076923077</v>
      </c>
      <c r="P789" s="4">
        <v>400</v>
      </c>
      <c r="Q789" s="4">
        <v>638</v>
      </c>
      <c r="R789" s="4">
        <v>2222</v>
      </c>
      <c r="S789" s="4">
        <f>U789*K789</f>
        <v>8504455</v>
      </c>
      <c r="T789" s="7">
        <f>N789/U789</f>
        <v>0.91960507757404797</v>
      </c>
      <c r="U789" s="4">
        <v>3545</v>
      </c>
      <c r="V789" s="4">
        <v>63.998155564924105</v>
      </c>
      <c r="W789" s="7">
        <f>P789/X789</f>
        <v>0.8714596949891068</v>
      </c>
      <c r="X789" s="4">
        <v>459</v>
      </c>
      <c r="Y789" s="7">
        <f>Q789/Z789</f>
        <v>0.74707259953161598</v>
      </c>
      <c r="Z789" s="4">
        <v>854</v>
      </c>
      <c r="AA789" s="7">
        <f>R789/AB789</f>
        <v>0.99596593455849391</v>
      </c>
      <c r="AB789" s="4">
        <v>2231</v>
      </c>
      <c r="AC789" s="4">
        <v>102408</v>
      </c>
      <c r="AD789" s="4">
        <f>AP789/AC789</f>
        <v>5.9999902351378802</v>
      </c>
      <c r="AE789" s="7">
        <f>AF789/(AF789+AH789+AJ789+AL789+AN789+AP789)</f>
        <v>0.12390367646668056</v>
      </c>
      <c r="AF789" s="4">
        <v>209831</v>
      </c>
      <c r="AG789" s="7">
        <f>AH789/(AF789+AH789+AJ789+AL789+AN789+AP789)</f>
        <v>0.12351690373964939</v>
      </c>
      <c r="AH789" s="4">
        <v>209176</v>
      </c>
      <c r="AI789" s="7">
        <f>AJ789/(AF789+AH789+AJ789+AL789+AN789+AP789)</f>
        <v>0.37269538075265385</v>
      </c>
      <c r="AJ789" s="4">
        <v>631160</v>
      </c>
      <c r="AK789" s="7">
        <f>AL789/(AF789+AH789+AJ789+AL789+AN789+AP789)</f>
        <v>9.1868856292378932E-3</v>
      </c>
      <c r="AL789" s="4">
        <v>15558</v>
      </c>
      <c r="AM789" s="7">
        <f>AN789/(AF789+AH789+AJ789+AL789+AN789+AP789)</f>
        <v>7.8706773719058928E-3</v>
      </c>
      <c r="AN789" s="4">
        <v>13329</v>
      </c>
      <c r="AO789" s="7">
        <f>AP789/(AF789+AH789+AJ789+AL789+AN789+AP789)</f>
        <v>0.36282647603987245</v>
      </c>
      <c r="AP789" s="4">
        <v>614447</v>
      </c>
      <c r="AQ789" s="6">
        <f>AO789+AM789+AK789+AI789+AG789+AE789</f>
        <v>1.0000000000000002</v>
      </c>
      <c r="AR789" s="4">
        <v>317441</v>
      </c>
      <c r="AS789" s="4">
        <f>AR789/M789</f>
        <v>24418.538461538461</v>
      </c>
      <c r="AT789" s="4">
        <f>AR789/V789</f>
        <v>4960.1585732883532</v>
      </c>
      <c r="AU789" s="7">
        <f>AR789/(AR789+AV789+AY789+BB789)</f>
        <v>0.30723555651910489</v>
      </c>
      <c r="AV789" s="4">
        <v>103208</v>
      </c>
      <c r="AW789" s="4">
        <f>AV789/M789</f>
        <v>7939.0769230769229</v>
      </c>
      <c r="AX789" s="7">
        <f>AV789/(AR789+AV789+AY789+BB789)</f>
        <v>9.9889955353038129E-2</v>
      </c>
      <c r="AY789" s="4">
        <v>326379</v>
      </c>
      <c r="AZ789" s="4">
        <f>AY789/M789</f>
        <v>25106.076923076922</v>
      </c>
      <c r="BA789" s="7">
        <f>AY789/(AR789+AV789+AY789+BB789)</f>
        <v>0.31588620783436588</v>
      </c>
      <c r="BB789" s="4">
        <v>286189</v>
      </c>
      <c r="BC789" s="11">
        <f>BB789/(AR789+AV789+AY789+BB789)</f>
        <v>0.2769882802934911</v>
      </c>
      <c r="BD789" s="9">
        <f>BC789+BA789+AX789+AU789</f>
        <v>1</v>
      </c>
      <c r="BE789" s="14">
        <f>(AF789+AH789+AJ789+AL789+AN789+AP789)</f>
        <v>1693501</v>
      </c>
      <c r="BF789" s="14">
        <f t="shared" si="60"/>
        <v>-1033217</v>
      </c>
      <c r="BG789" s="13">
        <f>(AF789+AH789+AJ789+AL789+AN789+AP789)-(AR789+AV789+AY789+BB789)</f>
        <v>660284</v>
      </c>
      <c r="BH789" s="13">
        <f t="shared" si="61"/>
        <v>0</v>
      </c>
      <c r="BI789" s="14">
        <f>AF789/W789</f>
        <v>240781.07249999998</v>
      </c>
      <c r="BJ789" s="14">
        <f>AH789/Y789</f>
        <v>279994.20689655171</v>
      </c>
      <c r="BK789" s="14">
        <f>AJ789/AA789</f>
        <v>633716.45364536461</v>
      </c>
      <c r="BL789" s="14">
        <f>BI789+BJ789+BK789</f>
        <v>1154491.7330419163</v>
      </c>
      <c r="BM789" s="14">
        <f>(AF789/W789)-AF789</f>
        <v>30950.07249999998</v>
      </c>
      <c r="BN789" s="14">
        <f>AH789/Y789-AH789</f>
        <v>70818.20689655171</v>
      </c>
      <c r="BO789" s="14">
        <f>AJ789/AA789-AJ789</f>
        <v>2556.4536453646142</v>
      </c>
      <c r="BP789" s="14">
        <f>BG789/S789</f>
        <v>7.7639778210361513E-2</v>
      </c>
      <c r="BQ789" s="14">
        <f>(BG789-CA789)/S789</f>
        <v>7.8583398873268526E-2</v>
      </c>
      <c r="BR789" s="27">
        <f>BQ789-BP789</f>
        <v>9.4362066290701319E-4</v>
      </c>
      <c r="BS789" s="28">
        <f t="shared" si="62"/>
        <v>7820740</v>
      </c>
      <c r="BT789" s="11">
        <f>BS789/S789</f>
        <v>0.91960507757404797</v>
      </c>
      <c r="BU789" s="14">
        <f>(BE789-AP789)*1/BT789-(BE789-AP789)</f>
        <v>94334.475460122572</v>
      </c>
      <c r="BV789" s="14">
        <f t="shared" si="63"/>
        <v>0.19913104367064086</v>
      </c>
      <c r="BW789" s="27">
        <f>(AR789+AV789+AY789+BB789)/S789</f>
        <v>0.12149126546027934</v>
      </c>
      <c r="BX789" s="13">
        <f>(AF789+AH789+AJ789+AL789+AN789)/N789</f>
        <v>330.99815950920248</v>
      </c>
      <c r="BY789" s="26">
        <f>BX789/K789</f>
        <v>0.13797338870746248</v>
      </c>
      <c r="BZ789" s="11">
        <f>AP789/BE789</f>
        <v>0.36282647603987245</v>
      </c>
      <c r="CA789" s="15">
        <f>-(BM789+BN789+BO789)/M789</f>
        <v>-8024.9794647627923</v>
      </c>
      <c r="CB789" s="15">
        <f>BG789-CA789</f>
        <v>668308.97946476284</v>
      </c>
      <c r="CC789" s="18">
        <f t="shared" si="64"/>
        <v>0</v>
      </c>
      <c r="CD789" s="17">
        <f>(AF789/(AF789+AH789+AJ789))/(X789/(X789+Z789+AB789))</f>
        <v>1.5427384759157707</v>
      </c>
      <c r="CE789" s="19">
        <f>(AH789/(AF789+AH789+AJ789))/(Z789/(X789+Z789+AB789))</f>
        <v>0.82658844386005748</v>
      </c>
      <c r="CF789" s="18">
        <f>(AJ789/(AF789+AH789+AJ789))/(AB789/(X789+Z789+AB789))</f>
        <v>0.95471829157246613</v>
      </c>
      <c r="CG789">
        <f>AH789/Z789</f>
        <v>244.93676814988291</v>
      </c>
      <c r="CH789" s="11">
        <f>BB789/BE789</f>
        <v>0.1689925190478187</v>
      </c>
      <c r="CI789" s="14">
        <f>AY789/V789</f>
        <v>5099.818848199443</v>
      </c>
      <c r="CJ789" s="14">
        <f>AV789/M789</f>
        <v>7939.0769230769229</v>
      </c>
      <c r="CK789" s="17">
        <f>N789/V789</f>
        <v>50.938968025302437</v>
      </c>
      <c r="CL789" s="17">
        <f>(AL789+AN789)/N789</f>
        <v>8.8610429447852752</v>
      </c>
      <c r="CM789" s="14">
        <f>AP789/AC789</f>
        <v>5.9999902351378802</v>
      </c>
    </row>
    <row r="790" spans="1:91" hidden="1" x14ac:dyDescent="0.2">
      <c r="A790">
        <v>192</v>
      </c>
      <c r="B790" s="2">
        <v>44805</v>
      </c>
      <c r="C790" s="3" t="s">
        <v>53</v>
      </c>
      <c r="D790" t="s">
        <v>54</v>
      </c>
      <c r="E790" s="3" t="s">
        <v>43</v>
      </c>
      <c r="F790" t="s">
        <v>38</v>
      </c>
      <c r="G790" t="str">
        <f>CONCATENATE(C790,E790)</f>
        <v>YVRSFO</v>
      </c>
      <c r="H790" t="s">
        <v>31</v>
      </c>
      <c r="I790">
        <f>U790/M790</f>
        <v>169.15094339622641</v>
      </c>
      <c r="J790" t="str">
        <f>_xlfn.CONCAT(C790,E790,H790)</f>
        <v>YVRSFO737-800</v>
      </c>
      <c r="K790" s="4">
        <v>800</v>
      </c>
      <c r="L790" s="4">
        <f>N790/M790</f>
        <v>133.03773584905662</v>
      </c>
      <c r="M790" s="4">
        <v>53</v>
      </c>
      <c r="N790" s="4">
        <v>7051</v>
      </c>
      <c r="O790" s="4">
        <f>P790/M790</f>
        <v>15.132075471698114</v>
      </c>
      <c r="P790" s="4">
        <v>802</v>
      </c>
      <c r="Q790" s="4">
        <v>1528</v>
      </c>
      <c r="R790" s="4">
        <v>4721</v>
      </c>
      <c r="S790" s="4">
        <f>U790*K790</f>
        <v>7172000</v>
      </c>
      <c r="T790" s="7">
        <f>N790/U790</f>
        <v>0.78650306748466259</v>
      </c>
      <c r="U790" s="4">
        <v>8965</v>
      </c>
      <c r="V790" s="4">
        <v>55.893423799582465</v>
      </c>
      <c r="W790" s="7">
        <f>P790/X790</f>
        <v>0.72057502246181493</v>
      </c>
      <c r="X790" s="4">
        <v>1113</v>
      </c>
      <c r="Y790" s="7">
        <f>Q790/Z790</f>
        <v>0.72075471698113203</v>
      </c>
      <c r="Z790" s="4">
        <v>2120</v>
      </c>
      <c r="AA790" s="7">
        <f>R790/AB790</f>
        <v>0.82362177250523383</v>
      </c>
      <c r="AB790" s="4">
        <v>5732</v>
      </c>
      <c r="AC790" s="4">
        <v>260</v>
      </c>
      <c r="AD790" s="4">
        <f>AP790/AC790</f>
        <v>4.9923076923076923</v>
      </c>
      <c r="AE790" s="7">
        <f>AF790/(AF790+AH790+AJ790+AL790+AN790+AP790)</f>
        <v>0.1731946016421903</v>
      </c>
      <c r="AF790" s="4">
        <v>223566</v>
      </c>
      <c r="AG790" s="7">
        <f>AH790/(AF790+AH790+AJ790+AL790+AN790+AP790)</f>
        <v>0.23569745831580594</v>
      </c>
      <c r="AH790" s="4">
        <v>304247</v>
      </c>
      <c r="AI790" s="7">
        <f>AJ790/(AF790+AH790+AJ790+AL790+AN790+AP790)</f>
        <v>0.55719196149475103</v>
      </c>
      <c r="AJ790" s="4">
        <v>719244</v>
      </c>
      <c r="AK790" s="7">
        <f>AL790/(AF790+AH790+AJ790+AL790+AN790+AP790)</f>
        <v>2.1939253368163446E-2</v>
      </c>
      <c r="AL790" s="4">
        <v>28320</v>
      </c>
      <c r="AM790" s="7">
        <f>AN790/(AF790+AH790+AJ790+AL790+AN790+AP790)</f>
        <v>1.0971176066381736E-2</v>
      </c>
      <c r="AN790" s="4">
        <v>14162</v>
      </c>
      <c r="AO790" s="7">
        <f>AP790/(AF790+AH790+AJ790+AL790+AN790+AP790)</f>
        <v>1.0055491127074912E-3</v>
      </c>
      <c r="AP790" s="4">
        <v>1298</v>
      </c>
      <c r="AQ790" s="6">
        <f>AO790+AM790+AK790+AI790+AG790+AE790</f>
        <v>1</v>
      </c>
      <c r="AR790" s="4">
        <v>205830</v>
      </c>
      <c r="AS790" s="4">
        <f>AR790/M790</f>
        <v>3883.5849056603774</v>
      </c>
      <c r="AT790" s="4">
        <f>AR790/V790</f>
        <v>3682.5441350318138</v>
      </c>
      <c r="AU790" s="7">
        <f>AR790/(AR790+AV790+AY790+BB790)</f>
        <v>0.25703046953046954</v>
      </c>
      <c r="AV790" s="4">
        <v>277695</v>
      </c>
      <c r="AW790" s="4">
        <f>AV790/M790</f>
        <v>5239.5283018867922</v>
      </c>
      <c r="AX790" s="7">
        <f>AV790/(AR790+AV790+AY790+BB790)</f>
        <v>0.34677197802197801</v>
      </c>
      <c r="AY790" s="4">
        <v>183023</v>
      </c>
      <c r="AZ790" s="4">
        <f>AY790/M790</f>
        <v>3453.2641509433961</v>
      </c>
      <c r="BA790" s="7">
        <f>AY790/(AR790+AV790+AY790+BB790)</f>
        <v>0.2285501998001998</v>
      </c>
      <c r="BB790" s="4">
        <v>134252</v>
      </c>
      <c r="BC790" s="11">
        <f>BB790/(AR790+AV790+AY790+BB790)</f>
        <v>0.16764735264735264</v>
      </c>
      <c r="BD790" s="9">
        <f>BC790+BA790+AX790+AU790</f>
        <v>1</v>
      </c>
      <c r="BE790" s="14">
        <f>(AF790+AH790+AJ790+AL790+AN790+AP790)</f>
        <v>1290837</v>
      </c>
      <c r="BF790" s="14">
        <f t="shared" si="60"/>
        <v>-800800</v>
      </c>
      <c r="BG790" s="13">
        <f>(AF790+AH790+AJ790+AL790+AN790+AP790)-(AR790+AV790+AY790+BB790)</f>
        <v>490037</v>
      </c>
      <c r="BH790" s="13">
        <f t="shared" si="61"/>
        <v>0</v>
      </c>
      <c r="BI790" s="14">
        <f>AF790/W790</f>
        <v>310260.54613466334</v>
      </c>
      <c r="BJ790" s="14">
        <f>AH790/Y790</f>
        <v>422122.80104712048</v>
      </c>
      <c r="BK790" s="14">
        <f>AJ790/AA790</f>
        <v>873269.77504765929</v>
      </c>
      <c r="BL790" s="14">
        <f>BI790+BJ790+BK790</f>
        <v>1605653.1222294429</v>
      </c>
      <c r="BM790" s="14">
        <f>(AF790/W790)-AF790</f>
        <v>86694.546134663338</v>
      </c>
      <c r="BN790" s="14">
        <f>AH790/Y790-AH790</f>
        <v>117875.80104712048</v>
      </c>
      <c r="BO790" s="14">
        <f>AJ790/AA790-AJ790</f>
        <v>154025.77504765929</v>
      </c>
      <c r="BP790" s="14">
        <f>BG790/S790</f>
        <v>6.832640825432236E-2</v>
      </c>
      <c r="BQ790" s="14">
        <f>(BG790-CA790)/S790</f>
        <v>6.9269794279192248E-2</v>
      </c>
      <c r="BR790" s="27">
        <f>BQ790-BP790</f>
        <v>9.4338602486988832E-4</v>
      </c>
      <c r="BS790" s="28">
        <f t="shared" si="62"/>
        <v>5640800</v>
      </c>
      <c r="BT790" s="11">
        <f>BS790/S790</f>
        <v>0.78650306748466259</v>
      </c>
      <c r="BU790" s="14">
        <f>(BE790-AP790)*1/BT790-(BE790-AP790)</f>
        <v>350046.46801872062</v>
      </c>
      <c r="BV790" s="14">
        <f t="shared" si="63"/>
        <v>0.17998284997211378</v>
      </c>
      <c r="BW790" s="27">
        <f>(AR790+AV790+AY790+BB790)/S790</f>
        <v>0.1116564417177914</v>
      </c>
      <c r="BX790" s="13">
        <f>(AF790+AH790+AJ790+AL790+AN790)/N790</f>
        <v>182.88739185931072</v>
      </c>
      <c r="BY790" s="26">
        <f>BX790/K790</f>
        <v>0.22860923982413842</v>
      </c>
      <c r="BZ790" s="11">
        <f>AP790/BE790</f>
        <v>1.0055491127074912E-3</v>
      </c>
      <c r="CA790" s="15">
        <f>-(BM790+BN790+BO790)/M790</f>
        <v>-6765.9645703668511</v>
      </c>
      <c r="CB790" s="15">
        <f>BG790-CA790</f>
        <v>496802.96457036684</v>
      </c>
      <c r="CC790" s="18">
        <f t="shared" si="64"/>
        <v>0</v>
      </c>
      <c r="CD790" s="17">
        <f>(AF790/(AF790+AH790+AJ790))/(X790/(X790+Z790+AB790))</f>
        <v>1.4440245661555375</v>
      </c>
      <c r="CE790" s="19">
        <f>(AH790/(AF790+AH790+AJ790))/(Z790/(X790+Z790+AB790))</f>
        <v>1.0317023815966653</v>
      </c>
      <c r="CF790" s="18">
        <f>(AJ790/(AF790+AH790+AJ790))/(AB790/(X790+Z790+AB790))</f>
        <v>0.90205715437612644</v>
      </c>
      <c r="CG790">
        <f>AH790/Z790</f>
        <v>143.51273584905661</v>
      </c>
      <c r="CH790" s="11">
        <f>BB790/BE790</f>
        <v>0.10400383627057483</v>
      </c>
      <c r="CI790" s="14">
        <f>AY790/V790</f>
        <v>3274.4997095949457</v>
      </c>
      <c r="CJ790" s="14">
        <f>AV790/M790</f>
        <v>5239.5283018867922</v>
      </c>
      <c r="CK790" s="17">
        <f>N790/V790</f>
        <v>126.15079772681008</v>
      </c>
      <c r="CL790" s="17">
        <f>(AL790+AN790)/N790</f>
        <v>6.0249609984399379</v>
      </c>
      <c r="CM790" s="14">
        <f>AP790/AC790</f>
        <v>4.9923076923076923</v>
      </c>
    </row>
    <row r="791" spans="1:91" hidden="1" x14ac:dyDescent="0.2">
      <c r="A791">
        <v>106</v>
      </c>
      <c r="B791" s="2">
        <v>44805</v>
      </c>
      <c r="C791" s="3" t="s">
        <v>41</v>
      </c>
      <c r="D791" t="s">
        <v>42</v>
      </c>
      <c r="E791" s="3" t="s">
        <v>29</v>
      </c>
      <c r="F791" t="s">
        <v>28</v>
      </c>
      <c r="G791" t="str">
        <f>CONCATENATE(C791,E791)</f>
        <v>SEAANC</v>
      </c>
      <c r="H791" t="s">
        <v>30</v>
      </c>
      <c r="I791">
        <f>U791/M791</f>
        <v>124</v>
      </c>
      <c r="J791" t="str">
        <f>_xlfn.CONCAT(C791,E791,H791)</f>
        <v>SEAANC737-700</v>
      </c>
      <c r="K791" s="4">
        <v>1448</v>
      </c>
      <c r="L791" s="4">
        <f>N791/M791</f>
        <v>100.79310344827586</v>
      </c>
      <c r="M791" s="4">
        <v>29</v>
      </c>
      <c r="N791" s="4">
        <v>2923</v>
      </c>
      <c r="O791" s="4">
        <f>P791/M791</f>
        <v>16.310344827586206</v>
      </c>
      <c r="P791" s="4">
        <v>473</v>
      </c>
      <c r="Q791" s="4">
        <v>863</v>
      </c>
      <c r="R791" s="4">
        <v>1587</v>
      </c>
      <c r="S791" s="4">
        <f>U791*K791</f>
        <v>5207008</v>
      </c>
      <c r="T791" s="7">
        <f>N791/U791</f>
        <v>0.81284760845383763</v>
      </c>
      <c r="U791" s="4">
        <v>3596</v>
      </c>
      <c r="V791" s="4">
        <v>106.60719981455725</v>
      </c>
      <c r="W791" s="7">
        <f>P791/X791</f>
        <v>0.95943204868154153</v>
      </c>
      <c r="X791" s="4">
        <v>493</v>
      </c>
      <c r="Y791" s="7">
        <f>Q791/Z791</f>
        <v>0.95995550611790881</v>
      </c>
      <c r="Z791" s="4">
        <v>899</v>
      </c>
      <c r="AA791" s="7">
        <f>R791/AB791</f>
        <v>0.72005444646098005</v>
      </c>
      <c r="AB791" s="4">
        <v>2204</v>
      </c>
      <c r="AC791" s="4">
        <v>12839</v>
      </c>
      <c r="AD791" s="4">
        <f>AP791/AC791</f>
        <v>5</v>
      </c>
      <c r="AE791" s="7">
        <f>AF791/(AF791+AH791+AJ791+AL791+AN791+AP791)</f>
        <v>0.26090501028809093</v>
      </c>
      <c r="AF791" s="4">
        <v>213784</v>
      </c>
      <c r="AG791" s="7">
        <f>AH791/(AF791+AH791+AJ791+AL791+AN791+AP791)</f>
        <v>0.24647117259828605</v>
      </c>
      <c r="AH791" s="4">
        <v>201957</v>
      </c>
      <c r="AI791" s="7">
        <f>AJ791/(AF791+AH791+AJ791+AL791+AN791+AP791)</f>
        <v>0.39103410569274366</v>
      </c>
      <c r="AJ791" s="4">
        <v>320411</v>
      </c>
      <c r="AK791" s="7">
        <f>AL791/(AF791+AH791+AJ791+AL791+AN791+AP791)</f>
        <v>1.1624444406476005E-2</v>
      </c>
      <c r="AL791" s="4">
        <v>9525</v>
      </c>
      <c r="AM791" s="7">
        <f>AN791/(AF791+AH791+AJ791+AL791+AN791+AP791)</f>
        <v>1.1620783164143257E-2</v>
      </c>
      <c r="AN791" s="4">
        <v>9522</v>
      </c>
      <c r="AO791" s="7">
        <f>AP791/(AF791+AH791+AJ791+AL791+AN791+AP791)</f>
        <v>7.8344483850260077E-2</v>
      </c>
      <c r="AP791" s="4">
        <v>64195</v>
      </c>
      <c r="AQ791" s="6">
        <f>AO791+AM791+AK791+AI791+AG791+AE791</f>
        <v>1</v>
      </c>
      <c r="AR791" s="4">
        <v>392585</v>
      </c>
      <c r="AS791" s="4">
        <f>AR791/M791</f>
        <v>13537.413793103447</v>
      </c>
      <c r="AT791" s="4">
        <f>AR791/V791</f>
        <v>3682.5373960004567</v>
      </c>
      <c r="AU791" s="7">
        <f>AR791/(AR791+AV791+AY791+BB791)</f>
        <v>0.34147417057138657</v>
      </c>
      <c r="AV791" s="4">
        <v>151946</v>
      </c>
      <c r="AW791" s="4">
        <f>AV791/M791</f>
        <v>5239.5172413793107</v>
      </c>
      <c r="AX791" s="7">
        <f>AV791/(AR791+AV791+AY791+BB791)</f>
        <v>0.13216407738869265</v>
      </c>
      <c r="AY791" s="4">
        <v>349085</v>
      </c>
      <c r="AZ791" s="4">
        <f>AY791/M791</f>
        <v>12037.413793103447</v>
      </c>
      <c r="BA791" s="7">
        <f>AY791/(AR791+AV791+AY791+BB791)</f>
        <v>0.30363745643341566</v>
      </c>
      <c r="BB791" s="4">
        <v>256061</v>
      </c>
      <c r="BC791" s="11">
        <f>BB791/(AR791+AV791+AY791+BB791)</f>
        <v>0.22272429560650514</v>
      </c>
      <c r="BD791" s="9">
        <f>BC791+BA791+AX791+AU791</f>
        <v>1</v>
      </c>
      <c r="BE791" s="14">
        <f>(AF791+AH791+AJ791+AL791+AN791+AP791)</f>
        <v>819394</v>
      </c>
      <c r="BF791" s="14">
        <f t="shared" si="60"/>
        <v>-1149677</v>
      </c>
      <c r="BG791" s="13">
        <f>(AF791+AH791+AJ791+AL791+AN791+AP791)-(AR791+AV791+AY791+BB791)</f>
        <v>-330283</v>
      </c>
      <c r="BH791" s="13">
        <f t="shared" si="61"/>
        <v>1</v>
      </c>
      <c r="BI791" s="14">
        <f>AF791/W791</f>
        <v>222823.49260042285</v>
      </c>
      <c r="BJ791" s="14">
        <f>AH791/Y791</f>
        <v>210381.62572421785</v>
      </c>
      <c r="BK791" s="14">
        <f>AJ791/AA791</f>
        <v>444981.62822936359</v>
      </c>
      <c r="BL791" s="14">
        <f>BI791+BJ791+BK791</f>
        <v>878186.74655400426</v>
      </c>
      <c r="BM791" s="14">
        <f>(AF791/W791)-AF791</f>
        <v>9039.4926004228473</v>
      </c>
      <c r="BN791" s="14">
        <f>AH791/Y791-AH791</f>
        <v>8424.6257242178544</v>
      </c>
      <c r="BO791" s="14">
        <f>AJ791/AA791-AJ791</f>
        <v>124570.62822936359</v>
      </c>
      <c r="BP791" s="14">
        <f>BG791/S791</f>
        <v>-6.3430476772841526E-2</v>
      </c>
      <c r="BQ791" s="14">
        <f>(BG791-CA791)/S791</f>
        <v>-6.2489869444953314E-2</v>
      </c>
      <c r="BR791" s="27">
        <f>BQ791-BP791</f>
        <v>9.4060732788821266E-4</v>
      </c>
      <c r="BS791" s="28">
        <f t="shared" si="62"/>
        <v>4232504</v>
      </c>
      <c r="BT791" s="11">
        <f>BS791/S791</f>
        <v>0.81284760845383763</v>
      </c>
      <c r="BU791" s="14">
        <f>(BE791-AP791)*1/BT791-(BE791-AP791)</f>
        <v>173879.20868970233</v>
      </c>
      <c r="BV791" s="14">
        <f t="shared" si="63"/>
        <v>0.15736369139436698</v>
      </c>
      <c r="BW791" s="27">
        <f>(AR791+AV791+AY791+BB791)/S791</f>
        <v>0.22079416816720851</v>
      </c>
      <c r="BX791" s="13">
        <f>(AF791+AH791+AJ791+AL791+AN791)/N791</f>
        <v>258.36435169346561</v>
      </c>
      <c r="BY791" s="26">
        <f>BX791/K791</f>
        <v>0.17842841967780773</v>
      </c>
      <c r="BZ791" s="11">
        <f>AP791/BE791</f>
        <v>7.8344483850260077E-2</v>
      </c>
      <c r="CA791" s="15">
        <f>-(BM791+BN791+BO791)/M791</f>
        <v>-4897.7498811725618</v>
      </c>
      <c r="CB791" s="15">
        <f>BG791-CA791</f>
        <v>-325385.25011882745</v>
      </c>
      <c r="CC791" s="18">
        <f t="shared" si="64"/>
        <v>1</v>
      </c>
      <c r="CD791" s="17">
        <f>(AF791/(AF791+AH791+AJ791))/(X791/(X791+Z791+AB791))</f>
        <v>2.1182658568594852</v>
      </c>
      <c r="CE791" s="19">
        <f>(AH791/(AF791+AH791+AJ791))/(Z791/(X791+Z791+AB791))</f>
        <v>1.0973657614188375</v>
      </c>
      <c r="CF791" s="18">
        <f>(AJ791/(AF791+AH791+AJ791))/(AB791/(X791+Z791+AB791))</f>
        <v>0.71014660301848409</v>
      </c>
      <c r="CG791">
        <f>AH791/Z791</f>
        <v>224.64627363737486</v>
      </c>
      <c r="CH791" s="11">
        <f>BB791/BE791</f>
        <v>0.31250045765529161</v>
      </c>
      <c r="CI791" s="14">
        <f>AY791/V791</f>
        <v>3274.4974130005462</v>
      </c>
      <c r="CJ791" s="14">
        <f>AV791/M791</f>
        <v>5239.5172413793107</v>
      </c>
      <c r="CK791" s="17">
        <f>N791/V791</f>
        <v>27.418410811695136</v>
      </c>
      <c r="CL791" s="17">
        <f>(AL791+AN791)/N791</f>
        <v>6.5162504276428326</v>
      </c>
      <c r="CM791" s="14">
        <f>AP791/AC791</f>
        <v>5</v>
      </c>
    </row>
    <row r="792" spans="1:91" hidden="1" x14ac:dyDescent="0.2">
      <c r="A792">
        <v>460</v>
      </c>
      <c r="B792" s="2">
        <v>44866</v>
      </c>
      <c r="C792" s="3" t="s">
        <v>37</v>
      </c>
      <c r="D792" t="s">
        <v>38</v>
      </c>
      <c r="E792" s="3" t="s">
        <v>32</v>
      </c>
      <c r="F792" t="s">
        <v>33</v>
      </c>
      <c r="G792" t="str">
        <f>CONCATENATE(C792,E792)</f>
        <v>LAXHNL</v>
      </c>
      <c r="H792" t="s">
        <v>50</v>
      </c>
      <c r="I792">
        <f>U792/M792</f>
        <v>234</v>
      </c>
      <c r="J792" t="str">
        <f>_xlfn.CONCAT(C792,E792,H792)</f>
        <v>LAXHNL757-300</v>
      </c>
      <c r="K792" s="4">
        <v>2556</v>
      </c>
      <c r="L792" s="4">
        <f>N792/M792</f>
        <v>201</v>
      </c>
      <c r="M792" s="4">
        <v>15</v>
      </c>
      <c r="N792" s="4">
        <v>3015</v>
      </c>
      <c r="O792" s="4">
        <f>P792/M792</f>
        <v>27.266666666666666</v>
      </c>
      <c r="P792" s="4">
        <v>409</v>
      </c>
      <c r="Q792" s="4">
        <v>855</v>
      </c>
      <c r="R792" s="4">
        <v>1751</v>
      </c>
      <c r="S792" s="4">
        <f>U792*K792</f>
        <v>8971560</v>
      </c>
      <c r="T792" s="7">
        <f>N792/U792</f>
        <v>0.85897435897435892</v>
      </c>
      <c r="U792" s="4">
        <v>3510</v>
      </c>
      <c r="V792" s="4">
        <v>85.975029377203285</v>
      </c>
      <c r="W792" s="7">
        <f>P792/X792</f>
        <v>0.90888888888888886</v>
      </c>
      <c r="X792" s="4">
        <v>450</v>
      </c>
      <c r="Y792" s="7">
        <f>Q792/Z792</f>
        <v>1</v>
      </c>
      <c r="Z792" s="4">
        <v>855</v>
      </c>
      <c r="AA792" s="7">
        <f>R792/AB792</f>
        <v>0.79410430839002266</v>
      </c>
      <c r="AB792" s="4">
        <v>2205</v>
      </c>
      <c r="AC792" s="4">
        <v>19329</v>
      </c>
      <c r="AD792" s="4">
        <f>AP792/AC792</f>
        <v>5</v>
      </c>
      <c r="AE792" s="7">
        <f>AF792/(AF792+AH792+AJ792+AL792+AN792+AP792)</f>
        <v>0.19631427529142553</v>
      </c>
      <c r="AF792" s="4">
        <v>189426</v>
      </c>
      <c r="AG792" s="7">
        <f>AH792/(AF792+AH792+AJ792+AL792+AN792+AP792)</f>
        <v>0.25448641948695838</v>
      </c>
      <c r="AH792" s="4">
        <v>245557</v>
      </c>
      <c r="AI792" s="7">
        <f>AJ792/(AF792+AH792+AJ792+AL792+AN792+AP792)</f>
        <v>0.42727005156946957</v>
      </c>
      <c r="AJ792" s="4">
        <v>412278</v>
      </c>
      <c r="AK792" s="7">
        <f>AL792/(AF792+AH792+AJ792+AL792+AN792+AP792)</f>
        <v>1.0881821347438937E-2</v>
      </c>
      <c r="AL792" s="4">
        <v>10500</v>
      </c>
      <c r="AM792" s="7">
        <f>AN792/(AF792+AH792+AJ792+AL792+AN792+AP792)</f>
        <v>1.0888039531066046E-2</v>
      </c>
      <c r="AN792" s="4">
        <v>10506</v>
      </c>
      <c r="AO792" s="7">
        <f>AP792/(AF792+AH792+AJ792+AL792+AN792+AP792)</f>
        <v>0.10015939277364154</v>
      </c>
      <c r="AP792" s="4">
        <v>96645</v>
      </c>
      <c r="AQ792" s="6">
        <f>AO792+AM792+AK792+AI792+AG792+AE792</f>
        <v>1</v>
      </c>
      <c r="AR792" s="4">
        <v>330530</v>
      </c>
      <c r="AS792" s="4">
        <f>AR792/M792</f>
        <v>22035.333333333332</v>
      </c>
      <c r="AT792" s="4">
        <f>AR792/V792</f>
        <v>3844.4883635903902</v>
      </c>
      <c r="AU792" s="7">
        <f>AR792/(AR792+AV792+AY792+BB792)</f>
        <v>0.33405764877102201</v>
      </c>
      <c r="AV792" s="4">
        <v>93647</v>
      </c>
      <c r="AW792" s="4">
        <f>AV792/M792</f>
        <v>6243.1333333333332</v>
      </c>
      <c r="AX792" s="7">
        <f>AV792/(AR792+AV792+AY792+BB792)</f>
        <v>9.4646466688227682E-2</v>
      </c>
      <c r="AY792" s="4">
        <v>359183</v>
      </c>
      <c r="AZ792" s="4">
        <f>AY792/M792</f>
        <v>23945.533333333333</v>
      </c>
      <c r="BA792" s="7">
        <f>AY792/(AR792+AV792+AY792+BB792)</f>
        <v>0.36301645375161706</v>
      </c>
      <c r="BB792" s="4">
        <v>206080</v>
      </c>
      <c r="BC792" s="11">
        <f>BB792/(AR792+AV792+AY792+BB792)</f>
        <v>0.20827943078913325</v>
      </c>
      <c r="BD792" s="9">
        <f>BC792+BA792+AX792+AU792</f>
        <v>1</v>
      </c>
      <c r="BE792" s="14">
        <f>(AF792+AH792+AJ792+AL792+AN792+AP792)</f>
        <v>964912</v>
      </c>
      <c r="BF792" s="14">
        <f t="shared" si="60"/>
        <v>-989440</v>
      </c>
      <c r="BG792" s="13">
        <f>(AF792+AH792+AJ792+AL792+AN792+AP792)-(AR792+AV792+AY792+BB792)</f>
        <v>-24528</v>
      </c>
      <c r="BH792" s="13">
        <f t="shared" si="61"/>
        <v>1</v>
      </c>
      <c r="BI792" s="14">
        <f>AF792/W792</f>
        <v>208414.91442542788</v>
      </c>
      <c r="BJ792" s="14">
        <f>AH792/Y792</f>
        <v>245557</v>
      </c>
      <c r="BK792" s="14">
        <f>AJ792/AA792</f>
        <v>519173.60936607653</v>
      </c>
      <c r="BL792" s="14">
        <f>BI792+BJ792+BK792</f>
        <v>973145.52379150444</v>
      </c>
      <c r="BM792" s="14">
        <f>(AF792/W792)-AF792</f>
        <v>18988.91442542788</v>
      </c>
      <c r="BN792" s="14">
        <f>AH792/Y792-AH792</f>
        <v>0</v>
      </c>
      <c r="BO792" s="14">
        <f>AJ792/AA792-AJ792</f>
        <v>106895.60936607653</v>
      </c>
      <c r="BP792" s="14">
        <f>BG792/S792</f>
        <v>-2.7339726870243301E-3</v>
      </c>
      <c r="BQ792" s="14">
        <f>(BG792-CA792)/S792</f>
        <v>-1.7985387618095075E-3</v>
      </c>
      <c r="BR792" s="27">
        <f>BQ792-BP792</f>
        <v>9.3543392521482256E-4</v>
      </c>
      <c r="BS792" s="28">
        <f t="shared" si="62"/>
        <v>7706340</v>
      </c>
      <c r="BT792" s="11">
        <f>BS792/S792</f>
        <v>0.85897435897435892</v>
      </c>
      <c r="BU792" s="14">
        <f>(BE792-AP792)*1/BT792-(BE792-AP792)</f>
        <v>142551.29850746272</v>
      </c>
      <c r="BV792" s="14">
        <f t="shared" si="63"/>
        <v>0.10755230974323306</v>
      </c>
      <c r="BW792" s="27">
        <f>(AR792+AV792+AY792+BB792)/S792</f>
        <v>0.11028628243025738</v>
      </c>
      <c r="BX792" s="13">
        <f>(AF792+AH792+AJ792+AL792+AN792)/N792</f>
        <v>287.98242122719734</v>
      </c>
      <c r="BY792" s="26">
        <f>BX792/K792</f>
        <v>0.11266917888388002</v>
      </c>
      <c r="BZ792" s="11">
        <f>AP792/BE792</f>
        <v>0.10015939277364154</v>
      </c>
      <c r="CA792" s="15">
        <f>-(BM792+BN792+BO792)/M792</f>
        <v>-8392.301586100295</v>
      </c>
      <c r="CB792" s="15">
        <f>BG792-CA792</f>
        <v>-16135.698413899705</v>
      </c>
      <c r="CC792" s="18">
        <f t="shared" si="64"/>
        <v>1</v>
      </c>
      <c r="CD792" s="17">
        <f>(AF792/(AF792+AH792+AJ792))/(X792/(X792+Z792+AB792))</f>
        <v>1.7438815193901291</v>
      </c>
      <c r="CE792" s="19">
        <f>(AH792/(AF792+AH792+AJ792))/(Z792/(X792+Z792+AB792))</f>
        <v>1.189805862966852</v>
      </c>
      <c r="CF792" s="18">
        <f>(AJ792/(AF792+AH792+AJ792))/(AB792/(X792+Z792+AB792))</f>
        <v>0.77458925325976591</v>
      </c>
      <c r="CG792">
        <f>AH792/Z792</f>
        <v>287.20116959064325</v>
      </c>
      <c r="CH792" s="11">
        <f>BB792/BE792</f>
        <v>0.21357388031240154</v>
      </c>
      <c r="CI792" s="14">
        <f>AY792/V792</f>
        <v>4177.7595495098394</v>
      </c>
      <c r="CJ792" s="14">
        <f>AV792/M792</f>
        <v>6243.1333333333332</v>
      </c>
      <c r="CK792" s="17">
        <f>N792/V792</f>
        <v>35.068321835310037</v>
      </c>
      <c r="CL792" s="17">
        <f>(AL792+AN792)/N792</f>
        <v>6.9671641791044774</v>
      </c>
      <c r="CM792" s="14">
        <f>AP792/AC792</f>
        <v>5</v>
      </c>
    </row>
    <row r="793" spans="1:91" hidden="1" x14ac:dyDescent="0.2">
      <c r="A793">
        <v>645</v>
      </c>
      <c r="B793" s="2">
        <v>45170</v>
      </c>
      <c r="C793" s="3" t="s">
        <v>32</v>
      </c>
      <c r="D793" t="s">
        <v>33</v>
      </c>
      <c r="E793" s="3" t="s">
        <v>43</v>
      </c>
      <c r="F793" t="s">
        <v>38</v>
      </c>
      <c r="G793" t="str">
        <f>CONCATENATE(C793,E793)</f>
        <v>HNLSFO</v>
      </c>
      <c r="H793" t="s">
        <v>51</v>
      </c>
      <c r="I793">
        <f>U793/M793</f>
        <v>369.11764705882354</v>
      </c>
      <c r="J793" t="str">
        <f>_xlfn.CONCAT(C793,E793,H793)</f>
        <v>HNLSFO777-200</v>
      </c>
      <c r="K793" s="4">
        <v>2399</v>
      </c>
      <c r="L793" s="4">
        <f>N793/M793</f>
        <v>331.23529411764707</v>
      </c>
      <c r="M793" s="4">
        <v>17</v>
      </c>
      <c r="N793" s="4">
        <v>5631</v>
      </c>
      <c r="O793" s="4">
        <f>P793/M793</f>
        <v>39.294117647058826</v>
      </c>
      <c r="P793" s="4">
        <v>668</v>
      </c>
      <c r="Q793" s="4">
        <v>1250</v>
      </c>
      <c r="R793" s="4">
        <v>3714</v>
      </c>
      <c r="S793" s="4">
        <f>U793*K793</f>
        <v>15053725</v>
      </c>
      <c r="T793" s="7">
        <f>N793/U793</f>
        <v>0.89737051792828681</v>
      </c>
      <c r="U793" s="4">
        <v>6275</v>
      </c>
      <c r="V793" s="4">
        <v>86.585739881956144</v>
      </c>
      <c r="W793" s="7">
        <f>P793/X793</f>
        <v>0.82367447595561039</v>
      </c>
      <c r="X793" s="4">
        <v>811</v>
      </c>
      <c r="Y793" s="7">
        <f>Q793/Z793</f>
        <v>0.82345191040843213</v>
      </c>
      <c r="Z793" s="4">
        <v>1518</v>
      </c>
      <c r="AA793" s="7">
        <f>R793/AB793</f>
        <v>0.94120628484541302</v>
      </c>
      <c r="AB793" s="4">
        <v>3946</v>
      </c>
      <c r="AC793" s="4">
        <v>103994</v>
      </c>
      <c r="AD793" s="4">
        <f>AP793/AC793</f>
        <v>5.9999711521818568</v>
      </c>
      <c r="AE793" s="7">
        <f>AF793/(AF793+AH793+AJ793+AL793+AN793+AP793)</f>
        <v>0.13039709705763466</v>
      </c>
      <c r="AF793" s="4">
        <v>339695</v>
      </c>
      <c r="AG793" s="7">
        <f>AH793/(AF793+AH793+AJ793+AL793+AN793+AP793)</f>
        <v>0.16797750242698786</v>
      </c>
      <c r="AH793" s="4">
        <v>437595</v>
      </c>
      <c r="AI793" s="7">
        <f>AJ793/(AF793+AH793+AJ793+AL793+AN793+AP793)</f>
        <v>0.4435796813995419</v>
      </c>
      <c r="AJ793" s="4">
        <v>1155561</v>
      </c>
      <c r="AK793" s="7">
        <f>AL793/(AF793+AH793+AJ793+AL793+AN793+AP793)</f>
        <v>9.9758894253192121E-3</v>
      </c>
      <c r="AL793" s="4">
        <v>25988</v>
      </c>
      <c r="AM793" s="7">
        <f>AN793/(AF793+AH793+AJ793+AL793+AN793+AP793)</f>
        <v>8.5529010422324674E-3</v>
      </c>
      <c r="AN793" s="4">
        <v>22281</v>
      </c>
      <c r="AO793" s="7">
        <f>AP793/(AF793+AH793+AJ793+AL793+AN793+AP793)</f>
        <v>0.23951692864828386</v>
      </c>
      <c r="AP793" s="4">
        <v>623961</v>
      </c>
      <c r="AQ793" s="6">
        <f>AO793+AM793+AK793+AI793+AG793+AE793</f>
        <v>1</v>
      </c>
      <c r="AR793" s="4">
        <v>422667</v>
      </c>
      <c r="AS793" s="4">
        <f>AR793/M793</f>
        <v>24862.764705882353</v>
      </c>
      <c r="AT793" s="4">
        <f>AR793/V793</f>
        <v>4881.4851103221999</v>
      </c>
      <c r="AU793" s="7">
        <f>AR793/(AR793+AV793+AY793+BB793)</f>
        <v>0.31181354351713597</v>
      </c>
      <c r="AV793" s="4">
        <v>136341</v>
      </c>
      <c r="AW793" s="4">
        <f>AV793/M793</f>
        <v>8020.0588235294117</v>
      </c>
      <c r="AX793" s="7">
        <f>AV793/(AR793+AV793+AY793+BB793)</f>
        <v>0.10058265806573458</v>
      </c>
      <c r="AY793" s="4">
        <v>376597</v>
      </c>
      <c r="AZ793" s="4">
        <f>AY793/M793</f>
        <v>22152.764705882353</v>
      </c>
      <c r="BA793" s="7">
        <f>AY793/(AR793+AV793+AY793+BB793)</f>
        <v>0.27782638589698949</v>
      </c>
      <c r="BB793" s="4">
        <v>419907</v>
      </c>
      <c r="BC793" s="11">
        <f>BB793/(AR793+AV793+AY793+BB793)</f>
        <v>0.30977741252014002</v>
      </c>
      <c r="BD793" s="9">
        <f>BC793+BA793+AX793+AU793</f>
        <v>1</v>
      </c>
      <c r="BE793" s="14">
        <f>(AF793+AH793+AJ793+AL793+AN793+AP793)</f>
        <v>2605081</v>
      </c>
      <c r="BF793" s="14">
        <f t="shared" si="60"/>
        <v>-1355512</v>
      </c>
      <c r="BG793" s="13">
        <f>(AF793+AH793+AJ793+AL793+AN793+AP793)-(AR793+AV793+AY793+BB793)</f>
        <v>1249569</v>
      </c>
      <c r="BH793" s="13">
        <f t="shared" si="61"/>
        <v>0</v>
      </c>
      <c r="BI793" s="14">
        <f>AF793/W793</f>
        <v>412414.13922155689</v>
      </c>
      <c r="BJ793" s="14">
        <f>AH793/Y793</f>
        <v>531415.36800000002</v>
      </c>
      <c r="BK793" s="14">
        <f>AJ793/AA793</f>
        <v>1227744.6704361874</v>
      </c>
      <c r="BL793" s="14">
        <f>BI793+BJ793+BK793</f>
        <v>2171574.1776577444</v>
      </c>
      <c r="BM793" s="14">
        <f>(AF793/W793)-AF793</f>
        <v>72719.139221556892</v>
      </c>
      <c r="BN793" s="14">
        <f>AH793/Y793-AH793</f>
        <v>93820.368000000017</v>
      </c>
      <c r="BO793" s="14">
        <f>AJ793/AA793-AJ793</f>
        <v>72183.670436187414</v>
      </c>
      <c r="BP793" s="14">
        <f>BG793/S793</f>
        <v>8.3007295536486822E-2</v>
      </c>
      <c r="BQ793" s="14">
        <f>(BG793-CA793)/S793</f>
        <v>8.3940123780806425E-2</v>
      </c>
      <c r="BR793" s="27">
        <f>BQ793-BP793</f>
        <v>9.3282824431960287E-4</v>
      </c>
      <c r="BS793" s="28">
        <f t="shared" si="62"/>
        <v>13508769</v>
      </c>
      <c r="BT793" s="11">
        <f>BS793/S793</f>
        <v>0.89737051792828681</v>
      </c>
      <c r="BU793" s="14">
        <f>(BE793-AP793)*1/BT793-(BE793-AP793)</f>
        <v>226574.54803764867</v>
      </c>
      <c r="BV793" s="14">
        <f t="shared" si="63"/>
        <v>0.17305225118699857</v>
      </c>
      <c r="BW793" s="27">
        <f>(AR793+AV793+AY793+BB793)/S793</f>
        <v>9.0044955650511752E-2</v>
      </c>
      <c r="BX793" s="13">
        <f>(AF793+AH793+AJ793+AL793+AN793)/N793</f>
        <v>351.82383235659739</v>
      </c>
      <c r="BY793" s="26">
        <f>BX793/K793</f>
        <v>0.14665436946919441</v>
      </c>
      <c r="BZ793" s="11">
        <f>AP793/BE793</f>
        <v>0.23951692864828386</v>
      </c>
      <c r="CA793" s="15">
        <f>-(BM793+BN793+BO793)/M793</f>
        <v>-14042.539862220254</v>
      </c>
      <c r="CB793" s="15">
        <f>BG793-CA793</f>
        <v>1263611.5398622202</v>
      </c>
      <c r="CC793" s="18">
        <f t="shared" si="64"/>
        <v>0</v>
      </c>
      <c r="CD793" s="17">
        <f>(AF793/(AF793+AH793+AJ793))/(X793/(X793+Z793+AB793))</f>
        <v>1.3598269813937083</v>
      </c>
      <c r="CE793" s="19">
        <f>(AH793/(AF793+AH793+AJ793))/(Z793/(X793+Z793+AB793))</f>
        <v>0.93587087801935731</v>
      </c>
      <c r="CF793" s="18">
        <f>(AJ793/(AF793+AH793+AJ793))/(AB793/(X793+Z793+AB793))</f>
        <v>0.95071675754088136</v>
      </c>
      <c r="CG793">
        <f>AH793/Z793</f>
        <v>288.27075098814231</v>
      </c>
      <c r="CH793" s="11">
        <f>BB793/BE793</f>
        <v>0.16118769435576091</v>
      </c>
      <c r="CI793" s="14">
        <f>AY793/V793</f>
        <v>4349.411352416937</v>
      </c>
      <c r="CJ793" s="14">
        <f>AV793/M793</f>
        <v>8020.0588235294117</v>
      </c>
      <c r="CK793" s="17">
        <f>N793/V793</f>
        <v>65.033803576395385</v>
      </c>
      <c r="CL793" s="17">
        <f>(AL793+AN793)/N793</f>
        <v>8.5720120760078142</v>
      </c>
      <c r="CM793" s="14">
        <f>AP793/AC793</f>
        <v>5.9999711521818568</v>
      </c>
    </row>
    <row r="794" spans="1:91" hidden="1" x14ac:dyDescent="0.2">
      <c r="A794">
        <v>561</v>
      </c>
      <c r="B794" s="2">
        <v>44866</v>
      </c>
      <c r="C794" s="3" t="s">
        <v>43</v>
      </c>
      <c r="D794" t="s">
        <v>38</v>
      </c>
      <c r="E794" s="3" t="s">
        <v>41</v>
      </c>
      <c r="F794" t="s">
        <v>42</v>
      </c>
      <c r="G794" t="str">
        <f>CONCATENATE(C794,E794)</f>
        <v>SFOSEA</v>
      </c>
      <c r="H794" t="s">
        <v>31</v>
      </c>
      <c r="I794">
        <f>U794/M794</f>
        <v>162.46774193548387</v>
      </c>
      <c r="J794" t="str">
        <f>_xlfn.CONCAT(C794,E794,H794)</f>
        <v>SFOSEA737-800</v>
      </c>
      <c r="K794" s="4">
        <v>679</v>
      </c>
      <c r="L794" s="4">
        <f>N794/M794</f>
        <v>124.8225806451613</v>
      </c>
      <c r="M794" s="4">
        <v>62</v>
      </c>
      <c r="N794" s="4">
        <v>7739</v>
      </c>
      <c r="O794" s="4">
        <f>P794/M794</f>
        <v>20</v>
      </c>
      <c r="P794" s="4">
        <v>1240</v>
      </c>
      <c r="Q794" s="4">
        <v>1838</v>
      </c>
      <c r="R794" s="4">
        <v>4661</v>
      </c>
      <c r="S794" s="4">
        <f>U794*K794</f>
        <v>6839567</v>
      </c>
      <c r="T794" s="7">
        <f>N794/U794</f>
        <v>0.76829147225255634</v>
      </c>
      <c r="U794" s="4">
        <v>10073</v>
      </c>
      <c r="V794" s="4">
        <v>133.32197282929712</v>
      </c>
      <c r="W794" s="7">
        <f>P794/X794</f>
        <v>0.95238095238095233</v>
      </c>
      <c r="X794" s="4">
        <v>1302</v>
      </c>
      <c r="Y794" s="7">
        <f>Q794/Z794</f>
        <v>0.74112903225806448</v>
      </c>
      <c r="Z794" s="4">
        <v>2480</v>
      </c>
      <c r="AA794" s="7">
        <f>R794/AB794</f>
        <v>0.740899697981243</v>
      </c>
      <c r="AB794" s="4">
        <v>6291</v>
      </c>
      <c r="AC794" s="4">
        <v>10969</v>
      </c>
      <c r="AD794" s="4">
        <f>AP794/AC794</f>
        <v>4.9998176679733799</v>
      </c>
      <c r="AE794" s="7">
        <f>AF794/(AF794+AH794+AJ794+AL794+AN794+AP794)</f>
        <v>0.24101338574566758</v>
      </c>
      <c r="AF794" s="4">
        <v>372042</v>
      </c>
      <c r="AG794" s="7">
        <f>AH794/(AF794+AH794+AJ794+AL794+AN794+AP794)</f>
        <v>0.22081654149853239</v>
      </c>
      <c r="AH794" s="4">
        <v>340865</v>
      </c>
      <c r="AI794" s="7">
        <f>AJ794/(AF794+AH794+AJ794+AL794+AN794+AP794)</f>
        <v>0.4724514578044216</v>
      </c>
      <c r="AJ794" s="4">
        <v>729303</v>
      </c>
      <c r="AK794" s="7">
        <f>AL794/(AF794+AH794+AJ794+AL794+AN794+AP794)</f>
        <v>1.8112832060490122E-2</v>
      </c>
      <c r="AL794" s="4">
        <v>27960</v>
      </c>
      <c r="AM794" s="7">
        <f>AN794/(AF794+AH794+AJ794+AL794+AN794+AP794)</f>
        <v>1.2077812622881897E-2</v>
      </c>
      <c r="AN794" s="4">
        <v>18644</v>
      </c>
      <c r="AO794" s="7">
        <f>AP794/(AF794+AH794+AJ794+AL794+AN794+AP794)</f>
        <v>3.5527970268006429E-2</v>
      </c>
      <c r="AP794" s="4">
        <v>54843</v>
      </c>
      <c r="AQ794" s="6">
        <f>AO794+AM794+AK794+AI794+AG794+AE794</f>
        <v>1</v>
      </c>
      <c r="AR794" s="4">
        <v>490964</v>
      </c>
      <c r="AS794" s="4">
        <f>AR794/M794</f>
        <v>7918.7741935483873</v>
      </c>
      <c r="AT794" s="4">
        <f>AR794/V794</f>
        <v>3682.5437666499342</v>
      </c>
      <c r="AU794" s="7">
        <f>AR794/(AR794+AV794+AY794+BB794)</f>
        <v>0.31219771513017247</v>
      </c>
      <c r="AV794" s="4">
        <v>324851</v>
      </c>
      <c r="AW794" s="4">
        <f>AV794/M794</f>
        <v>5239.5322580645161</v>
      </c>
      <c r="AX794" s="7">
        <f>AV794/(AR794+AV794+AY794+BB794)</f>
        <v>0.20656858742749296</v>
      </c>
      <c r="AY794" s="4">
        <v>436563</v>
      </c>
      <c r="AZ794" s="4">
        <f>AY794/M794</f>
        <v>7041.3387096774195</v>
      </c>
      <c r="BA794" s="7">
        <f>AY794/(AR794+AV794+AY794+BB794)</f>
        <v>0.27760481646388224</v>
      </c>
      <c r="BB794" s="4">
        <v>320228</v>
      </c>
      <c r="BC794" s="11">
        <f>BB794/(AR794+AV794+AY794+BB794)</f>
        <v>0.20362888097845233</v>
      </c>
      <c r="BD794" s="9">
        <f>BC794+BA794+AX794+AU794</f>
        <v>1</v>
      </c>
      <c r="BE794" s="14">
        <f>(AF794+AH794+AJ794+AL794+AN794+AP794)</f>
        <v>1543657</v>
      </c>
      <c r="BF794" s="14">
        <f t="shared" si="60"/>
        <v>-1572606</v>
      </c>
      <c r="BG794" s="13">
        <f>(AF794+AH794+AJ794+AL794+AN794+AP794)-(AR794+AV794+AY794+BB794)</f>
        <v>-28949</v>
      </c>
      <c r="BH794" s="13">
        <f t="shared" si="61"/>
        <v>1</v>
      </c>
      <c r="BI794" s="14">
        <f>AF794/W794</f>
        <v>390644.10000000003</v>
      </c>
      <c r="BJ794" s="14">
        <f>AH794/Y794</f>
        <v>459926.65941240481</v>
      </c>
      <c r="BK794" s="14">
        <f>AJ794/AA794</f>
        <v>984347.81656296935</v>
      </c>
      <c r="BL794" s="14">
        <f>BI794+BJ794+BK794</f>
        <v>1834918.5759753743</v>
      </c>
      <c r="BM794" s="14">
        <f>(AF794/W794)-AF794</f>
        <v>18602.100000000035</v>
      </c>
      <c r="BN794" s="14">
        <f>AH794/Y794-AH794</f>
        <v>119061.65941240481</v>
      </c>
      <c r="BO794" s="14">
        <f>AJ794/AA794-AJ794</f>
        <v>255044.81656296935</v>
      </c>
      <c r="BP794" s="14">
        <f>BG794/S794</f>
        <v>-4.2325778810266791E-3</v>
      </c>
      <c r="BQ794" s="14">
        <f>(BG794-CA794)/S794</f>
        <v>-3.3064945061689736E-3</v>
      </c>
      <c r="BR794" s="27">
        <f>BQ794-BP794</f>
        <v>9.2608337485770549E-4</v>
      </c>
      <c r="BS794" s="28">
        <f t="shared" si="62"/>
        <v>5254781</v>
      </c>
      <c r="BT794" s="11">
        <f>BS794/S794</f>
        <v>0.76829147225255634</v>
      </c>
      <c r="BU794" s="14">
        <f>(BE794-AP794)*1/BT794-(BE794-AP794)</f>
        <v>449010.45044579403</v>
      </c>
      <c r="BV794" s="14">
        <f t="shared" si="63"/>
        <v>0.22569513537918409</v>
      </c>
      <c r="BW794" s="27">
        <f>(AR794+AV794+AY794+BB794)/S794</f>
        <v>0.22992771326021078</v>
      </c>
      <c r="BX794" s="13">
        <f>(AF794+AH794+AJ794+AL794+AN794)/N794</f>
        <v>192.3780850239049</v>
      </c>
      <c r="BY794" s="26">
        <f>BX794/K794</f>
        <v>0.28332560386436656</v>
      </c>
      <c r="BZ794" s="11">
        <f>AP794/BE794</f>
        <v>3.5527970268006429E-2</v>
      </c>
      <c r="CA794" s="15">
        <f>-(BM794+BN794+BO794)/M794</f>
        <v>-6334.0092899253905</v>
      </c>
      <c r="CB794" s="15">
        <f>BG794-CA794</f>
        <v>-22614.99071007461</v>
      </c>
      <c r="CC794" s="18">
        <f t="shared" si="64"/>
        <v>1</v>
      </c>
      <c r="CD794" s="17">
        <f>(AF794/(AF794+AH794+AJ794))/(X794/(X794+Z794+AB794))</f>
        <v>1.9957738023476965</v>
      </c>
      <c r="CE794" s="19">
        <f>(AH794/(AF794+AH794+AJ794))/(Z794/(X794+Z794+AB794))</f>
        <v>0.95997751462752845</v>
      </c>
      <c r="CF794" s="18">
        <f>(AJ794/(AF794+AH794+AJ794))/(AB794/(X794+Z794+AB794))</f>
        <v>0.80968975887252093</v>
      </c>
      <c r="CG794">
        <f>AH794/Z794</f>
        <v>137.44556451612902</v>
      </c>
      <c r="CH794" s="11">
        <f>BB794/BE794</f>
        <v>0.20744763895088092</v>
      </c>
      <c r="CI794" s="14">
        <f>AY794/V794</f>
        <v>3274.5014999062969</v>
      </c>
      <c r="CJ794" s="14">
        <f>AV794/M794</f>
        <v>5239.5322580645161</v>
      </c>
      <c r="CK794" s="17">
        <f>N794/V794</f>
        <v>58.047445861822538</v>
      </c>
      <c r="CL794" s="17">
        <f>(AL794+AN794)/N794</f>
        <v>6.0219666623594783</v>
      </c>
      <c r="CM794" s="14">
        <f>AP794/AC794</f>
        <v>4.9998176679733799</v>
      </c>
    </row>
    <row r="795" spans="1:91" hidden="1" x14ac:dyDescent="0.2">
      <c r="A795">
        <v>632</v>
      </c>
      <c r="B795" s="2">
        <v>45170</v>
      </c>
      <c r="C795" s="3" t="s">
        <v>32</v>
      </c>
      <c r="D795" t="s">
        <v>33</v>
      </c>
      <c r="E795" s="3" t="s">
        <v>37</v>
      </c>
      <c r="F795" t="s">
        <v>38</v>
      </c>
      <c r="G795" t="str">
        <f>CONCATENATE(C795,E795)</f>
        <v>HNLLAX</v>
      </c>
      <c r="H795" t="s">
        <v>50</v>
      </c>
      <c r="I795">
        <f>U795/M795</f>
        <v>230.58823529411765</v>
      </c>
      <c r="J795" t="str">
        <f>_xlfn.CONCAT(C795,E795,H795)</f>
        <v>HNLLAX757-300</v>
      </c>
      <c r="K795" s="4">
        <v>2556</v>
      </c>
      <c r="L795" s="4">
        <f>N795/M795</f>
        <v>200.29411764705881</v>
      </c>
      <c r="M795" s="4">
        <v>17</v>
      </c>
      <c r="N795" s="4">
        <v>3405</v>
      </c>
      <c r="O795" s="4">
        <f>P795/M795</f>
        <v>29.588235294117649</v>
      </c>
      <c r="P795" s="4">
        <v>503</v>
      </c>
      <c r="Q795" s="4">
        <v>652</v>
      </c>
      <c r="R795" s="4">
        <v>2251</v>
      </c>
      <c r="S795" s="4">
        <f>U795*K795</f>
        <v>10019520</v>
      </c>
      <c r="T795" s="7">
        <f>N795/U795</f>
        <v>0.86862244897959184</v>
      </c>
      <c r="U795" s="4">
        <v>3920</v>
      </c>
      <c r="V795" s="4">
        <v>89.694614344154132</v>
      </c>
      <c r="W795" s="7">
        <f>P795/X795</f>
        <v>1</v>
      </c>
      <c r="X795" s="4">
        <v>503</v>
      </c>
      <c r="Y795" s="7">
        <f>Q795/Z795</f>
        <v>0.68272251308900522</v>
      </c>
      <c r="Z795" s="4">
        <v>955</v>
      </c>
      <c r="AA795" s="7">
        <f>R795/AB795</f>
        <v>0.91429731925264013</v>
      </c>
      <c r="AB795" s="4">
        <v>2462</v>
      </c>
      <c r="AC795" s="4">
        <v>8750</v>
      </c>
      <c r="AD795" s="4">
        <f>AP795/AC795</f>
        <v>5.999657142857143</v>
      </c>
      <c r="AE795" s="7">
        <f>AF795/(AF795+AH795+AJ795+AL795+AN795+AP795)</f>
        <v>0.21194944186880993</v>
      </c>
      <c r="AF795" s="4">
        <v>244539</v>
      </c>
      <c r="AG795" s="7">
        <f>AH795/(AF795+AH795+AJ795+AL795+AN795+AP795)</f>
        <v>0.18540494955194359</v>
      </c>
      <c r="AH795" s="4">
        <v>213913</v>
      </c>
      <c r="AI795" s="7">
        <f>AJ795/(AF795+AH795+AJ795+AL795+AN795+AP795)</f>
        <v>0.5376408112252018</v>
      </c>
      <c r="AJ795" s="4">
        <v>620309</v>
      </c>
      <c r="AK795" s="7">
        <f>AL795/(AF795+AH795+AJ795+AL795+AN795+AP795)</f>
        <v>1.3651007444349394E-2</v>
      </c>
      <c r="AL795" s="4">
        <v>15750</v>
      </c>
      <c r="AM795" s="7">
        <f>AN795/(AF795+AH795+AJ795+AL795+AN795+AP795)</f>
        <v>5.8530319537581877E-3</v>
      </c>
      <c r="AN795" s="4">
        <v>6753</v>
      </c>
      <c r="AO795" s="7">
        <f>AP795/(AF795+AH795+AJ795+AL795+AN795+AP795)</f>
        <v>4.5500757955937145E-2</v>
      </c>
      <c r="AP795" s="4">
        <v>52497</v>
      </c>
      <c r="AQ795" s="6">
        <f>AO795+AM795+AK795+AI795+AG795+AE795</f>
        <v>1</v>
      </c>
      <c r="AR795" s="4">
        <v>452812</v>
      </c>
      <c r="AS795" s="4">
        <f>AR795/M795</f>
        <v>26636</v>
      </c>
      <c r="AT795" s="4">
        <f>AR795/V795</f>
        <v>5048.3744571617317</v>
      </c>
      <c r="AU795" s="7">
        <f>AR795/(AR795+AV795+AY795+BB795)</f>
        <v>0.37184040520332839</v>
      </c>
      <c r="AV795" s="4">
        <v>143765</v>
      </c>
      <c r="AW795" s="4">
        <f>AV795/M795</f>
        <v>8456.7647058823532</v>
      </c>
      <c r="AX795" s="7">
        <f>AV795/(AR795+AV795+AY795+BB795)</f>
        <v>0.1180570211347237</v>
      </c>
      <c r="AY795" s="4">
        <v>290941</v>
      </c>
      <c r="AZ795" s="4">
        <f>AY795/M795</f>
        <v>17114.176470588234</v>
      </c>
      <c r="BA795" s="7">
        <f>AY795/(AR795+AV795+AY795+BB795)</f>
        <v>0.2389150891104069</v>
      </c>
      <c r="BB795" s="4">
        <v>330241</v>
      </c>
      <c r="BC795" s="11">
        <f>BB795/(AR795+AV795+AY795+BB795)</f>
        <v>0.27118748455154101</v>
      </c>
      <c r="BD795" s="9">
        <f>BC795+BA795+AX795+AU795</f>
        <v>1</v>
      </c>
      <c r="BE795" s="14">
        <f>(AF795+AH795+AJ795+AL795+AN795+AP795)</f>
        <v>1153761</v>
      </c>
      <c r="BF795" s="14">
        <f t="shared" si="60"/>
        <v>-1217759</v>
      </c>
      <c r="BG795" s="13">
        <f>(AF795+AH795+AJ795+AL795+AN795+AP795)-(AR795+AV795+AY795+BB795)</f>
        <v>-63998</v>
      </c>
      <c r="BH795" s="13">
        <f t="shared" si="61"/>
        <v>1</v>
      </c>
      <c r="BI795" s="14">
        <f>AF795/W795</f>
        <v>244539</v>
      </c>
      <c r="BJ795" s="14">
        <f>AH795/Y795</f>
        <v>313323.4892638037</v>
      </c>
      <c r="BK795" s="14">
        <f>AJ795/AA795</f>
        <v>678454.35717458907</v>
      </c>
      <c r="BL795" s="14">
        <f>BI795+BJ795+BK795</f>
        <v>1236316.8464383928</v>
      </c>
      <c r="BM795" s="14">
        <f>(AF795/W795)-AF795</f>
        <v>0</v>
      </c>
      <c r="BN795" s="14">
        <f>AH795/Y795-AH795</f>
        <v>99410.489263803698</v>
      </c>
      <c r="BO795" s="14">
        <f>AJ795/AA795-AJ795</f>
        <v>58145.357174589066</v>
      </c>
      <c r="BP795" s="14">
        <f>BG795/S795</f>
        <v>-6.3873319280763948E-3</v>
      </c>
      <c r="BQ795" s="14">
        <f>(BG795-CA795)/S795</f>
        <v>-5.4623384187102494E-3</v>
      </c>
      <c r="BR795" s="27">
        <f>BQ795-BP795</f>
        <v>9.2499350936614544E-4</v>
      </c>
      <c r="BS795" s="28">
        <f t="shared" si="62"/>
        <v>8703180</v>
      </c>
      <c r="BT795" s="11">
        <f>BS795/S795</f>
        <v>0.86862244897959184</v>
      </c>
      <c r="BU795" s="14">
        <f>(BE795-AP795)*1/BT795-(BE795-AP795)</f>
        <v>166564.15859030839</v>
      </c>
      <c r="BV795" s="14">
        <f t="shared" si="63"/>
        <v>0.11515132461435279</v>
      </c>
      <c r="BW795" s="27">
        <f>(AR795+AV795+AY795+BB795)/S795</f>
        <v>0.12153865654242918</v>
      </c>
      <c r="BX795" s="13">
        <f>(AF795+AH795+AJ795+AL795+AN795)/N795</f>
        <v>323.42555066079296</v>
      </c>
      <c r="BY795" s="26">
        <f>BX795/K795</f>
        <v>0.12653581794240726</v>
      </c>
      <c r="BZ795" s="11">
        <f>AP795/BE795</f>
        <v>4.5500757955937145E-2</v>
      </c>
      <c r="CA795" s="15">
        <f>-(BM795+BN795+BO795)/M795</f>
        <v>-9267.9909669642802</v>
      </c>
      <c r="CB795" s="15">
        <f>BG795-CA795</f>
        <v>-54730.00903303572</v>
      </c>
      <c r="CC795" s="18">
        <f t="shared" si="64"/>
        <v>1</v>
      </c>
      <c r="CD795" s="17">
        <f>(AF795/(AF795+AH795+AJ795))/(X795/(X795+Z795+AB795))</f>
        <v>1.7666111886554012</v>
      </c>
      <c r="CE795" s="19">
        <f>(AH795/(AF795+AH795+AJ795))/(Z795/(X795+Z795+AB795))</f>
        <v>0.81394420730421924</v>
      </c>
      <c r="CF795" s="18">
        <f>(AJ795/(AF795+AH795+AJ795))/(AB795/(X795+Z795+AB795))</f>
        <v>0.9155474630913093</v>
      </c>
      <c r="CG795">
        <f>AH795/Z795</f>
        <v>223.99267015706806</v>
      </c>
      <c r="CH795" s="11">
        <f>BB795/BE795</f>
        <v>0.28622999043996111</v>
      </c>
      <c r="CI795" s="14">
        <f>AY795/V795</f>
        <v>3243.6841623920996</v>
      </c>
      <c r="CJ795" s="14">
        <f>AV795/M795</f>
        <v>8456.7647058823532</v>
      </c>
      <c r="CK795" s="17">
        <f>N795/V795</f>
        <v>37.962145496664611</v>
      </c>
      <c r="CL795" s="17">
        <f>(AL795+AN795)/N795</f>
        <v>6.6088105726872248</v>
      </c>
      <c r="CM795" s="14">
        <f>AP795/AC795</f>
        <v>5.999657142857143</v>
      </c>
    </row>
    <row r="796" spans="1:91" hidden="1" x14ac:dyDescent="0.2">
      <c r="A796">
        <v>819</v>
      </c>
      <c r="B796" s="2">
        <v>45200</v>
      </c>
      <c r="C796" s="3" t="s">
        <v>29</v>
      </c>
      <c r="D796" t="s">
        <v>28</v>
      </c>
      <c r="E796" s="3" t="s">
        <v>41</v>
      </c>
      <c r="F796" t="s">
        <v>42</v>
      </c>
      <c r="G796" t="str">
        <f>CONCATENATE(C796,E796)</f>
        <v>ANCSEA</v>
      </c>
      <c r="H796" t="s">
        <v>35</v>
      </c>
      <c r="I796">
        <f>U796/M796</f>
        <v>179.3235294117647</v>
      </c>
      <c r="J796" t="str">
        <f>_xlfn.CONCAT(C796,E796,H796)</f>
        <v>ANCSEA737-Max 9</v>
      </c>
      <c r="K796" s="4">
        <v>1448</v>
      </c>
      <c r="L796" s="4">
        <f>N796/M796</f>
        <v>143.6764705882353</v>
      </c>
      <c r="M796" s="4">
        <v>34</v>
      </c>
      <c r="N796" s="4">
        <v>4885</v>
      </c>
      <c r="O796" s="4">
        <f>P796/M796</f>
        <v>23.176470588235293</v>
      </c>
      <c r="P796" s="4">
        <v>788</v>
      </c>
      <c r="Q796" s="4">
        <v>1473</v>
      </c>
      <c r="R796" s="4">
        <v>2624</v>
      </c>
      <c r="S796" s="4">
        <f>U796*K796</f>
        <v>8828456</v>
      </c>
      <c r="T796" s="7">
        <f>N796/U796</f>
        <v>0.80121371166147282</v>
      </c>
      <c r="U796" s="4">
        <v>6097</v>
      </c>
      <c r="V796" s="4">
        <v>117.50769728929595</v>
      </c>
      <c r="W796" s="7">
        <f>P796/X796</f>
        <v>1</v>
      </c>
      <c r="X796" s="4">
        <v>788</v>
      </c>
      <c r="Y796" s="7">
        <f>Q796/Z796</f>
        <v>1</v>
      </c>
      <c r="Z796" s="4">
        <v>1473</v>
      </c>
      <c r="AA796" s="7">
        <f>R796/AB796</f>
        <v>0.68404588112617315</v>
      </c>
      <c r="AB796" s="4">
        <v>3836</v>
      </c>
      <c r="AC796" s="4">
        <v>27772</v>
      </c>
      <c r="AD796" s="4">
        <f>AP796/AC796</f>
        <v>5.9998559700417688</v>
      </c>
      <c r="AE796" s="7">
        <f>AF796/(AF796+AH796+AJ796+AL796+AN796+AP796)</f>
        <v>0.21722609996014852</v>
      </c>
      <c r="AF796" s="4">
        <v>330324</v>
      </c>
      <c r="AG796" s="7">
        <f>AH796/(AF796+AH796+AJ796+AL796+AN796+AP796)</f>
        <v>0.25907541926260286</v>
      </c>
      <c r="AH796" s="4">
        <v>393962</v>
      </c>
      <c r="AI796" s="7">
        <f>AJ796/(AF796+AH796+AJ796+AL796+AN796+AP796)</f>
        <v>0.39513404171648103</v>
      </c>
      <c r="AJ796" s="4">
        <v>600859</v>
      </c>
      <c r="AK796" s="7">
        <f>AL796/(AF796+AH796+AJ796+AL796+AN796+AP796)</f>
        <v>1.2083680225377898E-2</v>
      </c>
      <c r="AL796" s="4">
        <v>18375</v>
      </c>
      <c r="AM796" s="7">
        <f>AN796/(AF796+AH796+AJ796+AL796+AN796+AP796)</f>
        <v>6.9036448982866495E-3</v>
      </c>
      <c r="AN796" s="4">
        <v>10498</v>
      </c>
      <c r="AO796" s="7">
        <f>AP796/(AF796+AH796+AJ796+AL796+AN796+AP796)</f>
        <v>0.10957711393710305</v>
      </c>
      <c r="AP796" s="4">
        <v>166628</v>
      </c>
      <c r="AQ796" s="6">
        <f>AO796+AM796+AK796+AI796+AG796+AE796</f>
        <v>1</v>
      </c>
      <c r="AR796" s="4">
        <v>516718</v>
      </c>
      <c r="AS796" s="4">
        <f>AR796/M796</f>
        <v>15197.588235294117</v>
      </c>
      <c r="AT796" s="4">
        <f>AR796/V796</f>
        <v>4397.3119371735747</v>
      </c>
      <c r="AU796" s="7">
        <f>AR796/(AR796+AV796+AY796+BB796)</f>
        <v>0.37339998944948727</v>
      </c>
      <c r="AV796" s="4">
        <v>225281</v>
      </c>
      <c r="AW796" s="4">
        <f>AV796/M796</f>
        <v>6625.911764705882</v>
      </c>
      <c r="AX796" s="7">
        <f>AV796/(AR796+AV796+AY796+BB796)</f>
        <v>0.16279657961048374</v>
      </c>
      <c r="AY796" s="4">
        <v>278103</v>
      </c>
      <c r="AZ796" s="4">
        <f>AY796/M796</f>
        <v>8179.5</v>
      </c>
      <c r="BA796" s="7">
        <f>AY796/(AR796+AV796+AY796+BB796)</f>
        <v>0.20096775662135005</v>
      </c>
      <c r="BB796" s="4">
        <v>363717</v>
      </c>
      <c r="BC796" s="11">
        <f>BB796/(AR796+AV796+AY796+BB796)</f>
        <v>0.26283567431867894</v>
      </c>
      <c r="BD796" s="9">
        <f>BC796+BA796+AX796+AU796</f>
        <v>1</v>
      </c>
      <c r="BE796" s="14">
        <f>(AF796+AH796+AJ796+AL796+AN796+AP796)</f>
        <v>1520646</v>
      </c>
      <c r="BF796" s="14">
        <f t="shared" si="60"/>
        <v>-1383819</v>
      </c>
      <c r="BG796" s="13">
        <f>(AF796+AH796+AJ796+AL796+AN796+AP796)-(AR796+AV796+AY796+BB796)</f>
        <v>136827</v>
      </c>
      <c r="BH796" s="13">
        <f t="shared" si="61"/>
        <v>0</v>
      </c>
      <c r="BI796" s="14">
        <f>AF796/W796</f>
        <v>330324</v>
      </c>
      <c r="BJ796" s="14">
        <f>AH796/Y796</f>
        <v>393962</v>
      </c>
      <c r="BK796" s="14">
        <f>AJ796/AA796</f>
        <v>878389.91006097558</v>
      </c>
      <c r="BL796" s="14">
        <f>BI796+BJ796+BK796</f>
        <v>1602675.9100609757</v>
      </c>
      <c r="BM796" s="14">
        <f>(AF796/W796)-AF796</f>
        <v>0</v>
      </c>
      <c r="BN796" s="14">
        <f>AH796/Y796-AH796</f>
        <v>0</v>
      </c>
      <c r="BO796" s="14">
        <f>AJ796/AA796-AJ796</f>
        <v>277530.91006097558</v>
      </c>
      <c r="BP796" s="14">
        <f>BG796/S796</f>
        <v>1.5498406516382932E-2</v>
      </c>
      <c r="BQ796" s="14">
        <f>(BG796-CA796)/S796</f>
        <v>1.6422993309965279E-2</v>
      </c>
      <c r="BR796" s="27">
        <f>BQ796-BP796</f>
        <v>9.2458679358234722E-4</v>
      </c>
      <c r="BS796" s="28">
        <f t="shared" si="62"/>
        <v>7073480</v>
      </c>
      <c r="BT796" s="11">
        <f>BS796/S796</f>
        <v>0.80121371166147282</v>
      </c>
      <c r="BU796" s="14">
        <f>(BE796-AP796)*1/BT796-(BE796-AP796)</f>
        <v>335940.59692937578</v>
      </c>
      <c r="BV796" s="14">
        <f t="shared" si="63"/>
        <v>0.1722437082996166</v>
      </c>
      <c r="BW796" s="27">
        <f>(AR796+AV796+AY796+BB796)/S796</f>
        <v>0.15674530178323368</v>
      </c>
      <c r="BX796" s="13">
        <f>(AF796+AH796+AJ796+AL796+AN796)/N796</f>
        <v>277.17871033776868</v>
      </c>
      <c r="BY796" s="26">
        <f>BX796/K796</f>
        <v>0.19142176128298941</v>
      </c>
      <c r="BZ796" s="11">
        <f>AP796/BE796</f>
        <v>0.10957711393710305</v>
      </c>
      <c r="CA796" s="15">
        <f>-(BM796+BN796+BO796)/M796</f>
        <v>-8162.6738253228114</v>
      </c>
      <c r="CB796" s="15">
        <f>BG796-CA796</f>
        <v>144989.67382532282</v>
      </c>
      <c r="CC796" s="18">
        <f t="shared" si="64"/>
        <v>0</v>
      </c>
      <c r="CD796" s="17">
        <f>(AF796/(AF796+AH796+AJ796))/(X796/(X796+Z796+AB796))</f>
        <v>1.9287089873681671</v>
      </c>
      <c r="CE796" s="19">
        <f>(AH796/(AF796+AH796+AJ796))/(Z796/(X796+Z796+AB796))</f>
        <v>1.2305644923761778</v>
      </c>
      <c r="CF796" s="18">
        <f>(AJ796/(AF796+AH796+AJ796))/(AB796/(X796+Z796+AB796))</f>
        <v>0.72068712739410168</v>
      </c>
      <c r="CG796">
        <f>AH796/Z796</f>
        <v>267.45553292600135</v>
      </c>
      <c r="CH796" s="11">
        <f>BB796/BE796</f>
        <v>0.23918584601544343</v>
      </c>
      <c r="CI796" s="14">
        <f>AY796/V796</f>
        <v>2366.679004144974</v>
      </c>
      <c r="CJ796" s="14">
        <f>AV796/M796</f>
        <v>6625.911764705882</v>
      </c>
      <c r="CK796" s="17">
        <f>N796/V796</f>
        <v>41.571744768118997</v>
      </c>
      <c r="CL796" s="17">
        <f>(AL796+AN796)/N796</f>
        <v>5.910542476970317</v>
      </c>
      <c r="CM796" s="14">
        <f>AP796/AC796</f>
        <v>5.9998559700417688</v>
      </c>
    </row>
    <row r="797" spans="1:91" hidden="1" x14ac:dyDescent="0.2">
      <c r="A797">
        <v>375</v>
      </c>
      <c r="B797" s="2">
        <v>44835</v>
      </c>
      <c r="C797" s="3" t="s">
        <v>43</v>
      </c>
      <c r="D797" t="s">
        <v>38</v>
      </c>
      <c r="E797" s="3" t="s">
        <v>53</v>
      </c>
      <c r="F797" t="s">
        <v>54</v>
      </c>
      <c r="G797" t="str">
        <f>CONCATENATE(C797,E797)</f>
        <v>SFOYVR</v>
      </c>
      <c r="H797" t="s">
        <v>31</v>
      </c>
      <c r="I797">
        <f>U797/M797</f>
        <v>168.69696969696969</v>
      </c>
      <c r="J797" t="str">
        <f>_xlfn.CONCAT(C797,E797,H797)</f>
        <v>SFOYVR737-800</v>
      </c>
      <c r="K797" s="4">
        <v>800</v>
      </c>
      <c r="L797" s="4">
        <f>N797/M797</f>
        <v>126.72727272727273</v>
      </c>
      <c r="M797" s="4">
        <v>66</v>
      </c>
      <c r="N797" s="4">
        <v>8364</v>
      </c>
      <c r="O797" s="4">
        <f>P797/M797</f>
        <v>14.454545454545455</v>
      </c>
      <c r="P797" s="4">
        <v>954</v>
      </c>
      <c r="Q797" s="4">
        <v>1818</v>
      </c>
      <c r="R797" s="4">
        <v>5593</v>
      </c>
      <c r="S797" s="4">
        <f>U797*K797</f>
        <v>8907200</v>
      </c>
      <c r="T797" s="7">
        <f>N797/U797</f>
        <v>0.7512125022453745</v>
      </c>
      <c r="U797" s="4">
        <v>11134</v>
      </c>
      <c r="V797" s="4">
        <v>70.262787456445992</v>
      </c>
      <c r="W797" s="7">
        <f>P797/X797</f>
        <v>0.68831168831168832</v>
      </c>
      <c r="X797" s="4">
        <v>1386</v>
      </c>
      <c r="Y797" s="7">
        <f>Q797/Z797</f>
        <v>0.6886363636363636</v>
      </c>
      <c r="Z797" s="4">
        <v>2640</v>
      </c>
      <c r="AA797" s="7">
        <f>R797/AB797</f>
        <v>0.78685987619583564</v>
      </c>
      <c r="AB797" s="4">
        <v>7108</v>
      </c>
      <c r="AC797" s="4">
        <v>1613</v>
      </c>
      <c r="AD797" s="4">
        <f>AP797/AC797</f>
        <v>4.9987600743955358</v>
      </c>
      <c r="AE797" s="7">
        <f>AF797/(AF797+AH797+AJ797+AL797+AN797+AP797)</f>
        <v>0.17986294548528822</v>
      </c>
      <c r="AF797" s="4">
        <v>294018</v>
      </c>
      <c r="AG797" s="7">
        <f>AH797/(AF797+AH797+AJ797+AL797+AN797+AP797)</f>
        <v>0.20983337391217108</v>
      </c>
      <c r="AH797" s="4">
        <v>343010</v>
      </c>
      <c r="AI797" s="7">
        <f>AJ797/(AF797+AH797+AJ797+AL797+AN797+AP797)</f>
        <v>0.57458043724819197</v>
      </c>
      <c r="AJ797" s="4">
        <v>939254</v>
      </c>
      <c r="AK797" s="7">
        <f>AL797/(AF797+AH797+AJ797+AL797+AN797+AP797)</f>
        <v>2.0526978401862631E-2</v>
      </c>
      <c r="AL797" s="4">
        <v>33555</v>
      </c>
      <c r="AM797" s="7">
        <f>AN797/(AF797+AH797+AJ797+AL797+AN797+AP797)</f>
        <v>1.0263795071567612E-2</v>
      </c>
      <c r="AN797" s="4">
        <v>16778</v>
      </c>
      <c r="AO797" s="7">
        <f>AP797/(AF797+AH797+AJ797+AL797+AN797+AP797)</f>
        <v>4.9324698809184442E-3</v>
      </c>
      <c r="AP797" s="4">
        <v>8063</v>
      </c>
      <c r="AQ797" s="6">
        <f>AO797+AM797+AK797+AI797+AG797+AE797</f>
        <v>1</v>
      </c>
      <c r="AR797" s="4">
        <v>258746</v>
      </c>
      <c r="AS797" s="4">
        <f>AR797/M797</f>
        <v>3920.3939393939395</v>
      </c>
      <c r="AT797" s="4">
        <f>AR797/V797</f>
        <v>3682.5467557829197</v>
      </c>
      <c r="AU797" s="7">
        <f>AR797/(AR797+AV797+AY797+BB797)</f>
        <v>0.25787027255440526</v>
      </c>
      <c r="AV797" s="4">
        <v>345809</v>
      </c>
      <c r="AW797" s="4">
        <f>AV797/M797</f>
        <v>5239.530303030303</v>
      </c>
      <c r="AX797" s="7">
        <f>AV797/(AR797+AV797+AY797+BB797)</f>
        <v>0.34463860728964435</v>
      </c>
      <c r="AY797" s="4">
        <v>230076</v>
      </c>
      <c r="AZ797" s="4">
        <f>AY797/M797</f>
        <v>3486</v>
      </c>
      <c r="BA797" s="7">
        <f>AY797/(AR797+AV797+AY797+BB797)</f>
        <v>0.22929730634764339</v>
      </c>
      <c r="BB797" s="4">
        <v>168765</v>
      </c>
      <c r="BC797" s="11">
        <f>BB797/(AR797+AV797+AY797+BB797)</f>
        <v>0.168193813808307</v>
      </c>
      <c r="BD797" s="9">
        <f>BC797+BA797+AX797+AU797</f>
        <v>1</v>
      </c>
      <c r="BE797" s="14">
        <f>(AF797+AH797+AJ797+AL797+AN797+AP797)</f>
        <v>1634678</v>
      </c>
      <c r="BF797" s="14">
        <f t="shared" si="60"/>
        <v>-1003396</v>
      </c>
      <c r="BG797" s="13">
        <f>(AF797+AH797+AJ797+AL797+AN797+AP797)-(AR797+AV797+AY797+BB797)</f>
        <v>631282</v>
      </c>
      <c r="BH797" s="13">
        <f t="shared" si="61"/>
        <v>0</v>
      </c>
      <c r="BI797" s="14">
        <f>AF797/W797</f>
        <v>427158.22641509434</v>
      </c>
      <c r="BJ797" s="14">
        <f>AH797/Y797</f>
        <v>498100.33003300335</v>
      </c>
      <c r="BK797" s="14">
        <f>AJ797/AA797</f>
        <v>1193673.7765063473</v>
      </c>
      <c r="BL797" s="14">
        <f>BI797+BJ797+BK797</f>
        <v>2118932.3329544449</v>
      </c>
      <c r="BM797" s="14">
        <f>(AF797/W797)-AF797</f>
        <v>133140.22641509434</v>
      </c>
      <c r="BN797" s="14">
        <f>AH797/Y797-AH797</f>
        <v>155090.33003300335</v>
      </c>
      <c r="BO797" s="14">
        <f>AJ797/AA797-AJ797</f>
        <v>254419.77650634735</v>
      </c>
      <c r="BP797" s="14">
        <f>BG797/S797</f>
        <v>7.0873226154122504E-2</v>
      </c>
      <c r="BQ797" s="14">
        <f>(BG797-CA797)/S797</f>
        <v>7.1796296787063715E-2</v>
      </c>
      <c r="BR797" s="27">
        <f>BQ797-BP797</f>
        <v>9.2307063294121139E-4</v>
      </c>
      <c r="BS797" s="28">
        <f t="shared" si="62"/>
        <v>6691200</v>
      </c>
      <c r="BT797" s="11">
        <f>BS797/S797</f>
        <v>0.7512125022453745</v>
      </c>
      <c r="BU797" s="14">
        <f>(BE797-AP797)*1/BT797-(BE797-AP797)</f>
        <v>538704.39383070311</v>
      </c>
      <c r="BV797" s="14">
        <f t="shared" si="63"/>
        <v>0.1835232171726244</v>
      </c>
      <c r="BW797" s="27">
        <f>(AR797+AV797+AY797+BB797)/S797</f>
        <v>0.11264999101850189</v>
      </c>
      <c r="BX797" s="13">
        <f>(AF797+AH797+AJ797+AL797+AN797)/N797</f>
        <v>194.47812051649927</v>
      </c>
      <c r="BY797" s="26">
        <f>BX797/K797</f>
        <v>0.24309765064562408</v>
      </c>
      <c r="BZ797" s="11">
        <f>AP797/BE797</f>
        <v>4.9324698809184442E-3</v>
      </c>
      <c r="CA797" s="15">
        <f>-(BM797+BN797+BO797)/M797</f>
        <v>-8221.974741734015</v>
      </c>
      <c r="CB797" s="15">
        <f>BG797-CA797</f>
        <v>639503.97474173398</v>
      </c>
      <c r="CC797" s="18">
        <f t="shared" si="64"/>
        <v>0</v>
      </c>
      <c r="CD797" s="17">
        <f>(AF797/(AF797+AH797+AJ797))/(X797/(X797+Z797+AB797))</f>
        <v>1.4984007767392975</v>
      </c>
      <c r="CE797" s="19">
        <f>(AH797/(AF797+AH797+AJ797))/(Z797/(X797+Z797+AB797))</f>
        <v>0.91774104468232165</v>
      </c>
      <c r="CF797" s="18">
        <f>(AJ797/(AF797+AH797+AJ797))/(AB797/(X797+Z797+AB797))</f>
        <v>0.93336805929628652</v>
      </c>
      <c r="CG797">
        <f>AH797/Z797</f>
        <v>129.92803030303031</v>
      </c>
      <c r="CH797" s="11">
        <f>BB797/BE797</f>
        <v>0.10324051586918036</v>
      </c>
      <c r="CI797" s="14">
        <f>AY797/V797</f>
        <v>3274.5071513511743</v>
      </c>
      <c r="CJ797" s="14">
        <f>AV797/M797</f>
        <v>5239.530303030303</v>
      </c>
      <c r="CK797" s="17">
        <f>N797/V797</f>
        <v>119.03882983840654</v>
      </c>
      <c r="CL797" s="17">
        <f>(AL797+AN797)/N797</f>
        <v>6.0178144428503106</v>
      </c>
      <c r="CM797" s="14">
        <f>AP797/AC797</f>
        <v>4.9987600743955358</v>
      </c>
    </row>
    <row r="798" spans="1:91" hidden="1" x14ac:dyDescent="0.2">
      <c r="A798">
        <v>979</v>
      </c>
      <c r="B798" s="2">
        <v>45200</v>
      </c>
      <c r="C798" s="3" t="s">
        <v>43</v>
      </c>
      <c r="D798" t="s">
        <v>38</v>
      </c>
      <c r="E798" s="3" t="s">
        <v>37</v>
      </c>
      <c r="F798" t="s">
        <v>38</v>
      </c>
      <c r="G798" t="str">
        <f>CONCATENATE(C798,E798)</f>
        <v>SFOLAX</v>
      </c>
      <c r="H798" t="s">
        <v>47</v>
      </c>
      <c r="I798">
        <f>U798/M798</f>
        <v>156.36842105263159</v>
      </c>
      <c r="J798" t="str">
        <f>_xlfn.CONCAT(C798,E798,H798)</f>
        <v>SFOLAXA320</v>
      </c>
      <c r="K798" s="4">
        <v>337</v>
      </c>
      <c r="L798" s="4">
        <f>N798/M798</f>
        <v>134.80701754385964</v>
      </c>
      <c r="M798" s="4">
        <v>57</v>
      </c>
      <c r="N798" s="4">
        <v>7684</v>
      </c>
      <c r="O798" s="4">
        <f>P798/M798</f>
        <v>17.842105263157894</v>
      </c>
      <c r="P798" s="4">
        <v>1017</v>
      </c>
      <c r="Q798" s="4">
        <v>1613</v>
      </c>
      <c r="R798" s="4">
        <v>5054</v>
      </c>
      <c r="S798" s="4">
        <f>U798*K798</f>
        <v>3003681</v>
      </c>
      <c r="T798" s="7">
        <f>N798/U798</f>
        <v>0.86211152249523171</v>
      </c>
      <c r="U798" s="4">
        <v>8913</v>
      </c>
      <c r="V798" s="4">
        <v>80.263293382849426</v>
      </c>
      <c r="W798" s="7">
        <f>P798/X798</f>
        <v>0.89210526315789473</v>
      </c>
      <c r="X798" s="4">
        <v>1140</v>
      </c>
      <c r="Y798" s="7">
        <f>Q798/Z798</f>
        <v>0.76481744902797533</v>
      </c>
      <c r="Z798" s="4">
        <v>2109</v>
      </c>
      <c r="AA798" s="7">
        <f>R798/AB798</f>
        <v>0.89230225988700562</v>
      </c>
      <c r="AB798" s="4">
        <v>5664</v>
      </c>
      <c r="AC798" s="4">
        <v>4215</v>
      </c>
      <c r="AD798" s="4">
        <f>AP798/AC798</f>
        <v>6</v>
      </c>
      <c r="AE798" s="7">
        <f>AF798/(AF798+AH798+AJ798+AL798+AN798+AP798)</f>
        <v>0.20906959736875319</v>
      </c>
      <c r="AF798" s="4">
        <v>225275</v>
      </c>
      <c r="AG798" s="7">
        <f>AH798/(AF798+AH798+AJ798+AL798+AN798+AP798)</f>
        <v>0.18899000660781504</v>
      </c>
      <c r="AH798" s="4">
        <v>203639</v>
      </c>
      <c r="AI798" s="7">
        <f>AJ798/(AF798+AH798+AJ798+AL798+AN798+AP798)</f>
        <v>0.52217794326188482</v>
      </c>
      <c r="AJ798" s="4">
        <v>562653</v>
      </c>
      <c r="AK798" s="7">
        <f>AL798/(AF798+AH798+AJ798+AL798+AN798+AP798)</f>
        <v>3.283954146218325E-2</v>
      </c>
      <c r="AL798" s="4">
        <v>35385</v>
      </c>
      <c r="AM798" s="7">
        <f>AN798/(AF798+AH798+AJ798+AL798+AN798+AP798)</f>
        <v>2.3452175010579928E-2</v>
      </c>
      <c r="AN798" s="4">
        <v>25270</v>
      </c>
      <c r="AO798" s="7">
        <f>AP798/(AF798+AH798+AJ798+AL798+AN798+AP798)</f>
        <v>2.3470736288783791E-2</v>
      </c>
      <c r="AP798" s="4">
        <v>25290</v>
      </c>
      <c r="AQ798" s="6">
        <f>AO798+AM798+AK798+AI798+AG798+AE798</f>
        <v>1</v>
      </c>
      <c r="AR798" s="4">
        <v>330063</v>
      </c>
      <c r="AS798" s="4">
        <f>AR798/M798</f>
        <v>5790.5789473684208</v>
      </c>
      <c r="AT798" s="4">
        <f>AR798/V798</f>
        <v>4112.2533861852162</v>
      </c>
      <c r="AU798" s="7">
        <f>AR798/(AR798+AV798+AY798+BB798)</f>
        <v>0.30023495723378107</v>
      </c>
      <c r="AV798" s="4">
        <v>328250</v>
      </c>
      <c r="AW798" s="4">
        <f>AV798/M798</f>
        <v>5758.7719298245611</v>
      </c>
      <c r="AX798" s="7">
        <f>AV798/(AR798+AV798+AY798+BB798)</f>
        <v>0.29858579941401686</v>
      </c>
      <c r="AY798" s="4">
        <v>191462</v>
      </c>
      <c r="AZ798" s="4">
        <f>AY798/M798</f>
        <v>3358.9824561403507</v>
      </c>
      <c r="BA798" s="7">
        <f>AY798/(AR798+AV798+AY798+BB798)</f>
        <v>0.17415943435615078</v>
      </c>
      <c r="BB798" s="4">
        <v>249574</v>
      </c>
      <c r="BC798" s="11">
        <f>BB798/(AR798+AV798+AY798+BB798)</f>
        <v>0.22701980899605129</v>
      </c>
      <c r="BD798" s="9">
        <f>BC798+BA798+AX798+AU798</f>
        <v>1</v>
      </c>
      <c r="BE798" s="14">
        <f>(AF798+AH798+AJ798+AL798+AN798+AP798)</f>
        <v>1077512</v>
      </c>
      <c r="BF798" s="14">
        <f t="shared" si="60"/>
        <v>-1099349</v>
      </c>
      <c r="BG798" s="13">
        <f>(AF798+AH798+AJ798+AL798+AN798+AP798)-(AR798+AV798+AY798+BB798)</f>
        <v>-21837</v>
      </c>
      <c r="BH798" s="13">
        <f t="shared" si="61"/>
        <v>1</v>
      </c>
      <c r="BI798" s="14">
        <f>AF798/W798</f>
        <v>252520.64896755162</v>
      </c>
      <c r="BJ798" s="14">
        <f>AH798/Y798</f>
        <v>266258.3081215127</v>
      </c>
      <c r="BK798" s="14">
        <f>AJ798/AA798</f>
        <v>630563.23545706377</v>
      </c>
      <c r="BL798" s="14">
        <f>BI798+BJ798+BK798</f>
        <v>1149342.1925461281</v>
      </c>
      <c r="BM798" s="14">
        <f>(AF798/W798)-AF798</f>
        <v>27245.64896755162</v>
      </c>
      <c r="BN798" s="14">
        <f>AH798/Y798-AH798</f>
        <v>62619.308121512702</v>
      </c>
      <c r="BO798" s="14">
        <f>AJ798/AA798-AJ798</f>
        <v>67910.235457063769</v>
      </c>
      <c r="BP798" s="14">
        <f>BG798/S798</f>
        <v>-7.2700796123156891E-3</v>
      </c>
      <c r="BQ798" s="14">
        <f>(BG798-CA798)/S798</f>
        <v>-6.3485483864156693E-3</v>
      </c>
      <c r="BR798" s="27">
        <f>BQ798-BP798</f>
        <v>9.2153122590001978E-4</v>
      </c>
      <c r="BS798" s="28">
        <f t="shared" si="62"/>
        <v>2589508</v>
      </c>
      <c r="BT798" s="11">
        <f>BS798/S798</f>
        <v>0.86211152249523171</v>
      </c>
      <c r="BU798" s="14">
        <f>(BE798-AP798)*1/BT798-(BE798-AP798)</f>
        <v>168295.26782925567</v>
      </c>
      <c r="BV798" s="14">
        <f t="shared" si="63"/>
        <v>0.35873050433784415</v>
      </c>
      <c r="BW798" s="27">
        <f>(AR798+AV798+AY798+BB798)/S798</f>
        <v>0.36600058395015983</v>
      </c>
      <c r="BX798" s="13">
        <f>(AF798+AH798+AJ798+AL798+AN798)/N798</f>
        <v>136.93675169182717</v>
      </c>
      <c r="BY798" s="26">
        <f>BX798/K798</f>
        <v>0.40634050947129724</v>
      </c>
      <c r="BZ798" s="11">
        <f>AP798/BE798</f>
        <v>2.3470736288783791E-2</v>
      </c>
      <c r="CA798" s="15">
        <f>-(BM798+BN798+BO798)/M798</f>
        <v>-2767.9858341425979</v>
      </c>
      <c r="CB798" s="15">
        <f>BG798-CA798</f>
        <v>-19069.014165857403</v>
      </c>
      <c r="CC798" s="18">
        <f t="shared" si="64"/>
        <v>1</v>
      </c>
      <c r="CD798" s="17">
        <f>(AF798/(AF798+AH798+AJ798))/(X798/(X798+Z798+AB798))</f>
        <v>1.7762741223049769</v>
      </c>
      <c r="CE798" s="19">
        <f>(AH798/(AF798+AH798+AJ798))/(Z798/(X798+Z798+AB798))</f>
        <v>0.86793303318061865</v>
      </c>
      <c r="CF798" s="18">
        <f>(AJ798/(AF798+AH798+AJ798))/(AB798/(X798+Z798+AB798))</f>
        <v>0.89293374533799463</v>
      </c>
      <c r="CG798">
        <f>AH798/Z798</f>
        <v>96.55713608345188</v>
      </c>
      <c r="CH798" s="11">
        <f>BB798/BE798</f>
        <v>0.23162062232253561</v>
      </c>
      <c r="CI798" s="14">
        <f>AY798/V798</f>
        <v>2385.424170009343</v>
      </c>
      <c r="CJ798" s="14">
        <f>AV798/M798</f>
        <v>5758.7719298245611</v>
      </c>
      <c r="CK798" s="17">
        <f>N798/V798</f>
        <v>95.734920362013312</v>
      </c>
      <c r="CL798" s="17">
        <f>(AL798+AN798)/N798</f>
        <v>7.8936751691827176</v>
      </c>
      <c r="CM798" s="14">
        <f>AP798/AC798</f>
        <v>6</v>
      </c>
    </row>
    <row r="799" spans="1:91" x14ac:dyDescent="0.2">
      <c r="A799">
        <v>1041</v>
      </c>
      <c r="B799" s="2">
        <v>45231</v>
      </c>
      <c r="C799" s="3" t="s">
        <v>44</v>
      </c>
      <c r="D799" t="s">
        <v>45</v>
      </c>
      <c r="E799" s="3" t="s">
        <v>43</v>
      </c>
      <c r="F799" t="s">
        <v>38</v>
      </c>
      <c r="G799" t="str">
        <f>CONCATENATE(C799,E799)</f>
        <v>BOISFO</v>
      </c>
      <c r="H799" t="s">
        <v>40</v>
      </c>
      <c r="I799">
        <f>U799/M799</f>
        <v>75.033898305084747</v>
      </c>
      <c r="J799" t="str">
        <f>_xlfn.CONCAT(C799,E799,H799)</f>
        <v>BOISFOE175</v>
      </c>
      <c r="K799" s="4">
        <v>522</v>
      </c>
      <c r="L799" s="4">
        <f>N799/M799</f>
        <v>62.610169491525426</v>
      </c>
      <c r="M799" s="4">
        <v>59</v>
      </c>
      <c r="N799" s="4">
        <v>3694</v>
      </c>
      <c r="O799" s="4">
        <f>P799/M799</f>
        <v>7.6949152542372881</v>
      </c>
      <c r="P799" s="4">
        <v>454</v>
      </c>
      <c r="Q799" s="4">
        <v>817</v>
      </c>
      <c r="R799" s="4">
        <v>2423</v>
      </c>
      <c r="S799" s="4">
        <f>U799*K799</f>
        <v>2310894</v>
      </c>
      <c r="T799" s="7">
        <f>N799/U799</f>
        <v>0.83442511859046764</v>
      </c>
      <c r="U799" s="4">
        <v>4427</v>
      </c>
      <c r="V799" s="4">
        <v>107.1002312295974</v>
      </c>
      <c r="W799" s="7">
        <f>P799/X799</f>
        <v>0.76559865092748736</v>
      </c>
      <c r="X799" s="4">
        <v>593</v>
      </c>
      <c r="Y799" s="7">
        <f>Q799/Z799</f>
        <v>0.76569821930646675</v>
      </c>
      <c r="Z799" s="4">
        <v>1067</v>
      </c>
      <c r="AA799" s="7">
        <f>R799/AB799</f>
        <v>0.87536127167630062</v>
      </c>
      <c r="AB799" s="4">
        <v>2768</v>
      </c>
      <c r="AC799" s="4">
        <v>214</v>
      </c>
      <c r="AD799" s="4">
        <f>AP799/AC799</f>
        <v>5.9859813084112146</v>
      </c>
      <c r="AE799" s="7">
        <f>AF799/(AF799+AH799+AJ799+AL799+AN799+AP799)</f>
        <v>0.18582532861476239</v>
      </c>
      <c r="AF799" s="4">
        <v>117620</v>
      </c>
      <c r="AG799" s="7">
        <f>AH799/(AF799+AH799+AJ799+AL799+AN799+AP799)</f>
        <v>0.20756129929221437</v>
      </c>
      <c r="AH799" s="4">
        <v>131378</v>
      </c>
      <c r="AI799" s="7">
        <f>AJ799/(AF799+AH799+AJ799+AL799+AN799+AP799)</f>
        <v>0.54717359706774515</v>
      </c>
      <c r="AJ799" s="4">
        <v>346339</v>
      </c>
      <c r="AK799" s="7">
        <f>AL799/(AF799+AH799+AJ799+AL799+AN799+AP799)</f>
        <v>2.6791582406471184E-2</v>
      </c>
      <c r="AL799" s="4">
        <v>16958</v>
      </c>
      <c r="AM799" s="7">
        <f>AN799/(AF799+AH799+AJ799+AL799+AN799+AP799)</f>
        <v>3.0624368048533874E-2</v>
      </c>
      <c r="AN799" s="4">
        <v>19384</v>
      </c>
      <c r="AO799" s="7">
        <f>AP799/(AF799+AH799+AJ799+AL799+AN799+AP799)</f>
        <v>2.0238245702730029E-3</v>
      </c>
      <c r="AP799" s="4">
        <v>1281</v>
      </c>
      <c r="AQ799" s="6">
        <f>AO799+AM799+AK799+AI799+AG799+AE799</f>
        <v>1</v>
      </c>
      <c r="AR799" s="4">
        <v>267345</v>
      </c>
      <c r="AS799" s="4">
        <f>AR799/M799</f>
        <v>4531.2711864406783</v>
      </c>
      <c r="AT799" s="4">
        <f>AR799/V799</f>
        <v>2496.2130980546249</v>
      </c>
      <c r="AU799" s="7">
        <f>AR799/(AR799+AV799+AY799+BB799)</f>
        <v>0.34844302292846197</v>
      </c>
      <c r="AV799" s="4">
        <v>193625</v>
      </c>
      <c r="AW799" s="4">
        <f>AV799/M799</f>
        <v>3281.7796610169494</v>
      </c>
      <c r="AX799" s="7">
        <f>AV799/(AR799+AV799+AY799+BB799)</f>
        <v>0.25236035951494679</v>
      </c>
      <c r="AY799" s="4">
        <v>148234</v>
      </c>
      <c r="AZ799" s="4">
        <f>AY799/M799</f>
        <v>2512.4406779661017</v>
      </c>
      <c r="BA799" s="7">
        <f>AY799/(AR799+AV799+AY799+BB799)</f>
        <v>0.19320018351110971</v>
      </c>
      <c r="BB799" s="4">
        <v>158052</v>
      </c>
      <c r="BC799" s="11">
        <f>BB799/(AR799+AV799+AY799+BB799)</f>
        <v>0.20599643404548157</v>
      </c>
      <c r="BD799" s="9">
        <f>BC799+BA799+AX799+AU799</f>
        <v>1</v>
      </c>
      <c r="BE799" s="14">
        <f>(AF799+AH799+AJ799+AL799+AN799+AP799)</f>
        <v>632960</v>
      </c>
      <c r="BF799" s="14">
        <f t="shared" si="60"/>
        <v>-767256</v>
      </c>
      <c r="BG799" s="13">
        <f>(AF799+AH799+AJ799+AL799+AN799+AP799)-(AR799+AV799+AY799+BB799)</f>
        <v>-134296</v>
      </c>
      <c r="BH799" s="13">
        <f t="shared" si="61"/>
        <v>1</v>
      </c>
      <c r="BI799" s="14">
        <f>AF799/W799</f>
        <v>153631.40969162996</v>
      </c>
      <c r="BJ799" s="14">
        <f>AH799/Y799</f>
        <v>171579.34638922889</v>
      </c>
      <c r="BK799" s="14">
        <f>AJ799/AA799</f>
        <v>395652.64217911678</v>
      </c>
      <c r="BL799" s="14">
        <f>BI799+BJ799+BK799</f>
        <v>720863.39825997571</v>
      </c>
      <c r="BM799" s="14">
        <f>(AF799/W799)-AF799</f>
        <v>36011.40969162996</v>
      </c>
      <c r="BN799" s="14">
        <f>AH799/Y799-AH799</f>
        <v>40201.346389228886</v>
      </c>
      <c r="BO799" s="14">
        <f>AJ799/AA799-AJ799</f>
        <v>49313.642179116781</v>
      </c>
      <c r="BP799" s="14">
        <f>BG799/S799</f>
        <v>-5.8114305545819062E-2</v>
      </c>
      <c r="BQ799" s="14">
        <f>(BG799-CA799)/S799</f>
        <v>-5.7193637582596608E-2</v>
      </c>
      <c r="BR799" s="27">
        <f>BQ799-BP799</f>
        <v>9.206679632224532E-4</v>
      </c>
      <c r="BS799" s="28">
        <f t="shared" si="62"/>
        <v>1928268</v>
      </c>
      <c r="BT799" s="11">
        <f>BS799/S799</f>
        <v>0.83442511859046764</v>
      </c>
      <c r="BU799" s="14">
        <f>(BE799-AP799)*1/BT799-(BE799-AP799)</f>
        <v>125343.99214943149</v>
      </c>
      <c r="BV799" s="14">
        <f t="shared" si="63"/>
        <v>0.27390265412433457</v>
      </c>
      <c r="BW799" s="27">
        <f>(AR799+AV799+AY799+BB799)/S799</f>
        <v>0.33201695967015366</v>
      </c>
      <c r="BX799" s="13">
        <f>(AF799+AH799+AJ799+AL799+AN799)/N799</f>
        <v>171.00135354629128</v>
      </c>
      <c r="BY799" s="26">
        <f>BX799/K799</f>
        <v>0.32758879989710976</v>
      </c>
      <c r="BZ799" s="11">
        <f>AP799/BE799</f>
        <v>2.0238245702730029E-3</v>
      </c>
      <c r="CA799" s="15">
        <f>-(BM799+BN799+BO799)/M799</f>
        <v>-2127.5660722029766</v>
      </c>
      <c r="CB799" s="15">
        <f>BG799-CA799</f>
        <v>-132168.43392779701</v>
      </c>
      <c r="CC799" s="18">
        <f t="shared" si="64"/>
        <v>1</v>
      </c>
      <c r="CD799" s="17">
        <f>(AF799/(AF799+AH799+AJ799))/(X799/(X799+Z799+AB799))</f>
        <v>1.4752690089304812</v>
      </c>
      <c r="CE799" s="19">
        <f>(AH799/(AF799+AH799+AJ799))/(Z799/(X799+Z799+AB799))</f>
        <v>0.91580490307192608</v>
      </c>
      <c r="CF799" s="18">
        <f>(AJ799/(AF799+AH799+AJ799))/(AB799/(X799+Z799+AB799))</f>
        <v>0.93063643284916164</v>
      </c>
      <c r="CG799">
        <f>AH799/Z799</f>
        <v>123.12839737582006</v>
      </c>
      <c r="CH799" s="11">
        <f>BB799/BE799</f>
        <v>0.24970298281092013</v>
      </c>
      <c r="CI799" s="14">
        <f>AY799/V799</f>
        <v>1384.0679735062531</v>
      </c>
      <c r="CJ799" s="14">
        <f>AV799/M799</f>
        <v>3281.7796610169494</v>
      </c>
      <c r="CK799" s="17">
        <f>N799/V799</f>
        <v>34.491055318834405</v>
      </c>
      <c r="CL799" s="17">
        <f>(AL799+AN799)/N799</f>
        <v>9.8381158635625336</v>
      </c>
      <c r="CM799" s="14">
        <f>AP799/AC799</f>
        <v>5.9859813084112146</v>
      </c>
    </row>
    <row r="800" spans="1:91" hidden="1" x14ac:dyDescent="0.2">
      <c r="A800">
        <v>141</v>
      </c>
      <c r="B800" s="2">
        <v>44805</v>
      </c>
      <c r="C800" s="3" t="s">
        <v>41</v>
      </c>
      <c r="D800" t="s">
        <v>42</v>
      </c>
      <c r="E800" s="3" t="s">
        <v>43</v>
      </c>
      <c r="F800" t="s">
        <v>38</v>
      </c>
      <c r="G800" t="str">
        <f>CONCATENATE(C800,E800)</f>
        <v>SEASFO</v>
      </c>
      <c r="H800" t="s">
        <v>34</v>
      </c>
      <c r="I800">
        <f>U800/M800</f>
        <v>178.08695652173913</v>
      </c>
      <c r="J800" t="str">
        <f>_xlfn.CONCAT(C800,E800,H800)</f>
        <v>SEASFO737-900</v>
      </c>
      <c r="K800" s="4">
        <v>679</v>
      </c>
      <c r="L800" s="4">
        <f>N800/M800</f>
        <v>146.63043478260869</v>
      </c>
      <c r="M800" s="4">
        <v>46</v>
      </c>
      <c r="N800" s="4">
        <v>6745</v>
      </c>
      <c r="O800" s="4">
        <f>P800/M800</f>
        <v>22.108695652173914</v>
      </c>
      <c r="P800" s="4">
        <v>1017</v>
      </c>
      <c r="Q800" s="4">
        <v>1517</v>
      </c>
      <c r="R800" s="4">
        <v>4211</v>
      </c>
      <c r="S800" s="4">
        <f>U800*K800</f>
        <v>5562368</v>
      </c>
      <c r="T800" s="7">
        <f>N800/U800</f>
        <v>0.8233642578125</v>
      </c>
      <c r="U800" s="4">
        <v>8192</v>
      </c>
      <c r="V800" s="4">
        <v>97.857840819542957</v>
      </c>
      <c r="W800" s="7">
        <f>P800/X800</f>
        <v>0.96124763705103966</v>
      </c>
      <c r="X800" s="4">
        <v>1058</v>
      </c>
      <c r="Y800" s="7">
        <f>Q800/Z800</f>
        <v>0.76693629929221441</v>
      </c>
      <c r="Z800" s="4">
        <v>1978</v>
      </c>
      <c r="AA800" s="7">
        <f>R800/AB800</f>
        <v>0.81671838634600469</v>
      </c>
      <c r="AB800" s="4">
        <v>5156</v>
      </c>
      <c r="AC800" s="4">
        <v>21877</v>
      </c>
      <c r="AD800" s="4">
        <f>AP800/AC800</f>
        <v>5</v>
      </c>
      <c r="AE800" s="7">
        <f>AF800/(AF800+AH800+AJ800+AL800+AN800+AP800)</f>
        <v>0.2005111374925094</v>
      </c>
      <c r="AF800" s="4">
        <v>265341</v>
      </c>
      <c r="AG800" s="7">
        <f>AH800/(AF800+AH800+AJ800+AL800+AN800+AP800)</f>
        <v>0.19460781683685691</v>
      </c>
      <c r="AH800" s="4">
        <v>257529</v>
      </c>
      <c r="AI800" s="7">
        <f>AJ800/(AF800+AH800+AJ800+AL800+AN800+AP800)</f>
        <v>0.49289326944366568</v>
      </c>
      <c r="AJ800" s="4">
        <v>652257</v>
      </c>
      <c r="AK800" s="7">
        <f>AL800/(AF800+AH800+AJ800+AL800+AN800+AP800)</f>
        <v>1.908831026136476E-2</v>
      </c>
      <c r="AL800" s="4">
        <v>25260</v>
      </c>
      <c r="AM800" s="7">
        <f>AN800/(AF800+AH800+AJ800+AL800+AN800+AP800)</f>
        <v>1.0240130338549243E-2</v>
      </c>
      <c r="AN800" s="4">
        <v>13551</v>
      </c>
      <c r="AO800" s="7">
        <f>AP800/(AF800+AH800+AJ800+AL800+AN800+AP800)</f>
        <v>8.265933562705402E-2</v>
      </c>
      <c r="AP800" s="4">
        <v>109385</v>
      </c>
      <c r="AQ800" s="6">
        <f>AO800+AM800+AK800+AI800+AG800+AE800</f>
        <v>1</v>
      </c>
      <c r="AR800" s="4">
        <v>360366</v>
      </c>
      <c r="AS800" s="4">
        <f>AR800/M800</f>
        <v>7834.04347826087</v>
      </c>
      <c r="AT800" s="4">
        <f>AR800/V800</f>
        <v>3682.545997152557</v>
      </c>
      <c r="AU800" s="7">
        <f>AR800/(AR800+AV800+AY800+BB800)</f>
        <v>0.31150193713014301</v>
      </c>
      <c r="AV800" s="4">
        <v>241018</v>
      </c>
      <c r="AW800" s="4">
        <f>AV800/M800</f>
        <v>5239.521739130435</v>
      </c>
      <c r="AX800" s="7">
        <f>AV800/(AR800+AV800+AY800+BB800)</f>
        <v>0.20833700705181066</v>
      </c>
      <c r="AY800" s="4">
        <v>320436</v>
      </c>
      <c r="AZ800" s="4">
        <f>AY800/M800</f>
        <v>6966</v>
      </c>
      <c r="BA800" s="7">
        <f>AY800/(AR800+AV800+AY800+BB800)</f>
        <v>0.27698627153015126</v>
      </c>
      <c r="BB800" s="4">
        <v>235046</v>
      </c>
      <c r="BC800" s="11">
        <f>BB800/(AR800+AV800+AY800+BB800)</f>
        <v>0.20317478428789507</v>
      </c>
      <c r="BD800" s="9">
        <f>BC800+BA800+AX800+AU800</f>
        <v>1</v>
      </c>
      <c r="BE800" s="14">
        <f>(AF800+AH800+AJ800+AL800+AN800+AP800)</f>
        <v>1323323</v>
      </c>
      <c r="BF800" s="14">
        <f t="shared" si="60"/>
        <v>-1156866</v>
      </c>
      <c r="BG800" s="13">
        <f>(AF800+AH800+AJ800+AL800+AN800+AP800)-(AR800+AV800+AY800+BB800)</f>
        <v>166457</v>
      </c>
      <c r="BH800" s="13">
        <f t="shared" si="61"/>
        <v>0</v>
      </c>
      <c r="BI800" s="14">
        <f>AF800/W800</f>
        <v>276038.12979351031</v>
      </c>
      <c r="BJ800" s="14">
        <f>AH800/Y800</f>
        <v>335789.29597890569</v>
      </c>
      <c r="BK800" s="14">
        <f>AJ800/AA800</f>
        <v>798631.46331037756</v>
      </c>
      <c r="BL800" s="14">
        <f>BI800+BJ800+BK800</f>
        <v>1410458.8890827936</v>
      </c>
      <c r="BM800" s="14">
        <f>(AF800/W800)-AF800</f>
        <v>10697.129793510307</v>
      </c>
      <c r="BN800" s="14">
        <f>AH800/Y800-AH800</f>
        <v>78260.295978905691</v>
      </c>
      <c r="BO800" s="14">
        <f>AJ800/AA800-AJ800</f>
        <v>146374.46331037756</v>
      </c>
      <c r="BP800" s="14">
        <f>BG800/S800</f>
        <v>2.992556407630707E-2</v>
      </c>
      <c r="BQ800" s="14">
        <f>(BG800-CA800)/S800</f>
        <v>3.0845300172918196E-2</v>
      </c>
      <c r="BR800" s="27">
        <f>BQ800-BP800</f>
        <v>9.1973609661112621E-4</v>
      </c>
      <c r="BS800" s="28">
        <f t="shared" si="62"/>
        <v>4579855</v>
      </c>
      <c r="BT800" s="11">
        <f>BS800/S800</f>
        <v>0.8233642578125</v>
      </c>
      <c r="BU800" s="14">
        <f>(BE800-AP800)*1/BT800-(BE800-AP800)</f>
        <v>260425.24625648628</v>
      </c>
      <c r="BV800" s="14">
        <f t="shared" si="63"/>
        <v>0.23790640964423784</v>
      </c>
      <c r="BW800" s="27">
        <f>(AR800+AV800+AY800+BB800)/S800</f>
        <v>0.20798084556793078</v>
      </c>
      <c r="BX800" s="13">
        <f>(AF800+AH800+AJ800+AL800+AN800)/N800</f>
        <v>179.97598220904374</v>
      </c>
      <c r="BY800" s="26">
        <f>BX800/K800</f>
        <v>0.26506035671435013</v>
      </c>
      <c r="BZ800" s="11">
        <f>AP800/BE800</f>
        <v>8.265933562705402E-2</v>
      </c>
      <c r="CA800" s="15">
        <f>-(BM800+BN800+BO800)/M800</f>
        <v>-5115.9106322346424</v>
      </c>
      <c r="CB800" s="15">
        <f>BG800-CA800</f>
        <v>171572.91063223465</v>
      </c>
      <c r="CC800" s="18">
        <f t="shared" si="64"/>
        <v>0</v>
      </c>
      <c r="CD800" s="17">
        <f>(AF800/(AF800+AH800+AJ800))/(X800/(X800+Z800+AB800))</f>
        <v>1.7483317022583713</v>
      </c>
      <c r="CE800" s="19">
        <f>(AH800/(AF800+AH800+AJ800))/(Z800/(X800+Z800+AB800))</f>
        <v>0.90762195551880986</v>
      </c>
      <c r="CF800" s="18">
        <f>(AJ800/(AF800+AH800+AJ800))/(AB800/(X800+Z800+AB800))</f>
        <v>0.8818830160966713</v>
      </c>
      <c r="CG800">
        <f>AH800/Z800</f>
        <v>130.19666329625883</v>
      </c>
      <c r="CH800" s="11">
        <f>BB800/BE800</f>
        <v>0.17761801162679103</v>
      </c>
      <c r="CI800" s="14">
        <f>AY800/V800</f>
        <v>3274.5051118684246</v>
      </c>
      <c r="CJ800" s="14">
        <f>AV800/M800</f>
        <v>5239.521739130435</v>
      </c>
      <c r="CK800" s="17">
        <f>N800/V800</f>
        <v>68.92651568348289</v>
      </c>
      <c r="CL800" s="17">
        <f>(AL800+AN800)/N800</f>
        <v>5.7540400296515939</v>
      </c>
      <c r="CM800" s="14">
        <f>AP800/AC800</f>
        <v>5</v>
      </c>
    </row>
    <row r="801" spans="1:91" hidden="1" x14ac:dyDescent="0.2">
      <c r="A801">
        <v>541</v>
      </c>
      <c r="B801" s="2">
        <v>44866</v>
      </c>
      <c r="C801" s="3" t="s">
        <v>41</v>
      </c>
      <c r="D801" t="s">
        <v>42</v>
      </c>
      <c r="E801" s="3" t="s">
        <v>53</v>
      </c>
      <c r="F801" t="s">
        <v>54</v>
      </c>
      <c r="G801" t="str">
        <f>CONCATENATE(C801,E801)</f>
        <v>SEAYVR</v>
      </c>
      <c r="H801" t="s">
        <v>40</v>
      </c>
      <c r="I801">
        <f>U801/M801</f>
        <v>71.731958762886592</v>
      </c>
      <c r="J801" t="str">
        <f>_xlfn.CONCAT(C801,E801,H801)</f>
        <v>SEAYVRE175</v>
      </c>
      <c r="K801" s="4">
        <v>127</v>
      </c>
      <c r="L801" s="4">
        <f>N801/M801</f>
        <v>60.793814432989691</v>
      </c>
      <c r="M801" s="4">
        <v>97</v>
      </c>
      <c r="N801" s="4">
        <v>5897</v>
      </c>
      <c r="O801" s="4">
        <f>P801/M801</f>
        <v>10</v>
      </c>
      <c r="P801" s="4">
        <v>970</v>
      </c>
      <c r="Q801" s="4">
        <v>1423</v>
      </c>
      <c r="R801" s="4">
        <v>3504</v>
      </c>
      <c r="S801" s="4">
        <f>U801*K801</f>
        <v>883666</v>
      </c>
      <c r="T801" s="7">
        <f>N801/U801</f>
        <v>0.84751365334866335</v>
      </c>
      <c r="U801" s="4">
        <v>6958</v>
      </c>
      <c r="V801" s="4">
        <v>68.017721438556364</v>
      </c>
      <c r="W801" s="7">
        <f>P801/X801</f>
        <v>1</v>
      </c>
      <c r="X801" s="4">
        <v>970</v>
      </c>
      <c r="Y801" s="7">
        <f>Q801/Z801</f>
        <v>0.81500572737686139</v>
      </c>
      <c r="Z801" s="4">
        <v>1746</v>
      </c>
      <c r="AA801" s="7">
        <f>R801/AB801</f>
        <v>0.82602545968882601</v>
      </c>
      <c r="AB801" s="4">
        <v>4242</v>
      </c>
      <c r="AC801" s="4">
        <v>811</v>
      </c>
      <c r="AD801" s="4">
        <f>AP801/AC801</f>
        <v>5</v>
      </c>
      <c r="AE801" s="7">
        <f>AF801/(AF801+AH801+AJ801+AL801+AN801+AP801)</f>
        <v>0.28261699868605483</v>
      </c>
      <c r="AF801" s="4">
        <v>154650</v>
      </c>
      <c r="AG801" s="7">
        <f>AH801/(AF801+AH801+AJ801+AL801+AN801+AP801)</f>
        <v>0.21148852262489332</v>
      </c>
      <c r="AH801" s="4">
        <v>115728</v>
      </c>
      <c r="AI801" s="7">
        <f>AJ801/(AF801+AH801+AJ801+AL801+AN801+AP801)</f>
        <v>0.45367657942972223</v>
      </c>
      <c r="AJ801" s="4">
        <v>248255</v>
      </c>
      <c r="AK801" s="7">
        <f>AL801/(AF801+AH801+AJ801+AL801+AN801+AP801)</f>
        <v>3.840411398246002E-2</v>
      </c>
      <c r="AL801" s="4">
        <v>21015</v>
      </c>
      <c r="AM801" s="7">
        <f>AN801/(AF801+AH801+AJ801+AL801+AN801+AP801)</f>
        <v>6.4034268567470807E-3</v>
      </c>
      <c r="AN801" s="4">
        <v>3504</v>
      </c>
      <c r="AO801" s="7">
        <f>AP801/(AF801+AH801+AJ801+AL801+AN801+AP801)</f>
        <v>7.4103584201225493E-3</v>
      </c>
      <c r="AP801" s="4">
        <v>4055</v>
      </c>
      <c r="AQ801" s="6">
        <f>AO801+AM801+AK801+AI801+AG801+AE801</f>
        <v>1</v>
      </c>
      <c r="AR801" s="4">
        <v>109210</v>
      </c>
      <c r="AS801" s="4">
        <f>AR801/M801</f>
        <v>1125.8762886597938</v>
      </c>
      <c r="AT801" s="4">
        <f>AR801/V801</f>
        <v>1605.610974467214</v>
      </c>
      <c r="AU801" s="7">
        <f>AR801/(AR801+AV801+AY801+BB801)</f>
        <v>0.19544959132941872</v>
      </c>
      <c r="AV801" s="4">
        <v>263067</v>
      </c>
      <c r="AW801" s="4">
        <f>AV801/M801</f>
        <v>2712.0309278350514</v>
      </c>
      <c r="AX801" s="7">
        <f>AV801/(AR801+AV801+AY801+BB801)</f>
        <v>0.47080246902532918</v>
      </c>
      <c r="AY801" s="4">
        <v>124700</v>
      </c>
      <c r="AZ801" s="4">
        <f>AY801/M801</f>
        <v>1285.5670103092784</v>
      </c>
      <c r="BA801" s="7">
        <f>AY801/(AR801+AV801+AY801+BB801)</f>
        <v>0.22317154142274989</v>
      </c>
      <c r="BB801" s="4">
        <v>61786</v>
      </c>
      <c r="BC801" s="11">
        <f>BB801/(AR801+AV801+AY801+BB801)</f>
        <v>0.1105763982225022</v>
      </c>
      <c r="BD801" s="9">
        <f>BC801+BA801+AX801+AU801</f>
        <v>1</v>
      </c>
      <c r="BE801" s="14">
        <f>(AF801+AH801+AJ801+AL801+AN801+AP801)</f>
        <v>547207</v>
      </c>
      <c r="BF801" s="14">
        <f t="shared" si="60"/>
        <v>-558763</v>
      </c>
      <c r="BG801" s="13">
        <f>(AF801+AH801+AJ801+AL801+AN801+AP801)-(AR801+AV801+AY801+BB801)</f>
        <v>-11556</v>
      </c>
      <c r="BH801" s="13">
        <f t="shared" si="61"/>
        <v>1</v>
      </c>
      <c r="BI801" s="14">
        <f>AF801/W801</f>
        <v>154650</v>
      </c>
      <c r="BJ801" s="14">
        <f>AH801/Y801</f>
        <v>141996.54813773718</v>
      </c>
      <c r="BK801" s="14">
        <f>AJ801/AA801</f>
        <v>300541.5839041096</v>
      </c>
      <c r="BL801" s="14">
        <f>BI801+BJ801+BK801</f>
        <v>597188.13204184687</v>
      </c>
      <c r="BM801" s="14">
        <f>(AF801/W801)-AF801</f>
        <v>0</v>
      </c>
      <c r="BN801" s="14">
        <f>AH801/Y801-AH801</f>
        <v>26268.548137737176</v>
      </c>
      <c r="BO801" s="14">
        <f>AJ801/AA801-AJ801</f>
        <v>52286.583904109604</v>
      </c>
      <c r="BP801" s="14">
        <f>BG801/S801</f>
        <v>-1.3077339175661392E-2</v>
      </c>
      <c r="BQ801" s="14">
        <f>(BG801-CA801)/S801</f>
        <v>-1.2160876708981794E-2</v>
      </c>
      <c r="BR801" s="27">
        <f>BQ801-BP801</f>
        <v>9.1646246667959758E-4</v>
      </c>
      <c r="BS801" s="28">
        <f t="shared" si="62"/>
        <v>748919</v>
      </c>
      <c r="BT801" s="11">
        <f>BS801/S801</f>
        <v>0.84751365334866335</v>
      </c>
      <c r="BU801" s="14">
        <f>(BE801-AP801)*1/BT801-(BE801-AP801)</f>
        <v>97724.991012379178</v>
      </c>
      <c r="BV801" s="14">
        <f t="shared" si="63"/>
        <v>0.61924641210593145</v>
      </c>
      <c r="BW801" s="27">
        <f>(AR801+AV801+AY801+BB801)/S801</f>
        <v>0.63232375128159279</v>
      </c>
      <c r="BX801" s="13">
        <f>(AF801+AH801+AJ801+AL801+AN801)/N801</f>
        <v>92.106494827878578</v>
      </c>
      <c r="BY801" s="26">
        <f>BX801/K801</f>
        <v>0.72524799077069746</v>
      </c>
      <c r="BZ801" s="11">
        <f>AP801/BE801</f>
        <v>7.4103584201225493E-3</v>
      </c>
      <c r="CA801" s="15">
        <f>-(BM801+BN801+BO801)/M801</f>
        <v>-809.84672208089466</v>
      </c>
      <c r="CB801" s="15">
        <f>BG801-CA801</f>
        <v>-10746.153277919106</v>
      </c>
      <c r="CC801" s="18">
        <f t="shared" si="64"/>
        <v>1</v>
      </c>
      <c r="CD801" s="17">
        <f>(AF801/(AF801+AH801+AJ801))/(X801/(X801+Z801+AB801))</f>
        <v>2.1389590370609683</v>
      </c>
      <c r="CE801" s="19">
        <f>(AH801/(AF801+AH801+AJ801))/(Z801/(X801+Z801+AB801))</f>
        <v>0.88923896770841604</v>
      </c>
      <c r="CF801" s="18">
        <f>(AJ801/(AF801+AH801+AJ801))/(AB801/(X801+Z801+AB801))</f>
        <v>0.78514816040357527</v>
      </c>
      <c r="CG801">
        <f>AH801/Z801</f>
        <v>66.281786941580762</v>
      </c>
      <c r="CH801" s="11">
        <f>BB801/BE801</f>
        <v>0.1129115672862372</v>
      </c>
      <c r="CI801" s="14">
        <f>AY801/V801</f>
        <v>1833.3457422952256</v>
      </c>
      <c r="CJ801" s="14">
        <f>AV801/M801</f>
        <v>2712.0309278350514</v>
      </c>
      <c r="CK801" s="17">
        <f>N801/V801</f>
        <v>86.69799392393702</v>
      </c>
      <c r="CL801" s="17">
        <f>(AL801+AN801)/N801</f>
        <v>4.1578768865524847</v>
      </c>
      <c r="CM801" s="14">
        <f>AP801/AC801</f>
        <v>5</v>
      </c>
    </row>
    <row r="802" spans="1:91" x14ac:dyDescent="0.2">
      <c r="A802">
        <v>679</v>
      </c>
      <c r="B802" s="2">
        <v>45170</v>
      </c>
      <c r="C802" s="3" t="s">
        <v>37</v>
      </c>
      <c r="D802" t="s">
        <v>38</v>
      </c>
      <c r="E802" s="3" t="s">
        <v>41</v>
      </c>
      <c r="F802" t="s">
        <v>42</v>
      </c>
      <c r="G802" t="str">
        <f>CONCATENATE(C802,E802)</f>
        <v>LAXSEA</v>
      </c>
      <c r="H802" t="s">
        <v>40</v>
      </c>
      <c r="I802">
        <f>U802/M802</f>
        <v>76.422222222222217</v>
      </c>
      <c r="J802" t="str">
        <f>_xlfn.CONCAT(C802,E802,H802)</f>
        <v>LAXSEAE175</v>
      </c>
      <c r="K802" s="4">
        <v>954</v>
      </c>
      <c r="L802" s="4">
        <f>N802/M802</f>
        <v>53</v>
      </c>
      <c r="M802" s="4">
        <v>45</v>
      </c>
      <c r="N802" s="4">
        <v>2385</v>
      </c>
      <c r="O802" s="4">
        <f>P802/M802</f>
        <v>10.066666666666666</v>
      </c>
      <c r="P802" s="4">
        <v>453</v>
      </c>
      <c r="Q802" s="4">
        <v>678</v>
      </c>
      <c r="R802" s="4">
        <v>1255</v>
      </c>
      <c r="S802" s="4">
        <f>U802*K802</f>
        <v>3280806</v>
      </c>
      <c r="T802" s="7">
        <f>N802/U802</f>
        <v>0.69351555684792088</v>
      </c>
      <c r="U802" s="4">
        <v>3439</v>
      </c>
      <c r="V802" s="4">
        <v>125.90662334070795</v>
      </c>
      <c r="W802" s="7">
        <f>P802/X802</f>
        <v>1</v>
      </c>
      <c r="X802" s="4">
        <v>453</v>
      </c>
      <c r="Y802" s="7">
        <f>Q802/Z802</f>
        <v>0.83190184049079752</v>
      </c>
      <c r="Z802" s="4">
        <v>815</v>
      </c>
      <c r="AA802" s="7">
        <f>R802/AB802</f>
        <v>0.57780847145488035</v>
      </c>
      <c r="AB802" s="4">
        <v>2172</v>
      </c>
      <c r="AC802" s="4">
        <v>157</v>
      </c>
      <c r="AD802" s="4">
        <f>AP802/AC802</f>
        <v>6</v>
      </c>
      <c r="AE802" s="7">
        <f>AF802/(AF802+AH802+AJ802+AL802+AN802+AP802)</f>
        <v>0.30561853257760907</v>
      </c>
      <c r="AF802" s="4">
        <v>117547</v>
      </c>
      <c r="AG802" s="7">
        <f>AH802/(AF802+AH802+AJ802+AL802+AN802+AP802)</f>
        <v>0.24695023659716084</v>
      </c>
      <c r="AH802" s="4">
        <v>94982</v>
      </c>
      <c r="AI802" s="7">
        <f>AJ802/(AF802+AH802+AJ802+AL802+AN802+AP802)</f>
        <v>0.41235505173937914</v>
      </c>
      <c r="AJ802" s="4">
        <v>158600</v>
      </c>
      <c r="AK802" s="7">
        <f>AL802/(AF802+AH802+AJ802+AL802+AN802+AP802)</f>
        <v>2.2840725911289064E-2</v>
      </c>
      <c r="AL802" s="4">
        <v>8785</v>
      </c>
      <c r="AM802" s="7">
        <f>AN802/(AF802+AH802+AJ802+AL802+AN802+AP802)</f>
        <v>9.7862825646092243E-3</v>
      </c>
      <c r="AN802" s="4">
        <v>3764</v>
      </c>
      <c r="AO802" s="7">
        <f>AP802/(AF802+AH802+AJ802+AL802+AN802+AP802)</f>
        <v>2.4491706099526805E-3</v>
      </c>
      <c r="AP802" s="4">
        <v>942</v>
      </c>
      <c r="AQ802" s="6">
        <f>AO802+AM802+AK802+AI802+AG802+AE802</f>
        <v>1</v>
      </c>
      <c r="AR802" s="4">
        <v>314290</v>
      </c>
      <c r="AS802" s="4">
        <f>AR802/M802</f>
        <v>6984.2222222222226</v>
      </c>
      <c r="AT802" s="4">
        <f>AR802/V802</f>
        <v>2496.2149858432763</v>
      </c>
      <c r="AU802" s="7">
        <f>AR802/(AR802+AV802+AY802+BB802)</f>
        <v>0.38223911927748061</v>
      </c>
      <c r="AV802" s="4">
        <v>147874</v>
      </c>
      <c r="AW802" s="4">
        <f>AV802/M802</f>
        <v>3286.088888888889</v>
      </c>
      <c r="AX802" s="7">
        <f>AV802/(AR802+AV802+AY802+BB802)</f>
        <v>0.17984418061038585</v>
      </c>
      <c r="AY802" s="4">
        <v>174263</v>
      </c>
      <c r="AZ802" s="4">
        <f>AY802/M802</f>
        <v>3872.5111111111109</v>
      </c>
      <c r="BA802" s="7">
        <f>AY802/(AR802+AV802+AY802+BB802)</f>
        <v>0.21193845061138314</v>
      </c>
      <c r="BB802" s="4">
        <v>185807</v>
      </c>
      <c r="BC802" s="11">
        <f>BB802/(AR802+AV802+AY802+BB802)</f>
        <v>0.22597824950075041</v>
      </c>
      <c r="BD802" s="9">
        <f>BC802+BA802+AX802+AU802</f>
        <v>1</v>
      </c>
      <c r="BE802" s="14">
        <f>(AF802+AH802+AJ802+AL802+AN802+AP802)</f>
        <v>384620</v>
      </c>
      <c r="BF802" s="14">
        <f t="shared" si="60"/>
        <v>-822234</v>
      </c>
      <c r="BG802" s="13">
        <f>(AF802+AH802+AJ802+AL802+AN802+AP802)-(AR802+AV802+AY802+BB802)</f>
        <v>-437614</v>
      </c>
      <c r="BH802" s="13">
        <f t="shared" si="61"/>
        <v>1</v>
      </c>
      <c r="BI802" s="14">
        <f>AF802/W802</f>
        <v>117547</v>
      </c>
      <c r="BJ802" s="14">
        <f>AH802/Y802</f>
        <v>114174.52802359882</v>
      </c>
      <c r="BK802" s="14">
        <f>AJ802/AA802</f>
        <v>274485.41832669318</v>
      </c>
      <c r="BL802" s="14">
        <f>BI802+BJ802+BK802</f>
        <v>506206.94635029201</v>
      </c>
      <c r="BM802" s="14">
        <f>(AF802/W802)-AF802</f>
        <v>0</v>
      </c>
      <c r="BN802" s="14">
        <f>AH802/Y802-AH802</f>
        <v>19192.528023598818</v>
      </c>
      <c r="BO802" s="14">
        <f>AJ802/AA802-AJ802</f>
        <v>115885.41832669318</v>
      </c>
      <c r="BP802" s="14">
        <f>BG802/S802</f>
        <v>-0.13338612523873708</v>
      </c>
      <c r="BQ802" s="14">
        <f>(BG802-CA802)/S802</f>
        <v>-0.13247118782972306</v>
      </c>
      <c r="BR802" s="27">
        <f>BQ802-BP802</f>
        <v>9.1493740901402165E-4</v>
      </c>
      <c r="BS802" s="28">
        <f t="shared" si="62"/>
        <v>2275290</v>
      </c>
      <c r="BT802" s="11">
        <f>BS802/S802</f>
        <v>0.69351555684792088</v>
      </c>
      <c r="BU802" s="14">
        <f>(BE802-AP802)*1/BT802-(BE802-AP802)</f>
        <v>169558.32788259955</v>
      </c>
      <c r="BV802" s="14">
        <f t="shared" si="63"/>
        <v>0.11723338716156945</v>
      </c>
      <c r="BW802" s="27">
        <f>(AR802+AV802+AY802+BB802)/S802</f>
        <v>0.2506195124003065</v>
      </c>
      <c r="BX802" s="13">
        <f>(AF802+AH802+AJ802+AL802+AN802)/N802</f>
        <v>160.8712788259958</v>
      </c>
      <c r="BY802" s="26">
        <f>BX802/K802</f>
        <v>0.16862817487001655</v>
      </c>
      <c r="BZ802" s="11">
        <f>AP802/BE802</f>
        <v>2.4491706099526805E-3</v>
      </c>
      <c r="CA802" s="15">
        <f>-(BM802+BN802+BO802)/M802</f>
        <v>-3001.7321411176003</v>
      </c>
      <c r="CB802" s="15">
        <f>BG802-CA802</f>
        <v>-434612.26785888238</v>
      </c>
      <c r="CC802" s="18">
        <f t="shared" si="64"/>
        <v>1</v>
      </c>
      <c r="CD802" s="17">
        <f>(AF802/(AF802+AH802+AJ802))/(X802/(X802+Z802+AB802))</f>
        <v>2.405176206053961</v>
      </c>
      <c r="CE802" s="19">
        <f>(AH802/(AF802+AH802+AJ802))/(Z802/(X802+Z802+AB802))</f>
        <v>1.0802325327093862</v>
      </c>
      <c r="CF802" s="18">
        <f>(AJ802/(AF802+AH802+AJ802))/(AB802/(X802+Z802+AB802))</f>
        <v>0.67682581238462525</v>
      </c>
      <c r="CG802">
        <f>AH802/Z802</f>
        <v>116.54233128834356</v>
      </c>
      <c r="CH802" s="11">
        <f>BB802/BE802</f>
        <v>0.48309240289116528</v>
      </c>
      <c r="CI802" s="14">
        <f>AY802/V802</f>
        <v>1384.065392083766</v>
      </c>
      <c r="CJ802" s="14">
        <f>AV802/M802</f>
        <v>3286.088888888889</v>
      </c>
      <c r="CK802" s="17">
        <f>N802/V802</f>
        <v>18.942609504712888</v>
      </c>
      <c r="CL802" s="17">
        <f>(AL802+AN802)/N802</f>
        <v>5.2616352201257861</v>
      </c>
      <c r="CM802" s="14">
        <f>AP802/AC802</f>
        <v>6</v>
      </c>
    </row>
    <row r="803" spans="1:91" hidden="1" x14ac:dyDescent="0.2">
      <c r="A803">
        <v>887</v>
      </c>
      <c r="B803" s="2">
        <v>45200</v>
      </c>
      <c r="C803" s="3" t="s">
        <v>37</v>
      </c>
      <c r="D803" t="s">
        <v>38</v>
      </c>
      <c r="E803" s="3" t="s">
        <v>52</v>
      </c>
      <c r="F803" t="s">
        <v>33</v>
      </c>
      <c r="G803" t="str">
        <f>CONCATENATE(C803,E803)</f>
        <v>LAXOGG</v>
      </c>
      <c r="H803" t="s">
        <v>48</v>
      </c>
      <c r="I803">
        <f>U803/M803</f>
        <v>194.90322580645162</v>
      </c>
      <c r="J803" t="str">
        <f>_xlfn.CONCAT(C803,E803,H803)</f>
        <v>LAXOGGA321</v>
      </c>
      <c r="K803" s="4">
        <v>2486</v>
      </c>
      <c r="L803" s="4">
        <f>N803/M803</f>
        <v>146.16129032258064</v>
      </c>
      <c r="M803" s="4">
        <v>31</v>
      </c>
      <c r="N803" s="4">
        <v>4531</v>
      </c>
      <c r="O803" s="4">
        <f>P803/M803</f>
        <v>24.548387096774192</v>
      </c>
      <c r="P803" s="4">
        <v>761</v>
      </c>
      <c r="Q803" s="4">
        <v>1431</v>
      </c>
      <c r="R803" s="4">
        <v>2339</v>
      </c>
      <c r="S803" s="4">
        <f>U803*K803</f>
        <v>15020412</v>
      </c>
      <c r="T803" s="7">
        <f>N803/U803</f>
        <v>0.74991724594505127</v>
      </c>
      <c r="U803" s="4">
        <v>6042</v>
      </c>
      <c r="V803" s="4">
        <v>175.36471861471861</v>
      </c>
      <c r="W803" s="7">
        <f>P803/X803</f>
        <v>0.98193548387096774</v>
      </c>
      <c r="X803" s="4">
        <v>775</v>
      </c>
      <c r="Y803" s="7">
        <f>Q803/Z803</f>
        <v>0.9821551132463967</v>
      </c>
      <c r="Z803" s="4">
        <v>1457</v>
      </c>
      <c r="AA803" s="7">
        <f>R803/AB803</f>
        <v>0.61391076115485566</v>
      </c>
      <c r="AB803" s="4">
        <v>3810</v>
      </c>
      <c r="AC803" s="4">
        <v>7546</v>
      </c>
      <c r="AD803" s="4">
        <f>AP803/AC803</f>
        <v>5.9996024383779485</v>
      </c>
      <c r="AE803" s="7">
        <f>AF803/(AF803+AH803+AJ803+AL803+AN803+AP803)</f>
        <v>0.25489406698365952</v>
      </c>
      <c r="AF803" s="4">
        <v>405213</v>
      </c>
      <c r="AG803" s="7">
        <f>AH803/(AF803+AH803+AJ803+AL803+AN803+AP803)</f>
        <v>0.28923761315593643</v>
      </c>
      <c r="AH803" s="4">
        <v>459810</v>
      </c>
      <c r="AI803" s="7">
        <f>AJ803/(AF803+AH803+AJ803+AL803+AN803+AP803)</f>
        <v>0.40972969640775703</v>
      </c>
      <c r="AJ803" s="4">
        <v>651360</v>
      </c>
      <c r="AK803" s="7">
        <f>AL803/(AF803+AH803+AJ803+AL803+AN803+AP803)</f>
        <v>1.0303629985198754E-2</v>
      </c>
      <c r="AL803" s="4">
        <v>16380</v>
      </c>
      <c r="AM803" s="7">
        <f>AN803/(AF803+AH803+AJ803+AL803+AN803+AP803)</f>
        <v>7.3565905175152274E-3</v>
      </c>
      <c r="AN803" s="4">
        <v>11695</v>
      </c>
      <c r="AO803" s="7">
        <f>AP803/(AF803+AH803+AJ803+AL803+AN803+AP803)</f>
        <v>2.8478402949933038E-2</v>
      </c>
      <c r="AP803" s="4">
        <v>45273</v>
      </c>
      <c r="AQ803" s="6">
        <f>AO803+AM803+AK803+AI803+AG803+AE803</f>
        <v>1</v>
      </c>
      <c r="AR803" s="4">
        <v>792475</v>
      </c>
      <c r="AS803" s="4">
        <f>AR803/M803</f>
        <v>25563.709677419356</v>
      </c>
      <c r="AT803" s="4">
        <f>AR803/V803</f>
        <v>4519.0104729166796</v>
      </c>
      <c r="AU803" s="7">
        <f>AR803/(AR803+AV803+AY803+BB803)</f>
        <v>0.39516738671677099</v>
      </c>
      <c r="AV803" s="4">
        <v>215561</v>
      </c>
      <c r="AW803" s="4">
        <f>AV803/M803</f>
        <v>6953.5806451612907</v>
      </c>
      <c r="AX803" s="7">
        <f>AV803/(AR803+AV803+AY803+BB803)</f>
        <v>0.1074894186542842</v>
      </c>
      <c r="AY803" s="4">
        <v>456482</v>
      </c>
      <c r="AZ803" s="4">
        <f>AY803/M803</f>
        <v>14725.225806451614</v>
      </c>
      <c r="BA803" s="7">
        <f>AY803/(AR803+AV803+AY803+BB803)</f>
        <v>0.22762459260323045</v>
      </c>
      <c r="BB803" s="4">
        <v>540898</v>
      </c>
      <c r="BC803" s="11">
        <f>BB803/(AR803+AV803+AY803+BB803)</f>
        <v>0.26971860202571435</v>
      </c>
      <c r="BD803" s="9">
        <f>BC803+BA803+AX803+AU803</f>
        <v>1</v>
      </c>
      <c r="BE803" s="14">
        <f>(AF803+AH803+AJ803+AL803+AN803+AP803)</f>
        <v>1589731</v>
      </c>
      <c r="BF803" s="14">
        <f t="shared" si="60"/>
        <v>-2005416</v>
      </c>
      <c r="BG803" s="13">
        <f>(AF803+AH803+AJ803+AL803+AN803+AP803)-(AR803+AV803+AY803+BB803)</f>
        <v>-415685</v>
      </c>
      <c r="BH803" s="13">
        <f t="shared" si="61"/>
        <v>1</v>
      </c>
      <c r="BI803" s="14">
        <f>AF803/W803</f>
        <v>412667.64126149804</v>
      </c>
      <c r="BJ803" s="14">
        <f>AH803/Y803</f>
        <v>468164.33962264151</v>
      </c>
      <c r="BK803" s="14">
        <f>AJ803/AA803</f>
        <v>1061001.1115861479</v>
      </c>
      <c r="BL803" s="14">
        <f>BI803+BJ803+BK803</f>
        <v>1941833.0924702873</v>
      </c>
      <c r="BM803" s="14">
        <f>(AF803/W803)-AF803</f>
        <v>7454.6412614980363</v>
      </c>
      <c r="BN803" s="14">
        <f>AH803/Y803-AH803</f>
        <v>8354.3396226415061</v>
      </c>
      <c r="BO803" s="14">
        <f>AJ803/AA803-AJ803</f>
        <v>409641.11158614792</v>
      </c>
      <c r="BP803" s="14">
        <f>BG803/S803</f>
        <v>-2.7674673637447494E-2</v>
      </c>
      <c r="BQ803" s="14">
        <f>(BG803-CA803)/S803</f>
        <v>-2.676097056916284E-2</v>
      </c>
      <c r="BR803" s="27">
        <f>BQ803-BP803</f>
        <v>9.1370306828465406E-4</v>
      </c>
      <c r="BS803" s="28">
        <f t="shared" si="62"/>
        <v>11264066</v>
      </c>
      <c r="BT803" s="11">
        <f>BS803/S803</f>
        <v>0.74991724594505127</v>
      </c>
      <c r="BU803" s="14">
        <f>(BE803-AP803)*1/BT803-(BE803-AP803)</f>
        <v>515046.57647318486</v>
      </c>
      <c r="BV803" s="14">
        <f t="shared" si="63"/>
        <v>0.10583804225876095</v>
      </c>
      <c r="BW803" s="27">
        <f>(AR803+AV803+AY803+BB803)/S803</f>
        <v>0.13351271589620844</v>
      </c>
      <c r="BX803" s="13">
        <f>(AF803+AH803+AJ803+AL803+AN803)/N803</f>
        <v>340.86470977709115</v>
      </c>
      <c r="BY803" s="26">
        <f>BX803/K803</f>
        <v>0.13711372074701977</v>
      </c>
      <c r="BZ803" s="11">
        <f>AP803/BE803</f>
        <v>2.8478402949933038E-2</v>
      </c>
      <c r="CA803" s="15">
        <f>-(BM803+BN803+BO803)/M803</f>
        <v>-13724.196531299596</v>
      </c>
      <c r="CB803" s="15">
        <f>BG803-CA803</f>
        <v>-401960.80346870038</v>
      </c>
      <c r="CC803" s="18">
        <f t="shared" si="64"/>
        <v>1</v>
      </c>
      <c r="CD803" s="17">
        <f>(AF803/(AF803+AH803+AJ803))/(X803/(X803+Z803+AB803))</f>
        <v>2.0833079990664545</v>
      </c>
      <c r="CE803" s="19">
        <f>(AH803/(AF803+AH803+AJ803))/(Z803/(X803+Z803+AB803))</f>
        <v>1.2574498526815583</v>
      </c>
      <c r="CF803" s="18">
        <f>(AJ803/(AF803+AH803+AJ803))/(AB803/(X803+Z803+AB803))</f>
        <v>0.68118946597545083</v>
      </c>
      <c r="CG803">
        <f>AH803/Z803</f>
        <v>315.58682223747428</v>
      </c>
      <c r="CH803" s="11">
        <f>BB803/BE803</f>
        <v>0.3402449848433477</v>
      </c>
      <c r="CI803" s="14">
        <f>AY803/V803</f>
        <v>2603.0435517813835</v>
      </c>
      <c r="CJ803" s="14">
        <f>AV803/M803</f>
        <v>6953.5806451612907</v>
      </c>
      <c r="CK803" s="17">
        <f>N803/V803</f>
        <v>25.83758030573264</v>
      </c>
      <c r="CL803" s="17">
        <f>(AL803+AN803)/N803</f>
        <v>6.1962039284926069</v>
      </c>
      <c r="CM803" s="14">
        <f>AP803/AC803</f>
        <v>5.9996024383779485</v>
      </c>
    </row>
    <row r="804" spans="1:91" x14ac:dyDescent="0.2">
      <c r="A804">
        <v>1179</v>
      </c>
      <c r="B804" s="2">
        <v>45231</v>
      </c>
      <c r="C804" s="3" t="s">
        <v>43</v>
      </c>
      <c r="D804" t="s">
        <v>38</v>
      </c>
      <c r="E804" s="3" t="s">
        <v>46</v>
      </c>
      <c r="F804" t="s">
        <v>42</v>
      </c>
      <c r="G804" t="str">
        <f>CONCATENATE(C804,E804)</f>
        <v>SFOGEG</v>
      </c>
      <c r="H804" t="s">
        <v>40</v>
      </c>
      <c r="I804">
        <f>U804/M804</f>
        <v>72</v>
      </c>
      <c r="J804" t="str">
        <f>_xlfn.CONCAT(C804,E804,H804)</f>
        <v>SFOGEGE175</v>
      </c>
      <c r="K804" s="4">
        <v>732</v>
      </c>
      <c r="L804" s="4">
        <f>N804/M804</f>
        <v>59.333333333333336</v>
      </c>
      <c r="M804" s="4">
        <v>42</v>
      </c>
      <c r="N804" s="4">
        <v>2492</v>
      </c>
      <c r="O804" s="4">
        <f>P804/M804</f>
        <v>9.1190476190476186</v>
      </c>
      <c r="P804" s="4">
        <v>383</v>
      </c>
      <c r="Q804" s="4">
        <v>613</v>
      </c>
      <c r="R804" s="4">
        <v>1497</v>
      </c>
      <c r="S804" s="4">
        <f>U804*K804</f>
        <v>2213568</v>
      </c>
      <c r="T804" s="7">
        <f>N804/U804</f>
        <v>0.82407407407407407</v>
      </c>
      <c r="U804" s="4">
        <v>3024</v>
      </c>
      <c r="V804" s="4">
        <v>86.595359628770296</v>
      </c>
      <c r="W804" s="7">
        <f>P804/X804</f>
        <v>0.91190476190476188</v>
      </c>
      <c r="X804" s="4">
        <v>420</v>
      </c>
      <c r="Y804" s="7">
        <f>Q804/Z804</f>
        <v>0.81084656084656082</v>
      </c>
      <c r="Z804" s="4">
        <v>756</v>
      </c>
      <c r="AA804" s="7">
        <f>R804/AB804</f>
        <v>0.81006493506493504</v>
      </c>
      <c r="AB804" s="4">
        <v>1848</v>
      </c>
      <c r="AC804" s="4">
        <v>26</v>
      </c>
      <c r="AD804" s="4">
        <f>AP804/AC804</f>
        <v>5.884615384615385</v>
      </c>
      <c r="AE804" s="7">
        <f>AF804/(AF804+AH804+AJ804+AL804+AN804+AP804)</f>
        <v>0.26766493227946142</v>
      </c>
      <c r="AF804" s="4">
        <v>121302</v>
      </c>
      <c r="AG804" s="7">
        <f>AH804/(AF804+AH804+AJ804+AL804+AN804+AP804)</f>
        <v>0.22287978887256005</v>
      </c>
      <c r="AH804" s="4">
        <v>101006</v>
      </c>
      <c r="AI804" s="7">
        <f>AJ804/(AF804+AH804+AJ804+AL804+AN804+AP804)</f>
        <v>0.46616620990057062</v>
      </c>
      <c r="AJ804" s="4">
        <v>211260</v>
      </c>
      <c r="AK804" s="7">
        <f>AL804/(AF804+AH804+AJ804+AL804+AN804+AP804)</f>
        <v>2.3131782535206296E-2</v>
      </c>
      <c r="AL804" s="4">
        <v>10483</v>
      </c>
      <c r="AM804" s="7">
        <f>AN804/(AF804+AH804+AJ804+AL804+AN804+AP804)</f>
        <v>1.9819676689041586E-2</v>
      </c>
      <c r="AN804" s="4">
        <v>8982</v>
      </c>
      <c r="AO804" s="7">
        <f>AP804/(AF804+AH804+AJ804+AL804+AN804+AP804)</f>
        <v>3.3760972316002703E-4</v>
      </c>
      <c r="AP804" s="4">
        <v>153</v>
      </c>
      <c r="AQ804" s="6">
        <f>AO804+AM804+AK804+AI804+AG804+AE804</f>
        <v>0.99999999999999989</v>
      </c>
      <c r="AR804" s="4">
        <v>216161</v>
      </c>
      <c r="AS804" s="4">
        <f>AR804/M804</f>
        <v>5146.6904761904761</v>
      </c>
      <c r="AT804" s="4">
        <f>AR804/V804</f>
        <v>2496.2192076650608</v>
      </c>
      <c r="AU804" s="7">
        <f>AR804/(AR804+AV804+AY804+BB804)</f>
        <v>0.35963178507375276</v>
      </c>
      <c r="AV804" s="4">
        <v>137254</v>
      </c>
      <c r="AW804" s="4">
        <f>AV804/M804</f>
        <v>3267.9523809523807</v>
      </c>
      <c r="AX804" s="7">
        <f>AV804/(AR804+AV804+AY804+BB804)</f>
        <v>0.22835248277215994</v>
      </c>
      <c r="AY804" s="4">
        <v>119854</v>
      </c>
      <c r="AZ804" s="4">
        <f>AY804/M804</f>
        <v>2853.6666666666665</v>
      </c>
      <c r="BA804" s="7">
        <f>AY804/(AR804+AV804+AY804+BB804)</f>
        <v>0.19940372207858756</v>
      </c>
      <c r="BB804" s="4">
        <v>127793</v>
      </c>
      <c r="BC804" s="11">
        <f>BB804/(AR804+AV804+AY804+BB804)</f>
        <v>0.21261201007549971</v>
      </c>
      <c r="BD804" s="9">
        <f>BC804+BA804+AX804+AU804</f>
        <v>1</v>
      </c>
      <c r="BE804" s="14">
        <f>(AF804+AH804+AJ804+AL804+AN804+AP804)</f>
        <v>453186</v>
      </c>
      <c r="BF804" s="14">
        <f t="shared" si="60"/>
        <v>-601062</v>
      </c>
      <c r="BG804" s="13">
        <f>(AF804+AH804+AJ804+AL804+AN804+AP804)-(AR804+AV804+AY804+BB804)</f>
        <v>-147876</v>
      </c>
      <c r="BH804" s="13">
        <f t="shared" si="61"/>
        <v>1</v>
      </c>
      <c r="BI804" s="14">
        <f>AF804/W804</f>
        <v>133020.46997389034</v>
      </c>
      <c r="BJ804" s="14">
        <f>AH804/Y804</f>
        <v>124568.57422512236</v>
      </c>
      <c r="BK804" s="14">
        <f>AJ804/AA804</f>
        <v>260793.90781563128</v>
      </c>
      <c r="BL804" s="14">
        <f>BI804+BJ804+BK804</f>
        <v>518382.95201464393</v>
      </c>
      <c r="BM804" s="14">
        <f>(AF804/W804)-AF804</f>
        <v>11718.469973890344</v>
      </c>
      <c r="BN804" s="14">
        <f>AH804/Y804-AH804</f>
        <v>23562.574225122356</v>
      </c>
      <c r="BO804" s="14">
        <f>AJ804/AA804-AJ804</f>
        <v>49533.907815631275</v>
      </c>
      <c r="BP804" s="14">
        <f>BG804/S804</f>
        <v>-6.680436291092029E-2</v>
      </c>
      <c r="BQ804" s="14">
        <f>(BG804-CA804)/S804</f>
        <v>-6.5892078481710845E-2</v>
      </c>
      <c r="BR804" s="27">
        <f>BQ804-BP804</f>
        <v>9.1228442920944508E-4</v>
      </c>
      <c r="BS804" s="28">
        <f t="shared" si="62"/>
        <v>1824144</v>
      </c>
      <c r="BT804" s="11">
        <f>BS804/S804</f>
        <v>0.82407407407407407</v>
      </c>
      <c r="BU804" s="14">
        <f>(BE804-AP804)*1/BT804-(BE804-AP804)</f>
        <v>96714.910112359561</v>
      </c>
      <c r="BV804" s="14">
        <f t="shared" si="63"/>
        <v>0.20473100442362738</v>
      </c>
      <c r="BW804" s="27">
        <f>(AR804+AV804+AY804+BB804)/S804</f>
        <v>0.27153536733454764</v>
      </c>
      <c r="BX804" s="13">
        <f>(AF804+AH804+AJ804+AL804+AN804)/N804</f>
        <v>181.79494382022472</v>
      </c>
      <c r="BY804" s="26">
        <f>BX804/K804</f>
        <v>0.24835374838828514</v>
      </c>
      <c r="BZ804" s="11">
        <f>AP804/BE804</f>
        <v>3.3760972316002703E-4</v>
      </c>
      <c r="CA804" s="15">
        <f>-(BM804+BN804+BO804)/M804</f>
        <v>-2019.4036193962852</v>
      </c>
      <c r="CB804" s="15">
        <f>BG804-CA804</f>
        <v>-145856.5963806037</v>
      </c>
      <c r="CC804" s="18">
        <f t="shared" si="64"/>
        <v>1</v>
      </c>
      <c r="CD804" s="17">
        <f>(AF804/(AF804+AH804+AJ804))/(X804/(X804+Z804+AB804))</f>
        <v>2.0143885157576205</v>
      </c>
      <c r="CE804" s="19">
        <f>(AH804/(AF804+AH804+AJ804))/(Z804/(X804+Z804+AB804))</f>
        <v>0.93185843973725002</v>
      </c>
      <c r="CF804" s="18">
        <f>(AJ804/(AF804+AH804+AJ804))/(AB804/(X804+Z804+AB804))</f>
        <v>0.79733324834439301</v>
      </c>
      <c r="CG804">
        <f>AH804/Z804</f>
        <v>133.6058201058201</v>
      </c>
      <c r="CH804" s="11">
        <f>BB804/BE804</f>
        <v>0.28198796961953809</v>
      </c>
      <c r="CI804" s="14">
        <f>AY804/V804</f>
        <v>1384.0695449941859</v>
      </c>
      <c r="CJ804" s="14">
        <f>AV804/M804</f>
        <v>3267.9523809523807</v>
      </c>
      <c r="CK804" s="17">
        <f>N804/V804</f>
        <v>28.777523538017181</v>
      </c>
      <c r="CL804" s="17">
        <f>(AL804+AN804)/N804</f>
        <v>7.8109951845906904</v>
      </c>
      <c r="CM804" s="14">
        <f>AP804/AC804</f>
        <v>5.884615384615385</v>
      </c>
    </row>
    <row r="805" spans="1:91" hidden="1" x14ac:dyDescent="0.2">
      <c r="A805">
        <v>365</v>
      </c>
      <c r="B805" s="2">
        <v>44835</v>
      </c>
      <c r="C805" s="3" t="s">
        <v>43</v>
      </c>
      <c r="D805" t="s">
        <v>38</v>
      </c>
      <c r="E805" s="3" t="s">
        <v>52</v>
      </c>
      <c r="F805" t="s">
        <v>33</v>
      </c>
      <c r="G805" t="str">
        <f>CONCATENATE(C805,E805)</f>
        <v>SFOOGG</v>
      </c>
      <c r="H805" t="s">
        <v>51</v>
      </c>
      <c r="I805">
        <f>U805/M805</f>
        <v>363.66666666666669</v>
      </c>
      <c r="J805" t="str">
        <f>_xlfn.CONCAT(C805,E805,H805)</f>
        <v>SFOOGG777-200</v>
      </c>
      <c r="K805" s="4">
        <v>2338</v>
      </c>
      <c r="L805" s="4">
        <f>N805/M805</f>
        <v>314</v>
      </c>
      <c r="M805" s="4">
        <v>15</v>
      </c>
      <c r="N805" s="4">
        <v>4710</v>
      </c>
      <c r="O805" s="4">
        <f>P805/M805</f>
        <v>45.533333333333331</v>
      </c>
      <c r="P805" s="4">
        <v>683</v>
      </c>
      <c r="Q805" s="4">
        <v>1119</v>
      </c>
      <c r="R805" s="4">
        <v>2908</v>
      </c>
      <c r="S805" s="4">
        <f>U805*K805</f>
        <v>12753790</v>
      </c>
      <c r="T805" s="7">
        <f>N805/U805</f>
        <v>0.86342804766269476</v>
      </c>
      <c r="U805" s="4">
        <v>5455</v>
      </c>
      <c r="V805" s="4">
        <v>80.465878378378378</v>
      </c>
      <c r="W805" s="7">
        <f>P805/X805</f>
        <v>0.96879432624113471</v>
      </c>
      <c r="X805" s="4">
        <v>705</v>
      </c>
      <c r="Y805" s="7">
        <f>Q805/Z805</f>
        <v>0.84772727272727277</v>
      </c>
      <c r="Z805" s="4">
        <v>1320</v>
      </c>
      <c r="AA805" s="7">
        <f>R805/AB805</f>
        <v>0.84781341107871722</v>
      </c>
      <c r="AB805" s="4">
        <v>3430</v>
      </c>
      <c r="AC805" s="4">
        <v>87019</v>
      </c>
      <c r="AD805" s="4">
        <f>AP805/AC805</f>
        <v>4.9999770165136352</v>
      </c>
      <c r="AE805" s="7">
        <f>AF805/(AF805+AH805+AJ805+AL805+AN805+AP805)</f>
        <v>0.15117491619106602</v>
      </c>
      <c r="AF805" s="4">
        <v>247031</v>
      </c>
      <c r="AG805" s="7">
        <f>AH805/(AF805+AH805+AJ805+AL805+AN805+AP805)</f>
        <v>0.17464570147985953</v>
      </c>
      <c r="AH805" s="4">
        <v>285384</v>
      </c>
      <c r="AI805" s="7">
        <f>AJ805/(AF805+AH805+AJ805+AL805+AN805+AP805)</f>
        <v>0.39190269228933328</v>
      </c>
      <c r="AJ805" s="4">
        <v>640398</v>
      </c>
      <c r="AK805" s="7">
        <f>AL805/(AF805+AH805+AJ805+AL805+AN805+AP805)</f>
        <v>1.0675771109509116E-2</v>
      </c>
      <c r="AL805" s="4">
        <v>17445</v>
      </c>
      <c r="AM805" s="7">
        <f>AN805/(AF805+AH805+AJ805+AL805+AN805+AP805)</f>
        <v>5.338191538449299E-3</v>
      </c>
      <c r="AN805" s="4">
        <v>8723</v>
      </c>
      <c r="AO805" s="7">
        <f>AP805/(AF805+AH805+AJ805+AL805+AN805+AP805)</f>
        <v>0.26626272739178275</v>
      </c>
      <c r="AP805" s="4">
        <v>435093</v>
      </c>
      <c r="AQ805" s="6">
        <f>AO805+AM805+AK805+AI805+AG805+AE805</f>
        <v>1</v>
      </c>
      <c r="AR805" s="4">
        <v>336745</v>
      </c>
      <c r="AS805" s="4">
        <f>AR805/M805</f>
        <v>22449.666666666668</v>
      </c>
      <c r="AT805" s="4">
        <f>AR805/V805</f>
        <v>4184.9415775530169</v>
      </c>
      <c r="AU805" s="7">
        <f>AR805/(AR805+AV805+AY805+BB805)</f>
        <v>0.26271792063187427</v>
      </c>
      <c r="AV805" s="4">
        <v>114662</v>
      </c>
      <c r="AW805" s="4">
        <f>AV805/M805</f>
        <v>7644.1333333333332</v>
      </c>
      <c r="AX805" s="7">
        <f>AV805/(AR805+AV805+AY805+BB805)</f>
        <v>8.9455707480413871E-2</v>
      </c>
      <c r="AY805" s="4">
        <v>543711</v>
      </c>
      <c r="AZ805" s="4">
        <f>AY805/M805</f>
        <v>36247.4</v>
      </c>
      <c r="BA805" s="7">
        <f>AY805/(AR805+AV805+AY805+BB805)</f>
        <v>0.42418632301794235</v>
      </c>
      <c r="BB805" s="4">
        <v>286656</v>
      </c>
      <c r="BC805" s="11">
        <f>BB805/(AR805+AV805+AY805+BB805)</f>
        <v>0.22364004886976954</v>
      </c>
      <c r="BD805" s="9">
        <f>BC805+BA805+AX805+AU805</f>
        <v>1</v>
      </c>
      <c r="BE805" s="14">
        <f>(AF805+AH805+AJ805+AL805+AN805+AP805)</f>
        <v>1634074</v>
      </c>
      <c r="BF805" s="14">
        <f t="shared" si="60"/>
        <v>-1281774</v>
      </c>
      <c r="BG805" s="13">
        <f>(AF805+AH805+AJ805+AL805+AN805+AP805)-(AR805+AV805+AY805+BB805)</f>
        <v>352300</v>
      </c>
      <c r="BH805" s="13">
        <f t="shared" si="61"/>
        <v>0</v>
      </c>
      <c r="BI805" s="14">
        <f>AF805/W805</f>
        <v>254988.07467057102</v>
      </c>
      <c r="BJ805" s="14">
        <f>AH805/Y805</f>
        <v>336646.00536193029</v>
      </c>
      <c r="BK805" s="14">
        <f>AJ805/AA805</f>
        <v>755352.52407152683</v>
      </c>
      <c r="BL805" s="14">
        <f>BI805+BJ805+BK805</f>
        <v>1346986.6041040281</v>
      </c>
      <c r="BM805" s="14">
        <f>(AF805/W805)-AF805</f>
        <v>7957.0746705710189</v>
      </c>
      <c r="BN805" s="14">
        <f>AH805/Y805-AH805</f>
        <v>51262.005361930293</v>
      </c>
      <c r="BO805" s="14">
        <f>AJ805/AA805-AJ805</f>
        <v>114954.52407152683</v>
      </c>
      <c r="BP805" s="14">
        <f>BG805/S805</f>
        <v>2.7623161428877219E-2</v>
      </c>
      <c r="BQ805" s="14">
        <f>(BG805-CA805)/S805</f>
        <v>2.8533602451266269E-2</v>
      </c>
      <c r="BR805" s="27">
        <f>BQ805-BP805</f>
        <v>9.1044102238905036E-4</v>
      </c>
      <c r="BS805" s="28">
        <f t="shared" si="62"/>
        <v>11011980</v>
      </c>
      <c r="BT805" s="11">
        <f>BS805/S805</f>
        <v>0.86342804766269476</v>
      </c>
      <c r="BU805" s="14">
        <f>(BE805-AP805)*1/BT805-(BE805-AP805)</f>
        <v>189647.73779193219</v>
      </c>
      <c r="BV805" s="14">
        <f t="shared" si="63"/>
        <v>0.12812458100690069</v>
      </c>
      <c r="BW805" s="27">
        <f>(AR805+AV805+AY805+BB805)/S805</f>
        <v>0.10050141957802347</v>
      </c>
      <c r="BX805" s="13">
        <f>(AF805+AH805+AJ805+AL805+AN805)/N805</f>
        <v>254.56072186836519</v>
      </c>
      <c r="BY805" s="26">
        <f>BX805/K805</f>
        <v>0.10887969284361214</v>
      </c>
      <c r="BZ805" s="11">
        <f>AP805/BE805</f>
        <v>0.26626272739178275</v>
      </c>
      <c r="CA805" s="15">
        <f>-(BM805+BN805+BO805)/M805</f>
        <v>-11611.57360693521</v>
      </c>
      <c r="CB805" s="15">
        <f>BG805-CA805</f>
        <v>363911.57360693521</v>
      </c>
      <c r="CC805" s="18">
        <f t="shared" si="64"/>
        <v>0</v>
      </c>
      <c r="CD805" s="17">
        <f>(AF805/(AF805+AH805+AJ805))/(X805/(X805+Z805+AB805))</f>
        <v>1.6297775198700453</v>
      </c>
      <c r="CE805" s="19">
        <f>(AH805/(AF805+AH805+AJ805))/(Z805/(X805+Z805+AB805))</f>
        <v>1.0055916842668013</v>
      </c>
      <c r="CF805" s="18">
        <f>(AJ805/(AF805+AH805+AJ805))/(AB805/(X805+Z805+AB805))</f>
        <v>0.86840403068788352</v>
      </c>
      <c r="CG805">
        <f>AH805/Z805</f>
        <v>216.2</v>
      </c>
      <c r="CH805" s="11">
        <f>BB805/BE805</f>
        <v>0.17542412399928031</v>
      </c>
      <c r="CI805" s="14">
        <f>AY805/V805</f>
        <v>6757.0380260224456</v>
      </c>
      <c r="CJ805" s="14">
        <f>AV805/M805</f>
        <v>7644.1333333333332</v>
      </c>
      <c r="CK805" s="17">
        <f>N805/V805</f>
        <v>58.534127693877295</v>
      </c>
      <c r="CL805" s="17">
        <f>(AL805+AN805)/N805</f>
        <v>5.5558386411889593</v>
      </c>
      <c r="CM805" s="14">
        <f>AP805/AC805</f>
        <v>4.9999770165136352</v>
      </c>
    </row>
    <row r="806" spans="1:91" hidden="1" x14ac:dyDescent="0.2">
      <c r="A806">
        <v>342</v>
      </c>
      <c r="B806" s="2">
        <v>44835</v>
      </c>
      <c r="C806" s="3" t="s">
        <v>41</v>
      </c>
      <c r="D806" t="s">
        <v>42</v>
      </c>
      <c r="E806" s="3" t="s">
        <v>43</v>
      </c>
      <c r="F806" t="s">
        <v>38</v>
      </c>
      <c r="G806" t="str">
        <f>CONCATENATE(C806,E806)</f>
        <v>SEASFO</v>
      </c>
      <c r="H806" t="s">
        <v>47</v>
      </c>
      <c r="I806">
        <f>U806/M806</f>
        <v>150</v>
      </c>
      <c r="J806" t="str">
        <f>_xlfn.CONCAT(C806,E806,H806)</f>
        <v>SEASFOA320</v>
      </c>
      <c r="K806" s="4">
        <v>679</v>
      </c>
      <c r="L806" s="4">
        <f>N806/M806</f>
        <v>120.89285714285714</v>
      </c>
      <c r="M806" s="4">
        <v>56</v>
      </c>
      <c r="N806" s="4">
        <v>6770</v>
      </c>
      <c r="O806" s="4">
        <f>P806/M806</f>
        <v>14.339285714285714</v>
      </c>
      <c r="P806" s="4">
        <v>803</v>
      </c>
      <c r="Q806" s="4">
        <v>1698</v>
      </c>
      <c r="R806" s="4">
        <v>4269</v>
      </c>
      <c r="S806" s="4">
        <f>U806*K806</f>
        <v>5703600</v>
      </c>
      <c r="T806" s="7">
        <f>N806/U806</f>
        <v>0.80595238095238098</v>
      </c>
      <c r="U806" s="4">
        <v>8400</v>
      </c>
      <c r="V806" s="4">
        <v>119.13128447596534</v>
      </c>
      <c r="W806" s="7">
        <f>P806/X806</f>
        <v>0.71696428571428572</v>
      </c>
      <c r="X806" s="4">
        <v>1120</v>
      </c>
      <c r="Y806" s="7">
        <f>Q806/Z806</f>
        <v>0.81949806949806947</v>
      </c>
      <c r="Z806" s="4">
        <v>2072</v>
      </c>
      <c r="AA806" s="7">
        <f>R806/AB806</f>
        <v>0.8197004608294931</v>
      </c>
      <c r="AB806" s="4">
        <v>5208</v>
      </c>
      <c r="AC806" s="4">
        <v>22567</v>
      </c>
      <c r="AD806" s="4">
        <f>AP806/AC806</f>
        <v>4.9999113750166169</v>
      </c>
      <c r="AE806" s="7">
        <f>AF806/(AF806+AH806+AJ806+AL806+AN806+AP806)</f>
        <v>0.16359306792687658</v>
      </c>
      <c r="AF806" s="4">
        <v>213726</v>
      </c>
      <c r="AG806" s="7">
        <f>AH806/(AF806+AH806+AJ806+AL806+AN806+AP806)</f>
        <v>0.21002809906854381</v>
      </c>
      <c r="AH806" s="4">
        <v>274391</v>
      </c>
      <c r="AI806" s="7">
        <f>AJ806/(AF806+AH806+AJ806+AL806+AN806+AP806)</f>
        <v>0.50733170602143673</v>
      </c>
      <c r="AJ806" s="4">
        <v>662803</v>
      </c>
      <c r="AK806" s="7">
        <f>AL806/(AF806+AH806+AJ806+AL806+AN806+AP806)</f>
        <v>1.9610409591189554E-2</v>
      </c>
      <c r="AL806" s="4">
        <v>25620</v>
      </c>
      <c r="AM806" s="7">
        <f>AN806/(AF806+AH806+AJ806+AL806+AN806+AP806)</f>
        <v>1.3070544659607837E-2</v>
      </c>
      <c r="AN806" s="4">
        <v>17076</v>
      </c>
      <c r="AO806" s="7">
        <f>AP806/(AF806+AH806+AJ806+AL806+AN806+AP806)</f>
        <v>8.6366172732345467E-2</v>
      </c>
      <c r="AP806" s="4">
        <v>112833</v>
      </c>
      <c r="AQ806" s="6">
        <f>AO806+AM806+AK806+AI806+AG806+AE806</f>
        <v>1</v>
      </c>
      <c r="AR806" s="4">
        <v>430621</v>
      </c>
      <c r="AS806" s="4">
        <f>AR806/M806</f>
        <v>7689.6607142857147</v>
      </c>
      <c r="AT806" s="4">
        <f>AR806/V806</f>
        <v>3614.6760432762521</v>
      </c>
      <c r="AU806" s="7">
        <f>AR806/(AR806+AV806+AY806+BB806)</f>
        <v>0.30464421823234322</v>
      </c>
      <c r="AV806" s="4">
        <v>287967</v>
      </c>
      <c r="AW806" s="4">
        <f>AV806/M806</f>
        <v>5142.2678571428569</v>
      </c>
      <c r="AX806" s="7">
        <f>AV806/(AR806+AV806+AY806+BB806)</f>
        <v>0.20372318486955623</v>
      </c>
      <c r="AY806" s="4">
        <v>408505</v>
      </c>
      <c r="AZ806" s="4">
        <f>AY806/M806</f>
        <v>7294.7321428571431</v>
      </c>
      <c r="BA806" s="7">
        <f>AY806/(AR806+AV806+AY806+BB806)</f>
        <v>0.28899818255264692</v>
      </c>
      <c r="BB806" s="4">
        <v>286428</v>
      </c>
      <c r="BC806" s="11">
        <f>BB806/(AR806+AV806+AY806+BB806)</f>
        <v>0.20263441434545365</v>
      </c>
      <c r="BD806" s="9">
        <f>BC806+BA806+AX806+AU806</f>
        <v>1</v>
      </c>
      <c r="BE806" s="14">
        <f>(AF806+AH806+AJ806+AL806+AN806+AP806)</f>
        <v>1306449</v>
      </c>
      <c r="BF806" s="14">
        <f t="shared" si="60"/>
        <v>-1413521</v>
      </c>
      <c r="BG806" s="13">
        <f>(AF806+AH806+AJ806+AL806+AN806+AP806)-(AR806+AV806+AY806+BB806)</f>
        <v>-107072</v>
      </c>
      <c r="BH806" s="13">
        <f t="shared" si="61"/>
        <v>1</v>
      </c>
      <c r="BI806" s="14">
        <f>AF806/W806</f>
        <v>298098.53051058529</v>
      </c>
      <c r="BJ806" s="14">
        <f>AH806/Y806</f>
        <v>334828.12249705539</v>
      </c>
      <c r="BK806" s="14">
        <f>AJ806/AA806</f>
        <v>808591.71328179899</v>
      </c>
      <c r="BL806" s="14">
        <f>BI806+BJ806+BK806</f>
        <v>1441518.3662894396</v>
      </c>
      <c r="BM806" s="14">
        <f>(AF806/W806)-AF806</f>
        <v>84372.530510585289</v>
      </c>
      <c r="BN806" s="14">
        <f>AH806/Y806-AH806</f>
        <v>60437.122497055389</v>
      </c>
      <c r="BO806" s="14">
        <f>AJ806/AA806-AJ806</f>
        <v>145788.71328179899</v>
      </c>
      <c r="BP806" s="14">
        <f>BG806/S806</f>
        <v>-1.877270495827197E-2</v>
      </c>
      <c r="BQ806" s="14">
        <f>(BG806-CA806)/S806</f>
        <v>-1.7862883697860502E-2</v>
      </c>
      <c r="BR806" s="27">
        <f>BQ806-BP806</f>
        <v>9.0982126041146832E-4</v>
      </c>
      <c r="BS806" s="28">
        <f t="shared" si="62"/>
        <v>4596830</v>
      </c>
      <c r="BT806" s="11">
        <f>BS806/S806</f>
        <v>0.80595238095238098</v>
      </c>
      <c r="BU806" s="14">
        <f>(BE806-AP806)*1/BT806-(BE806-AP806)</f>
        <v>287384.64992614463</v>
      </c>
      <c r="BV806" s="14">
        <f t="shared" si="63"/>
        <v>0.22905691142436355</v>
      </c>
      <c r="BW806" s="27">
        <f>(AR806+AV806+AY806+BB806)/S806</f>
        <v>0.24782961638263554</v>
      </c>
      <c r="BX806" s="13">
        <f>(AF806+AH806+AJ806+AL806+AN806)/N806</f>
        <v>176.30960118168389</v>
      </c>
      <c r="BY806" s="26">
        <f>BX806/K806</f>
        <v>0.25966067920719277</v>
      </c>
      <c r="BZ806" s="11">
        <f>AP806/BE806</f>
        <v>8.6366172732345467E-2</v>
      </c>
      <c r="CA806" s="15">
        <f>-(BM806+BN806+BO806)/M806</f>
        <v>-5189.2565408828514</v>
      </c>
      <c r="CB806" s="15">
        <f>BG806-CA806</f>
        <v>-101882.74345911715</v>
      </c>
      <c r="CC806" s="18">
        <f t="shared" si="64"/>
        <v>1</v>
      </c>
      <c r="CD806" s="17">
        <f>(AF806/(AF806+AH806+AJ806))/(X806/(X806+Z806+AB806))</f>
        <v>1.3927510165780419</v>
      </c>
      <c r="CE806" s="19">
        <f>(AH806/(AF806+AH806+AJ806))/(Z806/(X806+Z806+AB806))</f>
        <v>0.96652760048130704</v>
      </c>
      <c r="CF806" s="18">
        <f>(AJ806/(AF806+AH806+AJ806))/(AB806/(X806+Z806+AB806))</f>
        <v>0.92885439194226671</v>
      </c>
      <c r="CG806">
        <f>AH806/Z806</f>
        <v>132.4280888030888</v>
      </c>
      <c r="CH806" s="11">
        <f>BB806/BE806</f>
        <v>0.21924162366843253</v>
      </c>
      <c r="CI806" s="14">
        <f>AY806/V806</f>
        <v>3429.0321119001751</v>
      </c>
      <c r="CJ806" s="14">
        <f>AV806/M806</f>
        <v>5142.2678571428569</v>
      </c>
      <c r="CK806" s="17">
        <f>N806/V806</f>
        <v>56.8280618292657</v>
      </c>
      <c r="CL806" s="17">
        <f>(AL806+AN806)/N806</f>
        <v>6.3066469719350078</v>
      </c>
      <c r="CM806" s="14">
        <f>AP806/AC806</f>
        <v>4.9999113750166169</v>
      </c>
    </row>
    <row r="807" spans="1:91" hidden="1" x14ac:dyDescent="0.2">
      <c r="A807">
        <v>859</v>
      </c>
      <c r="B807" s="2">
        <v>45200</v>
      </c>
      <c r="C807" s="3" t="s">
        <v>32</v>
      </c>
      <c r="D807" t="s">
        <v>33</v>
      </c>
      <c r="E807" s="3" t="s">
        <v>43</v>
      </c>
      <c r="F807" t="s">
        <v>38</v>
      </c>
      <c r="G807" t="str">
        <f>CONCATENATE(C807,E807)</f>
        <v>HNLSFO</v>
      </c>
      <c r="H807" t="s">
        <v>50</v>
      </c>
      <c r="I807">
        <f>U807/M807</f>
        <v>237.93333333333334</v>
      </c>
      <c r="J807" t="str">
        <f>_xlfn.CONCAT(C807,E807,H807)</f>
        <v>HNLSFO757-300</v>
      </c>
      <c r="K807" s="4">
        <v>2399</v>
      </c>
      <c r="L807" s="4">
        <f>N807/M807</f>
        <v>213.73333333333332</v>
      </c>
      <c r="M807" s="4">
        <v>15</v>
      </c>
      <c r="N807" s="4">
        <v>3206</v>
      </c>
      <c r="O807" s="4">
        <f>P807/M807</f>
        <v>28.4</v>
      </c>
      <c r="P807" s="4">
        <v>426</v>
      </c>
      <c r="Q807" s="4">
        <v>694</v>
      </c>
      <c r="R807" s="4">
        <v>2087</v>
      </c>
      <c r="S807" s="4">
        <f>U807*K807</f>
        <v>8562031</v>
      </c>
      <c r="T807" s="7">
        <f>N807/U807</f>
        <v>0.89829083776968344</v>
      </c>
      <c r="U807" s="4">
        <v>3569</v>
      </c>
      <c r="V807" s="4">
        <v>76.546813518830803</v>
      </c>
      <c r="W807" s="7">
        <f>P807/X807</f>
        <v>0.93013100436681218</v>
      </c>
      <c r="X807" s="4">
        <v>458</v>
      </c>
      <c r="Y807" s="7">
        <f>Q807/Z807</f>
        <v>0.79861910241657075</v>
      </c>
      <c r="Z807" s="4">
        <v>869</v>
      </c>
      <c r="AA807" s="7">
        <f>R807/AB807</f>
        <v>0.9308652988403211</v>
      </c>
      <c r="AB807" s="4">
        <v>2242</v>
      </c>
      <c r="AC807" s="4">
        <v>2136</v>
      </c>
      <c r="AD807" s="4">
        <f>AP807/AC807</f>
        <v>5.9981273408239701</v>
      </c>
      <c r="AE807" s="7">
        <f>AF807/(AF807+AH807+AJ807+AL807+AN807+AP807)</f>
        <v>0.18470172150260514</v>
      </c>
      <c r="AF807" s="4">
        <v>198660</v>
      </c>
      <c r="AG807" s="7">
        <f>AH807/(AF807+AH807+AJ807+AL807+AN807+AP807)</f>
        <v>0.2089994905036576</v>
      </c>
      <c r="AH807" s="4">
        <v>224794</v>
      </c>
      <c r="AI807" s="7">
        <f>AJ807/(AF807+AH807+AJ807+AL807+AN807+AP807)</f>
        <v>0.56528154321607482</v>
      </c>
      <c r="AJ807" s="4">
        <v>608001</v>
      </c>
      <c r="AK807" s="7">
        <f>AL807/(AF807+AH807+AJ807+AL807+AN807+AP807)</f>
        <v>1.3586259218350794E-2</v>
      </c>
      <c r="AL807" s="4">
        <v>14613</v>
      </c>
      <c r="AM807" s="7">
        <f>AN807/(AF807+AH807+AJ807+AL807+AN807+AP807)</f>
        <v>1.5519184210819917E-2</v>
      </c>
      <c r="AN807" s="4">
        <v>16692</v>
      </c>
      <c r="AO807" s="7">
        <f>AP807/(AF807+AH807+AJ807+AL807+AN807+AP807)</f>
        <v>1.1911801348491778E-2</v>
      </c>
      <c r="AP807" s="4">
        <v>12812</v>
      </c>
      <c r="AQ807" s="6">
        <f>AO807+AM807+AK807+AI807+AG807+AE807</f>
        <v>1</v>
      </c>
      <c r="AR807" s="4">
        <v>386437</v>
      </c>
      <c r="AS807" s="4">
        <f>AR807/M807</f>
        <v>25762.466666666667</v>
      </c>
      <c r="AT807" s="4">
        <f>AR807/V807</f>
        <v>5048.3747426656118</v>
      </c>
      <c r="AU807" s="7">
        <f>AR807/(AR807+AV807+AY807+BB807)</f>
        <v>0.36892980503201095</v>
      </c>
      <c r="AV807" s="4">
        <v>130891</v>
      </c>
      <c r="AW807" s="4">
        <f>AV807/M807</f>
        <v>8726.0666666666675</v>
      </c>
      <c r="AX807" s="7">
        <f>AV807/(AR807+AV807+AY807+BB807)</f>
        <v>0.12496109614360153</v>
      </c>
      <c r="AY807" s="4">
        <v>248293</v>
      </c>
      <c r="AZ807" s="4">
        <f>AY807/M807</f>
        <v>16552.866666666665</v>
      </c>
      <c r="BA807" s="7">
        <f>AY807/(AR807+AV807+AY807+BB807)</f>
        <v>0.23704429979741354</v>
      </c>
      <c r="BB807" s="4">
        <v>281833</v>
      </c>
      <c r="BC807" s="11">
        <f>BB807/(AR807+AV807+AY807+BB807)</f>
        <v>0.269064799026974</v>
      </c>
      <c r="BD807" s="9">
        <f>BC807+BA807+AX807+AU807</f>
        <v>1</v>
      </c>
      <c r="BE807" s="14">
        <f>(AF807+AH807+AJ807+AL807+AN807+AP807)</f>
        <v>1075572</v>
      </c>
      <c r="BF807" s="14">
        <f t="shared" si="60"/>
        <v>-1047454</v>
      </c>
      <c r="BG807" s="13">
        <f>(AF807+AH807+AJ807+AL807+AN807+AP807)-(AR807+AV807+AY807+BB807)</f>
        <v>28118</v>
      </c>
      <c r="BH807" s="13">
        <f t="shared" si="61"/>
        <v>0</v>
      </c>
      <c r="BI807" s="14">
        <f>AF807/W807</f>
        <v>213582.81690140846</v>
      </c>
      <c r="BJ807" s="14">
        <f>AH807/Y807</f>
        <v>281478.36599423632</v>
      </c>
      <c r="BK807" s="14">
        <f>AJ807/AA807</f>
        <v>653156.80019166274</v>
      </c>
      <c r="BL807" s="14">
        <f>BI807+BJ807+BK807</f>
        <v>1148217.9830873075</v>
      </c>
      <c r="BM807" s="14">
        <f>(AF807/W807)-AF807</f>
        <v>14922.816901408456</v>
      </c>
      <c r="BN807" s="14">
        <f>AH807/Y807-AH807</f>
        <v>56684.365994236316</v>
      </c>
      <c r="BO807" s="14">
        <f>AJ807/AA807-AJ807</f>
        <v>45155.80019166274</v>
      </c>
      <c r="BP807" s="14">
        <f>BG807/S807</f>
        <v>3.2840338933601151E-3</v>
      </c>
      <c r="BQ807" s="14">
        <f>(BG807-CA807)/S807</f>
        <v>4.1931872090263597E-3</v>
      </c>
      <c r="BR807" s="27">
        <f>BQ807-BP807</f>
        <v>9.0915331566624466E-4</v>
      </c>
      <c r="BS807" s="28">
        <f t="shared" si="62"/>
        <v>7691194</v>
      </c>
      <c r="BT807" s="11">
        <f>BS807/S807</f>
        <v>0.89829083776968344</v>
      </c>
      <c r="BU807" s="14">
        <f>(BE807-AP807)*1/BT807-(BE807-AP807)</f>
        <v>120331.21646912023</v>
      </c>
      <c r="BV807" s="14">
        <f t="shared" si="63"/>
        <v>0.12562112891205368</v>
      </c>
      <c r="BW807" s="27">
        <f>(AR807+AV807+AY807+BB807)/S807</f>
        <v>0.12233709501869358</v>
      </c>
      <c r="BX807" s="13">
        <f>(AF807+AH807+AJ807+AL807+AN807)/N807</f>
        <v>331.49095446038677</v>
      </c>
      <c r="BY807" s="26">
        <f>BX807/K807</f>
        <v>0.13817880552746425</v>
      </c>
      <c r="BZ807" s="11">
        <f>AP807/BE807</f>
        <v>1.1911801348491778E-2</v>
      </c>
      <c r="CA807" s="15">
        <f>-(BM807+BN807+BO807)/M807</f>
        <v>-7784.1988724871671</v>
      </c>
      <c r="CB807" s="15">
        <f>BG807-CA807</f>
        <v>35902.19887248717</v>
      </c>
      <c r="CC807" s="18">
        <f t="shared" si="64"/>
        <v>0</v>
      </c>
      <c r="CD807" s="17">
        <f>(AF807/(AF807+AH807+AJ807))/(X807/(X807+Z807+AB807))</f>
        <v>1.5008635679123645</v>
      </c>
      <c r="CE807" s="19">
        <f>(AH807/(AF807+AH807+AJ807))/(Z807/(X807+Z807+AB807))</f>
        <v>0.895078656442722</v>
      </c>
      <c r="CF807" s="18">
        <f>(AJ807/(AF807+AH807+AJ807))/(AB807/(X807+Z807+AB807))</f>
        <v>0.93835019333069203</v>
      </c>
      <c r="CG807">
        <f>AH807/Z807</f>
        <v>258.68124280782507</v>
      </c>
      <c r="CH807" s="11">
        <f>BB807/BE807</f>
        <v>0.26203080779343457</v>
      </c>
      <c r="CI807" s="14">
        <f>AY807/V807</f>
        <v>3243.6751915077302</v>
      </c>
      <c r="CJ807" s="14">
        <f>AV807/M807</f>
        <v>8726.0666666666675</v>
      </c>
      <c r="CK807" s="17">
        <f>N807/V807</f>
        <v>41.882866870889565</v>
      </c>
      <c r="CL807" s="17">
        <f>(AL807+AN807)/N807</f>
        <v>9.7645040548970687</v>
      </c>
      <c r="CM807" s="14">
        <f>AP807/AC807</f>
        <v>5.9981273408239701</v>
      </c>
    </row>
    <row r="808" spans="1:91" hidden="1" x14ac:dyDescent="0.2">
      <c r="A808">
        <v>101</v>
      </c>
      <c r="B808" s="2">
        <v>44805</v>
      </c>
      <c r="C808" s="3" t="s">
        <v>52</v>
      </c>
      <c r="D808" t="s">
        <v>33</v>
      </c>
      <c r="E808" s="3" t="s">
        <v>43</v>
      </c>
      <c r="F808" t="s">
        <v>38</v>
      </c>
      <c r="G808" t="str">
        <f>CONCATENATE(C808,E808)</f>
        <v>OGGSFO</v>
      </c>
      <c r="H808" t="s">
        <v>35</v>
      </c>
      <c r="I808">
        <f>U808/M808</f>
        <v>175.13043478260869</v>
      </c>
      <c r="J808" t="str">
        <f>_xlfn.CONCAT(C808,E808,H808)</f>
        <v>OGGSFO737-Max 9</v>
      </c>
      <c r="K808" s="4">
        <v>2338</v>
      </c>
      <c r="L808" s="4">
        <f>N808/M808</f>
        <v>137.91304347826087</v>
      </c>
      <c r="M808" s="4">
        <v>23</v>
      </c>
      <c r="N808" s="4">
        <v>3172</v>
      </c>
      <c r="O808" s="4">
        <f>P808/M808</f>
        <v>19.913043478260871</v>
      </c>
      <c r="P808" s="4">
        <v>458</v>
      </c>
      <c r="Q808" s="4">
        <v>749</v>
      </c>
      <c r="R808" s="4">
        <v>1966</v>
      </c>
      <c r="S808" s="4">
        <f>U808*K808</f>
        <v>9417464</v>
      </c>
      <c r="T808" s="7">
        <f>N808/U808</f>
        <v>0.78748758689175768</v>
      </c>
      <c r="U808" s="4">
        <v>4028</v>
      </c>
      <c r="V808" s="4">
        <v>108.85816326530613</v>
      </c>
      <c r="W808" s="7">
        <f>P808/X808</f>
        <v>0.88416988416988418</v>
      </c>
      <c r="X808" s="4">
        <v>518</v>
      </c>
      <c r="Y808" s="7">
        <f>Q808/Z808</f>
        <v>0.77376033057851235</v>
      </c>
      <c r="Z808" s="4">
        <v>968</v>
      </c>
      <c r="AA808" s="7">
        <f>R808/AB808</f>
        <v>0.77310263468344476</v>
      </c>
      <c r="AB808" s="4">
        <v>2543</v>
      </c>
      <c r="AC808" s="4">
        <v>566</v>
      </c>
      <c r="AD808" s="4">
        <f>AP808/AC808</f>
        <v>5</v>
      </c>
      <c r="AE808" s="7">
        <f>AF808/(AF808+AH808+AJ808+AL808+AN808+AP808)</f>
        <v>0.21181916634670456</v>
      </c>
      <c r="AF808" s="4">
        <v>166055</v>
      </c>
      <c r="AG808" s="7">
        <f>AH808/(AF808+AH808+AJ808+AL808+AN808+AP808)</f>
        <v>0.22372303229682619</v>
      </c>
      <c r="AH808" s="4">
        <v>175387</v>
      </c>
      <c r="AI808" s="7">
        <f>AJ808/(AF808+AH808+AJ808+AL808+AN808+AP808)</f>
        <v>0.53577729106687055</v>
      </c>
      <c r="AJ808" s="4">
        <v>420021</v>
      </c>
      <c r="AK808" s="7">
        <f>AL808/(AF808+AH808+AJ808+AL808+AN808+AP808)</f>
        <v>1.5039281992277539E-2</v>
      </c>
      <c r="AL808" s="4">
        <v>11790</v>
      </c>
      <c r="AM808" s="7">
        <f>AN808/(AF808+AH808+AJ808+AL808+AN808+AP808)</f>
        <v>1.003129038059971E-2</v>
      </c>
      <c r="AN808" s="4">
        <v>7864</v>
      </c>
      <c r="AO808" s="7">
        <f>AP808/(AF808+AH808+AJ808+AL808+AN808+AP808)</f>
        <v>3.6099379167214111E-3</v>
      </c>
      <c r="AP808" s="4">
        <v>2830</v>
      </c>
      <c r="AQ808" s="6">
        <f>AO808+AM808+AK808+AI808+AG808+AE808</f>
        <v>1</v>
      </c>
      <c r="AR808" s="4">
        <v>369536</v>
      </c>
      <c r="AS808" s="4">
        <f>AR808/M808</f>
        <v>16066.782608695652</v>
      </c>
      <c r="AT808" s="4">
        <f>AR808/V808</f>
        <v>3394.6558431210801</v>
      </c>
      <c r="AU808" s="7">
        <f>AR808/(AR808+AV808+AY808+BB808)</f>
        <v>0.3454559902029064</v>
      </c>
      <c r="AV808" s="4">
        <v>117890</v>
      </c>
      <c r="AW808" s="4">
        <f>AV808/M808</f>
        <v>5125.652173913043</v>
      </c>
      <c r="AX808" s="7">
        <f>AV808/(AR808+AV808+AY808+BB808)</f>
        <v>0.11020795452951983</v>
      </c>
      <c r="AY808" s="4">
        <v>320811</v>
      </c>
      <c r="AZ808" s="4">
        <f>AY808/M808</f>
        <v>13948.304347826086</v>
      </c>
      <c r="BA808" s="7">
        <f>AY808/(AR808+AV808+AY808+BB808)</f>
        <v>0.29990604886393912</v>
      </c>
      <c r="BB808" s="4">
        <v>261468</v>
      </c>
      <c r="BC808" s="11">
        <f>BB808/(AR808+AV808+AY808+BB808)</f>
        <v>0.24443000640363466</v>
      </c>
      <c r="BD808" s="9">
        <f>BC808+BA808+AX808+AU808</f>
        <v>1</v>
      </c>
      <c r="BE808" s="14">
        <f>(AF808+AH808+AJ808+AL808+AN808+AP808)</f>
        <v>783947</v>
      </c>
      <c r="BF808" s="14">
        <f t="shared" si="60"/>
        <v>-1069705</v>
      </c>
      <c r="BG808" s="13">
        <f>(AF808+AH808+AJ808+AL808+AN808+AP808)-(AR808+AV808+AY808+BB808)</f>
        <v>-285758</v>
      </c>
      <c r="BH808" s="13">
        <f t="shared" si="61"/>
        <v>1</v>
      </c>
      <c r="BI808" s="14">
        <f>AF808/W808</f>
        <v>187808.93013100437</v>
      </c>
      <c r="BJ808" s="14">
        <f>AH808/Y808</f>
        <v>226668.37917222964</v>
      </c>
      <c r="BK808" s="14">
        <f>AJ808/AA808</f>
        <v>543292.67700915562</v>
      </c>
      <c r="BL808" s="14">
        <f>BI808+BJ808+BK808</f>
        <v>957769.98631238961</v>
      </c>
      <c r="BM808" s="14">
        <f>(AF808/W808)-AF808</f>
        <v>21753.930131004367</v>
      </c>
      <c r="BN808" s="14">
        <f>AH808/Y808-AH808</f>
        <v>51281.379172229645</v>
      </c>
      <c r="BO808" s="14">
        <f>AJ808/AA808-AJ808</f>
        <v>123271.67700915562</v>
      </c>
      <c r="BP808" s="14">
        <f>BG808/S808</f>
        <v>-3.0343413046229856E-2</v>
      </c>
      <c r="BQ808" s="14">
        <f>(BG808-CA808)/S808</f>
        <v>-2.9437108932786126E-2</v>
      </c>
      <c r="BR808" s="27">
        <f>BQ808-BP808</f>
        <v>9.0630411344373024E-4</v>
      </c>
      <c r="BS808" s="28">
        <f t="shared" si="62"/>
        <v>7416136</v>
      </c>
      <c r="BT808" s="11">
        <f>BS808/S808</f>
        <v>0.78748758689175768</v>
      </c>
      <c r="BU808" s="14">
        <f>(BE808-AP808)*1/BT808-(BE808-AP808)</f>
        <v>210793.23833543505</v>
      </c>
      <c r="BV808" s="14">
        <f t="shared" si="63"/>
        <v>8.3243960369798073E-2</v>
      </c>
      <c r="BW808" s="27">
        <f>(AR808+AV808+AY808+BB808)/S808</f>
        <v>0.11358737341602793</v>
      </c>
      <c r="BX808" s="13">
        <f>(AF808+AH808+AJ808+AL808+AN808)/N808</f>
        <v>246.25378310214376</v>
      </c>
      <c r="BY808" s="26">
        <f>BX808/K808</f>
        <v>0.10532668225070306</v>
      </c>
      <c r="BZ808" s="11">
        <f>AP808/BE808</f>
        <v>3.6099379167214111E-3</v>
      </c>
      <c r="CA808" s="15">
        <f>-(BM808+BN808+BO808)/M808</f>
        <v>-8535.0863614082446</v>
      </c>
      <c r="CB808" s="15">
        <f>BG808-CA808</f>
        <v>-277222.91363859177</v>
      </c>
      <c r="CC808" s="18">
        <f t="shared" si="64"/>
        <v>1</v>
      </c>
      <c r="CD808" s="17">
        <f>(AF808/(AF808+AH808+AJ808))/(X808/(X808+Z808+AB808))</f>
        <v>1.6961750048551378</v>
      </c>
      <c r="CE808" s="19">
        <f>(AH808/(AF808+AH808+AJ808))/(Z808/(X808+Z808+AB808))</f>
        <v>0.95867301763157686</v>
      </c>
      <c r="CF808" s="18">
        <f>(AJ808/(AF808+AH808+AJ808))/(AB808/(X808+Z808+AB808))</f>
        <v>0.87392287314890782</v>
      </c>
      <c r="CG808">
        <f>AH808/Z808</f>
        <v>181.18491735537191</v>
      </c>
      <c r="CH808" s="11">
        <f>BB808/BE808</f>
        <v>0.33352764919057026</v>
      </c>
      <c r="CI808" s="14">
        <f>AY808/V808</f>
        <v>2947.0550519773901</v>
      </c>
      <c r="CJ808" s="14">
        <f>AV808/M808</f>
        <v>5125.652173913043</v>
      </c>
      <c r="CK808" s="17">
        <f>N808/V808</f>
        <v>29.138834469118208</v>
      </c>
      <c r="CL808" s="17">
        <f>(AL808+AN808)/N808</f>
        <v>6.1960907944514503</v>
      </c>
      <c r="CM808" s="14">
        <f>AP808/AC808</f>
        <v>5</v>
      </c>
    </row>
    <row r="809" spans="1:91" hidden="1" x14ac:dyDescent="0.2">
      <c r="A809">
        <v>433</v>
      </c>
      <c r="B809" s="2">
        <v>44866</v>
      </c>
      <c r="C809" s="3" t="s">
        <v>32</v>
      </c>
      <c r="D809" t="s">
        <v>33</v>
      </c>
      <c r="E809" s="3" t="s">
        <v>41</v>
      </c>
      <c r="F809" t="s">
        <v>42</v>
      </c>
      <c r="G809" t="str">
        <f>CONCATENATE(C809,E809)</f>
        <v>HNLSEA</v>
      </c>
      <c r="H809" t="s">
        <v>31</v>
      </c>
      <c r="I809">
        <f>U809/M809</f>
        <v>149.125</v>
      </c>
      <c r="J809" t="str">
        <f>_xlfn.CONCAT(C809,E809,H809)</f>
        <v>HNLSEA737-800</v>
      </c>
      <c r="K809" s="4">
        <v>2677</v>
      </c>
      <c r="L809" s="4">
        <f>N809/M809</f>
        <v>139.5</v>
      </c>
      <c r="M809" s="4">
        <v>8</v>
      </c>
      <c r="N809" s="4">
        <v>1116</v>
      </c>
      <c r="O809" s="4">
        <f>P809/M809</f>
        <v>19.75</v>
      </c>
      <c r="P809" s="4">
        <v>158</v>
      </c>
      <c r="Q809" s="4">
        <v>300</v>
      </c>
      <c r="R809" s="4">
        <v>658</v>
      </c>
      <c r="S809" s="4">
        <f>U809*K809</f>
        <v>3193661</v>
      </c>
      <c r="T809" s="7">
        <f>N809/U809</f>
        <v>0.93545683151718362</v>
      </c>
      <c r="U809" s="4">
        <v>1193</v>
      </c>
      <c r="V809" s="4">
        <v>43.462520593080725</v>
      </c>
      <c r="W809" s="7">
        <f>P809/X809</f>
        <v>1</v>
      </c>
      <c r="X809" s="4">
        <v>158</v>
      </c>
      <c r="Y809" s="7">
        <f>Q809/Z809</f>
        <v>1</v>
      </c>
      <c r="Z809" s="4">
        <v>300</v>
      </c>
      <c r="AA809" s="7">
        <f>R809/AB809</f>
        <v>0.89523809523809528</v>
      </c>
      <c r="AB809" s="4">
        <v>735</v>
      </c>
      <c r="AC809" s="4">
        <v>763</v>
      </c>
      <c r="AD809" s="4">
        <f>AP809/AC809</f>
        <v>4.9973787680209698</v>
      </c>
      <c r="AE809" s="7">
        <f>AF809/(AF809+AH809+AJ809+AL809+AN809+AP809)</f>
        <v>0.21343806538110735</v>
      </c>
      <c r="AF809" s="4">
        <v>85648</v>
      </c>
      <c r="AG809" s="7">
        <f>AH809/(AF809+AH809+AJ809+AL809+AN809+AP809)</f>
        <v>0.27184894262830256</v>
      </c>
      <c r="AH809" s="4">
        <v>109087</v>
      </c>
      <c r="AI809" s="7">
        <f>AJ809/(AF809+AH809+AJ809+AL809+AN809+AP809)</f>
        <v>0.48882071780660791</v>
      </c>
      <c r="AJ809" s="4">
        <v>196153</v>
      </c>
      <c r="AK809" s="7">
        <f>AL809/(AF809+AH809+AJ809+AL809+AN809+AP809)</f>
        <v>9.8310896685091138E-3</v>
      </c>
      <c r="AL809" s="4">
        <v>3945</v>
      </c>
      <c r="AM809" s="7">
        <f>AN809/(AF809+AH809+AJ809+AL809+AN809+AP809)</f>
        <v>6.559043854883647E-3</v>
      </c>
      <c r="AN809" s="4">
        <v>2632</v>
      </c>
      <c r="AO809" s="7">
        <f>AP809/(AF809+AH809+AJ809+AL809+AN809+AP809)</f>
        <v>9.5021406605894174E-3</v>
      </c>
      <c r="AP809" s="4">
        <v>3813</v>
      </c>
      <c r="AQ809" s="6">
        <f>AO809+AM809+AK809+AI809+AG809+AE809</f>
        <v>0.99999999999999989</v>
      </c>
      <c r="AR809" s="4">
        <v>160053</v>
      </c>
      <c r="AS809" s="4">
        <f>AR809/M809</f>
        <v>20006.625</v>
      </c>
      <c r="AT809" s="4">
        <f>AR809/V809</f>
        <v>3682.5521809584275</v>
      </c>
      <c r="AU809" s="7">
        <f>AR809/(AR809+AV809+AY809+BB809)</f>
        <v>0.35881334881698063</v>
      </c>
      <c r="AV809" s="4">
        <v>39297</v>
      </c>
      <c r="AW809" s="4">
        <f>AV809/M809</f>
        <v>4912.125</v>
      </c>
      <c r="AX809" s="7">
        <f>AV809/(AR809+AV809+AY809+BB809)</f>
        <v>8.8097618716680634E-2</v>
      </c>
      <c r="AY809" s="4">
        <v>142318</v>
      </c>
      <c r="AZ809" s="4">
        <f>AY809/M809</f>
        <v>17789.75</v>
      </c>
      <c r="BA809" s="7">
        <f>AY809/(AR809+AV809+AY809+BB809)</f>
        <v>0.31905430186835015</v>
      </c>
      <c r="BB809" s="4">
        <v>104394</v>
      </c>
      <c r="BC809" s="11">
        <f>BB809/(AR809+AV809+AY809+BB809)</f>
        <v>0.23403473059798863</v>
      </c>
      <c r="BD809" s="9">
        <f>BC809+BA809+AX809+AU809</f>
        <v>1</v>
      </c>
      <c r="BE809" s="14">
        <f>(AF809+AH809+AJ809+AL809+AN809+AP809)</f>
        <v>401278</v>
      </c>
      <c r="BF809" s="14">
        <f t="shared" si="60"/>
        <v>-446062</v>
      </c>
      <c r="BG809" s="13">
        <f>(AF809+AH809+AJ809+AL809+AN809+AP809)-(AR809+AV809+AY809+BB809)</f>
        <v>-44784</v>
      </c>
      <c r="BH809" s="13">
        <f t="shared" si="61"/>
        <v>1</v>
      </c>
      <c r="BI809" s="14">
        <f>AF809/W809</f>
        <v>85648</v>
      </c>
      <c r="BJ809" s="14">
        <f>AH809/Y809</f>
        <v>109087</v>
      </c>
      <c r="BK809" s="14">
        <f>AJ809/AA809</f>
        <v>219107.07446808511</v>
      </c>
      <c r="BL809" s="14">
        <f>BI809+BJ809+BK809</f>
        <v>413842.07446808508</v>
      </c>
      <c r="BM809" s="14">
        <f>(AF809/W809)-AF809</f>
        <v>0</v>
      </c>
      <c r="BN809" s="14">
        <f>AH809/Y809-AH809</f>
        <v>0</v>
      </c>
      <c r="BO809" s="14">
        <f>AJ809/AA809-AJ809</f>
        <v>22954.074468085106</v>
      </c>
      <c r="BP809" s="14">
        <f>BG809/S809</f>
        <v>-1.4022778247284229E-2</v>
      </c>
      <c r="BQ809" s="14">
        <f>(BG809-CA809)/S809</f>
        <v>-1.312435499305949E-2</v>
      </c>
      <c r="BR809" s="27">
        <f>BQ809-BP809</f>
        <v>8.9842325422473911E-4</v>
      </c>
      <c r="BS809" s="28">
        <f t="shared" si="62"/>
        <v>2987532</v>
      </c>
      <c r="BT809" s="11">
        <f>BS809/S809</f>
        <v>0.93545683151718362</v>
      </c>
      <c r="BU809" s="14">
        <f>(BE809-AP809)*1/BT809-(BE809-AP809)</f>
        <v>27423.6603942652</v>
      </c>
      <c r="BV809" s="14">
        <f t="shared" si="63"/>
        <v>0.12564827638249645</v>
      </c>
      <c r="BW809" s="27">
        <f>(AR809+AV809+AY809+BB809)/S809</f>
        <v>0.13967105462978069</v>
      </c>
      <c r="BX809" s="13">
        <f>(AF809+AH809+AJ809+AL809+AN809)/N809</f>
        <v>356.15143369175627</v>
      </c>
      <c r="BY809" s="26">
        <f>BX809/K809</f>
        <v>0.13304125277988654</v>
      </c>
      <c r="BZ809" s="11">
        <f>AP809/BE809</f>
        <v>9.5021406605894174E-3</v>
      </c>
      <c r="CA809" s="15">
        <f>-(BM809+BN809+BO809)/M809</f>
        <v>-2869.2593085106382</v>
      </c>
      <c r="CB809" s="15">
        <f>BG809-CA809</f>
        <v>-41914.740691489365</v>
      </c>
      <c r="CC809" s="18">
        <f t="shared" si="64"/>
        <v>1</v>
      </c>
      <c r="CD809" s="17">
        <f>(AF809/(AF809+AH809+AJ809))/(X809/(X809+Z809+AB809))</f>
        <v>1.6544294212023309</v>
      </c>
      <c r="CE809" s="19">
        <f>(AH809/(AF809+AH809+AJ809))/(Z809/(X809+Z809+AB809))</f>
        <v>1.1097875521035865</v>
      </c>
      <c r="CF809" s="18">
        <f>(AJ809/(AF809+AH809+AJ809))/(AB809/(X809+Z809+AB809))</f>
        <v>0.81450868818905553</v>
      </c>
      <c r="CG809">
        <f>AH809/Z809</f>
        <v>363.62333333333333</v>
      </c>
      <c r="CH809" s="11">
        <f>BB809/BE809</f>
        <v>0.26015380858158182</v>
      </c>
      <c r="CI809" s="14">
        <f>AY809/V809</f>
        <v>3274.4994551157524</v>
      </c>
      <c r="CJ809" s="14">
        <f>AV809/M809</f>
        <v>4912.125</v>
      </c>
      <c r="CK809" s="17">
        <f>N809/V809</f>
        <v>25.677295857932094</v>
      </c>
      <c r="CL809" s="17">
        <f>(AL809+AN809)/N809</f>
        <v>5.8933691756272397</v>
      </c>
      <c r="CM809" s="14">
        <f>AP809/AC809</f>
        <v>4.9973787680209698</v>
      </c>
    </row>
    <row r="810" spans="1:91" hidden="1" x14ac:dyDescent="0.2">
      <c r="A810">
        <v>166</v>
      </c>
      <c r="B810" s="2">
        <v>44805</v>
      </c>
      <c r="C810" s="3" t="s">
        <v>43</v>
      </c>
      <c r="D810" t="s">
        <v>38</v>
      </c>
      <c r="E810" s="3" t="s">
        <v>52</v>
      </c>
      <c r="F810" t="s">
        <v>33</v>
      </c>
      <c r="G810" t="str">
        <f>CONCATENATE(C810,E810)</f>
        <v>SFOOGG</v>
      </c>
      <c r="H810" t="s">
        <v>35</v>
      </c>
      <c r="I810">
        <f>U810/M810</f>
        <v>179</v>
      </c>
      <c r="J810" t="str">
        <f>_xlfn.CONCAT(C810,E810,H810)</f>
        <v>SFOOGG737-Max 9</v>
      </c>
      <c r="K810" s="4">
        <v>2338</v>
      </c>
      <c r="L810" s="4">
        <f>N810/M810</f>
        <v>141.22727272727272</v>
      </c>
      <c r="M810" s="4">
        <v>22</v>
      </c>
      <c r="N810" s="4">
        <v>3107</v>
      </c>
      <c r="O810" s="4">
        <f>P810/M810</f>
        <v>21.545454545454547</v>
      </c>
      <c r="P810" s="4">
        <v>474</v>
      </c>
      <c r="Q810" s="4">
        <v>886</v>
      </c>
      <c r="R810" s="4">
        <v>1747</v>
      </c>
      <c r="S810" s="4">
        <f>U810*K810</f>
        <v>9207044</v>
      </c>
      <c r="T810" s="7">
        <f>N810/U810</f>
        <v>0.78897917724733369</v>
      </c>
      <c r="U810" s="4">
        <v>3938</v>
      </c>
      <c r="V810" s="4">
        <v>118.01662162162162</v>
      </c>
      <c r="W810" s="7">
        <f>P810/X810</f>
        <v>0.93675889328063244</v>
      </c>
      <c r="X810" s="4">
        <v>506</v>
      </c>
      <c r="Y810" s="7">
        <f>Q810/Z810</f>
        <v>0.93657505285412257</v>
      </c>
      <c r="Z810" s="4">
        <v>946</v>
      </c>
      <c r="AA810" s="7">
        <f>R810/AB810</f>
        <v>0.70273531777956555</v>
      </c>
      <c r="AB810" s="4">
        <v>2486</v>
      </c>
      <c r="AC810" s="4">
        <v>545</v>
      </c>
      <c r="AD810" s="4">
        <f>AP810/AC810</f>
        <v>4.9963302752293579</v>
      </c>
      <c r="AE810" s="7">
        <f>AF810/(AF810+AH810+AJ810+AL810+AN810+AP810)</f>
        <v>0.21567930359351234</v>
      </c>
      <c r="AF810" s="4">
        <v>169866</v>
      </c>
      <c r="AG810" s="7">
        <f>AH810/(AF810+AH810+AJ810+AL810+AN810+AP810)</f>
        <v>0.29719294146924907</v>
      </c>
      <c r="AH810" s="4">
        <v>234065</v>
      </c>
      <c r="AI810" s="7">
        <f>AJ810/(AF810+AH810+AJ810+AL810+AN810+AP810)</f>
        <v>0.46370301148065102</v>
      </c>
      <c r="AJ810" s="4">
        <v>365206</v>
      </c>
      <c r="AK810" s="7">
        <f>AL810/(AF810+AH810+AJ810+AL810+AN810+AP810)</f>
        <v>1.3312831868519755E-2</v>
      </c>
      <c r="AL810" s="4">
        <v>10485</v>
      </c>
      <c r="AM810" s="7">
        <f>AN810/(AF810+AH810+AJ810+AL810+AN810+AP810)</f>
        <v>6.6545113803444956E-3</v>
      </c>
      <c r="AN810" s="4">
        <v>5241</v>
      </c>
      <c r="AO810" s="7">
        <f>AP810/(AF810+AH810+AJ810+AL810+AN810+AP810)</f>
        <v>3.457400207723347E-3</v>
      </c>
      <c r="AP810" s="4">
        <v>2723</v>
      </c>
      <c r="AQ810" s="6">
        <f>AO810+AM810+AK810+AI810+AG810+AE810</f>
        <v>1</v>
      </c>
      <c r="AR810" s="4">
        <v>400626</v>
      </c>
      <c r="AS810" s="4">
        <f>AR810/M810</f>
        <v>18210.272727272728</v>
      </c>
      <c r="AT810" s="4">
        <f>AR810/V810</f>
        <v>3394.6574177022703</v>
      </c>
      <c r="AU810" s="7">
        <f>AR810/(AR810+AV810+AY810+BB810)</f>
        <v>0.34923197488064034</v>
      </c>
      <c r="AV810" s="4">
        <v>115270</v>
      </c>
      <c r="AW810" s="4">
        <f>AV810/M810</f>
        <v>5239.545454545455</v>
      </c>
      <c r="AX810" s="7">
        <f>AV810/(AR810+AV810+AY810+BB810)</f>
        <v>0.10048266898426815</v>
      </c>
      <c r="AY810" s="4">
        <v>347801</v>
      </c>
      <c r="AZ810" s="4">
        <f>AY810/M810</f>
        <v>15809.136363636364</v>
      </c>
      <c r="BA810" s="7">
        <f>AY810/(AR810+AV810+AY810+BB810)</f>
        <v>0.30318359291574082</v>
      </c>
      <c r="BB810" s="4">
        <v>283466</v>
      </c>
      <c r="BC810" s="11">
        <f>BB810/(AR810+AV810+AY810+BB810)</f>
        <v>0.24710176321935071</v>
      </c>
      <c r="BD810" s="9">
        <f>BC810+BA810+AX810+AU810</f>
        <v>1</v>
      </c>
      <c r="BE810" s="14">
        <f>(AF810+AH810+AJ810+AL810+AN810+AP810)</f>
        <v>787586</v>
      </c>
      <c r="BF810" s="14">
        <f t="shared" si="60"/>
        <v>-1147163</v>
      </c>
      <c r="BG810" s="13">
        <f>(AF810+AH810+AJ810+AL810+AN810+AP810)-(AR810+AV810+AY810+BB810)</f>
        <v>-359577</v>
      </c>
      <c r="BH810" s="13">
        <f t="shared" si="61"/>
        <v>1</v>
      </c>
      <c r="BI810" s="14">
        <f>AF810/W810</f>
        <v>181333.74683544305</v>
      </c>
      <c r="BJ810" s="14">
        <f>AH810/Y810</f>
        <v>249915.90293453727</v>
      </c>
      <c r="BK810" s="14">
        <f>AJ810/AA810</f>
        <v>519692.10990269034</v>
      </c>
      <c r="BL810" s="14">
        <f>BI810+BJ810+BK810</f>
        <v>950941.75967267063</v>
      </c>
      <c r="BM810" s="14">
        <f>(AF810/W810)-AF810</f>
        <v>11467.746835443046</v>
      </c>
      <c r="BN810" s="14">
        <f>AH810/Y810-AH810</f>
        <v>15850.902934537269</v>
      </c>
      <c r="BO810" s="14">
        <f>AJ810/AA810-AJ810</f>
        <v>154486.10990269034</v>
      </c>
      <c r="BP810" s="14">
        <f>BG810/S810</f>
        <v>-3.9054554317324866E-2</v>
      </c>
      <c r="BQ810" s="14">
        <f>(BG810-CA810)/S810</f>
        <v>-3.815699667424266E-2</v>
      </c>
      <c r="BR810" s="27">
        <f>BQ810-BP810</f>
        <v>8.9755764308220576E-4</v>
      </c>
      <c r="BS810" s="28">
        <f t="shared" si="62"/>
        <v>7264166</v>
      </c>
      <c r="BT810" s="11">
        <f>BS810/S810</f>
        <v>0.78897917724733369</v>
      </c>
      <c r="BU810" s="14">
        <f>(BE810-AP810)*1/BT810-(BE810-AP810)</f>
        <v>209919.90762793692</v>
      </c>
      <c r="BV810" s="14">
        <f t="shared" si="63"/>
        <v>8.5541678740755453E-2</v>
      </c>
      <c r="BW810" s="27">
        <f>(AR810+AV810+AY810+BB810)/S810</f>
        <v>0.12459623305808032</v>
      </c>
      <c r="BX810" s="13">
        <f>(AF810+AH810+AJ810+AL810+AN810)/N810</f>
        <v>252.61120051496621</v>
      </c>
      <c r="BY810" s="26">
        <f>BX810/K810</f>
        <v>0.10804585137509248</v>
      </c>
      <c r="BZ810" s="11">
        <f>AP810/BE810</f>
        <v>3.457400207723347E-3</v>
      </c>
      <c r="CA810" s="15">
        <f>-(BM810+BN810+BO810)/M810</f>
        <v>-8263.8527123941203</v>
      </c>
      <c r="CB810" s="15">
        <f>BG810-CA810</f>
        <v>-351313.14728760585</v>
      </c>
      <c r="CC810" s="18">
        <f t="shared" si="64"/>
        <v>1</v>
      </c>
      <c r="CD810" s="17">
        <f>(AF810/(AF810+AH810+AJ810))/(X810/(X810+Z810+AB810))</f>
        <v>1.7188103142816586</v>
      </c>
      <c r="CE810" s="19">
        <f>(AH810/(AF810+AH810+AJ810))/(Z810/(X810+Z810+AB810))</f>
        <v>1.2668271122714976</v>
      </c>
      <c r="CF810" s="18">
        <f>(AJ810/(AF810+AH810+AJ810))/(AB810/(X810+Z810+AB810))</f>
        <v>0.7521574950782961</v>
      </c>
      <c r="CG810">
        <f>AH810/Z810</f>
        <v>247.42600422832982</v>
      </c>
      <c r="CH810" s="11">
        <f>BB810/BE810</f>
        <v>0.35991752011843786</v>
      </c>
      <c r="CI810" s="14">
        <f>AY810/V810</f>
        <v>2947.0509765573561</v>
      </c>
      <c r="CJ810" s="14">
        <f>AV810/M810</f>
        <v>5239.545454545455</v>
      </c>
      <c r="CK810" s="17">
        <f>N810/V810</f>
        <v>26.326800049924255</v>
      </c>
      <c r="CL810" s="17">
        <f>(AL810+AN810)/N810</f>
        <v>5.0614740907627933</v>
      </c>
      <c r="CM810" s="14">
        <f>AP810/AC810</f>
        <v>4.9963302752293579</v>
      </c>
    </row>
    <row r="811" spans="1:91" hidden="1" x14ac:dyDescent="0.2">
      <c r="A811">
        <v>458</v>
      </c>
      <c r="B811" s="2">
        <v>44866</v>
      </c>
      <c r="C811" s="3" t="s">
        <v>37</v>
      </c>
      <c r="D811" t="s">
        <v>38</v>
      </c>
      <c r="E811" s="3" t="s">
        <v>32</v>
      </c>
      <c r="F811" t="s">
        <v>33</v>
      </c>
      <c r="G811" t="str">
        <f>CONCATENATE(C811,E811)</f>
        <v>LAXHNL</v>
      </c>
      <c r="H811" t="s">
        <v>34</v>
      </c>
      <c r="I811">
        <f>U811/M811</f>
        <v>165.28571428571428</v>
      </c>
      <c r="J811" t="str">
        <f>_xlfn.CONCAT(C811,E811,H811)</f>
        <v>LAXHNL737-900</v>
      </c>
      <c r="K811" s="4">
        <v>2556</v>
      </c>
      <c r="L811" s="4">
        <f>N811/M811</f>
        <v>155.57142857142858</v>
      </c>
      <c r="M811" s="4">
        <v>7</v>
      </c>
      <c r="N811" s="4">
        <v>1089</v>
      </c>
      <c r="O811" s="4">
        <f>P811/M811</f>
        <v>21.428571428571427</v>
      </c>
      <c r="P811" s="4">
        <v>150</v>
      </c>
      <c r="Q811" s="4">
        <v>280</v>
      </c>
      <c r="R811" s="4">
        <v>660</v>
      </c>
      <c r="S811" s="4">
        <f>U811*K811</f>
        <v>2957292</v>
      </c>
      <c r="T811" s="7">
        <f>N811/U811</f>
        <v>0.94122731201382892</v>
      </c>
      <c r="U811" s="4">
        <v>1157</v>
      </c>
      <c r="V811" s="4">
        <v>37.255846063454754</v>
      </c>
      <c r="W811" s="7">
        <f>P811/X811</f>
        <v>1</v>
      </c>
      <c r="X811" s="4">
        <v>150</v>
      </c>
      <c r="Y811" s="7">
        <f>Q811/Z811</f>
        <v>1</v>
      </c>
      <c r="Z811" s="4">
        <v>280</v>
      </c>
      <c r="AA811" s="7">
        <f>R811/AB811</f>
        <v>0.90659340659340659</v>
      </c>
      <c r="AB811" s="4">
        <v>728</v>
      </c>
      <c r="AC811" s="4">
        <v>3404</v>
      </c>
      <c r="AD811" s="4">
        <f>AP811/AC811</f>
        <v>4.9994124559341948</v>
      </c>
      <c r="AE811" s="7">
        <f>AF811/(AF811+AH811+AJ811+AL811+AN811+AP811)</f>
        <v>0.20313878065935048</v>
      </c>
      <c r="AF811" s="4">
        <v>72783</v>
      </c>
      <c r="AG811" s="7">
        <f>AH811/(AF811+AH811+AJ811+AL811+AN811+AP811)</f>
        <v>0.23284360242483784</v>
      </c>
      <c r="AH811" s="4">
        <v>83426</v>
      </c>
      <c r="AI811" s="7">
        <f>AJ811/(AF811+AH811+AJ811+AL811+AN811+AP811)</f>
        <v>0.50178346153416764</v>
      </c>
      <c r="AJ811" s="4">
        <v>179785</v>
      </c>
      <c r="AK811" s="7">
        <f>AL811/(AF811+AH811+AJ811+AL811+AN811+AP811)</f>
        <v>1.105243767653199E-2</v>
      </c>
      <c r="AL811" s="4">
        <v>3960</v>
      </c>
      <c r="AM811" s="7">
        <f>AN811/(AF811+AH811+AJ811+AL811+AN811+AP811)</f>
        <v>3.6841458921773301E-3</v>
      </c>
      <c r="AN811" s="4">
        <v>1320</v>
      </c>
      <c r="AO811" s="7">
        <f>AP811/(AF811+AH811+AJ811+AL811+AN811+AP811)</f>
        <v>4.7497571812934701E-2</v>
      </c>
      <c r="AP811" s="4">
        <v>17018</v>
      </c>
      <c r="AQ811" s="6">
        <f>AO811+AM811+AK811+AI811+AG811+AE811</f>
        <v>1</v>
      </c>
      <c r="AR811" s="4">
        <v>137196</v>
      </c>
      <c r="AS811" s="4">
        <f>AR811/M811</f>
        <v>19599.428571428572</v>
      </c>
      <c r="AT811" s="4">
        <f>AR811/V811</f>
        <v>3682.5361519458065</v>
      </c>
      <c r="AU811" s="7">
        <f>AR811/(AR811+AV811+AY811+BB811)</f>
        <v>0.35846305789399424</v>
      </c>
      <c r="AV811" s="4">
        <v>34057</v>
      </c>
      <c r="AW811" s="4">
        <f>AV811/M811</f>
        <v>4865.2857142857147</v>
      </c>
      <c r="AX811" s="7">
        <f>AV811/(AR811+AV811+AY811+BB811)</f>
        <v>8.8983471549431203E-2</v>
      </c>
      <c r="AY811" s="4">
        <v>121995</v>
      </c>
      <c r="AZ811" s="4">
        <f>AY811/M811</f>
        <v>17427.857142857141</v>
      </c>
      <c r="BA811" s="7">
        <f>AY811/(AR811+AV811+AY811+BB811)</f>
        <v>0.31874617880825845</v>
      </c>
      <c r="BB811" s="4">
        <v>89486</v>
      </c>
      <c r="BC811" s="11">
        <f>BB811/(AR811+AV811+AY811+BB811)</f>
        <v>0.23380729174831608</v>
      </c>
      <c r="BD811" s="9">
        <f>BC811+BA811+AX811+AU811</f>
        <v>1</v>
      </c>
      <c r="BE811" s="14">
        <f>(AF811+AH811+AJ811+AL811+AN811+AP811)</f>
        <v>358292</v>
      </c>
      <c r="BF811" s="14">
        <f t="shared" si="60"/>
        <v>-382734</v>
      </c>
      <c r="BG811" s="13">
        <f>(AF811+AH811+AJ811+AL811+AN811+AP811)-(AR811+AV811+AY811+BB811)</f>
        <v>-24442</v>
      </c>
      <c r="BH811" s="13">
        <f t="shared" si="61"/>
        <v>1</v>
      </c>
      <c r="BI811" s="14">
        <f>AF811/W811</f>
        <v>72783</v>
      </c>
      <c r="BJ811" s="14">
        <f>AH811/Y811</f>
        <v>83426</v>
      </c>
      <c r="BK811" s="14">
        <f>AJ811/AA811</f>
        <v>198308.30303030304</v>
      </c>
      <c r="BL811" s="14">
        <f>BI811+BJ811+BK811</f>
        <v>354517.30303030304</v>
      </c>
      <c r="BM811" s="14">
        <f>(AF811/W811)-AF811</f>
        <v>0</v>
      </c>
      <c r="BN811" s="14">
        <f>AH811/Y811-AH811</f>
        <v>0</v>
      </c>
      <c r="BO811" s="14">
        <f>AJ811/AA811-AJ811</f>
        <v>18523.303030303039</v>
      </c>
      <c r="BP811" s="14">
        <f>BG811/S811</f>
        <v>-8.2649937848545216E-3</v>
      </c>
      <c r="BQ811" s="14">
        <f>(BG811-CA811)/S811</f>
        <v>-7.3701933569001142E-3</v>
      </c>
      <c r="BR811" s="27">
        <f>BQ811-BP811</f>
        <v>8.9480042795440744E-4</v>
      </c>
      <c r="BS811" s="28">
        <f t="shared" si="62"/>
        <v>2783484</v>
      </c>
      <c r="BT811" s="11">
        <f>BS811/S811</f>
        <v>0.94122731201382892</v>
      </c>
      <c r="BU811" s="14">
        <f>(BE811-AP811)*1/BT811-(BE811-AP811)</f>
        <v>21310.038567493088</v>
      </c>
      <c r="BV811" s="14">
        <f t="shared" si="63"/>
        <v>0.12115543544567124</v>
      </c>
      <c r="BW811" s="27">
        <f>(AR811+AV811+AY811+BB811)/S811</f>
        <v>0.12942042923052577</v>
      </c>
      <c r="BX811" s="13">
        <f>(AF811+AH811+AJ811+AL811+AN811)/N811</f>
        <v>313.38292011019286</v>
      </c>
      <c r="BY811" s="26">
        <f>BX811/K811</f>
        <v>0.122606776255944</v>
      </c>
      <c r="BZ811" s="11">
        <f>AP811/BE811</f>
        <v>4.7497571812934701E-2</v>
      </c>
      <c r="CA811" s="15">
        <f>-(BM811+BN811+BO811)/M811</f>
        <v>-2646.1861471861484</v>
      </c>
      <c r="CB811" s="15">
        <f>BG811-CA811</f>
        <v>-21795.813852813852</v>
      </c>
      <c r="CC811" s="18">
        <f t="shared" si="64"/>
        <v>1</v>
      </c>
      <c r="CD811" s="17">
        <f>(AF811/(AF811+AH811+AJ811))/(X811/(X811+Z811+AB811))</f>
        <v>1.6723059340345363</v>
      </c>
      <c r="CE811" s="19">
        <f>(AH811/(AF811+AH811+AJ811))/(Z811/(X811+Z811+AB811))</f>
        <v>1.0268817300308934</v>
      </c>
      <c r="CF811" s="18">
        <f>(AJ811/(AF811+AH811+AJ811))/(AB811/(X811+Z811+AB811))</f>
        <v>0.85113629874473817</v>
      </c>
      <c r="CG811">
        <f>AH811/Z811</f>
        <v>297.95</v>
      </c>
      <c r="CH811" s="11">
        <f>BB811/BE811</f>
        <v>0.24975718129347013</v>
      </c>
      <c r="CI811" s="14">
        <f>AY811/V811</f>
        <v>3274.5196496736689</v>
      </c>
      <c r="CJ811" s="14">
        <f>AV811/M811</f>
        <v>4865.2857142857147</v>
      </c>
      <c r="CK811" s="17">
        <f>N811/V811</f>
        <v>29.230311885688966</v>
      </c>
      <c r="CL811" s="17">
        <f>(AL811+AN811)/N811</f>
        <v>4.8484848484848486</v>
      </c>
      <c r="CM811" s="14">
        <f>AP811/AC811</f>
        <v>4.9994124559341948</v>
      </c>
    </row>
    <row r="812" spans="1:91" hidden="1" x14ac:dyDescent="0.2">
      <c r="A812">
        <v>301</v>
      </c>
      <c r="B812" s="2">
        <v>44835</v>
      </c>
      <c r="C812" s="3" t="s">
        <v>52</v>
      </c>
      <c r="D812" t="s">
        <v>33</v>
      </c>
      <c r="E812" s="3" t="s">
        <v>43</v>
      </c>
      <c r="F812" t="s">
        <v>38</v>
      </c>
      <c r="G812" t="str">
        <f>CONCATENATE(C812,E812)</f>
        <v>OGGSFO</v>
      </c>
      <c r="H812" t="s">
        <v>48</v>
      </c>
      <c r="I812">
        <f>U812/M812</f>
        <v>183.125</v>
      </c>
      <c r="J812" t="str">
        <f>_xlfn.CONCAT(C812,E812,H812)</f>
        <v>OGGSFOA321</v>
      </c>
      <c r="K812" s="4">
        <v>2338</v>
      </c>
      <c r="L812" s="4">
        <f>N812/M812</f>
        <v>157.125</v>
      </c>
      <c r="M812" s="4">
        <v>16</v>
      </c>
      <c r="N812" s="4">
        <v>2514</v>
      </c>
      <c r="O812" s="4">
        <f>P812/M812</f>
        <v>24.1875</v>
      </c>
      <c r="P812" s="4">
        <v>387</v>
      </c>
      <c r="Q812" s="4">
        <v>545</v>
      </c>
      <c r="R812" s="4">
        <v>1583</v>
      </c>
      <c r="S812" s="4">
        <f>U812*K812</f>
        <v>6850340</v>
      </c>
      <c r="T812" s="7">
        <f>N812/U812</f>
        <v>0.85802047781569968</v>
      </c>
      <c r="U812" s="4">
        <v>2930</v>
      </c>
      <c r="V812" s="4">
        <v>74.991179138322011</v>
      </c>
      <c r="W812" s="7">
        <f>P812/X812</f>
        <v>0.99742268041237114</v>
      </c>
      <c r="X812" s="4">
        <v>388</v>
      </c>
      <c r="Y812" s="7">
        <f>Q812/Z812</f>
        <v>0.74759945130315497</v>
      </c>
      <c r="Z812" s="4">
        <v>729</v>
      </c>
      <c r="AA812" s="7">
        <f>R812/AB812</f>
        <v>0.87265711135611912</v>
      </c>
      <c r="AB812" s="4">
        <v>1814</v>
      </c>
      <c r="AC812" s="4">
        <v>40</v>
      </c>
      <c r="AD812" s="4">
        <f>AP812/AC812</f>
        <v>5</v>
      </c>
      <c r="AE812" s="7">
        <f>AF812/(AF812+AH812+AJ812+AL812+AN812+AP812)</f>
        <v>0.21569627851140455</v>
      </c>
      <c r="AF812" s="4">
        <v>136553</v>
      </c>
      <c r="AG812" s="7">
        <f>AH812/(AF812+AH812+AJ812+AL812+AN812+AP812)</f>
        <v>0.227609464838567</v>
      </c>
      <c r="AH812" s="4">
        <v>144095</v>
      </c>
      <c r="AI812" s="7">
        <f>AJ812/(AF812+AH812+AJ812+AL812+AN812+AP812)</f>
        <v>0.52638213180008842</v>
      </c>
      <c r="AJ812" s="4">
        <v>333242</v>
      </c>
      <c r="AK812" s="7">
        <f>AL812/(AF812+AH812+AJ812+AL812+AN812+AP812)</f>
        <v>1.4998104504959879E-2</v>
      </c>
      <c r="AL812" s="4">
        <v>9495</v>
      </c>
      <c r="AM812" s="7">
        <f>AN812/(AF812+AH812+AJ812+AL812+AN812+AP812)</f>
        <v>1.4998104504959879E-2</v>
      </c>
      <c r="AN812" s="4">
        <v>9495</v>
      </c>
      <c r="AO812" s="7">
        <f>AP812/(AF812+AH812+AJ812+AL812+AN812+AP812)</f>
        <v>3.1591584002021864E-4</v>
      </c>
      <c r="AP812" s="4">
        <v>200</v>
      </c>
      <c r="AQ812" s="6">
        <f>AO812+AM812+AK812+AI812+AG812+AE812</f>
        <v>1</v>
      </c>
      <c r="AR812" s="4">
        <v>288773</v>
      </c>
      <c r="AS812" s="4">
        <f>AR812/M812</f>
        <v>18048.3125</v>
      </c>
      <c r="AT812" s="4">
        <f>AR812/V812</f>
        <v>3850.75956023248</v>
      </c>
      <c r="AU812" s="7">
        <f>AR812/(AR812+AV812+AY812+BB812)</f>
        <v>0.34148334462651497</v>
      </c>
      <c r="AV812" s="4">
        <v>96260</v>
      </c>
      <c r="AW812" s="4">
        <f>AV812/M812</f>
        <v>6016.25</v>
      </c>
      <c r="AX812" s="7">
        <f>AV812/(AR812+AV812+AY812+BB812)</f>
        <v>0.11383054078375864</v>
      </c>
      <c r="AY812" s="4">
        <v>279659</v>
      </c>
      <c r="AZ812" s="4">
        <f>AY812/M812</f>
        <v>17478.6875</v>
      </c>
      <c r="BA812" s="7">
        <f>AY812/(AR812+AV812+AY812+BB812)</f>
        <v>0.33070574698779509</v>
      </c>
      <c r="BB812" s="4">
        <v>180951</v>
      </c>
      <c r="BC812" s="11">
        <f>BB812/(AR812+AV812+AY812+BB812)</f>
        <v>0.21398036760193132</v>
      </c>
      <c r="BD812" s="9">
        <f>BC812+BA812+AX812+AU812</f>
        <v>1</v>
      </c>
      <c r="BE812" s="14">
        <f>(AF812+AH812+AJ812+AL812+AN812+AP812)</f>
        <v>633080</v>
      </c>
      <c r="BF812" s="14">
        <f t="shared" si="60"/>
        <v>-845643</v>
      </c>
      <c r="BG812" s="13">
        <f>(AF812+AH812+AJ812+AL812+AN812+AP812)-(AR812+AV812+AY812+BB812)</f>
        <v>-212563</v>
      </c>
      <c r="BH812" s="13">
        <f t="shared" si="61"/>
        <v>1</v>
      </c>
      <c r="BI812" s="14">
        <f>AF812/W812</f>
        <v>136905.85012919895</v>
      </c>
      <c r="BJ812" s="14">
        <f>AH812/Y812</f>
        <v>192743.58715596332</v>
      </c>
      <c r="BK812" s="14">
        <f>AJ812/AA812</f>
        <v>381870.49147188879</v>
      </c>
      <c r="BL812" s="14">
        <f>BI812+BJ812+BK812</f>
        <v>711519.92875705101</v>
      </c>
      <c r="BM812" s="14">
        <f>(AF812/W812)-AF812</f>
        <v>352.85012919895235</v>
      </c>
      <c r="BN812" s="14">
        <f>AH812/Y812-AH812</f>
        <v>48648.587155963323</v>
      </c>
      <c r="BO812" s="14">
        <f>AJ812/AA812-AJ812</f>
        <v>48628.491471888789</v>
      </c>
      <c r="BP812" s="14">
        <f>BG812/S812</f>
        <v>-3.1029554737429091E-2</v>
      </c>
      <c r="BQ812" s="14">
        <f>(BG812-CA812)/S812</f>
        <v>-3.0138814927826111E-2</v>
      </c>
      <c r="BR812" s="27">
        <f>BQ812-BP812</f>
        <v>8.9073980960297991E-4</v>
      </c>
      <c r="BS812" s="28">
        <f t="shared" si="62"/>
        <v>5877732</v>
      </c>
      <c r="BT812" s="11">
        <f>BS812/S812</f>
        <v>0.85802047781569968</v>
      </c>
      <c r="BU812" s="14">
        <f>(BE812-AP812)*1/BT812-(BE812-AP812)</f>
        <v>104724.77326968976</v>
      </c>
      <c r="BV812" s="14">
        <f t="shared" si="63"/>
        <v>9.2415850892072507E-2</v>
      </c>
      <c r="BW812" s="27">
        <f>(AR812+AV812+AY812+BB812)/S812</f>
        <v>0.1234454056295016</v>
      </c>
      <c r="BX812" s="13">
        <f>(AF812+AH812+AJ812+AL812+AN812)/N812</f>
        <v>251.74224343675417</v>
      </c>
      <c r="BY812" s="26">
        <f>BX812/K812</f>
        <v>0.10767418453240127</v>
      </c>
      <c r="BZ812" s="11">
        <f>AP812/BE812</f>
        <v>3.1591584002021864E-4</v>
      </c>
      <c r="CA812" s="15">
        <f>-(BM812+BN812+BO812)/M812</f>
        <v>-6101.8705473156915</v>
      </c>
      <c r="CB812" s="15">
        <f>BG812-CA812</f>
        <v>-206461.12945268431</v>
      </c>
      <c r="CC812" s="18">
        <f t="shared" si="64"/>
        <v>1</v>
      </c>
      <c r="CD812" s="17">
        <f>(AF812/(AF812+AH812+AJ812))/(X812/(X812+Z812+AB812))</f>
        <v>1.6803307679790176</v>
      </c>
      <c r="CE812" s="19">
        <f>(AH812/(AF812+AH812+AJ812))/(Z812/(X812+Z812+AB812))</f>
        <v>0.94372756958978521</v>
      </c>
      <c r="CF812" s="18">
        <f>(AJ812/(AF812+AH812+AJ812))/(AB812/(X812+Z812+AB812))</f>
        <v>0.87709716857397335</v>
      </c>
      <c r="CG812">
        <f>AH812/Z812</f>
        <v>197.66117969821673</v>
      </c>
      <c r="CH812" s="11">
        <f>BB812/BE812</f>
        <v>0.2858264358374929</v>
      </c>
      <c r="CI812" s="14">
        <f>AY812/V812</f>
        <v>3729.2252664032135</v>
      </c>
      <c r="CJ812" s="14">
        <f>AV812/M812</f>
        <v>6016.25</v>
      </c>
      <c r="CK812" s="17">
        <f>N812/V812</f>
        <v>33.523942800831293</v>
      </c>
      <c r="CL812" s="17">
        <f>(AL812+AN812)/N812</f>
        <v>7.5536992840095465</v>
      </c>
      <c r="CM812" s="14">
        <f>AP812/AC812</f>
        <v>5</v>
      </c>
    </row>
    <row r="813" spans="1:91" hidden="1" x14ac:dyDescent="0.2">
      <c r="A813">
        <v>543</v>
      </c>
      <c r="B813" s="2">
        <v>44866</v>
      </c>
      <c r="C813" s="3" t="s">
        <v>43</v>
      </c>
      <c r="D813" t="s">
        <v>38</v>
      </c>
      <c r="E813" s="3" t="s">
        <v>44</v>
      </c>
      <c r="F813" t="s">
        <v>45</v>
      </c>
      <c r="G813" t="str">
        <f>CONCATENATE(C813,E813)</f>
        <v>SFOBOI</v>
      </c>
      <c r="H813" t="s">
        <v>40</v>
      </c>
      <c r="I813">
        <f>U813/M813</f>
        <v>75.877551020408163</v>
      </c>
      <c r="J813" t="str">
        <f>_xlfn.CONCAT(C813,E813,H813)</f>
        <v>SFOBOIE175</v>
      </c>
      <c r="K813" s="4">
        <v>522</v>
      </c>
      <c r="L813" s="4">
        <f>N813/M813</f>
        <v>59.734693877551024</v>
      </c>
      <c r="M813" s="4">
        <v>49</v>
      </c>
      <c r="N813" s="4">
        <v>2927</v>
      </c>
      <c r="O813" s="4">
        <f>P813/M813</f>
        <v>10</v>
      </c>
      <c r="P813" s="4">
        <v>490</v>
      </c>
      <c r="Q813" s="4">
        <v>882</v>
      </c>
      <c r="R813" s="4">
        <v>1555</v>
      </c>
      <c r="S813" s="4">
        <f>U813*K813</f>
        <v>1940796</v>
      </c>
      <c r="T813" s="7">
        <f>N813/U813</f>
        <v>0.78725121032813339</v>
      </c>
      <c r="U813" s="4">
        <v>3718</v>
      </c>
      <c r="V813" s="4">
        <v>78.849926980649869</v>
      </c>
      <c r="W813" s="7">
        <f>P813/X813</f>
        <v>1</v>
      </c>
      <c r="X813" s="4">
        <v>490</v>
      </c>
      <c r="Y813" s="7">
        <f>Q813/Z813</f>
        <v>1</v>
      </c>
      <c r="Z813" s="4">
        <v>882</v>
      </c>
      <c r="AA813" s="7">
        <f>R813/AB813</f>
        <v>0.66283034953111675</v>
      </c>
      <c r="AB813" s="4">
        <v>2346</v>
      </c>
      <c r="AC813" s="4">
        <v>0</v>
      </c>
      <c r="AD813" s="4" t="e">
        <f>AP813/AC813</f>
        <v>#DIV/0!</v>
      </c>
      <c r="AE813" s="7">
        <f>AF813/(AF813+AH813+AJ813+AL813+AN813+AP813)</f>
        <v>0.2787297512921017</v>
      </c>
      <c r="AF813" s="4">
        <v>112497</v>
      </c>
      <c r="AG813" s="7">
        <f>AH813/(AF813+AH813+AJ813+AL813+AN813+AP813)</f>
        <v>0.26255556161206722</v>
      </c>
      <c r="AH813" s="4">
        <v>105969</v>
      </c>
      <c r="AI813" s="7">
        <f>AJ813/(AF813+AH813+AJ813+AL813+AN813+AP813)</f>
        <v>0.41248147946264424</v>
      </c>
      <c r="AJ813" s="4">
        <v>166480</v>
      </c>
      <c r="AK813" s="7">
        <f>AL813/(AF813+AH813+AJ813+AL813+AN813+AP813)</f>
        <v>2.311660381659341E-2</v>
      </c>
      <c r="AL813" s="4">
        <v>9330</v>
      </c>
      <c r="AM813" s="7">
        <f>AN813/(AF813+AH813+AJ813+AL813+AN813+AP813)</f>
        <v>2.311660381659341E-2</v>
      </c>
      <c r="AN813" s="4">
        <v>9330</v>
      </c>
      <c r="AO813" s="7">
        <f>AP813/(AF813+AH813+AJ813+AL813+AN813+AP813)</f>
        <v>0</v>
      </c>
      <c r="AP813" s="4">
        <v>0</v>
      </c>
      <c r="AQ813" s="6">
        <f>AO813+AM813+AK813+AI813+AG813+AE813</f>
        <v>1</v>
      </c>
      <c r="AR813" s="4">
        <v>126602</v>
      </c>
      <c r="AS813" s="4">
        <f>AR813/M813</f>
        <v>2583.7142857142858</v>
      </c>
      <c r="AT813" s="4">
        <f>AR813/V813</f>
        <v>1605.6070670942879</v>
      </c>
      <c r="AU813" s="7">
        <f>AR813/(AR813+AV813+AY813+BB813)</f>
        <v>0.26615063130941519</v>
      </c>
      <c r="AV813" s="4">
        <v>132890</v>
      </c>
      <c r="AW813" s="4">
        <f>AV813/M813</f>
        <v>2712.0408163265306</v>
      </c>
      <c r="AX813" s="7">
        <f>AV813/(AR813+AV813+AY813+BB813)</f>
        <v>0.27936965762553662</v>
      </c>
      <c r="AY813" s="4">
        <v>144559</v>
      </c>
      <c r="AZ813" s="4">
        <f>AY813/M813</f>
        <v>2950.1836734693879</v>
      </c>
      <c r="BA813" s="7">
        <f>AY813/(AR813+AV813+AY813+BB813)</f>
        <v>0.30390095821122692</v>
      </c>
      <c r="BB813" s="4">
        <v>71627</v>
      </c>
      <c r="BC813" s="11">
        <f>BB813/(AR813+AV813+AY813+BB813)</f>
        <v>0.15057875285382127</v>
      </c>
      <c r="BD813" s="9">
        <f>BC813+BA813+AX813+AU813</f>
        <v>1</v>
      </c>
      <c r="BE813" s="14">
        <f>(AF813+AH813+AJ813+AL813+AN813+AP813)</f>
        <v>403606</v>
      </c>
      <c r="BF813" s="14">
        <f t="shared" si="60"/>
        <v>-475678</v>
      </c>
      <c r="BG813" s="13">
        <f>(AF813+AH813+AJ813+AL813+AN813+AP813)-(AR813+AV813+AY813+BB813)</f>
        <v>-72072</v>
      </c>
      <c r="BH813" s="13">
        <f t="shared" si="61"/>
        <v>1</v>
      </c>
      <c r="BI813" s="14">
        <f>AF813/W813</f>
        <v>112497</v>
      </c>
      <c r="BJ813" s="14">
        <f>AH813/Y813</f>
        <v>105969</v>
      </c>
      <c r="BK813" s="14">
        <f>AJ813/AA813</f>
        <v>251165.32475884247</v>
      </c>
      <c r="BL813" s="14">
        <f>BI813+BJ813+BK813</f>
        <v>469631.32475884247</v>
      </c>
      <c r="BM813" s="14">
        <f>(AF813/W813)-AF813</f>
        <v>0</v>
      </c>
      <c r="BN813" s="14">
        <f>AH813/Y813-AH813</f>
        <v>0</v>
      </c>
      <c r="BO813" s="14">
        <f>AJ813/AA813-AJ813</f>
        <v>84685.324758842471</v>
      </c>
      <c r="BP813" s="14">
        <f>BG813/S813</f>
        <v>-3.7135278514588858E-2</v>
      </c>
      <c r="BQ813" s="14">
        <f>(BG813-CA813)/S813</f>
        <v>-3.6244782071967414E-2</v>
      </c>
      <c r="BR813" s="27">
        <f>BQ813-BP813</f>
        <v>8.9049644262144401E-4</v>
      </c>
      <c r="BS813" s="28">
        <f t="shared" si="62"/>
        <v>1527894</v>
      </c>
      <c r="BT813" s="11">
        <f>BS813/S813</f>
        <v>0.78725121032813339</v>
      </c>
      <c r="BU813" s="14">
        <f>(BE813-AP813)*1/BT813-(BE813-AP813)</f>
        <v>109071.52237786131</v>
      </c>
      <c r="BV813" s="14">
        <f t="shared" si="63"/>
        <v>0.20795900238871062</v>
      </c>
      <c r="BW813" s="27">
        <f>(AR813+AV813+AY813+BB813)/S813</f>
        <v>0.24509428090329946</v>
      </c>
      <c r="BX813" s="13">
        <f>(AF813+AH813+AJ813+AL813+AN813)/N813</f>
        <v>137.89067304407243</v>
      </c>
      <c r="BY813" s="26">
        <f>BX813/K813</f>
        <v>0.26415837747906595</v>
      </c>
      <c r="BZ813" s="11">
        <f>AP813/BE813</f>
        <v>0</v>
      </c>
      <c r="CA813" s="15">
        <f>-(BM813+BN813+BO813)/M813</f>
        <v>-1728.271933853928</v>
      </c>
      <c r="CB813" s="15">
        <f>BG813-CA813</f>
        <v>-70343.728066146068</v>
      </c>
      <c r="CC813" s="18">
        <f t="shared" si="64"/>
        <v>1</v>
      </c>
      <c r="CD813" s="17">
        <f>(AF813/(AF813+AH813+AJ813))/(X813/(X813+Z813+AB813))</f>
        <v>2.2174530602065894</v>
      </c>
      <c r="CE813" s="19">
        <f>(AH813/(AF813+AH813+AJ813))/(Z813/(X813+Z813+AB813))</f>
        <v>1.1604323440577282</v>
      </c>
      <c r="CF813" s="18">
        <f>(AJ813/(AF813+AH813+AJ813))/(AB813/(X813+Z813+AB813))</f>
        <v>0.68539926387035588</v>
      </c>
      <c r="CG813">
        <f>AH813/Z813</f>
        <v>120.14625850340136</v>
      </c>
      <c r="CH813" s="11">
        <f>BB813/BE813</f>
        <v>0.17746762932166518</v>
      </c>
      <c r="CI813" s="14">
        <f>AY813/V813</f>
        <v>1833.3434859803413</v>
      </c>
      <c r="CJ813" s="14">
        <f>AV813/M813</f>
        <v>2712.0408163265306</v>
      </c>
      <c r="CK813" s="17">
        <f>N813/V813</f>
        <v>37.121150419306019</v>
      </c>
      <c r="CL813" s="17">
        <f>(AL813+AN813)/N813</f>
        <v>6.3751281175264776</v>
      </c>
      <c r="CM813" s="14" t="e">
        <f>AP813/AC813</f>
        <v>#DIV/0!</v>
      </c>
    </row>
    <row r="814" spans="1:91" hidden="1" x14ac:dyDescent="0.2">
      <c r="A814">
        <v>723</v>
      </c>
      <c r="B814" s="2">
        <v>45170</v>
      </c>
      <c r="C814" s="3" t="s">
        <v>41</v>
      </c>
      <c r="D814" t="s">
        <v>42</v>
      </c>
      <c r="E814" s="3" t="s">
        <v>32</v>
      </c>
      <c r="F814" t="s">
        <v>33</v>
      </c>
      <c r="G814" t="str">
        <f>CONCATENATE(C814,E814)</f>
        <v>SEAHNL</v>
      </c>
      <c r="H814" t="s">
        <v>49</v>
      </c>
      <c r="I814">
        <f>U814/M814</f>
        <v>278</v>
      </c>
      <c r="J814" t="str">
        <f>_xlfn.CONCAT(C814,E814,H814)</f>
        <v>SEAHNLA330-200</v>
      </c>
      <c r="K814" s="4">
        <v>2677</v>
      </c>
      <c r="L814" s="4">
        <f>N814/M814</f>
        <v>246.93333333333334</v>
      </c>
      <c r="M814" s="4">
        <v>15</v>
      </c>
      <c r="N814" s="4">
        <v>3704</v>
      </c>
      <c r="O814" s="4">
        <f>P814/M814</f>
        <v>36</v>
      </c>
      <c r="P814" s="4">
        <v>540</v>
      </c>
      <c r="Q814" s="4">
        <v>701</v>
      </c>
      <c r="R814" s="4">
        <v>2464</v>
      </c>
      <c r="S814" s="4">
        <f>U814*K814</f>
        <v>11163090</v>
      </c>
      <c r="T814" s="7">
        <f>N814/U814</f>
        <v>0.88824940047961631</v>
      </c>
      <c r="U814" s="4">
        <v>4170</v>
      </c>
      <c r="V814" s="4">
        <v>91.858650662251662</v>
      </c>
      <c r="W814" s="7">
        <f>P814/X814</f>
        <v>1</v>
      </c>
      <c r="X814" s="4">
        <v>540</v>
      </c>
      <c r="Y814" s="7">
        <f>Q814/Z814</f>
        <v>0.6975124378109453</v>
      </c>
      <c r="Z814" s="4">
        <v>1005</v>
      </c>
      <c r="AA814" s="7">
        <f>R814/AB814</f>
        <v>0.93866666666666665</v>
      </c>
      <c r="AB814" s="4">
        <v>2625</v>
      </c>
      <c r="AC814" s="4">
        <v>185916</v>
      </c>
      <c r="AD814" s="4">
        <f>AP814/AC814</f>
        <v>5.999983863680372</v>
      </c>
      <c r="AE814" s="7">
        <f>AF814/(AF814+AH814+AJ814+AL814+AN814+AP814)</f>
        <v>0.11869857703965482</v>
      </c>
      <c r="AF814" s="4">
        <v>280355</v>
      </c>
      <c r="AG814" s="7">
        <f>AH814/(AF814+AH814+AJ814+AL814+AN814+AP814)</f>
        <v>0.1008824648895998</v>
      </c>
      <c r="AH814" s="4">
        <v>238275</v>
      </c>
      <c r="AI814" s="7">
        <f>AJ814/(AF814+AH814+AJ814+AL814+AN814+AP814)</f>
        <v>0.295620445682239</v>
      </c>
      <c r="AJ814" s="4">
        <v>698228</v>
      </c>
      <c r="AK814" s="7">
        <f>AL814/(AF814+AH814+AJ814+AL814+AN814+AP814)</f>
        <v>7.2983398584279564E-3</v>
      </c>
      <c r="AL814" s="4">
        <v>17238</v>
      </c>
      <c r="AM814" s="7">
        <f>AN814/(AF814+AH814+AJ814+AL814+AN814+AP814)</f>
        <v>5.2152773161686719E-3</v>
      </c>
      <c r="AN814" s="4">
        <v>12318</v>
      </c>
      <c r="AO814" s="7">
        <f>AP814/(AF814+AH814+AJ814+AL814+AN814+AP814)</f>
        <v>0.47228489521390976</v>
      </c>
      <c r="AP814" s="4">
        <v>1115493</v>
      </c>
      <c r="AQ814" s="6">
        <f>AO814+AM814+AK814+AI814+AG814+AE814</f>
        <v>1.0000000000000002</v>
      </c>
      <c r="AR814" s="4">
        <v>455633</v>
      </c>
      <c r="AS814" s="4">
        <f>AR814/M814</f>
        <v>30375.533333333333</v>
      </c>
      <c r="AT814" s="4">
        <f>AR814/V814</f>
        <v>4960.1534173986902</v>
      </c>
      <c r="AU814" s="7">
        <f>AR814/(AR814+AV814+AY814+BB814)</f>
        <v>0.31287179159688333</v>
      </c>
      <c r="AV814" s="4">
        <v>121421</v>
      </c>
      <c r="AW814" s="4">
        <f>AV814/M814</f>
        <v>8094.7333333333336</v>
      </c>
      <c r="AX814" s="7">
        <f>AV814/(AR814+AV814+AY814+BB814)</f>
        <v>8.3376765527266833E-2</v>
      </c>
      <c r="AY814" s="4">
        <v>468462</v>
      </c>
      <c r="AZ814" s="4">
        <f>AY814/M814</f>
        <v>31230.799999999999</v>
      </c>
      <c r="BA814" s="7">
        <f>AY814/(AR814+AV814+AY814+BB814)</f>
        <v>0.32168114520910285</v>
      </c>
      <c r="BB814" s="4">
        <v>410777</v>
      </c>
      <c r="BC814" s="11">
        <f>BB814/(AR814+AV814+AY814+BB814)</f>
        <v>0.28207029766674702</v>
      </c>
      <c r="BD814" s="9">
        <f>BC814+BA814+AX814+AU814</f>
        <v>1</v>
      </c>
      <c r="BE814" s="14">
        <f>(AF814+AH814+AJ814+AL814+AN814+AP814)</f>
        <v>2361907</v>
      </c>
      <c r="BF814" s="14">
        <f t="shared" si="60"/>
        <v>-1456293</v>
      </c>
      <c r="BG814" s="13">
        <f>(AF814+AH814+AJ814+AL814+AN814+AP814)-(AR814+AV814+AY814+BB814)</f>
        <v>905614</v>
      </c>
      <c r="BH814" s="13">
        <f t="shared" si="61"/>
        <v>0</v>
      </c>
      <c r="BI814" s="14">
        <f>AF814/W814</f>
        <v>280355</v>
      </c>
      <c r="BJ814" s="14">
        <f>AH814/Y814</f>
        <v>341606.81169757486</v>
      </c>
      <c r="BK814" s="14">
        <f>AJ814/AA814</f>
        <v>743850.85227272729</v>
      </c>
      <c r="BL814" s="14">
        <f>BI814+BJ814+BK814</f>
        <v>1365812.6639703021</v>
      </c>
      <c r="BM814" s="14">
        <f>(AF814/W814)-AF814</f>
        <v>0</v>
      </c>
      <c r="BN814" s="14">
        <f>AH814/Y814-AH814</f>
        <v>103331.81169757486</v>
      </c>
      <c r="BO814" s="14">
        <f>AJ814/AA814-AJ814</f>
        <v>45622.852272727294</v>
      </c>
      <c r="BP814" s="14">
        <f>BG814/S814</f>
        <v>8.1125745649278116E-2</v>
      </c>
      <c r="BQ814" s="14">
        <f>(BG814-CA814)/S814</f>
        <v>8.2015312152043343E-2</v>
      </c>
      <c r="BR814" s="27">
        <f>BQ814-BP814</f>
        <v>8.8956650276522664E-4</v>
      </c>
      <c r="BS814" s="28">
        <f t="shared" si="62"/>
        <v>9915608</v>
      </c>
      <c r="BT814" s="11">
        <f>BS814/S814</f>
        <v>0.88824940047961631</v>
      </c>
      <c r="BU814" s="14">
        <f>(BE814-AP814)*1/BT814-(BE814-AP814)</f>
        <v>156811.26457883371</v>
      </c>
      <c r="BV814" s="14">
        <f t="shared" si="63"/>
        <v>0.21158182904554204</v>
      </c>
      <c r="BW814" s="27">
        <f>(AR814+AV814+AY814+BB814)/S814</f>
        <v>0.13045608339626394</v>
      </c>
      <c r="BX814" s="13">
        <f>(AF814+AH814+AJ814+AL814+AN814)/N814</f>
        <v>336.5048596112311</v>
      </c>
      <c r="BY814" s="26">
        <f>BX814/K814</f>
        <v>0.12570222622757979</v>
      </c>
      <c r="BZ814" s="11">
        <f>AP814/BE814</f>
        <v>0.47228489521390976</v>
      </c>
      <c r="CA814" s="15">
        <f>-(BM814+BN814+BO814)/M814</f>
        <v>-9930.3109313534769</v>
      </c>
      <c r="CB814" s="15">
        <f>BG814-CA814</f>
        <v>915544.31093135348</v>
      </c>
      <c r="CC814" s="18">
        <f t="shared" si="64"/>
        <v>0</v>
      </c>
      <c r="CD814" s="17">
        <f>(AF814/(AF814+AH814+AJ814))/(X814/(X814+Z814+AB814))</f>
        <v>1.7791423577041126</v>
      </c>
      <c r="CE814" s="19">
        <f>(AH814/(AF814+AH814+AJ814))/(Z814/(X814+Z814+AB814))</f>
        <v>0.81247231216446036</v>
      </c>
      <c r="CF814" s="18">
        <f>(AJ814/(AF814+AH814+AJ814))/(AB814/(X814+Z814+AB814))</f>
        <v>0.91151560118647501</v>
      </c>
      <c r="CG814">
        <f>AH814/Z814</f>
        <v>237.08955223880596</v>
      </c>
      <c r="CH814" s="11">
        <f>BB814/BE814</f>
        <v>0.17391751665074026</v>
      </c>
      <c r="CI814" s="14">
        <f>AY814/V814</f>
        <v>5099.8136443616349</v>
      </c>
      <c r="CJ814" s="14">
        <f>AV814/M814</f>
        <v>8094.7333333333336</v>
      </c>
      <c r="CK814" s="17">
        <f>N814/V814</f>
        <v>40.322821784297332</v>
      </c>
      <c r="CL814" s="17">
        <f>(AL814+AN814)/N814</f>
        <v>7.9794816414686824</v>
      </c>
      <c r="CM814" s="14">
        <f>AP814/AC814</f>
        <v>5.999983863680372</v>
      </c>
    </row>
    <row r="815" spans="1:91" hidden="1" x14ac:dyDescent="0.2">
      <c r="A815">
        <v>277</v>
      </c>
      <c r="B815" s="2">
        <v>44835</v>
      </c>
      <c r="C815" s="3" t="s">
        <v>37</v>
      </c>
      <c r="D815" t="s">
        <v>38</v>
      </c>
      <c r="E815" s="3" t="s">
        <v>41</v>
      </c>
      <c r="F815" t="s">
        <v>42</v>
      </c>
      <c r="G815" t="str">
        <f>CONCATENATE(C815,E815)</f>
        <v>LAXSEA</v>
      </c>
      <c r="H815" t="s">
        <v>40</v>
      </c>
      <c r="I815">
        <f>U815/M815</f>
        <v>74.848484848484844</v>
      </c>
      <c r="J815" t="str">
        <f>_xlfn.CONCAT(C815,E815,H815)</f>
        <v>LAXSEAE175</v>
      </c>
      <c r="K815" s="4">
        <v>954</v>
      </c>
      <c r="L815" s="4">
        <f>N815/M815</f>
        <v>62.757575757575758</v>
      </c>
      <c r="M815" s="4">
        <v>33</v>
      </c>
      <c r="N815" s="4">
        <v>2071</v>
      </c>
      <c r="O815" s="4">
        <f>P815/M815</f>
        <v>9.8484848484848477</v>
      </c>
      <c r="P815" s="4">
        <v>325</v>
      </c>
      <c r="Q815" s="4">
        <v>419</v>
      </c>
      <c r="R815" s="4">
        <v>1327</v>
      </c>
      <c r="S815" s="4">
        <f>U815*K815</f>
        <v>2356380</v>
      </c>
      <c r="T815" s="7">
        <f>N815/U815</f>
        <v>0.83846153846153848</v>
      </c>
      <c r="U815" s="4">
        <v>2470</v>
      </c>
      <c r="V815" s="4">
        <v>90.430171460176979</v>
      </c>
      <c r="W815" s="7">
        <f>P815/X815</f>
        <v>1</v>
      </c>
      <c r="X815" s="4">
        <v>325</v>
      </c>
      <c r="Y815" s="7">
        <f>Q815/Z815</f>
        <v>0.71623931623931625</v>
      </c>
      <c r="Z815" s="4">
        <v>585</v>
      </c>
      <c r="AA815" s="7">
        <f>R815/AB815</f>
        <v>0.85064102564102562</v>
      </c>
      <c r="AB815" s="4">
        <v>1560</v>
      </c>
      <c r="AC815" s="4">
        <v>0</v>
      </c>
      <c r="AD815" s="4" t="e">
        <f>AP815/AC815</f>
        <v>#DIV/0!</v>
      </c>
      <c r="AE815" s="7">
        <f>AF815/(AF815+AH815+AJ815+AL815+AN815+AP815)</f>
        <v>0.22303400703731169</v>
      </c>
      <c r="AF815" s="4">
        <v>89628</v>
      </c>
      <c r="AG815" s="7">
        <f>AH815/(AF815+AH815+AJ815+AL815+AN815+AP815)</f>
        <v>0.19230673521492667</v>
      </c>
      <c r="AH815" s="4">
        <v>77280</v>
      </c>
      <c r="AI815" s="7">
        <f>AJ815/(AF815+AH815+AJ815+AL815+AN815+AP815)</f>
        <v>0.54503332022754303</v>
      </c>
      <c r="AJ815" s="4">
        <v>219026</v>
      </c>
      <c r="AK815" s="7">
        <f>AL815/(AF815+AH815+AJ815+AL815+AN815+AP815)</f>
        <v>1.9820434083681299E-2</v>
      </c>
      <c r="AL815" s="4">
        <v>7965</v>
      </c>
      <c r="AM815" s="7">
        <f>AN815/(AF815+AH815+AJ815+AL815+AN815+AP815)</f>
        <v>1.9805503436537284E-2</v>
      </c>
      <c r="AN815" s="4">
        <v>7959</v>
      </c>
      <c r="AO815" s="7">
        <f>AP815/(AF815+AH815+AJ815+AL815+AN815+AP815)</f>
        <v>0</v>
      </c>
      <c r="AP815" s="4">
        <v>0</v>
      </c>
      <c r="AQ815" s="6">
        <f>AO815+AM815+AK815+AI815+AG815+AE815</f>
        <v>1</v>
      </c>
      <c r="AR815" s="4">
        <v>145195</v>
      </c>
      <c r="AS815" s="4">
        <f>AR815/M815</f>
        <v>4399.848484848485</v>
      </c>
      <c r="AT815" s="4">
        <f>AR815/V815</f>
        <v>1605.6035021888683</v>
      </c>
      <c r="AU815" s="7">
        <f>AR815/(AR815+AV815+AY815+BB815)</f>
        <v>0.30169010455625922</v>
      </c>
      <c r="AV815" s="4">
        <v>88141</v>
      </c>
      <c r="AW815" s="4">
        <f>AV815/M815</f>
        <v>2670.939393939394</v>
      </c>
      <c r="AX815" s="7">
        <f>AV815/(AR815+AV815+AY815+BB815)</f>
        <v>0.18314175767549329</v>
      </c>
      <c r="AY815" s="4">
        <v>165790</v>
      </c>
      <c r="AZ815" s="4">
        <f>AY815/M815</f>
        <v>5023.939393939394</v>
      </c>
      <c r="BA815" s="7">
        <f>AY815/(AR815+AV815+AY815+BB815)</f>
        <v>0.34448295350654101</v>
      </c>
      <c r="BB815" s="4">
        <v>82146</v>
      </c>
      <c r="BC815" s="11">
        <f>BB815/(AR815+AV815+AY815+BB815)</f>
        <v>0.17068518426170648</v>
      </c>
      <c r="BD815" s="9">
        <f>BC815+BA815+AX815+AU815</f>
        <v>1</v>
      </c>
      <c r="BE815" s="14">
        <f>(AF815+AH815+AJ815+AL815+AN815+AP815)</f>
        <v>401858</v>
      </c>
      <c r="BF815" s="14">
        <f t="shared" si="60"/>
        <v>-481272</v>
      </c>
      <c r="BG815" s="13">
        <f>(AF815+AH815+AJ815+AL815+AN815+AP815)-(AR815+AV815+AY815+BB815)</f>
        <v>-79414</v>
      </c>
      <c r="BH815" s="13">
        <f t="shared" si="61"/>
        <v>1</v>
      </c>
      <c r="BI815" s="14">
        <f>AF815/W815</f>
        <v>89628</v>
      </c>
      <c r="BJ815" s="14">
        <f>AH815/Y815</f>
        <v>107896.89737470167</v>
      </c>
      <c r="BK815" s="14">
        <f>AJ815/AA815</f>
        <v>257483.46646571215</v>
      </c>
      <c r="BL815" s="14">
        <f>BI815+BJ815+BK815</f>
        <v>455008.36384041386</v>
      </c>
      <c r="BM815" s="14">
        <f>(AF815/W815)-AF815</f>
        <v>0</v>
      </c>
      <c r="BN815" s="14">
        <f>AH815/Y815-AH815</f>
        <v>30616.897374701672</v>
      </c>
      <c r="BO815" s="14">
        <f>AJ815/AA815-AJ815</f>
        <v>38457.466465712147</v>
      </c>
      <c r="BP815" s="14">
        <f>BG815/S815</f>
        <v>-3.3701694972797257E-2</v>
      </c>
      <c r="BQ815" s="14">
        <f>(BG815-CA815)/S815</f>
        <v>-3.2813399137397788E-2</v>
      </c>
      <c r="BR815" s="27">
        <f>BQ815-BP815</f>
        <v>8.882958353994691E-4</v>
      </c>
      <c r="BS815" s="28">
        <f t="shared" si="62"/>
        <v>1975734</v>
      </c>
      <c r="BT815" s="11">
        <f>BS815/S815</f>
        <v>0.83846153846153848</v>
      </c>
      <c r="BU815" s="14">
        <f>(BE815-AP815)*1/BT815-(BE815-AP815)</f>
        <v>77422.183486238529</v>
      </c>
      <c r="BV815" s="14">
        <f t="shared" si="63"/>
        <v>0.17054040519780342</v>
      </c>
      <c r="BW815" s="27">
        <f>(AR815+AV815+AY815+BB815)/S815</f>
        <v>0.20424210017060065</v>
      </c>
      <c r="BX815" s="13">
        <f>(AF815+AH815+AJ815+AL815+AN815)/N815</f>
        <v>194.04056011588605</v>
      </c>
      <c r="BY815" s="26">
        <f>BX815/K815</f>
        <v>0.20339681353866462</v>
      </c>
      <c r="BZ815" s="11">
        <f>AP815/BE815</f>
        <v>0</v>
      </c>
      <c r="CA815" s="15">
        <f>-(BM815+BN815+BO815)/M815</f>
        <v>-2093.1625406186004</v>
      </c>
      <c r="CB815" s="15">
        <f>BG815-CA815</f>
        <v>-77320.837459381393</v>
      </c>
      <c r="CC815" s="18">
        <f t="shared" si="64"/>
        <v>1</v>
      </c>
      <c r="CD815" s="17">
        <f>(AF815/(AF815+AH815+AJ815))/(X815/(X815+Z815+AB815))</f>
        <v>1.7649981603072029</v>
      </c>
      <c r="CE815" s="19">
        <f>(AH815/(AF815+AH815+AJ815))/(Z815/(X815+Z815+AB815))</f>
        <v>0.84546407762294418</v>
      </c>
      <c r="CF815" s="18">
        <f>(AJ815/(AF815+AH815+AJ815))/(AB815/(X815+Z815+AB815))</f>
        <v>0.89857635416072879</v>
      </c>
      <c r="CG815">
        <f>AH815/Z815</f>
        <v>132.10256410256412</v>
      </c>
      <c r="CH815" s="11">
        <f>BB815/BE815</f>
        <v>0.20441549004872367</v>
      </c>
      <c r="CI815" s="14">
        <f>AY815/V815</f>
        <v>1833.3482876675675</v>
      </c>
      <c r="CJ815" s="14">
        <f>AV815/M815</f>
        <v>2670.939393939394</v>
      </c>
      <c r="CK815" s="17">
        <f>N815/V815</f>
        <v>22.901648493633708</v>
      </c>
      <c r="CL815" s="17">
        <f>(AL815+AN815)/N815</f>
        <v>7.6890391115403185</v>
      </c>
      <c r="CM815" s="14" t="e">
        <f>AP815/AC815</f>
        <v>#DIV/0!</v>
      </c>
    </row>
    <row r="816" spans="1:91" hidden="1" x14ac:dyDescent="0.2">
      <c r="A816">
        <v>988</v>
      </c>
      <c r="B816" s="2">
        <v>45200</v>
      </c>
      <c r="C816" s="3" t="s">
        <v>43</v>
      </c>
      <c r="D816" t="s">
        <v>38</v>
      </c>
      <c r="E816" s="3" t="s">
        <v>41</v>
      </c>
      <c r="F816" t="s">
        <v>42</v>
      </c>
      <c r="G816" t="str">
        <f>CONCATENATE(C816,E816)</f>
        <v>SFOSEA</v>
      </c>
      <c r="H816" t="s">
        <v>35</v>
      </c>
      <c r="I816">
        <f>U816/M816</f>
        <v>176.72727272727272</v>
      </c>
      <c r="J816" t="str">
        <f>_xlfn.CONCAT(C816,E816,H816)</f>
        <v>SFOSEA737-Max 9</v>
      </c>
      <c r="K816" s="4">
        <v>679</v>
      </c>
      <c r="L816" s="4">
        <f>N816/M816</f>
        <v>153.81818181818181</v>
      </c>
      <c r="M816" s="4">
        <v>33</v>
      </c>
      <c r="N816" s="4">
        <v>5076</v>
      </c>
      <c r="O816" s="4">
        <f>P816/M816</f>
        <v>22.848484848484848</v>
      </c>
      <c r="P816" s="4">
        <v>754</v>
      </c>
      <c r="Q816" s="4">
        <v>1409</v>
      </c>
      <c r="R816" s="4">
        <v>2914</v>
      </c>
      <c r="S816" s="4">
        <f>U816*K816</f>
        <v>3959928</v>
      </c>
      <c r="T816" s="7">
        <f>N816/U816</f>
        <v>0.87037037037037035</v>
      </c>
      <c r="U816" s="4">
        <v>5832</v>
      </c>
      <c r="V816" s="4">
        <v>70.424106615475495</v>
      </c>
      <c r="W816" s="7">
        <f>P816/X816</f>
        <v>1.00132802124834</v>
      </c>
      <c r="X816" s="4">
        <v>753</v>
      </c>
      <c r="Y816" s="7">
        <f>Q816/Z816</f>
        <v>1.0007102272727273</v>
      </c>
      <c r="Z816" s="4">
        <v>1408</v>
      </c>
      <c r="AA816" s="7">
        <f>R816/AB816</f>
        <v>0.79378915826750207</v>
      </c>
      <c r="AB816" s="4">
        <v>3671</v>
      </c>
      <c r="AC816" s="4">
        <v>22188</v>
      </c>
      <c r="AD816" s="4">
        <f>AP816/AC816</f>
        <v>5.9998647917793404</v>
      </c>
      <c r="AE816" s="7">
        <f>AF816/(AF816+AH816+AJ816+AL816+AN816+AP816)</f>
        <v>0.19492957329429683</v>
      </c>
      <c r="AF816" s="4">
        <v>210660</v>
      </c>
      <c r="AG816" s="7">
        <f>AH816/(AF816+AH816+AJ816+AL816+AN816+AP816)</f>
        <v>0.23720502860188508</v>
      </c>
      <c r="AH816" s="4">
        <v>256347</v>
      </c>
      <c r="AI816" s="7">
        <f>AJ816/(AF816+AH816+AJ816+AL816+AN816+AP816)</f>
        <v>0.41501233462077286</v>
      </c>
      <c r="AJ816" s="4">
        <v>448503</v>
      </c>
      <c r="AK816" s="7">
        <f>AL816/(AF816+AH816+AJ816+AL816+AN816+AP816)</f>
        <v>1.8881315594180798E-2</v>
      </c>
      <c r="AL816" s="4">
        <v>20405</v>
      </c>
      <c r="AM816" s="7">
        <f>AN816/(AF816+AH816+AJ816+AL816+AN816+AP816)</f>
        <v>1.0787472540894866E-2</v>
      </c>
      <c r="AN816" s="4">
        <v>11658</v>
      </c>
      <c r="AO816" s="7">
        <f>AP816/(AF816+AH816+AJ816+AL816+AN816+AP816)</f>
        <v>0.12318427534796955</v>
      </c>
      <c r="AP816" s="4">
        <v>133125</v>
      </c>
      <c r="AQ816" s="6">
        <f>AO816+AM816+AK816+AI816+AG816+AE816</f>
        <v>1</v>
      </c>
      <c r="AR816" s="4">
        <v>309677</v>
      </c>
      <c r="AS816" s="4">
        <f>AR816/M816</f>
        <v>9384.1515151515159</v>
      </c>
      <c r="AT816" s="4">
        <f>AR816/V816</f>
        <v>4397.315278571803</v>
      </c>
      <c r="AU816" s="7">
        <f>AR816/(AR816+AV816+AY816+BB816)</f>
        <v>0.3403997823565944</v>
      </c>
      <c r="AV816" s="4">
        <v>215415</v>
      </c>
      <c r="AW816" s="4">
        <f>AV816/M816</f>
        <v>6527.727272727273</v>
      </c>
      <c r="AX816" s="7">
        <f>AV816/(AR816+AV816+AY816+BB816)</f>
        <v>0.2367861323777542</v>
      </c>
      <c r="AY816" s="4">
        <v>166671</v>
      </c>
      <c r="AZ816" s="4">
        <f>AY816/M816</f>
        <v>5050.636363636364</v>
      </c>
      <c r="BA816" s="7">
        <f>AY816/(AR816+AV816+AY816+BB816)</f>
        <v>0.18320628307932443</v>
      </c>
      <c r="BB816" s="4">
        <v>217982</v>
      </c>
      <c r="BC816" s="11">
        <f>BB816/(AR816+AV816+AY816+BB816)</f>
        <v>0.23960780218632693</v>
      </c>
      <c r="BD816" s="9">
        <f>BC816+BA816+AX816+AU816</f>
        <v>0.99999999999999989</v>
      </c>
      <c r="BE816" s="14">
        <f>(AF816+AH816+AJ816+AL816+AN816+AP816)</f>
        <v>1080698</v>
      </c>
      <c r="BF816" s="14">
        <f t="shared" si="60"/>
        <v>-909745</v>
      </c>
      <c r="BG816" s="13">
        <f>(AF816+AH816+AJ816+AL816+AN816+AP816)-(AR816+AV816+AY816+BB816)</f>
        <v>170953</v>
      </c>
      <c r="BH816" s="13">
        <f t="shared" si="61"/>
        <v>0</v>
      </c>
      <c r="BI816" s="14">
        <f>AF816/W816</f>
        <v>210380.61007957559</v>
      </c>
      <c r="BJ816" s="14">
        <f>AH816/Y816</f>
        <v>256165.06458481192</v>
      </c>
      <c r="BK816" s="14">
        <f>AJ816/AA816</f>
        <v>565015.27556623193</v>
      </c>
      <c r="BL816" s="14">
        <f>BI816+BJ816+BK816</f>
        <v>1031560.9502306194</v>
      </c>
      <c r="BM816" s="14">
        <f>(AF816/W816)-AF816</f>
        <v>-279.38992042440805</v>
      </c>
      <c r="BN816" s="14">
        <f>AH816/Y816-AH816</f>
        <v>-181.93541518808343</v>
      </c>
      <c r="BO816" s="14">
        <f>AJ816/AA816-AJ816</f>
        <v>116512.27556623193</v>
      </c>
      <c r="BP816" s="14">
        <f>BG816/S816</f>
        <v>4.3170734417393448E-2</v>
      </c>
      <c r="BQ816" s="14">
        <f>(BG816-CA816)/S816</f>
        <v>4.4058804973609096E-2</v>
      </c>
      <c r="BR816" s="27">
        <f>BQ816-BP816</f>
        <v>8.8807055621564768E-4</v>
      </c>
      <c r="BS816" s="28">
        <f t="shared" si="62"/>
        <v>3446604</v>
      </c>
      <c r="BT816" s="11">
        <f>BS816/S816</f>
        <v>0.87037037037037035</v>
      </c>
      <c r="BU816" s="14">
        <f>(BE816-AP816)*1/BT816-(BE816-AP816)</f>
        <v>141127.89361702139</v>
      </c>
      <c r="BV816" s="14">
        <f t="shared" si="63"/>
        <v>0.27290849732621403</v>
      </c>
      <c r="BW816" s="27">
        <f>(AR816+AV816+AY816+BB816)/S816</f>
        <v>0.22973776290882056</v>
      </c>
      <c r="BX816" s="13">
        <f>(AF816+AH816+AJ816+AL816+AN816)/N816</f>
        <v>186.67710795902286</v>
      </c>
      <c r="BY816" s="26">
        <f>BX816/K816</f>
        <v>0.27492946680268465</v>
      </c>
      <c r="BZ816" s="11">
        <f>AP816/BE816</f>
        <v>0.12318427534796955</v>
      </c>
      <c r="CA816" s="15">
        <f>-(BM816+BN816+BO816)/M816</f>
        <v>-3516.6954615339223</v>
      </c>
      <c r="CB816" s="15">
        <f>BG816-CA816</f>
        <v>174469.69546153393</v>
      </c>
      <c r="CC816" s="18">
        <f t="shared" si="64"/>
        <v>0</v>
      </c>
      <c r="CD816" s="17">
        <f>(AF816/(AF816+AH816+AJ816))/(X816/(X816+Z816+AB816))</f>
        <v>1.782138803961008</v>
      </c>
      <c r="CE816" s="19">
        <f>(AH816/(AF816+AH816+AJ816))/(Z816/(X816+Z816+AB816))</f>
        <v>1.1597917293490663</v>
      </c>
      <c r="CF816" s="18">
        <f>(AJ816/(AF816+AH816+AJ816))/(AB816/(X816+Z816+AB816))</f>
        <v>0.77827914075017046</v>
      </c>
      <c r="CG816">
        <f>AH816/Z816</f>
        <v>182.06463068181819</v>
      </c>
      <c r="CH816" s="11">
        <f>BB816/BE816</f>
        <v>0.20170482410442139</v>
      </c>
      <c r="CI816" s="14">
        <f>AY816/V816</f>
        <v>2366.6753901479315</v>
      </c>
      <c r="CJ816" s="14">
        <f>AV816/M816</f>
        <v>6527.727272727273</v>
      </c>
      <c r="CK816" s="17">
        <f>N816/V816</f>
        <v>72.077591664962114</v>
      </c>
      <c r="CL816" s="17">
        <f>(AL816+AN816)/N816</f>
        <v>6.3165878644602049</v>
      </c>
      <c r="CM816" s="14">
        <f>AP816/AC816</f>
        <v>5.9998647917793404</v>
      </c>
    </row>
    <row r="817" spans="1:91" hidden="1" x14ac:dyDescent="0.2">
      <c r="A817">
        <v>477</v>
      </c>
      <c r="B817" s="2">
        <v>44866</v>
      </c>
      <c r="C817" s="3" t="s">
        <v>37</v>
      </c>
      <c r="D817" t="s">
        <v>38</v>
      </c>
      <c r="E817" s="3" t="s">
        <v>43</v>
      </c>
      <c r="F817" t="s">
        <v>38</v>
      </c>
      <c r="G817" t="str">
        <f>CONCATENATE(C817,E817)</f>
        <v>LAXSFO</v>
      </c>
      <c r="H817" t="s">
        <v>34</v>
      </c>
      <c r="I817">
        <f>U817/M817</f>
        <v>178.84615384615384</v>
      </c>
      <c r="J817" t="str">
        <f>_xlfn.CONCAT(C817,E817,H817)</f>
        <v>LAXSFO737-900</v>
      </c>
      <c r="K817" s="4">
        <v>337</v>
      </c>
      <c r="L817" s="4">
        <f>N817/M817</f>
        <v>159.07692307692307</v>
      </c>
      <c r="M817" s="4">
        <v>39</v>
      </c>
      <c r="N817" s="4">
        <v>6204</v>
      </c>
      <c r="O817" s="4">
        <f>P817/M817</f>
        <v>23</v>
      </c>
      <c r="P817" s="4">
        <v>897</v>
      </c>
      <c r="Q817" s="4">
        <v>1576</v>
      </c>
      <c r="R817" s="4">
        <v>3731</v>
      </c>
      <c r="S817" s="4">
        <f>U817*K817</f>
        <v>2350575</v>
      </c>
      <c r="T817" s="7">
        <f>N817/U817</f>
        <v>0.8894623655913978</v>
      </c>
      <c r="U817" s="4">
        <v>6975</v>
      </c>
      <c r="V817" s="4">
        <v>52.124463410512078</v>
      </c>
      <c r="W817" s="7">
        <f>P817/X817</f>
        <v>1</v>
      </c>
      <c r="X817" s="4">
        <v>897</v>
      </c>
      <c r="Y817" s="7">
        <f>Q817/Z817</f>
        <v>0.93977340488968397</v>
      </c>
      <c r="Z817" s="4">
        <v>1677</v>
      </c>
      <c r="AA817" s="7">
        <f>R817/AB817</f>
        <v>0.8477618723017496</v>
      </c>
      <c r="AB817" s="4">
        <v>4401</v>
      </c>
      <c r="AC817" s="4">
        <v>4343</v>
      </c>
      <c r="AD817" s="4">
        <f>AP817/AC817</f>
        <v>4.9995394888326041</v>
      </c>
      <c r="AE817" s="7">
        <f>AF817/(AF817+AH817+AJ817+AL817+AN817+AP817)</f>
        <v>0.20200419871912492</v>
      </c>
      <c r="AF817" s="4">
        <v>159632</v>
      </c>
      <c r="AG817" s="7">
        <f>AH817/(AF817+AH817+AJ817+AL817+AN817+AP817)</f>
        <v>0.23445885495690555</v>
      </c>
      <c r="AH817" s="4">
        <v>185279</v>
      </c>
      <c r="AI817" s="7">
        <f>AJ817/(AF817+AH817+AJ817+AL817+AN817+AP817)</f>
        <v>0.4888546658550999</v>
      </c>
      <c r="AJ817" s="4">
        <v>386313</v>
      </c>
      <c r="AK817" s="7">
        <f>AL817/(AF817+AH817+AJ817+AL817+AN817+AP817)</f>
        <v>2.8320474386927533E-2</v>
      </c>
      <c r="AL817" s="4">
        <v>22380</v>
      </c>
      <c r="AM817" s="7">
        <f>AN817/(AF817+AH817+AJ817+AL817+AN817+AP817)</f>
        <v>1.8885378004937736E-2</v>
      </c>
      <c r="AN817" s="4">
        <v>14924</v>
      </c>
      <c r="AO817" s="7">
        <f>AP817/(AF817+AH817+AJ817+AL817+AN817+AP817)</f>
        <v>2.7476428077004358E-2</v>
      </c>
      <c r="AP817" s="4">
        <v>21713</v>
      </c>
      <c r="AQ817" s="6">
        <f>AO817+AM817+AK817+AI817+AG817+AE817</f>
        <v>1</v>
      </c>
      <c r="AR817" s="4">
        <v>191951</v>
      </c>
      <c r="AS817" s="4">
        <f>AR817/M817</f>
        <v>4921.8205128205127</v>
      </c>
      <c r="AT817" s="4">
        <f>AR817/V817</f>
        <v>3682.5510986706627</v>
      </c>
      <c r="AU817" s="7">
        <f>AR817/(AR817+AV817+AY817+BB817)</f>
        <v>0.2773161083773733</v>
      </c>
      <c r="AV817" s="4">
        <v>204342</v>
      </c>
      <c r="AW817" s="4">
        <f>AV817/M817</f>
        <v>5239.5384615384619</v>
      </c>
      <c r="AX817" s="7">
        <f>AV817/(AR817+AV817+AY817+BB817)</f>
        <v>0.29521767648019137</v>
      </c>
      <c r="AY817" s="4">
        <v>170682</v>
      </c>
      <c r="AZ817" s="4">
        <f>AY817/M817</f>
        <v>4376.4615384615381</v>
      </c>
      <c r="BA817" s="7">
        <f>AY817/(AR817+AV817+AY817+BB817)</f>
        <v>0.24658828560448673</v>
      </c>
      <c r="BB817" s="4">
        <v>125199</v>
      </c>
      <c r="BC817" s="11">
        <f>BB817/(AR817+AV817+AY817+BB817)</f>
        <v>0.18087792953794854</v>
      </c>
      <c r="BD817" s="9">
        <f>BC817+BA817+AX817+AU817</f>
        <v>0.99999999999999989</v>
      </c>
      <c r="BE817" s="14">
        <f>(AF817+AH817+AJ817+AL817+AN817+AP817)</f>
        <v>790241</v>
      </c>
      <c r="BF817" s="14">
        <f t="shared" si="60"/>
        <v>-692174</v>
      </c>
      <c r="BG817" s="13">
        <f>(AF817+AH817+AJ817+AL817+AN817+AP817)-(AR817+AV817+AY817+BB817)</f>
        <v>98067</v>
      </c>
      <c r="BH817" s="13">
        <f t="shared" si="61"/>
        <v>0</v>
      </c>
      <c r="BI817" s="14">
        <f>AF817/W817</f>
        <v>159632</v>
      </c>
      <c r="BJ817" s="14">
        <f>AH817/Y817</f>
        <v>197152.84454314719</v>
      </c>
      <c r="BK817" s="14">
        <f>AJ817/AA817</f>
        <v>455685.7445725007</v>
      </c>
      <c r="BL817" s="14">
        <f>BI817+BJ817+BK817</f>
        <v>812470.58911564783</v>
      </c>
      <c r="BM817" s="14">
        <f>(AF817/W817)-AF817</f>
        <v>0</v>
      </c>
      <c r="BN817" s="14">
        <f>AH817/Y817-AH817</f>
        <v>11873.844543147192</v>
      </c>
      <c r="BO817" s="14">
        <f>AJ817/AA817-AJ817</f>
        <v>69372.744572500698</v>
      </c>
      <c r="BP817" s="14">
        <f>BG817/S817</f>
        <v>4.1720430107526879E-2</v>
      </c>
      <c r="BQ817" s="14">
        <f>(BG817-CA817)/S817</f>
        <v>4.2606700860325752E-2</v>
      </c>
      <c r="BR817" s="27">
        <f>BQ817-BP817</f>
        <v>8.8627075279887335E-4</v>
      </c>
      <c r="BS817" s="28">
        <f t="shared" si="62"/>
        <v>2090748</v>
      </c>
      <c r="BT817" s="11">
        <f>BS817/S817</f>
        <v>0.8894623655913978</v>
      </c>
      <c r="BU817" s="14">
        <f>(BE817-AP817)*1/BT817-(BE817-AP817)</f>
        <v>95508.557059961371</v>
      </c>
      <c r="BV817" s="14">
        <f t="shared" si="63"/>
        <v>0.33619050657817767</v>
      </c>
      <c r="BW817" s="27">
        <f>(AR817+AV817+AY817+BB817)/S817</f>
        <v>0.29447007647065082</v>
      </c>
      <c r="BX817" s="13">
        <f>(AF817+AH817+AJ817+AL817+AN817)/N817</f>
        <v>123.8762088974855</v>
      </c>
      <c r="BY817" s="26">
        <f>BX817/K817</f>
        <v>0.36758518960678188</v>
      </c>
      <c r="BZ817" s="11">
        <f>AP817/BE817</f>
        <v>2.7476428077004358E-2</v>
      </c>
      <c r="CA817" s="15">
        <f>-(BM817+BN817+BO817)/M817</f>
        <v>-2083.2458747602022</v>
      </c>
      <c r="CB817" s="15">
        <f>BG817-CA817</f>
        <v>100150.24587476021</v>
      </c>
      <c r="CC817" s="18">
        <f t="shared" si="64"/>
        <v>0</v>
      </c>
      <c r="CD817" s="17">
        <f>(AF817/(AF817+AH817+AJ817))/(X817/(X817+Z817+AB817))</f>
        <v>1.6975449639632958</v>
      </c>
      <c r="CE817" s="19">
        <f>(AH817/(AF817+AH817+AJ817))/(Z817/(X817+Z817+AB817))</f>
        <v>1.0538696804536447</v>
      </c>
      <c r="CF817" s="18">
        <f>(AJ817/(AF817+AH817+AJ817))/(AB817/(X817+Z817+AB817))</f>
        <v>0.83730122999412904</v>
      </c>
      <c r="CG817">
        <f>AH817/Z817</f>
        <v>110.48240906380441</v>
      </c>
      <c r="CH817" s="11">
        <f>BB817/BE817</f>
        <v>0.1584314152264942</v>
      </c>
      <c r="CI817" s="14">
        <f>AY817/V817</f>
        <v>3274.5085288605219</v>
      </c>
      <c r="CJ817" s="14">
        <f>AV817/M817</f>
        <v>5239.5384615384619</v>
      </c>
      <c r="CK817" s="17">
        <f>N817/V817</f>
        <v>119.02280798825112</v>
      </c>
      <c r="CL817" s="17">
        <f>(AL817+AN817)/N817</f>
        <v>6.0128949065119279</v>
      </c>
      <c r="CM817" s="14">
        <f>AP817/AC817</f>
        <v>4.9995394888326041</v>
      </c>
    </row>
    <row r="818" spans="1:91" x14ac:dyDescent="0.2">
      <c r="A818">
        <v>778</v>
      </c>
      <c r="B818" s="2">
        <v>45170</v>
      </c>
      <c r="C818" s="3" t="s">
        <v>43</v>
      </c>
      <c r="D818" t="s">
        <v>38</v>
      </c>
      <c r="E818" s="3" t="s">
        <v>41</v>
      </c>
      <c r="F818" t="s">
        <v>42</v>
      </c>
      <c r="G818" t="str">
        <f>CONCATENATE(C818,E818)</f>
        <v>SFOSEA</v>
      </c>
      <c r="H818" t="s">
        <v>40</v>
      </c>
      <c r="I818">
        <f>U818/M818</f>
        <v>70</v>
      </c>
      <c r="J818" t="str">
        <f>_xlfn.CONCAT(C818,E818,H818)</f>
        <v>SFOSEAE175</v>
      </c>
      <c r="K818" s="4">
        <v>679</v>
      </c>
      <c r="L818" s="4">
        <f>N818/M818</f>
        <v>63.74074074074074</v>
      </c>
      <c r="M818" s="4">
        <v>27</v>
      </c>
      <c r="N818" s="4">
        <v>1721</v>
      </c>
      <c r="O818" s="4">
        <f>P818/M818</f>
        <v>8.1111111111111107</v>
      </c>
      <c r="P818" s="4">
        <v>219</v>
      </c>
      <c r="Q818" s="4">
        <v>451</v>
      </c>
      <c r="R818" s="4">
        <v>1052</v>
      </c>
      <c r="S818" s="4">
        <f>U818*K818</f>
        <v>1283310</v>
      </c>
      <c r="T818" s="7">
        <f>N818/U818</f>
        <v>0.9105820105820106</v>
      </c>
      <c r="U818" s="4">
        <v>1890</v>
      </c>
      <c r="V818" s="4">
        <v>58.059568812758428</v>
      </c>
      <c r="W818" s="7">
        <f>P818/X818</f>
        <v>0.81111111111111112</v>
      </c>
      <c r="X818" s="4">
        <v>270</v>
      </c>
      <c r="Y818" s="7">
        <f>Q818/Z818</f>
        <v>0.92798353909465026</v>
      </c>
      <c r="Z818" s="4">
        <v>486</v>
      </c>
      <c r="AA818" s="7">
        <f>R818/AB818</f>
        <v>0.92768959435626097</v>
      </c>
      <c r="AB818" s="4">
        <v>1134</v>
      </c>
      <c r="AC818" s="4">
        <v>0</v>
      </c>
      <c r="AD818" s="4" t="e">
        <f>AP818/AC818</f>
        <v>#DIV/0!</v>
      </c>
      <c r="AE818" s="7">
        <f>AF818/(AF818+AH818+AJ818+AL818+AN818+AP818)</f>
        <v>0.21471296457860758</v>
      </c>
      <c r="AF818" s="4">
        <v>61526</v>
      </c>
      <c r="AG818" s="7">
        <f>AH818/(AF818+AH818+AJ818+AL818+AN818+AP818)</f>
        <v>0.24258244634444251</v>
      </c>
      <c r="AH818" s="4">
        <v>69512</v>
      </c>
      <c r="AI818" s="7">
        <f>AJ818/(AF818+AH818+AJ818+AL818+AN818+AP818)</f>
        <v>0.491303437445472</v>
      </c>
      <c r="AJ818" s="4">
        <v>140783</v>
      </c>
      <c r="AK818" s="7">
        <f>AL818/(AF818+AH818+AJ818+AL818+AN818+AP818)</f>
        <v>2.5712790088989704E-2</v>
      </c>
      <c r="AL818" s="4">
        <v>7368</v>
      </c>
      <c r="AM818" s="7">
        <f>AN818/(AF818+AH818+AJ818+AL818+AN818+AP818)</f>
        <v>2.5688361542488221E-2</v>
      </c>
      <c r="AN818" s="4">
        <v>7361</v>
      </c>
      <c r="AO818" s="7">
        <f>AP818/(AF818+AH818+AJ818+AL818+AN818+AP818)</f>
        <v>0</v>
      </c>
      <c r="AP818" s="4">
        <v>0</v>
      </c>
      <c r="AQ818" s="6">
        <f>AO818+AM818+AK818+AI818+AG818+AE818</f>
        <v>1</v>
      </c>
      <c r="AR818" s="4">
        <v>144929</v>
      </c>
      <c r="AS818" s="4">
        <f>AR818/M818</f>
        <v>5367.7407407407409</v>
      </c>
      <c r="AT818" s="4">
        <f>AR818/V818</f>
        <v>2496.2121311543783</v>
      </c>
      <c r="AU818" s="7">
        <f>AR818/(AR818+AV818+AY818+BB818)</f>
        <v>0.36304677832275389</v>
      </c>
      <c r="AV818" s="4">
        <v>88234</v>
      </c>
      <c r="AW818" s="4">
        <f>AV818/M818</f>
        <v>3267.9259259259261</v>
      </c>
      <c r="AX818" s="7">
        <f>AV818/(AR818+AV818+AY818+BB818)</f>
        <v>0.22102594676379378</v>
      </c>
      <c r="AY818" s="4">
        <v>80358</v>
      </c>
      <c r="AZ818" s="4">
        <f>AY818/M818</f>
        <v>2976.2222222222222</v>
      </c>
      <c r="BA818" s="7">
        <f>AY818/(AR818+AV818+AY818+BB818)</f>
        <v>0.20129658669044745</v>
      </c>
      <c r="BB818" s="4">
        <v>85681</v>
      </c>
      <c r="BC818" s="11">
        <f>BB818/(AR818+AV818+AY818+BB818)</f>
        <v>0.21463068822300491</v>
      </c>
      <c r="BD818" s="9">
        <f>BC818+BA818+AX818+AU818</f>
        <v>1</v>
      </c>
      <c r="BE818" s="14">
        <f>(AF818+AH818+AJ818+AL818+AN818+AP818)</f>
        <v>286550</v>
      </c>
      <c r="BF818" s="14">
        <f t="shared" si="60"/>
        <v>-399202</v>
      </c>
      <c r="BG818" s="13">
        <f>(AF818+AH818+AJ818+AL818+AN818+AP818)-(AR818+AV818+AY818+BB818)</f>
        <v>-112652</v>
      </c>
      <c r="BH818" s="13">
        <f t="shared" si="61"/>
        <v>1</v>
      </c>
      <c r="BI818" s="14">
        <f>AF818/W818</f>
        <v>75853.972602739726</v>
      </c>
      <c r="BJ818" s="14">
        <f>AH818/Y818</f>
        <v>74906.501108647441</v>
      </c>
      <c r="BK818" s="14">
        <f>AJ818/AA818</f>
        <v>151756.57984790875</v>
      </c>
      <c r="BL818" s="14">
        <f>BI818+BJ818+BK818</f>
        <v>302517.05355929595</v>
      </c>
      <c r="BM818" s="14">
        <f>(AF818/W818)-AF818</f>
        <v>14327.972602739726</v>
      </c>
      <c r="BN818" s="14">
        <f>AH818/Y818-AH818</f>
        <v>5394.5011086474406</v>
      </c>
      <c r="BO818" s="14">
        <f>AJ818/AA818-AJ818</f>
        <v>10973.579847908753</v>
      </c>
      <c r="BP818" s="14">
        <f>BG818/S818</f>
        <v>-8.7782375263965845E-2</v>
      </c>
      <c r="BQ818" s="14">
        <f>(BG818-CA818)/S818</f>
        <v>-8.6896470164990136E-2</v>
      </c>
      <c r="BR818" s="27">
        <f>BQ818-BP818</f>
        <v>8.859050989757089E-4</v>
      </c>
      <c r="BS818" s="28">
        <f t="shared" si="62"/>
        <v>1168559</v>
      </c>
      <c r="BT818" s="11">
        <f>BS818/S818</f>
        <v>0.9105820105820106</v>
      </c>
      <c r="BU818" s="14">
        <f>(BE818-AP818)*1/BT818-(BE818-AP818)</f>
        <v>28138.843695525837</v>
      </c>
      <c r="BV818" s="14">
        <f t="shared" si="63"/>
        <v>0.22328977409978884</v>
      </c>
      <c r="BW818" s="27">
        <f>(AR818+AV818+AY818+BB818)/S818</f>
        <v>0.31107214936375466</v>
      </c>
      <c r="BX818" s="13">
        <f>(AF818+AH818+AJ818+AL818+AN818)/N818</f>
        <v>166.50203370133644</v>
      </c>
      <c r="BY818" s="26">
        <f>BX818/K818</f>
        <v>0.24521654447914057</v>
      </c>
      <c r="BZ818" s="11">
        <f>AP818/BE818</f>
        <v>0</v>
      </c>
      <c r="CA818" s="15">
        <f>-(BM818+BN818+BO818)/M818</f>
        <v>-1136.8908725665156</v>
      </c>
      <c r="CB818" s="15">
        <f>BG818-CA818</f>
        <v>-111515.10912743349</v>
      </c>
      <c r="CC818" s="18">
        <f t="shared" si="64"/>
        <v>1</v>
      </c>
      <c r="CD818" s="17">
        <f>(AF818/(AF818+AH818+AJ818))/(X818/(X818+Z818+AB818))</f>
        <v>1.5844324022058636</v>
      </c>
      <c r="CE818" s="19">
        <f>(AH818/(AF818+AH818+AJ818))/(Z818/(X818+Z818+AB818))</f>
        <v>0.99449433430251699</v>
      </c>
      <c r="CF818" s="18">
        <f>(AJ818/(AF818+AH818+AJ818))/(AB818/(X818+Z818+AB818))</f>
        <v>0.86320899905943016</v>
      </c>
      <c r="CG818">
        <f>AH818/Z818</f>
        <v>143.02880658436214</v>
      </c>
      <c r="CH818" s="11">
        <f>BB818/BE818</f>
        <v>0.29900889897051125</v>
      </c>
      <c r="CI818" s="14">
        <f>AY818/V818</f>
        <v>1384.0612605848626</v>
      </c>
      <c r="CJ818" s="14">
        <f>AV818/M818</f>
        <v>3267.9259259259261</v>
      </c>
      <c r="CK818" s="17">
        <f>N818/V818</f>
        <v>29.641970052347599</v>
      </c>
      <c r="CL818" s="17">
        <f>(AL818+AN818)/N818</f>
        <v>8.5583962812318415</v>
      </c>
      <c r="CM818" s="14" t="e">
        <f>AP818/AC818</f>
        <v>#DIV/0!</v>
      </c>
    </row>
    <row r="819" spans="1:91" hidden="1" x14ac:dyDescent="0.2">
      <c r="A819">
        <v>442</v>
      </c>
      <c r="B819" s="2">
        <v>44866</v>
      </c>
      <c r="C819" s="3" t="s">
        <v>32</v>
      </c>
      <c r="D819" t="s">
        <v>33</v>
      </c>
      <c r="E819" s="3" t="s">
        <v>43</v>
      </c>
      <c r="F819" t="s">
        <v>38</v>
      </c>
      <c r="G819" t="str">
        <f>CONCATENATE(C819,E819)</f>
        <v>HNLSFO</v>
      </c>
      <c r="H819" t="s">
        <v>49</v>
      </c>
      <c r="I819">
        <f>U819/M819</f>
        <v>278</v>
      </c>
      <c r="J819" t="str">
        <f>_xlfn.CONCAT(C819,E819,H819)</f>
        <v>HNLSFOA330-200</v>
      </c>
      <c r="K819" s="4">
        <v>2399</v>
      </c>
      <c r="L819" s="4">
        <f>N819/M819</f>
        <v>244.93333333333334</v>
      </c>
      <c r="M819" s="4">
        <v>15</v>
      </c>
      <c r="N819" s="4">
        <v>3674</v>
      </c>
      <c r="O819" s="4">
        <f>P819/M819</f>
        <v>36</v>
      </c>
      <c r="P819" s="4">
        <v>540</v>
      </c>
      <c r="Q819" s="4">
        <v>1005</v>
      </c>
      <c r="R819" s="4">
        <v>2129</v>
      </c>
      <c r="S819" s="4">
        <f>U819*K819</f>
        <v>10003830</v>
      </c>
      <c r="T819" s="7">
        <f>N819/U819</f>
        <v>0.88105515587529981</v>
      </c>
      <c r="U819" s="4">
        <v>4170</v>
      </c>
      <c r="V819" s="4">
        <v>75.291947723440131</v>
      </c>
      <c r="W819" s="7">
        <f>P819/X819</f>
        <v>1</v>
      </c>
      <c r="X819" s="4">
        <v>540</v>
      </c>
      <c r="Y819" s="7">
        <f>Q819/Z819</f>
        <v>1</v>
      </c>
      <c r="Z819" s="4">
        <v>1005</v>
      </c>
      <c r="AA819" s="7">
        <f>R819/AB819</f>
        <v>0.81104761904761902</v>
      </c>
      <c r="AB819" s="4">
        <v>2625</v>
      </c>
      <c r="AC819" s="4">
        <v>149212</v>
      </c>
      <c r="AD819" s="4">
        <f>AP819/AC819</f>
        <v>5</v>
      </c>
      <c r="AE819" s="7">
        <f>AF819/(AF819+AH819+AJ819+AL819+AN819+AP819)</f>
        <v>0.15070592831351318</v>
      </c>
      <c r="AF819" s="4">
        <v>292412</v>
      </c>
      <c r="AG819" s="7">
        <f>AH819/(AF819+AH819+AJ819+AL819+AN819+AP819)</f>
        <v>0.15758946379959202</v>
      </c>
      <c r="AH819" s="4">
        <v>305768</v>
      </c>
      <c r="AI819" s="7">
        <f>AJ819/(AF819+AH819+AJ819+AL819+AN819+AP819)</f>
        <v>0.29402323992079504</v>
      </c>
      <c r="AJ819" s="4">
        <v>570488</v>
      </c>
      <c r="AK819" s="7">
        <f>AL819/(AF819+AH819+AJ819+AL819+AN819+AP819)</f>
        <v>6.586671421989175E-3</v>
      </c>
      <c r="AL819" s="4">
        <v>12780</v>
      </c>
      <c r="AM819" s="7">
        <f>AN819/(AF819+AH819+AJ819+AL819+AN819+AP819)</f>
        <v>6.5835790879882408E-3</v>
      </c>
      <c r="AN819" s="4">
        <v>12774</v>
      </c>
      <c r="AO819" s="7">
        <f>AP819/(AF819+AH819+AJ819+AL819+AN819+AP819)</f>
        <v>0.38451111745612238</v>
      </c>
      <c r="AP819" s="4">
        <v>746060</v>
      </c>
      <c r="AQ819" s="6">
        <f>AO819+AM819+AK819+AI819+AG819+AE819</f>
        <v>1</v>
      </c>
      <c r="AR819" s="4">
        <v>312539</v>
      </c>
      <c r="AS819" s="4">
        <f>AR819/M819</f>
        <v>20835.933333333334</v>
      </c>
      <c r="AT819" s="4">
        <f>AR819/V819</f>
        <v>4151.0282234696306</v>
      </c>
      <c r="AU819" s="7">
        <f>AR819/(AR819+AV819+AY819+BB819)</f>
        <v>0.25244314276321689</v>
      </c>
      <c r="AV819" s="4">
        <v>109137</v>
      </c>
      <c r="AW819" s="4">
        <f>AV819/M819</f>
        <v>7275.8</v>
      </c>
      <c r="AX819" s="7">
        <f>AV819/(AR819+AV819+AY819+BB819)</f>
        <v>8.8151837920225004E-2</v>
      </c>
      <c r="AY819" s="4">
        <v>556634</v>
      </c>
      <c r="AZ819" s="4">
        <f>AY819/M819</f>
        <v>37108.933333333334</v>
      </c>
      <c r="BA819" s="7">
        <f>AY819/(AR819+AV819+AY819+BB819)</f>
        <v>0.44960288581220414</v>
      </c>
      <c r="BB819" s="4">
        <v>259747</v>
      </c>
      <c r="BC819" s="11">
        <f>BB819/(AR819+AV819+AY819+BB819)</f>
        <v>0.209802133504354</v>
      </c>
      <c r="BD819" s="9">
        <f>BC819+BA819+AX819+AU819</f>
        <v>1</v>
      </c>
      <c r="BE819" s="14">
        <f>(AF819+AH819+AJ819+AL819+AN819+AP819)</f>
        <v>1940282</v>
      </c>
      <c r="BF819" s="14">
        <f t="shared" si="60"/>
        <v>-1238057</v>
      </c>
      <c r="BG819" s="13">
        <f>(AF819+AH819+AJ819+AL819+AN819+AP819)-(AR819+AV819+AY819+BB819)</f>
        <v>702225</v>
      </c>
      <c r="BH819" s="13">
        <f t="shared" si="61"/>
        <v>0</v>
      </c>
      <c r="BI819" s="14">
        <f>AF819/W819</f>
        <v>292412</v>
      </c>
      <c r="BJ819" s="14">
        <f>AH819/Y819</f>
        <v>305768</v>
      </c>
      <c r="BK819" s="14">
        <f>AJ819/AA819</f>
        <v>703396.43024894316</v>
      </c>
      <c r="BL819" s="14">
        <f>BI819+BJ819+BK819</f>
        <v>1301576.4302489432</v>
      </c>
      <c r="BM819" s="14">
        <f>(AF819/W819)-AF819</f>
        <v>0</v>
      </c>
      <c r="BN819" s="14">
        <f>AH819/Y819-AH819</f>
        <v>0</v>
      </c>
      <c r="BO819" s="14">
        <f>AJ819/AA819-AJ819</f>
        <v>132908.43024894316</v>
      </c>
      <c r="BP819" s="14">
        <f>BG819/S819</f>
        <v>7.0195615079424581E-2</v>
      </c>
      <c r="BQ819" s="14">
        <f>(BG819-CA819)/S819</f>
        <v>7.1081332051483898E-2</v>
      </c>
      <c r="BR819" s="27">
        <f>BQ819-BP819</f>
        <v>8.8571697205931665E-4</v>
      </c>
      <c r="BS819" s="28">
        <f t="shared" si="62"/>
        <v>8813926</v>
      </c>
      <c r="BT819" s="11">
        <f>BS819/S819</f>
        <v>0.88105515587529981</v>
      </c>
      <c r="BU819" s="14">
        <f>(BE819-AP819)*1/BT819-(BE819-AP819)</f>
        <v>161223.22046815441</v>
      </c>
      <c r="BV819" s="14">
        <f t="shared" si="63"/>
        <v>0.19395391565030592</v>
      </c>
      <c r="BW819" s="27">
        <f>(AR819+AV819+AY819+BB819)/S819</f>
        <v>0.12375830057088136</v>
      </c>
      <c r="BX819" s="13">
        <f>(AF819+AH819+AJ819+AL819+AN819)/N819</f>
        <v>325.04681545998909</v>
      </c>
      <c r="BY819" s="26">
        <f>BX819/K819</f>
        <v>0.13549262837014969</v>
      </c>
      <c r="BZ819" s="11">
        <f>AP819/BE819</f>
        <v>0.38451111745612238</v>
      </c>
      <c r="CA819" s="15">
        <f>-(BM819+BN819+BO819)/M819</f>
        <v>-8860.56201659621</v>
      </c>
      <c r="CB819" s="15">
        <f>BG819-CA819</f>
        <v>711085.5620165962</v>
      </c>
      <c r="CC819" s="18">
        <f t="shared" si="64"/>
        <v>0</v>
      </c>
      <c r="CD819" s="17">
        <f>(AF819/(AF819+AH819+AJ819))/(X819/(X819+Z819+AB819))</f>
        <v>1.9321744451327876</v>
      </c>
      <c r="CE819" s="19">
        <f>(AH819/(AF819+AH819+AJ819))/(Z819/(X819+Z819+AB819))</f>
        <v>1.0856025962252522</v>
      </c>
      <c r="CF819" s="18">
        <f>(AJ819/(AF819+AH819+AJ819))/(AB819/(X819+Z819+AB819))</f>
        <v>0.77546483444644432</v>
      </c>
      <c r="CG819">
        <f>AH819/Z819</f>
        <v>304.24676616915423</v>
      </c>
      <c r="CH819" s="11">
        <f>BB819/BE819</f>
        <v>0.13387074662342896</v>
      </c>
      <c r="CI819" s="14">
        <f>AY819/V819</f>
        <v>7393.0083738118901</v>
      </c>
      <c r="CJ819" s="14">
        <f>AV819/M819</f>
        <v>7275.8</v>
      </c>
      <c r="CK819" s="17">
        <f>N819/V819</f>
        <v>48.796718787183117</v>
      </c>
      <c r="CL819" s="17">
        <f>(AL819+AN819)/N819</f>
        <v>6.9553620032661945</v>
      </c>
      <c r="CM819" s="14">
        <f>AP819/AC819</f>
        <v>5</v>
      </c>
    </row>
    <row r="820" spans="1:91" hidden="1" x14ac:dyDescent="0.2">
      <c r="A820">
        <v>1137</v>
      </c>
      <c r="B820" s="2">
        <v>45231</v>
      </c>
      <c r="C820" s="3" t="s">
        <v>41</v>
      </c>
      <c r="D820" t="s">
        <v>42</v>
      </c>
      <c r="E820" s="3" t="s">
        <v>29</v>
      </c>
      <c r="F820" t="s">
        <v>28</v>
      </c>
      <c r="G820" t="str">
        <f>CONCATENATE(C820,E820)</f>
        <v>SEAANC</v>
      </c>
      <c r="H820" t="s">
        <v>35</v>
      </c>
      <c r="I820">
        <f>U820/M820</f>
        <v>176.84210526315789</v>
      </c>
      <c r="J820" t="str">
        <f>_xlfn.CONCAT(C820,E820,H820)</f>
        <v>SEAANC737-Max 9</v>
      </c>
      <c r="K820" s="4">
        <v>1448</v>
      </c>
      <c r="L820" s="4">
        <f>N820/M820</f>
        <v>143.71052631578948</v>
      </c>
      <c r="M820" s="4">
        <v>38</v>
      </c>
      <c r="N820" s="4">
        <v>5461</v>
      </c>
      <c r="O820" s="4">
        <f>P820/M820</f>
        <v>19.763157894736842</v>
      </c>
      <c r="P820" s="4">
        <v>751</v>
      </c>
      <c r="Q820" s="4">
        <v>1053</v>
      </c>
      <c r="R820" s="4">
        <v>3657</v>
      </c>
      <c r="S820" s="4">
        <f>U820*K820</f>
        <v>9730560</v>
      </c>
      <c r="T820" s="7">
        <f>N820/U820</f>
        <v>0.81264880952380958</v>
      </c>
      <c r="U820" s="4">
        <v>6720</v>
      </c>
      <c r="V820" s="4">
        <v>138.77316527584608</v>
      </c>
      <c r="W820" s="7">
        <f>P820/X820</f>
        <v>0.86520737327188935</v>
      </c>
      <c r="X820" s="4">
        <v>868</v>
      </c>
      <c r="Y820" s="7">
        <f>Q820/Z820</f>
        <v>0.6487985212569316</v>
      </c>
      <c r="Z820" s="4">
        <v>1623</v>
      </c>
      <c r="AA820" s="7">
        <f>R820/AB820</f>
        <v>0.86494796594134338</v>
      </c>
      <c r="AB820" s="4">
        <v>4228</v>
      </c>
      <c r="AC820" s="4">
        <v>26403</v>
      </c>
      <c r="AD820" s="4">
        <f>AP820/AC820</f>
        <v>6</v>
      </c>
      <c r="AE820" s="7">
        <f>AF820/(AF820+AH820+AJ820+AL820+AN820+AP820)</f>
        <v>0.2089322133413439</v>
      </c>
      <c r="AF820" s="4">
        <v>336632</v>
      </c>
      <c r="AG820" s="7">
        <f>AH820/(AF820+AH820+AJ820+AL820+AN820+AP820)</f>
        <v>0.17325015733595167</v>
      </c>
      <c r="AH820" s="4">
        <v>279141</v>
      </c>
      <c r="AI820" s="7">
        <f>AJ820/(AF820+AH820+AJ820+AL820+AN820+AP820)</f>
        <v>0.49225547138099379</v>
      </c>
      <c r="AJ820" s="4">
        <v>793123</v>
      </c>
      <c r="AK820" s="7">
        <f>AL820/(AF820+AH820+AJ820+AL820+AN820+AP820)</f>
        <v>1.5890620791185712E-2</v>
      </c>
      <c r="AL820" s="4">
        <v>25603</v>
      </c>
      <c r="AM820" s="7">
        <f>AN820/(AF820+AH820+AJ820+AL820+AN820+AP820)</f>
        <v>1.1348670123299251E-2</v>
      </c>
      <c r="AN820" s="4">
        <v>18285</v>
      </c>
      <c r="AO820" s="7">
        <f>AP820/(AF820+AH820+AJ820+AL820+AN820+AP820)</f>
        <v>9.8322867027225633E-2</v>
      </c>
      <c r="AP820" s="4">
        <v>158418</v>
      </c>
      <c r="AQ820" s="6">
        <f>AO820+AM820+AK820+AI820+AG820+AE820</f>
        <v>1</v>
      </c>
      <c r="AR820" s="4">
        <v>610229</v>
      </c>
      <c r="AS820" s="4">
        <f>AR820/M820</f>
        <v>16058.657894736842</v>
      </c>
      <c r="AT820" s="4">
        <f>AR820/V820</f>
        <v>4397.3126849633973</v>
      </c>
      <c r="AU820" s="7">
        <f>AR820/(AR820+AV820+AY820+BB820)</f>
        <v>0.37749968759704594</v>
      </c>
      <c r="AV820" s="4">
        <v>248302</v>
      </c>
      <c r="AW820" s="4">
        <f>AV820/M820</f>
        <v>6534.2631578947367</v>
      </c>
      <c r="AX820" s="7">
        <f>AV820/(AR820+AV820+AY820+BB820)</f>
        <v>0.15360451146982806</v>
      </c>
      <c r="AY820" s="4">
        <v>328431</v>
      </c>
      <c r="AZ820" s="4">
        <f>AY820/M820</f>
        <v>8642.9210526315783</v>
      </c>
      <c r="BA820" s="7">
        <f>AY820/(AR820+AV820+AY820+BB820)</f>
        <v>0.20317389028903149</v>
      </c>
      <c r="BB820" s="4">
        <v>429540</v>
      </c>
      <c r="BC820" s="11">
        <f>BB820/(AR820+AV820+AY820+BB820)</f>
        <v>0.26572191064409445</v>
      </c>
      <c r="BD820" s="9">
        <f>BC820+BA820+AX820+AU820</f>
        <v>1</v>
      </c>
      <c r="BE820" s="14">
        <f>(AF820+AH820+AJ820+AL820+AN820+AP820)</f>
        <v>1611202</v>
      </c>
      <c r="BF820" s="14">
        <f t="shared" si="60"/>
        <v>-1616502</v>
      </c>
      <c r="BG820" s="13">
        <f>(AF820+AH820+AJ820+AL820+AN820+AP820)-(AR820+AV820+AY820+BB820)</f>
        <v>-5300</v>
      </c>
      <c r="BH820" s="13">
        <f t="shared" si="61"/>
        <v>1</v>
      </c>
      <c r="BI820" s="14">
        <f>AF820/W820</f>
        <v>389076.66577896138</v>
      </c>
      <c r="BJ820" s="14">
        <f>AH820/Y820</f>
        <v>430242.96581196581</v>
      </c>
      <c r="BK820" s="14">
        <f>AJ820/AA820</f>
        <v>916960.36204539239</v>
      </c>
      <c r="BL820" s="14">
        <f>BI820+BJ820+BK820</f>
        <v>1736279.9936363196</v>
      </c>
      <c r="BM820" s="14">
        <f>(AF820/W820)-AF820</f>
        <v>52444.665778961382</v>
      </c>
      <c r="BN820" s="14">
        <f>AH820/Y820-AH820</f>
        <v>151101.96581196581</v>
      </c>
      <c r="BO820" s="14">
        <f>AJ820/AA820-AJ820</f>
        <v>123837.36204539239</v>
      </c>
      <c r="BP820" s="14">
        <f>BG820/S820</f>
        <v>-5.4467574322546695E-4</v>
      </c>
      <c r="BQ820" s="14">
        <f>(BG820-CA820)/S820</f>
        <v>3.4071710709222879E-4</v>
      </c>
      <c r="BR820" s="27">
        <f>BQ820-BP820</f>
        <v>8.8539285031769574E-4</v>
      </c>
      <c r="BS820" s="28">
        <f t="shared" si="62"/>
        <v>7907528</v>
      </c>
      <c r="BT820" s="11">
        <f>BS820/S820</f>
        <v>0.81264880952380958</v>
      </c>
      <c r="BU820" s="14">
        <f>(BE820-AP820)*1/BT820-(BE820-AP820)</f>
        <v>334930.42592931679</v>
      </c>
      <c r="BV820" s="14">
        <f t="shared" si="63"/>
        <v>0.16558163147855828</v>
      </c>
      <c r="BW820" s="27">
        <f>(AR820+AV820+AY820+BB820)/S820</f>
        <v>0.16612630722178373</v>
      </c>
      <c r="BX820" s="13">
        <f>(AF820+AH820+AJ820+AL820+AN820)/N820</f>
        <v>266.02893242995788</v>
      </c>
      <c r="BY820" s="26">
        <f>BX820/K820</f>
        <v>0.18372163841847919</v>
      </c>
      <c r="BZ820" s="11">
        <f>AP820/BE820</f>
        <v>9.8322867027225633E-2</v>
      </c>
      <c r="CA820" s="15">
        <f>-(BM820+BN820+BO820)/M820</f>
        <v>-8615.3682535873577</v>
      </c>
      <c r="CB820" s="15">
        <f>BG820-CA820</f>
        <v>3315.3682535873577</v>
      </c>
      <c r="CC820" s="18">
        <f t="shared" si="64"/>
        <v>0</v>
      </c>
      <c r="CD820" s="17">
        <f>(AF820/(AF820+AH820+AJ820))/(X820/(X820+Z820+AB820))</f>
        <v>1.8495299872536077</v>
      </c>
      <c r="CE820" s="19">
        <f>(AH820/(AF820+AH820+AJ820))/(Z820/(X820+Z820+AB820))</f>
        <v>0.8202208694135491</v>
      </c>
      <c r="CF820" s="18">
        <f>(AJ820/(AF820+AH820+AJ820))/(AB820/(X820+Z820+AB820))</f>
        <v>0.89460489593322567</v>
      </c>
      <c r="CG820">
        <f>AH820/Z820</f>
        <v>171.99075785582255</v>
      </c>
      <c r="CH820" s="11">
        <f>BB820/BE820</f>
        <v>0.26659599479146623</v>
      </c>
      <c r="CI820" s="14">
        <f>AY820/V820</f>
        <v>2366.6751374241694</v>
      </c>
      <c r="CJ820" s="14">
        <f>AV820/M820</f>
        <v>6534.2631578947367</v>
      </c>
      <c r="CK820" s="17">
        <f>N820/V820</f>
        <v>39.351988470861123</v>
      </c>
      <c r="CL820" s="17">
        <f>(AL820+AN820)/N820</f>
        <v>8.0366233290606122</v>
      </c>
      <c r="CM820" s="14">
        <f>AP820/AC820</f>
        <v>6</v>
      </c>
    </row>
    <row r="821" spans="1:91" x14ac:dyDescent="0.2">
      <c r="A821">
        <v>1052</v>
      </c>
      <c r="B821" s="2">
        <v>45231</v>
      </c>
      <c r="C821" s="3" t="s">
        <v>46</v>
      </c>
      <c r="D821" t="s">
        <v>42</v>
      </c>
      <c r="E821" s="3" t="s">
        <v>43</v>
      </c>
      <c r="F821" t="s">
        <v>38</v>
      </c>
      <c r="G821" t="str">
        <f>CONCATENATE(C821,E821)</f>
        <v>GEGSFO</v>
      </c>
      <c r="H821" t="s">
        <v>40</v>
      </c>
      <c r="I821">
        <f>U821/M821</f>
        <v>72</v>
      </c>
      <c r="J821" t="str">
        <f>_xlfn.CONCAT(C821,E821,H821)</f>
        <v>GEGSFOE175</v>
      </c>
      <c r="K821" s="4">
        <v>732</v>
      </c>
      <c r="L821" s="4">
        <f>N821/M821</f>
        <v>59.333333333333336</v>
      </c>
      <c r="M821" s="4">
        <v>42</v>
      </c>
      <c r="N821" s="4">
        <v>2492</v>
      </c>
      <c r="O821" s="4">
        <f>P821/M821</f>
        <v>10</v>
      </c>
      <c r="P821" s="4">
        <v>420</v>
      </c>
      <c r="Q821" s="4">
        <v>644</v>
      </c>
      <c r="R821" s="4">
        <v>1428</v>
      </c>
      <c r="S821" s="4">
        <f>U821*K821</f>
        <v>2213568</v>
      </c>
      <c r="T821" s="7">
        <f>N821/U821</f>
        <v>0.82407407407407407</v>
      </c>
      <c r="U821" s="4">
        <v>3024</v>
      </c>
      <c r="V821" s="4">
        <v>92.992807424593948</v>
      </c>
      <c r="W821" s="7">
        <f>P821/X821</f>
        <v>1</v>
      </c>
      <c r="X821" s="4">
        <v>420</v>
      </c>
      <c r="Y821" s="7">
        <f>Q821/Z821</f>
        <v>0.85185185185185186</v>
      </c>
      <c r="Z821" s="4">
        <v>756</v>
      </c>
      <c r="AA821" s="7">
        <f>R821/AB821</f>
        <v>0.77272727272727271</v>
      </c>
      <c r="AB821" s="4">
        <v>1848</v>
      </c>
      <c r="AC821" s="4">
        <v>26</v>
      </c>
      <c r="AD821" s="4">
        <f>AP821/AC821</f>
        <v>5.884615384615385</v>
      </c>
      <c r="AE821" s="7">
        <f>AF821/(AF821+AH821+AJ821+AL821+AN821+AP821)</f>
        <v>0.27452721941268965</v>
      </c>
      <c r="AF821" s="4">
        <v>129198</v>
      </c>
      <c r="AG821" s="7">
        <f>AH821/(AF821+AH821+AJ821+AL821+AN821+AP821)</f>
        <v>0.24735880328077856</v>
      </c>
      <c r="AH821" s="4">
        <v>116412</v>
      </c>
      <c r="AI821" s="7">
        <f>AJ821/(AF821+AH821+AJ821+AL821+AN821+AP821)</f>
        <v>0.44745229696995453</v>
      </c>
      <c r="AJ821" s="4">
        <v>210580</v>
      </c>
      <c r="AK821" s="7">
        <f>AL821/(AF821+AH821+AJ821+AL821+AN821+AP821)</f>
        <v>2.1233691725808509E-2</v>
      </c>
      <c r="AL821" s="4">
        <v>9993</v>
      </c>
      <c r="AM821" s="7">
        <f>AN821/(AF821+AH821+AJ821+AL821+AN821+AP821)</f>
        <v>9.102885555225022E-3</v>
      </c>
      <c r="AN821" s="4">
        <v>4284</v>
      </c>
      <c r="AO821" s="7">
        <f>AP821/(AF821+AH821+AJ821+AL821+AN821+AP821)</f>
        <v>3.2510305554375079E-4</v>
      </c>
      <c r="AP821" s="4">
        <v>153</v>
      </c>
      <c r="AQ821" s="6">
        <f>AO821+AM821+AK821+AI821+AG821+AE821</f>
        <v>1</v>
      </c>
      <c r="AR821" s="4">
        <v>232130</v>
      </c>
      <c r="AS821" s="4">
        <f>AR821/M821</f>
        <v>5526.9047619047615</v>
      </c>
      <c r="AT821" s="4">
        <f>AR821/V821</f>
        <v>2496.214561413577</v>
      </c>
      <c r="AU821" s="7">
        <f>AR821/(AR821+AV821+AY821+BB821)</f>
        <v>0.3653709034874954</v>
      </c>
      <c r="AV821" s="4">
        <v>137254</v>
      </c>
      <c r="AW821" s="4">
        <f>AV821/M821</f>
        <v>3267.9523809523807</v>
      </c>
      <c r="AX821" s="7">
        <f>AV821/(AR821+AV821+AY821+BB821)</f>
        <v>0.21603678105920257</v>
      </c>
      <c r="AY821" s="4">
        <v>128708</v>
      </c>
      <c r="AZ821" s="4">
        <f>AY821/M821</f>
        <v>3064.4761904761904</v>
      </c>
      <c r="BA821" s="7">
        <f>AY821/(AR821+AV821+AY821+BB821)</f>
        <v>0.2025854402536017</v>
      </c>
      <c r="BB821" s="4">
        <v>137235</v>
      </c>
      <c r="BC821" s="11">
        <f>BB821/(AR821+AV821+AY821+BB821)</f>
        <v>0.2160068751997003</v>
      </c>
      <c r="BD821" s="9">
        <f>BC821+BA821+AX821+AU821</f>
        <v>1</v>
      </c>
      <c r="BE821" s="14">
        <f>(AF821+AH821+AJ821+AL821+AN821+AP821)</f>
        <v>470620</v>
      </c>
      <c r="BF821" s="14">
        <f t="shared" si="60"/>
        <v>-635327</v>
      </c>
      <c r="BG821" s="13">
        <f>(AF821+AH821+AJ821+AL821+AN821+AP821)-(AR821+AV821+AY821+BB821)</f>
        <v>-164707</v>
      </c>
      <c r="BH821" s="13">
        <f t="shared" si="61"/>
        <v>1</v>
      </c>
      <c r="BI821" s="14">
        <f>AF821/W821</f>
        <v>129198</v>
      </c>
      <c r="BJ821" s="14">
        <f>AH821/Y821</f>
        <v>136657.5652173913</v>
      </c>
      <c r="BK821" s="14">
        <f>AJ821/AA821</f>
        <v>272515.29411764705</v>
      </c>
      <c r="BL821" s="14">
        <f>BI821+BJ821+BK821</f>
        <v>538370.85933503835</v>
      </c>
      <c r="BM821" s="14">
        <f>(AF821/W821)-AF821</f>
        <v>0</v>
      </c>
      <c r="BN821" s="14">
        <f>AH821/Y821-AH821</f>
        <v>20245.565217391297</v>
      </c>
      <c r="BO821" s="14">
        <f>AJ821/AA821-AJ821</f>
        <v>61935.294117647049</v>
      </c>
      <c r="BP821" s="14">
        <f>BG821/S821</f>
        <v>-7.4407924220082688E-2</v>
      </c>
      <c r="BQ821" s="14">
        <f>(BG821-CA821)/S821</f>
        <v>-7.3523972551543609E-2</v>
      </c>
      <c r="BR821" s="27">
        <f>BQ821-BP821</f>
        <v>8.8395166853907914E-4</v>
      </c>
      <c r="BS821" s="28">
        <f t="shared" si="62"/>
        <v>1824144</v>
      </c>
      <c r="BT821" s="11">
        <f>BS821/S821</f>
        <v>0.82407407407407407</v>
      </c>
      <c r="BU821" s="14">
        <f>(BE821-AP821)*1/BT821-(BE821-AP821)</f>
        <v>100436.7752808989</v>
      </c>
      <c r="BV821" s="14">
        <f t="shared" si="63"/>
        <v>0.21260697660970884</v>
      </c>
      <c r="BW821" s="27">
        <f>(AR821+AV821+AY821+BB821)/S821</f>
        <v>0.28701490082979153</v>
      </c>
      <c r="BX821" s="13">
        <f>(AF821+AH821+AJ821+AL821+AN821)/N821</f>
        <v>188.79093097913324</v>
      </c>
      <c r="BY821" s="26">
        <f>BX821/K821</f>
        <v>0.25791110789499078</v>
      </c>
      <c r="BZ821" s="11">
        <f>AP821/BE821</f>
        <v>3.2510305554375079E-4</v>
      </c>
      <c r="CA821" s="15">
        <f>-(BM821+BN821+BO821)/M821</f>
        <v>-1956.6871270247225</v>
      </c>
      <c r="CB821" s="15">
        <f>BG821-CA821</f>
        <v>-162750.31287297528</v>
      </c>
      <c r="CC821" s="18">
        <f t="shared" si="64"/>
        <v>1</v>
      </c>
      <c r="CD821" s="17">
        <f>(AF821/(AF821+AH821+AJ821))/(X821/(X821+Z821+AB821))</f>
        <v>2.0391187882242048</v>
      </c>
      <c r="CE821" s="19">
        <f>(AH821/(AF821+AH821+AJ821))/(Z821/(X821+Z821+AB821))</f>
        <v>1.0207325894912207</v>
      </c>
      <c r="CF821" s="18">
        <f>(AJ821/(AF821+AH821+AJ821))/(AB821/(X821+Z821+AB821))</f>
        <v>0.75535512515718128</v>
      </c>
      <c r="CG821">
        <f>AH821/Z821</f>
        <v>153.98412698412699</v>
      </c>
      <c r="CH821" s="11">
        <f>BB821/BE821</f>
        <v>0.29160469168331138</v>
      </c>
      <c r="CI821" s="14">
        <f>AY821/V821</f>
        <v>1384.0640320958887</v>
      </c>
      <c r="CJ821" s="14">
        <f>AV821/M821</f>
        <v>3267.9523809523807</v>
      </c>
      <c r="CK821" s="17">
        <f>N821/V821</f>
        <v>26.797771451525584</v>
      </c>
      <c r="CL821" s="17">
        <f>(AL821+AN821)/N821</f>
        <v>5.7291332263242376</v>
      </c>
      <c r="CM821" s="14">
        <f>AP821/AC821</f>
        <v>5.884615384615385</v>
      </c>
    </row>
    <row r="822" spans="1:91" hidden="1" x14ac:dyDescent="0.2">
      <c r="A822">
        <v>1198</v>
      </c>
      <c r="B822" s="2">
        <v>45231</v>
      </c>
      <c r="C822" s="3" t="s">
        <v>43</v>
      </c>
      <c r="D822" t="s">
        <v>38</v>
      </c>
      <c r="E822" s="3" t="s">
        <v>41</v>
      </c>
      <c r="F822" t="s">
        <v>42</v>
      </c>
      <c r="G822" t="str">
        <f>CONCATENATE(C822,E822)</f>
        <v>SFOSEA</v>
      </c>
      <c r="H822" t="s">
        <v>31</v>
      </c>
      <c r="I822">
        <f>U822/M822</f>
        <v>161.52272727272728</v>
      </c>
      <c r="J822" t="str">
        <f>_xlfn.CONCAT(C822,E822,H822)</f>
        <v>SFOSEA737-800</v>
      </c>
      <c r="K822" s="4">
        <v>679</v>
      </c>
      <c r="L822" s="4">
        <f>N822/M822</f>
        <v>135.43181818181819</v>
      </c>
      <c r="M822" s="4">
        <v>44</v>
      </c>
      <c r="N822" s="4">
        <v>5959</v>
      </c>
      <c r="O822" s="4">
        <f>P822/M822</f>
        <v>20.886363636363637</v>
      </c>
      <c r="P822" s="4">
        <v>919</v>
      </c>
      <c r="Q822" s="4">
        <v>1750</v>
      </c>
      <c r="R822" s="4">
        <v>3290</v>
      </c>
      <c r="S822" s="4">
        <f>U822*K822</f>
        <v>4825653</v>
      </c>
      <c r="T822" s="7">
        <f>N822/U822</f>
        <v>0.83846911495708454</v>
      </c>
      <c r="U822" s="4">
        <v>7107</v>
      </c>
      <c r="V822" s="4">
        <v>94.078005020673373</v>
      </c>
      <c r="W822" s="7">
        <f>P822/X822</f>
        <v>1</v>
      </c>
      <c r="X822" s="4">
        <v>919</v>
      </c>
      <c r="Y822" s="7">
        <f>Q822/Z822</f>
        <v>1</v>
      </c>
      <c r="Z822" s="4">
        <v>1750</v>
      </c>
      <c r="AA822" s="7">
        <f>R822/AB822</f>
        <v>0.74132492113564674</v>
      </c>
      <c r="AB822" s="4">
        <v>4438</v>
      </c>
      <c r="AC822" s="4">
        <v>9718</v>
      </c>
      <c r="AD822" s="4">
        <f>AP822/AC822</f>
        <v>5.999897098168347</v>
      </c>
      <c r="AE822" s="7">
        <f>AF822/(AF822+AH822+AJ822+AL822+AN822+AP822)</f>
        <v>0.23648391769478672</v>
      </c>
      <c r="AF822" s="4">
        <v>294842</v>
      </c>
      <c r="AG822" s="7">
        <f>AH822/(AF822+AH822+AJ822+AL822+AN822+AP822)</f>
        <v>0.26015059665985979</v>
      </c>
      <c r="AH822" s="4">
        <v>324349</v>
      </c>
      <c r="AI822" s="7">
        <f>AJ822/(AF822+AH822+AJ822+AL822+AN822+AP822)</f>
        <v>0.43021108877791803</v>
      </c>
      <c r="AJ822" s="4">
        <v>536376</v>
      </c>
      <c r="AK822" s="7">
        <f>AL822/(AF822+AH822+AJ822+AL822+AN822+AP822)</f>
        <v>1.8471671690298321E-2</v>
      </c>
      <c r="AL822" s="4">
        <v>23030</v>
      </c>
      <c r="AM822" s="7">
        <f>AN822/(AF822+AH822+AJ822+AL822+AN822+AP822)</f>
        <v>7.9164307244135659E-3</v>
      </c>
      <c r="AN822" s="4">
        <v>9870</v>
      </c>
      <c r="AO822" s="7">
        <f>AP822/(AF822+AH822+AJ822+AL822+AN822+AP822)</f>
        <v>4.6766294452723588E-2</v>
      </c>
      <c r="AP822" s="4">
        <v>58307</v>
      </c>
      <c r="AQ822" s="6">
        <f>AO822+AM822+AK822+AI822+AG822+AE822</f>
        <v>1</v>
      </c>
      <c r="AR822" s="4">
        <v>391181</v>
      </c>
      <c r="AS822" s="4">
        <f>AR822/M822</f>
        <v>8890.4772727272721</v>
      </c>
      <c r="AT822" s="4">
        <f>AR822/V822</f>
        <v>4158.0494815343827</v>
      </c>
      <c r="AU822" s="7">
        <f>AR822/(AR822+AV822+AY822+BB822)</f>
        <v>0.33976769253352024</v>
      </c>
      <c r="AV822" s="4">
        <v>256660</v>
      </c>
      <c r="AW822" s="4">
        <f>AV822/M822</f>
        <v>5833.181818181818</v>
      </c>
      <c r="AX822" s="7">
        <f>AV822/(AR822+AV822+AY822+BB822)</f>
        <v>0.22292692120949972</v>
      </c>
      <c r="AY822" s="4">
        <v>211470</v>
      </c>
      <c r="AZ822" s="4">
        <f>AY822/M822</f>
        <v>4806.136363636364</v>
      </c>
      <c r="BA822" s="7">
        <f>AY822/(AR822+AV822+AY822+BB822)</f>
        <v>0.18367628780555173</v>
      </c>
      <c r="BB822" s="4">
        <v>292008</v>
      </c>
      <c r="BC822" s="11">
        <f>BB822/(AR822+AV822+AY822+BB822)</f>
        <v>0.25362909845142834</v>
      </c>
      <c r="BD822" s="9">
        <f>BC822+BA822+AX822+AU822</f>
        <v>1</v>
      </c>
      <c r="BE822" s="14">
        <f>(AF822+AH822+AJ822+AL822+AN822+AP822)</f>
        <v>1246774</v>
      </c>
      <c r="BF822" s="14">
        <f t="shared" si="60"/>
        <v>-1151319</v>
      </c>
      <c r="BG822" s="13">
        <f>(AF822+AH822+AJ822+AL822+AN822+AP822)-(AR822+AV822+AY822+BB822)</f>
        <v>95455</v>
      </c>
      <c r="BH822" s="13">
        <f t="shared" si="61"/>
        <v>0</v>
      </c>
      <c r="BI822" s="14">
        <f>AF822/W822</f>
        <v>294842</v>
      </c>
      <c r="BJ822" s="14">
        <f>AH822/Y822</f>
        <v>324349</v>
      </c>
      <c r="BK822" s="14">
        <f>AJ822/AA822</f>
        <v>723536.98723404249</v>
      </c>
      <c r="BL822" s="14">
        <f>BI822+BJ822+BK822</f>
        <v>1342727.9872340425</v>
      </c>
      <c r="BM822" s="14">
        <f>(AF822/W822)-AF822</f>
        <v>0</v>
      </c>
      <c r="BN822" s="14">
        <f>AH822/Y822-AH822</f>
        <v>0</v>
      </c>
      <c r="BO822" s="14">
        <f>AJ822/AA822-AJ822</f>
        <v>187160.98723404249</v>
      </c>
      <c r="BP822" s="14">
        <f>BG822/S822</f>
        <v>1.9780742626956394E-2</v>
      </c>
      <c r="BQ822" s="14">
        <f>(BG822-CA822)/S822</f>
        <v>2.0662210648128593E-2</v>
      </c>
      <c r="BR822" s="27">
        <f>BQ822-BP822</f>
        <v>8.8146802117219925E-4</v>
      </c>
      <c r="BS822" s="28">
        <f t="shared" si="62"/>
        <v>4046161</v>
      </c>
      <c r="BT822" s="11">
        <f>BS822/S822</f>
        <v>0.83846911495708454</v>
      </c>
      <c r="BU822" s="14">
        <f>(BE822-AP822)*1/BT822-(BE822-AP822)</f>
        <v>228957.89830508479</v>
      </c>
      <c r="BV822" s="14">
        <f t="shared" si="63"/>
        <v>0.25836379035127471</v>
      </c>
      <c r="BW822" s="27">
        <f>(AR822+AV822+AY822+BB822)/S822</f>
        <v>0.23858304772431835</v>
      </c>
      <c r="BX822" s="13">
        <f>(AF822+AH822+AJ822+AL822+AN822)/N822</f>
        <v>199.4406779661017</v>
      </c>
      <c r="BY822" s="26">
        <f>BX822/K822</f>
        <v>0.2937270662240084</v>
      </c>
      <c r="BZ822" s="11">
        <f>AP822/BE822</f>
        <v>4.6766294452723588E-2</v>
      </c>
      <c r="CA822" s="15">
        <f>-(BM822+BN822+BO822)/M822</f>
        <v>-4253.6588007736927</v>
      </c>
      <c r="CB822" s="15">
        <f>BG822-CA822</f>
        <v>99708.658800773686</v>
      </c>
      <c r="CC822" s="18">
        <f t="shared" si="64"/>
        <v>0</v>
      </c>
      <c r="CD822" s="17">
        <f>(AF822/(AF822+AH822+AJ822))/(X822/(X822+Z822+AB822))</f>
        <v>1.973172351994714</v>
      </c>
      <c r="CE822" s="19">
        <f>(AH822/(AF822+AH822+AJ822))/(Z822/(X822+Z822+AB822))</f>
        <v>1.1398972318969205</v>
      </c>
      <c r="CF822" s="18">
        <f>(AJ822/(AF822+AH822+AJ822))/(AB822/(X822+Z822+AB822))</f>
        <v>0.74331555941803673</v>
      </c>
      <c r="CG822">
        <f>AH822/Z822</f>
        <v>185.34228571428571</v>
      </c>
      <c r="CH822" s="11">
        <f>BB822/BE822</f>
        <v>0.23421085136520331</v>
      </c>
      <c r="CI822" s="14">
        <f>AY822/V822</f>
        <v>2247.8155223798599</v>
      </c>
      <c r="CJ822" s="14">
        <f>AV822/M822</f>
        <v>5833.181818181818</v>
      </c>
      <c r="CK822" s="17">
        <f>N822/V822</f>
        <v>63.341054040107743</v>
      </c>
      <c r="CL822" s="17">
        <f>(AL822+AN822)/N822</f>
        <v>5.5210605806343347</v>
      </c>
      <c r="CM822" s="14">
        <f>AP822/AC822</f>
        <v>5.999897098168347</v>
      </c>
    </row>
    <row r="823" spans="1:91" hidden="1" x14ac:dyDescent="0.2">
      <c r="A823">
        <v>98</v>
      </c>
      <c r="B823" s="2">
        <v>44805</v>
      </c>
      <c r="C823" s="3" t="s">
        <v>52</v>
      </c>
      <c r="D823" t="s">
        <v>33</v>
      </c>
      <c r="E823" s="3" t="s">
        <v>41</v>
      </c>
      <c r="F823" t="s">
        <v>42</v>
      </c>
      <c r="G823" t="str">
        <f>CONCATENATE(C823,E823)</f>
        <v>OGGSEA</v>
      </c>
      <c r="H823" t="s">
        <v>48</v>
      </c>
      <c r="I823">
        <f>U823/M823</f>
        <v>180.14285714285714</v>
      </c>
      <c r="J823" t="str">
        <f>_xlfn.CONCAT(C823,E823,H823)</f>
        <v>OGGSEAA321</v>
      </c>
      <c r="K823" s="4">
        <v>2640</v>
      </c>
      <c r="L823" s="4">
        <f>N823/M823</f>
        <v>167.71428571428572</v>
      </c>
      <c r="M823" s="4">
        <v>7</v>
      </c>
      <c r="N823" s="4">
        <v>1174</v>
      </c>
      <c r="O823" s="4">
        <f>P823/M823</f>
        <v>22.857142857142858</v>
      </c>
      <c r="P823" s="4">
        <v>160</v>
      </c>
      <c r="Q823" s="4">
        <v>306</v>
      </c>
      <c r="R823" s="4">
        <v>709</v>
      </c>
      <c r="S823" s="4">
        <f>U823*K823</f>
        <v>3329040</v>
      </c>
      <c r="T823" s="7">
        <f>N823/U823</f>
        <v>0.93100713719270423</v>
      </c>
      <c r="U823" s="4">
        <v>1261</v>
      </c>
      <c r="V823" s="4">
        <v>36.427356902356898</v>
      </c>
      <c r="W823" s="7">
        <f>P823/X823</f>
        <v>0.98159509202453987</v>
      </c>
      <c r="X823" s="4">
        <v>163</v>
      </c>
      <c r="Y823" s="7">
        <f>Q823/Z823</f>
        <v>1</v>
      </c>
      <c r="Z823" s="4">
        <v>306</v>
      </c>
      <c r="AA823" s="7">
        <f>R823/AB823</f>
        <v>0.89407313997477933</v>
      </c>
      <c r="AB823" s="4">
        <v>793</v>
      </c>
      <c r="AC823" s="4">
        <v>225</v>
      </c>
      <c r="AD823" s="4">
        <f>AP823/AC823</f>
        <v>5</v>
      </c>
      <c r="AE823" s="7">
        <f>AF823/(AF823+AH823+AJ823+AL823+AN823+AP823)</f>
        <v>0.19728911880665981</v>
      </c>
      <c r="AF823" s="4">
        <v>62850</v>
      </c>
      <c r="AG823" s="7">
        <f>AH823/(AF823+AH823+AJ823+AL823+AN823+AP823)</f>
        <v>0.26765400165741693</v>
      </c>
      <c r="AH823" s="4">
        <v>85266</v>
      </c>
      <c r="AI823" s="7">
        <f>AJ823/(AF823+AH823+AJ823+AL823+AN823+AP823)</f>
        <v>0.5115265814519977</v>
      </c>
      <c r="AJ823" s="4">
        <v>162956</v>
      </c>
      <c r="AK823" s="7">
        <f>AL823/(AF823+AH823+AJ823+AL823+AN823+AP823)</f>
        <v>1.3325255518445041E-2</v>
      </c>
      <c r="AL823" s="4">
        <v>4245</v>
      </c>
      <c r="AM823" s="7">
        <f>AN823/(AF823+AH823+AJ823+AL823+AN823+AP823)</f>
        <v>6.673614424549861E-3</v>
      </c>
      <c r="AN823" s="4">
        <v>2126</v>
      </c>
      <c r="AO823" s="7">
        <f>AP823/(AF823+AH823+AJ823+AL823+AN823+AP823)</f>
        <v>3.5314281409306648E-3</v>
      </c>
      <c r="AP823" s="4">
        <v>1125</v>
      </c>
      <c r="AQ823" s="6">
        <f>AO823+AM823+AK823+AI823+AG823+AE823</f>
        <v>1</v>
      </c>
      <c r="AR823" s="4">
        <v>140273</v>
      </c>
      <c r="AS823" s="4">
        <f>AR823/M823</f>
        <v>20039</v>
      </c>
      <c r="AT823" s="4">
        <f>AR823/V823</f>
        <v>3850.7597566301647</v>
      </c>
      <c r="AU823" s="7">
        <f>AR823/(AR823+AV823+AY823+BB823)</f>
        <v>0.34688068766321123</v>
      </c>
      <c r="AV823" s="4">
        <v>40367</v>
      </c>
      <c r="AW823" s="4">
        <f>AV823/M823</f>
        <v>5766.7142857142853</v>
      </c>
      <c r="AX823" s="7">
        <f>AV823/(AR823+AV823+AY823+BB823)</f>
        <v>9.9823435150747805E-2</v>
      </c>
      <c r="AY823" s="4">
        <v>135846</v>
      </c>
      <c r="AZ823" s="4">
        <f>AY823/M823</f>
        <v>19406.571428571428</v>
      </c>
      <c r="BA823" s="7">
        <f>AY823/(AR823+AV823+AY823+BB823)</f>
        <v>0.33593317243016541</v>
      </c>
      <c r="BB823" s="4">
        <v>87898</v>
      </c>
      <c r="BC823" s="11">
        <f>BB823/(AR823+AV823+AY823+BB823)</f>
        <v>0.2173627047558756</v>
      </c>
      <c r="BD823" s="9">
        <f>BC823+BA823+AX823+AU823</f>
        <v>1</v>
      </c>
      <c r="BE823" s="14">
        <f>(AF823+AH823+AJ823+AL823+AN823+AP823)</f>
        <v>318568</v>
      </c>
      <c r="BF823" s="14">
        <f t="shared" si="60"/>
        <v>-404384</v>
      </c>
      <c r="BG823" s="13">
        <f>(AF823+AH823+AJ823+AL823+AN823+AP823)-(AR823+AV823+AY823+BB823)</f>
        <v>-85816</v>
      </c>
      <c r="BH823" s="13">
        <f t="shared" si="61"/>
        <v>1</v>
      </c>
      <c r="BI823" s="14">
        <f>AF823/W823</f>
        <v>64028.4375</v>
      </c>
      <c r="BJ823" s="14">
        <f>AH823/Y823</f>
        <v>85266</v>
      </c>
      <c r="BK823" s="14">
        <f>AJ823/AA823</f>
        <v>182262.49365303243</v>
      </c>
      <c r="BL823" s="14">
        <f>BI823+BJ823+BK823</f>
        <v>331556.93115303246</v>
      </c>
      <c r="BM823" s="14">
        <f>(AF823/W823)-AF823</f>
        <v>1178.4375</v>
      </c>
      <c r="BN823" s="14">
        <f>AH823/Y823-AH823</f>
        <v>0</v>
      </c>
      <c r="BO823" s="14">
        <f>AJ823/AA823-AJ823</f>
        <v>19306.493653032434</v>
      </c>
      <c r="BP823" s="14">
        <f>BG823/S823</f>
        <v>-2.5778002066661861E-2</v>
      </c>
      <c r="BQ823" s="14">
        <f>(BG823-CA823)/S823</f>
        <v>-2.4898944219310225E-2</v>
      </c>
      <c r="BR823" s="27">
        <f>BQ823-BP823</f>
        <v>8.7905784735163583E-4</v>
      </c>
      <c r="BS823" s="28">
        <f t="shared" si="62"/>
        <v>3099360</v>
      </c>
      <c r="BT823" s="11">
        <f>BS823/S823</f>
        <v>0.93100713719270423</v>
      </c>
      <c r="BU823" s="14">
        <f>(BE823-AP823)*1/BT823-(BE823-AP823)</f>
        <v>23524.310902896046</v>
      </c>
      <c r="BV823" s="14">
        <f t="shared" si="63"/>
        <v>9.5693653425612188E-2</v>
      </c>
      <c r="BW823" s="27">
        <f>(AR823+AV823+AY823+BB823)/S823</f>
        <v>0.12147165549227405</v>
      </c>
      <c r="BX823" s="13">
        <f>(AF823+AH823+AJ823+AL823+AN823)/N823</f>
        <v>270.39437819420783</v>
      </c>
      <c r="BY823" s="26">
        <f>BX823/K823</f>
        <v>0.10242211295235146</v>
      </c>
      <c r="BZ823" s="11">
        <f>AP823/BE823</f>
        <v>3.5314281409306648E-3</v>
      </c>
      <c r="CA823" s="15">
        <f>-(BM823+BN823+BO823)/M823</f>
        <v>-2926.4187361474906</v>
      </c>
      <c r="CB823" s="15">
        <f>BG823-CA823</f>
        <v>-82889.581263852509</v>
      </c>
      <c r="CC823" s="18">
        <f t="shared" si="64"/>
        <v>1</v>
      </c>
      <c r="CD823" s="17">
        <f>(AF823/(AF823+AH823+AJ823))/(X823/(X823+Z823+AB823))</f>
        <v>1.5642858292369377</v>
      </c>
      <c r="CE823" s="19">
        <f>(AH823/(AF823+AH823+AJ823))/(Z823/(X823+Z823+AB823))</f>
        <v>1.1304540049740708</v>
      </c>
      <c r="CF823" s="18">
        <f>(AJ823/(AF823+AH823+AJ823))/(AB823/(X823+Z823+AB823))</f>
        <v>0.83367274188185814</v>
      </c>
      <c r="CG823">
        <f>AH823/Z823</f>
        <v>278.64705882352939</v>
      </c>
      <c r="CH823" s="11">
        <f>BB823/BE823</f>
        <v>0.27591597398357648</v>
      </c>
      <c r="CI823" s="14">
        <f>AY823/V823</f>
        <v>3729.2302146470192</v>
      </c>
      <c r="CJ823" s="14">
        <f>AV823/M823</f>
        <v>5766.7142857142853</v>
      </c>
      <c r="CK823" s="17">
        <f>N823/V823</f>
        <v>32.228525477346416</v>
      </c>
      <c r="CL823" s="17">
        <f>(AL823+AN823)/N823</f>
        <v>5.4267461669505961</v>
      </c>
      <c r="CM823" s="14">
        <f>AP823/AC823</f>
        <v>5</v>
      </c>
    </row>
    <row r="824" spans="1:91" hidden="1" x14ac:dyDescent="0.2">
      <c r="A824">
        <v>974</v>
      </c>
      <c r="B824" s="2">
        <v>45200</v>
      </c>
      <c r="C824" s="3" t="s">
        <v>43</v>
      </c>
      <c r="D824" t="s">
        <v>38</v>
      </c>
      <c r="E824" s="3" t="s">
        <v>32</v>
      </c>
      <c r="F824" t="s">
        <v>33</v>
      </c>
      <c r="G824" t="str">
        <f>CONCATENATE(C824,E824)</f>
        <v>SFOHNL</v>
      </c>
      <c r="H824" t="s">
        <v>49</v>
      </c>
      <c r="I824">
        <f>U824/M824</f>
        <v>267.30769230769232</v>
      </c>
      <c r="J824" t="str">
        <f>_xlfn.CONCAT(C824,E824,H824)</f>
        <v>SFOHNLA330-200</v>
      </c>
      <c r="K824" s="4">
        <v>2399</v>
      </c>
      <c r="L824" s="4">
        <f>N824/M824</f>
        <v>242.92307692307693</v>
      </c>
      <c r="M824" s="4">
        <v>13</v>
      </c>
      <c r="N824" s="4">
        <v>3158</v>
      </c>
      <c r="O824" s="4">
        <f>P824/M824</f>
        <v>34.615384615384613</v>
      </c>
      <c r="P824" s="4">
        <v>450</v>
      </c>
      <c r="Q824" s="4">
        <v>838</v>
      </c>
      <c r="R824" s="4">
        <v>1871</v>
      </c>
      <c r="S824" s="4">
        <f>U824*K824</f>
        <v>8336525</v>
      </c>
      <c r="T824" s="7">
        <f>N824/U824</f>
        <v>0.90877697841726623</v>
      </c>
      <c r="U824" s="4">
        <v>3475</v>
      </c>
      <c r="V824" s="4">
        <v>67.690855704697981</v>
      </c>
      <c r="W824" s="7">
        <f>P824/X824</f>
        <v>1</v>
      </c>
      <c r="X824" s="4">
        <v>450</v>
      </c>
      <c r="Y824" s="7">
        <f>Q824/Z824</f>
        <v>1</v>
      </c>
      <c r="Z824" s="4">
        <v>838</v>
      </c>
      <c r="AA824" s="7">
        <f>R824/AB824</f>
        <v>0.85511882998171851</v>
      </c>
      <c r="AB824" s="4">
        <v>2188</v>
      </c>
      <c r="AC824" s="4">
        <v>110605</v>
      </c>
      <c r="AD824" s="4">
        <f>AP824/AC824</f>
        <v>5.9999909588174134</v>
      </c>
      <c r="AE824" s="7">
        <f>AF824/(AF824+AH824+AJ824+AL824+AN824+AP824)</f>
        <v>0.14944863577998335</v>
      </c>
      <c r="AF824" s="4">
        <v>271188</v>
      </c>
      <c r="AG824" s="7">
        <f>AH824/(AF824+AH824+AJ824+AL824+AN824+AP824)</f>
        <v>0.16140836221956475</v>
      </c>
      <c r="AH824" s="4">
        <v>292890</v>
      </c>
      <c r="AI824" s="7">
        <f>AJ824/(AF824+AH824+AJ824+AL824+AN824+AP824)</f>
        <v>0.30899486936442944</v>
      </c>
      <c r="AJ824" s="4">
        <v>560699</v>
      </c>
      <c r="AK824" s="7">
        <f>AL824/(AF824+AH824+AJ824+AL824+AN824+AP824)</f>
        <v>7.2137507646355377E-3</v>
      </c>
      <c r="AL824" s="4">
        <v>13090</v>
      </c>
      <c r="AM824" s="7">
        <f>AN824/(AF824+AH824+AJ824+AL824+AN824+AP824)</f>
        <v>7.2159551193382524E-3</v>
      </c>
      <c r="AN824" s="4">
        <v>13094</v>
      </c>
      <c r="AO824" s="7">
        <f>AP824/(AF824+AH824+AJ824+AL824+AN824+AP824)</f>
        <v>0.36571842675204869</v>
      </c>
      <c r="AP824" s="4">
        <v>663629</v>
      </c>
      <c r="AQ824" s="6">
        <f>AO824+AM824+AK824+AI824+AG824+AE824</f>
        <v>1</v>
      </c>
      <c r="AR824" s="4">
        <v>335757</v>
      </c>
      <c r="AS824" s="4">
        <f>AR824/M824</f>
        <v>25827.461538461539</v>
      </c>
      <c r="AT824" s="4">
        <f>AR824/V824</f>
        <v>4960.1529852827271</v>
      </c>
      <c r="AU824" s="7">
        <f>AR824/(AR824+AV824+AY824+BB824)</f>
        <v>0.30949453199318622</v>
      </c>
      <c r="AV824" s="4">
        <v>101184</v>
      </c>
      <c r="AW824" s="4">
        <f>AV824/M824</f>
        <v>7783.3846153846152</v>
      </c>
      <c r="AX824" s="7">
        <f>AV824/(AR824+AV824+AY824+BB824)</f>
        <v>9.3269521484879103E-2</v>
      </c>
      <c r="AY824" s="4">
        <v>345211</v>
      </c>
      <c r="AZ824" s="4">
        <f>AY824/M824</f>
        <v>26554.692307692309</v>
      </c>
      <c r="BA824" s="7">
        <f>AY824/(AR824+AV824+AY824+BB824)</f>
        <v>0.31820905263002647</v>
      </c>
      <c r="BB824" s="4">
        <v>302704</v>
      </c>
      <c r="BC824" s="11">
        <f>BB824/(AR824+AV824+AY824+BB824)</f>
        <v>0.27902689389190821</v>
      </c>
      <c r="BD824" s="9">
        <f>BC824+BA824+AX824+AU824</f>
        <v>1</v>
      </c>
      <c r="BE824" s="14">
        <f>(AF824+AH824+AJ824+AL824+AN824+AP824)</f>
        <v>1814590</v>
      </c>
      <c r="BF824" s="14">
        <f t="shared" si="60"/>
        <v>-1084856</v>
      </c>
      <c r="BG824" s="13">
        <f>(AF824+AH824+AJ824+AL824+AN824+AP824)-(AR824+AV824+AY824+BB824)</f>
        <v>729734</v>
      </c>
      <c r="BH824" s="13">
        <f t="shared" si="61"/>
        <v>0</v>
      </c>
      <c r="BI824" s="14">
        <f>AF824/W824</f>
        <v>271188</v>
      </c>
      <c r="BJ824" s="14">
        <f>AH824/Y824</f>
        <v>292890</v>
      </c>
      <c r="BK824" s="14">
        <f>AJ824/AA824</f>
        <v>655697.17370390159</v>
      </c>
      <c r="BL824" s="14">
        <f>BI824+BJ824+BK824</f>
        <v>1219775.1737039015</v>
      </c>
      <c r="BM824" s="14">
        <f>(AF824/W824)-AF824</f>
        <v>0</v>
      </c>
      <c r="BN824" s="14">
        <f>AH824/Y824-AH824</f>
        <v>0</v>
      </c>
      <c r="BO824" s="14">
        <f>AJ824/AA824-AJ824</f>
        <v>94998.173703901586</v>
      </c>
      <c r="BP824" s="14">
        <f>BG824/S824</f>
        <v>8.7534554265716227E-2</v>
      </c>
      <c r="BQ824" s="14">
        <f>(BG824-CA824)/S824</f>
        <v>8.8411124758022916E-2</v>
      </c>
      <c r="BR824" s="27">
        <f>BQ824-BP824</f>
        <v>8.765704923066886E-4</v>
      </c>
      <c r="BS824" s="28">
        <f t="shared" si="62"/>
        <v>7576042</v>
      </c>
      <c r="BT824" s="11">
        <f>BS824/S824</f>
        <v>0.90877697841726623</v>
      </c>
      <c r="BU824" s="14">
        <f>(BE824-AP824)*1/BT824-(BE824-AP824)</f>
        <v>115533.45060164644</v>
      </c>
      <c r="BV824" s="14">
        <f t="shared" si="63"/>
        <v>0.21766743337301814</v>
      </c>
      <c r="BW824" s="27">
        <f>(AR824+AV824+AY824+BB824)/S824</f>
        <v>0.1301328791073019</v>
      </c>
      <c r="BX824" s="13">
        <f>(AF824+AH824+AJ824+AL824+AN824)/N824</f>
        <v>364.45883470550984</v>
      </c>
      <c r="BY824" s="26">
        <f>BX824/K824</f>
        <v>0.15192114827240927</v>
      </c>
      <c r="BZ824" s="11">
        <f>AP824/BE824</f>
        <v>0.36571842675204869</v>
      </c>
      <c r="CA824" s="15">
        <f>-(BM824+BN824+BO824)/M824</f>
        <v>-7307.5518233770454</v>
      </c>
      <c r="CB824" s="15">
        <f>BG824-CA824</f>
        <v>737041.55182337703</v>
      </c>
      <c r="CC824" s="18">
        <f t="shared" si="64"/>
        <v>0</v>
      </c>
      <c r="CD824" s="17">
        <f>(AF824/(AF824+AH824+AJ824))/(X824/(X824+Z824+AB824))</f>
        <v>1.8623928476489118</v>
      </c>
      <c r="CE824" s="19">
        <f>(AH824/(AF824+AH824+AJ824))/(Z824/(X824+Z824+AB824))</f>
        <v>1.080124621807028</v>
      </c>
      <c r="CF824" s="18">
        <f>(AJ824/(AF824+AH824+AJ824))/(AB824/(X824+Z824+AB824))</f>
        <v>0.79194642846604224</v>
      </c>
      <c r="CG824">
        <f>AH824/Z824</f>
        <v>349.51073985680193</v>
      </c>
      <c r="CH824" s="11">
        <f>BB824/BE824</f>
        <v>0.16681674648267653</v>
      </c>
      <c r="CI824" s="14">
        <f>AY824/V824</f>
        <v>5099.8173446940364</v>
      </c>
      <c r="CJ824" s="14">
        <f>AV824/M824</f>
        <v>7783.3846153846152</v>
      </c>
      <c r="CK824" s="17">
        <f>N824/V824</f>
        <v>46.653273431448497</v>
      </c>
      <c r="CL824" s="17">
        <f>(AL824+AN824)/N824</f>
        <v>8.2913236225459155</v>
      </c>
      <c r="CM824" s="14">
        <f>AP824/AC824</f>
        <v>5.9999909588174134</v>
      </c>
    </row>
    <row r="825" spans="1:91" hidden="1" x14ac:dyDescent="0.2">
      <c r="A825">
        <v>3</v>
      </c>
      <c r="B825" s="2">
        <v>44805</v>
      </c>
      <c r="C825" s="3" t="s">
        <v>29</v>
      </c>
      <c r="D825" t="s">
        <v>28</v>
      </c>
      <c r="E825" s="3" t="s">
        <v>36</v>
      </c>
      <c r="F825" t="s">
        <v>28</v>
      </c>
      <c r="G825" t="str">
        <f>CONCATENATE(C825,E825)</f>
        <v>ANCJNU</v>
      </c>
      <c r="H825" t="s">
        <v>30</v>
      </c>
      <c r="I825">
        <f>U825/M825</f>
        <v>121.78571428571429</v>
      </c>
      <c r="J825" t="str">
        <f>_xlfn.CONCAT(C825,E825,H825)</f>
        <v>ANCJNU737-700</v>
      </c>
      <c r="K825" s="4">
        <v>571</v>
      </c>
      <c r="L825" s="4">
        <f>N825/M825</f>
        <v>112.21428571428571</v>
      </c>
      <c r="M825" s="4">
        <v>28</v>
      </c>
      <c r="N825" s="4">
        <v>3142</v>
      </c>
      <c r="O825" s="4">
        <f>P825/M825</f>
        <v>15.392857142857142</v>
      </c>
      <c r="P825" s="4">
        <v>431</v>
      </c>
      <c r="Q825" s="4">
        <v>786</v>
      </c>
      <c r="R825" s="4">
        <v>1926</v>
      </c>
      <c r="S825" s="4">
        <f>U825*K825</f>
        <v>1947110</v>
      </c>
      <c r="T825" s="7">
        <f>N825/U825</f>
        <v>0.92140762463343107</v>
      </c>
      <c r="U825" s="4">
        <v>3410</v>
      </c>
      <c r="V825" s="4">
        <v>45.279159640247336</v>
      </c>
      <c r="W825" s="7">
        <f>P825/X825</f>
        <v>0.92094017094017089</v>
      </c>
      <c r="X825" s="4">
        <v>468</v>
      </c>
      <c r="Y825" s="7">
        <f>Q825/Z825</f>
        <v>0.9214536928487691</v>
      </c>
      <c r="Z825" s="4">
        <v>853</v>
      </c>
      <c r="AA825" s="7">
        <f>R825/AB825</f>
        <v>0.92153110047846887</v>
      </c>
      <c r="AB825" s="4">
        <v>2090</v>
      </c>
      <c r="AC825" s="4">
        <v>14639</v>
      </c>
      <c r="AD825" s="4">
        <f>AP825/AC825</f>
        <v>4.999863378646082</v>
      </c>
      <c r="AE825" s="7">
        <f>AF825/(AF825+AH825+AJ825+AL825+AN825+AP825)</f>
        <v>0.19595649276924487</v>
      </c>
      <c r="AF825" s="4">
        <v>126166</v>
      </c>
      <c r="AG825" s="7">
        <f>AH825/(AF825+AH825+AJ825+AL825+AN825+AP825)</f>
        <v>0.21041800303488251</v>
      </c>
      <c r="AH825" s="4">
        <v>135477</v>
      </c>
      <c r="AI825" s="7">
        <f>AJ825/(AF825+AH825+AJ825+AL825+AN825+AP825)</f>
        <v>0.4590143310444873</v>
      </c>
      <c r="AJ825" s="4">
        <v>295535</v>
      </c>
      <c r="AK825" s="7">
        <f>AL825/(AF825+AH825+AJ825+AL825+AN825+AP825)</f>
        <v>1.7939044524553194E-2</v>
      </c>
      <c r="AL825" s="4">
        <v>11550</v>
      </c>
      <c r="AM825" s="7">
        <f>AN825/(AF825+AH825+AJ825+AL825+AN825+AP825)</f>
        <v>2.9913939181202987E-3</v>
      </c>
      <c r="AN825" s="4">
        <v>1926</v>
      </c>
      <c r="AO825" s="7">
        <f>AP825/(AF825+AH825+AJ825+AL825+AN825+AP825)</f>
        <v>0.11368073470871186</v>
      </c>
      <c r="AP825" s="4">
        <v>73193</v>
      </c>
      <c r="AQ825" s="6">
        <f>AO825+AM825+AK825+AI825+AG825+AE825</f>
        <v>1</v>
      </c>
      <c r="AR825" s="4">
        <v>166742</v>
      </c>
      <c r="AS825" s="4">
        <f>AR825/M825</f>
        <v>5955.0714285714284</v>
      </c>
      <c r="AT825" s="4">
        <f>AR825/V825</f>
        <v>3682.5330091106166</v>
      </c>
      <c r="AU825" s="7">
        <f>AR825/(AR825+AV825+AY825+BB825)</f>
        <v>0.2936358529408139</v>
      </c>
      <c r="AV825" s="4">
        <v>144087</v>
      </c>
      <c r="AW825" s="4">
        <f>AV825/M825</f>
        <v>5145.9642857142853</v>
      </c>
      <c r="AX825" s="7">
        <f>AV825/(AR825+AV825+AY825+BB825)</f>
        <v>0.25373996439219304</v>
      </c>
      <c r="AY825" s="4">
        <v>148267</v>
      </c>
      <c r="AZ825" s="4">
        <f>AY825/M825</f>
        <v>5295.25</v>
      </c>
      <c r="BA825" s="7">
        <f>AY825/(AR825+AV825+AY825+BB825)</f>
        <v>0.26110102438483201</v>
      </c>
      <c r="BB825" s="4">
        <v>108757</v>
      </c>
      <c r="BC825" s="11">
        <f>BB825/(AR825+AV825+AY825+BB825)</f>
        <v>0.19152315828216104</v>
      </c>
      <c r="BD825" s="9">
        <f>BC825+BA825+AX825+AU825</f>
        <v>1</v>
      </c>
      <c r="BE825" s="14">
        <f>(AF825+AH825+AJ825+AL825+AN825+AP825)</f>
        <v>643847</v>
      </c>
      <c r="BF825" s="14">
        <f t="shared" si="60"/>
        <v>-567853</v>
      </c>
      <c r="BG825" s="13">
        <f>(AF825+AH825+AJ825+AL825+AN825+AP825)-(AR825+AV825+AY825+BB825)</f>
        <v>75994</v>
      </c>
      <c r="BH825" s="13">
        <f t="shared" si="61"/>
        <v>0</v>
      </c>
      <c r="BI825" s="14">
        <f>AF825/W825</f>
        <v>136996.95591647332</v>
      </c>
      <c r="BJ825" s="14">
        <f>AH825/Y825</f>
        <v>147025.29389312977</v>
      </c>
      <c r="BK825" s="14">
        <f>AJ825/AA825</f>
        <v>320699.97403946001</v>
      </c>
      <c r="BL825" s="14">
        <f>BI825+BJ825+BK825</f>
        <v>604722.22384906304</v>
      </c>
      <c r="BM825" s="14">
        <f>(AF825/W825)-AF825</f>
        <v>10830.955916473322</v>
      </c>
      <c r="BN825" s="14">
        <f>AH825/Y825-AH825</f>
        <v>11548.293893129769</v>
      </c>
      <c r="BO825" s="14">
        <f>AJ825/AA825-AJ825</f>
        <v>25164.974039460008</v>
      </c>
      <c r="BP825" s="14">
        <f>BG825/S825</f>
        <v>3.9029125216346279E-2</v>
      </c>
      <c r="BQ825" s="14">
        <f>(BG825-CA825)/S825</f>
        <v>3.9901190993117695E-2</v>
      </c>
      <c r="BR825" s="27">
        <f>BQ825-BP825</f>
        <v>8.7206577677141628E-4</v>
      </c>
      <c r="BS825" s="28">
        <f t="shared" si="62"/>
        <v>1794082</v>
      </c>
      <c r="BT825" s="11">
        <f>BS825/S825</f>
        <v>0.92140762463343107</v>
      </c>
      <c r="BU825" s="14">
        <f>(BE825-AP825)*1/BT825-(BE825-AP825)</f>
        <v>48674.497772119706</v>
      </c>
      <c r="BV825" s="14">
        <f t="shared" si="63"/>
        <v>0.33066801567451248</v>
      </c>
      <c r="BW825" s="27">
        <f>(AR825+AV825+AY825+BB825)/S825</f>
        <v>0.29163889045816621</v>
      </c>
      <c r="BX825" s="13">
        <f>(AF825+AH825+AJ825+AL825+AN825)/N825</f>
        <v>181.62126034373011</v>
      </c>
      <c r="BY825" s="26">
        <f>BX825/K825</f>
        <v>0.31807576242334523</v>
      </c>
      <c r="BZ825" s="11">
        <f>AP825/BE825</f>
        <v>0.11368073470871186</v>
      </c>
      <c r="CA825" s="15">
        <f>-(BM825+BN825+BO825)/M825</f>
        <v>-1698.0079946093963</v>
      </c>
      <c r="CB825" s="15">
        <f>BG825-CA825</f>
        <v>77692.00799460939</v>
      </c>
      <c r="CC825" s="18">
        <f t="shared" si="64"/>
        <v>0</v>
      </c>
      <c r="CD825" s="17">
        <f>(AF825/(AF825+AH825+AJ825))/(X825/(X825+Z825+AB825))</f>
        <v>1.6503810962772014</v>
      </c>
      <c r="CE825" s="19">
        <f>(AH825/(AF825+AH825+AJ825))/(Z825/(X825+Z825+AB825))</f>
        <v>0.97230898536902277</v>
      </c>
      <c r="CF825" s="18">
        <f>(AJ825/(AF825+AH825+AJ825))/(AB825/(X825+Z825+AB825))</f>
        <v>0.86566606814473346</v>
      </c>
      <c r="CG825">
        <f>AH825/Z825</f>
        <v>158.82415005861665</v>
      </c>
      <c r="CH825" s="11">
        <f>BB825/BE825</f>
        <v>0.16891746020405468</v>
      </c>
      <c r="CI825" s="14">
        <f>AY825/V825</f>
        <v>3274.5086520600917</v>
      </c>
      <c r="CJ825" s="14">
        <f>AV825/M825</f>
        <v>5145.9642857142853</v>
      </c>
      <c r="CK825" s="17">
        <f>N825/V825</f>
        <v>69.391747218010806</v>
      </c>
      <c r="CL825" s="17">
        <f>(AL825+AN825)/N825</f>
        <v>4.2889879057924887</v>
      </c>
      <c r="CM825" s="14">
        <f>AP825/AC825</f>
        <v>4.999863378646082</v>
      </c>
    </row>
    <row r="826" spans="1:91" hidden="1" x14ac:dyDescent="0.2">
      <c r="A826">
        <v>280</v>
      </c>
      <c r="B826" s="2">
        <v>44835</v>
      </c>
      <c r="C826" s="3" t="s">
        <v>37</v>
      </c>
      <c r="D826" t="s">
        <v>38</v>
      </c>
      <c r="E826" s="3" t="s">
        <v>43</v>
      </c>
      <c r="F826" t="s">
        <v>38</v>
      </c>
      <c r="G826" t="str">
        <f>CONCATENATE(C826,E826)</f>
        <v>LAXSFO</v>
      </c>
      <c r="H826" t="s">
        <v>34</v>
      </c>
      <c r="I826">
        <f>U826/M826</f>
        <v>178.91428571428571</v>
      </c>
      <c r="J826" t="str">
        <f>_xlfn.CONCAT(C826,E826,H826)</f>
        <v>LAXSFO737-900</v>
      </c>
      <c r="K826" s="4">
        <v>337</v>
      </c>
      <c r="L826" s="4">
        <f>N826/M826</f>
        <v>161.57142857142858</v>
      </c>
      <c r="M826" s="4">
        <v>35</v>
      </c>
      <c r="N826" s="4">
        <v>5655</v>
      </c>
      <c r="O826" s="4">
        <f>P826/M826</f>
        <v>23</v>
      </c>
      <c r="P826" s="4">
        <v>805</v>
      </c>
      <c r="Q826" s="4">
        <v>1436</v>
      </c>
      <c r="R826" s="4">
        <v>3414</v>
      </c>
      <c r="S826" s="4">
        <f>U826*K826</f>
        <v>2110294</v>
      </c>
      <c r="T826" s="7">
        <f>N826/U826</f>
        <v>0.90306611306291917</v>
      </c>
      <c r="U826" s="4">
        <v>6262</v>
      </c>
      <c r="V826" s="4">
        <v>46.778364599177507</v>
      </c>
      <c r="W826" s="7">
        <f>P826/X826</f>
        <v>1</v>
      </c>
      <c r="X826" s="4">
        <v>805</v>
      </c>
      <c r="Y826" s="7">
        <f>Q826/Z826</f>
        <v>0.95415282392026579</v>
      </c>
      <c r="Z826" s="4">
        <v>1505</v>
      </c>
      <c r="AA826" s="7">
        <f>R826/AB826</f>
        <v>0.86386639676113364</v>
      </c>
      <c r="AB826" s="4">
        <v>3952</v>
      </c>
      <c r="AC826" s="4">
        <v>3593</v>
      </c>
      <c r="AD826" s="4">
        <f>AP826/AC826</f>
        <v>4.9994433620929586</v>
      </c>
      <c r="AE826" s="7">
        <f>AF826/(AF826+AH826+AJ826+AL826+AN826+AP826)</f>
        <v>0.22087528308304047</v>
      </c>
      <c r="AF826" s="4">
        <v>159756</v>
      </c>
      <c r="AG826" s="7">
        <f>AH826/(AF826+AH826+AJ826+AL826+AN826+AP826)</f>
        <v>0.22270028729990626</v>
      </c>
      <c r="AH826" s="4">
        <v>161076</v>
      </c>
      <c r="AI826" s="7">
        <f>AJ826/(AF826+AH826+AJ826+AL826+AN826+AP826)</f>
        <v>0.49381987208379535</v>
      </c>
      <c r="AJ826" s="4">
        <v>357173</v>
      </c>
      <c r="AK826" s="7">
        <f>AL826/(AF826+AH826+AJ826+AL826+AN826+AP826)</f>
        <v>2.8329042729985095E-2</v>
      </c>
      <c r="AL826" s="4">
        <v>20490</v>
      </c>
      <c r="AM826" s="7">
        <f>AN826/(AF826+AH826+AJ826+AL826+AN826+AP826)</f>
        <v>9.4402490854240233E-3</v>
      </c>
      <c r="AN826" s="4">
        <v>6828</v>
      </c>
      <c r="AO826" s="7">
        <f>AP826/(AF826+AH826+AJ826+AL826+AN826+AP826)</f>
        <v>2.4835265717848817E-2</v>
      </c>
      <c r="AP826" s="4">
        <v>17963</v>
      </c>
      <c r="AQ826" s="6">
        <f>AO826+AM826+AK826+AI826+AG826+AE826</f>
        <v>1</v>
      </c>
      <c r="AR826" s="4">
        <v>172263</v>
      </c>
      <c r="AS826" s="4">
        <f>AR826/M826</f>
        <v>4921.8</v>
      </c>
      <c r="AT826" s="4">
        <f>AR826/V826</f>
        <v>3682.5357507908443</v>
      </c>
      <c r="AU826" s="7">
        <f>AR826/(AR826+AV826+AY826+BB826)</f>
        <v>0.27731530745467103</v>
      </c>
      <c r="AV826" s="4">
        <v>183384</v>
      </c>
      <c r="AW826" s="4">
        <f>AV826/M826</f>
        <v>5239.5428571428574</v>
      </c>
      <c r="AX826" s="7">
        <f>AV826/(AR826+AV826+AY826+BB826)</f>
        <v>0.2952183019120031</v>
      </c>
      <c r="AY826" s="4">
        <v>153176</v>
      </c>
      <c r="AZ826" s="4">
        <f>AY826/M826</f>
        <v>4376.4571428571426</v>
      </c>
      <c r="BA826" s="7">
        <f>AY826/(AR826+AV826+AY826+BB826)</f>
        <v>0.2465883534750741</v>
      </c>
      <c r="BB826" s="4">
        <v>112358</v>
      </c>
      <c r="BC826" s="11">
        <f>BB826/(AR826+AV826+AY826+BB826)</f>
        <v>0.18087803715825179</v>
      </c>
      <c r="BD826" s="9">
        <f>BC826+BA826+AX826+AU826</f>
        <v>1</v>
      </c>
      <c r="BE826" s="14">
        <f>(AF826+AH826+AJ826+AL826+AN826+AP826)</f>
        <v>723286</v>
      </c>
      <c r="BF826" s="14">
        <f t="shared" si="60"/>
        <v>-621181</v>
      </c>
      <c r="BG826" s="13">
        <f>(AF826+AH826+AJ826+AL826+AN826+AP826)-(AR826+AV826+AY826+BB826)</f>
        <v>102105</v>
      </c>
      <c r="BH826" s="13">
        <f t="shared" si="61"/>
        <v>0</v>
      </c>
      <c r="BI826" s="14">
        <f>AF826/W826</f>
        <v>159756</v>
      </c>
      <c r="BJ826" s="14">
        <f>AH826/Y826</f>
        <v>168815.72423398329</v>
      </c>
      <c r="BK826" s="14">
        <f>AJ826/AA826</f>
        <v>413458.61042765086</v>
      </c>
      <c r="BL826" s="14">
        <f>BI826+BJ826+BK826</f>
        <v>742030.33466163417</v>
      </c>
      <c r="BM826" s="14">
        <f>(AF826/W826)-AF826</f>
        <v>0</v>
      </c>
      <c r="BN826" s="14">
        <f>AH826/Y826-AH826</f>
        <v>7739.7242339832883</v>
      </c>
      <c r="BO826" s="14">
        <f>AJ826/AA826-AJ826</f>
        <v>56285.610427650856</v>
      </c>
      <c r="BP826" s="14">
        <f>BG826/S826</f>
        <v>4.8384253568460128E-2</v>
      </c>
      <c r="BQ826" s="14">
        <f>(BG826-CA826)/S826</f>
        <v>4.9251097371288875E-2</v>
      </c>
      <c r="BR826" s="27">
        <f>BQ826-BP826</f>
        <v>8.6684380282874701E-4</v>
      </c>
      <c r="BS826" s="28">
        <f t="shared" si="62"/>
        <v>1905735</v>
      </c>
      <c r="BT826" s="11">
        <f>BS826/S826</f>
        <v>0.90306611306291917</v>
      </c>
      <c r="BU826" s="14">
        <f>(BE826-AP826)*1/BT826-(BE826-AP826)</f>
        <v>75708.410433244891</v>
      </c>
      <c r="BV826" s="14">
        <f t="shared" si="63"/>
        <v>0.34274181701696543</v>
      </c>
      <c r="BW826" s="27">
        <f>(AR826+AV826+AY826+BB826)/S826</f>
        <v>0.29435756344850528</v>
      </c>
      <c r="BX826" s="13">
        <f>(AF826+AH826+AJ826+AL826+AN826)/N826</f>
        <v>124.72555260831123</v>
      </c>
      <c r="BY826" s="26">
        <f>BX826/K826</f>
        <v>0.37010549735403925</v>
      </c>
      <c r="BZ826" s="11">
        <f>AP826/BE826</f>
        <v>2.4835265717848817E-2</v>
      </c>
      <c r="CA826" s="15">
        <f>-(BM826+BN826+BO826)/M826</f>
        <v>-1829.2952760466899</v>
      </c>
      <c r="CB826" s="15">
        <f>BG826-CA826</f>
        <v>103934.29527604669</v>
      </c>
      <c r="CC826" s="18">
        <f t="shared" si="64"/>
        <v>0</v>
      </c>
      <c r="CD826" s="17">
        <f>(AF826/(AF826+AH826+AJ826))/(X826/(X826+Z826+AB826))</f>
        <v>1.8329113661513607</v>
      </c>
      <c r="CE826" s="19">
        <f>(AH826/(AF826+AH826+AJ826))/(Z826/(X826+Z826+AB826))</f>
        <v>0.98849505931524084</v>
      </c>
      <c r="CF826" s="18">
        <f>(AJ826/(AF826+AH826+AJ826))/(AB826/(X826+Z826+AB826))</f>
        <v>0.83472198531850128</v>
      </c>
      <c r="CG826">
        <f>AH826/Z826</f>
        <v>107.02724252491694</v>
      </c>
      <c r="CH826" s="11">
        <f>BB826/BE826</f>
        <v>0.15534380590803637</v>
      </c>
      <c r="CI826" s="14">
        <f>AY826/V826</f>
        <v>3274.505240029132</v>
      </c>
      <c r="CJ826" s="14">
        <f>AV826/M826</f>
        <v>5239.5428571428574</v>
      </c>
      <c r="CK826" s="17">
        <f>N826/V826</f>
        <v>120.88921980182758</v>
      </c>
      <c r="CL826" s="17">
        <f>(AL826+AN826)/N826</f>
        <v>4.8307692307692305</v>
      </c>
      <c r="CM826" s="14">
        <f>AP826/AC826</f>
        <v>4.9994433620929586</v>
      </c>
    </row>
    <row r="827" spans="1:91" hidden="1" x14ac:dyDescent="0.2">
      <c r="A827">
        <v>556</v>
      </c>
      <c r="B827" s="2">
        <v>44866</v>
      </c>
      <c r="C827" s="3" t="s">
        <v>43</v>
      </c>
      <c r="D827" t="s">
        <v>38</v>
      </c>
      <c r="E827" s="3" t="s">
        <v>52</v>
      </c>
      <c r="F827" t="s">
        <v>33</v>
      </c>
      <c r="G827" t="str">
        <f>CONCATENATE(C827,E827)</f>
        <v>SFOOGG</v>
      </c>
      <c r="H827" t="s">
        <v>31</v>
      </c>
      <c r="I827">
        <f>U827/M827</f>
        <v>158.16666666666666</v>
      </c>
      <c r="J827" t="str">
        <f>_xlfn.CONCAT(C827,E827,H827)</f>
        <v>SFOOGG737-800</v>
      </c>
      <c r="K827" s="4">
        <v>2338</v>
      </c>
      <c r="L827" s="4">
        <f>N827/M827</f>
        <v>123.625</v>
      </c>
      <c r="M827" s="4">
        <v>24</v>
      </c>
      <c r="N827" s="4">
        <v>2967</v>
      </c>
      <c r="O827" s="4">
        <f>P827/M827</f>
        <v>20.583333333333332</v>
      </c>
      <c r="P827" s="4">
        <v>494</v>
      </c>
      <c r="Q827" s="4">
        <v>940</v>
      </c>
      <c r="R827" s="4">
        <v>1534</v>
      </c>
      <c r="S827" s="4">
        <f>U827*K827</f>
        <v>8875048</v>
      </c>
      <c r="T827" s="7">
        <f>N827/U827</f>
        <v>0.78161222339304526</v>
      </c>
      <c r="U827" s="4">
        <v>3796</v>
      </c>
      <c r="V827" s="4">
        <v>126.06320945945947</v>
      </c>
      <c r="W827" s="7">
        <f>P827/X827</f>
        <v>1</v>
      </c>
      <c r="X827" s="4">
        <v>494</v>
      </c>
      <c r="Y827" s="7">
        <f>Q827/Z827</f>
        <v>1</v>
      </c>
      <c r="Z827" s="4">
        <v>940</v>
      </c>
      <c r="AA827" s="7">
        <f>R827/AB827</f>
        <v>0.64917477782479893</v>
      </c>
      <c r="AB827" s="4">
        <v>2363</v>
      </c>
      <c r="AC827" s="4">
        <v>2683</v>
      </c>
      <c r="AD827" s="4">
        <f>AP827/AC827</f>
        <v>5</v>
      </c>
      <c r="AE827" s="7">
        <f>AF827/(AF827+AH827+AJ827+AL827+AN827+AP827)</f>
        <v>0.23446158322902061</v>
      </c>
      <c r="AF827" s="4">
        <v>186932</v>
      </c>
      <c r="AG827" s="7">
        <f>AH827/(AF827+AH827+AJ827+AL827+AN827+AP827)</f>
        <v>0.30334561673284988</v>
      </c>
      <c r="AH827" s="4">
        <v>241852</v>
      </c>
      <c r="AI827" s="7">
        <f>AJ827/(AF827+AH827+AJ827+AL827+AN827+AP827)</f>
        <v>0.42614031170903144</v>
      </c>
      <c r="AJ827" s="4">
        <v>339754</v>
      </c>
      <c r="AK827" s="7">
        <f>AL827/(AF827+AH827+AJ827+AL827+AN827+AP827)</f>
        <v>1.153293314034432E-2</v>
      </c>
      <c r="AL827" s="4">
        <v>9195</v>
      </c>
      <c r="AM827" s="7">
        <f>AN827/(AF827+AH827+AJ827+AL827+AN827+AP827)</f>
        <v>7.6936391389746664E-3</v>
      </c>
      <c r="AN827" s="4">
        <v>6134</v>
      </c>
      <c r="AO827" s="7">
        <f>AP827/(AF827+AH827+AJ827+AL827+AN827+AP827)</f>
        <v>1.6825916049779125E-2</v>
      </c>
      <c r="AP827" s="4">
        <v>13415</v>
      </c>
      <c r="AQ827" s="6">
        <f>AO827+AM827+AK827+AI827+AG827+AE827</f>
        <v>1</v>
      </c>
      <c r="AR827" s="4">
        <v>464233</v>
      </c>
      <c r="AS827" s="4">
        <f>AR827/M827</f>
        <v>19343.041666666668</v>
      </c>
      <c r="AT827" s="4">
        <f>AR827/V827</f>
        <v>3682.5414963696617</v>
      </c>
      <c r="AU827" s="7">
        <f>AR827/(AR827+AV827+AY827+BB827)</f>
        <v>0.35629406830198268</v>
      </c>
      <c r="AV827" s="4">
        <v>123129</v>
      </c>
      <c r="AW827" s="4">
        <f>AV827/M827</f>
        <v>5130.375</v>
      </c>
      <c r="AX827" s="7">
        <f>AV827/(AR827+AV827+AY827+BB827)</f>
        <v>9.4500245212974565E-2</v>
      </c>
      <c r="AY827" s="4">
        <v>412794</v>
      </c>
      <c r="AZ827" s="4">
        <f>AY827/M827</f>
        <v>17199.75</v>
      </c>
      <c r="BA827" s="7">
        <f>AY827/(AR827+AV827+AY827+BB827)</f>
        <v>0.31681516314145836</v>
      </c>
      <c r="BB827" s="4">
        <v>302793</v>
      </c>
      <c r="BC827" s="11">
        <f>BB827/(AR827+AV827+AY827+BB827)</f>
        <v>0.23239052334358443</v>
      </c>
      <c r="BD827" s="9">
        <f>BC827+BA827+AX827+AU827</f>
        <v>1</v>
      </c>
      <c r="BE827" s="14">
        <f>(AF827+AH827+AJ827+AL827+AN827+AP827)</f>
        <v>797282</v>
      </c>
      <c r="BF827" s="14">
        <f t="shared" si="60"/>
        <v>-1302949</v>
      </c>
      <c r="BG827" s="13">
        <f>(AF827+AH827+AJ827+AL827+AN827+AP827)-(AR827+AV827+AY827+BB827)</f>
        <v>-505667</v>
      </c>
      <c r="BH827" s="13">
        <f t="shared" si="61"/>
        <v>1</v>
      </c>
      <c r="BI827" s="14">
        <f>AF827/W827</f>
        <v>186932</v>
      </c>
      <c r="BJ827" s="14">
        <f>AH827/Y827</f>
        <v>241852</v>
      </c>
      <c r="BK827" s="14">
        <f>AJ827/AA827</f>
        <v>523362.90873533249</v>
      </c>
      <c r="BL827" s="14">
        <f>BI827+BJ827+BK827</f>
        <v>952146.90873533254</v>
      </c>
      <c r="BM827" s="14">
        <f>(AF827/W827)-AF827</f>
        <v>0</v>
      </c>
      <c r="BN827" s="14">
        <f>AH827/Y827-AH827</f>
        <v>0</v>
      </c>
      <c r="BO827" s="14">
        <f>AJ827/AA827-AJ827</f>
        <v>183608.90873533249</v>
      </c>
      <c r="BP827" s="14">
        <f>BG827/S827</f>
        <v>-5.697625522701398E-2</v>
      </c>
      <c r="BQ827" s="14">
        <f>(BG827-CA827)/S827</f>
        <v>-5.6114246233112709E-2</v>
      </c>
      <c r="BR827" s="27">
        <f>BQ827-BP827</f>
        <v>8.6200899390127123E-4</v>
      </c>
      <c r="BS827" s="28">
        <f t="shared" si="62"/>
        <v>6936846</v>
      </c>
      <c r="BT827" s="11">
        <f>BS827/S827</f>
        <v>0.78161222339304526</v>
      </c>
      <c r="BU827" s="14">
        <f>(BE827-AP827)*1/BT827-(BE827-AP827)</f>
        <v>219017.77654196159</v>
      </c>
      <c r="BV827" s="14">
        <f t="shared" si="63"/>
        <v>8.9834105685963617E-2</v>
      </c>
      <c r="BW827" s="27">
        <f>(AR827+AV827+AY827+BB827)/S827</f>
        <v>0.14681036091297761</v>
      </c>
      <c r="BX827" s="13">
        <f>(AF827+AH827+AJ827+AL827+AN827)/N827</f>
        <v>264.19514661274013</v>
      </c>
      <c r="BY827" s="26">
        <f>BX827/K827</f>
        <v>0.11300049042461084</v>
      </c>
      <c r="BZ827" s="11">
        <f>AP827/BE827</f>
        <v>1.6825916049779125E-2</v>
      </c>
      <c r="CA827" s="15">
        <f>-(BM827+BN827+BO827)/M827</f>
        <v>-7650.3711973055206</v>
      </c>
      <c r="CB827" s="15">
        <f>BG827-CA827</f>
        <v>-498016.6288026945</v>
      </c>
      <c r="CC827" s="18">
        <f t="shared" si="64"/>
        <v>1</v>
      </c>
      <c r="CD827" s="17">
        <f>(AF827/(AF827+AH827+AJ827))/(X827/(X827+Z827+AB827))</f>
        <v>1.8695279178954882</v>
      </c>
      <c r="CE827" s="19">
        <f>(AH827/(AF827+AH827+AJ827))/(Z827/(X827+Z827+AB827))</f>
        <v>1.2711508167234133</v>
      </c>
      <c r="CF827" s="18">
        <f>(AJ827/(AF827+AH827+AJ827))/(AB827/(X827+Z827+AB827))</f>
        <v>0.71035609007178169</v>
      </c>
      <c r="CG827">
        <f>AH827/Z827</f>
        <v>257.28936170212768</v>
      </c>
      <c r="CH827" s="11">
        <f>BB827/BE827</f>
        <v>0.37978155784277079</v>
      </c>
      <c r="CI827" s="14">
        <f>AY827/V827</f>
        <v>3274.5001636083998</v>
      </c>
      <c r="CJ827" s="14">
        <f>AV827/M827</f>
        <v>5130.375</v>
      </c>
      <c r="CK827" s="17">
        <f>N827/V827</f>
        <v>23.535812016226306</v>
      </c>
      <c r="CL827" s="17">
        <f>(AL827+AN827)/N827</f>
        <v>5.1664981462756989</v>
      </c>
      <c r="CM827" s="14">
        <f>AP827/AC827</f>
        <v>5</v>
      </c>
    </row>
    <row r="828" spans="1:91" hidden="1" x14ac:dyDescent="0.2">
      <c r="A828">
        <v>244</v>
      </c>
      <c r="B828" s="2">
        <v>44835</v>
      </c>
      <c r="C828" s="3" t="s">
        <v>32</v>
      </c>
      <c r="D828" t="s">
        <v>33</v>
      </c>
      <c r="E828" s="3" t="s">
        <v>43</v>
      </c>
      <c r="F828" t="s">
        <v>38</v>
      </c>
      <c r="G828" t="str">
        <f>CONCATENATE(C828,E828)</f>
        <v>HNLSFO</v>
      </c>
      <c r="H828" t="s">
        <v>34</v>
      </c>
      <c r="I828">
        <f>U828/M828</f>
        <v>178.25</v>
      </c>
      <c r="J828" t="str">
        <f>_xlfn.CONCAT(C828,E828,H828)</f>
        <v>HNLSFO737-900</v>
      </c>
      <c r="K828" s="4">
        <v>2399</v>
      </c>
      <c r="L828" s="4">
        <f>N828/M828</f>
        <v>165.91666666666666</v>
      </c>
      <c r="M828" s="4">
        <v>12</v>
      </c>
      <c r="N828" s="4">
        <v>1991</v>
      </c>
      <c r="O828" s="4">
        <f>P828/M828</f>
        <v>19.666666666666668</v>
      </c>
      <c r="P828" s="4">
        <v>236</v>
      </c>
      <c r="Q828" s="4">
        <v>441</v>
      </c>
      <c r="R828" s="4">
        <v>1315</v>
      </c>
      <c r="S828" s="4">
        <f>U828*K828</f>
        <v>5131461</v>
      </c>
      <c r="T828" s="7">
        <f>N828/U828</f>
        <v>0.93080878915381016</v>
      </c>
      <c r="U828" s="4">
        <v>2139</v>
      </c>
      <c r="V828" s="4">
        <v>60.233558178752105</v>
      </c>
      <c r="W828" s="7">
        <f>P828/X828</f>
        <v>0.85507246376811596</v>
      </c>
      <c r="X828" s="4">
        <v>276</v>
      </c>
      <c r="Y828" s="7">
        <f>Q828/Z828</f>
        <v>0.85465116279069764</v>
      </c>
      <c r="Z828" s="4">
        <v>516</v>
      </c>
      <c r="AA828" s="7">
        <f>R828/AB828</f>
        <v>0.97624350408314775</v>
      </c>
      <c r="AB828" s="4">
        <v>1347</v>
      </c>
      <c r="AC828" s="4">
        <v>646</v>
      </c>
      <c r="AD828" s="4">
        <f>AP828/AC828</f>
        <v>5</v>
      </c>
      <c r="AE828" s="7">
        <f>AF828/(AF828+AH828+AJ828+AL828+AN828+AP828)</f>
        <v>0.16655663564203102</v>
      </c>
      <c r="AF828" s="4">
        <v>107979</v>
      </c>
      <c r="AG828" s="7">
        <f>AH828/(AF828+AH828+AJ828+AL828+AN828+AP828)</f>
        <v>0.23062245681796448</v>
      </c>
      <c r="AH828" s="4">
        <v>149513</v>
      </c>
      <c r="AI828" s="7">
        <f>AJ828/(AF828+AH828+AJ828+AL828+AN828+AP828)</f>
        <v>0.57350278111127218</v>
      </c>
      <c r="AJ828" s="4">
        <v>371803</v>
      </c>
      <c r="AK828" s="7">
        <f>AL828/(AF828+AH828+AJ828+AL828+AN828+AP828)</f>
        <v>1.2170253986567988E-2</v>
      </c>
      <c r="AL828" s="4">
        <v>7890</v>
      </c>
      <c r="AM828" s="7">
        <f>AN828/(AF828+AH828+AJ828+AL828+AN828+AP828)</f>
        <v>1.2165626513569294E-2</v>
      </c>
      <c r="AN828" s="4">
        <v>7887</v>
      </c>
      <c r="AO828" s="7">
        <f>AP828/(AF828+AH828+AJ828+AL828+AN828+AP828)</f>
        <v>4.982245928595007E-3</v>
      </c>
      <c r="AP828" s="4">
        <v>3230</v>
      </c>
      <c r="AQ828" s="6">
        <f>AO828+AM828+AK828+AI828+AG828+AE828</f>
        <v>1</v>
      </c>
      <c r="AR828" s="4">
        <v>221813</v>
      </c>
      <c r="AS828" s="4">
        <f>AR828/M828</f>
        <v>18484.416666666668</v>
      </c>
      <c r="AT828" s="4">
        <f>AR828/V828</f>
        <v>3682.5485112756696</v>
      </c>
      <c r="AU828" s="7">
        <f>AR828/(AR828+AV828+AY828+BB828)</f>
        <v>0.35399513883679995</v>
      </c>
      <c r="AV828" s="4">
        <v>62875</v>
      </c>
      <c r="AW828" s="4">
        <f>AV828/M828</f>
        <v>5239.583333333333</v>
      </c>
      <c r="AX828" s="7">
        <f>AV828/(AR828+AV828+AY828+BB828)</f>
        <v>0.10034328174797598</v>
      </c>
      <c r="AY828" s="4">
        <v>197235</v>
      </c>
      <c r="AZ828" s="4">
        <f>AY828/M828</f>
        <v>16436.25</v>
      </c>
      <c r="BA828" s="7">
        <f>AY828/(AR828+AV828+AY828+BB828)</f>
        <v>0.31477069066500268</v>
      </c>
      <c r="BB828" s="4">
        <v>144676</v>
      </c>
      <c r="BC828" s="11">
        <f>BB828/(AR828+AV828+AY828+BB828)</f>
        <v>0.23089088875022143</v>
      </c>
      <c r="BD828" s="9">
        <f>BC828+BA828+AX828+AU828</f>
        <v>1</v>
      </c>
      <c r="BE828" s="14">
        <f>(AF828+AH828+AJ828+AL828+AN828+AP828)</f>
        <v>648302</v>
      </c>
      <c r="BF828" s="14">
        <f t="shared" si="60"/>
        <v>-626599</v>
      </c>
      <c r="BG828" s="13">
        <f>(AF828+AH828+AJ828+AL828+AN828+AP828)-(AR828+AV828+AY828+BB828)</f>
        <v>21703</v>
      </c>
      <c r="BH828" s="13">
        <f t="shared" si="61"/>
        <v>0</v>
      </c>
      <c r="BI828" s="14">
        <f>AF828/W828</f>
        <v>126280.52542372882</v>
      </c>
      <c r="BJ828" s="14">
        <f>AH828/Y828</f>
        <v>174940.38095238095</v>
      </c>
      <c r="BK828" s="14">
        <f>AJ828/AA828</f>
        <v>380850.6775665399</v>
      </c>
      <c r="BL828" s="14">
        <f>BI828+BJ828+BK828</f>
        <v>682071.58394264965</v>
      </c>
      <c r="BM828" s="14">
        <f>(AF828/W828)-AF828</f>
        <v>18301.525423728817</v>
      </c>
      <c r="BN828" s="14">
        <f>AH828/Y828-AH828</f>
        <v>25427.380952380947</v>
      </c>
      <c r="BO828" s="14">
        <f>AJ828/AA828-AJ828</f>
        <v>9047.6775665399036</v>
      </c>
      <c r="BP828" s="14">
        <f>BG828/S828</f>
        <v>4.229399775229706E-3</v>
      </c>
      <c r="BQ828" s="14">
        <f>(BG828-CA828)/S828</f>
        <v>5.0864751114521713E-3</v>
      </c>
      <c r="BR828" s="27">
        <f>BQ828-BP828</f>
        <v>8.5707533622246534E-4</v>
      </c>
      <c r="BS828" s="28">
        <f t="shared" si="62"/>
        <v>4776409</v>
      </c>
      <c r="BT828" s="11">
        <f>BS828/S828</f>
        <v>0.93080878915381016</v>
      </c>
      <c r="BU828" s="14">
        <f>(BE828-AP828)*1/BT828-(BE828-AP828)</f>
        <v>47951.107985936687</v>
      </c>
      <c r="BV828" s="14">
        <f t="shared" si="63"/>
        <v>0.12633867820490111</v>
      </c>
      <c r="BW828" s="27">
        <f>(AR828+AV828+AY828+BB828)/S828</f>
        <v>0.1221092784296714</v>
      </c>
      <c r="BX828" s="13">
        <f>(AF828+AH828+AJ828+AL828+AN828)/N828</f>
        <v>323.9939728779508</v>
      </c>
      <c r="BY828" s="26">
        <f>BX828/K828</f>
        <v>0.13505376109960435</v>
      </c>
      <c r="BZ828" s="11">
        <f>AP828/BE828</f>
        <v>4.982245928595007E-3</v>
      </c>
      <c r="CA828" s="15">
        <f>-(BM828+BN828+BO828)/M828</f>
        <v>-4398.048661887472</v>
      </c>
      <c r="CB828" s="15">
        <f>BG828-CA828</f>
        <v>26101.048661887471</v>
      </c>
      <c r="CC828" s="18">
        <f t="shared" si="64"/>
        <v>0</v>
      </c>
      <c r="CD828" s="17">
        <f>(AF828/(AF828+AH828+AJ828))/(X828/(X828+Z828+AB828))</f>
        <v>1.3298012061116011</v>
      </c>
      <c r="CE828" s="19">
        <f>(AH828/(AF828+AH828+AJ828))/(Z828/(X828+Z828+AB828))</f>
        <v>0.98488553174214699</v>
      </c>
      <c r="CF828" s="18">
        <f>(AJ828/(AF828+AH828+AJ828))/(AB828/(X828+Z828+AB828))</f>
        <v>0.93821375852579825</v>
      </c>
      <c r="CG828">
        <f>AH828/Z828</f>
        <v>289.75387596899225</v>
      </c>
      <c r="CH828" s="11">
        <f>BB828/BE828</f>
        <v>0.22316142785306847</v>
      </c>
      <c r="CI828" s="14">
        <f>AY828/V828</f>
        <v>3274.5035485812678</v>
      </c>
      <c r="CJ828" s="14">
        <f>AV828/M828</f>
        <v>5239.583333333333</v>
      </c>
      <c r="CK828" s="17">
        <f>N828/V828</f>
        <v>33.054663549701139</v>
      </c>
      <c r="CL828" s="17">
        <f>(AL828+AN828)/N828</f>
        <v>7.9241587142139629</v>
      </c>
      <c r="CM828" s="14">
        <f>AP828/AC828</f>
        <v>5</v>
      </c>
    </row>
    <row r="829" spans="1:91" hidden="1" x14ac:dyDescent="0.2">
      <c r="A829">
        <v>260</v>
      </c>
      <c r="B829" s="2">
        <v>44835</v>
      </c>
      <c r="C829" s="3" t="s">
        <v>37</v>
      </c>
      <c r="D829" t="s">
        <v>38</v>
      </c>
      <c r="E829" s="3" t="s">
        <v>46</v>
      </c>
      <c r="F829" t="s">
        <v>42</v>
      </c>
      <c r="G829" t="str">
        <f>CONCATENATE(C829,E829)</f>
        <v>LAXGEG</v>
      </c>
      <c r="H829" t="s">
        <v>40</v>
      </c>
      <c r="I829">
        <f>U829/M829</f>
        <v>67.8125</v>
      </c>
      <c r="J829" t="str">
        <f>_xlfn.CONCAT(C829,E829,H829)</f>
        <v>LAXGEGE175</v>
      </c>
      <c r="K829" s="4">
        <v>945</v>
      </c>
      <c r="L829" s="4">
        <f>N829/M829</f>
        <v>61.8125</v>
      </c>
      <c r="M829" s="4">
        <v>16</v>
      </c>
      <c r="N829" s="4">
        <v>989</v>
      </c>
      <c r="O829" s="4">
        <f>P829/M829</f>
        <v>9.6875</v>
      </c>
      <c r="P829" s="4">
        <v>155</v>
      </c>
      <c r="Q829" s="4">
        <v>279</v>
      </c>
      <c r="R829" s="4">
        <v>555</v>
      </c>
      <c r="S829" s="4">
        <f>U829*K829</f>
        <v>1025325</v>
      </c>
      <c r="T829" s="7">
        <f>N829/U829</f>
        <v>0.91152073732718897</v>
      </c>
      <c r="U829" s="4">
        <v>1085</v>
      </c>
      <c r="V829" s="4">
        <v>39.383422301304861</v>
      </c>
      <c r="W829" s="7">
        <f>P829/X829</f>
        <v>1</v>
      </c>
      <c r="X829" s="4">
        <v>155</v>
      </c>
      <c r="Y829" s="7">
        <f>Q829/Z829</f>
        <v>1</v>
      </c>
      <c r="Z829" s="4">
        <v>279</v>
      </c>
      <c r="AA829" s="7">
        <f>R829/AB829</f>
        <v>0.85253456221198154</v>
      </c>
      <c r="AB829" s="4">
        <v>651</v>
      </c>
      <c r="AC829" s="4">
        <v>0</v>
      </c>
      <c r="AD829" s="4" t="e">
        <f>AP829/AC829</f>
        <v>#DIV/0!</v>
      </c>
      <c r="AE829" s="7">
        <f>AF829/(AF829+AH829+AJ829+AL829+AN829+AP829)</f>
        <v>0.21422958065221373</v>
      </c>
      <c r="AF829" s="4">
        <v>36256</v>
      </c>
      <c r="AG829" s="7">
        <f>AH829/(AF829+AH829+AJ829+AL829+AN829+AP829)</f>
        <v>0.27399121951795979</v>
      </c>
      <c r="AH829" s="4">
        <v>46370</v>
      </c>
      <c r="AI829" s="7">
        <f>AJ829/(AF829+AH829+AJ829+AL829+AN829+AP829)</f>
        <v>0.47899715786550379</v>
      </c>
      <c r="AJ829" s="4">
        <v>81065</v>
      </c>
      <c r="AK829" s="7">
        <f>AL829/(AF829+AH829+AJ829+AL829+AN829+AP829)</f>
        <v>1.9676315742825235E-2</v>
      </c>
      <c r="AL829" s="4">
        <v>3330</v>
      </c>
      <c r="AM829" s="7">
        <f>AN829/(AF829+AH829+AJ829+AL829+AN829+AP829)</f>
        <v>1.3105726221497409E-2</v>
      </c>
      <c r="AN829" s="4">
        <v>2218</v>
      </c>
      <c r="AO829" s="7">
        <f>AP829/(AF829+AH829+AJ829+AL829+AN829+AP829)</f>
        <v>0</v>
      </c>
      <c r="AP829" s="4">
        <v>0</v>
      </c>
      <c r="AQ829" s="6">
        <f>AO829+AM829+AK829+AI829+AG829+AE829</f>
        <v>1</v>
      </c>
      <c r="AR829" s="4">
        <v>63234</v>
      </c>
      <c r="AS829" s="4">
        <f>AR829/M829</f>
        <v>3952.125</v>
      </c>
      <c r="AT829" s="4">
        <f>AR829/V829</f>
        <v>1605.5994198834496</v>
      </c>
      <c r="AU829" s="7">
        <f>AR829/(AR829+AV829+AY829+BB829)</f>
        <v>0.29652520515826497</v>
      </c>
      <c r="AV829" s="4">
        <v>42037</v>
      </c>
      <c r="AW829" s="4">
        <f>AV829/M829</f>
        <v>2627.3125</v>
      </c>
      <c r="AX829" s="7">
        <f>AV829/(AR829+AV829+AY829+BB829)</f>
        <v>0.19712543962485346</v>
      </c>
      <c r="AY829" s="4">
        <v>72204</v>
      </c>
      <c r="AZ829" s="4">
        <f>AY829/M829</f>
        <v>4512.75</v>
      </c>
      <c r="BA829" s="7">
        <f>AY829/(AR829+AV829+AY829+BB829)</f>
        <v>0.33858851113716293</v>
      </c>
      <c r="BB829" s="4">
        <v>35775</v>
      </c>
      <c r="BC829" s="11">
        <f>BB829/(AR829+AV829+AY829+BB829)</f>
        <v>0.16776084407971864</v>
      </c>
      <c r="BD829" s="9">
        <f>BC829+BA829+AX829+AU829</f>
        <v>1</v>
      </c>
      <c r="BE829" s="14">
        <f>(AF829+AH829+AJ829+AL829+AN829+AP829)</f>
        <v>169239</v>
      </c>
      <c r="BF829" s="14">
        <f t="shared" si="60"/>
        <v>-213250</v>
      </c>
      <c r="BG829" s="13">
        <f>(AF829+AH829+AJ829+AL829+AN829+AP829)-(AR829+AV829+AY829+BB829)</f>
        <v>-44011</v>
      </c>
      <c r="BH829" s="13">
        <f t="shared" si="61"/>
        <v>1</v>
      </c>
      <c r="BI829" s="14">
        <f>AF829/W829</f>
        <v>36256</v>
      </c>
      <c r="BJ829" s="14">
        <f>AH829/Y829</f>
        <v>46370</v>
      </c>
      <c r="BK829" s="14">
        <f>AJ829/AA829</f>
        <v>95087.054054054053</v>
      </c>
      <c r="BL829" s="14">
        <f>BI829+BJ829+BK829</f>
        <v>177713.05405405405</v>
      </c>
      <c r="BM829" s="14">
        <f>(AF829/W829)-AF829</f>
        <v>0</v>
      </c>
      <c r="BN829" s="14">
        <f>AH829/Y829-AH829</f>
        <v>0</v>
      </c>
      <c r="BO829" s="14">
        <f>AJ829/AA829-AJ829</f>
        <v>14022.054054054053</v>
      </c>
      <c r="BP829" s="14">
        <f>BG829/S829</f>
        <v>-4.2923950942384125E-2</v>
      </c>
      <c r="BQ829" s="14">
        <f>(BG829-CA829)/S829</f>
        <v>-4.2069218659080407E-2</v>
      </c>
      <c r="BR829" s="27">
        <f>BQ829-BP829</f>
        <v>8.547322833037177E-4</v>
      </c>
      <c r="BS829" s="28">
        <f t="shared" si="62"/>
        <v>934605</v>
      </c>
      <c r="BT829" s="11">
        <f>BS829/S829</f>
        <v>0.91152073732718897</v>
      </c>
      <c r="BU829" s="14">
        <f>(BE829-AP829)*1/BT829-(BE829-AP829)</f>
        <v>16427.648129423644</v>
      </c>
      <c r="BV829" s="14">
        <f t="shared" si="63"/>
        <v>0.16505888376856118</v>
      </c>
      <c r="BW829" s="27">
        <f>(AR829+AV829+AY829+BB829)/S829</f>
        <v>0.20798283471094531</v>
      </c>
      <c r="BX829" s="13">
        <f>(AF829+AH829+AJ829+AL829+AN829)/N829</f>
        <v>171.12133468149645</v>
      </c>
      <c r="BY829" s="26">
        <f>BX829/K829</f>
        <v>0.18108077744073697</v>
      </c>
      <c r="BZ829" s="11">
        <f>AP829/BE829</f>
        <v>0</v>
      </c>
      <c r="CA829" s="15">
        <f>-(BM829+BN829+BO829)/M829</f>
        <v>-876.37837837837833</v>
      </c>
      <c r="CB829" s="15">
        <f>BG829-CA829</f>
        <v>-43134.62162162162</v>
      </c>
      <c r="CC829" s="18">
        <f t="shared" si="64"/>
        <v>1</v>
      </c>
      <c r="CD829" s="17">
        <f>(AF829/(AF829+AH829+AJ829))/(X829/(X829+Z829+AB829))</f>
        <v>1.5504334386129965</v>
      </c>
      <c r="CE829" s="19">
        <f>(AH829/(AF829+AH829+AJ829))/(Z829/(X829+Z829+AB829))</f>
        <v>1.1016352626459476</v>
      </c>
      <c r="CF829" s="18">
        <f>(AJ829/(AF829+AH829+AJ829))/(AB829/(X829+Z829+AB829))</f>
        <v>0.82538644967245201</v>
      </c>
      <c r="CG829">
        <f>AH829/Z829</f>
        <v>166.20071684587813</v>
      </c>
      <c r="CH829" s="11">
        <f>BB829/BE829</f>
        <v>0.21138744615602786</v>
      </c>
      <c r="CI829" s="14">
        <f>AY829/V829</f>
        <v>1833.360225721362</v>
      </c>
      <c r="CJ829" s="14">
        <f>AV829/M829</f>
        <v>2627.3125</v>
      </c>
      <c r="CK829" s="17">
        <f>N829/V829</f>
        <v>25.112088848795455</v>
      </c>
      <c r="CL829" s="17">
        <f>(AL829+AN829)/N829</f>
        <v>5.6097067745197169</v>
      </c>
      <c r="CM829" s="14" t="e">
        <f>AP829/AC829</f>
        <v>#DIV/0!</v>
      </c>
    </row>
    <row r="830" spans="1:91" hidden="1" x14ac:dyDescent="0.2">
      <c r="A830">
        <v>346</v>
      </c>
      <c r="B830" s="2">
        <v>44835</v>
      </c>
      <c r="C830" s="3" t="s">
        <v>41</v>
      </c>
      <c r="D830" t="s">
        <v>42</v>
      </c>
      <c r="E830" s="3" t="s">
        <v>53</v>
      </c>
      <c r="F830" t="s">
        <v>54</v>
      </c>
      <c r="G830" t="str">
        <f>CONCATENATE(C830,E830)</f>
        <v>SEAYVR</v>
      </c>
      <c r="H830" t="s">
        <v>40</v>
      </c>
      <c r="I830">
        <f>U830/M830</f>
        <v>72.649635036496349</v>
      </c>
      <c r="J830" t="str">
        <f>_xlfn.CONCAT(C830,E830,H830)</f>
        <v>SEAYVRE175</v>
      </c>
      <c r="K830" s="4">
        <v>127</v>
      </c>
      <c r="L830" s="4">
        <f>N830/M830</f>
        <v>60.094890510948908</v>
      </c>
      <c r="M830" s="4">
        <v>137</v>
      </c>
      <c r="N830" s="4">
        <v>8233</v>
      </c>
      <c r="O830" s="4">
        <f>P830/M830</f>
        <v>8.2700729927007295</v>
      </c>
      <c r="P830" s="4">
        <v>1133</v>
      </c>
      <c r="Q830" s="4">
        <v>2040</v>
      </c>
      <c r="R830" s="4">
        <v>5060</v>
      </c>
      <c r="S830" s="4">
        <f>U830*K830</f>
        <v>1264031</v>
      </c>
      <c r="T830" s="7">
        <f>N830/U830</f>
        <v>0.8271877825781172</v>
      </c>
      <c r="U830" s="4">
        <v>9953</v>
      </c>
      <c r="V830" s="4">
        <v>96.06626636167239</v>
      </c>
      <c r="W830" s="7">
        <f>P830/X830</f>
        <v>0.82700729927007299</v>
      </c>
      <c r="X830" s="4">
        <v>1370</v>
      </c>
      <c r="Y830" s="7">
        <f>Q830/Z830</f>
        <v>0.82725060827250607</v>
      </c>
      <c r="Z830" s="4">
        <v>2466</v>
      </c>
      <c r="AA830" s="7">
        <f>R830/AB830</f>
        <v>0.82720287722739905</v>
      </c>
      <c r="AB830" s="4">
        <v>6117</v>
      </c>
      <c r="AC830" s="4">
        <v>1970</v>
      </c>
      <c r="AD830" s="4">
        <f>AP830/AC830</f>
        <v>5</v>
      </c>
      <c r="AE830" s="7">
        <f>AF830/(AF830+AH830+AJ830+AL830+AN830+AP830)</f>
        <v>0.21287385406728337</v>
      </c>
      <c r="AF830" s="4">
        <v>164216</v>
      </c>
      <c r="AG830" s="7">
        <f>AH830/(AF830+AH830+AJ830+AL830+AN830+AP830)</f>
        <v>0.21501405193512257</v>
      </c>
      <c r="AH830" s="4">
        <v>165867</v>
      </c>
      <c r="AI830" s="7">
        <f>AJ830/(AF830+AH830+AJ830+AL830+AN830+AP830)</f>
        <v>0.48063192226324303</v>
      </c>
      <c r="AJ830" s="4">
        <v>370771</v>
      </c>
      <c r="AK830" s="7">
        <f>AL830/(AF830+AH830+AJ830+AL830+AN830+AP830)</f>
        <v>3.9355788775044594E-2</v>
      </c>
      <c r="AL830" s="4">
        <v>30360</v>
      </c>
      <c r="AM830" s="7">
        <f>AN830/(AF830+AH830+AJ830+AL830+AN830+AP830)</f>
        <v>3.9355788775044594E-2</v>
      </c>
      <c r="AN830" s="4">
        <v>30360</v>
      </c>
      <c r="AO830" s="7">
        <f>AP830/(AF830+AH830+AJ830+AL830+AN830+AP830)</f>
        <v>1.2768594184261833E-2</v>
      </c>
      <c r="AP830" s="4">
        <v>9850</v>
      </c>
      <c r="AQ830" s="6">
        <f>AO830+AM830+AK830+AI830+AG830+AE830</f>
        <v>1</v>
      </c>
      <c r="AR830" s="4">
        <v>154244</v>
      </c>
      <c r="AS830" s="4">
        <f>AR830/M830</f>
        <v>1125.8686131386862</v>
      </c>
      <c r="AT830" s="4">
        <f>AR830/V830</f>
        <v>1605.6000284147485</v>
      </c>
      <c r="AU830" s="7">
        <f>AR830/(AR830+AV830+AY830+BB830)</f>
        <v>0.19544844015307028</v>
      </c>
      <c r="AV830" s="4">
        <v>371548</v>
      </c>
      <c r="AW830" s="4">
        <f>AV830/M830</f>
        <v>2712.0291970802919</v>
      </c>
      <c r="AX830" s="7">
        <f>AV830/(AR830+AV830+AY830+BB830)</f>
        <v>0.47080260523581441</v>
      </c>
      <c r="AY830" s="4">
        <v>176123</v>
      </c>
      <c r="AZ830" s="4">
        <f>AY830/M830</f>
        <v>1285.5693430656934</v>
      </c>
      <c r="BA830" s="7">
        <f>AY830/(AR830+AV830+AY830+BB830)</f>
        <v>0.22317215337438862</v>
      </c>
      <c r="BB830" s="4">
        <v>87265</v>
      </c>
      <c r="BC830" s="11">
        <f>BB830/(AR830+AV830+AY830+BB830)</f>
        <v>0.11057680123672672</v>
      </c>
      <c r="BD830" s="9">
        <f>BC830+BA830+AX830+AU830</f>
        <v>1</v>
      </c>
      <c r="BE830" s="14">
        <f>(AF830+AH830+AJ830+AL830+AN830+AP830)</f>
        <v>771424</v>
      </c>
      <c r="BF830" s="14">
        <f t="shared" si="60"/>
        <v>-789180</v>
      </c>
      <c r="BG830" s="13">
        <f>(AF830+AH830+AJ830+AL830+AN830+AP830)-(AR830+AV830+AY830+BB830)</f>
        <v>-17756</v>
      </c>
      <c r="BH830" s="13">
        <f t="shared" si="61"/>
        <v>1</v>
      </c>
      <c r="BI830" s="14">
        <f>AF830/W830</f>
        <v>198566.56663724626</v>
      </c>
      <c r="BJ830" s="14">
        <f>AH830/Y830</f>
        <v>200503.93235294119</v>
      </c>
      <c r="BK830" s="14">
        <f>AJ830/AA830</f>
        <v>448222.57055335969</v>
      </c>
      <c r="BL830" s="14">
        <f>BI830+BJ830+BK830</f>
        <v>847293.06954354711</v>
      </c>
      <c r="BM830" s="14">
        <f>(AF830/W830)-AF830</f>
        <v>34350.566637246258</v>
      </c>
      <c r="BN830" s="14">
        <f>AH830/Y830-AH830</f>
        <v>34636.932352941192</v>
      </c>
      <c r="BO830" s="14">
        <f>AJ830/AA830-AJ830</f>
        <v>77451.570553359692</v>
      </c>
      <c r="BP830" s="14">
        <f>BG830/S830</f>
        <v>-1.4047123844272806E-2</v>
      </c>
      <c r="BQ830" s="14">
        <f>(BG830-CA830)/S830</f>
        <v>-1.3201497180182995E-2</v>
      </c>
      <c r="BR830" s="27">
        <f>BQ830-BP830</f>
        <v>8.4562666408981128E-4</v>
      </c>
      <c r="BS830" s="28">
        <f t="shared" si="62"/>
        <v>1045591</v>
      </c>
      <c r="BT830" s="11">
        <f>BS830/S830</f>
        <v>0.8271877825781172</v>
      </c>
      <c r="BU830" s="14">
        <f>(BE830-AP830)*1/BT830-(BE830-AP830)</f>
        <v>159104.49167982501</v>
      </c>
      <c r="BV830" s="14">
        <f t="shared" si="63"/>
        <v>0.61028882994167077</v>
      </c>
      <c r="BW830" s="27">
        <f>(AR830+AV830+AY830+BB830)/S830</f>
        <v>0.62433595378594353</v>
      </c>
      <c r="BX830" s="13">
        <f>(AF830+AH830+AJ830+AL830+AN830)/N830</f>
        <v>92.502611441758773</v>
      </c>
      <c r="BY830" s="26">
        <f>BX830/K830</f>
        <v>0.72836701922644709</v>
      </c>
      <c r="BZ830" s="11">
        <f>AP830/BE830</f>
        <v>1.2768594184261833E-2</v>
      </c>
      <c r="CA830" s="15">
        <f>-(BM830+BN830+BO830)/M830</f>
        <v>-1068.8983178361104</v>
      </c>
      <c r="CB830" s="15">
        <f>BG830-CA830</f>
        <v>-16687.101682163891</v>
      </c>
      <c r="CC830" s="18">
        <f t="shared" si="64"/>
        <v>1</v>
      </c>
      <c r="CD830" s="17">
        <f>(AF830/(AF830+AH830+AJ830))/(X830/(X830+Z830+AB830))</f>
        <v>1.7022421884091816</v>
      </c>
      <c r="CE830" s="19">
        <f>(AH830/(AF830+AH830+AJ830))/(Z830/(X830+Z830+AB830))</f>
        <v>0.9551979136721882</v>
      </c>
      <c r="CF830" s="18">
        <f>(AJ830/(AF830+AH830+AJ830))/(AB830/(X830+Z830+AB830))</f>
        <v>0.86078308758603972</v>
      </c>
      <c r="CG830">
        <f>AH830/Z830</f>
        <v>67.261557177615572</v>
      </c>
      <c r="CH830" s="11">
        <f>BB830/BE830</f>
        <v>0.11312196664869126</v>
      </c>
      <c r="CI830" s="14">
        <f>AY830/V830</f>
        <v>1833.3490690366611</v>
      </c>
      <c r="CJ830" s="14">
        <f>AV830/M830</f>
        <v>2712.0291970802919</v>
      </c>
      <c r="CK830" s="17">
        <f>N830/V830</f>
        <v>85.701259264143985</v>
      </c>
      <c r="CL830" s="17">
        <f>(AL830+AN830)/N830</f>
        <v>7.3751973764120002</v>
      </c>
      <c r="CM830" s="14">
        <f>AP830/AC830</f>
        <v>5</v>
      </c>
    </row>
    <row r="831" spans="1:91" hidden="1" x14ac:dyDescent="0.2">
      <c r="A831">
        <v>139</v>
      </c>
      <c r="B831" s="2">
        <v>44805</v>
      </c>
      <c r="C831" s="3" t="s">
        <v>41</v>
      </c>
      <c r="D831" t="s">
        <v>42</v>
      </c>
      <c r="E831" s="3" t="s">
        <v>52</v>
      </c>
      <c r="F831" t="s">
        <v>33</v>
      </c>
      <c r="G831" t="str">
        <f>CONCATENATE(C831,E831)</f>
        <v>SEAOGG</v>
      </c>
      <c r="H831" t="s">
        <v>49</v>
      </c>
      <c r="I831">
        <f>U831/M831</f>
        <v>278</v>
      </c>
      <c r="J831" t="str">
        <f>_xlfn.CONCAT(C831,E831,H831)</f>
        <v>SEAOGGA330-200</v>
      </c>
      <c r="K831" s="4">
        <v>2640</v>
      </c>
      <c r="L831" s="4">
        <f>N831/M831</f>
        <v>242.53333333333333</v>
      </c>
      <c r="M831" s="4">
        <v>15</v>
      </c>
      <c r="N831" s="4">
        <v>3638</v>
      </c>
      <c r="O831" s="4">
        <f>P831/M831</f>
        <v>33.4</v>
      </c>
      <c r="P831" s="4">
        <v>501</v>
      </c>
      <c r="Q831" s="4">
        <v>700</v>
      </c>
      <c r="R831" s="4">
        <v>2437</v>
      </c>
      <c r="S831" s="4">
        <f>U831*K831</f>
        <v>11008800</v>
      </c>
      <c r="T831" s="7">
        <f>N831/U831</f>
        <v>0.87242206235011988</v>
      </c>
      <c r="U831" s="4">
        <v>4170</v>
      </c>
      <c r="V831" s="4">
        <v>92.084164588528679</v>
      </c>
      <c r="W831" s="7">
        <f>P831/X831</f>
        <v>0.92777777777777781</v>
      </c>
      <c r="X831" s="4">
        <v>540</v>
      </c>
      <c r="Y831" s="7">
        <f>Q831/Z831</f>
        <v>0.69651741293532343</v>
      </c>
      <c r="Z831" s="4">
        <v>1005</v>
      </c>
      <c r="AA831" s="7">
        <f>R831/AB831</f>
        <v>0.92838095238095242</v>
      </c>
      <c r="AB831" s="4">
        <v>2625</v>
      </c>
      <c r="AC831" s="4">
        <v>39094</v>
      </c>
      <c r="AD831" s="4">
        <f>AP831/AC831</f>
        <v>4.9999488412544126</v>
      </c>
      <c r="AE831" s="7">
        <f>AF831/(AF831+AH831+AJ831+AL831+AN831+AP831)</f>
        <v>0.17809567710734181</v>
      </c>
      <c r="AF831" s="4">
        <v>205155</v>
      </c>
      <c r="AG831" s="7">
        <f>AH831/(AF831+AH831+AJ831+AL831+AN831+AP831)</f>
        <v>0.15728464317059007</v>
      </c>
      <c r="AH831" s="4">
        <v>181182</v>
      </c>
      <c r="AI831" s="7">
        <f>AJ831/(AF831+AH831+AJ831+AL831+AN831+AP831)</f>
        <v>0.48012174276891878</v>
      </c>
      <c r="AJ831" s="4">
        <v>553070</v>
      </c>
      <c r="AK831" s="7">
        <f>AL831/(AF831+AH831+AJ831+AL831+AN831+AP831)</f>
        <v>1.2696006812872579E-2</v>
      </c>
      <c r="AL831" s="4">
        <v>14625</v>
      </c>
      <c r="AM831" s="7">
        <f>AN831/(AF831+AH831+AJ831+AL831+AN831+AP831)</f>
        <v>2.115567083963793E-3</v>
      </c>
      <c r="AN831" s="4">
        <v>2437</v>
      </c>
      <c r="AO831" s="7">
        <f>AP831/(AF831+AH831+AJ831+AL831+AN831+AP831)</f>
        <v>0.16968636305631299</v>
      </c>
      <c r="AP831" s="4">
        <v>195468</v>
      </c>
      <c r="AQ831" s="6">
        <f>AO831+AM831+AK831+AI831+AG831+AE831</f>
        <v>1</v>
      </c>
      <c r="AR831" s="4">
        <v>382244</v>
      </c>
      <c r="AS831" s="4">
        <f>AR831/M831</f>
        <v>25482.933333333334</v>
      </c>
      <c r="AT831" s="4">
        <f>AR831/V831</f>
        <v>4151.0285911592855</v>
      </c>
      <c r="AU831" s="7">
        <f>AR831/(AR831+AV831+AY831+BB831)</f>
        <v>0.2565676647848053</v>
      </c>
      <c r="AV831" s="4">
        <v>109137</v>
      </c>
      <c r="AW831" s="4">
        <f>AV831/M831</f>
        <v>7275.8</v>
      </c>
      <c r="AX831" s="7">
        <f>AV831/(AR831+AV831+AY831+BB831)</f>
        <v>7.3254322452724688E-2</v>
      </c>
      <c r="AY831" s="4">
        <v>680778</v>
      </c>
      <c r="AZ831" s="4">
        <f>AY831/M831</f>
        <v>45385.2</v>
      </c>
      <c r="BA831" s="7">
        <f>AY831/(AR831+AV831+AY831+BB831)</f>
        <v>0.45694797484557037</v>
      </c>
      <c r="BB831" s="4">
        <v>317678</v>
      </c>
      <c r="BC831" s="11">
        <f>BB831/(AR831+AV831+AY831+BB831)</f>
        <v>0.21323003791689962</v>
      </c>
      <c r="BD831" s="9">
        <f>BC831+BA831+AX831+AU831</f>
        <v>1</v>
      </c>
      <c r="BE831" s="14">
        <f>(AF831+AH831+AJ831+AL831+AN831+AP831)</f>
        <v>1151937</v>
      </c>
      <c r="BF831" s="14">
        <f t="shared" si="60"/>
        <v>-1489837</v>
      </c>
      <c r="BG831" s="13">
        <f>(AF831+AH831+AJ831+AL831+AN831+AP831)-(AR831+AV831+AY831+BB831)</f>
        <v>-337900</v>
      </c>
      <c r="BH831" s="13">
        <f t="shared" si="61"/>
        <v>1</v>
      </c>
      <c r="BI831" s="14">
        <f>AF831/W831</f>
        <v>221125.14970059879</v>
      </c>
      <c r="BJ831" s="14">
        <f>AH831/Y831</f>
        <v>260125.5857142857</v>
      </c>
      <c r="BK831" s="14">
        <f>AJ831/AA831</f>
        <v>595736.04842018872</v>
      </c>
      <c r="BL831" s="14">
        <f>BI831+BJ831+BK831</f>
        <v>1076986.7838350732</v>
      </c>
      <c r="BM831" s="14">
        <f>(AF831/W831)-AF831</f>
        <v>15970.149700598791</v>
      </c>
      <c r="BN831" s="14">
        <f>AH831/Y831-AH831</f>
        <v>78943.585714285698</v>
      </c>
      <c r="BO831" s="14">
        <f>AJ831/AA831-AJ831</f>
        <v>42666.048420188716</v>
      </c>
      <c r="BP831" s="14">
        <f>BG831/S831</f>
        <v>-3.0693626916648498E-2</v>
      </c>
      <c r="BQ831" s="14">
        <f>(BG831-CA831)/S831</f>
        <v>-2.9860476565201941E-2</v>
      </c>
      <c r="BR831" s="27">
        <f>BQ831-BP831</f>
        <v>8.3315035144655714E-4</v>
      </c>
      <c r="BS831" s="28">
        <f t="shared" si="62"/>
        <v>9604320</v>
      </c>
      <c r="BT831" s="11">
        <f>BS831/S831</f>
        <v>0.87242206235011988</v>
      </c>
      <c r="BU831" s="14">
        <f>(BE831-AP831)*1/BT831-(BE831-AP831)</f>
        <v>139868.4738867511</v>
      </c>
      <c r="BV831" s="14">
        <f t="shared" si="63"/>
        <v>0.10463783518639634</v>
      </c>
      <c r="BW831" s="27">
        <f>(AR831+AV831+AY831+BB831)/S831</f>
        <v>0.13533146210304484</v>
      </c>
      <c r="BX831" s="13">
        <f>(AF831+AH831+AJ831+AL831+AN831)/N831</f>
        <v>262.91066520065971</v>
      </c>
      <c r="BY831" s="26">
        <f>BX831/K831</f>
        <v>9.9587373182068076E-2</v>
      </c>
      <c r="BZ831" s="11">
        <f>AP831/BE831</f>
        <v>0.16968636305631299</v>
      </c>
      <c r="CA831" s="15">
        <f>-(BM831+BN831+BO831)/M831</f>
        <v>-9171.9855890048802</v>
      </c>
      <c r="CB831" s="15">
        <f>BG831-CA831</f>
        <v>-328728.01441099512</v>
      </c>
      <c r="CC831" s="18">
        <f t="shared" si="64"/>
        <v>1</v>
      </c>
      <c r="CD831" s="17">
        <f>(AF831/(AF831+AH831+AJ831))/(X831/(X831+Z831+AB831))</f>
        <v>1.6864388917689563</v>
      </c>
      <c r="CE831" s="19">
        <f>(AH831/(AF831+AH831+AJ831))/(Z831/(X831+Z831+AB831))</f>
        <v>0.80026025945329216</v>
      </c>
      <c r="CF831" s="18">
        <f>(AJ831/(AF831+AH831+AJ831))/(AB831/(X831+Z831+AB831))</f>
        <v>0.93526150007398301</v>
      </c>
      <c r="CG831">
        <f>AH831/Z831</f>
        <v>180.28059701492538</v>
      </c>
      <c r="CH831" s="11">
        <f>BB831/BE831</f>
        <v>0.27577723434528101</v>
      </c>
      <c r="CI831" s="14">
        <f>AY831/V831</f>
        <v>7392.9975152840498</v>
      </c>
      <c r="CJ831" s="14">
        <f>AV831/M831</f>
        <v>7275.8</v>
      </c>
      <c r="CK831" s="17">
        <f>N831/V831</f>
        <v>39.507335666844952</v>
      </c>
      <c r="CL831" s="17">
        <f>(AL831+AN831)/N831</f>
        <v>4.6899395272127542</v>
      </c>
      <c r="CM831" s="14">
        <f>AP831/AC831</f>
        <v>4.9999488412544126</v>
      </c>
    </row>
    <row r="832" spans="1:91" hidden="1" x14ac:dyDescent="0.2">
      <c r="A832">
        <v>567</v>
      </c>
      <c r="B832" s="2">
        <v>44866</v>
      </c>
      <c r="C832" s="3" t="s">
        <v>43</v>
      </c>
      <c r="D832" t="s">
        <v>38</v>
      </c>
      <c r="E832" s="3" t="s">
        <v>53</v>
      </c>
      <c r="F832" t="s">
        <v>54</v>
      </c>
      <c r="G832" t="str">
        <f>CONCATENATE(C832,E832)</f>
        <v>SFOYVR</v>
      </c>
      <c r="H832" t="s">
        <v>31</v>
      </c>
      <c r="I832">
        <f>U832/M832</f>
        <v>167.13333333333333</v>
      </c>
      <c r="J832" t="str">
        <f>_xlfn.CONCAT(C832,E832,H832)</f>
        <v>SFOYVR737-800</v>
      </c>
      <c r="K832" s="4">
        <v>800</v>
      </c>
      <c r="L832" s="4">
        <f>N832/M832</f>
        <v>135.71111111111111</v>
      </c>
      <c r="M832" s="4">
        <v>45</v>
      </c>
      <c r="N832" s="4">
        <v>6107</v>
      </c>
      <c r="O832" s="4">
        <f>P832/M832</f>
        <v>20.777777777777779</v>
      </c>
      <c r="P832" s="4">
        <v>935</v>
      </c>
      <c r="Q832" s="4">
        <v>1531</v>
      </c>
      <c r="R832" s="4">
        <v>3642</v>
      </c>
      <c r="S832" s="4">
        <f>U832*K832</f>
        <v>6016800</v>
      </c>
      <c r="T832" s="7">
        <f>N832/U832</f>
        <v>0.81199308602579445</v>
      </c>
      <c r="U832" s="4">
        <v>7521</v>
      </c>
      <c r="V832" s="4">
        <v>47.374152148664344</v>
      </c>
      <c r="W832" s="7">
        <f>P832/X832</f>
        <v>1</v>
      </c>
      <c r="X832" s="4">
        <v>935</v>
      </c>
      <c r="Y832" s="7">
        <f>Q832/Z832</f>
        <v>0.86011235955056176</v>
      </c>
      <c r="Z832" s="4">
        <v>1780</v>
      </c>
      <c r="AA832" s="7">
        <f>R832/AB832</f>
        <v>0.75780274656679147</v>
      </c>
      <c r="AB832" s="4">
        <v>4806</v>
      </c>
      <c r="AC832" s="4">
        <v>3582</v>
      </c>
      <c r="AD832" s="4">
        <f>AP832/AC832</f>
        <v>4.9994416527079846</v>
      </c>
      <c r="AE832" s="7">
        <f>AF832/(AF832+AH832+AJ832+AL832+AN832+AP832)</f>
        <v>0.24154909992987797</v>
      </c>
      <c r="AF832" s="4">
        <v>283154</v>
      </c>
      <c r="AG832" s="7">
        <f>AH832/(AF832+AH832+AJ832+AL832+AN832+AP832)</f>
        <v>0.23962287650502201</v>
      </c>
      <c r="AH832" s="4">
        <v>280896</v>
      </c>
      <c r="AI832" s="7">
        <f>AJ832/(AF832+AH832+AJ832+AL832+AN832+AP832)</f>
        <v>0.47869467226050594</v>
      </c>
      <c r="AJ832" s="4">
        <v>561146</v>
      </c>
      <c r="AK832" s="7">
        <f>AL832/(AF832+AH832+AJ832+AL832+AN832+AP832)</f>
        <v>1.8643761271136847E-2</v>
      </c>
      <c r="AL832" s="4">
        <v>21855</v>
      </c>
      <c r="AM832" s="7">
        <f>AN832/(AF832+AH832+AJ832+AL832+AN832+AP832)</f>
        <v>6.2128809580274382E-3</v>
      </c>
      <c r="AN832" s="4">
        <v>7283</v>
      </c>
      <c r="AO832" s="7">
        <f>AP832/(AF832+AH832+AJ832+AL832+AN832+AP832)</f>
        <v>1.5276709075429818E-2</v>
      </c>
      <c r="AP832" s="4">
        <v>17908</v>
      </c>
      <c r="AQ832" s="6">
        <f>AO832+AM832+AK832+AI832+AG832+AE832</f>
        <v>1</v>
      </c>
      <c r="AR832" s="4">
        <v>174457</v>
      </c>
      <c r="AS832" s="4">
        <f>AR832/M832</f>
        <v>3876.8222222222221</v>
      </c>
      <c r="AT832" s="4">
        <f>AR832/V832</f>
        <v>3682.5355618510757</v>
      </c>
      <c r="AU832" s="7">
        <f>AR832/(AR832+AV832+AY832+BB832)</f>
        <v>0.25786992761602939</v>
      </c>
      <c r="AV832" s="4">
        <v>233159</v>
      </c>
      <c r="AW832" s="4">
        <f>AV832/M832</f>
        <v>5181.3111111111111</v>
      </c>
      <c r="AX832" s="7">
        <f>AV832/(AR832+AV832+AY832+BB832)</f>
        <v>0.34463904832151077</v>
      </c>
      <c r="AY832" s="4">
        <v>155127</v>
      </c>
      <c r="AZ832" s="4">
        <f>AY832/M832</f>
        <v>3447.2666666666669</v>
      </c>
      <c r="BA832" s="7">
        <f>AY832/(AR832+AV832+AY832+BB832)</f>
        <v>0.22929769663178776</v>
      </c>
      <c r="BB832" s="4">
        <v>113788</v>
      </c>
      <c r="BC832" s="11">
        <f>BB832/(AR832+AV832+AY832+BB832)</f>
        <v>0.16819332743067206</v>
      </c>
      <c r="BD832" s="9">
        <f>BC832+BA832+AX832+AU832</f>
        <v>1</v>
      </c>
      <c r="BE832" s="14">
        <f>(AF832+AH832+AJ832+AL832+AN832+AP832)</f>
        <v>1172242</v>
      </c>
      <c r="BF832" s="14">
        <f t="shared" si="60"/>
        <v>-676531</v>
      </c>
      <c r="BG832" s="13">
        <f>(AF832+AH832+AJ832+AL832+AN832+AP832)-(AR832+AV832+AY832+BB832)</f>
        <v>495711</v>
      </c>
      <c r="BH832" s="13">
        <f t="shared" si="61"/>
        <v>0</v>
      </c>
      <c r="BI832" s="14">
        <f>AF832/W832</f>
        <v>283154</v>
      </c>
      <c r="BJ832" s="14">
        <f>AH832/Y832</f>
        <v>326580.58785107773</v>
      </c>
      <c r="BK832" s="14">
        <f>AJ832/AA832</f>
        <v>740490.85008237232</v>
      </c>
      <c r="BL832" s="14">
        <f>BI832+BJ832+BK832</f>
        <v>1350225.4379334501</v>
      </c>
      <c r="BM832" s="14">
        <f>(AF832/W832)-AF832</f>
        <v>0</v>
      </c>
      <c r="BN832" s="14">
        <f>AH832/Y832-AH832</f>
        <v>45684.587851077726</v>
      </c>
      <c r="BO832" s="14">
        <f>AJ832/AA832-AJ832</f>
        <v>179344.85008237232</v>
      </c>
      <c r="BP832" s="14">
        <f>BG832/S832</f>
        <v>8.2387814120462699E-2</v>
      </c>
      <c r="BQ832" s="14">
        <f>(BG832-CA832)/S832</f>
        <v>8.3218929360507066E-2</v>
      </c>
      <c r="BR832" s="27">
        <f>BQ832-BP832</f>
        <v>8.3111524004436665E-4</v>
      </c>
      <c r="BS832" s="28">
        <f t="shared" si="62"/>
        <v>4885600</v>
      </c>
      <c r="BT832" s="11">
        <f>BS832/S832</f>
        <v>0.81199308602579445</v>
      </c>
      <c r="BU832" s="14">
        <f>(BE832-AP832)*1/BT832-(BE832-AP832)</f>
        <v>267271.70067136083</v>
      </c>
      <c r="BV832" s="14">
        <f t="shared" si="63"/>
        <v>0.19482814785267916</v>
      </c>
      <c r="BW832" s="27">
        <f>(AR832+AV832+AY832+BB832)/S832</f>
        <v>0.11244033373221646</v>
      </c>
      <c r="BX832" s="13">
        <f>(AF832+AH832+AJ832+AL832+AN832)/N832</f>
        <v>189.01817586376291</v>
      </c>
      <c r="BY832" s="26">
        <f>BX832/K832</f>
        <v>0.23627271982970363</v>
      </c>
      <c r="BZ832" s="11">
        <f>AP832/BE832</f>
        <v>1.5276709075429818E-2</v>
      </c>
      <c r="CA832" s="15">
        <f>-(BM832+BN832+BO832)/M832</f>
        <v>-5000.65417629889</v>
      </c>
      <c r="CB832" s="15">
        <f>BG832-CA832</f>
        <v>500711.65417629888</v>
      </c>
      <c r="CC832" s="18">
        <f t="shared" si="64"/>
        <v>0</v>
      </c>
      <c r="CD832" s="17">
        <f>(AF832/(AF832+AH832+AJ832))/(X832/(X832+Z832+AB832))</f>
        <v>2.0242236717955144</v>
      </c>
      <c r="CE832" s="19">
        <f>(AH832/(AF832+AH832+AJ832))/(Z832/(X832+Z832+AB832))</f>
        <v>1.0548068988609864</v>
      </c>
      <c r="CF832" s="18">
        <f>(AJ832/(AF832+AH832+AJ832))/(AB832/(X832+Z832+AB832))</f>
        <v>0.7804399889510274</v>
      </c>
      <c r="CG832">
        <f>AH832/Z832</f>
        <v>157.80674157303372</v>
      </c>
      <c r="CH832" s="11">
        <f>BB832/BE832</f>
        <v>9.7068694006868891E-2</v>
      </c>
      <c r="CI832" s="14">
        <f>AY832/V832</f>
        <v>3274.5071513511743</v>
      </c>
      <c r="CJ832" s="14">
        <f>AV832/M832</f>
        <v>5181.3111111111111</v>
      </c>
      <c r="CK832" s="17">
        <f>N832/V832</f>
        <v>128.9099587647645</v>
      </c>
      <c r="CL832" s="17">
        <f>(AL832+AN832)/N832</f>
        <v>4.7712461110201412</v>
      </c>
      <c r="CM832" s="14">
        <f>AP832/AC832</f>
        <v>4.9994416527079846</v>
      </c>
    </row>
    <row r="833" spans="1:91" hidden="1" x14ac:dyDescent="0.2">
      <c r="A833">
        <v>1032</v>
      </c>
      <c r="B833" s="2">
        <v>45231</v>
      </c>
      <c r="C833" s="3" t="s">
        <v>29</v>
      </c>
      <c r="D833" t="s">
        <v>28</v>
      </c>
      <c r="E833" s="3" t="s">
        <v>41</v>
      </c>
      <c r="F833" t="s">
        <v>42</v>
      </c>
      <c r="G833" t="str">
        <f>CONCATENATE(C833,E833)</f>
        <v>ANCSEA</v>
      </c>
      <c r="H833" t="s">
        <v>35</v>
      </c>
      <c r="I833">
        <f>U833/M833</f>
        <v>176.84210526315789</v>
      </c>
      <c r="J833" t="str">
        <f>_xlfn.CONCAT(C833,E833,H833)</f>
        <v>ANCSEA737-Max 9</v>
      </c>
      <c r="K833" s="4">
        <v>1448</v>
      </c>
      <c r="L833" s="4">
        <f>N833/M833</f>
        <v>143.71052631578948</v>
      </c>
      <c r="M833" s="4">
        <v>38</v>
      </c>
      <c r="N833" s="4">
        <v>5461</v>
      </c>
      <c r="O833" s="4">
        <f>P833/M833</f>
        <v>22.868421052631579</v>
      </c>
      <c r="P833" s="4">
        <v>869</v>
      </c>
      <c r="Q833" s="4">
        <v>1239</v>
      </c>
      <c r="R833" s="4">
        <v>3354</v>
      </c>
      <c r="S833" s="4">
        <f>U833*K833</f>
        <v>9730560</v>
      </c>
      <c r="T833" s="7">
        <f>N833/U833</f>
        <v>0.81264880952380958</v>
      </c>
      <c r="U833" s="4">
        <v>6720</v>
      </c>
      <c r="V833" s="4">
        <v>129.51578314367654</v>
      </c>
      <c r="W833" s="7">
        <f>P833/X833</f>
        <v>1.0011520737327189</v>
      </c>
      <c r="X833" s="4">
        <v>868</v>
      </c>
      <c r="Y833" s="7">
        <f>Q833/Z833</f>
        <v>0.7634011090573013</v>
      </c>
      <c r="Z833" s="4">
        <v>1623</v>
      </c>
      <c r="AA833" s="7">
        <f>R833/AB833</f>
        <v>0.79328287606433301</v>
      </c>
      <c r="AB833" s="4">
        <v>4228</v>
      </c>
      <c r="AC833" s="4">
        <v>26403</v>
      </c>
      <c r="AD833" s="4">
        <f>AP833/AC833</f>
        <v>6</v>
      </c>
      <c r="AE833" s="7">
        <f>AF833/(AF833+AH833+AJ833+AL833+AN833+AP833)</f>
        <v>0.24004556593946025</v>
      </c>
      <c r="AF833" s="4">
        <v>416390</v>
      </c>
      <c r="AG833" s="7">
        <f>AH833/(AF833+AH833+AJ833+AL833+AN833+AP833)</f>
        <v>0.19623331559659155</v>
      </c>
      <c r="AH833" s="4">
        <v>340392</v>
      </c>
      <c r="AI833" s="7">
        <f>AJ833/(AF833+AH833+AJ833+AL833+AN833+AP833)</f>
        <v>0.44726566891248792</v>
      </c>
      <c r="AJ833" s="4">
        <v>775840</v>
      </c>
      <c r="AK833" s="7">
        <f>AL833/(AF833+AH833+AJ833+AL833+AN833+AP833)</f>
        <v>1.3529117753709871E-2</v>
      </c>
      <c r="AL833" s="4">
        <v>23468</v>
      </c>
      <c r="AM833" s="7">
        <f>AN833/(AF833+AH833+AJ833+AL833+AN833+AP833)</f>
        <v>1.1599598530867408E-2</v>
      </c>
      <c r="AN833" s="4">
        <v>20121</v>
      </c>
      <c r="AO833" s="7">
        <f>AP833/(AF833+AH833+AJ833+AL833+AN833+AP833)</f>
        <v>9.1326733266883009E-2</v>
      </c>
      <c r="AP833" s="4">
        <v>158418</v>
      </c>
      <c r="AQ833" s="6">
        <f>AO833+AM833+AK833+AI833+AG833+AE833</f>
        <v>1</v>
      </c>
      <c r="AR833" s="4">
        <v>569521</v>
      </c>
      <c r="AS833" s="4">
        <f>AR833/M833</f>
        <v>14987.394736842105</v>
      </c>
      <c r="AT833" s="4">
        <f>AR833/V833</f>
        <v>4397.3096264893811</v>
      </c>
      <c r="AU833" s="7">
        <f>AR833/(AR833+AV833+AY833+BB833)</f>
        <v>0.37339983254995474</v>
      </c>
      <c r="AV833" s="4">
        <v>248302</v>
      </c>
      <c r="AW833" s="4">
        <f>AV833/M833</f>
        <v>6534.2631578947367</v>
      </c>
      <c r="AX833" s="7">
        <f>AV833/(AR833+AV833+AY833+BB833)</f>
        <v>0.16279632396666471</v>
      </c>
      <c r="AY833" s="4">
        <v>306522</v>
      </c>
      <c r="AZ833" s="4">
        <f>AY833/M833</f>
        <v>8066.3684210526317</v>
      </c>
      <c r="BA833" s="7">
        <f>AY833/(AR833+AV833+AY833+BB833)</f>
        <v>0.20096759113865376</v>
      </c>
      <c r="BB833" s="4">
        <v>400886</v>
      </c>
      <c r="BC833" s="11">
        <f>BB833/(AR833+AV833+AY833+BB833)</f>
        <v>0.2628362523447268</v>
      </c>
      <c r="BD833" s="9">
        <f>BC833+BA833+AX833+AU833</f>
        <v>1</v>
      </c>
      <c r="BE833" s="14">
        <f>(AF833+AH833+AJ833+AL833+AN833+AP833)</f>
        <v>1734629</v>
      </c>
      <c r="BF833" s="14">
        <f t="shared" si="60"/>
        <v>-1525231</v>
      </c>
      <c r="BG833" s="13">
        <f>(AF833+AH833+AJ833+AL833+AN833+AP833)-(AR833+AV833+AY833+BB833)</f>
        <v>209398</v>
      </c>
      <c r="BH833" s="13">
        <f t="shared" si="61"/>
        <v>0</v>
      </c>
      <c r="BI833" s="14">
        <f>AF833/W833</f>
        <v>415910.84004602995</v>
      </c>
      <c r="BJ833" s="14">
        <f>AH833/Y833</f>
        <v>445888.79418886197</v>
      </c>
      <c r="BK833" s="14">
        <f>AJ833/AA833</f>
        <v>978011.78294573643</v>
      </c>
      <c r="BL833" s="14">
        <f>BI833+BJ833+BK833</f>
        <v>1839811.4171806285</v>
      </c>
      <c r="BM833" s="14">
        <f>(AF833/W833)-AF833</f>
        <v>-479.15995397005463</v>
      </c>
      <c r="BN833" s="14">
        <f>AH833/Y833-AH833</f>
        <v>105496.79418886197</v>
      </c>
      <c r="BO833" s="14">
        <f>AJ833/AA833-AJ833</f>
        <v>202171.78294573643</v>
      </c>
      <c r="BP833" s="14">
        <f>BG833/S833</f>
        <v>2.1519624769797421E-2</v>
      </c>
      <c r="BQ833" s="14">
        <f>(BG833-CA833)/S833</f>
        <v>2.2350402446628885E-2</v>
      </c>
      <c r="BR833" s="27">
        <f>BQ833-BP833</f>
        <v>8.307776768314637E-4</v>
      </c>
      <c r="BS833" s="28">
        <f t="shared" si="62"/>
        <v>7907528</v>
      </c>
      <c r="BT833" s="11">
        <f>BS833/S833</f>
        <v>0.81264880952380958</v>
      </c>
      <c r="BU833" s="14">
        <f>(BE833-AP833)*1/BT833-(BE833-AP833)</f>
        <v>363385.762497711</v>
      </c>
      <c r="BV833" s="14">
        <f t="shared" si="63"/>
        <v>0.17826610184819786</v>
      </c>
      <c r="BW833" s="27">
        <f>(AR833+AV833+AY833+BB833)/S833</f>
        <v>0.15674647707840042</v>
      </c>
      <c r="BX833" s="13">
        <f>(AF833+AH833+AJ833+AL833+AN833)/N833</f>
        <v>288.63047060977846</v>
      </c>
      <c r="BY833" s="26">
        <f>BX833/K833</f>
        <v>0.19933043550399066</v>
      </c>
      <c r="BZ833" s="11">
        <f>AP833/BE833</f>
        <v>9.1326733266883009E-2</v>
      </c>
      <c r="CA833" s="15">
        <f>-(BM833+BN833+BO833)/M833</f>
        <v>-8083.9320310691664</v>
      </c>
      <c r="CB833" s="15">
        <f>BG833-CA833</f>
        <v>217481.93203106915</v>
      </c>
      <c r="CC833" s="18">
        <f t="shared" si="64"/>
        <v>0</v>
      </c>
      <c r="CD833" s="17">
        <f>(AF833/(AF833+AH833+AJ833))/(X833/(X833+Z833+AB833))</f>
        <v>2.1030526797523885</v>
      </c>
      <c r="CE833" s="19">
        <f>(AH833/(AF833+AH833+AJ833))/(Z833/(X833+Z833+AB833))</f>
        <v>0.91945485538608618</v>
      </c>
      <c r="CF833" s="18">
        <f>(AJ833/(AF833+AH833+AJ833))/(AB833/(X833+Z833+AB833))</f>
        <v>0.80446429604619418</v>
      </c>
      <c r="CG833">
        <f>AH833/Z833</f>
        <v>209.73012939001848</v>
      </c>
      <c r="CH833" s="11">
        <f>BB833/BE833</f>
        <v>0.23110763166071824</v>
      </c>
      <c r="CI833" s="14">
        <f>AY833/V833</f>
        <v>2366.6768061770822</v>
      </c>
      <c r="CJ833" s="14">
        <f>AV833/M833</f>
        <v>6534.2631578947367</v>
      </c>
      <c r="CK833" s="17">
        <f>N833/V833</f>
        <v>42.164745233728887</v>
      </c>
      <c r="CL833" s="17">
        <f>(AL833+AN833)/N833</f>
        <v>7.9818714521149969</v>
      </c>
      <c r="CM833" s="14">
        <f>AP833/AC833</f>
        <v>6</v>
      </c>
    </row>
    <row r="834" spans="1:91" hidden="1" x14ac:dyDescent="0.2">
      <c r="A834">
        <v>1065</v>
      </c>
      <c r="B834" s="2">
        <v>45231</v>
      </c>
      <c r="C834" s="3" t="s">
        <v>32</v>
      </c>
      <c r="D834" t="s">
        <v>33</v>
      </c>
      <c r="E834" s="3" t="s">
        <v>41</v>
      </c>
      <c r="F834" t="s">
        <v>42</v>
      </c>
      <c r="G834" t="str">
        <f>CONCATENATE(C834,E834)</f>
        <v>HNLSEA</v>
      </c>
      <c r="H834" t="s">
        <v>34</v>
      </c>
      <c r="I834">
        <f>U834/M834</f>
        <v>175.9047619047619</v>
      </c>
      <c r="J834" t="str">
        <f>_xlfn.CONCAT(C834,E834,H834)</f>
        <v>HNLSEA737-900</v>
      </c>
      <c r="K834" s="4">
        <v>2677</v>
      </c>
      <c r="L834" s="4">
        <f>N834/M834</f>
        <v>150.42857142857142</v>
      </c>
      <c r="M834" s="4">
        <v>21</v>
      </c>
      <c r="N834" s="4">
        <v>3159</v>
      </c>
      <c r="O834" s="4">
        <f>P834/M834</f>
        <v>21.523809523809526</v>
      </c>
      <c r="P834" s="4">
        <v>452</v>
      </c>
      <c r="Q834" s="4">
        <v>751</v>
      </c>
      <c r="R834" s="4">
        <v>1956</v>
      </c>
      <c r="S834" s="4">
        <f>U834*K834</f>
        <v>9888838</v>
      </c>
      <c r="T834" s="7">
        <f>N834/U834</f>
        <v>0.85517054683270166</v>
      </c>
      <c r="U834" s="4">
        <v>3694</v>
      </c>
      <c r="V834" s="4">
        <v>120.24630697419001</v>
      </c>
      <c r="W834" s="7">
        <f>P834/X834</f>
        <v>0.94758909853249473</v>
      </c>
      <c r="X834" s="4">
        <v>477</v>
      </c>
      <c r="Y834" s="7">
        <f>Q834/Z834</f>
        <v>0.84192825112107628</v>
      </c>
      <c r="Z834" s="4">
        <v>892</v>
      </c>
      <c r="AA834" s="7">
        <f>R834/AB834</f>
        <v>0.84165232358003439</v>
      </c>
      <c r="AB834" s="4">
        <v>2324</v>
      </c>
      <c r="AC834" s="4">
        <v>10644</v>
      </c>
      <c r="AD834" s="4">
        <f>AP834/AC834</f>
        <v>6</v>
      </c>
      <c r="AE834" s="7">
        <f>AF834/(AF834+AH834+AJ834+AL834+AN834+AP834)</f>
        <v>0.18900442554368496</v>
      </c>
      <c r="AF834" s="4">
        <v>218663</v>
      </c>
      <c r="AG834" s="7">
        <f>AH834/(AF834+AH834+AJ834+AL834+AN834+AP834)</f>
        <v>0.23139197178715901</v>
      </c>
      <c r="AH834" s="4">
        <v>267702</v>
      </c>
      <c r="AI834" s="7">
        <f>AJ834/(AF834+AH834+AJ834+AL834+AN834+AP834)</f>
        <v>0.50581025481450748</v>
      </c>
      <c r="AJ834" s="4">
        <v>585182</v>
      </c>
      <c r="AK834" s="7">
        <f>AL834/(AF834+AH834+AJ834+AL834+AN834+AP834)</f>
        <v>1.1828821353248279E-2</v>
      </c>
      <c r="AL834" s="4">
        <v>13685</v>
      </c>
      <c r="AM834" s="7">
        <f>AN834/(AF834+AH834+AJ834+AL834+AN834+AP834)</f>
        <v>6.7627839435743181E-3</v>
      </c>
      <c r="AN834" s="4">
        <v>7824</v>
      </c>
      <c r="AO834" s="7">
        <f>AP834/(AF834+AH834+AJ834+AL834+AN834+AP834)</f>
        <v>5.520174255782595E-2</v>
      </c>
      <c r="AP834" s="4">
        <v>63864</v>
      </c>
      <c r="AQ834" s="6">
        <f>AO834+AM834+AK834+AI834+AG834+AE834</f>
        <v>1</v>
      </c>
      <c r="AR834" s="4">
        <v>499991</v>
      </c>
      <c r="AS834" s="4">
        <f>AR834/M834</f>
        <v>23809.095238095237</v>
      </c>
      <c r="AT834" s="4">
        <f>AR834/V834</f>
        <v>4158.0570129885109</v>
      </c>
      <c r="AU834" s="7">
        <f>AR834/(AR834+AV834+AY834+BB834)</f>
        <v>0.39517326683764803</v>
      </c>
      <c r="AV834" s="4">
        <v>121731</v>
      </c>
      <c r="AW834" s="4">
        <f>AV834/M834</f>
        <v>5796.7142857142853</v>
      </c>
      <c r="AX834" s="7">
        <f>AV834/(AR834+AV834+AY834+BB834)</f>
        <v>9.6211405696130001E-2</v>
      </c>
      <c r="AY834" s="4">
        <v>270291</v>
      </c>
      <c r="AZ834" s="4">
        <f>AY834/M834</f>
        <v>12871</v>
      </c>
      <c r="BA834" s="7">
        <f>AY834/(AR834+AV834+AY834+BB834)</f>
        <v>0.21362740022683355</v>
      </c>
      <c r="BB834" s="4">
        <v>373232</v>
      </c>
      <c r="BC834" s="11">
        <f>BB834/(AR834+AV834+AY834+BB834)</f>
        <v>0.29498792723938844</v>
      </c>
      <c r="BD834" s="9">
        <f>BC834+BA834+AX834+AU834</f>
        <v>1</v>
      </c>
      <c r="BE834" s="14">
        <f>(AF834+AH834+AJ834+AL834+AN834+AP834)</f>
        <v>1156920</v>
      </c>
      <c r="BF834" s="14">
        <f t="shared" si="60"/>
        <v>-1265245</v>
      </c>
      <c r="BG834" s="13">
        <f>(AF834+AH834+AJ834+AL834+AN834+AP834)-(AR834+AV834+AY834+BB834)</f>
        <v>-108325</v>
      </c>
      <c r="BH834" s="13">
        <f t="shared" si="61"/>
        <v>1</v>
      </c>
      <c r="BI834" s="14">
        <f>AF834/W834</f>
        <v>230757.19247787612</v>
      </c>
      <c r="BJ834" s="14">
        <f>AH834/Y834</f>
        <v>317962.96138482023</v>
      </c>
      <c r="BK834" s="14">
        <f>AJ834/AA834</f>
        <v>695277.59100204497</v>
      </c>
      <c r="BL834" s="14">
        <f>BI834+BJ834+BK834</f>
        <v>1243997.7448647413</v>
      </c>
      <c r="BM834" s="14">
        <f>(AF834/W834)-AF834</f>
        <v>12094.192477876117</v>
      </c>
      <c r="BN834" s="14">
        <f>AH834/Y834-AH834</f>
        <v>50260.961384820228</v>
      </c>
      <c r="BO834" s="14">
        <f>AJ834/AA834-AJ834</f>
        <v>110095.59100204497</v>
      </c>
      <c r="BP834" s="14">
        <f>BG834/S834</f>
        <v>-1.095426985455723E-2</v>
      </c>
      <c r="BQ834" s="14">
        <f>(BG834-CA834)/S834</f>
        <v>-1.0123844658831064E-2</v>
      </c>
      <c r="BR834" s="27">
        <f>BQ834-BP834</f>
        <v>8.304251957261654E-4</v>
      </c>
      <c r="BS834" s="28">
        <f t="shared" si="62"/>
        <v>8456643</v>
      </c>
      <c r="BT834" s="11">
        <f>BS834/S834</f>
        <v>0.85517054683270166</v>
      </c>
      <c r="BU834" s="14">
        <f>(BE834-AP834)*1/BT834-(BE834-AP834)</f>
        <v>185117.11301044631</v>
      </c>
      <c r="BV834" s="14">
        <f t="shared" si="63"/>
        <v>0.11699251216371429</v>
      </c>
      <c r="BW834" s="27">
        <f>(AR834+AV834+AY834+BB834)/S834</f>
        <v>0.1279467820182715</v>
      </c>
      <c r="BX834" s="13">
        <f>(AF834+AH834+AJ834+AL834+AN834)/N834</f>
        <v>346.01329534662869</v>
      </c>
      <c r="BY834" s="26">
        <f>BX834/K834</f>
        <v>0.12925412601667116</v>
      </c>
      <c r="BZ834" s="11">
        <f>AP834/BE834</f>
        <v>5.520174255782595E-2</v>
      </c>
      <c r="CA834" s="15">
        <f>-(BM834+BN834+BO834)/M834</f>
        <v>-8211.9402316543474</v>
      </c>
      <c r="CB834" s="15">
        <f>BG834-CA834</f>
        <v>-100113.05976834566</v>
      </c>
      <c r="CC834" s="18">
        <f t="shared" si="64"/>
        <v>1</v>
      </c>
      <c r="CD834" s="17">
        <f>(AF834/(AF834+AH834+AJ834))/(X834/(X834+Z834+AB834))</f>
        <v>1.5798832914075274</v>
      </c>
      <c r="CE834" s="19">
        <f>(AH834/(AF834+AH834+AJ834))/(Z834/(X834+Z834+AB834))</f>
        <v>1.0343198139904017</v>
      </c>
      <c r="CF834" s="18">
        <f>(AJ834/(AF834+AH834+AJ834))/(AB834/(X834+Z834+AB834))</f>
        <v>0.86780653869155377</v>
      </c>
      <c r="CG834">
        <f>AH834/Z834</f>
        <v>300.11434977578477</v>
      </c>
      <c r="CH834" s="11">
        <f>BB834/BE834</f>
        <v>0.32260830480932129</v>
      </c>
      <c r="CI834" s="14">
        <f>AY834/V834</f>
        <v>2247.8112367976173</v>
      </c>
      <c r="CJ834" s="14">
        <f>AV834/M834</f>
        <v>5796.7142857142853</v>
      </c>
      <c r="CK834" s="17">
        <f>N834/V834</f>
        <v>26.271077087448983</v>
      </c>
      <c r="CL834" s="17">
        <f>(AL834+AN834)/N834</f>
        <v>6.8088002532446978</v>
      </c>
      <c r="CM834" s="14">
        <f>AP834/AC834</f>
        <v>6</v>
      </c>
    </row>
    <row r="835" spans="1:91" hidden="1" x14ac:dyDescent="0.2">
      <c r="A835">
        <v>551</v>
      </c>
      <c r="B835" s="2">
        <v>44866</v>
      </c>
      <c r="C835" s="3" t="s">
        <v>43</v>
      </c>
      <c r="D835" t="s">
        <v>38</v>
      </c>
      <c r="E835" s="3" t="s">
        <v>37</v>
      </c>
      <c r="F835" t="s">
        <v>38</v>
      </c>
      <c r="G835" t="str">
        <f>CONCATENATE(C835,E835)</f>
        <v>SFOLAX</v>
      </c>
      <c r="H835" t="s">
        <v>31</v>
      </c>
      <c r="I835">
        <f>U835/M835</f>
        <v>167.125</v>
      </c>
      <c r="J835" t="str">
        <f>_xlfn.CONCAT(C835,E835,H835)</f>
        <v>SFOLAX737-800</v>
      </c>
      <c r="K835" s="4">
        <v>337</v>
      </c>
      <c r="L835" s="4">
        <f>N835/M835</f>
        <v>141.30357142857142</v>
      </c>
      <c r="M835" s="4">
        <v>56</v>
      </c>
      <c r="N835" s="4">
        <v>7913</v>
      </c>
      <c r="O835" s="4">
        <f>P835/M835</f>
        <v>21</v>
      </c>
      <c r="P835" s="4">
        <v>1176</v>
      </c>
      <c r="Q835" s="4">
        <v>1979</v>
      </c>
      <c r="R835" s="4">
        <v>4758</v>
      </c>
      <c r="S835" s="4">
        <f>U835*K835</f>
        <v>3153983</v>
      </c>
      <c r="T835" s="7">
        <f>N835/U835</f>
        <v>0.84549631370872957</v>
      </c>
      <c r="U835" s="4">
        <v>9359</v>
      </c>
      <c r="V835" s="4">
        <v>78.855165428764352</v>
      </c>
      <c r="W835" s="7">
        <f>P835/X835</f>
        <v>1</v>
      </c>
      <c r="X835" s="4">
        <v>1176</v>
      </c>
      <c r="Y835" s="7">
        <f>Q835/Z835</f>
        <v>0.88348214285714288</v>
      </c>
      <c r="Z835" s="4">
        <v>2240</v>
      </c>
      <c r="AA835" s="7">
        <f>R835/AB835</f>
        <v>0.8006057546693589</v>
      </c>
      <c r="AB835" s="4">
        <v>5943</v>
      </c>
      <c r="AC835" s="4">
        <v>7335</v>
      </c>
      <c r="AD835" s="4">
        <f>AP835/AC835</f>
        <v>5</v>
      </c>
      <c r="AE835" s="7">
        <f>AF835/(AF835+AH835+AJ835+AL835+AN835+AP835)</f>
        <v>0.23535354328698749</v>
      </c>
      <c r="AF835" s="4">
        <v>239725</v>
      </c>
      <c r="AG835" s="7">
        <f>AH835/(AF835+AH835+AJ835+AL835+AN835+AP835)</f>
        <v>0.21374588395148511</v>
      </c>
      <c r="AH835" s="4">
        <v>217716</v>
      </c>
      <c r="AI835" s="7">
        <f>AJ835/(AF835+AH835+AJ835+AL835+AN835+AP835)</f>
        <v>0.46351369659936342</v>
      </c>
      <c r="AJ835" s="4">
        <v>472123</v>
      </c>
      <c r="AK835" s="7">
        <f>AL835/(AF835+AH835+AJ835+AL835+AN835+AP835)</f>
        <v>2.8024473430501858E-2</v>
      </c>
      <c r="AL835" s="4">
        <v>28545</v>
      </c>
      <c r="AM835" s="7">
        <f>AN835/(AF835+AH835+AJ835+AL835+AN835+AP835)</f>
        <v>2.3356182270507592E-2</v>
      </c>
      <c r="AN835" s="4">
        <v>23790</v>
      </c>
      <c r="AO835" s="7">
        <f>AP835/(AF835+AH835+AJ835+AL835+AN835+AP835)</f>
        <v>3.6006220461154516E-2</v>
      </c>
      <c r="AP835" s="4">
        <v>36675</v>
      </c>
      <c r="AQ835" s="6">
        <f>AO835+AM835+AK835+AI835+AG835+AE835</f>
        <v>1</v>
      </c>
      <c r="AR835" s="4">
        <v>290387</v>
      </c>
      <c r="AS835" s="4">
        <f>AR835/M835</f>
        <v>5185.4821428571431</v>
      </c>
      <c r="AT835" s="4">
        <f>AR835/V835</f>
        <v>3682.5361841682757</v>
      </c>
      <c r="AU835" s="7">
        <f>AR835/(AR835+AV835+AY835+BB835)</f>
        <v>0.2815420741970262</v>
      </c>
      <c r="AV835" s="4">
        <v>293414</v>
      </c>
      <c r="AW835" s="4">
        <f>AV835/M835</f>
        <v>5239.5357142857147</v>
      </c>
      <c r="AX835" s="7">
        <f>AV835/(AR835+AV835+AY835+BB835)</f>
        <v>0.28447687451038184</v>
      </c>
      <c r="AY835" s="4">
        <v>258211</v>
      </c>
      <c r="AZ835" s="4">
        <f>AY835/M835</f>
        <v>4610.9107142857147</v>
      </c>
      <c r="BA835" s="7">
        <f>AY835/(AR835+AV835+AY835+BB835)</f>
        <v>0.25034612610236801</v>
      </c>
      <c r="BB835" s="4">
        <v>189404</v>
      </c>
      <c r="BC835" s="11">
        <f>BB835/(AR835+AV835+AY835+BB835)</f>
        <v>0.18363492519022392</v>
      </c>
      <c r="BD835" s="9">
        <f>BC835+BA835+AX835+AU835</f>
        <v>1</v>
      </c>
      <c r="BE835" s="14">
        <f>(AF835+AH835+AJ835+AL835+AN835+AP835)</f>
        <v>1018574</v>
      </c>
      <c r="BF835" s="14">
        <f t="shared" ref="BF835:BF898" si="65">-(AR835+AV835+AY835+BB835)</f>
        <v>-1031416</v>
      </c>
      <c r="BG835" s="13">
        <f>(AF835+AH835+AJ835+AL835+AN835+AP835)-(AR835+AV835+AY835+BB835)</f>
        <v>-12842</v>
      </c>
      <c r="BH835" s="13">
        <f t="shared" ref="BH835:BH898" si="66">IF(BG835&lt;0,1,0)</f>
        <v>1</v>
      </c>
      <c r="BI835" s="14">
        <f>AF835/W835</f>
        <v>239725</v>
      </c>
      <c r="BJ835" s="14">
        <f>AH835/Y835</f>
        <v>246429.42900454774</v>
      </c>
      <c r="BK835" s="14">
        <f>AJ835/AA835</f>
        <v>589707.22761664563</v>
      </c>
      <c r="BL835" s="14">
        <f>BI835+BJ835+BK835</f>
        <v>1075861.6566211935</v>
      </c>
      <c r="BM835" s="14">
        <f>(AF835/W835)-AF835</f>
        <v>0</v>
      </c>
      <c r="BN835" s="14">
        <f>AH835/Y835-AH835</f>
        <v>28713.429004547739</v>
      </c>
      <c r="BO835" s="14">
        <f>AJ835/AA835-AJ835</f>
        <v>117584.22761664563</v>
      </c>
      <c r="BP835" s="14">
        <f>BG835/S835</f>
        <v>-4.0716769874790063E-3</v>
      </c>
      <c r="BQ835" s="14">
        <f>(BG835-CA835)/S835</f>
        <v>-3.2433725375343235E-3</v>
      </c>
      <c r="BR835" s="27">
        <f>BQ835-BP835</f>
        <v>8.2830444994468283E-4</v>
      </c>
      <c r="BS835" s="28">
        <f t="shared" ref="BS835:BS898" si="67">N835*K835</f>
        <v>2666681</v>
      </c>
      <c r="BT835" s="11">
        <f>BS835/S835</f>
        <v>0.84549631370872957</v>
      </c>
      <c r="BU835" s="14">
        <f>(BE835-AP835)*1/BT835-(BE835-AP835)</f>
        <v>179429.54050296987</v>
      </c>
      <c r="BV835" s="14">
        <f t="shared" ref="BV835:BV898" si="68">BE835/S835</f>
        <v>0.32294847499178025</v>
      </c>
      <c r="BW835" s="27">
        <f>(AR835+AV835+AY835+BB835)/S835</f>
        <v>0.32702015197925927</v>
      </c>
      <c r="BX835" s="13">
        <f>(AF835+AH835+AJ835+AL835+AN835)/N835</f>
        <v>124.08681915834703</v>
      </c>
      <c r="BY835" s="26">
        <f>BX835/K835</f>
        <v>0.36821014587046597</v>
      </c>
      <c r="BZ835" s="11">
        <f>AP835/BE835</f>
        <v>3.6006220461154516E-2</v>
      </c>
      <c r="CA835" s="15">
        <f>-(BM835+BN835+BO835)/M835</f>
        <v>-2612.4581539498818</v>
      </c>
      <c r="CB835" s="15">
        <f>BG835-CA835</f>
        <v>-10229.541846050119</v>
      </c>
      <c r="CC835" s="18">
        <f t="shared" ref="CC835:CC898" si="69">IF(CB835&lt;0,1,0)</f>
        <v>1</v>
      </c>
      <c r="CD835" s="17">
        <f>(AF835/(AF835+AH835+AJ835))/(X835/(X835+Z835+AB835))</f>
        <v>2.0523723577218282</v>
      </c>
      <c r="CE835" s="19">
        <f>(AH835/(AF835+AH835+AJ835))/(Z835/(X835+Z835+AB835))</f>
        <v>0.97857131138899534</v>
      </c>
      <c r="CF835" s="18">
        <f>(AJ835/(AF835+AH835+AJ835))/(AB835/(X835+Z835+AB835))</f>
        <v>0.79983347969170127</v>
      </c>
      <c r="CG835">
        <f>AH835/Z835</f>
        <v>97.194642857142853</v>
      </c>
      <c r="CH835" s="11">
        <f>BB835/BE835</f>
        <v>0.18595016169664649</v>
      </c>
      <c r="CI835" s="14">
        <f>AY835/V835</f>
        <v>3274.4969666351271</v>
      </c>
      <c r="CJ835" s="14">
        <f>AV835/M835</f>
        <v>5239.5357142857147</v>
      </c>
      <c r="CK835" s="17">
        <f>N835/V835</f>
        <v>100.34853084099345</v>
      </c>
      <c r="CL835" s="17">
        <f>(AL835+AN835)/N835</f>
        <v>6.6138000758245923</v>
      </c>
      <c r="CM835" s="14">
        <f>AP835/AC835</f>
        <v>5</v>
      </c>
    </row>
    <row r="836" spans="1:91" x14ac:dyDescent="0.2">
      <c r="A836">
        <v>782</v>
      </c>
      <c r="B836" s="2">
        <v>45170</v>
      </c>
      <c r="C836" s="3" t="s">
        <v>43</v>
      </c>
      <c r="D836" t="s">
        <v>38</v>
      </c>
      <c r="E836" s="3" t="s">
        <v>53</v>
      </c>
      <c r="F836" t="s">
        <v>54</v>
      </c>
      <c r="G836" t="str">
        <f>CONCATENATE(C836,E836)</f>
        <v>SFOYVR</v>
      </c>
      <c r="H836" t="s">
        <v>40</v>
      </c>
      <c r="I836">
        <f>U836/M836</f>
        <v>73.411764705882348</v>
      </c>
      <c r="J836" t="str">
        <f>_xlfn.CONCAT(C836,E836,H836)</f>
        <v>SFOYVRE175</v>
      </c>
      <c r="K836" s="4">
        <v>800</v>
      </c>
      <c r="L836" s="4">
        <f>N836/M836</f>
        <v>69.882352941176464</v>
      </c>
      <c r="M836" s="4">
        <v>17</v>
      </c>
      <c r="N836" s="4">
        <v>1188</v>
      </c>
      <c r="O836" s="4">
        <f>P836/M836</f>
        <v>9.7058823529411757</v>
      </c>
      <c r="P836" s="4">
        <v>165</v>
      </c>
      <c r="Q836" s="4">
        <v>226</v>
      </c>
      <c r="R836" s="4">
        <v>798</v>
      </c>
      <c r="S836" s="4">
        <f>U836*K836</f>
        <v>998400</v>
      </c>
      <c r="T836" s="7">
        <f>N836/U836</f>
        <v>0.95192307692307687</v>
      </c>
      <c r="U836" s="4">
        <v>1248</v>
      </c>
      <c r="V836" s="4">
        <v>17.565696864111498</v>
      </c>
      <c r="W836" s="7">
        <f>P836/X836</f>
        <v>1</v>
      </c>
      <c r="X836" s="4">
        <v>165</v>
      </c>
      <c r="Y836" s="7">
        <f>Q836/Z836</f>
        <v>0.76094276094276092</v>
      </c>
      <c r="Z836" s="4">
        <v>297</v>
      </c>
      <c r="AA836" s="7">
        <f>R836/AB836</f>
        <v>1.0152671755725191</v>
      </c>
      <c r="AB836" s="4">
        <v>786</v>
      </c>
      <c r="AC836" s="4">
        <v>0</v>
      </c>
      <c r="AD836" s="4" t="e">
        <f>AP836/AC836</f>
        <v>#DIV/0!</v>
      </c>
      <c r="AE836" s="7">
        <f>AF836/(AF836+AH836+AJ836+AL836+AN836+AP836)</f>
        <v>0.20478627310735381</v>
      </c>
      <c r="AF836" s="4">
        <v>55545</v>
      </c>
      <c r="AG836" s="7">
        <f>AH836/(AF836+AH836+AJ836+AL836+AN836+AP836)</f>
        <v>0.19157996416378478</v>
      </c>
      <c r="AH836" s="4">
        <v>51963</v>
      </c>
      <c r="AI836" s="7">
        <f>AJ836/(AF836+AH836+AJ836+AL836+AN836+AP836)</f>
        <v>0.55952793528834877</v>
      </c>
      <c r="AJ836" s="4">
        <v>151763</v>
      </c>
      <c r="AK836" s="7">
        <f>AL836/(AF836+AH836+AJ836+AL836+AN836+AP836)</f>
        <v>2.0583702633150711E-2</v>
      </c>
      <c r="AL836" s="4">
        <v>5583</v>
      </c>
      <c r="AM836" s="7">
        <f>AN836/(AF836+AH836+AJ836+AL836+AN836+AP836)</f>
        <v>2.3522124807361908E-2</v>
      </c>
      <c r="AN836" s="4">
        <v>6380</v>
      </c>
      <c r="AO836" s="7">
        <f>AP836/(AF836+AH836+AJ836+AL836+AN836+AP836)</f>
        <v>0</v>
      </c>
      <c r="AP836" s="4">
        <v>0</v>
      </c>
      <c r="AQ836" s="6">
        <f>AO836+AM836+AK836+AI836+AG836+AE836</f>
        <v>1</v>
      </c>
      <c r="AR836" s="4">
        <v>43848</v>
      </c>
      <c r="AS836" s="4">
        <f>AR836/M836</f>
        <v>2579.294117647059</v>
      </c>
      <c r="AT836" s="4">
        <f>AR836/V836</f>
        <v>2496.2288908438309</v>
      </c>
      <c r="AU836" s="7">
        <f>AR836/(AR836+AV836+AY836+BB836)</f>
        <v>0.29626226318207616</v>
      </c>
      <c r="AV836" s="4">
        <v>53921</v>
      </c>
      <c r="AW836" s="4">
        <f>AV836/M836</f>
        <v>3171.8235294117649</v>
      </c>
      <c r="AX836" s="7">
        <f>AV836/(AR836+AV836+AY836+BB836)</f>
        <v>0.36432123456122806</v>
      </c>
      <c r="AY836" s="4">
        <v>24312</v>
      </c>
      <c r="AZ836" s="4">
        <f>AY836/M836</f>
        <v>1430.1176470588234</v>
      </c>
      <c r="BA836" s="7">
        <f>AY836/(AR836+AV836+AY836+BB836)</f>
        <v>0.16426583065322559</v>
      </c>
      <c r="BB836" s="4">
        <v>25923</v>
      </c>
      <c r="BC836" s="11">
        <f>BB836/(AR836+AV836+AY836+BB836)</f>
        <v>0.17515067160347017</v>
      </c>
      <c r="BD836" s="9">
        <f>BC836+BA836+AX836+AU836</f>
        <v>1</v>
      </c>
      <c r="BE836" s="14">
        <f>(AF836+AH836+AJ836+AL836+AN836+AP836)</f>
        <v>271234</v>
      </c>
      <c r="BF836" s="14">
        <f t="shared" si="65"/>
        <v>-148004</v>
      </c>
      <c r="BG836" s="13">
        <f>(AF836+AH836+AJ836+AL836+AN836+AP836)-(AR836+AV836+AY836+BB836)</f>
        <v>123230</v>
      </c>
      <c r="BH836" s="13">
        <f t="shared" si="66"/>
        <v>0</v>
      </c>
      <c r="BI836" s="14">
        <f>AF836/W836</f>
        <v>55545</v>
      </c>
      <c r="BJ836" s="14">
        <f>AH836/Y836</f>
        <v>68287.659292035401</v>
      </c>
      <c r="BK836" s="14">
        <f>AJ836/AA836</f>
        <v>149480.84962406015</v>
      </c>
      <c r="BL836" s="14">
        <f>BI836+BJ836+BK836</f>
        <v>273313.50891609554</v>
      </c>
      <c r="BM836" s="14">
        <f>(AF836/W836)-AF836</f>
        <v>0</v>
      </c>
      <c r="BN836" s="14">
        <f>AH836/Y836-AH836</f>
        <v>16324.659292035401</v>
      </c>
      <c r="BO836" s="14">
        <f>AJ836/AA836-AJ836</f>
        <v>-2282.1503759398474</v>
      </c>
      <c r="BP836" s="14">
        <f>BG836/S836</f>
        <v>0.12342748397435897</v>
      </c>
      <c r="BQ836" s="14">
        <f>(BG836-CA836)/S836</f>
        <v>0.12425483767652334</v>
      </c>
      <c r="BR836" s="27">
        <f>BQ836-BP836</f>
        <v>8.2735370216437121E-4</v>
      </c>
      <c r="BS836" s="28">
        <f t="shared" si="67"/>
        <v>950400</v>
      </c>
      <c r="BT836" s="11">
        <f>BS836/S836</f>
        <v>0.95192307692307687</v>
      </c>
      <c r="BU836" s="14">
        <f>(BE836-AP836)*1/BT836-(BE836-AP836)</f>
        <v>13698.686868686869</v>
      </c>
      <c r="BV836" s="14">
        <f t="shared" si="68"/>
        <v>0.27166866987179489</v>
      </c>
      <c r="BW836" s="27">
        <f>(AR836+AV836+AY836+BB836)/S836</f>
        <v>0.1482411858974359</v>
      </c>
      <c r="BX836" s="13">
        <f>(AF836+AH836+AJ836+AL836+AN836)/N836</f>
        <v>228.31144781144781</v>
      </c>
      <c r="BY836" s="26">
        <f>BX836/K836</f>
        <v>0.28538930976430976</v>
      </c>
      <c r="BZ836" s="11">
        <f>AP836/BE836</f>
        <v>0</v>
      </c>
      <c r="CA836" s="15">
        <f>-(BM836+BN836+BO836)/M836</f>
        <v>-826.02993624091494</v>
      </c>
      <c r="CB836" s="15">
        <f>BG836-CA836</f>
        <v>124056.02993624091</v>
      </c>
      <c r="CC836" s="18">
        <f t="shared" si="69"/>
        <v>0</v>
      </c>
      <c r="CD836" s="17">
        <f>(AF836/(AF836+AH836+AJ836))/(X836/(X836+Z836+AB836))</f>
        <v>1.6203978918513131</v>
      </c>
      <c r="CE836" s="19">
        <f>(AH836/(AF836+AH836+AJ836))/(Z836/(X836+Z836+AB836))</f>
        <v>0.84216736834268302</v>
      </c>
      <c r="CF836" s="18">
        <f>(AJ836/(AF836+AH836+AJ836))/(AB836/(X836+Z836+AB836))</f>
        <v>0.92940284916890137</v>
      </c>
      <c r="CG836">
        <f>AH836/Z836</f>
        <v>174.95959595959596</v>
      </c>
      <c r="CH836" s="11">
        <f>BB836/BE836</f>
        <v>9.5574301156934605E-2</v>
      </c>
      <c r="CI836" s="14">
        <f>AY836/V836</f>
        <v>1384.0612295702247</v>
      </c>
      <c r="CJ836" s="14">
        <f>AV836/M836</f>
        <v>3171.8235294117649</v>
      </c>
      <c r="CK836" s="17">
        <f>N836/V836</f>
        <v>67.631817239611181</v>
      </c>
      <c r="CL836" s="17">
        <f>(AL836+AN836)/N836</f>
        <v>10.06986531986532</v>
      </c>
      <c r="CM836" s="14" t="e">
        <f>AP836/AC836</f>
        <v>#DIV/0!</v>
      </c>
    </row>
    <row r="837" spans="1:91" hidden="1" x14ac:dyDescent="0.2">
      <c r="A837">
        <v>971</v>
      </c>
      <c r="B837" s="2">
        <v>45200</v>
      </c>
      <c r="C837" s="3" t="s">
        <v>43</v>
      </c>
      <c r="D837" t="s">
        <v>38</v>
      </c>
      <c r="E837" s="3" t="s">
        <v>32</v>
      </c>
      <c r="F837" t="s">
        <v>33</v>
      </c>
      <c r="G837" t="str">
        <f>CONCATENATE(C837,E837)</f>
        <v>SFOHNL</v>
      </c>
      <c r="H837" t="s">
        <v>50</v>
      </c>
      <c r="I837">
        <f>U837/M837</f>
        <v>237.93333333333334</v>
      </c>
      <c r="J837" t="str">
        <f>_xlfn.CONCAT(C837,E837,H837)</f>
        <v>SFOHNL757-300</v>
      </c>
      <c r="K837" s="4">
        <v>2399</v>
      </c>
      <c r="L837" s="4">
        <f>N837/M837</f>
        <v>213.73333333333332</v>
      </c>
      <c r="M837" s="4">
        <v>15</v>
      </c>
      <c r="N837" s="4">
        <v>3206</v>
      </c>
      <c r="O837" s="4">
        <f>P837/M837</f>
        <v>30.533333333333335</v>
      </c>
      <c r="P837" s="4">
        <v>458</v>
      </c>
      <c r="Q837" s="4">
        <v>814</v>
      </c>
      <c r="R837" s="4">
        <v>1934</v>
      </c>
      <c r="S837" s="4">
        <f>U837*K837</f>
        <v>8562031</v>
      </c>
      <c r="T837" s="7">
        <f>N837/U837</f>
        <v>0.89829083776968344</v>
      </c>
      <c r="U837" s="4">
        <v>3569</v>
      </c>
      <c r="V837" s="4">
        <v>82.582843959731534</v>
      </c>
      <c r="W837" s="7">
        <f>P837/X837</f>
        <v>1</v>
      </c>
      <c r="X837" s="4">
        <v>458</v>
      </c>
      <c r="Y837" s="7">
        <f>Q837/Z837</f>
        <v>0.93670886075949367</v>
      </c>
      <c r="Z837" s="4">
        <v>869</v>
      </c>
      <c r="AA837" s="7">
        <f>R837/AB837</f>
        <v>0.86262265834076712</v>
      </c>
      <c r="AB837" s="4">
        <v>2242</v>
      </c>
      <c r="AC837" s="4">
        <v>2136</v>
      </c>
      <c r="AD837" s="4">
        <f>AP837/AC837</f>
        <v>5.9981273408239701</v>
      </c>
      <c r="AE837" s="7">
        <f>AF837/(AF837+AH837+AJ837+AL837+AN837+AP837)</f>
        <v>0.19193247278455713</v>
      </c>
      <c r="AF837" s="4">
        <v>204077</v>
      </c>
      <c r="AG837" s="7">
        <f>AH837/(AF837+AH837+AJ837+AL837+AN837+AP837)</f>
        <v>0.25498107262937619</v>
      </c>
      <c r="AH837" s="4">
        <v>271115</v>
      </c>
      <c r="AI837" s="7">
        <f>AJ837/(AF837+AH837+AJ837+AL837+AN837+AP837)</f>
        <v>0.51920340457548608</v>
      </c>
      <c r="AJ837" s="4">
        <v>552056</v>
      </c>
      <c r="AK837" s="7">
        <f>AL837/(AF837+AH837+AJ837+AL837+AN837+AP837)</f>
        <v>1.2738943358961698E-2</v>
      </c>
      <c r="AL837" s="4">
        <v>13545</v>
      </c>
      <c r="AM837" s="7">
        <f>AN837/(AF837+AH837+AJ837+AL837+AN837+AP837)</f>
        <v>9.0945428040723232E-3</v>
      </c>
      <c r="AN837" s="4">
        <v>9670</v>
      </c>
      <c r="AO837" s="7">
        <f>AP837/(AF837+AH837+AJ837+AL837+AN837+AP837)</f>
        <v>1.2049563847546496E-2</v>
      </c>
      <c r="AP837" s="4">
        <v>12812</v>
      </c>
      <c r="AQ837" s="6">
        <f>AO837+AM837+AK837+AI837+AG837+AE837</f>
        <v>1</v>
      </c>
      <c r="AR837" s="4">
        <v>416909</v>
      </c>
      <c r="AS837" s="4">
        <f>AR837/M837</f>
        <v>27793.933333333334</v>
      </c>
      <c r="AT837" s="4">
        <f>AR837/V837</f>
        <v>5048.3730035174167</v>
      </c>
      <c r="AU837" s="7">
        <f>AR837/(AR837+AV837+AY837+BB837)</f>
        <v>0.37233026919906514</v>
      </c>
      <c r="AV837" s="4">
        <v>130891</v>
      </c>
      <c r="AW837" s="4">
        <f>AV837/M837</f>
        <v>8726.0666666666675</v>
      </c>
      <c r="AX837" s="7">
        <f>AV837/(AR837+AV837+AY837+BB837)</f>
        <v>0.11689524876108416</v>
      </c>
      <c r="AY837" s="4">
        <v>267872</v>
      </c>
      <c r="AZ837" s="4">
        <f>AY837/M837</f>
        <v>17858.133333333335</v>
      </c>
      <c r="BA837" s="7">
        <f>AY837/(AR837+AV837+AY837+BB837)</f>
        <v>0.2392293135213967</v>
      </c>
      <c r="BB837" s="4">
        <v>304057</v>
      </c>
      <c r="BC837" s="11">
        <f>BB837/(AR837+AV837+AY837+BB837)</f>
        <v>0.27154516851845401</v>
      </c>
      <c r="BD837" s="9">
        <f>BC837+BA837+AX837+AU837</f>
        <v>1</v>
      </c>
      <c r="BE837" s="14">
        <f>(AF837+AH837+AJ837+AL837+AN837+AP837)</f>
        <v>1063275</v>
      </c>
      <c r="BF837" s="14">
        <f t="shared" si="65"/>
        <v>-1119729</v>
      </c>
      <c r="BG837" s="13">
        <f>(AF837+AH837+AJ837+AL837+AN837+AP837)-(AR837+AV837+AY837+BB837)</f>
        <v>-56454</v>
      </c>
      <c r="BH837" s="13">
        <f t="shared" si="66"/>
        <v>1</v>
      </c>
      <c r="BI837" s="14">
        <f>AF837/W837</f>
        <v>204077</v>
      </c>
      <c r="BJ837" s="14">
        <f>AH837/Y837</f>
        <v>289433.58108108107</v>
      </c>
      <c r="BK837" s="14">
        <f>AJ837/AA837</f>
        <v>639973.91520165466</v>
      </c>
      <c r="BL837" s="14">
        <f>BI837+BJ837+BK837</f>
        <v>1133484.4962827358</v>
      </c>
      <c r="BM837" s="14">
        <f>(AF837/W837)-AF837</f>
        <v>0</v>
      </c>
      <c r="BN837" s="14">
        <f>AH837/Y837-AH837</f>
        <v>18318.581081081065</v>
      </c>
      <c r="BO837" s="14">
        <f>AJ837/AA837-AJ837</f>
        <v>87917.915201654658</v>
      </c>
      <c r="BP837" s="14">
        <f>BG837/S837</f>
        <v>-6.5935290353421987E-3</v>
      </c>
      <c r="BQ837" s="14">
        <f>(BG837-CA837)/S837</f>
        <v>-5.7663382571827041E-3</v>
      </c>
      <c r="BR837" s="27">
        <f>BQ837-BP837</f>
        <v>8.2719077815949452E-4</v>
      </c>
      <c r="BS837" s="28">
        <f t="shared" si="67"/>
        <v>7691194</v>
      </c>
      <c r="BT837" s="11">
        <f>BS837/S837</f>
        <v>0.89829083776968344</v>
      </c>
      <c r="BU837" s="14">
        <f>(BE837-AP837)*1/BT837-(BE837-AP837)</f>
        <v>118938.88615096686</v>
      </c>
      <c r="BV837" s="14">
        <f t="shared" si="68"/>
        <v>0.12418490425928147</v>
      </c>
      <c r="BW837" s="27">
        <f>(AR837+AV837+AY837+BB837)/S837</f>
        <v>0.13077843329462366</v>
      </c>
      <c r="BX837" s="13">
        <f>(AF837+AH837+AJ837+AL837+AN837)/N837</f>
        <v>327.65533374922023</v>
      </c>
      <c r="BY837" s="26">
        <f>BX837/K837</f>
        <v>0.13657996404719477</v>
      </c>
      <c r="BZ837" s="11">
        <f>AP837/BE837</f>
        <v>1.2049563847546496E-2</v>
      </c>
      <c r="CA837" s="15">
        <f>-(BM837+BN837+BO837)/M837</f>
        <v>-7082.433085515715</v>
      </c>
      <c r="CB837" s="15">
        <f>BG837-CA837</f>
        <v>-49371.566914484283</v>
      </c>
      <c r="CC837" s="18">
        <f t="shared" si="69"/>
        <v>1</v>
      </c>
      <c r="CD837" s="17">
        <f>(AF837/(AF837+AH837+AJ837))/(X837/(X837+Z837+AB837))</f>
        <v>1.5481029098172303</v>
      </c>
      <c r="CE837" s="19">
        <f>(AH837/(AF837+AH837+AJ837))/(Z837/(X837+Z837+AB837))</f>
        <v>1.0839394272324547</v>
      </c>
      <c r="CF837" s="18">
        <f>(AJ837/(AF837+AH837+AJ837))/(AB837/(X837+Z837+AB837))</f>
        <v>0.85549754908060016</v>
      </c>
      <c r="CG837">
        <f>AH837/Z837</f>
        <v>311.98504027617952</v>
      </c>
      <c r="CH837" s="11">
        <f>BB837/BE837</f>
        <v>0.28596270955303188</v>
      </c>
      <c r="CI837" s="14">
        <f>AY837/V837</f>
        <v>3243.6761336363988</v>
      </c>
      <c r="CJ837" s="14">
        <f>AV837/M837</f>
        <v>8726.0666666666675</v>
      </c>
      <c r="CK837" s="17">
        <f>N837/V837</f>
        <v>38.821622582570384</v>
      </c>
      <c r="CL837" s="17">
        <f>(AL837+AN837)/N837</f>
        <v>7.2411104179663131</v>
      </c>
      <c r="CM837" s="14">
        <f>AP837/AC837</f>
        <v>5.9981273408239701</v>
      </c>
    </row>
    <row r="838" spans="1:91" hidden="1" x14ac:dyDescent="0.2">
      <c r="A838">
        <v>271</v>
      </c>
      <c r="B838" s="2">
        <v>44835</v>
      </c>
      <c r="C838" s="3" t="s">
        <v>37</v>
      </c>
      <c r="D838" t="s">
        <v>38</v>
      </c>
      <c r="E838" s="3" t="s">
        <v>52</v>
      </c>
      <c r="F838" t="s">
        <v>33</v>
      </c>
      <c r="G838" t="str">
        <f>CONCATENATE(C838,E838)</f>
        <v>LAXOGG</v>
      </c>
      <c r="H838" t="s">
        <v>49</v>
      </c>
      <c r="I838">
        <f>U838/M838</f>
        <v>269.3125</v>
      </c>
      <c r="J838" t="str">
        <f>_xlfn.CONCAT(C838,E838,H838)</f>
        <v>LAXOGGA330-200</v>
      </c>
      <c r="K838" s="4">
        <v>2486</v>
      </c>
      <c r="L838" s="4">
        <f>N838/M838</f>
        <v>231.625</v>
      </c>
      <c r="M838" s="4">
        <v>16</v>
      </c>
      <c r="N838" s="4">
        <v>3706</v>
      </c>
      <c r="O838" s="4">
        <f>P838/M838</f>
        <v>34.875</v>
      </c>
      <c r="P838" s="4">
        <v>558</v>
      </c>
      <c r="Q838" s="4">
        <v>931</v>
      </c>
      <c r="R838" s="4">
        <v>2217</v>
      </c>
      <c r="S838" s="4">
        <f>U838*K838</f>
        <v>10712174</v>
      </c>
      <c r="T838" s="7">
        <f>N838/U838</f>
        <v>0.86006033882571364</v>
      </c>
      <c r="U838" s="4">
        <v>4309</v>
      </c>
      <c r="V838" s="4">
        <v>87.682359307359306</v>
      </c>
      <c r="W838" s="7">
        <f>P838/X838</f>
        <v>1</v>
      </c>
      <c r="X838" s="4">
        <v>558</v>
      </c>
      <c r="Y838" s="7">
        <f>Q838/Z838</f>
        <v>0.89605389797882584</v>
      </c>
      <c r="Z838" s="4">
        <v>1039</v>
      </c>
      <c r="AA838" s="7">
        <f>R838/AB838</f>
        <v>0.81717655731662364</v>
      </c>
      <c r="AB838" s="4">
        <v>2713</v>
      </c>
      <c r="AC838" s="4">
        <v>384881</v>
      </c>
      <c r="AD838" s="4">
        <f>AP838/AC838</f>
        <v>4.9999948035886419</v>
      </c>
      <c r="AE838" s="7">
        <f>AF838/(AF838+AH838+AJ838+AL838+AN838+AP838)</f>
        <v>7.8717151275514305E-2</v>
      </c>
      <c r="AF838" s="4">
        <v>229999</v>
      </c>
      <c r="AG838" s="7">
        <f>AH838/(AF838+AH838+AJ838+AL838+AN838+AP838)</f>
        <v>8.1475343798652969E-2</v>
      </c>
      <c r="AH838" s="4">
        <v>238058</v>
      </c>
      <c r="AI838" s="7">
        <f>AJ838/(AF838+AH838+AJ838+AL838+AN838+AP838)</f>
        <v>0.1743506919096556</v>
      </c>
      <c r="AJ838" s="4">
        <v>509425</v>
      </c>
      <c r="AK838" s="7">
        <f>AL838/(AF838+AH838+AJ838+AL838+AN838+AP838)</f>
        <v>4.5536358754634495E-3</v>
      </c>
      <c r="AL838" s="4">
        <v>13305</v>
      </c>
      <c r="AM838" s="7">
        <f>AN838/(AF838+AH838+AJ838+AL838+AN838+AP838)</f>
        <v>2.2763045627739497E-3</v>
      </c>
      <c r="AN838" s="4">
        <v>6651</v>
      </c>
      <c r="AO838" s="7">
        <f>AP838/(AF838+AH838+AJ838+AL838+AN838+AP838)</f>
        <v>0.65862687257793973</v>
      </c>
      <c r="AP838" s="4">
        <v>1924403</v>
      </c>
      <c r="AQ838" s="6">
        <f>AO838+AM838+AK838+AI838+AG838+AE838</f>
        <v>0.99999999999999989</v>
      </c>
      <c r="AR838" s="4">
        <v>363972</v>
      </c>
      <c r="AS838" s="4">
        <f>AR838/M838</f>
        <v>22748.25</v>
      </c>
      <c r="AT838" s="4">
        <f>AR838/V838</f>
        <v>4151.0288144065862</v>
      </c>
      <c r="AU838" s="7">
        <f>AR838/(AR838+AV838+AY838+BB838)</f>
        <v>0.25497609415226186</v>
      </c>
      <c r="AV838" s="4">
        <v>112775</v>
      </c>
      <c r="AW838" s="4">
        <f>AV838/M838</f>
        <v>7048.4375</v>
      </c>
      <c r="AX838" s="7">
        <f>AV838/(AR838+AV838+AY838+BB838)</f>
        <v>7.9003134906040384E-2</v>
      </c>
      <c r="AY838" s="4">
        <v>648236</v>
      </c>
      <c r="AZ838" s="4">
        <f>AY838/M838</f>
        <v>40514.75</v>
      </c>
      <c r="BA838" s="7">
        <f>AY838/(AR838+AV838+AY838+BB838)</f>
        <v>0.45411373228953222</v>
      </c>
      <c r="BB838" s="4">
        <v>302492</v>
      </c>
      <c r="BC838" s="11">
        <f>BB838/(AR838+AV838+AY838+BB838)</f>
        <v>0.21190703865216554</v>
      </c>
      <c r="BD838" s="9">
        <f>BC838+BA838+AX838+AU838</f>
        <v>1</v>
      </c>
      <c r="BE838" s="14">
        <f>(AF838+AH838+AJ838+AL838+AN838+AP838)</f>
        <v>2921841</v>
      </c>
      <c r="BF838" s="14">
        <f t="shared" si="65"/>
        <v>-1427475</v>
      </c>
      <c r="BG838" s="13">
        <f>(AF838+AH838+AJ838+AL838+AN838+AP838)-(AR838+AV838+AY838+BB838)</f>
        <v>1494366</v>
      </c>
      <c r="BH838" s="13">
        <f t="shared" si="66"/>
        <v>0</v>
      </c>
      <c r="BI838" s="14">
        <f>AF838/W838</f>
        <v>229999</v>
      </c>
      <c r="BJ838" s="14">
        <f>AH838/Y838</f>
        <v>265673.75080558535</v>
      </c>
      <c r="BK838" s="14">
        <f>AJ838/AA838</f>
        <v>623396.49300857016</v>
      </c>
      <c r="BL838" s="14">
        <f>BI838+BJ838+BK838</f>
        <v>1119069.2438141555</v>
      </c>
      <c r="BM838" s="14">
        <f>(AF838/W838)-AF838</f>
        <v>0</v>
      </c>
      <c r="BN838" s="14">
        <f>AH838/Y838-AH838</f>
        <v>27615.750805585354</v>
      </c>
      <c r="BO838" s="14">
        <f>AJ838/AA838-AJ838</f>
        <v>113971.49300857016</v>
      </c>
      <c r="BP838" s="14">
        <f>BG838/S838</f>
        <v>0.13950165484615915</v>
      </c>
      <c r="BQ838" s="14">
        <f>(BG838-CA838)/S838</f>
        <v>0.1403277432515925</v>
      </c>
      <c r="BR838" s="27">
        <f>BQ838-BP838</f>
        <v>8.2608840543335615E-4</v>
      </c>
      <c r="BS838" s="28">
        <f t="shared" si="67"/>
        <v>9213116</v>
      </c>
      <c r="BT838" s="11">
        <f>BS838/S838</f>
        <v>0.86006033882571364</v>
      </c>
      <c r="BU838" s="14">
        <f>(BE838-AP838)*1/BT838-(BE838-AP838)</f>
        <v>162292.25957906106</v>
      </c>
      <c r="BV838" s="14">
        <f t="shared" si="68"/>
        <v>0.27275891896453514</v>
      </c>
      <c r="BW838" s="27">
        <f>(AR838+AV838+AY838+BB838)/S838</f>
        <v>0.13325726411837596</v>
      </c>
      <c r="BX838" s="13">
        <f>(AF838+AH838+AJ838+AL838+AN838)/N838</f>
        <v>269.14139233675121</v>
      </c>
      <c r="BY838" s="26">
        <f>BX838/K838</f>
        <v>0.10826282877584521</v>
      </c>
      <c r="BZ838" s="11">
        <f>AP838/BE838</f>
        <v>0.65862687257793973</v>
      </c>
      <c r="CA838" s="15">
        <f>-(BM838+BN838+BO838)/M838</f>
        <v>-8849.2027383847199</v>
      </c>
      <c r="CB838" s="15">
        <f>BG838-CA838</f>
        <v>1503215.2027383847</v>
      </c>
      <c r="CC838" s="18">
        <f t="shared" si="69"/>
        <v>0</v>
      </c>
      <c r="CD838" s="17">
        <f>(AF838/(AF838+AH838+AJ838))/(X838/(X838+Z838+AB838))</f>
        <v>1.8174407032320825</v>
      </c>
      <c r="CE838" s="19">
        <f>(AH838/(AF838+AH838+AJ838))/(Z838/(X838+Z838+AB838))</f>
        <v>1.0102659935109852</v>
      </c>
      <c r="CF838" s="18">
        <f>(AJ838/(AF838+AH838+AJ838))/(AB838/(X838+Z838+AB838))</f>
        <v>0.82794018442262596</v>
      </c>
      <c r="CG838">
        <f>AH838/Z838</f>
        <v>229.12223291626563</v>
      </c>
      <c r="CH838" s="11">
        <f>BB838/BE838</f>
        <v>0.103527878484832</v>
      </c>
      <c r="CI838" s="14">
        <f>AY838/V838</f>
        <v>7393.0036226293996</v>
      </c>
      <c r="CJ838" s="14">
        <f>AV838/M838</f>
        <v>7048.4375</v>
      </c>
      <c r="CK838" s="17">
        <f>N838/V838</f>
        <v>42.266198460845366</v>
      </c>
      <c r="CL838" s="17">
        <f>(AL838+AN838)/N838</f>
        <v>5.3847814355099839</v>
      </c>
      <c r="CM838" s="14">
        <f>AP838/AC838</f>
        <v>4.9999948035886419</v>
      </c>
    </row>
    <row r="839" spans="1:91" x14ac:dyDescent="0.2">
      <c r="A839">
        <v>1178</v>
      </c>
      <c r="B839" s="2">
        <v>45231</v>
      </c>
      <c r="C839" s="3" t="s">
        <v>43</v>
      </c>
      <c r="D839" t="s">
        <v>38</v>
      </c>
      <c r="E839" s="3" t="s">
        <v>44</v>
      </c>
      <c r="F839" t="s">
        <v>45</v>
      </c>
      <c r="G839" t="str">
        <f>CONCATENATE(C839,E839)</f>
        <v>SFOBOI</v>
      </c>
      <c r="H839" t="s">
        <v>40</v>
      </c>
      <c r="I839">
        <f>U839/M839</f>
        <v>75.033898305084747</v>
      </c>
      <c r="J839" t="str">
        <f>_xlfn.CONCAT(C839,E839,H839)</f>
        <v>SFOBOIE175</v>
      </c>
      <c r="K839" s="4">
        <v>522</v>
      </c>
      <c r="L839" s="4">
        <f>N839/M839</f>
        <v>62.610169491525426</v>
      </c>
      <c r="M839" s="4">
        <v>59</v>
      </c>
      <c r="N839" s="4">
        <v>3694</v>
      </c>
      <c r="O839" s="4">
        <f>P839/M839</f>
        <v>9.101694915254237</v>
      </c>
      <c r="P839" s="4">
        <v>537</v>
      </c>
      <c r="Q839" s="4">
        <v>966</v>
      </c>
      <c r="R839" s="4">
        <v>2192</v>
      </c>
      <c r="S839" s="4">
        <f>U839*K839</f>
        <v>2310894</v>
      </c>
      <c r="T839" s="7">
        <f>N839/U839</f>
        <v>0.83442511859046764</v>
      </c>
      <c r="U839" s="4">
        <v>4427</v>
      </c>
      <c r="V839" s="4">
        <v>95.344044359255207</v>
      </c>
      <c r="W839" s="7">
        <f>P839/X839</f>
        <v>0.90556492411467115</v>
      </c>
      <c r="X839" s="4">
        <v>593</v>
      </c>
      <c r="Y839" s="7">
        <f>Q839/Z839</f>
        <v>0.90534208059981258</v>
      </c>
      <c r="Z839" s="4">
        <v>1067</v>
      </c>
      <c r="AA839" s="7">
        <f>R839/AB839</f>
        <v>0.79190751445086704</v>
      </c>
      <c r="AB839" s="4">
        <v>2768</v>
      </c>
      <c r="AC839" s="4">
        <v>214</v>
      </c>
      <c r="AD839" s="4">
        <f>AP839/AC839</f>
        <v>5.9859813084112146</v>
      </c>
      <c r="AE839" s="7">
        <f>AF839/(AF839+AH839+AJ839+AL839+AN839+AP839)</f>
        <v>0.19885269715427301</v>
      </c>
      <c r="AF839" s="4">
        <v>126213</v>
      </c>
      <c r="AG839" s="7">
        <f>AH839/(AF839+AH839+AJ839+AL839+AN839+AP839)</f>
        <v>0.2536733542774135</v>
      </c>
      <c r="AH839" s="4">
        <v>161008</v>
      </c>
      <c r="AI839" s="7">
        <f>AJ839/(AF839+AH839+AJ839+AL839+AN839+AP839)</f>
        <v>0.49364587698871604</v>
      </c>
      <c r="AJ839" s="4">
        <v>313320</v>
      </c>
      <c r="AK839" s="7">
        <f>AL839/(AF839+AH839+AJ839+AL839+AN839+AP839)</f>
        <v>2.4181274479837908E-2</v>
      </c>
      <c r="AL839" s="4">
        <v>15348</v>
      </c>
      <c r="AM839" s="7">
        <f>AN839/(AF839+AH839+AJ839+AL839+AN839+AP839)</f>
        <v>2.7628539827888817E-2</v>
      </c>
      <c r="AN839" s="4">
        <v>17536</v>
      </c>
      <c r="AO839" s="7">
        <f>AP839/(AF839+AH839+AJ839+AL839+AN839+AP839)</f>
        <v>2.0182572718707558E-3</v>
      </c>
      <c r="AP839" s="4">
        <v>1281</v>
      </c>
      <c r="AQ839" s="6">
        <f>AO839+AM839+AK839+AI839+AG839+AE839</f>
        <v>1</v>
      </c>
      <c r="AR839" s="4">
        <v>237999</v>
      </c>
      <c r="AS839" s="4">
        <f>AR839/M839</f>
        <v>4033.8813559322034</v>
      </c>
      <c r="AT839" s="4">
        <f>AR839/V839</f>
        <v>2496.2125489791752</v>
      </c>
      <c r="AU839" s="7">
        <f>AR839/(AR839+AV839+AY839+BB839)</f>
        <v>0.3379280380639198</v>
      </c>
      <c r="AV839" s="4">
        <v>193625</v>
      </c>
      <c r="AW839" s="4">
        <f>AV839/M839</f>
        <v>3281.7796610169494</v>
      </c>
      <c r="AX839" s="7">
        <f>AV839/(AR839+AV839+AY839+BB839)</f>
        <v>0.27492265249066788</v>
      </c>
      <c r="AY839" s="4">
        <v>131962</v>
      </c>
      <c r="AZ839" s="4">
        <f>AY839/M839</f>
        <v>2236.6440677966102</v>
      </c>
      <c r="BA839" s="7">
        <f>AY839/(AR839+AV839+AY839+BB839)</f>
        <v>0.18736910558023767</v>
      </c>
      <c r="BB839" s="4">
        <v>140703</v>
      </c>
      <c r="BC839" s="11">
        <f>BB839/(AR839+AV839+AY839+BB839)</f>
        <v>0.19978020386517467</v>
      </c>
      <c r="BD839" s="9">
        <f>BC839+BA839+AX839+AU839</f>
        <v>1</v>
      </c>
      <c r="BE839" s="14">
        <f>(AF839+AH839+AJ839+AL839+AN839+AP839)</f>
        <v>634706</v>
      </c>
      <c r="BF839" s="14">
        <f t="shared" si="65"/>
        <v>-704289</v>
      </c>
      <c r="BG839" s="13">
        <f>(AF839+AH839+AJ839+AL839+AN839+AP839)-(AR839+AV839+AY839+BB839)</f>
        <v>-69583</v>
      </c>
      <c r="BH839" s="13">
        <f t="shared" si="66"/>
        <v>1</v>
      </c>
      <c r="BI839" s="14">
        <f>AF839/W839</f>
        <v>139374.87709497206</v>
      </c>
      <c r="BJ839" s="14">
        <f>AH839/Y839</f>
        <v>177842.16977225672</v>
      </c>
      <c r="BK839" s="14">
        <f>AJ839/AA839</f>
        <v>395652.26277372264</v>
      </c>
      <c r="BL839" s="14">
        <f>BI839+BJ839+BK839</f>
        <v>712869.30964095145</v>
      </c>
      <c r="BM839" s="14">
        <f>(AF839/W839)-AF839</f>
        <v>13161.877094972064</v>
      </c>
      <c r="BN839" s="14">
        <f>AH839/Y839-AH839</f>
        <v>16834.169772256719</v>
      </c>
      <c r="BO839" s="14">
        <f>AJ839/AA839-AJ839</f>
        <v>82332.262773722643</v>
      </c>
      <c r="BP839" s="14">
        <f>BG839/S839</f>
        <v>-3.0110857529596771E-2</v>
      </c>
      <c r="BQ839" s="14">
        <f>(BG839-CA839)/S839</f>
        <v>-2.9286990379077806E-2</v>
      </c>
      <c r="BR839" s="27">
        <f>BQ839-BP839</f>
        <v>8.2386715051896431E-4</v>
      </c>
      <c r="BS839" s="28">
        <f t="shared" si="67"/>
        <v>1928268</v>
      </c>
      <c r="BT839" s="11">
        <f>BS839/S839</f>
        <v>0.83442511859046764</v>
      </c>
      <c r="BU839" s="14">
        <f>(BE839-AP839)*1/BT839-(BE839-AP839)</f>
        <v>125690.45073091495</v>
      </c>
      <c r="BV839" s="14">
        <f t="shared" si="68"/>
        <v>0.27465820587184009</v>
      </c>
      <c r="BW839" s="27">
        <f>(AR839+AV839+AY839+BB839)/S839</f>
        <v>0.30476906340143683</v>
      </c>
      <c r="BX839" s="13">
        <f>(AF839+AH839+AJ839+AL839+AN839)/N839</f>
        <v>171.47401191120736</v>
      </c>
      <c r="BY839" s="26">
        <f>BX839/K839</f>
        <v>0.3284942756919681</v>
      </c>
      <c r="BZ839" s="11">
        <f>AP839/BE839</f>
        <v>2.0182572718707558E-3</v>
      </c>
      <c r="CA839" s="15">
        <f>-(BM839+BN839+BO839)/M839</f>
        <v>-1903.8696549313802</v>
      </c>
      <c r="CB839" s="15">
        <f>BG839-CA839</f>
        <v>-67679.130345068625</v>
      </c>
      <c r="CC839" s="18">
        <f t="shared" si="69"/>
        <v>1</v>
      </c>
      <c r="CD839" s="17">
        <f>(AF839/(AF839+AH839+AJ839))/(X839/(X839+Z839+AB839))</f>
        <v>1.5693302486086373</v>
      </c>
      <c r="CE839" s="19">
        <f>(AH839/(AF839+AH839+AJ839))/(Z839/(X839+Z839+AB839))</f>
        <v>1.1126228768856397</v>
      </c>
      <c r="CF839" s="18">
        <f>(AJ839/(AF839+AH839+AJ839))/(AB839/(X839+Z839+AB839))</f>
        <v>0.83461652924064333</v>
      </c>
      <c r="CG839">
        <f>AH839/Z839</f>
        <v>150.89784442361761</v>
      </c>
      <c r="CH839" s="11">
        <f>BB839/BE839</f>
        <v>0.22168216465576188</v>
      </c>
      <c r="CI839" s="14">
        <f>AY839/V839</f>
        <v>1384.0612792002905</v>
      </c>
      <c r="CJ839" s="14">
        <f>AV839/M839</f>
        <v>3281.7796610169494</v>
      </c>
      <c r="CK839" s="17">
        <f>N839/V839</f>
        <v>38.743898738772323</v>
      </c>
      <c r="CL839" s="17">
        <f>(AL839+AN839)/N839</f>
        <v>8.9020032485110985</v>
      </c>
      <c r="CM839" s="14">
        <f>AP839/AC839</f>
        <v>5.9859813084112146</v>
      </c>
    </row>
    <row r="840" spans="1:91" hidden="1" x14ac:dyDescent="0.2">
      <c r="A840">
        <v>682</v>
      </c>
      <c r="B840" s="2">
        <v>45170</v>
      </c>
      <c r="C840" s="3" t="s">
        <v>37</v>
      </c>
      <c r="D840" t="s">
        <v>38</v>
      </c>
      <c r="E840" s="3" t="s">
        <v>43</v>
      </c>
      <c r="F840" t="s">
        <v>38</v>
      </c>
      <c r="G840" t="str">
        <f>CONCATENATE(C840,E840)</f>
        <v>LAXSFO</v>
      </c>
      <c r="H840" t="s">
        <v>34</v>
      </c>
      <c r="I840">
        <f>U840/M840</f>
        <v>178.83333333333334</v>
      </c>
      <c r="J840" t="str">
        <f>_xlfn.CONCAT(C840,E840,H840)</f>
        <v>LAXSFO737-900</v>
      </c>
      <c r="K840" s="4">
        <v>337</v>
      </c>
      <c r="L840" s="4">
        <f>N840/M840</f>
        <v>162.38095238095238</v>
      </c>
      <c r="M840" s="4">
        <v>42</v>
      </c>
      <c r="N840" s="4">
        <v>6820</v>
      </c>
      <c r="O840" s="4">
        <f>P840/M840</f>
        <v>22.238095238095237</v>
      </c>
      <c r="P840" s="4">
        <v>934</v>
      </c>
      <c r="Q840" s="4">
        <v>1309</v>
      </c>
      <c r="R840" s="4">
        <v>4578</v>
      </c>
      <c r="S840" s="4">
        <f>U840*K840</f>
        <v>2531207</v>
      </c>
      <c r="T840" s="7">
        <f>N840/U840</f>
        <v>0.90800159765677002</v>
      </c>
      <c r="U840" s="4">
        <v>7511</v>
      </c>
      <c r="V840" s="4">
        <v>56.134037519013013</v>
      </c>
      <c r="W840" s="7">
        <f>P840/X840</f>
        <v>0.9668737060041408</v>
      </c>
      <c r="X840" s="4">
        <v>966</v>
      </c>
      <c r="Y840" s="7">
        <f>Q840/Z840</f>
        <v>0.72480620155038755</v>
      </c>
      <c r="Z840" s="4">
        <v>1806</v>
      </c>
      <c r="AA840" s="7">
        <f>R840/AB840</f>
        <v>0.96602658788773998</v>
      </c>
      <c r="AB840" s="4">
        <v>4739</v>
      </c>
      <c r="AC840" s="4">
        <v>8052</v>
      </c>
      <c r="AD840" s="4">
        <f>AP840/AC840</f>
        <v>5.9995032290114256</v>
      </c>
      <c r="AE840" s="7">
        <f>AF840/(AF840+AH840+AJ840+AL840+AN840+AP840)</f>
        <v>0.20939158109351302</v>
      </c>
      <c r="AF840" s="4">
        <v>210538</v>
      </c>
      <c r="AG840" s="7">
        <f>AH840/(AF840+AH840+AJ840+AL840+AN840+AP840)</f>
        <v>0.16272209652154454</v>
      </c>
      <c r="AH840" s="4">
        <v>163613</v>
      </c>
      <c r="AI840" s="7">
        <f>AJ840/(AF840+AH840+AJ840+AL840+AN840+AP840)</f>
        <v>0.51610134513538375</v>
      </c>
      <c r="AJ840" s="4">
        <v>518927</v>
      </c>
      <c r="AK840" s="7">
        <f>AL840/(AF840+AH840+AJ840+AL840+AN840+AP840)</f>
        <v>3.1868519853800445E-2</v>
      </c>
      <c r="AL840" s="4">
        <v>32043</v>
      </c>
      <c r="AM840" s="7">
        <f>AN840/(AF840+AH840+AJ840+AL840+AN840+AP840)</f>
        <v>3.187150351823765E-2</v>
      </c>
      <c r="AN840" s="4">
        <v>32046</v>
      </c>
      <c r="AO840" s="7">
        <f>AP840/(AF840+AH840+AJ840+AL840+AN840+AP840)</f>
        <v>4.8044953877520571E-2</v>
      </c>
      <c r="AP840" s="4">
        <v>48308</v>
      </c>
      <c r="AQ840" s="6">
        <f>AO840+AM840+AK840+AI840+AG840+AE840</f>
        <v>1</v>
      </c>
      <c r="AR840" s="4">
        <v>233408</v>
      </c>
      <c r="AS840" s="4">
        <f>AR840/M840</f>
        <v>5557.333333333333</v>
      </c>
      <c r="AT840" s="4">
        <f>AR840/V840</f>
        <v>4158.0476002807209</v>
      </c>
      <c r="AU840" s="7">
        <f>AR840/(AR840+AV840+AY840+BB840)</f>
        <v>0.29915818183682469</v>
      </c>
      <c r="AV840" s="4">
        <v>246394</v>
      </c>
      <c r="AW840" s="4">
        <f>AV840/M840</f>
        <v>5866.5238095238092</v>
      </c>
      <c r="AX840" s="7">
        <f>AV840/(AR840+AV840+AY840+BB840)</f>
        <v>0.31580229064771809</v>
      </c>
      <c r="AY840" s="4">
        <v>126179</v>
      </c>
      <c r="AZ840" s="4">
        <f>AY840/M840</f>
        <v>3004.2619047619046</v>
      </c>
      <c r="BA840" s="7">
        <f>AY840/(AR840+AV840+AY840+BB840)</f>
        <v>0.1617231638418079</v>
      </c>
      <c r="BB840" s="4">
        <v>174235</v>
      </c>
      <c r="BC840" s="11">
        <f>BB840/(AR840+AV840+AY840+BB840)</f>
        <v>0.22331636367364935</v>
      </c>
      <c r="BD840" s="9">
        <f>BC840+BA840+AX840+AU840</f>
        <v>1</v>
      </c>
      <c r="BE840" s="14">
        <f>(AF840+AH840+AJ840+AL840+AN840+AP840)</f>
        <v>1005475</v>
      </c>
      <c r="BF840" s="14">
        <f t="shared" si="65"/>
        <v>-780216</v>
      </c>
      <c r="BG840" s="13">
        <f>(AF840+AH840+AJ840+AL840+AN840+AP840)-(AR840+AV840+AY840+BB840)</f>
        <v>225259</v>
      </c>
      <c r="BH840" s="13">
        <f t="shared" si="66"/>
        <v>0</v>
      </c>
      <c r="BI840" s="14">
        <f>AF840/W840</f>
        <v>217751.29336188437</v>
      </c>
      <c r="BJ840" s="14">
        <f>AH840/Y840</f>
        <v>225733.44385026739</v>
      </c>
      <c r="BK840" s="14">
        <f>AJ840/AA840</f>
        <v>537176.72629969416</v>
      </c>
      <c r="BL840" s="14">
        <f>BI840+BJ840+BK840</f>
        <v>980661.46351184591</v>
      </c>
      <c r="BM840" s="14">
        <f>(AF840/W840)-AF840</f>
        <v>7213.2933618843672</v>
      </c>
      <c r="BN840" s="14">
        <f>AH840/Y840-AH840</f>
        <v>62120.443850267387</v>
      </c>
      <c r="BO840" s="14">
        <f>AJ840/AA840-AJ840</f>
        <v>18249.726299694157</v>
      </c>
      <c r="BP840" s="14">
        <f>BG840/S840</f>
        <v>8.8992721654135756E-2</v>
      </c>
      <c r="BQ840" s="14">
        <f>(BG840-CA840)/S840</f>
        <v>8.981656599393327E-2</v>
      </c>
      <c r="BR840" s="27">
        <f>BQ840-BP840</f>
        <v>8.238443397975137E-4</v>
      </c>
      <c r="BS840" s="28">
        <f t="shared" si="67"/>
        <v>2298340</v>
      </c>
      <c r="BT840" s="11">
        <f>BS840/S840</f>
        <v>0.90800159765677002</v>
      </c>
      <c r="BU840" s="14">
        <f>(BE840-AP840)*1/BT840-(BE840-AP840)</f>
        <v>96979.823607038241</v>
      </c>
      <c r="BV840" s="14">
        <f t="shared" si="68"/>
        <v>0.39723143938840244</v>
      </c>
      <c r="BW840" s="27">
        <f>(AR840+AV840+AY840+BB840)/S840</f>
        <v>0.3082387177342667</v>
      </c>
      <c r="BX840" s="13">
        <f>(AF840+AH840+AJ840+AL840+AN840)/N840</f>
        <v>140.34706744868035</v>
      </c>
      <c r="BY840" s="26">
        <f>BX840/K840</f>
        <v>0.41646014079727106</v>
      </c>
      <c r="BZ840" s="11">
        <f>AP840/BE840</f>
        <v>4.8044953877520571E-2</v>
      </c>
      <c r="CA840" s="15">
        <f>-(BM840+BN840+BO840)/M840</f>
        <v>-2085.3205598058548</v>
      </c>
      <c r="CB840" s="15">
        <f>BG840-CA840</f>
        <v>227344.32055980584</v>
      </c>
      <c r="CC840" s="18">
        <f t="shared" si="69"/>
        <v>0</v>
      </c>
      <c r="CD840" s="17">
        <f>(AF840/(AF840+AH840+AJ840))/(X840/(X840+Z840+AB840))</f>
        <v>1.8329969295896416</v>
      </c>
      <c r="CE840" s="19">
        <f>(AH840/(AF840+AH840+AJ840))/(Z840/(X840+Z840+AB840))</f>
        <v>0.76191834924147273</v>
      </c>
      <c r="CF840" s="18">
        <f>(AJ840/(AF840+AH840+AJ840))/(AB840/(X840+Z840+AB840))</f>
        <v>0.92093277638453397</v>
      </c>
      <c r="CG840">
        <f>AH840/Z840</f>
        <v>90.594130675526031</v>
      </c>
      <c r="CH840" s="11">
        <f>BB840/BE840</f>
        <v>0.17328625773887962</v>
      </c>
      <c r="CI840" s="14">
        <f>AY840/V840</f>
        <v>2247.8162194775718</v>
      </c>
      <c r="CJ840" s="14">
        <f>AV840/M840</f>
        <v>5866.5238095238092</v>
      </c>
      <c r="CK840" s="17">
        <f>N840/V840</f>
        <v>121.49491291607193</v>
      </c>
      <c r="CL840" s="17">
        <f>(AL840+AN840)/N840</f>
        <v>9.3972140762463336</v>
      </c>
      <c r="CM840" s="14">
        <f>AP840/AC840</f>
        <v>5.9995032290114256</v>
      </c>
    </row>
    <row r="841" spans="1:91" hidden="1" x14ac:dyDescent="0.2">
      <c r="A841">
        <v>1204</v>
      </c>
      <c r="B841" s="2">
        <v>45231</v>
      </c>
      <c r="C841" s="3" t="s">
        <v>43</v>
      </c>
      <c r="D841" t="s">
        <v>38</v>
      </c>
      <c r="E841" s="3" t="s">
        <v>53</v>
      </c>
      <c r="F841" t="s">
        <v>54</v>
      </c>
      <c r="G841" t="str">
        <f>CONCATENATE(C841,E841)</f>
        <v>SFOYVR</v>
      </c>
      <c r="H841" t="s">
        <v>31</v>
      </c>
      <c r="I841">
        <f>U841/M841</f>
        <v>168.20987654320987</v>
      </c>
      <c r="J841" t="str">
        <f>_xlfn.CONCAT(C841,E841,H841)</f>
        <v>SFOYVR737-800</v>
      </c>
      <c r="K841" s="4">
        <v>800</v>
      </c>
      <c r="L841" s="4">
        <f>N841/M841</f>
        <v>129.64197530864197</v>
      </c>
      <c r="M841" s="4">
        <v>81</v>
      </c>
      <c r="N841" s="4">
        <v>10501</v>
      </c>
      <c r="O841" s="4">
        <f>P841/M841</f>
        <v>20.716049382716051</v>
      </c>
      <c r="P841" s="4">
        <v>1678</v>
      </c>
      <c r="Q841" s="4">
        <v>2398</v>
      </c>
      <c r="R841" s="4">
        <v>6425</v>
      </c>
      <c r="S841" s="4">
        <f>U841*K841</f>
        <v>10900000</v>
      </c>
      <c r="T841" s="7">
        <f>N841/U841</f>
        <v>0.7707155963302752</v>
      </c>
      <c r="U841" s="4">
        <v>13625</v>
      </c>
      <c r="V841" s="4">
        <v>86.231602787456453</v>
      </c>
      <c r="W841" s="7">
        <f>P841/X841</f>
        <v>0.98647854203409757</v>
      </c>
      <c r="X841" s="4">
        <v>1701</v>
      </c>
      <c r="Y841" s="7">
        <f>Q841/Z841</f>
        <v>0.74012345679012348</v>
      </c>
      <c r="Z841" s="4">
        <v>3240</v>
      </c>
      <c r="AA841" s="7">
        <f>R841/AB841</f>
        <v>0.73986642100414557</v>
      </c>
      <c r="AB841" s="4">
        <v>8684</v>
      </c>
      <c r="AC841" s="4">
        <v>2536</v>
      </c>
      <c r="AD841" s="4">
        <f>AP841/AC841</f>
        <v>6</v>
      </c>
      <c r="AE841" s="7">
        <f>AF841/(AF841+AH841+AJ841+AL841+AN841+AP841)</f>
        <v>0.2703889644300474</v>
      </c>
      <c r="AF841" s="4">
        <v>784874</v>
      </c>
      <c r="AG841" s="7">
        <f>AH841/(AF841+AH841+AJ841+AL841+AN841+AP841)</f>
        <v>0.21072434880057214</v>
      </c>
      <c r="AH841" s="4">
        <v>611682</v>
      </c>
      <c r="AI841" s="7">
        <f>AJ841/(AF841+AH841+AJ841+AL841+AN841+AP841)</f>
        <v>0.49151066278667982</v>
      </c>
      <c r="AJ841" s="4">
        <v>1426737</v>
      </c>
      <c r="AK841" s="7">
        <f>AL841/(AF841+AH841+AJ841+AL841+AN841+AP841)</f>
        <v>1.5493880132659997E-2</v>
      </c>
      <c r="AL841" s="4">
        <v>44975</v>
      </c>
      <c r="AM841" s="7">
        <f>AN841/(AF841+AH841+AJ841+AL841+AN841+AP841)</f>
        <v>6.6402343425685699E-3</v>
      </c>
      <c r="AN841" s="4">
        <v>19275</v>
      </c>
      <c r="AO841" s="7">
        <f>AP841/(AF841+AH841+AJ841+AL841+AN841+AP841)</f>
        <v>5.2419095074720291E-3</v>
      </c>
      <c r="AP841" s="4">
        <v>15216</v>
      </c>
      <c r="AQ841" s="6">
        <f>AO841+AM841+AK841+AI841+AG841+AE841</f>
        <v>1</v>
      </c>
      <c r="AR841" s="4">
        <v>358556</v>
      </c>
      <c r="AS841" s="4">
        <f>AR841/M841</f>
        <v>4426.6172839506171</v>
      </c>
      <c r="AT841" s="4">
        <f>AR841/V841</f>
        <v>4158.0579324701685</v>
      </c>
      <c r="AU841" s="7">
        <f>AR841/(AR841+AV841+AY841+BB841)</f>
        <v>0.27682783997603516</v>
      </c>
      <c r="AV841" s="4">
        <v>475188</v>
      </c>
      <c r="AW841" s="4">
        <f>AV841/M841</f>
        <v>5866.5185185185182</v>
      </c>
      <c r="AX841" s="7">
        <f>AV841/(AR841+AV841+AY841+BB841)</f>
        <v>0.36687509795549983</v>
      </c>
      <c r="AY841" s="4">
        <v>193833</v>
      </c>
      <c r="AZ841" s="4">
        <f>AY841/M841</f>
        <v>2393</v>
      </c>
      <c r="BA841" s="7">
        <f>AY841/(AR841+AV841+AY841+BB841)</f>
        <v>0.14965129772218239</v>
      </c>
      <c r="BB841" s="4">
        <v>267654</v>
      </c>
      <c r="BC841" s="11">
        <f>BB841/(AR841+AV841+AY841+BB841)</f>
        <v>0.20664576434628262</v>
      </c>
      <c r="BD841" s="9">
        <f>BC841+BA841+AX841+AU841</f>
        <v>1</v>
      </c>
      <c r="BE841" s="14">
        <f>(AF841+AH841+AJ841+AL841+AN841+AP841)</f>
        <v>2902759</v>
      </c>
      <c r="BF841" s="14">
        <f t="shared" si="65"/>
        <v>-1295231</v>
      </c>
      <c r="BG841" s="13">
        <f>(AF841+AH841+AJ841+AL841+AN841+AP841)-(AR841+AV841+AY841+BB841)</f>
        <v>1607528</v>
      </c>
      <c r="BH841" s="13">
        <f t="shared" si="66"/>
        <v>0</v>
      </c>
      <c r="BI841" s="14">
        <f>AF841/W841</f>
        <v>795632.10607866512</v>
      </c>
      <c r="BJ841" s="14">
        <f>AH841/Y841</f>
        <v>826459.41618015012</v>
      </c>
      <c r="BK841" s="14">
        <f>AJ841/AA841</f>
        <v>1928371.067392996</v>
      </c>
      <c r="BL841" s="14">
        <f>BI841+BJ841+BK841</f>
        <v>3550462.5896518114</v>
      </c>
      <c r="BM841" s="14">
        <f>(AF841/W841)-AF841</f>
        <v>10758.106078665121</v>
      </c>
      <c r="BN841" s="14">
        <f>AH841/Y841-AH841</f>
        <v>214777.41618015012</v>
      </c>
      <c r="BO841" s="14">
        <f>AJ841/AA841-AJ841</f>
        <v>501634.06739299605</v>
      </c>
      <c r="BP841" s="14">
        <f>BG841/S841</f>
        <v>0.14747963302752293</v>
      </c>
      <c r="BQ841" s="14">
        <f>(BG841-CA841)/S841</f>
        <v>0.14830324792122757</v>
      </c>
      <c r="BR841" s="27">
        <f>BQ841-BP841</f>
        <v>8.2361489370463836E-4</v>
      </c>
      <c r="BS841" s="28">
        <f t="shared" si="67"/>
        <v>8400800</v>
      </c>
      <c r="BT841" s="11">
        <f>BS841/S841</f>
        <v>0.7707155963302752</v>
      </c>
      <c r="BU841" s="14">
        <f>(BE841-AP841)*1/BT841-(BE841-AP841)</f>
        <v>859030.98104942404</v>
      </c>
      <c r="BV841" s="14">
        <f t="shared" si="68"/>
        <v>0.26630816513761468</v>
      </c>
      <c r="BW841" s="27">
        <f>(AR841+AV841+AY841+BB841)/S841</f>
        <v>0.11882853211009174</v>
      </c>
      <c r="BX841" s="13">
        <f>(AF841+AH841+AJ841+AL841+AN841)/N841</f>
        <v>274.97790686601275</v>
      </c>
      <c r="BY841" s="26">
        <f>BX841/K841</f>
        <v>0.34372238358251594</v>
      </c>
      <c r="BZ841" s="11">
        <f>AP841/BE841</f>
        <v>5.2419095074720291E-3</v>
      </c>
      <c r="CA841" s="15">
        <f>-(BM841+BN841+BO841)/M841</f>
        <v>-8977.4023413803861</v>
      </c>
      <c r="CB841" s="15">
        <f>BG841-CA841</f>
        <v>1616505.4023413805</v>
      </c>
      <c r="CC841" s="18">
        <f t="shared" si="69"/>
        <v>0</v>
      </c>
      <c r="CD841" s="17">
        <f>(AF841/(AF841+AH841+AJ841))/(X841/(X841+Z841+AB841))</f>
        <v>2.2267742405086359</v>
      </c>
      <c r="CE841" s="19">
        <f>(AH841/(AF841+AH841+AJ841))/(Z841/(X841+Z841+AB841))</f>
        <v>0.91108993738609223</v>
      </c>
      <c r="CF841" s="18">
        <f>(AJ841/(AF841+AH841+AJ841))/(AB841/(X841+Z841+AB841))</f>
        <v>0.79287489863701888</v>
      </c>
      <c r="CG841">
        <f>AH841/Z841</f>
        <v>188.79074074074074</v>
      </c>
      <c r="CH841" s="11">
        <f>BB841/BE841</f>
        <v>9.2206759155686019E-2</v>
      </c>
      <c r="CI841" s="14">
        <f>AY841/V841</f>
        <v>2247.818592422077</v>
      </c>
      <c r="CJ841" s="14">
        <f>AV841/M841</f>
        <v>5866.5185185185182</v>
      </c>
      <c r="CK841" s="17">
        <f>N841/V841</f>
        <v>121.77669973133692</v>
      </c>
      <c r="CL841" s="17">
        <f>(AL841+AN841)/N841</f>
        <v>6.1184649081039897</v>
      </c>
      <c r="CM841" s="14">
        <f>AP841/AC841</f>
        <v>6</v>
      </c>
    </row>
    <row r="842" spans="1:91" hidden="1" x14ac:dyDescent="0.2">
      <c r="A842">
        <v>774</v>
      </c>
      <c r="B842" s="2">
        <v>45170</v>
      </c>
      <c r="C842" s="3" t="s">
        <v>43</v>
      </c>
      <c r="D842" t="s">
        <v>38</v>
      </c>
      <c r="E842" s="3" t="s">
        <v>41</v>
      </c>
      <c r="F842" t="s">
        <v>42</v>
      </c>
      <c r="G842" t="str">
        <f>CONCATENATE(C842,E842)</f>
        <v>SFOSEA</v>
      </c>
      <c r="H842" t="s">
        <v>31</v>
      </c>
      <c r="I842">
        <f>U842/M842</f>
        <v>163.53846153846155</v>
      </c>
      <c r="J842" t="str">
        <f>_xlfn.CONCAT(C842,E842,H842)</f>
        <v>SFOSEA737-800</v>
      </c>
      <c r="K842" s="4">
        <v>679</v>
      </c>
      <c r="L842" s="4">
        <f>N842/M842</f>
        <v>132.16923076923078</v>
      </c>
      <c r="M842" s="4">
        <v>65</v>
      </c>
      <c r="N842" s="4">
        <v>8591</v>
      </c>
      <c r="O842" s="4">
        <f>P842/M842</f>
        <v>18.153846153846153</v>
      </c>
      <c r="P842" s="4">
        <v>1180</v>
      </c>
      <c r="Q842" s="4">
        <v>1686</v>
      </c>
      <c r="R842" s="4">
        <v>5726</v>
      </c>
      <c r="S842" s="4">
        <f>U842*K842</f>
        <v>7217770</v>
      </c>
      <c r="T842" s="7">
        <f>N842/U842</f>
        <v>0.80818438381937907</v>
      </c>
      <c r="U842" s="4">
        <v>10630</v>
      </c>
      <c r="V842" s="4">
        <v>140.31062463083288</v>
      </c>
      <c r="W842" s="7">
        <f>P842/X842</f>
        <v>0.86131386861313863</v>
      </c>
      <c r="X842" s="4">
        <v>1370</v>
      </c>
      <c r="Y842" s="7">
        <f>Q842/Z842</f>
        <v>0.64597701149425291</v>
      </c>
      <c r="Z842" s="4">
        <v>2610</v>
      </c>
      <c r="AA842" s="7">
        <f>R842/AB842</f>
        <v>0.8610526315789474</v>
      </c>
      <c r="AB842" s="4">
        <v>6650</v>
      </c>
      <c r="AC842" s="4">
        <v>16824</v>
      </c>
      <c r="AD842" s="4">
        <f>AP842/AC842</f>
        <v>6</v>
      </c>
      <c r="AE842" s="7">
        <f>AF842/(AF842+AH842+AJ842+AL842+AN842+AP842)</f>
        <v>0.21372965517546255</v>
      </c>
      <c r="AF842" s="4">
        <v>386781</v>
      </c>
      <c r="AG842" s="7">
        <f>AH842/(AF842+AH842+AJ842+AL842+AN842+AP842)</f>
        <v>0.17582117000078468</v>
      </c>
      <c r="AH842" s="4">
        <v>318179</v>
      </c>
      <c r="AI842" s="7">
        <f>AJ842/(AF842+AH842+AJ842+AL842+AN842+AP842)</f>
        <v>0.51037700712946088</v>
      </c>
      <c r="AJ842" s="4">
        <v>923616</v>
      </c>
      <c r="AK842" s="7">
        <f>AL842/(AF842+AH842+AJ842+AL842+AN842+AP842)</f>
        <v>2.2144872501898134E-2</v>
      </c>
      <c r="AL842" s="4">
        <v>40075</v>
      </c>
      <c r="AM842" s="7">
        <f>AN842/(AF842+AH842+AJ842+AL842+AN842+AP842)</f>
        <v>2.2147082844755465E-2</v>
      </c>
      <c r="AN842" s="4">
        <v>40079</v>
      </c>
      <c r="AO842" s="7">
        <f>AP842/(AF842+AH842+AJ842+AL842+AN842+AP842)</f>
        <v>5.5780212347638303E-2</v>
      </c>
      <c r="AP842" s="4">
        <v>100944</v>
      </c>
      <c r="AQ842" s="6">
        <f>AO842+AM842+AK842+AI842+AG842+AE842</f>
        <v>1</v>
      </c>
      <c r="AR842" s="4">
        <v>583419</v>
      </c>
      <c r="AS842" s="4">
        <f>AR842/M842</f>
        <v>8975.6769230769223</v>
      </c>
      <c r="AT842" s="4">
        <f>AR842/V842</f>
        <v>4158.0529025155183</v>
      </c>
      <c r="AU842" s="7">
        <f>AR842/(AR842+AV842+AY842+BB842)</f>
        <v>0.33976758650571426</v>
      </c>
      <c r="AV842" s="4">
        <v>382791</v>
      </c>
      <c r="AW842" s="4">
        <f>AV842/M842</f>
        <v>5889.0923076923073</v>
      </c>
      <c r="AX842" s="7">
        <f>AV842/(AR842+AV842+AY842+BB842)</f>
        <v>0.22292721732769907</v>
      </c>
      <c r="AY842" s="4">
        <v>315392</v>
      </c>
      <c r="AZ842" s="4">
        <f>AY842/M842</f>
        <v>4852.1846153846154</v>
      </c>
      <c r="BA842" s="7">
        <f>AY842/(AR842+AV842+AY842+BB842)</f>
        <v>0.18367584642120025</v>
      </c>
      <c r="BB842" s="4">
        <v>435510</v>
      </c>
      <c r="BC842" s="11">
        <f>BB842/(AR842+AV842+AY842+BB842)</f>
        <v>0.25362934974538642</v>
      </c>
      <c r="BD842" s="9">
        <f>BC842+BA842+AX842+AU842</f>
        <v>1</v>
      </c>
      <c r="BE842" s="14">
        <f>(AF842+AH842+AJ842+AL842+AN842+AP842)</f>
        <v>1809674</v>
      </c>
      <c r="BF842" s="14">
        <f t="shared" si="65"/>
        <v>-1717112</v>
      </c>
      <c r="BG842" s="13">
        <f>(AF842+AH842+AJ842+AL842+AN842+AP842)-(AR842+AV842+AY842+BB842)</f>
        <v>92562</v>
      </c>
      <c r="BH842" s="13">
        <f t="shared" si="66"/>
        <v>0</v>
      </c>
      <c r="BI842" s="14">
        <f>AF842/W842</f>
        <v>449059.29661016952</v>
      </c>
      <c r="BJ842" s="14">
        <f>AH842/Y842</f>
        <v>492554.67971530248</v>
      </c>
      <c r="BK842" s="14">
        <f>AJ842/AA842</f>
        <v>1072659.1687041565</v>
      </c>
      <c r="BL842" s="14">
        <f>BI842+BJ842+BK842</f>
        <v>2014273.1450296286</v>
      </c>
      <c r="BM842" s="14">
        <f>(AF842/W842)-AF842</f>
        <v>62278.29661016952</v>
      </c>
      <c r="BN842" s="14">
        <f>AH842/Y842-AH842</f>
        <v>174375.67971530248</v>
      </c>
      <c r="BO842" s="14">
        <f>AJ842/AA842-AJ842</f>
        <v>149043.16870415653</v>
      </c>
      <c r="BP842" s="14">
        <f>BG842/S842</f>
        <v>1.2824182538374041E-2</v>
      </c>
      <c r="BQ842" s="14">
        <f>(BG842-CA842)/S842</f>
        <v>1.3646292723545507E-2</v>
      </c>
      <c r="BR842" s="27">
        <f>BQ842-BP842</f>
        <v>8.2211018517146586E-4</v>
      </c>
      <c r="BS842" s="28">
        <f t="shared" si="67"/>
        <v>5833289</v>
      </c>
      <c r="BT842" s="11">
        <f>BS842/S842</f>
        <v>0.80818438381937907</v>
      </c>
      <c r="BU842" s="14">
        <f>(BE842-AP842)*1/BT842-(BE842-AP842)</f>
        <v>405552.3769060648</v>
      </c>
      <c r="BV842" s="14">
        <f t="shared" si="68"/>
        <v>0.2507248083549351</v>
      </c>
      <c r="BW842" s="27">
        <f>(AR842+AV842+AY842+BB842)/S842</f>
        <v>0.23790062581656107</v>
      </c>
      <c r="BX842" s="13">
        <f>(AF842+AH842+AJ842+AL842+AN842)/N842</f>
        <v>198.89768362239553</v>
      </c>
      <c r="BY842" s="26">
        <f>BX842/K842</f>
        <v>0.29292736910514805</v>
      </c>
      <c r="BZ842" s="11">
        <f>AP842/BE842</f>
        <v>5.5780212347638303E-2</v>
      </c>
      <c r="CA842" s="15">
        <f>-(BM842+BN842+BO842)/M842</f>
        <v>-5933.8022312250541</v>
      </c>
      <c r="CB842" s="15">
        <f>BG842-CA842</f>
        <v>98495.802231225054</v>
      </c>
      <c r="CC842" s="18">
        <f t="shared" si="69"/>
        <v>0</v>
      </c>
      <c r="CD842" s="17">
        <f>(AF842/(AF842+AH842+AJ842))/(X842/(X842+Z842+AB842))</f>
        <v>1.8427643375087364</v>
      </c>
      <c r="CE842" s="19">
        <f>(AH842/(AF842+AH842+AJ842))/(Z842/(X842+Z842+AB842))</f>
        <v>0.79571260778661679</v>
      </c>
      <c r="CF842" s="18">
        <f>(AJ842/(AF842+AH842+AJ842))/(AB842/(X842+Z842+AB842))</f>
        <v>0.90655683478044535</v>
      </c>
      <c r="CG842">
        <f>AH842/Z842</f>
        <v>121.90766283524904</v>
      </c>
      <c r="CH842" s="11">
        <f>BB842/BE842</f>
        <v>0.24065660444919915</v>
      </c>
      <c r="CI842" s="14">
        <f>AY842/V842</f>
        <v>2247.8126715622466</v>
      </c>
      <c r="CJ842" s="14">
        <f>AV842/M842</f>
        <v>5889.0923076923073</v>
      </c>
      <c r="CK842" s="17">
        <f>N842/V842</f>
        <v>61.228435284950983</v>
      </c>
      <c r="CL842" s="17">
        <f>(AL842+AN842)/N842</f>
        <v>9.3299965079734601</v>
      </c>
      <c r="CM842" s="14">
        <f>AP842/AC842</f>
        <v>6</v>
      </c>
    </row>
    <row r="843" spans="1:91" hidden="1" x14ac:dyDescent="0.2">
      <c r="A843">
        <v>1170</v>
      </c>
      <c r="B843" s="2">
        <v>45231</v>
      </c>
      <c r="C843" s="3" t="s">
        <v>41</v>
      </c>
      <c r="D843" t="s">
        <v>42</v>
      </c>
      <c r="E843" s="3" t="s">
        <v>43</v>
      </c>
      <c r="F843" t="s">
        <v>38</v>
      </c>
      <c r="G843" t="str">
        <f>CONCATENATE(C843,E843)</f>
        <v>SEASFO</v>
      </c>
      <c r="H843" t="s">
        <v>47</v>
      </c>
      <c r="I843">
        <f>U843/M843</f>
        <v>148.46938775510205</v>
      </c>
      <c r="J843" t="str">
        <f>_xlfn.CONCAT(C843,E843,H843)</f>
        <v>SEASFOA320</v>
      </c>
      <c r="K843" s="4">
        <v>679</v>
      </c>
      <c r="L843" s="4">
        <f>N843/M843</f>
        <v>125.51020408163265</v>
      </c>
      <c r="M843" s="4">
        <v>49</v>
      </c>
      <c r="N843" s="4">
        <v>6150</v>
      </c>
      <c r="O843" s="4">
        <f>P843/M843</f>
        <v>19.714285714285715</v>
      </c>
      <c r="P843" s="4">
        <v>966</v>
      </c>
      <c r="Q843" s="4">
        <v>1191</v>
      </c>
      <c r="R843" s="4">
        <v>3993</v>
      </c>
      <c r="S843" s="4">
        <f>U843*K843</f>
        <v>4939725</v>
      </c>
      <c r="T843" s="7">
        <f>N843/U843</f>
        <v>0.84536082474226804</v>
      </c>
      <c r="U843" s="4">
        <v>7275</v>
      </c>
      <c r="V843" s="4">
        <v>103.17620173364855</v>
      </c>
      <c r="W843" s="7">
        <f>P843/X843</f>
        <v>0.99587628865979383</v>
      </c>
      <c r="X843" s="4">
        <v>970</v>
      </c>
      <c r="Y843" s="7">
        <f>Q843/Z843</f>
        <v>0.66350974930362117</v>
      </c>
      <c r="Z843" s="4">
        <v>1795</v>
      </c>
      <c r="AA843" s="7">
        <f>R843/AB843</f>
        <v>0.88516958545776991</v>
      </c>
      <c r="AB843" s="4">
        <v>4511</v>
      </c>
      <c r="AC843" s="4">
        <v>8816</v>
      </c>
      <c r="AD843" s="4">
        <f>AP843/AC843</f>
        <v>5.9996597096188751</v>
      </c>
      <c r="AE843" s="7">
        <f>AF843/(AF843+AH843+AJ843+AL843+AN843+AP843)</f>
        <v>0.24215672076994429</v>
      </c>
      <c r="AF843" s="4">
        <v>309354</v>
      </c>
      <c r="AG843" s="7">
        <f>AH843/(AF843+AH843+AJ843+AL843+AN843+AP843)</f>
        <v>0.17756468714163265</v>
      </c>
      <c r="AH843" s="4">
        <v>226838</v>
      </c>
      <c r="AI843" s="7">
        <f>AJ843/(AF843+AH843+AJ843+AL843+AN843+AP843)</f>
        <v>0.49512052884747104</v>
      </c>
      <c r="AJ843" s="4">
        <v>632514</v>
      </c>
      <c r="AK843" s="7">
        <f>AL843/(AF843+AH843+AJ843+AL843+AN843+AP843)</f>
        <v>2.1877189343206822E-2</v>
      </c>
      <c r="AL843" s="4">
        <v>27948</v>
      </c>
      <c r="AM843" s="7">
        <f>AN843/(AF843+AH843+AJ843+AL843+AN843+AP843)</f>
        <v>2.1877189343206822E-2</v>
      </c>
      <c r="AN843" s="4">
        <v>27948</v>
      </c>
      <c r="AO843" s="7">
        <f>AP843/(AF843+AH843+AJ843+AL843+AN843+AP843)</f>
        <v>4.1403684554538377E-2</v>
      </c>
      <c r="AP843" s="4">
        <v>52893</v>
      </c>
      <c r="AQ843" s="6">
        <f>AO843+AM843+AK843+AI843+AG843+AE843</f>
        <v>1</v>
      </c>
      <c r="AR843" s="4">
        <v>424287</v>
      </c>
      <c r="AS843" s="4">
        <f>AR843/M843</f>
        <v>8658.9183673469379</v>
      </c>
      <c r="AT843" s="4">
        <f>AR843/V843</f>
        <v>4112.2564396710923</v>
      </c>
      <c r="AU843" s="7">
        <f>AR843/(AR843+AV843+AY843+BB843)</f>
        <v>0.3339462033411385</v>
      </c>
      <c r="AV843" s="4">
        <v>279300</v>
      </c>
      <c r="AW843" s="4">
        <f>AV843/M843</f>
        <v>5700</v>
      </c>
      <c r="AX843" s="7">
        <f>AV843/(AR843+AV843+AY843+BB843)</f>
        <v>0.21983038507703509</v>
      </c>
      <c r="AY843" s="4">
        <v>246119</v>
      </c>
      <c r="AZ843" s="4">
        <f>AY843/M843</f>
        <v>5022.8367346938776</v>
      </c>
      <c r="BA843" s="7">
        <f>AY843/(AR843+AV843+AY843+BB843)</f>
        <v>0.19371440939768994</v>
      </c>
      <c r="BB843" s="4">
        <v>320819</v>
      </c>
      <c r="BC843" s="11">
        <f>BB843/(AR843+AV843+AY843+BB843)</f>
        <v>0.25250900218413647</v>
      </c>
      <c r="BD843" s="9">
        <f>BC843+BA843+AX843+AU843</f>
        <v>1</v>
      </c>
      <c r="BE843" s="14">
        <f>(AF843+AH843+AJ843+AL843+AN843+AP843)</f>
        <v>1277495</v>
      </c>
      <c r="BF843" s="14">
        <f t="shared" si="65"/>
        <v>-1270525</v>
      </c>
      <c r="BG843" s="13">
        <f>(AF843+AH843+AJ843+AL843+AN843+AP843)-(AR843+AV843+AY843+BB843)</f>
        <v>6970</v>
      </c>
      <c r="BH843" s="13">
        <f t="shared" si="66"/>
        <v>0</v>
      </c>
      <c r="BI843" s="14">
        <f>AF843/W843</f>
        <v>310634.96894409938</v>
      </c>
      <c r="BJ843" s="14">
        <f>AH843/Y843</f>
        <v>341875.91099916038</v>
      </c>
      <c r="BK843" s="14">
        <f>AJ843/AA843</f>
        <v>714568.15777610813</v>
      </c>
      <c r="BL843" s="14">
        <f>BI843+BJ843+BK843</f>
        <v>1367079.037719368</v>
      </c>
      <c r="BM843" s="14">
        <f>(AF843/W843)-AF843</f>
        <v>1280.9689440993825</v>
      </c>
      <c r="BN843" s="14">
        <f>AH843/Y843-AH843</f>
        <v>115037.91099916038</v>
      </c>
      <c r="BO843" s="14">
        <f>AJ843/AA843-AJ843</f>
        <v>82054.157776108128</v>
      </c>
      <c r="BP843" s="14">
        <f>BG843/S843</f>
        <v>1.4110097222011346E-3</v>
      </c>
      <c r="BQ843" s="14">
        <f>(BG843-CA843)/S843</f>
        <v>2.2305754553566424E-3</v>
      </c>
      <c r="BR843" s="27">
        <f>BQ843-BP843</f>
        <v>8.1956573315550784E-4</v>
      </c>
      <c r="BS843" s="28">
        <f t="shared" si="67"/>
        <v>4175850</v>
      </c>
      <c r="BT843" s="11">
        <f>BS843/S843</f>
        <v>0.84536082474226804</v>
      </c>
      <c r="BU843" s="14">
        <f>(BE843-AP843)*1/BT843-(BE843-AP843)</f>
        <v>224012.56097560981</v>
      </c>
      <c r="BV843" s="14">
        <f t="shared" si="68"/>
        <v>0.25861662339502706</v>
      </c>
      <c r="BW843" s="27">
        <f>(AR843+AV843+AY843+BB843)/S843</f>
        <v>0.25720561367282591</v>
      </c>
      <c r="BX843" s="13">
        <f>(AF843+AH843+AJ843+AL843+AN843)/N843</f>
        <v>199.12227642276423</v>
      </c>
      <c r="BY843" s="26">
        <f>BX843/K843</f>
        <v>0.29325813906150844</v>
      </c>
      <c r="BZ843" s="11">
        <f>AP843/BE843</f>
        <v>4.1403684554538377E-2</v>
      </c>
      <c r="CA843" s="15">
        <f>-(BM843+BN843+BO843)/M843</f>
        <v>-4048.4293412115894</v>
      </c>
      <c r="CB843" s="15">
        <f>BG843-CA843</f>
        <v>11018.429341211589</v>
      </c>
      <c r="CC843" s="18">
        <f t="shared" si="69"/>
        <v>0</v>
      </c>
      <c r="CD843" s="17">
        <f>(AF843/(AF843+AH843+AJ843))/(X843/(X843+Z843+AB843))</f>
        <v>1.985506980925472</v>
      </c>
      <c r="CE843" s="19">
        <f>(AH843/(AF843+AH843+AJ843))/(Z843/(X843+Z843+AB843))</f>
        <v>0.78675366251674284</v>
      </c>
      <c r="CF843" s="18">
        <f>(AJ843/(AF843+AH843+AJ843))/(AB843/(X843+Z843+AB843))</f>
        <v>0.8729406792916734</v>
      </c>
      <c r="CG843">
        <f>AH843/Z843</f>
        <v>126.37214484679666</v>
      </c>
      <c r="CH843" s="11">
        <f>BB843/BE843</f>
        <v>0.25113131558244844</v>
      </c>
      <c r="CI843" s="14">
        <f>AY843/V843</f>
        <v>2385.4241178150864</v>
      </c>
      <c r="CJ843" s="14">
        <f>AV843/M843</f>
        <v>5700</v>
      </c>
      <c r="CK843" s="17">
        <f>N843/V843</f>
        <v>59.606768776741262</v>
      </c>
      <c r="CL843" s="17">
        <f>(AL843+AN843)/N843</f>
        <v>9.0887804878048772</v>
      </c>
      <c r="CM843" s="14">
        <f>AP843/AC843</f>
        <v>5.9996597096188751</v>
      </c>
    </row>
    <row r="844" spans="1:91" hidden="1" x14ac:dyDescent="0.2">
      <c r="A844">
        <v>140</v>
      </c>
      <c r="B844" s="2">
        <v>44805</v>
      </c>
      <c r="C844" s="3" t="s">
        <v>41</v>
      </c>
      <c r="D844" t="s">
        <v>42</v>
      </c>
      <c r="E844" s="3" t="s">
        <v>43</v>
      </c>
      <c r="F844" t="s">
        <v>38</v>
      </c>
      <c r="G844" t="str">
        <f>CONCATENATE(C844,E844)</f>
        <v>SEASFO</v>
      </c>
      <c r="H844" t="s">
        <v>31</v>
      </c>
      <c r="I844">
        <f>U844/M844</f>
        <v>162.88372093023256</v>
      </c>
      <c r="J844" t="str">
        <f>_xlfn.CONCAT(C844,E844,H844)</f>
        <v>SEASFO737-800</v>
      </c>
      <c r="K844" s="4">
        <v>679</v>
      </c>
      <c r="L844" s="4">
        <f>N844/M844</f>
        <v>137.25581395348837</v>
      </c>
      <c r="M844" s="4">
        <v>43</v>
      </c>
      <c r="N844" s="4">
        <v>5902</v>
      </c>
      <c r="O844" s="4">
        <f>P844/M844</f>
        <v>21</v>
      </c>
      <c r="P844" s="4">
        <v>903</v>
      </c>
      <c r="Q844" s="4">
        <v>1362</v>
      </c>
      <c r="R844" s="4">
        <v>3638</v>
      </c>
      <c r="S844" s="4">
        <f>U844*K844</f>
        <v>4755716</v>
      </c>
      <c r="T844" s="7">
        <f>N844/U844</f>
        <v>0.84266133637921192</v>
      </c>
      <c r="U844" s="4">
        <v>7004</v>
      </c>
      <c r="V844" s="4">
        <v>91.475807722616238</v>
      </c>
      <c r="W844" s="7">
        <f>P844/X844</f>
        <v>1</v>
      </c>
      <c r="X844" s="4">
        <v>903</v>
      </c>
      <c r="Y844" s="7">
        <f>Q844/Z844</f>
        <v>0.79186046511627906</v>
      </c>
      <c r="Z844" s="4">
        <v>1720</v>
      </c>
      <c r="AA844" s="7">
        <f>R844/AB844</f>
        <v>0.83040401734763758</v>
      </c>
      <c r="AB844" s="4">
        <v>4381</v>
      </c>
      <c r="AC844" s="4">
        <v>9848</v>
      </c>
      <c r="AD844" s="4">
        <f>AP844/AC844</f>
        <v>4.9997969130787974</v>
      </c>
      <c r="AE844" s="7">
        <f>AF844/(AF844+AH844+AJ844+AL844+AN844+AP844)</f>
        <v>0.21042623062266191</v>
      </c>
      <c r="AF844" s="4">
        <v>222862</v>
      </c>
      <c r="AG844" s="7">
        <f>AH844/(AF844+AH844+AJ844+AL844+AN844+AP844)</f>
        <v>0.21566181788654118</v>
      </c>
      <c r="AH844" s="4">
        <v>228407</v>
      </c>
      <c r="AI844" s="7">
        <f>AJ844/(AF844+AH844+AJ844+AL844+AN844+AP844)</f>
        <v>0.49307618369593748</v>
      </c>
      <c r="AJ844" s="4">
        <v>522216</v>
      </c>
      <c r="AK844" s="7">
        <f>AL844/(AF844+AH844+AJ844+AL844+AN844+AP844)</f>
        <v>2.0607158166666351E-2</v>
      </c>
      <c r="AL844" s="4">
        <v>21825</v>
      </c>
      <c r="AM844" s="7">
        <f>AN844/(AF844+AH844+AJ844+AL844+AN844+AP844)</f>
        <v>1.3738105444444235E-2</v>
      </c>
      <c r="AN844" s="4">
        <v>14550</v>
      </c>
      <c r="AO844" s="7">
        <f>AP844/(AF844+AH844+AJ844+AL844+AN844+AP844)</f>
        <v>4.649050418374881E-2</v>
      </c>
      <c r="AP844" s="4">
        <v>49238</v>
      </c>
      <c r="AQ844" s="6">
        <f>AO844+AM844+AK844+AI844+AG844+AE844</f>
        <v>1</v>
      </c>
      <c r="AR844" s="4">
        <v>336863</v>
      </c>
      <c r="AS844" s="4">
        <f>AR844/M844</f>
        <v>7834.0232558139533</v>
      </c>
      <c r="AT844" s="4">
        <f>AR844/V844</f>
        <v>3682.5364911942165</v>
      </c>
      <c r="AU844" s="7">
        <f>AR844/(AR844+AV844+AY844+BB844)</f>
        <v>0.31150148370147684</v>
      </c>
      <c r="AV844" s="4">
        <v>225300</v>
      </c>
      <c r="AW844" s="4">
        <f>AV844/M844</f>
        <v>5239.5348837209303</v>
      </c>
      <c r="AX844" s="7">
        <f>AV844/(AR844+AV844+AY844+BB844)</f>
        <v>0.20833776424820397</v>
      </c>
      <c r="AY844" s="4">
        <v>299538</v>
      </c>
      <c r="AZ844" s="4">
        <f>AY844/M844</f>
        <v>6966</v>
      </c>
      <c r="BA844" s="7">
        <f>AY844/(AR844+AV844+AY844+BB844)</f>
        <v>0.27698658334389048</v>
      </c>
      <c r="BB844" s="4">
        <v>219716</v>
      </c>
      <c r="BC844" s="11">
        <f>BB844/(AR844+AV844+AY844+BB844)</f>
        <v>0.20317416870642868</v>
      </c>
      <c r="BD844" s="9">
        <f>BC844+BA844+AX844+AU844</f>
        <v>1</v>
      </c>
      <c r="BE844" s="14">
        <f>(AF844+AH844+AJ844+AL844+AN844+AP844)</f>
        <v>1059098</v>
      </c>
      <c r="BF844" s="14">
        <f t="shared" si="65"/>
        <v>-1081417</v>
      </c>
      <c r="BG844" s="13">
        <f>(AF844+AH844+AJ844+AL844+AN844+AP844)-(AR844+AV844+AY844+BB844)</f>
        <v>-22319</v>
      </c>
      <c r="BH844" s="13">
        <f t="shared" si="66"/>
        <v>1</v>
      </c>
      <c r="BI844" s="14">
        <f>AF844/W844</f>
        <v>222862</v>
      </c>
      <c r="BJ844" s="14">
        <f>AH844/Y844</f>
        <v>288443.49486049928</v>
      </c>
      <c r="BK844" s="14">
        <f>AJ844/AA844</f>
        <v>628869.78999450244</v>
      </c>
      <c r="BL844" s="14">
        <f>BI844+BJ844+BK844</f>
        <v>1140175.2848550016</v>
      </c>
      <c r="BM844" s="14">
        <f>(AF844/W844)-AF844</f>
        <v>0</v>
      </c>
      <c r="BN844" s="14">
        <f>AH844/Y844-AH844</f>
        <v>60036.494860499282</v>
      </c>
      <c r="BO844" s="14">
        <f>AJ844/AA844-AJ844</f>
        <v>106653.78999450244</v>
      </c>
      <c r="BP844" s="14">
        <f>BG844/S844</f>
        <v>-4.6930893266124386E-3</v>
      </c>
      <c r="BQ844" s="14">
        <f>(BG844-CA844)/S844</f>
        <v>-3.8779611203776888E-3</v>
      </c>
      <c r="BR844" s="27">
        <f>BQ844-BP844</f>
        <v>8.151282062347498E-4</v>
      </c>
      <c r="BS844" s="28">
        <f t="shared" si="67"/>
        <v>4007458</v>
      </c>
      <c r="BT844" s="11">
        <f>BS844/S844</f>
        <v>0.84266133637921192</v>
      </c>
      <c r="BU844" s="14">
        <f>(BE844-AP844)*1/BT844-(BE844-AP844)</f>
        <v>188557.39071501186</v>
      </c>
      <c r="BV844" s="14">
        <f t="shared" si="68"/>
        <v>0.22270000984078947</v>
      </c>
      <c r="BW844" s="27">
        <f>(AR844+AV844+AY844+BB844)/S844</f>
        <v>0.22739309916740191</v>
      </c>
      <c r="BX844" s="13">
        <f>(AF844+AH844+AJ844+AL844+AN844)/N844</f>
        <v>171.10471026770585</v>
      </c>
      <c r="BY844" s="26">
        <f>BX844/K844</f>
        <v>0.25199515503344017</v>
      </c>
      <c r="BZ844" s="11">
        <f>AP844/BE844</f>
        <v>4.649050418374881E-2</v>
      </c>
      <c r="CA844" s="15">
        <f>-(BM844+BN844+BO844)/M844</f>
        <v>-3876.5182524419006</v>
      </c>
      <c r="CB844" s="15">
        <f>BG844-CA844</f>
        <v>-18442.4817475581</v>
      </c>
      <c r="CC844" s="18">
        <f t="shared" si="69"/>
        <v>1</v>
      </c>
      <c r="CD844" s="17">
        <f>(AF844/(AF844+AH844+AJ844))/(X844/(X844+Z844+AB844))</f>
        <v>1.7756818134724843</v>
      </c>
      <c r="CE844" s="19">
        <f>(AH844/(AF844+AH844+AJ844))/(Z844/(X844+Z844+AB844))</f>
        <v>0.95542771708119867</v>
      </c>
      <c r="CF844" s="18">
        <f>(AJ844/(AF844+AH844+AJ844))/(AB844/(X844+Z844+AB844))</f>
        <v>0.85761781535144599</v>
      </c>
      <c r="CG844">
        <f>AH844/Z844</f>
        <v>132.79476744186047</v>
      </c>
      <c r="CH844" s="11">
        <f>BB844/BE844</f>
        <v>0.20745577840766388</v>
      </c>
      <c r="CI844" s="14">
        <f>AY844/V844</f>
        <v>3274.5051118684246</v>
      </c>
      <c r="CJ844" s="14">
        <f>AV844/M844</f>
        <v>5239.5348837209303</v>
      </c>
      <c r="CK844" s="17">
        <f>N844/V844</f>
        <v>64.519791045701851</v>
      </c>
      <c r="CL844" s="17">
        <f>(AL844+AN844)/N844</f>
        <v>6.1631650288037951</v>
      </c>
      <c r="CM844" s="14">
        <f>AP844/AC844</f>
        <v>4.9997969130787974</v>
      </c>
    </row>
    <row r="845" spans="1:91" hidden="1" x14ac:dyDescent="0.2">
      <c r="A845">
        <v>1148</v>
      </c>
      <c r="B845" s="2">
        <v>45231</v>
      </c>
      <c r="C845" s="3" t="s">
        <v>41</v>
      </c>
      <c r="D845" t="s">
        <v>42</v>
      </c>
      <c r="E845" s="3" t="s">
        <v>32</v>
      </c>
      <c r="F845" t="s">
        <v>33</v>
      </c>
      <c r="G845" t="str">
        <f>CONCATENATE(C845,E845)</f>
        <v>SEAHNL</v>
      </c>
      <c r="H845" t="s">
        <v>34</v>
      </c>
      <c r="I845">
        <f>U845/M845</f>
        <v>175.9047619047619</v>
      </c>
      <c r="J845" t="str">
        <f>_xlfn.CONCAT(C845,E845,H845)</f>
        <v>SEAHNL737-900</v>
      </c>
      <c r="K845" s="4">
        <v>2677</v>
      </c>
      <c r="L845" s="4">
        <f>N845/M845</f>
        <v>150.42857142857142</v>
      </c>
      <c r="M845" s="4">
        <v>21</v>
      </c>
      <c r="N845" s="4">
        <v>3159</v>
      </c>
      <c r="O845" s="4">
        <f>P845/M845</f>
        <v>22.761904761904763</v>
      </c>
      <c r="P845" s="4">
        <v>478</v>
      </c>
      <c r="Q845" s="4">
        <v>806</v>
      </c>
      <c r="R845" s="4">
        <v>1876</v>
      </c>
      <c r="S845" s="4">
        <f>U845*K845</f>
        <v>9888838</v>
      </c>
      <c r="T845" s="7">
        <f>N845/U845</f>
        <v>0.85517054683270166</v>
      </c>
      <c r="U845" s="4">
        <v>3694</v>
      </c>
      <c r="V845" s="4">
        <v>127.07113341611479</v>
      </c>
      <c r="W845" s="7">
        <f>P845/X845</f>
        <v>1.0020964360587001</v>
      </c>
      <c r="X845" s="4">
        <v>477</v>
      </c>
      <c r="Y845" s="7">
        <f>Q845/Z845</f>
        <v>0.9035874439461884</v>
      </c>
      <c r="Z845" s="4">
        <v>892</v>
      </c>
      <c r="AA845" s="7">
        <f>R845/AB845</f>
        <v>0.80722891566265065</v>
      </c>
      <c r="AB845" s="4">
        <v>2324</v>
      </c>
      <c r="AC845" s="4">
        <v>10644</v>
      </c>
      <c r="AD845" s="4">
        <f>AP845/AC845</f>
        <v>6</v>
      </c>
      <c r="AE845" s="7">
        <f>AF845/(AF845+AH845+AJ845+AL845+AN845+AP845)</f>
        <v>0.22410537031906505</v>
      </c>
      <c r="AF845" s="4">
        <v>273409</v>
      </c>
      <c r="AG845" s="7">
        <f>AH845/(AF845+AH845+AJ845+AL845+AN845+AP845)</f>
        <v>0.22708733264371697</v>
      </c>
      <c r="AH845" s="4">
        <v>277047</v>
      </c>
      <c r="AI845" s="7">
        <f>AJ845/(AF845+AH845+AJ845+AL845+AN845+AP845)</f>
        <v>0.47955085319532265</v>
      </c>
      <c r="AJ845" s="4">
        <v>585053</v>
      </c>
      <c r="AK845" s="7">
        <f>AL845/(AF845+AH845+AJ845+AL845+AN845+AP845)</f>
        <v>1.0758179084952319E-2</v>
      </c>
      <c r="AL845" s="4">
        <v>13125</v>
      </c>
      <c r="AM845" s="7">
        <f>AN845/(AF845+AH845+AJ845+AL845+AN845+AP845)</f>
        <v>6.1508095888367399E-3</v>
      </c>
      <c r="AN845" s="4">
        <v>7504</v>
      </c>
      <c r="AO845" s="7">
        <f>AP845/(AF845+AH845+AJ845+AL845+AN845+AP845)</f>
        <v>5.234745516810628E-2</v>
      </c>
      <c r="AP845" s="4">
        <v>63864</v>
      </c>
      <c r="AQ845" s="6">
        <f>AO845+AM845+AK845+AI845+AG845+AE845</f>
        <v>1</v>
      </c>
      <c r="AR845" s="4">
        <v>528369</v>
      </c>
      <c r="AS845" s="4">
        <f>AR845/M845</f>
        <v>25160.428571428572</v>
      </c>
      <c r="AT845" s="4">
        <f>AR845/V845</f>
        <v>4158.0568756695593</v>
      </c>
      <c r="AU845" s="7">
        <f>AR845/(AR845+AV845+AY845+BB845)</f>
        <v>0.39722602088340614</v>
      </c>
      <c r="AV845" s="4">
        <v>121731</v>
      </c>
      <c r="AW845" s="4">
        <f>AV845/M845</f>
        <v>5796.7142857142853</v>
      </c>
      <c r="AX845" s="7">
        <f>AV845/(AR845+AV845+AY845+BB845)</f>
        <v>9.1516952637565624E-2</v>
      </c>
      <c r="AY845" s="4">
        <v>285632</v>
      </c>
      <c r="AZ845" s="4">
        <f>AY845/M845</f>
        <v>13601.523809523809</v>
      </c>
      <c r="BA845" s="7">
        <f>AY845/(AR845+AV845+AY845+BB845)</f>
        <v>0.21473716814758068</v>
      </c>
      <c r="BB845" s="4">
        <v>394415</v>
      </c>
      <c r="BC845" s="11">
        <f>BB845/(AR845+AV845+AY845+BB845)</f>
        <v>0.29651985833144756</v>
      </c>
      <c r="BD845" s="9">
        <f>BC845+BA845+AX845+AU845</f>
        <v>1</v>
      </c>
      <c r="BE845" s="14">
        <f>(AF845+AH845+AJ845+AL845+AN845+AP845)</f>
        <v>1220002</v>
      </c>
      <c r="BF845" s="14">
        <f t="shared" si="65"/>
        <v>-1330147</v>
      </c>
      <c r="BG845" s="13">
        <f>(AF845+AH845+AJ845+AL845+AN845+AP845)-(AR845+AV845+AY845+BB845)</f>
        <v>-110145</v>
      </c>
      <c r="BH845" s="13">
        <f t="shared" si="66"/>
        <v>1</v>
      </c>
      <c r="BI845" s="14">
        <f>AF845/W845</f>
        <v>272837.0146443515</v>
      </c>
      <c r="BJ845" s="14">
        <f>AH845/Y845</f>
        <v>306607.84615384613</v>
      </c>
      <c r="BK845" s="14">
        <f>AJ845/AA845</f>
        <v>724767.14925373124</v>
      </c>
      <c r="BL845" s="14">
        <f>BI845+BJ845+BK845</f>
        <v>1304212.0100519289</v>
      </c>
      <c r="BM845" s="14">
        <f>(AF845/W845)-AF845</f>
        <v>-571.98535564850317</v>
      </c>
      <c r="BN845" s="14">
        <f>AH845/Y845-AH845</f>
        <v>29560.846153846127</v>
      </c>
      <c r="BO845" s="14">
        <f>AJ845/AA845-AJ845</f>
        <v>139714.14925373124</v>
      </c>
      <c r="BP845" s="14">
        <f>BG845/S845</f>
        <v>-1.1138315745490016E-2</v>
      </c>
      <c r="BQ845" s="14">
        <f>(BG845-CA845)/S845</f>
        <v>-1.032593751974302E-2</v>
      </c>
      <c r="BR845" s="27">
        <f>BQ845-BP845</f>
        <v>8.123782257469965E-4</v>
      </c>
      <c r="BS845" s="28">
        <f t="shared" si="67"/>
        <v>8456643</v>
      </c>
      <c r="BT845" s="11">
        <f>BS845/S845</f>
        <v>0.85517054683270166</v>
      </c>
      <c r="BU845" s="14">
        <f>(BE845-AP845)*1/BT845-(BE845-AP845)</f>
        <v>195800.51598607167</v>
      </c>
      <c r="BV845" s="14">
        <f t="shared" si="68"/>
        <v>0.12337162364273739</v>
      </c>
      <c r="BW845" s="27">
        <f>(AR845+AV845+AY845+BB845)/S845</f>
        <v>0.13450993938822742</v>
      </c>
      <c r="BX845" s="13">
        <f>(AF845+AH845+AJ845+AL845+AN845)/N845</f>
        <v>365.98227287116174</v>
      </c>
      <c r="BY845" s="26">
        <f>BX845/K845</f>
        <v>0.13671358717637719</v>
      </c>
      <c r="BZ845" s="11">
        <f>AP845/BE845</f>
        <v>5.234745516810628E-2</v>
      </c>
      <c r="CA845" s="15">
        <f>-(BM845+BN845+BO845)/M845</f>
        <v>-8033.4766691394698</v>
      </c>
      <c r="CB845" s="15">
        <f>BG845-CA845</f>
        <v>-102111.52333086052</v>
      </c>
      <c r="CC845" s="18">
        <f t="shared" si="69"/>
        <v>1</v>
      </c>
      <c r="CD845" s="17">
        <f>(AF845/(AF845+AH845+AJ845))/(X845/(X845+Z845+AB845))</f>
        <v>1.8641598685489067</v>
      </c>
      <c r="CE845" s="19">
        <f>(AH845/(AF845+AH845+AJ845))/(Z845/(X845+Z845+AB845))</f>
        <v>1.0101301274554944</v>
      </c>
      <c r="CF845" s="18">
        <f>(AJ845/(AF845+AH845+AJ845))/(AB845/(X845+Z845+AB845))</f>
        <v>0.81874340318927297</v>
      </c>
      <c r="CG845">
        <f>AH845/Z845</f>
        <v>310.59080717488791</v>
      </c>
      <c r="CH845" s="11">
        <f>BB845/BE845</f>
        <v>0.32329045362220715</v>
      </c>
      <c r="CI845" s="14">
        <f>AY845/V845</f>
        <v>2247.8118540475457</v>
      </c>
      <c r="CJ845" s="14">
        <f>AV845/M845</f>
        <v>5796.7142857142853</v>
      </c>
      <c r="CK845" s="17">
        <f>N845/V845</f>
        <v>24.860091470620226</v>
      </c>
      <c r="CL845" s="17">
        <f>(AL845+AN845)/N845</f>
        <v>6.5302310857866415</v>
      </c>
      <c r="CM845" s="14">
        <f>AP845/AC845</f>
        <v>6</v>
      </c>
    </row>
    <row r="846" spans="1:91" hidden="1" x14ac:dyDescent="0.2">
      <c r="A846">
        <v>355</v>
      </c>
      <c r="B846" s="2">
        <v>44835</v>
      </c>
      <c r="C846" s="3" t="s">
        <v>43</v>
      </c>
      <c r="D846" t="s">
        <v>38</v>
      </c>
      <c r="E846" s="3" t="s">
        <v>32</v>
      </c>
      <c r="F846" t="s">
        <v>33</v>
      </c>
      <c r="G846" t="str">
        <f>CONCATENATE(C846,E846)</f>
        <v>SFOHNL</v>
      </c>
      <c r="H846" t="s">
        <v>49</v>
      </c>
      <c r="I846">
        <f>U846/M846</f>
        <v>278</v>
      </c>
      <c r="J846" t="str">
        <f>_xlfn.CONCAT(C846,E846,H846)</f>
        <v>SFOHNLA330-200</v>
      </c>
      <c r="K846" s="4">
        <v>2399</v>
      </c>
      <c r="L846" s="4">
        <f>N846/M846</f>
        <v>249.25</v>
      </c>
      <c r="M846" s="4">
        <v>16</v>
      </c>
      <c r="N846" s="4">
        <v>3988</v>
      </c>
      <c r="O846" s="4">
        <f>P846/M846</f>
        <v>33.3125</v>
      </c>
      <c r="P846" s="4">
        <v>533</v>
      </c>
      <c r="Q846" s="4">
        <v>867</v>
      </c>
      <c r="R846" s="4">
        <v>2588</v>
      </c>
      <c r="S846" s="4">
        <f>U846*K846</f>
        <v>10670752</v>
      </c>
      <c r="T846" s="7">
        <f>N846/U846</f>
        <v>0.89658273381294962</v>
      </c>
      <c r="U846" s="4">
        <v>4448</v>
      </c>
      <c r="V846" s="4">
        <v>86.644295302013418</v>
      </c>
      <c r="W846" s="7">
        <f>P846/X846</f>
        <v>0.92534722222222221</v>
      </c>
      <c r="X846" s="4">
        <v>576</v>
      </c>
      <c r="Y846" s="7">
        <f>Q846/Z846</f>
        <v>0.80876865671641796</v>
      </c>
      <c r="Z846" s="4">
        <v>1072</v>
      </c>
      <c r="AA846" s="7">
        <f>R846/AB846</f>
        <v>0.92428571428571427</v>
      </c>
      <c r="AB846" s="4">
        <v>2800</v>
      </c>
      <c r="AC846" s="4">
        <v>242367</v>
      </c>
      <c r="AD846" s="4">
        <f>AP846/AC846</f>
        <v>5</v>
      </c>
      <c r="AE846" s="7">
        <f>AF846/(AF846+AH846+AJ846+AL846+AN846+AP846)</f>
        <v>0.10149706940445162</v>
      </c>
      <c r="AF846" s="4">
        <v>248219</v>
      </c>
      <c r="AG846" s="7">
        <f>AH846/(AF846+AH846+AJ846+AL846+AN846+AP846)</f>
        <v>0.10588171794152548</v>
      </c>
      <c r="AH846" s="4">
        <v>258942</v>
      </c>
      <c r="AI846" s="7">
        <f>AJ846/(AF846+AH846+AJ846+AL846+AN846+AP846)</f>
        <v>0.28651917869722415</v>
      </c>
      <c r="AJ846" s="4">
        <v>700705</v>
      </c>
      <c r="AK846" s="7">
        <f>AL846/(AF846+AH846+AJ846+AL846+AN846+AP846)</f>
        <v>6.3481925336259975E-3</v>
      </c>
      <c r="AL846" s="4">
        <v>15525</v>
      </c>
      <c r="AM846" s="7">
        <f>AN846/(AF846+AH846+AJ846+AL846+AN846+AP846)</f>
        <v>4.2329461583314864E-3</v>
      </c>
      <c r="AN846" s="4">
        <v>10352</v>
      </c>
      <c r="AO846" s="7">
        <f>AP846/(AF846+AH846+AJ846+AL846+AN846+AP846)</f>
        <v>0.49552089526484128</v>
      </c>
      <c r="AP846" s="4">
        <v>1211835</v>
      </c>
      <c r="AQ846" s="6">
        <f>AO846+AM846+AK846+AI846+AG846+AE846</f>
        <v>0.99999999999999989</v>
      </c>
      <c r="AR846" s="4">
        <v>359663</v>
      </c>
      <c r="AS846" s="4">
        <f>AR846/M846</f>
        <v>22478.9375</v>
      </c>
      <c r="AT846" s="4">
        <f>AR846/V846</f>
        <v>4151.029202168862</v>
      </c>
      <c r="AU846" s="7">
        <f>AR846/(AR846+AV846+AY846+BB846)</f>
        <v>0.25408039854529835</v>
      </c>
      <c r="AV846" s="4">
        <v>116413</v>
      </c>
      <c r="AW846" s="4">
        <f>AV846/M846</f>
        <v>7275.8125</v>
      </c>
      <c r="AX846" s="7">
        <f>AV846/(AR846+AV846+AY846+BB846)</f>
        <v>8.2238821996852104E-2</v>
      </c>
      <c r="AY846" s="4">
        <v>640561</v>
      </c>
      <c r="AZ846" s="4">
        <f>AY846/M846</f>
        <v>40035.0625</v>
      </c>
      <c r="BA846" s="7">
        <f>AY846/(AR846+AV846+AY846+BB846)</f>
        <v>0.45251803541808544</v>
      </c>
      <c r="BB846" s="4">
        <v>298911</v>
      </c>
      <c r="BC846" s="11">
        <f>BB846/(AR846+AV846+AY846+BB846)</f>
        <v>0.21116274403976409</v>
      </c>
      <c r="BD846" s="9">
        <f>BC846+BA846+AX846+AU846</f>
        <v>1</v>
      </c>
      <c r="BE846" s="14">
        <f>(AF846+AH846+AJ846+AL846+AN846+AP846)</f>
        <v>2445578</v>
      </c>
      <c r="BF846" s="14">
        <f t="shared" si="65"/>
        <v>-1415548</v>
      </c>
      <c r="BG846" s="13">
        <f>(AF846+AH846+AJ846+AL846+AN846+AP846)-(AR846+AV846+AY846+BB846)</f>
        <v>1030030</v>
      </c>
      <c r="BH846" s="13">
        <f t="shared" si="66"/>
        <v>0</v>
      </c>
      <c r="BI846" s="14">
        <f>AF846/W846</f>
        <v>268244.17260787991</v>
      </c>
      <c r="BJ846" s="14">
        <f>AH846/Y846</f>
        <v>320168.19377162628</v>
      </c>
      <c r="BK846" s="14">
        <f>AJ846/AA846</f>
        <v>758104.32766615145</v>
      </c>
      <c r="BL846" s="14">
        <f>BI846+BJ846+BK846</f>
        <v>1346516.6940456578</v>
      </c>
      <c r="BM846" s="14">
        <f>(AF846/W846)-AF846</f>
        <v>20025.172607879911</v>
      </c>
      <c r="BN846" s="14">
        <f>AH846/Y846-AH846</f>
        <v>61226.193771626276</v>
      </c>
      <c r="BO846" s="14">
        <f>AJ846/AA846-AJ846</f>
        <v>57399.327666151454</v>
      </c>
      <c r="BP846" s="14">
        <f>BG846/S846</f>
        <v>9.6528342144958479E-2</v>
      </c>
      <c r="BQ846" s="14">
        <f>(BG846-CA846)/S846</f>
        <v>9.7340437522852527E-2</v>
      </c>
      <c r="BR846" s="27">
        <f>BQ846-BP846</f>
        <v>8.1209537789404818E-4</v>
      </c>
      <c r="BS846" s="28">
        <f t="shared" si="67"/>
        <v>9567212</v>
      </c>
      <c r="BT846" s="11">
        <f>BS846/S846</f>
        <v>0.89658273381294962</v>
      </c>
      <c r="BU846" s="14">
        <f>(BE846-AP846)*1/BT846-(BE846-AP846)</f>
        <v>142307.367101304</v>
      </c>
      <c r="BV846" s="14">
        <f t="shared" si="68"/>
        <v>0.22918515958387936</v>
      </c>
      <c r="BW846" s="27">
        <f>(AR846+AV846+AY846+BB846)/S846</f>
        <v>0.13265681743892088</v>
      </c>
      <c r="BX846" s="13">
        <f>(AF846+AH846+AJ846+AL846+AN846)/N846</f>
        <v>309.36384152457373</v>
      </c>
      <c r="BY846" s="26">
        <f>BX846/K846</f>
        <v>0.12895533202358223</v>
      </c>
      <c r="BZ846" s="11">
        <f>AP846/BE846</f>
        <v>0.49552089526484128</v>
      </c>
      <c r="CA846" s="15">
        <f>-(BM846+BN846+BO846)/M846</f>
        <v>-8665.6683778536026</v>
      </c>
      <c r="CB846" s="15">
        <f>BG846-CA846</f>
        <v>1038695.6683778536</v>
      </c>
      <c r="CC846" s="18">
        <f t="shared" si="69"/>
        <v>0</v>
      </c>
      <c r="CD846" s="17">
        <f>(AF846/(AF846+AH846+AJ846))/(X846/(X846+Z846+AB846))</f>
        <v>1.586932886411057</v>
      </c>
      <c r="CE846" s="19">
        <f>(AH846/(AF846+AH846+AJ846))/(Z846/(X846+Z846+AB846))</f>
        <v>0.88951593943491458</v>
      </c>
      <c r="CF846" s="18">
        <f>(AJ846/(AF846+AH846+AJ846))/(AB846/(X846+Z846+AB846))</f>
        <v>0.9215591322689296</v>
      </c>
      <c r="CG846">
        <f>AH846/Z846</f>
        <v>241.55037313432837</v>
      </c>
      <c r="CH846" s="11">
        <f>BB846/BE846</f>
        <v>0.12222509361795043</v>
      </c>
      <c r="CI846" s="14">
        <f>AY846/V846</f>
        <v>7392.9968241673123</v>
      </c>
      <c r="CJ846" s="14">
        <f>AV846/M846</f>
        <v>7275.8125</v>
      </c>
      <c r="CK846" s="17">
        <f>N846/V846</f>
        <v>46.027265685515104</v>
      </c>
      <c r="CL846" s="17">
        <f>(AL846+AN846)/N846</f>
        <v>6.4887161484453362</v>
      </c>
      <c r="CM846" s="14">
        <f>AP846/AC846</f>
        <v>5</v>
      </c>
    </row>
    <row r="847" spans="1:91" hidden="1" x14ac:dyDescent="0.2">
      <c r="A847">
        <v>418</v>
      </c>
      <c r="B847" s="2">
        <v>44866</v>
      </c>
      <c r="C847" s="3" t="s">
        <v>46</v>
      </c>
      <c r="D847" t="s">
        <v>42</v>
      </c>
      <c r="E847" s="3" t="s">
        <v>37</v>
      </c>
      <c r="F847" t="s">
        <v>38</v>
      </c>
      <c r="G847" t="str">
        <f>CONCATENATE(C847,E847)</f>
        <v>GEGLAX</v>
      </c>
      <c r="H847" t="s">
        <v>40</v>
      </c>
      <c r="I847">
        <f>U847/M847</f>
        <v>71.2</v>
      </c>
      <c r="J847" t="str">
        <f>_xlfn.CONCAT(C847,E847,H847)</f>
        <v>GEGLAXE175</v>
      </c>
      <c r="K847" s="4">
        <v>945</v>
      </c>
      <c r="L847" s="4">
        <f>N847/M847</f>
        <v>66.066666666666663</v>
      </c>
      <c r="M847" s="4">
        <v>15</v>
      </c>
      <c r="N847" s="4">
        <v>991</v>
      </c>
      <c r="O847" s="4">
        <f>P847/M847</f>
        <v>10</v>
      </c>
      <c r="P847" s="4">
        <v>150</v>
      </c>
      <c r="Q847" s="4">
        <v>218</v>
      </c>
      <c r="R847" s="4">
        <v>623</v>
      </c>
      <c r="S847" s="4">
        <f>U847*K847</f>
        <v>1009260</v>
      </c>
      <c r="T847" s="7">
        <f>N847/U847</f>
        <v>0.92790262172284643</v>
      </c>
      <c r="U847" s="4">
        <v>1068</v>
      </c>
      <c r="V847" s="4">
        <v>40.933797909407666</v>
      </c>
      <c r="W847" s="7">
        <f>P847/X847</f>
        <v>1</v>
      </c>
      <c r="X847" s="4">
        <v>150</v>
      </c>
      <c r="Y847" s="7">
        <f>Q847/Z847</f>
        <v>0.80740740740740746</v>
      </c>
      <c r="Z847" s="4">
        <v>270</v>
      </c>
      <c r="AA847" s="7">
        <f>R847/AB847</f>
        <v>0.9614197530864198</v>
      </c>
      <c r="AB847" s="4">
        <v>648</v>
      </c>
      <c r="AC847" s="4">
        <v>0</v>
      </c>
      <c r="AD847" s="4" t="e">
        <f>AP847/AC847</f>
        <v>#DIV/0!</v>
      </c>
      <c r="AE847" s="7">
        <f>AF847/(AF847+AH847+AJ847+AL847+AN847+AP847)</f>
        <v>0.25730811228900313</v>
      </c>
      <c r="AF847" s="4">
        <v>45243</v>
      </c>
      <c r="AG847" s="7">
        <f>AH847/(AF847+AH847+AJ847+AL847+AN847+AP847)</f>
        <v>0.20987647299695164</v>
      </c>
      <c r="AH847" s="4">
        <v>36903</v>
      </c>
      <c r="AI847" s="7">
        <f>AJ847/(AF847+AH847+AJ847+AL847+AN847+AP847)</f>
        <v>0.49033168024022933</v>
      </c>
      <c r="AJ847" s="4">
        <v>86216</v>
      </c>
      <c r="AK847" s="7">
        <f>AL847/(AF847+AH847+AJ847+AL847+AN847+AP847)</f>
        <v>2.1241867236907956E-2</v>
      </c>
      <c r="AL847" s="4">
        <v>3735</v>
      </c>
      <c r="AM847" s="7">
        <f>AN847/(AF847+AH847+AJ847+AL847+AN847+AP847)</f>
        <v>2.1241867236907956E-2</v>
      </c>
      <c r="AN847" s="4">
        <v>3735</v>
      </c>
      <c r="AO847" s="7">
        <f>AP847/(AF847+AH847+AJ847+AL847+AN847+AP847)</f>
        <v>0</v>
      </c>
      <c r="AP847" s="4">
        <v>0</v>
      </c>
      <c r="AQ847" s="6">
        <f>AO847+AM847+AK847+AI847+AG847+AE847</f>
        <v>1</v>
      </c>
      <c r="AR847" s="4">
        <v>65724</v>
      </c>
      <c r="AS847" s="4">
        <f>AR847/M847</f>
        <v>4381.6000000000004</v>
      </c>
      <c r="AT847" s="4">
        <f>AR847/V847</f>
        <v>1605.6169560776302</v>
      </c>
      <c r="AU847" s="7">
        <f>AR847/(AR847+AV847+AY847+BB847)</f>
        <v>0.30061198166799308</v>
      </c>
      <c r="AV847" s="4">
        <v>40681</v>
      </c>
      <c r="AW847" s="4">
        <f>AV847/M847</f>
        <v>2712.0666666666666</v>
      </c>
      <c r="AX847" s="7">
        <f>AV847/(AR847+AV847+AY847+BB847)</f>
        <v>0.18606895542321872</v>
      </c>
      <c r="AY847" s="4">
        <v>75046</v>
      </c>
      <c r="AZ847" s="4">
        <f>AY847/M847</f>
        <v>5003.0666666666666</v>
      </c>
      <c r="BA847" s="7">
        <f>AY847/(AR847+AV847+AY847+BB847)</f>
        <v>0.3432494488505905</v>
      </c>
      <c r="BB847" s="4">
        <v>37183</v>
      </c>
      <c r="BC847" s="11">
        <f>BB847/(AR847+AV847+AY847+BB847)</f>
        <v>0.17006961405819773</v>
      </c>
      <c r="BD847" s="9">
        <f>BC847+BA847+AX847+AU847</f>
        <v>1</v>
      </c>
      <c r="BE847" s="14">
        <f>(AF847+AH847+AJ847+AL847+AN847+AP847)</f>
        <v>175832</v>
      </c>
      <c r="BF847" s="14">
        <f t="shared" si="65"/>
        <v>-218634</v>
      </c>
      <c r="BG847" s="13">
        <f>(AF847+AH847+AJ847+AL847+AN847+AP847)-(AR847+AV847+AY847+BB847)</f>
        <v>-42802</v>
      </c>
      <c r="BH847" s="13">
        <f t="shared" si="66"/>
        <v>1</v>
      </c>
      <c r="BI847" s="14">
        <f>AF847/W847</f>
        <v>45243</v>
      </c>
      <c r="BJ847" s="14">
        <f>AH847/Y847</f>
        <v>45705.550458715596</v>
      </c>
      <c r="BK847" s="14">
        <f>AJ847/AA847</f>
        <v>89675.711075441402</v>
      </c>
      <c r="BL847" s="14">
        <f>BI847+BJ847+BK847</f>
        <v>180624.26153415698</v>
      </c>
      <c r="BM847" s="14">
        <f>(AF847/W847)-AF847</f>
        <v>0</v>
      </c>
      <c r="BN847" s="14">
        <f>AH847/Y847-AH847</f>
        <v>8802.5504587155956</v>
      </c>
      <c r="BO847" s="14">
        <f>AJ847/AA847-AJ847</f>
        <v>3459.7110754414025</v>
      </c>
      <c r="BP847" s="14">
        <f>BG847/S847</f>
        <v>-4.2409289974833043E-2</v>
      </c>
      <c r="BQ847" s="14">
        <f>(BG847-CA847)/S847</f>
        <v>-4.1599306321188655E-2</v>
      </c>
      <c r="BR847" s="27">
        <f>BQ847-BP847</f>
        <v>8.0998365364438885E-4</v>
      </c>
      <c r="BS847" s="28">
        <f t="shared" si="67"/>
        <v>936495</v>
      </c>
      <c r="BT847" s="11">
        <f>BS847/S847</f>
        <v>0.92790262172284643</v>
      </c>
      <c r="BU847" s="14">
        <f>(BE847-AP847)*1/BT847-(BE847-AP847)</f>
        <v>13662.022199798172</v>
      </c>
      <c r="BV847" s="14">
        <f t="shared" si="68"/>
        <v>0.17421873451835998</v>
      </c>
      <c r="BW847" s="27">
        <f>(AR847+AV847+AY847+BB847)/S847</f>
        <v>0.21662802449319304</v>
      </c>
      <c r="BX847" s="13">
        <f>(AF847+AH847+AJ847+AL847+AN847)/N847</f>
        <v>177.42885973763876</v>
      </c>
      <c r="BY847" s="26">
        <f>BX847/K847</f>
        <v>0.18775540712977645</v>
      </c>
      <c r="BZ847" s="11">
        <f>AP847/BE847</f>
        <v>0</v>
      </c>
      <c r="CA847" s="15">
        <f>-(BM847+BN847+BO847)/M847</f>
        <v>-817.48410227713316</v>
      </c>
      <c r="CB847" s="15">
        <f>BG847-CA847</f>
        <v>-41984.515897722864</v>
      </c>
      <c r="CC847" s="18">
        <f t="shared" si="69"/>
        <v>1</v>
      </c>
      <c r="CD847" s="17">
        <f>(AF847/(AF847+AH847+AJ847))/(X847/(X847+Z847+AB847))</f>
        <v>1.9133186823630033</v>
      </c>
      <c r="CE847" s="19">
        <f>(AH847/(AF847+AH847+AJ847))/(Z847/(X847+Z847+AB847))</f>
        <v>0.8670119543998448</v>
      </c>
      <c r="CF847" s="18">
        <f>(AJ847/(AF847+AH847+AJ847))/(AB847/(X847+Z847+AB847))</f>
        <v>0.84399532400862876</v>
      </c>
      <c r="CG847">
        <f>AH847/Z847</f>
        <v>136.67777777777778</v>
      </c>
      <c r="CH847" s="11">
        <f>BB847/BE847</f>
        <v>0.21146890213385505</v>
      </c>
      <c r="CI847" s="14">
        <f>AY847/V847</f>
        <v>1833.3505277494041</v>
      </c>
      <c r="CJ847" s="14">
        <f>AV847/M847</f>
        <v>2712.0666666666666</v>
      </c>
      <c r="CK847" s="17">
        <f>N847/V847</f>
        <v>24.209822948586993</v>
      </c>
      <c r="CL847" s="17">
        <f>(AL847+AN847)/N847</f>
        <v>7.537840565085772</v>
      </c>
      <c r="CM847" s="14" t="e">
        <f>AP847/AC847</f>
        <v>#DIV/0!</v>
      </c>
    </row>
    <row r="848" spans="1:91" hidden="1" x14ac:dyDescent="0.2">
      <c r="A848">
        <v>987</v>
      </c>
      <c r="B848" s="2">
        <v>45200</v>
      </c>
      <c r="C848" s="3" t="s">
        <v>43</v>
      </c>
      <c r="D848" t="s">
        <v>38</v>
      </c>
      <c r="E848" s="3" t="s">
        <v>41</v>
      </c>
      <c r="F848" t="s">
        <v>42</v>
      </c>
      <c r="G848" t="str">
        <f>CONCATENATE(C848,E848)</f>
        <v>SFOSEA</v>
      </c>
      <c r="H848" t="s">
        <v>34</v>
      </c>
      <c r="I848">
        <f>U848/M848</f>
        <v>178.21818181818182</v>
      </c>
      <c r="J848" t="str">
        <f>_xlfn.CONCAT(C848,E848,H848)</f>
        <v>SFOSEA737-900</v>
      </c>
      <c r="K848" s="4">
        <v>679</v>
      </c>
      <c r="L848" s="4">
        <f>N848/M848</f>
        <v>145.69090909090909</v>
      </c>
      <c r="M848" s="4">
        <v>55</v>
      </c>
      <c r="N848" s="4">
        <v>8013</v>
      </c>
      <c r="O848" s="4">
        <f>P848/M848</f>
        <v>22.290909090909089</v>
      </c>
      <c r="P848" s="4">
        <v>1226</v>
      </c>
      <c r="Q848" s="4">
        <v>2292</v>
      </c>
      <c r="R848" s="4">
        <v>4496</v>
      </c>
      <c r="S848" s="4">
        <f>U848*K848</f>
        <v>6655558</v>
      </c>
      <c r="T848" s="7">
        <f>N848/U848</f>
        <v>0.81748622730055087</v>
      </c>
      <c r="U848" s="4">
        <v>9802</v>
      </c>
      <c r="V848" s="4">
        <v>118.26949202598939</v>
      </c>
      <c r="W848" s="7">
        <f>P848/X848</f>
        <v>0.96916996047430826</v>
      </c>
      <c r="X848" s="4">
        <v>1265</v>
      </c>
      <c r="Y848" s="7">
        <f>Q848/Z848</f>
        <v>0.9691331923890063</v>
      </c>
      <c r="Z848" s="4">
        <v>2365</v>
      </c>
      <c r="AA848" s="7">
        <f>R848/AB848</f>
        <v>0.72845106934543102</v>
      </c>
      <c r="AB848" s="4">
        <v>6172</v>
      </c>
      <c r="AC848" s="4">
        <v>38142</v>
      </c>
      <c r="AD848" s="4">
        <f>AP848/AC848</f>
        <v>5.9998426930942266</v>
      </c>
      <c r="AE848" s="7">
        <f>AF848/(AF848+AH848+AJ848+AL848+AN848+AP848)</f>
        <v>0.18894307353130121</v>
      </c>
      <c r="AF848" s="4">
        <v>332352</v>
      </c>
      <c r="AG848" s="7">
        <f>AH848/(AF848+AH848+AJ848+AL848+AN848+AP848)</f>
        <v>0.23640396905979855</v>
      </c>
      <c r="AH848" s="4">
        <v>415836</v>
      </c>
      <c r="AI848" s="7">
        <f>AJ848/(AF848+AH848+AJ848+AL848+AN848+AP848)</f>
        <v>0.41339938578947427</v>
      </c>
      <c r="AJ848" s="4">
        <v>727172</v>
      </c>
      <c r="AK848" s="7">
        <f>AL848/(AF848+AH848+AJ848+AL848+AN848+AP848)</f>
        <v>1.7898176583820636E-2</v>
      </c>
      <c r="AL848" s="4">
        <v>31483</v>
      </c>
      <c r="AM848" s="7">
        <f>AN848/(AF848+AH848+AJ848+AL848+AN848+AP848)</f>
        <v>1.3255781958674388E-2</v>
      </c>
      <c r="AN848" s="4">
        <v>23317</v>
      </c>
      <c r="AO848" s="7">
        <f>AP848/(AF848+AH848+AJ848+AL848+AN848+AP848)</f>
        <v>0.13009961307693094</v>
      </c>
      <c r="AP848" s="4">
        <v>228846</v>
      </c>
      <c r="AQ848" s="6">
        <f>AO848+AM848+AK848+AI848+AG848+AE848</f>
        <v>1</v>
      </c>
      <c r="AR848" s="4">
        <v>491771</v>
      </c>
      <c r="AS848" s="4">
        <f>AR848/M848</f>
        <v>8941.2909090909088</v>
      </c>
      <c r="AT848" s="4">
        <f>AR848/V848</f>
        <v>4158.0545546939074</v>
      </c>
      <c r="AU848" s="7">
        <f>AR848/(AR848+AV848+AY848+BB848)</f>
        <v>0.33976727540044882</v>
      </c>
      <c r="AV848" s="4">
        <v>322659</v>
      </c>
      <c r="AW848" s="4">
        <f>AV848/M848</f>
        <v>5866.5272727272732</v>
      </c>
      <c r="AX848" s="7">
        <f>AV848/(AR848+AV848+AY848+BB848)</f>
        <v>0.22292686903748576</v>
      </c>
      <c r="AY848" s="4">
        <v>265848</v>
      </c>
      <c r="AZ848" s="4">
        <f>AY848/M848</f>
        <v>4833.6000000000004</v>
      </c>
      <c r="BA848" s="7">
        <f>AY848/(AR848+AV848+AY848+BB848)</f>
        <v>0.18367583820651995</v>
      </c>
      <c r="BB848" s="4">
        <v>367098</v>
      </c>
      <c r="BC848" s="11">
        <f>BB848/(AR848+AV848+AY848+BB848)</f>
        <v>0.25363001735554547</v>
      </c>
      <c r="BD848" s="9">
        <f>BC848+BA848+AX848+AU848</f>
        <v>1</v>
      </c>
      <c r="BE848" s="14">
        <f>(AF848+AH848+AJ848+AL848+AN848+AP848)</f>
        <v>1759006</v>
      </c>
      <c r="BF848" s="14">
        <f t="shared" si="65"/>
        <v>-1447376</v>
      </c>
      <c r="BG848" s="13">
        <f>(AF848+AH848+AJ848+AL848+AN848+AP848)-(AR848+AV848+AY848+BB848)</f>
        <v>311630</v>
      </c>
      <c r="BH848" s="13">
        <f t="shared" si="66"/>
        <v>0</v>
      </c>
      <c r="BI848" s="14">
        <f>AF848/W848</f>
        <v>342924.37194127246</v>
      </c>
      <c r="BJ848" s="14">
        <f>AH848/Y848</f>
        <v>429080.34031413612</v>
      </c>
      <c r="BK848" s="14">
        <f>AJ848/AA848</f>
        <v>998244.12455516006</v>
      </c>
      <c r="BL848" s="14">
        <f>BI848+BJ848+BK848</f>
        <v>1770248.8368105686</v>
      </c>
      <c r="BM848" s="14">
        <f>(AF848/W848)-AF848</f>
        <v>10572.37194127246</v>
      </c>
      <c r="BN848" s="14">
        <f>AH848/Y848-AH848</f>
        <v>13244.34031413612</v>
      </c>
      <c r="BO848" s="14">
        <f>AJ848/AA848-AJ848</f>
        <v>271072.12455516006</v>
      </c>
      <c r="BP848" s="14">
        <f>BG848/S848</f>
        <v>4.6822520365685343E-2</v>
      </c>
      <c r="BQ848" s="14">
        <f>(BG848-CA848)/S848</f>
        <v>4.7628104993561411E-2</v>
      </c>
      <c r="BR848" s="27">
        <f>BQ848-BP848</f>
        <v>8.0558462787606866E-4</v>
      </c>
      <c r="BS848" s="28">
        <f t="shared" si="67"/>
        <v>5440827</v>
      </c>
      <c r="BT848" s="11">
        <f>BS848/S848</f>
        <v>0.81748622730055087</v>
      </c>
      <c r="BU848" s="14">
        <f>(BE848-AP848)*1/BT848-(BE848-AP848)</f>
        <v>341626.88630974665</v>
      </c>
      <c r="BV848" s="14">
        <f t="shared" si="68"/>
        <v>0.26429128857415113</v>
      </c>
      <c r="BW848" s="27">
        <f>(AR848+AV848+AY848+BB848)/S848</f>
        <v>0.21746876820846578</v>
      </c>
      <c r="BX848" s="13">
        <f>(AF848+AH848+AJ848+AL848+AN848)/N848</f>
        <v>190.95969050293274</v>
      </c>
      <c r="BY848" s="26">
        <f>BX848/K848</f>
        <v>0.28123665758900257</v>
      </c>
      <c r="BZ848" s="11">
        <f>AP848/BE848</f>
        <v>0.13009961307693094</v>
      </c>
      <c r="CA848" s="15">
        <f>-(BM848+BN848+BO848)/M848</f>
        <v>-5361.6152147376115</v>
      </c>
      <c r="CB848" s="15">
        <f>BG848-CA848</f>
        <v>316991.6152147376</v>
      </c>
      <c r="CC848" s="18">
        <f t="shared" si="69"/>
        <v>0</v>
      </c>
      <c r="CD848" s="17">
        <f>(AF848/(AF848+AH848+AJ848))/(X848/(X848+Z848+AB848))</f>
        <v>1.7455185341245043</v>
      </c>
      <c r="CE848" s="19">
        <f>(AH848/(AF848+AH848+AJ848))/(Z848/(X848+Z848+AB848))</f>
        <v>1.168174261205865</v>
      </c>
      <c r="CF848" s="18">
        <f>(AJ848/(AF848+AH848+AJ848))/(AB848/(X848+Z848+AB848))</f>
        <v>0.78275873729433421</v>
      </c>
      <c r="CG848">
        <f>AH848/Z848</f>
        <v>175.82917547568709</v>
      </c>
      <c r="CH848" s="11">
        <f>BB848/BE848</f>
        <v>0.20869627505534374</v>
      </c>
      <c r="CI848" s="14">
        <f>AY848/V848</f>
        <v>2247.8155223798599</v>
      </c>
      <c r="CJ848" s="14">
        <f>AV848/M848</f>
        <v>5866.5272727272732</v>
      </c>
      <c r="CK848" s="17">
        <f>N848/V848</f>
        <v>67.752045457666853</v>
      </c>
      <c r="CL848" s="17">
        <f>(AL848+AN848)/N848</f>
        <v>6.83888680893548</v>
      </c>
      <c r="CM848" s="14">
        <f>AP848/AC848</f>
        <v>5.9998426930942266</v>
      </c>
    </row>
    <row r="849" spans="1:91" hidden="1" x14ac:dyDescent="0.2">
      <c r="A849">
        <v>862</v>
      </c>
      <c r="B849" s="2">
        <v>45200</v>
      </c>
      <c r="C849" s="3" t="s">
        <v>32</v>
      </c>
      <c r="D849" t="s">
        <v>33</v>
      </c>
      <c r="E849" s="3" t="s">
        <v>43</v>
      </c>
      <c r="F849" t="s">
        <v>38</v>
      </c>
      <c r="G849" t="str">
        <f>CONCATENATE(C849,E849)</f>
        <v>HNLSFO</v>
      </c>
      <c r="H849" t="s">
        <v>49</v>
      </c>
      <c r="I849">
        <f>U849/M849</f>
        <v>267.30769230769232</v>
      </c>
      <c r="J849" t="str">
        <f>_xlfn.CONCAT(C849,E849,H849)</f>
        <v>HNLSFOA330-200</v>
      </c>
      <c r="K849" s="4">
        <v>2399</v>
      </c>
      <c r="L849" s="4">
        <f>N849/M849</f>
        <v>242.92307692307693</v>
      </c>
      <c r="M849" s="4">
        <v>13</v>
      </c>
      <c r="N849" s="4">
        <v>3158</v>
      </c>
      <c r="O849" s="4">
        <f>P849/M849</f>
        <v>34.615384615384613</v>
      </c>
      <c r="P849" s="4">
        <v>450</v>
      </c>
      <c r="Q849" s="4">
        <v>838</v>
      </c>
      <c r="R849" s="4">
        <v>1871</v>
      </c>
      <c r="S849" s="4">
        <f>U849*K849</f>
        <v>8336525</v>
      </c>
      <c r="T849" s="7">
        <f>N849/U849</f>
        <v>0.90877697841726623</v>
      </c>
      <c r="U849" s="4">
        <v>3475</v>
      </c>
      <c r="V849" s="4">
        <v>62.74328976953344</v>
      </c>
      <c r="W849" s="7">
        <f>P849/X849</f>
        <v>1</v>
      </c>
      <c r="X849" s="4">
        <v>450</v>
      </c>
      <c r="Y849" s="7">
        <f>Q849/Z849</f>
        <v>1</v>
      </c>
      <c r="Z849" s="4">
        <v>838</v>
      </c>
      <c r="AA849" s="7">
        <f>R849/AB849</f>
        <v>0.85511882998171851</v>
      </c>
      <c r="AB849" s="4">
        <v>2188</v>
      </c>
      <c r="AC849" s="4">
        <v>110605</v>
      </c>
      <c r="AD849" s="4">
        <f>AP849/AC849</f>
        <v>5.9999909588174134</v>
      </c>
      <c r="AE849" s="7">
        <f>AF849/(AF849+AH849+AJ849+AL849+AN849+AP849)</f>
        <v>0.15576187447025136</v>
      </c>
      <c r="AF849" s="4">
        <v>273999</v>
      </c>
      <c r="AG849" s="7">
        <f>AH849/(AF849+AH849+AJ849+AL849+AN849+AP849)</f>
        <v>0.16204069265398169</v>
      </c>
      <c r="AH849" s="4">
        <v>285044</v>
      </c>
      <c r="AI849" s="7">
        <f>AJ849/(AF849+AH849+AJ849+AL849+AN849+AP849)</f>
        <v>0.2921819191638399</v>
      </c>
      <c r="AJ849" s="4">
        <v>513974</v>
      </c>
      <c r="AK849" s="7">
        <f>AL849/(AF849+AH849+AJ849+AL849+AN849+AP849)</f>
        <v>7.4413517451362605E-3</v>
      </c>
      <c r="AL849" s="4">
        <v>13090</v>
      </c>
      <c r="AM849" s="7">
        <f>AN849/(AF849+AH849+AJ849+AL849+AN849+AP849)</f>
        <v>5.3169566747333424E-3</v>
      </c>
      <c r="AN849" s="4">
        <v>9353</v>
      </c>
      <c r="AO849" s="7">
        <f>AP849/(AF849+AH849+AJ849+AL849+AN849+AP849)</f>
        <v>0.37725720529205742</v>
      </c>
      <c r="AP849" s="4">
        <v>663629</v>
      </c>
      <c r="AQ849" s="6">
        <f>AO849+AM849+AK849+AI849+AG849+AE849</f>
        <v>1</v>
      </c>
      <c r="AR849" s="4">
        <v>311216</v>
      </c>
      <c r="AS849" s="4">
        <f>AR849/M849</f>
        <v>23939.692307692309</v>
      </c>
      <c r="AT849" s="4">
        <f>AR849/V849</f>
        <v>4960.1479479821382</v>
      </c>
      <c r="AU849" s="7">
        <f>AR849/(AR849+AV849+AY849+BB849)</f>
        <v>0.30723515410821978</v>
      </c>
      <c r="AV849" s="4">
        <v>101184</v>
      </c>
      <c r="AW849" s="4">
        <f>AV849/M849</f>
        <v>7783.3846153846152</v>
      </c>
      <c r="AX849" s="7">
        <f>AV849/(AR849+AV849+AY849+BB849)</f>
        <v>9.9889728784143844E-2</v>
      </c>
      <c r="AY849" s="4">
        <v>319979</v>
      </c>
      <c r="AZ849" s="4">
        <f>AY849/M849</f>
        <v>24613.76923076923</v>
      </c>
      <c r="BA849" s="7">
        <f>AY849/(AR849+AV849+AY849+BB849)</f>
        <v>0.31588606426531435</v>
      </c>
      <c r="BB849" s="4">
        <v>280578</v>
      </c>
      <c r="BC849" s="11">
        <f>BB849/(AR849+AV849+AY849+BB849)</f>
        <v>0.27698905284232206</v>
      </c>
      <c r="BD849" s="9">
        <f>BC849+BA849+AX849+AU849</f>
        <v>1</v>
      </c>
      <c r="BE849" s="14">
        <f>(AF849+AH849+AJ849+AL849+AN849+AP849)</f>
        <v>1759089</v>
      </c>
      <c r="BF849" s="14">
        <f t="shared" si="65"/>
        <v>-1012957</v>
      </c>
      <c r="BG849" s="13">
        <f>(AF849+AH849+AJ849+AL849+AN849+AP849)-(AR849+AV849+AY849+BB849)</f>
        <v>746132</v>
      </c>
      <c r="BH849" s="13">
        <f t="shared" si="66"/>
        <v>0</v>
      </c>
      <c r="BI849" s="14">
        <f>AF849/W849</f>
        <v>273999</v>
      </c>
      <c r="BJ849" s="14">
        <f>AH849/Y849</f>
        <v>285044</v>
      </c>
      <c r="BK849" s="14">
        <f>AJ849/AA849</f>
        <v>601055.64510956709</v>
      </c>
      <c r="BL849" s="14">
        <f>BI849+BJ849+BK849</f>
        <v>1160098.6451095671</v>
      </c>
      <c r="BM849" s="14">
        <f>(AF849/W849)-AF849</f>
        <v>0</v>
      </c>
      <c r="BN849" s="14">
        <f>AH849/Y849-AH849</f>
        <v>0</v>
      </c>
      <c r="BO849" s="14">
        <f>AJ849/AA849-AJ849</f>
        <v>87081.645109567093</v>
      </c>
      <c r="BP849" s="14">
        <f>BG849/S849</f>
        <v>8.9501560902174468E-2</v>
      </c>
      <c r="BQ849" s="14">
        <f>(BG849-CA849)/S849</f>
        <v>9.030508372317618E-2</v>
      </c>
      <c r="BR849" s="27">
        <f>BQ849-BP849</f>
        <v>8.0352282100171202E-4</v>
      </c>
      <c r="BS849" s="28">
        <f t="shared" si="67"/>
        <v>7576042</v>
      </c>
      <c r="BT849" s="11">
        <f>BS849/S849</f>
        <v>0.90877697841726623</v>
      </c>
      <c r="BU849" s="14">
        <f>(BE849-AP849)*1/BT849-(BE849-AP849)</f>
        <v>109962.26092463569</v>
      </c>
      <c r="BV849" s="14">
        <f t="shared" si="68"/>
        <v>0.21100986322238582</v>
      </c>
      <c r="BW849" s="27">
        <f>(AR849+AV849+AY849+BB849)/S849</f>
        <v>0.12150830232021136</v>
      </c>
      <c r="BX849" s="13">
        <f>(AF849+AH849+AJ849+AL849+AN849)/N849</f>
        <v>346.88410386320459</v>
      </c>
      <c r="BY849" s="26">
        <f>BX849/K849</f>
        <v>0.1445952913143829</v>
      </c>
      <c r="BZ849" s="11">
        <f>AP849/BE849</f>
        <v>0.37725720529205742</v>
      </c>
      <c r="CA849" s="15">
        <f>-(BM849+BN849+BO849)/M849</f>
        <v>-6698.5880853513145</v>
      </c>
      <c r="CB849" s="15">
        <f>BG849-CA849</f>
        <v>752830.58808535128</v>
      </c>
      <c r="CC849" s="18">
        <f t="shared" si="69"/>
        <v>0</v>
      </c>
      <c r="CD849" s="17">
        <f>(AF849/(AF849+AH849+AJ849))/(X849/(X849+Z849+AB849))</f>
        <v>1.9724664691550395</v>
      </c>
      <c r="CE849" s="19">
        <f>(AH849/(AF849+AH849+AJ849))/(Z849/(X849+Z849+AB849))</f>
        <v>1.1018971259995765</v>
      </c>
      <c r="CF849" s="18">
        <f>(AJ849/(AF849+AH849+AJ849))/(AB849/(X849+Z849+AB849))</f>
        <v>0.76096905726352249</v>
      </c>
      <c r="CG849">
        <f>AH849/Z849</f>
        <v>340.14797136038186</v>
      </c>
      <c r="CH849" s="11">
        <f>BB849/BE849</f>
        <v>0.1595018785291705</v>
      </c>
      <c r="CI849" s="14">
        <f>AY849/V849</f>
        <v>5099.8122855103102</v>
      </c>
      <c r="CJ849" s="14">
        <f>AV849/M849</f>
        <v>7783.3846153846152</v>
      </c>
      <c r="CK849" s="17">
        <f>N849/V849</f>
        <v>50.332075535086865</v>
      </c>
      <c r="CL849" s="17">
        <f>(AL849+AN849)/N849</f>
        <v>7.1067131095630147</v>
      </c>
      <c r="CM849" s="14">
        <f>AP849/AC849</f>
        <v>5.9999909588174134</v>
      </c>
    </row>
    <row r="850" spans="1:91" x14ac:dyDescent="0.2">
      <c r="A850">
        <v>742</v>
      </c>
      <c r="B850" s="2">
        <v>45170</v>
      </c>
      <c r="C850" s="3" t="s">
        <v>41</v>
      </c>
      <c r="D850" t="s">
        <v>42</v>
      </c>
      <c r="E850" s="3" t="s">
        <v>43</v>
      </c>
      <c r="F850" t="s">
        <v>38</v>
      </c>
      <c r="G850" t="str">
        <f>CONCATENATE(C850,E850)</f>
        <v>SEASFO</v>
      </c>
      <c r="H850" t="s">
        <v>40</v>
      </c>
      <c r="I850">
        <f>U850/M850</f>
        <v>70</v>
      </c>
      <c r="J850" t="str">
        <f>_xlfn.CONCAT(C850,E850,H850)</f>
        <v>SEASFOE175</v>
      </c>
      <c r="K850" s="4">
        <v>679</v>
      </c>
      <c r="L850" s="4">
        <f>N850/M850</f>
        <v>63.74074074074074</v>
      </c>
      <c r="M850" s="4">
        <v>27</v>
      </c>
      <c r="N850" s="4">
        <v>1721</v>
      </c>
      <c r="O850" s="4">
        <f>P850/M850</f>
        <v>8.1111111111111107</v>
      </c>
      <c r="P850" s="4">
        <v>219</v>
      </c>
      <c r="Q850" s="4">
        <v>451</v>
      </c>
      <c r="R850" s="4">
        <v>1052</v>
      </c>
      <c r="S850" s="4">
        <f>U850*K850</f>
        <v>1283310</v>
      </c>
      <c r="T850" s="7">
        <f>N850/U850</f>
        <v>0.9105820105820106</v>
      </c>
      <c r="U850" s="4">
        <v>1890</v>
      </c>
      <c r="V850" s="4">
        <v>57.438297872340428</v>
      </c>
      <c r="W850" s="7">
        <f>P850/X850</f>
        <v>0.81111111111111112</v>
      </c>
      <c r="X850" s="4">
        <v>270</v>
      </c>
      <c r="Y850" s="7">
        <f>Q850/Z850</f>
        <v>0.92798353909465026</v>
      </c>
      <c r="Z850" s="4">
        <v>486</v>
      </c>
      <c r="AA850" s="7">
        <f>R850/AB850</f>
        <v>0.92768959435626097</v>
      </c>
      <c r="AB850" s="4">
        <v>1134</v>
      </c>
      <c r="AC850" s="4">
        <v>0</v>
      </c>
      <c r="AD850" s="4" t="e">
        <f>AP850/AC850</f>
        <v>#DIV/0!</v>
      </c>
      <c r="AE850" s="7">
        <f>AF850/(AF850+AH850+AJ850+AL850+AN850+AP850)</f>
        <v>0.18262541942875848</v>
      </c>
      <c r="AF850" s="4">
        <v>49093</v>
      </c>
      <c r="AG850" s="7">
        <f>AH850/(AF850+AH850+AJ850+AL850+AN850+AP850)</f>
        <v>0.24882634347402333</v>
      </c>
      <c r="AH850" s="4">
        <v>66889</v>
      </c>
      <c r="AI850" s="7">
        <f>AJ850/(AF850+AH850+AJ850+AL850+AN850+AP850)</f>
        <v>0.52940279296773285</v>
      </c>
      <c r="AJ850" s="4">
        <v>142313</v>
      </c>
      <c r="AK850" s="7">
        <f>AL850/(AF850+AH850+AJ850+AL850+AN850+AP850)</f>
        <v>2.7408878869718545E-2</v>
      </c>
      <c r="AL850" s="4">
        <v>7368</v>
      </c>
      <c r="AM850" s="7">
        <f>AN850/(AF850+AH850+AJ850+AL850+AN850+AP850)</f>
        <v>1.173656525976683E-2</v>
      </c>
      <c r="AN850" s="4">
        <v>3155</v>
      </c>
      <c r="AO850" s="7">
        <f>AP850/(AF850+AH850+AJ850+AL850+AN850+AP850)</f>
        <v>0</v>
      </c>
      <c r="AP850" s="4">
        <v>0</v>
      </c>
      <c r="AQ850" s="6">
        <f>AO850+AM850+AK850+AI850+AG850+AE850</f>
        <v>1</v>
      </c>
      <c r="AR850" s="4">
        <v>143378</v>
      </c>
      <c r="AS850" s="4">
        <f>AR850/M850</f>
        <v>5310.2962962962965</v>
      </c>
      <c r="AT850" s="4">
        <f>AR850/V850</f>
        <v>2496.2090680100755</v>
      </c>
      <c r="AU850" s="7">
        <f>AR850/(AR850+AV850+AY850+BB850)</f>
        <v>0.36218089594163799</v>
      </c>
      <c r="AV850" s="4">
        <v>88234</v>
      </c>
      <c r="AW850" s="4">
        <f>AV850/M850</f>
        <v>3267.9259259259261</v>
      </c>
      <c r="AX850" s="7">
        <f>AV850/(AR850+AV850+AY850+BB850)</f>
        <v>0.22288404896507474</v>
      </c>
      <c r="AY850" s="4">
        <v>79498</v>
      </c>
      <c r="AZ850" s="4">
        <f>AY850/M850</f>
        <v>2944.3703703703704</v>
      </c>
      <c r="BA850" s="7">
        <f>AY850/(AR850+AV850+AY850+BB850)</f>
        <v>0.2008164213866028</v>
      </c>
      <c r="BB850" s="4">
        <v>84764</v>
      </c>
      <c r="BC850" s="11">
        <f>BB850/(AR850+AV850+AY850+BB850)</f>
        <v>0.21411863370668446</v>
      </c>
      <c r="BD850" s="9">
        <f>BC850+BA850+AX850+AU850</f>
        <v>1</v>
      </c>
      <c r="BE850" s="14">
        <f>(AF850+AH850+AJ850+AL850+AN850+AP850)</f>
        <v>268818</v>
      </c>
      <c r="BF850" s="14">
        <f t="shared" si="65"/>
        <v>-395874</v>
      </c>
      <c r="BG850" s="13">
        <f>(AF850+AH850+AJ850+AL850+AN850+AP850)-(AR850+AV850+AY850+BB850)</f>
        <v>-127056</v>
      </c>
      <c r="BH850" s="13">
        <f t="shared" si="66"/>
        <v>1</v>
      </c>
      <c r="BI850" s="14">
        <f>AF850/W850</f>
        <v>60525.616438356163</v>
      </c>
      <c r="BJ850" s="14">
        <f>AH850/Y850</f>
        <v>72079.942350332596</v>
      </c>
      <c r="BK850" s="14">
        <f>AJ850/AA850</f>
        <v>153405.83840304182</v>
      </c>
      <c r="BL850" s="14">
        <f>BI850+BJ850+BK850</f>
        <v>286011.39719173056</v>
      </c>
      <c r="BM850" s="14">
        <f>(AF850/W850)-AF850</f>
        <v>11432.616438356163</v>
      </c>
      <c r="BN850" s="14">
        <f>AH850/Y850-AH850</f>
        <v>5190.9423503325961</v>
      </c>
      <c r="BO850" s="14">
        <f>AJ850/AA850-AJ850</f>
        <v>11092.838403041824</v>
      </c>
      <c r="BP850" s="14">
        <f>BG850/S850</f>
        <v>-9.9006475442410646E-2</v>
      </c>
      <c r="BQ850" s="14">
        <f>(BG850-CA850)/S850</f>
        <v>-9.8206564875732788E-2</v>
      </c>
      <c r="BR850" s="27">
        <f>BQ850-BP850</f>
        <v>7.9991056667785831E-4</v>
      </c>
      <c r="BS850" s="28">
        <f t="shared" si="67"/>
        <v>1168559</v>
      </c>
      <c r="BT850" s="11">
        <f>BS850/S850</f>
        <v>0.9105820105820106</v>
      </c>
      <c r="BU850" s="14">
        <f>(BE850-AP850)*1/BT850-(BE850-AP850)</f>
        <v>26397.583962812321</v>
      </c>
      <c r="BV850" s="14">
        <f t="shared" si="68"/>
        <v>0.20947238001729901</v>
      </c>
      <c r="BW850" s="27">
        <f>(AR850+AV850+AY850+BB850)/S850</f>
        <v>0.30847885545970966</v>
      </c>
      <c r="BX850" s="13">
        <f>(AF850+AH850+AJ850+AL850+AN850)/N850</f>
        <v>156.19872167344568</v>
      </c>
      <c r="BY850" s="26">
        <f>BX850/K850</f>
        <v>0.23004229996089201</v>
      </c>
      <c r="BZ850" s="11">
        <f>AP850/BE850</f>
        <v>0</v>
      </c>
      <c r="CA850" s="15">
        <f>-(BM850+BN850+BO850)/M850</f>
        <v>-1026.5332293233548</v>
      </c>
      <c r="CB850" s="15">
        <f>BG850-CA850</f>
        <v>-126029.46677067665</v>
      </c>
      <c r="CC850" s="18">
        <f t="shared" si="69"/>
        <v>1</v>
      </c>
      <c r="CD850" s="17">
        <f>(AF850/(AF850+AH850+AJ850))/(X850/(X850+Z850+AB850))</f>
        <v>1.3304593584854527</v>
      </c>
      <c r="CE850" s="19">
        <f>(AH850/(AF850+AH850+AJ850))/(Z850/(X850+Z850+AB850))</f>
        <v>1.0070806205652023</v>
      </c>
      <c r="CF850" s="18">
        <f>(AJ850/(AF850+AH850+AJ850))/(AB850/(X850+Z850+AB850))</f>
        <v>0.91828464868980553</v>
      </c>
      <c r="CG850">
        <f>AH850/Z850</f>
        <v>137.63168724279836</v>
      </c>
      <c r="CH850" s="11">
        <f>BB850/BE850</f>
        <v>0.31532114664940591</v>
      </c>
      <c r="CI850" s="14">
        <f>AY850/V850</f>
        <v>1384.0591198696102</v>
      </c>
      <c r="CJ850" s="14">
        <f>AV850/M850</f>
        <v>3267.9259259259261</v>
      </c>
      <c r="CK850" s="17">
        <f>N850/V850</f>
        <v>29.962587049933322</v>
      </c>
      <c r="CL850" s="17">
        <f>(AL850+AN850)/N850</f>
        <v>6.1144683323649041</v>
      </c>
      <c r="CM850" s="14" t="e">
        <f>AP850/AC850</f>
        <v>#DIV/0!</v>
      </c>
    </row>
    <row r="851" spans="1:91" hidden="1" x14ac:dyDescent="0.2">
      <c r="A851">
        <v>45</v>
      </c>
      <c r="B851" s="2">
        <v>44805</v>
      </c>
      <c r="C851" s="3" t="s">
        <v>32</v>
      </c>
      <c r="D851" t="s">
        <v>33</v>
      </c>
      <c r="E851" s="3" t="s">
        <v>43</v>
      </c>
      <c r="F851" t="s">
        <v>38</v>
      </c>
      <c r="G851" t="str">
        <f>CONCATENATE(C851,E851)</f>
        <v>HNLSFO</v>
      </c>
      <c r="H851" t="s">
        <v>34</v>
      </c>
      <c r="I851">
        <f>U851/M851</f>
        <v>178</v>
      </c>
      <c r="J851" t="str">
        <f>_xlfn.CONCAT(C851,E851,H851)</f>
        <v>HNLSFO737-900</v>
      </c>
      <c r="K851" s="4">
        <v>2399</v>
      </c>
      <c r="L851" s="4">
        <f>N851/M851</f>
        <v>163.81818181818181</v>
      </c>
      <c r="M851" s="4">
        <v>11</v>
      </c>
      <c r="N851" s="4">
        <v>1802</v>
      </c>
      <c r="O851" s="4">
        <f>P851/M851</f>
        <v>23</v>
      </c>
      <c r="P851" s="4">
        <v>253</v>
      </c>
      <c r="Q851" s="4">
        <v>473</v>
      </c>
      <c r="R851" s="4">
        <v>1076</v>
      </c>
      <c r="S851" s="4">
        <f>U851*K851</f>
        <v>4697242</v>
      </c>
      <c r="T851" s="7">
        <f>N851/U851</f>
        <v>0.92032686414708886</v>
      </c>
      <c r="U851" s="4">
        <v>1958</v>
      </c>
      <c r="V851" s="4">
        <v>55.214094997189427</v>
      </c>
      <c r="W851" s="7">
        <f>P851/X851</f>
        <v>1</v>
      </c>
      <c r="X851" s="4">
        <v>253</v>
      </c>
      <c r="Y851" s="7">
        <f>Q851/Z851</f>
        <v>1</v>
      </c>
      <c r="Z851" s="4">
        <v>473</v>
      </c>
      <c r="AA851" s="7">
        <f>R851/AB851</f>
        <v>0.87337662337662336</v>
      </c>
      <c r="AB851" s="4">
        <v>1232</v>
      </c>
      <c r="AC851" s="4">
        <v>784</v>
      </c>
      <c r="AD851" s="4">
        <f>AP851/AC851</f>
        <v>5</v>
      </c>
      <c r="AE851" s="7">
        <f>AF851/(AF851+AH851+AJ851+AL851+AN851+AP851)</f>
        <v>0.23617920970789869</v>
      </c>
      <c r="AF851" s="4">
        <v>139354</v>
      </c>
      <c r="AG851" s="7">
        <f>AH851/(AF851+AH851+AJ851+AL851+AN851+AP851)</f>
        <v>0.25777284398383149</v>
      </c>
      <c r="AH851" s="4">
        <v>152095</v>
      </c>
      <c r="AI851" s="7">
        <f>AJ851/(AF851+AH851+AJ851+AL851+AN851+AP851)</f>
        <v>0.48300355063682665</v>
      </c>
      <c r="AJ851" s="4">
        <v>284989</v>
      </c>
      <c r="AK851" s="7">
        <f>AL851/(AF851+AH851+AJ851+AL851+AN851+AP851)</f>
        <v>1.0931554907759709E-2</v>
      </c>
      <c r="AL851" s="4">
        <v>6450</v>
      </c>
      <c r="AM851" s="7">
        <f>AN851/(AF851+AH851+AJ851+AL851+AN851+AP851)</f>
        <v>5.4691670833086174E-3</v>
      </c>
      <c r="AN851" s="4">
        <v>3227</v>
      </c>
      <c r="AO851" s="7">
        <f>AP851/(AF851+AH851+AJ851+AL851+AN851+AP851)</f>
        <v>6.6436736803748928E-3</v>
      </c>
      <c r="AP851" s="4">
        <v>3920</v>
      </c>
      <c r="AQ851" s="6">
        <f>AO851+AM851+AK851+AI851+AG851+AE851</f>
        <v>1</v>
      </c>
      <c r="AR851" s="4">
        <v>203328</v>
      </c>
      <c r="AS851" s="4">
        <f>AR851/M851</f>
        <v>18484.363636363636</v>
      </c>
      <c r="AT851" s="4">
        <f>AR851/V851</f>
        <v>3682.5379463405138</v>
      </c>
      <c r="AU851" s="7">
        <f>AR851/(AR851+AV851+AY851+BB851)</f>
        <v>0.35399499635259524</v>
      </c>
      <c r="AV851" s="4">
        <v>57635</v>
      </c>
      <c r="AW851" s="4">
        <f>AV851/M851</f>
        <v>5239.545454545455</v>
      </c>
      <c r="AX851" s="7">
        <f>AV851/(AR851+AV851+AY851+BB851)</f>
        <v>0.10034280381837143</v>
      </c>
      <c r="AY851" s="4">
        <v>180799</v>
      </c>
      <c r="AZ851" s="4">
        <f>AY851/M851</f>
        <v>16436.272727272728</v>
      </c>
      <c r="BA851" s="7">
        <f>AY851/(AR851+AV851+AY851+BB851)</f>
        <v>0.31477190227392621</v>
      </c>
      <c r="BB851" s="4">
        <v>132619</v>
      </c>
      <c r="BC851" s="11">
        <f>BB851/(AR851+AV851+AY851+BB851)</f>
        <v>0.23089029755510715</v>
      </c>
      <c r="BD851" s="9">
        <f>BC851+BA851+AX851+AU851</f>
        <v>1</v>
      </c>
      <c r="BE851" s="14">
        <f>(AF851+AH851+AJ851+AL851+AN851+AP851)</f>
        <v>590035</v>
      </c>
      <c r="BF851" s="14">
        <f t="shared" si="65"/>
        <v>-574381</v>
      </c>
      <c r="BG851" s="13">
        <f>(AF851+AH851+AJ851+AL851+AN851+AP851)-(AR851+AV851+AY851+BB851)</f>
        <v>15654</v>
      </c>
      <c r="BH851" s="13">
        <f t="shared" si="66"/>
        <v>0</v>
      </c>
      <c r="BI851" s="14">
        <f>AF851/W851</f>
        <v>139354</v>
      </c>
      <c r="BJ851" s="14">
        <f>AH851/Y851</f>
        <v>152095</v>
      </c>
      <c r="BK851" s="14">
        <f>AJ851/AA851</f>
        <v>326307.10780669143</v>
      </c>
      <c r="BL851" s="14">
        <f>BI851+BJ851+BK851</f>
        <v>617756.10780669143</v>
      </c>
      <c r="BM851" s="14">
        <f>(AF851/W851)-AF851</f>
        <v>0</v>
      </c>
      <c r="BN851" s="14">
        <f>AH851/Y851-AH851</f>
        <v>0</v>
      </c>
      <c r="BO851" s="14">
        <f>AJ851/AA851-AJ851</f>
        <v>41318.107806691434</v>
      </c>
      <c r="BP851" s="14">
        <f>BG851/S851</f>
        <v>3.3325938923308616E-3</v>
      </c>
      <c r="BQ851" s="14">
        <f>(BG851-CA851)/S851</f>
        <v>4.1322528451355348E-3</v>
      </c>
      <c r="BR851" s="27">
        <f>BQ851-BP851</f>
        <v>7.9965895280467323E-4</v>
      </c>
      <c r="BS851" s="28">
        <f t="shared" si="67"/>
        <v>4322998</v>
      </c>
      <c r="BT851" s="11">
        <f>BS851/S851</f>
        <v>0.92032686414708886</v>
      </c>
      <c r="BU851" s="14">
        <f>(BE851-AP851)*1/BT851-(BE851-AP851)</f>
        <v>50740.255271920119</v>
      </c>
      <c r="BV851" s="14">
        <f t="shared" si="68"/>
        <v>0.12561307252213108</v>
      </c>
      <c r="BW851" s="27">
        <f>(AR851+AV851+AY851+BB851)/S851</f>
        <v>0.12228047862980021</v>
      </c>
      <c r="BX851" s="13">
        <f>(AF851+AH851+AJ851+AL851+AN851)/N851</f>
        <v>325.25804661487234</v>
      </c>
      <c r="BY851" s="26">
        <f>BX851/K851</f>
        <v>0.13558067803871293</v>
      </c>
      <c r="BZ851" s="11">
        <f>AP851/BE851</f>
        <v>6.6436736803748928E-3</v>
      </c>
      <c r="CA851" s="15">
        <f>-(BM851+BN851+BO851)/M851</f>
        <v>-3756.1916187901302</v>
      </c>
      <c r="CB851" s="15">
        <f>BG851-CA851</f>
        <v>19410.19161879013</v>
      </c>
      <c r="CC851" s="18">
        <f t="shared" si="69"/>
        <v>0</v>
      </c>
      <c r="CD851" s="17">
        <f>(AF851/(AF851+AH851+AJ851))/(X851/(X851+Z851+AB851))</f>
        <v>1.8709363064348561</v>
      </c>
      <c r="CE851" s="19">
        <f>(AH851/(AF851+AH851+AJ851))/(Z851/(X851+Z851+AB851))</f>
        <v>1.0922294472944789</v>
      </c>
      <c r="CF851" s="18">
        <f>(AJ851/(AF851+AH851+AJ851))/(AB851/(X851+Z851+AB851))</f>
        <v>0.78573748855656889</v>
      </c>
      <c r="CG851">
        <f>AH851/Z851</f>
        <v>321.55391120507397</v>
      </c>
      <c r="CH851" s="11">
        <f>BB851/BE851</f>
        <v>0.22476463260654028</v>
      </c>
      <c r="CI851" s="14">
        <f>AY851/V851</f>
        <v>3274.5080764106201</v>
      </c>
      <c r="CJ851" s="14">
        <f>AV851/M851</f>
        <v>5239.545454545455</v>
      </c>
      <c r="CK851" s="17">
        <f>N851/V851</f>
        <v>32.6365939728203</v>
      </c>
      <c r="CL851" s="17">
        <f>(AL851+AN851)/N851</f>
        <v>5.3701442841287461</v>
      </c>
      <c r="CM851" s="14">
        <f>AP851/AC851</f>
        <v>5</v>
      </c>
    </row>
    <row r="852" spans="1:91" hidden="1" x14ac:dyDescent="0.2">
      <c r="A852">
        <v>517</v>
      </c>
      <c r="B852" s="2">
        <v>44866</v>
      </c>
      <c r="C852" s="3" t="s">
        <v>41</v>
      </c>
      <c r="D852" t="s">
        <v>42</v>
      </c>
      <c r="E852" s="3" t="s">
        <v>32</v>
      </c>
      <c r="F852" t="s">
        <v>33</v>
      </c>
      <c r="G852" t="str">
        <f>CONCATENATE(C852,E852)</f>
        <v>SEAHNL</v>
      </c>
      <c r="H852" t="s">
        <v>49</v>
      </c>
      <c r="I852">
        <f>U852/M852</f>
        <v>269.8235294117647</v>
      </c>
      <c r="J852" t="str">
        <f>_xlfn.CONCAT(C852,E852,H852)</f>
        <v>SEAHNLA330-200</v>
      </c>
      <c r="K852" s="4">
        <v>2677</v>
      </c>
      <c r="L852" s="4">
        <f>N852/M852</f>
        <v>236.52941176470588</v>
      </c>
      <c r="M852" s="4">
        <v>17</v>
      </c>
      <c r="N852" s="4">
        <v>4021</v>
      </c>
      <c r="O852" s="4">
        <f>P852/M852</f>
        <v>34.941176470588232</v>
      </c>
      <c r="P852" s="4">
        <v>594</v>
      </c>
      <c r="Q852" s="4">
        <v>1106</v>
      </c>
      <c r="R852" s="4">
        <v>2322</v>
      </c>
      <c r="S852" s="4">
        <f>U852*K852</f>
        <v>12279399</v>
      </c>
      <c r="T852" s="7">
        <f>N852/U852</f>
        <v>0.87660780466535859</v>
      </c>
      <c r="U852" s="4">
        <v>4587</v>
      </c>
      <c r="V852" s="4">
        <v>101.04451572847682</v>
      </c>
      <c r="W852" s="7">
        <f>P852/X852</f>
        <v>1</v>
      </c>
      <c r="X852" s="4">
        <v>594</v>
      </c>
      <c r="Y852" s="7">
        <f>Q852/Z852</f>
        <v>1</v>
      </c>
      <c r="Z852" s="4">
        <v>1106</v>
      </c>
      <c r="AA852" s="7">
        <f>R852/AB852</f>
        <v>0.804016620498615</v>
      </c>
      <c r="AB852" s="4">
        <v>2888</v>
      </c>
      <c r="AC852" s="4">
        <v>250537</v>
      </c>
      <c r="AD852" s="4">
        <f>AP852/AC852</f>
        <v>4.9999920171471679</v>
      </c>
      <c r="AE852" s="7">
        <f>AF852/(AF852+AH852+AJ852+AL852+AN852+AP852)</f>
        <v>0.10869877087288292</v>
      </c>
      <c r="AF852" s="4">
        <v>286408</v>
      </c>
      <c r="AG852" s="7">
        <f>AH852/(AF852+AH852+AJ852+AL852+AN852+AP852)</f>
        <v>0.14818181335151001</v>
      </c>
      <c r="AH852" s="4">
        <v>390441</v>
      </c>
      <c r="AI852" s="7">
        <f>AJ852/(AF852+AH852+AJ852+AL852+AN852+AP852)</f>
        <v>0.25976382967256928</v>
      </c>
      <c r="AJ852" s="4">
        <v>684446</v>
      </c>
      <c r="AK852" s="7">
        <f>AL852/(AF852+AH852+AJ852+AL852+AN852+AP852)</f>
        <v>5.2886699118517063E-3</v>
      </c>
      <c r="AL852" s="4">
        <v>13935</v>
      </c>
      <c r="AM852" s="7">
        <f>AN852/(AF852+AH852+AJ852+AL852+AN852+AP852)</f>
        <v>2.6433861453926898E-3</v>
      </c>
      <c r="AN852" s="4">
        <v>6965</v>
      </c>
      <c r="AO852" s="7">
        <f>AP852/(AF852+AH852+AJ852+AL852+AN852+AP852)</f>
        <v>0.47542353004579341</v>
      </c>
      <c r="AP852" s="4">
        <v>1252683</v>
      </c>
      <c r="AQ852" s="6">
        <f>AO852+AM852+AK852+AI852+AG852+AE852</f>
        <v>1</v>
      </c>
      <c r="AR852" s="4">
        <v>419438</v>
      </c>
      <c r="AS852" s="4">
        <f>AR852/M852</f>
        <v>24672.823529411766</v>
      </c>
      <c r="AT852" s="4">
        <f>AR852/V852</f>
        <v>4151.0219231204856</v>
      </c>
      <c r="AU852" s="7">
        <f>AR852/(AR852+AV852+AY852+BB852)</f>
        <v>0.2565211567970419</v>
      </c>
      <c r="AV852" s="4">
        <v>120051</v>
      </c>
      <c r="AW852" s="4">
        <f>AV852/M852</f>
        <v>7061.8235294117649</v>
      </c>
      <c r="AX852" s="7">
        <f>AV852/(AR852+AV852+AY852+BB852)</f>
        <v>7.3421152577119092E-2</v>
      </c>
      <c r="AY852" s="4">
        <v>747022</v>
      </c>
      <c r="AZ852" s="4">
        <f>AY852/M852</f>
        <v>43942.470588235294</v>
      </c>
      <c r="BA852" s="7">
        <f>AY852/(AR852+AV852+AY852+BB852)</f>
        <v>0.45686596730110252</v>
      </c>
      <c r="BB852" s="4">
        <v>348590</v>
      </c>
      <c r="BC852" s="11">
        <f>BB852/(AR852+AV852+AY852+BB852)</f>
        <v>0.21319172332473652</v>
      </c>
      <c r="BD852" s="9">
        <f>BC852+BA852+AX852+AU852</f>
        <v>1</v>
      </c>
      <c r="BE852" s="14">
        <f>(AF852+AH852+AJ852+AL852+AN852+AP852)</f>
        <v>2634878</v>
      </c>
      <c r="BF852" s="14">
        <f t="shared" si="65"/>
        <v>-1635101</v>
      </c>
      <c r="BG852" s="13">
        <f>(AF852+AH852+AJ852+AL852+AN852+AP852)-(AR852+AV852+AY852+BB852)</f>
        <v>999777</v>
      </c>
      <c r="BH852" s="13">
        <f t="shared" si="66"/>
        <v>0</v>
      </c>
      <c r="BI852" s="14">
        <f>AF852/W852</f>
        <v>286408</v>
      </c>
      <c r="BJ852" s="14">
        <f>AH852/Y852</f>
        <v>390441</v>
      </c>
      <c r="BK852" s="14">
        <f>AJ852/AA852</f>
        <v>851283.39707149006</v>
      </c>
      <c r="BL852" s="14">
        <f>BI852+BJ852+BK852</f>
        <v>1528132.3970714901</v>
      </c>
      <c r="BM852" s="14">
        <f>(AF852/W852)-AF852</f>
        <v>0</v>
      </c>
      <c r="BN852" s="14">
        <f>AH852/Y852-AH852</f>
        <v>0</v>
      </c>
      <c r="BO852" s="14">
        <f>AJ852/AA852-AJ852</f>
        <v>166837.39707149006</v>
      </c>
      <c r="BP852" s="14">
        <f>BG852/S852</f>
        <v>8.1419049906269844E-2</v>
      </c>
      <c r="BQ852" s="14">
        <f>(BG852-CA852)/S852</f>
        <v>8.2218271800893264E-2</v>
      </c>
      <c r="BR852" s="27">
        <f>BQ852-BP852</f>
        <v>7.9922189462341975E-4</v>
      </c>
      <c r="BS852" s="28">
        <f t="shared" si="67"/>
        <v>10764217</v>
      </c>
      <c r="BT852" s="11">
        <f>BS852/S852</f>
        <v>0.87660780466535859</v>
      </c>
      <c r="BU852" s="14">
        <f>(BE852-AP852)*1/BT852-(BE852-AP852)</f>
        <v>194559.15692613786</v>
      </c>
      <c r="BV852" s="14">
        <f t="shared" si="68"/>
        <v>0.21457711407537128</v>
      </c>
      <c r="BW852" s="27">
        <f>(AR852+AV852+AY852+BB852)/S852</f>
        <v>0.13315806416910145</v>
      </c>
      <c r="BX852" s="13">
        <f>(AF852+AH852+AJ852+AL852+AN852)/N852</f>
        <v>343.74409350907735</v>
      </c>
      <c r="BY852" s="26">
        <f>BX852/K852</f>
        <v>0.12840646003327508</v>
      </c>
      <c r="BZ852" s="11">
        <f>AP852/BE852</f>
        <v>0.47542353004579341</v>
      </c>
      <c r="CA852" s="15">
        <f>-(BM852+BN852+BO852)/M852</f>
        <v>-9813.9645336170634</v>
      </c>
      <c r="CB852" s="15">
        <f>BG852-CA852</f>
        <v>1009590.964533617</v>
      </c>
      <c r="CC852" s="18">
        <f t="shared" si="69"/>
        <v>0</v>
      </c>
      <c r="CD852" s="17">
        <f>(AF852/(AF852+AH852+AJ852))/(X852/(X852+Z852+AB852))</f>
        <v>1.6250617173885091</v>
      </c>
      <c r="CE852" s="19">
        <f>(AH852/(AF852+AH852+AJ852))/(Z852/(X852+Z852+AB852))</f>
        <v>1.1897931091264171</v>
      </c>
      <c r="CF852" s="18">
        <f>(AJ852/(AF852+AH852+AJ852))/(AB852/(X852+Z852+AB852))</f>
        <v>0.79875421093400567</v>
      </c>
      <c r="CG852">
        <f>AH852/Z852</f>
        <v>353.02079566003619</v>
      </c>
      <c r="CH852" s="11">
        <f>BB852/BE852</f>
        <v>0.1322983455021447</v>
      </c>
      <c r="CI852" s="14">
        <f>AY852/V852</f>
        <v>7392.9989630250748</v>
      </c>
      <c r="CJ852" s="14">
        <f>AV852/M852</f>
        <v>7061.8235294117649</v>
      </c>
      <c r="CK852" s="17">
        <f>N852/V852</f>
        <v>39.794341840432843</v>
      </c>
      <c r="CL852" s="17">
        <f>(AL852+AN852)/N852</f>
        <v>5.1977120119373295</v>
      </c>
      <c r="CM852" s="14">
        <f>AP852/AC852</f>
        <v>4.9999920171471679</v>
      </c>
    </row>
    <row r="853" spans="1:91" hidden="1" x14ac:dyDescent="0.2">
      <c r="A853">
        <v>99</v>
      </c>
      <c r="B853" s="2">
        <v>44805</v>
      </c>
      <c r="C853" s="3" t="s">
        <v>52</v>
      </c>
      <c r="D853" t="s">
        <v>33</v>
      </c>
      <c r="E853" s="3" t="s">
        <v>41</v>
      </c>
      <c r="F853" t="s">
        <v>42</v>
      </c>
      <c r="G853" t="str">
        <f>CONCATENATE(C853,E853)</f>
        <v>OGGSEA</v>
      </c>
      <c r="H853" t="s">
        <v>49</v>
      </c>
      <c r="I853">
        <f>U853/M853</f>
        <v>278</v>
      </c>
      <c r="J853" t="str">
        <f>_xlfn.CONCAT(C853,E853,H853)</f>
        <v>OGGSEAA330-200</v>
      </c>
      <c r="K853" s="4">
        <v>2640</v>
      </c>
      <c r="L853" s="4">
        <f>N853/M853</f>
        <v>237.46666666666667</v>
      </c>
      <c r="M853" s="4">
        <v>15</v>
      </c>
      <c r="N853" s="4">
        <v>3562</v>
      </c>
      <c r="O853" s="4">
        <f>P853/M853</f>
        <v>36</v>
      </c>
      <c r="P853" s="4">
        <v>540</v>
      </c>
      <c r="Q853" s="4">
        <v>1005</v>
      </c>
      <c r="R853" s="4">
        <v>2017</v>
      </c>
      <c r="S853" s="4">
        <f>U853*K853</f>
        <v>11008800</v>
      </c>
      <c r="T853" s="7">
        <f>N853/U853</f>
        <v>0.85419664268585127</v>
      </c>
      <c r="U853" s="4">
        <v>4170</v>
      </c>
      <c r="V853" s="4">
        <v>84.063131313131308</v>
      </c>
      <c r="W853" s="7">
        <f>P853/X853</f>
        <v>1</v>
      </c>
      <c r="X853" s="4">
        <v>540</v>
      </c>
      <c r="Y853" s="7">
        <f>Q853/Z853</f>
        <v>1</v>
      </c>
      <c r="Z853" s="4">
        <v>1005</v>
      </c>
      <c r="AA853" s="7">
        <f>R853/AB853</f>
        <v>0.76838095238095239</v>
      </c>
      <c r="AB853" s="4">
        <v>2625</v>
      </c>
      <c r="AC853" s="4">
        <v>795</v>
      </c>
      <c r="AD853" s="4">
        <f>AP853/AC853</f>
        <v>5</v>
      </c>
      <c r="AE853" s="7">
        <f>AF853/(AF853+AH853+AJ853+AL853+AN853+AP853)</f>
        <v>0.22515546004978168</v>
      </c>
      <c r="AF853" s="4">
        <v>209137</v>
      </c>
      <c r="AG853" s="7">
        <f>AH853/(AF853+AH853+AJ853+AL853+AN853+AP853)</f>
        <v>0.27758016312539296</v>
      </c>
      <c r="AH853" s="4">
        <v>257832</v>
      </c>
      <c r="AI853" s="7">
        <f>AJ853/(AF853+AH853+AJ853+AL853+AN853+AP853)</f>
        <v>0.47126895880524</v>
      </c>
      <c r="AJ853" s="4">
        <v>437741</v>
      </c>
      <c r="AK853" s="7">
        <f>AL853/(AF853+AH853+AJ853+AL853+AN853+AP853)</f>
        <v>1.3032159990353726E-2</v>
      </c>
      <c r="AL853" s="4">
        <v>12105</v>
      </c>
      <c r="AM853" s="7">
        <f>AN853/(AF853+AH853+AJ853+AL853+AN853+AP853)</f>
        <v>8.6838002876656883E-3</v>
      </c>
      <c r="AN853" s="4">
        <v>8066</v>
      </c>
      <c r="AO853" s="7">
        <f>AP853/(AF853+AH853+AJ853+AL853+AN853+AP853)</f>
        <v>4.2794577415659696E-3</v>
      </c>
      <c r="AP853" s="4">
        <v>3975</v>
      </c>
      <c r="AQ853" s="6">
        <f>AO853+AM853+AK853+AI853+AG853+AE853</f>
        <v>1</v>
      </c>
      <c r="AR853" s="4">
        <v>348948</v>
      </c>
      <c r="AS853" s="4">
        <f>AR853/M853</f>
        <v>23263.200000000001</v>
      </c>
      <c r="AT853" s="4">
        <f>AR853/V853</f>
        <v>4151.0231007239636</v>
      </c>
      <c r="AU853" s="7">
        <f>AR853/(AR853+AV853+AY853+BB853)</f>
        <v>0.25478635280682782</v>
      </c>
      <c r="AV853" s="4">
        <v>109137</v>
      </c>
      <c r="AW853" s="4">
        <f>AV853/M853</f>
        <v>7275.8</v>
      </c>
      <c r="AX853" s="7">
        <f>AV853/(AR853+AV853+AY853+BB853)</f>
        <v>7.96869968771243E-2</v>
      </c>
      <c r="AY853" s="4">
        <v>621479</v>
      </c>
      <c r="AZ853" s="4">
        <f>AY853/M853</f>
        <v>41431.933333333334</v>
      </c>
      <c r="BA853" s="7">
        <f>AY853/(AR853+AV853+AY853+BB853)</f>
        <v>0.45377640151551107</v>
      </c>
      <c r="BB853" s="4">
        <v>290007</v>
      </c>
      <c r="BC853" s="11">
        <f>BB853/(AR853+AV853+AY853+BB853)</f>
        <v>0.21175024880053681</v>
      </c>
      <c r="BD853" s="9">
        <f>BC853+BA853+AX853+AU853</f>
        <v>1</v>
      </c>
      <c r="BE853" s="14">
        <f>(AF853+AH853+AJ853+AL853+AN853+AP853)</f>
        <v>928856</v>
      </c>
      <c r="BF853" s="14">
        <f t="shared" si="65"/>
        <v>-1369571</v>
      </c>
      <c r="BG853" s="13">
        <f>(AF853+AH853+AJ853+AL853+AN853+AP853)-(AR853+AV853+AY853+BB853)</f>
        <v>-440715</v>
      </c>
      <c r="BH853" s="13">
        <f t="shared" si="66"/>
        <v>1</v>
      </c>
      <c r="BI853" s="14">
        <f>AF853/W853</f>
        <v>209137</v>
      </c>
      <c r="BJ853" s="14">
        <f>AH853/Y853</f>
        <v>257832</v>
      </c>
      <c r="BK853" s="14">
        <f>AJ853/AA853</f>
        <v>569692.67476450175</v>
      </c>
      <c r="BL853" s="14">
        <f>BI853+BJ853+BK853</f>
        <v>1036661.6747645017</v>
      </c>
      <c r="BM853" s="14">
        <f>(AF853/W853)-AF853</f>
        <v>0</v>
      </c>
      <c r="BN853" s="14">
        <f>AH853/Y853-AH853</f>
        <v>0</v>
      </c>
      <c r="BO853" s="14">
        <f>AJ853/AA853-AJ853</f>
        <v>131951.67476450175</v>
      </c>
      <c r="BP853" s="14">
        <f>BG853/S853</f>
        <v>-4.003297362110312E-2</v>
      </c>
      <c r="BQ853" s="14">
        <f>(BG853-CA853)/S853</f>
        <v>-3.9233905755610657E-2</v>
      </c>
      <c r="BR853" s="27">
        <f>BQ853-BP853</f>
        <v>7.9906786549246295E-4</v>
      </c>
      <c r="BS853" s="28">
        <f t="shared" si="67"/>
        <v>9403680</v>
      </c>
      <c r="BT853" s="11">
        <f>BS853/S853</f>
        <v>0.85419664268585127</v>
      </c>
      <c r="BU853" s="14">
        <f>(BE853-AP853)*1/BT853-(BE853-AP853)</f>
        <v>157868.51431779913</v>
      </c>
      <c r="BV853" s="14">
        <f t="shared" si="68"/>
        <v>8.4373955381149626E-2</v>
      </c>
      <c r="BW853" s="27">
        <f>(AR853+AV853+AY853+BB853)/S853</f>
        <v>0.12440692900225274</v>
      </c>
      <c r="BX853" s="13">
        <f>(AF853+AH853+AJ853+AL853+AN853)/N853</f>
        <v>259.65216170690621</v>
      </c>
      <c r="BY853" s="26">
        <f>BX853/K853</f>
        <v>9.8353091555646296E-2</v>
      </c>
      <c r="BZ853" s="11">
        <f>AP853/BE853</f>
        <v>4.2794577415659696E-3</v>
      </c>
      <c r="CA853" s="15">
        <f>-(BM853+BN853+BO853)/M853</f>
        <v>-8796.7783176334506</v>
      </c>
      <c r="CB853" s="15">
        <f>BG853-CA853</f>
        <v>-431918.22168236657</v>
      </c>
      <c r="CC853" s="18">
        <f t="shared" si="69"/>
        <v>1</v>
      </c>
      <c r="CD853" s="17">
        <f>(AF853/(AF853+AH853+AJ853))/(X853/(X853+Z853+AB853))</f>
        <v>1.7851050490089519</v>
      </c>
      <c r="CE853" s="19">
        <f>(AH853/(AF853+AH853+AJ853))/(Z853/(X853+Z853+AB853))</f>
        <v>1.1824898454308026</v>
      </c>
      <c r="CF853" s="18">
        <f>(AJ853/(AF853+AH853+AJ853))/(AB853/(X853+Z853+AB853))</f>
        <v>0.76862513481036543</v>
      </c>
      <c r="CG853">
        <f>AH853/Z853</f>
        <v>256.5492537313433</v>
      </c>
      <c r="CH853" s="11">
        <f>BB853/BE853</f>
        <v>0.31221954748637032</v>
      </c>
      <c r="CI853" s="14">
        <f>AY853/V853</f>
        <v>7393.003214274986</v>
      </c>
      <c r="CJ853" s="14">
        <f>AV853/M853</f>
        <v>7275.8</v>
      </c>
      <c r="CK853" s="17">
        <f>N853/V853</f>
        <v>42.372915978251079</v>
      </c>
      <c r="CL853" s="17">
        <f>(AL853+AN853)/N853</f>
        <v>5.6628298708590679</v>
      </c>
      <c r="CM853" s="14">
        <f>AP853/AC853</f>
        <v>5</v>
      </c>
    </row>
    <row r="854" spans="1:91" hidden="1" x14ac:dyDescent="0.2">
      <c r="A854">
        <v>54</v>
      </c>
      <c r="B854" s="2">
        <v>44805</v>
      </c>
      <c r="C854" s="3" t="s">
        <v>36</v>
      </c>
      <c r="D854" t="s">
        <v>28</v>
      </c>
      <c r="E854" s="3" t="s">
        <v>41</v>
      </c>
      <c r="F854" t="s">
        <v>42</v>
      </c>
      <c r="G854" t="str">
        <f>CONCATENATE(C854,E854)</f>
        <v>JNUSEA</v>
      </c>
      <c r="H854" t="s">
        <v>34</v>
      </c>
      <c r="I854">
        <f>U854/M854</f>
        <v>175.45714285714286</v>
      </c>
      <c r="J854" t="str">
        <f>_xlfn.CONCAT(C854,E854,H854)</f>
        <v>JNUSEA737-900</v>
      </c>
      <c r="K854" s="4">
        <v>909</v>
      </c>
      <c r="L854" s="4">
        <f>N854/M854</f>
        <v>149.62857142857143</v>
      </c>
      <c r="M854" s="4">
        <v>35</v>
      </c>
      <c r="N854" s="4">
        <v>5237</v>
      </c>
      <c r="O854" s="4">
        <f>P854/M854</f>
        <v>22.2</v>
      </c>
      <c r="P854" s="4">
        <v>777</v>
      </c>
      <c r="Q854" s="4">
        <v>1407</v>
      </c>
      <c r="R854" s="4">
        <v>3054</v>
      </c>
      <c r="S854" s="4">
        <f>U854*K854</f>
        <v>5582169</v>
      </c>
      <c r="T854" s="7">
        <f>N854/U854</f>
        <v>0.85279270477120994</v>
      </c>
      <c r="U854" s="4">
        <v>6141</v>
      </c>
      <c r="V854" s="4">
        <v>82.995102432778481</v>
      </c>
      <c r="W854" s="7">
        <f>P854/X854</f>
        <v>0.97858942065491183</v>
      </c>
      <c r="X854" s="4">
        <v>794</v>
      </c>
      <c r="Y854" s="7">
        <f>Q854/Z854</f>
        <v>0.94811320754716977</v>
      </c>
      <c r="Z854" s="4">
        <v>1484</v>
      </c>
      <c r="AA854" s="7">
        <f>R854/AB854</f>
        <v>0.79037267080745344</v>
      </c>
      <c r="AB854" s="4">
        <v>3864</v>
      </c>
      <c r="AC854" s="4">
        <v>17114</v>
      </c>
      <c r="AD854" s="4">
        <f>AP854/AC854</f>
        <v>4.999883136613299</v>
      </c>
      <c r="AE854" s="7">
        <f>AF854/(AF854+AH854+AJ854+AL854+AN854+AP854)</f>
        <v>0.2181690701991548</v>
      </c>
      <c r="AF854" s="4">
        <v>250798</v>
      </c>
      <c r="AG854" s="7">
        <f>AH854/(AF854+AH854+AJ854+AL854+AN854+AP854)</f>
        <v>0.23573756174112137</v>
      </c>
      <c r="AH854" s="4">
        <v>270994</v>
      </c>
      <c r="AI854" s="7">
        <f>AJ854/(AF854+AH854+AJ854+AL854+AN854+AP854)</f>
        <v>0.44508759018683702</v>
      </c>
      <c r="AJ854" s="4">
        <v>511654</v>
      </c>
      <c r="AK854" s="7">
        <f>AL854/(AF854+AH854+AJ854+AL854+AN854+AP854)</f>
        <v>1.5945258960400433E-2</v>
      </c>
      <c r="AL854" s="4">
        <v>18330</v>
      </c>
      <c r="AM854" s="7">
        <f>AN854/(AF854+AH854+AJ854+AL854+AN854+AP854)</f>
        <v>1.0624953242898576E-2</v>
      </c>
      <c r="AN854" s="4">
        <v>12214</v>
      </c>
      <c r="AO854" s="7">
        <f>AP854/(AF854+AH854+AJ854+AL854+AN854+AP854)</f>
        <v>7.4435565669587783E-2</v>
      </c>
      <c r="AP854" s="4">
        <v>85568</v>
      </c>
      <c r="AQ854" s="6">
        <f>AO854+AM854+AK854+AI854+AG854+AE854</f>
        <v>1</v>
      </c>
      <c r="AR854" s="4">
        <v>305633</v>
      </c>
      <c r="AS854" s="4">
        <f>AR854/M854</f>
        <v>8732.3714285714286</v>
      </c>
      <c r="AT854" s="4">
        <f>AR854/V854</f>
        <v>3682.5425963844809</v>
      </c>
      <c r="AU854" s="7">
        <f>AR854/(AR854+AV854+AY854+BB854)</f>
        <v>0.31919495525904634</v>
      </c>
      <c r="AV854" s="4">
        <v>180764</v>
      </c>
      <c r="AW854" s="4">
        <f>AV854/M854</f>
        <v>5164.6857142857143</v>
      </c>
      <c r="AX854" s="7">
        <f>AV854/(AR854+AV854+AY854+BB854)</f>
        <v>0.18878510138776328</v>
      </c>
      <c r="AY854" s="4">
        <v>271767</v>
      </c>
      <c r="AZ854" s="4">
        <f>AY854/M854</f>
        <v>7764.7714285714283</v>
      </c>
      <c r="BA854" s="7">
        <f>AY854/(AR854+AV854+AY854+BB854)</f>
        <v>0.28382620792219837</v>
      </c>
      <c r="BB854" s="4">
        <v>199348</v>
      </c>
      <c r="BC854" s="11">
        <f>BB854/(AR854+AV854+AY854+BB854)</f>
        <v>0.20819373543099198</v>
      </c>
      <c r="BD854" s="9">
        <f>BC854+BA854+AX854+AU854</f>
        <v>1</v>
      </c>
      <c r="BE854" s="14">
        <f>(AF854+AH854+AJ854+AL854+AN854+AP854)</f>
        <v>1149558</v>
      </c>
      <c r="BF854" s="14">
        <f t="shared" si="65"/>
        <v>-957512</v>
      </c>
      <c r="BG854" s="13">
        <f>(AF854+AH854+AJ854+AL854+AN854+AP854)-(AR854+AV854+AY854+BB854)</f>
        <v>192046</v>
      </c>
      <c r="BH854" s="13">
        <f t="shared" si="66"/>
        <v>0</v>
      </c>
      <c r="BI854" s="14">
        <f>AF854/W854</f>
        <v>256285.21492921494</v>
      </c>
      <c r="BJ854" s="14">
        <f>AH854/Y854</f>
        <v>285824.51741293533</v>
      </c>
      <c r="BK854" s="14">
        <f>AJ854/AA854</f>
        <v>647357.90962671908</v>
      </c>
      <c r="BL854" s="14">
        <f>BI854+BJ854+BK854</f>
        <v>1189467.6419688694</v>
      </c>
      <c r="BM854" s="14">
        <f>(AF854/W854)-AF854</f>
        <v>5487.2149292149406</v>
      </c>
      <c r="BN854" s="14">
        <f>AH854/Y854-AH854</f>
        <v>14830.517412935325</v>
      </c>
      <c r="BO854" s="14">
        <f>AJ854/AA854-AJ854</f>
        <v>135703.90962671908</v>
      </c>
      <c r="BP854" s="14">
        <f>BG854/S854</f>
        <v>3.4403472915277199E-2</v>
      </c>
      <c r="BQ854" s="14">
        <f>(BG854-CA854)/S854</f>
        <v>3.520204443812263E-2</v>
      </c>
      <c r="BR854" s="27">
        <f>BQ854-BP854</f>
        <v>7.9857152284543154E-4</v>
      </c>
      <c r="BS854" s="28">
        <f t="shared" si="67"/>
        <v>4760433</v>
      </c>
      <c r="BT854" s="11">
        <f>BS854/S854</f>
        <v>0.85279270477120994</v>
      </c>
      <c r="BU854" s="14">
        <f>(BE854-AP854)*1/BT854-(BE854-AP854)</f>
        <v>183663.73114378448</v>
      </c>
      <c r="BV854" s="14">
        <f t="shared" si="68"/>
        <v>0.2059339299831302</v>
      </c>
      <c r="BW854" s="27">
        <f>(AR854+AV854+AY854+BB854)/S854</f>
        <v>0.17153045706785303</v>
      </c>
      <c r="BX854" s="13">
        <f>(AF854+AH854+AJ854+AL854+AN854)/N854</f>
        <v>203.16784418560243</v>
      </c>
      <c r="BY854" s="26">
        <f>BX854/K854</f>
        <v>0.22350697930209287</v>
      </c>
      <c r="BZ854" s="11">
        <f>AP854/BE854</f>
        <v>7.4435565669587783E-2</v>
      </c>
      <c r="CA854" s="15">
        <f>-(BM854+BN854+BO854)/M854</f>
        <v>-4457.7611991105523</v>
      </c>
      <c r="CB854" s="15">
        <f>BG854-CA854</f>
        <v>196503.76119911057</v>
      </c>
      <c r="CC854" s="18">
        <f t="shared" si="69"/>
        <v>0</v>
      </c>
      <c r="CD854" s="17">
        <f>(AF854/(AF854+AH854+AJ854))/(X854/(X854+Z854+AB854))</f>
        <v>1.8772650291011661</v>
      </c>
      <c r="CE854" s="19">
        <f>(AH854/(AF854+AH854+AJ854))/(Z854/(X854+Z854+AB854))</f>
        <v>1.0852949892869606</v>
      </c>
      <c r="CF854" s="18">
        <f>(AJ854/(AF854+AH854+AJ854))/(AB854/(X854+Z854+AB854))</f>
        <v>0.78697562184053438</v>
      </c>
      <c r="CG854">
        <f>AH854/Z854</f>
        <v>182.61051212938006</v>
      </c>
      <c r="CH854" s="11">
        <f>BB854/BE854</f>
        <v>0.17341273776529761</v>
      </c>
      <c r="CI854" s="14">
        <f>AY854/V854</f>
        <v>3274.4944223680727</v>
      </c>
      <c r="CJ854" s="14">
        <f>AV854/M854</f>
        <v>5164.6857142857143</v>
      </c>
      <c r="CK854" s="17">
        <f>N854/V854</f>
        <v>63.100108879818364</v>
      </c>
      <c r="CL854" s="17">
        <f>(AL854+AN854)/N854</f>
        <v>5.8323467634141686</v>
      </c>
      <c r="CM854" s="14">
        <f>AP854/AC854</f>
        <v>4.999883136613299</v>
      </c>
    </row>
    <row r="855" spans="1:91" hidden="1" x14ac:dyDescent="0.2">
      <c r="A855">
        <v>5</v>
      </c>
      <c r="B855" s="2">
        <v>44805</v>
      </c>
      <c r="C855" s="3" t="s">
        <v>29</v>
      </c>
      <c r="D855" t="s">
        <v>28</v>
      </c>
      <c r="E855" s="3" t="s">
        <v>37</v>
      </c>
      <c r="F855" t="s">
        <v>38</v>
      </c>
      <c r="G855" t="str">
        <f>CONCATENATE(C855,E855)</f>
        <v>ANCLAX</v>
      </c>
      <c r="H855" t="s">
        <v>34</v>
      </c>
      <c r="I855">
        <f>U855/M855</f>
        <v>178</v>
      </c>
      <c r="J855" t="str">
        <f>_xlfn.CONCAT(C855,E855,H855)</f>
        <v>ANCLAX737-900</v>
      </c>
      <c r="K855" s="4">
        <v>2345</v>
      </c>
      <c r="L855" s="4">
        <f>N855/M855</f>
        <v>169.11111111111111</v>
      </c>
      <c r="M855" s="4">
        <v>9</v>
      </c>
      <c r="N855" s="4">
        <v>1522</v>
      </c>
      <c r="O855" s="4">
        <f>P855/M855</f>
        <v>23</v>
      </c>
      <c r="P855" s="4">
        <v>207</v>
      </c>
      <c r="Q855" s="4">
        <v>387</v>
      </c>
      <c r="R855" s="4">
        <v>928</v>
      </c>
      <c r="S855" s="4">
        <f>U855*K855</f>
        <v>3756690</v>
      </c>
      <c r="T855" s="7">
        <f>N855/U855</f>
        <v>0.95006242197253432</v>
      </c>
      <c r="U855" s="4">
        <v>1602</v>
      </c>
      <c r="V855" s="4">
        <v>46.997727272727268</v>
      </c>
      <c r="W855" s="7">
        <f>P855/X855</f>
        <v>1</v>
      </c>
      <c r="X855" s="4">
        <v>207</v>
      </c>
      <c r="Y855" s="7">
        <f>Q855/Z855</f>
        <v>1</v>
      </c>
      <c r="Z855" s="4">
        <v>387</v>
      </c>
      <c r="AA855" s="7">
        <f>R855/AB855</f>
        <v>0.92063492063492058</v>
      </c>
      <c r="AB855" s="4">
        <v>1008</v>
      </c>
      <c r="AC855" s="4">
        <v>6654</v>
      </c>
      <c r="AD855" s="4">
        <f>AP855/AC855</f>
        <v>4.9996994289149388</v>
      </c>
      <c r="AE855" s="7">
        <f>AF855/(AF855+AH855+AJ855+AL855+AN855+AP855)</f>
        <v>0.22631415807061994</v>
      </c>
      <c r="AF855" s="4">
        <v>146755</v>
      </c>
      <c r="AG855" s="7">
        <f>AH855/(AF855+AH855+AJ855+AL855+AN855+AP855)</f>
        <v>0.22666576195491758</v>
      </c>
      <c r="AH855" s="4">
        <v>146983</v>
      </c>
      <c r="AI855" s="7">
        <f>AJ855/(AF855+AH855+AJ855+AL855+AN855+AP855)</f>
        <v>0.48141048674006143</v>
      </c>
      <c r="AJ855" s="4">
        <v>312174</v>
      </c>
      <c r="AK855" s="7">
        <f>AL855/(AF855+AH855+AJ855+AL855+AN855+AP855)</f>
        <v>8.5819105970018055E-3</v>
      </c>
      <c r="AL855" s="4">
        <v>5565</v>
      </c>
      <c r="AM855" s="7">
        <f>AN855/(AF855+AH855+AJ855+AL855+AN855+AP855)</f>
        <v>5.7243579759336397E-3</v>
      </c>
      <c r="AN855" s="4">
        <v>3712</v>
      </c>
      <c r="AO855" s="7">
        <f>AP855/(AF855+AH855+AJ855+AL855+AN855+AP855)</f>
        <v>5.1303324661465602E-2</v>
      </c>
      <c r="AP855" s="4">
        <v>33268</v>
      </c>
      <c r="AQ855" s="6">
        <f>AO855+AM855+AK855+AI855+AG855+AE855</f>
        <v>1</v>
      </c>
      <c r="AR855" s="4">
        <v>173071</v>
      </c>
      <c r="AS855" s="4">
        <f>AR855/M855</f>
        <v>19230.111111111109</v>
      </c>
      <c r="AT855" s="4">
        <f>AR855/V855</f>
        <v>3682.5397746506123</v>
      </c>
      <c r="AU855" s="7">
        <f>AR855/(AR855+AV855+AY855+BB855)</f>
        <v>0.35537828153715056</v>
      </c>
      <c r="AV855" s="4">
        <v>47156</v>
      </c>
      <c r="AW855" s="4">
        <f>AV855/M855</f>
        <v>5239.5555555555557</v>
      </c>
      <c r="AX855" s="7">
        <f>AV855/(AR855+AV855+AY855+BB855)</f>
        <v>9.6828574655291016E-2</v>
      </c>
      <c r="AY855" s="4">
        <v>153894</v>
      </c>
      <c r="AZ855" s="4">
        <f>AY855/M855</f>
        <v>17099.333333333332</v>
      </c>
      <c r="BA855" s="7">
        <f>AY855/(AR855+AV855+AY855+BB855)</f>
        <v>0.3160008624141436</v>
      </c>
      <c r="BB855" s="4">
        <v>112884</v>
      </c>
      <c r="BC855" s="11">
        <f>BB855/(AR855+AV855+AY855+BB855)</f>
        <v>0.23179228139341485</v>
      </c>
      <c r="BD855" s="9">
        <f>BC855+BA855+AX855+AU855</f>
        <v>1</v>
      </c>
      <c r="BE855" s="14">
        <f>(AF855+AH855+AJ855+AL855+AN855+AP855)</f>
        <v>648457</v>
      </c>
      <c r="BF855" s="14">
        <f t="shared" si="65"/>
        <v>-487005</v>
      </c>
      <c r="BG855" s="13">
        <f>(AF855+AH855+AJ855+AL855+AN855+AP855)-(AR855+AV855+AY855+BB855)</f>
        <v>161452</v>
      </c>
      <c r="BH855" s="13">
        <f t="shared" si="66"/>
        <v>0</v>
      </c>
      <c r="BI855" s="14">
        <f>AF855/W855</f>
        <v>146755</v>
      </c>
      <c r="BJ855" s="14">
        <f>AH855/Y855</f>
        <v>146983</v>
      </c>
      <c r="BK855" s="14">
        <f>AJ855/AA855</f>
        <v>339085.55172413797</v>
      </c>
      <c r="BL855" s="14">
        <f>BI855+BJ855+BK855</f>
        <v>632823.55172413797</v>
      </c>
      <c r="BM855" s="14">
        <f>(AF855/W855)-AF855</f>
        <v>0</v>
      </c>
      <c r="BN855" s="14">
        <f>AH855/Y855-AH855</f>
        <v>0</v>
      </c>
      <c r="BO855" s="14">
        <f>AJ855/AA855-AJ855</f>
        <v>26911.551724137971</v>
      </c>
      <c r="BP855" s="14">
        <f>BG855/S855</f>
        <v>4.2977195350161979E-2</v>
      </c>
      <c r="BQ855" s="14">
        <f>(BG855-CA855)/S855</f>
        <v>4.3773154669081854E-2</v>
      </c>
      <c r="BR855" s="27">
        <f>BQ855-BP855</f>
        <v>7.9595931891987548E-4</v>
      </c>
      <c r="BS855" s="28">
        <f t="shared" si="67"/>
        <v>3569090</v>
      </c>
      <c r="BT855" s="11">
        <f>BS855/S855</f>
        <v>0.95006242197253432</v>
      </c>
      <c r="BU855" s="14">
        <f>(BE855-AP855)*1/BT855-(BE855-AP855)</f>
        <v>32335.821287779254</v>
      </c>
      <c r="BV855" s="14">
        <f t="shared" si="68"/>
        <v>0.17261392342727241</v>
      </c>
      <c r="BW855" s="27">
        <f>(AR855+AV855+AY855+BB855)/S855</f>
        <v>0.12963672807711044</v>
      </c>
      <c r="BX855" s="13">
        <f>(AF855+AH855+AJ855+AL855+AN855)/N855</f>
        <v>404.19776609724045</v>
      </c>
      <c r="BY855" s="26">
        <f>BX855/K855</f>
        <v>0.17236578511609402</v>
      </c>
      <c r="BZ855" s="11">
        <f>AP855/BE855</f>
        <v>5.1303324661465602E-2</v>
      </c>
      <c r="CA855" s="15">
        <f>-(BM855+BN855+BO855)/M855</f>
        <v>-2990.1724137931078</v>
      </c>
      <c r="CB855" s="15">
        <f>BG855-CA855</f>
        <v>164442.1724137931</v>
      </c>
      <c r="CC855" s="18">
        <f t="shared" si="69"/>
        <v>0</v>
      </c>
      <c r="CD855" s="17">
        <f>(AF855/(AF855+AH855+AJ855))/(X855/(X855+Z855+AB855))</f>
        <v>1.8744571603739844</v>
      </c>
      <c r="CE855" s="19">
        <f>(AH855/(AF855+AH855+AJ855))/(Z855/(X855+Z855+AB855))</f>
        <v>1.0041742956303117</v>
      </c>
      <c r="CF855" s="18">
        <f>(AJ855/(AF855+AH855+AJ855))/(AB855/(X855+Z855+AB855))</f>
        <v>0.81882134463656209</v>
      </c>
      <c r="CG855">
        <f>AH855/Z855</f>
        <v>379.80103359173125</v>
      </c>
      <c r="CH855" s="11">
        <f>BB855/BE855</f>
        <v>0.17408093366252503</v>
      </c>
      <c r="CI855" s="14">
        <f>AY855/V855</f>
        <v>3274.498766864936</v>
      </c>
      <c r="CJ855" s="14">
        <f>AV855/M855</f>
        <v>5239.5555555555557</v>
      </c>
      <c r="CK855" s="17">
        <f>N855/V855</f>
        <v>32.384544707190877</v>
      </c>
      <c r="CL855" s="17">
        <f>(AL855+AN855)/N855</f>
        <v>6.0952693823915904</v>
      </c>
      <c r="CM855" s="14">
        <f>AP855/AC855</f>
        <v>4.9996994289149388</v>
      </c>
    </row>
    <row r="856" spans="1:91" hidden="1" x14ac:dyDescent="0.2">
      <c r="A856">
        <v>13</v>
      </c>
      <c r="B856" s="2">
        <v>44805</v>
      </c>
      <c r="C856" s="3" t="s">
        <v>29</v>
      </c>
      <c r="D856" t="s">
        <v>28</v>
      </c>
      <c r="E856" s="3" t="s">
        <v>41</v>
      </c>
      <c r="F856" t="s">
        <v>42</v>
      </c>
      <c r="G856" t="str">
        <f>CONCATENATE(C856,E856)</f>
        <v>ANCSEA</v>
      </c>
      <c r="H856" t="s">
        <v>40</v>
      </c>
      <c r="I856">
        <f>U856/M856</f>
        <v>73.466666666666669</v>
      </c>
      <c r="J856" t="str">
        <f>_xlfn.CONCAT(C856,E856,H856)</f>
        <v>ANCSEAE175</v>
      </c>
      <c r="K856" s="4">
        <v>1448</v>
      </c>
      <c r="L856" s="4">
        <f>N856/M856</f>
        <v>66.599999999999994</v>
      </c>
      <c r="M856" s="4">
        <v>15</v>
      </c>
      <c r="N856" s="4">
        <v>999</v>
      </c>
      <c r="O856" s="4">
        <f>P856/M856</f>
        <v>9.6666666666666661</v>
      </c>
      <c r="P856" s="4">
        <v>145</v>
      </c>
      <c r="Q856" s="4">
        <v>261</v>
      </c>
      <c r="R856" s="4">
        <v>593</v>
      </c>
      <c r="S856" s="4">
        <f>U856*K856</f>
        <v>1595696</v>
      </c>
      <c r="T856" s="7">
        <f>N856/U856</f>
        <v>0.90653357531760437</v>
      </c>
      <c r="U856" s="4">
        <v>1102</v>
      </c>
      <c r="V856" s="4">
        <v>49.74778425386252</v>
      </c>
      <c r="W856" s="7">
        <f>P856/X856</f>
        <v>1</v>
      </c>
      <c r="X856" s="4">
        <v>145</v>
      </c>
      <c r="Y856" s="7">
        <f>Q856/Z856</f>
        <v>1</v>
      </c>
      <c r="Z856" s="4">
        <v>261</v>
      </c>
      <c r="AA856" s="7">
        <f>R856/AB856</f>
        <v>0.85201149425287359</v>
      </c>
      <c r="AB856" s="4">
        <v>696</v>
      </c>
      <c r="AC856" s="4">
        <v>1771</v>
      </c>
      <c r="AD856" s="4">
        <f>AP856/AC856</f>
        <v>4.9988706945228687</v>
      </c>
      <c r="AE856" s="7">
        <f>AF856/(AF856+AH856+AJ856+AL856+AN856+AP856)</f>
        <v>0.1952045503870361</v>
      </c>
      <c r="AF856" s="4">
        <v>43173</v>
      </c>
      <c r="AG856" s="7">
        <f>AH856/(AF856+AH856+AJ856+AL856+AN856+AP856)</f>
        <v>0.25032102293279318</v>
      </c>
      <c r="AH856" s="4">
        <v>55363</v>
      </c>
      <c r="AI856" s="7">
        <f>AJ856/(AF856+AH856+AJ856+AL856+AN856+AP856)</f>
        <v>0.49569105838095928</v>
      </c>
      <c r="AJ856" s="4">
        <v>109631</v>
      </c>
      <c r="AK856" s="7">
        <f>AL856/(AF856+AH856+AJ856+AL856+AN856+AP856)</f>
        <v>1.6073753888446791E-2</v>
      </c>
      <c r="AL856" s="4">
        <v>3555</v>
      </c>
      <c r="AM856" s="7">
        <f>AN856/(AF856+AH856+AJ856+AL856+AN856+AP856)</f>
        <v>2.6812197062866237E-3</v>
      </c>
      <c r="AN856" s="4">
        <v>593</v>
      </c>
      <c r="AO856" s="7">
        <f>AP856/(AF856+AH856+AJ856+AL856+AN856+AP856)</f>
        <v>4.0028394704478047E-2</v>
      </c>
      <c r="AP856" s="4">
        <v>8853</v>
      </c>
      <c r="AQ856" s="6">
        <f>AO856+AM856+AK856+AI856+AG856+AE856</f>
        <v>1</v>
      </c>
      <c r="AR856" s="4">
        <v>79875</v>
      </c>
      <c r="AS856" s="4">
        <f>AR856/M856</f>
        <v>5325</v>
      </c>
      <c r="AT856" s="4">
        <f>AR856/V856</f>
        <v>1605.5991477409034</v>
      </c>
      <c r="AU856" s="7">
        <f>AR856/(AR856+AV856+AY856+BB856)</f>
        <v>0.31250611318687765</v>
      </c>
      <c r="AV856" s="4">
        <v>39325</v>
      </c>
      <c r="AW856" s="4">
        <f>AV856/M856</f>
        <v>2621.6666666666665</v>
      </c>
      <c r="AX856" s="7">
        <f>AV856/(AR856+AV856+AY856+BB856)</f>
        <v>0.15385668733738922</v>
      </c>
      <c r="AY856" s="4">
        <v>91205</v>
      </c>
      <c r="AZ856" s="4">
        <f>AY856/M856</f>
        <v>6080.333333333333</v>
      </c>
      <c r="BA856" s="7">
        <f>AY856/(AR856+AV856+AY856+BB856)</f>
        <v>0.35683405387429329</v>
      </c>
      <c r="BB856" s="4">
        <v>45190</v>
      </c>
      <c r="BC856" s="11">
        <f>BB856/(AR856+AV856+AY856+BB856)</f>
        <v>0.17680314560143978</v>
      </c>
      <c r="BD856" s="9">
        <f>BC856+BA856+AX856+AU856</f>
        <v>1</v>
      </c>
      <c r="BE856" s="14">
        <f>(AF856+AH856+AJ856+AL856+AN856+AP856)</f>
        <v>221168</v>
      </c>
      <c r="BF856" s="14">
        <f t="shared" si="65"/>
        <v>-255595</v>
      </c>
      <c r="BG856" s="13">
        <f>(AF856+AH856+AJ856+AL856+AN856+AP856)-(AR856+AV856+AY856+BB856)</f>
        <v>-34427</v>
      </c>
      <c r="BH856" s="13">
        <f t="shared" si="66"/>
        <v>1</v>
      </c>
      <c r="BI856" s="14">
        <f>AF856/W856</f>
        <v>43173</v>
      </c>
      <c r="BJ856" s="14">
        <f>AH856/Y856</f>
        <v>55363</v>
      </c>
      <c r="BK856" s="14">
        <f>AJ856/AA856</f>
        <v>128673.14671163575</v>
      </c>
      <c r="BL856" s="14">
        <f>BI856+BJ856+BK856</f>
        <v>227209.14671163575</v>
      </c>
      <c r="BM856" s="14">
        <f>(AF856/W856)-AF856</f>
        <v>0</v>
      </c>
      <c r="BN856" s="14">
        <f>AH856/Y856-AH856</f>
        <v>0</v>
      </c>
      <c r="BO856" s="14">
        <f>AJ856/AA856-AJ856</f>
        <v>19042.146711635753</v>
      </c>
      <c r="BP856" s="14">
        <f>BG856/S856</f>
        <v>-2.1574911511967193E-2</v>
      </c>
      <c r="BQ856" s="14">
        <f>(BG856-CA856)/S856</f>
        <v>-2.0779348668266143E-2</v>
      </c>
      <c r="BR856" s="27">
        <f>BQ856-BP856</f>
        <v>7.9556284370104965E-4</v>
      </c>
      <c r="BS856" s="28">
        <f t="shared" si="67"/>
        <v>1446552</v>
      </c>
      <c r="BT856" s="11">
        <f>BS856/S856</f>
        <v>0.90653357531760437</v>
      </c>
      <c r="BU856" s="14">
        <f>(BE856-AP856)*1/BT856-(BE856-AP856)</f>
        <v>21890.335335335345</v>
      </c>
      <c r="BV856" s="14">
        <f t="shared" si="68"/>
        <v>0.13860284164402242</v>
      </c>
      <c r="BW856" s="27">
        <f>(AR856+AV856+AY856+BB856)/S856</f>
        <v>0.16017775315598962</v>
      </c>
      <c r="BX856" s="13">
        <f>(AF856+AH856+AJ856+AL856+AN856)/N856</f>
        <v>212.52752752752752</v>
      </c>
      <c r="BY856" s="26">
        <f>BX856/K856</f>
        <v>0.14677315436983945</v>
      </c>
      <c r="BZ856" s="11">
        <f>AP856/BE856</f>
        <v>4.0028394704478047E-2</v>
      </c>
      <c r="CA856" s="15">
        <f>-(BM856+BN856+BO856)/M856</f>
        <v>-1269.4764474423835</v>
      </c>
      <c r="CB856" s="15">
        <f>BG856-CA856</f>
        <v>-33157.523552557614</v>
      </c>
      <c r="CC856" s="18">
        <f t="shared" si="69"/>
        <v>1</v>
      </c>
      <c r="CD856" s="17">
        <f>(AF856/(AF856+AH856+AJ856))/(X856/(X856+Z856+AB856))</f>
        <v>1.5762094856533457</v>
      </c>
      <c r="CE856" s="19">
        <f>(AH856/(AF856+AH856+AJ856))/(Z856/(X856+Z856+AB856))</f>
        <v>1.1229200059994566</v>
      </c>
      <c r="CF856" s="18">
        <f>(AJ856/(AF856+AH856+AJ856))/(AB856/(X856+Z856+AB856))</f>
        <v>0.83386135490575686</v>
      </c>
      <c r="CG856">
        <f>AH856/Z856</f>
        <v>212.11877394636016</v>
      </c>
      <c r="CH856" s="11">
        <f>BB856/BE856</f>
        <v>0.20432431454821673</v>
      </c>
      <c r="CI856" s="14">
        <f>AY856/V856</f>
        <v>1833.347984597297</v>
      </c>
      <c r="CJ856" s="14">
        <f>AV856/M856</f>
        <v>2621.6666666666665</v>
      </c>
      <c r="CK856" s="17">
        <f>N856/V856</f>
        <v>20.08129638301299</v>
      </c>
      <c r="CL856" s="17">
        <f>(AL856+AN856)/N856</f>
        <v>4.1521521521521523</v>
      </c>
      <c r="CM856" s="14">
        <f>AP856/AC856</f>
        <v>4.9988706945228687</v>
      </c>
    </row>
    <row r="857" spans="1:91" hidden="1" x14ac:dyDescent="0.2">
      <c r="A857">
        <v>761</v>
      </c>
      <c r="B857" s="2">
        <v>45170</v>
      </c>
      <c r="C857" s="3" t="s">
        <v>43</v>
      </c>
      <c r="D857" t="s">
        <v>38</v>
      </c>
      <c r="E857" s="3" t="s">
        <v>32</v>
      </c>
      <c r="F857" t="s">
        <v>33</v>
      </c>
      <c r="G857" t="str">
        <f>CONCATENATE(C857,E857)</f>
        <v>SFOHNL</v>
      </c>
      <c r="H857" t="s">
        <v>49</v>
      </c>
      <c r="I857">
        <f>U857/M857</f>
        <v>272.69230769230768</v>
      </c>
      <c r="J857" t="str">
        <f>_xlfn.CONCAT(C857,E857,H857)</f>
        <v>SFOHNLA330-200</v>
      </c>
      <c r="K857" s="4">
        <v>2399</v>
      </c>
      <c r="L857" s="4">
        <f>N857/M857</f>
        <v>250.76923076923077</v>
      </c>
      <c r="M857" s="4">
        <v>13</v>
      </c>
      <c r="N857" s="4">
        <v>3260</v>
      </c>
      <c r="O857" s="4">
        <f>P857/M857</f>
        <v>35.307692307692307</v>
      </c>
      <c r="P857" s="4">
        <v>459</v>
      </c>
      <c r="Q857" s="4">
        <v>684</v>
      </c>
      <c r="R857" s="4">
        <v>2117</v>
      </c>
      <c r="S857" s="4">
        <f>U857*K857</f>
        <v>8504455</v>
      </c>
      <c r="T857" s="7">
        <f>N857/U857</f>
        <v>0.91960507757404797</v>
      </c>
      <c r="U857" s="4">
        <v>3545</v>
      </c>
      <c r="V857" s="4">
        <v>69.044672818791938</v>
      </c>
      <c r="W857" s="7">
        <f>P857/X857</f>
        <v>1</v>
      </c>
      <c r="X857" s="4">
        <v>459</v>
      </c>
      <c r="Y857" s="7">
        <f>Q857/Z857</f>
        <v>0.80093676814988291</v>
      </c>
      <c r="Z857" s="4">
        <v>854</v>
      </c>
      <c r="AA857" s="7">
        <f>R857/AB857</f>
        <v>0.9489018377409234</v>
      </c>
      <c r="AB857" s="4">
        <v>2231</v>
      </c>
      <c r="AC857" s="4">
        <v>102408</v>
      </c>
      <c r="AD857" s="4">
        <f>AP857/AC857</f>
        <v>5.9999902351378802</v>
      </c>
      <c r="AE857" s="7">
        <f>AF857/(AF857+AH857+AJ857+AL857+AN857+AP857)</f>
        <v>0.15225998806709304</v>
      </c>
      <c r="AF857" s="4">
        <v>265146</v>
      </c>
      <c r="AG857" s="7">
        <f>AH857/(AF857+AH857+AJ857+AL857+AN857+AP857)</f>
        <v>0.12755347268840125</v>
      </c>
      <c r="AH857" s="4">
        <v>222122</v>
      </c>
      <c r="AI857" s="7">
        <f>AJ857/(AF857+AH857+AJ857+AL857+AN857+AP857)</f>
        <v>0.3491052903894159</v>
      </c>
      <c r="AJ857" s="4">
        <v>607933</v>
      </c>
      <c r="AK857" s="7">
        <f>AL857/(AF857+AH857+AJ857+AL857+AN857+AP857)</f>
        <v>8.5121020234833634E-3</v>
      </c>
      <c r="AL857" s="4">
        <v>14823</v>
      </c>
      <c r="AM857" s="7">
        <f>AN857/(AF857+AH857+AJ857+AL857+AN857+AP857)</f>
        <v>9.7231944587209285E-3</v>
      </c>
      <c r="AN857" s="4">
        <v>16932</v>
      </c>
      <c r="AO857" s="7">
        <f>AP857/(AF857+AH857+AJ857+AL857+AN857+AP857)</f>
        <v>0.35284595237288552</v>
      </c>
      <c r="AP857" s="4">
        <v>614447</v>
      </c>
      <c r="AQ857" s="6">
        <f>AO857+AM857+AK857+AI857+AG857+AE857</f>
        <v>1</v>
      </c>
      <c r="AR857" s="4">
        <v>342472</v>
      </c>
      <c r="AS857" s="4">
        <f>AR857/M857</f>
        <v>26344</v>
      </c>
      <c r="AT857" s="4">
        <f>AR857/V857</f>
        <v>4960.1509576100007</v>
      </c>
      <c r="AU857" s="7">
        <f>AR857/(AR857+AV857+AY857+BB857)</f>
        <v>0.30949471872989248</v>
      </c>
      <c r="AV857" s="4">
        <v>103208</v>
      </c>
      <c r="AW857" s="4">
        <f>AV857/M857</f>
        <v>7939.0769230769229</v>
      </c>
      <c r="AX857" s="7">
        <f>AV857/(AR857+AV857+AY857+BB857)</f>
        <v>9.3269905074501697E-2</v>
      </c>
      <c r="AY857" s="4">
        <v>352115</v>
      </c>
      <c r="AZ857" s="4">
        <f>AY857/M857</f>
        <v>27085.76923076923</v>
      </c>
      <c r="BA857" s="7">
        <f>AY857/(AR857+AV857+AY857+BB857)</f>
        <v>0.31820917589051395</v>
      </c>
      <c r="BB857" s="4">
        <v>308757</v>
      </c>
      <c r="BC857" s="11">
        <f>BB857/(AR857+AV857+AY857+BB857)</f>
        <v>0.27902620030509184</v>
      </c>
      <c r="BD857" s="9">
        <f>BC857+BA857+AX857+AU857</f>
        <v>1</v>
      </c>
      <c r="BE857" s="14">
        <f>(AF857+AH857+AJ857+AL857+AN857+AP857)</f>
        <v>1741403</v>
      </c>
      <c r="BF857" s="14">
        <f t="shared" si="65"/>
        <v>-1106552</v>
      </c>
      <c r="BG857" s="13">
        <f>(AF857+AH857+AJ857+AL857+AN857+AP857)-(AR857+AV857+AY857+BB857)</f>
        <v>634851</v>
      </c>
      <c r="BH857" s="13">
        <f t="shared" si="66"/>
        <v>0</v>
      </c>
      <c r="BI857" s="14">
        <f>AF857/W857</f>
        <v>265146</v>
      </c>
      <c r="BJ857" s="14">
        <f>AH857/Y857</f>
        <v>277327.76023391815</v>
      </c>
      <c r="BK857" s="14">
        <f>AJ857/AA857</f>
        <v>640670.06282475195</v>
      </c>
      <c r="BL857" s="14">
        <f>BI857+BJ857+BK857</f>
        <v>1183143.8230586702</v>
      </c>
      <c r="BM857" s="14">
        <f>(AF857/W857)-AF857</f>
        <v>0</v>
      </c>
      <c r="BN857" s="14">
        <f>AH857/Y857-AH857</f>
        <v>55205.760233918147</v>
      </c>
      <c r="BO857" s="14">
        <f>AJ857/AA857-AJ857</f>
        <v>32737.062824751949</v>
      </c>
      <c r="BP857" s="14">
        <f>BG857/S857</f>
        <v>7.4649227963461504E-2</v>
      </c>
      <c r="BQ857" s="14">
        <f>(BG857-CA857)/S857</f>
        <v>7.5444673708423948E-2</v>
      </c>
      <c r="BR857" s="27">
        <f>BQ857-BP857</f>
        <v>7.9544574496244469E-4</v>
      </c>
      <c r="BS857" s="28">
        <f t="shared" si="67"/>
        <v>7820740</v>
      </c>
      <c r="BT857" s="11">
        <f>BS857/S857</f>
        <v>0.91960507757404797</v>
      </c>
      <c r="BU857" s="14">
        <f>(BE857-AP857)*1/BT857-(BE857-AP857)</f>
        <v>98522.226993865101</v>
      </c>
      <c r="BV857" s="14">
        <f t="shared" si="68"/>
        <v>0.20476362094925543</v>
      </c>
      <c r="BW857" s="27">
        <f>(AR857+AV857+AY857+BB857)/S857</f>
        <v>0.13011439298579391</v>
      </c>
      <c r="BX857" s="13">
        <f>(AF857+AH857+AJ857+AL857+AN857)/N857</f>
        <v>345.69202453987731</v>
      </c>
      <c r="BY857" s="26">
        <f>BX857/K857</f>
        <v>0.14409838455184548</v>
      </c>
      <c r="BZ857" s="11">
        <f>AP857/BE857</f>
        <v>0.35284595237288552</v>
      </c>
      <c r="CA857" s="15">
        <f>-(BM857+BN857+BO857)/M857</f>
        <v>-6764.8325429746228</v>
      </c>
      <c r="CB857" s="15">
        <f>BG857-CA857</f>
        <v>641615.83254297462</v>
      </c>
      <c r="CC857" s="18">
        <f t="shared" si="69"/>
        <v>0</v>
      </c>
      <c r="CD857" s="17">
        <f>(AF857/(AF857+AH857+AJ857))/(X857/(X857+Z857+AB857))</f>
        <v>1.8692710317722263</v>
      </c>
      <c r="CE857" s="19">
        <f>(AH857/(AF857+AH857+AJ857))/(Z857/(X857+Z857+AB857))</f>
        <v>0.84165398899209054</v>
      </c>
      <c r="CF857" s="18">
        <f>(AJ857/(AF857+AH857+AJ857))/(AB857/(X857+Z857+AB857))</f>
        <v>0.8817714432170789</v>
      </c>
      <c r="CG857">
        <f>AH857/Z857</f>
        <v>260.09601873536297</v>
      </c>
      <c r="CH857" s="11">
        <f>BB857/BE857</f>
        <v>0.17730358796901119</v>
      </c>
      <c r="CI857" s="14">
        <f>AY857/V857</f>
        <v>5099.8141583511797</v>
      </c>
      <c r="CJ857" s="14">
        <f>AV857/M857</f>
        <v>7939.0769230769229</v>
      </c>
      <c r="CK857" s="17">
        <f>N857/V857</f>
        <v>47.215807779347223</v>
      </c>
      <c r="CL857" s="17">
        <f>(AL857+AN857)/N857</f>
        <v>9.7407975460122707</v>
      </c>
      <c r="CM857" s="14">
        <f>AP857/AC857</f>
        <v>5.9999902351378802</v>
      </c>
    </row>
    <row r="858" spans="1:91" hidden="1" x14ac:dyDescent="0.2">
      <c r="A858">
        <v>1214</v>
      </c>
      <c r="B858" s="2">
        <v>45231</v>
      </c>
      <c r="C858" s="3" t="s">
        <v>53</v>
      </c>
      <c r="D858" t="s">
        <v>54</v>
      </c>
      <c r="E858" s="3" t="s">
        <v>43</v>
      </c>
      <c r="F858" t="s">
        <v>38</v>
      </c>
      <c r="G858" t="str">
        <f>CONCATENATE(C858,E858)</f>
        <v>YVRSFO</v>
      </c>
      <c r="H858" t="s">
        <v>31</v>
      </c>
      <c r="I858">
        <f>U858/M858</f>
        <v>168.20987654320987</v>
      </c>
      <c r="J858" t="str">
        <f>_xlfn.CONCAT(C858,E858,H858)</f>
        <v>YVRSFO737-800</v>
      </c>
      <c r="K858" s="4">
        <v>800</v>
      </c>
      <c r="L858" s="4">
        <f>N858/M858</f>
        <v>129.64197530864197</v>
      </c>
      <c r="M858" s="4">
        <v>81</v>
      </c>
      <c r="N858" s="4">
        <v>10501</v>
      </c>
      <c r="O858" s="4">
        <f>P858/M858</f>
        <v>19.25925925925926</v>
      </c>
      <c r="P858" s="4">
        <v>1560</v>
      </c>
      <c r="Q858" s="4">
        <v>2971</v>
      </c>
      <c r="R858" s="4">
        <v>5971</v>
      </c>
      <c r="S858" s="4">
        <f>U858*K858</f>
        <v>10900000</v>
      </c>
      <c r="T858" s="7">
        <f>N858/U858</f>
        <v>0.7707155963302752</v>
      </c>
      <c r="U858" s="4">
        <v>13625</v>
      </c>
      <c r="V858" s="4">
        <v>85.422025052192069</v>
      </c>
      <c r="W858" s="7">
        <f>P858/X858</f>
        <v>0.91710758377425039</v>
      </c>
      <c r="X858" s="4">
        <v>1701</v>
      </c>
      <c r="Y858" s="7">
        <f>Q858/Z858</f>
        <v>0.9169753086419753</v>
      </c>
      <c r="Z858" s="4">
        <v>3240</v>
      </c>
      <c r="AA858" s="7">
        <f>R858/AB858</f>
        <v>0.68758636573007825</v>
      </c>
      <c r="AB858" s="4">
        <v>8684</v>
      </c>
      <c r="AC858" s="4">
        <v>2536</v>
      </c>
      <c r="AD858" s="4">
        <f>AP858/AC858</f>
        <v>6</v>
      </c>
      <c r="AE858" s="7">
        <f>AF858/(AF858+AH858+AJ858+AL858+AN858+AP858)</f>
        <v>0.24686432274717762</v>
      </c>
      <c r="AF858" s="4">
        <v>692606</v>
      </c>
      <c r="AG858" s="7">
        <f>AH858/(AF858+AH858+AJ858+AL858+AN858+AP858)</f>
        <v>0.27262838009790369</v>
      </c>
      <c r="AH858" s="4">
        <v>764890</v>
      </c>
      <c r="AI858" s="7">
        <f>AJ858/(AF858+AH858+AJ858+AL858+AN858+AP858)</f>
        <v>0.44742042205378219</v>
      </c>
      <c r="AJ858" s="4">
        <v>1255289</v>
      </c>
      <c r="AK858" s="7">
        <f>AL858/(AF858+AH858+AJ858+AL858+AN858+AP858)</f>
        <v>1.4895135253816099E-2</v>
      </c>
      <c r="AL858" s="4">
        <v>41790</v>
      </c>
      <c r="AM858" s="7">
        <f>AN858/(AF858+AH858+AJ858+AL858+AN858+AP858)</f>
        <v>1.2768328073640922E-2</v>
      </c>
      <c r="AN858" s="4">
        <v>35823</v>
      </c>
      <c r="AO858" s="7">
        <f>AP858/(AF858+AH858+AJ858+AL858+AN858+AP858)</f>
        <v>5.4234117736794872E-3</v>
      </c>
      <c r="AP858" s="4">
        <v>15216</v>
      </c>
      <c r="AQ858" s="6">
        <f>AO858+AM858+AK858+AI858+AG858+AE858</f>
        <v>1</v>
      </c>
      <c r="AR858" s="4">
        <v>355189</v>
      </c>
      <c r="AS858" s="4">
        <f>AR858/M858</f>
        <v>4385.049382716049</v>
      </c>
      <c r="AT858" s="4">
        <f>AR858/V858</f>
        <v>4158.0493998237898</v>
      </c>
      <c r="AU858" s="7">
        <f>AR858/(AR858+AV858+AY858+BB858)</f>
        <v>0.27586809492890274</v>
      </c>
      <c r="AV858" s="4">
        <v>475188</v>
      </c>
      <c r="AW858" s="4">
        <f>AV858/M858</f>
        <v>5866.5185185185182</v>
      </c>
      <c r="AX858" s="7">
        <f>AV858/(AR858+AV858+AY858+BB858)</f>
        <v>0.36906888527819115</v>
      </c>
      <c r="AY858" s="4">
        <v>192013</v>
      </c>
      <c r="AZ858" s="4">
        <f>AY858/M858</f>
        <v>2370.5308641975307</v>
      </c>
      <c r="BA858" s="7">
        <f>AY858/(AR858+AV858+AY858+BB858)</f>
        <v>0.14913260408284998</v>
      </c>
      <c r="BB858" s="4">
        <v>265142</v>
      </c>
      <c r="BC858" s="11">
        <f>BB858/(AR858+AV858+AY858+BB858)</f>
        <v>0.20593041571005613</v>
      </c>
      <c r="BD858" s="9">
        <f>BC858+BA858+AX858+AU858</f>
        <v>1</v>
      </c>
      <c r="BE858" s="14">
        <f>(AF858+AH858+AJ858+AL858+AN858+AP858)</f>
        <v>2805614</v>
      </c>
      <c r="BF858" s="14">
        <f t="shared" si="65"/>
        <v>-1287532</v>
      </c>
      <c r="BG858" s="13">
        <f>(AF858+AH858+AJ858+AL858+AN858+AP858)-(AR858+AV858+AY858+BB858)</f>
        <v>1518082</v>
      </c>
      <c r="BH858" s="13">
        <f t="shared" si="66"/>
        <v>0</v>
      </c>
      <c r="BI858" s="14">
        <f>AF858/W858</f>
        <v>755206.92692307697</v>
      </c>
      <c r="BJ858" s="14">
        <f>AH858/Y858</f>
        <v>834144.59777852579</v>
      </c>
      <c r="BK858" s="14">
        <f>AJ858/AA858</f>
        <v>1825645.5662368115</v>
      </c>
      <c r="BL858" s="14">
        <f>BI858+BJ858+BK858</f>
        <v>3414997.0909384144</v>
      </c>
      <c r="BM858" s="14">
        <f>(AF858/W858)-AF858</f>
        <v>62600.926923076971</v>
      </c>
      <c r="BN858" s="14">
        <f>AH858/Y858-AH858</f>
        <v>69254.597778525786</v>
      </c>
      <c r="BO858" s="14">
        <f>AJ858/AA858-AJ858</f>
        <v>570356.56623681146</v>
      </c>
      <c r="BP858" s="14">
        <f>BG858/S858</f>
        <v>0.13927357798165138</v>
      </c>
      <c r="BQ858" s="14">
        <f>(BG858-CA858)/S858</f>
        <v>0.14006892523608383</v>
      </c>
      <c r="BR858" s="27">
        <f>BQ858-BP858</f>
        <v>7.9534725443244914E-4</v>
      </c>
      <c r="BS858" s="28">
        <f t="shared" si="67"/>
        <v>8400800</v>
      </c>
      <c r="BT858" s="11">
        <f>BS858/S858</f>
        <v>0.7707155963302752</v>
      </c>
      <c r="BU858" s="14">
        <f>(BE858-AP858)*1/BT858-(BE858-AP858)</f>
        <v>830130.78297305014</v>
      </c>
      <c r="BV858" s="14">
        <f t="shared" si="68"/>
        <v>0.25739577981651374</v>
      </c>
      <c r="BW858" s="27">
        <f>(AR858+AV858+AY858+BB858)/S858</f>
        <v>0.11812220183486238</v>
      </c>
      <c r="BX858" s="13">
        <f>(AF858+AH858+AJ858+AL858+AN858)/N858</f>
        <v>265.72688315398534</v>
      </c>
      <c r="BY858" s="26">
        <f>BX858/K858</f>
        <v>0.3321586039424817</v>
      </c>
      <c r="BZ858" s="11">
        <f>AP858/BE858</f>
        <v>5.4234117736794872E-3</v>
      </c>
      <c r="CA858" s="15">
        <f>-(BM858+BN858+BO858)/M858</f>
        <v>-8669.2850733137566</v>
      </c>
      <c r="CB858" s="15">
        <f>BG858-CA858</f>
        <v>1526751.2850733139</v>
      </c>
      <c r="CC858" s="18">
        <f t="shared" si="69"/>
        <v>0</v>
      </c>
      <c r="CD858" s="17">
        <f>(AF858/(AF858+AH858+AJ858))/(X858/(X858+Z858+AB858))</f>
        <v>2.0450459539706283</v>
      </c>
      <c r="CE858" s="19">
        <f>(AH858/(AF858+AH858+AJ858))/(Z858/(X858+Z858+AB858))</f>
        <v>1.185700787835525</v>
      </c>
      <c r="CF858" s="18">
        <f>(AJ858/(AF858+AH858+AJ858))/(AB858/(X858+Z858+AB858))</f>
        <v>0.72601408103510601</v>
      </c>
      <c r="CG858">
        <f>AH858/Z858</f>
        <v>236.07716049382717</v>
      </c>
      <c r="CH858" s="11">
        <f>BB858/BE858</f>
        <v>9.4504090726664464E-2</v>
      </c>
      <c r="CI858" s="14">
        <f>AY858/V858</f>
        <v>2247.8160624579182</v>
      </c>
      <c r="CJ858" s="14">
        <f>AV858/M858</f>
        <v>5866.5185185185182</v>
      </c>
      <c r="CK858" s="17">
        <f>N858/V858</f>
        <v>122.93082484972682</v>
      </c>
      <c r="CL858" s="17">
        <f>(AL858+AN858)/N858</f>
        <v>7.3910103799638129</v>
      </c>
      <c r="CM858" s="14">
        <f>AP858/AC858</f>
        <v>6</v>
      </c>
    </row>
    <row r="859" spans="1:91" hidden="1" x14ac:dyDescent="0.2">
      <c r="A859">
        <v>241</v>
      </c>
      <c r="B859" s="2">
        <v>44835</v>
      </c>
      <c r="C859" s="3" t="s">
        <v>32</v>
      </c>
      <c r="D859" t="s">
        <v>33</v>
      </c>
      <c r="E859" s="3" t="s">
        <v>41</v>
      </c>
      <c r="F859" t="s">
        <v>42</v>
      </c>
      <c r="G859" t="str">
        <f>CONCATENATE(C859,E859)</f>
        <v>HNLSEA</v>
      </c>
      <c r="H859" t="s">
        <v>50</v>
      </c>
      <c r="I859">
        <f>U859/M859</f>
        <v>217.28571428571428</v>
      </c>
      <c r="J859" t="str">
        <f>_xlfn.CONCAT(C859,E859,H859)</f>
        <v>HNLSEA757-300</v>
      </c>
      <c r="K859" s="4">
        <v>2677</v>
      </c>
      <c r="L859" s="4">
        <f>N859/M859</f>
        <v>206</v>
      </c>
      <c r="M859" s="4">
        <v>7</v>
      </c>
      <c r="N859" s="4">
        <v>1442</v>
      </c>
      <c r="O859" s="4">
        <f>P859/M859</f>
        <v>27.857142857142858</v>
      </c>
      <c r="P859" s="4">
        <v>195</v>
      </c>
      <c r="Q859" s="4">
        <v>371</v>
      </c>
      <c r="R859" s="4">
        <v>877</v>
      </c>
      <c r="S859" s="4">
        <f>U859*K859</f>
        <v>4071717</v>
      </c>
      <c r="T859" s="7">
        <f>N859/U859</f>
        <v>0.94806048652202501</v>
      </c>
      <c r="U859" s="4">
        <v>1521</v>
      </c>
      <c r="V859" s="4">
        <v>37.667517847336633</v>
      </c>
      <c r="W859" s="7">
        <f>P859/X859</f>
        <v>1</v>
      </c>
      <c r="X859" s="4">
        <v>195</v>
      </c>
      <c r="Y859" s="7">
        <f>Q859/Z859</f>
        <v>1</v>
      </c>
      <c r="Z859" s="4">
        <v>371</v>
      </c>
      <c r="AA859" s="7">
        <f>R859/AB859</f>
        <v>0.91736401673640167</v>
      </c>
      <c r="AB859" s="4">
        <v>956</v>
      </c>
      <c r="AC859" s="4">
        <v>15553</v>
      </c>
      <c r="AD859" s="4">
        <f>AP859/AC859</f>
        <v>5</v>
      </c>
      <c r="AE859" s="7">
        <f>AF859/(AF859+AH859+AJ859+AL859+AN859+AP859)</f>
        <v>0.18722485438026357</v>
      </c>
      <c r="AF859" s="4">
        <v>102664</v>
      </c>
      <c r="AG859" s="7">
        <f>AH859/(AF859+AH859+AJ859+AL859+AN859+AP859)</f>
        <v>0.20157893009158451</v>
      </c>
      <c r="AH859" s="4">
        <v>110535</v>
      </c>
      <c r="AI859" s="7">
        <f>AJ859/(AF859+AH859+AJ859+AL859+AN859+AP859)</f>
        <v>0.45817786580006054</v>
      </c>
      <c r="AJ859" s="4">
        <v>251240</v>
      </c>
      <c r="AK859" s="7">
        <f>AL859/(AF859+AH859+AJ859+AL859+AN859+AP859)</f>
        <v>9.6016019082841852E-3</v>
      </c>
      <c r="AL859" s="4">
        <v>5265</v>
      </c>
      <c r="AM859" s="7">
        <f>AN859/(AF859+AH859+AJ859+AL859+AN859+AP859)</f>
        <v>1.5993551516743079E-3</v>
      </c>
      <c r="AN859" s="4">
        <v>877</v>
      </c>
      <c r="AO859" s="7">
        <f>AP859/(AF859+AH859+AJ859+AL859+AN859+AP859)</f>
        <v>0.1418173926681329</v>
      </c>
      <c r="AP859" s="4">
        <v>77765</v>
      </c>
      <c r="AQ859" s="6">
        <f>AO859+AM859+AK859+AI859+AG859+AE859</f>
        <v>1</v>
      </c>
      <c r="AR859" s="4">
        <v>144812</v>
      </c>
      <c r="AS859" s="4">
        <f>AR859/M859</f>
        <v>20687.428571428572</v>
      </c>
      <c r="AT859" s="4">
        <f>AR859/V859</f>
        <v>3844.4794952221482</v>
      </c>
      <c r="AU859" s="7">
        <f>AR859/(AR859+AV859+AY859+BB859)</f>
        <v>0.3344032735552343</v>
      </c>
      <c r="AV859" s="4">
        <v>40580</v>
      </c>
      <c r="AW859" s="4">
        <f>AV859/M859</f>
        <v>5797.1428571428569</v>
      </c>
      <c r="AX859" s="7">
        <f>AV859/(AR859+AV859+AY859+BB859)</f>
        <v>9.3708289650522109E-2</v>
      </c>
      <c r="AY859" s="4">
        <v>157366</v>
      </c>
      <c r="AZ859" s="4">
        <f>AY859/M859</f>
        <v>22480.857142857141</v>
      </c>
      <c r="BA859" s="7">
        <f>AY859/(AR859+AV859+AY859+BB859)</f>
        <v>0.36339326538058314</v>
      </c>
      <c r="BB859" s="4">
        <v>90288</v>
      </c>
      <c r="BC859" s="11">
        <f>BB859/(AR859+AV859+AY859+BB859)</f>
        <v>0.20849517141366045</v>
      </c>
      <c r="BD859" s="9">
        <f>BC859+BA859+AX859+AU859</f>
        <v>1</v>
      </c>
      <c r="BE859" s="14">
        <f>(AF859+AH859+AJ859+AL859+AN859+AP859)</f>
        <v>548346</v>
      </c>
      <c r="BF859" s="14">
        <f t="shared" si="65"/>
        <v>-433046</v>
      </c>
      <c r="BG859" s="13">
        <f>(AF859+AH859+AJ859+AL859+AN859+AP859)-(AR859+AV859+AY859+BB859)</f>
        <v>115300</v>
      </c>
      <c r="BH859" s="13">
        <f t="shared" si="66"/>
        <v>0</v>
      </c>
      <c r="BI859" s="14">
        <f>AF859/W859</f>
        <v>102664</v>
      </c>
      <c r="BJ859" s="14">
        <f>AH859/Y859</f>
        <v>110535</v>
      </c>
      <c r="BK859" s="14">
        <f>AJ859/AA859</f>
        <v>273871.65336374001</v>
      </c>
      <c r="BL859" s="14">
        <f>BI859+BJ859+BK859</f>
        <v>487070.65336374001</v>
      </c>
      <c r="BM859" s="14">
        <f>(AF859/W859)-AF859</f>
        <v>0</v>
      </c>
      <c r="BN859" s="14">
        <f>AH859/Y859-AH859</f>
        <v>0</v>
      </c>
      <c r="BO859" s="14">
        <f>AJ859/AA859-AJ859</f>
        <v>22631.653363740013</v>
      </c>
      <c r="BP859" s="14">
        <f>BG859/S859</f>
        <v>2.8317292189020012E-2</v>
      </c>
      <c r="BQ859" s="14">
        <f>(BG859-CA859)/S859</f>
        <v>2.911132903826006E-2</v>
      </c>
      <c r="BR859" s="27">
        <f>BQ859-BP859</f>
        <v>7.9403684924004778E-4</v>
      </c>
      <c r="BS859" s="28">
        <f t="shared" si="67"/>
        <v>3860234</v>
      </c>
      <c r="BT859" s="11">
        <f>BS859/S859</f>
        <v>0.94806048652202501</v>
      </c>
      <c r="BU859" s="14">
        <f>(BE859-AP859)*1/BT859-(BE859-AP859)</f>
        <v>25780.789875173359</v>
      </c>
      <c r="BV859" s="14">
        <f t="shared" si="68"/>
        <v>0.13467193324093987</v>
      </c>
      <c r="BW859" s="27">
        <f>(AR859+AV859+AY859+BB859)/S859</f>
        <v>0.10635464105191987</v>
      </c>
      <c r="BX859" s="13">
        <f>(AF859+AH859+AJ859+AL859+AN859)/N859</f>
        <v>326.33911234396669</v>
      </c>
      <c r="BY859" s="26">
        <f>BX859/K859</f>
        <v>0.1219047860829162</v>
      </c>
      <c r="BZ859" s="11">
        <f>AP859/BE859</f>
        <v>0.1418173926681329</v>
      </c>
      <c r="CA859" s="15">
        <f>-(BM859+BN859+BO859)/M859</f>
        <v>-3233.093337677145</v>
      </c>
      <c r="CB859" s="15">
        <f>BG859-CA859</f>
        <v>118533.09333767714</v>
      </c>
      <c r="CC859" s="18">
        <f t="shared" si="69"/>
        <v>0</v>
      </c>
      <c r="CD859" s="17">
        <f>(AF859/(AF859+AH859+AJ859))/(X859/(X859+Z859+AB859))</f>
        <v>1.7253195404590957</v>
      </c>
      <c r="CE859" s="19">
        <f>(AH859/(AF859+AH859+AJ859))/(Z859/(X859+Z859+AB859))</f>
        <v>0.97636426786908892</v>
      </c>
      <c r="CF859" s="18">
        <f>(AJ859/(AF859+AH859+AJ859))/(AB859/(X859+Z859+AB859))</f>
        <v>0.86122546676887479</v>
      </c>
      <c r="CG859">
        <f>AH859/Z859</f>
        <v>297.9380053908356</v>
      </c>
      <c r="CH859" s="11">
        <f>BB859/BE859</f>
        <v>0.16465516298103752</v>
      </c>
      <c r="CI859" s="14">
        <f>AY859/V859</f>
        <v>4177.7639991515107</v>
      </c>
      <c r="CJ859" s="14">
        <f>AV859/M859</f>
        <v>5797.1428571428569</v>
      </c>
      <c r="CK859" s="17">
        <f>N859/V859</f>
        <v>38.282320747661366</v>
      </c>
      <c r="CL859" s="17">
        <f>(AL859+AN859)/N859</f>
        <v>4.2593619972260752</v>
      </c>
      <c r="CM859" s="14">
        <f>AP859/AC859</f>
        <v>5</v>
      </c>
    </row>
    <row r="860" spans="1:91" x14ac:dyDescent="0.2">
      <c r="A860">
        <v>794</v>
      </c>
      <c r="B860" s="2">
        <v>45170</v>
      </c>
      <c r="C860" s="3" t="s">
        <v>53</v>
      </c>
      <c r="D860" t="s">
        <v>54</v>
      </c>
      <c r="E860" s="3" t="s">
        <v>43</v>
      </c>
      <c r="F860" t="s">
        <v>38</v>
      </c>
      <c r="G860" t="str">
        <f>CONCATENATE(C860,E860)</f>
        <v>YVRSFO</v>
      </c>
      <c r="H860" t="s">
        <v>40</v>
      </c>
      <c r="I860">
        <f>U860/M860</f>
        <v>73.411764705882348</v>
      </c>
      <c r="J860" t="str">
        <f>_xlfn.CONCAT(C860,E860,H860)</f>
        <v>YVRSFOE175</v>
      </c>
      <c r="K860" s="4">
        <v>800</v>
      </c>
      <c r="L860" s="4">
        <f>N860/M860</f>
        <v>69.882352941176464</v>
      </c>
      <c r="M860" s="4">
        <v>17</v>
      </c>
      <c r="N860" s="4">
        <v>1188</v>
      </c>
      <c r="O860" s="4">
        <f>P860/M860</f>
        <v>8.9411764705882355</v>
      </c>
      <c r="P860" s="4">
        <v>152</v>
      </c>
      <c r="Q860" s="4">
        <v>297</v>
      </c>
      <c r="R860" s="4">
        <v>739</v>
      </c>
      <c r="S860" s="4">
        <f>U860*K860</f>
        <v>998400</v>
      </c>
      <c r="T860" s="7">
        <f>N860/U860</f>
        <v>0.95192307692307687</v>
      </c>
      <c r="U860" s="4">
        <v>1248</v>
      </c>
      <c r="V860" s="4">
        <v>17.400782881002087</v>
      </c>
      <c r="W860" s="7">
        <f>P860/X860</f>
        <v>0.92121212121212126</v>
      </c>
      <c r="X860" s="4">
        <v>165</v>
      </c>
      <c r="Y860" s="7">
        <f>Q860/Z860</f>
        <v>1</v>
      </c>
      <c r="Z860" s="4">
        <v>297</v>
      </c>
      <c r="AA860" s="7">
        <f>R860/AB860</f>
        <v>0.94020356234096691</v>
      </c>
      <c r="AB860" s="4">
        <v>786</v>
      </c>
      <c r="AC860" s="4">
        <v>0</v>
      </c>
      <c r="AD860" s="4" t="e">
        <f>AP860/AC860</f>
        <v>#DIV/0!</v>
      </c>
      <c r="AE860" s="7">
        <f>AF860/(AF860+AH860+AJ860+AL860+AN860+AP860)</f>
        <v>0.18249503456387381</v>
      </c>
      <c r="AF860" s="4">
        <v>49341</v>
      </c>
      <c r="AG860" s="7">
        <f>AH860/(AF860+AH860+AJ860+AL860+AN860+AP860)</f>
        <v>0.23992395577895395</v>
      </c>
      <c r="AH860" s="4">
        <v>64868</v>
      </c>
      <c r="AI860" s="7">
        <f>AJ860/(AF860+AH860+AJ860+AL860+AN860+AP860)</f>
        <v>0.53655559624069327</v>
      </c>
      <c r="AJ860" s="4">
        <v>145068</v>
      </c>
      <c r="AK860" s="7">
        <f>AL860/(AF860+AH860+AJ860+AL860+AN860+AP860)</f>
        <v>1.9159001216855483E-2</v>
      </c>
      <c r="AL860" s="4">
        <v>5180</v>
      </c>
      <c r="AM860" s="7">
        <f>AN860/(AF860+AH860+AJ860+AL860+AN860+AP860)</f>
        <v>2.1866412199623479E-2</v>
      </c>
      <c r="AN860" s="4">
        <v>5912</v>
      </c>
      <c r="AO860" s="7">
        <f>AP860/(AF860+AH860+AJ860+AL860+AN860+AP860)</f>
        <v>0</v>
      </c>
      <c r="AP860" s="4">
        <v>0</v>
      </c>
      <c r="AQ860" s="6">
        <f>AO860+AM860+AK860+AI860+AG860+AE860</f>
        <v>1</v>
      </c>
      <c r="AR860" s="4">
        <v>43436</v>
      </c>
      <c r="AS860" s="4">
        <f>AR860/M860</f>
        <v>2555.0588235294117</v>
      </c>
      <c r="AT860" s="4">
        <f>AR860/V860</f>
        <v>2496.2095267232357</v>
      </c>
      <c r="AU860" s="7">
        <f>AR860/(AR860+AV860+AY860+BB860)</f>
        <v>0.29523997253961026</v>
      </c>
      <c r="AV860" s="4">
        <v>53921</v>
      </c>
      <c r="AW860" s="4">
        <f>AV860/M860</f>
        <v>3171.8235294117649</v>
      </c>
      <c r="AX860" s="7">
        <f>AV860/(AR860+AV860+AY860+BB860)</f>
        <v>0.36650784048504292</v>
      </c>
      <c r="AY860" s="4">
        <v>24084</v>
      </c>
      <c r="AZ860" s="4">
        <f>AY860/M860</f>
        <v>1416.7058823529412</v>
      </c>
      <c r="BA860" s="7">
        <f>AY860/(AR860+AV860+AY860+BB860)</f>
        <v>0.16370198679998096</v>
      </c>
      <c r="BB860" s="4">
        <v>25680</v>
      </c>
      <c r="BC860" s="11">
        <f>BB860/(AR860+AV860+AY860+BB860)</f>
        <v>0.17455020017536585</v>
      </c>
      <c r="BD860" s="9">
        <f>BC860+BA860+AX860+AU860</f>
        <v>1</v>
      </c>
      <c r="BE860" s="14">
        <f>(AF860+AH860+AJ860+AL860+AN860+AP860)</f>
        <v>270369</v>
      </c>
      <c r="BF860" s="14">
        <f t="shared" si="65"/>
        <v>-147121</v>
      </c>
      <c r="BG860" s="13">
        <f>(AF860+AH860+AJ860+AL860+AN860+AP860)-(AR860+AV860+AY860+BB860)</f>
        <v>123248</v>
      </c>
      <c r="BH860" s="13">
        <f t="shared" si="66"/>
        <v>0</v>
      </c>
      <c r="BI860" s="14">
        <f>AF860/W860</f>
        <v>53560.95394736842</v>
      </c>
      <c r="BJ860" s="14">
        <f>AH860/Y860</f>
        <v>64868</v>
      </c>
      <c r="BK860" s="14">
        <f>AJ860/AA860</f>
        <v>154294.24627875508</v>
      </c>
      <c r="BL860" s="14">
        <f>BI860+BJ860+BK860</f>
        <v>272723.2002261235</v>
      </c>
      <c r="BM860" s="14">
        <f>(AF860/W860)-AF860</f>
        <v>4219.9539473684199</v>
      </c>
      <c r="BN860" s="14">
        <f>AH860/Y860-AH860</f>
        <v>0</v>
      </c>
      <c r="BO860" s="14">
        <f>AJ860/AA860-AJ860</f>
        <v>9226.2462787550758</v>
      </c>
      <c r="BP860" s="14">
        <f>BG860/S860</f>
        <v>0.12344551282051282</v>
      </c>
      <c r="BQ860" s="14">
        <f>(BG860-CA860)/S860</f>
        <v>0.12423773332780233</v>
      </c>
      <c r="BR860" s="27">
        <f>BQ860-BP860</f>
        <v>7.9222050728951221E-4</v>
      </c>
      <c r="BS860" s="28">
        <f t="shared" si="67"/>
        <v>950400</v>
      </c>
      <c r="BT860" s="11">
        <f>BS860/S860</f>
        <v>0.95192307692307687</v>
      </c>
      <c r="BU860" s="14">
        <f>(BE860-AP860)*1/BT860-(BE860-AP860)</f>
        <v>13655</v>
      </c>
      <c r="BV860" s="14">
        <f t="shared" si="68"/>
        <v>0.27080228365384618</v>
      </c>
      <c r="BW860" s="27">
        <f>(AR860+AV860+AY860+BB860)/S860</f>
        <v>0.14735677083333334</v>
      </c>
      <c r="BX860" s="13">
        <f>(AF860+AH860+AJ860+AL860+AN860)/N860</f>
        <v>227.58333333333334</v>
      </c>
      <c r="BY860" s="26">
        <f>BX860/K860</f>
        <v>0.28447916666666667</v>
      </c>
      <c r="BZ860" s="11">
        <f>AP860/BE860</f>
        <v>0</v>
      </c>
      <c r="CA860" s="15">
        <f>-(BM860+BN860+BO860)/M860</f>
        <v>-790.9529544778527</v>
      </c>
      <c r="CB860" s="15">
        <f>BG860-CA860</f>
        <v>124038.95295447785</v>
      </c>
      <c r="CC860" s="18">
        <f t="shared" si="69"/>
        <v>0</v>
      </c>
      <c r="CD860" s="17">
        <f>(AF860/(AF860+AH860+AJ860))/(X860/(X860+Z860+AB860))</f>
        <v>1.4393771210642741</v>
      </c>
      <c r="CE860" s="19">
        <f>(AH860/(AF860+AH860+AJ860))/(Z860/(X860+Z860+AB860))</f>
        <v>1.0512951263114219</v>
      </c>
      <c r="CF860" s="18">
        <f>(AJ860/(AF860+AH860+AJ860))/(AB860/(X860+Z860+AB860))</f>
        <v>0.88838183525432901</v>
      </c>
      <c r="CG860">
        <f>AH860/Z860</f>
        <v>218.41077441077442</v>
      </c>
      <c r="CH860" s="11">
        <f>BB860/BE860</f>
        <v>9.4981303329893588E-2</v>
      </c>
      <c r="CI860" s="14">
        <f>AY860/V860</f>
        <v>1384.0756570955523</v>
      </c>
      <c r="CJ860" s="14">
        <f>AV860/M860</f>
        <v>3171.8235294117649</v>
      </c>
      <c r="CK860" s="17">
        <f>N860/V860</f>
        <v>68.272790260318715</v>
      </c>
      <c r="CL860" s="17">
        <f>(AL860+AN860)/N860</f>
        <v>9.3367003367003374</v>
      </c>
      <c r="CM860" s="14" t="e">
        <f>AP860/AC860</f>
        <v>#DIV/0!</v>
      </c>
    </row>
    <row r="861" spans="1:91" hidden="1" x14ac:dyDescent="0.2">
      <c r="A861">
        <v>246</v>
      </c>
      <c r="B861" s="2">
        <v>44835</v>
      </c>
      <c r="C861" s="3" t="s">
        <v>32</v>
      </c>
      <c r="D861" t="s">
        <v>33</v>
      </c>
      <c r="E861" s="3" t="s">
        <v>43</v>
      </c>
      <c r="F861" t="s">
        <v>38</v>
      </c>
      <c r="G861" t="str">
        <f>CONCATENATE(C861,E861)</f>
        <v>HNLSFO</v>
      </c>
      <c r="H861" t="s">
        <v>50</v>
      </c>
      <c r="I861">
        <f>U861/M861</f>
        <v>226.2</v>
      </c>
      <c r="J861" t="str">
        <f>_xlfn.CONCAT(C861,E861,H861)</f>
        <v>HNLSFO757-300</v>
      </c>
      <c r="K861" s="4">
        <v>2399</v>
      </c>
      <c r="L861" s="4">
        <f>N861/M861</f>
        <v>204.06666666666666</v>
      </c>
      <c r="M861" s="4">
        <v>15</v>
      </c>
      <c r="N861" s="4">
        <v>3061</v>
      </c>
      <c r="O861" s="4">
        <f>P861/M861</f>
        <v>26.2</v>
      </c>
      <c r="P861" s="4">
        <v>393</v>
      </c>
      <c r="Q861" s="4">
        <v>746</v>
      </c>
      <c r="R861" s="4">
        <v>1923</v>
      </c>
      <c r="S861" s="4">
        <f>U861*K861</f>
        <v>8139807</v>
      </c>
      <c r="T861" s="7">
        <f>N861/U861</f>
        <v>0.90215148835838488</v>
      </c>
      <c r="U861" s="4">
        <v>3393</v>
      </c>
      <c r="V861" s="4">
        <v>72.782216132658789</v>
      </c>
      <c r="W861" s="7">
        <f>P861/X861</f>
        <v>0.90344827586206899</v>
      </c>
      <c r="X861" s="4">
        <v>435</v>
      </c>
      <c r="Y861" s="7">
        <f>Q861/Z861</f>
        <v>0.90205562273276907</v>
      </c>
      <c r="Z861" s="4">
        <v>827</v>
      </c>
      <c r="AA861" s="7">
        <f>R861/AB861</f>
        <v>0.90196998123827388</v>
      </c>
      <c r="AB861" s="4">
        <v>2132</v>
      </c>
      <c r="AC861" s="4">
        <v>1164</v>
      </c>
      <c r="AD861" s="4">
        <f>AP861/AC861</f>
        <v>5</v>
      </c>
      <c r="AE861" s="7">
        <f>AF861/(AF861+AH861+AJ861+AL861+AN861+AP861)</f>
        <v>0.21535603715170279</v>
      </c>
      <c r="AF861" s="4">
        <v>198246</v>
      </c>
      <c r="AG861" s="7">
        <f>AH861/(AF861+AH861+AJ861+AL861+AN861+AP861)</f>
        <v>0.23681168866438543</v>
      </c>
      <c r="AH861" s="4">
        <v>217997</v>
      </c>
      <c r="AI861" s="7">
        <f>AJ861/(AF861+AH861+AJ861+AL861+AN861+AP861)</f>
        <v>0.51644560317201671</v>
      </c>
      <c r="AJ861" s="4">
        <v>475414</v>
      </c>
      <c r="AK861" s="7">
        <f>AL861/(AF861+AH861+AJ861+AL861+AN861+AP861)</f>
        <v>1.253055238715985E-2</v>
      </c>
      <c r="AL861" s="4">
        <v>11535</v>
      </c>
      <c r="AM861" s="7">
        <f>AN861/(AF861+AH861+AJ861+AL861+AN861+AP861)</f>
        <v>1.2533811308456901E-2</v>
      </c>
      <c r="AN861" s="4">
        <v>11538</v>
      </c>
      <c r="AO861" s="7">
        <f>AP861/(AF861+AH861+AJ861+AL861+AN861+AP861)</f>
        <v>6.3223073162783118E-3</v>
      </c>
      <c r="AP861" s="4">
        <v>5820</v>
      </c>
      <c r="AQ861" s="6">
        <f>AO861+AM861+AK861+AI861+AG861+AE861</f>
        <v>1</v>
      </c>
      <c r="AR861" s="4">
        <v>279810</v>
      </c>
      <c r="AS861" s="4">
        <f>AR861/M861</f>
        <v>18654</v>
      </c>
      <c r="AT861" s="4">
        <f>AR861/V861</f>
        <v>3844.4831013388703</v>
      </c>
      <c r="AU861" s="7">
        <f>AR861/(AR861+AV861+AY861+BB861)</f>
        <v>0.32963071605531663</v>
      </c>
      <c r="AV861" s="4">
        <v>90525</v>
      </c>
      <c r="AW861" s="4">
        <f>AV861/M861</f>
        <v>6035</v>
      </c>
      <c r="AX861" s="7">
        <f>AV861/(AR861+AV861+AY861+BB861)</f>
        <v>0.10664315274974996</v>
      </c>
      <c r="AY861" s="4">
        <v>304067</v>
      </c>
      <c r="AZ861" s="4">
        <f>AY861/M861</f>
        <v>20271.133333333335</v>
      </c>
      <c r="BA861" s="7">
        <f>AY861/(AR861+AV861+AY861+BB861)</f>
        <v>0.35820672220003558</v>
      </c>
      <c r="BB861" s="4">
        <v>174457</v>
      </c>
      <c r="BC861" s="11">
        <f>BB861/(AR861+AV861+AY861+BB861)</f>
        <v>0.20551940899489785</v>
      </c>
      <c r="BD861" s="9">
        <f>BC861+BA861+AX861+AU861</f>
        <v>1</v>
      </c>
      <c r="BE861" s="14">
        <f>(AF861+AH861+AJ861+AL861+AN861+AP861)</f>
        <v>920550</v>
      </c>
      <c r="BF861" s="14">
        <f t="shared" si="65"/>
        <v>-848859</v>
      </c>
      <c r="BG861" s="13">
        <f>(AF861+AH861+AJ861+AL861+AN861+AP861)-(AR861+AV861+AY861+BB861)</f>
        <v>71691</v>
      </c>
      <c r="BH861" s="13">
        <f t="shared" si="66"/>
        <v>0</v>
      </c>
      <c r="BI861" s="14">
        <f>AF861/W861</f>
        <v>219432.59541984732</v>
      </c>
      <c r="BJ861" s="14">
        <f>AH861/Y861</f>
        <v>241666.91554959785</v>
      </c>
      <c r="BK861" s="14">
        <f>AJ861/AA861</f>
        <v>527084.06032241287</v>
      </c>
      <c r="BL861" s="14">
        <f>BI861+BJ861+BK861</f>
        <v>988183.5712918581</v>
      </c>
      <c r="BM861" s="14">
        <f>(AF861/W861)-AF861</f>
        <v>21186.595419847319</v>
      </c>
      <c r="BN861" s="14">
        <f>AH861/Y861-AH861</f>
        <v>23669.915549597848</v>
      </c>
      <c r="BO861" s="14">
        <f>AJ861/AA861-AJ861</f>
        <v>51670.060322412872</v>
      </c>
      <c r="BP861" s="14">
        <f>BG861/S861</f>
        <v>8.8074569827024159E-3</v>
      </c>
      <c r="BQ861" s="14">
        <f>(BG861-CA861)/S861</f>
        <v>9.5980291366601859E-3</v>
      </c>
      <c r="BR861" s="27">
        <f>BQ861-BP861</f>
        <v>7.9057215395776995E-4</v>
      </c>
      <c r="BS861" s="28">
        <f t="shared" si="67"/>
        <v>7343339</v>
      </c>
      <c r="BT861" s="11">
        <f>BS861/S861</f>
        <v>0.90215148835838488</v>
      </c>
      <c r="BU861" s="14">
        <f>(BE861-AP861)*1/BT861-(BE861-AP861)</f>
        <v>99212.793204835034</v>
      </c>
      <c r="BV861" s="14">
        <f t="shared" si="68"/>
        <v>0.11309236201792008</v>
      </c>
      <c r="BW861" s="27">
        <f>(AR861+AV861+AY861+BB861)/S861</f>
        <v>0.10428490503521766</v>
      </c>
      <c r="BX861" s="13">
        <f>(AF861+AH861+AJ861+AL861+AN861)/N861</f>
        <v>298.83371447239466</v>
      </c>
      <c r="BY861" s="26">
        <f>BX861/K861</f>
        <v>0.12456595017607114</v>
      </c>
      <c r="BZ861" s="11">
        <f>AP861/BE861</f>
        <v>6.3223073162783118E-3</v>
      </c>
      <c r="CA861" s="15">
        <f>-(BM861+BN861+BO861)/M861</f>
        <v>-6435.1047527905357</v>
      </c>
      <c r="CB861" s="15">
        <f>BG861-CA861</f>
        <v>78126.104752790532</v>
      </c>
      <c r="CC861" s="18">
        <f t="shared" si="69"/>
        <v>0</v>
      </c>
      <c r="CD861" s="17">
        <f>(AF861/(AF861+AH861+AJ861))/(X861/(X861+Z861+AB861))</f>
        <v>1.734719222673107</v>
      </c>
      <c r="CE861" s="19">
        <f>(AH861/(AF861+AH861+AJ861))/(Z861/(X861+Z861+AB861))</f>
        <v>1.0033651720358103</v>
      </c>
      <c r="CF861" s="18">
        <f>(AJ861/(AF861+AH861+AJ861))/(AB861/(X861+Z861+AB861))</f>
        <v>0.84878712048010474</v>
      </c>
      <c r="CG861">
        <f>AH861/Z861</f>
        <v>263.59975816203143</v>
      </c>
      <c r="CH861" s="11">
        <f>BB861/BE861</f>
        <v>0.18951387757318994</v>
      </c>
      <c r="CI861" s="14">
        <f>AY861/V861</f>
        <v>4177.7650662049473</v>
      </c>
      <c r="CJ861" s="14">
        <f>AV861/M861</f>
        <v>6035</v>
      </c>
      <c r="CK861" s="17">
        <f>N861/V861</f>
        <v>42.056977138766598</v>
      </c>
      <c r="CL861" s="17">
        <f>(AL861+AN861)/N861</f>
        <v>7.5377327670695848</v>
      </c>
      <c r="CM861" s="14">
        <f>AP861/AC861</f>
        <v>5</v>
      </c>
    </row>
    <row r="862" spans="1:91" hidden="1" x14ac:dyDescent="0.2">
      <c r="A862">
        <v>899</v>
      </c>
      <c r="B862" s="2">
        <v>45200</v>
      </c>
      <c r="C862" s="3" t="s">
        <v>37</v>
      </c>
      <c r="D862" t="s">
        <v>38</v>
      </c>
      <c r="E862" s="3" t="s">
        <v>43</v>
      </c>
      <c r="F862" t="s">
        <v>38</v>
      </c>
      <c r="G862" t="str">
        <f>CONCATENATE(C862,E862)</f>
        <v>LAXSFO</v>
      </c>
      <c r="H862" t="s">
        <v>47</v>
      </c>
      <c r="I862">
        <f>U862/M862</f>
        <v>156.36842105263159</v>
      </c>
      <c r="J862" t="str">
        <f>_xlfn.CONCAT(C862,E862,H862)</f>
        <v>LAXSFOA320</v>
      </c>
      <c r="K862" s="4">
        <v>337</v>
      </c>
      <c r="L862" s="4">
        <f>N862/M862</f>
        <v>134.80701754385964</v>
      </c>
      <c r="M862" s="4">
        <v>57</v>
      </c>
      <c r="N862" s="4">
        <v>7684</v>
      </c>
      <c r="O862" s="4">
        <f>P862/M862</f>
        <v>20</v>
      </c>
      <c r="P862" s="4">
        <v>1140</v>
      </c>
      <c r="Q862" s="4">
        <v>1744</v>
      </c>
      <c r="R862" s="4">
        <v>4800</v>
      </c>
      <c r="S862" s="4">
        <f>U862*K862</f>
        <v>3003681</v>
      </c>
      <c r="T862" s="7">
        <f>N862/U862</f>
        <v>0.86211152249523171</v>
      </c>
      <c r="U862" s="4">
        <v>8913</v>
      </c>
      <c r="V862" s="4">
        <v>76.18190806151766</v>
      </c>
      <c r="W862" s="7">
        <f>P862/X862</f>
        <v>1</v>
      </c>
      <c r="X862" s="4">
        <v>1140</v>
      </c>
      <c r="Y862" s="7">
        <f>Q862/Z862</f>
        <v>0.82693219535324802</v>
      </c>
      <c r="Z862" s="4">
        <v>2109</v>
      </c>
      <c r="AA862" s="7">
        <f>R862/AB862</f>
        <v>0.84745762711864403</v>
      </c>
      <c r="AB862" s="4">
        <v>5664</v>
      </c>
      <c r="AC862" s="4">
        <v>4215</v>
      </c>
      <c r="AD862" s="4">
        <f>AP862/AC862</f>
        <v>6</v>
      </c>
      <c r="AE862" s="7">
        <f>AF862/(AF862+AH862+AJ862+AL862+AN862+AP862)</f>
        <v>0.22050966843297529</v>
      </c>
      <c r="AF862" s="4">
        <v>222427</v>
      </c>
      <c r="AG862" s="7">
        <f>AH862/(AF862+AH862+AJ862+AL862+AN862+AP862)</f>
        <v>0.22621704281274319</v>
      </c>
      <c r="AH862" s="4">
        <v>228184</v>
      </c>
      <c r="AI862" s="7">
        <f>AJ862/(AF862+AH862+AJ862+AL862+AN862+AP862)</f>
        <v>0.48061505212180095</v>
      </c>
      <c r="AJ862" s="4">
        <v>484794</v>
      </c>
      <c r="AK862" s="7">
        <f>AL862/(AF862+AH862+AJ862+AL862+AN862+AP862)</f>
        <v>3.3310366364461011E-2</v>
      </c>
      <c r="AL862" s="4">
        <v>33600</v>
      </c>
      <c r="AM862" s="7">
        <f>AN862/(AF862+AH862+AJ862+AL862+AN862+AP862)</f>
        <v>1.4275871299054719E-2</v>
      </c>
      <c r="AN862" s="4">
        <v>14400</v>
      </c>
      <c r="AO862" s="7">
        <f>AP862/(AF862+AH862+AJ862+AL862+AN862+AP862)</f>
        <v>2.5071998968964851E-2</v>
      </c>
      <c r="AP862" s="4">
        <v>25290</v>
      </c>
      <c r="AQ862" s="6">
        <f>AO862+AM862+AK862+AI862+AG862+AE862</f>
        <v>1</v>
      </c>
      <c r="AR862" s="4">
        <v>313280</v>
      </c>
      <c r="AS862" s="4">
        <f>AR862/M862</f>
        <v>5496.1403508771928</v>
      </c>
      <c r="AT862" s="4">
        <f>AR862/V862</f>
        <v>4112.2624514343124</v>
      </c>
      <c r="AU862" s="7">
        <f>AR862/(AR862+AV862+AY862+BB862)</f>
        <v>0.29550841917899445</v>
      </c>
      <c r="AV862" s="4">
        <v>328250</v>
      </c>
      <c r="AW862" s="4">
        <f>AV862/M862</f>
        <v>5758.7719298245611</v>
      </c>
      <c r="AX862" s="7">
        <f>AV862/(AR862+AV862+AY862+BB862)</f>
        <v>0.30962920899995189</v>
      </c>
      <c r="AY862" s="4">
        <v>181726</v>
      </c>
      <c r="AZ862" s="4">
        <f>AY862/M862</f>
        <v>3188.1754385964914</v>
      </c>
      <c r="BA862" s="7">
        <f>AY862/(AR862+AV862+AY862+BB862)</f>
        <v>0.17141714435559866</v>
      </c>
      <c r="BB862" s="4">
        <v>236883</v>
      </c>
      <c r="BC862" s="11">
        <f>BB862/(AR862+AV862+AY862+BB862)</f>
        <v>0.223445227465455</v>
      </c>
      <c r="BD862" s="9">
        <f>BC862+BA862+AX862+AU862</f>
        <v>1</v>
      </c>
      <c r="BE862" s="14">
        <f>(AF862+AH862+AJ862+AL862+AN862+AP862)</f>
        <v>1008695</v>
      </c>
      <c r="BF862" s="14">
        <f t="shared" si="65"/>
        <v>-1060139</v>
      </c>
      <c r="BG862" s="13">
        <f>(AF862+AH862+AJ862+AL862+AN862+AP862)-(AR862+AV862+AY862+BB862)</f>
        <v>-51444</v>
      </c>
      <c r="BH862" s="13">
        <f t="shared" si="66"/>
        <v>1</v>
      </c>
      <c r="BI862" s="14">
        <f>AF862/W862</f>
        <v>222427</v>
      </c>
      <c r="BJ862" s="14">
        <f>AH862/Y862</f>
        <v>275940.39908256882</v>
      </c>
      <c r="BK862" s="14">
        <f>AJ862/AA862</f>
        <v>572056.92000000004</v>
      </c>
      <c r="BL862" s="14">
        <f>BI862+BJ862+BK862</f>
        <v>1070424.3190825689</v>
      </c>
      <c r="BM862" s="14">
        <f>(AF862/W862)-AF862</f>
        <v>0</v>
      </c>
      <c r="BN862" s="14">
        <f>AH862/Y862-AH862</f>
        <v>47756.399082568823</v>
      </c>
      <c r="BO862" s="14">
        <f>AJ862/AA862-AJ862</f>
        <v>87262.920000000042</v>
      </c>
      <c r="BP862" s="14">
        <f>BG862/S862</f>
        <v>-1.7126985189172887E-2</v>
      </c>
      <c r="BQ862" s="14">
        <f>(BG862-CA862)/S862</f>
        <v>-1.6338366163415916E-2</v>
      </c>
      <c r="BR862" s="27">
        <f>BQ862-BP862</f>
        <v>7.8861902575697029E-4</v>
      </c>
      <c r="BS862" s="28">
        <f t="shared" si="67"/>
        <v>2589508</v>
      </c>
      <c r="BT862" s="11">
        <f>BS862/S862</f>
        <v>0.86211152249523171</v>
      </c>
      <c r="BU862" s="14">
        <f>(BE862-AP862)*1/BT862-(BE862-AP862)</f>
        <v>157288.48841749085</v>
      </c>
      <c r="BV862" s="14">
        <f t="shared" si="68"/>
        <v>0.33581961599783733</v>
      </c>
      <c r="BW862" s="27">
        <f>(AR862+AV862+AY862+BB862)/S862</f>
        <v>0.35294660118701021</v>
      </c>
      <c r="BX862" s="13">
        <f>(AF862+AH862+AJ862+AL862+AN862)/N862</f>
        <v>127.980869338886</v>
      </c>
      <c r="BY862" s="26">
        <f>BX862/K862</f>
        <v>0.37976519091657568</v>
      </c>
      <c r="BZ862" s="11">
        <f>AP862/BE862</f>
        <v>2.5071998968964851E-2</v>
      </c>
      <c r="CA862" s="15">
        <f>-(BM862+BN862+BO862)/M862</f>
        <v>-2368.759983904717</v>
      </c>
      <c r="CB862" s="15">
        <f>BG862-CA862</f>
        <v>-49075.240016095282</v>
      </c>
      <c r="CC862" s="18">
        <f t="shared" si="69"/>
        <v>1</v>
      </c>
      <c r="CD862" s="17">
        <f>(AF862/(AF862+AH862+AJ862))/(X862/(X862+Z862+AB862))</f>
        <v>1.8591176436663093</v>
      </c>
      <c r="CE862" s="19">
        <f>(AH862/(AF862+AH862+AJ862))/(Z862/(X862+Z862+AB862))</f>
        <v>1.0309386666730334</v>
      </c>
      <c r="CF862" s="18">
        <f>(AJ862/(AF862+AH862+AJ862))/(AB862/(X862+Z862+AB862))</f>
        <v>0.81556430759304033</v>
      </c>
      <c r="CG862">
        <f>AH862/Z862</f>
        <v>108.19535324798483</v>
      </c>
      <c r="CH862" s="11">
        <f>BB862/BE862</f>
        <v>0.2348410570093041</v>
      </c>
      <c r="CI862" s="14">
        <f>AY862/V862</f>
        <v>2385.4220066692792</v>
      </c>
      <c r="CJ862" s="14">
        <f>AV862/M862</f>
        <v>5758.7719298245611</v>
      </c>
      <c r="CK862" s="17">
        <f>N862/V862</f>
        <v>100.86384281416386</v>
      </c>
      <c r="CL862" s="17">
        <f>(AL862+AN862)/N862</f>
        <v>6.2467464862051019</v>
      </c>
      <c r="CM862" s="14">
        <f>AP862/AC862</f>
        <v>6</v>
      </c>
    </row>
    <row r="863" spans="1:91" hidden="1" x14ac:dyDescent="0.2">
      <c r="A863">
        <v>954</v>
      </c>
      <c r="B863" s="2">
        <v>45200</v>
      </c>
      <c r="C863" s="3" t="s">
        <v>41</v>
      </c>
      <c r="D863" t="s">
        <v>42</v>
      </c>
      <c r="E863" s="3" t="s">
        <v>43</v>
      </c>
      <c r="F863" t="s">
        <v>38</v>
      </c>
      <c r="G863" t="str">
        <f>CONCATENATE(C863,E863)</f>
        <v>SEASFO</v>
      </c>
      <c r="H863" t="s">
        <v>34</v>
      </c>
      <c r="I863">
        <f>U863/M863</f>
        <v>178.21818181818182</v>
      </c>
      <c r="J863" t="str">
        <f>_xlfn.CONCAT(C863,E863,H863)</f>
        <v>SEASFO737-900</v>
      </c>
      <c r="K863" s="4">
        <v>679</v>
      </c>
      <c r="L863" s="4">
        <f>N863/M863</f>
        <v>145.69090909090909</v>
      </c>
      <c r="M863" s="4">
        <v>55</v>
      </c>
      <c r="N863" s="4">
        <v>8013</v>
      </c>
      <c r="O863" s="4">
        <f>P863/M863</f>
        <v>22.745454545454546</v>
      </c>
      <c r="P863" s="4">
        <v>1251</v>
      </c>
      <c r="Q863" s="4">
        <v>2279</v>
      </c>
      <c r="R863" s="4">
        <v>4483</v>
      </c>
      <c r="S863" s="4">
        <f>U863*K863</f>
        <v>6655558</v>
      </c>
      <c r="T863" s="7">
        <f>N863/U863</f>
        <v>0.81748622730055087</v>
      </c>
      <c r="U863" s="4">
        <v>9802</v>
      </c>
      <c r="V863" s="4">
        <v>117.0039401103231</v>
      </c>
      <c r="W863" s="7">
        <f>P863/X863</f>
        <v>0.98893280632411062</v>
      </c>
      <c r="X863" s="4">
        <v>1265</v>
      </c>
      <c r="Y863" s="7">
        <f>Q863/Z863</f>
        <v>0.96363636363636362</v>
      </c>
      <c r="Z863" s="4">
        <v>2365</v>
      </c>
      <c r="AA863" s="7">
        <f>R863/AB863</f>
        <v>0.72634478289047311</v>
      </c>
      <c r="AB863" s="4">
        <v>6172</v>
      </c>
      <c r="AC863" s="4">
        <v>38142</v>
      </c>
      <c r="AD863" s="4">
        <f>AP863/AC863</f>
        <v>5.9998426930942266</v>
      </c>
      <c r="AE863" s="7">
        <f>AF863/(AF863+AH863+AJ863+AL863+AN863+AP863)</f>
        <v>0.20434042095654889</v>
      </c>
      <c r="AF863" s="4">
        <v>357288</v>
      </c>
      <c r="AG863" s="7">
        <f>AH863/(AF863+AH863+AJ863+AL863+AN863+AP863)</f>
        <v>0.22678716655590467</v>
      </c>
      <c r="AH863" s="4">
        <v>396536</v>
      </c>
      <c r="AI863" s="7">
        <f>AJ863/(AF863+AH863+AJ863+AL863+AN863+AP863)</f>
        <v>0.40934255422094673</v>
      </c>
      <c r="AJ863" s="4">
        <v>715733</v>
      </c>
      <c r="AK863" s="7">
        <f>AL863/(AF863+AH863+AJ863+AL863+AN863+AP863)</f>
        <v>1.7945729296182888E-2</v>
      </c>
      <c r="AL863" s="4">
        <v>31378</v>
      </c>
      <c r="AM863" s="7">
        <f>AN863/(AF863+AH863+AJ863+AL863+AN863+AP863)</f>
        <v>1.0702352996350003E-2</v>
      </c>
      <c r="AN863" s="4">
        <v>18713</v>
      </c>
      <c r="AO863" s="7">
        <f>AP863/(AF863+AH863+AJ863+AL863+AN863+AP863)</f>
        <v>0.13088177597406683</v>
      </c>
      <c r="AP863" s="4">
        <v>228846</v>
      </c>
      <c r="AQ863" s="6">
        <f>AO863+AM863+AK863+AI863+AG863+AE863</f>
        <v>1</v>
      </c>
      <c r="AR863" s="4">
        <v>486509</v>
      </c>
      <c r="AS863" s="4">
        <f>AR863/M863</f>
        <v>8845.6181818181813</v>
      </c>
      <c r="AT863" s="4">
        <f>AR863/V863</f>
        <v>4158.056553832891</v>
      </c>
      <c r="AU863" s="7">
        <f>AR863/(AR863+AV863+AY863+BB863)</f>
        <v>0.33895058937296346</v>
      </c>
      <c r="AV863" s="4">
        <v>322659</v>
      </c>
      <c r="AW863" s="4">
        <f>AV863/M863</f>
        <v>5866.5272727272732</v>
      </c>
      <c r="AX863" s="7">
        <f>AV863/(AR863+AV863+AY863+BB863)</f>
        <v>0.22479637214623166</v>
      </c>
      <c r="AY863" s="4">
        <v>263003</v>
      </c>
      <c r="AZ863" s="4">
        <f>AY863/M863</f>
        <v>4781.8727272727274</v>
      </c>
      <c r="BA863" s="7">
        <f>AY863/(AR863+AV863+AY863+BB863)</f>
        <v>0.18323406526263133</v>
      </c>
      <c r="BB863" s="4">
        <v>363168</v>
      </c>
      <c r="BC863" s="11">
        <f>BB863/(AR863+AV863+AY863+BB863)</f>
        <v>0.25301897321817357</v>
      </c>
      <c r="BD863" s="9">
        <f>BC863+BA863+AX863+AU863</f>
        <v>1</v>
      </c>
      <c r="BE863" s="14">
        <f>(AF863+AH863+AJ863+AL863+AN863+AP863)</f>
        <v>1748494</v>
      </c>
      <c r="BF863" s="14">
        <f t="shared" si="65"/>
        <v>-1435339</v>
      </c>
      <c r="BG863" s="13">
        <f>(AF863+AH863+AJ863+AL863+AN863+AP863)-(AR863+AV863+AY863+BB863)</f>
        <v>313155</v>
      </c>
      <c r="BH863" s="13">
        <f t="shared" si="66"/>
        <v>0</v>
      </c>
      <c r="BI863" s="14">
        <f>AF863/W863</f>
        <v>361286.42685851321</v>
      </c>
      <c r="BJ863" s="14">
        <f>AH863/Y863</f>
        <v>411499.62264150946</v>
      </c>
      <c r="BK863" s="14">
        <f>AJ863/AA863</f>
        <v>985390.15748382779</v>
      </c>
      <c r="BL863" s="14">
        <f>BI863+BJ863+BK863</f>
        <v>1758176.2069838503</v>
      </c>
      <c r="BM863" s="14">
        <f>(AF863/W863)-AF863</f>
        <v>3998.4268585132086</v>
      </c>
      <c r="BN863" s="14">
        <f>AH863/Y863-AH863</f>
        <v>14963.622641509457</v>
      </c>
      <c r="BO863" s="14">
        <f>AJ863/AA863-AJ863</f>
        <v>269657.15748382779</v>
      </c>
      <c r="BP863" s="14">
        <f>BG863/S863</f>
        <v>4.7051652168007552E-2</v>
      </c>
      <c r="BQ863" s="14">
        <f>(BG863-CA863)/S863</f>
        <v>4.7840109265843811E-2</v>
      </c>
      <c r="BR863" s="27">
        <f>BQ863-BP863</f>
        <v>7.8845709783625928E-4</v>
      </c>
      <c r="BS863" s="28">
        <f t="shared" si="67"/>
        <v>5440827</v>
      </c>
      <c r="BT863" s="11">
        <f>BS863/S863</f>
        <v>0.81748622730055087</v>
      </c>
      <c r="BU863" s="14">
        <f>(BE863-AP863)*1/BT863-(BE863-AP863)</f>
        <v>339279.95407462888</v>
      </c>
      <c r="BV863" s="14">
        <f t="shared" si="68"/>
        <v>0.26271185676693076</v>
      </c>
      <c r="BW863" s="27">
        <f>(AR863+AV863+AY863+BB863)/S863</f>
        <v>0.21566020459892318</v>
      </c>
      <c r="BX863" s="13">
        <f>(AF863+AH863+AJ863+AL863+AN863)/N863</f>
        <v>189.64782228878073</v>
      </c>
      <c r="BY863" s="26">
        <f>BX863/K863</f>
        <v>0.27930459836344734</v>
      </c>
      <c r="BZ863" s="11">
        <f>AP863/BE863</f>
        <v>0.13088177597406683</v>
      </c>
      <c r="CA863" s="15">
        <f>-(BM863+BN863+BO863)/M863</f>
        <v>-5247.6219451609177</v>
      </c>
      <c r="CB863" s="15">
        <f>BG863-CA863</f>
        <v>318402.62194516091</v>
      </c>
      <c r="CC863" s="18">
        <f t="shared" si="69"/>
        <v>0</v>
      </c>
      <c r="CD863" s="17">
        <f>(AF863/(AF863+AH863+AJ863))/(X863/(X863+Z863+AB863))</f>
        <v>1.8838927160111796</v>
      </c>
      <c r="CE863" s="19">
        <f>(AH863/(AF863+AH863+AJ863))/(Z863/(X863+Z863+AB863))</f>
        <v>1.118355141473572</v>
      </c>
      <c r="CF863" s="18">
        <f>(AJ863/(AF863+AH863+AJ863))/(AB863/(X863+Z863+AB863))</f>
        <v>0.77348765467609526</v>
      </c>
      <c r="CG863">
        <f>AH863/Z863</f>
        <v>167.66849894291755</v>
      </c>
      <c r="CH863" s="11">
        <f>BB863/BE863</f>
        <v>0.20770331496705163</v>
      </c>
      <c r="CI863" s="14">
        <f>AY863/V863</f>
        <v>2247.8131911798378</v>
      </c>
      <c r="CJ863" s="14">
        <f>AV863/M863</f>
        <v>5866.5272727272732</v>
      </c>
      <c r="CK863" s="17">
        <f>N863/V863</f>
        <v>68.484873179865019</v>
      </c>
      <c r="CL863" s="17">
        <f>(AL863+AN863)/N863</f>
        <v>6.2512167727442902</v>
      </c>
      <c r="CM863" s="14">
        <f>AP863/AC863</f>
        <v>5.9998426930942266</v>
      </c>
    </row>
    <row r="864" spans="1:91" hidden="1" x14ac:dyDescent="0.2">
      <c r="A864">
        <v>275</v>
      </c>
      <c r="B864" s="2">
        <v>44835</v>
      </c>
      <c r="C864" s="3" t="s">
        <v>37</v>
      </c>
      <c r="D864" t="s">
        <v>38</v>
      </c>
      <c r="E864" s="3" t="s">
        <v>41</v>
      </c>
      <c r="F864" t="s">
        <v>42</v>
      </c>
      <c r="G864" t="str">
        <f>CONCATENATE(C864,E864)</f>
        <v>LAXSEA</v>
      </c>
      <c r="H864" t="s">
        <v>47</v>
      </c>
      <c r="I864">
        <f>U864/M864</f>
        <v>148.33333333333334</v>
      </c>
      <c r="J864" t="str">
        <f>_xlfn.CONCAT(C864,E864,H864)</f>
        <v>LAXSEAA320</v>
      </c>
      <c r="K864" s="4">
        <v>954</v>
      </c>
      <c r="L864" s="4">
        <f>N864/M864</f>
        <v>120.66666666666667</v>
      </c>
      <c r="M864" s="4">
        <v>45</v>
      </c>
      <c r="N864" s="4">
        <v>5430</v>
      </c>
      <c r="O864" s="4">
        <f>P864/M864</f>
        <v>19.777777777777779</v>
      </c>
      <c r="P864" s="4">
        <v>890</v>
      </c>
      <c r="Q864" s="4">
        <v>1647</v>
      </c>
      <c r="R864" s="4">
        <v>2894</v>
      </c>
      <c r="S864" s="4">
        <f>U864*K864</f>
        <v>6367950</v>
      </c>
      <c r="T864" s="7">
        <f>N864/U864</f>
        <v>0.81348314606741579</v>
      </c>
      <c r="U864" s="4">
        <v>6675</v>
      </c>
      <c r="V864" s="4">
        <v>123.81977323008849</v>
      </c>
      <c r="W864" s="7">
        <f>P864/X864</f>
        <v>1</v>
      </c>
      <c r="X864" s="4">
        <v>890</v>
      </c>
      <c r="Y864" s="7">
        <f>Q864/Z864</f>
        <v>1</v>
      </c>
      <c r="Z864" s="4">
        <v>1647</v>
      </c>
      <c r="AA864" s="7">
        <f>R864/AB864</f>
        <v>0.69920270596762502</v>
      </c>
      <c r="AB864" s="4">
        <v>4139</v>
      </c>
      <c r="AC864" s="4">
        <v>53278</v>
      </c>
      <c r="AD864" s="4">
        <f>AP864/AC864</f>
        <v>5</v>
      </c>
      <c r="AE864" s="7">
        <f>AF864/(AF864+AH864+AJ864+AL864+AN864+AP864)</f>
        <v>0.20632722624627184</v>
      </c>
      <c r="AF864" s="4">
        <v>304109</v>
      </c>
      <c r="AG864" s="7">
        <f>AH864/(AF864+AH864+AJ864+AL864+AN864+AP864)</f>
        <v>0.23402147747904223</v>
      </c>
      <c r="AH864" s="4">
        <v>344928</v>
      </c>
      <c r="AI864" s="7">
        <f>AJ864/(AF864+AH864+AJ864+AL864+AN864+AP864)</f>
        <v>0.35536149956985336</v>
      </c>
      <c r="AJ864" s="4">
        <v>523773</v>
      </c>
      <c r="AK864" s="7">
        <f>AL864/(AF864+AH864+AJ864+AL864+AN864+AP864)</f>
        <v>1.177475514208408E-2</v>
      </c>
      <c r="AL864" s="4">
        <v>17355</v>
      </c>
      <c r="AM864" s="7">
        <f>AN864/(AF864+AH864+AJ864+AL864+AN864+AP864)</f>
        <v>1.1778825930378664E-2</v>
      </c>
      <c r="AN864" s="4">
        <v>17361</v>
      </c>
      <c r="AO864" s="7">
        <f>AP864/(AF864+AH864+AJ864+AL864+AN864+AP864)</f>
        <v>0.18073621563236983</v>
      </c>
      <c r="AP864" s="4">
        <v>266390</v>
      </c>
      <c r="AQ864" s="6">
        <f>AO864+AM864+AK864+AI864+AG864+AE864</f>
        <v>1</v>
      </c>
      <c r="AR864" s="4">
        <v>447569</v>
      </c>
      <c r="AS864" s="4">
        <f>AR864/M864</f>
        <v>9945.9777777777781</v>
      </c>
      <c r="AT864" s="4">
        <f>AR864/V864</f>
        <v>3614.6811476411244</v>
      </c>
      <c r="AU864" s="7">
        <f>AR864/(AR864+AV864+AY864+BB864)</f>
        <v>0.3199933937807164</v>
      </c>
      <c r="AV864" s="4">
        <v>228831</v>
      </c>
      <c r="AW864" s="4">
        <f>AV864/M864</f>
        <v>5085.1333333333332</v>
      </c>
      <c r="AX864" s="7">
        <f>AV864/(AR864+AV864+AY864+BB864)</f>
        <v>0.16360473645903786</v>
      </c>
      <c r="AY864" s="4">
        <v>424582</v>
      </c>
      <c r="AZ864" s="4">
        <f>AY864/M864</f>
        <v>9435.1555555555551</v>
      </c>
      <c r="BA864" s="7">
        <f>AY864/(AR864+AV864+AY864+BB864)</f>
        <v>0.30355863591581217</v>
      </c>
      <c r="BB864" s="4">
        <v>297700</v>
      </c>
      <c r="BC864" s="11">
        <f>BB864/(AR864+AV864+AY864+BB864)</f>
        <v>0.21284323384443354</v>
      </c>
      <c r="BD864" s="9">
        <f>BC864+BA864+AX864+AU864</f>
        <v>1</v>
      </c>
      <c r="BE864" s="14">
        <f>(AF864+AH864+AJ864+AL864+AN864+AP864)</f>
        <v>1473916</v>
      </c>
      <c r="BF864" s="14">
        <f t="shared" si="65"/>
        <v>-1398682</v>
      </c>
      <c r="BG864" s="13">
        <f>(AF864+AH864+AJ864+AL864+AN864+AP864)-(AR864+AV864+AY864+BB864)</f>
        <v>75234</v>
      </c>
      <c r="BH864" s="13">
        <f t="shared" si="66"/>
        <v>0</v>
      </c>
      <c r="BI864" s="14">
        <f>AF864/W864</f>
        <v>304109</v>
      </c>
      <c r="BJ864" s="14">
        <f>AH864/Y864</f>
        <v>344928</v>
      </c>
      <c r="BK864" s="14">
        <f>AJ864/AA864</f>
        <v>749100.36178299936</v>
      </c>
      <c r="BL864" s="14">
        <f>BI864+BJ864+BK864</f>
        <v>1398137.3617829992</v>
      </c>
      <c r="BM864" s="14">
        <f>(AF864/W864)-AF864</f>
        <v>0</v>
      </c>
      <c r="BN864" s="14">
        <f>AH864/Y864-AH864</f>
        <v>0</v>
      </c>
      <c r="BO864" s="14">
        <f>AJ864/AA864-AJ864</f>
        <v>225327.36178299936</v>
      </c>
      <c r="BP864" s="14">
        <f>BG864/S864</f>
        <v>1.1814477186535699E-2</v>
      </c>
      <c r="BQ864" s="14">
        <f>(BG864-CA864)/S864</f>
        <v>1.2600801624744052E-2</v>
      </c>
      <c r="BR864" s="27">
        <f>BQ864-BP864</f>
        <v>7.8632443820835299E-4</v>
      </c>
      <c r="BS864" s="28">
        <f t="shared" si="67"/>
        <v>5180220</v>
      </c>
      <c r="BT864" s="11">
        <f>BS864/S864</f>
        <v>0.81348314606741579</v>
      </c>
      <c r="BU864" s="14">
        <f>(BE864-AP864)*1/BT864-(BE864-AP864)</f>
        <v>276863.69613259658</v>
      </c>
      <c r="BV864" s="14">
        <f t="shared" si="68"/>
        <v>0.2314584756475789</v>
      </c>
      <c r="BW864" s="27">
        <f>(AR864+AV864+AY864+BB864)/S864</f>
        <v>0.21964399846104318</v>
      </c>
      <c r="BX864" s="13">
        <f>(AF864+AH864+AJ864+AL864+AN864)/N864</f>
        <v>222.3804788213628</v>
      </c>
      <c r="BY864" s="26">
        <f>BX864/K864</f>
        <v>0.23310322727606164</v>
      </c>
      <c r="BZ864" s="11">
        <f>AP864/BE864</f>
        <v>0.18073621563236983</v>
      </c>
      <c r="CA864" s="15">
        <f>-(BM864+BN864+BO864)/M864</f>
        <v>-5007.2747062888748</v>
      </c>
      <c r="CB864" s="15">
        <f>BG864-CA864</f>
        <v>80241.274706288881</v>
      </c>
      <c r="CC864" s="18">
        <f t="shared" si="69"/>
        <v>0</v>
      </c>
      <c r="CD864" s="17">
        <f>(AF864/(AF864+AH864+AJ864))/(X864/(X864+Z864+AB864))</f>
        <v>1.9450372997379097</v>
      </c>
      <c r="CE864" s="19">
        <f>(AH864/(AF864+AH864+AJ864))/(Z864/(X864+Z864+AB864))</f>
        <v>1.1921297298694249</v>
      </c>
      <c r="CF864" s="18">
        <f>(AJ864/(AF864+AH864+AJ864))/(AB864/(X864+Z864+AB864))</f>
        <v>0.72033803772368143</v>
      </c>
      <c r="CG864">
        <f>AH864/Z864</f>
        <v>209.4280510018215</v>
      </c>
      <c r="CH864" s="11">
        <f>BB864/BE864</f>
        <v>0.20197894588294041</v>
      </c>
      <c r="CI864" s="14">
        <f>AY864/V864</f>
        <v>3429.0322855867225</v>
      </c>
      <c r="CJ864" s="14">
        <f>AV864/M864</f>
        <v>5085.1333333333332</v>
      </c>
      <c r="CK864" s="17">
        <f>N864/V864</f>
        <v>43.854061902614582</v>
      </c>
      <c r="CL864" s="17">
        <f>(AL864+AN864)/N864</f>
        <v>6.3933701657458561</v>
      </c>
      <c r="CM864" s="14">
        <f>AP864/AC864</f>
        <v>5</v>
      </c>
    </row>
    <row r="865" spans="1:91" hidden="1" x14ac:dyDescent="0.2">
      <c r="A865">
        <v>158</v>
      </c>
      <c r="B865" s="2">
        <v>44805</v>
      </c>
      <c r="C865" s="3" t="s">
        <v>43</v>
      </c>
      <c r="D865" t="s">
        <v>38</v>
      </c>
      <c r="E865" s="3" t="s">
        <v>32</v>
      </c>
      <c r="F865" t="s">
        <v>33</v>
      </c>
      <c r="G865" t="str">
        <f>CONCATENATE(C865,E865)</f>
        <v>SFOHNL</v>
      </c>
      <c r="H865" t="s">
        <v>49</v>
      </c>
      <c r="I865">
        <f>U865/M865</f>
        <v>278</v>
      </c>
      <c r="J865" t="str">
        <f>_xlfn.CONCAT(C865,E865,H865)</f>
        <v>SFOHNLA330-200</v>
      </c>
      <c r="K865" s="4">
        <v>2399</v>
      </c>
      <c r="L865" s="4">
        <f>N865/M865</f>
        <v>249.33333333333334</v>
      </c>
      <c r="M865" s="4">
        <v>15</v>
      </c>
      <c r="N865" s="4">
        <v>3740</v>
      </c>
      <c r="O865" s="4">
        <f>P865/M865</f>
        <v>36</v>
      </c>
      <c r="P865" s="4">
        <v>540</v>
      </c>
      <c r="Q865" s="4">
        <v>1005</v>
      </c>
      <c r="R865" s="4">
        <v>2195</v>
      </c>
      <c r="S865" s="4">
        <f>U865*K865</f>
        <v>10003830</v>
      </c>
      <c r="T865" s="7">
        <f>N865/U865</f>
        <v>0.89688249400479614</v>
      </c>
      <c r="U865" s="4">
        <v>4170</v>
      </c>
      <c r="V865" s="4">
        <v>81.229026845637577</v>
      </c>
      <c r="W865" s="7">
        <f>P865/X865</f>
        <v>1</v>
      </c>
      <c r="X865" s="4">
        <v>540</v>
      </c>
      <c r="Y865" s="7">
        <f>Q865/Z865</f>
        <v>1</v>
      </c>
      <c r="Z865" s="4">
        <v>1005</v>
      </c>
      <c r="AA865" s="7">
        <f>R865/AB865</f>
        <v>0.83619047619047615</v>
      </c>
      <c r="AB865" s="4">
        <v>2625</v>
      </c>
      <c r="AC865" s="4">
        <v>197929</v>
      </c>
      <c r="AD865" s="4">
        <f>AP865/AC865</f>
        <v>4.9999898953665207</v>
      </c>
      <c r="AE865" s="7">
        <f>AF865/(AF865+AH865+AJ865+AL865+AN865+AP865)</f>
        <v>0.13163766555535053</v>
      </c>
      <c r="AF865" s="4">
        <v>293919</v>
      </c>
      <c r="AG865" s="7">
        <f>AH865/(AF865+AH865+AJ865+AL865+AN865+AP865)</f>
        <v>0.14448259306302255</v>
      </c>
      <c r="AH865" s="4">
        <v>322599</v>
      </c>
      <c r="AI865" s="7">
        <f>AJ865/(AF865+AH865+AJ865+AL865+AN865+AP865)</f>
        <v>0.26885221525733749</v>
      </c>
      <c r="AJ865" s="4">
        <v>600290</v>
      </c>
      <c r="AK865" s="7">
        <f>AL865/(AF865+AH865+AJ865+AL865+AN865+AP865)</f>
        <v>5.8984552048828636E-3</v>
      </c>
      <c r="AL865" s="4">
        <v>13170</v>
      </c>
      <c r="AM865" s="7">
        <f>AN865/(AF865+AH865+AJ865+AL865+AN865+AP865)</f>
        <v>5.8971115932188812E-3</v>
      </c>
      <c r="AN865" s="4">
        <v>13167</v>
      </c>
      <c r="AO865" s="7">
        <f>AP865/(AF865+AH865+AJ865+AL865+AN865+AP865)</f>
        <v>0.4432319593261877</v>
      </c>
      <c r="AP865" s="4">
        <v>989643</v>
      </c>
      <c r="AQ865" s="6">
        <f>AO865+AM865+AK865+AI865+AG865+AE865</f>
        <v>1</v>
      </c>
      <c r="AR865" s="4">
        <v>337184</v>
      </c>
      <c r="AS865" s="4">
        <f>AR865/M865</f>
        <v>22478.933333333334</v>
      </c>
      <c r="AT865" s="4">
        <f>AR865/V865</f>
        <v>4151.0284327394784</v>
      </c>
      <c r="AU865" s="7">
        <f>AR865/(AR865+AV865+AY865+BB865)</f>
        <v>0.25408059077294048</v>
      </c>
      <c r="AV865" s="4">
        <v>109137</v>
      </c>
      <c r="AW865" s="4">
        <f>AV865/M865</f>
        <v>7275.8</v>
      </c>
      <c r="AX865" s="7">
        <f>AV865/(AR865+AV865+AY865+BB865)</f>
        <v>8.223875817116591E-2</v>
      </c>
      <c r="AY865" s="4">
        <v>600526</v>
      </c>
      <c r="AZ865" s="4">
        <f>AY865/M865</f>
        <v>40035.066666666666</v>
      </c>
      <c r="BA865" s="7">
        <f>AY865/(AR865+AV865+AY865+BB865)</f>
        <v>0.45251850875044741</v>
      </c>
      <c r="BB865" s="4">
        <v>280228</v>
      </c>
      <c r="BC865" s="11">
        <f>BB865/(AR865+AV865+AY865+BB865)</f>
        <v>0.21116214230544619</v>
      </c>
      <c r="BD865" s="9">
        <f>BC865+BA865+AX865+AU865</f>
        <v>1</v>
      </c>
      <c r="BE865" s="14">
        <f>(AF865+AH865+AJ865+AL865+AN865+AP865)</f>
        <v>2232788</v>
      </c>
      <c r="BF865" s="14">
        <f t="shared" si="65"/>
        <v>-1327075</v>
      </c>
      <c r="BG865" s="13">
        <f>(AF865+AH865+AJ865+AL865+AN865+AP865)-(AR865+AV865+AY865+BB865)</f>
        <v>905713</v>
      </c>
      <c r="BH865" s="13">
        <f t="shared" si="66"/>
        <v>0</v>
      </c>
      <c r="BI865" s="14">
        <f>AF865/W865</f>
        <v>293919</v>
      </c>
      <c r="BJ865" s="14">
        <f>AH865/Y865</f>
        <v>322599</v>
      </c>
      <c r="BK865" s="14">
        <f>AJ865/AA865</f>
        <v>717886.67425968114</v>
      </c>
      <c r="BL865" s="14">
        <f>BI865+BJ865+BK865</f>
        <v>1334404.6742596813</v>
      </c>
      <c r="BM865" s="14">
        <f>(AF865/W865)-AF865</f>
        <v>0</v>
      </c>
      <c r="BN865" s="14">
        <f>AH865/Y865-AH865</f>
        <v>0</v>
      </c>
      <c r="BO865" s="14">
        <f>AJ865/AA865-AJ865</f>
        <v>117596.67425968114</v>
      </c>
      <c r="BP865" s="14">
        <f>BG865/S865</f>
        <v>9.0536624472826913E-2</v>
      </c>
      <c r="BQ865" s="14">
        <f>(BG865-CA865)/S865</f>
        <v>9.1320302152673394E-2</v>
      </c>
      <c r="BR865" s="27">
        <f>BQ865-BP865</f>
        <v>7.8367767984648118E-4</v>
      </c>
      <c r="BS865" s="28">
        <f t="shared" si="67"/>
        <v>8972260</v>
      </c>
      <c r="BT865" s="11">
        <f>BS865/S865</f>
        <v>0.89688249400479614</v>
      </c>
      <c r="BU865" s="14">
        <f>(BE865-AP865)*1/BT865-(BE865-AP865)</f>
        <v>142928.43582887715</v>
      </c>
      <c r="BV865" s="14">
        <f t="shared" si="68"/>
        <v>0.22319331695960448</v>
      </c>
      <c r="BW865" s="27">
        <f>(AR865+AV865+AY865+BB865)/S865</f>
        <v>0.13265669248677756</v>
      </c>
      <c r="BX865" s="13">
        <f>(AF865+AH865+AJ865+AL865+AN865)/N865</f>
        <v>332.39171122994651</v>
      </c>
      <c r="BY865" s="26">
        <f>BX865/K865</f>
        <v>0.13855427729468384</v>
      </c>
      <c r="BZ865" s="11">
        <f>AP865/BE865</f>
        <v>0.4432319593261877</v>
      </c>
      <c r="CA865" s="15">
        <f>-(BM865+BN865+BO865)/M865</f>
        <v>-7839.7782839787424</v>
      </c>
      <c r="CB865" s="15">
        <f>BG865-CA865</f>
        <v>913552.7782839787</v>
      </c>
      <c r="CC865" s="18">
        <f t="shared" si="69"/>
        <v>0</v>
      </c>
      <c r="CD865" s="17">
        <f>(AF865/(AF865+AH865+AJ865))/(X865/(X865+Z865+AB865))</f>
        <v>1.8652966066407628</v>
      </c>
      <c r="CE865" s="19">
        <f>(AH865/(AF865+AH865+AJ865))/(Z865/(X865+Z865+AB865))</f>
        <v>1.1000462722776412</v>
      </c>
      <c r="CF865" s="18">
        <f>(AJ865/(AF865+AH865+AJ865))/(AB865/(X865+Z865+AB865))</f>
        <v>0.7836926966761748</v>
      </c>
      <c r="CG865">
        <f>AH865/Z865</f>
        <v>320.99402985074624</v>
      </c>
      <c r="CH865" s="11">
        <f>BB865/BE865</f>
        <v>0.12550586979148939</v>
      </c>
      <c r="CI865" s="14">
        <f>AY865/V865</f>
        <v>7392.9975935966959</v>
      </c>
      <c r="CJ865" s="14">
        <f>AV865/M865</f>
        <v>7275.8</v>
      </c>
      <c r="CK865" s="17">
        <f>N865/V865</f>
        <v>46.042654273173255</v>
      </c>
      <c r="CL865" s="17">
        <f>(AL865+AN865)/N865</f>
        <v>7.0419786096256685</v>
      </c>
      <c r="CM865" s="14">
        <f>AP865/AC865</f>
        <v>4.9999898953665207</v>
      </c>
    </row>
    <row r="866" spans="1:91" hidden="1" x14ac:dyDescent="0.2">
      <c r="A866">
        <v>172</v>
      </c>
      <c r="B866" s="2">
        <v>44805</v>
      </c>
      <c r="C866" s="3" t="s">
        <v>43</v>
      </c>
      <c r="D866" t="s">
        <v>38</v>
      </c>
      <c r="E866" s="3" t="s">
        <v>41</v>
      </c>
      <c r="F866" t="s">
        <v>42</v>
      </c>
      <c r="G866" t="str">
        <f>CONCATENATE(C866,E866)</f>
        <v>SFOSEA</v>
      </c>
      <c r="H866" t="s">
        <v>47</v>
      </c>
      <c r="I866">
        <f>U866/M866</f>
        <v>148.79032258064515</v>
      </c>
      <c r="J866" t="str">
        <f>_xlfn.CONCAT(C866,E866,H866)</f>
        <v>SFOSEAA320</v>
      </c>
      <c r="K866" s="4">
        <v>679</v>
      </c>
      <c r="L866" s="4">
        <f>N866/M866</f>
        <v>117.04838709677419</v>
      </c>
      <c r="M866" s="4">
        <v>62</v>
      </c>
      <c r="N866" s="4">
        <v>7257</v>
      </c>
      <c r="O866" s="4">
        <f>P866/M866</f>
        <v>18.967741935483872</v>
      </c>
      <c r="P866" s="4">
        <v>1176</v>
      </c>
      <c r="Q866" s="4">
        <v>2176</v>
      </c>
      <c r="R866" s="4">
        <v>3906</v>
      </c>
      <c r="S866" s="4">
        <f>U866*K866</f>
        <v>6263775</v>
      </c>
      <c r="T866" s="7">
        <f>N866/U866</f>
        <v>0.78666666666666663</v>
      </c>
      <c r="U866" s="4">
        <v>9225</v>
      </c>
      <c r="V866" s="4">
        <v>132.24679562906087</v>
      </c>
      <c r="W866" s="7">
        <f>P866/X866</f>
        <v>0.95609756097560972</v>
      </c>
      <c r="X866" s="4">
        <v>1230</v>
      </c>
      <c r="Y866" s="7">
        <f>Q866/Z866</f>
        <v>0.95606326889279436</v>
      </c>
      <c r="Z866" s="4">
        <v>2276</v>
      </c>
      <c r="AA866" s="7">
        <f>R866/AB866</f>
        <v>0.68286713286713285</v>
      </c>
      <c r="AB866" s="4">
        <v>5720</v>
      </c>
      <c r="AC866" s="4">
        <v>25811</v>
      </c>
      <c r="AD866" s="4">
        <f>AP866/AC866</f>
        <v>5</v>
      </c>
      <c r="AE866" s="7">
        <f>AF866/(AF866+AH866+AJ866+AL866+AN866+AP866)</f>
        <v>0.20796671545275733</v>
      </c>
      <c r="AF866" s="4">
        <v>299961</v>
      </c>
      <c r="AG866" s="7">
        <f>AH866/(AF866+AH866+AJ866+AL866+AN866+AP866)</f>
        <v>0.26524264898072658</v>
      </c>
      <c r="AH866" s="4">
        <v>382573</v>
      </c>
      <c r="AI866" s="7">
        <f>AJ866/(AF866+AH866+AJ866+AL866+AN866+AP866)</f>
        <v>0.40753186984305484</v>
      </c>
      <c r="AJ866" s="4">
        <v>587804</v>
      </c>
      <c r="AK866" s="7">
        <f>AL866/(AF866+AH866+AJ866+AL866+AN866+AP866)</f>
        <v>1.6244312237451215E-2</v>
      </c>
      <c r="AL866" s="4">
        <v>23430</v>
      </c>
      <c r="AM866" s="7">
        <f>AN866/(AF866+AH866+AJ866+AL866+AN866+AP866)</f>
        <v>1.3539006802089089E-2</v>
      </c>
      <c r="AN866" s="4">
        <v>19528</v>
      </c>
      <c r="AO866" s="7">
        <f>AP866/(AF866+AH866+AJ866+AL866+AN866+AP866)</f>
        <v>8.9475446683920906E-2</v>
      </c>
      <c r="AP866" s="4">
        <v>129055</v>
      </c>
      <c r="AQ866" s="6">
        <f>AO866+AM866+AK866+AI866+AG866+AE866</f>
        <v>1</v>
      </c>
      <c r="AR866" s="4">
        <v>478030</v>
      </c>
      <c r="AS866" s="4">
        <f>AR866/M866</f>
        <v>7710.1612903225805</v>
      </c>
      <c r="AT866" s="4">
        <f>AR866/V866</f>
        <v>3614.681155230609</v>
      </c>
      <c r="AU866" s="7">
        <f>AR866/(AR866+AV866+AY866+BB866)</f>
        <v>0.30531001711672584</v>
      </c>
      <c r="AV866" s="4">
        <v>316250</v>
      </c>
      <c r="AW866" s="4">
        <f>AV866/M866</f>
        <v>5100.8064516129034</v>
      </c>
      <c r="AX866" s="7">
        <f>AV866/(AR866+AV866+AY866+BB866)</f>
        <v>0.20198375188411721</v>
      </c>
      <c r="AY866" s="4">
        <v>453478</v>
      </c>
      <c r="AZ866" s="4">
        <f>AY866/M866</f>
        <v>7314.1612903225805</v>
      </c>
      <c r="BA866" s="7">
        <f>AY866/(AR866+AV866+AY866+BB866)</f>
        <v>0.28962905244871368</v>
      </c>
      <c r="BB866" s="4">
        <v>317962</v>
      </c>
      <c r="BC866" s="11">
        <f>BB866/(AR866+AV866+AY866+BB866)</f>
        <v>0.20307717855044324</v>
      </c>
      <c r="BD866" s="9">
        <f>BC866+BA866+AX866+AU866</f>
        <v>1</v>
      </c>
      <c r="BE866" s="14">
        <f>(AF866+AH866+AJ866+AL866+AN866+AP866)</f>
        <v>1442351</v>
      </c>
      <c r="BF866" s="14">
        <f t="shared" si="65"/>
        <v>-1565720</v>
      </c>
      <c r="BG866" s="13">
        <f>(AF866+AH866+AJ866+AL866+AN866+AP866)-(AR866+AV866+AY866+BB866)</f>
        <v>-123369</v>
      </c>
      <c r="BH866" s="13">
        <f t="shared" si="66"/>
        <v>1</v>
      </c>
      <c r="BI866" s="14">
        <f>AF866/W866</f>
        <v>313734.71938775509</v>
      </c>
      <c r="BJ866" s="14">
        <f>AH866/Y866</f>
        <v>400154.47977941175</v>
      </c>
      <c r="BK866" s="14">
        <f>AJ866/AA866</f>
        <v>860788.24372759857</v>
      </c>
      <c r="BL866" s="14">
        <f>BI866+BJ866+BK866</f>
        <v>1574677.4428947654</v>
      </c>
      <c r="BM866" s="14">
        <f>(AF866/W866)-AF866</f>
        <v>13773.719387755089</v>
      </c>
      <c r="BN866" s="14">
        <f>AH866/Y866-AH866</f>
        <v>17581.479779411748</v>
      </c>
      <c r="BO866" s="14">
        <f>AJ866/AA866-AJ866</f>
        <v>272984.24372759857</v>
      </c>
      <c r="BP866" s="14">
        <f>BG866/S866</f>
        <v>-1.9695630829651447E-2</v>
      </c>
      <c r="BQ866" s="14">
        <f>(BG866-CA866)/S866</f>
        <v>-1.8911965916424033E-2</v>
      </c>
      <c r="BR866" s="27">
        <f>BQ866-BP866</f>
        <v>7.8366491322741372E-4</v>
      </c>
      <c r="BS866" s="28">
        <f t="shared" si="67"/>
        <v>4927503</v>
      </c>
      <c r="BT866" s="11">
        <f>BS866/S866</f>
        <v>0.78666666666666663</v>
      </c>
      <c r="BU866" s="14">
        <f>(BE866-AP866)*1/BT866-(BE866-AP866)</f>
        <v>356148.0677966103</v>
      </c>
      <c r="BV866" s="14">
        <f t="shared" si="68"/>
        <v>0.23026864790002835</v>
      </c>
      <c r="BW866" s="27">
        <f>(AR866+AV866+AY866+BB866)/S866</f>
        <v>0.24996427872967977</v>
      </c>
      <c r="BX866" s="13">
        <f>(AF866+AH866+AJ866+AL866+AN866)/N866</f>
        <v>180.96954664461899</v>
      </c>
      <c r="BY866" s="26">
        <f>BX866/K866</f>
        <v>0.26652363276085272</v>
      </c>
      <c r="BZ866" s="11">
        <f>AP866/BE866</f>
        <v>8.9475446683920906E-2</v>
      </c>
      <c r="CA866" s="15">
        <f>-(BM866+BN866+BO866)/M866</f>
        <v>-4908.7006918510551</v>
      </c>
      <c r="CB866" s="15">
        <f>BG866-CA866</f>
        <v>-118460.29930814894</v>
      </c>
      <c r="CC866" s="18">
        <f t="shared" si="69"/>
        <v>1</v>
      </c>
      <c r="CD866" s="17">
        <f>(AF866/(AF866+AH866+AJ866))/(X866/(X866+Z866+AB866))</f>
        <v>1.7711438772450381</v>
      </c>
      <c r="CE866" s="19">
        <f>(AH866/(AF866+AH866+AJ866))/(Z866/(X866+Z866+AB866))</f>
        <v>1.2207766661915569</v>
      </c>
      <c r="CF866" s="18">
        <f>(AJ866/(AF866+AH866+AJ866))/(AB866/(X866+Z866+AB866))</f>
        <v>0.74632960467423415</v>
      </c>
      <c r="CG866">
        <f>AH866/Z866</f>
        <v>168.09007029876977</v>
      </c>
      <c r="CH866" s="11">
        <f>BB866/BE866</f>
        <v>0.22044703404372445</v>
      </c>
      <c r="CI866" s="14">
        <f>AY866/V866</f>
        <v>3429.0282637317032</v>
      </c>
      <c r="CJ866" s="14">
        <f>AV866/M866</f>
        <v>5100.8064516129034</v>
      </c>
      <c r="CK866" s="17">
        <f>N866/V866</f>
        <v>54.874675529796306</v>
      </c>
      <c r="CL866" s="17">
        <f>(AL866+AN866)/N866</f>
        <v>5.9195259749207665</v>
      </c>
      <c r="CM866" s="14">
        <f>AP866/AC866</f>
        <v>5</v>
      </c>
    </row>
    <row r="867" spans="1:91" hidden="1" x14ac:dyDescent="0.2">
      <c r="A867">
        <v>16</v>
      </c>
      <c r="B867" s="2">
        <v>44805</v>
      </c>
      <c r="C867" s="3" t="s">
        <v>44</v>
      </c>
      <c r="D867" t="s">
        <v>45</v>
      </c>
      <c r="E867" s="3" t="s">
        <v>37</v>
      </c>
      <c r="F867" t="s">
        <v>38</v>
      </c>
      <c r="G867" t="str">
        <f>CONCATENATE(C867,E867)</f>
        <v>BOILAX</v>
      </c>
      <c r="H867" t="s">
        <v>40</v>
      </c>
      <c r="I867">
        <f>U867/M867</f>
        <v>73.55</v>
      </c>
      <c r="J867" t="str">
        <f>_xlfn.CONCAT(C867,E867,H867)</f>
        <v>BOILAXE175</v>
      </c>
      <c r="K867" s="4">
        <v>674</v>
      </c>
      <c r="L867" s="4">
        <f>N867/M867</f>
        <v>55.56666666666667</v>
      </c>
      <c r="M867" s="4">
        <v>60</v>
      </c>
      <c r="N867" s="4">
        <v>3334</v>
      </c>
      <c r="O867" s="4">
        <f>P867/M867</f>
        <v>10</v>
      </c>
      <c r="P867" s="4">
        <v>600</v>
      </c>
      <c r="Q867" s="4">
        <v>866</v>
      </c>
      <c r="R867" s="4">
        <v>1868</v>
      </c>
      <c r="S867" s="4">
        <f>U867*K867</f>
        <v>2974362</v>
      </c>
      <c r="T867" s="7">
        <f>N867/U867</f>
        <v>0.75549512803081809</v>
      </c>
      <c r="U867" s="4">
        <v>4413</v>
      </c>
      <c r="V867" s="4">
        <v>136.2608089260809</v>
      </c>
      <c r="W867" s="7">
        <f>P867/X867</f>
        <v>1</v>
      </c>
      <c r="X867" s="4">
        <v>600</v>
      </c>
      <c r="Y867" s="7">
        <f>Q867/Z867</f>
        <v>0.80185185185185182</v>
      </c>
      <c r="Z867" s="4">
        <v>1080</v>
      </c>
      <c r="AA867" s="7">
        <f>R867/AB867</f>
        <v>0.68349798755945845</v>
      </c>
      <c r="AB867" s="4">
        <v>2733</v>
      </c>
      <c r="AC867" s="4">
        <v>0</v>
      </c>
      <c r="AD867" s="4" t="e">
        <f>AP867/AC867</f>
        <v>#DIV/0!</v>
      </c>
      <c r="AE867" s="7">
        <f>AF867/(AF867+AH867+AJ867+AL867+AN867+AP867)</f>
        <v>0.29622503054466542</v>
      </c>
      <c r="AF867" s="4">
        <v>160261</v>
      </c>
      <c r="AG867" s="7">
        <f>AH867/(AF867+AH867+AJ867+AL867+AN867+AP867)</f>
        <v>0.23898959540563872</v>
      </c>
      <c r="AH867" s="4">
        <v>129296</v>
      </c>
      <c r="AI867" s="7">
        <f>AJ867/(AF867+AH867+AJ867+AL867+AN867+AP867)</f>
        <v>0.43026666740602315</v>
      </c>
      <c r="AJ867" s="4">
        <v>232779</v>
      </c>
      <c r="AK867" s="7">
        <f>AL867/(AF867+AH867+AJ867+AL867+AN867+AP867)</f>
        <v>2.0711223986203609E-2</v>
      </c>
      <c r="AL867" s="4">
        <v>11205</v>
      </c>
      <c r="AM867" s="7">
        <f>AN867/(AF867+AH867+AJ867+AL867+AN867+AP867)</f>
        <v>1.3807482657469072E-2</v>
      </c>
      <c r="AN867" s="4">
        <v>7470</v>
      </c>
      <c r="AO867" s="7">
        <f>AP867/(AF867+AH867+AJ867+AL867+AN867+AP867)</f>
        <v>0</v>
      </c>
      <c r="AP867" s="4">
        <v>0</v>
      </c>
      <c r="AQ867" s="6">
        <f>AO867+AM867+AK867+AI867+AG867+AE867</f>
        <v>1</v>
      </c>
      <c r="AR867" s="4">
        <v>218781</v>
      </c>
      <c r="AS867" s="4">
        <f>AR867/M867</f>
        <v>3646.35</v>
      </c>
      <c r="AT867" s="4">
        <f>AR867/V867</f>
        <v>1605.6047349512278</v>
      </c>
      <c r="AU867" s="7">
        <f>AR867/(AR867+AV867+AY867+BB867)</f>
        <v>0.28974008534036821</v>
      </c>
      <c r="AV867" s="4">
        <v>162722</v>
      </c>
      <c r="AW867" s="4">
        <f>AV867/M867</f>
        <v>2712.0333333333333</v>
      </c>
      <c r="AX867" s="7">
        <f>AV867/(AR867+AV867+AY867+BB867)</f>
        <v>0.21549899747581097</v>
      </c>
      <c r="AY867" s="4">
        <v>249813</v>
      </c>
      <c r="AZ867" s="4">
        <f>AY867/M867</f>
        <v>4163.55</v>
      </c>
      <c r="BA867" s="7">
        <f>AY867/(AR867+AV867+AY867+BB867)</f>
        <v>0.33083695539893049</v>
      </c>
      <c r="BB867" s="4">
        <v>123778</v>
      </c>
      <c r="BC867" s="11">
        <f>BB867/(AR867+AV867+AY867+BB867)</f>
        <v>0.16392396178489035</v>
      </c>
      <c r="BD867" s="9">
        <f>BC867+BA867+AX867+AU867</f>
        <v>1</v>
      </c>
      <c r="BE867" s="14">
        <f>(AF867+AH867+AJ867+AL867+AN867+AP867)</f>
        <v>541011</v>
      </c>
      <c r="BF867" s="14">
        <f t="shared" si="65"/>
        <v>-755094</v>
      </c>
      <c r="BG867" s="13">
        <f>(AF867+AH867+AJ867+AL867+AN867+AP867)-(AR867+AV867+AY867+BB867)</f>
        <v>-214083</v>
      </c>
      <c r="BH867" s="13">
        <f t="shared" si="66"/>
        <v>1</v>
      </c>
      <c r="BI867" s="14">
        <f>AF867/W867</f>
        <v>160261</v>
      </c>
      <c r="BJ867" s="14">
        <f>AH867/Y867</f>
        <v>161246.74364896075</v>
      </c>
      <c r="BK867" s="14">
        <f>AJ867/AA867</f>
        <v>340570.13222698076</v>
      </c>
      <c r="BL867" s="14">
        <f>BI867+BJ867+BK867</f>
        <v>662077.87587594148</v>
      </c>
      <c r="BM867" s="14">
        <f>(AF867/W867)-AF867</f>
        <v>0</v>
      </c>
      <c r="BN867" s="14">
        <f>AH867/Y867-AH867</f>
        <v>31950.74364896075</v>
      </c>
      <c r="BO867" s="14">
        <f>AJ867/AA867-AJ867</f>
        <v>107791.13222698076</v>
      </c>
      <c r="BP867" s="14">
        <f>BG867/S867</f>
        <v>-7.197610781740757E-2</v>
      </c>
      <c r="BQ867" s="14">
        <f>(BG867-CA867)/S867</f>
        <v>-7.1193072240500976E-2</v>
      </c>
      <c r="BR867" s="27">
        <f>BQ867-BP867</f>
        <v>7.8303557690659331E-4</v>
      </c>
      <c r="BS867" s="28">
        <f t="shared" si="67"/>
        <v>2247116</v>
      </c>
      <c r="BT867" s="11">
        <f>BS867/S867</f>
        <v>0.75549512803081809</v>
      </c>
      <c r="BU867" s="14">
        <f>(BE867-AP867)*1/BT867-(BE867-AP867)</f>
        <v>175090.24265146966</v>
      </c>
      <c r="BV867" s="14">
        <f t="shared" si="68"/>
        <v>0.18189144428284115</v>
      </c>
      <c r="BW867" s="27">
        <f>(AR867+AV867+AY867+BB867)/S867</f>
        <v>0.25386755210024875</v>
      </c>
      <c r="BX867" s="13">
        <f>(AF867+AH867+AJ867+AL867+AN867)/N867</f>
        <v>162.27084583083382</v>
      </c>
      <c r="BY867" s="26">
        <f>BX867/K867</f>
        <v>0.24075793149975344</v>
      </c>
      <c r="BZ867" s="11">
        <f>AP867/BE867</f>
        <v>0</v>
      </c>
      <c r="CA867" s="15">
        <f>-(BM867+BN867+BO867)/M867</f>
        <v>-2329.0312645990252</v>
      </c>
      <c r="CB867" s="15">
        <f>BG867-CA867</f>
        <v>-211753.96873540097</v>
      </c>
      <c r="CC867" s="18">
        <f t="shared" si="69"/>
        <v>1</v>
      </c>
      <c r="CD867" s="17">
        <f>(AF867/(AF867+AH867+AJ867))/(X867/(X867+Z867+AB867))</f>
        <v>2.2566310861208114</v>
      </c>
      <c r="CE867" s="19">
        <f>(AH867/(AF867+AH867+AJ867))/(Z867/(X867+Z867+AB867))</f>
        <v>1.0114520581047874</v>
      </c>
      <c r="CF867" s="18">
        <f>(AJ867/(AF867+AH867+AJ867))/(AB867/(X867+Z867+AB867))</f>
        <v>0.71959499655116832</v>
      </c>
      <c r="CG867">
        <f>AH867/Z867</f>
        <v>119.71851851851852</v>
      </c>
      <c r="CH867" s="11">
        <f>BB867/BE867</f>
        <v>0.22879017247338779</v>
      </c>
      <c r="CI867" s="14">
        <f>AY867/V867</f>
        <v>1833.344466166491</v>
      </c>
      <c r="CJ867" s="14">
        <f>AV867/M867</f>
        <v>2712.0333333333333</v>
      </c>
      <c r="CK867" s="17">
        <f>N867/V867</f>
        <v>24.46778370300617</v>
      </c>
      <c r="CL867" s="17">
        <f>(AL867+AN867)/N867</f>
        <v>5.6013797240551888</v>
      </c>
      <c r="CM867" s="14" t="e">
        <f>AP867/AC867</f>
        <v>#DIV/0!</v>
      </c>
    </row>
    <row r="868" spans="1:91" hidden="1" x14ac:dyDescent="0.2">
      <c r="A868">
        <v>728</v>
      </c>
      <c r="B868" s="2">
        <v>45170</v>
      </c>
      <c r="C868" s="3" t="s">
        <v>41</v>
      </c>
      <c r="D868" t="s">
        <v>42</v>
      </c>
      <c r="E868" s="3" t="s">
        <v>37</v>
      </c>
      <c r="F868" t="s">
        <v>38</v>
      </c>
      <c r="G868" t="str">
        <f>CONCATENATE(C868,E868)</f>
        <v>SEALAX</v>
      </c>
      <c r="H868" t="s">
        <v>31</v>
      </c>
      <c r="I868">
        <f>U868/M868</f>
        <v>160.53333333333333</v>
      </c>
      <c r="J868" t="str">
        <f>_xlfn.CONCAT(C868,E868,H868)</f>
        <v>SEALAX737-800</v>
      </c>
      <c r="K868" s="4">
        <v>954</v>
      </c>
      <c r="L868" s="4">
        <f>N868/M868</f>
        <v>130.19999999999999</v>
      </c>
      <c r="M868" s="4">
        <v>45</v>
      </c>
      <c r="N868" s="4">
        <v>5859</v>
      </c>
      <c r="O868" s="4">
        <f>P868/M868</f>
        <v>15.555555555555555</v>
      </c>
      <c r="P868" s="4">
        <v>700</v>
      </c>
      <c r="Q868" s="4">
        <v>1333</v>
      </c>
      <c r="R868" s="4">
        <v>3826</v>
      </c>
      <c r="S868" s="4">
        <f>U868*K868</f>
        <v>6891696</v>
      </c>
      <c r="T868" s="7">
        <f>N868/U868</f>
        <v>0.81104651162790697</v>
      </c>
      <c r="U868" s="4">
        <v>7224</v>
      </c>
      <c r="V868" s="4">
        <v>120.25514981273406</v>
      </c>
      <c r="W868" s="7">
        <f>P868/X868</f>
        <v>0.74468085106382975</v>
      </c>
      <c r="X868" s="4">
        <v>940</v>
      </c>
      <c r="Y868" s="7">
        <f>Q868/Z868</f>
        <v>0.74469273743016762</v>
      </c>
      <c r="Z868" s="4">
        <v>1790</v>
      </c>
      <c r="AA868" s="7">
        <f>R868/AB868</f>
        <v>0.851357365376057</v>
      </c>
      <c r="AB868" s="4">
        <v>4494</v>
      </c>
      <c r="AC868" s="4">
        <v>20298</v>
      </c>
      <c r="AD868" s="4">
        <f>AP868/AC868</f>
        <v>6</v>
      </c>
      <c r="AE868" s="7">
        <f>AF868/(AF868+AH868+AJ868+AL868+AN868+AP868)</f>
        <v>0.15175830211531419</v>
      </c>
      <c r="AF868" s="4">
        <v>172412</v>
      </c>
      <c r="AG868" s="7">
        <f>AH868/(AF868+AH868+AJ868+AL868+AN868+AP868)</f>
        <v>0.21294063177759626</v>
      </c>
      <c r="AH868" s="4">
        <v>241921</v>
      </c>
      <c r="AI868" s="7">
        <f>AJ868/(AF868+AH868+AJ868+AL868+AN868+AP868)</f>
        <v>0.49106589583978821</v>
      </c>
      <c r="AJ868" s="4">
        <v>557898</v>
      </c>
      <c r="AK868" s="7">
        <f>AL868/(AF868+AH868+AJ868+AL868+AN868+AP868)</f>
        <v>2.3567550629524266E-2</v>
      </c>
      <c r="AL868" s="4">
        <v>26775</v>
      </c>
      <c r="AM868" s="7">
        <f>AN868/(AF868+AH868+AJ868+AL868+AN868+AP868)</f>
        <v>1.3468932202912429E-2</v>
      </c>
      <c r="AN868" s="4">
        <v>15302</v>
      </c>
      <c r="AO868" s="7">
        <f>AP868/(AF868+AH868+AJ868+AL868+AN868+AP868)</f>
        <v>0.10719868743486466</v>
      </c>
      <c r="AP868" s="4">
        <v>121788</v>
      </c>
      <c r="AQ868" s="6">
        <f>AO868+AM868+AK868+AI868+AG868+AE868</f>
        <v>1</v>
      </c>
      <c r="AR868" s="4">
        <v>500027</v>
      </c>
      <c r="AS868" s="4">
        <f>AR868/M868</f>
        <v>11111.711111111112</v>
      </c>
      <c r="AT868" s="4">
        <f>AR868/V868</f>
        <v>4158.0506180289267</v>
      </c>
      <c r="AU868" s="7">
        <f>AR868/(AR868+AV868+AY868+BB868)</f>
        <v>0.35560636501022314</v>
      </c>
      <c r="AV868" s="4">
        <v>262527</v>
      </c>
      <c r="AW868" s="4">
        <f>AV868/M868</f>
        <v>5833.9333333333334</v>
      </c>
      <c r="AX868" s="7">
        <f>AV868/(AR868+AV868+AY868+BB868)</f>
        <v>0.18670246244110589</v>
      </c>
      <c r="AY868" s="4">
        <v>270311</v>
      </c>
      <c r="AZ868" s="4">
        <f>AY868/M868</f>
        <v>6006.9111111111115</v>
      </c>
      <c r="BA868" s="7">
        <f>AY868/(AR868+AV868+AY868+BB868)</f>
        <v>0.19223824339941328</v>
      </c>
      <c r="BB868" s="4">
        <v>373260</v>
      </c>
      <c r="BC868" s="11">
        <f>BB868/(AR868+AV868+AY868+BB868)</f>
        <v>0.26545292914925772</v>
      </c>
      <c r="BD868" s="9">
        <f>BC868+BA868+AX868+AU868</f>
        <v>1</v>
      </c>
      <c r="BE868" s="14">
        <f>(AF868+AH868+AJ868+AL868+AN868+AP868)</f>
        <v>1136096</v>
      </c>
      <c r="BF868" s="14">
        <f t="shared" si="65"/>
        <v>-1406125</v>
      </c>
      <c r="BG868" s="13">
        <f>(AF868+AH868+AJ868+AL868+AN868+AP868)-(AR868+AV868+AY868+BB868)</f>
        <v>-270029</v>
      </c>
      <c r="BH868" s="13">
        <f t="shared" si="66"/>
        <v>1</v>
      </c>
      <c r="BI868" s="14">
        <f>AF868/W868</f>
        <v>231524.68571428573</v>
      </c>
      <c r="BJ868" s="14">
        <f>AH868/Y868</f>
        <v>324860.15753938485</v>
      </c>
      <c r="BK868" s="14">
        <f>AJ868/AA868</f>
        <v>655304.13277574489</v>
      </c>
      <c r="BL868" s="14">
        <f>BI868+BJ868+BK868</f>
        <v>1211688.9760294156</v>
      </c>
      <c r="BM868" s="14">
        <f>(AF868/W868)-AF868</f>
        <v>59112.685714285733</v>
      </c>
      <c r="BN868" s="14">
        <f>AH868/Y868-AH868</f>
        <v>82939.157539384847</v>
      </c>
      <c r="BO868" s="14">
        <f>AJ868/AA868-AJ868</f>
        <v>97406.132775744889</v>
      </c>
      <c r="BP868" s="14">
        <f>BG868/S868</f>
        <v>-3.9181792116193166E-2</v>
      </c>
      <c r="BQ868" s="14">
        <f>(BG868-CA868)/S868</f>
        <v>-3.8409661662933296E-2</v>
      </c>
      <c r="BR868" s="27">
        <f>BQ868-BP868</f>
        <v>7.7213045325986995E-4</v>
      </c>
      <c r="BS868" s="28">
        <f t="shared" si="67"/>
        <v>5589486</v>
      </c>
      <c r="BT868" s="11">
        <f>BS868/S868</f>
        <v>0.81104651162790697</v>
      </c>
      <c r="BU868" s="14">
        <f>(BE868-AP868)*1/BT868-(BE868-AP868)</f>
        <v>236308.31541218632</v>
      </c>
      <c r="BV868" s="14">
        <f t="shared" si="68"/>
        <v>0.16484998757925481</v>
      </c>
      <c r="BW868" s="27">
        <f>(AR868+AV868+AY868+BB868)/S868</f>
        <v>0.20403177969544797</v>
      </c>
      <c r="BX868" s="13">
        <f>(AF868+AH868+AJ868+AL868+AN868)/N868</f>
        <v>173.11964499061273</v>
      </c>
      <c r="BY868" s="26">
        <f>BX868/K868</f>
        <v>0.18146713311384982</v>
      </c>
      <c r="BZ868" s="11">
        <f>AP868/BE868</f>
        <v>0.10719868743486466</v>
      </c>
      <c r="CA868" s="15">
        <f>-(BM868+BN868+BO868)/M868</f>
        <v>-5321.2883562092329</v>
      </c>
      <c r="CB868" s="15">
        <f>BG868-CA868</f>
        <v>-264707.71164379077</v>
      </c>
      <c r="CC868" s="18">
        <f t="shared" si="69"/>
        <v>1</v>
      </c>
      <c r="CD868" s="17">
        <f>(AF868/(AF868+AH868+AJ868))/(X868/(X868+Z868+AB868))</f>
        <v>1.3628495303092862</v>
      </c>
      <c r="CE868" s="19">
        <f>(AH868/(AF868+AH868+AJ868))/(Z868/(X868+Z868+AB868))</f>
        <v>1.0042198709827961</v>
      </c>
      <c r="CF868" s="18">
        <f>(AJ868/(AF868+AH868+AJ868))/(AB868/(X868+Z868+AB868))</f>
        <v>0.92242275755453174</v>
      </c>
      <c r="CG868">
        <f>AH868/Z868</f>
        <v>135.15139664804468</v>
      </c>
      <c r="CH868" s="11">
        <f>BB868/BE868</f>
        <v>0.32854617919612428</v>
      </c>
      <c r="CI868" s="14">
        <f>AY868/V868</f>
        <v>2247.8122593580288</v>
      </c>
      <c r="CJ868" s="14">
        <f>AV868/M868</f>
        <v>5833.9333333333334</v>
      </c>
      <c r="CK868" s="17">
        <f>N868/V868</f>
        <v>48.72140618612891</v>
      </c>
      <c r="CL868" s="17">
        <f>(AL868+AN868)/N868</f>
        <v>7.1816009557945044</v>
      </c>
      <c r="CM868" s="14">
        <f>AP868/AC868</f>
        <v>6</v>
      </c>
    </row>
    <row r="869" spans="1:91" hidden="1" x14ac:dyDescent="0.2">
      <c r="A869">
        <v>68</v>
      </c>
      <c r="B869" s="2">
        <v>44805</v>
      </c>
      <c r="C869" s="3" t="s">
        <v>37</v>
      </c>
      <c r="D869" t="s">
        <v>38</v>
      </c>
      <c r="E869" s="3" t="s">
        <v>52</v>
      </c>
      <c r="F869" t="s">
        <v>33</v>
      </c>
      <c r="G869" t="str">
        <f>CONCATENATE(C869,E869)</f>
        <v>LAXOGG</v>
      </c>
      <c r="H869" t="s">
        <v>31</v>
      </c>
      <c r="I869">
        <f>U869/M869</f>
        <v>155.1764705882353</v>
      </c>
      <c r="J869" t="str">
        <f>_xlfn.CONCAT(C869,E869,H869)</f>
        <v>LAXOGG737-800</v>
      </c>
      <c r="K869" s="4">
        <v>2486</v>
      </c>
      <c r="L869" s="4">
        <f>N869/M869</f>
        <v>133.64705882352942</v>
      </c>
      <c r="M869" s="4">
        <v>17</v>
      </c>
      <c r="N869" s="4">
        <v>2272</v>
      </c>
      <c r="O869" s="4">
        <f>P869/M869</f>
        <v>20.411764705882351</v>
      </c>
      <c r="P869" s="4">
        <v>347</v>
      </c>
      <c r="Q869" s="4">
        <v>660</v>
      </c>
      <c r="R869" s="4">
        <v>1266</v>
      </c>
      <c r="S869" s="4">
        <f>U869*K869</f>
        <v>6558068</v>
      </c>
      <c r="T869" s="7">
        <f>N869/U869</f>
        <v>0.86125852918877943</v>
      </c>
      <c r="U869" s="4">
        <v>2638</v>
      </c>
      <c r="V869" s="4">
        <v>93.339285714285708</v>
      </c>
      <c r="W869" s="7">
        <f>P869/X869</f>
        <v>1</v>
      </c>
      <c r="X869" s="4">
        <v>347</v>
      </c>
      <c r="Y869" s="7">
        <f>Q869/Z869</f>
        <v>1</v>
      </c>
      <c r="Z869" s="4">
        <v>660</v>
      </c>
      <c r="AA869" s="7">
        <f>R869/AB869</f>
        <v>0.77621091354996929</v>
      </c>
      <c r="AB869" s="4">
        <v>1631</v>
      </c>
      <c r="AC869" s="4">
        <v>20311</v>
      </c>
      <c r="AD869" s="4">
        <f>AP869/AC869</f>
        <v>4.9999015311899955</v>
      </c>
      <c r="AE869" s="7">
        <f>AF869/(AF869+AH869+AJ869+AL869+AN869+AP869)</f>
        <v>0.22725213971928959</v>
      </c>
      <c r="AF869" s="4">
        <v>175108</v>
      </c>
      <c r="AG869" s="7">
        <f>AH869/(AF869+AH869+AJ869+AL869+AN869+AP869)</f>
        <v>0.24023775379763673</v>
      </c>
      <c r="AH869" s="4">
        <v>185114</v>
      </c>
      <c r="AI869" s="7">
        <f>AJ869/(AF869+AH869+AJ869+AL869+AN869+AP869)</f>
        <v>0.38593852403169188</v>
      </c>
      <c r="AJ869" s="4">
        <v>297383</v>
      </c>
      <c r="AK869" s="7">
        <f>AL869/(AF869+AH869+AJ869+AL869+AN869+AP869)</f>
        <v>9.8501709828757566E-3</v>
      </c>
      <c r="AL869" s="4">
        <v>7590</v>
      </c>
      <c r="AM869" s="7">
        <f>AN869/(AF869+AH869+AJ869+AL869+AN869+AP869)</f>
        <v>4.9276810569142621E-3</v>
      </c>
      <c r="AN869" s="4">
        <v>3797</v>
      </c>
      <c r="AO869" s="7">
        <f>AP869/(AF869+AH869+AJ869+AL869+AN869+AP869)</f>
        <v>0.13179373041159179</v>
      </c>
      <c r="AP869" s="4">
        <v>101553</v>
      </c>
      <c r="AQ869" s="6">
        <f>AO869+AM869+AK869+AI869+AG869+AE869</f>
        <v>1</v>
      </c>
      <c r="AR869" s="4">
        <v>343726</v>
      </c>
      <c r="AS869" s="4">
        <f>AR869/M869</f>
        <v>20219.176470588234</v>
      </c>
      <c r="AT869" s="4">
        <f>AR869/V869</f>
        <v>3682.5437153242779</v>
      </c>
      <c r="AU869" s="7">
        <f>AR869/(AR869+AV869+AY869+BB869)</f>
        <v>0.35804418703971835</v>
      </c>
      <c r="AV869" s="4">
        <v>86452</v>
      </c>
      <c r="AW869" s="4">
        <f>AV869/M869</f>
        <v>5085.411764705882</v>
      </c>
      <c r="AX869" s="7">
        <f>AV869/(AR869+AV869+AY869+BB869)</f>
        <v>9.0053228612201955E-2</v>
      </c>
      <c r="AY869" s="4">
        <v>305640</v>
      </c>
      <c r="AZ869" s="4">
        <f>AY869/M869</f>
        <v>17978.823529411766</v>
      </c>
      <c r="BA869" s="7">
        <f>AY869/(AR869+AV869+AY869+BB869)</f>
        <v>0.31837168362829554</v>
      </c>
      <c r="BB869" s="4">
        <v>224192</v>
      </c>
      <c r="BC869" s="11">
        <f>BB869/(AR869+AV869+AY869+BB869)</f>
        <v>0.23353090071978416</v>
      </c>
      <c r="BD869" s="9">
        <f>BC869+BA869+AX869+AU869</f>
        <v>1</v>
      </c>
      <c r="BE869" s="14">
        <f>(AF869+AH869+AJ869+AL869+AN869+AP869)</f>
        <v>770545</v>
      </c>
      <c r="BF869" s="14">
        <f t="shared" si="65"/>
        <v>-960010</v>
      </c>
      <c r="BG869" s="13">
        <f>(AF869+AH869+AJ869+AL869+AN869+AP869)-(AR869+AV869+AY869+BB869)</f>
        <v>-189465</v>
      </c>
      <c r="BH869" s="13">
        <f t="shared" si="66"/>
        <v>1</v>
      </c>
      <c r="BI869" s="14">
        <f>AF869/W869</f>
        <v>175108</v>
      </c>
      <c r="BJ869" s="14">
        <f>AH869/Y869</f>
        <v>185114</v>
      </c>
      <c r="BK869" s="14">
        <f>AJ869/AA869</f>
        <v>383121.38467614539</v>
      </c>
      <c r="BL869" s="14">
        <f>BI869+BJ869+BK869</f>
        <v>743343.38467614539</v>
      </c>
      <c r="BM869" s="14">
        <f>(AF869/W869)-AF869</f>
        <v>0</v>
      </c>
      <c r="BN869" s="14">
        <f>AH869/Y869-AH869</f>
        <v>0</v>
      </c>
      <c r="BO869" s="14">
        <f>AJ869/AA869-AJ869</f>
        <v>85738.38467614539</v>
      </c>
      <c r="BP869" s="14">
        <f>BG869/S869</f>
        <v>-2.8890368321889924E-2</v>
      </c>
      <c r="BQ869" s="14">
        <f>(BG869-CA869)/S869</f>
        <v>-2.8121325611031416E-2</v>
      </c>
      <c r="BR869" s="27">
        <f>BQ869-BP869</f>
        <v>7.690427108585085E-4</v>
      </c>
      <c r="BS869" s="28">
        <f t="shared" si="67"/>
        <v>5648192</v>
      </c>
      <c r="BT869" s="11">
        <f>BS869/S869</f>
        <v>0.86125852918877943</v>
      </c>
      <c r="BU869" s="14">
        <f>(BE869-AP869)*1/BT869-(BE869-AP869)</f>
        <v>107768.95774647885</v>
      </c>
      <c r="BV869" s="14">
        <f t="shared" si="68"/>
        <v>0.11749573197472182</v>
      </c>
      <c r="BW869" s="27">
        <f>(AR869+AV869+AY869+BB869)/S869</f>
        <v>0.14638610029661175</v>
      </c>
      <c r="BX869" s="13">
        <f>(AF869+AH869+AJ869+AL869+AN869)/N869</f>
        <v>294.45070422535213</v>
      </c>
      <c r="BY869" s="26">
        <f>BX869/K869</f>
        <v>0.11844356565782467</v>
      </c>
      <c r="BZ869" s="11">
        <f>AP869/BE869</f>
        <v>0.13179373041159179</v>
      </c>
      <c r="CA869" s="15">
        <f>-(BM869+BN869+BO869)/M869</f>
        <v>-5043.4343927144346</v>
      </c>
      <c r="CB869" s="15">
        <f>BG869-CA869</f>
        <v>-184421.56560728556</v>
      </c>
      <c r="CC869" s="18">
        <f t="shared" si="69"/>
        <v>1</v>
      </c>
      <c r="CD869" s="17">
        <f>(AF869/(AF869+AH869+AJ869))/(X869/(X869+Z869+AB869))</f>
        <v>2.0243527759135209</v>
      </c>
      <c r="CE869" s="19">
        <f>(AH869/(AF869+AH869+AJ869))/(Z869/(X869+Z869+AB869))</f>
        <v>1.1251359835841399</v>
      </c>
      <c r="CF869" s="18">
        <f>(AJ869/(AF869+AH869+AJ869))/(AB869/(X869+Z869+AB869))</f>
        <v>0.73142847185314264</v>
      </c>
      <c r="CG869">
        <f>AH869/Z869</f>
        <v>280.4757575757576</v>
      </c>
      <c r="CH869" s="11">
        <f>BB869/BE869</f>
        <v>0.29095250764069586</v>
      </c>
      <c r="CI869" s="14">
        <f>AY869/V869</f>
        <v>3274.5054524583893</v>
      </c>
      <c r="CJ869" s="14">
        <f>AV869/M869</f>
        <v>5085.411764705882</v>
      </c>
      <c r="CK869" s="17">
        <f>N869/V869</f>
        <v>24.341304763726804</v>
      </c>
      <c r="CL869" s="17">
        <f>(AL869+AN869)/N869</f>
        <v>5.011883802816901</v>
      </c>
      <c r="CM869" s="14">
        <f>AP869/AC869</f>
        <v>4.9999015311899955</v>
      </c>
    </row>
    <row r="870" spans="1:91" hidden="1" x14ac:dyDescent="0.2">
      <c r="A870">
        <v>388</v>
      </c>
      <c r="B870" s="2">
        <v>44835</v>
      </c>
      <c r="C870" s="3" t="s">
        <v>53</v>
      </c>
      <c r="D870" t="s">
        <v>54</v>
      </c>
      <c r="E870" s="3" t="s">
        <v>43</v>
      </c>
      <c r="F870" t="s">
        <v>38</v>
      </c>
      <c r="G870" t="str">
        <f>CONCATENATE(C870,E870)</f>
        <v>YVRSFO</v>
      </c>
      <c r="H870" t="s">
        <v>31</v>
      </c>
      <c r="I870">
        <f>U870/M870</f>
        <v>168.70149253731344</v>
      </c>
      <c r="J870" t="str">
        <f>_xlfn.CONCAT(C870,E870,H870)</f>
        <v>YVRSFO737-800</v>
      </c>
      <c r="K870" s="4">
        <v>800</v>
      </c>
      <c r="L870" s="4">
        <f>N870/M870</f>
        <v>129.1044776119403</v>
      </c>
      <c r="M870" s="4">
        <v>67</v>
      </c>
      <c r="N870" s="4">
        <v>8650</v>
      </c>
      <c r="O870" s="4">
        <f>P870/M870</f>
        <v>17.46268656716418</v>
      </c>
      <c r="P870" s="4">
        <v>1170</v>
      </c>
      <c r="Q870" s="4">
        <v>2229</v>
      </c>
      <c r="R870" s="4">
        <v>5251</v>
      </c>
      <c r="S870" s="4">
        <f>U870*K870</f>
        <v>9042400</v>
      </c>
      <c r="T870" s="7">
        <f>N870/U870</f>
        <v>0.76528355303901618</v>
      </c>
      <c r="U870" s="4">
        <v>11303</v>
      </c>
      <c r="V870" s="4">
        <v>70.657724425887267</v>
      </c>
      <c r="W870" s="7">
        <f>P870/X870</f>
        <v>0.83155650319829422</v>
      </c>
      <c r="X870" s="4">
        <v>1407</v>
      </c>
      <c r="Y870" s="7">
        <f>Q870/Z870</f>
        <v>0.83171641791044781</v>
      </c>
      <c r="Z870" s="4">
        <v>2680</v>
      </c>
      <c r="AA870" s="7">
        <f>R870/AB870</f>
        <v>0.72768847006651882</v>
      </c>
      <c r="AB870" s="4">
        <v>7216</v>
      </c>
      <c r="AC870" s="4">
        <v>1012</v>
      </c>
      <c r="AD870" s="4">
        <f>AP870/AC870</f>
        <v>5</v>
      </c>
      <c r="AE870" s="7">
        <f>AF870/(AF870+AH870+AJ870+AL870+AN870+AP870)</f>
        <v>0.18593525987650658</v>
      </c>
      <c r="AF870" s="4">
        <v>303866</v>
      </c>
      <c r="AG870" s="7">
        <f>AH870/(AF870+AH870+AJ870+AL870+AN870+AP870)</f>
        <v>0.25268485923572609</v>
      </c>
      <c r="AH870" s="4">
        <v>412952</v>
      </c>
      <c r="AI870" s="7">
        <f>AJ870/(AF870+AH870+AJ870+AL870+AN870+AP870)</f>
        <v>0.52294345381417973</v>
      </c>
      <c r="AJ870" s="4">
        <v>854624</v>
      </c>
      <c r="AK870" s="7">
        <f>AL870/(AF870+AH870+AJ870+AL870+AN870+AP870)</f>
        <v>1.9274814181612806E-2</v>
      </c>
      <c r="AL870" s="4">
        <v>31500</v>
      </c>
      <c r="AM870" s="7">
        <f>AN870/(AF870+AH870+AJ870+AL870+AN870+AP870)</f>
        <v>1.6065404645658546E-2</v>
      </c>
      <c r="AN870" s="4">
        <v>26255</v>
      </c>
      <c r="AO870" s="7">
        <f>AP870/(AF870+AH870+AJ870+AL870+AN870+AP870)</f>
        <v>3.0962082463162157E-3</v>
      </c>
      <c r="AP870" s="4">
        <v>5060</v>
      </c>
      <c r="AQ870" s="6">
        <f>AO870+AM870+AK870+AI870+AG870+AE870</f>
        <v>0.99999999999999989</v>
      </c>
      <c r="AR870" s="4">
        <v>260200</v>
      </c>
      <c r="AS870" s="4">
        <f>AR870/M870</f>
        <v>3883.5820895522388</v>
      </c>
      <c r="AT870" s="4">
        <f>AR870/V870</f>
        <v>3682.5414647045873</v>
      </c>
      <c r="AU870" s="7">
        <f>AR870/(AR870+AV870+AY870+BB870)</f>
        <v>0.25703055621135773</v>
      </c>
      <c r="AV870" s="4">
        <v>351048</v>
      </c>
      <c r="AW870" s="4">
        <f>AV870/M870</f>
        <v>5239.5223880597014</v>
      </c>
      <c r="AX870" s="7">
        <f>AV870/(AR870+AV870+AY870+BB870)</f>
        <v>0.3467719550226161</v>
      </c>
      <c r="AY870" s="4">
        <v>231369</v>
      </c>
      <c r="AZ870" s="4">
        <f>AY870/M870</f>
        <v>3453.2686567164178</v>
      </c>
      <c r="BA870" s="7">
        <f>AY870/(AR870+AV870+AY870+BB870)</f>
        <v>0.22855074081501012</v>
      </c>
      <c r="BB870" s="4">
        <v>169714</v>
      </c>
      <c r="BC870" s="11">
        <f>BB870/(AR870+AV870+AY870+BB870)</f>
        <v>0.16764674795101603</v>
      </c>
      <c r="BD870" s="9">
        <f>BC870+BA870+AX870+AU870</f>
        <v>1</v>
      </c>
      <c r="BE870" s="14">
        <f>(AF870+AH870+AJ870+AL870+AN870+AP870)</f>
        <v>1634257</v>
      </c>
      <c r="BF870" s="14">
        <f t="shared" si="65"/>
        <v>-1012331</v>
      </c>
      <c r="BG870" s="13">
        <f>(AF870+AH870+AJ870+AL870+AN870+AP870)-(AR870+AV870+AY870+BB870)</f>
        <v>621926</v>
      </c>
      <c r="BH870" s="13">
        <f t="shared" si="66"/>
        <v>0</v>
      </c>
      <c r="BI870" s="14">
        <f>AF870/W870</f>
        <v>365418.3435897436</v>
      </c>
      <c r="BJ870" s="14">
        <f>AH870/Y870</f>
        <v>496505.76940331986</v>
      </c>
      <c r="BK870" s="14">
        <f>AJ870/AA870</f>
        <v>1174436.6375928395</v>
      </c>
      <c r="BL870" s="14">
        <f>BI870+BJ870+BK870</f>
        <v>2036360.7505859029</v>
      </c>
      <c r="BM870" s="14">
        <f>(AF870/W870)-AF870</f>
        <v>61552.343589743599</v>
      </c>
      <c r="BN870" s="14">
        <f>AH870/Y870-AH870</f>
        <v>83553.769403319864</v>
      </c>
      <c r="BO870" s="14">
        <f>AJ870/AA870-AJ870</f>
        <v>319812.63759283954</v>
      </c>
      <c r="BP870" s="14">
        <f>BG870/S870</f>
        <v>6.8778864018402192E-2</v>
      </c>
      <c r="BQ870" s="14">
        <f>(BG870-CA870)/S870</f>
        <v>6.9546258275418077E-2</v>
      </c>
      <c r="BR870" s="27">
        <f>BQ870-BP870</f>
        <v>7.6739425701588537E-4</v>
      </c>
      <c r="BS870" s="28">
        <f t="shared" si="67"/>
        <v>6920000</v>
      </c>
      <c r="BT870" s="11">
        <f>BS870/S870</f>
        <v>0.76528355303901618</v>
      </c>
      <c r="BU870" s="14">
        <f>(BE870-AP870)*1/BT870-(BE870-AP870)</f>
        <v>499683.1954913293</v>
      </c>
      <c r="BV870" s="14">
        <f t="shared" si="68"/>
        <v>0.18073265947093692</v>
      </c>
      <c r="BW870" s="27">
        <f>(AR870+AV870+AY870+BB870)/S870</f>
        <v>0.11195379545253473</v>
      </c>
      <c r="BX870" s="13">
        <f>(AF870+AH870+AJ870+AL870+AN870)/N870</f>
        <v>188.3464739884393</v>
      </c>
      <c r="BY870" s="26">
        <f>BX870/K870</f>
        <v>0.23543309248554911</v>
      </c>
      <c r="BZ870" s="11">
        <f>AP870/BE870</f>
        <v>3.0962082463162157E-3</v>
      </c>
      <c r="CA870" s="15">
        <f>-(BM870+BN870+BO870)/M870</f>
        <v>-6939.085829640343</v>
      </c>
      <c r="CB870" s="15">
        <f>BG870-CA870</f>
        <v>628865.08582964039</v>
      </c>
      <c r="CC870" s="18">
        <f t="shared" si="69"/>
        <v>0</v>
      </c>
      <c r="CD870" s="17">
        <f>(AF870/(AF870+AH870+AJ870))/(X870/(X870+Z870+AB870))</f>
        <v>1.5534002931048676</v>
      </c>
      <c r="CE870" s="19">
        <f>(AH870/(AF870+AH870+AJ870))/(Z870/(X870+Z870+AB870))</f>
        <v>1.1083071908837336</v>
      </c>
      <c r="CF870" s="18">
        <f>(AJ870/(AF870+AH870+AJ870))/(AB870/(X870+Z870+AB870))</f>
        <v>0.85187119124626465</v>
      </c>
      <c r="CG870">
        <f>AH870/Z870</f>
        <v>154.08656716417912</v>
      </c>
      <c r="CH870" s="11">
        <f>BB870/BE870</f>
        <v>0.10384780361962653</v>
      </c>
      <c r="CI870" s="14">
        <f>AY870/V870</f>
        <v>3274.5039821185078</v>
      </c>
      <c r="CJ870" s="14">
        <f>AV870/M870</f>
        <v>5239.5223880597014</v>
      </c>
      <c r="CK870" s="17">
        <f>N870/V870</f>
        <v>122.42115168983352</v>
      </c>
      <c r="CL870" s="17">
        <f>(AL870+AN870)/N870</f>
        <v>6.676878612716763</v>
      </c>
      <c r="CM870" s="14">
        <f>AP870/AC870</f>
        <v>5</v>
      </c>
    </row>
    <row r="871" spans="1:91" hidden="1" x14ac:dyDescent="0.2">
      <c r="A871">
        <v>59</v>
      </c>
      <c r="B871" s="2">
        <v>44805</v>
      </c>
      <c r="C871" s="3" t="s">
        <v>37</v>
      </c>
      <c r="D871" t="s">
        <v>38</v>
      </c>
      <c r="E871" s="3" t="s">
        <v>44</v>
      </c>
      <c r="F871" t="s">
        <v>45</v>
      </c>
      <c r="G871" t="str">
        <f>CONCATENATE(C871,E871)</f>
        <v>LAXBOI</v>
      </c>
      <c r="H871" t="s">
        <v>40</v>
      </c>
      <c r="I871">
        <f>U871/M871</f>
        <v>73.540983606557376</v>
      </c>
      <c r="J871" t="str">
        <f>_xlfn.CONCAT(C871,E871,H871)</f>
        <v>LAXBOIE175</v>
      </c>
      <c r="K871" s="4">
        <v>674</v>
      </c>
      <c r="L871" s="4">
        <f>N871/M871</f>
        <v>57.868852459016395</v>
      </c>
      <c r="M871" s="4">
        <v>61</v>
      </c>
      <c r="N871" s="4">
        <v>3530</v>
      </c>
      <c r="O871" s="4">
        <f>P871/M871</f>
        <v>7.8688524590163933</v>
      </c>
      <c r="P871" s="4">
        <v>480</v>
      </c>
      <c r="Q871" s="4">
        <v>864</v>
      </c>
      <c r="R871" s="4">
        <v>2186</v>
      </c>
      <c r="S871" s="4">
        <f>U871*K871</f>
        <v>3023564</v>
      </c>
      <c r="T871" s="7">
        <f>N871/U871</f>
        <v>0.78689255461435581</v>
      </c>
      <c r="U871" s="4">
        <v>4486</v>
      </c>
      <c r="V871" s="4">
        <v>122.67306444135374</v>
      </c>
      <c r="W871" s="7">
        <f>P871/X871</f>
        <v>0.78688524590163933</v>
      </c>
      <c r="X871" s="4">
        <v>610</v>
      </c>
      <c r="Y871" s="7">
        <f>Q871/Z871</f>
        <v>0.78688524590163933</v>
      </c>
      <c r="Z871" s="4">
        <v>1098</v>
      </c>
      <c r="AA871" s="7">
        <f>R871/AB871</f>
        <v>0.78689704823614115</v>
      </c>
      <c r="AB871" s="4">
        <v>2778</v>
      </c>
      <c r="AC871" s="4">
        <v>0</v>
      </c>
      <c r="AD871" s="4" t="e">
        <f>AP871/AC871</f>
        <v>#DIV/0!</v>
      </c>
      <c r="AE871" s="7">
        <f>AF871/(AF871+AH871+AJ871+AL871+AN871+AP871)</f>
        <v>0.19023022295255881</v>
      </c>
      <c r="AF871" s="4">
        <v>102567</v>
      </c>
      <c r="AG871" s="7">
        <f>AH871/(AF871+AH871+AJ871+AL871+AN871+AP871)</f>
        <v>0.24583575216118017</v>
      </c>
      <c r="AH871" s="4">
        <v>132548</v>
      </c>
      <c r="AI871" s="7">
        <f>AJ871/(AF871+AH871+AJ871+AL871+AN871+AP871)</f>
        <v>0.52745779184046682</v>
      </c>
      <c r="AJ871" s="4">
        <v>284391</v>
      </c>
      <c r="AK871" s="7">
        <f>AL871/(AF871+AH871+AJ871+AL871+AN871+AP871)</f>
        <v>2.431501577415783E-2</v>
      </c>
      <c r="AL871" s="4">
        <v>13110</v>
      </c>
      <c r="AM871" s="7">
        <f>AN871/(AF871+AH871+AJ871+AL871+AN871+AP871)</f>
        <v>1.2161217271636377E-2</v>
      </c>
      <c r="AN871" s="4">
        <v>6557</v>
      </c>
      <c r="AO871" s="7">
        <f>AP871/(AF871+AH871+AJ871+AL871+AN871+AP871)</f>
        <v>0</v>
      </c>
      <c r="AP871" s="4">
        <v>0</v>
      </c>
      <c r="AQ871" s="6">
        <f>AO871+AM871+AK871+AI871+AG871+AE871</f>
        <v>1</v>
      </c>
      <c r="AR871" s="4">
        <v>196964</v>
      </c>
      <c r="AS871" s="4">
        <f>AR871/M871</f>
        <v>3228.9180327868853</v>
      </c>
      <c r="AT871" s="4">
        <f>AR871/V871</f>
        <v>1605.6010412470171</v>
      </c>
      <c r="AU871" s="7">
        <f>AR871/(AR871+AV871+AY871+BB871)</f>
        <v>0.28188735897689104</v>
      </c>
      <c r="AV871" s="4">
        <v>165434</v>
      </c>
      <c r="AW871" s="4">
        <f>AV871/M871</f>
        <v>2712.032786885246</v>
      </c>
      <c r="AX871" s="7">
        <f>AV871/(AR871+AV871+AY871+BB871)</f>
        <v>0.23676282643012425</v>
      </c>
      <c r="AY871" s="4">
        <v>224902</v>
      </c>
      <c r="AZ871" s="4">
        <f>AY871/M871</f>
        <v>3686.9180327868853</v>
      </c>
      <c r="BA871" s="7">
        <f>AY871/(AR871+AV871+AY871+BB871)</f>
        <v>0.3218711582249586</v>
      </c>
      <c r="BB871" s="4">
        <v>111433</v>
      </c>
      <c r="BC871" s="11">
        <f>BB871/(AR871+AV871+AY871+BB871)</f>
        <v>0.15947865636802613</v>
      </c>
      <c r="BD871" s="9">
        <f>BC871+BA871+AX871+AU871</f>
        <v>1</v>
      </c>
      <c r="BE871" s="14">
        <f>(AF871+AH871+AJ871+AL871+AN871+AP871)</f>
        <v>539173</v>
      </c>
      <c r="BF871" s="14">
        <f t="shared" si="65"/>
        <v>-698733</v>
      </c>
      <c r="BG871" s="13">
        <f>(AF871+AH871+AJ871+AL871+AN871+AP871)-(AR871+AV871+AY871+BB871)</f>
        <v>-159560</v>
      </c>
      <c r="BH871" s="13">
        <f t="shared" si="66"/>
        <v>1</v>
      </c>
      <c r="BI871" s="14">
        <f>AF871/W871</f>
        <v>130345.5625</v>
      </c>
      <c r="BJ871" s="14">
        <f>AH871/Y871</f>
        <v>168446.41666666666</v>
      </c>
      <c r="BK871" s="14">
        <f>AJ871/AA871</f>
        <v>361408.14181152789</v>
      </c>
      <c r="BL871" s="14">
        <f>BI871+BJ871+BK871</f>
        <v>660200.12097819452</v>
      </c>
      <c r="BM871" s="14">
        <f>(AF871/W871)-AF871</f>
        <v>27778.5625</v>
      </c>
      <c r="BN871" s="14">
        <f>AH871/Y871-AH871</f>
        <v>35898.416666666657</v>
      </c>
      <c r="BO871" s="14">
        <f>AJ871/AA871-AJ871</f>
        <v>77017.141811527894</v>
      </c>
      <c r="BP871" s="14">
        <f>BG871/S871</f>
        <v>-5.2772158948843156E-2</v>
      </c>
      <c r="BQ871" s="14">
        <f>(BG871-CA871)/S871</f>
        <v>-5.2009330379762915E-2</v>
      </c>
      <c r="BR871" s="27">
        <f>BQ871-BP871</f>
        <v>7.6282856908024138E-4</v>
      </c>
      <c r="BS871" s="28">
        <f t="shared" si="67"/>
        <v>2379220</v>
      </c>
      <c r="BT871" s="11">
        <f>BS871/S871</f>
        <v>0.78689255461435581</v>
      </c>
      <c r="BU871" s="14">
        <f>(BE871-AP871)*1/BT871-(BE871-AP871)</f>
        <v>146019.65665722371</v>
      </c>
      <c r="BV871" s="14">
        <f t="shared" si="68"/>
        <v>0.17832366042193915</v>
      </c>
      <c r="BW871" s="27">
        <f>(AR871+AV871+AY871+BB871)/S871</f>
        <v>0.2310958193707823</v>
      </c>
      <c r="BX871" s="13">
        <f>(AF871+AH871+AJ871+AL871+AN871)/N871</f>
        <v>152.74022662889519</v>
      </c>
      <c r="BY871" s="26">
        <f>BX871/K871</f>
        <v>0.2266175469271442</v>
      </c>
      <c r="BZ871" s="11">
        <f>AP871/BE871</f>
        <v>0</v>
      </c>
      <c r="CA871" s="15">
        <f>-(BM871+BN871+BO871)/M871</f>
        <v>-2306.4609996425338</v>
      </c>
      <c r="CB871" s="15">
        <f>BG871-CA871</f>
        <v>-157253.53900035747</v>
      </c>
      <c r="CC871" s="18">
        <f t="shared" si="69"/>
        <v>1</v>
      </c>
      <c r="CD871" s="17">
        <f>(AF871/(AF871+AH871+AJ871))/(X871/(X871+Z871+AB871))</f>
        <v>1.4519328103186047</v>
      </c>
      <c r="CE871" s="19">
        <f>(AH871/(AF871+AH871+AJ871))/(Z871/(X871+Z871+AB871))</f>
        <v>1.0424123317880583</v>
      </c>
      <c r="CF871" s="18">
        <f>(AJ871/(AF871+AH871+AJ871))/(AB871/(X871+Z871+AB871))</f>
        <v>0.88400008833778365</v>
      </c>
      <c r="CG871">
        <f>AH871/Z871</f>
        <v>120.71766848816029</v>
      </c>
      <c r="CH871" s="11">
        <f>BB871/BE871</f>
        <v>0.20667392469578411</v>
      </c>
      <c r="CI871" s="14">
        <f>AY871/V871</f>
        <v>1833.3445978886327</v>
      </c>
      <c r="CJ871" s="14">
        <f>AV871/M871</f>
        <v>2712.032786885246</v>
      </c>
      <c r="CK871" s="17">
        <f>N871/V871</f>
        <v>28.775673095601075</v>
      </c>
      <c r="CL871" s="17">
        <f>(AL871+AN871)/N871</f>
        <v>5.5713881019830032</v>
      </c>
      <c r="CM871" s="14" t="e">
        <f>AP871/AC871</f>
        <v>#DIV/0!</v>
      </c>
    </row>
    <row r="872" spans="1:91" hidden="1" x14ac:dyDescent="0.2">
      <c r="A872">
        <v>764</v>
      </c>
      <c r="B872" s="2">
        <v>45170</v>
      </c>
      <c r="C872" s="3" t="s">
        <v>43</v>
      </c>
      <c r="D872" t="s">
        <v>38</v>
      </c>
      <c r="E872" s="3" t="s">
        <v>37</v>
      </c>
      <c r="F872" t="s">
        <v>38</v>
      </c>
      <c r="G872" t="str">
        <f>CONCATENATE(C872,E872)</f>
        <v>SFOLAX</v>
      </c>
      <c r="H872" t="s">
        <v>34</v>
      </c>
      <c r="I872">
        <f>U872/M872</f>
        <v>178.83333333333334</v>
      </c>
      <c r="J872" t="str">
        <f>_xlfn.CONCAT(C872,E872,H872)</f>
        <v>SFOLAX737-900</v>
      </c>
      <c r="K872" s="4">
        <v>337</v>
      </c>
      <c r="L872" s="4">
        <f>N872/M872</f>
        <v>162.38095238095238</v>
      </c>
      <c r="M872" s="4">
        <v>42</v>
      </c>
      <c r="N872" s="4">
        <v>6820</v>
      </c>
      <c r="O872" s="4">
        <f>P872/M872</f>
        <v>23</v>
      </c>
      <c r="P872" s="4">
        <v>966</v>
      </c>
      <c r="Q872" s="4">
        <v>1582</v>
      </c>
      <c r="R872" s="4">
        <v>4272</v>
      </c>
      <c r="S872" s="4">
        <f>U872*K872</f>
        <v>2531207</v>
      </c>
      <c r="T872" s="7">
        <f>N872/U872</f>
        <v>0.90800159765677002</v>
      </c>
      <c r="U872" s="4">
        <v>7511</v>
      </c>
      <c r="V872" s="4">
        <v>59.141374071573267</v>
      </c>
      <c r="W872" s="7">
        <f>P872/X872</f>
        <v>1</v>
      </c>
      <c r="X872" s="4">
        <v>966</v>
      </c>
      <c r="Y872" s="7">
        <f>Q872/Z872</f>
        <v>0.87596899224806202</v>
      </c>
      <c r="Z872" s="4">
        <v>1806</v>
      </c>
      <c r="AA872" s="7">
        <f>R872/AB872</f>
        <v>0.90145600337623977</v>
      </c>
      <c r="AB872" s="4">
        <v>4739</v>
      </c>
      <c r="AC872" s="4">
        <v>8052</v>
      </c>
      <c r="AD872" s="4">
        <f>AP872/AC872</f>
        <v>5.9995032290114256</v>
      </c>
      <c r="AE872" s="7">
        <f>AF872/(AF872+AH872+AJ872+AL872+AN872+AP872)</f>
        <v>0.1946612437642915</v>
      </c>
      <c r="AF872" s="4">
        <v>190776</v>
      </c>
      <c r="AG872" s="7">
        <f>AH872/(AF872+AH872+AJ872+AL872+AN872+AP872)</f>
        <v>0.21692969987990299</v>
      </c>
      <c r="AH872" s="4">
        <v>212600</v>
      </c>
      <c r="AI872" s="7">
        <f>AJ872/(AF872+AH872+AJ872+AL872+AN872+AP872)</f>
        <v>0.47372813994516555</v>
      </c>
      <c r="AJ872" s="4">
        <v>464273</v>
      </c>
      <c r="AK872" s="7">
        <f>AL872/(AF872+AH872+AJ872+AL872+AN872+AP872)</f>
        <v>3.0517090611515231E-2</v>
      </c>
      <c r="AL872" s="4">
        <v>29908</v>
      </c>
      <c r="AM872" s="7">
        <f>AN872/(AF872+AH872+AJ872+AL872+AN872+AP872)</f>
        <v>3.4872010456705384E-2</v>
      </c>
      <c r="AN872" s="4">
        <v>34176</v>
      </c>
      <c r="AO872" s="7">
        <f>AP872/(AF872+AH872+AJ872+AL872+AN872+AP872)</f>
        <v>4.9291815342419346E-2</v>
      </c>
      <c r="AP872" s="4">
        <v>48308</v>
      </c>
      <c r="AQ872" s="6">
        <f>AO872+AM872+AK872+AI872+AG872+AE872</f>
        <v>1</v>
      </c>
      <c r="AR872" s="4">
        <v>245913</v>
      </c>
      <c r="AS872" s="4">
        <f>AR872/M872</f>
        <v>5855.0714285714284</v>
      </c>
      <c r="AT872" s="4">
        <f>AR872/V872</f>
        <v>4158.0535430643613</v>
      </c>
      <c r="AU872" s="7">
        <f>AR872/(AR872+AV872+AY872+BB872)</f>
        <v>0.30404109716066097</v>
      </c>
      <c r="AV872" s="4">
        <v>246394</v>
      </c>
      <c r="AW872" s="4">
        <f>AV872/M872</f>
        <v>5866.5238095238092</v>
      </c>
      <c r="AX872" s="7">
        <f>AV872/(AR872+AV872+AY872+BB872)</f>
        <v>0.30463579434110394</v>
      </c>
      <c r="AY872" s="4">
        <v>132939</v>
      </c>
      <c r="AZ872" s="4">
        <f>AY872/M872</f>
        <v>3165.2142857142858</v>
      </c>
      <c r="BA872" s="7">
        <f>AY872/(AR872+AV872+AY872+BB872)</f>
        <v>0.164362678733703</v>
      </c>
      <c r="BB872" s="4">
        <v>183569</v>
      </c>
      <c r="BC872" s="11">
        <f>BB872/(AR872+AV872+AY872+BB872)</f>
        <v>0.22696042976453207</v>
      </c>
      <c r="BD872" s="9">
        <f>BC872+BA872+AX872+AU872</f>
        <v>0.99999999999999989</v>
      </c>
      <c r="BE872" s="14">
        <f>(AF872+AH872+AJ872+AL872+AN872+AP872)</f>
        <v>980041</v>
      </c>
      <c r="BF872" s="14">
        <f t="shared" si="65"/>
        <v>-808815</v>
      </c>
      <c r="BG872" s="13">
        <f>(AF872+AH872+AJ872+AL872+AN872+AP872)-(AR872+AV872+AY872+BB872)</f>
        <v>171226</v>
      </c>
      <c r="BH872" s="13">
        <f t="shared" si="66"/>
        <v>0</v>
      </c>
      <c r="BI872" s="14">
        <f>AF872/W872</f>
        <v>190776</v>
      </c>
      <c r="BJ872" s="14">
        <f>AH872/Y872</f>
        <v>242702.65486725664</v>
      </c>
      <c r="BK872" s="14">
        <f>AJ872/AA872</f>
        <v>515025.68984082394</v>
      </c>
      <c r="BL872" s="14">
        <f>BI872+BJ872+BK872</f>
        <v>948504.34470808064</v>
      </c>
      <c r="BM872" s="14">
        <f>(AF872/W872)-AF872</f>
        <v>0</v>
      </c>
      <c r="BN872" s="14">
        <f>AH872/Y872-AH872</f>
        <v>30102.654867256642</v>
      </c>
      <c r="BO872" s="14">
        <f>AJ872/AA872-AJ872</f>
        <v>50752.689840823936</v>
      </c>
      <c r="BP872" s="14">
        <f>BG872/S872</f>
        <v>6.7645988652844269E-2</v>
      </c>
      <c r="BQ872" s="14">
        <f>(BG872-CA872)/S872</f>
        <v>6.8406545673646721E-2</v>
      </c>
      <c r="BR872" s="27">
        <f>BQ872-BP872</f>
        <v>7.6055702080245202E-4</v>
      </c>
      <c r="BS872" s="28">
        <f t="shared" si="67"/>
        <v>2298340</v>
      </c>
      <c r="BT872" s="11">
        <f>BS872/S872</f>
        <v>0.90800159765677002</v>
      </c>
      <c r="BU872" s="14">
        <f>(BE872-AP872)*1/BT872-(BE872-AP872)</f>
        <v>94402.859677419416</v>
      </c>
      <c r="BV872" s="14">
        <f t="shared" si="68"/>
        <v>0.38718326869355213</v>
      </c>
      <c r="BW872" s="27">
        <f>(AR872+AV872+AY872+BB872)/S872</f>
        <v>0.31953728004070786</v>
      </c>
      <c r="BX872" s="13">
        <f>(AF872+AH872+AJ872+AL872+AN872)/N872</f>
        <v>136.61774193548388</v>
      </c>
      <c r="BY872" s="26">
        <f>BX872/K872</f>
        <v>0.40539389298363171</v>
      </c>
      <c r="BZ872" s="11">
        <f>AP872/BE872</f>
        <v>4.9291815342419346E-2</v>
      </c>
      <c r="CA872" s="15">
        <f>-(BM872+BN872+BO872)/M872</f>
        <v>-1925.1272549542996</v>
      </c>
      <c r="CB872" s="15">
        <f>BG872-CA872</f>
        <v>173151.12725495431</v>
      </c>
      <c r="CC872" s="18">
        <f t="shared" si="69"/>
        <v>0</v>
      </c>
      <c r="CD872" s="17">
        <f>(AF872/(AF872+AH872+AJ872))/(X872/(X872+Z872+AB872))</f>
        <v>1.7096228103059306</v>
      </c>
      <c r="CE872" s="19">
        <f>(AH872/(AF872+AH872+AJ872))/(Z872/(X872+Z872+AB872))</f>
        <v>1.0190587107434337</v>
      </c>
      <c r="CF872" s="18">
        <f>(AJ872/(AF872+AH872+AJ872))/(AB872/(X872+Z872+AB872))</f>
        <v>0.84808700857603492</v>
      </c>
      <c r="CG872">
        <f>AH872/Z872</f>
        <v>117.71871539313399</v>
      </c>
      <c r="CH872" s="11">
        <f>BB872/BE872</f>
        <v>0.18730746978952922</v>
      </c>
      <c r="CI872" s="14">
        <f>AY872/V872</f>
        <v>2247.8172360201906</v>
      </c>
      <c r="CJ872" s="14">
        <f>AV872/M872</f>
        <v>5866.5238095238092</v>
      </c>
      <c r="CK872" s="17">
        <f>N872/V872</f>
        <v>115.31690135819963</v>
      </c>
      <c r="CL872" s="17">
        <f>(AL872+AN872)/N872</f>
        <v>9.3964809384164223</v>
      </c>
      <c r="CM872" s="14">
        <f>AP872/AC872</f>
        <v>5.9995032290114256</v>
      </c>
    </row>
    <row r="873" spans="1:91" x14ac:dyDescent="0.2">
      <c r="A873">
        <v>1002</v>
      </c>
      <c r="B873" s="2">
        <v>45200</v>
      </c>
      <c r="C873" s="3" t="s">
        <v>53</v>
      </c>
      <c r="D873" t="s">
        <v>54</v>
      </c>
      <c r="E873" s="3" t="s">
        <v>41</v>
      </c>
      <c r="F873" t="s">
        <v>42</v>
      </c>
      <c r="G873" t="str">
        <f>CONCATENATE(C873,E873)</f>
        <v>YVRSEA</v>
      </c>
      <c r="H873" t="s">
        <v>40</v>
      </c>
      <c r="I873">
        <f>U873/M873</f>
        <v>72.773972602739732</v>
      </c>
      <c r="J873" t="str">
        <f>_xlfn.CONCAT(C873,E873,H873)</f>
        <v>YVRSEAE175</v>
      </c>
      <c r="K873" s="4">
        <v>127</v>
      </c>
      <c r="L873" s="4">
        <f>N873/M873</f>
        <v>62.013698630136986</v>
      </c>
      <c r="M873" s="4">
        <v>146</v>
      </c>
      <c r="N873" s="4">
        <v>9054</v>
      </c>
      <c r="O873" s="4">
        <f>P873/M873</f>
        <v>9.9657534246575334</v>
      </c>
      <c r="P873" s="4">
        <v>1455</v>
      </c>
      <c r="Q873" s="4">
        <v>2374</v>
      </c>
      <c r="R873" s="4">
        <v>5225</v>
      </c>
      <c r="S873" s="4">
        <f>U873*K873</f>
        <v>1349375</v>
      </c>
      <c r="T873" s="7">
        <f>N873/U873</f>
        <v>0.85214117647058829</v>
      </c>
      <c r="U873" s="4">
        <v>10625</v>
      </c>
      <c r="V873" s="4">
        <v>108.95079289262513</v>
      </c>
      <c r="W873" s="7">
        <f>P873/X873</f>
        <v>1</v>
      </c>
      <c r="X873" s="4">
        <v>1455</v>
      </c>
      <c r="Y873" s="7">
        <f>Q873/Z873</f>
        <v>0.90645284459717446</v>
      </c>
      <c r="Z873" s="4">
        <v>2619</v>
      </c>
      <c r="AA873" s="7">
        <f>R873/AB873</f>
        <v>0.79758815448023201</v>
      </c>
      <c r="AB873" s="4">
        <v>6551</v>
      </c>
      <c r="AC873" s="4">
        <v>0</v>
      </c>
      <c r="AD873" s="4" t="e">
        <f>AP873/AC873</f>
        <v>#DIV/0!</v>
      </c>
      <c r="AE873" s="7">
        <f>AF873/(AF873+AH873+AJ873+AL873+AN873+AP873)</f>
        <v>0.25246445796776434</v>
      </c>
      <c r="AF873" s="4">
        <v>271984</v>
      </c>
      <c r="AG873" s="7">
        <f>AH873/(AF873+AH873+AJ873+AL873+AN873+AP873)</f>
        <v>0.23837295649558718</v>
      </c>
      <c r="AH873" s="4">
        <v>256803</v>
      </c>
      <c r="AI873" s="7">
        <f>AJ873/(AF873+AH873+AJ873+AL873+AN873+AP873)</f>
        <v>0.45096424818716141</v>
      </c>
      <c r="AJ873" s="4">
        <v>485831</v>
      </c>
      <c r="AK873" s="7">
        <f>AL873/(AF873+AH873+AJ873+AL873+AN873+AP873)</f>
        <v>3.395011305874971E-2</v>
      </c>
      <c r="AL873" s="4">
        <v>36575</v>
      </c>
      <c r="AM873" s="7">
        <f>AN873/(AF873+AH873+AJ873+AL873+AN873+AP873)</f>
        <v>2.424822429073735E-2</v>
      </c>
      <c r="AN873" s="4">
        <v>26123</v>
      </c>
      <c r="AO873" s="7">
        <f>AP873/(AF873+AH873+AJ873+AL873+AN873+AP873)</f>
        <v>0</v>
      </c>
      <c r="AP873" s="4">
        <v>0</v>
      </c>
      <c r="AQ873" s="6">
        <f>AO873+AM873+AK873+AI873+AG873+AE873</f>
        <v>1</v>
      </c>
      <c r="AR873" s="4">
        <v>271964</v>
      </c>
      <c r="AS873" s="4">
        <f>AR873/M873</f>
        <v>1862.7671232876712</v>
      </c>
      <c r="AT873" s="4">
        <f>AR873/V873</f>
        <v>2496.2094609814376</v>
      </c>
      <c r="AU873" s="7">
        <f>AR873/(AR873+AV873+AY873+BB873)</f>
        <v>0.25680529693265902</v>
      </c>
      <c r="AV873" s="4">
        <v>475485</v>
      </c>
      <c r="AW873" s="4">
        <f>AV873/M873</f>
        <v>3256.7465753424658</v>
      </c>
      <c r="AX873" s="7">
        <f>AV873/(AR873+AV873+AY873+BB873)</f>
        <v>0.4489824631643356</v>
      </c>
      <c r="AY873" s="4">
        <v>150795</v>
      </c>
      <c r="AZ873" s="4">
        <f>AY873/M873</f>
        <v>1032.8424657534247</v>
      </c>
      <c r="BA873" s="7">
        <f>AY873/(AR873+AV873+AY873+BB873)</f>
        <v>0.14239000290832726</v>
      </c>
      <c r="BB873" s="4">
        <v>160784</v>
      </c>
      <c r="BC873" s="11">
        <f>BB873/(AR873+AV873+AY873+BB873)</f>
        <v>0.15182223699467814</v>
      </c>
      <c r="BD873" s="9">
        <f>BC873+BA873+AX873+AU873</f>
        <v>1</v>
      </c>
      <c r="BE873" s="14">
        <f>(AF873+AH873+AJ873+AL873+AN873+AP873)</f>
        <v>1077316</v>
      </c>
      <c r="BF873" s="14">
        <f t="shared" si="65"/>
        <v>-1059028</v>
      </c>
      <c r="BG873" s="13">
        <f>(AF873+AH873+AJ873+AL873+AN873+AP873)-(AR873+AV873+AY873+BB873)</f>
        <v>18288</v>
      </c>
      <c r="BH873" s="13">
        <f t="shared" si="66"/>
        <v>0</v>
      </c>
      <c r="BI873" s="14">
        <f>AF873/W873</f>
        <v>271984</v>
      </c>
      <c r="BJ873" s="14">
        <f>AH873/Y873</f>
        <v>283305.4157540017</v>
      </c>
      <c r="BK873" s="14">
        <f>AJ873/AA873</f>
        <v>609125.14468899521</v>
      </c>
      <c r="BL873" s="14">
        <f>BI873+BJ873+BK873</f>
        <v>1164414.5604429969</v>
      </c>
      <c r="BM873" s="14">
        <f>(AF873/W873)-AF873</f>
        <v>0</v>
      </c>
      <c r="BN873" s="14">
        <f>AH873/Y873-AH873</f>
        <v>26502.415754001704</v>
      </c>
      <c r="BO873" s="14">
        <f>AJ873/AA873-AJ873</f>
        <v>123294.14468899521</v>
      </c>
      <c r="BP873" s="14">
        <f>BG873/S873</f>
        <v>1.3552941176470589E-2</v>
      </c>
      <c r="BQ873" s="14">
        <f>(BG873-CA873)/S873</f>
        <v>1.431329603605422E-2</v>
      </c>
      <c r="BR873" s="27">
        <f>BQ873-BP873</f>
        <v>7.6035485958363125E-4</v>
      </c>
      <c r="BS873" s="28">
        <f t="shared" si="67"/>
        <v>1149858</v>
      </c>
      <c r="BT873" s="11">
        <f>BS873/S873</f>
        <v>0.85214117647058829</v>
      </c>
      <c r="BU873" s="14">
        <f>(BE873-AP873)*1/BT873-(BE873-AP873)</f>
        <v>186929.91340843821</v>
      </c>
      <c r="BV873" s="14">
        <f t="shared" si="68"/>
        <v>0.79838147290412231</v>
      </c>
      <c r="BW873" s="27">
        <f>(AR873+AV873+AY873+BB873)/S873</f>
        <v>0.78482853172765166</v>
      </c>
      <c r="BX873" s="13">
        <f>(AF873+AH873+AJ873+AL873+AN873)/N873</f>
        <v>118.98785067373537</v>
      </c>
      <c r="BY873" s="26">
        <f>BX873/K873</f>
        <v>0.93691221002941238</v>
      </c>
      <c r="BZ873" s="11">
        <f>AP873/BE873</f>
        <v>0</v>
      </c>
      <c r="CA873" s="15">
        <f>-(BM873+BN873+BO873)/M873</f>
        <v>-1026.0038386506637</v>
      </c>
      <c r="CB873" s="15">
        <f>BG873-CA873</f>
        <v>19314.003838650664</v>
      </c>
      <c r="CC873" s="18">
        <f t="shared" si="69"/>
        <v>0</v>
      </c>
      <c r="CD873" s="17">
        <f>(AF873/(AF873+AH873+AJ873))/(X873/(X873+Z873+AB873))</f>
        <v>1.9575223946792522</v>
      </c>
      <c r="CE873" s="19">
        <f>(AH873/(AF873+AH873+AJ873))/(Z873/(X873+Z873+AB873))</f>
        <v>1.0268120827385598</v>
      </c>
      <c r="CF873" s="18">
        <f>(AJ873/(AF873+AH873+AJ873))/(AB873/(X873+Z873+AB873))</f>
        <v>0.77661182583565869</v>
      </c>
      <c r="CG873">
        <f>AH873/Z873</f>
        <v>98.053837342497133</v>
      </c>
      <c r="CH873" s="11">
        <f>BB873/BE873</f>
        <v>0.14924497547609059</v>
      </c>
      <c r="CI873" s="14">
        <f>AY873/V873</f>
        <v>1384.065191233751</v>
      </c>
      <c r="CJ873" s="14">
        <f>AV873/M873</f>
        <v>3256.7465753424658</v>
      </c>
      <c r="CK873" s="17">
        <f>N873/V873</f>
        <v>83.101735743429032</v>
      </c>
      <c r="CL873" s="17">
        <f>(AL873+AN873)/N873</f>
        <v>6.9248950740004416</v>
      </c>
      <c r="CM873" s="14" t="e">
        <f>AP873/AC873</f>
        <v>#DIV/0!</v>
      </c>
    </row>
    <row r="874" spans="1:91" hidden="1" x14ac:dyDescent="0.2">
      <c r="A874">
        <v>766</v>
      </c>
      <c r="B874" s="2">
        <v>45170</v>
      </c>
      <c r="C874" s="3" t="s">
        <v>43</v>
      </c>
      <c r="D874" t="s">
        <v>38</v>
      </c>
      <c r="E874" s="3" t="s">
        <v>37</v>
      </c>
      <c r="F874" t="s">
        <v>38</v>
      </c>
      <c r="G874" t="str">
        <f>CONCATENATE(C874,E874)</f>
        <v>SFOLAX</v>
      </c>
      <c r="H874" t="s">
        <v>47</v>
      </c>
      <c r="I874">
        <f>U874/M874</f>
        <v>154.95774647887325</v>
      </c>
      <c r="J874" t="str">
        <f>_xlfn.CONCAT(C874,E874,H874)</f>
        <v>SFOLAXA320</v>
      </c>
      <c r="K874" s="4">
        <v>337</v>
      </c>
      <c r="L874" s="4">
        <f>N874/M874</f>
        <v>132.21126760563379</v>
      </c>
      <c r="M874" s="4">
        <v>71</v>
      </c>
      <c r="N874" s="4">
        <v>9387</v>
      </c>
      <c r="O874" s="4">
        <f>P874/M874</f>
        <v>16.450704225352112</v>
      </c>
      <c r="P874" s="4">
        <v>1168</v>
      </c>
      <c r="Q874" s="4">
        <v>2469</v>
      </c>
      <c r="R874" s="4">
        <v>5751</v>
      </c>
      <c r="S874" s="4">
        <f>U874*K874</f>
        <v>3707674</v>
      </c>
      <c r="T874" s="7">
        <f>N874/U874</f>
        <v>0.85320850754408284</v>
      </c>
      <c r="U874" s="4">
        <v>11002</v>
      </c>
      <c r="V874" s="4">
        <v>99.625052751519249</v>
      </c>
      <c r="W874" s="7">
        <f>P874/X874</f>
        <v>0.82544169611307416</v>
      </c>
      <c r="X874" s="4">
        <v>1415</v>
      </c>
      <c r="Y874" s="7">
        <f>Q874/Z874</f>
        <v>0.94308632543926663</v>
      </c>
      <c r="Z874" s="4">
        <v>2618</v>
      </c>
      <c r="AA874" s="7">
        <f>R874/AB874</f>
        <v>0.82522600086095566</v>
      </c>
      <c r="AB874" s="4">
        <v>6969</v>
      </c>
      <c r="AC874" s="4">
        <v>4779</v>
      </c>
      <c r="AD874" s="4">
        <f>AP874/AC874</f>
        <v>5.999163004812722</v>
      </c>
      <c r="AE874" s="7">
        <f>AF874/(AF874+AH874+AJ874+AL874+AN874+AP874)</f>
        <v>0.20087988065129644</v>
      </c>
      <c r="AF874" s="4">
        <v>247892</v>
      </c>
      <c r="AG874" s="7">
        <f>AH874/(AF874+AH874+AJ874+AL874+AN874+AP874)</f>
        <v>0.23187910190262642</v>
      </c>
      <c r="AH874" s="4">
        <v>286146</v>
      </c>
      <c r="AI874" s="7">
        <f>AJ874/(AF874+AH874+AJ874+AL874+AN874+AP874)</f>
        <v>0.49741051886054727</v>
      </c>
      <c r="AJ874" s="4">
        <v>613820</v>
      </c>
      <c r="AK874" s="7">
        <f>AL874/(AF874+AH874+AJ874+AL874+AN874+AP874)</f>
        <v>3.2616684669996135E-2</v>
      </c>
      <c r="AL874" s="4">
        <v>40250</v>
      </c>
      <c r="AM874" s="7">
        <f>AN874/(AF874+AH874+AJ874+AL874+AN874+AP874)</f>
        <v>1.3981010201526542E-2</v>
      </c>
      <c r="AN874" s="4">
        <v>17253</v>
      </c>
      <c r="AO874" s="7">
        <f>AP874/(AF874+AH874+AJ874+AL874+AN874+AP874)</f>
        <v>2.3232803714007183E-2</v>
      </c>
      <c r="AP874" s="4">
        <v>28670</v>
      </c>
      <c r="AQ874" s="6">
        <f>AO874+AM874+AK874+AI874+AG874+AE874</f>
        <v>1</v>
      </c>
      <c r="AR874" s="4">
        <v>409684</v>
      </c>
      <c r="AS874" s="4">
        <f>AR874/M874</f>
        <v>5770.1971830985913</v>
      </c>
      <c r="AT874" s="4">
        <f>AR874/V874</f>
        <v>4112.2588012256028</v>
      </c>
      <c r="AU874" s="7">
        <f>AR874/(AR874+AV874+AY874+BB874)</f>
        <v>0.30023531687898442</v>
      </c>
      <c r="AV874" s="4">
        <v>407432</v>
      </c>
      <c r="AW874" s="4">
        <f>AV874/M874</f>
        <v>5738.4788732394363</v>
      </c>
      <c r="AX874" s="7">
        <f>AV874/(AR874+AV874+AY874+BB874)</f>
        <v>0.29858494748791353</v>
      </c>
      <c r="AY874" s="4">
        <v>237648</v>
      </c>
      <c r="AZ874" s="4">
        <f>AY874/M874</f>
        <v>3347.1549295774648</v>
      </c>
      <c r="BA874" s="7">
        <f>AY874/(AR874+AV874+AY874+BB874)</f>
        <v>0.17415940721545603</v>
      </c>
      <c r="BB874" s="4">
        <v>309779</v>
      </c>
      <c r="BC874" s="11">
        <f>BB874/(AR874+AV874+AY874+BB874)</f>
        <v>0.22702032841764605</v>
      </c>
      <c r="BD874" s="9">
        <f>BC874+BA874+AX874+AU874</f>
        <v>1</v>
      </c>
      <c r="BE874" s="14">
        <f>(AF874+AH874+AJ874+AL874+AN874+AP874)</f>
        <v>1234031</v>
      </c>
      <c r="BF874" s="14">
        <f t="shared" si="65"/>
        <v>-1364543</v>
      </c>
      <c r="BG874" s="13">
        <f>(AF874+AH874+AJ874+AL874+AN874+AP874)-(AR874+AV874+AY874+BB874)</f>
        <v>-130512</v>
      </c>
      <c r="BH874" s="13">
        <f t="shared" si="66"/>
        <v>1</v>
      </c>
      <c r="BI874" s="14">
        <f>AF874/W874</f>
        <v>300314.36643835617</v>
      </c>
      <c r="BJ874" s="14">
        <f>AH874/Y874</f>
        <v>303414.43013365736</v>
      </c>
      <c r="BK874" s="14">
        <f>AJ874/AA874</f>
        <v>743820.47991653625</v>
      </c>
      <c r="BL874" s="14">
        <f>BI874+BJ874+BK874</f>
        <v>1347549.2764885498</v>
      </c>
      <c r="BM874" s="14">
        <f>(AF874/W874)-AF874</f>
        <v>52422.36643835617</v>
      </c>
      <c r="BN874" s="14">
        <f>AH874/Y874-AH874</f>
        <v>17268.430133657355</v>
      </c>
      <c r="BO874" s="14">
        <f>AJ874/AA874-AJ874</f>
        <v>130000.47991653625</v>
      </c>
      <c r="BP874" s="14">
        <f>BG874/S874</f>
        <v>-3.520050576183343E-2</v>
      </c>
      <c r="BQ874" s="14">
        <f>(BG874-CA874)/S874</f>
        <v>-3.4441929579035378E-2</v>
      </c>
      <c r="BR874" s="27">
        <f>BQ874-BP874</f>
        <v>7.5857618279805139E-4</v>
      </c>
      <c r="BS874" s="28">
        <f t="shared" si="67"/>
        <v>3163419</v>
      </c>
      <c r="BT874" s="11">
        <f>BS874/S874</f>
        <v>0.85320850754408284</v>
      </c>
      <c r="BU874" s="14">
        <f>(BE874-AP874)*1/BT874-(BE874-AP874)</f>
        <v>207378.0776605946</v>
      </c>
      <c r="BV874" s="14">
        <f t="shared" si="68"/>
        <v>0.33283158120158352</v>
      </c>
      <c r="BW874" s="27">
        <f>(AR874+AV874+AY874+BB874)/S874</f>
        <v>0.36803208696341694</v>
      </c>
      <c r="BX874" s="13">
        <f>(AF874+AH874+AJ874+AL874+AN874)/N874</f>
        <v>128.40747842761266</v>
      </c>
      <c r="BY874" s="26">
        <f>BX874/K874</f>
        <v>0.38103109325701084</v>
      </c>
      <c r="BZ874" s="11">
        <f>AP874/BE874</f>
        <v>2.3232803714007183E-2</v>
      </c>
      <c r="CA874" s="15">
        <f>-(BM874+BN874+BO874)/M874</f>
        <v>-2812.5531899795742</v>
      </c>
      <c r="CB874" s="15">
        <f>BG874-CA874</f>
        <v>-127699.44681002042</v>
      </c>
      <c r="CC874" s="18">
        <f t="shared" si="69"/>
        <v>1</v>
      </c>
      <c r="CD874" s="17">
        <f>(AF874/(AF874+AH874+AJ874))/(X874/(X874+Z874+AB874))</f>
        <v>1.6791502047811813</v>
      </c>
      <c r="CE874" s="19">
        <f>(AH874/(AF874+AH874+AJ874))/(Z874/(X874+Z874+AB874))</f>
        <v>1.0476145277356086</v>
      </c>
      <c r="CF874" s="18">
        <f>(AJ874/(AF874+AH874+AJ874))/(AB874/(X874+Z874+AB874))</f>
        <v>0.84421690724964915</v>
      </c>
      <c r="CG874">
        <f>AH874/Z874</f>
        <v>109.29946524064171</v>
      </c>
      <c r="CH874" s="11">
        <f>BB874/BE874</f>
        <v>0.25103016050650268</v>
      </c>
      <c r="CI874" s="14">
        <f>AY874/V874</f>
        <v>2385.4240819599058</v>
      </c>
      <c r="CJ874" s="14">
        <f>AV874/M874</f>
        <v>5738.4788732394363</v>
      </c>
      <c r="CK874" s="17">
        <f>N874/V874</f>
        <v>94.2232876243757</v>
      </c>
      <c r="CL874" s="17">
        <f>(AL874+AN874)/N874</f>
        <v>6.1258122935975283</v>
      </c>
      <c r="CM874" s="14">
        <f>AP874/AC874</f>
        <v>5.999163004812722</v>
      </c>
    </row>
    <row r="875" spans="1:91" hidden="1" x14ac:dyDescent="0.2">
      <c r="A875">
        <v>24</v>
      </c>
      <c r="B875" s="2">
        <v>44805</v>
      </c>
      <c r="C875" s="3" t="s">
        <v>46</v>
      </c>
      <c r="D875" t="s">
        <v>42</v>
      </c>
      <c r="E875" s="3" t="s">
        <v>37</v>
      </c>
      <c r="F875" t="s">
        <v>38</v>
      </c>
      <c r="G875" t="str">
        <f>CONCATENATE(C875,E875)</f>
        <v>GEGLAX</v>
      </c>
      <c r="H875" t="s">
        <v>40</v>
      </c>
      <c r="I875">
        <f>U875/M875</f>
        <v>70.400000000000006</v>
      </c>
      <c r="J875" t="str">
        <f>_xlfn.CONCAT(C875,E875,H875)</f>
        <v>GEGLAXE175</v>
      </c>
      <c r="K875" s="4">
        <v>945</v>
      </c>
      <c r="L875" s="4">
        <f>N875/M875</f>
        <v>64.933333333333337</v>
      </c>
      <c r="M875" s="4">
        <v>15</v>
      </c>
      <c r="N875" s="4">
        <v>974</v>
      </c>
      <c r="O875" s="4">
        <f>P875/M875</f>
        <v>10</v>
      </c>
      <c r="P875" s="4">
        <v>150</v>
      </c>
      <c r="Q875" s="4">
        <v>263</v>
      </c>
      <c r="R875" s="4">
        <v>561</v>
      </c>
      <c r="S875" s="4">
        <f>U875*K875</f>
        <v>997920</v>
      </c>
      <c r="T875" s="7">
        <f>N875/U875</f>
        <v>0.92234848484848486</v>
      </c>
      <c r="U875" s="4">
        <v>1056</v>
      </c>
      <c r="V875" s="4">
        <v>40.933797909407666</v>
      </c>
      <c r="W875" s="7">
        <f>P875/X875</f>
        <v>1</v>
      </c>
      <c r="X875" s="4">
        <v>150</v>
      </c>
      <c r="Y875" s="7">
        <f>Q875/Z875</f>
        <v>0.97407407407407409</v>
      </c>
      <c r="Z875" s="4">
        <v>270</v>
      </c>
      <c r="AA875" s="7">
        <f>R875/AB875</f>
        <v>0.88207547169811318</v>
      </c>
      <c r="AB875" s="4">
        <v>636</v>
      </c>
      <c r="AC875" s="4">
        <v>0</v>
      </c>
      <c r="AD875" s="4" t="e">
        <f>AP875/AC875</f>
        <v>#DIV/0!</v>
      </c>
      <c r="AE875" s="7">
        <f>AF875/(AF875+AH875+AJ875+AL875+AN875+AP875)</f>
        <v>0.24588368398247556</v>
      </c>
      <c r="AF875" s="4">
        <v>40858</v>
      </c>
      <c r="AG875" s="7">
        <f>AH875/(AF875+AH875+AJ875+AL875+AN875+AP875)</f>
        <v>0.27035891387029992</v>
      </c>
      <c r="AH875" s="4">
        <v>44925</v>
      </c>
      <c r="AI875" s="7">
        <f>AJ875/(AF875+AH875+AJ875+AL875+AN875+AP875)</f>
        <v>0.45679071782774061</v>
      </c>
      <c r="AJ875" s="4">
        <v>75904</v>
      </c>
      <c r="AK875" s="7">
        <f>AL875/(AF875+AH875+AJ875+AL875+AN875+AP875)</f>
        <v>2.0220499735207741E-2</v>
      </c>
      <c r="AL875" s="4">
        <v>3360</v>
      </c>
      <c r="AM875" s="7">
        <f>AN875/(AF875+AH875+AJ875+AL875+AN875+AP875)</f>
        <v>6.7461845842761541E-3</v>
      </c>
      <c r="AN875" s="4">
        <v>1121</v>
      </c>
      <c r="AO875" s="7">
        <f>AP875/(AF875+AH875+AJ875+AL875+AN875+AP875)</f>
        <v>0</v>
      </c>
      <c r="AP875" s="4">
        <v>0</v>
      </c>
      <c r="AQ875" s="6">
        <f>AO875+AM875+AK875+AI875+AG875+AE875</f>
        <v>1</v>
      </c>
      <c r="AR875" s="4">
        <v>65724</v>
      </c>
      <c r="AS875" s="4">
        <f>AR875/M875</f>
        <v>4381.6000000000004</v>
      </c>
      <c r="AT875" s="4">
        <f>AR875/V875</f>
        <v>1605.6169560776302</v>
      </c>
      <c r="AU875" s="7">
        <f>AR875/(AR875+AV875+AY875+BB875)</f>
        <v>0.30061198166799308</v>
      </c>
      <c r="AV875" s="4">
        <v>40681</v>
      </c>
      <c r="AW875" s="4">
        <f>AV875/M875</f>
        <v>2712.0666666666666</v>
      </c>
      <c r="AX875" s="7">
        <f>AV875/(AR875+AV875+AY875+BB875)</f>
        <v>0.18606895542321872</v>
      </c>
      <c r="AY875" s="4">
        <v>75046</v>
      </c>
      <c r="AZ875" s="4">
        <f>AY875/M875</f>
        <v>5003.0666666666666</v>
      </c>
      <c r="BA875" s="7">
        <f>AY875/(AR875+AV875+AY875+BB875)</f>
        <v>0.3432494488505905</v>
      </c>
      <c r="BB875" s="4">
        <v>37183</v>
      </c>
      <c r="BC875" s="11">
        <f>BB875/(AR875+AV875+AY875+BB875)</f>
        <v>0.17006961405819773</v>
      </c>
      <c r="BD875" s="9">
        <f>BC875+BA875+AX875+AU875</f>
        <v>1</v>
      </c>
      <c r="BE875" s="14">
        <f>(AF875+AH875+AJ875+AL875+AN875+AP875)</f>
        <v>166168</v>
      </c>
      <c r="BF875" s="14">
        <f t="shared" si="65"/>
        <v>-218634</v>
      </c>
      <c r="BG875" s="13">
        <f>(AF875+AH875+AJ875+AL875+AN875+AP875)-(AR875+AV875+AY875+BB875)</f>
        <v>-52466</v>
      </c>
      <c r="BH875" s="13">
        <f t="shared" si="66"/>
        <v>1</v>
      </c>
      <c r="BI875" s="14">
        <f>AF875/W875</f>
        <v>40858</v>
      </c>
      <c r="BJ875" s="14">
        <f>AH875/Y875</f>
        <v>46120.722433460076</v>
      </c>
      <c r="BK875" s="14">
        <f>AJ875/AA875</f>
        <v>86051.593582887697</v>
      </c>
      <c r="BL875" s="14">
        <f>BI875+BJ875+BK875</f>
        <v>173030.31601634779</v>
      </c>
      <c r="BM875" s="14">
        <f>(AF875/W875)-AF875</f>
        <v>0</v>
      </c>
      <c r="BN875" s="14">
        <f>AH875/Y875-AH875</f>
        <v>1195.722433460076</v>
      </c>
      <c r="BO875" s="14">
        <f>AJ875/AA875-AJ875</f>
        <v>10147.593582887697</v>
      </c>
      <c r="BP875" s="14">
        <f>BG875/S875</f>
        <v>-5.2575356742023412E-2</v>
      </c>
      <c r="BQ875" s="14">
        <f>(BG875-CA875)/S875</f>
        <v>-5.181755945591178E-2</v>
      </c>
      <c r="BR875" s="27">
        <f>BQ875-BP875</f>
        <v>7.5779728611163194E-4</v>
      </c>
      <c r="BS875" s="28">
        <f t="shared" si="67"/>
        <v>920430</v>
      </c>
      <c r="BT875" s="11">
        <f>BS875/S875</f>
        <v>0.92234848484848486</v>
      </c>
      <c r="BU875" s="14">
        <f>(BE875-AP875)*1/BT875-(BE875-AP875)</f>
        <v>13989.503080082126</v>
      </c>
      <c r="BV875" s="14">
        <f t="shared" si="68"/>
        <v>0.16651434984768318</v>
      </c>
      <c r="BW875" s="27">
        <f>(AR875+AV875+AY875+BB875)/S875</f>
        <v>0.21908970658970658</v>
      </c>
      <c r="BX875" s="13">
        <f>(AF875+AH875+AJ875+AL875+AN875)/N875</f>
        <v>170.60369609856264</v>
      </c>
      <c r="BY875" s="26">
        <f>BX875/K875</f>
        <v>0.18053301174451072</v>
      </c>
      <c r="BZ875" s="11">
        <f>AP875/BE875</f>
        <v>0</v>
      </c>
      <c r="CA875" s="15">
        <f>-(BM875+BN875+BO875)/M875</f>
        <v>-756.22106775651821</v>
      </c>
      <c r="CB875" s="15">
        <f>BG875-CA875</f>
        <v>-51709.778932243484</v>
      </c>
      <c r="CC875" s="18">
        <f t="shared" si="69"/>
        <v>1</v>
      </c>
      <c r="CD875" s="17">
        <f>(AF875/(AF875+AH875+AJ875))/(X875/(X875+Z875+AB875))</f>
        <v>1.7789947243748723</v>
      </c>
      <c r="CE875" s="19">
        <f>(AH875/(AF875+AH875+AJ875))/(Z875/(X875+Z875+AB875))</f>
        <v>1.0867086820008205</v>
      </c>
      <c r="CF875" s="18">
        <f>(AJ875/(AF875+AH875+AJ875))/(AB875/(X875+Z875+AB875))</f>
        <v>0.77946453962821949</v>
      </c>
      <c r="CG875">
        <f>AH875/Z875</f>
        <v>166.38888888888889</v>
      </c>
      <c r="CH875" s="11">
        <f>BB875/BE875</f>
        <v>0.22376751239709211</v>
      </c>
      <c r="CI875" s="14">
        <f>AY875/V875</f>
        <v>1833.3505277494041</v>
      </c>
      <c r="CJ875" s="14">
        <f>AV875/M875</f>
        <v>2712.0666666666666</v>
      </c>
      <c r="CK875" s="17">
        <f>N875/V875</f>
        <v>23.794518215866532</v>
      </c>
      <c r="CL875" s="17">
        <f>(AL875+AN875)/N875</f>
        <v>4.6006160164271046</v>
      </c>
      <c r="CM875" s="14" t="e">
        <f>AP875/AC875</f>
        <v>#DIV/0!</v>
      </c>
    </row>
    <row r="876" spans="1:91" hidden="1" x14ac:dyDescent="0.2">
      <c r="A876">
        <v>640</v>
      </c>
      <c r="B876" s="2">
        <v>45170</v>
      </c>
      <c r="C876" s="3" t="s">
        <v>32</v>
      </c>
      <c r="D876" t="s">
        <v>33</v>
      </c>
      <c r="E876" s="3" t="s">
        <v>41</v>
      </c>
      <c r="F876" t="s">
        <v>42</v>
      </c>
      <c r="G876" t="str">
        <f>CONCATENATE(C876,E876)</f>
        <v>HNLSEA</v>
      </c>
      <c r="H876" t="s">
        <v>49</v>
      </c>
      <c r="I876">
        <f>U876/M876</f>
        <v>278</v>
      </c>
      <c r="J876" t="str">
        <f>_xlfn.CONCAT(C876,E876,H876)</f>
        <v>HNLSEAA330-200</v>
      </c>
      <c r="K876" s="4">
        <v>2677</v>
      </c>
      <c r="L876" s="4">
        <f>N876/M876</f>
        <v>246.93333333333334</v>
      </c>
      <c r="M876" s="4">
        <v>15</v>
      </c>
      <c r="N876" s="4">
        <v>3704</v>
      </c>
      <c r="O876" s="4">
        <f>P876/M876</f>
        <v>36</v>
      </c>
      <c r="P876" s="4">
        <v>540</v>
      </c>
      <c r="Q876" s="4">
        <v>1005</v>
      </c>
      <c r="R876" s="4">
        <v>2159</v>
      </c>
      <c r="S876" s="4">
        <f>U876*K876</f>
        <v>11163090</v>
      </c>
      <c r="T876" s="7">
        <f>N876/U876</f>
        <v>0.88824940047961631</v>
      </c>
      <c r="U876" s="4">
        <v>4170</v>
      </c>
      <c r="V876" s="4">
        <v>86.925041186161451</v>
      </c>
      <c r="W876" s="7">
        <f>P876/X876</f>
        <v>1</v>
      </c>
      <c r="X876" s="4">
        <v>540</v>
      </c>
      <c r="Y876" s="7">
        <f>Q876/Z876</f>
        <v>1</v>
      </c>
      <c r="Z876" s="4">
        <v>1005</v>
      </c>
      <c r="AA876" s="7">
        <f>R876/AB876</f>
        <v>0.82247619047619047</v>
      </c>
      <c r="AB876" s="4">
        <v>2625</v>
      </c>
      <c r="AC876" s="4">
        <v>185916</v>
      </c>
      <c r="AD876" s="4">
        <f>AP876/AC876</f>
        <v>5.999983863680372</v>
      </c>
      <c r="AE876" s="7">
        <f>AF876/(AF876+AH876+AJ876+AL876+AN876+AP876)</f>
        <v>0.12000110652659175</v>
      </c>
      <c r="AF876" s="4">
        <v>281966</v>
      </c>
      <c r="AG876" s="7">
        <f>AH876/(AF876+AH876+AJ876+AL876+AN876+AP876)</f>
        <v>0.14293472131489407</v>
      </c>
      <c r="AH876" s="4">
        <v>335853</v>
      </c>
      <c r="AI876" s="7">
        <f>AJ876/(AF876+AH876+AJ876+AL876+AN876+AP876)</f>
        <v>0.2494579083668306</v>
      </c>
      <c r="AJ876" s="4">
        <v>586150</v>
      </c>
      <c r="AK876" s="7">
        <f>AL876/(AF876+AH876+AJ876+AL876+AN876+AP876)</f>
        <v>6.4348777181719328E-3</v>
      </c>
      <c r="AL876" s="4">
        <v>15120</v>
      </c>
      <c r="AM876" s="7">
        <f>AN876/(AF876+AH876+AJ876+AL876+AN876+AP876)</f>
        <v>6.4318986081172234E-3</v>
      </c>
      <c r="AN876" s="4">
        <v>15113</v>
      </c>
      <c r="AO876" s="7">
        <f>AP876/(AF876+AH876+AJ876+AL876+AN876+AP876)</f>
        <v>0.47473948746539446</v>
      </c>
      <c r="AP876" s="4">
        <v>1115493</v>
      </c>
      <c r="AQ876" s="6">
        <f>AO876+AM876+AK876+AI876+AG876+AE876</f>
        <v>1</v>
      </c>
      <c r="AR876" s="4">
        <v>431161</v>
      </c>
      <c r="AS876" s="4">
        <f>AR876/M876</f>
        <v>28744.066666666666</v>
      </c>
      <c r="AT876" s="4">
        <f>AR876/V876</f>
        <v>4960.1472040330909</v>
      </c>
      <c r="AU876" s="7">
        <f>AR876/(AR876+AV876+AY876+BB876)</f>
        <v>0.31139774042881729</v>
      </c>
      <c r="AV876" s="4">
        <v>121421</v>
      </c>
      <c r="AW876" s="4">
        <f>AV876/M876</f>
        <v>8094.7333333333336</v>
      </c>
      <c r="AX876" s="7">
        <f>AV876/(AR876+AV876+AY876+BB876)</f>
        <v>8.7693982156566624E-2</v>
      </c>
      <c r="AY876" s="4">
        <v>443302</v>
      </c>
      <c r="AZ876" s="4">
        <f>AY876/M876</f>
        <v>29553.466666666667</v>
      </c>
      <c r="BA876" s="7">
        <f>AY876/(AR876+AV876+AY876+BB876)</f>
        <v>0.3201663441906285</v>
      </c>
      <c r="BB876" s="4">
        <v>388715</v>
      </c>
      <c r="BC876" s="11">
        <f>BB876/(AR876+AV876+AY876+BB876)</f>
        <v>0.28074193322398761</v>
      </c>
      <c r="BD876" s="9">
        <f>BC876+BA876+AX876+AU876</f>
        <v>1</v>
      </c>
      <c r="BE876" s="14">
        <f>(AF876+AH876+AJ876+AL876+AN876+AP876)</f>
        <v>2349695</v>
      </c>
      <c r="BF876" s="14">
        <f t="shared" si="65"/>
        <v>-1384599</v>
      </c>
      <c r="BG876" s="13">
        <f>(AF876+AH876+AJ876+AL876+AN876+AP876)-(AR876+AV876+AY876+BB876)</f>
        <v>965096</v>
      </c>
      <c r="BH876" s="13">
        <f t="shared" si="66"/>
        <v>0</v>
      </c>
      <c r="BI876" s="14">
        <f>AF876/W876</f>
        <v>281966</v>
      </c>
      <c r="BJ876" s="14">
        <f>AH876/Y876</f>
        <v>335853</v>
      </c>
      <c r="BK876" s="14">
        <f>AJ876/AA876</f>
        <v>712665.00694766094</v>
      </c>
      <c r="BL876" s="14">
        <f>BI876+BJ876+BK876</f>
        <v>1330484.0069476608</v>
      </c>
      <c r="BM876" s="14">
        <f>(AF876/W876)-AF876</f>
        <v>0</v>
      </c>
      <c r="BN876" s="14">
        <f>AH876/Y876-AH876</f>
        <v>0</v>
      </c>
      <c r="BO876" s="14">
        <f>AJ876/AA876-AJ876</f>
        <v>126515.00694766094</v>
      </c>
      <c r="BP876" s="14">
        <f>BG876/S876</f>
        <v>8.6454198613466343E-2</v>
      </c>
      <c r="BQ876" s="14">
        <f>(BG876-CA876)/S876</f>
        <v>8.7209754091072511E-2</v>
      </c>
      <c r="BR876" s="27">
        <f>BQ876-BP876</f>
        <v>7.5555547760616792E-4</v>
      </c>
      <c r="BS876" s="28">
        <f t="shared" si="67"/>
        <v>9915608</v>
      </c>
      <c r="BT876" s="11">
        <f>BS876/S876</f>
        <v>0.88824940047961631</v>
      </c>
      <c r="BU876" s="14">
        <f>(BE876-AP876)*1/BT876-(BE876-AP876)</f>
        <v>155274.873650108</v>
      </c>
      <c r="BV876" s="14">
        <f t="shared" si="68"/>
        <v>0.21048786671074049</v>
      </c>
      <c r="BW876" s="27">
        <f>(AR876+AV876+AY876+BB876)/S876</f>
        <v>0.12403366809727415</v>
      </c>
      <c r="BX876" s="13">
        <f>(AF876+AH876+AJ876+AL876+AN876)/N876</f>
        <v>333.20788336933043</v>
      </c>
      <c r="BY876" s="26">
        <f>BX876/K876</f>
        <v>0.12447063256231992</v>
      </c>
      <c r="BZ876" s="11">
        <f>AP876/BE876</f>
        <v>0.47473948746539446</v>
      </c>
      <c r="CA876" s="15">
        <f>-(BM876+BN876+BO876)/M876</f>
        <v>-8434.3337965107294</v>
      </c>
      <c r="CB876" s="15">
        <f>BG876-CA876</f>
        <v>973530.33379651071</v>
      </c>
      <c r="CC876" s="18">
        <f t="shared" si="69"/>
        <v>0</v>
      </c>
      <c r="CD876" s="17">
        <f>(AF876/(AF876+AH876+AJ876))/(X876/(X876+Z876+AB876))</f>
        <v>1.8085217402699829</v>
      </c>
      <c r="CE876" s="19">
        <f>(AH876/(AF876+AH876+AJ876))/(Z876/(X876+Z876+AB876))</f>
        <v>1.1574544804997768</v>
      </c>
      <c r="CF876" s="18">
        <f>(AJ876/(AF876+AH876+AJ876))/(AB876/(X876+Z876+AB876))</f>
        <v>0.77339295518168893</v>
      </c>
      <c r="CG876">
        <f>AH876/Z876</f>
        <v>334.18208955223878</v>
      </c>
      <c r="CH876" s="11">
        <f>BB876/BE876</f>
        <v>0.16543210927375682</v>
      </c>
      <c r="CI876" s="14">
        <f>AY876/V876</f>
        <v>5099.8192690022461</v>
      </c>
      <c r="CJ876" s="14">
        <f>AV876/M876</f>
        <v>8094.7333333333336</v>
      </c>
      <c r="CK876" s="17">
        <f>N876/V876</f>
        <v>42.611426459579064</v>
      </c>
      <c r="CL876" s="17">
        <f>(AL876+AN876)/N876</f>
        <v>8.1622570194384441</v>
      </c>
      <c r="CM876" s="14">
        <f>AP876/AC876</f>
        <v>5.999983863680372</v>
      </c>
    </row>
    <row r="877" spans="1:91" hidden="1" x14ac:dyDescent="0.2">
      <c r="A877">
        <v>386</v>
      </c>
      <c r="B877" s="2">
        <v>44835</v>
      </c>
      <c r="C877" s="3" t="s">
        <v>53</v>
      </c>
      <c r="D877" t="s">
        <v>54</v>
      </c>
      <c r="E877" s="3" t="s">
        <v>41</v>
      </c>
      <c r="F877" t="s">
        <v>42</v>
      </c>
      <c r="G877" t="str">
        <f>CONCATENATE(C877,E877)</f>
        <v>YVRSEA</v>
      </c>
      <c r="H877" t="s">
        <v>40</v>
      </c>
      <c r="I877">
        <f>U877/M877</f>
        <v>72.372262773722625</v>
      </c>
      <c r="J877" t="str">
        <f>_xlfn.CONCAT(C877,E877,H877)</f>
        <v>YVRSEAE175</v>
      </c>
      <c r="K877" s="4">
        <v>127</v>
      </c>
      <c r="L877" s="4">
        <f>N877/M877</f>
        <v>59.854014598540147</v>
      </c>
      <c r="M877" s="4">
        <v>137</v>
      </c>
      <c r="N877" s="4">
        <v>8200</v>
      </c>
      <c r="O877" s="4">
        <f>P877/M877</f>
        <v>9.9635036496350367</v>
      </c>
      <c r="P877" s="4">
        <v>1365</v>
      </c>
      <c r="Q877" s="4">
        <v>2136</v>
      </c>
      <c r="R877" s="4">
        <v>4700</v>
      </c>
      <c r="S877" s="4">
        <f>U877*K877</f>
        <v>1259205</v>
      </c>
      <c r="T877" s="7">
        <f>N877/U877</f>
        <v>0.82702975289964697</v>
      </c>
      <c r="U877" s="4">
        <v>9915</v>
      </c>
      <c r="V877" s="4">
        <v>102.21156858998853</v>
      </c>
      <c r="W877" s="7">
        <f>P877/X877</f>
        <v>1</v>
      </c>
      <c r="X877" s="4">
        <v>1365</v>
      </c>
      <c r="Y877" s="7">
        <f>Q877/Z877</f>
        <v>0.86935286935286937</v>
      </c>
      <c r="Z877" s="4">
        <v>2457</v>
      </c>
      <c r="AA877" s="7">
        <f>R877/AB877</f>
        <v>0.77137698998851145</v>
      </c>
      <c r="AB877" s="4">
        <v>6093</v>
      </c>
      <c r="AC877" s="4">
        <v>429</v>
      </c>
      <c r="AD877" s="4">
        <f>AP877/AC877</f>
        <v>4.9953379953379953</v>
      </c>
      <c r="AE877" s="7">
        <f>AF877/(AF877+AH877+AJ877+AL877+AN877+AP877)</f>
        <v>0.25775098750940861</v>
      </c>
      <c r="AF877" s="4">
        <v>204437</v>
      </c>
      <c r="AG877" s="7">
        <f>AH877/(AF877+AH877+AJ877+AL877+AN877+AP877)</f>
        <v>0.2449805019687149</v>
      </c>
      <c r="AH877" s="4">
        <v>194308</v>
      </c>
      <c r="AI877" s="7">
        <f>AJ877/(AF877+AH877+AJ877+AL877+AN877+AP877)</f>
        <v>0.42938661576459641</v>
      </c>
      <c r="AJ877" s="4">
        <v>340571</v>
      </c>
      <c r="AK877" s="7">
        <f>AL877/(AF877+AH877+AJ877+AL877+AN877+AP877)</f>
        <v>3.5554121063043002E-2</v>
      </c>
      <c r="AL877" s="4">
        <v>28200</v>
      </c>
      <c r="AM877" s="7">
        <f>AN877/(AF877+AH877+AJ877+AL877+AN877+AP877)</f>
        <v>2.9625912650332785E-2</v>
      </c>
      <c r="AN877" s="4">
        <v>23498</v>
      </c>
      <c r="AO877" s="7">
        <f>AP877/(AF877+AH877+AJ877+AL877+AN877+AP877)</f>
        <v>2.7018610439042963E-3</v>
      </c>
      <c r="AP877" s="4">
        <v>2143</v>
      </c>
      <c r="AQ877" s="6">
        <f>AO877+AM877+AK877+AI877+AG877+AE877</f>
        <v>1</v>
      </c>
      <c r="AR877" s="4">
        <v>164111</v>
      </c>
      <c r="AS877" s="4">
        <f>AR877/M877</f>
        <v>1197.8905109489051</v>
      </c>
      <c r="AT877" s="4">
        <f>AR877/V877</f>
        <v>1605.6010318980118</v>
      </c>
      <c r="AU877" s="7">
        <f>AR877/(AR877+AV877+AY877+BB877)</f>
        <v>0.20147715456227389</v>
      </c>
      <c r="AV877" s="4">
        <v>370192</v>
      </c>
      <c r="AW877" s="4">
        <f>AV877/M877</f>
        <v>2702.1313868613138</v>
      </c>
      <c r="AX877" s="7">
        <f>AV877/(AR877+AV877+AY877+BB877)</f>
        <v>0.45448038706556715</v>
      </c>
      <c r="AY877" s="4">
        <v>187389</v>
      </c>
      <c r="AZ877" s="4">
        <f>AY877/M877</f>
        <v>1367.8029197080291</v>
      </c>
      <c r="BA877" s="7">
        <f>AY877/(AR877+AV877+AY877+BB877)</f>
        <v>0.23005528280413828</v>
      </c>
      <c r="BB877" s="4">
        <v>92847</v>
      </c>
      <c r="BC877" s="11">
        <f>BB877/(AR877+AV877+AY877+BB877)</f>
        <v>0.11398717556802068</v>
      </c>
      <c r="BD877" s="9">
        <f>BC877+BA877+AX877+AU877</f>
        <v>1</v>
      </c>
      <c r="BE877" s="14">
        <f>(AF877+AH877+AJ877+AL877+AN877+AP877)</f>
        <v>793157</v>
      </c>
      <c r="BF877" s="14">
        <f t="shared" si="65"/>
        <v>-814539</v>
      </c>
      <c r="BG877" s="13">
        <f>(AF877+AH877+AJ877+AL877+AN877+AP877)-(AR877+AV877+AY877+BB877)</f>
        <v>-21382</v>
      </c>
      <c r="BH877" s="13">
        <f t="shared" si="66"/>
        <v>1</v>
      </c>
      <c r="BI877" s="14">
        <f>AF877/W877</f>
        <v>204437</v>
      </c>
      <c r="BJ877" s="14">
        <f>AH877/Y877</f>
        <v>223508.7808988764</v>
      </c>
      <c r="BK877" s="14">
        <f>AJ877/AA877</f>
        <v>441510.44744680851</v>
      </c>
      <c r="BL877" s="14">
        <f>BI877+BJ877+BK877</f>
        <v>869456.22834568494</v>
      </c>
      <c r="BM877" s="14">
        <f>(AF877/W877)-AF877</f>
        <v>0</v>
      </c>
      <c r="BN877" s="14">
        <f>AH877/Y877-AH877</f>
        <v>29200.780898876401</v>
      </c>
      <c r="BO877" s="14">
        <f>AJ877/AA877-AJ877</f>
        <v>100939.44744680851</v>
      </c>
      <c r="BP877" s="14">
        <f>BG877/S877</f>
        <v>-1.6980555191569283E-2</v>
      </c>
      <c r="BQ877" s="14">
        <f>(BG877-CA877)/S877</f>
        <v>-1.62261675628225E-2</v>
      </c>
      <c r="BR877" s="27">
        <f>BQ877-BP877</f>
        <v>7.5438762874678253E-4</v>
      </c>
      <c r="BS877" s="28">
        <f t="shared" si="67"/>
        <v>1041400</v>
      </c>
      <c r="BT877" s="11">
        <f>BS877/S877</f>
        <v>0.82702975289964697</v>
      </c>
      <c r="BU877" s="14">
        <f>(BE877-AP877)*1/BT877-(BE877-AP877)</f>
        <v>165437.68414634152</v>
      </c>
      <c r="BV877" s="14">
        <f t="shared" si="68"/>
        <v>0.62988711131229624</v>
      </c>
      <c r="BW877" s="27">
        <f>(AR877+AV877+AY877+BB877)/S877</f>
        <v>0.64686766650386551</v>
      </c>
      <c r="BX877" s="13">
        <f>(AF877+AH877+AJ877+AL877+AN877)/N877</f>
        <v>96.465121951219515</v>
      </c>
      <c r="BY877" s="26">
        <f>BX877/K877</f>
        <v>0.75956788937968123</v>
      </c>
      <c r="BZ877" s="11">
        <f>AP877/BE877</f>
        <v>2.7018610439042963E-3</v>
      </c>
      <c r="CA877" s="15">
        <f>-(BM877+BN877+BO877)/M877</f>
        <v>-949.92867405609422</v>
      </c>
      <c r="CB877" s="15">
        <f>BG877-CA877</f>
        <v>-20432.071325943907</v>
      </c>
      <c r="CC877" s="18">
        <f t="shared" si="69"/>
        <v>1</v>
      </c>
      <c r="CD877" s="17">
        <f>(AF877/(AF877+AH877+AJ877))/(X877/(X877+Z877+AB877))</f>
        <v>2.0085815139256429</v>
      </c>
      <c r="CE877" s="19">
        <f>(AH877/(AF877+AH877+AJ877))/(Z877/(X877+Z877+AB877))</f>
        <v>1.0605914911245784</v>
      </c>
      <c r="CF877" s="18">
        <f>(AJ877/(AF877+AH877+AJ877))/(AB877/(X877+Z877+AB877))</f>
        <v>0.74961643522048393</v>
      </c>
      <c r="CG877">
        <f>AH877/Z877</f>
        <v>79.083435083435077</v>
      </c>
      <c r="CH877" s="11">
        <f>BB877/BE877</f>
        <v>0.1170600524234168</v>
      </c>
      <c r="CI877" s="14">
        <f>AY877/V877</f>
        <v>1833.3443325940159</v>
      </c>
      <c r="CJ877" s="14">
        <f>AV877/M877</f>
        <v>2702.1313868613138</v>
      </c>
      <c r="CK877" s="17">
        <f>N877/V877</f>
        <v>80.225752457566514</v>
      </c>
      <c r="CL877" s="17">
        <f>(AL877+AN877)/N877</f>
        <v>6.3046341463414635</v>
      </c>
      <c r="CM877" s="14">
        <f>AP877/AC877</f>
        <v>4.9953379953379953</v>
      </c>
    </row>
    <row r="878" spans="1:91" hidden="1" x14ac:dyDescent="0.2">
      <c r="A878">
        <v>855</v>
      </c>
      <c r="B878" s="2">
        <v>45200</v>
      </c>
      <c r="C878" s="3" t="s">
        <v>32</v>
      </c>
      <c r="D878" t="s">
        <v>33</v>
      </c>
      <c r="E878" s="3" t="s">
        <v>41</v>
      </c>
      <c r="F878" t="s">
        <v>42</v>
      </c>
      <c r="G878" t="str">
        <f>CONCATENATE(C878,E878)</f>
        <v>HNLSEA</v>
      </c>
      <c r="H878" t="s">
        <v>49</v>
      </c>
      <c r="I878">
        <f>U878/M878</f>
        <v>273.6875</v>
      </c>
      <c r="J878" t="str">
        <f>_xlfn.CONCAT(C878,E878,H878)</f>
        <v>HNLSEAA330-200</v>
      </c>
      <c r="K878" s="4">
        <v>2677</v>
      </c>
      <c r="L878" s="4">
        <f>N878/M878</f>
        <v>245.5625</v>
      </c>
      <c r="M878" s="4">
        <v>16</v>
      </c>
      <c r="N878" s="4">
        <v>3929</v>
      </c>
      <c r="O878" s="4">
        <f>P878/M878</f>
        <v>32.9375</v>
      </c>
      <c r="P878" s="4">
        <v>527</v>
      </c>
      <c r="Q878" s="4">
        <v>841</v>
      </c>
      <c r="R878" s="4">
        <v>2562</v>
      </c>
      <c r="S878" s="4">
        <f>U878*K878</f>
        <v>11722583</v>
      </c>
      <c r="T878" s="7">
        <f>N878/U878</f>
        <v>0.89723681205754735</v>
      </c>
      <c r="U878" s="4">
        <v>4379</v>
      </c>
      <c r="V878" s="4">
        <v>91.271293245469522</v>
      </c>
      <c r="W878" s="7">
        <f>P878/X878</f>
        <v>0.92945326278659612</v>
      </c>
      <c r="X878" s="4">
        <v>567</v>
      </c>
      <c r="Y878" s="7">
        <f>Q878/Z878</f>
        <v>0.79715639810426542</v>
      </c>
      <c r="Z878" s="4">
        <v>1055</v>
      </c>
      <c r="AA878" s="7">
        <f>R878/AB878</f>
        <v>0.92960812772133528</v>
      </c>
      <c r="AB878" s="4">
        <v>2756</v>
      </c>
      <c r="AC878" s="4">
        <v>197193</v>
      </c>
      <c r="AD878" s="4">
        <f>AP878/AC878</f>
        <v>6</v>
      </c>
      <c r="AE878" s="7">
        <f>AF878/(AF878+AH878+AJ878+AL878+AN878+AP878)</f>
        <v>0.10692103418797468</v>
      </c>
      <c r="AF878" s="4">
        <v>261026</v>
      </c>
      <c r="AG878" s="7">
        <f>AH878/(AF878+AH878+AJ878+AL878+AN878+AP878)</f>
        <v>0.10991739227140328</v>
      </c>
      <c r="AH878" s="4">
        <v>268341</v>
      </c>
      <c r="AI878" s="7">
        <f>AJ878/(AF878+AH878+AJ878+AL878+AN878+AP878)</f>
        <v>0.28802271907105115</v>
      </c>
      <c r="AJ878" s="4">
        <v>703149</v>
      </c>
      <c r="AK878" s="7">
        <f>AL878/(AF878+AH878+AJ878+AL878+AN878+AP878)</f>
        <v>7.3477336022614208E-3</v>
      </c>
      <c r="AL878" s="4">
        <v>17938</v>
      </c>
      <c r="AM878" s="7">
        <f>AN878/(AF878+AH878+AJ878+AL878+AN878+AP878)</f>
        <v>3.1479168655022308E-3</v>
      </c>
      <c r="AN878" s="4">
        <v>7685</v>
      </c>
      <c r="AO878" s="7">
        <f>AP878/(AF878+AH878+AJ878+AL878+AN878+AP878)</f>
        <v>0.48464320400180722</v>
      </c>
      <c r="AP878" s="4">
        <v>1183158</v>
      </c>
      <c r="AQ878" s="6">
        <f>AO878+AM878+AK878+AI878+AG878+AE878</f>
        <v>1</v>
      </c>
      <c r="AR878" s="4">
        <v>452720</v>
      </c>
      <c r="AS878" s="4">
        <f>AR878/M878</f>
        <v>28295</v>
      </c>
      <c r="AT878" s="4">
        <f>AR878/V878</f>
        <v>4960.1576125631582</v>
      </c>
      <c r="AU878" s="7">
        <f>AR878/(AR878+AV878+AY878+BB878)</f>
        <v>0.31139795478291493</v>
      </c>
      <c r="AV878" s="4">
        <v>127492</v>
      </c>
      <c r="AW878" s="4">
        <f>AV878/M878</f>
        <v>7968.25</v>
      </c>
      <c r="AX878" s="7">
        <f>AV878/(AR878+AV878+AY878+BB878)</f>
        <v>8.7693824110230148E-2</v>
      </c>
      <c r="AY878" s="4">
        <v>465467</v>
      </c>
      <c r="AZ878" s="4">
        <f>AY878/M878</f>
        <v>29091.6875</v>
      </c>
      <c r="BA878" s="7">
        <f>AY878/(AR878+AV878+AY878+BB878)</f>
        <v>0.32016582395065174</v>
      </c>
      <c r="BB878" s="4">
        <v>408152</v>
      </c>
      <c r="BC878" s="11">
        <f>BB878/(AR878+AV878+AY878+BB878)</f>
        <v>0.28074239715620314</v>
      </c>
      <c r="BD878" s="9">
        <f>BC878+BA878+AX878+AU878</f>
        <v>1</v>
      </c>
      <c r="BE878" s="14">
        <f>(AF878+AH878+AJ878+AL878+AN878+AP878)</f>
        <v>2441297</v>
      </c>
      <c r="BF878" s="14">
        <f t="shared" si="65"/>
        <v>-1453831</v>
      </c>
      <c r="BG878" s="13">
        <f>(AF878+AH878+AJ878+AL878+AN878+AP878)-(AR878+AV878+AY878+BB878)</f>
        <v>987466</v>
      </c>
      <c r="BH878" s="13">
        <f t="shared" si="66"/>
        <v>0</v>
      </c>
      <c r="BI878" s="14">
        <f>AF878/W878</f>
        <v>280838.220113852</v>
      </c>
      <c r="BJ878" s="14">
        <f>AH878/Y878</f>
        <v>336622.7764565993</v>
      </c>
      <c r="BK878" s="14">
        <f>AJ878/AA878</f>
        <v>756392.91334894614</v>
      </c>
      <c r="BL878" s="14">
        <f>BI878+BJ878+BK878</f>
        <v>1373853.9099193974</v>
      </c>
      <c r="BM878" s="14">
        <f>(AF878/W878)-AF878</f>
        <v>19812.220113852003</v>
      </c>
      <c r="BN878" s="14">
        <f>AH878/Y878-AH878</f>
        <v>68281.776456599298</v>
      </c>
      <c r="BO878" s="14">
        <f>AJ878/AA878-AJ878</f>
        <v>53243.913348946138</v>
      </c>
      <c r="BP878" s="14">
        <f>BG878/S878</f>
        <v>8.4236213128113482E-2</v>
      </c>
      <c r="BQ878" s="14">
        <f>(BG878-CA878)/S878</f>
        <v>8.4989768839338772E-2</v>
      </c>
      <c r="BR878" s="27">
        <f>BQ878-BP878</f>
        <v>7.5355571122528997E-4</v>
      </c>
      <c r="BS878" s="28">
        <f t="shared" si="67"/>
        <v>10517933</v>
      </c>
      <c r="BT878" s="11">
        <f>BS878/S878</f>
        <v>0.89723681205754735</v>
      </c>
      <c r="BU878" s="14">
        <f>(BE878-AP878)*1/BT878-(BE878-AP878)</f>
        <v>144098.38381267502</v>
      </c>
      <c r="BV878" s="14">
        <f t="shared" si="68"/>
        <v>0.20825589377358214</v>
      </c>
      <c r="BW878" s="27">
        <f>(AR878+AV878+AY878+BB878)/S878</f>
        <v>0.12401968064546867</v>
      </c>
      <c r="BX878" s="13">
        <f>(AF878+AH878+AJ878+AL878+AN878)/N878</f>
        <v>320.21863069483328</v>
      </c>
      <c r="BY878" s="26">
        <f>BX878/K878</f>
        <v>0.11961846495884695</v>
      </c>
      <c r="BZ878" s="11">
        <f>AP878/BE878</f>
        <v>0.48464320400180722</v>
      </c>
      <c r="CA878" s="15">
        <f>-(BM878+BN878+BO878)/M878</f>
        <v>-8833.61936996234</v>
      </c>
      <c r="CB878" s="15">
        <f>BG878-CA878</f>
        <v>996299.61936996237</v>
      </c>
      <c r="CC878" s="18">
        <f t="shared" si="69"/>
        <v>0</v>
      </c>
      <c r="CD878" s="17">
        <f>(AF878/(AF878+AH878+AJ878))/(X878/(X878+Z878+AB878))</f>
        <v>1.6352490321585518</v>
      </c>
      <c r="CE878" s="19">
        <f>(AH878/(AF878+AH878+AJ878))/(Z878/(X878+Z878+AB878))</f>
        <v>0.90347838249994983</v>
      </c>
      <c r="CF878" s="18">
        <f>(AJ878/(AF878+AH878+AJ878))/(AB878/(X878+Z878+AB878))</f>
        <v>0.90625693223100667</v>
      </c>
      <c r="CG878">
        <f>AH878/Z878</f>
        <v>254.35165876777251</v>
      </c>
      <c r="CH878" s="11">
        <f>BB878/BE878</f>
        <v>0.16718654059706786</v>
      </c>
      <c r="CI878" s="14">
        <f>AY878/V878</f>
        <v>5099.8181733675019</v>
      </c>
      <c r="CJ878" s="14">
        <f>AV878/M878</f>
        <v>7968.25</v>
      </c>
      <c r="CK878" s="17">
        <f>N878/V878</f>
        <v>43.047489087649424</v>
      </c>
      <c r="CL878" s="17">
        <f>(AL878+AN878)/N878</f>
        <v>6.5215067447187582</v>
      </c>
      <c r="CM878" s="14">
        <f>AP878/AC878</f>
        <v>6</v>
      </c>
    </row>
    <row r="879" spans="1:91" hidden="1" x14ac:dyDescent="0.2">
      <c r="A879">
        <v>125</v>
      </c>
      <c r="B879" s="2">
        <v>44805</v>
      </c>
      <c r="C879" s="3" t="s">
        <v>41</v>
      </c>
      <c r="D879" t="s">
        <v>42</v>
      </c>
      <c r="E879" s="3" t="s">
        <v>32</v>
      </c>
      <c r="F879" t="s">
        <v>33</v>
      </c>
      <c r="G879" t="str">
        <f>CONCATENATE(C879,E879)</f>
        <v>SEAHNL</v>
      </c>
      <c r="H879" t="s">
        <v>49</v>
      </c>
      <c r="I879">
        <f>U879/M879</f>
        <v>278</v>
      </c>
      <c r="J879" t="str">
        <f>_xlfn.CONCAT(C879,E879,H879)</f>
        <v>SEAHNLA330-200</v>
      </c>
      <c r="K879" s="4">
        <v>2677</v>
      </c>
      <c r="L879" s="4">
        <f>N879/M879</f>
        <v>251.73333333333332</v>
      </c>
      <c r="M879" s="4">
        <v>15</v>
      </c>
      <c r="N879" s="4">
        <v>3776</v>
      </c>
      <c r="O879" s="4">
        <f>P879/M879</f>
        <v>32.6</v>
      </c>
      <c r="P879" s="4">
        <v>489</v>
      </c>
      <c r="Q879" s="4">
        <v>910</v>
      </c>
      <c r="R879" s="4">
        <v>2377</v>
      </c>
      <c r="S879" s="4">
        <f>U879*K879</f>
        <v>11163090</v>
      </c>
      <c r="T879" s="7">
        <f>N879/U879</f>
        <v>0.90551558752997607</v>
      </c>
      <c r="U879" s="4">
        <v>4170</v>
      </c>
      <c r="V879" s="4">
        <v>91.858650662251662</v>
      </c>
      <c r="W879" s="7">
        <f>P879/X879</f>
        <v>0.90555555555555556</v>
      </c>
      <c r="X879" s="4">
        <v>540</v>
      </c>
      <c r="Y879" s="7">
        <f>Q879/Z879</f>
        <v>0.90547263681592038</v>
      </c>
      <c r="Z879" s="4">
        <v>1005</v>
      </c>
      <c r="AA879" s="7">
        <f>R879/AB879</f>
        <v>0.90552380952380951</v>
      </c>
      <c r="AB879" s="4">
        <v>2625</v>
      </c>
      <c r="AC879" s="4">
        <v>206843</v>
      </c>
      <c r="AD879" s="4">
        <f>AP879/AC879</f>
        <v>5</v>
      </c>
      <c r="AE879" s="7">
        <f>AF879/(AF879+AH879+AJ879+AL879+AN879+AP879)</f>
        <v>0.10454858286929863</v>
      </c>
      <c r="AF879" s="4">
        <v>237282</v>
      </c>
      <c r="AG879" s="7">
        <f>AH879/(AF879+AH879+AJ879+AL879+AN879+AP879)</f>
        <v>0.12806432538797824</v>
      </c>
      <c r="AH879" s="4">
        <v>290653</v>
      </c>
      <c r="AI879" s="7">
        <f>AJ879/(AF879+AH879+AJ879+AL879+AN879+AP879)</f>
        <v>0.29913341023428941</v>
      </c>
      <c r="AJ879" s="4">
        <v>678909</v>
      </c>
      <c r="AK879" s="7">
        <f>AL879/(AF879+AH879+AJ879+AL879+AN879+AP879)</f>
        <v>6.2852872726567753E-3</v>
      </c>
      <c r="AL879" s="4">
        <v>14265</v>
      </c>
      <c r="AM879" s="7">
        <f>AN879/(AF879+AH879+AJ879+AL879+AN879+AP879)</f>
        <v>6.2839654456804013E-3</v>
      </c>
      <c r="AN879" s="4">
        <v>14262</v>
      </c>
      <c r="AO879" s="7">
        <f>AP879/(AF879+AH879+AJ879+AL879+AN879+AP879)</f>
        <v>0.45568442879009652</v>
      </c>
      <c r="AP879" s="4">
        <v>1034215</v>
      </c>
      <c r="AQ879" s="6">
        <f>AO879+AM879+AK879+AI879+AG879+AE879</f>
        <v>1</v>
      </c>
      <c r="AR879" s="4">
        <v>381308</v>
      </c>
      <c r="AS879" s="4">
        <f>AR879/M879</f>
        <v>25420.533333333333</v>
      </c>
      <c r="AT879" s="4">
        <f>AR879/V879</f>
        <v>4151.0298404230152</v>
      </c>
      <c r="AU879" s="7">
        <f>AR879/(AR879+AV879+AY879+BB879)</f>
        <v>0.25652155193291964</v>
      </c>
      <c r="AV879" s="4">
        <v>109137</v>
      </c>
      <c r="AW879" s="4">
        <f>AV879/M879</f>
        <v>7275.8</v>
      </c>
      <c r="AX879" s="7">
        <f>AV879/(AR879+AV879+AY879+BB879)</f>
        <v>7.3420942160413769E-2</v>
      </c>
      <c r="AY879" s="4">
        <v>679111</v>
      </c>
      <c r="AZ879" s="4">
        <f>AY879/M879</f>
        <v>45274.066666666666</v>
      </c>
      <c r="BA879" s="7">
        <f>AY879/(AR879+AV879+AY879+BB879)</f>
        <v>0.45686586081256358</v>
      </c>
      <c r="BB879" s="4">
        <v>316900</v>
      </c>
      <c r="BC879" s="11">
        <f>BB879/(AR879+AV879+AY879+BB879)</f>
        <v>0.21319164509410302</v>
      </c>
      <c r="BD879" s="9">
        <f>BC879+BA879+AX879+AU879</f>
        <v>1</v>
      </c>
      <c r="BE879" s="14">
        <f>(AF879+AH879+AJ879+AL879+AN879+AP879)</f>
        <v>2269586</v>
      </c>
      <c r="BF879" s="14">
        <f t="shared" si="65"/>
        <v>-1486456</v>
      </c>
      <c r="BG879" s="13">
        <f>(AF879+AH879+AJ879+AL879+AN879+AP879)-(AR879+AV879+AY879+BB879)</f>
        <v>783130</v>
      </c>
      <c r="BH879" s="13">
        <f t="shared" si="66"/>
        <v>0</v>
      </c>
      <c r="BI879" s="14">
        <f>AF879/W879</f>
        <v>262029.20245398773</v>
      </c>
      <c r="BJ879" s="14">
        <f>AH879/Y879</f>
        <v>320995.8956043956</v>
      </c>
      <c r="BK879" s="14">
        <f>AJ879/AA879</f>
        <v>749741.7437946992</v>
      </c>
      <c r="BL879" s="14">
        <f>BI879+BJ879+BK879</f>
        <v>1332766.8418530826</v>
      </c>
      <c r="BM879" s="14">
        <f>(AF879/W879)-AF879</f>
        <v>24747.202453987731</v>
      </c>
      <c r="BN879" s="14">
        <f>AH879/Y879-AH879</f>
        <v>30342.895604395599</v>
      </c>
      <c r="BO879" s="14">
        <f>AJ879/AA879-AJ879</f>
        <v>70832.743794699199</v>
      </c>
      <c r="BP879" s="14">
        <f>BG879/S879</f>
        <v>7.015351484221663E-2</v>
      </c>
      <c r="BQ879" s="14">
        <f>(BG879-CA879)/S879</f>
        <v>7.0905533873106719E-2</v>
      </c>
      <c r="BR879" s="27">
        <f>BQ879-BP879</f>
        <v>7.520190308900887E-4</v>
      </c>
      <c r="BS879" s="28">
        <f t="shared" si="67"/>
        <v>10108352</v>
      </c>
      <c r="BT879" s="11">
        <f>BS879/S879</f>
        <v>0.90551558752997607</v>
      </c>
      <c r="BU879" s="14">
        <f>(BE879-AP879)*1/BT879-(BE879-AP879)</f>
        <v>128902.5884533897</v>
      </c>
      <c r="BV879" s="14">
        <f t="shared" si="68"/>
        <v>0.20331162787364432</v>
      </c>
      <c r="BW879" s="27">
        <f>(AR879+AV879+AY879+BB879)/S879</f>
        <v>0.13315811303142769</v>
      </c>
      <c r="BX879" s="13">
        <f>(AF879+AH879+AJ879+AL879+AN879)/N879</f>
        <v>327.16393008474574</v>
      </c>
      <c r="BY879" s="26">
        <f>BX879/K879</f>
        <v>0.12221289879893378</v>
      </c>
      <c r="BZ879" s="11">
        <f>AP879/BE879</f>
        <v>0.45568442879009652</v>
      </c>
      <c r="CA879" s="15">
        <f>-(BM879+BN879+BO879)/M879</f>
        <v>-8394.8561235388352</v>
      </c>
      <c r="CB879" s="15">
        <f>BG879-CA879</f>
        <v>791524.8561235388</v>
      </c>
      <c r="CC879" s="18">
        <f t="shared" si="69"/>
        <v>0</v>
      </c>
      <c r="CD879" s="17">
        <f>(AF879/(AF879+AH879+AJ879))/(X879/(X879+Z879+AB879))</f>
        <v>1.5182942727753823</v>
      </c>
      <c r="CE879" s="19">
        <f>(AH879/(AF879+AH879+AJ879))/(Z879/(X879+Z879+AB879))</f>
        <v>0.999294892112087</v>
      </c>
      <c r="CF879" s="18">
        <f>(AJ879/(AF879+AH879+AJ879))/(AB879/(X879+Z879+AB879))</f>
        <v>0.89364941947757948</v>
      </c>
      <c r="CG879">
        <f>AH879/Z879</f>
        <v>289.20696517412938</v>
      </c>
      <c r="CH879" s="11">
        <f>BB879/BE879</f>
        <v>0.13962898960427145</v>
      </c>
      <c r="CI879" s="14">
        <f>AY879/V879</f>
        <v>7392.9999526878901</v>
      </c>
      <c r="CJ879" s="14">
        <f>AV879/M879</f>
        <v>7275.8</v>
      </c>
      <c r="CK879" s="17">
        <f>N879/V879</f>
        <v>41.106634734748035</v>
      </c>
      <c r="CL879" s="17">
        <f>(AL879+AN879)/N879</f>
        <v>7.554819915254237</v>
      </c>
      <c r="CM879" s="14">
        <f>AP879/AC879</f>
        <v>5</v>
      </c>
    </row>
    <row r="880" spans="1:91" hidden="1" x14ac:dyDescent="0.2">
      <c r="A880">
        <v>176</v>
      </c>
      <c r="B880" s="2">
        <v>44805</v>
      </c>
      <c r="C880" s="3" t="s">
        <v>43</v>
      </c>
      <c r="D880" t="s">
        <v>38</v>
      </c>
      <c r="E880" s="3" t="s">
        <v>53</v>
      </c>
      <c r="F880" t="s">
        <v>54</v>
      </c>
      <c r="G880" t="str">
        <f>CONCATENATE(C880,E880)</f>
        <v>SFOYVR</v>
      </c>
      <c r="H880" t="s">
        <v>31</v>
      </c>
      <c r="I880">
        <f>U880/M880</f>
        <v>167.55555555555554</v>
      </c>
      <c r="J880" t="str">
        <f>_xlfn.CONCAT(C880,E880,H880)</f>
        <v>SFOYVR737-800</v>
      </c>
      <c r="K880" s="4">
        <v>800</v>
      </c>
      <c r="L880" s="4">
        <f>N880/M880</f>
        <v>133.94444444444446</v>
      </c>
      <c r="M880" s="4">
        <v>54</v>
      </c>
      <c r="N880" s="4">
        <v>7233</v>
      </c>
      <c r="O880" s="4">
        <f>P880/M880</f>
        <v>20.518518518518519</v>
      </c>
      <c r="P880" s="4">
        <v>1108</v>
      </c>
      <c r="Q880" s="4">
        <v>1847</v>
      </c>
      <c r="R880" s="4">
        <v>4279</v>
      </c>
      <c r="S880" s="4">
        <f>U880*K880</f>
        <v>7238400</v>
      </c>
      <c r="T880" s="7">
        <f>N880/U880</f>
        <v>0.7994031830238727</v>
      </c>
      <c r="U880" s="4">
        <v>9048</v>
      </c>
      <c r="V880" s="4">
        <v>56.955441347270614</v>
      </c>
      <c r="W880" s="7">
        <f>P880/X880</f>
        <v>0.98576512455516019</v>
      </c>
      <c r="X880" s="4">
        <v>1124</v>
      </c>
      <c r="Y880" s="7">
        <f>Q880/Z880</f>
        <v>0.86308411214953273</v>
      </c>
      <c r="Z880" s="4">
        <v>2140</v>
      </c>
      <c r="AA880" s="7">
        <f>R880/AB880</f>
        <v>0.73979944674965425</v>
      </c>
      <c r="AB880" s="4">
        <v>5784</v>
      </c>
      <c r="AC880" s="4">
        <v>2707</v>
      </c>
      <c r="AD880" s="4">
        <f>AP880/AC880</f>
        <v>5</v>
      </c>
      <c r="AE880" s="7">
        <f>AF880/(AF880+AH880+AJ880+AL880+AN880+AP880)</f>
        <v>0.21442274814605108</v>
      </c>
      <c r="AF880" s="4">
        <v>291601</v>
      </c>
      <c r="AG880" s="7">
        <f>AH880/(AF880+AH880+AJ880+AL880+AN880+AP880)</f>
        <v>0.26565313783379352</v>
      </c>
      <c r="AH880" s="4">
        <v>361271</v>
      </c>
      <c r="AI880" s="7">
        <f>AJ880/(AF880+AH880+AJ880+AL880+AN880+AP880)</f>
        <v>0.4848069944519407</v>
      </c>
      <c r="AJ880" s="4">
        <v>659306</v>
      </c>
      <c r="AK880" s="7">
        <f>AL880/(AF880+AH880+AJ880+AL880+AN880+AP880)</f>
        <v>1.8872225510778089E-2</v>
      </c>
      <c r="AL880" s="4">
        <v>25665</v>
      </c>
      <c r="AM880" s="7">
        <f>AN880/(AF880+AH880+AJ880+AL880+AN880+AP880)</f>
        <v>6.2922124954501498E-3</v>
      </c>
      <c r="AN880" s="4">
        <v>8557</v>
      </c>
      <c r="AO880" s="7">
        <f>AP880/(AF880+AH880+AJ880+AL880+AN880+AP880)</f>
        <v>9.9526815619864189E-3</v>
      </c>
      <c r="AP880" s="4">
        <v>13535</v>
      </c>
      <c r="AQ880" s="6">
        <f>AO880+AM880+AK880+AI880+AG880+AE880</f>
        <v>1</v>
      </c>
      <c r="AR880" s="4">
        <v>209741</v>
      </c>
      <c r="AS880" s="4">
        <f>AR880/M880</f>
        <v>3884.0925925925926</v>
      </c>
      <c r="AT880" s="4">
        <f>AR880/V880</f>
        <v>3682.5454256628473</v>
      </c>
      <c r="AU880" s="7">
        <f>AR880/(AR880+AV880+AY880+BB880)</f>
        <v>0.25786982394019869</v>
      </c>
      <c r="AV880" s="4">
        <v>280315</v>
      </c>
      <c r="AW880" s="4">
        <f>AV880/M880</f>
        <v>5191.0185185185182</v>
      </c>
      <c r="AX880" s="7">
        <f>AV880/(AR880+AV880+AY880+BB880)</f>
        <v>0.34463829054785089</v>
      </c>
      <c r="AY880" s="4">
        <v>186501</v>
      </c>
      <c r="AZ880" s="4">
        <f>AY880/M880</f>
        <v>3453.7222222222222</v>
      </c>
      <c r="BA880" s="7">
        <f>AY880/(AR880+AV880+AY880+BB880)</f>
        <v>0.22929699026261435</v>
      </c>
      <c r="BB880" s="4">
        <v>136803</v>
      </c>
      <c r="BC880" s="11">
        <f>BB880/(AR880+AV880+AY880+BB880)</f>
        <v>0.16819489524933609</v>
      </c>
      <c r="BD880" s="9">
        <f>BC880+BA880+AX880+AU880</f>
        <v>1</v>
      </c>
      <c r="BE880" s="14">
        <f>(AF880+AH880+AJ880+AL880+AN880+AP880)</f>
        <v>1359935</v>
      </c>
      <c r="BF880" s="14">
        <f t="shared" si="65"/>
        <v>-813360</v>
      </c>
      <c r="BG880" s="13">
        <f>(AF880+AH880+AJ880+AL880+AN880+AP880)-(AR880+AV880+AY880+BB880)</f>
        <v>546575</v>
      </c>
      <c r="BH880" s="13">
        <f t="shared" si="66"/>
        <v>0</v>
      </c>
      <c r="BI880" s="14">
        <f>AF880/W880</f>
        <v>295811.84476534295</v>
      </c>
      <c r="BJ880" s="14">
        <f>AH880/Y880</f>
        <v>418581.45100162423</v>
      </c>
      <c r="BK880" s="14">
        <f>AJ880/AA880</f>
        <v>891195.58401495672</v>
      </c>
      <c r="BL880" s="14">
        <f>BI880+BJ880+BK880</f>
        <v>1605588.8797819237</v>
      </c>
      <c r="BM880" s="14">
        <f>(AF880/W880)-AF880</f>
        <v>4210.8447653429466</v>
      </c>
      <c r="BN880" s="14">
        <f>AH880/Y880-AH880</f>
        <v>57310.451001624228</v>
      </c>
      <c r="BO880" s="14">
        <f>AJ880/AA880-AJ880</f>
        <v>231889.58401495672</v>
      </c>
      <c r="BP880" s="14">
        <f>BG880/S880</f>
        <v>7.5510471927497796E-2</v>
      </c>
      <c r="BQ880" s="14">
        <f>(BG880-CA880)/S880</f>
        <v>7.6261126051444569E-2</v>
      </c>
      <c r="BR880" s="27">
        <f>BQ880-BP880</f>
        <v>7.5065412394677289E-4</v>
      </c>
      <c r="BS880" s="28">
        <f t="shared" si="67"/>
        <v>5786400</v>
      </c>
      <c r="BT880" s="11">
        <f>BS880/S880</f>
        <v>0.7994031830238727</v>
      </c>
      <c r="BU880" s="14">
        <f>(BE880-AP880)*1/BT880-(BE880-AP880)</f>
        <v>337856.49108253838</v>
      </c>
      <c r="BV880" s="14">
        <f t="shared" si="68"/>
        <v>0.18787784593280282</v>
      </c>
      <c r="BW880" s="27">
        <f>(AR880+AV880+AY880+BB880)/S880</f>
        <v>0.11236737400530504</v>
      </c>
      <c r="BX880" s="13">
        <f>(AF880+AH880+AJ880+AL880+AN880)/N880</f>
        <v>186.14682704272087</v>
      </c>
      <c r="BY880" s="26">
        <f>BX880/K880</f>
        <v>0.23268353380340109</v>
      </c>
      <c r="BZ880" s="11">
        <f>AP880/BE880</f>
        <v>9.9526815619864189E-3</v>
      </c>
      <c r="CA880" s="15">
        <f>-(BM880+BN880+BO880)/M880</f>
        <v>-5433.5348107763684</v>
      </c>
      <c r="CB880" s="15">
        <f>BG880-CA880</f>
        <v>552008.53481077636</v>
      </c>
      <c r="CC880" s="18">
        <f t="shared" si="69"/>
        <v>0</v>
      </c>
      <c r="CD880" s="17">
        <f>(AF880/(AF880+AH880+AJ880))/(X880/(X880+Z880+AB880))</f>
        <v>1.7888854741514244</v>
      </c>
      <c r="CE880" s="19">
        <f>(AH880/(AF880+AH880+AJ880))/(Z880/(X880+Z880+AB880))</f>
        <v>1.1640701897592733</v>
      </c>
      <c r="CF880" s="18">
        <f>(AJ880/(AF880+AH880+AJ880))/(AB880/(X880+Z880+AB880))</f>
        <v>0.78599282865991582</v>
      </c>
      <c r="CG880">
        <f>AH880/Z880</f>
        <v>168.81822429906543</v>
      </c>
      <c r="CH880" s="11">
        <f>BB880/BE880</f>
        <v>0.10059524903763783</v>
      </c>
      <c r="CI880" s="14">
        <f>AY880/V880</f>
        <v>3274.5071513511743</v>
      </c>
      <c r="CJ880" s="14">
        <f>AV880/M880</f>
        <v>5191.0185185185182</v>
      </c>
      <c r="CK880" s="17">
        <f>N880/V880</f>
        <v>126.99401196627925</v>
      </c>
      <c r="CL880" s="17">
        <f>(AL880+AN880)/N880</f>
        <v>4.7313701092216229</v>
      </c>
      <c r="CM880" s="14">
        <f>AP880/AC880</f>
        <v>5</v>
      </c>
    </row>
    <row r="881" spans="1:91" x14ac:dyDescent="0.2">
      <c r="A881">
        <v>607</v>
      </c>
      <c r="B881" s="2">
        <v>45170</v>
      </c>
      <c r="C881" s="3" t="s">
        <v>44</v>
      </c>
      <c r="D881" t="s">
        <v>45</v>
      </c>
      <c r="E881" s="3" t="s">
        <v>37</v>
      </c>
      <c r="F881" t="s">
        <v>38</v>
      </c>
      <c r="G881" t="str">
        <f>CONCATENATE(C881,E881)</f>
        <v>BOILAX</v>
      </c>
      <c r="H881" t="s">
        <v>40</v>
      </c>
      <c r="I881">
        <f>U881/M881</f>
        <v>73.79661016949153</v>
      </c>
      <c r="J881" t="str">
        <f>_xlfn.CONCAT(C881,E881,H881)</f>
        <v>BOILAXE175</v>
      </c>
      <c r="K881" s="4">
        <v>674</v>
      </c>
      <c r="L881" s="4">
        <f>N881/M881</f>
        <v>60.135593220338983</v>
      </c>
      <c r="M881" s="4">
        <v>59</v>
      </c>
      <c r="N881" s="4">
        <v>3548</v>
      </c>
      <c r="O881" s="4">
        <f>P881/M881</f>
        <v>9.3050847457627111</v>
      </c>
      <c r="P881" s="4">
        <v>549</v>
      </c>
      <c r="Q881" s="4">
        <v>768</v>
      </c>
      <c r="R881" s="4">
        <v>2232</v>
      </c>
      <c r="S881" s="4">
        <f>U881*K881</f>
        <v>2934596</v>
      </c>
      <c r="T881" s="7">
        <f>N881/U881</f>
        <v>0.81488286632981166</v>
      </c>
      <c r="U881" s="4">
        <v>4354</v>
      </c>
      <c r="V881" s="4">
        <v>133.98979544397955</v>
      </c>
      <c r="W881" s="7">
        <f>P881/X881</f>
        <v>0.93050847457627117</v>
      </c>
      <c r="X881" s="4">
        <v>590</v>
      </c>
      <c r="Y881" s="7">
        <f>Q881/Z881</f>
        <v>0.7231638418079096</v>
      </c>
      <c r="Z881" s="4">
        <v>1062</v>
      </c>
      <c r="AA881" s="7">
        <f>R881/AB881</f>
        <v>0.82605477424130269</v>
      </c>
      <c r="AB881" s="4">
        <v>2702</v>
      </c>
      <c r="AC881" s="4">
        <v>0</v>
      </c>
      <c r="AD881" s="4" t="e">
        <f>AP881/AC881</f>
        <v>#DIV/0!</v>
      </c>
      <c r="AE881" s="7">
        <f>AF881/(AF881+AH881+AJ881+AL881+AN881+AP881)</f>
        <v>0.24324115544994848</v>
      </c>
      <c r="AF881" s="4">
        <v>157441</v>
      </c>
      <c r="AG881" s="7">
        <f>AH881/(AF881+AH881+AJ881+AL881+AN881+AP881)</f>
        <v>0.19613974535853276</v>
      </c>
      <c r="AH881" s="4">
        <v>126954</v>
      </c>
      <c r="AI881" s="7">
        <f>AJ881/(AF881+AH881+AJ881+AL881+AN881+AP881)</f>
        <v>0.50888742288683275</v>
      </c>
      <c r="AJ881" s="4">
        <v>329384</v>
      </c>
      <c r="AK881" s="7">
        <f>AL881/(AF881+AH881+AJ881+AL881+AN881+AP881)</f>
        <v>2.414474487186816E-2</v>
      </c>
      <c r="AL881" s="4">
        <v>15628</v>
      </c>
      <c r="AM881" s="7">
        <f>AN881/(AF881+AH881+AJ881+AL881+AN881+AP881)</f>
        <v>2.7586931432817881E-2</v>
      </c>
      <c r="AN881" s="4">
        <v>17856</v>
      </c>
      <c r="AO881" s="7">
        <f>AP881/(AF881+AH881+AJ881+AL881+AN881+AP881)</f>
        <v>0</v>
      </c>
      <c r="AP881" s="4">
        <v>0</v>
      </c>
      <c r="AQ881" s="6">
        <f>AO881+AM881+AK881+AI881+AG881+AE881</f>
        <v>1</v>
      </c>
      <c r="AR881" s="4">
        <v>334467</v>
      </c>
      <c r="AS881" s="4">
        <f>AR881/M881</f>
        <v>5668.9322033898306</v>
      </c>
      <c r="AT881" s="4">
        <f>AR881/V881</f>
        <v>2496.2124831352471</v>
      </c>
      <c r="AU881" s="7">
        <f>AR881/(AR881+AV881+AY881+BB881)</f>
        <v>0.36736005166613395</v>
      </c>
      <c r="AV881" s="4">
        <v>192808</v>
      </c>
      <c r="AW881" s="4">
        <f>AV881/M881</f>
        <v>3267.9322033898306</v>
      </c>
      <c r="AX881" s="7">
        <f>AV881/(AR881+AV881+AY881+BB881)</f>
        <v>0.21176964197258313</v>
      </c>
      <c r="AY881" s="4">
        <v>185450</v>
      </c>
      <c r="AZ881" s="4">
        <f>AY881/M881</f>
        <v>3143.2203389830506</v>
      </c>
      <c r="BA881" s="7">
        <f>AY881/(AR881+AV881+AY881+BB881)</f>
        <v>0.20368802178237178</v>
      </c>
      <c r="BB881" s="4">
        <v>197736</v>
      </c>
      <c r="BC881" s="11">
        <f>BB881/(AR881+AV881+AY881+BB881)</f>
        <v>0.21718228457891112</v>
      </c>
      <c r="BD881" s="9">
        <f>BC881+BA881+AX881+AU881</f>
        <v>1</v>
      </c>
      <c r="BE881" s="14">
        <f>(AF881+AH881+AJ881+AL881+AN881+AP881)</f>
        <v>647263</v>
      </c>
      <c r="BF881" s="14">
        <f t="shared" si="65"/>
        <v>-910461</v>
      </c>
      <c r="BG881" s="13">
        <f>(AF881+AH881+AJ881+AL881+AN881+AP881)-(AR881+AV881+AY881+BB881)</f>
        <v>-263198</v>
      </c>
      <c r="BH881" s="13">
        <f t="shared" si="66"/>
        <v>1</v>
      </c>
      <c r="BI881" s="14">
        <f>AF881/W881</f>
        <v>169198.88888888891</v>
      </c>
      <c r="BJ881" s="14">
        <f>AH881/Y881</f>
        <v>175553.578125</v>
      </c>
      <c r="BK881" s="14">
        <f>AJ881/AA881</f>
        <v>398743.53405017924</v>
      </c>
      <c r="BL881" s="14">
        <f>BI881+BJ881+BK881</f>
        <v>743496.00106406817</v>
      </c>
      <c r="BM881" s="14">
        <f>(AF881/W881)-AF881</f>
        <v>11757.888888888905</v>
      </c>
      <c r="BN881" s="14">
        <f>AH881/Y881-AH881</f>
        <v>48599.578125</v>
      </c>
      <c r="BO881" s="14">
        <f>AJ881/AA881-AJ881</f>
        <v>69359.534050179238</v>
      </c>
      <c r="BP881" s="14">
        <f>BG881/S881</f>
        <v>-8.9687984308572624E-2</v>
      </c>
      <c r="BQ881" s="14">
        <f>(BG881-CA881)/S881</f>
        <v>-8.8938786382052576E-2</v>
      </c>
      <c r="BR881" s="27">
        <f>BQ881-BP881</f>
        <v>7.4919792652004824E-4</v>
      </c>
      <c r="BS881" s="28">
        <f t="shared" si="67"/>
        <v>2391352</v>
      </c>
      <c r="BT881" s="11">
        <f>BS881/S881</f>
        <v>0.81488286632981166</v>
      </c>
      <c r="BU881" s="14">
        <f>(BE881-AP881)*1/BT881-(BE881-AP881)</f>
        <v>147038.88895152195</v>
      </c>
      <c r="BV881" s="14">
        <f t="shared" si="68"/>
        <v>0.22056289860682696</v>
      </c>
      <c r="BW881" s="27">
        <f>(AR881+AV881+AY881+BB881)/S881</f>
        <v>0.3102508829153996</v>
      </c>
      <c r="BX881" s="13">
        <f>(AF881+AH881+AJ881+AL881+AN881)/N881</f>
        <v>182.43038331454341</v>
      </c>
      <c r="BY881" s="26">
        <f>BX881/K881</f>
        <v>0.27066822450228994</v>
      </c>
      <c r="BZ881" s="11">
        <f>AP881/BE881</f>
        <v>0</v>
      </c>
      <c r="CA881" s="15">
        <f>-(BM881+BN881+BO881)/M881</f>
        <v>-2198.5932383740364</v>
      </c>
      <c r="CB881" s="15">
        <f>BG881-CA881</f>
        <v>-260999.40676162596</v>
      </c>
      <c r="CC881" s="18">
        <f t="shared" si="69"/>
        <v>1</v>
      </c>
      <c r="CD881" s="17">
        <f>(AF881/(AF881+AH881+AJ881))/(X881/(X881+Z881+AB881))</f>
        <v>1.8929634447732677</v>
      </c>
      <c r="CE881" s="19">
        <f>(AH881/(AF881+AH881+AJ881))/(Z881/(X881+Z881+AB881))</f>
        <v>0.84800472405446214</v>
      </c>
      <c r="CF881" s="18">
        <f>(AJ881/(AF881+AH881+AJ881))/(AB881/(X881+Z881+AB881))</f>
        <v>0.86475594028050828</v>
      </c>
      <c r="CG881">
        <f>AH881/Z881</f>
        <v>119.54237288135593</v>
      </c>
      <c r="CH881" s="11">
        <f>BB881/BE881</f>
        <v>0.30549560225132599</v>
      </c>
      <c r="CI881" s="14">
        <f>AY881/V881</f>
        <v>1384.060624807325</v>
      </c>
      <c r="CJ881" s="14">
        <f>AV881/M881</f>
        <v>3267.9322033898306</v>
      </c>
      <c r="CK881" s="17">
        <f>N881/V881</f>
        <v>26.479628454119112</v>
      </c>
      <c r="CL881" s="17">
        <f>(AL881+AN881)/N881</f>
        <v>9.4374295377677573</v>
      </c>
      <c r="CM881" s="14" t="e">
        <f>AP881/AC881</f>
        <v>#DIV/0!</v>
      </c>
    </row>
    <row r="882" spans="1:91" hidden="1" x14ac:dyDescent="0.2">
      <c r="A882">
        <v>441</v>
      </c>
      <c r="B882" s="2">
        <v>44866</v>
      </c>
      <c r="C882" s="3" t="s">
        <v>32</v>
      </c>
      <c r="D882" t="s">
        <v>33</v>
      </c>
      <c r="E882" s="3" t="s">
        <v>43</v>
      </c>
      <c r="F882" t="s">
        <v>38</v>
      </c>
      <c r="G882" t="str">
        <f>CONCATENATE(C882,E882)</f>
        <v>HNLSFO</v>
      </c>
      <c r="H882" t="s">
        <v>51</v>
      </c>
      <c r="I882">
        <f>U882/M882</f>
        <v>362.06666666666666</v>
      </c>
      <c r="J882" t="str">
        <f>_xlfn.CONCAT(C882,E882,H882)</f>
        <v>HNLSFO777-200</v>
      </c>
      <c r="K882" s="4">
        <v>2399</v>
      </c>
      <c r="L882" s="4">
        <f>N882/M882</f>
        <v>293.60000000000002</v>
      </c>
      <c r="M882" s="4">
        <v>30</v>
      </c>
      <c r="N882" s="4">
        <v>8808</v>
      </c>
      <c r="O882" s="4">
        <f>P882/M882</f>
        <v>41.866666666666667</v>
      </c>
      <c r="P882" s="4">
        <v>1256</v>
      </c>
      <c r="Q882" s="4">
        <v>2352</v>
      </c>
      <c r="R882" s="4">
        <v>5201</v>
      </c>
      <c r="S882" s="4">
        <f>U882*K882</f>
        <v>26057938</v>
      </c>
      <c r="T882" s="7">
        <f>N882/U882</f>
        <v>0.81090038666912168</v>
      </c>
      <c r="U882" s="4">
        <v>10862</v>
      </c>
      <c r="V882" s="4">
        <v>150.58389544688026</v>
      </c>
      <c r="W882" s="7">
        <f>P882/X882</f>
        <v>0.89078014184397158</v>
      </c>
      <c r="X882" s="4">
        <v>1410</v>
      </c>
      <c r="Y882" s="7">
        <f>Q882/Z882</f>
        <v>0.89090909090909087</v>
      </c>
      <c r="Z882" s="4">
        <v>2640</v>
      </c>
      <c r="AA882" s="7">
        <f>R882/AB882</f>
        <v>0.76350557839107458</v>
      </c>
      <c r="AB882" s="4">
        <v>6812</v>
      </c>
      <c r="AC882" s="4">
        <v>54821</v>
      </c>
      <c r="AD882" s="4">
        <f>AP882/AC882</f>
        <v>5</v>
      </c>
      <c r="AE882" s="7">
        <f>AF882/(AF882+AH882+AJ882+AL882+AN882+AP882)</f>
        <v>0.18962095660443809</v>
      </c>
      <c r="AF882" s="4">
        <v>575021</v>
      </c>
      <c r="AG882" s="7">
        <f>AH882/(AF882+AH882+AJ882+AL882+AN882+AP882)</f>
        <v>0.25390011330675</v>
      </c>
      <c r="AH882" s="4">
        <v>769946</v>
      </c>
      <c r="AI882" s="7">
        <f>AJ882/(AF882+AH882+AJ882+AL882+AN882+AP882)</f>
        <v>0.44722563344277083</v>
      </c>
      <c r="AJ882" s="4">
        <v>1356201</v>
      </c>
      <c r="AK882" s="7">
        <f>AL882/(AF882+AH882+AJ882+AL882+AN882+AP882)</f>
        <v>1.0288622234767893E-2</v>
      </c>
      <c r="AL882" s="4">
        <v>31200</v>
      </c>
      <c r="AM882" s="7">
        <f>AN882/(AF882+AH882+AJ882+AL882+AN882+AP882)</f>
        <v>8.5748411529060747E-3</v>
      </c>
      <c r="AN882" s="4">
        <v>26003</v>
      </c>
      <c r="AO882" s="7">
        <f>AP882/(AF882+AH882+AJ882+AL882+AN882+AP882)</f>
        <v>9.0389833258367094E-2</v>
      </c>
      <c r="AP882" s="4">
        <v>274105</v>
      </c>
      <c r="AQ882" s="6">
        <f>AO882+AM882+AK882+AI882+AG882+AE882</f>
        <v>1</v>
      </c>
      <c r="AR882" s="4">
        <v>630185</v>
      </c>
      <c r="AS882" s="4">
        <f>AR882/M882</f>
        <v>21006.166666666668</v>
      </c>
      <c r="AT882" s="4">
        <f>AR882/V882</f>
        <v>4184.9428727410168</v>
      </c>
      <c r="AU882" s="7">
        <f>AR882/(AR882+AV882+AY882+BB882)</f>
        <v>0.26111310916793179</v>
      </c>
      <c r="AV882" s="4">
        <v>229324</v>
      </c>
      <c r="AW882" s="4">
        <f>AV882/M882</f>
        <v>7644.1333333333332</v>
      </c>
      <c r="AX882" s="7">
        <f>AV882/(AR882+AV882+AY882+BB882)</f>
        <v>9.5018927214749305E-2</v>
      </c>
      <c r="AY882" s="4">
        <v>1017501</v>
      </c>
      <c r="AZ882" s="4">
        <f>AY882/M882</f>
        <v>33916.699999999997</v>
      </c>
      <c r="BA882" s="7">
        <f>AY882/(AR882+AV882+AY882+BB882)</f>
        <v>0.42159500732559452</v>
      </c>
      <c r="BB882" s="4">
        <v>536446</v>
      </c>
      <c r="BC882" s="11">
        <f>BB882/(AR882+AV882+AY882+BB882)</f>
        <v>0.22227295629172439</v>
      </c>
      <c r="BD882" s="9">
        <f>BC882+BA882+AX882+AU882</f>
        <v>1</v>
      </c>
      <c r="BE882" s="14">
        <f>(AF882+AH882+AJ882+AL882+AN882+AP882)</f>
        <v>3032476</v>
      </c>
      <c r="BF882" s="14">
        <f t="shared" si="65"/>
        <v>-2413456</v>
      </c>
      <c r="BG882" s="13">
        <f>(AF882+AH882+AJ882+AL882+AN882+AP882)-(AR882+AV882+AY882+BB882)</f>
        <v>619020</v>
      </c>
      <c r="BH882" s="13">
        <f t="shared" si="66"/>
        <v>0</v>
      </c>
      <c r="BI882" s="14">
        <f>AF882/W882</f>
        <v>645525.16719745228</v>
      </c>
      <c r="BJ882" s="14">
        <f>AH882/Y882</f>
        <v>864225.10204081633</v>
      </c>
      <c r="BK882" s="14">
        <f>AJ882/AA882</f>
        <v>1776281.7173620458</v>
      </c>
      <c r="BL882" s="14">
        <f>BI882+BJ882+BK882</f>
        <v>3286031.9866003143</v>
      </c>
      <c r="BM882" s="14">
        <f>(AF882/W882)-AF882</f>
        <v>70504.167197452276</v>
      </c>
      <c r="BN882" s="14">
        <f>AH882/Y882-AH882</f>
        <v>94279.102040816331</v>
      </c>
      <c r="BO882" s="14">
        <f>AJ882/AA882-AJ882</f>
        <v>420080.71736204578</v>
      </c>
      <c r="BP882" s="14">
        <f>BG882/S882</f>
        <v>2.375552509181655E-2</v>
      </c>
      <c r="BQ882" s="14">
        <f>(BG882-CA882)/S882</f>
        <v>2.450368353090757E-2</v>
      </c>
      <c r="BR882" s="27">
        <f>BQ882-BP882</f>
        <v>7.4815843909101926E-4</v>
      </c>
      <c r="BS882" s="28">
        <f t="shared" si="67"/>
        <v>21130392</v>
      </c>
      <c r="BT882" s="11">
        <f>BS882/S882</f>
        <v>0.81090038666912168</v>
      </c>
      <c r="BU882" s="14">
        <f>(BE882-AP882)*1/BT882-(BE882-AP882)</f>
        <v>643244.10013624001</v>
      </c>
      <c r="BV882" s="14">
        <f t="shared" si="68"/>
        <v>0.11637436546207149</v>
      </c>
      <c r="BW882" s="27">
        <f>(AR882+AV882+AY882+BB882)/S882</f>
        <v>9.2618840370254932E-2</v>
      </c>
      <c r="BX882" s="13">
        <f>(AF882+AH882+AJ882+AL882+AN882)/N882</f>
        <v>313.16655313351498</v>
      </c>
      <c r="BY882" s="26">
        <f>BX882/K882</f>
        <v>0.13054045566215713</v>
      </c>
      <c r="BZ882" s="11">
        <f>AP882/BE882</f>
        <v>9.0389833258367094E-2</v>
      </c>
      <c r="CA882" s="15">
        <f>-(BM882+BN882+BO882)/M882</f>
        <v>-19495.466220010479</v>
      </c>
      <c r="CB882" s="15">
        <f>BG882-CA882</f>
        <v>638515.46622001054</v>
      </c>
      <c r="CC882" s="18">
        <f t="shared" si="69"/>
        <v>0</v>
      </c>
      <c r="CD882" s="17">
        <f>(AF882/(AF882+AH882+AJ882))/(X882/(X882+Z882+AB882))</f>
        <v>1.6399205016349536</v>
      </c>
      <c r="CE882" s="19">
        <f>(AH882/(AF882+AH882+AJ882))/(Z882/(X882+Z882+AB882))</f>
        <v>1.1727745760576929</v>
      </c>
      <c r="CF882" s="18">
        <f>(AJ882/(AF882+AH882+AJ882))/(AB882/(X882+Z882+AB882))</f>
        <v>0.80058532177075847</v>
      </c>
      <c r="CG882">
        <f>AH882/Z882</f>
        <v>291.6462121212121</v>
      </c>
      <c r="CH882" s="11">
        <f>BB882/BE882</f>
        <v>0.17690032831257363</v>
      </c>
      <c r="CI882" s="14">
        <f>AY882/V882</f>
        <v>6757.0373111972795</v>
      </c>
      <c r="CJ882" s="14">
        <f>AV882/M882</f>
        <v>7644.1333333333332</v>
      </c>
      <c r="CK882" s="17">
        <f>N882/V882</f>
        <v>58.492310707336536</v>
      </c>
      <c r="CL882" s="17">
        <f>(AL882+AN882)/N882</f>
        <v>6.4944368755676658</v>
      </c>
      <c r="CM882" s="14">
        <f>AP882/AC882</f>
        <v>5</v>
      </c>
    </row>
    <row r="883" spans="1:91" hidden="1" x14ac:dyDescent="0.2">
      <c r="A883">
        <v>72</v>
      </c>
      <c r="B883" s="2">
        <v>44805</v>
      </c>
      <c r="C883" s="3" t="s">
        <v>37</v>
      </c>
      <c r="D883" t="s">
        <v>38</v>
      </c>
      <c r="E883" s="3" t="s">
        <v>41</v>
      </c>
      <c r="F883" t="s">
        <v>42</v>
      </c>
      <c r="G883" t="str">
        <f>CONCATENATE(C883,E883)</f>
        <v>LAXSEA</v>
      </c>
      <c r="H883" t="s">
        <v>31</v>
      </c>
      <c r="I883">
        <f>U883/M883</f>
        <v>158.23076923076923</v>
      </c>
      <c r="J883" t="str">
        <f>_xlfn.CONCAT(C883,E883,H883)</f>
        <v>LAXSEA737-800</v>
      </c>
      <c r="K883" s="4">
        <v>954</v>
      </c>
      <c r="L883" s="4">
        <f>N883/M883</f>
        <v>136.33333333333334</v>
      </c>
      <c r="M883" s="4">
        <v>39</v>
      </c>
      <c r="N883" s="4">
        <v>5317</v>
      </c>
      <c r="O883" s="4">
        <f>P883/M883</f>
        <v>20.743589743589745</v>
      </c>
      <c r="P883" s="4">
        <v>809</v>
      </c>
      <c r="Q883" s="4">
        <v>1540</v>
      </c>
      <c r="R883" s="4">
        <v>2969</v>
      </c>
      <c r="S883" s="4">
        <f>U883*K883</f>
        <v>5887134</v>
      </c>
      <c r="T883" s="7">
        <f>N883/U883</f>
        <v>0.86161076000648196</v>
      </c>
      <c r="U883" s="4">
        <v>6171</v>
      </c>
      <c r="V883" s="4">
        <v>107.12497234513273</v>
      </c>
      <c r="W883" s="7">
        <f>P883/X883</f>
        <v>1</v>
      </c>
      <c r="X883" s="4">
        <v>809</v>
      </c>
      <c r="Y883" s="7">
        <f>Q883/Z883</f>
        <v>1</v>
      </c>
      <c r="Z883" s="4">
        <v>1540</v>
      </c>
      <c r="AA883" s="7">
        <f>R883/AB883</f>
        <v>0.77681841967556253</v>
      </c>
      <c r="AB883" s="4">
        <v>3822</v>
      </c>
      <c r="AC883" s="4">
        <v>35173</v>
      </c>
      <c r="AD883" s="4">
        <f>AP883/AC883</f>
        <v>4.9999431382025987</v>
      </c>
      <c r="AE883" s="7">
        <f>AF883/(AF883+AH883+AJ883+AL883+AN883+AP883)</f>
        <v>0.18608237787764345</v>
      </c>
      <c r="AF883" s="4">
        <v>257843</v>
      </c>
      <c r="AG883" s="7">
        <f>AH883/(AF883+AH883+AJ883+AL883+AN883+AP883)</f>
        <v>0.24166539769738005</v>
      </c>
      <c r="AH883" s="4">
        <v>334861</v>
      </c>
      <c r="AI883" s="7">
        <f>AJ883/(AF883+AH883+AJ883+AL883+AN883+AP883)</f>
        <v>0.43034152474057097</v>
      </c>
      <c r="AJ883" s="4">
        <v>596298</v>
      </c>
      <c r="AK883" s="7">
        <f>AL883/(AF883+AH883+AJ883+AL883+AN883+AP883)</f>
        <v>1.284966719325885E-2</v>
      </c>
      <c r="AL883" s="4">
        <v>17805</v>
      </c>
      <c r="AM883" s="7">
        <f>AN883/(AF883+AH883+AJ883+AL883+AN883+AP883)</f>
        <v>2.1426937319171876E-3</v>
      </c>
      <c r="AN883" s="4">
        <v>2969</v>
      </c>
      <c r="AO883" s="7">
        <f>AP883/(AF883+AH883+AJ883+AL883+AN883+AP883)</f>
        <v>0.1269183387592295</v>
      </c>
      <c r="AP883" s="4">
        <v>175863</v>
      </c>
      <c r="AQ883" s="6">
        <f>AO883+AM883+AK883+AI883+AG883+AE883</f>
        <v>1</v>
      </c>
      <c r="AR883" s="4">
        <v>394492</v>
      </c>
      <c r="AS883" s="4">
        <f>AR883/M883</f>
        <v>10115.179487179486</v>
      </c>
      <c r="AT883" s="4">
        <f>AR883/V883</f>
        <v>3682.5400405148753</v>
      </c>
      <c r="AU883" s="7">
        <f>AR883/(AR883+AV883+AY883+BB883)</f>
        <v>0.32756954247280579</v>
      </c>
      <c r="AV883" s="4">
        <v>201722</v>
      </c>
      <c r="AW883" s="4">
        <f>AV883/M883</f>
        <v>5172.3589743589746</v>
      </c>
      <c r="AX883" s="7">
        <f>AV883/(AR883+AV883+AY883+BB883)</f>
        <v>0.16750145312629744</v>
      </c>
      <c r="AY883" s="4">
        <v>350781</v>
      </c>
      <c r="AZ883" s="4">
        <f>AY883/M883</f>
        <v>8994.3846153846152</v>
      </c>
      <c r="BA883" s="7">
        <f>AY883/(AR883+AV883+AY883+BB883)</f>
        <v>0.29127376899443658</v>
      </c>
      <c r="BB883" s="4">
        <v>257305</v>
      </c>
      <c r="BC883" s="11">
        <f>BB883/(AR883+AV883+AY883+BB883)</f>
        <v>0.2136552354064602</v>
      </c>
      <c r="BD883" s="9">
        <f>BC883+BA883+AX883+AU883</f>
        <v>1</v>
      </c>
      <c r="BE883" s="14">
        <f>(AF883+AH883+AJ883+AL883+AN883+AP883)</f>
        <v>1385639</v>
      </c>
      <c r="BF883" s="14">
        <f t="shared" si="65"/>
        <v>-1204300</v>
      </c>
      <c r="BG883" s="13">
        <f>(AF883+AH883+AJ883+AL883+AN883+AP883)-(AR883+AV883+AY883+BB883)</f>
        <v>181339</v>
      </c>
      <c r="BH883" s="13">
        <f t="shared" si="66"/>
        <v>0</v>
      </c>
      <c r="BI883" s="14">
        <f>AF883/W883</f>
        <v>257843</v>
      </c>
      <c r="BJ883" s="14">
        <f>AH883/Y883</f>
        <v>334861</v>
      </c>
      <c r="BK883" s="14">
        <f>AJ883/AA883</f>
        <v>767615.68070057256</v>
      </c>
      <c r="BL883" s="14">
        <f>BI883+BJ883+BK883</f>
        <v>1360319.6807005727</v>
      </c>
      <c r="BM883" s="14">
        <f>(AF883/W883)-AF883</f>
        <v>0</v>
      </c>
      <c r="BN883" s="14">
        <f>AH883/Y883-AH883</f>
        <v>0</v>
      </c>
      <c r="BO883" s="14">
        <f>AJ883/AA883-AJ883</f>
        <v>171317.68070057256</v>
      </c>
      <c r="BP883" s="14">
        <f>BG883/S883</f>
        <v>3.0802594267431316E-2</v>
      </c>
      <c r="BQ883" s="14">
        <f>(BG883-CA883)/S883</f>
        <v>3.1548757178553169E-2</v>
      </c>
      <c r="BR883" s="27">
        <f>BQ883-BP883</f>
        <v>7.4616291112185318E-4</v>
      </c>
      <c r="BS883" s="28">
        <f t="shared" si="67"/>
        <v>5072418</v>
      </c>
      <c r="BT883" s="11">
        <f>BS883/S883</f>
        <v>0.86161076000648196</v>
      </c>
      <c r="BU883" s="14">
        <f>(BE883-AP883)*1/BT883-(BE883-AP883)</f>
        <v>194310.45777694182</v>
      </c>
      <c r="BV883" s="14">
        <f t="shared" si="68"/>
        <v>0.23536732814303191</v>
      </c>
      <c r="BW883" s="27">
        <f>(AR883+AV883+AY883+BB883)/S883</f>
        <v>0.20456473387560059</v>
      </c>
      <c r="BX883" s="13">
        <f>(AF883+AH883+AJ883+AL883+AN883)/N883</f>
        <v>227.52981004325747</v>
      </c>
      <c r="BY883" s="26">
        <f>BX883/K883</f>
        <v>0.23850084910194702</v>
      </c>
      <c r="BZ883" s="11">
        <f>AP883/BE883</f>
        <v>0.1269183387592295</v>
      </c>
      <c r="CA883" s="15">
        <f>-(BM883+BN883+BO883)/M883</f>
        <v>-4392.7610436044242</v>
      </c>
      <c r="CB883" s="15">
        <f>BG883-CA883</f>
        <v>185731.76104360443</v>
      </c>
      <c r="CC883" s="18">
        <f t="shared" si="69"/>
        <v>0</v>
      </c>
      <c r="CD883" s="17">
        <f>(AF883/(AF883+AH883+AJ883))/(X883/(X883+Z883+AB883))</f>
        <v>1.6541686478703397</v>
      </c>
      <c r="CE883" s="19">
        <f>(AH883/(AF883+AH883+AJ883))/(Z883/(X883+Z883+AB883))</f>
        <v>1.1285396191812245</v>
      </c>
      <c r="CF883" s="18">
        <f>(AJ883/(AF883+AH883+AJ883))/(AB883/(X883+Z883+AB883))</f>
        <v>0.80974007073098098</v>
      </c>
      <c r="CG883">
        <f>AH883/Z883</f>
        <v>217.4422077922078</v>
      </c>
      <c r="CH883" s="11">
        <f>BB883/BE883</f>
        <v>0.18569410936037453</v>
      </c>
      <c r="CI883" s="14">
        <f>AY883/V883</f>
        <v>3274.5025956213271</v>
      </c>
      <c r="CJ883" s="14">
        <f>AV883/M883</f>
        <v>5172.3589743589746</v>
      </c>
      <c r="CK883" s="17">
        <f>N883/V883</f>
        <v>49.633618414106223</v>
      </c>
      <c r="CL883" s="17">
        <f>(AL883+AN883)/N883</f>
        <v>3.9070904645476774</v>
      </c>
      <c r="CM883" s="14">
        <f>AP883/AC883</f>
        <v>4.9999431382025987</v>
      </c>
    </row>
    <row r="884" spans="1:91" hidden="1" x14ac:dyDescent="0.2">
      <c r="A884">
        <v>775</v>
      </c>
      <c r="B884" s="2">
        <v>45170</v>
      </c>
      <c r="C884" s="3" t="s">
        <v>43</v>
      </c>
      <c r="D884" t="s">
        <v>38</v>
      </c>
      <c r="E884" s="3" t="s">
        <v>41</v>
      </c>
      <c r="F884" t="s">
        <v>42</v>
      </c>
      <c r="G884" t="str">
        <f>CONCATENATE(C884,E884)</f>
        <v>SFOSEA</v>
      </c>
      <c r="H884" t="s">
        <v>34</v>
      </c>
      <c r="I884">
        <f>U884/M884</f>
        <v>178.34939759036143</v>
      </c>
      <c r="J884" t="str">
        <f>_xlfn.CONCAT(C884,E884,H884)</f>
        <v>SFOSEA737-900</v>
      </c>
      <c r="K884" s="4">
        <v>679</v>
      </c>
      <c r="L884" s="4">
        <f>N884/M884</f>
        <v>134.27710843373495</v>
      </c>
      <c r="M884" s="4">
        <v>83</v>
      </c>
      <c r="N884" s="4">
        <v>11145</v>
      </c>
      <c r="O884" s="4">
        <f>P884/M884</f>
        <v>23.012048192771083</v>
      </c>
      <c r="P884" s="4">
        <v>1910</v>
      </c>
      <c r="Q884" s="4">
        <v>3155</v>
      </c>
      <c r="R884" s="4">
        <v>6081</v>
      </c>
      <c r="S884" s="4">
        <f>U884*K884</f>
        <v>10051237</v>
      </c>
      <c r="T884" s="7">
        <f>N884/U884</f>
        <v>0.7528879281226778</v>
      </c>
      <c r="U884" s="4">
        <v>14803</v>
      </c>
      <c r="V884" s="4">
        <v>178.47941523922034</v>
      </c>
      <c r="W884" s="7">
        <f>P884/X884</f>
        <v>1.0005238344683081</v>
      </c>
      <c r="X884" s="4">
        <v>1909</v>
      </c>
      <c r="Y884" s="7">
        <f>Q884/Z884</f>
        <v>0.88400112076211823</v>
      </c>
      <c r="Z884" s="4">
        <v>3569</v>
      </c>
      <c r="AA884" s="7">
        <f>R884/AB884</f>
        <v>0.6521179624664879</v>
      </c>
      <c r="AB884" s="4">
        <v>9325</v>
      </c>
      <c r="AC884" s="4">
        <v>34351</v>
      </c>
      <c r="AD884" s="4">
        <f>AP884/AC884</f>
        <v>5.9999708887659748</v>
      </c>
      <c r="AE884" s="7">
        <f>AF884/(AF884+AH884+AJ884+AL884+AN884+AP884)</f>
        <v>0.23729244043596232</v>
      </c>
      <c r="AF884" s="4">
        <v>595133</v>
      </c>
      <c r="AG884" s="7">
        <f>AH884/(AF884+AH884+AJ884+AL884+AN884+AP884)</f>
        <v>0.24303722266413877</v>
      </c>
      <c r="AH884" s="4">
        <v>609541</v>
      </c>
      <c r="AI884" s="7">
        <f>AJ884/(AF884+AH884+AJ884+AL884+AN884+AP884)</f>
        <v>0.40551631469508753</v>
      </c>
      <c r="AJ884" s="4">
        <v>1017041</v>
      </c>
      <c r="AK884" s="7">
        <f>AL884/(AF884+AH884+AJ884+AL884+AN884+AP884)</f>
        <v>1.6976772467469294E-2</v>
      </c>
      <c r="AL884" s="4">
        <v>42578</v>
      </c>
      <c r="AM884" s="7">
        <f>AN884/(AF884+AH884+AJ884+AL884+AN884+AP884)</f>
        <v>1.4998714122523191E-2</v>
      </c>
      <c r="AN884" s="4">
        <v>37617</v>
      </c>
      <c r="AO884" s="7">
        <f>AP884/(AF884+AH884+AJ884+AL884+AN884+AP884)</f>
        <v>8.2178535614818887E-2</v>
      </c>
      <c r="AP884" s="4">
        <v>206105</v>
      </c>
      <c r="AQ884" s="6">
        <f>AO884+AM884+AK884+AI884+AG884+AE884</f>
        <v>1</v>
      </c>
      <c r="AR884" s="4">
        <v>742127</v>
      </c>
      <c r="AS884" s="4">
        <f>AR884/M884</f>
        <v>8941.2891566265062</v>
      </c>
      <c r="AT884" s="4">
        <f>AR884/V884</f>
        <v>4158.0537397285225</v>
      </c>
      <c r="AU884" s="7">
        <f>AR884/(AR884+AV884+AY884+BB884)</f>
        <v>0.33976751426138391</v>
      </c>
      <c r="AV884" s="4">
        <v>486922</v>
      </c>
      <c r="AW884" s="4">
        <f>AV884/M884</f>
        <v>5866.530120481928</v>
      </c>
      <c r="AX884" s="7">
        <f>AV884/(AR884+AV884+AY884+BB884)</f>
        <v>0.2229271776652535</v>
      </c>
      <c r="AY884" s="4">
        <v>401189</v>
      </c>
      <c r="AZ884" s="4">
        <f>AY884/M884</f>
        <v>4833.6024096385545</v>
      </c>
      <c r="BA884" s="7">
        <f>AY884/(AR884+AV884+AY884+BB884)</f>
        <v>0.18367609489886549</v>
      </c>
      <c r="BB884" s="4">
        <v>553982</v>
      </c>
      <c r="BC884" s="11">
        <f>BB884/(AR884+AV884+AY884+BB884)</f>
        <v>0.25362921317449705</v>
      </c>
      <c r="BD884" s="9">
        <f>BC884+BA884+AX884+AU884</f>
        <v>1</v>
      </c>
      <c r="BE884" s="14">
        <f>(AF884+AH884+AJ884+AL884+AN884+AP884)</f>
        <v>2508015</v>
      </c>
      <c r="BF884" s="14">
        <f t="shared" si="65"/>
        <v>-2184220</v>
      </c>
      <c r="BG884" s="13">
        <f>(AF884+AH884+AJ884+AL884+AN884+AP884)-(AR884+AV884+AY884+BB884)</f>
        <v>323795</v>
      </c>
      <c r="BH884" s="13">
        <f t="shared" si="66"/>
        <v>0</v>
      </c>
      <c r="BI884" s="14">
        <f>AF884/W884</f>
        <v>594821.41204188485</v>
      </c>
      <c r="BJ884" s="14">
        <f>AH884/Y884</f>
        <v>689525.1438985737</v>
      </c>
      <c r="BK884" s="14">
        <f>AJ884/AA884</f>
        <v>1559596.6658444335</v>
      </c>
      <c r="BL884" s="14">
        <f>BI884+BJ884+BK884</f>
        <v>2843943.221784892</v>
      </c>
      <c r="BM884" s="14">
        <f>(AF884/W884)-AF884</f>
        <v>-311.58795811515301</v>
      </c>
      <c r="BN884" s="14">
        <f>AH884/Y884-AH884</f>
        <v>79984.143898573704</v>
      </c>
      <c r="BO884" s="14">
        <f>AJ884/AA884-AJ884</f>
        <v>542555.66584443348</v>
      </c>
      <c r="BP884" s="14">
        <f>BG884/S884</f>
        <v>3.2214442859122713E-2</v>
      </c>
      <c r="BQ884" s="14">
        <f>(BG884-CA884)/S884</f>
        <v>3.2960293898519497E-2</v>
      </c>
      <c r="BR884" s="27">
        <f>BQ884-BP884</f>
        <v>7.4585103939678321E-4</v>
      </c>
      <c r="BS884" s="28">
        <f t="shared" si="67"/>
        <v>7567455</v>
      </c>
      <c r="BT884" s="11">
        <f>BS884/S884</f>
        <v>0.7528879281226778</v>
      </c>
      <c r="BU884" s="14">
        <f>(BE884-AP884)*1/BT884-(BE884-AP884)</f>
        <v>755530.44235082995</v>
      </c>
      <c r="BV884" s="14">
        <f t="shared" si="68"/>
        <v>0.24952301890802098</v>
      </c>
      <c r="BW884" s="27">
        <f>(AR884+AV884+AY884+BB884)/S884</f>
        <v>0.21730857604889825</v>
      </c>
      <c r="BX884" s="13">
        <f>(AF884+AH884+AJ884+AL884+AN884)/N884</f>
        <v>206.54194706146254</v>
      </c>
      <c r="BY884" s="26">
        <f>BX884/K884</f>
        <v>0.30418548904486381</v>
      </c>
      <c r="BZ884" s="11">
        <f>AP884/BE884</f>
        <v>8.2178535614818887E-2</v>
      </c>
      <c r="CA884" s="15">
        <f>-(BM884+BN884+BO884)/M884</f>
        <v>-7496.725563673398</v>
      </c>
      <c r="CB884" s="15">
        <f>BG884-CA884</f>
        <v>331291.72556367342</v>
      </c>
      <c r="CC884" s="18">
        <f t="shared" si="69"/>
        <v>0</v>
      </c>
      <c r="CD884" s="17">
        <f>(AF884/(AF884+AH884+AJ884))/(X884/(X884+Z884+AB884))</f>
        <v>2.0771578250242162</v>
      </c>
      <c r="CE884" s="19">
        <f>(AH884/(AF884+AH884+AJ884))/(Z884/(X884+Z884+AB884))</f>
        <v>1.1379358168846674</v>
      </c>
      <c r="CF884" s="18">
        <f>(AJ884/(AF884+AH884+AJ884))/(AB884/(X884+Z884+AB884))</f>
        <v>0.72669305968551123</v>
      </c>
      <c r="CG884">
        <f>AH884/Z884</f>
        <v>170.78761557859343</v>
      </c>
      <c r="CH884" s="11">
        <f>BB884/BE884</f>
        <v>0.220884643831875</v>
      </c>
      <c r="CI884" s="14">
        <f>AY884/V884</f>
        <v>2247.8166429572652</v>
      </c>
      <c r="CJ884" s="14">
        <f>AV884/M884</f>
        <v>5866.530120481928</v>
      </c>
      <c r="CK884" s="17">
        <f>N884/V884</f>
        <v>62.444175901529498</v>
      </c>
      <c r="CL884" s="17">
        <f>(AL884+AN884)/N884</f>
        <v>7.195603409600718</v>
      </c>
      <c r="CM884" s="14">
        <f>AP884/AC884</f>
        <v>5.9999708887659748</v>
      </c>
    </row>
    <row r="885" spans="1:91" hidden="1" x14ac:dyDescent="0.2">
      <c r="A885">
        <v>845</v>
      </c>
      <c r="B885" s="2">
        <v>45200</v>
      </c>
      <c r="C885" s="3" t="s">
        <v>32</v>
      </c>
      <c r="D885" t="s">
        <v>33</v>
      </c>
      <c r="E885" s="3" t="s">
        <v>37</v>
      </c>
      <c r="F885" t="s">
        <v>38</v>
      </c>
      <c r="G885" t="str">
        <f>CONCATENATE(C885,E885)</f>
        <v>HNLLAX</v>
      </c>
      <c r="H885" t="s">
        <v>34</v>
      </c>
      <c r="I885">
        <f>U885/M885</f>
        <v>174.10526315789474</v>
      </c>
      <c r="J885" t="str">
        <f>_xlfn.CONCAT(C885,E885,H885)</f>
        <v>HNLLAX737-900</v>
      </c>
      <c r="K885" s="4">
        <v>2556</v>
      </c>
      <c r="L885" s="4">
        <f>N885/M885</f>
        <v>156.05263157894737</v>
      </c>
      <c r="M885" s="4">
        <v>19</v>
      </c>
      <c r="N885" s="4">
        <v>2965</v>
      </c>
      <c r="O885" s="4">
        <f>P885/M885</f>
        <v>22.421052631578949</v>
      </c>
      <c r="P885" s="4">
        <v>426</v>
      </c>
      <c r="Q885" s="4">
        <v>560</v>
      </c>
      <c r="R885" s="4">
        <v>1980</v>
      </c>
      <c r="S885" s="4">
        <f>U885*K885</f>
        <v>8455248</v>
      </c>
      <c r="T885" s="7">
        <f>N885/U885</f>
        <v>0.89631197097944382</v>
      </c>
      <c r="U885" s="4">
        <v>3308</v>
      </c>
      <c r="V885" s="4">
        <v>99.065693454737414</v>
      </c>
      <c r="W885" s="7">
        <f>P885/X885</f>
        <v>1</v>
      </c>
      <c r="X885" s="4">
        <v>426</v>
      </c>
      <c r="Y885" s="7">
        <f>Q885/Z885</f>
        <v>0.70351758793969854</v>
      </c>
      <c r="Z885" s="4">
        <v>796</v>
      </c>
      <c r="AA885" s="7">
        <f>R885/AB885</f>
        <v>0.94873023478677532</v>
      </c>
      <c r="AB885" s="4">
        <v>2087</v>
      </c>
      <c r="AC885" s="4">
        <v>7359</v>
      </c>
      <c r="AD885" s="4">
        <f>AP885/AC885</f>
        <v>5.9994564478869412</v>
      </c>
      <c r="AE885" s="7">
        <f>AF885/(AF885+AH885+AJ885+AL885+AN885+AP885)</f>
        <v>0.2165114072637794</v>
      </c>
      <c r="AF885" s="4">
        <v>240298</v>
      </c>
      <c r="AG885" s="7">
        <f>AH885/(AF885+AH885+AJ885+AL885+AN885+AP885)</f>
        <v>0.18703930124709087</v>
      </c>
      <c r="AH885" s="4">
        <v>207588</v>
      </c>
      <c r="AI885" s="7">
        <f>AJ885/(AF885+AH885+AJ885+AL885+AN885+AP885)</f>
        <v>0.53882956725289521</v>
      </c>
      <c r="AJ885" s="4">
        <v>598027</v>
      </c>
      <c r="AK885" s="7">
        <f>AL885/(AF885+AH885+AJ885+AL885+AN885+AP885)</f>
        <v>1.2488027801629571E-2</v>
      </c>
      <c r="AL885" s="4">
        <v>13860</v>
      </c>
      <c r="AM885" s="7">
        <f>AN885/(AF885+AH885+AJ885+AL885+AN885+AP885)</f>
        <v>5.3520119149841018E-3</v>
      </c>
      <c r="AN885" s="4">
        <v>5940</v>
      </c>
      <c r="AO885" s="7">
        <f>AP885/(AF885+AH885+AJ885+AL885+AN885+AP885)</f>
        <v>3.9779684519620891E-2</v>
      </c>
      <c r="AP885" s="4">
        <v>44150</v>
      </c>
      <c r="AQ885" s="6">
        <f>AO885+AM885+AK885+AI885+AG885+AE885</f>
        <v>1</v>
      </c>
      <c r="AR885" s="4">
        <v>411921</v>
      </c>
      <c r="AS885" s="4">
        <f>AR885/M885</f>
        <v>21680.052631578947</v>
      </c>
      <c r="AT885" s="4">
        <f>AR885/V885</f>
        <v>4158.059017556915</v>
      </c>
      <c r="AU885" s="7">
        <f>AR885/(AR885+AV885+AY885+BB885)</f>
        <v>0.39207308425572257</v>
      </c>
      <c r="AV885" s="4">
        <v>108531</v>
      </c>
      <c r="AW885" s="4">
        <f>AV885/M885</f>
        <v>5712.1578947368425</v>
      </c>
      <c r="AX885" s="7">
        <f>AV885/(AR885+AV885+AY885+BB885)</f>
        <v>0.10330156488102774</v>
      </c>
      <c r="AY885" s="4">
        <v>222681</v>
      </c>
      <c r="AZ885" s="4">
        <f>AY885/M885</f>
        <v>11720.052631578947</v>
      </c>
      <c r="BA885" s="7">
        <f>AY885/(AR885+AV885+AY885+BB885)</f>
        <v>0.21195138503535521</v>
      </c>
      <c r="BB885" s="4">
        <v>307490</v>
      </c>
      <c r="BC885" s="11">
        <f>BB885/(AR885+AV885+AY885+BB885)</f>
        <v>0.29267396582789451</v>
      </c>
      <c r="BD885" s="9">
        <f>BC885+BA885+AX885+AU885</f>
        <v>1</v>
      </c>
      <c r="BE885" s="14">
        <f>(AF885+AH885+AJ885+AL885+AN885+AP885)</f>
        <v>1109863</v>
      </c>
      <c r="BF885" s="14">
        <f t="shared" si="65"/>
        <v>-1050623</v>
      </c>
      <c r="BG885" s="13">
        <f>(AF885+AH885+AJ885+AL885+AN885+AP885)-(AR885+AV885+AY885+BB885)</f>
        <v>59240</v>
      </c>
      <c r="BH885" s="13">
        <f t="shared" si="66"/>
        <v>0</v>
      </c>
      <c r="BI885" s="14">
        <f>AF885/W885</f>
        <v>240298</v>
      </c>
      <c r="BJ885" s="14">
        <f>AH885/Y885</f>
        <v>295071.51428571425</v>
      </c>
      <c r="BK885" s="14">
        <f>AJ885/AA885</f>
        <v>630344.62070707069</v>
      </c>
      <c r="BL885" s="14">
        <f>BI885+BJ885+BK885</f>
        <v>1165714.1349927848</v>
      </c>
      <c r="BM885" s="14">
        <f>(AF885/W885)-AF885</f>
        <v>0</v>
      </c>
      <c r="BN885" s="14">
        <f>AH885/Y885-AH885</f>
        <v>87483.514285714249</v>
      </c>
      <c r="BO885" s="14">
        <f>AJ885/AA885-AJ885</f>
        <v>32317.620707070688</v>
      </c>
      <c r="BP885" s="14">
        <f>BG885/S885</f>
        <v>7.0062995195410002E-3</v>
      </c>
      <c r="BQ885" s="14">
        <f>(BG885-CA885)/S885</f>
        <v>7.7520284318516857E-3</v>
      </c>
      <c r="BR885" s="27">
        <f>BQ885-BP885</f>
        <v>7.4572891231068552E-4</v>
      </c>
      <c r="BS885" s="28">
        <f t="shared" si="67"/>
        <v>7578540</v>
      </c>
      <c r="BT885" s="11">
        <f>BS885/S885</f>
        <v>0.89631197097944382</v>
      </c>
      <c r="BU885" s="14">
        <f>(BE885-AP885)*1/BT885-(BE885-AP885)</f>
        <v>123284.84283305216</v>
      </c>
      <c r="BV885" s="14">
        <f t="shared" si="68"/>
        <v>0.13126321073018793</v>
      </c>
      <c r="BW885" s="27">
        <f>(AR885+AV885+AY885+BB885)/S885</f>
        <v>0.12425691121064693</v>
      </c>
      <c r="BX885" s="13">
        <f>(AF885+AH885+AJ885+AL885+AN885)/N885</f>
        <v>359.43102866779088</v>
      </c>
      <c r="BY885" s="26">
        <f>BX885/K885</f>
        <v>0.14062246817988688</v>
      </c>
      <c r="BZ885" s="11">
        <f>AP885/BE885</f>
        <v>3.9779684519620891E-2</v>
      </c>
      <c r="CA885" s="15">
        <f>-(BM885+BN885+BO885)/M885</f>
        <v>-6305.3228943571021</v>
      </c>
      <c r="CB885" s="15">
        <f>BG885-CA885</f>
        <v>65545.322894357101</v>
      </c>
      <c r="CC885" s="18">
        <f t="shared" si="69"/>
        <v>0</v>
      </c>
      <c r="CD885" s="17">
        <f>(AF885/(AF885+AH885+AJ885))/(X885/(X885+Z885+AB885))</f>
        <v>1.7846035937898745</v>
      </c>
      <c r="CE885" s="19">
        <f>(AH885/(AF885+AH885+AJ885))/(Z885/(X885+Z885+AB885))</f>
        <v>0.82506921521240506</v>
      </c>
      <c r="CF885" s="18">
        <f>(AJ885/(AF885+AH885+AJ885))/(AB885/(X885+Z885+AB885))</f>
        <v>0.90656625478506903</v>
      </c>
      <c r="CG885">
        <f>AH885/Z885</f>
        <v>260.7889447236181</v>
      </c>
      <c r="CH885" s="11">
        <f>BB885/BE885</f>
        <v>0.27705221275058273</v>
      </c>
      <c r="CI885" s="14">
        <f>AY885/V885</f>
        <v>2247.8114494978199</v>
      </c>
      <c r="CJ885" s="14">
        <f>AV885/M885</f>
        <v>5712.1578947368425</v>
      </c>
      <c r="CK885" s="17">
        <f>N885/V885</f>
        <v>29.929634534428335</v>
      </c>
      <c r="CL885" s="17">
        <f>(AL885+AN885)/N885</f>
        <v>6.6779089376053964</v>
      </c>
      <c r="CM885" s="14">
        <f>AP885/AC885</f>
        <v>5.9994564478869412</v>
      </c>
    </row>
    <row r="886" spans="1:91" hidden="1" x14ac:dyDescent="0.2">
      <c r="A886">
        <v>1068</v>
      </c>
      <c r="B886" s="2">
        <v>45231</v>
      </c>
      <c r="C886" s="3" t="s">
        <v>32</v>
      </c>
      <c r="D886" t="s">
        <v>33</v>
      </c>
      <c r="E886" s="3" t="s">
        <v>41</v>
      </c>
      <c r="F886" t="s">
        <v>42</v>
      </c>
      <c r="G886" t="str">
        <f>CONCATENATE(C886,E886)</f>
        <v>HNLSEA</v>
      </c>
      <c r="H886" t="s">
        <v>49</v>
      </c>
      <c r="I886">
        <f>U886/M886</f>
        <v>268.73333333333335</v>
      </c>
      <c r="J886" t="str">
        <f>_xlfn.CONCAT(C886,E886,H886)</f>
        <v>HNLSEAA330-200</v>
      </c>
      <c r="K886" s="4">
        <v>2677</v>
      </c>
      <c r="L886" s="4">
        <f>N886/M886</f>
        <v>240.33333333333334</v>
      </c>
      <c r="M886" s="4">
        <v>15</v>
      </c>
      <c r="N886" s="4">
        <v>3605</v>
      </c>
      <c r="O886" s="4">
        <f>P886/M886</f>
        <v>34.466666666666669</v>
      </c>
      <c r="P886" s="4">
        <v>517</v>
      </c>
      <c r="Q886" s="4">
        <v>855</v>
      </c>
      <c r="R886" s="4">
        <v>2233</v>
      </c>
      <c r="S886" s="4">
        <f>U886*K886</f>
        <v>10790987</v>
      </c>
      <c r="T886" s="7">
        <f>N886/U886</f>
        <v>0.89431902753659143</v>
      </c>
      <c r="U886" s="4">
        <v>4031</v>
      </c>
      <c r="V886" s="4">
        <v>84.027539813289408</v>
      </c>
      <c r="W886" s="7">
        <f>P886/X886</f>
        <v>0.99042145593869735</v>
      </c>
      <c r="X886" s="4">
        <v>522</v>
      </c>
      <c r="Y886" s="7">
        <f>Q886/Z886</f>
        <v>0.87962962962962965</v>
      </c>
      <c r="Z886" s="4">
        <v>972</v>
      </c>
      <c r="AA886" s="7">
        <f>R886/AB886</f>
        <v>0.87982663514578408</v>
      </c>
      <c r="AB886" s="4">
        <v>2538</v>
      </c>
      <c r="AC886" s="4">
        <v>199281</v>
      </c>
      <c r="AD886" s="4">
        <f>AP886/AC886</f>
        <v>5.999994981960147</v>
      </c>
      <c r="AE886" s="7">
        <f>AF886/(AF886+AH886+AJ886+AL886+AN886+AP886)</f>
        <v>0.10686058986850618</v>
      </c>
      <c r="AF886" s="4">
        <v>249903</v>
      </c>
      <c r="AG886" s="7">
        <f>AH886/(AF886+AH886+AJ886+AL886+AN886+AP886)</f>
        <v>0.11017925766348854</v>
      </c>
      <c r="AH886" s="4">
        <v>257664</v>
      </c>
      <c r="AI886" s="7">
        <f>AJ886/(AF886+AH886+AJ886+AL886+AN886+AP886)</f>
        <v>0.25926359869134763</v>
      </c>
      <c r="AJ886" s="4">
        <v>606311</v>
      </c>
      <c r="AK886" s="7">
        <f>AL886/(AF886+AH886+AJ886+AL886+AN886+AP886)</f>
        <v>6.6826620667419546E-3</v>
      </c>
      <c r="AL886" s="4">
        <v>15628</v>
      </c>
      <c r="AM886" s="7">
        <f>AN886/(AF886+AH886+AJ886+AL886+AN886+AP886)</f>
        <v>5.7290956213340606E-3</v>
      </c>
      <c r="AN886" s="4">
        <v>13398</v>
      </c>
      <c r="AO886" s="7">
        <f>AP886/(AF886+AH886+AJ886+AL886+AN886+AP886)</f>
        <v>0.51128479608858157</v>
      </c>
      <c r="AP886" s="4">
        <v>1195685</v>
      </c>
      <c r="AQ886" s="6">
        <f>AO886+AM886+AK886+AI886+AG886+AE886</f>
        <v>1</v>
      </c>
      <c r="AR886" s="4">
        <v>416789</v>
      </c>
      <c r="AS886" s="4">
        <f>AR886/M886</f>
        <v>27785.933333333334</v>
      </c>
      <c r="AT886" s="4">
        <f>AR886/V886</f>
        <v>4960.1476007284291</v>
      </c>
      <c r="AU886" s="7">
        <f>AR886/(AR886+AV886+AY886+BB886)</f>
        <v>0.3113976955364654</v>
      </c>
      <c r="AV886" s="4">
        <v>117374</v>
      </c>
      <c r="AW886" s="4">
        <f>AV886/M886</f>
        <v>7824.9333333333334</v>
      </c>
      <c r="AX886" s="7">
        <f>AV886/(AR886+AV886+AY886+BB886)</f>
        <v>8.7694236450331212E-2</v>
      </c>
      <c r="AY886" s="4">
        <v>428525</v>
      </c>
      <c r="AZ886" s="4">
        <f>AY886/M886</f>
        <v>28568.333333333332</v>
      </c>
      <c r="BA886" s="7">
        <f>AY886/(AR886+AV886+AY886+BB886)</f>
        <v>0.32016607319234397</v>
      </c>
      <c r="BB886" s="4">
        <v>375758</v>
      </c>
      <c r="BC886" s="11">
        <f>BB886/(AR886+AV886+AY886+BB886)</f>
        <v>0.28074199482085943</v>
      </c>
      <c r="BD886" s="9">
        <f>BC886+BA886+AX886+AU886</f>
        <v>1</v>
      </c>
      <c r="BE886" s="14">
        <f>(AF886+AH886+AJ886+AL886+AN886+AP886)</f>
        <v>2338589</v>
      </c>
      <c r="BF886" s="14">
        <f t="shared" si="65"/>
        <v>-1338446</v>
      </c>
      <c r="BG886" s="13">
        <f>(AF886+AH886+AJ886+AL886+AN886+AP886)-(AR886+AV886+AY886+BB886)</f>
        <v>1000143</v>
      </c>
      <c r="BH886" s="13">
        <f t="shared" si="66"/>
        <v>0</v>
      </c>
      <c r="BI886" s="14">
        <f>AF886/W886</f>
        <v>252319.85686653771</v>
      </c>
      <c r="BJ886" s="14">
        <f>AH886/Y886</f>
        <v>292923.28421052633</v>
      </c>
      <c r="BK886" s="14">
        <f>AJ886/AA886</f>
        <v>689125.53425884456</v>
      </c>
      <c r="BL886" s="14">
        <f>BI886+BJ886+BK886</f>
        <v>1234368.6753359085</v>
      </c>
      <c r="BM886" s="14">
        <f>(AF886/W886)-AF886</f>
        <v>2416.8568665377097</v>
      </c>
      <c r="BN886" s="14">
        <f>AH886/Y886-AH886</f>
        <v>35259.284210526326</v>
      </c>
      <c r="BO886" s="14">
        <f>AJ886/AA886-AJ886</f>
        <v>82814.534258844564</v>
      </c>
      <c r="BP886" s="14">
        <f>BG886/S886</f>
        <v>9.2683180880488505E-2</v>
      </c>
      <c r="BQ886" s="14">
        <f>(BG886-CA886)/S886</f>
        <v>9.3427571703038892E-2</v>
      </c>
      <c r="BR886" s="27">
        <f>BQ886-BP886</f>
        <v>7.4439082255038647E-4</v>
      </c>
      <c r="BS886" s="28">
        <f t="shared" si="67"/>
        <v>9650585</v>
      </c>
      <c r="BT886" s="11">
        <f>BS886/S886</f>
        <v>0.89431902753659143</v>
      </c>
      <c r="BU886" s="14">
        <f>(BE886-AP886)*1/BT886-(BE886-AP886)</f>
        <v>135056.06213592226</v>
      </c>
      <c r="BV886" s="14">
        <f t="shared" si="68"/>
        <v>0.21671687677874138</v>
      </c>
      <c r="BW886" s="27">
        <f>(AR886+AV886+AY886+BB886)/S886</f>
        <v>0.12403369589825286</v>
      </c>
      <c r="BX886" s="13">
        <f>(AF886+AH886+AJ886+AL886+AN886)/N886</f>
        <v>317.03300970873784</v>
      </c>
      <c r="BY886" s="26">
        <f>BX886/K886</f>
        <v>0.11842846832601339</v>
      </c>
      <c r="BZ886" s="11">
        <f>AP886/BE886</f>
        <v>0.51128479608858157</v>
      </c>
      <c r="CA886" s="15">
        <f>-(BM886+BN886+BO886)/M886</f>
        <v>-8032.711689060573</v>
      </c>
      <c r="CB886" s="15">
        <f>BG886-CA886</f>
        <v>1008175.7116890606</v>
      </c>
      <c r="CC886" s="18">
        <f t="shared" si="69"/>
        <v>0</v>
      </c>
      <c r="CD886" s="17">
        <f>(AF886/(AF886+AH886+AJ886))/(X886/(X886+Z886+AB886))</f>
        <v>1.7329413466998274</v>
      </c>
      <c r="CE886" s="19">
        <f>(AH886/(AF886+AH886+AJ886))/(Z886/(X886+Z886+AB886))</f>
        <v>0.95955611336649471</v>
      </c>
      <c r="CF886" s="18">
        <f>(AJ886/(AF886+AH886+AJ886))/(AB886/(X886+Z886+AB886))</f>
        <v>0.86474234626889568</v>
      </c>
      <c r="CG886">
        <f>AH886/Z886</f>
        <v>265.08641975308643</v>
      </c>
      <c r="CH886" s="11">
        <f>BB886/BE886</f>
        <v>0.16067722887604449</v>
      </c>
      <c r="CI886" s="14">
        <f>AY886/V886</f>
        <v>5099.8160954395389</v>
      </c>
      <c r="CJ886" s="14">
        <f>AV886/M886</f>
        <v>7824.9333333333334</v>
      </c>
      <c r="CK886" s="17">
        <f>N886/V886</f>
        <v>42.902600837896358</v>
      </c>
      <c r="CL886" s="17">
        <f>(AL886+AN886)/N886</f>
        <v>8.0515950069348126</v>
      </c>
      <c r="CM886" s="14">
        <f>AP886/AC886</f>
        <v>5.999994981960147</v>
      </c>
    </row>
    <row r="887" spans="1:91" hidden="1" x14ac:dyDescent="0.2">
      <c r="A887">
        <v>534</v>
      </c>
      <c r="B887" s="2">
        <v>44866</v>
      </c>
      <c r="C887" s="3" t="s">
        <v>41</v>
      </c>
      <c r="D887" t="s">
        <v>42</v>
      </c>
      <c r="E887" s="3" t="s">
        <v>43</v>
      </c>
      <c r="F887" t="s">
        <v>38</v>
      </c>
      <c r="G887" t="str">
        <f>CONCATENATE(C887,E887)</f>
        <v>SEASFO</v>
      </c>
      <c r="H887" t="s">
        <v>31</v>
      </c>
      <c r="I887">
        <f>U887/M887</f>
        <v>161.11475409836066</v>
      </c>
      <c r="J887" t="str">
        <f>_xlfn.CONCAT(C887,E887,H887)</f>
        <v>SEASFO737-800</v>
      </c>
      <c r="K887" s="4">
        <v>679</v>
      </c>
      <c r="L887" s="4">
        <f>N887/M887</f>
        <v>126.55737704918033</v>
      </c>
      <c r="M887" s="4">
        <v>61</v>
      </c>
      <c r="N887" s="4">
        <v>7720</v>
      </c>
      <c r="O887" s="4">
        <f>P887/M887</f>
        <v>20.83606557377049</v>
      </c>
      <c r="P887" s="4">
        <v>1271</v>
      </c>
      <c r="Q887" s="4">
        <v>2420</v>
      </c>
      <c r="R887" s="4">
        <v>4030</v>
      </c>
      <c r="S887" s="4">
        <f>U887*K887</f>
        <v>6673212</v>
      </c>
      <c r="T887" s="7">
        <f>N887/U887</f>
        <v>0.78551078551078546</v>
      </c>
      <c r="U887" s="4">
        <v>9828</v>
      </c>
      <c r="V887" s="4">
        <v>128.7043341213554</v>
      </c>
      <c r="W887" s="7">
        <f>P887/X887</f>
        <v>1</v>
      </c>
      <c r="X887" s="4">
        <v>1271</v>
      </c>
      <c r="Y887" s="7">
        <f>Q887/Z887</f>
        <v>1</v>
      </c>
      <c r="Z887" s="4">
        <v>2420</v>
      </c>
      <c r="AA887" s="7">
        <f>R887/AB887</f>
        <v>0.65667264135571124</v>
      </c>
      <c r="AB887" s="4">
        <v>6137</v>
      </c>
      <c r="AC887" s="4">
        <v>11548</v>
      </c>
      <c r="AD887" s="4">
        <f>AP887/AC887</f>
        <v>5</v>
      </c>
      <c r="AE887" s="7">
        <f>AF887/(AF887+AH887+AJ887+AL887+AN887+AP887)</f>
        <v>0.25096618577217539</v>
      </c>
      <c r="AF887" s="4">
        <v>358649</v>
      </c>
      <c r="AG887" s="7">
        <f>AH887/(AF887+AH887+AJ887+AL887+AN887+AP887)</f>
        <v>0.28408695706937293</v>
      </c>
      <c r="AH887" s="4">
        <v>405981</v>
      </c>
      <c r="AI887" s="7">
        <f>AJ887/(AF887+AH887+AJ887+AL887+AN887+AP887)</f>
        <v>0.40480297367594237</v>
      </c>
      <c r="AJ887" s="4">
        <v>578493</v>
      </c>
      <c r="AK887" s="7">
        <f>AL887/(AF887+AH887+AJ887+AL887+AN887+AP887)</f>
        <v>1.6920059367156192E-2</v>
      </c>
      <c r="AL887" s="4">
        <v>24180</v>
      </c>
      <c r="AM887" s="7">
        <f>AN887/(AF887+AH887+AJ887+AL887+AN887+AP887)</f>
        <v>2.8200098945260319E-3</v>
      </c>
      <c r="AN887" s="4">
        <v>4030</v>
      </c>
      <c r="AO887" s="7">
        <f>AP887/(AF887+AH887+AJ887+AL887+AN887+AP887)</f>
        <v>4.0403814220827068E-2</v>
      </c>
      <c r="AP887" s="4">
        <v>57740</v>
      </c>
      <c r="AQ887" s="6">
        <f>AO887+AM887+AK887+AI887+AG887+AE887</f>
        <v>1</v>
      </c>
      <c r="AR887" s="4">
        <v>473959</v>
      </c>
      <c r="AS887" s="4">
        <f>AR887/M887</f>
        <v>7769.8196721311479</v>
      </c>
      <c r="AT887" s="4">
        <f>AR887/V887</f>
        <v>3682.5410988343542</v>
      </c>
      <c r="AU887" s="7">
        <f>AR887/(AR887+AV887+AY887+BB887)</f>
        <v>0.3115015806457973</v>
      </c>
      <c r="AV887" s="4">
        <v>316991</v>
      </c>
      <c r="AW887" s="4">
        <f>AV887/M887</f>
        <v>5196.5737704918029</v>
      </c>
      <c r="AX887" s="7">
        <f>AV887/(AR887+AV887+AY887+BB887)</f>
        <v>0.20833700288525367</v>
      </c>
      <c r="AY887" s="4">
        <v>421443</v>
      </c>
      <c r="AZ887" s="4">
        <f>AY887/M887</f>
        <v>6908.9016393442625</v>
      </c>
      <c r="BA887" s="7">
        <f>AY887/(AR887+AV887+AY887+BB887)</f>
        <v>0.27698632297752918</v>
      </c>
      <c r="BB887" s="4">
        <v>309137</v>
      </c>
      <c r="BC887" s="11">
        <f>BB887/(AR887+AV887+AY887+BB887)</f>
        <v>0.20317509349141982</v>
      </c>
      <c r="BD887" s="9">
        <f>BC887+BA887+AX887+AU887</f>
        <v>1</v>
      </c>
      <c r="BE887" s="14">
        <f>(AF887+AH887+AJ887+AL887+AN887+AP887)</f>
        <v>1429073</v>
      </c>
      <c r="BF887" s="14">
        <f t="shared" si="65"/>
        <v>-1521530</v>
      </c>
      <c r="BG887" s="13">
        <f>(AF887+AH887+AJ887+AL887+AN887+AP887)-(AR887+AV887+AY887+BB887)</f>
        <v>-92457</v>
      </c>
      <c r="BH887" s="13">
        <f t="shared" si="66"/>
        <v>1</v>
      </c>
      <c r="BI887" s="14">
        <f>AF887/W887</f>
        <v>358649</v>
      </c>
      <c r="BJ887" s="14">
        <f>AH887/Y887</f>
        <v>405981</v>
      </c>
      <c r="BK887" s="14">
        <f>AJ887/AA887</f>
        <v>880945.79181141441</v>
      </c>
      <c r="BL887" s="14">
        <f>BI887+BJ887+BK887</f>
        <v>1645575.7918114145</v>
      </c>
      <c r="BM887" s="14">
        <f>(AF887/W887)-AF887</f>
        <v>0</v>
      </c>
      <c r="BN887" s="14">
        <f>AH887/Y887-AH887</f>
        <v>0</v>
      </c>
      <c r="BO887" s="14">
        <f>AJ887/AA887-AJ887</f>
        <v>302452.79181141441</v>
      </c>
      <c r="BP887" s="14">
        <f>BG887/S887</f>
        <v>-1.3854947212826447E-2</v>
      </c>
      <c r="BQ887" s="14">
        <f>(BG887-CA887)/S887</f>
        <v>-1.3111940323683451E-2</v>
      </c>
      <c r="BR887" s="27">
        <f>BQ887-BP887</f>
        <v>7.4300688914299626E-4</v>
      </c>
      <c r="BS887" s="28">
        <f t="shared" si="67"/>
        <v>5241880</v>
      </c>
      <c r="BT887" s="11">
        <f>BS887/S887</f>
        <v>0.78551078551078546</v>
      </c>
      <c r="BU887" s="14">
        <f>(BE887-AP887)*1/BT887-(BE887-AP887)</f>
        <v>374452.06787564768</v>
      </c>
      <c r="BV887" s="14">
        <f t="shared" si="68"/>
        <v>0.21415069684583676</v>
      </c>
      <c r="BW887" s="27">
        <f>(AR887+AV887+AY887+BB887)/S887</f>
        <v>0.22800564405866319</v>
      </c>
      <c r="BX887" s="13">
        <f>(AF887+AH887+AJ887+AL887+AN887)/N887</f>
        <v>177.63380829015543</v>
      </c>
      <c r="BY887" s="26">
        <f>BX887/K887</f>
        <v>0.2616109105893305</v>
      </c>
      <c r="BZ887" s="11">
        <f>AP887/BE887</f>
        <v>4.0403814220827068E-2</v>
      </c>
      <c r="CA887" s="15">
        <f>-(BM887+BN887+BO887)/M887</f>
        <v>-4958.2424887117113</v>
      </c>
      <c r="CB887" s="15">
        <f>BG887-CA887</f>
        <v>-87498.757511288291</v>
      </c>
      <c r="CC887" s="18">
        <f t="shared" si="69"/>
        <v>1</v>
      </c>
      <c r="CD887" s="17">
        <f>(AF887/(AF887+AH887+AJ887))/(X887/(X887+Z887+AB887))</f>
        <v>2.0647783383655134</v>
      </c>
      <c r="CE887" s="19">
        <f>(AH887/(AF887+AH887+AJ887))/(Z887/(X887+Z887+AB887))</f>
        <v>1.2275514529068778</v>
      </c>
      <c r="CF887" s="18">
        <f>(AJ887/(AF887+AH887+AJ887))/(AB887/(X887+Z887+AB887))</f>
        <v>0.68974942413276641</v>
      </c>
      <c r="CG887">
        <f>AH887/Z887</f>
        <v>167.76074380165289</v>
      </c>
      <c r="CH887" s="11">
        <f>BB887/BE887</f>
        <v>0.21631995006553198</v>
      </c>
      <c r="CI887" s="14">
        <f>AY887/V887</f>
        <v>3274.505111868425</v>
      </c>
      <c r="CJ887" s="14">
        <f>AV887/M887</f>
        <v>5196.5737704918029</v>
      </c>
      <c r="CK887" s="17">
        <f>N887/V887</f>
        <v>59.982440006416624</v>
      </c>
      <c r="CL887" s="17">
        <f>(AL887+AN887)/N887</f>
        <v>3.6541450777202074</v>
      </c>
      <c r="CM887" s="14">
        <f>AP887/AC887</f>
        <v>5</v>
      </c>
    </row>
    <row r="888" spans="1:91" hidden="1" x14ac:dyDescent="0.2">
      <c r="A888">
        <v>319</v>
      </c>
      <c r="B888" s="2">
        <v>44835</v>
      </c>
      <c r="C888" s="3" t="s">
        <v>41</v>
      </c>
      <c r="D888" t="s">
        <v>42</v>
      </c>
      <c r="E888" s="3" t="s">
        <v>32</v>
      </c>
      <c r="F888" t="s">
        <v>33</v>
      </c>
      <c r="G888" t="str">
        <f>CONCATENATE(C888,E888)</f>
        <v>SEAHNL</v>
      </c>
      <c r="H888" t="s">
        <v>31</v>
      </c>
      <c r="I888">
        <f>U888/M888</f>
        <v>145.83333333333334</v>
      </c>
      <c r="J888" t="str">
        <f>_xlfn.CONCAT(C888,E888,H888)</f>
        <v>SEAHNL737-800</v>
      </c>
      <c r="K888" s="4">
        <v>2677</v>
      </c>
      <c r="L888" s="4">
        <f>N888/M888</f>
        <v>140.83333333333334</v>
      </c>
      <c r="M888" s="4">
        <v>6</v>
      </c>
      <c r="N888" s="4">
        <v>845</v>
      </c>
      <c r="O888" s="4">
        <f>P888/M888</f>
        <v>19.333333333333332</v>
      </c>
      <c r="P888" s="4">
        <v>116</v>
      </c>
      <c r="Q888" s="4">
        <v>189</v>
      </c>
      <c r="R888" s="4">
        <v>541</v>
      </c>
      <c r="S888" s="4">
        <f>U888*K888</f>
        <v>2342375</v>
      </c>
      <c r="T888" s="7">
        <f>N888/U888</f>
        <v>0.96571428571428575</v>
      </c>
      <c r="U888" s="4">
        <v>875</v>
      </c>
      <c r="V888" s="4">
        <v>33.681505242825608</v>
      </c>
      <c r="W888" s="7">
        <f>P888/X888</f>
        <v>1</v>
      </c>
      <c r="X888" s="4">
        <v>116</v>
      </c>
      <c r="Y888" s="7">
        <f>Q888/Z888</f>
        <v>0.85909090909090913</v>
      </c>
      <c r="Z888" s="4">
        <v>220</v>
      </c>
      <c r="AA888" s="7">
        <f>R888/AB888</f>
        <v>1.0037105751391466</v>
      </c>
      <c r="AB888" s="4">
        <v>539</v>
      </c>
      <c r="AC888" s="4">
        <v>3124</v>
      </c>
      <c r="AD888" s="4">
        <f>AP888/AC888</f>
        <v>5</v>
      </c>
      <c r="AE888" s="7">
        <f>AF888/(AF888+AH888+AJ888+AL888+AN888+AP888)</f>
        <v>0.19506388084324588</v>
      </c>
      <c r="AF888" s="4">
        <v>62430</v>
      </c>
      <c r="AG888" s="7">
        <f>AH888/(AF888+AH888+AJ888+AL888+AN888+AP888)</f>
        <v>0.21030529700139666</v>
      </c>
      <c r="AH888" s="4">
        <v>67308</v>
      </c>
      <c r="AI888" s="7">
        <f>AJ888/(AF888+AH888+AJ888+AL888+AN888+AP888)</f>
        <v>0.52556952216691821</v>
      </c>
      <c r="AJ888" s="4">
        <v>168208</v>
      </c>
      <c r="AK888" s="7">
        <f>AL888/(AF888+AH888+AJ888+AL888+AN888+AP888)</f>
        <v>1.0123449846742218E-2</v>
      </c>
      <c r="AL888" s="4">
        <v>3240</v>
      </c>
      <c r="AM888" s="7">
        <f>AN888/(AF888+AH888+AJ888+AL888+AN888+AP888)</f>
        <v>1.0132823411415127E-2</v>
      </c>
      <c r="AN888" s="4">
        <v>3243</v>
      </c>
      <c r="AO888" s="7">
        <f>AP888/(AF888+AH888+AJ888+AL888+AN888+AP888)</f>
        <v>4.8805026730281927E-2</v>
      </c>
      <c r="AP888" s="4">
        <v>15620</v>
      </c>
      <c r="AQ888" s="6">
        <f>AO888+AM888+AK888+AI888+AG888+AE888</f>
        <v>1</v>
      </c>
      <c r="AR888" s="4">
        <v>124034</v>
      </c>
      <c r="AS888" s="4">
        <f>AR888/M888</f>
        <v>20672.333333333332</v>
      </c>
      <c r="AT888" s="4">
        <f>AR888/V888</f>
        <v>3682.5551324319181</v>
      </c>
      <c r="AU888" s="7">
        <f>AR888/(AR888+AV888+AY888+BB888)</f>
        <v>0.3605188886272937</v>
      </c>
      <c r="AV888" s="4">
        <v>28818</v>
      </c>
      <c r="AW888" s="4">
        <f>AV888/M888</f>
        <v>4803</v>
      </c>
      <c r="AX888" s="7">
        <f>AV888/(AR888+AV888+AY888+BB888)</f>
        <v>8.3762785465770262E-2</v>
      </c>
      <c r="AY888" s="4">
        <v>110290</v>
      </c>
      <c r="AZ888" s="4">
        <f>AY888/M888</f>
        <v>18381.666666666668</v>
      </c>
      <c r="BA888" s="7">
        <f>AY888/(AR888+AV888+AY888+BB888)</f>
        <v>0.32057039381705194</v>
      </c>
      <c r="BB888" s="4">
        <v>80901</v>
      </c>
      <c r="BC888" s="11">
        <f>BB888/(AR888+AV888+AY888+BB888)</f>
        <v>0.2351479320898841</v>
      </c>
      <c r="BD888" s="9">
        <f>BC888+BA888+AX888+AU888</f>
        <v>1</v>
      </c>
      <c r="BE888" s="14">
        <f>(AF888+AH888+AJ888+AL888+AN888+AP888)</f>
        <v>320049</v>
      </c>
      <c r="BF888" s="14">
        <f t="shared" si="65"/>
        <v>-344043</v>
      </c>
      <c r="BG888" s="13">
        <f>(AF888+AH888+AJ888+AL888+AN888+AP888)-(AR888+AV888+AY888+BB888)</f>
        <v>-23994</v>
      </c>
      <c r="BH888" s="13">
        <f t="shared" si="66"/>
        <v>1</v>
      </c>
      <c r="BI888" s="14">
        <f>AF888/W888</f>
        <v>62430</v>
      </c>
      <c r="BJ888" s="14">
        <f>AH888/Y888</f>
        <v>78347.936507936509</v>
      </c>
      <c r="BK888" s="14">
        <f>AJ888/AA888</f>
        <v>167586.15896487984</v>
      </c>
      <c r="BL888" s="14">
        <f>BI888+BJ888+BK888</f>
        <v>308364.09547281638</v>
      </c>
      <c r="BM888" s="14">
        <f>(AF888/W888)-AF888</f>
        <v>0</v>
      </c>
      <c r="BN888" s="14">
        <f>AH888/Y888-AH888</f>
        <v>11039.936507936509</v>
      </c>
      <c r="BO888" s="14">
        <f>AJ888/AA888-AJ888</f>
        <v>-621.84103512016009</v>
      </c>
      <c r="BP888" s="14">
        <f>BG888/S888</f>
        <v>-1.0243449490367682E-2</v>
      </c>
      <c r="BQ888" s="14">
        <f>(BG888-CA888)/S888</f>
        <v>-9.5021722629940169E-3</v>
      </c>
      <c r="BR888" s="27">
        <f>BQ888-BP888</f>
        <v>7.4127722737366529E-4</v>
      </c>
      <c r="BS888" s="28">
        <f t="shared" si="67"/>
        <v>2262065</v>
      </c>
      <c r="BT888" s="11">
        <f>BS888/S888</f>
        <v>0.96571428571428575</v>
      </c>
      <c r="BU888" s="14">
        <f>(BE888-AP888)*1/BT888-(BE888-AP888)</f>
        <v>10808.130177514802</v>
      </c>
      <c r="BV888" s="14">
        <f t="shared" si="68"/>
        <v>0.13663439884732376</v>
      </c>
      <c r="BW888" s="27">
        <f>(AR888+AV888+AY888+BB888)/S888</f>
        <v>0.14687784833769144</v>
      </c>
      <c r="BX888" s="13">
        <f>(AF888+AH888+AJ888+AL888+AN888)/N888</f>
        <v>360.27100591715975</v>
      </c>
      <c r="BY888" s="26">
        <f>BX888/K888</f>
        <v>0.13458012921821433</v>
      </c>
      <c r="BZ888" s="11">
        <f>AP888/BE888</f>
        <v>4.8805026730281927E-2</v>
      </c>
      <c r="CA888" s="15">
        <f>-(BM888+BN888+BO888)/M888</f>
        <v>-1736.3492454693915</v>
      </c>
      <c r="CB888" s="15">
        <f>BG888-CA888</f>
        <v>-22257.650754530609</v>
      </c>
      <c r="CC888" s="18">
        <f t="shared" si="69"/>
        <v>1</v>
      </c>
      <c r="CD888" s="17">
        <f>(AF888/(AF888+AH888+AJ888))/(X888/(X888+Z888+AB888))</f>
        <v>1.5805412667928489</v>
      </c>
      <c r="CE888" s="19">
        <f>(AH888/(AF888+AH888+AJ888))/(Z888/(X888+Z888+AB888))</f>
        <v>0.89849258834578316</v>
      </c>
      <c r="CF888" s="18">
        <f>(AJ888/(AF888+AH888+AJ888))/(AB888/(X888+Z888+AB888))</f>
        <v>0.91649136106856632</v>
      </c>
      <c r="CG888">
        <f>AH888/Z888</f>
        <v>305.94545454545454</v>
      </c>
      <c r="CH888" s="11">
        <f>BB888/BE888</f>
        <v>0.25277691853434942</v>
      </c>
      <c r="CI888" s="14">
        <f>AY888/V888</f>
        <v>3274.4973600457638</v>
      </c>
      <c r="CJ888" s="14">
        <f>AV888/M888</f>
        <v>4803</v>
      </c>
      <c r="CK888" s="17">
        <f>N888/V888</f>
        <v>25.087952391319885</v>
      </c>
      <c r="CL888" s="17">
        <f>(AL888+AN888)/N888</f>
        <v>7.6721893491124264</v>
      </c>
      <c r="CM888" s="14">
        <f>AP888/AC888</f>
        <v>5</v>
      </c>
    </row>
    <row r="889" spans="1:91" hidden="1" x14ac:dyDescent="0.2">
      <c r="A889">
        <v>1103</v>
      </c>
      <c r="B889" s="2">
        <v>45231</v>
      </c>
      <c r="C889" s="3" t="s">
        <v>37</v>
      </c>
      <c r="D889" t="s">
        <v>38</v>
      </c>
      <c r="E889" s="3" t="s">
        <v>41</v>
      </c>
      <c r="F889" t="s">
        <v>42</v>
      </c>
      <c r="G889" t="str">
        <f>CONCATENATE(C889,E889)</f>
        <v>LAXSEA</v>
      </c>
      <c r="H889" t="s">
        <v>35</v>
      </c>
      <c r="I889">
        <f>U889/M889</f>
        <v>175.52777777777777</v>
      </c>
      <c r="J889" t="str">
        <f>_xlfn.CONCAT(C889,E889,H889)</f>
        <v>LAXSEA737-Max 9</v>
      </c>
      <c r="K889" s="4">
        <v>954</v>
      </c>
      <c r="L889" s="4">
        <f>N889/M889</f>
        <v>152.02777777777777</v>
      </c>
      <c r="M889" s="4">
        <v>36</v>
      </c>
      <c r="N889" s="4">
        <v>5473</v>
      </c>
      <c r="O889" s="4">
        <f>P889/M889</f>
        <v>18.611111111111111</v>
      </c>
      <c r="P889" s="4">
        <v>670</v>
      </c>
      <c r="Q889" s="4">
        <v>1074</v>
      </c>
      <c r="R889" s="4">
        <v>3729</v>
      </c>
      <c r="S889" s="4">
        <f>U889*K889</f>
        <v>6028326</v>
      </c>
      <c r="T889" s="7">
        <f>N889/U889</f>
        <v>0.8661180566545339</v>
      </c>
      <c r="U889" s="4">
        <v>6319</v>
      </c>
      <c r="V889" s="4">
        <v>98.777571902654856</v>
      </c>
      <c r="W889" s="7">
        <f>P889/X889</f>
        <v>0.82007343941248467</v>
      </c>
      <c r="X889" s="4">
        <v>817</v>
      </c>
      <c r="Y889" s="7">
        <f>Q889/Z889</f>
        <v>0.70333988212180742</v>
      </c>
      <c r="Z889" s="4">
        <v>1527</v>
      </c>
      <c r="AA889" s="7">
        <f>R889/AB889</f>
        <v>0.93787726358148893</v>
      </c>
      <c r="AB889" s="4">
        <v>3976</v>
      </c>
      <c r="AC889" s="4">
        <v>35785</v>
      </c>
      <c r="AD889" s="4">
        <f>AP889/AC889</f>
        <v>5.9999161659913369</v>
      </c>
      <c r="AE889" s="7">
        <f>AF889/(AF889+AH889+AJ889+AL889+AN889+AP889)</f>
        <v>0.17097554004811014</v>
      </c>
      <c r="AF889" s="4">
        <v>201005</v>
      </c>
      <c r="AG889" s="7">
        <f>AH889/(AF889+AH889+AJ889+AL889+AN889+AP889)</f>
        <v>0.16408054874127706</v>
      </c>
      <c r="AH889" s="4">
        <v>192899</v>
      </c>
      <c r="AI889" s="7">
        <f>AJ889/(AF889+AH889+AJ889+AL889+AN889+AP889)</f>
        <v>0.44107274700672655</v>
      </c>
      <c r="AJ889" s="4">
        <v>518541</v>
      </c>
      <c r="AK889" s="7">
        <f>AL889/(AF889+AH889+AJ889+AL889+AN889+AP889)</f>
        <v>2.2209255245671279E-2</v>
      </c>
      <c r="AL889" s="4">
        <v>26110</v>
      </c>
      <c r="AM889" s="7">
        <f>AN889/(AF889+AH889+AJ889+AL889+AN889+AP889)</f>
        <v>1.9031400875781278E-2</v>
      </c>
      <c r="AN889" s="4">
        <v>22374</v>
      </c>
      <c r="AO889" s="7">
        <f>AP889/(AF889+AH889+AJ889+AL889+AN889+AP889)</f>
        <v>0.18263050808243367</v>
      </c>
      <c r="AP889" s="4">
        <v>214707</v>
      </c>
      <c r="AQ889" s="6">
        <f>AO889+AM889+AK889+AI889+AG889+AE889</f>
        <v>1</v>
      </c>
      <c r="AR889" s="4">
        <v>434356</v>
      </c>
      <c r="AS889" s="4">
        <f>AR889/M889</f>
        <v>12065.444444444445</v>
      </c>
      <c r="AT889" s="4">
        <f>AR889/V889</f>
        <v>4397.3140018875656</v>
      </c>
      <c r="AU889" s="7">
        <f>AR889/(AR889+AV889+AY889+BB889)</f>
        <v>0.35975175939246812</v>
      </c>
      <c r="AV889" s="4">
        <v>233503</v>
      </c>
      <c r="AW889" s="4">
        <f>AV889/M889</f>
        <v>6486.1944444444443</v>
      </c>
      <c r="AX889" s="7">
        <f>AV889/(AR889+AV889+AY889+BB889)</f>
        <v>0.19339692573239345</v>
      </c>
      <c r="AY889" s="4">
        <v>233775</v>
      </c>
      <c r="AZ889" s="4">
        <f>AY889/M889</f>
        <v>6493.75</v>
      </c>
      <c r="BA889" s="7">
        <f>AY889/(AR889+AV889+AY889+BB889)</f>
        <v>0.19362220747951966</v>
      </c>
      <c r="BB889" s="4">
        <v>305743</v>
      </c>
      <c r="BC889" s="11">
        <f>BB889/(AR889+AV889+AY889+BB889)</f>
        <v>0.25322910739561877</v>
      </c>
      <c r="BD889" s="9">
        <f>BC889+BA889+AX889+AU889</f>
        <v>1</v>
      </c>
      <c r="BE889" s="14">
        <f>(AF889+AH889+AJ889+AL889+AN889+AP889)</f>
        <v>1175636</v>
      </c>
      <c r="BF889" s="14">
        <f t="shared" si="65"/>
        <v>-1207377</v>
      </c>
      <c r="BG889" s="13">
        <f>(AF889+AH889+AJ889+AL889+AN889+AP889)-(AR889+AV889+AY889+BB889)</f>
        <v>-31741</v>
      </c>
      <c r="BH889" s="13">
        <f t="shared" si="66"/>
        <v>1</v>
      </c>
      <c r="BI889" s="14">
        <f>AF889/W889</f>
        <v>245106.09701492538</v>
      </c>
      <c r="BJ889" s="14">
        <f>AH889/Y889</f>
        <v>274261.42737430171</v>
      </c>
      <c r="BK889" s="14">
        <f>AJ889/AA889</f>
        <v>552887.90989541437</v>
      </c>
      <c r="BL889" s="14">
        <f>BI889+BJ889+BK889</f>
        <v>1072255.4342846414</v>
      </c>
      <c r="BM889" s="14">
        <f>(AF889/W889)-AF889</f>
        <v>44101.097014925384</v>
      </c>
      <c r="BN889" s="14">
        <f>AH889/Y889-AH889</f>
        <v>81362.427374301711</v>
      </c>
      <c r="BO889" s="14">
        <f>AJ889/AA889-AJ889</f>
        <v>34346.90989541437</v>
      </c>
      <c r="BP889" s="14">
        <f>BG889/S889</f>
        <v>-5.2653091422063111E-3</v>
      </c>
      <c r="BQ889" s="14">
        <f>(BG889-CA889)/S889</f>
        <v>-4.5289225018472906E-3</v>
      </c>
      <c r="BR889" s="27">
        <f>BQ889-BP889</f>
        <v>7.3638664035902048E-4</v>
      </c>
      <c r="BS889" s="28">
        <f t="shared" si="67"/>
        <v>5221242</v>
      </c>
      <c r="BT889" s="11">
        <f>BS889/S889</f>
        <v>0.8661180566545339</v>
      </c>
      <c r="BU889" s="14">
        <f>(BE889-AP889)*1/BT889-(BE889-AP889)</f>
        <v>148537.53590352647</v>
      </c>
      <c r="BV889" s="14">
        <f t="shared" si="68"/>
        <v>0.19501865028533627</v>
      </c>
      <c r="BW889" s="27">
        <f>(AR889+AV889+AY889+BB889)/S889</f>
        <v>0.20028395942754257</v>
      </c>
      <c r="BX889" s="13">
        <f>(AF889+AH889+AJ889+AL889+AN889)/N889</f>
        <v>175.57628357390828</v>
      </c>
      <c r="BY889" s="26">
        <f>BX889/K889</f>
        <v>0.18404222596845732</v>
      </c>
      <c r="BZ889" s="11">
        <f>AP889/BE889</f>
        <v>0.18263050808243367</v>
      </c>
      <c r="CA889" s="15">
        <f>-(BM889+BN889+BO889)/M889</f>
        <v>-4439.1787301289296</v>
      </c>
      <c r="CB889" s="15">
        <f>BG889-CA889</f>
        <v>-27301.82126987107</v>
      </c>
      <c r="CC889" s="18">
        <f t="shared" si="69"/>
        <v>1</v>
      </c>
      <c r="CD889" s="17">
        <f>(AF889/(AF889+AH889+AJ889))/(X889/(X889+Z889+AB889))</f>
        <v>1.7041004325922617</v>
      </c>
      <c r="CE889" s="19">
        <f>(AH889/(AF889+AH889+AJ889))/(Z889/(X889+Z889+AB889))</f>
        <v>0.87498643825641964</v>
      </c>
      <c r="CF889" s="18">
        <f>(AJ889/(AF889+AH889+AJ889))/(AB889/(X889+Z889+AB889))</f>
        <v>0.90333140225215525</v>
      </c>
      <c r="CG889">
        <f>AH889/Z889</f>
        <v>126.32547478716438</v>
      </c>
      <c r="CH889" s="11">
        <f>BB889/BE889</f>
        <v>0.26006604084937857</v>
      </c>
      <c r="CI889" s="14">
        <f>AY889/V889</f>
        <v>2366.6809731908061</v>
      </c>
      <c r="CJ889" s="14">
        <f>AV889/M889</f>
        <v>6486.1944444444443</v>
      </c>
      <c r="CK889" s="17">
        <f>N889/V889</f>
        <v>55.407314581427784</v>
      </c>
      <c r="CL889" s="17">
        <f>(AL889+AN889)/N889</f>
        <v>8.8587611913027597</v>
      </c>
      <c r="CM889" s="14">
        <f>AP889/AC889</f>
        <v>5.9999161659913369</v>
      </c>
    </row>
    <row r="890" spans="1:91" x14ac:dyDescent="0.2">
      <c r="A890">
        <v>948</v>
      </c>
      <c r="B890" s="2">
        <v>45200</v>
      </c>
      <c r="C890" s="3" t="s">
        <v>41</v>
      </c>
      <c r="D890" t="s">
        <v>42</v>
      </c>
      <c r="E890" s="3" t="s">
        <v>37</v>
      </c>
      <c r="F890" t="s">
        <v>38</v>
      </c>
      <c r="G890" t="str">
        <f>CONCATENATE(C890,E890)</f>
        <v>SEALAX</v>
      </c>
      <c r="H890" t="s">
        <v>40</v>
      </c>
      <c r="I890">
        <f>U890/M890</f>
        <v>75.269230769230774</v>
      </c>
      <c r="J890" t="str">
        <f>_xlfn.CONCAT(C890,E890,H890)</f>
        <v>SEALAXE175</v>
      </c>
      <c r="K890" s="4">
        <v>954</v>
      </c>
      <c r="L890" s="4">
        <f>N890/M890</f>
        <v>55.75</v>
      </c>
      <c r="M890" s="4">
        <v>52</v>
      </c>
      <c r="N890" s="4">
        <v>2899</v>
      </c>
      <c r="O890" s="4">
        <f>P890/M890</f>
        <v>8.7115384615384617</v>
      </c>
      <c r="P890" s="4">
        <v>453</v>
      </c>
      <c r="Q890" s="4">
        <v>816</v>
      </c>
      <c r="R890" s="4">
        <v>1631</v>
      </c>
      <c r="S890" s="4">
        <f>U890*K890</f>
        <v>3733956</v>
      </c>
      <c r="T890" s="7">
        <f>N890/U890</f>
        <v>0.74067450178845173</v>
      </c>
      <c r="U890" s="4">
        <v>3914</v>
      </c>
      <c r="V890" s="4">
        <v>138.3941947565543</v>
      </c>
      <c r="W890" s="7">
        <f>P890/X890</f>
        <v>0.87961165048543688</v>
      </c>
      <c r="X890" s="4">
        <v>515</v>
      </c>
      <c r="Y890" s="7">
        <f>Q890/Z890</f>
        <v>0.88025889967637538</v>
      </c>
      <c r="Z890" s="4">
        <v>927</v>
      </c>
      <c r="AA890" s="7">
        <f>R890/AB890</f>
        <v>0.65978964401294493</v>
      </c>
      <c r="AB890" s="4">
        <v>2472</v>
      </c>
      <c r="AC890" s="4">
        <v>0</v>
      </c>
      <c r="AD890" s="4" t="e">
        <f>AP890/AC890</f>
        <v>#DIV/0!</v>
      </c>
      <c r="AE890" s="7">
        <f>AF890/(AF890+AH890+AJ890+AL890+AN890+AP890)</f>
        <v>0.24454951349538123</v>
      </c>
      <c r="AF890" s="4">
        <v>115186</v>
      </c>
      <c r="AG890" s="7">
        <f>AH890/(AF890+AH890+AJ890+AL890+AN890+AP890)</f>
        <v>0.26890552914675392</v>
      </c>
      <c r="AH890" s="4">
        <v>126658</v>
      </c>
      <c r="AI890" s="7">
        <f>AJ890/(AF890+AH890+AJ890+AL890+AN890+AP890)</f>
        <v>0.45193444766917262</v>
      </c>
      <c r="AJ890" s="4">
        <v>212867</v>
      </c>
      <c r="AK890" s="7">
        <f>AL890/(AF890+AH890+AJ890+AL890+AN890+AP890)</f>
        <v>2.4224384464972305E-2</v>
      </c>
      <c r="AL890" s="4">
        <v>11410</v>
      </c>
      <c r="AM890" s="7">
        <f>AN890/(AF890+AH890+AJ890+AL890+AN890+AP890)</f>
        <v>1.038612522371994E-2</v>
      </c>
      <c r="AN890" s="4">
        <v>4892</v>
      </c>
      <c r="AO890" s="7">
        <f>AP890/(AF890+AH890+AJ890+AL890+AN890+AP890)</f>
        <v>0</v>
      </c>
      <c r="AP890" s="4">
        <v>0</v>
      </c>
      <c r="AQ890" s="6">
        <f>AO890+AM890+AK890+AI890+AG890+AE890</f>
        <v>1</v>
      </c>
      <c r="AR890" s="4">
        <v>345461</v>
      </c>
      <c r="AS890" s="4">
        <f>AR890/M890</f>
        <v>6643.4807692307695</v>
      </c>
      <c r="AT890" s="4">
        <f>AR890/V890</f>
        <v>2496.2101958661751</v>
      </c>
      <c r="AU890" s="7">
        <f>AR890/(AR890+AV890+AY890+BB890)</f>
        <v>0.37981905158755902</v>
      </c>
      <c r="AV890" s="4">
        <v>168299</v>
      </c>
      <c r="AW890" s="4">
        <f>AV890/M890</f>
        <v>3236.5192307692309</v>
      </c>
      <c r="AX890" s="7">
        <f>AV890/(AR890+AV890+AY890+BB890)</f>
        <v>0.18503728803869204</v>
      </c>
      <c r="AY890" s="4">
        <v>191546</v>
      </c>
      <c r="AZ890" s="4">
        <f>AY890/M890</f>
        <v>3683.5769230769229</v>
      </c>
      <c r="BA890" s="7">
        <f>AY890/(AR890+AV890+AY890+BB890)</f>
        <v>0.21059633375515782</v>
      </c>
      <c r="BB890" s="4">
        <v>204235</v>
      </c>
      <c r="BC890" s="11">
        <f>BB890/(AR890+AV890+AY890+BB890)</f>
        <v>0.22454732661859114</v>
      </c>
      <c r="BD890" s="9">
        <f>BC890+BA890+AX890+AU890</f>
        <v>1</v>
      </c>
      <c r="BE890" s="14">
        <f>(AF890+AH890+AJ890+AL890+AN890+AP890)</f>
        <v>471013</v>
      </c>
      <c r="BF890" s="14">
        <f t="shared" si="65"/>
        <v>-909541</v>
      </c>
      <c r="BG890" s="13">
        <f>(AF890+AH890+AJ890+AL890+AN890+AP890)-(AR890+AV890+AY890+BB890)</f>
        <v>-438528</v>
      </c>
      <c r="BH890" s="13">
        <f t="shared" si="66"/>
        <v>1</v>
      </c>
      <c r="BI890" s="14">
        <f>AF890/W890</f>
        <v>130950.97130242825</v>
      </c>
      <c r="BJ890" s="14">
        <f>AH890/Y890</f>
        <v>143887.21323529413</v>
      </c>
      <c r="BK890" s="14">
        <f>AJ890/AA890</f>
        <v>322628.58614347031</v>
      </c>
      <c r="BL890" s="14">
        <f>BI890+BJ890+BK890</f>
        <v>597466.77068119263</v>
      </c>
      <c r="BM890" s="14">
        <f>(AF890/W890)-AF890</f>
        <v>15764.971302428254</v>
      </c>
      <c r="BN890" s="14">
        <f>AH890/Y890-AH890</f>
        <v>17229.213235294126</v>
      </c>
      <c r="BO890" s="14">
        <f>AJ890/AA890-AJ890</f>
        <v>109761.58614347031</v>
      </c>
      <c r="BP890" s="14">
        <f>BG890/S890</f>
        <v>-0.11744326928330168</v>
      </c>
      <c r="BQ890" s="14">
        <f>(BG890-CA890)/S890</f>
        <v>-0.11670804281509192</v>
      </c>
      <c r="BR890" s="27">
        <f>BQ890-BP890</f>
        <v>7.3522646820975424E-4</v>
      </c>
      <c r="BS890" s="28">
        <f t="shared" si="67"/>
        <v>2765646</v>
      </c>
      <c r="BT890" s="11">
        <f>BS890/S890</f>
        <v>0.74067450178845173</v>
      </c>
      <c r="BU890" s="14">
        <f>(BE890-AP890)*1/BT890-(BE890-AP890)</f>
        <v>164911.4160055191</v>
      </c>
      <c r="BV890" s="14">
        <f t="shared" si="68"/>
        <v>0.12614315755193686</v>
      </c>
      <c r="BW890" s="27">
        <f>(AR890+AV890+AY890+BB890)/S890</f>
        <v>0.24358642683523854</v>
      </c>
      <c r="BX890" s="13">
        <f>(AF890+AH890+AJ890+AL890+AN890)/N890</f>
        <v>162.4743014832701</v>
      </c>
      <c r="BY890" s="26">
        <f>BX890/K890</f>
        <v>0.17030849212082819</v>
      </c>
      <c r="BZ890" s="11">
        <f>AP890/BE890</f>
        <v>0</v>
      </c>
      <c r="CA890" s="15">
        <f>-(BM890+BN890+BO890)/M890</f>
        <v>-2745.3032823306285</v>
      </c>
      <c r="CB890" s="15">
        <f>BG890-CA890</f>
        <v>-435782.69671766937</v>
      </c>
      <c r="CC890" s="18">
        <f t="shared" si="69"/>
        <v>1</v>
      </c>
      <c r="CD890" s="17">
        <f>(AF890/(AF890+AH890+AJ890))/(X890/(X890+Z890+AB890))</f>
        <v>1.9252087589699833</v>
      </c>
      <c r="CE890" s="19">
        <f>(AH890/(AF890+AH890+AJ890))/(Z890/(X890+Z890+AB890))</f>
        <v>1.1760837591837943</v>
      </c>
      <c r="CF890" s="18">
        <f>(AJ890/(AF890+AH890+AJ890))/(AB890/(X890+Z890+AB890))</f>
        <v>0.74121676552066407</v>
      </c>
      <c r="CG890">
        <f>AH890/Z890</f>
        <v>136.63214670981662</v>
      </c>
      <c r="CH890" s="11">
        <f>BB890/BE890</f>
        <v>0.43360798958839775</v>
      </c>
      <c r="CI890" s="14">
        <f>AY890/V890</f>
        <v>1384.0609451642367</v>
      </c>
      <c r="CJ890" s="14">
        <f>AV890/M890</f>
        <v>3236.5192307692309</v>
      </c>
      <c r="CK890" s="17">
        <f>N890/V890</f>
        <v>20.947410439430332</v>
      </c>
      <c r="CL890" s="17">
        <f>(AL890+AN890)/N890</f>
        <v>5.623318385650224</v>
      </c>
      <c r="CM890" s="14" t="e">
        <f>AP890/AC890</f>
        <v>#DIV/0!</v>
      </c>
    </row>
    <row r="891" spans="1:91" hidden="1" x14ac:dyDescent="0.2">
      <c r="A891">
        <v>781</v>
      </c>
      <c r="B891" s="2">
        <v>45170</v>
      </c>
      <c r="C891" s="3" t="s">
        <v>43</v>
      </c>
      <c r="D891" t="s">
        <v>38</v>
      </c>
      <c r="E891" s="3" t="s">
        <v>53</v>
      </c>
      <c r="F891" t="s">
        <v>54</v>
      </c>
      <c r="G891" t="str">
        <f>CONCATENATE(C891,E891)</f>
        <v>SFOYVR</v>
      </c>
      <c r="H891" t="s">
        <v>47</v>
      </c>
      <c r="I891">
        <f>U891/M891</f>
        <v>148.21951219512195</v>
      </c>
      <c r="J891" t="str">
        <f>_xlfn.CONCAT(C891,E891,H891)</f>
        <v>SFOYVRA320</v>
      </c>
      <c r="K891" s="4">
        <v>800</v>
      </c>
      <c r="L891" s="4">
        <f>N891/M891</f>
        <v>132.41463414634146</v>
      </c>
      <c r="M891" s="4">
        <v>41</v>
      </c>
      <c r="N891" s="4">
        <v>5429</v>
      </c>
      <c r="O891" s="4">
        <f>P891/M891</f>
        <v>20.121951219512194</v>
      </c>
      <c r="P891" s="4">
        <v>825</v>
      </c>
      <c r="Q891" s="4">
        <v>1338</v>
      </c>
      <c r="R891" s="4">
        <v>3267</v>
      </c>
      <c r="S891" s="4">
        <f>U891*K891</f>
        <v>4861600</v>
      </c>
      <c r="T891" s="7">
        <f>N891/U891</f>
        <v>0.89336843837419777</v>
      </c>
      <c r="U891" s="4">
        <v>6077</v>
      </c>
      <c r="V891" s="4">
        <v>43.914242160278746</v>
      </c>
      <c r="W891" s="7">
        <f>P891/X891</f>
        <v>1</v>
      </c>
      <c r="X891" s="4">
        <v>825</v>
      </c>
      <c r="Y891" s="7">
        <f>Q891/Z891</f>
        <v>0.8768020969855832</v>
      </c>
      <c r="Z891" s="4">
        <v>1526</v>
      </c>
      <c r="AA891" s="7">
        <f>R891/AB891</f>
        <v>0.87704697986577185</v>
      </c>
      <c r="AB891" s="4">
        <v>3725</v>
      </c>
      <c r="AC891" s="4">
        <v>579</v>
      </c>
      <c r="AD891" s="4">
        <f>AP891/AC891</f>
        <v>5.9982728842832467</v>
      </c>
      <c r="AE891" s="7">
        <f>AF891/(AF891+AH891+AJ891+AL891+AN891+AP891)</f>
        <v>0.25934419099659856</v>
      </c>
      <c r="AF891" s="4">
        <v>382826</v>
      </c>
      <c r="AG891" s="7">
        <f>AH891/(AF891+AH891+AJ891+AL891+AN891+AP891)</f>
        <v>0.21443083303582133</v>
      </c>
      <c r="AH891" s="4">
        <v>316528</v>
      </c>
      <c r="AI891" s="7">
        <f>AJ891/(AF891+AH891+AJ891+AL891+AN891+AP891)</f>
        <v>0.49288647145815651</v>
      </c>
      <c r="AJ891" s="4">
        <v>727565</v>
      </c>
      <c r="AK891" s="7">
        <f>AL891/(AF891+AH891+AJ891+AL891+AN891+AP891)</f>
        <v>1.5495237211331515E-2</v>
      </c>
      <c r="AL891" s="4">
        <v>22873</v>
      </c>
      <c r="AM891" s="7">
        <f>AN891/(AF891+AH891+AJ891+AL891+AN891+AP891)</f>
        <v>1.5490495084785835E-2</v>
      </c>
      <c r="AN891" s="4">
        <v>22866</v>
      </c>
      <c r="AO891" s="7">
        <f>AP891/(AF891+AH891+AJ891+AL891+AN891+AP891)</f>
        <v>2.3527722133062715E-3</v>
      </c>
      <c r="AP891" s="4">
        <v>3473</v>
      </c>
      <c r="AQ891" s="6">
        <f>AO891+AM891+AK891+AI891+AG891+AE891</f>
        <v>1</v>
      </c>
      <c r="AR891" s="4">
        <v>180587</v>
      </c>
      <c r="AS891" s="4">
        <f>AR891/M891</f>
        <v>4404.5609756097565</v>
      </c>
      <c r="AT891" s="4">
        <f>AR891/V891</f>
        <v>4112.2649763803583</v>
      </c>
      <c r="AU891" s="7">
        <f>AR891/(AR891+AV891+AY891+BB891)</f>
        <v>0.2738494386895528</v>
      </c>
      <c r="AV891" s="4">
        <v>237549</v>
      </c>
      <c r="AW891" s="4">
        <f>AV891/M891</f>
        <v>5793.8780487804879</v>
      </c>
      <c r="AX891" s="7">
        <f>AV891/(AR891+AV891+AY891+BB891)</f>
        <v>0.36022892185630512</v>
      </c>
      <c r="AY891" s="4">
        <v>104754</v>
      </c>
      <c r="AZ891" s="4">
        <f>AY891/M891</f>
        <v>2554.9756097560976</v>
      </c>
      <c r="BA891" s="7">
        <f>AY891/(AR891+AV891+AY891+BB891)</f>
        <v>0.15885320704416936</v>
      </c>
      <c r="BB891" s="4">
        <v>136549</v>
      </c>
      <c r="BC891" s="11">
        <f>BB891/(AR891+AV891+AY891+BB891)</f>
        <v>0.20706843240997272</v>
      </c>
      <c r="BD891" s="9">
        <f>BC891+BA891+AX891+AU891</f>
        <v>1</v>
      </c>
      <c r="BE891" s="14">
        <f>(AF891+AH891+AJ891+AL891+AN891+AP891)</f>
        <v>1476131</v>
      </c>
      <c r="BF891" s="14">
        <f t="shared" si="65"/>
        <v>-659439</v>
      </c>
      <c r="BG891" s="13">
        <f>(AF891+AH891+AJ891+AL891+AN891+AP891)-(AR891+AV891+AY891+BB891)</f>
        <v>816692</v>
      </c>
      <c r="BH891" s="13">
        <f t="shared" si="66"/>
        <v>0</v>
      </c>
      <c r="BI891" s="14">
        <f>AF891/W891</f>
        <v>382826</v>
      </c>
      <c r="BJ891" s="14">
        <f>AH891/Y891</f>
        <v>361002.78624813154</v>
      </c>
      <c r="BK891" s="14">
        <f>AJ891/AA891</f>
        <v>829562.1747780838</v>
      </c>
      <c r="BL891" s="14">
        <f>BI891+BJ891+BK891</f>
        <v>1573390.9610262155</v>
      </c>
      <c r="BM891" s="14">
        <f>(AF891/W891)-AF891</f>
        <v>0</v>
      </c>
      <c r="BN891" s="14">
        <f>AH891/Y891-AH891</f>
        <v>44474.786248131539</v>
      </c>
      <c r="BO891" s="14">
        <f>AJ891/AA891-AJ891</f>
        <v>101997.1747780838</v>
      </c>
      <c r="BP891" s="14">
        <f>BG891/S891</f>
        <v>0.16798831660358729</v>
      </c>
      <c r="BQ891" s="14">
        <f>(BG891-CA891)/S891</f>
        <v>0.16872315428136786</v>
      </c>
      <c r="BR891" s="27">
        <f>BQ891-BP891</f>
        <v>7.3483767778056985E-4</v>
      </c>
      <c r="BS891" s="28">
        <f t="shared" si="67"/>
        <v>4343200</v>
      </c>
      <c r="BT891" s="11">
        <f>BS891/S891</f>
        <v>0.89336843837419777</v>
      </c>
      <c r="BU891" s="14">
        <f>(BE891-AP891)*1/BT891-(BE891-AP891)</f>
        <v>175774.9832381655</v>
      </c>
      <c r="BV891" s="14">
        <f t="shared" si="68"/>
        <v>0.30363069771268719</v>
      </c>
      <c r="BW891" s="27">
        <f>(AR891+AV891+AY891+BB891)/S891</f>
        <v>0.13564238110909987</v>
      </c>
      <c r="BX891" s="13">
        <f>(AF891+AH891+AJ891+AL891+AN891)/N891</f>
        <v>271.257690182354</v>
      </c>
      <c r="BY891" s="26">
        <f>BX891/K891</f>
        <v>0.33907211272794252</v>
      </c>
      <c r="BZ891" s="11">
        <f>AP891/BE891</f>
        <v>2.3527722133062715E-3</v>
      </c>
      <c r="CA891" s="15">
        <f>-(BM891+BN891+BO891)/M891</f>
        <v>-3572.4868542979352</v>
      </c>
      <c r="CB891" s="15">
        <f>BG891-CA891</f>
        <v>820264.48685429792</v>
      </c>
      <c r="CC891" s="18">
        <f t="shared" si="69"/>
        <v>0</v>
      </c>
      <c r="CD891" s="17">
        <f>(AF891/(AF891+AH891+AJ891))/(X891/(X891+Z891+AB891))</f>
        <v>1.9759043688258449</v>
      </c>
      <c r="CE891" s="19">
        <f>(AH891/(AF891+AH891+AJ891))/(Z891/(X891+Z891+AB891))</f>
        <v>0.88323454014487912</v>
      </c>
      <c r="CF891" s="18">
        <f>(AJ891/(AF891+AH891+AJ891))/(AB891/(X891+Z891+AB891))</f>
        <v>0.8316947617335817</v>
      </c>
      <c r="CG891">
        <f>AH891/Z891</f>
        <v>207.42332896461338</v>
      </c>
      <c r="CH891" s="11">
        <f>BB891/BE891</f>
        <v>9.2504662526564377E-2</v>
      </c>
      <c r="CI891" s="14">
        <f>AY891/V891</f>
        <v>2385.4220145179224</v>
      </c>
      <c r="CJ891" s="14">
        <f>AV891/M891</f>
        <v>5793.8780487804879</v>
      </c>
      <c r="CK891" s="17">
        <f>N891/V891</f>
        <v>123.62731844910743</v>
      </c>
      <c r="CL891" s="17">
        <f>(AL891+AN891)/N891</f>
        <v>8.4249401363050289</v>
      </c>
      <c r="CM891" s="14">
        <f>AP891/AC891</f>
        <v>5.9982728842832467</v>
      </c>
    </row>
    <row r="892" spans="1:91" hidden="1" x14ac:dyDescent="0.2">
      <c r="A892">
        <v>1164</v>
      </c>
      <c r="B892" s="2">
        <v>45231</v>
      </c>
      <c r="C892" s="3" t="s">
        <v>41</v>
      </c>
      <c r="D892" t="s">
        <v>42</v>
      </c>
      <c r="E892" s="3" t="s">
        <v>52</v>
      </c>
      <c r="F892" t="s">
        <v>33</v>
      </c>
      <c r="G892" t="str">
        <f>CONCATENATE(C892,E892)</f>
        <v>SEAOGG</v>
      </c>
      <c r="H892" t="s">
        <v>48</v>
      </c>
      <c r="I892">
        <f>U892/M892</f>
        <v>192.36363636363637</v>
      </c>
      <c r="J892" t="str">
        <f>_xlfn.CONCAT(C892,E892,H892)</f>
        <v>SEAOGGA321</v>
      </c>
      <c r="K892" s="4">
        <v>2640</v>
      </c>
      <c r="L892" s="4">
        <f>N892/M892</f>
        <v>164.86363636363637</v>
      </c>
      <c r="M892" s="4">
        <v>22</v>
      </c>
      <c r="N892" s="4">
        <v>3627</v>
      </c>
      <c r="O892" s="4">
        <f>P892/M892</f>
        <v>22.818181818181817</v>
      </c>
      <c r="P892" s="4">
        <v>502</v>
      </c>
      <c r="Q892" s="4">
        <v>708</v>
      </c>
      <c r="R892" s="4">
        <v>2417</v>
      </c>
      <c r="S892" s="4">
        <f>U892*K892</f>
        <v>11172480</v>
      </c>
      <c r="T892" s="7">
        <f>N892/U892</f>
        <v>0.85704158790170137</v>
      </c>
      <c r="U892" s="4">
        <v>4232</v>
      </c>
      <c r="V892" s="4">
        <v>135.05677472984206</v>
      </c>
      <c r="W892" s="7">
        <f>P892/X892</f>
        <v>0.91272727272727272</v>
      </c>
      <c r="X892" s="4">
        <v>550</v>
      </c>
      <c r="Y892" s="7">
        <f>Q892/Z892</f>
        <v>0.68471953578336553</v>
      </c>
      <c r="Z892" s="4">
        <v>1034</v>
      </c>
      <c r="AA892" s="7">
        <f>R892/AB892</f>
        <v>0.91276435045317217</v>
      </c>
      <c r="AB892" s="4">
        <v>2648</v>
      </c>
      <c r="AC892" s="4">
        <v>6477</v>
      </c>
      <c r="AD892" s="4">
        <f>AP892/AC892</f>
        <v>5.9995368226030568</v>
      </c>
      <c r="AE892" s="7">
        <f>AF892/(AF892+AH892+AJ892+AL892+AN892+AP892)</f>
        <v>0.20004925093800649</v>
      </c>
      <c r="AF892" s="4">
        <v>223401</v>
      </c>
      <c r="AG892" s="7">
        <f>AH892/(AF892+AH892+AJ892+AL892+AN892+AP892)</f>
        <v>0.19559517519901856</v>
      </c>
      <c r="AH892" s="4">
        <v>218427</v>
      </c>
      <c r="AI892" s="7">
        <f>AJ892/(AF892+AH892+AJ892+AL892+AN892+AP892)</f>
        <v>0.54358260277775294</v>
      </c>
      <c r="AJ892" s="4">
        <v>607035</v>
      </c>
      <c r="AK892" s="7">
        <f>AL892/(AF892+AH892+AJ892+AL892+AN892+AP892)</f>
        <v>1.5154065888800337E-2</v>
      </c>
      <c r="AL892" s="4">
        <v>16923</v>
      </c>
      <c r="AM892" s="7">
        <f>AN892/(AF892+AH892+AJ892+AL892+AN892+AP892)</f>
        <v>1.0821774287428474E-2</v>
      </c>
      <c r="AN892" s="4">
        <v>12085</v>
      </c>
      <c r="AO892" s="7">
        <f>AP892/(AF892+AH892+AJ892+AL892+AN892+AP892)</f>
        <v>3.4797130908993223E-2</v>
      </c>
      <c r="AP892" s="4">
        <v>38859</v>
      </c>
      <c r="AQ892" s="6">
        <f>AO892+AM892+AK892+AI892+AG892+AE892</f>
        <v>1</v>
      </c>
      <c r="AR892" s="4">
        <v>610323</v>
      </c>
      <c r="AS892" s="4">
        <f>AR892/M892</f>
        <v>27741.954545454544</v>
      </c>
      <c r="AT892" s="4">
        <f>AR892/V892</f>
        <v>4519.010625130406</v>
      </c>
      <c r="AU892" s="7">
        <f>AR892/(AR892+AV892+AY892+BB892)</f>
        <v>0.39853091746809521</v>
      </c>
      <c r="AV892" s="4">
        <v>152979</v>
      </c>
      <c r="AW892" s="4">
        <f>AV892/M892</f>
        <v>6953.590909090909</v>
      </c>
      <c r="AX892" s="7">
        <f>AV892/(AR892+AV892+AY892+BB892)</f>
        <v>9.9892780090790848E-2</v>
      </c>
      <c r="AY892" s="4">
        <v>351559</v>
      </c>
      <c r="AZ892" s="4">
        <f>AY892/M892</f>
        <v>15979.954545454546</v>
      </c>
      <c r="BA892" s="7">
        <f>AY892/(AR892+AV892+AY892+BB892)</f>
        <v>0.22956226590537485</v>
      </c>
      <c r="BB892" s="4">
        <v>416571</v>
      </c>
      <c r="BC892" s="11">
        <f>BB892/(AR892+AV892+AY892+BB892)</f>
        <v>0.27201403653573908</v>
      </c>
      <c r="BD892" s="9">
        <f>BC892+BA892+AX892+AU892</f>
        <v>1</v>
      </c>
      <c r="BE892" s="14">
        <f>(AF892+AH892+AJ892+AL892+AN892+AP892)</f>
        <v>1116730</v>
      </c>
      <c r="BF892" s="14">
        <f t="shared" si="65"/>
        <v>-1531432</v>
      </c>
      <c r="BG892" s="13">
        <f>(AF892+AH892+AJ892+AL892+AN892+AP892)-(AR892+AV892+AY892+BB892)</f>
        <v>-414702</v>
      </c>
      <c r="BH892" s="13">
        <f t="shared" si="66"/>
        <v>1</v>
      </c>
      <c r="BI892" s="14">
        <f>AF892/W892</f>
        <v>244762.05179282869</v>
      </c>
      <c r="BJ892" s="14">
        <f>AH892/Y892</f>
        <v>319002.14406779665</v>
      </c>
      <c r="BK892" s="14">
        <f>AJ892/AA892</f>
        <v>665051.17087298306</v>
      </c>
      <c r="BL892" s="14">
        <f>BI892+BJ892+BK892</f>
        <v>1228815.3667336083</v>
      </c>
      <c r="BM892" s="14">
        <f>(AF892/W892)-AF892</f>
        <v>21361.051792828686</v>
      </c>
      <c r="BN892" s="14">
        <f>AH892/Y892-AH892</f>
        <v>100575.14406779665</v>
      </c>
      <c r="BO892" s="14">
        <f>AJ892/AA892-AJ892</f>
        <v>58016.170872983057</v>
      </c>
      <c r="BP892" s="14">
        <f>BG892/S892</f>
        <v>-3.7118168929369311E-2</v>
      </c>
      <c r="BQ892" s="14">
        <f>(BG892-CA892)/S892</f>
        <v>-3.6386043829718571E-2</v>
      </c>
      <c r="BR892" s="27">
        <f>BQ892-BP892</f>
        <v>7.3212509965073919E-4</v>
      </c>
      <c r="BS892" s="28">
        <f t="shared" si="67"/>
        <v>9575280</v>
      </c>
      <c r="BT892" s="11">
        <f>BS892/S892</f>
        <v>0.85704158790170137</v>
      </c>
      <c r="BU892" s="14">
        <f>(BE892-AP892)*1/BT892-(BE892-AP892)</f>
        <v>179793.75654811133</v>
      </c>
      <c r="BV892" s="14">
        <f t="shared" si="68"/>
        <v>9.9953636077218314E-2</v>
      </c>
      <c r="BW892" s="27">
        <f>(AR892+AV892+AY892+BB892)/S892</f>
        <v>0.13707180500658761</v>
      </c>
      <c r="BX892" s="13">
        <f>(AF892+AH892+AJ892+AL892+AN892)/N892</f>
        <v>297.17976288944033</v>
      </c>
      <c r="BY892" s="26">
        <f>BX892/K892</f>
        <v>0.11256809200357588</v>
      </c>
      <c r="BZ892" s="11">
        <f>AP892/BE892</f>
        <v>3.4797130908993223E-2</v>
      </c>
      <c r="CA892" s="15">
        <f>-(BM892+BN892+BO892)/M892</f>
        <v>-8179.6530333458359</v>
      </c>
      <c r="CB892" s="15">
        <f>BG892-CA892</f>
        <v>-406522.34696665418</v>
      </c>
      <c r="CC892" s="18">
        <f t="shared" si="69"/>
        <v>1</v>
      </c>
      <c r="CD892" s="17">
        <f>(AF892/(AF892+AH892+AJ892))/(X892/(X892+Z892+AB892))</f>
        <v>1.6388881570719047</v>
      </c>
      <c r="CE892" s="19">
        <f>(AH892/(AF892+AH892+AJ892))/(Z892/(X892+Z892+AB892))</f>
        <v>0.85233961857907292</v>
      </c>
      <c r="CF892" s="18">
        <f>(AJ892/(AF892+AH892+AJ892))/(AB892/(X892+Z892+AB892))</f>
        <v>0.92495934592133355</v>
      </c>
      <c r="CG892">
        <f>AH892/Z892</f>
        <v>211.24468085106383</v>
      </c>
      <c r="CH892" s="11">
        <f>BB892/BE892</f>
        <v>0.37302749993283962</v>
      </c>
      <c r="CI892" s="14">
        <f>AY892/V892</f>
        <v>2603.0460204845967</v>
      </c>
      <c r="CJ892" s="14">
        <f>AV892/M892</f>
        <v>6953.590909090909</v>
      </c>
      <c r="CK892" s="17">
        <f>N892/V892</f>
        <v>26.855372544288816</v>
      </c>
      <c r="CL892" s="17">
        <f>(AL892+AN892)/N892</f>
        <v>7.9977943203749655</v>
      </c>
      <c r="CM892" s="14">
        <f>AP892/AC892</f>
        <v>5.9995368226030568</v>
      </c>
    </row>
    <row r="893" spans="1:91" hidden="1" x14ac:dyDescent="0.2">
      <c r="A893">
        <v>757</v>
      </c>
      <c r="B893" s="2">
        <v>45170</v>
      </c>
      <c r="C893" s="3" t="s">
        <v>43</v>
      </c>
      <c r="D893" t="s">
        <v>38</v>
      </c>
      <c r="E893" s="3" t="s">
        <v>32</v>
      </c>
      <c r="F893" t="s">
        <v>33</v>
      </c>
      <c r="G893" t="str">
        <f>CONCATENATE(C893,E893)</f>
        <v>SFOHNL</v>
      </c>
      <c r="H893" t="s">
        <v>35</v>
      </c>
      <c r="I893">
        <f>U893/M893</f>
        <v>178.14285714285714</v>
      </c>
      <c r="J893" t="str">
        <f>_xlfn.CONCAT(C893,E893,H893)</f>
        <v>SFOHNL737-Max 9</v>
      </c>
      <c r="K893" s="4">
        <v>2399</v>
      </c>
      <c r="L893" s="4">
        <f>N893/M893</f>
        <v>158.42857142857142</v>
      </c>
      <c r="M893" s="4">
        <v>21</v>
      </c>
      <c r="N893" s="4">
        <v>3327</v>
      </c>
      <c r="O893" s="4">
        <f>P893/M893</f>
        <v>21.761904761904763</v>
      </c>
      <c r="P893" s="4">
        <v>457</v>
      </c>
      <c r="Q893" s="4">
        <v>641</v>
      </c>
      <c r="R893" s="4">
        <v>2229</v>
      </c>
      <c r="S893" s="4">
        <f>U893*K893</f>
        <v>8974659</v>
      </c>
      <c r="T893" s="7">
        <f>N893/U893</f>
        <v>0.88933440256615881</v>
      </c>
      <c r="U893" s="4">
        <v>3741</v>
      </c>
      <c r="V893" s="4">
        <v>113.72063758389261</v>
      </c>
      <c r="W893" s="7">
        <f>P893/X893</f>
        <v>0.94616977225672882</v>
      </c>
      <c r="X893" s="4">
        <v>483</v>
      </c>
      <c r="Y893" s="7">
        <f>Q893/Z893</f>
        <v>0.70985603543743081</v>
      </c>
      <c r="Z893" s="4">
        <v>903</v>
      </c>
      <c r="AA893" s="7">
        <f>R893/AB893</f>
        <v>0.94649681528662422</v>
      </c>
      <c r="AB893" s="4">
        <v>2355</v>
      </c>
      <c r="AC893" s="4">
        <v>6333</v>
      </c>
      <c r="AD893" s="4">
        <f>AP893/AC893</f>
        <v>5.9993683878098851</v>
      </c>
      <c r="AE893" s="7">
        <f>AF893/(AF893+AH893+AJ893+AL893+AN893+AP893)</f>
        <v>0.19352753469073936</v>
      </c>
      <c r="AF893" s="4">
        <v>226033</v>
      </c>
      <c r="AG893" s="7">
        <f>AH893/(AF893+AH893+AJ893+AL893+AN893+AP893)</f>
        <v>0.18331488240637761</v>
      </c>
      <c r="AH893" s="4">
        <v>214105</v>
      </c>
      <c r="AI893" s="7">
        <f>AJ893/(AF893+AH893+AJ893+AL893+AN893+AP893)</f>
        <v>0.56390313734253572</v>
      </c>
      <c r="AJ893" s="4">
        <v>658618</v>
      </c>
      <c r="AK893" s="7">
        <f>AL893/(AF893+AH893+AJ893+AL893+AN893+AP893)</f>
        <v>1.3365149409698766E-2</v>
      </c>
      <c r="AL893" s="4">
        <v>15610</v>
      </c>
      <c r="AM893" s="7">
        <f>AN893/(AF893+AH893+AJ893+AL893+AN893+AP893)</f>
        <v>1.3359156069156301E-2</v>
      </c>
      <c r="AN893" s="4">
        <v>15603</v>
      </c>
      <c r="AO893" s="7">
        <f>AP893/(AF893+AH893+AJ893+AL893+AN893+AP893)</f>
        <v>3.2530140081492305E-2</v>
      </c>
      <c r="AP893" s="4">
        <v>37994</v>
      </c>
      <c r="AQ893" s="6">
        <f>AO893+AM893+AK893+AI893+AG893+AE893</f>
        <v>1</v>
      </c>
      <c r="AR893" s="4">
        <v>500065</v>
      </c>
      <c r="AS893" s="4">
        <f>AR893/M893</f>
        <v>23812.619047619046</v>
      </c>
      <c r="AT893" s="4">
        <f>AR893/V893</f>
        <v>4397.3109070119144</v>
      </c>
      <c r="AU893" s="7">
        <f>AR893/(AR893+AV893+AY893+BB893)</f>
        <v>0.39708781884984962</v>
      </c>
      <c r="AV893" s="4">
        <v>138129</v>
      </c>
      <c r="AW893" s="4">
        <f>AV893/M893</f>
        <v>6577.5714285714284</v>
      </c>
      <c r="AX893" s="7">
        <f>AV893/(AR893+AV893+AY893+BB893)</f>
        <v>0.10968442768422282</v>
      </c>
      <c r="AY893" s="4">
        <v>269140</v>
      </c>
      <c r="AZ893" s="4">
        <f>AY893/M893</f>
        <v>12816.190476190477</v>
      </c>
      <c r="BA893" s="7">
        <f>AY893/(AR893+AV893+AY893+BB893)</f>
        <v>0.21371664796626144</v>
      </c>
      <c r="BB893" s="4">
        <v>351997</v>
      </c>
      <c r="BC893" s="11">
        <f>BB893/(AR893+AV893+AY893+BB893)</f>
        <v>0.27951110549966607</v>
      </c>
      <c r="BD893" s="9">
        <f>BC893+BA893+AX893+AU893</f>
        <v>1</v>
      </c>
      <c r="BE893" s="14">
        <f>(AF893+AH893+AJ893+AL893+AN893+AP893)</f>
        <v>1167963</v>
      </c>
      <c r="BF893" s="14">
        <f t="shared" si="65"/>
        <v>-1259331</v>
      </c>
      <c r="BG893" s="13">
        <f>(AF893+AH893+AJ893+AL893+AN893+AP893)-(AR893+AV893+AY893+BB893)</f>
        <v>-91368</v>
      </c>
      <c r="BH893" s="13">
        <f t="shared" si="66"/>
        <v>1</v>
      </c>
      <c r="BI893" s="14">
        <f>AF893/W893</f>
        <v>238892.64551422317</v>
      </c>
      <c r="BJ893" s="14">
        <f>AH893/Y893</f>
        <v>301617.49609984399</v>
      </c>
      <c r="BK893" s="14">
        <f>AJ893/AA893</f>
        <v>695848.08882907138</v>
      </c>
      <c r="BL893" s="14">
        <f>BI893+BJ893+BK893</f>
        <v>1236358.2304431386</v>
      </c>
      <c r="BM893" s="14">
        <f>(AF893/W893)-AF893</f>
        <v>12859.645514223172</v>
      </c>
      <c r="BN893" s="14">
        <f>AH893/Y893-AH893</f>
        <v>87512.496099843993</v>
      </c>
      <c r="BO893" s="14">
        <f>AJ893/AA893-AJ893</f>
        <v>37230.088829071377</v>
      </c>
      <c r="BP893" s="14">
        <f>BG893/S893</f>
        <v>-1.0180665360098918E-2</v>
      </c>
      <c r="BQ893" s="14">
        <f>(BG893-CA893)/S893</f>
        <v>-9.4505554847310654E-3</v>
      </c>
      <c r="BR893" s="27">
        <f>BQ893-BP893</f>
        <v>7.3010987536785248E-4</v>
      </c>
      <c r="BS893" s="28">
        <f t="shared" si="67"/>
        <v>7981473</v>
      </c>
      <c r="BT893" s="11">
        <f>BS893/S893</f>
        <v>0.88933440256615881</v>
      </c>
      <c r="BU893" s="14">
        <f>(BE893-AP893)*1/BT893-(BE893-AP893)</f>
        <v>140609.30748422001</v>
      </c>
      <c r="BV893" s="14">
        <f t="shared" si="68"/>
        <v>0.13014009780204464</v>
      </c>
      <c r="BW893" s="27">
        <f>(AR893+AV893+AY893+BB893)/S893</f>
        <v>0.14032076316214354</v>
      </c>
      <c r="BX893" s="13">
        <f>(AF893+AH893+AJ893+AL893+AN893)/N893</f>
        <v>339.63600841599037</v>
      </c>
      <c r="BY893" s="26">
        <f>BX893/K893</f>
        <v>0.14157399267027526</v>
      </c>
      <c r="BZ893" s="11">
        <f>AP893/BE893</f>
        <v>3.2530140081492305E-2</v>
      </c>
      <c r="CA893" s="15">
        <f>-(BM893+BN893+BO893)/M893</f>
        <v>-6552.4871639589783</v>
      </c>
      <c r="CB893" s="15">
        <f>BG893-CA893</f>
        <v>-84815.512836041016</v>
      </c>
      <c r="CC893" s="18">
        <f t="shared" si="69"/>
        <v>1</v>
      </c>
      <c r="CD893" s="17">
        <f>(AF893/(AF893+AH893+AJ893))/(X893/(X893+Z893+AB893))</f>
        <v>1.5933499350558593</v>
      </c>
      <c r="CE893" s="19">
        <f>(AH893/(AF893+AH893+AJ893))/(Z893/(X893+Z893+AB893))</f>
        <v>0.80728244357384948</v>
      </c>
      <c r="CF893" s="18">
        <f>(AJ893/(AF893+AH893+AJ893))/(AB893/(X893+Z893+AB893))</f>
        <v>0.9522020954653222</v>
      </c>
      <c r="CG893">
        <f>AH893/Z893</f>
        <v>237.10409745293467</v>
      </c>
      <c r="CH893" s="11">
        <f>BB893/BE893</f>
        <v>0.30137684156090561</v>
      </c>
      <c r="CI893" s="14">
        <f>AY893/V893</f>
        <v>2366.6768470362586</v>
      </c>
      <c r="CJ893" s="14">
        <f>AV893/M893</f>
        <v>6577.5714285714284</v>
      </c>
      <c r="CK893" s="17">
        <f>N893/V893</f>
        <v>29.255903507801264</v>
      </c>
      <c r="CL893" s="17">
        <f>(AL893+AN893)/N893</f>
        <v>9.3817252780282541</v>
      </c>
      <c r="CM893" s="14">
        <f>AP893/AC893</f>
        <v>5.9993683878098851</v>
      </c>
    </row>
    <row r="894" spans="1:91" hidden="1" x14ac:dyDescent="0.2">
      <c r="A894">
        <v>739</v>
      </c>
      <c r="B894" s="2">
        <v>45170</v>
      </c>
      <c r="C894" s="3" t="s">
        <v>41</v>
      </c>
      <c r="D894" t="s">
        <v>42</v>
      </c>
      <c r="E894" s="3" t="s">
        <v>43</v>
      </c>
      <c r="F894" t="s">
        <v>38</v>
      </c>
      <c r="G894" t="str">
        <f>CONCATENATE(C894,E894)</f>
        <v>SEASFO</v>
      </c>
      <c r="H894" t="s">
        <v>34</v>
      </c>
      <c r="I894">
        <f>U894/M894</f>
        <v>178.34939759036143</v>
      </c>
      <c r="J894" t="str">
        <f>_xlfn.CONCAT(C894,E894,H894)</f>
        <v>SEASFO737-900</v>
      </c>
      <c r="K894" s="4">
        <v>679</v>
      </c>
      <c r="L894" s="4">
        <f>N894/M894</f>
        <v>134.27710843373495</v>
      </c>
      <c r="M894" s="4">
        <v>83</v>
      </c>
      <c r="N894" s="4">
        <v>11145</v>
      </c>
      <c r="O894" s="4">
        <f>P894/M894</f>
        <v>22.674698795180724</v>
      </c>
      <c r="P894" s="4">
        <v>1882</v>
      </c>
      <c r="Q894" s="4">
        <v>3481</v>
      </c>
      <c r="R894" s="4">
        <v>5782</v>
      </c>
      <c r="S894" s="4">
        <f>U894*K894</f>
        <v>10051237</v>
      </c>
      <c r="T894" s="7">
        <f>N894/U894</f>
        <v>0.7528879281226778</v>
      </c>
      <c r="U894" s="4">
        <v>14803</v>
      </c>
      <c r="V894" s="4">
        <v>176.56958234830577</v>
      </c>
      <c r="W894" s="7">
        <f>P894/X894</f>
        <v>0.98585646935568361</v>
      </c>
      <c r="X894" s="4">
        <v>1909</v>
      </c>
      <c r="Y894" s="7">
        <f>Q894/Z894</f>
        <v>0.9753432333987111</v>
      </c>
      <c r="Z894" s="4">
        <v>3569</v>
      </c>
      <c r="AA894" s="7">
        <f>R894/AB894</f>
        <v>0.62005361930294911</v>
      </c>
      <c r="AB894" s="4">
        <v>9325</v>
      </c>
      <c r="AC894" s="4">
        <v>34351</v>
      </c>
      <c r="AD894" s="4">
        <f>AP894/AC894</f>
        <v>5.9999708887659748</v>
      </c>
      <c r="AE894" s="7">
        <f>AF894/(AF894+AH894+AJ894+AL894+AN894+AP894)</f>
        <v>0.21388485797861559</v>
      </c>
      <c r="AF894" s="4">
        <v>504376</v>
      </c>
      <c r="AG894" s="7">
        <f>AH894/(AF894+AH894+AJ894+AL894+AN894+AP894)</f>
        <v>0.26801845162723914</v>
      </c>
      <c r="AH894" s="4">
        <v>632032</v>
      </c>
      <c r="AI894" s="7">
        <f>AJ894/(AF894+AH894+AJ894+AL894+AN894+AP894)</f>
        <v>0.40473698628510463</v>
      </c>
      <c r="AJ894" s="4">
        <v>954437</v>
      </c>
      <c r="AK894" s="7">
        <f>AL894/(AF894+AH894+AJ894+AL894+AN894+AP894)</f>
        <v>1.7165034183344176E-2</v>
      </c>
      <c r="AL894" s="4">
        <v>40478</v>
      </c>
      <c r="AM894" s="7">
        <f>AN894/(AF894+AH894+AJ894+AL894+AN894+AP894)</f>
        <v>8.7941222119223162E-3</v>
      </c>
      <c r="AN894" s="4">
        <v>20738</v>
      </c>
      <c r="AO894" s="7">
        <f>AP894/(AF894+AH894+AJ894+AL894+AN894+AP894)</f>
        <v>8.7400547713774174E-2</v>
      </c>
      <c r="AP894" s="4">
        <v>206105</v>
      </c>
      <c r="AQ894" s="6">
        <f>AO894+AM894+AK894+AI894+AG894+AE894</f>
        <v>1</v>
      </c>
      <c r="AR894" s="4">
        <v>734186</v>
      </c>
      <c r="AS894" s="4">
        <f>AR894/M894</f>
        <v>8845.6144578313251</v>
      </c>
      <c r="AT894" s="4">
        <f>AR894/V894</f>
        <v>4158.0548032997294</v>
      </c>
      <c r="AU894" s="7">
        <f>AR894/(AR894+AV894+AY894+BB894)</f>
        <v>0.33895029588312042</v>
      </c>
      <c r="AV894" s="4">
        <v>486922</v>
      </c>
      <c r="AW894" s="4">
        <f>AV894/M894</f>
        <v>5866.530120481928</v>
      </c>
      <c r="AX894" s="7">
        <f>AV894/(AR894+AV894+AY894+BB894)</f>
        <v>0.2247963812603356</v>
      </c>
      <c r="AY894" s="4">
        <v>396896</v>
      </c>
      <c r="AZ894" s="4">
        <f>AY894/M894</f>
        <v>4781.8795180722891</v>
      </c>
      <c r="BA894" s="7">
        <f>AY894/(AR894+AV894+AY894+BB894)</f>
        <v>0.1832342439583797</v>
      </c>
      <c r="BB894" s="4">
        <v>548054</v>
      </c>
      <c r="BC894" s="11">
        <f>BB894/(AR894+AV894+AY894+BB894)</f>
        <v>0.25301907889816433</v>
      </c>
      <c r="BD894" s="9">
        <f>BC894+BA894+AX894+AU894</f>
        <v>1</v>
      </c>
      <c r="BE894" s="14">
        <f>(AF894+AH894+AJ894+AL894+AN894+AP894)</f>
        <v>2358166</v>
      </c>
      <c r="BF894" s="14">
        <f t="shared" si="65"/>
        <v>-2166058</v>
      </c>
      <c r="BG894" s="13">
        <f>(AF894+AH894+AJ894+AL894+AN894+AP894)-(AR894+AV894+AY894+BB894)</f>
        <v>192108</v>
      </c>
      <c r="BH894" s="13">
        <f t="shared" si="66"/>
        <v>0</v>
      </c>
      <c r="BI894" s="14">
        <f>AF894/W894</f>
        <v>511612</v>
      </c>
      <c r="BJ894" s="14">
        <f>AH894/Y894</f>
        <v>648009.82706118934</v>
      </c>
      <c r="BK894" s="14">
        <f>AJ894/AA894</f>
        <v>1539281.3948460738</v>
      </c>
      <c r="BL894" s="14">
        <f>BI894+BJ894+BK894</f>
        <v>2698903.2219072632</v>
      </c>
      <c r="BM894" s="14">
        <f>(AF894/W894)-AF894</f>
        <v>7236</v>
      </c>
      <c r="BN894" s="14">
        <f>AH894/Y894-AH894</f>
        <v>15977.827061189339</v>
      </c>
      <c r="BO894" s="14">
        <f>AJ894/AA894-AJ894</f>
        <v>584844.39484607382</v>
      </c>
      <c r="BP894" s="14">
        <f>BG894/S894</f>
        <v>1.9112871380905654E-2</v>
      </c>
      <c r="BQ894" s="14">
        <f>(BG894-CA894)/S894</f>
        <v>1.9841737158678228E-2</v>
      </c>
      <c r="BR894" s="27">
        <f>BQ894-BP894</f>
        <v>7.2886577777257419E-4</v>
      </c>
      <c r="BS894" s="28">
        <f t="shared" si="67"/>
        <v>7567455</v>
      </c>
      <c r="BT894" s="11">
        <f>BS894/S894</f>
        <v>0.7528879281226778</v>
      </c>
      <c r="BU894" s="14">
        <f>(BE894-AP894)*1/BT894-(BE894-AP894)</f>
        <v>706347.16357110813</v>
      </c>
      <c r="BV894" s="14">
        <f t="shared" si="68"/>
        <v>0.23461450565736336</v>
      </c>
      <c r="BW894" s="27">
        <f>(AR894+AV894+AY894+BB894)/S894</f>
        <v>0.21550163427645772</v>
      </c>
      <c r="BX894" s="13">
        <f>(AF894+AH894+AJ894+AL894+AN894)/N894</f>
        <v>193.09654553611486</v>
      </c>
      <c r="BY894" s="26">
        <f>BX894/K894</f>
        <v>0.28438371949354174</v>
      </c>
      <c r="BZ894" s="11">
        <f>AP894/BE894</f>
        <v>8.7400547713774174E-2</v>
      </c>
      <c r="CA894" s="15">
        <f>-(BM894+BN894+BO894)/M894</f>
        <v>-7326.0026735814836</v>
      </c>
      <c r="CB894" s="15">
        <f>BG894-CA894</f>
        <v>199434.00267358148</v>
      </c>
      <c r="CC894" s="18">
        <f t="shared" si="69"/>
        <v>0</v>
      </c>
      <c r="CD894" s="17">
        <f>(AF894/(AF894+AH894+AJ894))/(X894/(X894+Z894+AB894))</f>
        <v>1.870580424973513</v>
      </c>
      <c r="CE894" s="19">
        <f>(AH894/(AF894+AH894+AJ894))/(Z894/(X894+Z894+AB894))</f>
        <v>1.253777350148144</v>
      </c>
      <c r="CF894" s="18">
        <f>(AJ894/(AF894+AH894+AJ894))/(AB894/(X894+Z894+AB894))</f>
        <v>0.72464671378518364</v>
      </c>
      <c r="CG894">
        <f>AH894/Z894</f>
        <v>177.08938077892967</v>
      </c>
      <c r="CH894" s="11">
        <f>BB894/BE894</f>
        <v>0.23240687890504741</v>
      </c>
      <c r="CI894" s="14">
        <f>AY894/V894</f>
        <v>2247.816383328543</v>
      </c>
      <c r="CJ894" s="14">
        <f>AV894/M894</f>
        <v>5866.530120481928</v>
      </c>
      <c r="CK894" s="17">
        <f>N894/V894</f>
        <v>63.11959201452423</v>
      </c>
      <c r="CL894" s="17">
        <f>(AL894+AN894)/N894</f>
        <v>5.4926873037236428</v>
      </c>
      <c r="CM894" s="14">
        <f>AP894/AC894</f>
        <v>5.9999708887659748</v>
      </c>
    </row>
    <row r="895" spans="1:91" hidden="1" x14ac:dyDescent="0.2">
      <c r="A895">
        <v>759</v>
      </c>
      <c r="B895" s="2">
        <v>45170</v>
      </c>
      <c r="C895" s="3" t="s">
        <v>43</v>
      </c>
      <c r="D895" t="s">
        <v>38</v>
      </c>
      <c r="E895" s="3" t="s">
        <v>32</v>
      </c>
      <c r="F895" t="s">
        <v>33</v>
      </c>
      <c r="G895" t="str">
        <f>CONCATENATE(C895,E895)</f>
        <v>SFOHNL</v>
      </c>
      <c r="H895" t="s">
        <v>51</v>
      </c>
      <c r="I895">
        <f>U895/M895</f>
        <v>369.11764705882354</v>
      </c>
      <c r="J895" t="str">
        <f>_xlfn.CONCAT(C895,E895,H895)</f>
        <v>SFOHNL777-200</v>
      </c>
      <c r="K895" s="4">
        <v>2399</v>
      </c>
      <c r="L895" s="4">
        <f>N895/M895</f>
        <v>331.23529411764707</v>
      </c>
      <c r="M895" s="4">
        <v>17</v>
      </c>
      <c r="N895" s="4">
        <v>5631</v>
      </c>
      <c r="O895" s="4">
        <f>P895/M895</f>
        <v>47.705882352941174</v>
      </c>
      <c r="P895" s="4">
        <v>811</v>
      </c>
      <c r="Q895" s="4">
        <v>1518</v>
      </c>
      <c r="R895" s="4">
        <v>3302</v>
      </c>
      <c r="S895" s="4">
        <f>U895*K895</f>
        <v>15053725</v>
      </c>
      <c r="T895" s="7">
        <f>N895/U895</f>
        <v>0.89737051792828681</v>
      </c>
      <c r="U895" s="4">
        <v>6275</v>
      </c>
      <c r="V895" s="4">
        <v>93.413380872483216</v>
      </c>
      <c r="W895" s="7">
        <f>P895/X895</f>
        <v>1</v>
      </c>
      <c r="X895" s="4">
        <v>811</v>
      </c>
      <c r="Y895" s="7">
        <f>Q895/Z895</f>
        <v>1</v>
      </c>
      <c r="Z895" s="4">
        <v>1518</v>
      </c>
      <c r="AA895" s="7">
        <f>R895/AB895</f>
        <v>0.8367967562088191</v>
      </c>
      <c r="AB895" s="4">
        <v>3946</v>
      </c>
      <c r="AC895" s="4">
        <v>103994</v>
      </c>
      <c r="AD895" s="4">
        <f>AP895/AC895</f>
        <v>5.9999711521818568</v>
      </c>
      <c r="AE895" s="7">
        <f>AF895/(AF895+AH895+AJ895+AL895+AN895+AP895)</f>
        <v>0.17226842884812579</v>
      </c>
      <c r="AF895" s="4">
        <v>441504</v>
      </c>
      <c r="AG895" s="7">
        <f>AH895/(AF895+AH895+AJ895+AL895+AN895+AP895)</f>
        <v>0.19967076153271079</v>
      </c>
      <c r="AH895" s="4">
        <v>511733</v>
      </c>
      <c r="AI895" s="7">
        <f>AJ895/(AF895+AH895+AJ895+AL895+AN895+AP895)</f>
        <v>0.37171405338673152</v>
      </c>
      <c r="AJ895" s="4">
        <v>952660</v>
      </c>
      <c r="AK895" s="7">
        <f>AL895/(AF895+AH895+AJ895+AL895+AN895+AP895)</f>
        <v>9.0203068106086744E-3</v>
      </c>
      <c r="AL895" s="4">
        <v>23118</v>
      </c>
      <c r="AM895" s="7">
        <f>AN895/(AF895+AH895+AJ895+AL895+AN895+AP895)</f>
        <v>3.8659572575270671E-3</v>
      </c>
      <c r="AN895" s="4">
        <v>9908</v>
      </c>
      <c r="AO895" s="7">
        <f>AP895/(AF895+AH895+AJ895+AL895+AN895+AP895)</f>
        <v>0.24346049216429616</v>
      </c>
      <c r="AP895" s="4">
        <v>623961</v>
      </c>
      <c r="AQ895" s="6">
        <f>AO895+AM895+AK895+AI895+AG895+AE895</f>
        <v>1</v>
      </c>
      <c r="AR895" s="4">
        <v>455996</v>
      </c>
      <c r="AS895" s="4">
        <f>AR895/M895</f>
        <v>26823.294117647059</v>
      </c>
      <c r="AT895" s="4">
        <f>AR895/V895</f>
        <v>4881.4848123575703</v>
      </c>
      <c r="AU895" s="7">
        <f>AR895/(AR895+AV895+AY895+BB895)</f>
        <v>0.31412276659164851</v>
      </c>
      <c r="AV895" s="4">
        <v>136341</v>
      </c>
      <c r="AW895" s="4">
        <f>AV895/M895</f>
        <v>8020.0588235294117</v>
      </c>
      <c r="AX895" s="7">
        <f>AV895/(AR895+AV895+AY895+BB895)</f>
        <v>9.3921464486249773E-2</v>
      </c>
      <c r="AY895" s="4">
        <v>406293</v>
      </c>
      <c r="AZ895" s="4">
        <f>AY895/M895</f>
        <v>23899.588235294119</v>
      </c>
      <c r="BA895" s="7">
        <f>AY895/(AR895+AV895+AY895+BB895)</f>
        <v>0.27988377355683086</v>
      </c>
      <c r="BB895" s="4">
        <v>453019</v>
      </c>
      <c r="BC895" s="11">
        <f>BB895/(AR895+AV895+AY895+BB895)</f>
        <v>0.3120719953652708</v>
      </c>
      <c r="BD895" s="9">
        <f>BC895+BA895+AX895+AU895</f>
        <v>0.99999999999999989</v>
      </c>
      <c r="BE895" s="14">
        <f>(AF895+AH895+AJ895+AL895+AN895+AP895)</f>
        <v>2562884</v>
      </c>
      <c r="BF895" s="14">
        <f t="shared" si="65"/>
        <v>-1451649</v>
      </c>
      <c r="BG895" s="13">
        <f>(AF895+AH895+AJ895+AL895+AN895+AP895)-(AR895+AV895+AY895+BB895)</f>
        <v>1111235</v>
      </c>
      <c r="BH895" s="13">
        <f t="shared" si="66"/>
        <v>0</v>
      </c>
      <c r="BI895" s="14">
        <f>AF895/W895</f>
        <v>441504</v>
      </c>
      <c r="BJ895" s="14">
        <f>AH895/Y895</f>
        <v>511733</v>
      </c>
      <c r="BK895" s="14">
        <f>AJ895/AA895</f>
        <v>1138460.4360993337</v>
      </c>
      <c r="BL895" s="14">
        <f>BI895+BJ895+BK895</f>
        <v>2091697.4360993337</v>
      </c>
      <c r="BM895" s="14">
        <f>(AF895/W895)-AF895</f>
        <v>0</v>
      </c>
      <c r="BN895" s="14">
        <f>AH895/Y895-AH895</f>
        <v>0</v>
      </c>
      <c r="BO895" s="14">
        <f>AJ895/AA895-AJ895</f>
        <v>185800.43609933369</v>
      </c>
      <c r="BP895" s="14">
        <f>BG895/S895</f>
        <v>7.3817942070816364E-2</v>
      </c>
      <c r="BQ895" s="14">
        <f>(BG895-CA895)/S895</f>
        <v>7.4543970838952339E-2</v>
      </c>
      <c r="BR895" s="27">
        <f>BQ895-BP895</f>
        <v>7.2602876813597506E-4</v>
      </c>
      <c r="BS895" s="28">
        <f t="shared" si="67"/>
        <v>13508769</v>
      </c>
      <c r="BT895" s="11">
        <f>BS895/S895</f>
        <v>0.89737051792828681</v>
      </c>
      <c r="BU895" s="14">
        <f>(BE895-AP895)*1/BT895-(BE895-AP895)</f>
        <v>221748.60806251131</v>
      </c>
      <c r="BV895" s="14">
        <f t="shared" si="68"/>
        <v>0.17024915760052745</v>
      </c>
      <c r="BW895" s="27">
        <f>(AR895+AV895+AY895+BB895)/S895</f>
        <v>9.6431215529711081E-2</v>
      </c>
      <c r="BX895" s="13">
        <f>(AF895+AH895+AJ895+AL895+AN895)/N895</f>
        <v>344.33013674302964</v>
      </c>
      <c r="BY895" s="26">
        <f>BX895/K895</f>
        <v>0.14353069476574809</v>
      </c>
      <c r="BZ895" s="11">
        <f>AP895/BE895</f>
        <v>0.24346049216429616</v>
      </c>
      <c r="CA895" s="15">
        <f>-(BM895+BN895+BO895)/M895</f>
        <v>-10929.437417607864</v>
      </c>
      <c r="CB895" s="15">
        <f>BG895-CA895</f>
        <v>1122164.4374176078</v>
      </c>
      <c r="CC895" s="18">
        <f t="shared" si="69"/>
        <v>0</v>
      </c>
      <c r="CD895" s="17">
        <f>(AF895/(AF895+AH895+AJ895))/(X895/(X895+Z895+AB895))</f>
        <v>1.7923717575558162</v>
      </c>
      <c r="CE895" s="19">
        <f>(AH895/(AF895+AH895+AJ895))/(Z895/(X895+Z895+AB895))</f>
        <v>1.1099053792909963</v>
      </c>
      <c r="CF895" s="18">
        <f>(AJ895/(AF895+AH895+AJ895))/(AB895/(X895+Z895+AB895))</f>
        <v>0.79486825617296009</v>
      </c>
      <c r="CG895">
        <f>AH895/Z895</f>
        <v>337.11001317523056</v>
      </c>
      <c r="CH895" s="11">
        <f>BB895/BE895</f>
        <v>0.17676141409443424</v>
      </c>
      <c r="CI895" s="14">
        <f>AY895/V895</f>
        <v>4349.4090054895096</v>
      </c>
      <c r="CJ895" s="14">
        <f>AV895/M895</f>
        <v>8020.0588235294117</v>
      </c>
      <c r="CK895" s="17">
        <f>N895/V895</f>
        <v>60.280443202101509</v>
      </c>
      <c r="CL895" s="17">
        <f>(AL895+AN895)/N895</f>
        <v>5.865032853844788</v>
      </c>
      <c r="CM895" s="14">
        <f>AP895/AC895</f>
        <v>5.9999711521818568</v>
      </c>
    </row>
    <row r="896" spans="1:91" hidden="1" x14ac:dyDescent="0.2">
      <c r="A896">
        <v>147</v>
      </c>
      <c r="B896" s="2">
        <v>44805</v>
      </c>
      <c r="C896" s="3" t="s">
        <v>41</v>
      </c>
      <c r="D896" t="s">
        <v>42</v>
      </c>
      <c r="E896" s="3" t="s">
        <v>53</v>
      </c>
      <c r="F896" t="s">
        <v>54</v>
      </c>
      <c r="G896" t="str">
        <f>CONCATENATE(C896,E896)</f>
        <v>SEAYVR</v>
      </c>
      <c r="H896" t="s">
        <v>40</v>
      </c>
      <c r="I896">
        <f>U896/M896</f>
        <v>72.140939597315437</v>
      </c>
      <c r="J896" t="str">
        <f>_xlfn.CONCAT(C896,E896,H896)</f>
        <v>SEAYVRE175</v>
      </c>
      <c r="K896" s="4">
        <v>127</v>
      </c>
      <c r="L896" s="4">
        <f>N896/M896</f>
        <v>59.671140939597315</v>
      </c>
      <c r="M896" s="4">
        <v>149</v>
      </c>
      <c r="N896" s="4">
        <v>8891</v>
      </c>
      <c r="O896" s="4">
        <f>P896/M896</f>
        <v>9.9664429530201346</v>
      </c>
      <c r="P896" s="4">
        <v>1485</v>
      </c>
      <c r="Q896" s="4">
        <v>2559</v>
      </c>
      <c r="R896" s="4">
        <v>4847</v>
      </c>
      <c r="S896" s="4">
        <f>U896*K896</f>
        <v>1365123</v>
      </c>
      <c r="T896" s="7">
        <f>N896/U896</f>
        <v>0.82714671132198347</v>
      </c>
      <c r="U896" s="4">
        <v>10749</v>
      </c>
      <c r="V896" s="4">
        <v>104.13022302706825</v>
      </c>
      <c r="W896" s="7">
        <f>P896/X896</f>
        <v>1</v>
      </c>
      <c r="X896" s="4">
        <v>1485</v>
      </c>
      <c r="Y896" s="7">
        <f>Q896/Z896</f>
        <v>0.95735129068462399</v>
      </c>
      <c r="Z896" s="4">
        <v>2673</v>
      </c>
      <c r="AA896" s="7">
        <f>R896/AB896</f>
        <v>0.73539675314823238</v>
      </c>
      <c r="AB896" s="4">
        <v>6591</v>
      </c>
      <c r="AC896" s="4">
        <v>646</v>
      </c>
      <c r="AD896" s="4">
        <f>AP896/AC896</f>
        <v>4.9969040247678018</v>
      </c>
      <c r="AE896" s="7">
        <f>AF896/(AF896+AH896+AJ896+AL896+AN896+AP896)</f>
        <v>0.2572242033820315</v>
      </c>
      <c r="AF896" s="4">
        <v>223605</v>
      </c>
      <c r="AG896" s="7">
        <f>AH896/(AF896+AH896+AJ896+AL896+AN896+AP896)</f>
        <v>0.24888761072127</v>
      </c>
      <c r="AH896" s="4">
        <v>216358</v>
      </c>
      <c r="AI896" s="7">
        <f>AJ896/(AF896+AH896+AJ896+AL896+AN896+AP896)</f>
        <v>0.43998964684228692</v>
      </c>
      <c r="AJ896" s="4">
        <v>382483</v>
      </c>
      <c r="AK896" s="7">
        <f>AL896/(AF896+AH896+AJ896+AL896+AN896+AP896)</f>
        <v>3.3457954676176231E-2</v>
      </c>
      <c r="AL896" s="4">
        <v>29085</v>
      </c>
      <c r="AM896" s="7">
        <f>AN896/(AF896+AH896+AJ896+AL896+AN896+AP896)</f>
        <v>1.6727251811802599E-2</v>
      </c>
      <c r="AN896" s="4">
        <v>14541</v>
      </c>
      <c r="AO896" s="7">
        <f>AP896/(AF896+AH896+AJ896+AL896+AN896+AP896)</f>
        <v>3.713332566432762E-3</v>
      </c>
      <c r="AP896" s="4">
        <v>3228</v>
      </c>
      <c r="AQ896" s="6">
        <f>AO896+AM896+AK896+AI896+AG896+AE896</f>
        <v>1</v>
      </c>
      <c r="AR896" s="4">
        <v>167192</v>
      </c>
      <c r="AS896" s="4">
        <f>AR896/M896</f>
        <v>1122.0939597315437</v>
      </c>
      <c r="AT896" s="4">
        <f>AR896/V896</f>
        <v>1605.6049352409345</v>
      </c>
      <c r="AU896" s="7">
        <f>AR896/(AR896+AV896+AY896+BB896)</f>
        <v>0.1954488173144141</v>
      </c>
      <c r="AV896" s="4">
        <v>402737</v>
      </c>
      <c r="AW896" s="4">
        <f>AV896/M896</f>
        <v>2702.9328859060402</v>
      </c>
      <c r="AX896" s="7">
        <f>AV896/(AR896+AV896+AY896+BB896)</f>
        <v>0.47080285144477724</v>
      </c>
      <c r="AY896" s="4">
        <v>190907</v>
      </c>
      <c r="AZ896" s="4">
        <f>AY896/M896</f>
        <v>1281.255033557047</v>
      </c>
      <c r="BA896" s="7">
        <f>AY896/(AR896+AV896+AY896+BB896)</f>
        <v>0.22317184654195688</v>
      </c>
      <c r="BB896" s="4">
        <v>94590</v>
      </c>
      <c r="BC896" s="11">
        <f>BB896/(AR896+AV896+AY896+BB896)</f>
        <v>0.1105764846988518</v>
      </c>
      <c r="BD896" s="9">
        <f>BC896+BA896+AX896+AU896</f>
        <v>1</v>
      </c>
      <c r="BE896" s="14">
        <f>(AF896+AH896+AJ896+AL896+AN896+AP896)</f>
        <v>869300</v>
      </c>
      <c r="BF896" s="14">
        <f t="shared" si="65"/>
        <v>-855426</v>
      </c>
      <c r="BG896" s="13">
        <f>(AF896+AH896+AJ896+AL896+AN896+AP896)-(AR896+AV896+AY896+BB896)</f>
        <v>13874</v>
      </c>
      <c r="BH896" s="13">
        <f t="shared" si="66"/>
        <v>0</v>
      </c>
      <c r="BI896" s="14">
        <f>AF896/W896</f>
        <v>223605</v>
      </c>
      <c r="BJ896" s="14">
        <f>AH896/Y896</f>
        <v>225996.45720984761</v>
      </c>
      <c r="BK896" s="14">
        <f>AJ896/AA896</f>
        <v>520104.28161749541</v>
      </c>
      <c r="BL896" s="14">
        <f>BI896+BJ896+BK896</f>
        <v>969705.7388273431</v>
      </c>
      <c r="BM896" s="14">
        <f>(AF896/W896)-AF896</f>
        <v>0</v>
      </c>
      <c r="BN896" s="14">
        <f>AH896/Y896-AH896</f>
        <v>9638.4572098476056</v>
      </c>
      <c r="BO896" s="14">
        <f>AJ896/AA896-AJ896</f>
        <v>137621.28161749541</v>
      </c>
      <c r="BP896" s="14">
        <f>BG896/S896</f>
        <v>1.0163186760460413E-2</v>
      </c>
      <c r="BQ896" s="14">
        <f>(BG896-CA896)/S896</f>
        <v>1.0887165768076856E-2</v>
      </c>
      <c r="BR896" s="27">
        <f>BQ896-BP896</f>
        <v>7.2397900761644353E-4</v>
      </c>
      <c r="BS896" s="28">
        <f t="shared" si="67"/>
        <v>1129157</v>
      </c>
      <c r="BT896" s="11">
        <f>BS896/S896</f>
        <v>0.82714671132198347</v>
      </c>
      <c r="BU896" s="14">
        <f>(BE896-AP896)*1/BT896-(BE896-AP896)</f>
        <v>180987.71521763573</v>
      </c>
      <c r="BV896" s="14">
        <f t="shared" si="68"/>
        <v>0.63679243555342635</v>
      </c>
      <c r="BW896" s="27">
        <f>(AR896+AV896+AY896+BB896)/S896</f>
        <v>0.62662924879296589</v>
      </c>
      <c r="BX896" s="13">
        <f>(AF896+AH896+AJ896+AL896+AN896)/N896</f>
        <v>97.409965133280849</v>
      </c>
      <c r="BY896" s="26">
        <f>BX896/K896</f>
        <v>0.76700759947465236</v>
      </c>
      <c r="BZ896" s="11">
        <f>AP896/BE896</f>
        <v>3.713332566432762E-3</v>
      </c>
      <c r="CA896" s="15">
        <f>-(BM896+BN896+BO896)/M896</f>
        <v>-988.32039481438267</v>
      </c>
      <c r="CB896" s="15">
        <f>BG896-CA896</f>
        <v>14862.320394814382</v>
      </c>
      <c r="CC896" s="18">
        <f t="shared" si="69"/>
        <v>0</v>
      </c>
      <c r="CD896" s="17">
        <f>(AF896/(AF896+AH896+AJ896))/(X896/(X896+Z896+AB896))</f>
        <v>1.9679575536653084</v>
      </c>
      <c r="CE896" s="19">
        <f>(AH896/(AF896+AH896+AJ896))/(Z896/(X896+Z896+AB896))</f>
        <v>1.0578757690170881</v>
      </c>
      <c r="CF896" s="18">
        <f>(AJ896/(AF896+AH896+AJ896))/(AB896/(X896+Z896+AB896))</f>
        <v>0.75844046460693981</v>
      </c>
      <c r="CG896">
        <f>AH896/Z896</f>
        <v>80.942012719790497</v>
      </c>
      <c r="CH896" s="11">
        <f>BB896/BE896</f>
        <v>0.10881168756470723</v>
      </c>
      <c r="CI896" s="14">
        <f>AY896/V896</f>
        <v>1833.348613402801</v>
      </c>
      <c r="CJ896" s="14">
        <f>AV896/M896</f>
        <v>2702.9328859060402</v>
      </c>
      <c r="CK896" s="17">
        <f>N896/V896</f>
        <v>85.38347217107966</v>
      </c>
      <c r="CL896" s="17">
        <f>(AL896+AN896)/N896</f>
        <v>4.9067596445844108</v>
      </c>
      <c r="CM896" s="14">
        <f>AP896/AC896</f>
        <v>4.9969040247678018</v>
      </c>
    </row>
    <row r="897" spans="1:91" hidden="1" x14ac:dyDescent="0.2">
      <c r="A897">
        <v>1104</v>
      </c>
      <c r="B897" s="2">
        <v>45231</v>
      </c>
      <c r="C897" s="3" t="s">
        <v>37</v>
      </c>
      <c r="D897" t="s">
        <v>38</v>
      </c>
      <c r="E897" s="3" t="s">
        <v>41</v>
      </c>
      <c r="F897" t="s">
        <v>42</v>
      </c>
      <c r="G897" t="str">
        <f>CONCATENATE(C897,E897)</f>
        <v>LAXSEA</v>
      </c>
      <c r="H897" t="s">
        <v>47</v>
      </c>
      <c r="I897">
        <f>U897/M897</f>
        <v>151.46153846153845</v>
      </c>
      <c r="J897" t="str">
        <f>_xlfn.CONCAT(C897,E897,H897)</f>
        <v>LAXSEAA320</v>
      </c>
      <c r="K897" s="4">
        <v>954</v>
      </c>
      <c r="L897" s="4">
        <f>N897/M897</f>
        <v>134.19230769230768</v>
      </c>
      <c r="M897" s="4">
        <v>26</v>
      </c>
      <c r="N897" s="4">
        <v>3489</v>
      </c>
      <c r="O897" s="4">
        <f>P897/M897</f>
        <v>18.923076923076923</v>
      </c>
      <c r="P897" s="4">
        <v>492</v>
      </c>
      <c r="Q897" s="4">
        <v>972</v>
      </c>
      <c r="R897" s="4">
        <v>2026</v>
      </c>
      <c r="S897" s="4">
        <f>U897*K897</f>
        <v>3756852</v>
      </c>
      <c r="T897" s="7">
        <f>N897/U897</f>
        <v>0.88598273235144742</v>
      </c>
      <c r="U897" s="4">
        <v>3938</v>
      </c>
      <c r="V897" s="4">
        <v>73.039753871681413</v>
      </c>
      <c r="W897" s="7">
        <f>P897/X897</f>
        <v>0.93714285714285717</v>
      </c>
      <c r="X897" s="4">
        <v>525</v>
      </c>
      <c r="Y897" s="7">
        <f>Q897/Z897</f>
        <v>1.0010298661174046</v>
      </c>
      <c r="Z897" s="4">
        <v>971</v>
      </c>
      <c r="AA897" s="7">
        <f>R897/AB897</f>
        <v>0.82998770995493654</v>
      </c>
      <c r="AB897" s="4">
        <v>2441</v>
      </c>
      <c r="AC897" s="4">
        <v>1579</v>
      </c>
      <c r="AD897" s="4">
        <f>AP897/AC897</f>
        <v>6</v>
      </c>
      <c r="AE897" s="7">
        <f>AF897/(AF897+AH897+AJ897+AL897+AN897+AP897)</f>
        <v>0.22203403729215554</v>
      </c>
      <c r="AF897" s="4">
        <v>140798</v>
      </c>
      <c r="AG897" s="7">
        <f>AH897/(AF897+AH897+AJ897+AL897+AN897+AP897)</f>
        <v>0.24862961421038024</v>
      </c>
      <c r="AH897" s="4">
        <v>157663</v>
      </c>
      <c r="AI897" s="7">
        <f>AJ897/(AF897+AH897+AJ897+AL897+AN897+AP897)</f>
        <v>0.47287298463401711</v>
      </c>
      <c r="AJ897" s="4">
        <v>299862</v>
      </c>
      <c r="AK897" s="7">
        <f>AL897/(AF897+AH897+AJ897+AL897+AN897+AP897)</f>
        <v>2.2353531148285519E-2</v>
      </c>
      <c r="AL897" s="4">
        <v>14175</v>
      </c>
      <c r="AM897" s="7">
        <f>AN897/(AF897+AH897+AJ897+AL897+AN897+AP897)</f>
        <v>1.9169631367799561E-2</v>
      </c>
      <c r="AN897" s="4">
        <v>12156</v>
      </c>
      <c r="AO897" s="7">
        <f>AP897/(AF897+AH897+AJ897+AL897+AN897+AP897)</f>
        <v>1.4940201347362047E-2</v>
      </c>
      <c r="AP897" s="4">
        <v>9474</v>
      </c>
      <c r="AQ897" s="6">
        <f>AO897+AM897+AK897+AI897+AG897+AE897</f>
        <v>1</v>
      </c>
      <c r="AR897" s="4">
        <v>300358</v>
      </c>
      <c r="AS897" s="4">
        <f>AR897/M897</f>
        <v>11552.23076923077</v>
      </c>
      <c r="AT897" s="4">
        <f>AR897/V897</f>
        <v>4112.2537259322999</v>
      </c>
      <c r="AU897" s="7">
        <f>AR897/(AR897+AV897+AY897+BB897)</f>
        <v>0.35217325031950941</v>
      </c>
      <c r="AV897" s="4">
        <v>151168</v>
      </c>
      <c r="AW897" s="4">
        <f>AV897/M897</f>
        <v>5814.1538461538457</v>
      </c>
      <c r="AX897" s="7">
        <f>AV897/(AR897+AV897+AY897+BB897)</f>
        <v>0.17724623916892376</v>
      </c>
      <c r="AY897" s="4">
        <v>174231</v>
      </c>
      <c r="AZ897" s="4">
        <f>AY897/M897</f>
        <v>6701.1923076923076</v>
      </c>
      <c r="BA897" s="7">
        <f>AY897/(AR897+AV897+AY897+BB897)</f>
        <v>0.20428787505715995</v>
      </c>
      <c r="BB897" s="4">
        <v>227113</v>
      </c>
      <c r="BC897" s="11">
        <f>BB897/(AR897+AV897+AY897+BB897)</f>
        <v>0.2662926354544069</v>
      </c>
      <c r="BD897" s="9">
        <f>BC897+BA897+AX897+AU897</f>
        <v>1</v>
      </c>
      <c r="BE897" s="14">
        <f>(AF897+AH897+AJ897+AL897+AN897+AP897)</f>
        <v>634128</v>
      </c>
      <c r="BF897" s="14">
        <f t="shared" si="65"/>
        <v>-852870</v>
      </c>
      <c r="BG897" s="13">
        <f>(AF897+AH897+AJ897+AL897+AN897+AP897)-(AR897+AV897+AY897+BB897)</f>
        <v>-218742</v>
      </c>
      <c r="BH897" s="13">
        <f t="shared" si="66"/>
        <v>1</v>
      </c>
      <c r="BI897" s="14">
        <f>AF897/W897</f>
        <v>150241.76829268291</v>
      </c>
      <c r="BJ897" s="14">
        <f>AH897/Y897</f>
        <v>157500.79526748974</v>
      </c>
      <c r="BK897" s="14">
        <f>AJ897/AA897</f>
        <v>361284.86771964462</v>
      </c>
      <c r="BL897" s="14">
        <f>BI897+BJ897+BK897</f>
        <v>669027.43127981736</v>
      </c>
      <c r="BM897" s="14">
        <f>(AF897/W897)-AF897</f>
        <v>9443.7682926829148</v>
      </c>
      <c r="BN897" s="14">
        <f>AH897/Y897-AH897</f>
        <v>-162.20473251026124</v>
      </c>
      <c r="BO897" s="14">
        <f>AJ897/AA897-AJ897</f>
        <v>61422.867719644622</v>
      </c>
      <c r="BP897" s="14">
        <f>BG897/S897</f>
        <v>-5.8224811624200262E-2</v>
      </c>
      <c r="BQ897" s="14">
        <f>(BG897-CA897)/S897</f>
        <v>-5.7500960590656777E-2</v>
      </c>
      <c r="BR897" s="27">
        <f>BQ897-BP897</f>
        <v>7.2385103354348501E-4</v>
      </c>
      <c r="BS897" s="28">
        <f t="shared" si="67"/>
        <v>3328506</v>
      </c>
      <c r="BT897" s="11">
        <f>BS897/S897</f>
        <v>0.88598273235144742</v>
      </c>
      <c r="BU897" s="14">
        <f>(BE897-AP897)*1/BT897-(BE897-AP897)</f>
        <v>80386.828890799661</v>
      </c>
      <c r="BV897" s="14">
        <f t="shared" si="68"/>
        <v>0.16879238255858894</v>
      </c>
      <c r="BW897" s="27">
        <f>(AR897+AV897+AY897+BB897)/S897</f>
        <v>0.22701719418278921</v>
      </c>
      <c r="BX897" s="13">
        <f>(AF897+AH897+AJ897+AL897+AN897)/N897</f>
        <v>179.03525365434223</v>
      </c>
      <c r="BY897" s="26">
        <f>BX897/K897</f>
        <v>0.18766798076975078</v>
      </c>
      <c r="BZ897" s="11">
        <f>AP897/BE897</f>
        <v>1.4940201347362047E-2</v>
      </c>
      <c r="CA897" s="15">
        <f>-(BM897+BN897+BO897)/M897</f>
        <v>-2719.401203069895</v>
      </c>
      <c r="CB897" s="15">
        <f>BG897-CA897</f>
        <v>-216022.59879693011</v>
      </c>
      <c r="CC897" s="18">
        <f t="shared" si="69"/>
        <v>1</v>
      </c>
      <c r="CD897" s="17">
        <f>(AF897/(AF897+AH897+AJ897))/(X897/(X897+Z897+AB897))</f>
        <v>1.7646838023386475</v>
      </c>
      <c r="CE897" s="19">
        <f>(AH897/(AF897+AH897+AJ897))/(Z897/(X897+Z897+AB897))</f>
        <v>1.0684157293442242</v>
      </c>
      <c r="CF897" s="18">
        <f>(AJ897/(AF897+AH897+AJ897))/(AB897/(X897+Z897+AB897))</f>
        <v>0.80832008626750029</v>
      </c>
      <c r="CG897">
        <f>AH897/Z897</f>
        <v>162.37178166838311</v>
      </c>
      <c r="CH897" s="11">
        <f>BB897/BE897</f>
        <v>0.35815008957182148</v>
      </c>
      <c r="CI897" s="14">
        <f>AY897/V897</f>
        <v>2385.4269868720344</v>
      </c>
      <c r="CJ897" s="14">
        <f>AV897/M897</f>
        <v>5814.1538461538457</v>
      </c>
      <c r="CK897" s="17">
        <f>N897/V897</f>
        <v>47.768507080809549</v>
      </c>
      <c r="CL897" s="17">
        <f>(AL897+AN897)/N897</f>
        <v>7.5468615649183146</v>
      </c>
      <c r="CM897" s="14">
        <f>AP897/AC897</f>
        <v>6</v>
      </c>
    </row>
    <row r="898" spans="1:91" hidden="1" x14ac:dyDescent="0.2">
      <c r="A898">
        <v>1151</v>
      </c>
      <c r="B898" s="2">
        <v>45231</v>
      </c>
      <c r="C898" s="3" t="s">
        <v>41</v>
      </c>
      <c r="D898" t="s">
        <v>42</v>
      </c>
      <c r="E898" s="3" t="s">
        <v>32</v>
      </c>
      <c r="F898" t="s">
        <v>33</v>
      </c>
      <c r="G898" t="str">
        <f>CONCATENATE(C898,E898)</f>
        <v>SEAHNL</v>
      </c>
      <c r="H898" t="s">
        <v>49</v>
      </c>
      <c r="I898">
        <f>U898/M898</f>
        <v>268.73333333333335</v>
      </c>
      <c r="J898" t="str">
        <f>_xlfn.CONCAT(C898,E898,H898)</f>
        <v>SEAHNLA330-200</v>
      </c>
      <c r="K898" s="4">
        <v>2677</v>
      </c>
      <c r="L898" s="4">
        <f>N898/M898</f>
        <v>240.33333333333334</v>
      </c>
      <c r="M898" s="4">
        <v>15</v>
      </c>
      <c r="N898" s="4">
        <v>3605</v>
      </c>
      <c r="O898" s="4">
        <f>P898/M898</f>
        <v>34.799999999999997</v>
      </c>
      <c r="P898" s="4">
        <v>522</v>
      </c>
      <c r="Q898" s="4">
        <v>972</v>
      </c>
      <c r="R898" s="4">
        <v>2112</v>
      </c>
      <c r="S898" s="4">
        <f>U898*K898</f>
        <v>10790987</v>
      </c>
      <c r="T898" s="7">
        <f>N898/U898</f>
        <v>0.89431902753659143</v>
      </c>
      <c r="U898" s="4">
        <v>4031</v>
      </c>
      <c r="V898" s="4">
        <v>88.796695640176608</v>
      </c>
      <c r="W898" s="7">
        <f>P898/X898</f>
        <v>1</v>
      </c>
      <c r="X898" s="4">
        <v>522</v>
      </c>
      <c r="Y898" s="7">
        <f>Q898/Z898</f>
        <v>1</v>
      </c>
      <c r="Z898" s="4">
        <v>972</v>
      </c>
      <c r="AA898" s="7">
        <f>R898/AB898</f>
        <v>0.8321513002364066</v>
      </c>
      <c r="AB898" s="4">
        <v>2538</v>
      </c>
      <c r="AC898" s="4">
        <v>199281</v>
      </c>
      <c r="AD898" s="4">
        <f>AP898/AC898</f>
        <v>5.999994981960147</v>
      </c>
      <c r="AE898" s="7">
        <f>AF898/(AF898+AH898+AJ898+AL898+AN898+AP898)</f>
        <v>0.12141542642296407</v>
      </c>
      <c r="AF898" s="4">
        <v>289700</v>
      </c>
      <c r="AG898" s="7">
        <f>AH898/(AF898+AH898+AJ898+AL898+AN898+AP898)</f>
        <v>0.12391791696894791</v>
      </c>
      <c r="AH898" s="4">
        <v>295671</v>
      </c>
      <c r="AI898" s="7">
        <f>AJ898/(AF898+AH898+AJ898+AL898+AN898+AP898)</f>
        <v>0.24292347559097294</v>
      </c>
      <c r="AJ898" s="4">
        <v>579621</v>
      </c>
      <c r="AK898" s="7">
        <f>AL898/(AF898+AH898+AJ898+AL898+AN898+AP898)</f>
        <v>6.1977608765716001E-3</v>
      </c>
      <c r="AL898" s="4">
        <v>14788</v>
      </c>
      <c r="AM898" s="7">
        <f>AN898/(AF898+AH898+AJ898+AL898+AN898+AP898)</f>
        <v>4.4249363899677412E-3</v>
      </c>
      <c r="AN898" s="4">
        <v>10558</v>
      </c>
      <c r="AO898" s="7">
        <f>AP898/(AF898+AH898+AJ898+AL898+AN898+AP898)</f>
        <v>0.50112048375057572</v>
      </c>
      <c r="AP898" s="4">
        <v>1195685</v>
      </c>
      <c r="AQ898" s="6">
        <f>AO898+AM898+AK898+AI898+AG898+AE898</f>
        <v>1</v>
      </c>
      <c r="AR898" s="4">
        <v>440445</v>
      </c>
      <c r="AS898" s="4">
        <f>AR898/M898</f>
        <v>29363</v>
      </c>
      <c r="AT898" s="4">
        <f>AR898/V898</f>
        <v>4960.150789673281</v>
      </c>
      <c r="AU898" s="7">
        <f>AR898/(AR898+AV898+AY898+BB898)</f>
        <v>0.31287138137355258</v>
      </c>
      <c r="AV898" s="4">
        <v>117374</v>
      </c>
      <c r="AW898" s="4">
        <f>AV898/M898</f>
        <v>7824.9333333333334</v>
      </c>
      <c r="AX898" s="7">
        <f>AV898/(AR898+AV898+AY898+BB898)</f>
        <v>8.3376960840375894E-2</v>
      </c>
      <c r="AY898" s="4">
        <v>452847</v>
      </c>
      <c r="AZ898" s="4">
        <f>AY898/M898</f>
        <v>30189.8</v>
      </c>
      <c r="BA898" s="7">
        <f>AY898/(AR898+AV898+AY898+BB898)</f>
        <v>0.32168117799241486</v>
      </c>
      <c r="BB898" s="4">
        <v>397085</v>
      </c>
      <c r="BC898" s="11">
        <f>BB898/(AR898+AV898+AY898+BB898)</f>
        <v>0.28207047979365668</v>
      </c>
      <c r="BD898" s="9">
        <f>BC898+BA898+AX898+AU898</f>
        <v>1</v>
      </c>
      <c r="BE898" s="14">
        <f>(AF898+AH898+AJ898+AL898+AN898+AP898)</f>
        <v>2386023</v>
      </c>
      <c r="BF898" s="14">
        <f t="shared" si="65"/>
        <v>-1407751</v>
      </c>
      <c r="BG898" s="13">
        <f>(AF898+AH898+AJ898+AL898+AN898+AP898)-(AR898+AV898+AY898+BB898)</f>
        <v>978272</v>
      </c>
      <c r="BH898" s="13">
        <f t="shared" si="66"/>
        <v>0</v>
      </c>
      <c r="BI898" s="14">
        <f>AF898/W898</f>
        <v>289700</v>
      </c>
      <c r="BJ898" s="14">
        <f>AH898/Y898</f>
        <v>295671</v>
      </c>
      <c r="BK898" s="14">
        <f>AJ898/AA898</f>
        <v>696533.19034090906</v>
      </c>
      <c r="BL898" s="14">
        <f>BI898+BJ898+BK898</f>
        <v>1281904.1903409092</v>
      </c>
      <c r="BM898" s="14">
        <f>(AF898/W898)-AF898</f>
        <v>0</v>
      </c>
      <c r="BN898" s="14">
        <f>AH898/Y898-AH898</f>
        <v>0</v>
      </c>
      <c r="BO898" s="14">
        <f>AJ898/AA898-AJ898</f>
        <v>116912.19034090906</v>
      </c>
      <c r="BP898" s="14">
        <f>BG898/S898</f>
        <v>9.0656396861566041E-2</v>
      </c>
      <c r="BQ898" s="14">
        <f>(BG898-CA898)/S898</f>
        <v>9.1378679820736247E-2</v>
      </c>
      <c r="BR898" s="27">
        <f>BQ898-BP898</f>
        <v>7.2228295917020624E-4</v>
      </c>
      <c r="BS898" s="28">
        <f t="shared" si="67"/>
        <v>9650585</v>
      </c>
      <c r="BT898" s="11">
        <f>BS898/S898</f>
        <v>0.89431902753659143</v>
      </c>
      <c r="BU898" s="14">
        <f>(BE898-AP898)*1/BT898-(BE898-AP898)</f>
        <v>140661.30041608866</v>
      </c>
      <c r="BV898" s="14">
        <f t="shared" si="68"/>
        <v>0.22111258219475197</v>
      </c>
      <c r="BW898" s="27">
        <f>(AR898+AV898+AY898+BB898)/S898</f>
        <v>0.13045618533318593</v>
      </c>
      <c r="BX898" s="13">
        <f>(AF898+AH898+AJ898+AL898+AN898)/N898</f>
        <v>330.19084604715675</v>
      </c>
      <c r="BY898" s="26">
        <f>BX898/K898</f>
        <v>0.12334361077592707</v>
      </c>
      <c r="BZ898" s="11">
        <f>AP898/BE898</f>
        <v>0.50112048375057572</v>
      </c>
      <c r="CA898" s="15">
        <f>-(BM898+BN898+BO898)/M898</f>
        <v>-7794.146022727271</v>
      </c>
      <c r="CB898" s="15">
        <f>BG898-CA898</f>
        <v>986066.14602272725</v>
      </c>
      <c r="CC898" s="18">
        <f t="shared" si="69"/>
        <v>0</v>
      </c>
      <c r="CD898" s="17">
        <f>(AF898/(AF898+AH898+AJ898))/(X898/(X898+Z898+AB898))</f>
        <v>1.9207709225648668</v>
      </c>
      <c r="CE898" s="19">
        <f>(AH898/(AF898+AH898+AJ898))/(Z898/(X898+Z898+AB898))</f>
        <v>1.0527858655777131</v>
      </c>
      <c r="CF898" s="18">
        <f>(AJ898/(AF898+AH898+AJ898))/(AB898/(X898+Z898+AB898))</f>
        <v>0.79040571988952024</v>
      </c>
      <c r="CG898">
        <f>AH898/Z898</f>
        <v>304.18827160493828</v>
      </c>
      <c r="CH898" s="11">
        <f>BB898/BE898</f>
        <v>0.16642127925841452</v>
      </c>
      <c r="CI898" s="14">
        <f>AY898/V898</f>
        <v>5099.8181490337647</v>
      </c>
      <c r="CJ898" s="14">
        <f>AV898/M898</f>
        <v>7824.9333333333334</v>
      </c>
      <c r="CK898" s="17">
        <f>N898/V898</f>
        <v>40.598357562856151</v>
      </c>
      <c r="CL898" s="17">
        <f>(AL898+AN898)/N898</f>
        <v>7.0307905686546466</v>
      </c>
      <c r="CM898" s="14">
        <f>AP898/AC898</f>
        <v>5.999994981960147</v>
      </c>
    </row>
    <row r="899" spans="1:91" hidden="1" x14ac:dyDescent="0.2">
      <c r="A899">
        <v>366</v>
      </c>
      <c r="B899" s="2">
        <v>44835</v>
      </c>
      <c r="C899" s="3" t="s">
        <v>43</v>
      </c>
      <c r="D899" t="s">
        <v>38</v>
      </c>
      <c r="E899" s="3" t="s">
        <v>52</v>
      </c>
      <c r="F899" t="s">
        <v>33</v>
      </c>
      <c r="G899" t="str">
        <f>CONCATENATE(C899,E899)</f>
        <v>SFOOGG</v>
      </c>
      <c r="H899" t="s">
        <v>48</v>
      </c>
      <c r="I899">
        <f>U899/M899</f>
        <v>183.125</v>
      </c>
      <c r="J899" t="str">
        <f>_xlfn.CONCAT(C899,E899,H899)</f>
        <v>SFOOGGA321</v>
      </c>
      <c r="K899" s="4">
        <v>2338</v>
      </c>
      <c r="L899" s="4">
        <f>N899/M899</f>
        <v>161.625</v>
      </c>
      <c r="M899" s="4">
        <v>16</v>
      </c>
      <c r="N899" s="4">
        <v>2586</v>
      </c>
      <c r="O899" s="4">
        <f>P899/M899</f>
        <v>22.5625</v>
      </c>
      <c r="P899" s="4">
        <v>361</v>
      </c>
      <c r="Q899" s="4">
        <v>729</v>
      </c>
      <c r="R899" s="4">
        <v>1497</v>
      </c>
      <c r="S899" s="4">
        <f>U899*K899</f>
        <v>6850340</v>
      </c>
      <c r="T899" s="7">
        <f>N899/U899</f>
        <v>0.88259385665529011</v>
      </c>
      <c r="U899" s="4">
        <v>2930</v>
      </c>
      <c r="V899" s="4">
        <v>83.148074324324327</v>
      </c>
      <c r="W899" s="7">
        <f>P899/X899</f>
        <v>0.93041237113402064</v>
      </c>
      <c r="X899" s="4">
        <v>388</v>
      </c>
      <c r="Y899" s="7">
        <f>Q899/Z899</f>
        <v>1</v>
      </c>
      <c r="Z899" s="4">
        <v>729</v>
      </c>
      <c r="AA899" s="7">
        <f>R899/AB899</f>
        <v>0.82524807056229332</v>
      </c>
      <c r="AB899" s="4">
        <v>1814</v>
      </c>
      <c r="AC899" s="4">
        <v>8364</v>
      </c>
      <c r="AD899" s="4">
        <f>AP899/AC899</f>
        <v>5</v>
      </c>
      <c r="AE899" s="7">
        <f>AF899/(AF899+AH899+AJ899+AL899+AN899+AP899)</f>
        <v>0.22024432026871305</v>
      </c>
      <c r="AF899" s="4">
        <v>157106</v>
      </c>
      <c r="AG899" s="7">
        <f>AH899/(AF899+AH899+AJ899+AL899+AN899+AP899)</f>
        <v>0.26046015426326813</v>
      </c>
      <c r="AH899" s="4">
        <v>185793</v>
      </c>
      <c r="AI899" s="7">
        <f>AJ899/(AF899+AH899+AJ899+AL899+AN899+AP899)</f>
        <v>0.44177837342253051</v>
      </c>
      <c r="AJ899" s="4">
        <v>315132</v>
      </c>
      <c r="AK899" s="7">
        <f>AL899/(AF899+AH899+AJ899+AL899+AN899+AP899)</f>
        <v>1.2595923883329642E-2</v>
      </c>
      <c r="AL899" s="4">
        <v>8985</v>
      </c>
      <c r="AM899" s="7">
        <f>AN899/(AF899+AH899+AJ899+AL899+AN899+AP899)</f>
        <v>6.2944572327379069E-3</v>
      </c>
      <c r="AN899" s="4">
        <v>4490</v>
      </c>
      <c r="AO899" s="7">
        <f>AP899/(AF899+AH899+AJ899+AL899+AN899+AP899)</f>
        <v>5.8626770929420771E-2</v>
      </c>
      <c r="AP899" s="4">
        <v>41820</v>
      </c>
      <c r="AQ899" s="6">
        <f>AO899+AM899+AK899+AI899+AG899+AE899</f>
        <v>1</v>
      </c>
      <c r="AR899" s="4">
        <v>320184</v>
      </c>
      <c r="AS899" s="4">
        <f>AR899/M899</f>
        <v>20011.5</v>
      </c>
      <c r="AT899" s="4">
        <f>AR899/V899</f>
        <v>3850.7686750639832</v>
      </c>
      <c r="AU899" s="7">
        <f>AR899/(AR899+AV899+AY899+BB899)</f>
        <v>0.34534068773903798</v>
      </c>
      <c r="AV899" s="4">
        <v>96260</v>
      </c>
      <c r="AW899" s="4">
        <f>AV899/M899</f>
        <v>6016.25</v>
      </c>
      <c r="AX899" s="7">
        <f>AV899/(AR899+AV899+AY899+BB899)</f>
        <v>0.10382309734952339</v>
      </c>
      <c r="AY899" s="4">
        <v>310078</v>
      </c>
      <c r="AZ899" s="4">
        <f>AY899/M899</f>
        <v>19379.875</v>
      </c>
      <c r="BA899" s="7">
        <f>AY899/(AR899+AV899+AY899+BB899)</f>
        <v>0.33444066465765127</v>
      </c>
      <c r="BB899" s="4">
        <v>200632</v>
      </c>
      <c r="BC899" s="11">
        <f>BB899/(AR899+AV899+AY899+BB899)</f>
        <v>0.2163955502537874</v>
      </c>
      <c r="BD899" s="9">
        <f>BC899+BA899+AX899+AU899</f>
        <v>1</v>
      </c>
      <c r="BE899" s="14">
        <f>(AF899+AH899+AJ899+AL899+AN899+AP899)</f>
        <v>713326</v>
      </c>
      <c r="BF899" s="14">
        <f t="shared" ref="BF899:BF962" si="70">-(AR899+AV899+AY899+BB899)</f>
        <v>-927154</v>
      </c>
      <c r="BG899" s="13">
        <f>(AF899+AH899+AJ899+AL899+AN899+AP899)-(AR899+AV899+AY899+BB899)</f>
        <v>-213828</v>
      </c>
      <c r="BH899" s="13">
        <f t="shared" ref="BH899:BH962" si="71">IF(BG899&lt;0,1,0)</f>
        <v>1</v>
      </c>
      <c r="BI899" s="14">
        <f>AF899/W899</f>
        <v>168856.31024930748</v>
      </c>
      <c r="BJ899" s="14">
        <f>AH899/Y899</f>
        <v>185793</v>
      </c>
      <c r="BK899" s="14">
        <f>AJ899/AA899</f>
        <v>381863.35871743486</v>
      </c>
      <c r="BL899" s="14">
        <f>BI899+BJ899+BK899</f>
        <v>736512.66896674235</v>
      </c>
      <c r="BM899" s="14">
        <f>(AF899/W899)-AF899</f>
        <v>11750.310249307484</v>
      </c>
      <c r="BN899" s="14">
        <f>AH899/Y899-AH899</f>
        <v>0</v>
      </c>
      <c r="BO899" s="14">
        <f>AJ899/AA899-AJ899</f>
        <v>66731.358717434865</v>
      </c>
      <c r="BP899" s="14">
        <f>BG899/S899</f>
        <v>-3.1214217104552473E-2</v>
      </c>
      <c r="BQ899" s="14">
        <f>(BG899-CA899)/S899</f>
        <v>-3.0498179023169449E-2</v>
      </c>
      <c r="BR899" s="27">
        <f>BQ899-BP899</f>
        <v>7.1603808138302402E-4</v>
      </c>
      <c r="BS899" s="28">
        <f t="shared" ref="BS899:BS962" si="72">N899*K899</f>
        <v>6046068</v>
      </c>
      <c r="BT899" s="11">
        <f>BS899/S899</f>
        <v>0.88259385665529011</v>
      </c>
      <c r="BU899" s="14">
        <f>(BE899-AP899)*1/BT899-(BE899-AP899)</f>
        <v>89326.397525135311</v>
      </c>
      <c r="BV899" s="14">
        <f t="shared" ref="BV899:BV962" si="73">BE899/S899</f>
        <v>0.10413001398470732</v>
      </c>
      <c r="BW899" s="27">
        <f>(AR899+AV899+AY899+BB899)/S899</f>
        <v>0.1353442310892598</v>
      </c>
      <c r="BX899" s="13">
        <f>(AF899+AH899+AJ899+AL899+AN899)/N899</f>
        <v>259.66976024748647</v>
      </c>
      <c r="BY899" s="26">
        <f>BX899/K899</f>
        <v>0.11106491028549464</v>
      </c>
      <c r="BZ899" s="11">
        <f>AP899/BE899</f>
        <v>5.8626770929420771E-2</v>
      </c>
      <c r="CA899" s="15">
        <f>-(BM899+BN899+BO899)/M899</f>
        <v>-4905.1043104213968</v>
      </c>
      <c r="CB899" s="15">
        <f>BG899-CA899</f>
        <v>-208922.89568957861</v>
      </c>
      <c r="CC899" s="18">
        <f t="shared" ref="CC899:CC962" si="74">IF(CB899&lt;0,1,0)</f>
        <v>1</v>
      </c>
      <c r="CD899" s="17">
        <f>(AF899/(AF899+AH899+AJ899))/(X899/(X899+Z899+AB899))</f>
        <v>1.8035596496119701</v>
      </c>
      <c r="CE899" s="19">
        <f>(AH899/(AF899+AH899+AJ899))/(Z899/(X899+Z899+AB899))</f>
        <v>1.1351971278474235</v>
      </c>
      <c r="CF899" s="18">
        <f>(AJ899/(AF899+AH899+AJ899))/(AB899/(X899+Z899+AB899))</f>
        <v>0.77379280581575727</v>
      </c>
      <c r="CG899">
        <f>AH899/Z899</f>
        <v>254.86008230452674</v>
      </c>
      <c r="CH899" s="11">
        <f>BB899/BE899</f>
        <v>0.28126270456986008</v>
      </c>
      <c r="CI899" s="14">
        <f>AY899/V899</f>
        <v>3729.2264736104548</v>
      </c>
      <c r="CJ899" s="14">
        <f>AV899/M899</f>
        <v>6016.25</v>
      </c>
      <c r="CK899" s="17">
        <f>N899/V899</f>
        <v>31.101141199171291</v>
      </c>
      <c r="CL899" s="17">
        <f>(AL899+AN899)/N899</f>
        <v>5.210750193348801</v>
      </c>
      <c r="CM899" s="14">
        <f>AP899/AC899</f>
        <v>5</v>
      </c>
    </row>
    <row r="900" spans="1:91" hidden="1" x14ac:dyDescent="0.2">
      <c r="A900">
        <v>674</v>
      </c>
      <c r="B900" s="2">
        <v>45170</v>
      </c>
      <c r="C900" s="3" t="s">
        <v>37</v>
      </c>
      <c r="D900" t="s">
        <v>38</v>
      </c>
      <c r="E900" s="3" t="s">
        <v>41</v>
      </c>
      <c r="F900" t="s">
        <v>42</v>
      </c>
      <c r="G900" t="str">
        <f>CONCATENATE(C900,E900)</f>
        <v>LAXSEA</v>
      </c>
      <c r="H900" t="s">
        <v>31</v>
      </c>
      <c r="I900">
        <f>U900/M900</f>
        <v>160.53333333333333</v>
      </c>
      <c r="J900" t="str">
        <f>_xlfn.CONCAT(C900,E900,H900)</f>
        <v>LAXSEA737-800</v>
      </c>
      <c r="K900" s="4">
        <v>954</v>
      </c>
      <c r="L900" s="4">
        <f>N900/M900</f>
        <v>130.19999999999999</v>
      </c>
      <c r="M900" s="4">
        <v>45</v>
      </c>
      <c r="N900" s="4">
        <v>5859</v>
      </c>
      <c r="O900" s="4">
        <f>P900/M900</f>
        <v>19.355555555555554</v>
      </c>
      <c r="P900" s="4">
        <v>871</v>
      </c>
      <c r="Q900" s="4">
        <v>1421</v>
      </c>
      <c r="R900" s="4">
        <v>3567</v>
      </c>
      <c r="S900" s="4">
        <f>U900*K900</f>
        <v>6891696</v>
      </c>
      <c r="T900" s="7">
        <f>N900/U900</f>
        <v>0.81104651162790697</v>
      </c>
      <c r="U900" s="4">
        <v>7224</v>
      </c>
      <c r="V900" s="4">
        <v>124.51538993362831</v>
      </c>
      <c r="W900" s="7">
        <f>P900/X900</f>
        <v>0.92659574468085104</v>
      </c>
      <c r="X900" s="4">
        <v>940</v>
      </c>
      <c r="Y900" s="7">
        <f>Q900/Z900</f>
        <v>0.79385474860335192</v>
      </c>
      <c r="Z900" s="4">
        <v>1790</v>
      </c>
      <c r="AA900" s="7">
        <f>R900/AB900</f>
        <v>0.79372496662216285</v>
      </c>
      <c r="AB900" s="4">
        <v>4494</v>
      </c>
      <c r="AC900" s="4">
        <v>20298</v>
      </c>
      <c r="AD900" s="4">
        <f>AP900/AC900</f>
        <v>6</v>
      </c>
      <c r="AE900" s="7">
        <f>AF900/(AF900+AH900+AJ900+AL900+AN900+AP900)</f>
        <v>0.20237998784687056</v>
      </c>
      <c r="AF900" s="4">
        <v>239796</v>
      </c>
      <c r="AG900" s="7">
        <f>AH900/(AF900+AH900+AJ900+AL900+AN900+AP900)</f>
        <v>0.20016204172574437</v>
      </c>
      <c r="AH900" s="4">
        <v>237168</v>
      </c>
      <c r="AI900" s="7">
        <f>AJ900/(AF900+AH900+AJ900+AL900+AN900+AP900)</f>
        <v>0.45854432516372967</v>
      </c>
      <c r="AJ900" s="4">
        <v>543320</v>
      </c>
      <c r="AK900" s="7">
        <f>AL900/(AF900+AH900+AJ900+AL900+AN900+AP900)</f>
        <v>2.1076395921949903E-2</v>
      </c>
      <c r="AL900" s="4">
        <v>24973</v>
      </c>
      <c r="AM900" s="7">
        <f>AN900/(AF900+AH900+AJ900+AL900+AN900+AP900)</f>
        <v>1.5052157180473973E-2</v>
      </c>
      <c r="AN900" s="4">
        <v>17835</v>
      </c>
      <c r="AO900" s="7">
        <f>AP900/(AF900+AH900+AJ900+AL900+AN900+AP900)</f>
        <v>0.10278509216123152</v>
      </c>
      <c r="AP900" s="4">
        <v>121788</v>
      </c>
      <c r="AQ900" s="6">
        <f>AO900+AM900+AK900+AI900+AG900+AE900</f>
        <v>1</v>
      </c>
      <c r="AR900" s="4">
        <v>517742</v>
      </c>
      <c r="AS900" s="4">
        <f>AR900/M900</f>
        <v>11505.377777777778</v>
      </c>
      <c r="AT900" s="4">
        <f>AR900/V900</f>
        <v>4158.0562874675752</v>
      </c>
      <c r="AU900" s="7">
        <f>AR900/(AR900+AV900+AY900+BB900)</f>
        <v>0.35789277221699939</v>
      </c>
      <c r="AV900" s="4">
        <v>262527</v>
      </c>
      <c r="AW900" s="4">
        <f>AV900/M900</f>
        <v>5833.9333333333334</v>
      </c>
      <c r="AX900" s="7">
        <f>AV900/(AR900+AV900+AY900+BB900)</f>
        <v>0.1814736216335785</v>
      </c>
      <c r="AY900" s="4">
        <v>279888</v>
      </c>
      <c r="AZ900" s="4">
        <f>AY900/M900</f>
        <v>6219.7333333333336</v>
      </c>
      <c r="BA900" s="7">
        <f>AY900/(AR900+AV900+AY900+BB900)</f>
        <v>0.19347453409279433</v>
      </c>
      <c r="BB900" s="4">
        <v>386483</v>
      </c>
      <c r="BC900" s="11">
        <f>BB900/(AR900+AV900+AY900+BB900)</f>
        <v>0.26715907205662776</v>
      </c>
      <c r="BD900" s="9">
        <f>BC900+BA900+AX900+AU900</f>
        <v>1</v>
      </c>
      <c r="BE900" s="14">
        <f>(AF900+AH900+AJ900+AL900+AN900+AP900)</f>
        <v>1184880</v>
      </c>
      <c r="BF900" s="14">
        <f t="shared" si="70"/>
        <v>-1446640</v>
      </c>
      <c r="BG900" s="13">
        <f>(AF900+AH900+AJ900+AL900+AN900+AP900)-(AR900+AV900+AY900+BB900)</f>
        <v>-261760</v>
      </c>
      <c r="BH900" s="13">
        <f t="shared" si="71"/>
        <v>1</v>
      </c>
      <c r="BI900" s="14">
        <f>AF900/W900</f>
        <v>258792.4684270953</v>
      </c>
      <c r="BJ900" s="14">
        <f>AH900/Y900</f>
        <v>298754.90499648137</v>
      </c>
      <c r="BK900" s="14">
        <f>AJ900/AA900</f>
        <v>684519.22624053829</v>
      </c>
      <c r="BL900" s="14">
        <f>BI900+BJ900+BK900</f>
        <v>1242066.5996641149</v>
      </c>
      <c r="BM900" s="14">
        <f>(AF900/W900)-AF900</f>
        <v>18996.4684270953</v>
      </c>
      <c r="BN900" s="14">
        <f>AH900/Y900-AH900</f>
        <v>61586.904996481375</v>
      </c>
      <c r="BO900" s="14">
        <f>AJ900/AA900-AJ900</f>
        <v>141199.22624053829</v>
      </c>
      <c r="BP900" s="14">
        <f>BG900/S900</f>
        <v>-3.798194232595286E-2</v>
      </c>
      <c r="BQ900" s="14">
        <f>(BG900-CA900)/S900</f>
        <v>-3.7266805991622659E-2</v>
      </c>
      <c r="BR900" s="27">
        <f>BQ900-BP900</f>
        <v>7.1513633433020057E-4</v>
      </c>
      <c r="BS900" s="28">
        <f t="shared" si="72"/>
        <v>5589486</v>
      </c>
      <c r="BT900" s="11">
        <f>BS900/S900</f>
        <v>0.81104651162790697</v>
      </c>
      <c r="BU900" s="14">
        <f>(BE900-AP900)*1/BT900-(BE900-AP900)</f>
        <v>247673.7634408602</v>
      </c>
      <c r="BV900" s="14">
        <f t="shared" si="73"/>
        <v>0.1719286515249657</v>
      </c>
      <c r="BW900" s="27">
        <f>(AR900+AV900+AY900+BB900)/S900</f>
        <v>0.20991059385091856</v>
      </c>
      <c r="BX900" s="13">
        <f>(AF900+AH900+AJ900+AL900+AN900)/N900</f>
        <v>181.44598054275474</v>
      </c>
      <c r="BY900" s="26">
        <f>BX900/K900</f>
        <v>0.19019494815802385</v>
      </c>
      <c r="BZ900" s="11">
        <f>AP900/BE900</f>
        <v>0.10278509216123152</v>
      </c>
      <c r="CA900" s="15">
        <f>-(BM900+BN900+BO900)/M900</f>
        <v>-4928.5022147581103</v>
      </c>
      <c r="CB900" s="15">
        <f>BG900-CA900</f>
        <v>-256831.4977852419</v>
      </c>
      <c r="CC900" s="18">
        <f t="shared" si="74"/>
        <v>1</v>
      </c>
      <c r="CD900" s="17">
        <f>(AF900/(AF900+AH900+AJ900))/(X900/(X900+Z900+AB900))</f>
        <v>1.8062203957062601</v>
      </c>
      <c r="CE900" s="19">
        <f>(AH900/(AF900+AH900+AJ900))/(Z900/(X900+Z900+AB900))</f>
        <v>0.93812286551653301</v>
      </c>
      <c r="CF900" s="18">
        <f>(AJ900/(AF900+AH900+AJ900))/(AB900/(X900+Z900+AB900))</f>
        <v>0.85601088089931499</v>
      </c>
      <c r="CG900">
        <f>AH900/Z900</f>
        <v>132.49608938547485</v>
      </c>
      <c r="CH900" s="11">
        <f>BB900/BE900</f>
        <v>0.32617902234825469</v>
      </c>
      <c r="CI900" s="14">
        <f>AY900/V900</f>
        <v>2247.8185238723622</v>
      </c>
      <c r="CJ900" s="14">
        <f>AV900/M900</f>
        <v>5833.9333333333334</v>
      </c>
      <c r="CK900" s="17">
        <f>N900/V900</f>
        <v>47.054424381781892</v>
      </c>
      <c r="CL900" s="17">
        <f>(AL900+AN900)/N900</f>
        <v>7.3063662741082096</v>
      </c>
      <c r="CM900" s="14">
        <f>AP900/AC900</f>
        <v>6</v>
      </c>
    </row>
    <row r="901" spans="1:91" hidden="1" x14ac:dyDescent="0.2">
      <c r="A901">
        <v>684</v>
      </c>
      <c r="B901" s="2">
        <v>45170</v>
      </c>
      <c r="C901" s="3" t="s">
        <v>37</v>
      </c>
      <c r="D901" t="s">
        <v>38</v>
      </c>
      <c r="E901" s="3" t="s">
        <v>43</v>
      </c>
      <c r="F901" t="s">
        <v>38</v>
      </c>
      <c r="G901" t="str">
        <f>CONCATENATE(C901,E901)</f>
        <v>LAXSFO</v>
      </c>
      <c r="H901" t="s">
        <v>47</v>
      </c>
      <c r="I901">
        <f>U901/M901</f>
        <v>154.95774647887325</v>
      </c>
      <c r="J901" t="str">
        <f>_xlfn.CONCAT(C901,E901,H901)</f>
        <v>LAXSFOA320</v>
      </c>
      <c r="K901" s="4">
        <v>337</v>
      </c>
      <c r="L901" s="4">
        <f>N901/M901</f>
        <v>132.21126760563379</v>
      </c>
      <c r="M901" s="4">
        <v>71</v>
      </c>
      <c r="N901" s="4">
        <v>9387</v>
      </c>
      <c r="O901" s="4">
        <f>P901/M901</f>
        <v>19.08450704225352</v>
      </c>
      <c r="P901" s="4">
        <v>1355</v>
      </c>
      <c r="Q901" s="4">
        <v>2193</v>
      </c>
      <c r="R901" s="4">
        <v>5839</v>
      </c>
      <c r="S901" s="4">
        <f>U901*K901</f>
        <v>3707674</v>
      </c>
      <c r="T901" s="7">
        <f>N901/U901</f>
        <v>0.85320850754408284</v>
      </c>
      <c r="U901" s="4">
        <v>11002</v>
      </c>
      <c r="V901" s="4">
        <v>94.55912272548025</v>
      </c>
      <c r="W901" s="7">
        <f>P901/X901</f>
        <v>0.95759717314487636</v>
      </c>
      <c r="X901" s="4">
        <v>1415</v>
      </c>
      <c r="Y901" s="7">
        <f>Q901/Z901</f>
        <v>0.83766233766233766</v>
      </c>
      <c r="Z901" s="4">
        <v>2618</v>
      </c>
      <c r="AA901" s="7">
        <f>R901/AB901</f>
        <v>0.83785335055244659</v>
      </c>
      <c r="AB901" s="4">
        <v>6969</v>
      </c>
      <c r="AC901" s="4">
        <v>4779</v>
      </c>
      <c r="AD901" s="4">
        <f>AP901/AC901</f>
        <v>5.999163004812722</v>
      </c>
      <c r="AE901" s="7">
        <f>AF901/(AF901+AH901+AJ901+AL901+AN901+AP901)</f>
        <v>0.19455930117837467</v>
      </c>
      <c r="AF901" s="4">
        <v>245714</v>
      </c>
      <c r="AG901" s="7">
        <f>AH901/(AF901+AH901+AJ901+AL901+AN901+AP901)</f>
        <v>0.21324448146605582</v>
      </c>
      <c r="AH901" s="4">
        <v>269312</v>
      </c>
      <c r="AI901" s="7">
        <f>AJ901/(AF901+AH901+AJ901+AL901+AN901+AP901)</f>
        <v>0.50938534799346913</v>
      </c>
      <c r="AJ901" s="4">
        <v>643316</v>
      </c>
      <c r="AK901" s="7">
        <f>AL901/(AF901+AH901+AJ901+AL901+AN901+AP901)</f>
        <v>3.2369275792880979E-2</v>
      </c>
      <c r="AL901" s="4">
        <v>40880</v>
      </c>
      <c r="AM901" s="7">
        <f>AN901/(AF901+AH901+AJ901+AL901+AN901+AP901)</f>
        <v>2.7740342664574171E-2</v>
      </c>
      <c r="AN901" s="4">
        <v>35034</v>
      </c>
      <c r="AO901" s="7">
        <f>AP901/(AF901+AH901+AJ901+AL901+AN901+AP901)</f>
        <v>2.2701250904645243E-2</v>
      </c>
      <c r="AP901" s="4">
        <v>28670</v>
      </c>
      <c r="AQ901" s="6">
        <f>AO901+AM901+AK901+AI901+AG901+AE901</f>
        <v>1</v>
      </c>
      <c r="AR901" s="4">
        <v>388852</v>
      </c>
      <c r="AS901" s="4">
        <f>AR901/M901</f>
        <v>5476.788732394366</v>
      </c>
      <c r="AT901" s="4">
        <f>AR901/V901</f>
        <v>4112.2631935672398</v>
      </c>
      <c r="AU901" s="7">
        <f>AR901/(AR901+AV901+AY901+BB901)</f>
        <v>0.29550853653161319</v>
      </c>
      <c r="AV901" s="4">
        <v>407432</v>
      </c>
      <c r="AW901" s="4">
        <f>AV901/M901</f>
        <v>5738.4788732394363</v>
      </c>
      <c r="AX901" s="7">
        <f>AV901/(AR901+AV901+AY901+BB901)</f>
        <v>0.30962842946969088</v>
      </c>
      <c r="AY901" s="4">
        <v>225564</v>
      </c>
      <c r="AZ901" s="4">
        <f>AY901/M901</f>
        <v>3176.9577464788731</v>
      </c>
      <c r="BA901" s="7">
        <f>AY901/(AR901+AV901+AY901+BB901)</f>
        <v>0.17141762813156883</v>
      </c>
      <c r="BB901" s="4">
        <v>294026</v>
      </c>
      <c r="BC901" s="11">
        <f>BB901/(AR901+AV901+AY901+BB901)</f>
        <v>0.22344540586712711</v>
      </c>
      <c r="BD901" s="9">
        <f>BC901+BA901+AX901+AU901</f>
        <v>1</v>
      </c>
      <c r="BE901" s="14">
        <f>(AF901+AH901+AJ901+AL901+AN901+AP901)</f>
        <v>1262926</v>
      </c>
      <c r="BF901" s="14">
        <f t="shared" si="70"/>
        <v>-1315874</v>
      </c>
      <c r="BG901" s="13">
        <f>(AF901+AH901+AJ901+AL901+AN901+AP901)-(AR901+AV901+AY901+BB901)</f>
        <v>-52948</v>
      </c>
      <c r="BH901" s="13">
        <f t="shared" si="71"/>
        <v>1</v>
      </c>
      <c r="BI901" s="14">
        <f>AF901/W901</f>
        <v>256594.32472324723</v>
      </c>
      <c r="BJ901" s="14">
        <f>AH901/Y901</f>
        <v>321504.24806201551</v>
      </c>
      <c r="BK901" s="14">
        <f>AJ901/AA901</f>
        <v>767814.55797225551</v>
      </c>
      <c r="BL901" s="14">
        <f>BI901+BJ901+BK901</f>
        <v>1345913.1307575181</v>
      </c>
      <c r="BM901" s="14">
        <f>(AF901/W901)-AF901</f>
        <v>10880.324723247235</v>
      </c>
      <c r="BN901" s="14">
        <f>AH901/Y901-AH901</f>
        <v>52192.248062015511</v>
      </c>
      <c r="BO901" s="14">
        <f>AJ901/AA901-AJ901</f>
        <v>124498.55797225551</v>
      </c>
      <c r="BP901" s="14">
        <f>BG901/S901</f>
        <v>-1.4280651427282982E-2</v>
      </c>
      <c r="BQ901" s="14">
        <f>(BG901-CA901)/S901</f>
        <v>-1.3568116584123166E-2</v>
      </c>
      <c r="BR901" s="27">
        <f>BQ901-BP901</f>
        <v>7.1253484315981531E-4</v>
      </c>
      <c r="BS901" s="28">
        <f t="shared" si="72"/>
        <v>3163419</v>
      </c>
      <c r="BT901" s="11">
        <f>BS901/S901</f>
        <v>0.85320850754408284</v>
      </c>
      <c r="BU901" s="14">
        <f>(BE901-AP901)*1/BT901-(BE901-AP901)</f>
        <v>212349.35975284968</v>
      </c>
      <c r="BV901" s="14">
        <f t="shared" si="73"/>
        <v>0.34062487694441312</v>
      </c>
      <c r="BW901" s="27">
        <f>(AR901+AV901+AY901+BB901)/S901</f>
        <v>0.35490552837169609</v>
      </c>
      <c r="BX901" s="13">
        <f>(AF901+AH901+AJ901+AL901+AN901)/N901</f>
        <v>131.48567167359113</v>
      </c>
      <c r="BY901" s="26">
        <f>BX901/K901</f>
        <v>0.39016519784448406</v>
      </c>
      <c r="BZ901" s="11">
        <f>AP901/BE901</f>
        <v>2.2701250904645243E-2</v>
      </c>
      <c r="CA901" s="15">
        <f>-(BM901+BN901+BO901)/M901</f>
        <v>-2641.8469120777218</v>
      </c>
      <c r="CB901" s="15">
        <f>BG901-CA901</f>
        <v>-50306.153087922277</v>
      </c>
      <c r="CC901" s="18">
        <f t="shared" si="74"/>
        <v>1</v>
      </c>
      <c r="CD901" s="17">
        <f>(AF901/(AF901+AH901+AJ901))/(X901/(X901+Z901+AB901))</f>
        <v>1.6493328123742699</v>
      </c>
      <c r="CE901" s="19">
        <f>(AH901/(AF901+AH901+AJ901))/(Z901/(X901+Z901+AB901))</f>
        <v>0.97705924842744241</v>
      </c>
      <c r="CF901" s="18">
        <f>(AJ901/(AF901+AH901+AJ901))/(AB901/(X901+Z901+AB901))</f>
        <v>0.87677614551691252</v>
      </c>
      <c r="CG901">
        <f>AH901/Z901</f>
        <v>102.86936592818945</v>
      </c>
      <c r="CH901" s="11">
        <f>BB901/BE901</f>
        <v>0.23281332397939389</v>
      </c>
      <c r="CI901" s="14">
        <f>AY901/V901</f>
        <v>2385.4282220325495</v>
      </c>
      <c r="CJ901" s="14">
        <f>AV901/M901</f>
        <v>5738.4788732394363</v>
      </c>
      <c r="CK901" s="17">
        <f>N901/V901</f>
        <v>99.271225551149755</v>
      </c>
      <c r="CL901" s="17">
        <f>(AL901+AN901)/N901</f>
        <v>8.0871417918397785</v>
      </c>
      <c r="CM901" s="14">
        <f>AP901/AC901</f>
        <v>5.999163004812722</v>
      </c>
    </row>
    <row r="902" spans="1:91" hidden="1" x14ac:dyDescent="0.2">
      <c r="A902">
        <v>643</v>
      </c>
      <c r="B902" s="2">
        <v>45170</v>
      </c>
      <c r="C902" s="3" t="s">
        <v>32</v>
      </c>
      <c r="D902" t="s">
        <v>33</v>
      </c>
      <c r="E902" s="3" t="s">
        <v>43</v>
      </c>
      <c r="F902" t="s">
        <v>38</v>
      </c>
      <c r="G902" t="str">
        <f>CONCATENATE(C902,E902)</f>
        <v>HNLSFO</v>
      </c>
      <c r="H902" t="s">
        <v>35</v>
      </c>
      <c r="I902">
        <f>U902/M902</f>
        <v>178.14285714285714</v>
      </c>
      <c r="J902" t="str">
        <f>_xlfn.CONCAT(C902,E902,H902)</f>
        <v>HNLSFO737-Max 9</v>
      </c>
      <c r="K902" s="4">
        <v>2399</v>
      </c>
      <c r="L902" s="4">
        <f>N902/M902</f>
        <v>158.42857142857142</v>
      </c>
      <c r="M902" s="4">
        <v>21</v>
      </c>
      <c r="N902" s="4">
        <v>3327</v>
      </c>
      <c r="O902" s="4">
        <f>P902/M902</f>
        <v>21.666666666666668</v>
      </c>
      <c r="P902" s="4">
        <v>455</v>
      </c>
      <c r="Q902" s="4">
        <v>903</v>
      </c>
      <c r="R902" s="4">
        <v>1969</v>
      </c>
      <c r="S902" s="4">
        <f>U902*K902</f>
        <v>8974659</v>
      </c>
      <c r="T902" s="7">
        <f>N902/U902</f>
        <v>0.88933440256615881</v>
      </c>
      <c r="U902" s="4">
        <v>3741</v>
      </c>
      <c r="V902" s="4">
        <v>105.40872681281618</v>
      </c>
      <c r="W902" s="7">
        <f>P902/X902</f>
        <v>0.94202898550724634</v>
      </c>
      <c r="X902" s="4">
        <v>483</v>
      </c>
      <c r="Y902" s="7">
        <f>Q902/Z902</f>
        <v>1</v>
      </c>
      <c r="Z902" s="4">
        <v>903</v>
      </c>
      <c r="AA902" s="7">
        <f>R902/AB902</f>
        <v>0.83609341825902339</v>
      </c>
      <c r="AB902" s="4">
        <v>2355</v>
      </c>
      <c r="AC902" s="4">
        <v>6333</v>
      </c>
      <c r="AD902" s="4">
        <f>AP902/AC902</f>
        <v>5.9993683878098851</v>
      </c>
      <c r="AE902" s="7">
        <f>AF902/(AF902+AH902+AJ902+AL902+AN902+AP902)</f>
        <v>0.19891763367884538</v>
      </c>
      <c r="AF902" s="4">
        <v>246964</v>
      </c>
      <c r="AG902" s="7">
        <f>AH902/(AF902+AH902+AJ902+AL902+AN902+AP902)</f>
        <v>0.25929028407484583</v>
      </c>
      <c r="AH902" s="4">
        <v>321919</v>
      </c>
      <c r="AI902" s="7">
        <f>AJ902/(AF902+AH902+AJ902+AL902+AN902+AP902)</f>
        <v>0.48898101469224892</v>
      </c>
      <c r="AJ902" s="4">
        <v>607089</v>
      </c>
      <c r="AK902" s="7">
        <f>AL902/(AF902+AH902+AJ902+AL902+AN902+AP902)</f>
        <v>1.1107182295521928E-2</v>
      </c>
      <c r="AL902" s="4">
        <v>13790</v>
      </c>
      <c r="AM902" s="7">
        <f>AN902/(AF902+AH902+AJ902+AL902+AN902+AP902)</f>
        <v>1.1101544131920141E-2</v>
      </c>
      <c r="AN902" s="4">
        <v>13783</v>
      </c>
      <c r="AO902" s="7">
        <f>AP902/(AF902+AH902+AJ902+AL902+AN902+AP902)</f>
        <v>3.060234112661785E-2</v>
      </c>
      <c r="AP902" s="4">
        <v>37994</v>
      </c>
      <c r="AQ902" s="6">
        <f>AO902+AM902+AK902+AI902+AG902+AE902</f>
        <v>1</v>
      </c>
      <c r="AR902" s="4">
        <v>463515</v>
      </c>
      <c r="AS902" s="4">
        <f>AR902/M902</f>
        <v>22072.142857142859</v>
      </c>
      <c r="AT902" s="4">
        <f>AR902/V902</f>
        <v>4397.3114372504051</v>
      </c>
      <c r="AU902" s="7">
        <f>AR902/(AR902+AV902+AY902+BB902)</f>
        <v>0.39368343270651784</v>
      </c>
      <c r="AV902" s="4">
        <v>138129</v>
      </c>
      <c r="AW902" s="4">
        <f>AV902/M902</f>
        <v>6577.5714285714284</v>
      </c>
      <c r="AX902" s="7">
        <f>AV902/(AR902+AV902+AY902+BB902)</f>
        <v>0.11731896244203231</v>
      </c>
      <c r="AY902" s="4">
        <v>249468</v>
      </c>
      <c r="AZ902" s="4">
        <f>AY902/M902</f>
        <v>11879.428571428571</v>
      </c>
      <c r="BA902" s="7">
        <f>AY902/(AR902+AV902+AY902+BB902)</f>
        <v>0.2118840136574428</v>
      </c>
      <c r="BB902" s="4">
        <v>326268</v>
      </c>
      <c r="BC902" s="11">
        <f>BB902/(AR902+AV902+AY902+BB902)</f>
        <v>0.27711359119400703</v>
      </c>
      <c r="BD902" s="9">
        <f>BC902+BA902+AX902+AU902</f>
        <v>1</v>
      </c>
      <c r="BE902" s="14">
        <f>(AF902+AH902+AJ902+AL902+AN902+AP902)</f>
        <v>1241539</v>
      </c>
      <c r="BF902" s="14">
        <f t="shared" si="70"/>
        <v>-1177380</v>
      </c>
      <c r="BG902" s="13">
        <f>(AF902+AH902+AJ902+AL902+AN902+AP902)-(AR902+AV902+AY902+BB902)</f>
        <v>64159</v>
      </c>
      <c r="BH902" s="13">
        <f t="shared" si="71"/>
        <v>0</v>
      </c>
      <c r="BI902" s="14">
        <f>AF902/W902</f>
        <v>262161.78461538465</v>
      </c>
      <c r="BJ902" s="14">
        <f>AH902/Y902</f>
        <v>321919</v>
      </c>
      <c r="BK902" s="14">
        <f>AJ902/AA902</f>
        <v>726101.87658709998</v>
      </c>
      <c r="BL902" s="14">
        <f>BI902+BJ902+BK902</f>
        <v>1310182.6612024847</v>
      </c>
      <c r="BM902" s="14">
        <f>(AF902/W902)-AF902</f>
        <v>15197.784615384648</v>
      </c>
      <c r="BN902" s="14">
        <f>AH902/Y902-AH902</f>
        <v>0</v>
      </c>
      <c r="BO902" s="14">
        <f>AJ902/AA902-AJ902</f>
        <v>119012.87658709998</v>
      </c>
      <c r="BP902" s="14">
        <f>BG902/S902</f>
        <v>7.1489067161214703E-3</v>
      </c>
      <c r="BQ902" s="14">
        <f>(BG902-CA902)/S902</f>
        <v>7.8610211114188283E-3</v>
      </c>
      <c r="BR902" s="27">
        <f>BQ902-BP902</f>
        <v>7.1211439529735802E-4</v>
      </c>
      <c r="BS902" s="28">
        <f t="shared" si="72"/>
        <v>7981473</v>
      </c>
      <c r="BT902" s="11">
        <f>BS902/S902</f>
        <v>0.88933440256615881</v>
      </c>
      <c r="BU902" s="14">
        <f>(BE902-AP902)*1/BT902-(BE902-AP902)</f>
        <v>149764.84220018028</v>
      </c>
      <c r="BV902" s="14">
        <f t="shared" si="73"/>
        <v>0.13833829229611955</v>
      </c>
      <c r="BW902" s="27">
        <f>(AR902+AV902+AY902+BB902)/S902</f>
        <v>0.13118938557999807</v>
      </c>
      <c r="BX902" s="13">
        <f>(AF902+AH902+AJ902+AL902+AN902)/N902</f>
        <v>361.75082657048392</v>
      </c>
      <c r="BY902" s="26">
        <f>BX902/K902</f>
        <v>0.15079234121320714</v>
      </c>
      <c r="BZ902" s="11">
        <f>AP902/BE902</f>
        <v>3.060234112661785E-2</v>
      </c>
      <c r="CA902" s="15">
        <f>-(BM902+BN902+BO902)/M902</f>
        <v>-6390.9838667849817</v>
      </c>
      <c r="CB902" s="15">
        <f>BG902-CA902</f>
        <v>70549.983866784984</v>
      </c>
      <c r="CC902" s="18">
        <f t="shared" si="74"/>
        <v>0</v>
      </c>
      <c r="CD902" s="17">
        <f>(AF902/(AF902+AH902+AJ902))/(X902/(X902+Z902+AB902))</f>
        <v>1.6265868120872358</v>
      </c>
      <c r="CE902" s="19">
        <f>(AH902/(AF902+AH902+AJ902))/(Z902/(X902+Z902+AB902))</f>
        <v>1.1340953939136549</v>
      </c>
      <c r="CF902" s="18">
        <f>(AJ902/(AF902+AH902+AJ902))/(AB902/(X902+Z902+AB902))</f>
        <v>0.82007236902668157</v>
      </c>
      <c r="CG902">
        <f>AH902/Z902</f>
        <v>356.49944629014396</v>
      </c>
      <c r="CH902" s="11">
        <f>BB902/BE902</f>
        <v>0.26279319457544226</v>
      </c>
      <c r="CI902" s="14">
        <f>AY902/V902</f>
        <v>2366.6731165722445</v>
      </c>
      <c r="CJ902" s="14">
        <f>AV902/M902</f>
        <v>6577.5714285714284</v>
      </c>
      <c r="CK902" s="17">
        <f>N902/V902</f>
        <v>31.562851583513147</v>
      </c>
      <c r="CL902" s="17">
        <f>(AL902+AN902)/N902</f>
        <v>8.2876465284039682</v>
      </c>
      <c r="CM902" s="14">
        <f>AP902/AC902</f>
        <v>5.9993683878098851</v>
      </c>
    </row>
    <row r="903" spans="1:91" hidden="1" x14ac:dyDescent="0.2">
      <c r="A903">
        <v>1159</v>
      </c>
      <c r="B903" s="2">
        <v>45231</v>
      </c>
      <c r="C903" s="3" t="s">
        <v>41</v>
      </c>
      <c r="D903" t="s">
        <v>42</v>
      </c>
      <c r="E903" s="3" t="s">
        <v>37</v>
      </c>
      <c r="F903" t="s">
        <v>38</v>
      </c>
      <c r="G903" t="str">
        <f>CONCATENATE(C903,E903)</f>
        <v>SEALAX</v>
      </c>
      <c r="H903" t="s">
        <v>47</v>
      </c>
      <c r="I903">
        <f>U903/M903</f>
        <v>151.46153846153845</v>
      </c>
      <c r="J903" t="str">
        <f>_xlfn.CONCAT(C903,E903,H903)</f>
        <v>SEALAXA320</v>
      </c>
      <c r="K903" s="4">
        <v>954</v>
      </c>
      <c r="L903" s="4">
        <f>N903/M903</f>
        <v>134.19230769230768</v>
      </c>
      <c r="M903" s="4">
        <v>26</v>
      </c>
      <c r="N903" s="4">
        <v>3489</v>
      </c>
      <c r="O903" s="4">
        <f>P903/M903</f>
        <v>20.192307692307693</v>
      </c>
      <c r="P903" s="4">
        <v>525</v>
      </c>
      <c r="Q903" s="4">
        <v>917</v>
      </c>
      <c r="R903" s="4">
        <v>2048</v>
      </c>
      <c r="S903" s="4">
        <f>U903*K903</f>
        <v>3756852</v>
      </c>
      <c r="T903" s="7">
        <f>N903/U903</f>
        <v>0.88598273235144742</v>
      </c>
      <c r="U903" s="4">
        <v>3938</v>
      </c>
      <c r="V903" s="4">
        <v>70.540730337078642</v>
      </c>
      <c r="W903" s="7">
        <f>P903/X903</f>
        <v>1</v>
      </c>
      <c r="X903" s="4">
        <v>525</v>
      </c>
      <c r="Y903" s="7">
        <f>Q903/Z903</f>
        <v>0.94438722966014421</v>
      </c>
      <c r="Z903" s="4">
        <v>971</v>
      </c>
      <c r="AA903" s="7">
        <f>R903/AB903</f>
        <v>0.8390004096681688</v>
      </c>
      <c r="AB903" s="4">
        <v>2441</v>
      </c>
      <c r="AC903" s="4">
        <v>1579</v>
      </c>
      <c r="AD903" s="4">
        <f>AP903/AC903</f>
        <v>6</v>
      </c>
      <c r="AE903" s="7">
        <f>AF903/(AF903+AH903+AJ903+AL903+AN903+AP903)</f>
        <v>0.23733287726238456</v>
      </c>
      <c r="AF903" s="4">
        <v>159585</v>
      </c>
      <c r="AG903" s="7">
        <f>AH903/(AF903+AH903+AJ903+AL903+AN903+AP903)</f>
        <v>0.24078017875998275</v>
      </c>
      <c r="AH903" s="4">
        <v>161903</v>
      </c>
      <c r="AI903" s="7">
        <f>AJ903/(AF903+AH903+AJ903+AL903+AN903+AP903)</f>
        <v>0.46516559837004207</v>
      </c>
      <c r="AJ903" s="4">
        <v>312782</v>
      </c>
      <c r="AK903" s="7">
        <f>AL903/(AF903+AH903+AJ903+AL903+AN903+AP903)</f>
        <v>2.1315863833078031E-2</v>
      </c>
      <c r="AL903" s="4">
        <v>14333</v>
      </c>
      <c r="AM903" s="7">
        <f>AN903/(AF903+AH903+AJ903+AL903+AN903+AP903)</f>
        <v>2.1315863833078031E-2</v>
      </c>
      <c r="AN903" s="4">
        <v>14333</v>
      </c>
      <c r="AO903" s="7">
        <f>AP903/(AF903+AH903+AJ903+AL903+AN903+AP903)</f>
        <v>1.4089617941434542E-2</v>
      </c>
      <c r="AP903" s="4">
        <v>9474</v>
      </c>
      <c r="AQ903" s="6">
        <f>AO903+AM903+AK903+AI903+AG903+AE903</f>
        <v>1</v>
      </c>
      <c r="AR903" s="4">
        <v>290082</v>
      </c>
      <c r="AS903" s="4">
        <f>AR903/M903</f>
        <v>11157</v>
      </c>
      <c r="AT903" s="4">
        <f>AR903/V903</f>
        <v>4112.2624987556001</v>
      </c>
      <c r="AU903" s="7">
        <f>AR903/(AR903+AV903+AY903+BB903)</f>
        <v>0.34997665471050032</v>
      </c>
      <c r="AV903" s="4">
        <v>151168</v>
      </c>
      <c r="AW903" s="4">
        <f>AV903/M903</f>
        <v>5814.1538461538457</v>
      </c>
      <c r="AX903" s="7">
        <f>AV903/(AR903+AV903+AY903+BB903)</f>
        <v>0.18238039912602957</v>
      </c>
      <c r="AY903" s="4">
        <v>168270</v>
      </c>
      <c r="AZ903" s="4">
        <f>AY903/M903</f>
        <v>6471.9230769230771</v>
      </c>
      <c r="BA903" s="7">
        <f>AY903/(AR903+AV903+AY903+BB903)</f>
        <v>0.20301353302906036</v>
      </c>
      <c r="BB903" s="4">
        <v>219341</v>
      </c>
      <c r="BC903" s="11">
        <f>BB903/(AR903+AV903+AY903+BB903)</f>
        <v>0.26462941313440974</v>
      </c>
      <c r="BD903" s="9">
        <f>BC903+BA903+AX903+AU903</f>
        <v>1</v>
      </c>
      <c r="BE903" s="14">
        <f>(AF903+AH903+AJ903+AL903+AN903+AP903)</f>
        <v>672410</v>
      </c>
      <c r="BF903" s="14">
        <f t="shared" si="70"/>
        <v>-828861</v>
      </c>
      <c r="BG903" s="13">
        <f>(AF903+AH903+AJ903+AL903+AN903+AP903)-(AR903+AV903+AY903+BB903)</f>
        <v>-156451</v>
      </c>
      <c r="BH903" s="13">
        <f t="shared" si="71"/>
        <v>1</v>
      </c>
      <c r="BI903" s="14">
        <f>AF903/W903</f>
        <v>159585</v>
      </c>
      <c r="BJ903" s="14">
        <f>AH903/Y903</f>
        <v>171437.09160305344</v>
      </c>
      <c r="BK903" s="14">
        <f>AJ903/AA903</f>
        <v>372803.1552734375</v>
      </c>
      <c r="BL903" s="14">
        <f>BI903+BJ903+BK903</f>
        <v>703825.246876491</v>
      </c>
      <c r="BM903" s="14">
        <f>(AF903/W903)-AF903</f>
        <v>0</v>
      </c>
      <c r="BN903" s="14">
        <f>AH903/Y903-AH903</f>
        <v>9534.0916030534427</v>
      </c>
      <c r="BO903" s="14">
        <f>AJ903/AA903-AJ903</f>
        <v>60021.1552734375</v>
      </c>
      <c r="BP903" s="14">
        <f>BG903/S903</f>
        <v>-4.1644174431146076E-2</v>
      </c>
      <c r="BQ903" s="14">
        <f>(BG903-CA903)/S903</f>
        <v>-4.0932088407277696E-2</v>
      </c>
      <c r="BR903" s="27">
        <f>BQ903-BP903</f>
        <v>7.1208602386838016E-4</v>
      </c>
      <c r="BS903" s="28">
        <f t="shared" si="72"/>
        <v>3328506</v>
      </c>
      <c r="BT903" s="11">
        <f>BS903/S903</f>
        <v>0.88598273235144742</v>
      </c>
      <c r="BU903" s="14">
        <f>(BE903-AP903)*1/BT903-(BE903-AP903)</f>
        <v>85313.345944396686</v>
      </c>
      <c r="BV903" s="14">
        <f t="shared" si="73"/>
        <v>0.17898229688047335</v>
      </c>
      <c r="BW903" s="27">
        <f>(AR903+AV903+AY903+BB903)/S903</f>
        <v>0.22062647131161942</v>
      </c>
      <c r="BX903" s="13">
        <f>(AF903+AH903+AJ903+AL903+AN903)/N903</f>
        <v>190.00745199197479</v>
      </c>
      <c r="BY903" s="26">
        <f>BX903/K903</f>
        <v>0.19916923688886246</v>
      </c>
      <c r="BZ903" s="11">
        <f>AP903/BE903</f>
        <v>1.4089617941434542E-2</v>
      </c>
      <c r="CA903" s="15">
        <f>-(BM903+BN903+BO903)/M903</f>
        <v>-2675.2018029419592</v>
      </c>
      <c r="CB903" s="15">
        <f>BG903-CA903</f>
        <v>-153775.79819705803</v>
      </c>
      <c r="CC903" s="18">
        <f t="shared" si="74"/>
        <v>1</v>
      </c>
      <c r="CD903" s="17">
        <f>(AF903/(AF903+AH903+AJ903))/(X903/(X903+Z903+AB903))</f>
        <v>1.8867919250251695</v>
      </c>
      <c r="CE903" s="19">
        <f>(AH903/(AF903+AH903+AJ903))/(Z903/(X903+Z903+AB903))</f>
        <v>1.0349679725390253</v>
      </c>
      <c r="CF903" s="18">
        <f>(AJ903/(AF903+AH903+AJ903))/(AB903/(X903+Z903+AB903))</f>
        <v>0.79536269480802646</v>
      </c>
      <c r="CG903">
        <f>AH903/Z903</f>
        <v>166.7384140061792</v>
      </c>
      <c r="CH903" s="11">
        <f>BB903/BE903</f>
        <v>0.326201276007198</v>
      </c>
      <c r="CI903" s="14">
        <f>AY903/V903</f>
        <v>2385.4303633648583</v>
      </c>
      <c r="CJ903" s="14">
        <f>AV903/M903</f>
        <v>5814.1538461538457</v>
      </c>
      <c r="CK903" s="17">
        <f>N903/V903</f>
        <v>49.460786460925839</v>
      </c>
      <c r="CL903" s="17">
        <f>(AL903+AN903)/N903</f>
        <v>8.216107767268559</v>
      </c>
      <c r="CM903" s="14">
        <f>AP903/AC903</f>
        <v>6</v>
      </c>
    </row>
    <row r="904" spans="1:91" hidden="1" x14ac:dyDescent="0.2">
      <c r="A904">
        <v>1201</v>
      </c>
      <c r="B904" s="2">
        <v>45231</v>
      </c>
      <c r="C904" s="3" t="s">
        <v>43</v>
      </c>
      <c r="D904" t="s">
        <v>38</v>
      </c>
      <c r="E904" s="3" t="s">
        <v>41</v>
      </c>
      <c r="F904" t="s">
        <v>42</v>
      </c>
      <c r="G904" t="str">
        <f>CONCATENATE(C904,E904)</f>
        <v>SFOSEA</v>
      </c>
      <c r="H904" t="s">
        <v>47</v>
      </c>
      <c r="I904">
        <f>U904/M904</f>
        <v>148.46938775510205</v>
      </c>
      <c r="J904" t="str">
        <f>_xlfn.CONCAT(C904,E904,H904)</f>
        <v>SFOSEAA320</v>
      </c>
      <c r="K904" s="4">
        <v>679</v>
      </c>
      <c r="L904" s="4">
        <f>N904/M904</f>
        <v>125.51020408163265</v>
      </c>
      <c r="M904" s="4">
        <v>49</v>
      </c>
      <c r="N904" s="4">
        <v>6150</v>
      </c>
      <c r="O904" s="4">
        <f>P904/M904</f>
        <v>19.510204081632654</v>
      </c>
      <c r="P904" s="4">
        <v>956</v>
      </c>
      <c r="Q904" s="4">
        <v>1795</v>
      </c>
      <c r="R904" s="4">
        <v>3400</v>
      </c>
      <c r="S904" s="4">
        <f>U904*K904</f>
        <v>4939725</v>
      </c>
      <c r="T904" s="7">
        <f>N904/U904</f>
        <v>0.84536082474226804</v>
      </c>
      <c r="U904" s="4">
        <v>7275</v>
      </c>
      <c r="V904" s="4">
        <v>104.29218842291792</v>
      </c>
      <c r="W904" s="7">
        <f>P904/X904</f>
        <v>0.9855670103092784</v>
      </c>
      <c r="X904" s="4">
        <v>970</v>
      </c>
      <c r="Y904" s="7">
        <f>Q904/Z904</f>
        <v>1</v>
      </c>
      <c r="Z904" s="4">
        <v>1795</v>
      </c>
      <c r="AA904" s="7">
        <f>R904/AB904</f>
        <v>0.7537131456439814</v>
      </c>
      <c r="AB904" s="4">
        <v>4511</v>
      </c>
      <c r="AC904" s="4">
        <v>8816</v>
      </c>
      <c r="AD904" s="4">
        <f>AP904/AC904</f>
        <v>5.9996597096188751</v>
      </c>
      <c r="AE904" s="7">
        <f>AF904/(AF904+AH904+AJ904+AL904+AN904+AP904)</f>
        <v>0.21197655134288479</v>
      </c>
      <c r="AF904" s="4">
        <v>257677</v>
      </c>
      <c r="AG904" s="7">
        <f>AH904/(AF904+AH904+AJ904+AL904+AN904+AP904)</f>
        <v>0.2811634166726994</v>
      </c>
      <c r="AH904" s="4">
        <v>341780</v>
      </c>
      <c r="AI904" s="7">
        <f>AJ904/(AF904+AH904+AJ904+AL904+AN904+AP904)</f>
        <v>0.4241924922177836</v>
      </c>
      <c r="AJ904" s="4">
        <v>515645</v>
      </c>
      <c r="AK904" s="7">
        <f>AL904/(AF904+AH904+AJ904+AL904+AN904+AP904)</f>
        <v>1.9578937669876076E-2</v>
      </c>
      <c r="AL904" s="4">
        <v>23800</v>
      </c>
      <c r="AM904" s="7">
        <f>AN904/(AF904+AH904+AJ904+AL904+AN904+AP904)</f>
        <v>1.9576469736556346E-2</v>
      </c>
      <c r="AN904" s="4">
        <v>23797</v>
      </c>
      <c r="AO904" s="7">
        <f>AP904/(AF904+AH904+AJ904+AL904+AN904+AP904)</f>
        <v>4.3512132360199803E-2</v>
      </c>
      <c r="AP904" s="4">
        <v>52893</v>
      </c>
      <c r="AQ904" s="6">
        <f>AO904+AM904+AK904+AI904+AG904+AE904</f>
        <v>1</v>
      </c>
      <c r="AR904" s="4">
        <v>428876</v>
      </c>
      <c r="AS904" s="4">
        <f>AR904/M904</f>
        <v>8752.5714285714294</v>
      </c>
      <c r="AT904" s="4">
        <f>AR904/V904</f>
        <v>4112.2542971373268</v>
      </c>
      <c r="AU904" s="7">
        <f>AR904/(AR904+AV904+AY904+BB904)</f>
        <v>0.33473327157058708</v>
      </c>
      <c r="AV904" s="4">
        <v>279300</v>
      </c>
      <c r="AW904" s="4">
        <f>AV904/M904</f>
        <v>5700</v>
      </c>
      <c r="AX904" s="7">
        <f>AV904/(AR904+AV904+AY904+BB904)</f>
        <v>0.21799075431981499</v>
      </c>
      <c r="AY904" s="4">
        <v>248781</v>
      </c>
      <c r="AZ904" s="4">
        <f>AY904/M904</f>
        <v>5077.1632653061224</v>
      </c>
      <c r="BA904" s="7">
        <f>AY904/(AR904+AV904+AY904+BB904)</f>
        <v>0.19417099122963799</v>
      </c>
      <c r="BB904" s="4">
        <v>324290</v>
      </c>
      <c r="BC904" s="11">
        <f>BB904/(AR904+AV904+AY904+BB904)</f>
        <v>0.25310498287995992</v>
      </c>
      <c r="BD904" s="9">
        <f>BC904+BA904+AX904+AU904</f>
        <v>1</v>
      </c>
      <c r="BE904" s="14">
        <f>(AF904+AH904+AJ904+AL904+AN904+AP904)</f>
        <v>1215592</v>
      </c>
      <c r="BF904" s="14">
        <f t="shared" si="70"/>
        <v>-1281247</v>
      </c>
      <c r="BG904" s="13">
        <f>(AF904+AH904+AJ904+AL904+AN904+AP904)-(AR904+AV904+AY904+BB904)</f>
        <v>-65655</v>
      </c>
      <c r="BH904" s="13">
        <f t="shared" si="71"/>
        <v>1</v>
      </c>
      <c r="BI904" s="14">
        <f>AF904/W904</f>
        <v>261450.51255230125</v>
      </c>
      <c r="BJ904" s="14">
        <f>AH904/Y904</f>
        <v>341780</v>
      </c>
      <c r="BK904" s="14">
        <f>AJ904/AA904</f>
        <v>684139.58676470583</v>
      </c>
      <c r="BL904" s="14">
        <f>BI904+BJ904+BK904</f>
        <v>1287370.0993170072</v>
      </c>
      <c r="BM904" s="14">
        <f>(AF904/W904)-AF904</f>
        <v>3773.5125523012539</v>
      </c>
      <c r="BN904" s="14">
        <f>AH904/Y904-AH904</f>
        <v>0</v>
      </c>
      <c r="BO904" s="14">
        <f>AJ904/AA904-AJ904</f>
        <v>168494.58676470583</v>
      </c>
      <c r="BP904" s="14">
        <f>BG904/S904</f>
        <v>-1.3291225726128479E-2</v>
      </c>
      <c r="BQ904" s="14">
        <f>(BG904-CA904)/S904</f>
        <v>-1.2579510904703106E-2</v>
      </c>
      <c r="BR904" s="27">
        <f>BQ904-BP904</f>
        <v>7.1171482142537261E-4</v>
      </c>
      <c r="BS904" s="28">
        <f t="shared" si="72"/>
        <v>4175850</v>
      </c>
      <c r="BT904" s="11">
        <f>BS904/S904</f>
        <v>0.84536082474226804</v>
      </c>
      <c r="BU904" s="14">
        <f>(BE904-AP904)*1/BT904-(BE904-AP904)</f>
        <v>212688.84146341472</v>
      </c>
      <c r="BV904" s="14">
        <f t="shared" si="73"/>
        <v>0.24608495412193998</v>
      </c>
      <c r="BW904" s="27">
        <f>(AR904+AV904+AY904+BB904)/S904</f>
        <v>0.25937617984806849</v>
      </c>
      <c r="BX904" s="13">
        <f>(AF904+AH904+AJ904+AL904+AN904)/N904</f>
        <v>189.05674796747968</v>
      </c>
      <c r="BY904" s="26">
        <f>BX904/K904</f>
        <v>0.27843409126285668</v>
      </c>
      <c r="BZ904" s="11">
        <f>AP904/BE904</f>
        <v>4.3512132360199803E-2</v>
      </c>
      <c r="CA904" s="15">
        <f>-(BM904+BN904+BO904)/M904</f>
        <v>-3515.6754962654509</v>
      </c>
      <c r="CB904" s="15">
        <f>BG904-CA904</f>
        <v>-62139.324503734548</v>
      </c>
      <c r="CC904" s="18">
        <f t="shared" si="74"/>
        <v>1</v>
      </c>
      <c r="CD904" s="17">
        <f>(AF904/(AF904+AH904+AJ904))/(X904/(X904+Z904+AB904))</f>
        <v>1.7333330461175325</v>
      </c>
      <c r="CE904" s="19">
        <f>(AH904/(AF904+AH904+AJ904))/(Z904/(X904+Z904+AB904))</f>
        <v>1.2423966971476419</v>
      </c>
      <c r="CF904" s="18">
        <f>(AJ904/(AF904+AH904+AJ904))/(AB904/(X904+Z904+AB904))</f>
        <v>0.74585787494701306</v>
      </c>
      <c r="CG904">
        <f>AH904/Z904</f>
        <v>190.40668523676879</v>
      </c>
      <c r="CH904" s="11">
        <f>BB904/BE904</f>
        <v>0.2667753654186602</v>
      </c>
      <c r="CI904" s="14">
        <f>AY904/V904</f>
        <v>2385.4231439766304</v>
      </c>
      <c r="CJ904" s="14">
        <f>AV904/M904</f>
        <v>5700</v>
      </c>
      <c r="CK904" s="17">
        <f>N904/V904</f>
        <v>58.968941902541907</v>
      </c>
      <c r="CL904" s="17">
        <f>(AL904+AN904)/N904</f>
        <v>7.7393495934959349</v>
      </c>
      <c r="CM904" s="14">
        <f>AP904/AC904</f>
        <v>5.9996597096188751</v>
      </c>
    </row>
    <row r="905" spans="1:91" hidden="1" x14ac:dyDescent="0.2">
      <c r="A905">
        <v>155</v>
      </c>
      <c r="B905" s="2">
        <v>44805</v>
      </c>
      <c r="C905" s="3" t="s">
        <v>43</v>
      </c>
      <c r="D905" t="s">
        <v>38</v>
      </c>
      <c r="E905" s="3" t="s">
        <v>32</v>
      </c>
      <c r="F905" t="s">
        <v>33</v>
      </c>
      <c r="G905" t="str">
        <f>CONCATENATE(C905,E905)</f>
        <v>SFOHNL</v>
      </c>
      <c r="H905" t="s">
        <v>34</v>
      </c>
      <c r="I905">
        <f>U905/M905</f>
        <v>178</v>
      </c>
      <c r="J905" t="str">
        <f>_xlfn.CONCAT(C905,E905,H905)</f>
        <v>SFOHNL737-900</v>
      </c>
      <c r="K905" s="4">
        <v>2399</v>
      </c>
      <c r="L905" s="4">
        <f>N905/M905</f>
        <v>165.58333333333334</v>
      </c>
      <c r="M905" s="4">
        <v>12</v>
      </c>
      <c r="N905" s="4">
        <v>1987</v>
      </c>
      <c r="O905" s="4">
        <f>P905/M905</f>
        <v>23</v>
      </c>
      <c r="P905" s="4">
        <v>276</v>
      </c>
      <c r="Q905" s="4">
        <v>418</v>
      </c>
      <c r="R905" s="4">
        <v>1293</v>
      </c>
      <c r="S905" s="4">
        <f>U905*K905</f>
        <v>5124264</v>
      </c>
      <c r="T905" s="7">
        <f>N905/U905</f>
        <v>0.93024344569288386</v>
      </c>
      <c r="U905" s="4">
        <v>2136</v>
      </c>
      <c r="V905" s="4">
        <v>64.983221476510067</v>
      </c>
      <c r="W905" s="7">
        <f>P905/X905</f>
        <v>1</v>
      </c>
      <c r="X905" s="4">
        <v>276</v>
      </c>
      <c r="Y905" s="7">
        <f>Q905/Z905</f>
        <v>0.81007751937984496</v>
      </c>
      <c r="Z905" s="4">
        <v>516</v>
      </c>
      <c r="AA905" s="7">
        <f>R905/AB905</f>
        <v>0.9620535714285714</v>
      </c>
      <c r="AB905" s="4">
        <v>1344</v>
      </c>
      <c r="AC905" s="4">
        <v>10643</v>
      </c>
      <c r="AD905" s="4">
        <f>AP905/AC905</f>
        <v>5</v>
      </c>
      <c r="AE905" s="7">
        <f>AF905/(AF905+AH905+AJ905+AL905+AN905+AP905)</f>
        <v>0.19261145449813322</v>
      </c>
      <c r="AF905" s="4">
        <v>126549</v>
      </c>
      <c r="AG905" s="7">
        <f>AH905/(AF905+AH905+AJ905+AL905+AN905+AP905)</f>
        <v>0.19699794678067692</v>
      </c>
      <c r="AH905" s="4">
        <v>129431</v>
      </c>
      <c r="AI905" s="7">
        <f>AJ905/(AF905+AH905+AJ905+AL905+AN905+AP905)</f>
        <v>0.51562440545678423</v>
      </c>
      <c r="AJ905" s="4">
        <v>338774</v>
      </c>
      <c r="AK905" s="7">
        <f>AL905/(AF905+AH905+AJ905+AL905+AN905+AP905)</f>
        <v>1.1803347554172875E-2</v>
      </c>
      <c r="AL905" s="4">
        <v>7755</v>
      </c>
      <c r="AM905" s="7">
        <f>AN905/(AF905+AH905+AJ905+AL905+AN905+AP905)</f>
        <v>1.9679856076783402E-3</v>
      </c>
      <c r="AN905" s="4">
        <v>1293</v>
      </c>
      <c r="AO905" s="7">
        <f>AP905/(AF905+AH905+AJ905+AL905+AN905+AP905)</f>
        <v>8.0994860102554425E-2</v>
      </c>
      <c r="AP905" s="4">
        <v>53215</v>
      </c>
      <c r="AQ905" s="6">
        <f>AO905+AM905+AK905+AI905+AG905+AE905</f>
        <v>1</v>
      </c>
      <c r="AR905" s="4">
        <v>239303</v>
      </c>
      <c r="AS905" s="4">
        <f>AR905/M905</f>
        <v>19941.916666666668</v>
      </c>
      <c r="AT905" s="4">
        <f>AR905/V905</f>
        <v>3682.5351923573457</v>
      </c>
      <c r="AU905" s="7">
        <f>AR905/(AR905+AV905+AY905+BB905)</f>
        <v>0.35660925920682629</v>
      </c>
      <c r="AV905" s="4">
        <v>62875</v>
      </c>
      <c r="AW905" s="4">
        <f>AV905/M905</f>
        <v>5239.583333333333</v>
      </c>
      <c r="AX905" s="7">
        <f>AV905/(AR905+AV905+AY905+BB905)</f>
        <v>9.3696306241999497E-2</v>
      </c>
      <c r="AY905" s="4">
        <v>212788</v>
      </c>
      <c r="AZ905" s="4">
        <f>AY905/M905</f>
        <v>17732.333333333332</v>
      </c>
      <c r="BA905" s="7">
        <f>AY905/(AR905+AV905+AY905+BB905)</f>
        <v>0.31709661411725787</v>
      </c>
      <c r="BB905" s="4">
        <v>156085</v>
      </c>
      <c r="BC905" s="11">
        <f>BB905/(AR905+AV905+AY905+BB905)</f>
        <v>0.23259782043391636</v>
      </c>
      <c r="BD905" s="9">
        <f>BC905+BA905+AX905+AU905</f>
        <v>1</v>
      </c>
      <c r="BE905" s="14">
        <f>(AF905+AH905+AJ905+AL905+AN905+AP905)</f>
        <v>657017</v>
      </c>
      <c r="BF905" s="14">
        <f t="shared" si="70"/>
        <v>-671051</v>
      </c>
      <c r="BG905" s="13">
        <f>(AF905+AH905+AJ905+AL905+AN905+AP905)-(AR905+AV905+AY905+BB905)</f>
        <v>-14034</v>
      </c>
      <c r="BH905" s="13">
        <f t="shared" si="71"/>
        <v>1</v>
      </c>
      <c r="BI905" s="14">
        <f>AF905/W905</f>
        <v>126549</v>
      </c>
      <c r="BJ905" s="14">
        <f>AH905/Y905</f>
        <v>159776.06698564594</v>
      </c>
      <c r="BK905" s="14">
        <f>AJ905/AA905</f>
        <v>352136.31554524362</v>
      </c>
      <c r="BL905" s="14">
        <f>BI905+BJ905+BK905</f>
        <v>638461.38253088947</v>
      </c>
      <c r="BM905" s="14">
        <f>(AF905/W905)-AF905</f>
        <v>0</v>
      </c>
      <c r="BN905" s="14">
        <f>AH905/Y905-AH905</f>
        <v>30345.066985645943</v>
      </c>
      <c r="BO905" s="14">
        <f>AJ905/AA905-AJ905</f>
        <v>13362.315545243619</v>
      </c>
      <c r="BP905" s="14">
        <f>BG905/S905</f>
        <v>-2.7387347724473214E-3</v>
      </c>
      <c r="BQ905" s="14">
        <f>(BG905-CA905)/S905</f>
        <v>-2.0279435490493597E-3</v>
      </c>
      <c r="BR905" s="27">
        <f>BQ905-BP905</f>
        <v>7.107912233979617E-4</v>
      </c>
      <c r="BS905" s="28">
        <f t="shared" si="72"/>
        <v>4766813</v>
      </c>
      <c r="BT905" s="11">
        <f>BS905/S905</f>
        <v>0.93024344569288386</v>
      </c>
      <c r="BU905" s="14">
        <f>(BE905-AP905)*1/BT905-(BE905-AP905)</f>
        <v>45277.553095118259</v>
      </c>
      <c r="BV905" s="14">
        <f t="shared" si="73"/>
        <v>0.12821685221526447</v>
      </c>
      <c r="BW905" s="27">
        <f>(AR905+AV905+AY905+BB905)/S905</f>
        <v>0.13095558698771179</v>
      </c>
      <c r="BX905" s="13">
        <f>(AF905+AH905+AJ905+AL905+AN905)/N905</f>
        <v>303.8761952692501</v>
      </c>
      <c r="BY905" s="26">
        <f>BX905/K905</f>
        <v>0.12666785963703631</v>
      </c>
      <c r="BZ905" s="11">
        <f>AP905/BE905</f>
        <v>8.0994860102554425E-2</v>
      </c>
      <c r="CA905" s="15">
        <f>-(BM905+BN905+BO905)/M905</f>
        <v>-3642.2818775741302</v>
      </c>
      <c r="CB905" s="15">
        <f>BG905-CA905</f>
        <v>-10391.718122425869</v>
      </c>
      <c r="CC905" s="18">
        <f t="shared" si="74"/>
        <v>1</v>
      </c>
      <c r="CD905" s="17">
        <f>(AF905/(AF905+AH905+AJ905))/(X905/(X905+Z905+AB905))</f>
        <v>1.6466963103927075</v>
      </c>
      <c r="CE905" s="19">
        <f>(AH905/(AF905+AH905+AJ905))/(Z905/(X905+Z905+AB905))</f>
        <v>0.90084999770473795</v>
      </c>
      <c r="CF905" s="18">
        <f>(AJ905/(AF905+AH905+AJ905))/(AB905/(X905+Z905+AB905))</f>
        <v>0.90526281213985704</v>
      </c>
      <c r="CG905">
        <f>AH905/Z905</f>
        <v>250.83527131782947</v>
      </c>
      <c r="CH905" s="11">
        <f>BB905/BE905</f>
        <v>0.23756615125636019</v>
      </c>
      <c r="CI905" s="14">
        <f>AY905/V905</f>
        <v>3274.5067906016006</v>
      </c>
      <c r="CJ905" s="14">
        <f>AV905/M905</f>
        <v>5239.583333333333</v>
      </c>
      <c r="CK905" s="17">
        <f>N905/V905</f>
        <v>30.577123676736381</v>
      </c>
      <c r="CL905" s="17">
        <f>(AL905+AN905)/N905</f>
        <v>4.5535983895319578</v>
      </c>
      <c r="CM905" s="14">
        <f>AP905/AC905</f>
        <v>5</v>
      </c>
    </row>
    <row r="906" spans="1:91" hidden="1" x14ac:dyDescent="0.2">
      <c r="A906">
        <v>154</v>
      </c>
      <c r="B906" s="2">
        <v>44805</v>
      </c>
      <c r="C906" s="3" t="s">
        <v>43</v>
      </c>
      <c r="D906" t="s">
        <v>38</v>
      </c>
      <c r="E906" s="3" t="s">
        <v>32</v>
      </c>
      <c r="F906" t="s">
        <v>33</v>
      </c>
      <c r="G906" t="str">
        <f>CONCATENATE(C906,E906)</f>
        <v>SFOHNL</v>
      </c>
      <c r="H906" t="s">
        <v>31</v>
      </c>
      <c r="I906">
        <f>U906/M906</f>
        <v>166</v>
      </c>
      <c r="J906" t="str">
        <f>_xlfn.CONCAT(C906,E906,H906)</f>
        <v>SFOHNL737-800</v>
      </c>
      <c r="K906" s="4">
        <v>2399</v>
      </c>
      <c r="L906" s="4">
        <f>N906/M906</f>
        <v>152.13333333333333</v>
      </c>
      <c r="M906" s="4">
        <v>15</v>
      </c>
      <c r="N906" s="4">
        <v>2282</v>
      </c>
      <c r="O906" s="4">
        <f>P906/M906</f>
        <v>21</v>
      </c>
      <c r="P906" s="4">
        <v>315</v>
      </c>
      <c r="Q906" s="4">
        <v>479</v>
      </c>
      <c r="R906" s="4">
        <v>1488</v>
      </c>
      <c r="S906" s="4">
        <f>U906*K906</f>
        <v>5973510</v>
      </c>
      <c r="T906" s="7">
        <f>N906/U906</f>
        <v>0.91646586345381531</v>
      </c>
      <c r="U906" s="4">
        <v>2490</v>
      </c>
      <c r="V906" s="4">
        <v>81.229026845637577</v>
      </c>
      <c r="W906" s="7">
        <f>P906/X906</f>
        <v>1</v>
      </c>
      <c r="X906" s="4">
        <v>315</v>
      </c>
      <c r="Y906" s="7">
        <f>Q906/Z906</f>
        <v>0.79833333333333334</v>
      </c>
      <c r="Z906" s="4">
        <v>600</v>
      </c>
      <c r="AA906" s="7">
        <f>R906/AB906</f>
        <v>0.9447619047619048</v>
      </c>
      <c r="AB906" s="4">
        <v>1575</v>
      </c>
      <c r="AC906" s="4">
        <v>2361</v>
      </c>
      <c r="AD906" s="4">
        <f>AP906/AC906</f>
        <v>5</v>
      </c>
      <c r="AE906" s="7">
        <f>AF906/(AF906+AH906+AJ906+AL906+AN906+AP906)</f>
        <v>0.19217947101289368</v>
      </c>
      <c r="AF906" s="4">
        <v>146307</v>
      </c>
      <c r="AG906" s="7">
        <f>AH906/(AF906+AH906+AJ906+AL906+AN906+AP906)</f>
        <v>0.1985698223048874</v>
      </c>
      <c r="AH906" s="4">
        <v>151172</v>
      </c>
      <c r="AI906" s="7">
        <f>AJ906/(AF906+AH906+AJ906+AL906+AN906+AP906)</f>
        <v>0.57029386421193107</v>
      </c>
      <c r="AJ906" s="4">
        <v>434167</v>
      </c>
      <c r="AK906" s="7">
        <f>AL906/(AF906+AH906+AJ906+AL906+AN906+AP906)</f>
        <v>1.1723306327038871E-2</v>
      </c>
      <c r="AL906" s="4">
        <v>8925</v>
      </c>
      <c r="AM906" s="7">
        <f>AN906/(AF906+AH906+AJ906+AL906+AN906+AP906)</f>
        <v>1.1727246934207623E-2</v>
      </c>
      <c r="AN906" s="4">
        <v>8928</v>
      </c>
      <c r="AO906" s="7">
        <f>AP906/(AF906+AH906+AJ906+AL906+AN906+AP906)</f>
        <v>1.5506289209041329E-2</v>
      </c>
      <c r="AP906" s="4">
        <v>11805</v>
      </c>
      <c r="AQ906" s="6">
        <f>AO906+AM906+AK906+AI906+AG906+AE906</f>
        <v>1</v>
      </c>
      <c r="AR906" s="4">
        <v>299129</v>
      </c>
      <c r="AS906" s="4">
        <f>AR906/M906</f>
        <v>19941.933333333334</v>
      </c>
      <c r="AT906" s="4">
        <f>AR906/V906</f>
        <v>3682.5382700748778</v>
      </c>
      <c r="AU906" s="7">
        <f>AR906/(AR906+AV906+AY906+BB906)</f>
        <v>0.35661030123555698</v>
      </c>
      <c r="AV906" s="4">
        <v>78593</v>
      </c>
      <c r="AW906" s="4">
        <f>AV906/M906</f>
        <v>5239.5333333333338</v>
      </c>
      <c r="AX906" s="7">
        <f>AV906/(AR906+AV906+AY906+BB906)</f>
        <v>9.3695607597411579E-2</v>
      </c>
      <c r="AY906" s="4">
        <v>265985</v>
      </c>
      <c r="AZ906" s="4">
        <f>AY906/M906</f>
        <v>17732.333333333332</v>
      </c>
      <c r="BA906" s="7">
        <f>AY906/(AR906+AV906+AY906+BB906)</f>
        <v>0.31709727567082968</v>
      </c>
      <c r="BB906" s="4">
        <v>195105</v>
      </c>
      <c r="BC906" s="11">
        <f>BB906/(AR906+AV906+AY906+BB906)</f>
        <v>0.23259681549620176</v>
      </c>
      <c r="BD906" s="9">
        <f>BC906+BA906+AX906+AU906</f>
        <v>1</v>
      </c>
      <c r="BE906" s="14">
        <f>(AF906+AH906+AJ906+AL906+AN906+AP906)</f>
        <v>761304</v>
      </c>
      <c r="BF906" s="14">
        <f t="shared" si="70"/>
        <v>-838812</v>
      </c>
      <c r="BG906" s="13">
        <f>(AF906+AH906+AJ906+AL906+AN906+AP906)-(AR906+AV906+AY906+BB906)</f>
        <v>-77508</v>
      </c>
      <c r="BH906" s="13">
        <f t="shared" si="71"/>
        <v>1</v>
      </c>
      <c r="BI906" s="14">
        <f>AF906/W906</f>
        <v>146307</v>
      </c>
      <c r="BJ906" s="14">
        <f>AH906/Y906</f>
        <v>189359.49895615867</v>
      </c>
      <c r="BK906" s="14">
        <f>AJ906/AA906</f>
        <v>459551.76411290321</v>
      </c>
      <c r="BL906" s="14">
        <f>BI906+BJ906+BK906</f>
        <v>795218.2630690618</v>
      </c>
      <c r="BM906" s="14">
        <f>(AF906/W906)-AF906</f>
        <v>0</v>
      </c>
      <c r="BN906" s="14">
        <f>AH906/Y906-AH906</f>
        <v>38187.49895615867</v>
      </c>
      <c r="BO906" s="14">
        <f>AJ906/AA906-AJ906</f>
        <v>25384.764112903213</v>
      </c>
      <c r="BP906" s="14">
        <f>BG906/S906</f>
        <v>-1.2975285887191953E-2</v>
      </c>
      <c r="BQ906" s="14">
        <f>(BG906-CA906)/S906</f>
        <v>-1.2265795006408162E-2</v>
      </c>
      <c r="BR906" s="27">
        <f>BQ906-BP906</f>
        <v>7.0949088078379151E-4</v>
      </c>
      <c r="BS906" s="28">
        <f t="shared" si="72"/>
        <v>5474518</v>
      </c>
      <c r="BT906" s="11">
        <f>BS906/S906</f>
        <v>0.91646586345381531</v>
      </c>
      <c r="BU906" s="14">
        <f>(BE906-AP906)*1/BT906-(BE906-AP906)</f>
        <v>68315.421560034971</v>
      </c>
      <c r="BV906" s="14">
        <f t="shared" si="73"/>
        <v>0.12744667707930513</v>
      </c>
      <c r="BW906" s="27">
        <f>(AR906+AV906+AY906+BB906)/S906</f>
        <v>0.14042196296649709</v>
      </c>
      <c r="BX906" s="13">
        <f>(AF906+AH906+AJ906+AL906+AN906)/N906</f>
        <v>328.43952673093776</v>
      </c>
      <c r="BY906" s="26">
        <f>BX906/K906</f>
        <v>0.13690684732427585</v>
      </c>
      <c r="BZ906" s="11">
        <f>AP906/BE906</f>
        <v>1.5506289209041329E-2</v>
      </c>
      <c r="CA906" s="15">
        <f>-(BM906+BN906+BO906)/M906</f>
        <v>-4238.1508712707919</v>
      </c>
      <c r="CB906" s="15">
        <f>BG906-CA906</f>
        <v>-73269.849128729213</v>
      </c>
      <c r="CC906" s="18">
        <f t="shared" si="74"/>
        <v>1</v>
      </c>
      <c r="CD906" s="17">
        <f>(AF906/(AF906+AH906+AJ906))/(X906/(X906+Z906+AB906))</f>
        <v>1.5807125303767122</v>
      </c>
      <c r="CE906" s="19">
        <f>(AH906/(AF906+AH906+AJ906))/(Z906/(X906+Z906+AB906))</f>
        <v>0.85746904923965961</v>
      </c>
      <c r="CF906" s="18">
        <f>(AJ906/(AF906+AH906+AJ906))/(AB906/(X906+Z906+AB906))</f>
        <v>0.93815499897621579</v>
      </c>
      <c r="CG906">
        <f>AH906/Z906</f>
        <v>251.95333333333335</v>
      </c>
      <c r="CH906" s="11">
        <f>BB906/BE906</f>
        <v>0.25627738721982285</v>
      </c>
      <c r="CI906" s="14">
        <f>AY906/V906</f>
        <v>3274.5067906016011</v>
      </c>
      <c r="CJ906" s="14">
        <f>AV906/M906</f>
        <v>5239.5333333333338</v>
      </c>
      <c r="CK906" s="17">
        <f>N906/V906</f>
        <v>28.093405628711597</v>
      </c>
      <c r="CL906" s="17">
        <f>(AL906+AN906)/N906</f>
        <v>7.8234005258545132</v>
      </c>
      <c r="CM906" s="14">
        <f>AP906/AC906</f>
        <v>5</v>
      </c>
    </row>
    <row r="907" spans="1:91" hidden="1" x14ac:dyDescent="0.2">
      <c r="A907">
        <v>938</v>
      </c>
      <c r="B907" s="2">
        <v>45200</v>
      </c>
      <c r="C907" s="3" t="s">
        <v>41</v>
      </c>
      <c r="D907" t="s">
        <v>42</v>
      </c>
      <c r="E907" s="3" t="s">
        <v>32</v>
      </c>
      <c r="F907" t="s">
        <v>33</v>
      </c>
      <c r="G907" t="str">
        <f>CONCATENATE(C907,E907)</f>
        <v>SEAHNL</v>
      </c>
      <c r="H907" t="s">
        <v>49</v>
      </c>
      <c r="I907">
        <f>U907/M907</f>
        <v>273.6875</v>
      </c>
      <c r="J907" t="str">
        <f>_xlfn.CONCAT(C907,E907,H907)</f>
        <v>SEAHNLA330-200</v>
      </c>
      <c r="K907" s="4">
        <v>2677</v>
      </c>
      <c r="L907" s="4">
        <f>N907/M907</f>
        <v>245.5625</v>
      </c>
      <c r="M907" s="4">
        <v>16</v>
      </c>
      <c r="N907" s="4">
        <v>3929</v>
      </c>
      <c r="O907" s="4">
        <f>P907/M907</f>
        <v>35.4375</v>
      </c>
      <c r="P907" s="4">
        <v>567</v>
      </c>
      <c r="Q907" s="4">
        <v>908</v>
      </c>
      <c r="R907" s="4">
        <v>2455</v>
      </c>
      <c r="S907" s="4">
        <f>U907*K907</f>
        <v>11722583</v>
      </c>
      <c r="T907" s="7">
        <f>N907/U907</f>
        <v>0.89723681205754735</v>
      </c>
      <c r="U907" s="4">
        <v>4379</v>
      </c>
      <c r="V907" s="4">
        <v>96.451583195364236</v>
      </c>
      <c r="W907" s="7">
        <f>P907/X907</f>
        <v>1</v>
      </c>
      <c r="X907" s="4">
        <v>567</v>
      </c>
      <c r="Y907" s="7">
        <f>Q907/Z907</f>
        <v>0.86066350710900474</v>
      </c>
      <c r="Z907" s="4">
        <v>1055</v>
      </c>
      <c r="AA907" s="7">
        <f>R907/AB907</f>
        <v>0.89078374455732945</v>
      </c>
      <c r="AB907" s="4">
        <v>2756</v>
      </c>
      <c r="AC907" s="4">
        <v>197193</v>
      </c>
      <c r="AD907" s="4">
        <f>AP907/AC907</f>
        <v>6</v>
      </c>
      <c r="AE907" s="7">
        <f>AF907/(AF907+AH907+AJ907+AL907+AN907+AP907)</f>
        <v>0.1158584606534587</v>
      </c>
      <c r="AF907" s="4">
        <v>287606</v>
      </c>
      <c r="AG907" s="7">
        <f>AH907/(AF907+AH907+AJ907+AL907+AN907+AP907)</f>
        <v>0.1232593898382648</v>
      </c>
      <c r="AH907" s="4">
        <v>305978</v>
      </c>
      <c r="AI907" s="7">
        <f>AJ907/(AF907+AH907+AJ907+AL907+AN907+AP907)</f>
        <v>0.2743725706385497</v>
      </c>
      <c r="AJ907" s="4">
        <v>681100</v>
      </c>
      <c r="AK907" s="7">
        <f>AL907/(AF907+AH907+AJ907+AL907+AN907+AP907)</f>
        <v>6.9227611605101698E-3</v>
      </c>
      <c r="AL907" s="4">
        <v>17185</v>
      </c>
      <c r="AM907" s="7">
        <f>AN907/(AF907+AH907+AJ907+AL907+AN907+AP907)</f>
        <v>2.9664948027929524E-3</v>
      </c>
      <c r="AN907" s="4">
        <v>7364</v>
      </c>
      <c r="AO907" s="7">
        <f>AP907/(AF907+AH907+AJ907+AL907+AN907+AP907)</f>
        <v>0.4766203229064237</v>
      </c>
      <c r="AP907" s="4">
        <v>1183158</v>
      </c>
      <c r="AQ907" s="6">
        <f>AO907+AM907+AK907+AI907+AG907+AE907</f>
        <v>1</v>
      </c>
      <c r="AR907" s="4">
        <v>478415</v>
      </c>
      <c r="AS907" s="4">
        <f>AR907/M907</f>
        <v>29900.9375</v>
      </c>
      <c r="AT907" s="4">
        <f>AR907/V907</f>
        <v>4960.1570461623496</v>
      </c>
      <c r="AU907" s="7">
        <f>AR907/(AR907+AV907+AY907+BB907)</f>
        <v>0.31287153965378556</v>
      </c>
      <c r="AV907" s="4">
        <v>127492</v>
      </c>
      <c r="AW907" s="4">
        <f>AV907/M907</f>
        <v>7968.25</v>
      </c>
      <c r="AX907" s="7">
        <f>AV907/(AR907+AV907+AY907+BB907)</f>
        <v>8.3376604691618006E-2</v>
      </c>
      <c r="AY907" s="4">
        <v>491886</v>
      </c>
      <c r="AZ907" s="4">
        <f>AY907/M907</f>
        <v>30742.875</v>
      </c>
      <c r="BA907" s="7">
        <f>AY907/(AR907+AV907+AY907+BB907)</f>
        <v>0.32168123941377663</v>
      </c>
      <c r="BB907" s="4">
        <v>431317</v>
      </c>
      <c r="BC907" s="11">
        <f>BB907/(AR907+AV907+AY907+BB907)</f>
        <v>0.2820706162408198</v>
      </c>
      <c r="BD907" s="9">
        <f>BC907+BA907+AX907+AU907</f>
        <v>1</v>
      </c>
      <c r="BE907" s="14">
        <f>(AF907+AH907+AJ907+AL907+AN907+AP907)</f>
        <v>2482391</v>
      </c>
      <c r="BF907" s="14">
        <f t="shared" si="70"/>
        <v>-1529110</v>
      </c>
      <c r="BG907" s="13">
        <f>(AF907+AH907+AJ907+AL907+AN907+AP907)-(AR907+AV907+AY907+BB907)</f>
        <v>953281</v>
      </c>
      <c r="BH907" s="13">
        <f t="shared" si="71"/>
        <v>0</v>
      </c>
      <c r="BI907" s="14">
        <f>AF907/W907</f>
        <v>287606</v>
      </c>
      <c r="BJ907" s="14">
        <f>AH907/Y907</f>
        <v>355514.08590308367</v>
      </c>
      <c r="BK907" s="14">
        <f>AJ907/AA907</f>
        <v>764607.57637474546</v>
      </c>
      <c r="BL907" s="14">
        <f>BI907+BJ907+BK907</f>
        <v>1407727.6622778291</v>
      </c>
      <c r="BM907" s="14">
        <f>(AF907/W907)-AF907</f>
        <v>0</v>
      </c>
      <c r="BN907" s="14">
        <f>AH907/Y907-AH907</f>
        <v>49536.085903083673</v>
      </c>
      <c r="BO907" s="14">
        <f>AJ907/AA907-AJ907</f>
        <v>83507.576374745462</v>
      </c>
      <c r="BP907" s="14">
        <f>BG907/S907</f>
        <v>8.1320046955521669E-2</v>
      </c>
      <c r="BQ907" s="14">
        <f>(BG907-CA907)/S907</f>
        <v>8.2029381143419011E-2</v>
      </c>
      <c r="BR907" s="27">
        <f>BQ907-BP907</f>
        <v>7.0933418789734248E-4</v>
      </c>
      <c r="BS907" s="28">
        <f t="shared" si="72"/>
        <v>10517933</v>
      </c>
      <c r="BT907" s="11">
        <f>BS907/S907</f>
        <v>0.89723681205754735</v>
      </c>
      <c r="BU907" s="14">
        <f>(BE907-AP907)*1/BT907-(BE907-AP907)</f>
        <v>148805.0012725885</v>
      </c>
      <c r="BV907" s="14">
        <f t="shared" si="73"/>
        <v>0.21176143517175353</v>
      </c>
      <c r="BW907" s="27">
        <f>(AR907+AV907+AY907+BB907)/S907</f>
        <v>0.13044138821623186</v>
      </c>
      <c r="BX907" s="13">
        <f>(AF907+AH907+AJ907+AL907+AN907)/N907</f>
        <v>330.6777806057521</v>
      </c>
      <c r="BY907" s="26">
        <f>BX907/K907</f>
        <v>0.12352550638989619</v>
      </c>
      <c r="BZ907" s="11">
        <f>AP907/BE907</f>
        <v>0.4766203229064237</v>
      </c>
      <c r="CA907" s="15">
        <f>-(BM907+BN907+BO907)/M907</f>
        <v>-8315.2288923643209</v>
      </c>
      <c r="CB907" s="15">
        <f>BG907-CA907</f>
        <v>961596.22889236431</v>
      </c>
      <c r="CC907" s="18">
        <f t="shared" si="74"/>
        <v>0</v>
      </c>
      <c r="CD907" s="17">
        <f>(AF907/(AF907+AH907+AJ907))/(X907/(X907+Z907+AB907))</f>
        <v>1.7421602715913569</v>
      </c>
      <c r="CE907" s="19">
        <f>(AH907/(AF907+AH907+AJ907))/(Z907/(X907+Z907+AB907))</f>
        <v>0.99611840531843876</v>
      </c>
      <c r="CF907" s="18">
        <f>(AJ907/(AF907+AH907+AJ907))/(AB907/(X907+Z907+AB907))</f>
        <v>0.84879905965048907</v>
      </c>
      <c r="CG907">
        <f>AH907/Z907</f>
        <v>290.02654028436018</v>
      </c>
      <c r="CH907" s="11">
        <f>BB907/BE907</f>
        <v>0.17375062993702442</v>
      </c>
      <c r="CI907" s="14">
        <f>AY907/V907</f>
        <v>5099.8229754681888</v>
      </c>
      <c r="CJ907" s="14">
        <f>AV907/M907</f>
        <v>7968.25</v>
      </c>
      <c r="CK907" s="17">
        <f>N907/V907</f>
        <v>40.735464051862657</v>
      </c>
      <c r="CL907" s="17">
        <f>(AL907+AN907)/N907</f>
        <v>6.2481547467548992</v>
      </c>
      <c r="CM907" s="14">
        <f>AP907/AC907</f>
        <v>6</v>
      </c>
    </row>
    <row r="908" spans="1:91" hidden="1" x14ac:dyDescent="0.2">
      <c r="A908">
        <v>438</v>
      </c>
      <c r="B908" s="2">
        <v>44866</v>
      </c>
      <c r="C908" s="3" t="s">
        <v>32</v>
      </c>
      <c r="D908" t="s">
        <v>33</v>
      </c>
      <c r="E908" s="3" t="s">
        <v>43</v>
      </c>
      <c r="F908" t="s">
        <v>38</v>
      </c>
      <c r="G908" t="str">
        <f>CONCATENATE(C908,E908)</f>
        <v>HNLSFO</v>
      </c>
      <c r="H908" t="s">
        <v>31</v>
      </c>
      <c r="I908">
        <f>U908/M908</f>
        <v>163.94117647058823</v>
      </c>
      <c r="J908" t="str">
        <f>_xlfn.CONCAT(C908,E908,H908)</f>
        <v>HNLSFO737-800</v>
      </c>
      <c r="K908" s="4">
        <v>2399</v>
      </c>
      <c r="L908" s="4">
        <f>N908/M908</f>
        <v>147.05882352941177</v>
      </c>
      <c r="M908" s="4">
        <v>17</v>
      </c>
      <c r="N908" s="4">
        <v>2500</v>
      </c>
      <c r="O908" s="4">
        <f>P908/M908</f>
        <v>21</v>
      </c>
      <c r="P908" s="4">
        <v>357</v>
      </c>
      <c r="Q908" s="4">
        <v>680</v>
      </c>
      <c r="R908" s="4">
        <v>1463</v>
      </c>
      <c r="S908" s="4">
        <f>U908*K908</f>
        <v>6686013</v>
      </c>
      <c r="T908" s="7">
        <f>N908/U908</f>
        <v>0.89702188733405097</v>
      </c>
      <c r="U908" s="4">
        <v>2787</v>
      </c>
      <c r="V908" s="4">
        <v>85.330874086565473</v>
      </c>
      <c r="W908" s="7">
        <f>P908/X908</f>
        <v>1</v>
      </c>
      <c r="X908" s="4">
        <v>357</v>
      </c>
      <c r="Y908" s="7">
        <f>Q908/Z908</f>
        <v>1</v>
      </c>
      <c r="Z908" s="4">
        <v>680</v>
      </c>
      <c r="AA908" s="7">
        <f>R908/AB908</f>
        <v>0.83599999999999997</v>
      </c>
      <c r="AB908" s="4">
        <v>1750</v>
      </c>
      <c r="AC908" s="4">
        <v>1601</v>
      </c>
      <c r="AD908" s="4">
        <f>AP908/AC908</f>
        <v>4.9987507807620242</v>
      </c>
      <c r="AE908" s="7">
        <f>AF908/(AF908+AH908+AJ908+AL908+AN908+AP908)</f>
        <v>0.23413252793490219</v>
      </c>
      <c r="AF908" s="4">
        <v>198764</v>
      </c>
      <c r="AG908" s="7">
        <f>AH908/(AF908+AH908+AJ908+AL908+AN908+AP908)</f>
        <v>0.25517882342408987</v>
      </c>
      <c r="AH908" s="4">
        <v>216631</v>
      </c>
      <c r="AI908" s="7">
        <f>AJ908/(AF908+AH908+AJ908+AL908+AN908+AP908)</f>
        <v>0.48230848424737732</v>
      </c>
      <c r="AJ908" s="4">
        <v>409450</v>
      </c>
      <c r="AK908" s="7">
        <f>AL908/(AF908+AH908+AJ908+AL908+AN908+AP908)</f>
        <v>1.0336443886361547E-2</v>
      </c>
      <c r="AL908" s="4">
        <v>8775</v>
      </c>
      <c r="AM908" s="7">
        <f>AN908/(AF908+AH908+AJ908+AL908+AN908+AP908)</f>
        <v>8.616648094442703E-3</v>
      </c>
      <c r="AN908" s="4">
        <v>7315</v>
      </c>
      <c r="AO908" s="7">
        <f>AP908/(AF908+AH908+AJ908+AL908+AN908+AP908)</f>
        <v>9.4270724128263789E-3</v>
      </c>
      <c r="AP908" s="4">
        <v>8003</v>
      </c>
      <c r="AQ908" s="6">
        <f>AO908+AM908+AK908+AI908+AG908+AE908</f>
        <v>1</v>
      </c>
      <c r="AR908" s="4">
        <v>314234</v>
      </c>
      <c r="AS908" s="4">
        <f>AR908/M908</f>
        <v>18484.352941176472</v>
      </c>
      <c r="AT908" s="4">
        <f>AR908/V908</f>
        <v>3682.5358155972895</v>
      </c>
      <c r="AU908" s="7">
        <f>AR908/(AR908+AV908+AY908+BB908)</f>
        <v>0.35399468276856527</v>
      </c>
      <c r="AV908" s="4">
        <v>89072</v>
      </c>
      <c r="AW908" s="4">
        <f>AV908/M908</f>
        <v>5239.5294117647063</v>
      </c>
      <c r="AX908" s="7">
        <f>AV908/(AR908+AV908+AY908+BB908)</f>
        <v>0.10034246575342466</v>
      </c>
      <c r="AY908" s="4">
        <v>279416</v>
      </c>
      <c r="AZ908" s="4">
        <f>AY908/M908</f>
        <v>16436.235294117647</v>
      </c>
      <c r="BA908" s="7">
        <f>AY908/(AR908+AV908+AY908+BB908)</f>
        <v>0.3147710886806056</v>
      </c>
      <c r="BB908" s="4">
        <v>204958</v>
      </c>
      <c r="BC908" s="11">
        <f>BB908/(AR908+AV908+AY908+BB908)</f>
        <v>0.23089176279740448</v>
      </c>
      <c r="BD908" s="9">
        <f>BC908+BA908+AX908+AU908</f>
        <v>1</v>
      </c>
      <c r="BE908" s="14">
        <f>(AF908+AH908+AJ908+AL908+AN908+AP908)</f>
        <v>848938</v>
      </c>
      <c r="BF908" s="14">
        <f t="shared" si="70"/>
        <v>-887680</v>
      </c>
      <c r="BG908" s="13">
        <f>(AF908+AH908+AJ908+AL908+AN908+AP908)-(AR908+AV908+AY908+BB908)</f>
        <v>-38742</v>
      </c>
      <c r="BH908" s="13">
        <f t="shared" si="71"/>
        <v>1</v>
      </c>
      <c r="BI908" s="14">
        <f>AF908/W908</f>
        <v>198764</v>
      </c>
      <c r="BJ908" s="14">
        <f>AH908/Y908</f>
        <v>216631</v>
      </c>
      <c r="BK908" s="14">
        <f>AJ908/AA908</f>
        <v>489772.72727272729</v>
      </c>
      <c r="BL908" s="14">
        <f>BI908+BJ908+BK908</f>
        <v>905167.72727272729</v>
      </c>
      <c r="BM908" s="14">
        <f>(AF908/W908)-AF908</f>
        <v>0</v>
      </c>
      <c r="BN908" s="14">
        <f>AH908/Y908-AH908</f>
        <v>0</v>
      </c>
      <c r="BO908" s="14">
        <f>AJ908/AA908-AJ908</f>
        <v>80322.727272727294</v>
      </c>
      <c r="BP908" s="14">
        <f>BG908/S908</f>
        <v>-5.7944846951389411E-3</v>
      </c>
      <c r="BQ908" s="14">
        <f>(BG908-CA908)/S908</f>
        <v>-5.0878054963159015E-3</v>
      </c>
      <c r="BR908" s="27">
        <f>BQ908-BP908</f>
        <v>7.0667919882303962E-4</v>
      </c>
      <c r="BS908" s="28">
        <f t="shared" si="72"/>
        <v>5997500</v>
      </c>
      <c r="BT908" s="11">
        <f>BS908/S908</f>
        <v>0.89702188733405097</v>
      </c>
      <c r="BU908" s="14">
        <f>(BE908-AP908)*1/BT908-(BE908-AP908)</f>
        <v>96539.337999999989</v>
      </c>
      <c r="BV908" s="14">
        <f t="shared" si="73"/>
        <v>0.1269722329286527</v>
      </c>
      <c r="BW908" s="27">
        <f>(AR908+AV908+AY908+BB908)/S908</f>
        <v>0.13276671762379164</v>
      </c>
      <c r="BX908" s="13">
        <f>(AF908+AH908+AJ908+AL908+AN908)/N908</f>
        <v>336.37400000000002</v>
      </c>
      <c r="BY908" s="26">
        <f>BX908/K908</f>
        <v>0.140214255939975</v>
      </c>
      <c r="BZ908" s="11">
        <f>AP908/BE908</f>
        <v>9.4270724128263789E-3</v>
      </c>
      <c r="CA908" s="15">
        <f>-(BM908+BN908+BO908)/M908</f>
        <v>-4724.8663101604288</v>
      </c>
      <c r="CB908" s="15">
        <f>BG908-CA908</f>
        <v>-34017.133689839568</v>
      </c>
      <c r="CC908" s="18">
        <f t="shared" si="74"/>
        <v>1</v>
      </c>
      <c r="CD908" s="17">
        <f>(AF908/(AF908+AH908+AJ908))/(X908/(X908+Z908+AB908))</f>
        <v>1.8811963806186967</v>
      </c>
      <c r="CE908" s="19">
        <f>(AH908/(AF908+AH908+AJ908))/(Z908/(X908+Z908+AB908))</f>
        <v>1.0764065066770119</v>
      </c>
      <c r="CF908" s="18">
        <f>(AJ908/(AF908+AH908+AJ908))/(AB908/(X908+Z908+AB908))</f>
        <v>0.79054655290214704</v>
      </c>
      <c r="CG908">
        <f>AH908/Z908</f>
        <v>318.57499999999999</v>
      </c>
      <c r="CH908" s="11">
        <f>BB908/BE908</f>
        <v>0.24142870268500174</v>
      </c>
      <c r="CI908" s="14">
        <f>AY908/V908</f>
        <v>3274.5006188093339</v>
      </c>
      <c r="CJ908" s="14">
        <f>AV908/M908</f>
        <v>5239.5294117647063</v>
      </c>
      <c r="CK908" s="17">
        <f>N908/V908</f>
        <v>29.297719339706155</v>
      </c>
      <c r="CL908" s="17">
        <f>(AL908+AN908)/N908</f>
        <v>6.4359999999999999</v>
      </c>
      <c r="CM908" s="14">
        <f>AP908/AC908</f>
        <v>4.9987507807620242</v>
      </c>
    </row>
    <row r="909" spans="1:91" hidden="1" x14ac:dyDescent="0.2">
      <c r="A909">
        <v>493</v>
      </c>
      <c r="B909" s="2">
        <v>44866</v>
      </c>
      <c r="C909" s="3" t="s">
        <v>52</v>
      </c>
      <c r="D909" t="s">
        <v>33</v>
      </c>
      <c r="E909" s="3" t="s">
        <v>43</v>
      </c>
      <c r="F909" t="s">
        <v>38</v>
      </c>
      <c r="G909" t="str">
        <f>CONCATENATE(C909,E909)</f>
        <v>OGGSFO</v>
      </c>
      <c r="H909" t="s">
        <v>31</v>
      </c>
      <c r="I909">
        <f>U909/M909</f>
        <v>158.13043478260869</v>
      </c>
      <c r="J909" t="str">
        <f>_xlfn.CONCAT(C909,E909,H909)</f>
        <v>OGGSFO737-800</v>
      </c>
      <c r="K909" s="4">
        <v>2338</v>
      </c>
      <c r="L909" s="4">
        <f>N909/M909</f>
        <v>133.39130434782609</v>
      </c>
      <c r="M909" s="4">
        <v>23</v>
      </c>
      <c r="N909" s="4">
        <v>3068</v>
      </c>
      <c r="O909" s="4">
        <f>P909/M909</f>
        <v>18.304347826086957</v>
      </c>
      <c r="P909" s="4">
        <v>421</v>
      </c>
      <c r="Q909" s="4">
        <v>900</v>
      </c>
      <c r="R909" s="4">
        <v>1747</v>
      </c>
      <c r="S909" s="4">
        <f>U909*K909</f>
        <v>8503306</v>
      </c>
      <c r="T909" s="7">
        <f>N909/U909</f>
        <v>0.8435523783337916</v>
      </c>
      <c r="U909" s="4">
        <v>3637</v>
      </c>
      <c r="V909" s="4">
        <v>108.85816326530613</v>
      </c>
      <c r="W909" s="7">
        <f>P909/X909</f>
        <v>0.89006342494714585</v>
      </c>
      <c r="X909" s="4">
        <v>473</v>
      </c>
      <c r="Y909" s="7">
        <f>Q909/Z909</f>
        <v>1</v>
      </c>
      <c r="Z909" s="4">
        <v>900</v>
      </c>
      <c r="AA909" s="7">
        <f>R909/AB909</f>
        <v>0.77130242825607065</v>
      </c>
      <c r="AB909" s="4">
        <v>2265</v>
      </c>
      <c r="AC909" s="4">
        <v>495</v>
      </c>
      <c r="AD909" s="4">
        <f>AP909/AC909</f>
        <v>4.9959595959595964</v>
      </c>
      <c r="AE909" s="7">
        <f>AF909/(AF909+AH909+AJ909+AL909+AN909+AP909)</f>
        <v>0.22987120237392178</v>
      </c>
      <c r="AF909" s="4">
        <v>189558</v>
      </c>
      <c r="AG909" s="7">
        <f>AH909/(AF909+AH909+AJ909+AL909+AN909+AP909)</f>
        <v>0.28080695878257683</v>
      </c>
      <c r="AH909" s="4">
        <v>231561</v>
      </c>
      <c r="AI909" s="7">
        <f>AJ909/(AF909+AH909+AJ909+AL909+AN909+AP909)</f>
        <v>0.4693710004644524</v>
      </c>
      <c r="AJ909" s="4">
        <v>387056</v>
      </c>
      <c r="AK909" s="7">
        <f>AL909/(AF909+AH909+AJ909+AL909+AN909+AP909)</f>
        <v>1.2714839557763691E-2</v>
      </c>
      <c r="AL909" s="4">
        <v>10485</v>
      </c>
      <c r="AM909" s="7">
        <f>AN909/(AF909+AH909+AJ909+AL909+AN909+AP909)</f>
        <v>4.2370671831021781E-3</v>
      </c>
      <c r="AN909" s="4">
        <v>3494</v>
      </c>
      <c r="AO909" s="7">
        <f>AP909/(AF909+AH909+AJ909+AL909+AN909+AP909)</f>
        <v>2.9989316381830817E-3</v>
      </c>
      <c r="AP909" s="4">
        <v>2473</v>
      </c>
      <c r="AQ909" s="6">
        <f>AO909+AM909+AK909+AI909+AG909+AE909</f>
        <v>1</v>
      </c>
      <c r="AR909" s="4">
        <v>400875</v>
      </c>
      <c r="AS909" s="4">
        <f>AR909/M909</f>
        <v>17429.347826086956</v>
      </c>
      <c r="AT909" s="4">
        <f>AR909/V909</f>
        <v>3682.5442206203538</v>
      </c>
      <c r="AU909" s="7">
        <f>AR909/(AR909+AV909+AY909+BB909)</f>
        <v>0.35266902380510412</v>
      </c>
      <c r="AV909" s="4">
        <v>117890</v>
      </c>
      <c r="AW909" s="4">
        <f>AV909/M909</f>
        <v>5125.652173913043</v>
      </c>
      <c r="AX909" s="7">
        <f>AV909/(AR909+AV909+AY909+BB909)</f>
        <v>0.10371350474932017</v>
      </c>
      <c r="AY909" s="4">
        <v>356456</v>
      </c>
      <c r="AZ909" s="4">
        <f>AY909/M909</f>
        <v>15498.08695652174</v>
      </c>
      <c r="BA909" s="7">
        <f>AY909/(AR909+AV909+AY909+BB909)</f>
        <v>0.31359149248387203</v>
      </c>
      <c r="BB909" s="4">
        <v>261468</v>
      </c>
      <c r="BC909" s="11">
        <f>BB909/(AR909+AV909+AY909+BB909)</f>
        <v>0.23002597896170368</v>
      </c>
      <c r="BD909" s="9">
        <f>BC909+BA909+AX909+AU909</f>
        <v>1</v>
      </c>
      <c r="BE909" s="14">
        <f>(AF909+AH909+AJ909+AL909+AN909+AP909)</f>
        <v>824627</v>
      </c>
      <c r="BF909" s="14">
        <f t="shared" si="70"/>
        <v>-1136689</v>
      </c>
      <c r="BG909" s="13">
        <f>(AF909+AH909+AJ909+AL909+AN909+AP909)-(AR909+AV909+AY909+BB909)</f>
        <v>-312062</v>
      </c>
      <c r="BH909" s="13">
        <f t="shared" si="71"/>
        <v>1</v>
      </c>
      <c r="BI909" s="14">
        <f>AF909/W909</f>
        <v>212971.33966745844</v>
      </c>
      <c r="BJ909" s="14">
        <f>AH909/Y909</f>
        <v>231561</v>
      </c>
      <c r="BK909" s="14">
        <f>AJ909/AA909</f>
        <v>501821.31654264452</v>
      </c>
      <c r="BL909" s="14">
        <f>BI909+BJ909+BK909</f>
        <v>946353.65621010296</v>
      </c>
      <c r="BM909" s="14">
        <f>(AF909/W909)-AF909</f>
        <v>23413.339667458436</v>
      </c>
      <c r="BN909" s="14">
        <f>AH909/Y909-AH909</f>
        <v>0</v>
      </c>
      <c r="BO909" s="14">
        <f>AJ909/AA909-AJ909</f>
        <v>114765.31654264452</v>
      </c>
      <c r="BP909" s="14">
        <f>BG909/S909</f>
        <v>-3.6698902756175066E-2</v>
      </c>
      <c r="BQ909" s="14">
        <f>(BG909-CA909)/S909</f>
        <v>-3.599238135599156E-2</v>
      </c>
      <c r="BR909" s="27">
        <f>BQ909-BP909</f>
        <v>7.0652140018350601E-4</v>
      </c>
      <c r="BS909" s="28">
        <f t="shared" si="72"/>
        <v>7172984</v>
      </c>
      <c r="BT909" s="11">
        <f>BS909/S909</f>
        <v>0.8435523783337916</v>
      </c>
      <c r="BU909" s="14">
        <f>(BE909-AP909)*1/BT909-(BE909-AP909)</f>
        <v>152479.01760104299</v>
      </c>
      <c r="BV909" s="14">
        <f t="shared" si="73"/>
        <v>9.6977222741366706E-2</v>
      </c>
      <c r="BW909" s="27">
        <f>(AR909+AV909+AY909+BB909)/S909</f>
        <v>0.13367612549754179</v>
      </c>
      <c r="BX909" s="13">
        <f>(AF909+AH909+AJ909+AL909+AN909)/N909</f>
        <v>267.97718383311604</v>
      </c>
      <c r="BY909" s="26">
        <f>BX909/K909</f>
        <v>0.11461812824342003</v>
      </c>
      <c r="BZ909" s="11">
        <f>AP909/BE909</f>
        <v>2.9989316381830817E-3</v>
      </c>
      <c r="CA909" s="15">
        <f>-(BM909+BN909+BO909)/M909</f>
        <v>-6007.7676613088242</v>
      </c>
      <c r="CB909" s="15">
        <f>BG909-CA909</f>
        <v>-306054.23233869119</v>
      </c>
      <c r="CC909" s="18">
        <f t="shared" si="74"/>
        <v>1</v>
      </c>
      <c r="CD909" s="17">
        <f>(AF909/(AF909+AH909+AJ909))/(X909/(X909+Z909+AB909))</f>
        <v>1.8040071727395088</v>
      </c>
      <c r="CE909" s="19">
        <f>(AH909/(AF909+AH909+AJ909))/(Z909/(X909+Z909+AB909))</f>
        <v>1.1581910106103257</v>
      </c>
      <c r="CF909" s="18">
        <f>(AJ909/(AF909+AH909+AJ909))/(AB909/(X909+Z909+AB909))</f>
        <v>0.76924180915890472</v>
      </c>
      <c r="CG909">
        <f>AH909/Z909</f>
        <v>257.29000000000002</v>
      </c>
      <c r="CH909" s="11">
        <f>BB909/BE909</f>
        <v>0.31707426509197489</v>
      </c>
      <c r="CI909" s="14">
        <f>AY909/V909</f>
        <v>3274.4994891311476</v>
      </c>
      <c r="CJ909" s="14">
        <f>AV909/M909</f>
        <v>5125.652173913043</v>
      </c>
      <c r="CK909" s="17">
        <f>N909/V909</f>
        <v>28.183462847179907</v>
      </c>
      <c r="CL909" s="17">
        <f>(AL909+AN909)/N909</f>
        <v>4.5563885267275097</v>
      </c>
      <c r="CM909" s="14">
        <f>AP909/AC909</f>
        <v>4.9959595959595964</v>
      </c>
    </row>
    <row r="910" spans="1:91" hidden="1" x14ac:dyDescent="0.2">
      <c r="A910">
        <v>358</v>
      </c>
      <c r="B910" s="2">
        <v>44835</v>
      </c>
      <c r="C910" s="3" t="s">
        <v>43</v>
      </c>
      <c r="D910" t="s">
        <v>38</v>
      </c>
      <c r="E910" s="3" t="s">
        <v>37</v>
      </c>
      <c r="F910" t="s">
        <v>38</v>
      </c>
      <c r="G910" t="str">
        <f>CONCATENATE(C910,E910)</f>
        <v>SFOLAX</v>
      </c>
      <c r="H910" t="s">
        <v>34</v>
      </c>
      <c r="I910">
        <f>U910/M910</f>
        <v>176.29411764705881</v>
      </c>
      <c r="J910" t="str">
        <f>_xlfn.CONCAT(C910,E910,H910)</f>
        <v>SFOLAX737-900</v>
      </c>
      <c r="K910" s="4">
        <v>337</v>
      </c>
      <c r="L910" s="4">
        <f>N910/M910</f>
        <v>163.23529411764707</v>
      </c>
      <c r="M910" s="4">
        <v>34</v>
      </c>
      <c r="N910" s="4">
        <v>5550</v>
      </c>
      <c r="O910" s="4">
        <f>P910/M910</f>
        <v>22.676470588235293</v>
      </c>
      <c r="P910" s="4">
        <v>771</v>
      </c>
      <c r="Q910" s="4">
        <v>1279</v>
      </c>
      <c r="R910" s="4">
        <v>3501</v>
      </c>
      <c r="S910" s="4">
        <f>U910*K910</f>
        <v>2019978</v>
      </c>
      <c r="T910" s="7">
        <f>N910/U910</f>
        <v>0.92592592592592593</v>
      </c>
      <c r="U910" s="4">
        <v>5994</v>
      </c>
      <c r="V910" s="4">
        <v>47.172286461850106</v>
      </c>
      <c r="W910" s="7">
        <f>P910/X910</f>
        <v>1</v>
      </c>
      <c r="X910" s="4">
        <v>771</v>
      </c>
      <c r="Y910" s="7">
        <f>Q910/Z910</f>
        <v>0.88757807078417761</v>
      </c>
      <c r="Z910" s="4">
        <v>1441</v>
      </c>
      <c r="AA910" s="7">
        <f>R910/AB910</f>
        <v>0.92545598731165746</v>
      </c>
      <c r="AB910" s="4">
        <v>3783</v>
      </c>
      <c r="AC910" s="4">
        <v>3586</v>
      </c>
      <c r="AD910" s="4">
        <f>AP910/AC910</f>
        <v>4.9994422755158947</v>
      </c>
      <c r="AE910" s="7">
        <f>AF910/(AF910+AH910+AJ910+AL910+AN910+AP910)</f>
        <v>0.19952381700967944</v>
      </c>
      <c r="AF910" s="4">
        <v>139613</v>
      </c>
      <c r="AG910" s="7">
        <f>AH910/(AF910+AH910+AJ910+AL910+AN910+AP910)</f>
        <v>0.21685762100007003</v>
      </c>
      <c r="AH910" s="4">
        <v>151742</v>
      </c>
      <c r="AI910" s="7">
        <f>AJ910/(AF910+AH910+AJ910+AL910+AN910+AP910)</f>
        <v>0.51798048107058281</v>
      </c>
      <c r="AJ910" s="4">
        <v>362447</v>
      </c>
      <c r="AK910" s="7">
        <f>AL910/(AF910+AH910+AJ910+AL910+AN910+AP910)</f>
        <v>3.0011533003397019E-2</v>
      </c>
      <c r="AL910" s="4">
        <v>21000</v>
      </c>
      <c r="AM910" s="7">
        <f>AN910/(AF910+AH910+AJ910+AL910+AN910+AP910)</f>
        <v>1.0005273455084883E-2</v>
      </c>
      <c r="AN910" s="4">
        <v>7001</v>
      </c>
      <c r="AO910" s="7">
        <f>AP910/(AF910+AH910+AJ910+AL910+AN910+AP910)</f>
        <v>2.5621274461185797E-2</v>
      </c>
      <c r="AP910" s="4">
        <v>17928</v>
      </c>
      <c r="AQ910" s="6">
        <f>AO910+AM910+AK910+AI910+AG910+AE910</f>
        <v>1</v>
      </c>
      <c r="AR910" s="4">
        <v>173714</v>
      </c>
      <c r="AS910" s="4">
        <f>AR910/M910</f>
        <v>5109.2352941176468</v>
      </c>
      <c r="AT910" s="4">
        <f>AR910/V910</f>
        <v>3682.5435659237896</v>
      </c>
      <c r="AU910" s="7">
        <f>AR910/(AR910+AV910+AY910+BB910)</f>
        <v>0.28154254077742913</v>
      </c>
      <c r="AV910" s="4">
        <v>175524</v>
      </c>
      <c r="AW910" s="4">
        <f>AV910/M910</f>
        <v>5162.4705882352937</v>
      </c>
      <c r="AX910" s="7">
        <f>AV910/(AR910+AV910+AY910+BB910)</f>
        <v>0.284476052174364</v>
      </c>
      <c r="AY910" s="4">
        <v>154466</v>
      </c>
      <c r="AZ910" s="4">
        <f>AY910/M910</f>
        <v>4543.1176470588234</v>
      </c>
      <c r="BA910" s="7">
        <f>AY910/(AR910+AV910+AY910+BB910)</f>
        <v>0.25034683504914035</v>
      </c>
      <c r="BB910" s="4">
        <v>113304</v>
      </c>
      <c r="BC910" s="11">
        <f>BB910/(AR910+AV910+AY910+BB910)</f>
        <v>0.18363457199906646</v>
      </c>
      <c r="BD910" s="9">
        <f>BC910+BA910+AX910+AU910</f>
        <v>0.99999999999999989</v>
      </c>
      <c r="BE910" s="14">
        <f>(AF910+AH910+AJ910+AL910+AN910+AP910)</f>
        <v>699731</v>
      </c>
      <c r="BF910" s="14">
        <f t="shared" si="70"/>
        <v>-617008</v>
      </c>
      <c r="BG910" s="13">
        <f>(AF910+AH910+AJ910+AL910+AN910+AP910)-(AR910+AV910+AY910+BB910)</f>
        <v>82723</v>
      </c>
      <c r="BH910" s="13">
        <f t="shared" si="71"/>
        <v>0</v>
      </c>
      <c r="BI910" s="14">
        <f>AF910/W910</f>
        <v>139613</v>
      </c>
      <c r="BJ910" s="14">
        <f>AH910/Y910</f>
        <v>170961.86239249413</v>
      </c>
      <c r="BK910" s="14">
        <f>AJ910/AA910</f>
        <v>391641.53127677803</v>
      </c>
      <c r="BL910" s="14">
        <f>BI910+BJ910+BK910</f>
        <v>702216.39366927207</v>
      </c>
      <c r="BM910" s="14">
        <f>(AF910/W910)-AF910</f>
        <v>0</v>
      </c>
      <c r="BN910" s="14">
        <f>AH910/Y910-AH910</f>
        <v>19219.862392494135</v>
      </c>
      <c r="BO910" s="14">
        <f>AJ910/AA910-AJ910</f>
        <v>29194.531276778027</v>
      </c>
      <c r="BP910" s="14">
        <f>BG910/S910</f>
        <v>4.0952426214542932E-2</v>
      </c>
      <c r="BQ910" s="14">
        <f>(BG910-CA910)/S910</f>
        <v>4.1657360998475529E-2</v>
      </c>
      <c r="BR910" s="27">
        <f>BQ910-BP910</f>
        <v>7.0493478393259673E-4</v>
      </c>
      <c r="BS910" s="28">
        <f t="shared" si="72"/>
        <v>1870350</v>
      </c>
      <c r="BT910" s="11">
        <f>BS910/S910</f>
        <v>0.92592592592592593</v>
      </c>
      <c r="BU910" s="14">
        <f>(BE910-AP910)*1/BT910-(BE910-AP910)</f>
        <v>54544.239999999991</v>
      </c>
      <c r="BV910" s="14">
        <f t="shared" si="73"/>
        <v>0.34640525787904619</v>
      </c>
      <c r="BW910" s="27">
        <f>(AR910+AV910+AY910+BB910)/S910</f>
        <v>0.30545283166450327</v>
      </c>
      <c r="BX910" s="13">
        <f>(AF910+AH910+AJ910+AL910+AN910)/N910</f>
        <v>122.84738738738739</v>
      </c>
      <c r="BY910" s="26">
        <f>BX910/K910</f>
        <v>0.36453230678749965</v>
      </c>
      <c r="BZ910" s="11">
        <f>AP910/BE910</f>
        <v>2.5621274461185797E-2</v>
      </c>
      <c r="CA910" s="15">
        <f>-(BM910+BN910+BO910)/M910</f>
        <v>-1423.952754978593</v>
      </c>
      <c r="CB910" s="15">
        <f>BG910-CA910</f>
        <v>84146.9527549786</v>
      </c>
      <c r="CC910" s="18">
        <f t="shared" si="74"/>
        <v>0</v>
      </c>
      <c r="CD910" s="17">
        <f>(AF910/(AF910+AH910+AJ910))/(X910/(X910+Z910+AB910))</f>
        <v>1.6604064964578671</v>
      </c>
      <c r="CE910" s="19">
        <f>(AH910/(AF910+AH910+AJ910))/(Z910/(X910+Z910+AB910))</f>
        <v>0.96557222742529758</v>
      </c>
      <c r="CF910" s="18">
        <f>(AJ910/(AF910+AH910+AJ910))/(AB910/(X910+Z910+AB910))</f>
        <v>0.87851890338650018</v>
      </c>
      <c r="CG910">
        <f>AH910/Z910</f>
        <v>105.30326162387232</v>
      </c>
      <c r="CH910" s="11">
        <f>BB910/BE910</f>
        <v>0.16192508263889979</v>
      </c>
      <c r="CI910" s="14">
        <f>AY910/V910</f>
        <v>3274.5073768031598</v>
      </c>
      <c r="CJ910" s="14">
        <f>AV910/M910</f>
        <v>5162.4705882352937</v>
      </c>
      <c r="CK910" s="17">
        <f>N910/V910</f>
        <v>117.65382635180258</v>
      </c>
      <c r="CL910" s="17">
        <f>(AL910+AN910)/N910</f>
        <v>5.0452252252252254</v>
      </c>
      <c r="CM910" s="14">
        <f>AP910/AC910</f>
        <v>4.9994422755158947</v>
      </c>
    </row>
    <row r="911" spans="1:91" x14ac:dyDescent="0.2">
      <c r="A911">
        <v>658</v>
      </c>
      <c r="B911" s="2">
        <v>45170</v>
      </c>
      <c r="C911" s="3" t="s">
        <v>37</v>
      </c>
      <c r="D911" t="s">
        <v>38</v>
      </c>
      <c r="E911" s="3" t="s">
        <v>44</v>
      </c>
      <c r="F911" t="s">
        <v>45</v>
      </c>
      <c r="G911" t="str">
        <f>CONCATENATE(C911,E911)</f>
        <v>LAXBOI</v>
      </c>
      <c r="H911" t="s">
        <v>40</v>
      </c>
      <c r="I911">
        <f>U911/M911</f>
        <v>73.79661016949153</v>
      </c>
      <c r="J911" t="str">
        <f>_xlfn.CONCAT(C911,E911,H911)</f>
        <v>LAXBOIE175</v>
      </c>
      <c r="K911" s="4">
        <v>674</v>
      </c>
      <c r="L911" s="4">
        <f>N911/M911</f>
        <v>60.135593220338983</v>
      </c>
      <c r="M911" s="4">
        <v>59</v>
      </c>
      <c r="N911" s="4">
        <v>3548</v>
      </c>
      <c r="O911" s="4">
        <f>P911/M911</f>
        <v>9.7627118644067803</v>
      </c>
      <c r="P911" s="4">
        <v>576</v>
      </c>
      <c r="Q911" s="4">
        <v>922</v>
      </c>
      <c r="R911" s="4">
        <v>2051</v>
      </c>
      <c r="S911" s="4">
        <f>U911*K911</f>
        <v>2934596</v>
      </c>
      <c r="T911" s="7">
        <f>N911/U911</f>
        <v>0.81488286632981166</v>
      </c>
      <c r="U911" s="4">
        <v>4354</v>
      </c>
      <c r="V911" s="4">
        <v>118.65099675475197</v>
      </c>
      <c r="W911" s="7">
        <f>P911/X911</f>
        <v>0.97627118644067801</v>
      </c>
      <c r="X911" s="4">
        <v>590</v>
      </c>
      <c r="Y911" s="7">
        <f>Q911/Z911</f>
        <v>0.86817325800376643</v>
      </c>
      <c r="Z911" s="4">
        <v>1062</v>
      </c>
      <c r="AA911" s="7">
        <f>R911/AB911</f>
        <v>0.7590673575129534</v>
      </c>
      <c r="AB911" s="4">
        <v>2702</v>
      </c>
      <c r="AC911" s="4">
        <v>0</v>
      </c>
      <c r="AD911" s="4" t="e">
        <f>AP911/AC911</f>
        <v>#DIV/0!</v>
      </c>
      <c r="AE911" s="7">
        <f>AF911/(AF911+AH911+AJ911+AL911+AN911+AP911)</f>
        <v>0.26340770393165958</v>
      </c>
      <c r="AF911" s="4">
        <v>171873</v>
      </c>
      <c r="AG911" s="7">
        <f>AH911/(AF911+AH911+AJ911+AL911+AN911+AP911)</f>
        <v>0.2358965084950452</v>
      </c>
      <c r="AH911" s="4">
        <v>153922</v>
      </c>
      <c r="AI911" s="7">
        <f>AJ911/(AF911+AH911+AJ911+AL911+AN911+AP911)</f>
        <v>0.45356307605540552</v>
      </c>
      <c r="AJ911" s="4">
        <v>295949</v>
      </c>
      <c r="AK911" s="7">
        <f>AL911/(AF911+AH911+AJ911+AL911+AN911+AP911)</f>
        <v>2.199240457442015E-2</v>
      </c>
      <c r="AL911" s="4">
        <v>14350</v>
      </c>
      <c r="AM911" s="7">
        <f>AN911/(AF911+AH911+AJ911+AL911+AN911+AP911)</f>
        <v>2.5140306943469557E-2</v>
      </c>
      <c r="AN911" s="4">
        <v>16404</v>
      </c>
      <c r="AO911" s="7">
        <f>AP911/(AF911+AH911+AJ911+AL911+AN911+AP911)</f>
        <v>0</v>
      </c>
      <c r="AP911" s="4">
        <v>0</v>
      </c>
      <c r="AQ911" s="6">
        <f>AO911+AM911+AK911+AI911+AG911+AE911</f>
        <v>1</v>
      </c>
      <c r="AR911" s="4">
        <v>296178</v>
      </c>
      <c r="AS911" s="4">
        <f>AR911/M911</f>
        <v>5019.9661016949149</v>
      </c>
      <c r="AT911" s="4">
        <f>AR911/V911</f>
        <v>2496.2116467693145</v>
      </c>
      <c r="AU911" s="7">
        <f>AR911/(AR911+AV911+AY911+BB911)</f>
        <v>0.35757075283771939</v>
      </c>
      <c r="AV911" s="4">
        <v>192808</v>
      </c>
      <c r="AW911" s="4">
        <f>AV911/M911</f>
        <v>3267.9322033898306</v>
      </c>
      <c r="AX911" s="7">
        <f>AV911/(AR911+AV911+AY911+BB911)</f>
        <v>0.23277387825272303</v>
      </c>
      <c r="AY911" s="4">
        <v>164221</v>
      </c>
      <c r="AZ911" s="4">
        <f>AY911/M911</f>
        <v>2783.406779661017</v>
      </c>
      <c r="BA911" s="7">
        <f>AY911/(AR911+AV911+AY911+BB911)</f>
        <v>0.19826127059323487</v>
      </c>
      <c r="BB911" s="4">
        <v>175099</v>
      </c>
      <c r="BC911" s="11">
        <f>BB911/(AR911+AV911+AY911+BB911)</f>
        <v>0.21139409831632272</v>
      </c>
      <c r="BD911" s="9">
        <f>BC911+BA911+AX911+AU911</f>
        <v>1</v>
      </c>
      <c r="BE911" s="14">
        <f>(AF911+AH911+AJ911+AL911+AN911+AP911)</f>
        <v>652498</v>
      </c>
      <c r="BF911" s="14">
        <f t="shared" si="70"/>
        <v>-828306</v>
      </c>
      <c r="BG911" s="13">
        <f>(AF911+AH911+AJ911+AL911+AN911+AP911)-(AR911+AV911+AY911+BB911)</f>
        <v>-175808</v>
      </c>
      <c r="BH911" s="13">
        <f t="shared" si="71"/>
        <v>1</v>
      </c>
      <c r="BI911" s="14">
        <f>AF911/W911</f>
        <v>176050.46875</v>
      </c>
      <c r="BJ911" s="14">
        <f>AH911/Y911</f>
        <v>177294.10412147507</v>
      </c>
      <c r="BK911" s="14">
        <f>AJ911/AA911</f>
        <v>389885.03071672353</v>
      </c>
      <c r="BL911" s="14">
        <f>BI911+BJ911+BK911</f>
        <v>743229.60358819854</v>
      </c>
      <c r="BM911" s="14">
        <f>(AF911/W911)-AF911</f>
        <v>4177.46875</v>
      </c>
      <c r="BN911" s="14">
        <f>AH911/Y911-AH911</f>
        <v>23372.104121475073</v>
      </c>
      <c r="BO911" s="14">
        <f>AJ911/AA911-AJ911</f>
        <v>93936.03071672353</v>
      </c>
      <c r="BP911" s="14">
        <f>BG911/S911</f>
        <v>-5.9908757457585303E-2</v>
      </c>
      <c r="BQ911" s="14">
        <f>(BG911-CA911)/S911</f>
        <v>-5.9207101070498765E-2</v>
      </c>
      <c r="BR911" s="27">
        <f>BQ911-BP911</f>
        <v>7.0165638708653832E-4</v>
      </c>
      <c r="BS911" s="28">
        <f t="shared" si="72"/>
        <v>2391352</v>
      </c>
      <c r="BT911" s="11">
        <f>BS911/S911</f>
        <v>0.81488286632981166</v>
      </c>
      <c r="BU911" s="14">
        <f>(BE911-AP911)*1/BT911-(BE911-AP911)</f>
        <v>148228.12514092447</v>
      </c>
      <c r="BV911" s="14">
        <f t="shared" si="73"/>
        <v>0.22234678981365749</v>
      </c>
      <c r="BW911" s="27">
        <f>(AR911+AV911+AY911+BB911)/S911</f>
        <v>0.2822555472712428</v>
      </c>
      <c r="BX911" s="13">
        <f>(AF911+AH911+AJ911+AL911+AN911)/N911</f>
        <v>183.90586245772266</v>
      </c>
      <c r="BY911" s="26">
        <f>BX911/K911</f>
        <v>0.2728573626969179</v>
      </c>
      <c r="BZ911" s="11">
        <f>AP911/BE911</f>
        <v>0</v>
      </c>
      <c r="CA911" s="15">
        <f>-(BM911+BN911+BO911)/M911</f>
        <v>-2059.0780269186203</v>
      </c>
      <c r="CB911" s="15">
        <f>BG911-CA911</f>
        <v>-173748.92197308139</v>
      </c>
      <c r="CC911" s="18">
        <f t="shared" si="74"/>
        <v>1</v>
      </c>
      <c r="CD911" s="17">
        <f>(AF911/(AF911+AH911+AJ911))/(X911/(X911+Z911+AB911))</f>
        <v>2.0400108050356764</v>
      </c>
      <c r="CE911" s="19">
        <f>(AH911/(AF911+AH911+AJ911))/(Z911/(X911+Z911+AB911))</f>
        <v>1.0149695257308897</v>
      </c>
      <c r="CF911" s="18">
        <f>(AJ911/(AF911+AH911+AJ911))/(AB911/(X911+Z911+AB911))</f>
        <v>0.76702294178488006</v>
      </c>
      <c r="CG911">
        <f>AH911/Z911</f>
        <v>144.93596986817326</v>
      </c>
      <c r="CH911" s="11">
        <f>BB911/BE911</f>
        <v>0.26835178038859892</v>
      </c>
      <c r="CI911" s="14">
        <f>AY911/V911</f>
        <v>1384.0675973370865</v>
      </c>
      <c r="CJ911" s="14">
        <f>AV911/M911</f>
        <v>3267.9322033898306</v>
      </c>
      <c r="CK911" s="17">
        <f>N911/V911</f>
        <v>29.902825067147212</v>
      </c>
      <c r="CL911" s="17">
        <f>(AL911+AN911)/N911</f>
        <v>8.667981961668545</v>
      </c>
      <c r="CM911" s="14" t="e">
        <f>AP911/AC911</f>
        <v>#DIV/0!</v>
      </c>
    </row>
    <row r="912" spans="1:91" hidden="1" x14ac:dyDescent="0.2">
      <c r="A912">
        <v>720</v>
      </c>
      <c r="B912" s="2">
        <v>45170</v>
      </c>
      <c r="C912" s="3" t="s">
        <v>41</v>
      </c>
      <c r="D912" t="s">
        <v>42</v>
      </c>
      <c r="E912" s="3" t="s">
        <v>32</v>
      </c>
      <c r="F912" t="s">
        <v>33</v>
      </c>
      <c r="G912" t="str">
        <f>CONCATENATE(C912,E912)</f>
        <v>SEAHNL</v>
      </c>
      <c r="H912" t="s">
        <v>34</v>
      </c>
      <c r="I912">
        <f>U912/M912</f>
        <v>176.24</v>
      </c>
      <c r="J912" t="str">
        <f>_xlfn.CONCAT(C912,E912,H912)</f>
        <v>SEAHNL737-900</v>
      </c>
      <c r="K912" s="4">
        <v>2677</v>
      </c>
      <c r="L912" s="4">
        <f>N912/M912</f>
        <v>153.08000000000001</v>
      </c>
      <c r="M912" s="4">
        <v>25</v>
      </c>
      <c r="N912" s="4">
        <v>3827</v>
      </c>
      <c r="O912" s="4">
        <f>P912/M912</f>
        <v>18.760000000000002</v>
      </c>
      <c r="P912" s="4">
        <v>469</v>
      </c>
      <c r="Q912" s="4">
        <v>751</v>
      </c>
      <c r="R912" s="4">
        <v>2608</v>
      </c>
      <c r="S912" s="4">
        <f>U912*K912</f>
        <v>11794862</v>
      </c>
      <c r="T912" s="7">
        <f>N912/U912</f>
        <v>0.86858828869723104</v>
      </c>
      <c r="U912" s="4">
        <v>4406</v>
      </c>
      <c r="V912" s="4">
        <v>151.56677359271524</v>
      </c>
      <c r="W912" s="7">
        <f>P912/X912</f>
        <v>0.82425307557117755</v>
      </c>
      <c r="X912" s="4">
        <v>569</v>
      </c>
      <c r="Y912" s="7">
        <f>Q912/Z912</f>
        <v>0.70582706766917291</v>
      </c>
      <c r="Z912" s="4">
        <v>1064</v>
      </c>
      <c r="AA912" s="7">
        <f>R912/AB912</f>
        <v>0.9408369408369408</v>
      </c>
      <c r="AB912" s="4">
        <v>2772</v>
      </c>
      <c r="AC912" s="4">
        <v>16137</v>
      </c>
      <c r="AD912" s="4">
        <f>AP912/AC912</f>
        <v>6</v>
      </c>
      <c r="AE912" s="7">
        <f>AF912/(AF912+AH912+AJ912+AL912+AN912+AP912)</f>
        <v>0.18123275595190005</v>
      </c>
      <c r="AF912" s="4">
        <v>253485</v>
      </c>
      <c r="AG912" s="7">
        <f>AH912/(AF912+AH912+AJ912+AL912+AN912+AP912)</f>
        <v>0.1794353354005338</v>
      </c>
      <c r="AH912" s="4">
        <v>250971</v>
      </c>
      <c r="AI912" s="7">
        <f>AJ912/(AF912+AH912+AJ912+AL912+AN912+AP912)</f>
        <v>0.54587175969187895</v>
      </c>
      <c r="AJ912" s="4">
        <v>763495</v>
      </c>
      <c r="AK912" s="7">
        <f>AL912/(AF912+AH912+AJ912+AL912+AN912+AP912)</f>
        <v>1.3050245554529979E-2</v>
      </c>
      <c r="AL912" s="4">
        <v>18253</v>
      </c>
      <c r="AM912" s="7">
        <f>AN912/(AF912+AH912+AJ912+AL912+AN912+AP912)</f>
        <v>1.1185618347702927E-2</v>
      </c>
      <c r="AN912" s="4">
        <v>15645</v>
      </c>
      <c r="AO912" s="7">
        <f>AP912/(AF912+AH912+AJ912+AL912+AN912+AP912)</f>
        <v>6.9224285053454321E-2</v>
      </c>
      <c r="AP912" s="4">
        <v>96822</v>
      </c>
      <c r="AQ912" s="6">
        <f>AO912+AM912+AK912+AI912+AG912+AE912</f>
        <v>1</v>
      </c>
      <c r="AR912" s="4">
        <v>630223</v>
      </c>
      <c r="AS912" s="4">
        <f>AR912/M912</f>
        <v>25208.92</v>
      </c>
      <c r="AT912" s="4">
        <f>AR912/V912</f>
        <v>4158.0551268677955</v>
      </c>
      <c r="AU912" s="7">
        <f>AR912/(AR912+AV912+AY912+BB912)</f>
        <v>0.39722557328361574</v>
      </c>
      <c r="AV912" s="4">
        <v>145197</v>
      </c>
      <c r="AW912" s="4">
        <f>AV912/M912</f>
        <v>5807.88</v>
      </c>
      <c r="AX912" s="7">
        <f>AV912/(AR912+AV912+AY912+BB912)</f>
        <v>9.1516751315107767E-2</v>
      </c>
      <c r="AY912" s="4">
        <v>340694</v>
      </c>
      <c r="AZ912" s="4">
        <f>AY912/M912</f>
        <v>13627.76</v>
      </c>
      <c r="BA912" s="7">
        <f>AY912/(AR912+AV912+AY912+BB912)</f>
        <v>0.21473727468576709</v>
      </c>
      <c r="BB912" s="4">
        <v>470448</v>
      </c>
      <c r="BC912" s="11">
        <f>BB912/(AR912+AV912+AY912+BB912)</f>
        <v>0.29652040071550939</v>
      </c>
      <c r="BD912" s="9">
        <f>BC912+BA912+AX912+AU912</f>
        <v>1</v>
      </c>
      <c r="BE912" s="14">
        <f>(AF912+AH912+AJ912+AL912+AN912+AP912)</f>
        <v>1398671</v>
      </c>
      <c r="BF912" s="14">
        <f t="shared" si="70"/>
        <v>-1586562</v>
      </c>
      <c r="BG912" s="13">
        <f>(AF912+AH912+AJ912+AL912+AN912+AP912)-(AR912+AV912+AY912+BB912)</f>
        <v>-187891</v>
      </c>
      <c r="BH912" s="13">
        <f t="shared" si="71"/>
        <v>1</v>
      </c>
      <c r="BI912" s="14">
        <f>AF912/W912</f>
        <v>307532.97441364604</v>
      </c>
      <c r="BJ912" s="14">
        <f>AH912/Y912</f>
        <v>355570.09853528632</v>
      </c>
      <c r="BK912" s="14">
        <f>AJ912/AA912</f>
        <v>811506.18865030678</v>
      </c>
      <c r="BL912" s="14">
        <f>BI912+BJ912+BK912</f>
        <v>1474609.2615992392</v>
      </c>
      <c r="BM912" s="14">
        <f>(AF912/W912)-AF912</f>
        <v>54047.974413646036</v>
      </c>
      <c r="BN912" s="14">
        <f>AH912/Y912-AH912</f>
        <v>104599.09853528632</v>
      </c>
      <c r="BO912" s="14">
        <f>AJ912/AA912-AJ912</f>
        <v>48011.18865030678</v>
      </c>
      <c r="BP912" s="14">
        <f>BG912/S912</f>
        <v>-1.5929902359179786E-2</v>
      </c>
      <c r="BQ912" s="14">
        <f>(BG912-CA912)/S912</f>
        <v>-1.5229060716100829E-2</v>
      </c>
      <c r="BR912" s="27">
        <f>BQ912-BP912</f>
        <v>7.0084164307895706E-4</v>
      </c>
      <c r="BS912" s="28">
        <f t="shared" si="72"/>
        <v>10244879</v>
      </c>
      <c r="BT912" s="11">
        <f>BS912/S912</f>
        <v>0.86858828869723104</v>
      </c>
      <c r="BU912" s="14">
        <f>(BE912-AP912)*1/BT912-(BE912-AP912)</f>
        <v>196961.21531225508</v>
      </c>
      <c r="BV912" s="14">
        <f t="shared" si="73"/>
        <v>0.11858307456246626</v>
      </c>
      <c r="BW912" s="27">
        <f>(AR912+AV912+AY912+BB912)/S912</f>
        <v>0.13451297692164604</v>
      </c>
      <c r="BX912" s="13">
        <f>(AF912+AH912+AJ912+AL912+AN912)/N912</f>
        <v>340.17481055657174</v>
      </c>
      <c r="BY912" s="26">
        <f>BX912/K912</f>
        <v>0.12707314551982507</v>
      </c>
      <c r="BZ912" s="11">
        <f>AP912/BE912</f>
        <v>6.9224285053454321E-2</v>
      </c>
      <c r="CA912" s="15">
        <f>-(BM912+BN912+BO912)/M912</f>
        <v>-8266.3304639695652</v>
      </c>
      <c r="CB912" s="15">
        <f>BG912-CA912</f>
        <v>-179624.66953603044</v>
      </c>
      <c r="CC912" s="18">
        <f t="shared" si="74"/>
        <v>1</v>
      </c>
      <c r="CD912" s="17">
        <f>(AF912/(AF912+AH912+AJ912))/(X912/(X912+Z912+AB912))</f>
        <v>1.5476880909166875</v>
      </c>
      <c r="CE912" s="19">
        <f>(AH912/(AF912+AH912+AJ912))/(Z912/(X912+Z912+AB912))</f>
        <v>0.81945546397297686</v>
      </c>
      <c r="CF912" s="18">
        <f>(AJ912/(AF912+AH912+AJ912))/(AB912/(X912+Z912+AB912))</f>
        <v>0.95687765606102371</v>
      </c>
      <c r="CG912">
        <f>AH912/Z912</f>
        <v>235.875</v>
      </c>
      <c r="CH912" s="11">
        <f>BB912/BE912</f>
        <v>0.33635358136402344</v>
      </c>
      <c r="CI912" s="14">
        <f>AY912/V912</f>
        <v>2247.8145567411802</v>
      </c>
      <c r="CJ912" s="14">
        <f>AV912/M912</f>
        <v>5807.88</v>
      </c>
      <c r="CK912" s="17">
        <f>N912/V912</f>
        <v>25.249597317970075</v>
      </c>
      <c r="CL912" s="17">
        <f>(AL912+AN912)/N912</f>
        <v>8.857590802194931</v>
      </c>
      <c r="CM912" s="14">
        <f>AP912/AC912</f>
        <v>6</v>
      </c>
    </row>
    <row r="913" spans="1:91" hidden="1" x14ac:dyDescent="0.2">
      <c r="A913">
        <v>190</v>
      </c>
      <c r="B913" s="2">
        <v>44805</v>
      </c>
      <c r="C913" s="3" t="s">
        <v>53</v>
      </c>
      <c r="D913" t="s">
        <v>54</v>
      </c>
      <c r="E913" s="3" t="s">
        <v>41</v>
      </c>
      <c r="F913" t="s">
        <v>42</v>
      </c>
      <c r="G913" t="str">
        <f>CONCATENATE(C913,E913)</f>
        <v>YVRSEA</v>
      </c>
      <c r="H913" t="s">
        <v>40</v>
      </c>
      <c r="I913">
        <f>U913/M913</f>
        <v>72.391891891891888</v>
      </c>
      <c r="J913" t="str">
        <f>_xlfn.CONCAT(C913,E913,H913)</f>
        <v>YVRSEAE175</v>
      </c>
      <c r="K913" s="4">
        <v>127</v>
      </c>
      <c r="L913" s="4">
        <f>N913/M913</f>
        <v>60.986486486486484</v>
      </c>
      <c r="M913" s="4">
        <v>148</v>
      </c>
      <c r="N913" s="4">
        <v>9026</v>
      </c>
      <c r="O913" s="4">
        <f>P913/M913</f>
        <v>9.236486486486486</v>
      </c>
      <c r="P913" s="4">
        <v>1367</v>
      </c>
      <c r="Q913" s="4">
        <v>2460</v>
      </c>
      <c r="R913" s="4">
        <v>5200</v>
      </c>
      <c r="S913" s="4">
        <f>U913*K913</f>
        <v>1360678</v>
      </c>
      <c r="T913" s="7">
        <f>N913/U913</f>
        <v>0.84244913197685267</v>
      </c>
      <c r="U913" s="4">
        <v>10714</v>
      </c>
      <c r="V913" s="4">
        <v>110.82279964335753</v>
      </c>
      <c r="W913" s="7">
        <f>P913/X913</f>
        <v>0.9236486486486486</v>
      </c>
      <c r="X913" s="4">
        <v>1480</v>
      </c>
      <c r="Y913" s="7">
        <f>Q913/Z913</f>
        <v>0.92342342342342343</v>
      </c>
      <c r="Z913" s="4">
        <v>2664</v>
      </c>
      <c r="AA913" s="7">
        <f>R913/AB913</f>
        <v>0.79147640791476404</v>
      </c>
      <c r="AB913" s="4">
        <v>6570</v>
      </c>
      <c r="AC913" s="4">
        <v>191</v>
      </c>
      <c r="AD913" s="4">
        <f>AP913/AC913</f>
        <v>5</v>
      </c>
      <c r="AE913" s="7">
        <f>AF913/(AF913+AH913+AJ913+AL913+AN913+AP913)</f>
        <v>0.22501210214557466</v>
      </c>
      <c r="AF913" s="4">
        <v>194759</v>
      </c>
      <c r="AG913" s="7">
        <f>AH913/(AF913+AH913+AJ913+AL913+AN913+AP913)</f>
        <v>0.24944977118568676</v>
      </c>
      <c r="AH913" s="4">
        <v>215911</v>
      </c>
      <c r="AI913" s="7">
        <f>AJ913/(AF913+AH913+AJ913+AL913+AN913+AP913)</f>
        <v>0.46435961453366592</v>
      </c>
      <c r="AJ913" s="4">
        <v>401926</v>
      </c>
      <c r="AK913" s="7">
        <f>AL913/(AF913+AH913+AJ913+AL913+AN913+AP913)</f>
        <v>3.6046486103039801E-2</v>
      </c>
      <c r="AL913" s="4">
        <v>31200</v>
      </c>
      <c r="AM913" s="7">
        <f>AN913/(AF913+AH913+AJ913+AL913+AN913+AP913)</f>
        <v>2.4028680063173779E-2</v>
      </c>
      <c r="AN913" s="4">
        <v>20798</v>
      </c>
      <c r="AO913" s="7">
        <f>AP913/(AF913+AH913+AJ913+AL913+AN913+AP913)</f>
        <v>1.103345968859071E-3</v>
      </c>
      <c r="AP913" s="4">
        <v>955</v>
      </c>
      <c r="AQ913" s="6">
        <f>AO913+AM913+AK913+AI913+AG913+AE913</f>
        <v>1</v>
      </c>
      <c r="AR913" s="4">
        <v>177938</v>
      </c>
      <c r="AS913" s="4">
        <f>AR913/M913</f>
        <v>1202.2837837837837</v>
      </c>
      <c r="AT913" s="4">
        <f>AR913/V913</f>
        <v>1605.6082374080793</v>
      </c>
      <c r="AU913" s="7">
        <f>AR913/(AR913+AV913+AY913+BB913)</f>
        <v>0.20147741194747079</v>
      </c>
      <c r="AV913" s="4">
        <v>401381</v>
      </c>
      <c r="AW913" s="4">
        <f>AV913/M913</f>
        <v>2712.0337837837837</v>
      </c>
      <c r="AX913" s="7">
        <f>AV913/(AR913+AV913+AY913+BB913)</f>
        <v>0.45447967879198248</v>
      </c>
      <c r="AY913" s="4">
        <v>203177</v>
      </c>
      <c r="AZ913" s="4">
        <f>AY913/M913</f>
        <v>1372.8175675675675</v>
      </c>
      <c r="BA913" s="7">
        <f>AY913/(AR913+AV913+AY913+BB913)</f>
        <v>0.23005527839613391</v>
      </c>
      <c r="BB913" s="4">
        <v>100670</v>
      </c>
      <c r="BC913" s="11">
        <f>BB913/(AR913+AV913+AY913+BB913)</f>
        <v>0.11398763086441281</v>
      </c>
      <c r="BD913" s="9">
        <f>BC913+BA913+AX913+AU913</f>
        <v>1</v>
      </c>
      <c r="BE913" s="14">
        <f>(AF913+AH913+AJ913+AL913+AN913+AP913)</f>
        <v>865549</v>
      </c>
      <c r="BF913" s="14">
        <f t="shared" si="70"/>
        <v>-883166</v>
      </c>
      <c r="BG913" s="13">
        <f>(AF913+AH913+AJ913+AL913+AN913+AP913)-(AR913+AV913+AY913+BB913)</f>
        <v>-17617</v>
      </c>
      <c r="BH913" s="13">
        <f t="shared" si="71"/>
        <v>1</v>
      </c>
      <c r="BI913" s="14">
        <f>AF913/W913</f>
        <v>210858.31748354062</v>
      </c>
      <c r="BJ913" s="14">
        <f>AH913/Y913</f>
        <v>233815.81463414634</v>
      </c>
      <c r="BK913" s="14">
        <f>AJ913/AA913</f>
        <v>507818.04230769235</v>
      </c>
      <c r="BL913" s="14">
        <f>BI913+BJ913+BK913</f>
        <v>952492.17442537937</v>
      </c>
      <c r="BM913" s="14">
        <f>(AF913/W913)-AF913</f>
        <v>16099.317483540624</v>
      </c>
      <c r="BN913" s="14">
        <f>AH913/Y913-AH913</f>
        <v>17904.814634146343</v>
      </c>
      <c r="BO913" s="14">
        <f>AJ913/AA913-AJ913</f>
        <v>105892.04230769235</v>
      </c>
      <c r="BP913" s="14">
        <f>BG913/S913</f>
        <v>-1.2947221899670605E-2</v>
      </c>
      <c r="BQ913" s="14">
        <f>(BG913-CA913)/S913</f>
        <v>-1.2252535558160634E-2</v>
      </c>
      <c r="BR913" s="27">
        <f>BQ913-BP913</f>
        <v>6.9468634150997126E-4</v>
      </c>
      <c r="BS913" s="28">
        <f t="shared" si="72"/>
        <v>1146302</v>
      </c>
      <c r="BT913" s="11">
        <f>BS913/S913</f>
        <v>0.84244913197685267</v>
      </c>
      <c r="BU913" s="14">
        <f>(BE913-AP913)*1/BT913-(BE913-AP913)</f>
        <v>161692.29692000896</v>
      </c>
      <c r="BV913" s="14">
        <f t="shared" si="73"/>
        <v>0.63611596571709106</v>
      </c>
      <c r="BW913" s="27">
        <f>(AR913+AV913+AY913+BB913)/S913</f>
        <v>0.64906318761676163</v>
      </c>
      <c r="BX913" s="13">
        <f>(AF913+AH913+AJ913+AL913+AN913)/N913</f>
        <v>95.78927542654553</v>
      </c>
      <c r="BY913" s="26">
        <f>BX913/K913</f>
        <v>0.75424626320114585</v>
      </c>
      <c r="BZ913" s="11">
        <f>AP913/BE913</f>
        <v>1.103345968859071E-3</v>
      </c>
      <c r="CA913" s="15">
        <f>-(BM913+BN913+BO913)/M913</f>
        <v>-945.24442179310347</v>
      </c>
      <c r="CB913" s="15">
        <f>BG913-CA913</f>
        <v>-16671.755578206896</v>
      </c>
      <c r="CC913" s="18">
        <f t="shared" si="74"/>
        <v>1</v>
      </c>
      <c r="CD913" s="17">
        <f>(AF913/(AF913+AH913+AJ913))/(X913/(X913+Z913+AB913))</f>
        <v>1.7350531473171136</v>
      </c>
      <c r="CE913" s="19">
        <f>(AH913/(AF913+AH913+AJ913))/(Z913/(X913+Z913+AB913))</f>
        <v>1.0686057585996178</v>
      </c>
      <c r="CF913" s="18">
        <f>(AJ913/(AF913+AH913+AJ913))/(AB913/(X913+Z913+AB913))</f>
        <v>0.80659902603672595</v>
      </c>
      <c r="CG913">
        <f>AH913/Z913</f>
        <v>81.047672672672675</v>
      </c>
      <c r="CH913" s="11">
        <f>BB913/BE913</f>
        <v>0.11630768448695568</v>
      </c>
      <c r="CI913" s="14">
        <f>AY913/V913</f>
        <v>1833.3501829393458</v>
      </c>
      <c r="CJ913" s="14">
        <f>AV913/M913</f>
        <v>2712.0337837837837</v>
      </c>
      <c r="CK913" s="17">
        <f>N913/V913</f>
        <v>81.445334615682569</v>
      </c>
      <c r="CL913" s="17">
        <f>(AL913+AN913)/N913</f>
        <v>5.7609129182362064</v>
      </c>
      <c r="CM913" s="14">
        <f>AP913/AC913</f>
        <v>5</v>
      </c>
    </row>
    <row r="914" spans="1:91" x14ac:dyDescent="0.2">
      <c r="A914">
        <v>894</v>
      </c>
      <c r="B914" s="2">
        <v>45200</v>
      </c>
      <c r="C914" s="3" t="s">
        <v>37</v>
      </c>
      <c r="D914" t="s">
        <v>38</v>
      </c>
      <c r="E914" s="3" t="s">
        <v>41</v>
      </c>
      <c r="F914" t="s">
        <v>42</v>
      </c>
      <c r="G914" t="str">
        <f>CONCATENATE(C914,E914)</f>
        <v>LAXSEA</v>
      </c>
      <c r="H914" t="s">
        <v>40</v>
      </c>
      <c r="I914">
        <f>U914/M914</f>
        <v>75.269230769230774</v>
      </c>
      <c r="J914" t="str">
        <f>_xlfn.CONCAT(C914,E914,H914)</f>
        <v>LAXSEAE175</v>
      </c>
      <c r="K914" s="4">
        <v>954</v>
      </c>
      <c r="L914" s="4">
        <f>N914/M914</f>
        <v>55.75</v>
      </c>
      <c r="M914" s="4">
        <v>52</v>
      </c>
      <c r="N914" s="4">
        <v>2899</v>
      </c>
      <c r="O914" s="4">
        <f>P914/M914</f>
        <v>9.0384615384615383</v>
      </c>
      <c r="P914" s="4">
        <v>470</v>
      </c>
      <c r="Q914" s="4">
        <v>740</v>
      </c>
      <c r="R914" s="4">
        <v>1690</v>
      </c>
      <c r="S914" s="4">
        <f>U914*K914</f>
        <v>3733956</v>
      </c>
      <c r="T914" s="7">
        <f>N914/U914</f>
        <v>0.74067450178845173</v>
      </c>
      <c r="U914" s="4">
        <v>3914</v>
      </c>
      <c r="V914" s="4">
        <v>143.29704092920352</v>
      </c>
      <c r="W914" s="7">
        <f>P914/X914</f>
        <v>0.91262135922330101</v>
      </c>
      <c r="X914" s="4">
        <v>515</v>
      </c>
      <c r="Y914" s="7">
        <f>Q914/Z914</f>
        <v>0.79827400215749733</v>
      </c>
      <c r="Z914" s="4">
        <v>927</v>
      </c>
      <c r="AA914" s="7">
        <f>R914/AB914</f>
        <v>0.68365695792880254</v>
      </c>
      <c r="AB914" s="4">
        <v>2472</v>
      </c>
      <c r="AC914" s="4">
        <v>0</v>
      </c>
      <c r="AD914" s="4" t="e">
        <f>AP914/AC914</f>
        <v>#DIV/0!</v>
      </c>
      <c r="AE914" s="7">
        <f>AF914/(AF914+AH914+AJ914+AL914+AN914+AP914)</f>
        <v>0.23070517824616185</v>
      </c>
      <c r="AF914" s="4">
        <v>101959</v>
      </c>
      <c r="AG914" s="7">
        <f>AH914/(AF914+AH914+AJ914+AL914+AN914+AP914)</f>
        <v>0.23228456029596442</v>
      </c>
      <c r="AH914" s="4">
        <v>102657</v>
      </c>
      <c r="AI914" s="7">
        <f>AJ914/(AF914+AH914+AJ914+AL914+AN914+AP914)</f>
        <v>0.4834741879645657</v>
      </c>
      <c r="AJ914" s="4">
        <v>213669</v>
      </c>
      <c r="AK914" s="7">
        <f>AL914/(AF914+AH914+AJ914+AL914+AN914+AP914)</f>
        <v>2.6768036746653994E-2</v>
      </c>
      <c r="AL914" s="4">
        <v>11830</v>
      </c>
      <c r="AM914" s="7">
        <f>AN914/(AF914+AH914+AJ914+AL914+AN914+AP914)</f>
        <v>2.6768036746653994E-2</v>
      </c>
      <c r="AN914" s="4">
        <v>11830</v>
      </c>
      <c r="AO914" s="7">
        <f>AP914/(AF914+AH914+AJ914+AL914+AN914+AP914)</f>
        <v>0</v>
      </c>
      <c r="AP914" s="4">
        <v>0</v>
      </c>
      <c r="AQ914" s="6">
        <f>AO914+AM914+AK914+AI914+AG914+AE914</f>
        <v>1</v>
      </c>
      <c r="AR914" s="4">
        <v>357700</v>
      </c>
      <c r="AS914" s="4">
        <f>AR914/M914</f>
        <v>6878.8461538461543</v>
      </c>
      <c r="AT914" s="4">
        <f>AR914/V914</f>
        <v>2496.2134436308643</v>
      </c>
      <c r="AU914" s="7">
        <f>AR914/(AR914+AV914+AY914+BB914)</f>
        <v>0.38223897790344541</v>
      </c>
      <c r="AV914" s="4">
        <v>168299</v>
      </c>
      <c r="AW914" s="4">
        <f>AV914/M914</f>
        <v>3236.5192307692309</v>
      </c>
      <c r="AX914" s="7">
        <f>AV914/(AR914+AV914+AY914+BB914)</f>
        <v>0.17984466799600771</v>
      </c>
      <c r="AY914" s="4">
        <v>198332</v>
      </c>
      <c r="AZ914" s="4">
        <f>AY914/M914</f>
        <v>3814.0769230769229</v>
      </c>
      <c r="BA914" s="7">
        <f>AY914/(AR914+AV914+AY914+BB914)</f>
        <v>0.21193799543065733</v>
      </c>
      <c r="BB914" s="4">
        <v>211471</v>
      </c>
      <c r="BC914" s="11">
        <f>BB914/(AR914+AV914+AY914+BB914)</f>
        <v>0.22597835866988958</v>
      </c>
      <c r="BD914" s="9">
        <f>BC914+BA914+AX914+AU914</f>
        <v>1</v>
      </c>
      <c r="BE914" s="14">
        <f>(AF914+AH914+AJ914+AL914+AN914+AP914)</f>
        <v>441945</v>
      </c>
      <c r="BF914" s="14">
        <f t="shared" si="70"/>
        <v>-935802</v>
      </c>
      <c r="BG914" s="13">
        <f>(AF914+AH914+AJ914+AL914+AN914+AP914)-(AR914+AV914+AY914+BB914)</f>
        <v>-493857</v>
      </c>
      <c r="BH914" s="13">
        <f t="shared" si="71"/>
        <v>1</v>
      </c>
      <c r="BI914" s="14">
        <f>AF914/W914</f>
        <v>111721.03191489361</v>
      </c>
      <c r="BJ914" s="14">
        <f>AH914/Y914</f>
        <v>128598.70135135135</v>
      </c>
      <c r="BK914" s="14">
        <f>AJ914/AA914</f>
        <v>312538.32426035503</v>
      </c>
      <c r="BL914" s="14">
        <f>BI914+BJ914+BK914</f>
        <v>552858.05752659997</v>
      </c>
      <c r="BM914" s="14">
        <f>(AF914/W914)-AF914</f>
        <v>9762.0319148936105</v>
      </c>
      <c r="BN914" s="14">
        <f>AH914/Y914-AH914</f>
        <v>25941.701351351352</v>
      </c>
      <c r="BO914" s="14">
        <f>AJ914/AA914-AJ914</f>
        <v>98869.324260355032</v>
      </c>
      <c r="BP914" s="14">
        <f>BG914/S914</f>
        <v>-0.13226106574367774</v>
      </c>
      <c r="BQ914" s="14">
        <f>(BG914-CA914)/S914</f>
        <v>-0.13156798221136695</v>
      </c>
      <c r="BR914" s="27">
        <f>BQ914-BP914</f>
        <v>6.9308353231078978E-4</v>
      </c>
      <c r="BS914" s="28">
        <f t="shared" si="72"/>
        <v>2765646</v>
      </c>
      <c r="BT914" s="11">
        <f>BS914/S914</f>
        <v>0.74067450178845173</v>
      </c>
      <c r="BU914" s="14">
        <f>(BE914-AP914)*1/BT914-(BE914-AP914)</f>
        <v>154734.10658847878</v>
      </c>
      <c r="BV914" s="14">
        <f t="shared" si="73"/>
        <v>0.11835838451229741</v>
      </c>
      <c r="BW914" s="27">
        <f>(AR914+AV914+AY914+BB914)/S914</f>
        <v>0.25061945025597515</v>
      </c>
      <c r="BX914" s="13">
        <f>(AF914+AH914+AJ914+AL914+AN914)/N914</f>
        <v>152.44739565367368</v>
      </c>
      <c r="BY914" s="26">
        <f>BX914/K914</f>
        <v>0.15979810865164956</v>
      </c>
      <c r="BZ914" s="11">
        <f>AP914/BE914</f>
        <v>0</v>
      </c>
      <c r="CA914" s="15">
        <f>-(BM914+BN914+BO914)/M914</f>
        <v>-2587.943413973077</v>
      </c>
      <c r="CB914" s="15">
        <f>BG914-CA914</f>
        <v>-491269.05658602691</v>
      </c>
      <c r="CC914" s="18">
        <f t="shared" si="74"/>
        <v>1</v>
      </c>
      <c r="CD914" s="17">
        <f>(AF914/(AF914+AH914+AJ914))/(X914/(X914+Z914+AB914))</f>
        <v>1.8525369066545538</v>
      </c>
      <c r="CE914" s="19">
        <f>(AH914/(AF914+AH914+AJ914))/(Z914/(X914+Z914+AB914))</f>
        <v>1.0362328715269893</v>
      </c>
      <c r="CF914" s="18">
        <f>(AJ914/(AF914+AH914+AJ914))/(AB914/(X914+Z914+AB914))</f>
        <v>0.80880081762434708</v>
      </c>
      <c r="CG914">
        <f>AH914/Z914</f>
        <v>110.74110032362459</v>
      </c>
      <c r="CH914" s="11">
        <f>BB914/BE914</f>
        <v>0.47850071841518743</v>
      </c>
      <c r="CI914" s="14">
        <f>AY914/V914</f>
        <v>1384.0620763270801</v>
      </c>
      <c r="CJ914" s="14">
        <f>AV914/M914</f>
        <v>3236.5192307692309</v>
      </c>
      <c r="CK914" s="17">
        <f>N914/V914</f>
        <v>20.23070386660854</v>
      </c>
      <c r="CL914" s="17">
        <f>(AL914+AN914)/N914</f>
        <v>8.1614349775784749</v>
      </c>
      <c r="CM914" s="14" t="e">
        <f>AP914/AC914</f>
        <v>#DIV/0!</v>
      </c>
    </row>
    <row r="915" spans="1:91" hidden="1" x14ac:dyDescent="0.2">
      <c r="A915">
        <v>879</v>
      </c>
      <c r="B915" s="2">
        <v>45200</v>
      </c>
      <c r="C915" s="3" t="s">
        <v>37</v>
      </c>
      <c r="D915" t="s">
        <v>38</v>
      </c>
      <c r="E915" s="3" t="s">
        <v>32</v>
      </c>
      <c r="F915" t="s">
        <v>33</v>
      </c>
      <c r="G915" t="str">
        <f>CONCATENATE(C915,E915)</f>
        <v>LAXHNL</v>
      </c>
      <c r="H915" t="s">
        <v>34</v>
      </c>
      <c r="I915">
        <f>U915/M915</f>
        <v>174.10526315789474</v>
      </c>
      <c r="J915" t="str">
        <f>_xlfn.CONCAT(C915,E915,H915)</f>
        <v>LAXHNL737-900</v>
      </c>
      <c r="K915" s="4">
        <v>2556</v>
      </c>
      <c r="L915" s="4">
        <f>N915/M915</f>
        <v>156.05263157894737</v>
      </c>
      <c r="M915" s="4">
        <v>19</v>
      </c>
      <c r="N915" s="4">
        <v>2965</v>
      </c>
      <c r="O915" s="4">
        <f>P915/M915</f>
        <v>22.421052631578949</v>
      </c>
      <c r="P915" s="4">
        <v>426</v>
      </c>
      <c r="Q915" s="4">
        <v>796</v>
      </c>
      <c r="R915" s="4">
        <v>1744</v>
      </c>
      <c r="S915" s="4">
        <f>U915*K915</f>
        <v>8455248</v>
      </c>
      <c r="T915" s="7">
        <f>N915/U915</f>
        <v>0.89631197097944382</v>
      </c>
      <c r="U915" s="4">
        <v>3308</v>
      </c>
      <c r="V915" s="4">
        <v>106.03586956521738</v>
      </c>
      <c r="W915" s="7">
        <f>P915/X915</f>
        <v>1</v>
      </c>
      <c r="X915" s="4">
        <v>426</v>
      </c>
      <c r="Y915" s="7">
        <f>Q915/Z915</f>
        <v>1</v>
      </c>
      <c r="Z915" s="4">
        <v>796</v>
      </c>
      <c r="AA915" s="7">
        <f>R915/AB915</f>
        <v>0.83564925730713946</v>
      </c>
      <c r="AB915" s="4">
        <v>2087</v>
      </c>
      <c r="AC915" s="4">
        <v>7359</v>
      </c>
      <c r="AD915" s="4">
        <f>AP915/AC915</f>
        <v>5.9994564478869412</v>
      </c>
      <c r="AE915" s="7">
        <f>AF915/(AF915+AH915+AJ915+AL915+AN915+AP915)</f>
        <v>0.20594788122951008</v>
      </c>
      <c r="AF915" s="4">
        <v>233313</v>
      </c>
      <c r="AG915" s="7">
        <f>AH915/(AF915+AH915+AJ915+AL915+AN915+AP915)</f>
        <v>0.23978129959730737</v>
      </c>
      <c r="AH915" s="4">
        <v>271642</v>
      </c>
      <c r="AI915" s="7">
        <f>AJ915/(AF915+AH915+AJ915+AL915+AN915+AP915)</f>
        <v>0.49528014589442426</v>
      </c>
      <c r="AJ915" s="4">
        <v>561090</v>
      </c>
      <c r="AK915" s="7">
        <f>AL915/(AF915+AH915+AJ915+AL915+AN915+AP915)</f>
        <v>1.0782311183768009E-2</v>
      </c>
      <c r="AL915" s="4">
        <v>12215</v>
      </c>
      <c r="AM915" s="7">
        <f>AN915/(AF915+AH915+AJ915+AL915+AN915+AP915)</f>
        <v>9.2366847504665121E-3</v>
      </c>
      <c r="AN915" s="4">
        <v>10464</v>
      </c>
      <c r="AO915" s="7">
        <f>AP915/(AF915+AH915+AJ915+AL915+AN915+AP915)</f>
        <v>3.8971677344523753E-2</v>
      </c>
      <c r="AP915" s="4">
        <v>44150</v>
      </c>
      <c r="AQ915" s="6">
        <f>AO915+AM915+AK915+AI915+AG915+AE915</f>
        <v>1</v>
      </c>
      <c r="AR915" s="4">
        <v>440903</v>
      </c>
      <c r="AS915" s="4">
        <f>AR915/M915</f>
        <v>23205.42105263158</v>
      </c>
      <c r="AT915" s="4">
        <f>AR915/V915</f>
        <v>4158.0552110135004</v>
      </c>
      <c r="AU915" s="7">
        <f>AR915/(AR915+AV915+AY915+BB915)</f>
        <v>0.39475354707240623</v>
      </c>
      <c r="AV915" s="4">
        <v>108531</v>
      </c>
      <c r="AW915" s="4">
        <f>AV915/M915</f>
        <v>5712.1578947368425</v>
      </c>
      <c r="AX915" s="7">
        <f>AV915/(AR915+AV915+AY915+BB915)</f>
        <v>9.7171026773043775E-2</v>
      </c>
      <c r="AY915" s="4">
        <v>238349</v>
      </c>
      <c r="AZ915" s="4">
        <f>AY915/M915</f>
        <v>12544.684210526315</v>
      </c>
      <c r="BA915" s="7">
        <f>AY915/(AR915+AV915+AY915+BB915)</f>
        <v>0.21340093669392349</v>
      </c>
      <c r="BB915" s="4">
        <v>329124</v>
      </c>
      <c r="BC915" s="11">
        <f>BB915/(AR915+AV915+AY915+BB915)</f>
        <v>0.29467448946062652</v>
      </c>
      <c r="BD915" s="9">
        <f>BC915+BA915+AX915+AU915</f>
        <v>1</v>
      </c>
      <c r="BE915" s="14">
        <f>(AF915+AH915+AJ915+AL915+AN915+AP915)</f>
        <v>1132874</v>
      </c>
      <c r="BF915" s="14">
        <f t="shared" si="70"/>
        <v>-1116907</v>
      </c>
      <c r="BG915" s="13">
        <f>(AF915+AH915+AJ915+AL915+AN915+AP915)-(AR915+AV915+AY915+BB915)</f>
        <v>15967</v>
      </c>
      <c r="BH915" s="13">
        <f t="shared" si="71"/>
        <v>0</v>
      </c>
      <c r="BI915" s="14">
        <f>AF915/W915</f>
        <v>233313</v>
      </c>
      <c r="BJ915" s="14">
        <f>AH915/Y915</f>
        <v>271642</v>
      </c>
      <c r="BK915" s="14">
        <f>AJ915/AA915</f>
        <v>671441.98967889906</v>
      </c>
      <c r="BL915" s="14">
        <f>BI915+BJ915+BK915</f>
        <v>1176396.9896788991</v>
      </c>
      <c r="BM915" s="14">
        <f>(AF915/W915)-AF915</f>
        <v>0</v>
      </c>
      <c r="BN915" s="14">
        <f>AH915/Y915-AH915</f>
        <v>0</v>
      </c>
      <c r="BO915" s="14">
        <f>AJ915/AA915-AJ915</f>
        <v>110351.98967889906</v>
      </c>
      <c r="BP915" s="14">
        <f>BG915/S915</f>
        <v>1.8884129714468458E-3</v>
      </c>
      <c r="BQ915" s="14">
        <f>(BG915-CA915)/S915</f>
        <v>2.5753235690761716E-3</v>
      </c>
      <c r="BR915" s="27">
        <f>BQ915-BP915</f>
        <v>6.869105976293258E-4</v>
      </c>
      <c r="BS915" s="28">
        <f t="shared" si="72"/>
        <v>7578540</v>
      </c>
      <c r="BT915" s="11">
        <f>BS915/S915</f>
        <v>0.89631197097944382</v>
      </c>
      <c r="BU915" s="14">
        <f>(BE915-AP915)*1/BT915-(BE915-AP915)</f>
        <v>125946.82360876887</v>
      </c>
      <c r="BV915" s="14">
        <f t="shared" si="73"/>
        <v>0.13398471576469431</v>
      </c>
      <c r="BW915" s="27">
        <f>(AR915+AV915+AY915+BB915)/S915</f>
        <v>0.13209630279324747</v>
      </c>
      <c r="BX915" s="13">
        <f>(AF915+AH915+AJ915+AL915+AN915)/N915</f>
        <v>367.19190556492413</v>
      </c>
      <c r="BY915" s="26">
        <f>BX915/K915</f>
        <v>0.14365880499410177</v>
      </c>
      <c r="BZ915" s="11">
        <f>AP915/BE915</f>
        <v>3.8971677344523753E-2</v>
      </c>
      <c r="CA915" s="15">
        <f>-(BM915+BN915+BO915)/M915</f>
        <v>-5807.9994567841613</v>
      </c>
      <c r="CB915" s="15">
        <f>BG915-CA915</f>
        <v>21774.99945678416</v>
      </c>
      <c r="CC915" s="18">
        <f t="shared" si="74"/>
        <v>0</v>
      </c>
      <c r="CD915" s="17">
        <f>(AF915/(AF915+AH915+AJ915))/(X915/(X915+Z915+AB915))</f>
        <v>1.7000064474196084</v>
      </c>
      <c r="CE915" s="19">
        <f>(AH915/(AF915+AH915+AJ915))/(Z915/(X915+Z915+AB915))</f>
        <v>1.0592661184530026</v>
      </c>
      <c r="CF915" s="18">
        <f>(AJ915/(AF915+AH915+AJ915))/(AB915/(X915+Z915+AB915))</f>
        <v>0.83450954629164198</v>
      </c>
      <c r="CG915">
        <f>AH915/Z915</f>
        <v>341.25879396984925</v>
      </c>
      <c r="CH915" s="11">
        <f>BB915/BE915</f>
        <v>0.29052127597596911</v>
      </c>
      <c r="CI915" s="14">
        <f>AY915/V915</f>
        <v>2247.8148288622597</v>
      </c>
      <c r="CJ915" s="14">
        <f>AV915/M915</f>
        <v>5712.1578947368425</v>
      </c>
      <c r="CK915" s="17">
        <f>N915/V915</f>
        <v>27.962235912785872</v>
      </c>
      <c r="CL915" s="17">
        <f>(AL915+AN915)/N915</f>
        <v>7.6489038785834742</v>
      </c>
      <c r="CM915" s="14">
        <f>AP915/AC915</f>
        <v>5.9994564478869412</v>
      </c>
    </row>
    <row r="916" spans="1:91" hidden="1" x14ac:dyDescent="0.2">
      <c r="A916">
        <v>48</v>
      </c>
      <c r="B916" s="2">
        <v>44805</v>
      </c>
      <c r="C916" s="3" t="s">
        <v>32</v>
      </c>
      <c r="D916" t="s">
        <v>33</v>
      </c>
      <c r="E916" s="3" t="s">
        <v>43</v>
      </c>
      <c r="F916" t="s">
        <v>38</v>
      </c>
      <c r="G916" t="str">
        <f>CONCATENATE(C916,E916)</f>
        <v>HNLSFO</v>
      </c>
      <c r="H916" t="s">
        <v>49</v>
      </c>
      <c r="I916">
        <f>U916/M916</f>
        <v>278</v>
      </c>
      <c r="J916" t="str">
        <f>_xlfn.CONCAT(C916,E916,H916)</f>
        <v>HNLSFOA330-200</v>
      </c>
      <c r="K916" s="4">
        <v>2399</v>
      </c>
      <c r="L916" s="4">
        <f>N916/M916</f>
        <v>252.6</v>
      </c>
      <c r="M916" s="4">
        <v>15</v>
      </c>
      <c r="N916" s="4">
        <v>3789</v>
      </c>
      <c r="O916" s="4">
        <f>P916/M916</f>
        <v>36</v>
      </c>
      <c r="P916" s="4">
        <v>540</v>
      </c>
      <c r="Q916" s="4">
        <v>796</v>
      </c>
      <c r="R916" s="4">
        <v>2454</v>
      </c>
      <c r="S916" s="4">
        <f>U916*K916</f>
        <v>10003830</v>
      </c>
      <c r="T916" s="7">
        <f>N916/U916</f>
        <v>0.90863309352517985</v>
      </c>
      <c r="U916" s="4">
        <v>4170</v>
      </c>
      <c r="V916" s="4">
        <v>75.291947723440131</v>
      </c>
      <c r="W916" s="7">
        <f>P916/X916</f>
        <v>1</v>
      </c>
      <c r="X916" s="4">
        <v>540</v>
      </c>
      <c r="Y916" s="7">
        <f>Q916/Z916</f>
        <v>0.79203980099502491</v>
      </c>
      <c r="Z916" s="4">
        <v>1005</v>
      </c>
      <c r="AA916" s="7">
        <f>R916/AB916</f>
        <v>0.93485714285714283</v>
      </c>
      <c r="AB916" s="4">
        <v>2625</v>
      </c>
      <c r="AC916" s="4">
        <v>212286</v>
      </c>
      <c r="AD916" s="4">
        <f>AP916/AC916</f>
        <v>4.9999905787475383</v>
      </c>
      <c r="AE916" s="7">
        <f>AF916/(AF916+AH916+AJ916+AL916+AN916+AP916)</f>
        <v>0.12068156073860767</v>
      </c>
      <c r="AF916" s="4">
        <v>265281</v>
      </c>
      <c r="AG916" s="7">
        <f>AH916/(AF916+AH916+AJ916+AL916+AN916+AP916)</f>
        <v>0.10202257311697351</v>
      </c>
      <c r="AH916" s="4">
        <v>224265</v>
      </c>
      <c r="AI916" s="7">
        <f>AJ916/(AF916+AH916+AJ916+AL916+AN916+AP916)</f>
        <v>0.28662081075794177</v>
      </c>
      <c r="AJ916" s="4">
        <v>630047</v>
      </c>
      <c r="AK916" s="7">
        <f>AL916/(AF916+AH916+AJ916+AL916+AN916+AP916)</f>
        <v>6.6941438183232569E-3</v>
      </c>
      <c r="AL916" s="4">
        <v>14715</v>
      </c>
      <c r="AM916" s="7">
        <f>AN916/(AF916+AH916+AJ916+AL916+AN916+AP916)</f>
        <v>1.1163730159813301E-3</v>
      </c>
      <c r="AN916" s="4">
        <v>2454</v>
      </c>
      <c r="AO916" s="7">
        <f>AP916/(AF916+AH916+AJ916+AL916+AN916+AP916)</f>
        <v>0.48286453855217248</v>
      </c>
      <c r="AP916" s="4">
        <v>1061428</v>
      </c>
      <c r="AQ916" s="6">
        <f>AO916+AM916+AK916+AI916+AG916+AE916</f>
        <v>1</v>
      </c>
      <c r="AR916" s="4">
        <v>312539</v>
      </c>
      <c r="AS916" s="4">
        <f>AR916/M916</f>
        <v>20835.933333333334</v>
      </c>
      <c r="AT916" s="4">
        <f>AR916/V916</f>
        <v>4151.0282234696306</v>
      </c>
      <c r="AU916" s="7">
        <f>AR916/(AR916+AV916+AY916+BB916)</f>
        <v>0.25244314276321689</v>
      </c>
      <c r="AV916" s="4">
        <v>109137</v>
      </c>
      <c r="AW916" s="4">
        <f>AV916/M916</f>
        <v>7275.8</v>
      </c>
      <c r="AX916" s="7">
        <f>AV916/(AR916+AV916+AY916+BB916)</f>
        <v>8.8151837920225004E-2</v>
      </c>
      <c r="AY916" s="4">
        <v>556634</v>
      </c>
      <c r="AZ916" s="4">
        <f>AY916/M916</f>
        <v>37108.933333333334</v>
      </c>
      <c r="BA916" s="7">
        <f>AY916/(AR916+AV916+AY916+BB916)</f>
        <v>0.44960288581220414</v>
      </c>
      <c r="BB916" s="4">
        <v>259747</v>
      </c>
      <c r="BC916" s="11">
        <f>BB916/(AR916+AV916+AY916+BB916)</f>
        <v>0.209802133504354</v>
      </c>
      <c r="BD916" s="9">
        <f>BC916+BA916+AX916+AU916</f>
        <v>1</v>
      </c>
      <c r="BE916" s="14">
        <f>(AF916+AH916+AJ916+AL916+AN916+AP916)</f>
        <v>2198190</v>
      </c>
      <c r="BF916" s="14">
        <f t="shared" si="70"/>
        <v>-1238057</v>
      </c>
      <c r="BG916" s="13">
        <f>(AF916+AH916+AJ916+AL916+AN916+AP916)-(AR916+AV916+AY916+BB916)</f>
        <v>960133</v>
      </c>
      <c r="BH916" s="13">
        <f t="shared" si="71"/>
        <v>0</v>
      </c>
      <c r="BI916" s="14">
        <f>AF916/W916</f>
        <v>265281</v>
      </c>
      <c r="BJ916" s="14">
        <f>AH916/Y916</f>
        <v>283148.64949748741</v>
      </c>
      <c r="BK916" s="14">
        <f>AJ916/AA916</f>
        <v>673950.03056234715</v>
      </c>
      <c r="BL916" s="14">
        <f>BI916+BJ916+BK916</f>
        <v>1222379.6800598344</v>
      </c>
      <c r="BM916" s="14">
        <f>(AF916/W916)-AF916</f>
        <v>0</v>
      </c>
      <c r="BN916" s="14">
        <f>AH916/Y916-AH916</f>
        <v>58883.649497487408</v>
      </c>
      <c r="BO916" s="14">
        <f>AJ916/AA916-AJ916</f>
        <v>43903.03056234715</v>
      </c>
      <c r="BP916" s="14">
        <f>BG916/S916</f>
        <v>9.5976540984802822E-2</v>
      </c>
      <c r="BQ916" s="14">
        <f>(BG916-CA916)/S916</f>
        <v>9.6661523170357977E-2</v>
      </c>
      <c r="BR916" s="27">
        <f>BQ916-BP916</f>
        <v>6.8498218555515522E-4</v>
      </c>
      <c r="BS916" s="28">
        <f t="shared" si="72"/>
        <v>9089811</v>
      </c>
      <c r="BT916" s="11">
        <f>BS916/S916</f>
        <v>0.90863309352517985</v>
      </c>
      <c r="BU916" s="14">
        <f>(BE916-AP916)*1/BT916-(BE916-AP916)</f>
        <v>114306.23436262878</v>
      </c>
      <c r="BV916" s="14">
        <f t="shared" si="73"/>
        <v>0.21973484155568418</v>
      </c>
      <c r="BW916" s="27">
        <f>(AR916+AV916+AY916+BB916)/S916</f>
        <v>0.12375830057088136</v>
      </c>
      <c r="BX916" s="13">
        <f>(AF916+AH916+AJ916+AL916+AN916)/N916</f>
        <v>300.01636315650569</v>
      </c>
      <c r="BY916" s="26">
        <f>BX916/K916</f>
        <v>0.12505892586765557</v>
      </c>
      <c r="BZ916" s="11">
        <f>AP916/BE916</f>
        <v>0.48286453855217248</v>
      </c>
      <c r="CA916" s="15">
        <f>-(BM916+BN916+BO916)/M916</f>
        <v>-6852.4453373223041</v>
      </c>
      <c r="CB916" s="15">
        <f>BG916-CA916</f>
        <v>966985.44533732231</v>
      </c>
      <c r="CC916" s="18">
        <f t="shared" si="74"/>
        <v>0</v>
      </c>
      <c r="CD916" s="17">
        <f>(AF916/(AF916+AH916+AJ916))/(X916/(X916+Z916+AB916))</f>
        <v>1.8297352996431144</v>
      </c>
      <c r="CE916" s="19">
        <f>(AH916/(AF916+AH916+AJ916))/(Z916/(X916+Z916+AB916))</f>
        <v>0.83113451768607116</v>
      </c>
      <c r="CF916" s="18">
        <f>(AJ916/(AF916+AH916+AJ916))/(AB916/(X916+Z916+AB916))</f>
        <v>0.89396295158789219</v>
      </c>
      <c r="CG916">
        <f>AH916/Z916</f>
        <v>223.14925373134329</v>
      </c>
      <c r="CH916" s="11">
        <f>BB916/BE916</f>
        <v>0.118164034956032</v>
      </c>
      <c r="CI916" s="14">
        <f>AY916/V916</f>
        <v>7393.0083738118901</v>
      </c>
      <c r="CJ916" s="14">
        <f>AV916/M916</f>
        <v>7275.8</v>
      </c>
      <c r="CK916" s="17">
        <f>N916/V916</f>
        <v>50.324106555426461</v>
      </c>
      <c r="CL916" s="17">
        <f>(AL916+AN916)/N916</f>
        <v>4.5312747426761675</v>
      </c>
      <c r="CM916" s="14">
        <f>AP916/AC916</f>
        <v>4.9999905787475383</v>
      </c>
    </row>
    <row r="917" spans="1:91" hidden="1" x14ac:dyDescent="0.2">
      <c r="A917">
        <v>793</v>
      </c>
      <c r="B917" s="2">
        <v>45170</v>
      </c>
      <c r="C917" s="3" t="s">
        <v>53</v>
      </c>
      <c r="D917" t="s">
        <v>54</v>
      </c>
      <c r="E917" s="3" t="s">
        <v>43</v>
      </c>
      <c r="F917" t="s">
        <v>38</v>
      </c>
      <c r="G917" t="str">
        <f>CONCATENATE(C917,E917)</f>
        <v>YVRSFO</v>
      </c>
      <c r="H917" t="s">
        <v>47</v>
      </c>
      <c r="I917">
        <f>U917/M917</f>
        <v>148.21951219512195</v>
      </c>
      <c r="J917" t="str">
        <f>_xlfn.CONCAT(C917,E917,H917)</f>
        <v>YVRSFOA320</v>
      </c>
      <c r="K917" s="4">
        <v>800</v>
      </c>
      <c r="L917" s="4">
        <f>N917/M917</f>
        <v>132.41463414634146</v>
      </c>
      <c r="M917" s="4">
        <v>41</v>
      </c>
      <c r="N917" s="4">
        <v>5429</v>
      </c>
      <c r="O917" s="4">
        <f>P917/M917</f>
        <v>20.121951219512194</v>
      </c>
      <c r="P917" s="4">
        <v>825</v>
      </c>
      <c r="Q917" s="4">
        <v>1527</v>
      </c>
      <c r="R917" s="4">
        <v>3078</v>
      </c>
      <c r="S917" s="4">
        <f>U917*K917</f>
        <v>4861600</v>
      </c>
      <c r="T917" s="7">
        <f>N917/U917</f>
        <v>0.89336843837419777</v>
      </c>
      <c r="U917" s="4">
        <v>6077</v>
      </c>
      <c r="V917" s="4">
        <v>43.501957202505217</v>
      </c>
      <c r="W917" s="7">
        <f>P917/X917</f>
        <v>1</v>
      </c>
      <c r="X917" s="4">
        <v>825</v>
      </c>
      <c r="Y917" s="7">
        <f>Q917/Z917</f>
        <v>1.0006553079947575</v>
      </c>
      <c r="Z917" s="4">
        <v>1526</v>
      </c>
      <c r="AA917" s="7">
        <f>R917/AB917</f>
        <v>0.82630872483221474</v>
      </c>
      <c r="AB917" s="4">
        <v>3725</v>
      </c>
      <c r="AC917" s="4">
        <v>579</v>
      </c>
      <c r="AD917" s="4">
        <f>AP917/AC917</f>
        <v>5.9982728842832467</v>
      </c>
      <c r="AE917" s="7">
        <f>AF917/(AF917+AH917+AJ917+AL917+AN917+AP917)</f>
        <v>0.24678229662543602</v>
      </c>
      <c r="AF917" s="4">
        <v>350286</v>
      </c>
      <c r="AG917" s="7">
        <f>AH917/(AF917+AH917+AJ917+AL917+AN917+AP917)</f>
        <v>0.26694274323258982</v>
      </c>
      <c r="AH917" s="4">
        <v>378902</v>
      </c>
      <c r="AI917" s="7">
        <f>AJ917/(AF917+AH917+AJ917+AL917+AN917+AP917)</f>
        <v>0.45780826299322325</v>
      </c>
      <c r="AJ917" s="4">
        <v>649819</v>
      </c>
      <c r="AK917" s="7">
        <f>AL917/(AF917+AH917+AJ917+AL917+AN917+AP917)</f>
        <v>1.5177400798780905E-2</v>
      </c>
      <c r="AL917" s="4">
        <v>21543</v>
      </c>
      <c r="AM917" s="7">
        <f>AN917/(AF917+AH917+AJ917+AL917+AN917+AP917)</f>
        <v>1.0842510248955026E-2</v>
      </c>
      <c r="AN917" s="4">
        <v>15390</v>
      </c>
      <c r="AO917" s="7">
        <f>AP917/(AF917+AH917+AJ917+AL917+AN917+AP917)</f>
        <v>2.446786101014997E-3</v>
      </c>
      <c r="AP917" s="4">
        <v>3473</v>
      </c>
      <c r="AQ917" s="6">
        <f>AO917+AM917+AK917+AI917+AG917+AE917</f>
        <v>1</v>
      </c>
      <c r="AR917" s="4">
        <v>178891</v>
      </c>
      <c r="AS917" s="4">
        <f>AR917/M917</f>
        <v>4363.1951219512193</v>
      </c>
      <c r="AT917" s="4">
        <f>AR917/V917</f>
        <v>4112.251758403595</v>
      </c>
      <c r="AU917" s="7">
        <f>AR917/(AR917+AV917+AY917+BB917)</f>
        <v>0.27291686372387786</v>
      </c>
      <c r="AV917" s="4">
        <v>237549</v>
      </c>
      <c r="AW917" s="4">
        <f>AV917/M917</f>
        <v>5793.8780487804879</v>
      </c>
      <c r="AX917" s="7">
        <f>AV917/(AR917+AV917+AY917+BB917)</f>
        <v>0.36240575579958445</v>
      </c>
      <c r="AY917" s="4">
        <v>103771</v>
      </c>
      <c r="AZ917" s="4">
        <f>AY917/M917</f>
        <v>2531</v>
      </c>
      <c r="BA917" s="7">
        <f>AY917/(AR917+AV917+AY917+BB917)</f>
        <v>0.15831347505179427</v>
      </c>
      <c r="BB917" s="4">
        <v>135267</v>
      </c>
      <c r="BC917" s="11">
        <f>BB917/(AR917+AV917+AY917+BB917)</f>
        <v>0.20636390542474348</v>
      </c>
      <c r="BD917" s="9">
        <f>BC917+BA917+AX917+AU917</f>
        <v>1</v>
      </c>
      <c r="BE917" s="14">
        <f>(AF917+AH917+AJ917+AL917+AN917+AP917)</f>
        <v>1419413</v>
      </c>
      <c r="BF917" s="14">
        <f t="shared" si="70"/>
        <v>-655478</v>
      </c>
      <c r="BG917" s="13">
        <f>(AF917+AH917+AJ917+AL917+AN917+AP917)-(AR917+AV917+AY917+BB917)</f>
        <v>763935</v>
      </c>
      <c r="BH917" s="13">
        <f t="shared" si="71"/>
        <v>0</v>
      </c>
      <c r="BI917" s="14">
        <f>AF917/W917</f>
        <v>350286</v>
      </c>
      <c r="BJ917" s="14">
        <f>AH917/Y917</f>
        <v>378653.86509495741</v>
      </c>
      <c r="BK917" s="14">
        <f>AJ917/AA917</f>
        <v>786411.88271604944</v>
      </c>
      <c r="BL917" s="14">
        <f>BI917+BJ917+BK917</f>
        <v>1515351.7478110068</v>
      </c>
      <c r="BM917" s="14">
        <f>(AF917/W917)-AF917</f>
        <v>0</v>
      </c>
      <c r="BN917" s="14">
        <f>AH917/Y917-AH917</f>
        <v>-248.13490504259244</v>
      </c>
      <c r="BO917" s="14">
        <f>AJ917/AA917-AJ917</f>
        <v>136592.88271604944</v>
      </c>
      <c r="BP917" s="14">
        <f>BG917/S917</f>
        <v>0.15713653941089353</v>
      </c>
      <c r="BQ917" s="14">
        <f>(BG917-CA917)/S917</f>
        <v>0.15782056970008371</v>
      </c>
      <c r="BR917" s="27">
        <f>BQ917-BP917</f>
        <v>6.8403028919017395E-4</v>
      </c>
      <c r="BS917" s="28">
        <f t="shared" si="72"/>
        <v>4343200</v>
      </c>
      <c r="BT917" s="11">
        <f>BS917/S917</f>
        <v>0.89336843837419777</v>
      </c>
      <c r="BU917" s="14">
        <f>(BE917-AP917)*1/BT917-(BE917-AP917)</f>
        <v>169005.17959108506</v>
      </c>
      <c r="BV917" s="14">
        <f t="shared" si="73"/>
        <v>0.29196416817508641</v>
      </c>
      <c r="BW917" s="27">
        <f>(AR917+AV917+AY917+BB917)/S917</f>
        <v>0.13482762876419285</v>
      </c>
      <c r="BX917" s="13">
        <f>(AF917+AH917+AJ917+AL917+AN917)/N917</f>
        <v>260.81046233192114</v>
      </c>
      <c r="BY917" s="26">
        <f>BX917/K917</f>
        <v>0.32601307791490142</v>
      </c>
      <c r="BZ917" s="11">
        <f>AP917/BE917</f>
        <v>2.446786101014997E-3</v>
      </c>
      <c r="CA917" s="15">
        <f>-(BM917+BN917+BO917)/M917</f>
        <v>-3325.4816539269964</v>
      </c>
      <c r="CB917" s="15">
        <f>BG917-CA917</f>
        <v>767260.48165392701</v>
      </c>
      <c r="CC917" s="18">
        <f t="shared" si="74"/>
        <v>0</v>
      </c>
      <c r="CD917" s="17">
        <f>(AF917/(AF917+AH917+AJ917))/(X917/(X917+Z917+AB917))</f>
        <v>1.8707688331992778</v>
      </c>
      <c r="CE917" s="19">
        <f>(AH917/(AF917+AH917+AJ917))/(Z917/(X917+Z917+AB917))</f>
        <v>1.094015962010904</v>
      </c>
      <c r="CF917" s="18">
        <f>(AJ917/(AF917+AH917+AJ917))/(AB917/(X917+Z917+AB917))</f>
        <v>0.76863016230388082</v>
      </c>
      <c r="CG917">
        <f>AH917/Z917</f>
        <v>248.29750982961991</v>
      </c>
      <c r="CH917" s="11">
        <f>BB917/BE917</f>
        <v>9.529784495421699E-2</v>
      </c>
      <c r="CI917" s="14">
        <f>AY917/V917</f>
        <v>2385.4329017183618</v>
      </c>
      <c r="CJ917" s="14">
        <f>AV917/M917</f>
        <v>5793.8780487804879</v>
      </c>
      <c r="CK917" s="17">
        <f>N917/V917</f>
        <v>124.79898260042772</v>
      </c>
      <c r="CL917" s="17">
        <f>(AL917+AN917)/N917</f>
        <v>6.8029102965555355</v>
      </c>
      <c r="CM917" s="14">
        <f>AP917/AC917</f>
        <v>5.9982728842832467</v>
      </c>
    </row>
    <row r="918" spans="1:91" hidden="1" x14ac:dyDescent="0.2">
      <c r="A918">
        <v>709</v>
      </c>
      <c r="B918" s="2">
        <v>45170</v>
      </c>
      <c r="C918" s="3" t="s">
        <v>41</v>
      </c>
      <c r="D918" t="s">
        <v>42</v>
      </c>
      <c r="E918" s="3" t="s">
        <v>29</v>
      </c>
      <c r="F918" t="s">
        <v>28</v>
      </c>
      <c r="G918" t="str">
        <f>CONCATENATE(C918,E918)</f>
        <v>SEAANC</v>
      </c>
      <c r="H918" t="s">
        <v>35</v>
      </c>
      <c r="I918">
        <f>U918/M918</f>
        <v>178</v>
      </c>
      <c r="J918" t="str">
        <f>_xlfn.CONCAT(C918,E918,H918)</f>
        <v>SEAANC737-Max 9</v>
      </c>
      <c r="K918" s="4">
        <v>1448</v>
      </c>
      <c r="L918" s="4">
        <f>N918/M918</f>
        <v>145.04444444444445</v>
      </c>
      <c r="M918" s="4">
        <v>45</v>
      </c>
      <c r="N918" s="4">
        <v>6527</v>
      </c>
      <c r="O918" s="4">
        <f>P918/M918</f>
        <v>20.755555555555556</v>
      </c>
      <c r="P918" s="4">
        <v>934</v>
      </c>
      <c r="Q918" s="4">
        <v>1552</v>
      </c>
      <c r="R918" s="4">
        <v>4042</v>
      </c>
      <c r="S918" s="4">
        <f>U918*K918</f>
        <v>11598480</v>
      </c>
      <c r="T918" s="7">
        <f>N918/U918</f>
        <v>0.81485642946317105</v>
      </c>
      <c r="U918" s="4">
        <v>8010</v>
      </c>
      <c r="V918" s="4">
        <v>165.42496522948539</v>
      </c>
      <c r="W918" s="7">
        <f>P918/X918</f>
        <v>0.9024154589371981</v>
      </c>
      <c r="X918" s="4">
        <v>1035</v>
      </c>
      <c r="Y918" s="7">
        <f>Q918/Z918</f>
        <v>0.80206718346253225</v>
      </c>
      <c r="Z918" s="4">
        <v>1935</v>
      </c>
      <c r="AA918" s="7">
        <f>R918/AB918</f>
        <v>0.80198412698412702</v>
      </c>
      <c r="AB918" s="4">
        <v>5040</v>
      </c>
      <c r="AC918" s="4">
        <v>48387</v>
      </c>
      <c r="AD918" s="4">
        <f>AP918/AC918</f>
        <v>5.999979333292</v>
      </c>
      <c r="AE918" s="7">
        <f>AF918/(AF918+AH918+AJ918+AL918+AN918+AP918)</f>
        <v>0.17681401545819631</v>
      </c>
      <c r="AF918" s="4">
        <v>350947</v>
      </c>
      <c r="AG918" s="7">
        <f>AH918/(AF918+AH918+AJ918+AL918+AN918+AP918)</f>
        <v>0.19402903109927919</v>
      </c>
      <c r="AH918" s="4">
        <v>385116</v>
      </c>
      <c r="AI918" s="7">
        <f>AJ918/(AF918+AH918+AJ918+AL918+AN918+AP918)</f>
        <v>0.45641178595521947</v>
      </c>
      <c r="AJ918" s="4">
        <v>905903</v>
      </c>
      <c r="AK918" s="7">
        <f>AL918/(AF918+AH918+AJ918+AL918+AN918+AP918)</f>
        <v>1.4257090128811585E-2</v>
      </c>
      <c r="AL918" s="4">
        <v>28298</v>
      </c>
      <c r="AM918" s="7">
        <f>AN918/(AF918+AH918+AJ918+AL918+AN918+AP918)</f>
        <v>1.221863558569293E-2</v>
      </c>
      <c r="AN918" s="4">
        <v>24252</v>
      </c>
      <c r="AO918" s="7">
        <f>AP918/(AF918+AH918+AJ918+AL918+AN918+AP918)</f>
        <v>0.14626944177280049</v>
      </c>
      <c r="AP918" s="4">
        <v>290321</v>
      </c>
      <c r="AQ918" s="6">
        <f>AO918+AM918+AK918+AI918+AG918+AE918</f>
        <v>0.99999999999999989</v>
      </c>
      <c r="AR918" s="4">
        <v>727425</v>
      </c>
      <c r="AS918" s="4">
        <f>AR918/M918</f>
        <v>16165</v>
      </c>
      <c r="AT918" s="4">
        <f>AR918/V918</f>
        <v>4397.3108834623681</v>
      </c>
      <c r="AU918" s="7">
        <f>AR918/(AR918+AV918+AY918+BB918)</f>
        <v>0.37749934222714882</v>
      </c>
      <c r="AV918" s="4">
        <v>295990</v>
      </c>
      <c r="AW918" s="4">
        <f>AV918/M918</f>
        <v>6577.5555555555557</v>
      </c>
      <c r="AX918" s="7">
        <f>AV918/(AR918+AV918+AY918+BB918)</f>
        <v>0.15360488064860814</v>
      </c>
      <c r="AY918" s="4">
        <v>391507</v>
      </c>
      <c r="AZ918" s="4">
        <f>AY918/M918</f>
        <v>8700.1555555555551</v>
      </c>
      <c r="BA918" s="7">
        <f>AY918/(AR918+AV918+AY918+BB918)</f>
        <v>0.20317370859858316</v>
      </c>
      <c r="BB918" s="4">
        <v>512035</v>
      </c>
      <c r="BC918" s="11">
        <f>BB918/(AR918+AV918+AY918+BB918)</f>
        <v>0.26572206852565988</v>
      </c>
      <c r="BD918" s="9">
        <f>BC918+BA918+AX918+AU918</f>
        <v>1</v>
      </c>
      <c r="BE918" s="14">
        <f>(AF918+AH918+AJ918+AL918+AN918+AP918)</f>
        <v>1984837</v>
      </c>
      <c r="BF918" s="14">
        <f t="shared" si="70"/>
        <v>-1926957</v>
      </c>
      <c r="BG918" s="13">
        <f>(AF918+AH918+AJ918+AL918+AN918+AP918)-(AR918+AV918+AY918+BB918)</f>
        <v>57880</v>
      </c>
      <c r="BH918" s="13">
        <f t="shared" si="71"/>
        <v>0</v>
      </c>
      <c r="BI918" s="14">
        <f>AF918/W918</f>
        <v>388897.3715203426</v>
      </c>
      <c r="BJ918" s="14">
        <f>AH918/Y918</f>
        <v>480154.29123711342</v>
      </c>
      <c r="BK918" s="14">
        <f>AJ918/AA918</f>
        <v>1129577.2191984167</v>
      </c>
      <c r="BL918" s="14">
        <f>BI918+BJ918+BK918</f>
        <v>1998628.8819558728</v>
      </c>
      <c r="BM918" s="14">
        <f>(AF918/W918)-AF918</f>
        <v>37950.371520342596</v>
      </c>
      <c r="BN918" s="14">
        <f>AH918/Y918-AH918</f>
        <v>95038.291237113415</v>
      </c>
      <c r="BO918" s="14">
        <f>AJ918/AA918-AJ918</f>
        <v>223674.21919841669</v>
      </c>
      <c r="BP918" s="14">
        <f>BG918/S918</f>
        <v>4.9903090749822392E-3</v>
      </c>
      <c r="BQ918" s="14">
        <f>(BG918-CA918)/S918</f>
        <v>5.6736608435968864E-3</v>
      </c>
      <c r="BR918" s="27">
        <f>BQ918-BP918</f>
        <v>6.833517686146472E-4</v>
      </c>
      <c r="BS918" s="28">
        <f t="shared" si="72"/>
        <v>9451096</v>
      </c>
      <c r="BT918" s="11">
        <f>BS918/S918</f>
        <v>0.81485642946317105</v>
      </c>
      <c r="BU918" s="14">
        <f>(BE918-AP918)*1/BT918-(BE918-AP918)</f>
        <v>385011.06603339966</v>
      </c>
      <c r="BV918" s="14">
        <f t="shared" si="73"/>
        <v>0.17112906173912443</v>
      </c>
      <c r="BW918" s="27">
        <f>(AR918+AV918+AY918+BB918)/S918</f>
        <v>0.16613875266414219</v>
      </c>
      <c r="BX918" s="13">
        <f>(AF918+AH918+AJ918+AL918+AN918)/N918</f>
        <v>259.6163628006741</v>
      </c>
      <c r="BY918" s="26">
        <f>BX918/K918</f>
        <v>0.17929306823250973</v>
      </c>
      <c r="BZ918" s="11">
        <f>AP918/BE918</f>
        <v>0.14626944177280049</v>
      </c>
      <c r="CA918" s="15">
        <f>-(BM918+BN918+BO918)/M918</f>
        <v>-7925.8418212416154</v>
      </c>
      <c r="CB918" s="15">
        <f>BG918-CA918</f>
        <v>65805.841821241615</v>
      </c>
      <c r="CC918" s="18">
        <f t="shared" si="74"/>
        <v>0</v>
      </c>
      <c r="CD918" s="17">
        <f>(AF918/(AF918+AH918+AJ918))/(X918/(X918+Z918+AB918))</f>
        <v>1.6541296279555435</v>
      </c>
      <c r="CE918" s="19">
        <f>(AH918/(AF918+AH918+AJ918))/(Z918/(X918+Z918+AB918))</f>
        <v>0.97090994349400028</v>
      </c>
      <c r="CF918" s="18">
        <f>(AJ918/(AF918+AH918+AJ918))/(AB918/(X918+Z918+AB918))</f>
        <v>0.87683831238196863</v>
      </c>
      <c r="CG918">
        <f>AH918/Z918</f>
        <v>199.0263565891473</v>
      </c>
      <c r="CH918" s="11">
        <f>BB918/BE918</f>
        <v>0.25797332476168067</v>
      </c>
      <c r="CI918" s="14">
        <f>AY918/V918</f>
        <v>2366.674216656977</v>
      </c>
      <c r="CJ918" s="14">
        <f>AV918/M918</f>
        <v>6577.5555555555557</v>
      </c>
      <c r="CK918" s="17">
        <f>N918/V918</f>
        <v>39.455955096895046</v>
      </c>
      <c r="CL918" s="17">
        <f>(AL918+AN918)/N918</f>
        <v>8.0511720545426684</v>
      </c>
      <c r="CM918" s="14">
        <f>AP918/AC918</f>
        <v>5.999979333292</v>
      </c>
    </row>
    <row r="919" spans="1:91" hidden="1" x14ac:dyDescent="0.2">
      <c r="A919">
        <v>945</v>
      </c>
      <c r="B919" s="2">
        <v>45200</v>
      </c>
      <c r="C919" s="3" t="s">
        <v>41</v>
      </c>
      <c r="D919" t="s">
        <v>42</v>
      </c>
      <c r="E919" s="3" t="s">
        <v>37</v>
      </c>
      <c r="F919" t="s">
        <v>38</v>
      </c>
      <c r="G919" t="str">
        <f>CONCATENATE(C919,E919)</f>
        <v>SEALAX</v>
      </c>
      <c r="H919" t="s">
        <v>35</v>
      </c>
      <c r="I919">
        <f>U919/M919</f>
        <v>176.25</v>
      </c>
      <c r="J919" t="str">
        <f>_xlfn.CONCAT(C919,E919,H919)</f>
        <v>SEALAX737-Max 9</v>
      </c>
      <c r="K919" s="4">
        <v>954</v>
      </c>
      <c r="L919" s="4">
        <f>N919/M919</f>
        <v>141.45454545454547</v>
      </c>
      <c r="M919" s="4">
        <v>44</v>
      </c>
      <c r="N919" s="4">
        <v>6224</v>
      </c>
      <c r="O919" s="4">
        <f>P919/M919</f>
        <v>22.75</v>
      </c>
      <c r="P919" s="4">
        <v>1001</v>
      </c>
      <c r="Q919" s="4">
        <v>1601</v>
      </c>
      <c r="R919" s="4">
        <v>3623</v>
      </c>
      <c r="S919" s="4">
        <f>U919*K919</f>
        <v>7398270</v>
      </c>
      <c r="T919" s="7">
        <f>N919/U919</f>
        <v>0.80257898130238559</v>
      </c>
      <c r="U919" s="4">
        <v>7755</v>
      </c>
      <c r="V919" s="4">
        <v>116.89606741573031</v>
      </c>
      <c r="W919" s="7">
        <f>P919/X919</f>
        <v>1</v>
      </c>
      <c r="X919" s="4">
        <v>1001</v>
      </c>
      <c r="Y919" s="7">
        <f>Q919/Z919</f>
        <v>0.85569214323890963</v>
      </c>
      <c r="Z919" s="4">
        <v>1871</v>
      </c>
      <c r="AA919" s="7">
        <f>R919/AB919</f>
        <v>0.74180999180999185</v>
      </c>
      <c r="AB919" s="4">
        <v>4884</v>
      </c>
      <c r="AC919" s="4">
        <v>46252</v>
      </c>
      <c r="AD919" s="4">
        <f>AP919/AC919</f>
        <v>6</v>
      </c>
      <c r="AE919" s="7">
        <f>AF919/(AF919+AH919+AJ919+AL919+AN919+AP919)</f>
        <v>0.1914801547835934</v>
      </c>
      <c r="AF919" s="4">
        <v>261074</v>
      </c>
      <c r="AG919" s="7">
        <f>AH919/(AF919+AH919+AJ919+AL919+AN919+AP919)</f>
        <v>0.20359572614217442</v>
      </c>
      <c r="AH919" s="4">
        <v>277593</v>
      </c>
      <c r="AI919" s="7">
        <f>AJ919/(AF919+AH919+AJ919+AL919+AN919+AP919)</f>
        <v>0.36950329017816541</v>
      </c>
      <c r="AJ919" s="4">
        <v>503800</v>
      </c>
      <c r="AK919" s="7">
        <f>AL919/(AF919+AH919+AJ919+AL919+AN919+AP919)</f>
        <v>1.8598381167800552E-2</v>
      </c>
      <c r="AL919" s="4">
        <v>25358</v>
      </c>
      <c r="AM919" s="7">
        <f>AN919/(AF919+AH919+AJ919+AL919+AN919+AP919)</f>
        <v>1.3286129618057694E-2</v>
      </c>
      <c r="AN919" s="4">
        <v>18115</v>
      </c>
      <c r="AO919" s="7">
        <f>AP919/(AF919+AH919+AJ919+AL919+AN919+AP919)</f>
        <v>0.2035363181102085</v>
      </c>
      <c r="AP919" s="4">
        <v>277512</v>
      </c>
      <c r="AQ919" s="6">
        <f>AO919+AM919+AK919+AI919+AG919+AE919</f>
        <v>1</v>
      </c>
      <c r="AR919" s="4">
        <v>514028</v>
      </c>
      <c r="AS919" s="4">
        <f>AR919/M919</f>
        <v>11682.454545454546</v>
      </c>
      <c r="AT919" s="4">
        <f>AR919/V919</f>
        <v>4397.3078937882983</v>
      </c>
      <c r="AU919" s="7">
        <f>AR919/(AR919+AV919+AY919+BB919)</f>
        <v>0.35730357541301416</v>
      </c>
      <c r="AV919" s="4">
        <v>286123</v>
      </c>
      <c r="AW919" s="4">
        <f>AV919/M919</f>
        <v>6502.795454545455</v>
      </c>
      <c r="AX919" s="7">
        <f>AV919/(AR919+AV919+AY919+BB919)</f>
        <v>0.19888560721964146</v>
      </c>
      <c r="AY919" s="4">
        <v>276655</v>
      </c>
      <c r="AZ919" s="4">
        <f>AY919/M919</f>
        <v>6287.613636363636</v>
      </c>
      <c r="BA919" s="7">
        <f>AY919/(AR919+AV919+AY919+BB919)</f>
        <v>0.19230435045539823</v>
      </c>
      <c r="BB919" s="4">
        <v>361825</v>
      </c>
      <c r="BC919" s="11">
        <f>BB919/(AR919+AV919+AY919+BB919)</f>
        <v>0.25150646691194617</v>
      </c>
      <c r="BD919" s="9">
        <f>BC919+BA919+AX919+AU919</f>
        <v>1</v>
      </c>
      <c r="BE919" s="14">
        <f>(AF919+AH919+AJ919+AL919+AN919+AP919)</f>
        <v>1363452</v>
      </c>
      <c r="BF919" s="14">
        <f t="shared" si="70"/>
        <v>-1438631</v>
      </c>
      <c r="BG919" s="13">
        <f>(AF919+AH919+AJ919+AL919+AN919+AP919)-(AR919+AV919+AY919+BB919)</f>
        <v>-75179</v>
      </c>
      <c r="BH919" s="13">
        <f t="shared" si="71"/>
        <v>1</v>
      </c>
      <c r="BI919" s="14">
        <f>AF919/W919</f>
        <v>261074</v>
      </c>
      <c r="BJ919" s="14">
        <f>AH919/Y919</f>
        <v>324407.55965021864</v>
      </c>
      <c r="BK919" s="14">
        <f>AJ919/AA919</f>
        <v>679149.65498205903</v>
      </c>
      <c r="BL919" s="14">
        <f>BI919+BJ919+BK919</f>
        <v>1264631.2146322776</v>
      </c>
      <c r="BM919" s="14">
        <f>(AF919/W919)-AF919</f>
        <v>0</v>
      </c>
      <c r="BN919" s="14">
        <f>AH919/Y919-AH919</f>
        <v>46814.559650218638</v>
      </c>
      <c r="BO919" s="14">
        <f>AJ919/AA919-AJ919</f>
        <v>175349.65498205903</v>
      </c>
      <c r="BP919" s="14">
        <f>BG919/S919</f>
        <v>-1.0161699964991815E-2</v>
      </c>
      <c r="BQ919" s="14">
        <f>(BG919-CA919)/S919</f>
        <v>-9.4792178852369357E-3</v>
      </c>
      <c r="BR919" s="27">
        <f>BQ919-BP919</f>
        <v>6.8248207975487966E-4</v>
      </c>
      <c r="BS919" s="28">
        <f t="shared" si="72"/>
        <v>5937696</v>
      </c>
      <c r="BT919" s="11">
        <f>BS919/S919</f>
        <v>0.80257898130238559</v>
      </c>
      <c r="BU919" s="14">
        <f>(BE919-AP919)*1/BT919-(BE919-AP919)</f>
        <v>267123.0944730076</v>
      </c>
      <c r="BV919" s="14">
        <f t="shared" si="73"/>
        <v>0.18429335506814432</v>
      </c>
      <c r="BW919" s="27">
        <f>(AR919+AV919+AY919+BB919)/S919</f>
        <v>0.19445505503313612</v>
      </c>
      <c r="BX919" s="13">
        <f>(AF919+AH919+AJ919+AL919+AN919)/N919</f>
        <v>174.47622107969153</v>
      </c>
      <c r="BY919" s="26">
        <f>BX919/K919</f>
        <v>0.18288912062860746</v>
      </c>
      <c r="BZ919" s="11">
        <f>AP919/BE919</f>
        <v>0.2035363181102085</v>
      </c>
      <c r="CA919" s="15">
        <f>-(BM919+BN919+BO919)/M919</f>
        <v>-5049.1866961881287</v>
      </c>
      <c r="CB919" s="15">
        <f>BG919-CA919</f>
        <v>-70129.813303811869</v>
      </c>
      <c r="CC919" s="18">
        <f t="shared" si="74"/>
        <v>1</v>
      </c>
      <c r="CD919" s="17">
        <f>(AF919/(AF919+AH919+AJ919))/(X919/(X919+Z919+AB919))</f>
        <v>1.9404614984676509</v>
      </c>
      <c r="CE919" s="19">
        <f>(AH919/(AF919+AH919+AJ919))/(Z919/(X919+Z919+AB919))</f>
        <v>1.1038503694703392</v>
      </c>
      <c r="CF919" s="18">
        <f>(AJ919/(AF919+AH919+AJ919))/(AB919/(X919+Z919+AB919))</f>
        <v>0.7674639637090247</v>
      </c>
      <c r="CG919">
        <f>AH919/Z919</f>
        <v>148.36611437733833</v>
      </c>
      <c r="CH919" s="11">
        <f>BB919/BE919</f>
        <v>0.26537421192678584</v>
      </c>
      <c r="CI919" s="14">
        <f>AY919/V919</f>
        <v>2366.6749969962757</v>
      </c>
      <c r="CJ919" s="14">
        <f>AV919/M919</f>
        <v>6502.795454545455</v>
      </c>
      <c r="CK919" s="17">
        <f>N919/V919</f>
        <v>53.243878409227449</v>
      </c>
      <c r="CL919" s="17">
        <f>(AL919+AN919)/N919</f>
        <v>6.9847365038560412</v>
      </c>
      <c r="CM919" s="14">
        <f>AP919/AC919</f>
        <v>6</v>
      </c>
    </row>
    <row r="920" spans="1:91" hidden="1" x14ac:dyDescent="0.2">
      <c r="A920">
        <v>247</v>
      </c>
      <c r="B920" s="2">
        <v>44835</v>
      </c>
      <c r="C920" s="3" t="s">
        <v>32</v>
      </c>
      <c r="D920" t="s">
        <v>33</v>
      </c>
      <c r="E920" s="3" t="s">
        <v>43</v>
      </c>
      <c r="F920" t="s">
        <v>38</v>
      </c>
      <c r="G920" t="str">
        <f>CONCATENATE(C920,E920)</f>
        <v>HNLSFO</v>
      </c>
      <c r="H920" t="s">
        <v>51</v>
      </c>
      <c r="I920">
        <f>U920/M920</f>
        <v>363.6875</v>
      </c>
      <c r="J920" t="str">
        <f>_xlfn.CONCAT(C920,E920,H920)</f>
        <v>HNLSFO777-200</v>
      </c>
      <c r="K920" s="4">
        <v>2399</v>
      </c>
      <c r="L920" s="4">
        <f>N920/M920</f>
        <v>329.375</v>
      </c>
      <c r="M920" s="4">
        <v>16</v>
      </c>
      <c r="N920" s="4">
        <v>5270</v>
      </c>
      <c r="O920" s="4">
        <f>P920/M920</f>
        <v>47</v>
      </c>
      <c r="P920" s="4">
        <v>752</v>
      </c>
      <c r="Q920" s="4">
        <v>1408</v>
      </c>
      <c r="R920" s="4">
        <v>3110</v>
      </c>
      <c r="S920" s="4">
        <f>U920*K920</f>
        <v>13959781</v>
      </c>
      <c r="T920" s="7">
        <f>N920/U920</f>
        <v>0.90565389242137828</v>
      </c>
      <c r="U920" s="4">
        <v>5819</v>
      </c>
      <c r="V920" s="4">
        <v>80.311410905002802</v>
      </c>
      <c r="W920" s="7">
        <f>P920/X920</f>
        <v>1</v>
      </c>
      <c r="X920" s="4">
        <v>752</v>
      </c>
      <c r="Y920" s="7">
        <f>Q920/Z920</f>
        <v>1</v>
      </c>
      <c r="Z920" s="4">
        <v>1408</v>
      </c>
      <c r="AA920" s="7">
        <f>R920/AB920</f>
        <v>0.84995900519267564</v>
      </c>
      <c r="AB920" s="4">
        <v>3659</v>
      </c>
      <c r="AC920" s="4">
        <v>83979</v>
      </c>
      <c r="AD920" s="4">
        <f>AP920/AC920</f>
        <v>4.9999761845223212</v>
      </c>
      <c r="AE920" s="7">
        <f>AF920/(AF920+AH920+AJ920+AL920+AN920+AP920)</f>
        <v>0.16362899076488388</v>
      </c>
      <c r="AF920" s="4">
        <v>337743</v>
      </c>
      <c r="AG920" s="7">
        <f>AH920/(AF920+AH920+AJ920+AL920+AN920+AP920)</f>
        <v>0.20161059804910472</v>
      </c>
      <c r="AH920" s="4">
        <v>416140</v>
      </c>
      <c r="AI920" s="7">
        <f>AJ920/(AF920+AH920+AJ920+AL920+AN920+AP920)</f>
        <v>0.41475758183557015</v>
      </c>
      <c r="AJ920" s="4">
        <v>856092</v>
      </c>
      <c r="AK920" s="7">
        <f>AL920/(AF920+AH920+AJ920+AL920+AN920+AP920)</f>
        <v>9.04035603305689E-3</v>
      </c>
      <c r="AL920" s="4">
        <v>18660</v>
      </c>
      <c r="AM920" s="7">
        <f>AN920/(AF920+AH920+AJ920+AL920+AN920+AP920)</f>
        <v>7.5336300275474083E-3</v>
      </c>
      <c r="AN920" s="4">
        <v>15550</v>
      </c>
      <c r="AO920" s="7">
        <f>AP920/(AF920+AH920+AJ920+AL920+AN920+AP920)</f>
        <v>0.2034288432898369</v>
      </c>
      <c r="AP920" s="4">
        <v>419893</v>
      </c>
      <c r="AQ920" s="6">
        <f>AO920+AM920+AK920+AI920+AG920+AE920</f>
        <v>1</v>
      </c>
      <c r="AR920" s="4">
        <v>336099</v>
      </c>
      <c r="AS920" s="4">
        <f>AR920/M920</f>
        <v>21006.1875</v>
      </c>
      <c r="AT920" s="4">
        <f>AR920/V920</f>
        <v>4184.9470232512567</v>
      </c>
      <c r="AU920" s="7">
        <f>AR920/(AR920+AV920+AY920+BB920)</f>
        <v>0.26111327346588697</v>
      </c>
      <c r="AV920" s="4">
        <v>122306</v>
      </c>
      <c r="AW920" s="4">
        <f>AV920/M920</f>
        <v>7644.125</v>
      </c>
      <c r="AX920" s="7">
        <f>AV920/(AR920+AV920+AY920+BB920)</f>
        <v>9.5018789179732083E-2</v>
      </c>
      <c r="AY920" s="4">
        <v>542667</v>
      </c>
      <c r="AZ920" s="4">
        <f>AY920/M920</f>
        <v>33916.6875</v>
      </c>
      <c r="BA920" s="7">
        <f>AY920/(AR920+AV920+AY920+BB920)</f>
        <v>0.42159469909732694</v>
      </c>
      <c r="BB920" s="4">
        <v>286105</v>
      </c>
      <c r="BC920" s="11">
        <f>BB920/(AR920+AV920+AY920+BB920)</f>
        <v>0.222273238257054</v>
      </c>
      <c r="BD920" s="9">
        <f>BC920+BA920+AX920+AU920</f>
        <v>1</v>
      </c>
      <c r="BE920" s="14">
        <f>(AF920+AH920+AJ920+AL920+AN920+AP920)</f>
        <v>2064078</v>
      </c>
      <c r="BF920" s="14">
        <f t="shared" si="70"/>
        <v>-1287177</v>
      </c>
      <c r="BG920" s="13">
        <f>(AF920+AH920+AJ920+AL920+AN920+AP920)-(AR920+AV920+AY920+BB920)</f>
        <v>776901</v>
      </c>
      <c r="BH920" s="13">
        <f t="shared" si="71"/>
        <v>0</v>
      </c>
      <c r="BI920" s="14">
        <f>AF920/W920</f>
        <v>337743</v>
      </c>
      <c r="BJ920" s="14">
        <f>AH920/Y920</f>
        <v>416140</v>
      </c>
      <c r="BK920" s="14">
        <f>AJ920/AA920</f>
        <v>1007215.6360128616</v>
      </c>
      <c r="BL920" s="14">
        <f>BI920+BJ920+BK920</f>
        <v>1761098.6360128615</v>
      </c>
      <c r="BM920" s="14">
        <f>(AF920/W920)-AF920</f>
        <v>0</v>
      </c>
      <c r="BN920" s="14">
        <f>AH920/Y920-AH920</f>
        <v>0</v>
      </c>
      <c r="BO920" s="14">
        <f>AJ920/AA920-AJ920</f>
        <v>151123.63601286162</v>
      </c>
      <c r="BP920" s="14">
        <f>BG920/S920</f>
        <v>5.5652807160800018E-2</v>
      </c>
      <c r="BQ920" s="14">
        <f>(BG920-CA920)/S920</f>
        <v>5.6329409985070959E-2</v>
      </c>
      <c r="BR920" s="27">
        <f>BQ920-BP920</f>
        <v>6.7660282427094154E-4</v>
      </c>
      <c r="BS920" s="28">
        <f t="shared" si="72"/>
        <v>12642730</v>
      </c>
      <c r="BT920" s="11">
        <f>BS920/S920</f>
        <v>0.90565389242137828</v>
      </c>
      <c r="BU920" s="14">
        <f>(BE920-AP920)*1/BT920-(BE920-AP920)</f>
        <v>171282.27039848198</v>
      </c>
      <c r="BV920" s="14">
        <f t="shared" si="73"/>
        <v>0.1478589098210065</v>
      </c>
      <c r="BW920" s="27">
        <f>(AR920+AV920+AY920+BB920)/S920</f>
        <v>9.2206102660206485E-2</v>
      </c>
      <c r="BX920" s="13">
        <f>(AF920+AH920+AJ920+AL920+AN920)/N920</f>
        <v>311.98956356736244</v>
      </c>
      <c r="BY920" s="26">
        <f>BX920/K920</f>
        <v>0.13004983891928404</v>
      </c>
      <c r="BZ920" s="11">
        <f>AP920/BE920</f>
        <v>0.2034288432898369</v>
      </c>
      <c r="CA920" s="15">
        <f>-(BM920+BN920+BO920)/M920</f>
        <v>-9445.2272508038513</v>
      </c>
      <c r="CB920" s="15">
        <f>BG920-CA920</f>
        <v>786346.22725080384</v>
      </c>
      <c r="CC920" s="18">
        <f t="shared" si="74"/>
        <v>0</v>
      </c>
      <c r="CD920" s="17">
        <f>(AF920/(AF920+AH920+AJ920))/(X920/(X920+Z920+AB920))</f>
        <v>1.623296084120508</v>
      </c>
      <c r="CE920" s="19">
        <f>(AH920/(AF920+AH920+AJ920))/(Z920/(X920+Z920+AB920))</f>
        <v>1.0682331053277225</v>
      </c>
      <c r="CF920" s="18">
        <f>(AJ920/(AF920+AH920+AJ920))/(AB920/(X920+Z920+AB920))</f>
        <v>0.8456433813719445</v>
      </c>
      <c r="CG920">
        <f>AH920/Z920</f>
        <v>295.55397727272725</v>
      </c>
      <c r="CH920" s="11">
        <f>BB920/BE920</f>
        <v>0.13861152533964316</v>
      </c>
      <c r="CI920" s="14">
        <f>AY920/V920</f>
        <v>6757.0348208911355</v>
      </c>
      <c r="CJ920" s="14">
        <f>AV920/M920</f>
        <v>7644.125</v>
      </c>
      <c r="CK920" s="17">
        <f>N920/V920</f>
        <v>65.619566891106857</v>
      </c>
      <c r="CL920" s="17">
        <f>(AL920+AN920)/N920</f>
        <v>6.4914611005692597</v>
      </c>
      <c r="CM920" s="14">
        <f>AP920/AC920</f>
        <v>4.9999761845223212</v>
      </c>
    </row>
    <row r="921" spans="1:91" hidden="1" x14ac:dyDescent="0.2">
      <c r="A921">
        <v>165</v>
      </c>
      <c r="B921" s="2">
        <v>44805</v>
      </c>
      <c r="C921" s="3" t="s">
        <v>43</v>
      </c>
      <c r="D921" t="s">
        <v>38</v>
      </c>
      <c r="E921" s="3" t="s">
        <v>52</v>
      </c>
      <c r="F921" t="s">
        <v>33</v>
      </c>
      <c r="G921" t="str">
        <f>CONCATENATE(C921,E921)</f>
        <v>SFOOGG</v>
      </c>
      <c r="H921" t="s">
        <v>31</v>
      </c>
      <c r="I921">
        <f>U921/M921</f>
        <v>162.25925925925927</v>
      </c>
      <c r="J921" t="str">
        <f>_xlfn.CONCAT(C921,E921,H921)</f>
        <v>SFOOGG737-800</v>
      </c>
      <c r="K921" s="4">
        <v>2338</v>
      </c>
      <c r="L921" s="4">
        <f>N921/M921</f>
        <v>131.74074074074073</v>
      </c>
      <c r="M921" s="4">
        <v>27</v>
      </c>
      <c r="N921" s="4">
        <v>3557</v>
      </c>
      <c r="O921" s="4">
        <f>P921/M921</f>
        <v>21</v>
      </c>
      <c r="P921" s="4">
        <v>567</v>
      </c>
      <c r="Q921" s="4">
        <v>1024</v>
      </c>
      <c r="R921" s="4">
        <v>1967</v>
      </c>
      <c r="S921" s="4">
        <f>U921*K921</f>
        <v>10242778</v>
      </c>
      <c r="T921" s="7">
        <f>N921/U921</f>
        <v>0.81191508787947952</v>
      </c>
      <c r="U921" s="4">
        <v>4381</v>
      </c>
      <c r="V921" s="4">
        <v>144.83858108108109</v>
      </c>
      <c r="W921" s="7">
        <f>P921/X921</f>
        <v>1</v>
      </c>
      <c r="X921" s="4">
        <v>567</v>
      </c>
      <c r="Y921" s="7">
        <f>Q921/Z921</f>
        <v>0.94814814814814818</v>
      </c>
      <c r="Z921" s="4">
        <v>1080</v>
      </c>
      <c r="AA921" s="7">
        <f>R921/AB921</f>
        <v>0.71945866861741037</v>
      </c>
      <c r="AB921" s="4">
        <v>2734</v>
      </c>
      <c r="AC921" s="4">
        <v>3090</v>
      </c>
      <c r="AD921" s="4">
        <f>AP921/AC921</f>
        <v>4.9993527508090612</v>
      </c>
      <c r="AE921" s="7">
        <f>AF921/(AF921+AH921+AJ921+AL921+AN921+AP921)</f>
        <v>0.25046777902386641</v>
      </c>
      <c r="AF921" s="4">
        <v>252594</v>
      </c>
      <c r="AG921" s="7">
        <f>AH921/(AF921+AH921+AJ921+AL921+AN921+AP921)</f>
        <v>0.27804368713986966</v>
      </c>
      <c r="AH921" s="4">
        <v>280404</v>
      </c>
      <c r="AI921" s="7">
        <f>AJ921/(AF921+AH921+AJ921+AL921+AN921+AP921)</f>
        <v>0.43666514954550817</v>
      </c>
      <c r="AJ921" s="4">
        <v>440372</v>
      </c>
      <c r="AK921" s="7">
        <f>AL921/(AF921+AH921+AJ921+AL921+AN921+AP921)</f>
        <v>1.1705630899295877E-2</v>
      </c>
      <c r="AL921" s="4">
        <v>11805</v>
      </c>
      <c r="AM921" s="7">
        <f>AN921/(AF921+AH921+AJ921+AL921+AN921+AP921)</f>
        <v>7.7997876030378123E-3</v>
      </c>
      <c r="AN921" s="4">
        <v>7866</v>
      </c>
      <c r="AO921" s="7">
        <f>AP921/(AF921+AH921+AJ921+AL921+AN921+AP921)</f>
        <v>1.5317965788422086E-2</v>
      </c>
      <c r="AP921" s="4">
        <v>15448</v>
      </c>
      <c r="AQ921" s="6">
        <f>AO921+AM921+AK921+AI921+AG921+AE921</f>
        <v>1</v>
      </c>
      <c r="AR921" s="4">
        <v>533374</v>
      </c>
      <c r="AS921" s="4">
        <f>AR921/M921</f>
        <v>19754.592592592591</v>
      </c>
      <c r="AT921" s="4">
        <f>AR921/V921</f>
        <v>3682.5409087749595</v>
      </c>
      <c r="AU921" s="7">
        <f>AR921/(AR921+AV921+AY921+BB921)</f>
        <v>0.35629430515883725</v>
      </c>
      <c r="AV921" s="4">
        <v>141467</v>
      </c>
      <c r="AW921" s="4">
        <f>AV921/M921</f>
        <v>5239.5185185185182</v>
      </c>
      <c r="AX921" s="7">
        <f>AV921/(AR921+AV921+AY921+BB921)</f>
        <v>9.4500081496108224E-2</v>
      </c>
      <c r="AY921" s="4">
        <v>474274</v>
      </c>
      <c r="AZ921" s="4">
        <f>AY921/M921</f>
        <v>17565.703703703704</v>
      </c>
      <c r="BA921" s="7">
        <f>AY921/(AR921+AV921+AY921+BB921)</f>
        <v>0.31681545273092121</v>
      </c>
      <c r="BB921" s="4">
        <v>347889</v>
      </c>
      <c r="BC921" s="11">
        <f>BB921/(AR921+AV921+AY921+BB921)</f>
        <v>0.23239016061413328</v>
      </c>
      <c r="BD921" s="9">
        <f>BC921+BA921+AX921+AU921</f>
        <v>1</v>
      </c>
      <c r="BE921" s="14">
        <f>(AF921+AH921+AJ921+AL921+AN921+AP921)</f>
        <v>1008489</v>
      </c>
      <c r="BF921" s="14">
        <f t="shared" si="70"/>
        <v>-1497004</v>
      </c>
      <c r="BG921" s="13">
        <f>(AF921+AH921+AJ921+AL921+AN921+AP921)-(AR921+AV921+AY921+BB921)</f>
        <v>-488515</v>
      </c>
      <c r="BH921" s="13">
        <f t="shared" si="71"/>
        <v>1</v>
      </c>
      <c r="BI921" s="14">
        <f>AF921/W921</f>
        <v>252594</v>
      </c>
      <c r="BJ921" s="14">
        <f>AH921/Y921</f>
        <v>295738.59375</v>
      </c>
      <c r="BK921" s="14">
        <f>AJ921/AA921</f>
        <v>612087.97559735645</v>
      </c>
      <c r="BL921" s="14">
        <f>BI921+BJ921+BK921</f>
        <v>1160420.5693473564</v>
      </c>
      <c r="BM921" s="14">
        <f>(AF921/W921)-AF921</f>
        <v>0</v>
      </c>
      <c r="BN921" s="14">
        <f>AH921/Y921-AH921</f>
        <v>15334.59375</v>
      </c>
      <c r="BO921" s="14">
        <f>AJ921/AA921-AJ921</f>
        <v>171715.97559735645</v>
      </c>
      <c r="BP921" s="14">
        <f>BG921/S921</f>
        <v>-4.7693604215575114E-2</v>
      </c>
      <c r="BQ921" s="14">
        <f>(BG921-CA921)/S921</f>
        <v>-4.7017244846591727E-2</v>
      </c>
      <c r="BR921" s="27">
        <f>BQ921-BP921</f>
        <v>6.7635936898338689E-4</v>
      </c>
      <c r="BS921" s="28">
        <f t="shared" si="72"/>
        <v>8316266</v>
      </c>
      <c r="BT921" s="11">
        <f>BS921/S921</f>
        <v>0.81191508787947952</v>
      </c>
      <c r="BU921" s="14">
        <f>(BE921-AP921)*1/BT921-(BE921-AP921)</f>
        <v>230043.79645768902</v>
      </c>
      <c r="BV921" s="14">
        <f t="shared" si="73"/>
        <v>9.8458543180375474E-2</v>
      </c>
      <c r="BW921" s="27">
        <f>(AR921+AV921+AY921+BB921)/S921</f>
        <v>0.14615214739595059</v>
      </c>
      <c r="BX921" s="13">
        <f>(AF921+AH921+AJ921+AL921+AN921)/N921</f>
        <v>279.17936463311781</v>
      </c>
      <c r="BY921" s="26">
        <f>BX921/K921</f>
        <v>0.11940948016814278</v>
      </c>
      <c r="BZ921" s="11">
        <f>AP921/BE921</f>
        <v>1.5317965788422086E-2</v>
      </c>
      <c r="CA921" s="15">
        <f>-(BM921+BN921+BO921)/M921</f>
        <v>-6927.798864716905</v>
      </c>
      <c r="CB921" s="15">
        <f>BG921-CA921</f>
        <v>-481587.2011352831</v>
      </c>
      <c r="CC921" s="18">
        <f t="shared" si="74"/>
        <v>1</v>
      </c>
      <c r="CD921" s="17">
        <f>(AF921/(AF921+AH921+AJ921))/(X921/(X921+Z921+AB921))</f>
        <v>2.0050964485845366</v>
      </c>
      <c r="CE921" s="19">
        <f>(AH921/(AF921+AH921+AJ921))/(Z921/(X921+Z921+AB921))</f>
        <v>1.1685727250000855</v>
      </c>
      <c r="CF921" s="18">
        <f>(AJ921/(AF921+AH921+AJ921))/(AB921/(X921+Z921+AB921))</f>
        <v>0.72496407119695516</v>
      </c>
      <c r="CG921">
        <f>AH921/Z921</f>
        <v>259.63333333333333</v>
      </c>
      <c r="CH921" s="11">
        <f>BB921/BE921</f>
        <v>0.34496062921856363</v>
      </c>
      <c r="CI921" s="14">
        <f>AY921/V921</f>
        <v>3274.5004574057511</v>
      </c>
      <c r="CJ921" s="14">
        <f>AV921/M921</f>
        <v>5239.5185185185182</v>
      </c>
      <c r="CK921" s="17">
        <f>N921/V921</f>
        <v>24.558373697466564</v>
      </c>
      <c r="CL921" s="17">
        <f>(AL921+AN921)/N921</f>
        <v>5.5302220972729828</v>
      </c>
      <c r="CM921" s="14">
        <f>AP921/AC921</f>
        <v>4.9993527508090612</v>
      </c>
    </row>
    <row r="922" spans="1:91" hidden="1" x14ac:dyDescent="0.2">
      <c r="A922">
        <v>1059</v>
      </c>
      <c r="B922" s="2">
        <v>45231</v>
      </c>
      <c r="C922" s="3" t="s">
        <v>32</v>
      </c>
      <c r="D922" t="s">
        <v>33</v>
      </c>
      <c r="E922" s="3" t="s">
        <v>37</v>
      </c>
      <c r="F922" t="s">
        <v>38</v>
      </c>
      <c r="G922" t="str">
        <f>CONCATENATE(C922,E922)</f>
        <v>HNLLAX</v>
      </c>
      <c r="H922" t="s">
        <v>51</v>
      </c>
      <c r="I922">
        <f>U922/M922</f>
        <v>363.7</v>
      </c>
      <c r="J922" t="str">
        <f>_xlfn.CONCAT(C922,E922,H922)</f>
        <v>HNLLAX777-200</v>
      </c>
      <c r="K922" s="4">
        <v>2556</v>
      </c>
      <c r="L922" s="4">
        <f>N922/M922</f>
        <v>299.03333333333336</v>
      </c>
      <c r="M922" s="4">
        <v>30</v>
      </c>
      <c r="N922" s="4">
        <v>8971</v>
      </c>
      <c r="O922" s="4">
        <f>P922/M922</f>
        <v>47</v>
      </c>
      <c r="P922" s="4">
        <v>1410</v>
      </c>
      <c r="Q922" s="4">
        <v>2640</v>
      </c>
      <c r="R922" s="4">
        <v>4921</v>
      </c>
      <c r="S922" s="4">
        <f>U922*K922</f>
        <v>27888516</v>
      </c>
      <c r="T922" s="7">
        <f>N922/U922</f>
        <v>0.82219778205480709</v>
      </c>
      <c r="U922" s="4">
        <v>10911</v>
      </c>
      <c r="V922" s="4">
        <v>160.64707046714173</v>
      </c>
      <c r="W922" s="7">
        <f>P922/X922</f>
        <v>1</v>
      </c>
      <c r="X922" s="4">
        <v>1410</v>
      </c>
      <c r="Y922" s="7">
        <f>Q922/Z922</f>
        <v>1</v>
      </c>
      <c r="Z922" s="4">
        <v>2640</v>
      </c>
      <c r="AA922" s="7">
        <f>R922/AB922</f>
        <v>0.71724238449205657</v>
      </c>
      <c r="AB922" s="4">
        <v>6861</v>
      </c>
      <c r="AC922" s="4">
        <v>336681</v>
      </c>
      <c r="AD922" s="4">
        <f>AP922/AC922</f>
        <v>6</v>
      </c>
      <c r="AE922" s="7">
        <f>AF922/(AF922+AH922+AJ922+AL922+AN922+AP922)</f>
        <v>0.16409856149374574</v>
      </c>
      <c r="AF922" s="4">
        <v>869576</v>
      </c>
      <c r="AG922" s="7">
        <f>AH922/(AF922+AH922+AJ922+AL922+AN922+AP922)</f>
        <v>0.17352354396249331</v>
      </c>
      <c r="AH922" s="4">
        <v>919520</v>
      </c>
      <c r="AI922" s="7">
        <f>AJ922/(AF922+AH922+AJ922+AL922+AN922+AP922)</f>
        <v>0.27002299254893464</v>
      </c>
      <c r="AJ922" s="4">
        <v>1430881</v>
      </c>
      <c r="AK922" s="7">
        <f>AL922/(AF922+AH922+AJ922+AL922+AN922+AP922)</f>
        <v>6.4992070363540429E-3</v>
      </c>
      <c r="AL922" s="4">
        <v>34440</v>
      </c>
      <c r="AM922" s="7">
        <f>AN922/(AF922+AH922+AJ922+AL922+AN922+AP922)</f>
        <v>4.6432342952813944E-3</v>
      </c>
      <c r="AN922" s="4">
        <v>24605</v>
      </c>
      <c r="AO922" s="7">
        <f>AP922/(AF922+AH922+AJ922+AL922+AN922+AP922)</f>
        <v>0.38121246066319087</v>
      </c>
      <c r="AP922" s="4">
        <v>2020086</v>
      </c>
      <c r="AQ922" s="6">
        <f>AO922+AM922+AK922+AI922+AG922+AE922</f>
        <v>1</v>
      </c>
      <c r="AR922" s="4">
        <v>784195</v>
      </c>
      <c r="AS922" s="4">
        <f>AR922/M922</f>
        <v>26139.833333333332</v>
      </c>
      <c r="AT922" s="4">
        <f>AR922/V922</f>
        <v>4881.4771269694393</v>
      </c>
      <c r="AU922" s="7">
        <f>AR922/(AR922+AV922+AY922+BB922)</f>
        <v>0.31379058806299698</v>
      </c>
      <c r="AV922" s="4">
        <v>237114</v>
      </c>
      <c r="AW922" s="4">
        <f>AV922/M922</f>
        <v>7903.8</v>
      </c>
      <c r="AX922" s="7">
        <f>AV922/(AR922+AV922+AY922+BB922)</f>
        <v>9.4879642815842324E-2</v>
      </c>
      <c r="AY922" s="4">
        <v>698719</v>
      </c>
      <c r="AZ922" s="4">
        <f>AY922/M922</f>
        <v>23290.633333333335</v>
      </c>
      <c r="BA922" s="7">
        <f>AY922/(AR922+AV922+AY922+BB922)</f>
        <v>0.27958791614431255</v>
      </c>
      <c r="BB922" s="4">
        <v>779075</v>
      </c>
      <c r="BC922" s="11">
        <f>BB922/(AR922+AV922+AY922+BB922)</f>
        <v>0.31174185297684809</v>
      </c>
      <c r="BD922" s="9">
        <f>BC922+BA922+AX922+AU922</f>
        <v>1</v>
      </c>
      <c r="BE922" s="14">
        <f>(AF922+AH922+AJ922+AL922+AN922+AP922)</f>
        <v>5299108</v>
      </c>
      <c r="BF922" s="14">
        <f t="shared" si="70"/>
        <v>-2499103</v>
      </c>
      <c r="BG922" s="13">
        <f>(AF922+AH922+AJ922+AL922+AN922+AP922)-(AR922+AV922+AY922+BB922)</f>
        <v>2800005</v>
      </c>
      <c r="BH922" s="13">
        <f t="shared" si="71"/>
        <v>0</v>
      </c>
      <c r="BI922" s="14">
        <f>AF922/W922</f>
        <v>869576</v>
      </c>
      <c r="BJ922" s="14">
        <f>AH922/Y922</f>
        <v>919520</v>
      </c>
      <c r="BK922" s="14">
        <f>AJ922/AA922</f>
        <v>1994975.5214387318</v>
      </c>
      <c r="BL922" s="14">
        <f>BI922+BJ922+BK922</f>
        <v>3784071.5214387318</v>
      </c>
      <c r="BM922" s="14">
        <f>(AF922/W922)-AF922</f>
        <v>0</v>
      </c>
      <c r="BN922" s="14">
        <f>AH922/Y922-AH922</f>
        <v>0</v>
      </c>
      <c r="BO922" s="14">
        <f>AJ922/AA922-AJ922</f>
        <v>564094.52143873181</v>
      </c>
      <c r="BP922" s="14">
        <f>BG922/S922</f>
        <v>0.1003999280564086</v>
      </c>
      <c r="BQ922" s="14">
        <f>(BG922-CA922)/S922</f>
        <v>0.10107415363064225</v>
      </c>
      <c r="BR922" s="27">
        <f>BQ922-BP922</f>
        <v>6.7422557423364726E-4</v>
      </c>
      <c r="BS922" s="28">
        <f t="shared" si="72"/>
        <v>22929876</v>
      </c>
      <c r="BT922" s="11">
        <f>BS922/S922</f>
        <v>0.82219778205480709</v>
      </c>
      <c r="BU922" s="14">
        <f>(BE922-AP922)*1/BT922-(BE922-AP922)</f>
        <v>709096.27466280246</v>
      </c>
      <c r="BV922" s="14">
        <f t="shared" si="73"/>
        <v>0.19001039711112633</v>
      </c>
      <c r="BW922" s="27">
        <f>(AR922+AV922+AY922+BB922)/S922</f>
        <v>8.9610469054717715E-2</v>
      </c>
      <c r="BX922" s="13">
        <f>(AF922+AH922+AJ922+AL922+AN922)/N922</f>
        <v>365.51354364061979</v>
      </c>
      <c r="BY922" s="26">
        <f>BX922/K922</f>
        <v>0.14300216887348191</v>
      </c>
      <c r="BZ922" s="11">
        <f>AP922/BE922</f>
        <v>0.38121246066319087</v>
      </c>
      <c r="CA922" s="15">
        <f>-(BM922+BN922+BO922)/M922</f>
        <v>-18803.150714624393</v>
      </c>
      <c r="CB922" s="15">
        <f>BG922-CA922</f>
        <v>2818808.1507146242</v>
      </c>
      <c r="CC922" s="18">
        <f t="shared" si="74"/>
        <v>0</v>
      </c>
      <c r="CD922" s="17">
        <f>(AF922/(AF922+AH922+AJ922))/(X922/(X922+Z922+AB922))</f>
        <v>2.0897783153849541</v>
      </c>
      <c r="CE922" s="19">
        <f>(AH922/(AF922+AH922+AJ922))/(Z922/(X922+Z922+AB922))</f>
        <v>1.1802364935017746</v>
      </c>
      <c r="CF922" s="18">
        <f>(AJ922/(AF922+AH922+AJ922))/(AB922/(X922+Z922+AB922))</f>
        <v>0.70668827174792748</v>
      </c>
      <c r="CG922">
        <f>AH922/Z922</f>
        <v>348.30303030303031</v>
      </c>
      <c r="CH922" s="11">
        <f>BB922/BE922</f>
        <v>0.14702002676676904</v>
      </c>
      <c r="CI922" s="14">
        <f>AY922/V922</f>
        <v>4349.4039322859226</v>
      </c>
      <c r="CJ922" s="14">
        <f>AV922/M922</f>
        <v>7903.8</v>
      </c>
      <c r="CK922" s="17">
        <f>N922/V922</f>
        <v>55.842910635802113</v>
      </c>
      <c r="CL922" s="17">
        <f>(AL922+AN922)/N922</f>
        <v>6.5817634600378998</v>
      </c>
      <c r="CM922" s="14">
        <f>AP922/AC922</f>
        <v>6</v>
      </c>
    </row>
    <row r="923" spans="1:91" hidden="1" x14ac:dyDescent="0.2">
      <c r="A923">
        <v>1182</v>
      </c>
      <c r="B923" s="2">
        <v>45231</v>
      </c>
      <c r="C923" s="3" t="s">
        <v>43</v>
      </c>
      <c r="D923" t="s">
        <v>38</v>
      </c>
      <c r="E923" s="3" t="s">
        <v>32</v>
      </c>
      <c r="F923" t="s">
        <v>33</v>
      </c>
      <c r="G923" t="str">
        <f>CONCATENATE(C923,E923)</f>
        <v>SFOHNL</v>
      </c>
      <c r="H923" t="s">
        <v>35</v>
      </c>
      <c r="I923">
        <f>U923/M923</f>
        <v>177.65116279069767</v>
      </c>
      <c r="J923" t="str">
        <f>_xlfn.CONCAT(C923,E923,H923)</f>
        <v>SFOHNL737-Max 9</v>
      </c>
      <c r="K923" s="4">
        <v>2399</v>
      </c>
      <c r="L923" s="4">
        <f>N923/M923</f>
        <v>142.6046511627907</v>
      </c>
      <c r="M923" s="4">
        <v>43</v>
      </c>
      <c r="N923" s="4">
        <v>6132</v>
      </c>
      <c r="O923" s="4">
        <f>P923/M923</f>
        <v>16.325581395348838</v>
      </c>
      <c r="P923" s="4">
        <v>702</v>
      </c>
      <c r="Q923" s="4">
        <v>1500</v>
      </c>
      <c r="R923" s="4">
        <v>3931</v>
      </c>
      <c r="S923" s="4">
        <f>U923*K923</f>
        <v>18325961</v>
      </c>
      <c r="T923" s="7">
        <f>N923/U923</f>
        <v>0.80272286948553473</v>
      </c>
      <c r="U923" s="4">
        <v>7639</v>
      </c>
      <c r="V923" s="4">
        <v>231.50272651006711</v>
      </c>
      <c r="W923" s="7">
        <f>P923/X923</f>
        <v>0.71414038657171919</v>
      </c>
      <c r="X923" s="4">
        <v>983</v>
      </c>
      <c r="Y923" s="7">
        <f>Q923/Z923</f>
        <v>0.81610446137105552</v>
      </c>
      <c r="Z923" s="4">
        <v>1838</v>
      </c>
      <c r="AA923" s="7">
        <f>R923/AB923</f>
        <v>0.8158987131589871</v>
      </c>
      <c r="AB923" s="4">
        <v>4818</v>
      </c>
      <c r="AC923" s="4">
        <v>10257</v>
      </c>
      <c r="AD923" s="4">
        <f>AP923/AC923</f>
        <v>5.9996100224237106</v>
      </c>
      <c r="AE923" s="7">
        <f>AF923/(AF923+AH923+AJ923+AL923+AN923+AP923)</f>
        <v>0.18324166649150708</v>
      </c>
      <c r="AF923" s="4">
        <v>392303</v>
      </c>
      <c r="AG923" s="7">
        <f>AH923/(AF923+AH923+AJ923+AL923+AN923+AP923)</f>
        <v>0.22944829406255765</v>
      </c>
      <c r="AH923" s="4">
        <v>491227</v>
      </c>
      <c r="AI923" s="7">
        <f>AJ923/(AF923+AH923+AJ923+AL923+AN923+AP923)</f>
        <v>0.53653665155623442</v>
      </c>
      <c r="AJ923" s="4">
        <v>1148674</v>
      </c>
      <c r="AK923" s="7">
        <f>AL923/(AF923+AH923+AJ923+AL923+AN923+AP923)</f>
        <v>1.2849706082240921E-2</v>
      </c>
      <c r="AL923" s="4">
        <v>27510</v>
      </c>
      <c r="AM923" s="7">
        <f>AN923/(AF923+AH923+AJ923+AL923+AN923+AP923)</f>
        <v>9.1797627638778925E-3</v>
      </c>
      <c r="AN923" s="4">
        <v>19653</v>
      </c>
      <c r="AO923" s="7">
        <f>AP923/(AF923+AH923+AJ923+AL923+AN923+AP923)</f>
        <v>2.8743919043582037E-2</v>
      </c>
      <c r="AP923" s="4">
        <v>61538</v>
      </c>
      <c r="AQ923" s="6">
        <f>AO923+AM923+AK923+AI923+AG923+AE923</f>
        <v>1</v>
      </c>
      <c r="AR923" s="4">
        <v>1017989</v>
      </c>
      <c r="AS923" s="4">
        <f>AR923/M923</f>
        <v>23674.162790697676</v>
      </c>
      <c r="AT923" s="4">
        <f>AR923/V923</f>
        <v>4397.3089014816933</v>
      </c>
      <c r="AU923" s="7">
        <f>AR923/(AR923+AV923+AY923+BB923)</f>
        <v>0.39708827391117452</v>
      </c>
      <c r="AV923" s="4">
        <v>281190</v>
      </c>
      <c r="AW923" s="4">
        <f>AV923/M923</f>
        <v>6539.3023255813951</v>
      </c>
      <c r="AX923" s="7">
        <f>AV923/(AR923+AV923+AY923+BB923)</f>
        <v>0.10968414368041617</v>
      </c>
      <c r="AY923" s="4">
        <v>547892</v>
      </c>
      <c r="AZ923" s="4">
        <f>AY923/M923</f>
        <v>12741.674418604651</v>
      </c>
      <c r="BA923" s="7">
        <f>AY923/(AR923+AV923+AY923+BB923)</f>
        <v>0.21371693463263478</v>
      </c>
      <c r="BB923" s="4">
        <v>716563</v>
      </c>
      <c r="BC923" s="11">
        <f>BB923/(AR923+AV923+AY923+BB923)</f>
        <v>0.27951064777577456</v>
      </c>
      <c r="BD923" s="9">
        <f>BC923+BA923+AX923+AU923</f>
        <v>1</v>
      </c>
      <c r="BE923" s="14">
        <f>(AF923+AH923+AJ923+AL923+AN923+AP923)</f>
        <v>2140905</v>
      </c>
      <c r="BF923" s="14">
        <f t="shared" si="70"/>
        <v>-2563634</v>
      </c>
      <c r="BG923" s="13">
        <f>(AF923+AH923+AJ923+AL923+AN923+AP923)-(AR923+AV923+AY923+BB923)</f>
        <v>-422729</v>
      </c>
      <c r="BH923" s="13">
        <f t="shared" si="71"/>
        <v>1</v>
      </c>
      <c r="BI923" s="14">
        <f>AF923/W923</f>
        <v>549335.96723646729</v>
      </c>
      <c r="BJ923" s="14">
        <f>AH923/Y923</f>
        <v>601916.81733333331</v>
      </c>
      <c r="BK923" s="14">
        <f>AJ923/AA923</f>
        <v>1407863.477995421</v>
      </c>
      <c r="BL923" s="14">
        <f>BI923+BJ923+BK923</f>
        <v>2559116.2625652216</v>
      </c>
      <c r="BM923" s="14">
        <f>(AF923/W923)-AF923</f>
        <v>157032.96723646729</v>
      </c>
      <c r="BN923" s="14">
        <f>AH923/Y923-AH923</f>
        <v>110689.81733333331</v>
      </c>
      <c r="BO923" s="14">
        <f>AJ923/AA923-AJ923</f>
        <v>259189.47799542104</v>
      </c>
      <c r="BP923" s="14">
        <f>BG923/S923</f>
        <v>-2.3067221413381814E-2</v>
      </c>
      <c r="BQ923" s="14">
        <f>(BG923-CA923)/S923</f>
        <v>-2.2398564880279487E-2</v>
      </c>
      <c r="BR923" s="27">
        <f>BQ923-BP923</f>
        <v>6.6865653310232628E-4</v>
      </c>
      <c r="BS923" s="28">
        <f t="shared" si="72"/>
        <v>14710668</v>
      </c>
      <c r="BT923" s="11">
        <f>BS923/S923</f>
        <v>0.80272286948553473</v>
      </c>
      <c r="BU923" s="14">
        <f>(BE923-AP923)*1/BT923-(BE923-AP923)</f>
        <v>511025.12540769763</v>
      </c>
      <c r="BV923" s="14">
        <f t="shared" si="73"/>
        <v>0.11682361432505504</v>
      </c>
      <c r="BW923" s="27">
        <f>(AR923+AV923+AY923+BB923)/S923</f>
        <v>0.13989083573843686</v>
      </c>
      <c r="BX923" s="13">
        <f>(AF923+AH923+AJ923+AL923+AN923)/N923</f>
        <v>339.10094585779518</v>
      </c>
      <c r="BY923" s="26">
        <f>BX923/K923</f>
        <v>0.14135095700616723</v>
      </c>
      <c r="BZ923" s="11">
        <f>AP923/BE923</f>
        <v>2.8743919043582037E-2</v>
      </c>
      <c r="CA923" s="15">
        <f>-(BM923+BN923+BO923)/M923</f>
        <v>-12253.77354802841</v>
      </c>
      <c r="CB923" s="15">
        <f>BG923-CA923</f>
        <v>-410475.22645197157</v>
      </c>
      <c r="CC923" s="18">
        <f t="shared" si="74"/>
        <v>1</v>
      </c>
      <c r="CD923" s="17">
        <f>(AF923/(AF923+AH923+AJ923))/(X923/(X923+Z923+AB923))</f>
        <v>1.5001590959180966</v>
      </c>
      <c r="CE923" s="19">
        <f>(AH923/(AF923+AH923+AJ923))/(Z923/(X923+Z923+AB923))</f>
        <v>1.0046295092331869</v>
      </c>
      <c r="CF923" s="18">
        <f>(AJ923/(AF923+AH923+AJ923))/(AB923/(X923+Z923+AB923))</f>
        <v>0.89618816329221962</v>
      </c>
      <c r="CG923">
        <f>AH923/Z923</f>
        <v>267.26169749727967</v>
      </c>
      <c r="CH923" s="11">
        <f>BB923/BE923</f>
        <v>0.3347009792587714</v>
      </c>
      <c r="CI923" s="14">
        <f>AY923/V923</f>
        <v>2366.6762299500365</v>
      </c>
      <c r="CJ923" s="14">
        <f>AV923/M923</f>
        <v>6539.3023255813951</v>
      </c>
      <c r="CK923" s="17">
        <f>N923/V923</f>
        <v>26.487808988000598</v>
      </c>
      <c r="CL923" s="17">
        <f>(AL923+AN923)/N923</f>
        <v>7.6912915851272015</v>
      </c>
      <c r="CM923" s="14">
        <f>AP923/AC923</f>
        <v>5.9996100224237106</v>
      </c>
    </row>
    <row r="924" spans="1:91" hidden="1" x14ac:dyDescent="0.2">
      <c r="A924">
        <v>296</v>
      </c>
      <c r="B924" s="2">
        <v>44835</v>
      </c>
      <c r="C924" s="3" t="s">
        <v>52</v>
      </c>
      <c r="D924" t="s">
        <v>33</v>
      </c>
      <c r="E924" s="3" t="s">
        <v>41</v>
      </c>
      <c r="F924" t="s">
        <v>42</v>
      </c>
      <c r="G924" t="str">
        <f>CONCATENATE(C924,E924)</f>
        <v>OGGSEA</v>
      </c>
      <c r="H924" t="s">
        <v>48</v>
      </c>
      <c r="I924">
        <f>U924/M924</f>
        <v>185.91666666666666</v>
      </c>
      <c r="J924" t="str">
        <f>_xlfn.CONCAT(C924,E924,H924)</f>
        <v>OGGSEAA321</v>
      </c>
      <c r="K924" s="4">
        <v>2640</v>
      </c>
      <c r="L924" s="4">
        <f>N924/M924</f>
        <v>171.25</v>
      </c>
      <c r="M924" s="4">
        <v>12</v>
      </c>
      <c r="N924" s="4">
        <v>2055</v>
      </c>
      <c r="O924" s="4">
        <f>P924/M924</f>
        <v>24</v>
      </c>
      <c r="P924" s="4">
        <v>288</v>
      </c>
      <c r="Q924" s="4">
        <v>426</v>
      </c>
      <c r="R924" s="4">
        <v>1341</v>
      </c>
      <c r="S924" s="4">
        <f>U924*K924</f>
        <v>5889840</v>
      </c>
      <c r="T924" s="7">
        <f>N924/U924</f>
        <v>0.92111160914388168</v>
      </c>
      <c r="U924" s="4">
        <v>2231</v>
      </c>
      <c r="V924" s="4">
        <v>64.44840067340067</v>
      </c>
      <c r="W924" s="7">
        <f>P924/X924</f>
        <v>1</v>
      </c>
      <c r="X924" s="4">
        <v>288</v>
      </c>
      <c r="Y924" s="7">
        <f>Q924/Z924</f>
        <v>0.78743068391866911</v>
      </c>
      <c r="Z924" s="4">
        <v>541</v>
      </c>
      <c r="AA924" s="7">
        <f>R924/AB924</f>
        <v>0.9558089807555239</v>
      </c>
      <c r="AB924" s="4">
        <v>1403</v>
      </c>
      <c r="AC924" s="4">
        <v>123</v>
      </c>
      <c r="AD924" s="4">
        <f>AP924/AC924</f>
        <v>4.9837398373983737</v>
      </c>
      <c r="AE924" s="7">
        <f>AF924/(AF924+AH924+AJ924+AL924+AN924+AP924)</f>
        <v>0.2337346940186541</v>
      </c>
      <c r="AF924" s="4">
        <v>135223</v>
      </c>
      <c r="AG924" s="7">
        <f>AH924/(AF924+AH924+AJ924+AL924+AN924+AP924)</f>
        <v>0.21122599959898503</v>
      </c>
      <c r="AH924" s="4">
        <v>122201</v>
      </c>
      <c r="AI924" s="7">
        <f>AJ924/(AF924+AH924+AJ924+AL924+AN924+AP924)</f>
        <v>0.53312867741110259</v>
      </c>
      <c r="AJ924" s="4">
        <v>308432</v>
      </c>
      <c r="AK924" s="7">
        <f>AL924/(AF924+AH924+AJ924+AL924+AN924+AP924)</f>
        <v>1.3897243367696169E-2</v>
      </c>
      <c r="AL924" s="4">
        <v>8040</v>
      </c>
      <c r="AM924" s="7">
        <f>AN924/(AF924+AH924+AJ924+AL924+AN924+AP924)</f>
        <v>6.9538072224181206E-3</v>
      </c>
      <c r="AN924" s="4">
        <v>4023</v>
      </c>
      <c r="AO924" s="7">
        <f>AP924/(AF924+AH924+AJ924+AL924+AN924+AP924)</f>
        <v>1.059578381143999E-3</v>
      </c>
      <c r="AP924" s="4">
        <v>613</v>
      </c>
      <c r="AQ924" s="6">
        <f>AO924+AM924+AK924+AI924+AG924+AE924</f>
        <v>1</v>
      </c>
      <c r="AR924" s="4">
        <v>248176</v>
      </c>
      <c r="AS924" s="4">
        <f>AR924/M924</f>
        <v>20681.333333333332</v>
      </c>
      <c r="AT924" s="4">
        <f>AR924/V924</f>
        <v>3850.7704986762833</v>
      </c>
      <c r="AU924" s="7">
        <f>AR924/(AR924+AV924+AY924+BB924)</f>
        <v>0.34688146883984744</v>
      </c>
      <c r="AV924" s="4">
        <v>71419</v>
      </c>
      <c r="AW924" s="4">
        <f>AV924/M924</f>
        <v>5951.583333333333</v>
      </c>
      <c r="AX924" s="7">
        <f>AV924/(AR924+AV924+AY924+BB924)</f>
        <v>9.9824026590295045E-2</v>
      </c>
      <c r="AY924" s="4">
        <v>240343</v>
      </c>
      <c r="AZ924" s="4">
        <f>AY924/M924</f>
        <v>20028.583333333332</v>
      </c>
      <c r="BA924" s="7">
        <f>AY924/(AR924+AV924+AY924+BB924)</f>
        <v>0.33593309935439142</v>
      </c>
      <c r="BB924" s="4">
        <v>155511</v>
      </c>
      <c r="BC924" s="11">
        <f>BB924/(AR924+AV924+AY924+BB924)</f>
        <v>0.2173614052154661</v>
      </c>
      <c r="BD924" s="9">
        <f>BC924+BA924+AX924+AU924</f>
        <v>1</v>
      </c>
      <c r="BE924" s="14">
        <f>(AF924+AH924+AJ924+AL924+AN924+AP924)</f>
        <v>578532</v>
      </c>
      <c r="BF924" s="14">
        <f t="shared" si="70"/>
        <v>-715449</v>
      </c>
      <c r="BG924" s="13">
        <f>(AF924+AH924+AJ924+AL924+AN924+AP924)-(AR924+AV924+AY924+BB924)</f>
        <v>-136917</v>
      </c>
      <c r="BH924" s="13">
        <f t="shared" si="71"/>
        <v>1</v>
      </c>
      <c r="BI924" s="14">
        <f>AF924/W924</f>
        <v>135223</v>
      </c>
      <c r="BJ924" s="14">
        <f>AH924/Y924</f>
        <v>155189.53286384977</v>
      </c>
      <c r="BK924" s="14">
        <f>AJ924/AA924</f>
        <v>322692.09246830724</v>
      </c>
      <c r="BL924" s="14">
        <f>BI924+BJ924+BK924</f>
        <v>613104.62533215701</v>
      </c>
      <c r="BM924" s="14">
        <f>(AF924/W924)-AF924</f>
        <v>0</v>
      </c>
      <c r="BN924" s="14">
        <f>AH924/Y924-AH924</f>
        <v>32988.532863849774</v>
      </c>
      <c r="BO924" s="14">
        <f>AJ924/AA924-AJ924</f>
        <v>14260.092468307237</v>
      </c>
      <c r="BP924" s="14">
        <f>BG924/S924</f>
        <v>-2.3246302106678621E-2</v>
      </c>
      <c r="BQ924" s="14">
        <f>(BG924-CA924)/S924</f>
        <v>-2.2577797453861834E-2</v>
      </c>
      <c r="BR924" s="27">
        <f>BQ924-BP924</f>
        <v>6.6850465281678706E-4</v>
      </c>
      <c r="BS924" s="28">
        <f t="shared" si="72"/>
        <v>5425200</v>
      </c>
      <c r="BT924" s="11">
        <f>BS924/S924</f>
        <v>0.92111160914388168</v>
      </c>
      <c r="BU924" s="14">
        <f>(BE924-AP924)*1/BT924-(BE924-AP924)</f>
        <v>49495.739172749338</v>
      </c>
      <c r="BV924" s="14">
        <f t="shared" si="73"/>
        <v>9.822541868709507E-2</v>
      </c>
      <c r="BW924" s="27">
        <f>(AR924+AV924+AY924+BB924)/S924</f>
        <v>0.12147172079377369</v>
      </c>
      <c r="BX924" s="13">
        <f>(AF924+AH924+AJ924+AL924+AN924)/N924</f>
        <v>281.2257907542579</v>
      </c>
      <c r="BY924" s="26">
        <f>BX924/K924</f>
        <v>0.1065249207402492</v>
      </c>
      <c r="BZ924" s="11">
        <f>AP924/BE924</f>
        <v>1.059578381143999E-3</v>
      </c>
      <c r="CA924" s="15">
        <f>-(BM924+BN924+BO924)/M924</f>
        <v>-3937.3854443464174</v>
      </c>
      <c r="CB924" s="15">
        <f>BG924-CA924</f>
        <v>-132979.61455565359</v>
      </c>
      <c r="CC924" s="18">
        <f t="shared" si="74"/>
        <v>1</v>
      </c>
      <c r="CD924" s="17">
        <f>(AF924/(AF924+AH924+AJ924))/(X924/(X924+Z924+AB924))</f>
        <v>1.8520228644743542</v>
      </c>
      <c r="CE924" s="19">
        <f>(AH924/(AF924+AH924+AJ924))/(Z924/(X924+Z924+AB924))</f>
        <v>0.89097549543443411</v>
      </c>
      <c r="CF924" s="18">
        <f>(AJ924/(AF924+AH924+AJ924))/(AB924/(X924+Z924+AB924))</f>
        <v>0.86714160513282768</v>
      </c>
      <c r="CG924">
        <f>AH924/Z924</f>
        <v>225.87985212569316</v>
      </c>
      <c r="CH924" s="11">
        <f>BB924/BE924</f>
        <v>0.26880276285495014</v>
      </c>
      <c r="CI924" s="14">
        <f>AY924/V924</f>
        <v>3729.2314082076991</v>
      </c>
      <c r="CJ924" s="14">
        <f>AV924/M924</f>
        <v>5951.583333333333</v>
      </c>
      <c r="CK924" s="17">
        <f>N924/V924</f>
        <v>31.885973562229072</v>
      </c>
      <c r="CL924" s="17">
        <f>(AL924+AN924)/N924</f>
        <v>5.87007299270073</v>
      </c>
      <c r="CM924" s="14">
        <f>AP924/AC924</f>
        <v>4.9837398373983737</v>
      </c>
    </row>
    <row r="925" spans="1:91" hidden="1" x14ac:dyDescent="0.2">
      <c r="A925">
        <v>212</v>
      </c>
      <c r="B925" s="2">
        <v>44835</v>
      </c>
      <c r="C925" s="3" t="s">
        <v>29</v>
      </c>
      <c r="D925" t="s">
        <v>28</v>
      </c>
      <c r="E925" s="3" t="s">
        <v>41</v>
      </c>
      <c r="F925" t="s">
        <v>42</v>
      </c>
      <c r="G925" t="str">
        <f>CONCATENATE(C925,E925)</f>
        <v>ANCSEA</v>
      </c>
      <c r="H925" t="s">
        <v>40</v>
      </c>
      <c r="I925">
        <f>U925/M925</f>
        <v>73.625</v>
      </c>
      <c r="J925" t="str">
        <f>_xlfn.CONCAT(C925,E925,H925)</f>
        <v>ANCSEAE175</v>
      </c>
      <c r="K925" s="4">
        <v>1448</v>
      </c>
      <c r="L925" s="4">
        <f>N925/M925</f>
        <v>68.375</v>
      </c>
      <c r="M925" s="4">
        <v>16</v>
      </c>
      <c r="N925" s="4">
        <v>1094</v>
      </c>
      <c r="O925" s="4">
        <f>P925/M925</f>
        <v>9</v>
      </c>
      <c r="P925" s="4">
        <v>144</v>
      </c>
      <c r="Q925" s="4">
        <v>259</v>
      </c>
      <c r="R925" s="4">
        <v>691</v>
      </c>
      <c r="S925" s="4">
        <f>U925*K925</f>
        <v>1705744</v>
      </c>
      <c r="T925" s="7">
        <f>N925/U925</f>
        <v>0.92869269949066213</v>
      </c>
      <c r="U925" s="4">
        <v>1178</v>
      </c>
      <c r="V925" s="4">
        <v>53.178665926542692</v>
      </c>
      <c r="W925" s="7">
        <f>P925/X925</f>
        <v>0.92903225806451617</v>
      </c>
      <c r="X925" s="4">
        <v>155</v>
      </c>
      <c r="Y925" s="7">
        <f>Q925/Z925</f>
        <v>0.92831541218637992</v>
      </c>
      <c r="Z925" s="4">
        <v>279</v>
      </c>
      <c r="AA925" s="7">
        <f>R925/AB925</f>
        <v>0.92876344086021501</v>
      </c>
      <c r="AB925" s="4">
        <v>744</v>
      </c>
      <c r="AC925" s="4">
        <v>1633</v>
      </c>
      <c r="AD925" s="4">
        <f>AP925/AC925</f>
        <v>4.9987752602571955</v>
      </c>
      <c r="AE925" s="7">
        <f>AF925/(AF925+AH925+AJ925+AL925+AN925+AP925)</f>
        <v>0.2217895599111987</v>
      </c>
      <c r="AF925" s="4">
        <v>56046</v>
      </c>
      <c r="AG925" s="7">
        <f>AH925/(AF925+AH925+AJ925+AL925+AN925+AP925)</f>
        <v>0.22937566037063858</v>
      </c>
      <c r="AH925" s="4">
        <v>57963</v>
      </c>
      <c r="AI925" s="7">
        <f>AJ925/(AF925+AH925+AJ925+AL925+AN925+AP925)</f>
        <v>0.4892183981733208</v>
      </c>
      <c r="AJ925" s="4">
        <v>123625</v>
      </c>
      <c r="AK925" s="7">
        <f>AL925/(AF925+AH925+AJ925+AL925+AN925+AP925)</f>
        <v>1.6383127752780977E-2</v>
      </c>
      <c r="AL925" s="4">
        <v>4140</v>
      </c>
      <c r="AM925" s="7">
        <f>AN925/(AF925+AH925+AJ925+AL925+AN925+AP925)</f>
        <v>1.0929999722990594E-2</v>
      </c>
      <c r="AN925" s="4">
        <v>2762</v>
      </c>
      <c r="AO925" s="7">
        <f>AP925/(AF925+AH925+AJ925+AL925+AN925+AP925)</f>
        <v>3.2303254069070315E-2</v>
      </c>
      <c r="AP925" s="4">
        <v>8163</v>
      </c>
      <c r="AQ925" s="6">
        <f>AO925+AM925+AK925+AI925+AG925+AE925</f>
        <v>1</v>
      </c>
      <c r="AR925" s="4">
        <v>85384</v>
      </c>
      <c r="AS925" s="4">
        <f>AR925/M925</f>
        <v>5336.5</v>
      </c>
      <c r="AT925" s="4">
        <f>AR925/V925</f>
        <v>1605.6062804949547</v>
      </c>
      <c r="AU925" s="7">
        <f>AR925/(AR925+AV925+AY925+BB925)</f>
        <v>0.31250663377534105</v>
      </c>
      <c r="AV925" s="4">
        <v>42037</v>
      </c>
      <c r="AW925" s="4">
        <f>AV925/M925</f>
        <v>2627.3125</v>
      </c>
      <c r="AX925" s="7">
        <f>AV925/(AR925+AV925+AY925+BB925)</f>
        <v>0.15385600772994953</v>
      </c>
      <c r="AY925" s="4">
        <v>97495</v>
      </c>
      <c r="AZ925" s="4">
        <f>AY925/M925</f>
        <v>6093.4375</v>
      </c>
      <c r="BA925" s="7">
        <f>AY925/(AR925+AV925+AY925+BB925)</f>
        <v>0.35683306310230106</v>
      </c>
      <c r="BB925" s="4">
        <v>48307</v>
      </c>
      <c r="BC925" s="11">
        <f>BB925/(AR925+AV925+AY925+BB925)</f>
        <v>0.17680429539240841</v>
      </c>
      <c r="BD925" s="9">
        <f>BC925+BA925+AX925+AU925</f>
        <v>1</v>
      </c>
      <c r="BE925" s="14">
        <f>(AF925+AH925+AJ925+AL925+AN925+AP925)</f>
        <v>252699</v>
      </c>
      <c r="BF925" s="14">
        <f t="shared" si="70"/>
        <v>-273223</v>
      </c>
      <c r="BG925" s="13">
        <f>(AF925+AH925+AJ925+AL925+AN925+AP925)-(AR925+AV925+AY925+BB925)</f>
        <v>-20524</v>
      </c>
      <c r="BH925" s="13">
        <f t="shared" si="71"/>
        <v>1</v>
      </c>
      <c r="BI925" s="14">
        <f>AF925/W925</f>
        <v>60327.291666666664</v>
      </c>
      <c r="BJ925" s="14">
        <f>AH925/Y925</f>
        <v>62438.907335907337</v>
      </c>
      <c r="BK925" s="14">
        <f>AJ925/AA925</f>
        <v>133107.09117221419</v>
      </c>
      <c r="BL925" s="14">
        <f>BI925+BJ925+BK925</f>
        <v>255873.29017478818</v>
      </c>
      <c r="BM925" s="14">
        <f>(AF925/W925)-AF925</f>
        <v>4281.2916666666642</v>
      </c>
      <c r="BN925" s="14">
        <f>AH925/Y925-AH925</f>
        <v>4475.9073359073373</v>
      </c>
      <c r="BO925" s="14">
        <f>AJ925/AA925-AJ925</f>
        <v>9482.09117221419</v>
      </c>
      <c r="BP925" s="14">
        <f>BG925/S925</f>
        <v>-1.2032286204729431E-2</v>
      </c>
      <c r="BQ925" s="14">
        <f>(BG925-CA925)/S925</f>
        <v>-1.1363982147424078E-2</v>
      </c>
      <c r="BR925" s="27">
        <f>BQ925-BP925</f>
        <v>6.6830405730535294E-4</v>
      </c>
      <c r="BS925" s="28">
        <f t="shared" si="72"/>
        <v>1584112</v>
      </c>
      <c r="BT925" s="11">
        <f>BS925/S925</f>
        <v>0.92869269949066213</v>
      </c>
      <c r="BU925" s="14">
        <f>(BE925-AP925)*1/BT925-(BE925-AP925)</f>
        <v>18776.073126142612</v>
      </c>
      <c r="BV925" s="14">
        <f t="shared" si="73"/>
        <v>0.14814591169601066</v>
      </c>
      <c r="BW925" s="27">
        <f>(AR925+AV925+AY925+BB925)/S925</f>
        <v>0.16017819790074009</v>
      </c>
      <c r="BX925" s="13">
        <f>(AF925+AH925+AJ925+AL925+AN925)/N925</f>
        <v>223.52468007312615</v>
      </c>
      <c r="BY925" s="26">
        <f>BX925/K925</f>
        <v>0.15436787297867827</v>
      </c>
      <c r="BZ925" s="11">
        <f>AP925/BE925</f>
        <v>3.2303254069070315E-2</v>
      </c>
      <c r="CA925" s="15">
        <f>-(BM925+BN925+BO925)/M925</f>
        <v>-1139.955635924262</v>
      </c>
      <c r="CB925" s="15">
        <f>BG925-CA925</f>
        <v>-19384.044364075737</v>
      </c>
      <c r="CC925" s="18">
        <f t="shared" si="74"/>
        <v>1</v>
      </c>
      <c r="CD925" s="17">
        <f>(AF925/(AF925+AH925+AJ925))/(X925/(X925+Z925+AB925))</f>
        <v>1.79246067481926</v>
      </c>
      <c r="CE925" s="19">
        <f>(AH925/(AF925+AH925+AJ925))/(Z925/(X925+Z925+AB925))</f>
        <v>1.0298722685586519</v>
      </c>
      <c r="CF925" s="18">
        <f>(AJ925/(AF925+AH925+AJ925))/(AB925/(X925+Z925+AB925))</f>
        <v>0.82370192536982656</v>
      </c>
      <c r="CG925">
        <f>AH925/Z925</f>
        <v>207.75268817204301</v>
      </c>
      <c r="CH925" s="11">
        <f>BB925/BE925</f>
        <v>0.19116419138975618</v>
      </c>
      <c r="CI925" s="14">
        <f>AY925/V925</f>
        <v>1833.347984597297</v>
      </c>
      <c r="CJ925" s="14">
        <f>AV925/M925</f>
        <v>2627.3125</v>
      </c>
      <c r="CK925" s="17">
        <f>N925/V925</f>
        <v>20.572159548176245</v>
      </c>
      <c r="CL925" s="17">
        <f>(AL925+AN925)/N925</f>
        <v>6.3089579524680071</v>
      </c>
      <c r="CM925" s="14">
        <f>AP925/AC925</f>
        <v>4.9987752602571955</v>
      </c>
    </row>
    <row r="926" spans="1:91" hidden="1" x14ac:dyDescent="0.2">
      <c r="A926">
        <v>61</v>
      </c>
      <c r="B926" s="2">
        <v>44805</v>
      </c>
      <c r="C926" s="3" t="s">
        <v>37</v>
      </c>
      <c r="D926" t="s">
        <v>38</v>
      </c>
      <c r="E926" s="3" t="s">
        <v>32</v>
      </c>
      <c r="F926" t="s">
        <v>33</v>
      </c>
      <c r="G926" t="str">
        <f>CONCATENATE(C926,E926)</f>
        <v>LAXHNL</v>
      </c>
      <c r="H926" t="s">
        <v>31</v>
      </c>
      <c r="I926">
        <f>U926/M926</f>
        <v>162.30000000000001</v>
      </c>
      <c r="J926" t="str">
        <f>_xlfn.CONCAT(C926,E926,H926)</f>
        <v>LAXHNL737-800</v>
      </c>
      <c r="K926" s="4">
        <v>2556</v>
      </c>
      <c r="L926" s="4">
        <f>N926/M926</f>
        <v>142.69999999999999</v>
      </c>
      <c r="M926" s="4">
        <v>20</v>
      </c>
      <c r="N926" s="4">
        <v>2854</v>
      </c>
      <c r="O926" s="4">
        <f>P926/M926</f>
        <v>20.5</v>
      </c>
      <c r="P926" s="4">
        <v>410</v>
      </c>
      <c r="Q926" s="4">
        <v>662</v>
      </c>
      <c r="R926" s="4">
        <v>1783</v>
      </c>
      <c r="S926" s="4">
        <f>U926*K926</f>
        <v>8296776</v>
      </c>
      <c r="T926" s="7">
        <f>N926/U926</f>
        <v>0.87923598274799752</v>
      </c>
      <c r="U926" s="4">
        <v>3246</v>
      </c>
      <c r="V926" s="4">
        <v>111.76753819036426</v>
      </c>
      <c r="W926" s="7">
        <f>P926/X926</f>
        <v>1</v>
      </c>
      <c r="X926" s="4">
        <v>410</v>
      </c>
      <c r="Y926" s="7">
        <f>Q926/Z926</f>
        <v>0.8487179487179487</v>
      </c>
      <c r="Z926" s="4">
        <v>780</v>
      </c>
      <c r="AA926" s="7">
        <f>R926/AB926</f>
        <v>0.86721789883268485</v>
      </c>
      <c r="AB926" s="4">
        <v>2056</v>
      </c>
      <c r="AC926" s="4">
        <v>10574</v>
      </c>
      <c r="AD926" s="4">
        <f>AP926/AC926</f>
        <v>4.9998108568186117</v>
      </c>
      <c r="AE926" s="7">
        <f>AF926/(AF926+AH926+AJ926+AL926+AN926+AP926)</f>
        <v>0.20044635363496338</v>
      </c>
      <c r="AF926" s="4">
        <v>189869</v>
      </c>
      <c r="AG926" s="7">
        <f>AH926/(AF926+AH926+AJ926+AL926+AN926+AP926)</f>
        <v>0.21062866396897906</v>
      </c>
      <c r="AH926" s="4">
        <v>199514</v>
      </c>
      <c r="AI926" s="7">
        <f>AJ926/(AF926+AH926+AJ926+AL926+AN926+AP926)</f>
        <v>0.51805736932173885</v>
      </c>
      <c r="AJ926" s="4">
        <v>490720</v>
      </c>
      <c r="AK926" s="7">
        <f>AL926/(AF926+AH926+AJ926+AL926+AN926+AP926)</f>
        <v>1.1290804460580365E-2</v>
      </c>
      <c r="AL926" s="4">
        <v>10695</v>
      </c>
      <c r="AM926" s="7">
        <f>AN926/(AF926+AH926+AJ926+AL926+AN926+AP926)</f>
        <v>3.7636014868601218E-3</v>
      </c>
      <c r="AN926" s="4">
        <v>3565</v>
      </c>
      <c r="AO926" s="7">
        <f>AP926/(AF926+AH926+AJ926+AL926+AN926+AP926)</f>
        <v>5.5813207126878241E-2</v>
      </c>
      <c r="AP926" s="4">
        <v>52868</v>
      </c>
      <c r="AQ926" s="6">
        <f>AO926+AM926+AK926+AI926+AG926+AE926</f>
        <v>1</v>
      </c>
      <c r="AR926" s="4">
        <v>411588</v>
      </c>
      <c r="AS926" s="4">
        <f>AR926/M926</f>
        <v>20579.400000000001</v>
      </c>
      <c r="AT926" s="4">
        <f>AR926/V926</f>
        <v>3682.5361519458065</v>
      </c>
      <c r="AU926" s="7">
        <f>AR926/(AR926+AV926+AY926+BB926)</f>
        <v>0.35846461887637748</v>
      </c>
      <c r="AV926" s="4">
        <v>102171</v>
      </c>
      <c r="AW926" s="4">
        <f>AV926/M926</f>
        <v>5108.55</v>
      </c>
      <c r="AX926" s="7">
        <f>AV926/(AR926+AV926+AY926+BB926)</f>
        <v>8.898385904161045E-2</v>
      </c>
      <c r="AY926" s="4">
        <v>365983</v>
      </c>
      <c r="AZ926" s="4">
        <f>AY926/M926</f>
        <v>18299.150000000001</v>
      </c>
      <c r="BA926" s="7">
        <f>AY926/(AR926+AV926+AY926+BB926)</f>
        <v>0.31874582497602766</v>
      </c>
      <c r="BB926" s="4">
        <v>268455</v>
      </c>
      <c r="BC926" s="11">
        <f>BB926/(AR926+AV926+AY926+BB926)</f>
        <v>0.23380569710598442</v>
      </c>
      <c r="BD926" s="9">
        <f>BC926+BA926+AX926+AU926</f>
        <v>1</v>
      </c>
      <c r="BE926" s="14">
        <f>(AF926+AH926+AJ926+AL926+AN926+AP926)</f>
        <v>947231</v>
      </c>
      <c r="BF926" s="14">
        <f t="shared" si="70"/>
        <v>-1148197</v>
      </c>
      <c r="BG926" s="13">
        <f>(AF926+AH926+AJ926+AL926+AN926+AP926)-(AR926+AV926+AY926+BB926)</f>
        <v>-200966</v>
      </c>
      <c r="BH926" s="13">
        <f t="shared" si="71"/>
        <v>1</v>
      </c>
      <c r="BI926" s="14">
        <f>AF926/W926</f>
        <v>189869</v>
      </c>
      <c r="BJ926" s="14">
        <f>AH926/Y926</f>
        <v>235076.91842900304</v>
      </c>
      <c r="BK926" s="14">
        <f>AJ926/AA926</f>
        <v>565855.47952888394</v>
      </c>
      <c r="BL926" s="14">
        <f>BI926+BJ926+BK926</f>
        <v>990801.39795788703</v>
      </c>
      <c r="BM926" s="14">
        <f>(AF926/W926)-AF926</f>
        <v>0</v>
      </c>
      <c r="BN926" s="14">
        <f>AH926/Y926-AH926</f>
        <v>35562.918429003039</v>
      </c>
      <c r="BO926" s="14">
        <f>AJ926/AA926-AJ926</f>
        <v>75135.479528883938</v>
      </c>
      <c r="BP926" s="14">
        <f>BG926/S926</f>
        <v>-2.4222179796103933E-2</v>
      </c>
      <c r="BQ926" s="14">
        <f>(BG926-CA926)/S926</f>
        <v>-2.3555062846352084E-2</v>
      </c>
      <c r="BR926" s="27">
        <f>BQ926-BP926</f>
        <v>6.6711694975184893E-4</v>
      </c>
      <c r="BS926" s="28">
        <f t="shared" si="72"/>
        <v>7294824</v>
      </c>
      <c r="BT926" s="11">
        <f>BS926/S926</f>
        <v>0.87923598274799752</v>
      </c>
      <c r="BU926" s="14">
        <f>(BE926-AP926)*1/BT926-(BE926-AP926)</f>
        <v>122841.72950245265</v>
      </c>
      <c r="BV926" s="14">
        <f t="shared" si="73"/>
        <v>0.11416856378911519</v>
      </c>
      <c r="BW926" s="27">
        <f>(AR926+AV926+AY926+BB926)/S926</f>
        <v>0.13839074358521913</v>
      </c>
      <c r="BX926" s="13">
        <f>(AF926+AH926+AJ926+AL926+AN926)/N926</f>
        <v>313.37175893482834</v>
      </c>
      <c r="BY926" s="26">
        <f>BX926/K926</f>
        <v>0.12260240959891562</v>
      </c>
      <c r="BZ926" s="11">
        <f>AP926/BE926</f>
        <v>5.5813207126878241E-2</v>
      </c>
      <c r="CA926" s="15">
        <f>-(BM926+BN926+BO926)/M926</f>
        <v>-5534.9198978943487</v>
      </c>
      <c r="CB926" s="15">
        <f>BG926-CA926</f>
        <v>-195431.08010210565</v>
      </c>
      <c r="CC926" s="18">
        <f t="shared" si="74"/>
        <v>1</v>
      </c>
      <c r="CD926" s="17">
        <f>(AF926/(AF926+AH926+AJ926))/(X926/(X926+Z926+AB926))</f>
        <v>1.7079895942334686</v>
      </c>
      <c r="CE926" s="19">
        <f>(AH926/(AF926+AH926+AJ926))/(Z926/(X926+Z926+AB926))</f>
        <v>0.94339547145661895</v>
      </c>
      <c r="CF926" s="18">
        <f>(AJ926/(AF926+AH926+AJ926))/(AB926/(X926+Z926+AB926))</f>
        <v>0.88028978532495872</v>
      </c>
      <c r="CG926">
        <f>AH926/Z926</f>
        <v>255.78717948717949</v>
      </c>
      <c r="CH926" s="11">
        <f>BB926/BE926</f>
        <v>0.28341027690183279</v>
      </c>
      <c r="CI926" s="14">
        <f>AY926/V926</f>
        <v>3274.5017553902985</v>
      </c>
      <c r="CJ926" s="14">
        <f>AV926/M926</f>
        <v>5108.55</v>
      </c>
      <c r="CK926" s="17">
        <f>N926/V926</f>
        <v>25.535142369683598</v>
      </c>
      <c r="CL926" s="17">
        <f>(AL926+AN926)/N926</f>
        <v>4.9964961457603367</v>
      </c>
      <c r="CM926" s="14">
        <f>AP926/AC926</f>
        <v>4.9998108568186117</v>
      </c>
    </row>
    <row r="927" spans="1:91" x14ac:dyDescent="0.2">
      <c r="A927">
        <v>959</v>
      </c>
      <c r="B927" s="2">
        <v>45200</v>
      </c>
      <c r="C927" s="3" t="s">
        <v>41</v>
      </c>
      <c r="D927" t="s">
        <v>42</v>
      </c>
      <c r="E927" s="3" t="s">
        <v>53</v>
      </c>
      <c r="F927" t="s">
        <v>54</v>
      </c>
      <c r="G927" t="str">
        <f>CONCATENATE(C927,E927)</f>
        <v>SEAYVR</v>
      </c>
      <c r="H927" t="s">
        <v>40</v>
      </c>
      <c r="I927">
        <f>U927/M927</f>
        <v>72.773972602739732</v>
      </c>
      <c r="J927" t="str">
        <f>_xlfn.CONCAT(C927,E927,H927)</f>
        <v>SEAYVRE175</v>
      </c>
      <c r="K927" s="4">
        <v>127</v>
      </c>
      <c r="L927" s="4">
        <f>N927/M927</f>
        <v>62.013698630136986</v>
      </c>
      <c r="M927" s="4">
        <v>146</v>
      </c>
      <c r="N927" s="4">
        <v>9054</v>
      </c>
      <c r="O927" s="4">
        <f>P927/M927</f>
        <v>9.9657534246575334</v>
      </c>
      <c r="P927" s="4">
        <v>1455</v>
      </c>
      <c r="Q927" s="4">
        <v>2619</v>
      </c>
      <c r="R927" s="4">
        <v>4980</v>
      </c>
      <c r="S927" s="4">
        <f>U927*K927</f>
        <v>1349375</v>
      </c>
      <c r="T927" s="7">
        <f>N927/U927</f>
        <v>0.85214117647058829</v>
      </c>
      <c r="U927" s="4">
        <v>10625</v>
      </c>
      <c r="V927" s="4">
        <v>102.02658215783455</v>
      </c>
      <c r="W927" s="7">
        <f>P927/X927</f>
        <v>1</v>
      </c>
      <c r="X927" s="4">
        <v>1455</v>
      </c>
      <c r="Y927" s="7">
        <f>Q927/Z927</f>
        <v>1</v>
      </c>
      <c r="Z927" s="4">
        <v>2619</v>
      </c>
      <c r="AA927" s="7">
        <f>R927/AB927</f>
        <v>0.76018928407876663</v>
      </c>
      <c r="AB927" s="4">
        <v>6551</v>
      </c>
      <c r="AC927" s="4">
        <v>0</v>
      </c>
      <c r="AD927" s="4" t="e">
        <f>AP927/AC927</f>
        <v>#DIV/0!</v>
      </c>
      <c r="AE927" s="7">
        <f>AF927/(AF927+AH927+AJ927+AL927+AN927+AP927)</f>
        <v>0.25853383027176574</v>
      </c>
      <c r="AF927" s="4">
        <v>256797</v>
      </c>
      <c r="AG927" s="7">
        <f>AH927/(AF927+AH927+AJ927+AL927+AN927+AP927)</f>
        <v>0.26770745870759766</v>
      </c>
      <c r="AH927" s="4">
        <v>265909</v>
      </c>
      <c r="AI927" s="7">
        <f>AJ927/(AF927+AH927+AJ927+AL927+AN927+AP927)</f>
        <v>0.41861022348134769</v>
      </c>
      <c r="AJ927" s="4">
        <v>415798</v>
      </c>
      <c r="AK927" s="7">
        <f>AL927/(AF927+AH927+AJ927+AL927+AN927+AP927)</f>
        <v>3.5095773405739758E-2</v>
      </c>
      <c r="AL927" s="4">
        <v>34860</v>
      </c>
      <c r="AM927" s="7">
        <f>AN927/(AF927+AH927+AJ927+AL927+AN927+AP927)</f>
        <v>2.0052714133549185E-2</v>
      </c>
      <c r="AN927" s="4">
        <v>19918</v>
      </c>
      <c r="AO927" s="7">
        <f>AP927/(AF927+AH927+AJ927+AL927+AN927+AP927)</f>
        <v>0</v>
      </c>
      <c r="AP927" s="4">
        <v>0</v>
      </c>
      <c r="AQ927" s="6">
        <f>AO927+AM927+AK927+AI927+AG927+AE927</f>
        <v>1</v>
      </c>
      <c r="AR927" s="4">
        <v>254680</v>
      </c>
      <c r="AS927" s="4">
        <f>AR927/M927</f>
        <v>1744.3835616438357</v>
      </c>
      <c r="AT927" s="4">
        <f>AR927/V927</f>
        <v>2496.21220875567</v>
      </c>
      <c r="AU927" s="7">
        <f>AR927/(AR927+AV927+AY927+BB927)</f>
        <v>0.24921203865976607</v>
      </c>
      <c r="AV927" s="4">
        <v>475485</v>
      </c>
      <c r="AW927" s="4">
        <f>AV927/M927</f>
        <v>3256.7465753424658</v>
      </c>
      <c r="AX927" s="7">
        <f>AV927/(AR927+AV927+AY927+BB927)</f>
        <v>0.46527637114079973</v>
      </c>
      <c r="AY927" s="4">
        <v>141211</v>
      </c>
      <c r="AZ927" s="4">
        <f>AY927/M927</f>
        <v>967.19863013698625</v>
      </c>
      <c r="BA927" s="7">
        <f>AY927/(AR927+AV927+AY927+BB927)</f>
        <v>0.1381792099543907</v>
      </c>
      <c r="BB927" s="4">
        <v>150565</v>
      </c>
      <c r="BC927" s="11">
        <f>BB927/(AR927+AV927+AY927+BB927)</f>
        <v>0.1473323802450435</v>
      </c>
      <c r="BD927" s="9">
        <f>BC927+BA927+AX927+AU927</f>
        <v>1</v>
      </c>
      <c r="BE927" s="14">
        <f>(AF927+AH927+AJ927+AL927+AN927+AP927)</f>
        <v>993282</v>
      </c>
      <c r="BF927" s="14">
        <f t="shared" si="70"/>
        <v>-1021941</v>
      </c>
      <c r="BG927" s="13">
        <f>(AF927+AH927+AJ927+AL927+AN927+AP927)-(AR927+AV927+AY927+BB927)</f>
        <v>-28659</v>
      </c>
      <c r="BH927" s="13">
        <f t="shared" si="71"/>
        <v>1</v>
      </c>
      <c r="BI927" s="14">
        <f>AF927/W927</f>
        <v>256797</v>
      </c>
      <c r="BJ927" s="14">
        <f>AH927/Y927</f>
        <v>265909</v>
      </c>
      <c r="BK927" s="14">
        <f>AJ927/AA927</f>
        <v>546966.40522088355</v>
      </c>
      <c r="BL927" s="14">
        <f>BI927+BJ927+BK927</f>
        <v>1069672.4052208834</v>
      </c>
      <c r="BM927" s="14">
        <f>(AF927/W927)-AF927</f>
        <v>0</v>
      </c>
      <c r="BN927" s="14">
        <f>AH927/Y927-AH927</f>
        <v>0</v>
      </c>
      <c r="BO927" s="14">
        <f>AJ927/AA927-AJ927</f>
        <v>131168.40522088355</v>
      </c>
      <c r="BP927" s="14">
        <f>BG927/S927</f>
        <v>-2.1238721630384438E-2</v>
      </c>
      <c r="BQ927" s="14">
        <f>(BG927-CA927)/S927</f>
        <v>-2.0572921734588519E-2</v>
      </c>
      <c r="BR927" s="27">
        <f>BQ927-BP927</f>
        <v>6.6579989579591825E-4</v>
      </c>
      <c r="BS927" s="28">
        <f t="shared" si="72"/>
        <v>1149858</v>
      </c>
      <c r="BT927" s="11">
        <f>BS927/S927</f>
        <v>0.85214117647058829</v>
      </c>
      <c r="BU927" s="14">
        <f>(BE927-AP927)*1/BT927-(BE927-AP927)</f>
        <v>172348.79854208068</v>
      </c>
      <c r="BV927" s="14">
        <f t="shared" si="73"/>
        <v>0.73610523390458549</v>
      </c>
      <c r="BW927" s="27">
        <f>(AR927+AV927+AY927+BB927)/S927</f>
        <v>0.75734395553496991</v>
      </c>
      <c r="BX927" s="13">
        <f>(AF927+AH927+AJ927+AL927+AN927)/N927</f>
        <v>109.70642809807819</v>
      </c>
      <c r="BY927" s="26">
        <f>BX927/K927</f>
        <v>0.8638301425045527</v>
      </c>
      <c r="BZ927" s="11">
        <f>AP927/BE927</f>
        <v>0</v>
      </c>
      <c r="CA927" s="15">
        <f>-(BM927+BN927+BO927)/M927</f>
        <v>-898.4137343896133</v>
      </c>
      <c r="CB927" s="15">
        <f>BG927-CA927</f>
        <v>-27760.586265610385</v>
      </c>
      <c r="CC927" s="18">
        <f t="shared" si="74"/>
        <v>1</v>
      </c>
      <c r="CD927" s="17">
        <f>(AF927/(AF927+AH927+AJ927))/(X927/(X927+Z927+AB927))</f>
        <v>1.9981117019663934</v>
      </c>
      <c r="CE927" s="19">
        <f>(AH927/(AF927+AH927+AJ927))/(Z927/(X927+Z927+AB927))</f>
        <v>1.1494507000518388</v>
      </c>
      <c r="CF927" s="18">
        <f>(AJ927/(AF927+AH927+AJ927))/(AB927/(X927+Z927+AB927))</f>
        <v>0.71856756070876693</v>
      </c>
      <c r="CG927">
        <f>AH927/Z927</f>
        <v>101.5307369224895</v>
      </c>
      <c r="CH927" s="11">
        <f>BB927/BE927</f>
        <v>0.15158333685700537</v>
      </c>
      <c r="CI927" s="14">
        <f>AY927/V927</f>
        <v>1384.0608693678219</v>
      </c>
      <c r="CJ927" s="14">
        <f>AV927/M927</f>
        <v>3256.7465753424658</v>
      </c>
      <c r="CK927" s="17">
        <f>N927/V927</f>
        <v>88.741578993536336</v>
      </c>
      <c r="CL927" s="17">
        <f>(AL927+AN927)/N927</f>
        <v>6.050143582946764</v>
      </c>
      <c r="CM927" s="14" t="e">
        <f>AP927/AC927</f>
        <v>#DIV/0!</v>
      </c>
    </row>
    <row r="928" spans="1:91" hidden="1" x14ac:dyDescent="0.2">
      <c r="A928">
        <v>300</v>
      </c>
      <c r="B928" s="2">
        <v>44835</v>
      </c>
      <c r="C928" s="3" t="s">
        <v>52</v>
      </c>
      <c r="D928" t="s">
        <v>33</v>
      </c>
      <c r="E928" s="3" t="s">
        <v>43</v>
      </c>
      <c r="F928" t="s">
        <v>38</v>
      </c>
      <c r="G928" t="str">
        <f>CONCATENATE(C928,E928)</f>
        <v>OGGSFO</v>
      </c>
      <c r="H928" t="s">
        <v>51</v>
      </c>
      <c r="I928">
        <f>U928/M928</f>
        <v>351.53333333333336</v>
      </c>
      <c r="J928" t="str">
        <f>_xlfn.CONCAT(C928,E928,H928)</f>
        <v>OGGSFO777-200</v>
      </c>
      <c r="K928" s="4">
        <v>2338</v>
      </c>
      <c r="L928" s="4">
        <f>N928/M928</f>
        <v>315.06666666666666</v>
      </c>
      <c r="M928" s="4">
        <v>15</v>
      </c>
      <c r="N928" s="4">
        <v>4726</v>
      </c>
      <c r="O928" s="4">
        <f>P928/M928</f>
        <v>45.466666666666669</v>
      </c>
      <c r="P928" s="4">
        <v>682</v>
      </c>
      <c r="Q928" s="4">
        <v>1276</v>
      </c>
      <c r="R928" s="4">
        <v>2769</v>
      </c>
      <c r="S928" s="4">
        <f>U928*K928</f>
        <v>12328274</v>
      </c>
      <c r="T928" s="7">
        <f>N928/U928</f>
        <v>0.89626398634553384</v>
      </c>
      <c r="U928" s="4">
        <v>5273</v>
      </c>
      <c r="V928" s="4">
        <v>70.153038548752846</v>
      </c>
      <c r="W928" s="7">
        <f>P928/X928</f>
        <v>1</v>
      </c>
      <c r="X928" s="4">
        <v>682</v>
      </c>
      <c r="Y928" s="7">
        <f>Q928/Z928</f>
        <v>1</v>
      </c>
      <c r="Z928" s="4">
        <v>1276</v>
      </c>
      <c r="AA928" s="7">
        <f>R928/AB928</f>
        <v>0.83504221954161639</v>
      </c>
      <c r="AB928" s="4">
        <v>3316</v>
      </c>
      <c r="AC928" s="4">
        <v>4251</v>
      </c>
      <c r="AD928" s="4">
        <f>AP928/AC928</f>
        <v>4.999529522465302</v>
      </c>
      <c r="AE928" s="7">
        <f>AF928/(AF928+AH928+AJ928+AL928+AN928+AP928)</f>
        <v>0.23434275381984107</v>
      </c>
      <c r="AF928" s="4">
        <v>297051</v>
      </c>
      <c r="AG928" s="7">
        <f>AH928/(AF928+AH928+AJ928+AL928+AN928+AP928)</f>
        <v>0.23805530486150117</v>
      </c>
      <c r="AH928" s="4">
        <v>301757</v>
      </c>
      <c r="AI928" s="7">
        <f>AJ928/(AF928+AH928+AJ928+AL928+AN928+AP928)</f>
        <v>0.4911832829490877</v>
      </c>
      <c r="AJ928" s="4">
        <v>622620</v>
      </c>
      <c r="AK928" s="7">
        <f>AL928/(AF928+AH928+AJ928+AL928+AN928+AP928)</f>
        <v>1.3099640893915392E-2</v>
      </c>
      <c r="AL928" s="4">
        <v>16605</v>
      </c>
      <c r="AM928" s="7">
        <f>AN928/(AF928+AH928+AJ928+AL928+AN928+AP928)</f>
        <v>6.5525815877664102E-3</v>
      </c>
      <c r="AN928" s="4">
        <v>8306</v>
      </c>
      <c r="AO928" s="7">
        <f>AP928/(AF928+AH928+AJ928+AL928+AN928+AP928)</f>
        <v>1.6766435887888217E-2</v>
      </c>
      <c r="AP928" s="4">
        <v>21253</v>
      </c>
      <c r="AQ928" s="6">
        <f>AO928+AM928+AK928+AI928+AG928+AE928</f>
        <v>0.99999999999999989</v>
      </c>
      <c r="AR928" s="4">
        <v>293587</v>
      </c>
      <c r="AS928" s="4">
        <f>AR928/M928</f>
        <v>19572.466666666667</v>
      </c>
      <c r="AT928" s="4">
        <f>AR928/V928</f>
        <v>4184.9505890749369</v>
      </c>
      <c r="AU928" s="7">
        <f>AR928/(AR928+AV928+AY928+BB928)</f>
        <v>0.26018681815361983</v>
      </c>
      <c r="AV928" s="4">
        <v>110840</v>
      </c>
      <c r="AW928" s="4">
        <f>AV928/M928</f>
        <v>7389.333333333333</v>
      </c>
      <c r="AX928" s="7">
        <f>AV928/(AR928+AV928+AY928+BB928)</f>
        <v>9.8230190451713537E-2</v>
      </c>
      <c r="AY928" s="4">
        <v>474027</v>
      </c>
      <c r="AZ928" s="4">
        <f>AY928/M928</f>
        <v>31601.8</v>
      </c>
      <c r="BA928" s="7">
        <f>AY928/(AR928+AV928+AY928+BB928)</f>
        <v>0.42009890372838699</v>
      </c>
      <c r="BB928" s="4">
        <v>249916</v>
      </c>
      <c r="BC928" s="11">
        <f>BB928/(AR928+AV928+AY928+BB928)</f>
        <v>0.22148408766627967</v>
      </c>
      <c r="BD928" s="9">
        <f>BC928+BA928+AX928+AU928</f>
        <v>1</v>
      </c>
      <c r="BE928" s="14">
        <f>(AF928+AH928+AJ928+AL928+AN928+AP928)</f>
        <v>1267592</v>
      </c>
      <c r="BF928" s="14">
        <f t="shared" si="70"/>
        <v>-1128370</v>
      </c>
      <c r="BG928" s="13">
        <f>(AF928+AH928+AJ928+AL928+AN928+AP928)-(AR928+AV928+AY928+BB928)</f>
        <v>139222</v>
      </c>
      <c r="BH928" s="13">
        <f t="shared" si="71"/>
        <v>0</v>
      </c>
      <c r="BI928" s="14">
        <f>AF928/W928</f>
        <v>297051</v>
      </c>
      <c r="BJ928" s="14">
        <f>AH928/Y928</f>
        <v>301757</v>
      </c>
      <c r="BK928" s="14">
        <f>AJ928/AA928</f>
        <v>745614.99458288192</v>
      </c>
      <c r="BL928" s="14">
        <f>BI928+BJ928+BK928</f>
        <v>1344422.9945828819</v>
      </c>
      <c r="BM928" s="14">
        <f>(AF928/W928)-AF928</f>
        <v>0</v>
      </c>
      <c r="BN928" s="14">
        <f>AH928/Y928-AH928</f>
        <v>0</v>
      </c>
      <c r="BO928" s="14">
        <f>AJ928/AA928-AJ928</f>
        <v>122994.99458288192</v>
      </c>
      <c r="BP928" s="14">
        <f>BG928/S928</f>
        <v>1.1292902802127856E-2</v>
      </c>
      <c r="BQ928" s="14">
        <f>(BG928-CA928)/S928</f>
        <v>1.1958013449857252E-2</v>
      </c>
      <c r="BR928" s="27">
        <f>BQ928-BP928</f>
        <v>6.6511064772939617E-4</v>
      </c>
      <c r="BS928" s="28">
        <f t="shared" si="72"/>
        <v>11049388</v>
      </c>
      <c r="BT928" s="11">
        <f>BS928/S928</f>
        <v>0.89626398634553384</v>
      </c>
      <c r="BU928" s="14">
        <f>(BE928-AP928)*1/BT928-(BE928-AP928)</f>
        <v>144254.64092255617</v>
      </c>
      <c r="BV928" s="14">
        <f t="shared" si="73"/>
        <v>0.10281990812339181</v>
      </c>
      <c r="BW928" s="27">
        <f>(AR928+AV928+AY928+BB928)/S928</f>
        <v>9.1527005321263954E-2</v>
      </c>
      <c r="BX928" s="13">
        <f>(AF928+AH928+AJ928+AL928+AN928)/N928</f>
        <v>263.7196360558612</v>
      </c>
      <c r="BY928" s="26">
        <f>BX928/K928</f>
        <v>0.11279710695289187</v>
      </c>
      <c r="BZ928" s="11">
        <f>AP928/BE928</f>
        <v>1.6766435887888217E-2</v>
      </c>
      <c r="CA928" s="15">
        <f>-(BM928+BN928+BO928)/M928</f>
        <v>-8199.6663055254612</v>
      </c>
      <c r="CB928" s="15">
        <f>BG928-CA928</f>
        <v>147421.66630552546</v>
      </c>
      <c r="CC928" s="18">
        <f t="shared" si="74"/>
        <v>0</v>
      </c>
      <c r="CD928" s="17">
        <f>(AF928/(AF928+AH928+AJ928))/(X928/(X928+Z928+AB928))</f>
        <v>1.8806972867112892</v>
      </c>
      <c r="CE928" s="19">
        <f>(AH928/(AF928+AH928+AJ928))/(Z928/(X928+Z928+AB928))</f>
        <v>1.0211250561717251</v>
      </c>
      <c r="CF928" s="18">
        <f>(AJ928/(AF928+AH928+AJ928))/(AB928/(X928+Z928+AB928))</f>
        <v>0.81073850385638702</v>
      </c>
      <c r="CG928">
        <f>AH928/Z928</f>
        <v>236.48667711598745</v>
      </c>
      <c r="CH928" s="11">
        <f>BB928/BE928</f>
        <v>0.19715807610019628</v>
      </c>
      <c r="CI928" s="14">
        <f>AY928/V928</f>
        <v>6757.0416022760719</v>
      </c>
      <c r="CJ928" s="14">
        <f>AV928/M928</f>
        <v>7389.333333333333</v>
      </c>
      <c r="CK928" s="17">
        <f>N928/V928</f>
        <v>67.367003593374889</v>
      </c>
      <c r="CL928" s="17">
        <f>(AL928+AN928)/N928</f>
        <v>5.2710537452391026</v>
      </c>
      <c r="CM928" s="14">
        <f>AP928/AC928</f>
        <v>4.999529522465302</v>
      </c>
    </row>
    <row r="929" spans="1:91" hidden="1" x14ac:dyDescent="0.2">
      <c r="A929">
        <v>248</v>
      </c>
      <c r="B929" s="2">
        <v>44835</v>
      </c>
      <c r="C929" s="3" t="s">
        <v>32</v>
      </c>
      <c r="D929" t="s">
        <v>33</v>
      </c>
      <c r="E929" s="3" t="s">
        <v>43</v>
      </c>
      <c r="F929" t="s">
        <v>38</v>
      </c>
      <c r="G929" t="str">
        <f>CONCATENATE(C929,E929)</f>
        <v>HNLSFO</v>
      </c>
      <c r="H929" t="s">
        <v>49</v>
      </c>
      <c r="I929">
        <f>U929/M929</f>
        <v>269.3125</v>
      </c>
      <c r="J929" t="str">
        <f>_xlfn.CONCAT(C929,E929,H929)</f>
        <v>HNLSFOA330-200</v>
      </c>
      <c r="K929" s="4">
        <v>2399</v>
      </c>
      <c r="L929" s="4">
        <f>N929/M929</f>
        <v>242.875</v>
      </c>
      <c r="M929" s="4">
        <v>16</v>
      </c>
      <c r="N929" s="4">
        <v>3886</v>
      </c>
      <c r="O929" s="4">
        <f>P929/M929</f>
        <v>34.875</v>
      </c>
      <c r="P929" s="4">
        <v>558</v>
      </c>
      <c r="Q929" s="4">
        <v>1039</v>
      </c>
      <c r="R929" s="4">
        <v>2290</v>
      </c>
      <c r="S929" s="4">
        <f>U929*K929</f>
        <v>10337291</v>
      </c>
      <c r="T929" s="7">
        <f>N929/U929</f>
        <v>0.90183337201206781</v>
      </c>
      <c r="U929" s="4">
        <v>4309</v>
      </c>
      <c r="V929" s="4">
        <v>77.80167931422146</v>
      </c>
      <c r="W929" s="7">
        <f>P929/X929</f>
        <v>1</v>
      </c>
      <c r="X929" s="4">
        <v>558</v>
      </c>
      <c r="Y929" s="7">
        <f>Q929/Z929</f>
        <v>1</v>
      </c>
      <c r="Z929" s="4">
        <v>1039</v>
      </c>
      <c r="AA929" s="7">
        <f>R929/AB929</f>
        <v>0.84408403980833024</v>
      </c>
      <c r="AB929" s="4">
        <v>2713</v>
      </c>
      <c r="AC929" s="4">
        <v>190696</v>
      </c>
      <c r="AD929" s="4">
        <f>AP929/AC929</f>
        <v>4.9999895121030331</v>
      </c>
      <c r="AE929" s="7">
        <f>AF929/(AF929+AH929+AJ929+AL929+AN929+AP929)</f>
        <v>0.12864884162628906</v>
      </c>
      <c r="AF929" s="4">
        <v>280354</v>
      </c>
      <c r="AG929" s="7">
        <f>AH929/(AF929+AH929+AJ929+AL929+AN929+AP929)</f>
        <v>0.15163872928787792</v>
      </c>
      <c r="AH929" s="4">
        <v>330454</v>
      </c>
      <c r="AI929" s="7">
        <f>AJ929/(AF929+AH929+AJ929+AL929+AN929+AP929)</f>
        <v>0.27272339310551164</v>
      </c>
      <c r="AJ929" s="4">
        <v>594324</v>
      </c>
      <c r="AK929" s="7">
        <f>AL929/(AF929+AH929+AJ929+AL929+AN929+AP929)</f>
        <v>6.3050111071902368E-3</v>
      </c>
      <c r="AL929" s="4">
        <v>13740</v>
      </c>
      <c r="AM929" s="7">
        <f>AN929/(AF929+AH929+AJ929+AL929+AN929+AP929)</f>
        <v>3.152046673601873E-3</v>
      </c>
      <c r="AN929" s="4">
        <v>6869</v>
      </c>
      <c r="AO929" s="7">
        <f>AP929/(AF929+AH929+AJ929+AL929+AN929+AP929)</f>
        <v>0.43753197819952927</v>
      </c>
      <c r="AP929" s="4">
        <v>953478</v>
      </c>
      <c r="AQ929" s="6">
        <f>AO929+AM929+AK929+AI929+AG929+AE929</f>
        <v>1</v>
      </c>
      <c r="AR929" s="4">
        <v>322957</v>
      </c>
      <c r="AS929" s="4">
        <f>AR929/M929</f>
        <v>20184.8125</v>
      </c>
      <c r="AT929" s="4">
        <f>AR929/V929</f>
        <v>4151.0286519093979</v>
      </c>
      <c r="AU929" s="7">
        <f>AR929/(AR929+AV929+AY929+BB929)</f>
        <v>0.25244308331105597</v>
      </c>
      <c r="AV929" s="4">
        <v>112775</v>
      </c>
      <c r="AW929" s="4">
        <f>AV929/M929</f>
        <v>7048.4375</v>
      </c>
      <c r="AX929" s="7">
        <f>AV929/(AR929+AV929+AY929+BB929)</f>
        <v>8.8151886227591722E-2</v>
      </c>
      <c r="AY929" s="4">
        <v>575188</v>
      </c>
      <c r="AZ929" s="4">
        <f>AY929/M929</f>
        <v>35949.25</v>
      </c>
      <c r="BA929" s="7">
        <f>AY929/(AR929+AV929+AY929+BB929)</f>
        <v>0.44960236874729348</v>
      </c>
      <c r="BB929" s="4">
        <v>268406</v>
      </c>
      <c r="BC929" s="11">
        <f>BB929/(AR929+AV929+AY929+BB929)</f>
        <v>0.20980266171405881</v>
      </c>
      <c r="BD929" s="9">
        <f>BC929+BA929+AX929+AU929</f>
        <v>1</v>
      </c>
      <c r="BE929" s="14">
        <f>(AF929+AH929+AJ929+AL929+AN929+AP929)</f>
        <v>2179219</v>
      </c>
      <c r="BF929" s="14">
        <f t="shared" si="70"/>
        <v>-1279326</v>
      </c>
      <c r="BG929" s="13">
        <f>(AF929+AH929+AJ929+AL929+AN929+AP929)-(AR929+AV929+AY929+BB929)</f>
        <v>899893</v>
      </c>
      <c r="BH929" s="13">
        <f t="shared" si="71"/>
        <v>0</v>
      </c>
      <c r="BI929" s="14">
        <f>AF929/W929</f>
        <v>280354</v>
      </c>
      <c r="BJ929" s="14">
        <f>AH929/Y929</f>
        <v>330454</v>
      </c>
      <c r="BK929" s="14">
        <f>AJ929/AA929</f>
        <v>704105.24541484716</v>
      </c>
      <c r="BL929" s="14">
        <f>BI929+BJ929+BK929</f>
        <v>1314913.245414847</v>
      </c>
      <c r="BM929" s="14">
        <f>(AF929/W929)-AF929</f>
        <v>0</v>
      </c>
      <c r="BN929" s="14">
        <f>AH929/Y929-AH929</f>
        <v>0</v>
      </c>
      <c r="BO929" s="14">
        <f>AJ929/AA929-AJ929</f>
        <v>109781.24541484716</v>
      </c>
      <c r="BP929" s="14">
        <f>BG929/S929</f>
        <v>8.7053078025954772E-2</v>
      </c>
      <c r="BQ929" s="14">
        <f>(BG929-CA929)/S929</f>
        <v>8.7716823279757522E-2</v>
      </c>
      <c r="BR929" s="27">
        <f>BQ929-BP929</f>
        <v>6.6374525380274996E-4</v>
      </c>
      <c r="BS929" s="28">
        <f t="shared" si="72"/>
        <v>9322514</v>
      </c>
      <c r="BT929" s="11">
        <f>BS929/S929</f>
        <v>0.90183337201206781</v>
      </c>
      <c r="BU929" s="14">
        <f>(BE929-AP929)*1/BT929-(BE929-AP929)</f>
        <v>133424.7151312402</v>
      </c>
      <c r="BV929" s="14">
        <f t="shared" si="73"/>
        <v>0.21081142051626486</v>
      </c>
      <c r="BW929" s="27">
        <f>(AR929+AV929+AY929+BB929)/S929</f>
        <v>0.12375834249031008</v>
      </c>
      <c r="BX929" s="13">
        <f>(AF929+AH929+AJ929+AL929+AN929)/N929</f>
        <v>315.42485846628927</v>
      </c>
      <c r="BY929" s="26">
        <f>BX929/K929</f>
        <v>0.1314818084478071</v>
      </c>
      <c r="BZ929" s="11">
        <f>AP929/BE929</f>
        <v>0.43753197819952927</v>
      </c>
      <c r="CA929" s="15">
        <f>-(BM929+BN929+BO929)/M929</f>
        <v>-6861.3278384279474</v>
      </c>
      <c r="CB929" s="15">
        <f>BG929-CA929</f>
        <v>906754.32783842797</v>
      </c>
      <c r="CC929" s="18">
        <f t="shared" si="74"/>
        <v>0</v>
      </c>
      <c r="CD929" s="17">
        <f>(AF929/(AF929+AH929+AJ929))/(X929/(X929+Z929+AB929))</f>
        <v>1.7968640077702578</v>
      </c>
      <c r="CE929" s="19">
        <f>(AH929/(AF929+AH929+AJ929))/(Z929/(X929+Z929+AB929))</f>
        <v>1.1374651966846554</v>
      </c>
      <c r="CF929" s="18">
        <f>(AJ929/(AF929+AH929+AJ929))/(AB929/(X929+Z929+AB929))</f>
        <v>0.78345873361918139</v>
      </c>
      <c r="CG929">
        <f>AH929/Z929</f>
        <v>318.05004812319538</v>
      </c>
      <c r="CH929" s="11">
        <f>BB929/BE929</f>
        <v>0.12316614346699437</v>
      </c>
      <c r="CI929" s="14">
        <f>AY929/V929</f>
        <v>7393.0023756551582</v>
      </c>
      <c r="CJ929" s="14">
        <f>AV929/M929</f>
        <v>7048.4375</v>
      </c>
      <c r="CK929" s="17">
        <f>N929/V929</f>
        <v>49.947508000507561</v>
      </c>
      <c r="CL929" s="17">
        <f>(AL929+AN929)/N929</f>
        <v>5.3033968090581576</v>
      </c>
      <c r="CM929" s="14">
        <f>AP929/AC929</f>
        <v>4.9999895121030331</v>
      </c>
    </row>
    <row r="930" spans="1:91" hidden="1" x14ac:dyDescent="0.2">
      <c r="A930">
        <v>895</v>
      </c>
      <c r="B930" s="2">
        <v>45200</v>
      </c>
      <c r="C930" s="3" t="s">
        <v>37</v>
      </c>
      <c r="D930" t="s">
        <v>38</v>
      </c>
      <c r="E930" s="3" t="s">
        <v>43</v>
      </c>
      <c r="F930" t="s">
        <v>38</v>
      </c>
      <c r="G930" t="str">
        <f>CONCATENATE(C930,E930)</f>
        <v>LAXSFO</v>
      </c>
      <c r="H930" t="s">
        <v>30</v>
      </c>
      <c r="I930">
        <f>U930/M930</f>
        <v>143</v>
      </c>
      <c r="J930" t="str">
        <f>_xlfn.CONCAT(C930,E930,H930)</f>
        <v>LAXSFO737-700</v>
      </c>
      <c r="K930" s="4">
        <v>337</v>
      </c>
      <c r="L930" s="4">
        <f>N930/M930</f>
        <v>131.9047619047619</v>
      </c>
      <c r="M930" s="4">
        <v>42</v>
      </c>
      <c r="N930" s="4">
        <v>5540</v>
      </c>
      <c r="O930" s="4">
        <f>P930/M930</f>
        <v>15.214285714285714</v>
      </c>
      <c r="P930" s="4">
        <v>639</v>
      </c>
      <c r="Q930" s="4">
        <v>1302</v>
      </c>
      <c r="R930" s="4">
        <v>3599</v>
      </c>
      <c r="S930" s="4">
        <f>U930*K930</f>
        <v>2024022</v>
      </c>
      <c r="T930" s="7">
        <f>N930/U930</f>
        <v>0.92241092241092237</v>
      </c>
      <c r="U930" s="4">
        <v>6006</v>
      </c>
      <c r="V930" s="4">
        <v>56.134037519013013</v>
      </c>
      <c r="W930" s="7">
        <f>P930/X930</f>
        <v>0.89495798319327735</v>
      </c>
      <c r="X930" s="4">
        <v>714</v>
      </c>
      <c r="Y930" s="7">
        <f>Q930/Z930</f>
        <v>1</v>
      </c>
      <c r="Z930" s="4">
        <v>1302</v>
      </c>
      <c r="AA930" s="7">
        <f>R930/AB930</f>
        <v>0.90200501253132837</v>
      </c>
      <c r="AB930" s="4">
        <v>3990</v>
      </c>
      <c r="AC930" s="4">
        <v>5931</v>
      </c>
      <c r="AD930" s="4">
        <f>AP930/AC930</f>
        <v>5.9993255774742877</v>
      </c>
      <c r="AE930" s="7">
        <f>AF930/(AF930+AH930+AJ930+AL930+AN930+AP930)</f>
        <v>0.16677172825654588</v>
      </c>
      <c r="AF930" s="4">
        <v>126196</v>
      </c>
      <c r="AG930" s="7">
        <f>AH930/(AF930+AH930+AJ930+AL930+AN930+AP930)</f>
        <v>0.20911220974257927</v>
      </c>
      <c r="AH930" s="4">
        <v>158235</v>
      </c>
      <c r="AI930" s="7">
        <f>AJ930/(AF930+AH930+AJ930+AL930+AN930+AP930)</f>
        <v>0.50574138461924756</v>
      </c>
      <c r="AJ930" s="4">
        <v>382694</v>
      </c>
      <c r="AK930" s="7">
        <f>AL930/(AF930+AH930+AJ930+AL930+AN930+AP930)</f>
        <v>3.330254169755742E-2</v>
      </c>
      <c r="AL930" s="4">
        <v>25200</v>
      </c>
      <c r="AM930" s="7">
        <f>AN930/(AF930+AH930+AJ930+AL930+AN930+AP930)</f>
        <v>3.8049475418891789E-2</v>
      </c>
      <c r="AN930" s="4">
        <v>28792</v>
      </c>
      <c r="AO930" s="7">
        <f>AP930/(AF930+AH930+AJ930+AL930+AN930+AP930)</f>
        <v>4.7022660265178096E-2</v>
      </c>
      <c r="AP930" s="4">
        <v>35582</v>
      </c>
      <c r="AQ930" s="6">
        <f>AO930+AM930+AK930+AI930+AG930+AE930</f>
        <v>1</v>
      </c>
      <c r="AR930" s="4">
        <v>233408</v>
      </c>
      <c r="AS930" s="4">
        <f>AR930/M930</f>
        <v>5557.333333333333</v>
      </c>
      <c r="AT930" s="4">
        <f>AR930/V930</f>
        <v>4158.0476002807209</v>
      </c>
      <c r="AU930" s="7">
        <f>AR930/(AR930+AV930+AY930+BB930)</f>
        <v>0.29915818183682469</v>
      </c>
      <c r="AV930" s="4">
        <v>246394</v>
      </c>
      <c r="AW930" s="4">
        <f>AV930/M930</f>
        <v>5866.5238095238092</v>
      </c>
      <c r="AX930" s="7">
        <f>AV930/(AR930+AV930+AY930+BB930)</f>
        <v>0.31580229064771809</v>
      </c>
      <c r="AY930" s="4">
        <v>126179</v>
      </c>
      <c r="AZ930" s="4">
        <f>AY930/M930</f>
        <v>3004.2619047619046</v>
      </c>
      <c r="BA930" s="7">
        <f>AY930/(AR930+AV930+AY930+BB930)</f>
        <v>0.1617231638418079</v>
      </c>
      <c r="BB930" s="4">
        <v>174235</v>
      </c>
      <c r="BC930" s="11">
        <f>BB930/(AR930+AV930+AY930+BB930)</f>
        <v>0.22331636367364935</v>
      </c>
      <c r="BD930" s="9">
        <f>BC930+BA930+AX930+AU930</f>
        <v>1</v>
      </c>
      <c r="BE930" s="14">
        <f>(AF930+AH930+AJ930+AL930+AN930+AP930)</f>
        <v>756699</v>
      </c>
      <c r="BF930" s="14">
        <f t="shared" si="70"/>
        <v>-780216</v>
      </c>
      <c r="BG930" s="13">
        <f>(AF930+AH930+AJ930+AL930+AN930+AP930)-(AR930+AV930+AY930+BB930)</f>
        <v>-23517</v>
      </c>
      <c r="BH930" s="13">
        <f t="shared" si="71"/>
        <v>1</v>
      </c>
      <c r="BI930" s="14">
        <f>AF930/W930</f>
        <v>141007.73708920187</v>
      </c>
      <c r="BJ930" s="14">
        <f>AH930/Y930</f>
        <v>158235</v>
      </c>
      <c r="BK930" s="14">
        <f>AJ930/AA930</f>
        <v>424270.36954709637</v>
      </c>
      <c r="BL930" s="14">
        <f>BI930+BJ930+BK930</f>
        <v>723513.10663629824</v>
      </c>
      <c r="BM930" s="14">
        <f>(AF930/W930)-AF930</f>
        <v>14811.737089201866</v>
      </c>
      <c r="BN930" s="14">
        <f>AH930/Y930-AH930</f>
        <v>0</v>
      </c>
      <c r="BO930" s="14">
        <f>AJ930/AA930-AJ930</f>
        <v>41576.369547096372</v>
      </c>
      <c r="BP930" s="14">
        <f>BG930/S930</f>
        <v>-1.1618944853366219E-2</v>
      </c>
      <c r="BQ930" s="14">
        <f>(BG930-CA930)/S930</f>
        <v>-1.0955625004307804E-2</v>
      </c>
      <c r="BR930" s="27">
        <f>BQ930-BP930</f>
        <v>6.6331984905841461E-4</v>
      </c>
      <c r="BS930" s="28">
        <f t="shared" si="72"/>
        <v>1866980</v>
      </c>
      <c r="BT930" s="11">
        <f>BS930/S930</f>
        <v>0.92241092241092237</v>
      </c>
      <c r="BU930" s="14">
        <f>(BE930-AP930)*1/BT930-(BE930-AP930)</f>
        <v>60657.133935018093</v>
      </c>
      <c r="BV930" s="14">
        <f t="shared" si="73"/>
        <v>0.37385907860685308</v>
      </c>
      <c r="BW930" s="27">
        <f>(AR930+AV930+AY930+BB930)/S930</f>
        <v>0.38547802346021931</v>
      </c>
      <c r="BX930" s="13">
        <f>(AF930+AH930+AJ930+AL930+AN930)/N930</f>
        <v>130.16552346570398</v>
      </c>
      <c r="BY930" s="26">
        <f>BX930/K930</f>
        <v>0.38624784411188123</v>
      </c>
      <c r="BZ930" s="11">
        <f>AP930/BE930</f>
        <v>4.7022660265178096E-2</v>
      </c>
      <c r="CA930" s="15">
        <f>-(BM930+BN930+BO930)/M930</f>
        <v>-1342.5739675309105</v>
      </c>
      <c r="CB930" s="15">
        <f>BG930-CA930</f>
        <v>-22174.426032469091</v>
      </c>
      <c r="CC930" s="18">
        <f t="shared" si="74"/>
        <v>1</v>
      </c>
      <c r="CD930" s="17">
        <f>(AF930/(AF930+AH930+AJ930))/(X930/(X930+Z930+AB930))</f>
        <v>1.5912026364227534</v>
      </c>
      <c r="CE930" s="19">
        <f>(AH930/(AF930+AH930+AJ930))/(Z930/(X930+Z930+AB930))</f>
        <v>1.0941318972238845</v>
      </c>
      <c r="CF930" s="18">
        <f>(AJ930/(AF930+AH930+AJ930))/(AB930/(X930+Z930+AB930))</f>
        <v>0.86348911965129227</v>
      </c>
      <c r="CG930">
        <f>AH930/Z930</f>
        <v>121.53225806451613</v>
      </c>
      <c r="CH930" s="11">
        <f>BB930/BE930</f>
        <v>0.23025668066166335</v>
      </c>
      <c r="CI930" s="14">
        <f>AY930/V930</f>
        <v>2247.8162194775718</v>
      </c>
      <c r="CJ930" s="14">
        <f>AV930/M930</f>
        <v>5866.5238095238092</v>
      </c>
      <c r="CK930" s="17">
        <f>N930/V930</f>
        <v>98.692348615108273</v>
      </c>
      <c r="CL930" s="17">
        <f>(AL930+AN930)/N930</f>
        <v>9.7458483754512635</v>
      </c>
      <c r="CM930" s="14">
        <f>AP930/AC930</f>
        <v>5.9993255774742877</v>
      </c>
    </row>
    <row r="931" spans="1:91" hidden="1" x14ac:dyDescent="0.2">
      <c r="A931">
        <v>738</v>
      </c>
      <c r="B931" s="2">
        <v>45170</v>
      </c>
      <c r="C931" s="3" t="s">
        <v>41</v>
      </c>
      <c r="D931" t="s">
        <v>42</v>
      </c>
      <c r="E931" s="3" t="s">
        <v>43</v>
      </c>
      <c r="F931" t="s">
        <v>38</v>
      </c>
      <c r="G931" t="str">
        <f>CONCATENATE(C931,E931)</f>
        <v>SEASFO</v>
      </c>
      <c r="H931" t="s">
        <v>31</v>
      </c>
      <c r="I931">
        <f>U931/M931</f>
        <v>163.53846153846155</v>
      </c>
      <c r="J931" t="str">
        <f>_xlfn.CONCAT(C931,E931,H931)</f>
        <v>SEASFO737-800</v>
      </c>
      <c r="K931" s="4">
        <v>679</v>
      </c>
      <c r="L931" s="4">
        <f>N931/M931</f>
        <v>132.16923076923078</v>
      </c>
      <c r="M931" s="4">
        <v>65</v>
      </c>
      <c r="N931" s="4">
        <v>8591</v>
      </c>
      <c r="O931" s="4">
        <f>P931/M931</f>
        <v>21.092307692307692</v>
      </c>
      <c r="P931" s="4">
        <v>1371</v>
      </c>
      <c r="Q931" s="4">
        <v>2610</v>
      </c>
      <c r="R931" s="4">
        <v>4611</v>
      </c>
      <c r="S931" s="4">
        <f>U931*K931</f>
        <v>7217770</v>
      </c>
      <c r="T931" s="7">
        <f>N931/U931</f>
        <v>0.80818438381937907</v>
      </c>
      <c r="U931" s="4">
        <v>10630</v>
      </c>
      <c r="V931" s="4">
        <v>138.80921985815604</v>
      </c>
      <c r="W931" s="7">
        <f>P931/X931</f>
        <v>1.0007299270072993</v>
      </c>
      <c r="X931" s="4">
        <v>1370</v>
      </c>
      <c r="Y931" s="7">
        <f>Q931/Z931</f>
        <v>1</v>
      </c>
      <c r="Z931" s="4">
        <v>2610</v>
      </c>
      <c r="AA931" s="7">
        <f>R931/AB931</f>
        <v>0.69338345864661655</v>
      </c>
      <c r="AB931" s="4">
        <v>6650</v>
      </c>
      <c r="AC931" s="4">
        <v>16824</v>
      </c>
      <c r="AD931" s="4">
        <f>AP931/AC931</f>
        <v>6</v>
      </c>
      <c r="AE931" s="7">
        <f>AF931/(AF931+AH931+AJ931+AL931+AN931+AP931)</f>
        <v>0.21694098246281673</v>
      </c>
      <c r="AF931" s="4">
        <v>376244</v>
      </c>
      <c r="AG931" s="7">
        <f>AH931/(AF931+AH931+AJ931+AL931+AN931+AP931)</f>
        <v>0.2789245321639956</v>
      </c>
      <c r="AH931" s="4">
        <v>483743</v>
      </c>
      <c r="AI931" s="7">
        <f>AJ931/(AF931+AH931+AJ931+AL931+AN931+AP931)</f>
        <v>0.40605426349884538</v>
      </c>
      <c r="AJ931" s="4">
        <v>704226</v>
      </c>
      <c r="AK931" s="7">
        <f>AL931/(AF931+AH931+AJ931+AL931+AN931+AP931)</f>
        <v>1.8606769819784756E-2</v>
      </c>
      <c r="AL931" s="4">
        <v>32270</v>
      </c>
      <c r="AM931" s="7">
        <f>AN931/(AF931+AH931+AJ931+AL931+AN931+AP931)</f>
        <v>2.1269492566229318E-2</v>
      </c>
      <c r="AN931" s="4">
        <v>36888</v>
      </c>
      <c r="AO931" s="7">
        <f>AP931/(AF931+AH931+AJ931+AL931+AN931+AP931)</f>
        <v>5.8203959488328245E-2</v>
      </c>
      <c r="AP931" s="4">
        <v>100944</v>
      </c>
      <c r="AQ931" s="6">
        <f>AO931+AM931+AK931+AI931+AG931+AE931</f>
        <v>1</v>
      </c>
      <c r="AR931" s="4">
        <v>577176</v>
      </c>
      <c r="AS931" s="4">
        <f>AR931/M931</f>
        <v>8879.6307692307691</v>
      </c>
      <c r="AT931" s="4">
        <f>AR931/V931</f>
        <v>4158.0523295916119</v>
      </c>
      <c r="AU931" s="7">
        <f>AR931/(AR931+AV931+AY931+BB931)</f>
        <v>0.33895044317322953</v>
      </c>
      <c r="AV931" s="4">
        <v>382791</v>
      </c>
      <c r="AW931" s="4">
        <f>AV931/M931</f>
        <v>5889.0923076923073</v>
      </c>
      <c r="AX931" s="7">
        <f>AV931/(AR931+AV931+AY931+BB931)</f>
        <v>0.22479655961565226</v>
      </c>
      <c r="AY931" s="4">
        <v>312017</v>
      </c>
      <c r="AZ931" s="4">
        <f>AY931/M931</f>
        <v>4800.2615384615383</v>
      </c>
      <c r="BA931" s="7">
        <f>AY931/(AR931+AV931+AY931+BB931)</f>
        <v>0.18323405759695754</v>
      </c>
      <c r="BB931" s="4">
        <v>430849</v>
      </c>
      <c r="BC931" s="11">
        <f>BB931/(AR931+AV931+AY931+BB931)</f>
        <v>0.25301893961416061</v>
      </c>
      <c r="BD931" s="9">
        <f>BC931+BA931+AX931+AU931</f>
        <v>1</v>
      </c>
      <c r="BE931" s="14">
        <f>(AF931+AH931+AJ931+AL931+AN931+AP931)</f>
        <v>1734315</v>
      </c>
      <c r="BF931" s="14">
        <f t="shared" si="70"/>
        <v>-1702833</v>
      </c>
      <c r="BG931" s="13">
        <f>(AF931+AH931+AJ931+AL931+AN931+AP931)-(AR931+AV931+AY931+BB931)</f>
        <v>31482</v>
      </c>
      <c r="BH931" s="13">
        <f t="shared" si="71"/>
        <v>0</v>
      </c>
      <c r="BI931" s="14">
        <f>AF931/W931</f>
        <v>375969.56965718453</v>
      </c>
      <c r="BJ931" s="14">
        <f>AH931/Y931</f>
        <v>483743</v>
      </c>
      <c r="BK931" s="14">
        <f>AJ931/AA931</f>
        <v>1015637.1502927782</v>
      </c>
      <c r="BL931" s="14">
        <f>BI931+BJ931+BK931</f>
        <v>1875349.7199499626</v>
      </c>
      <c r="BM931" s="14">
        <f>(AF931/W931)-AF931</f>
        <v>-274.43034281546716</v>
      </c>
      <c r="BN931" s="14">
        <f>AH931/Y931-AH931</f>
        <v>0</v>
      </c>
      <c r="BO931" s="14">
        <f>AJ931/AA931-AJ931</f>
        <v>311411.15029277815</v>
      </c>
      <c r="BP931" s="14">
        <f>BG931/S931</f>
        <v>4.361734995711972E-3</v>
      </c>
      <c r="BQ931" s="14">
        <f>(BG931-CA931)/S931</f>
        <v>5.0249202687895249E-3</v>
      </c>
      <c r="BR931" s="27">
        <f>BQ931-BP931</f>
        <v>6.6318527307755292E-4</v>
      </c>
      <c r="BS931" s="28">
        <f t="shared" si="72"/>
        <v>5833289</v>
      </c>
      <c r="BT931" s="11">
        <f>BS931/S931</f>
        <v>0.80818438381937907</v>
      </c>
      <c r="BU931" s="14">
        <f>(BE931-AP931)*1/BT931-(BE931-AP931)</f>
        <v>387666.56605750206</v>
      </c>
      <c r="BV931" s="14">
        <f t="shared" si="73"/>
        <v>0.24028404895140743</v>
      </c>
      <c r="BW931" s="27">
        <f>(AR931+AV931+AY931+BB931)/S931</f>
        <v>0.23592231395569546</v>
      </c>
      <c r="BX931" s="13">
        <f>(AF931+AH931+AJ931+AL931+AN931)/N931</f>
        <v>190.12582935630311</v>
      </c>
      <c r="BY931" s="26">
        <f>BX931/K931</f>
        <v>0.28000858520810473</v>
      </c>
      <c r="BZ931" s="11">
        <f>AP931/BE931</f>
        <v>5.8203959488328245E-2</v>
      </c>
      <c r="CA931" s="15">
        <f>-(BM931+BN931+BO931)/M931</f>
        <v>-4786.7187684609644</v>
      </c>
      <c r="CB931" s="15">
        <f>BG931-CA931</f>
        <v>36268.718768460967</v>
      </c>
      <c r="CC931" s="18">
        <f t="shared" si="74"/>
        <v>0</v>
      </c>
      <c r="CD931" s="17">
        <f>(AF931/(AF931+AH931+AJ931))/(X931/(X931+Z931+AB931))</f>
        <v>1.8663211999974934</v>
      </c>
      <c r="CE931" s="19">
        <f>(AH931/(AF931+AH931+AJ931))/(Z931/(X931+Z931+AB931))</f>
        <v>1.2595388272970722</v>
      </c>
      <c r="CF931" s="18">
        <f>(AJ931/(AF931+AH931+AJ931))/(AB931/(X931+Z931+AB931))</f>
        <v>0.71966069424933476</v>
      </c>
      <c r="CG931">
        <f>AH931/Z931</f>
        <v>185.34214559386973</v>
      </c>
      <c r="CH931" s="11">
        <f>BB931/BE931</f>
        <v>0.24842603563943114</v>
      </c>
      <c r="CI931" s="14">
        <f>AY931/V931</f>
        <v>2247.8117830994115</v>
      </c>
      <c r="CJ931" s="14">
        <f>AV931/M931</f>
        <v>5889.0923076923073</v>
      </c>
      <c r="CK931" s="17">
        <f>N931/V931</f>
        <v>61.890701559873484</v>
      </c>
      <c r="CL931" s="17">
        <f>(AL931+AN931)/N931</f>
        <v>8.0500523803980908</v>
      </c>
      <c r="CM931" s="14">
        <f>AP931/AC931</f>
        <v>6</v>
      </c>
    </row>
    <row r="932" spans="1:91" hidden="1" x14ac:dyDescent="0.2">
      <c r="A932">
        <v>1094</v>
      </c>
      <c r="B932" s="2">
        <v>45231</v>
      </c>
      <c r="C932" s="3" t="s">
        <v>37</v>
      </c>
      <c r="D932" t="s">
        <v>38</v>
      </c>
      <c r="E932" s="3" t="s">
        <v>32</v>
      </c>
      <c r="F932" t="s">
        <v>33</v>
      </c>
      <c r="G932" t="str">
        <f>CONCATENATE(C932,E932)</f>
        <v>LAXHNL</v>
      </c>
      <c r="H932" t="s">
        <v>51</v>
      </c>
      <c r="I932">
        <f>U932/M932</f>
        <v>363.7</v>
      </c>
      <c r="J932" t="str">
        <f>_xlfn.CONCAT(C932,E932,H932)</f>
        <v>LAXHNL777-200</v>
      </c>
      <c r="K932" s="4">
        <v>2556</v>
      </c>
      <c r="L932" s="4">
        <f>N932/M932</f>
        <v>299.03333333333336</v>
      </c>
      <c r="M932" s="4">
        <v>30</v>
      </c>
      <c r="N932" s="4">
        <v>8971</v>
      </c>
      <c r="O932" s="4">
        <f>P932/M932</f>
        <v>47</v>
      </c>
      <c r="P932" s="4">
        <v>1410</v>
      </c>
      <c r="Q932" s="4">
        <v>2640</v>
      </c>
      <c r="R932" s="4">
        <v>4921</v>
      </c>
      <c r="S932" s="4">
        <f>U932*K932</f>
        <v>27888516</v>
      </c>
      <c r="T932" s="7">
        <f>N932/U932</f>
        <v>0.82219778205480709</v>
      </c>
      <c r="U932" s="4">
        <v>10911</v>
      </c>
      <c r="V932" s="4">
        <v>171.95005875440657</v>
      </c>
      <c r="W932" s="7">
        <f>P932/X932</f>
        <v>1</v>
      </c>
      <c r="X932" s="4">
        <v>1410</v>
      </c>
      <c r="Y932" s="7">
        <f>Q932/Z932</f>
        <v>1</v>
      </c>
      <c r="Z932" s="4">
        <v>2640</v>
      </c>
      <c r="AA932" s="7">
        <f>R932/AB932</f>
        <v>0.71724238449205657</v>
      </c>
      <c r="AB932" s="4">
        <v>6861</v>
      </c>
      <c r="AC932" s="4">
        <v>336681</v>
      </c>
      <c r="AD932" s="4">
        <f>AP932/AC932</f>
        <v>6</v>
      </c>
      <c r="AE932" s="7">
        <f>AF932/(AF932+AH932+AJ932+AL932+AN932+AP932)</f>
        <v>0.14381579831429425</v>
      </c>
      <c r="AF932" s="4">
        <v>729903</v>
      </c>
      <c r="AG932" s="7">
        <f>AH932/(AF932+AH932+AJ932+AL932+AN932+AP932)</f>
        <v>0.16787957589586983</v>
      </c>
      <c r="AH932" s="4">
        <v>852033</v>
      </c>
      <c r="AI932" s="7">
        <f>AJ932/(AF932+AH932+AJ932+AL932+AN932+AP932)</f>
        <v>0.27573605545170765</v>
      </c>
      <c r="AJ932" s="4">
        <v>1399433</v>
      </c>
      <c r="AK932" s="7">
        <f>AL932/(AF932+AH932+AJ932+AL932+AN932+AP932)</f>
        <v>6.7858552354823779E-3</v>
      </c>
      <c r="AL932" s="4">
        <v>34440</v>
      </c>
      <c r="AM932" s="7">
        <f>AN932/(AF932+AH932+AJ932+AL932+AN932+AP932)</f>
        <v>7.7568393992587178E-3</v>
      </c>
      <c r="AN932" s="4">
        <v>39368</v>
      </c>
      <c r="AO932" s="7">
        <f>AP932/(AF932+AH932+AJ932+AL932+AN932+AP932)</f>
        <v>0.39802587570338721</v>
      </c>
      <c r="AP932" s="4">
        <v>2020086</v>
      </c>
      <c r="AQ932" s="6">
        <f>AO932+AM932+AK932+AI932+AG932+AE932</f>
        <v>1</v>
      </c>
      <c r="AR932" s="4">
        <v>839371</v>
      </c>
      <c r="AS932" s="4">
        <f>AR932/M932</f>
        <v>27979.033333333333</v>
      </c>
      <c r="AT932" s="4">
        <f>AR932/V932</f>
        <v>4881.4813212646804</v>
      </c>
      <c r="AU932" s="7">
        <f>AR932/(AR932+AV932+AY932+BB932)</f>
        <v>0.31576003214137388</v>
      </c>
      <c r="AV932" s="4">
        <v>237114</v>
      </c>
      <c r="AW932" s="4">
        <f>AV932/M932</f>
        <v>7903.8</v>
      </c>
      <c r="AX932" s="7">
        <f>AV932/(AR932+AV932+AY932+BB932)</f>
        <v>8.9199083910654203E-2</v>
      </c>
      <c r="AY932" s="4">
        <v>747880</v>
      </c>
      <c r="AZ932" s="4">
        <f>AY932/M932</f>
        <v>24929.333333333332</v>
      </c>
      <c r="BA932" s="7">
        <f>AY932/(AR932+AV932+AY932+BB932)</f>
        <v>0.28134235378383421</v>
      </c>
      <c r="BB932" s="4">
        <v>833891</v>
      </c>
      <c r="BC932" s="11">
        <f>BB932/(AR932+AV932+AY932+BB932)</f>
        <v>0.31369853016413768</v>
      </c>
      <c r="BD932" s="9">
        <f>BC932+BA932+AX932+AU932</f>
        <v>1</v>
      </c>
      <c r="BE932" s="14">
        <f>(AF932+AH932+AJ932+AL932+AN932+AP932)</f>
        <v>5075263</v>
      </c>
      <c r="BF932" s="14">
        <f t="shared" si="70"/>
        <v>-2658256</v>
      </c>
      <c r="BG932" s="13">
        <f>(AF932+AH932+AJ932+AL932+AN932+AP932)-(AR932+AV932+AY932+BB932)</f>
        <v>2417007</v>
      </c>
      <c r="BH932" s="13">
        <f t="shared" si="71"/>
        <v>0</v>
      </c>
      <c r="BI932" s="14">
        <f>AF932/W932</f>
        <v>729903</v>
      </c>
      <c r="BJ932" s="14">
        <f>AH932/Y932</f>
        <v>852033</v>
      </c>
      <c r="BK932" s="14">
        <f>AJ932/AA932</f>
        <v>1951129.8136557611</v>
      </c>
      <c r="BL932" s="14">
        <f>BI932+BJ932+BK932</f>
        <v>3533065.8136557611</v>
      </c>
      <c r="BM932" s="14">
        <f>(AF932/W932)-AF932</f>
        <v>0</v>
      </c>
      <c r="BN932" s="14">
        <f>AH932/Y932-AH932</f>
        <v>0</v>
      </c>
      <c r="BO932" s="14">
        <f>AJ932/AA932-AJ932</f>
        <v>551696.81365576107</v>
      </c>
      <c r="BP932" s="14">
        <f>BG932/S932</f>
        <v>8.6666748420747813E-2</v>
      </c>
      <c r="BQ932" s="14">
        <f>(BG932-CA932)/S932</f>
        <v>8.7326155819424933E-2</v>
      </c>
      <c r="BR932" s="27">
        <f>BQ932-BP932</f>
        <v>6.5940739867711984E-4</v>
      </c>
      <c r="BS932" s="28">
        <f t="shared" si="72"/>
        <v>22929876</v>
      </c>
      <c r="BT932" s="11">
        <f>BS932/S932</f>
        <v>0.82219778205480709</v>
      </c>
      <c r="BU932" s="14">
        <f>(BE932-AP932)*1/BT932-(BE932-AP932)</f>
        <v>660689.2631813623</v>
      </c>
      <c r="BV932" s="14">
        <f t="shared" si="73"/>
        <v>0.18198397505267042</v>
      </c>
      <c r="BW932" s="27">
        <f>(AR932+AV932+AY932+BB932)/S932</f>
        <v>9.5317226631922616E-2</v>
      </c>
      <c r="BX932" s="13">
        <f>(AF932+AH932+AJ932+AL932+AN932)/N932</f>
        <v>340.56147586668152</v>
      </c>
      <c r="BY932" s="26">
        <f>BX932/K932</f>
        <v>0.133240014032348</v>
      </c>
      <c r="BZ932" s="11">
        <f>AP932/BE932</f>
        <v>0.39802587570338721</v>
      </c>
      <c r="CA932" s="15">
        <f>-(BM932+BN932+BO932)/M932</f>
        <v>-18389.893788525369</v>
      </c>
      <c r="CB932" s="15">
        <f>BG932-CA932</f>
        <v>2435396.8937885254</v>
      </c>
      <c r="CC932" s="18">
        <f t="shared" si="74"/>
        <v>0</v>
      </c>
      <c r="CD932" s="17">
        <f>(AF932/(AF932+AH932+AJ932))/(X932/(X932+Z932+AB932))</f>
        <v>1.89450109393198</v>
      </c>
      <c r="CE932" s="19">
        <f>(AH932/(AF932+AH932+AJ932))/(Z932/(X932+Z932+AB932))</f>
        <v>1.1811398254383381</v>
      </c>
      <c r="CF932" s="18">
        <f>(AJ932/(AF932+AH932+AJ932))/(AB932/(X932+Z932+AB932))</f>
        <v>0.74647198927251068</v>
      </c>
      <c r="CG932">
        <f>AH932/Z932</f>
        <v>322.73977272727274</v>
      </c>
      <c r="CH932" s="11">
        <f>BB932/BE932</f>
        <v>0.16430498281566885</v>
      </c>
      <c r="CI932" s="14">
        <f>AY932/V932</f>
        <v>4349.4024103137099</v>
      </c>
      <c r="CJ932" s="14">
        <f>AV932/M932</f>
        <v>7903.8</v>
      </c>
      <c r="CK932" s="17">
        <f>N932/V932</f>
        <v>52.172125237904872</v>
      </c>
      <c r="CL932" s="17">
        <f>(AL932+AN932)/N932</f>
        <v>8.2273993980604168</v>
      </c>
      <c r="CM932" s="14">
        <f>AP932/AC932</f>
        <v>6</v>
      </c>
    </row>
    <row r="933" spans="1:91" hidden="1" x14ac:dyDescent="0.2">
      <c r="A933">
        <v>124</v>
      </c>
      <c r="B933" s="2">
        <v>44805</v>
      </c>
      <c r="C933" s="3" t="s">
        <v>41</v>
      </c>
      <c r="D933" t="s">
        <v>42</v>
      </c>
      <c r="E933" s="3" t="s">
        <v>32</v>
      </c>
      <c r="F933" t="s">
        <v>33</v>
      </c>
      <c r="G933" t="str">
        <f>CONCATENATE(C933,E933)</f>
        <v>SEAHNL</v>
      </c>
      <c r="H933" t="s">
        <v>50</v>
      </c>
      <c r="I933">
        <f>U933/M933</f>
        <v>234</v>
      </c>
      <c r="J933" t="str">
        <f>_xlfn.CONCAT(C933,E933,H933)</f>
        <v>SEAHNL757-300</v>
      </c>
      <c r="K933" s="4">
        <v>2677</v>
      </c>
      <c r="L933" s="4">
        <f>N933/M933</f>
        <v>211.1875</v>
      </c>
      <c r="M933" s="4">
        <v>16</v>
      </c>
      <c r="N933" s="4">
        <v>3379</v>
      </c>
      <c r="O933" s="4">
        <f>P933/M933</f>
        <v>30</v>
      </c>
      <c r="P933" s="4">
        <v>480</v>
      </c>
      <c r="Q933" s="4">
        <v>806</v>
      </c>
      <c r="R933" s="4">
        <v>2093</v>
      </c>
      <c r="S933" s="4">
        <f>U933*K933</f>
        <v>10022688</v>
      </c>
      <c r="T933" s="7">
        <f>N933/U933</f>
        <v>0.90251068376068377</v>
      </c>
      <c r="U933" s="4">
        <v>3744</v>
      </c>
      <c r="V933" s="4">
        <v>97.98256070640177</v>
      </c>
      <c r="W933" s="7">
        <f>P933/X933</f>
        <v>1</v>
      </c>
      <c r="X933" s="4">
        <v>480</v>
      </c>
      <c r="Y933" s="7">
        <f>Q933/Z933</f>
        <v>0.88377192982456143</v>
      </c>
      <c r="Z933" s="4">
        <v>912</v>
      </c>
      <c r="AA933" s="7">
        <f>R933/AB933</f>
        <v>0.88988095238095233</v>
      </c>
      <c r="AB933" s="4">
        <v>2352</v>
      </c>
      <c r="AC933" s="4">
        <v>16312</v>
      </c>
      <c r="AD933" s="4">
        <f>AP933/AC933</f>
        <v>5</v>
      </c>
      <c r="AE933" s="7">
        <f>AF933/(AF933+AH933+AJ933+AL933+AN933+AP933)</f>
        <v>0.22124150698020065</v>
      </c>
      <c r="AF933" s="4">
        <v>266750</v>
      </c>
      <c r="AG933" s="7">
        <f>AH933/(AF933+AH933+AJ933+AL933+AN933+AP933)</f>
        <v>0.2131250331758586</v>
      </c>
      <c r="AH933" s="4">
        <v>256964</v>
      </c>
      <c r="AI933" s="7">
        <f>AJ933/(AF933+AH933+AJ933+AL933+AN933+AP933)</f>
        <v>0.47716173894580394</v>
      </c>
      <c r="AJ933" s="4">
        <v>575312</v>
      </c>
      <c r="AK933" s="7">
        <f>AL933/(AF933+AH933+AJ933+AL933+AN933+AP933)</f>
        <v>1.0413072615319284E-2</v>
      </c>
      <c r="AL933" s="4">
        <v>12555</v>
      </c>
      <c r="AM933" s="7">
        <f>AN933/(AF933+AH933+AJ933+AL933+AN933+AP933)</f>
        <v>1.0413072615319284E-2</v>
      </c>
      <c r="AN933" s="4">
        <v>12555</v>
      </c>
      <c r="AO933" s="7">
        <f>AP933/(AF933+AH933+AJ933+AL933+AN933+AP933)</f>
        <v>6.7645575667498278E-2</v>
      </c>
      <c r="AP933" s="4">
        <v>81560</v>
      </c>
      <c r="AQ933" s="6">
        <f>AO933+AM933+AK933+AI933+AG933+AE933</f>
        <v>1</v>
      </c>
      <c r="AR933" s="4">
        <v>376692</v>
      </c>
      <c r="AS933" s="4">
        <f>AR933/M933</f>
        <v>23543.25</v>
      </c>
      <c r="AT933" s="4">
        <f>AR933/V933</f>
        <v>3844.4800511871958</v>
      </c>
      <c r="AU933" s="7">
        <f>AR933/(AR933+AV933+AY933+BB933)</f>
        <v>0.3360950757947519</v>
      </c>
      <c r="AV933" s="4">
        <v>99890</v>
      </c>
      <c r="AW933" s="4">
        <f>AV933/M933</f>
        <v>6243.125</v>
      </c>
      <c r="AX933" s="7">
        <f>AV933/(AR933+AV933+AY933+BB933)</f>
        <v>8.9124635301885274E-2</v>
      </c>
      <c r="AY933" s="4">
        <v>409347</v>
      </c>
      <c r="AZ933" s="4">
        <f>AY933/M933</f>
        <v>25584.1875</v>
      </c>
      <c r="BA933" s="7">
        <f>AY933/(AR933+AV933+AY933+BB933)</f>
        <v>0.36523077472140186</v>
      </c>
      <c r="BB933" s="4">
        <v>234861</v>
      </c>
      <c r="BC933" s="11">
        <f>BB933/(AR933+AV933+AY933+BB933)</f>
        <v>0.20954951418196094</v>
      </c>
      <c r="BD933" s="9">
        <f>BC933+BA933+AX933+AU933</f>
        <v>1</v>
      </c>
      <c r="BE933" s="14">
        <f>(AF933+AH933+AJ933+AL933+AN933+AP933)</f>
        <v>1205696</v>
      </c>
      <c r="BF933" s="14">
        <f t="shared" si="70"/>
        <v>-1120790</v>
      </c>
      <c r="BG933" s="13">
        <f>(AF933+AH933+AJ933+AL933+AN933+AP933)-(AR933+AV933+AY933+BB933)</f>
        <v>84906</v>
      </c>
      <c r="BH933" s="13">
        <f t="shared" si="71"/>
        <v>0</v>
      </c>
      <c r="BI933" s="14">
        <f>AF933/W933</f>
        <v>266750</v>
      </c>
      <c r="BJ933" s="14">
        <f>AH933/Y933</f>
        <v>290758.27295285359</v>
      </c>
      <c r="BK933" s="14">
        <f>AJ933/AA933</f>
        <v>646504.45484949835</v>
      </c>
      <c r="BL933" s="14">
        <f>BI933+BJ933+BK933</f>
        <v>1204012.727802352</v>
      </c>
      <c r="BM933" s="14">
        <f>(AF933/W933)-AF933</f>
        <v>0</v>
      </c>
      <c r="BN933" s="14">
        <f>AH933/Y933-AH933</f>
        <v>33794.272952853586</v>
      </c>
      <c r="BO933" s="14">
        <f>AJ933/AA933-AJ933</f>
        <v>71192.454849498346</v>
      </c>
      <c r="BP933" s="14">
        <f>BG933/S933</f>
        <v>8.471380132754806E-3</v>
      </c>
      <c r="BQ933" s="14">
        <f>(BG933-CA933)/S933</f>
        <v>9.1260618396628735E-3</v>
      </c>
      <c r="BR933" s="27">
        <f>BQ933-BP933</f>
        <v>6.5468170690806751E-4</v>
      </c>
      <c r="BS933" s="28">
        <f t="shared" si="72"/>
        <v>9045583</v>
      </c>
      <c r="BT933" s="11">
        <f>BS933/S933</f>
        <v>0.90251068376068377</v>
      </c>
      <c r="BU933" s="14">
        <f>(BE933-AP933)*1/BT933-(BE933-AP933)</f>
        <v>121429.31044687773</v>
      </c>
      <c r="BV933" s="14">
        <f t="shared" si="73"/>
        <v>0.12029667091303251</v>
      </c>
      <c r="BW933" s="27">
        <f>(AR933+AV933+AY933+BB933)/S933</f>
        <v>0.11182529078027771</v>
      </c>
      <c r="BX933" s="13">
        <f>(AF933+AH933+AJ933+AL933+AN933)/N933</f>
        <v>332.68304232021308</v>
      </c>
      <c r="BY933" s="26">
        <f>BX933/K933</f>
        <v>0.12427457688465188</v>
      </c>
      <c r="BZ933" s="11">
        <f>AP933/BE933</f>
        <v>6.7645575667498278E-2</v>
      </c>
      <c r="CA933" s="15">
        <f>-(BM933+BN933+BO933)/M933</f>
        <v>-6561.6704876469958</v>
      </c>
      <c r="CB933" s="15">
        <f>BG933-CA933</f>
        <v>91467.670487647003</v>
      </c>
      <c r="CC933" s="18">
        <f t="shared" si="74"/>
        <v>0</v>
      </c>
      <c r="CD933" s="17">
        <f>(AF933/(AF933+AH933+AJ933))/(X933/(X933+Z933+AB933))</f>
        <v>1.8931763215792896</v>
      </c>
      <c r="CE933" s="19">
        <f>(AH933/(AF933+AH933+AJ933))/(Z933/(X933+Z933+AB933))</f>
        <v>0.95985430927499726</v>
      </c>
      <c r="CF933" s="18">
        <f>(AJ933/(AF933+AH933+AJ933))/(AB933/(X933+Z933+AB933))</f>
        <v>0.83328581444861549</v>
      </c>
      <c r="CG933">
        <f>AH933/Z933</f>
        <v>281.75877192982455</v>
      </c>
      <c r="CH933" s="11">
        <f>BB933/BE933</f>
        <v>0.19479288311481502</v>
      </c>
      <c r="CI933" s="14">
        <f>AY933/V933</f>
        <v>4177.7536435956299</v>
      </c>
      <c r="CJ933" s="14">
        <f>AV933/M933</f>
        <v>6243.125</v>
      </c>
      <c r="CK933" s="17">
        <f>N933/V933</f>
        <v>34.485728640272519</v>
      </c>
      <c r="CL933" s="17">
        <f>(AL933+AN933)/N933</f>
        <v>7.431192660550459</v>
      </c>
      <c r="CM933" s="14">
        <f>AP933/AC933</f>
        <v>5</v>
      </c>
    </row>
    <row r="934" spans="1:91" hidden="1" x14ac:dyDescent="0.2">
      <c r="A934">
        <v>891</v>
      </c>
      <c r="B934" s="2">
        <v>45200</v>
      </c>
      <c r="C934" s="3" t="s">
        <v>37</v>
      </c>
      <c r="D934" t="s">
        <v>38</v>
      </c>
      <c r="E934" s="3" t="s">
        <v>41</v>
      </c>
      <c r="F934" t="s">
        <v>42</v>
      </c>
      <c r="G934" t="str">
        <f>CONCATENATE(C934,E934)</f>
        <v>LAXSEA</v>
      </c>
      <c r="H934" t="s">
        <v>35</v>
      </c>
      <c r="I934">
        <f>U934/M934</f>
        <v>176.25</v>
      </c>
      <c r="J934" t="str">
        <f>_xlfn.CONCAT(C934,E934,H934)</f>
        <v>LAXSEA737-Max 9</v>
      </c>
      <c r="K934" s="4">
        <v>954</v>
      </c>
      <c r="L934" s="4">
        <f>N934/M934</f>
        <v>141.45454545454547</v>
      </c>
      <c r="M934" s="4">
        <v>44</v>
      </c>
      <c r="N934" s="4">
        <v>6224</v>
      </c>
      <c r="O934" s="4">
        <f>P934/M934</f>
        <v>22.75</v>
      </c>
      <c r="P934" s="4">
        <v>1001</v>
      </c>
      <c r="Q934" s="4">
        <v>1802</v>
      </c>
      <c r="R934" s="4">
        <v>3422</v>
      </c>
      <c r="S934" s="4">
        <f>U934*K934</f>
        <v>7398270</v>
      </c>
      <c r="T934" s="7">
        <f>N934/U934</f>
        <v>0.80257898130238559</v>
      </c>
      <c r="U934" s="4">
        <v>7755</v>
      </c>
      <c r="V934" s="4">
        <v>121.03730641592919</v>
      </c>
      <c r="W934" s="7">
        <f>P934/X934</f>
        <v>1</v>
      </c>
      <c r="X934" s="4">
        <v>1001</v>
      </c>
      <c r="Y934" s="7">
        <f>Q934/Z934</f>
        <v>0.963121325494388</v>
      </c>
      <c r="Z934" s="4">
        <v>1871</v>
      </c>
      <c r="AA934" s="7">
        <f>R934/AB934</f>
        <v>0.70065520065520071</v>
      </c>
      <c r="AB934" s="4">
        <v>4884</v>
      </c>
      <c r="AC934" s="4">
        <v>46252</v>
      </c>
      <c r="AD934" s="4">
        <f>AP934/AC934</f>
        <v>6</v>
      </c>
      <c r="AE934" s="7">
        <f>AF934/(AF934+AH934+AJ934+AL934+AN934+AP934)</f>
        <v>0.21514318549447542</v>
      </c>
      <c r="AF934" s="4">
        <v>298594</v>
      </c>
      <c r="AG934" s="7">
        <f>AH934/(AF934+AH934+AJ934+AL934+AN934+AP934)</f>
        <v>0.20896255813702144</v>
      </c>
      <c r="AH934" s="4">
        <v>290016</v>
      </c>
      <c r="AI934" s="7">
        <f>AJ934/(AF934+AH934+AJ934+AL934+AN934+AP934)</f>
        <v>0.33895675794464236</v>
      </c>
      <c r="AJ934" s="4">
        <v>470433</v>
      </c>
      <c r="AK934" s="7">
        <f>AL934/(AF934+AH934+AJ934+AL934+AN934+AP934)</f>
        <v>1.7262237145008411E-2</v>
      </c>
      <c r="AL934" s="4">
        <v>23958</v>
      </c>
      <c r="AM934" s="7">
        <f>AN934/(AF934+AH934+AJ934+AL934+AN934+AP934)</f>
        <v>1.9722095130360225E-2</v>
      </c>
      <c r="AN934" s="4">
        <v>27372</v>
      </c>
      <c r="AO934" s="7">
        <f>AP934/(AF934+AH934+AJ934+AL934+AN934+AP934)</f>
        <v>0.19995316614849212</v>
      </c>
      <c r="AP934" s="4">
        <v>277512</v>
      </c>
      <c r="AQ934" s="6">
        <f>AO934+AM934+AK934+AI934+AG934+AE934</f>
        <v>1</v>
      </c>
      <c r="AR934" s="4">
        <v>532239</v>
      </c>
      <c r="AS934" s="4">
        <f>AR934/M934</f>
        <v>12096.34090909091</v>
      </c>
      <c r="AT934" s="4">
        <f>AR934/V934</f>
        <v>4397.3136527925435</v>
      </c>
      <c r="AU934" s="7">
        <f>AR934/(AR934+AV934+AY934+BB934)</f>
        <v>0.35975220688629633</v>
      </c>
      <c r="AV934" s="4">
        <v>286123</v>
      </c>
      <c r="AW934" s="4">
        <f>AV934/M934</f>
        <v>6502.795454545455</v>
      </c>
      <c r="AX934" s="7">
        <f>AV934/(AR934+AV934+AY934+BB934)</f>
        <v>0.19339691509064119</v>
      </c>
      <c r="AY934" s="4">
        <v>286456</v>
      </c>
      <c r="AZ934" s="4">
        <f>AY934/M934</f>
        <v>6510.363636363636</v>
      </c>
      <c r="BA934" s="7">
        <f>AY934/(AR934+AV934+AY934+BB934)</f>
        <v>0.19362199721520015</v>
      </c>
      <c r="BB934" s="4">
        <v>374642</v>
      </c>
      <c r="BC934" s="11">
        <f>BB934/(AR934+AV934+AY934+BB934)</f>
        <v>0.25322888080786232</v>
      </c>
      <c r="BD934" s="9">
        <f>BC934+BA934+AX934+AU934</f>
        <v>1</v>
      </c>
      <c r="BE934" s="14">
        <f>(AF934+AH934+AJ934+AL934+AN934+AP934)</f>
        <v>1387885</v>
      </c>
      <c r="BF934" s="14">
        <f t="shared" si="70"/>
        <v>-1479460</v>
      </c>
      <c r="BG934" s="13">
        <f>(AF934+AH934+AJ934+AL934+AN934+AP934)-(AR934+AV934+AY934+BB934)</f>
        <v>-91575</v>
      </c>
      <c r="BH934" s="13">
        <f t="shared" si="71"/>
        <v>1</v>
      </c>
      <c r="BI934" s="14">
        <f>AF934/W934</f>
        <v>298594</v>
      </c>
      <c r="BJ934" s="14">
        <f>AH934/Y934</f>
        <v>301120.9411764706</v>
      </c>
      <c r="BK934" s="14">
        <f>AJ934/AA934</f>
        <v>671418.69433080067</v>
      </c>
      <c r="BL934" s="14">
        <f>BI934+BJ934+BK934</f>
        <v>1271133.6355072712</v>
      </c>
      <c r="BM934" s="14">
        <f>(AF934/W934)-AF934</f>
        <v>0</v>
      </c>
      <c r="BN934" s="14">
        <f>AH934/Y934-AH934</f>
        <v>11104.941176470602</v>
      </c>
      <c r="BO934" s="14">
        <f>AJ934/AA934-AJ934</f>
        <v>200985.69433080067</v>
      </c>
      <c r="BP934" s="14">
        <f>BG934/S934</f>
        <v>-1.2377893750836344E-2</v>
      </c>
      <c r="BQ934" s="14">
        <f>(BG934-CA934)/S934</f>
        <v>-1.1726357416521112E-2</v>
      </c>
      <c r="BR934" s="27">
        <f>BQ934-BP934</f>
        <v>6.5153633431523118E-4</v>
      </c>
      <c r="BS934" s="28">
        <f t="shared" si="72"/>
        <v>5937696</v>
      </c>
      <c r="BT934" s="11">
        <f>BS934/S934</f>
        <v>0.80257898130238559</v>
      </c>
      <c r="BU934" s="14">
        <f>(BE934-AP934)*1/BT934-(BE934-AP934)</f>
        <v>273133.20420951163</v>
      </c>
      <c r="BV934" s="14">
        <f t="shared" si="73"/>
        <v>0.18759588390258805</v>
      </c>
      <c r="BW934" s="27">
        <f>(AR934+AV934+AY934+BB934)/S934</f>
        <v>0.19997377765342439</v>
      </c>
      <c r="BX934" s="13">
        <f>(AF934+AH934+AJ934+AL934+AN934)/N934</f>
        <v>178.40183161953726</v>
      </c>
      <c r="BY934" s="26">
        <f>BX934/K934</f>
        <v>0.18700401637268058</v>
      </c>
      <c r="BZ934" s="11">
        <f>AP934/BE934</f>
        <v>0.19995316614849212</v>
      </c>
      <c r="CA934" s="15">
        <f>-(BM934+BN934+BO934)/M934</f>
        <v>-4820.2417160743471</v>
      </c>
      <c r="CB934" s="15">
        <f>BG934-CA934</f>
        <v>-86754.75828392565</v>
      </c>
      <c r="CC934" s="18">
        <f t="shared" si="74"/>
        <v>1</v>
      </c>
      <c r="CD934" s="17">
        <f>(AF934/(AF934+AH934+AJ934))/(X934/(X934+Z934+AB934))</f>
        <v>2.1845963596544076</v>
      </c>
      <c r="CE934" s="19">
        <f>(AH934/(AF934+AH934+AJ934))/(Z934/(X934+Z934+AB934))</f>
        <v>1.1351999863507358</v>
      </c>
      <c r="CF934" s="18">
        <f>(AJ934/(AF934+AH934+AJ934))/(AB934/(X934+Z934+AB934))</f>
        <v>0.70541766370264358</v>
      </c>
      <c r="CG934">
        <f>AH934/Z934</f>
        <v>155.00587920897917</v>
      </c>
      <c r="CH934" s="11">
        <f>BB934/BE934</f>
        <v>0.26993735071709835</v>
      </c>
      <c r="CI934" s="14">
        <f>AY934/V934</f>
        <v>2366.6752713054493</v>
      </c>
      <c r="CJ934" s="14">
        <f>AV934/M934</f>
        <v>6502.795454545455</v>
      </c>
      <c r="CK934" s="17">
        <f>N934/V934</f>
        <v>51.422162177106138</v>
      </c>
      <c r="CL934" s="17">
        <f>(AL934+AN934)/N934</f>
        <v>8.2471079691516707</v>
      </c>
      <c r="CM934" s="14">
        <f>AP934/AC934</f>
        <v>6</v>
      </c>
    </row>
    <row r="935" spans="1:91" hidden="1" x14ac:dyDescent="0.2">
      <c r="A935">
        <v>1125</v>
      </c>
      <c r="B935" s="2">
        <v>45231</v>
      </c>
      <c r="C935" s="3" t="s">
        <v>52</v>
      </c>
      <c r="D935" t="s">
        <v>33</v>
      </c>
      <c r="E935" s="3" t="s">
        <v>41</v>
      </c>
      <c r="F935" t="s">
        <v>42</v>
      </c>
      <c r="G935" t="str">
        <f>CONCATENATE(C935,E935)</f>
        <v>OGGSEA</v>
      </c>
      <c r="H935" t="s">
        <v>48</v>
      </c>
      <c r="I935">
        <f>U935/M935</f>
        <v>192.36363636363637</v>
      </c>
      <c r="J935" t="str">
        <f>_xlfn.CONCAT(C935,E935,H935)</f>
        <v>OGGSEAA321</v>
      </c>
      <c r="K935" s="4">
        <v>2640</v>
      </c>
      <c r="L935" s="4">
        <f>N935/M935</f>
        <v>164.86363636363637</v>
      </c>
      <c r="M935" s="4">
        <v>22</v>
      </c>
      <c r="N935" s="4">
        <v>3627</v>
      </c>
      <c r="O935" s="4">
        <f>P935/M935</f>
        <v>25</v>
      </c>
      <c r="P935" s="4">
        <v>550</v>
      </c>
      <c r="Q935" s="4">
        <v>758</v>
      </c>
      <c r="R935" s="4">
        <v>2319</v>
      </c>
      <c r="S935" s="4">
        <f>U935*K935</f>
        <v>11172480</v>
      </c>
      <c r="T935" s="7">
        <f>N935/U935</f>
        <v>0.85704158790170137</v>
      </c>
      <c r="U935" s="4">
        <v>4232</v>
      </c>
      <c r="V935" s="4">
        <v>123.29259259259258</v>
      </c>
      <c r="W935" s="7">
        <f>P935/X935</f>
        <v>1</v>
      </c>
      <c r="X935" s="4">
        <v>550</v>
      </c>
      <c r="Y935" s="7">
        <f>Q935/Z935</f>
        <v>0.73307543520309482</v>
      </c>
      <c r="Z935" s="4">
        <v>1034</v>
      </c>
      <c r="AA935" s="7">
        <f>R935/AB935</f>
        <v>0.87575528700906347</v>
      </c>
      <c r="AB935" s="4">
        <v>2648</v>
      </c>
      <c r="AC935" s="4">
        <v>6477</v>
      </c>
      <c r="AD935" s="4">
        <f>AP935/AC935</f>
        <v>5.9995368226030568</v>
      </c>
      <c r="AE935" s="7">
        <f>AF935/(AF935+AH935+AJ935+AL935+AN935+AP935)</f>
        <v>0.21646111921140293</v>
      </c>
      <c r="AF935" s="4">
        <v>235753</v>
      </c>
      <c r="AG935" s="7">
        <f>AH935/(AF935+AH935+AJ935+AL935+AN935+AP935)</f>
        <v>0.19761478031886176</v>
      </c>
      <c r="AH935" s="4">
        <v>215227</v>
      </c>
      <c r="AI935" s="7">
        <f>AJ935/(AF935+AH935+AJ935+AL935+AN935+AP935)</f>
        <v>0.52894619896357076</v>
      </c>
      <c r="AJ935" s="4">
        <v>576088</v>
      </c>
      <c r="AK935" s="7">
        <f>AL935/(AF935+AH935+AJ935+AL935+AN935+AP935)</f>
        <v>1.4911066141229098E-2</v>
      </c>
      <c r="AL935" s="4">
        <v>16240</v>
      </c>
      <c r="AM935" s="7">
        <f>AN935/(AF935+AH935+AJ935+AL935+AN935+AP935)</f>
        <v>6.3877024103775144E-3</v>
      </c>
      <c r="AN935" s="4">
        <v>6957</v>
      </c>
      <c r="AO935" s="7">
        <f>AP935/(AF935+AH935+AJ935+AL935+AN935+AP935)</f>
        <v>3.5679132954557977E-2</v>
      </c>
      <c r="AP935" s="4">
        <v>38859</v>
      </c>
      <c r="AQ935" s="6">
        <f>AO935+AM935+AK935+AI935+AG935+AE935</f>
        <v>1</v>
      </c>
      <c r="AR935" s="4">
        <v>557160</v>
      </c>
      <c r="AS935" s="4">
        <f>AR935/M935</f>
        <v>25325.454545454544</v>
      </c>
      <c r="AT935" s="4">
        <f>AR935/V935</f>
        <v>4519.0062783502062</v>
      </c>
      <c r="AU935" s="7">
        <f>AR935/(AR935+AV935+AY935+BB935)</f>
        <v>0.39476760746002798</v>
      </c>
      <c r="AV935" s="4">
        <v>152979</v>
      </c>
      <c r="AW935" s="4">
        <f>AV935/M935</f>
        <v>6953.590909090909</v>
      </c>
      <c r="AX935" s="7">
        <f>AV935/(AR935+AV935+AY935+BB935)</f>
        <v>0.10839104354517126</v>
      </c>
      <c r="AY935" s="4">
        <v>320936</v>
      </c>
      <c r="AZ935" s="4">
        <f>AY935/M935</f>
        <v>14588</v>
      </c>
      <c r="BA935" s="7">
        <f>AY935/(AR935+AV935+AY935+BB935)</f>
        <v>0.22739453095662204</v>
      </c>
      <c r="BB935" s="4">
        <v>380287</v>
      </c>
      <c r="BC935" s="11">
        <f>BB935/(AR935+AV935+AY935+BB935)</f>
        <v>0.26944681803817871</v>
      </c>
      <c r="BD935" s="9">
        <f>BC935+BA935+AX935+AU935</f>
        <v>1</v>
      </c>
      <c r="BE935" s="14">
        <f>(AF935+AH935+AJ935+AL935+AN935+AP935)</f>
        <v>1089124</v>
      </c>
      <c r="BF935" s="14">
        <f t="shared" si="70"/>
        <v>-1411362</v>
      </c>
      <c r="BG935" s="13">
        <f>(AF935+AH935+AJ935+AL935+AN935+AP935)-(AR935+AV935+AY935+BB935)</f>
        <v>-322238</v>
      </c>
      <c r="BH935" s="13">
        <f t="shared" si="71"/>
        <v>1</v>
      </c>
      <c r="BI935" s="14">
        <f>AF935/W935</f>
        <v>235753</v>
      </c>
      <c r="BJ935" s="14">
        <f>AH935/Y935</f>
        <v>293594.61477572558</v>
      </c>
      <c r="BK935" s="14">
        <f>AJ935/AA935</f>
        <v>657818.4665804226</v>
      </c>
      <c r="BL935" s="14">
        <f>BI935+BJ935+BK935</f>
        <v>1187166.0813561482</v>
      </c>
      <c r="BM935" s="14">
        <f>(AF935/W935)-AF935</f>
        <v>0</v>
      </c>
      <c r="BN935" s="14">
        <f>AH935/Y935-AH935</f>
        <v>78367.614775725582</v>
      </c>
      <c r="BO935" s="14">
        <f>AJ935/AA935-AJ935</f>
        <v>81730.466580422595</v>
      </c>
      <c r="BP935" s="14">
        <f>BG935/S935</f>
        <v>-2.8842119207194823E-2</v>
      </c>
      <c r="BQ935" s="14">
        <f>(BG935-CA935)/S935</f>
        <v>-2.81907700424446E-2</v>
      </c>
      <c r="BR935" s="27">
        <f>BQ935-BP935</f>
        <v>6.5134916475022286E-4</v>
      </c>
      <c r="BS935" s="28">
        <f t="shared" si="72"/>
        <v>9575280</v>
      </c>
      <c r="BT935" s="11">
        <f>BS935/S935</f>
        <v>0.85704158790170137</v>
      </c>
      <c r="BU935" s="14">
        <f>(BE935-AP935)*1/BT935-(BE935-AP935)</f>
        <v>175188.95092362817</v>
      </c>
      <c r="BV935" s="14">
        <f t="shared" si="73"/>
        <v>9.7482743312138395E-2</v>
      </c>
      <c r="BW935" s="27">
        <f>(AR935+AV935+AY935+BB935)/S935</f>
        <v>0.12632486251933323</v>
      </c>
      <c r="BX935" s="13">
        <f>(AF935+AH935+AJ935+AL935+AN935)/N935</f>
        <v>289.56851392335261</v>
      </c>
      <c r="BY935" s="26">
        <f>BX935/K935</f>
        <v>0.10968504315278509</v>
      </c>
      <c r="BZ935" s="11">
        <f>AP935/BE935</f>
        <v>3.5679132954557977E-2</v>
      </c>
      <c r="CA935" s="15">
        <f>-(BM935+BN935+BO935)/M935</f>
        <v>-7277.1855161885533</v>
      </c>
      <c r="CB935" s="15">
        <f>BG935-CA935</f>
        <v>-314960.81448381144</v>
      </c>
      <c r="CC935" s="18">
        <f t="shared" si="74"/>
        <v>1</v>
      </c>
      <c r="CD935" s="17">
        <f>(AF935/(AF935+AH935+AJ935))/(X935/(X935+Z935+AB935))</f>
        <v>1.7662045497916932</v>
      </c>
      <c r="CE935" s="19">
        <f>(AH935/(AF935+AH935+AJ935))/(Z935/(X935+Z935+AB935))</f>
        <v>0.85767484793184812</v>
      </c>
      <c r="CF935" s="18">
        <f>(AJ935/(AF935+AH935+AJ935))/(AB935/(X935+Z935+AB935))</f>
        <v>0.89643191270885125</v>
      </c>
      <c r="CG935">
        <f>AH935/Z935</f>
        <v>208.14990328820116</v>
      </c>
      <c r="CH935" s="11">
        <f>BB935/BE935</f>
        <v>0.34916777153014716</v>
      </c>
      <c r="CI935" s="14">
        <f>AY935/V935</f>
        <v>2603.0436480519093</v>
      </c>
      <c r="CJ935" s="14">
        <f>AV935/M935</f>
        <v>6953.590909090909</v>
      </c>
      <c r="CK935" s="17">
        <f>N935/V935</f>
        <v>29.417825708191899</v>
      </c>
      <c r="CL935" s="17">
        <f>(AL935+AN935)/N935</f>
        <v>6.3956437827405566</v>
      </c>
      <c r="CM935" s="14">
        <f>AP935/AC935</f>
        <v>5.9995368226030568</v>
      </c>
    </row>
    <row r="936" spans="1:91" hidden="1" x14ac:dyDescent="0.2">
      <c r="A936">
        <v>221</v>
      </c>
      <c r="B936" s="2">
        <v>44835</v>
      </c>
      <c r="C936" s="3" t="s">
        <v>44</v>
      </c>
      <c r="D936" t="s">
        <v>45</v>
      </c>
      <c r="E936" s="3" t="s">
        <v>43</v>
      </c>
      <c r="F936" t="s">
        <v>38</v>
      </c>
      <c r="G936" t="str">
        <f>CONCATENATE(C936,E936)</f>
        <v>BOISFO</v>
      </c>
      <c r="H936" t="s">
        <v>40</v>
      </c>
      <c r="I936">
        <f>U936/M936</f>
        <v>72.58</v>
      </c>
      <c r="J936" t="str">
        <f>_xlfn.CONCAT(C936,E936,H936)</f>
        <v>BOISFOE175</v>
      </c>
      <c r="K936" s="4">
        <v>522</v>
      </c>
      <c r="L936" s="4">
        <f>N936/M936</f>
        <v>60.96</v>
      </c>
      <c r="M936" s="4">
        <v>50</v>
      </c>
      <c r="N936" s="4">
        <v>3048</v>
      </c>
      <c r="O936" s="4">
        <f>P936/M936</f>
        <v>10</v>
      </c>
      <c r="P936" s="4">
        <v>500</v>
      </c>
      <c r="Q936" s="4">
        <v>899</v>
      </c>
      <c r="R936" s="4">
        <v>1649</v>
      </c>
      <c r="S936" s="4">
        <f>U936*K936</f>
        <v>1894338</v>
      </c>
      <c r="T936" s="7">
        <f>N936/U936</f>
        <v>0.83990079911821436</v>
      </c>
      <c r="U936" s="4">
        <v>3629</v>
      </c>
      <c r="V936" s="4">
        <v>90.379941965904976</v>
      </c>
      <c r="W936" s="7">
        <f>P936/X936</f>
        <v>1</v>
      </c>
      <c r="X936" s="4">
        <v>500</v>
      </c>
      <c r="Y936" s="7">
        <f>Q936/Z936</f>
        <v>0.99888888888888894</v>
      </c>
      <c r="Z936" s="4">
        <v>900</v>
      </c>
      <c r="AA936" s="7">
        <f>R936/AB936</f>
        <v>0.73979362943023774</v>
      </c>
      <c r="AB936" s="4">
        <v>2229</v>
      </c>
      <c r="AC936" s="4">
        <v>0</v>
      </c>
      <c r="AD936" s="4" t="e">
        <f>AP936/AC936</f>
        <v>#DIV/0!</v>
      </c>
      <c r="AE936" s="7">
        <f>AF936/(AF936+AH936+AJ936+AL936+AN936+AP936)</f>
        <v>0.27152001087838068</v>
      </c>
      <c r="AF936" s="4">
        <v>111819</v>
      </c>
      <c r="AG936" s="7">
        <f>AH936/(AF936+AH936+AJ936+AL936+AN936+AP936)</f>
        <v>0.27251072054702713</v>
      </c>
      <c r="AH936" s="4">
        <v>112227</v>
      </c>
      <c r="AI936" s="7">
        <f>AJ936/(AF936+AH936+AJ936+AL936+AN936+AP936)</f>
        <v>0.42392175336185672</v>
      </c>
      <c r="AJ936" s="4">
        <v>174582</v>
      </c>
      <c r="AK936" s="7">
        <f>AL936/(AF936+AH936+AJ936+AL936+AN936+AP936)</f>
        <v>2.4039278724509866E-2</v>
      </c>
      <c r="AL936" s="4">
        <v>9900</v>
      </c>
      <c r="AM936" s="7">
        <f>AN936/(AF936+AH936+AJ936+AL936+AN936+AP936)</f>
        <v>8.0082364882256094E-3</v>
      </c>
      <c r="AN936" s="4">
        <v>3298</v>
      </c>
      <c r="AO936" s="7">
        <f>AP936/(AF936+AH936+AJ936+AL936+AN936+AP936)</f>
        <v>0</v>
      </c>
      <c r="AP936" s="4">
        <v>0</v>
      </c>
      <c r="AQ936" s="6">
        <f>AO936+AM936+AK936+AI936+AG936+AE936</f>
        <v>1</v>
      </c>
      <c r="AR936" s="4">
        <v>145114</v>
      </c>
      <c r="AS936" s="4">
        <f>AR936/M936</f>
        <v>2902.28</v>
      </c>
      <c r="AT936" s="4">
        <f>AR936/V936</f>
        <v>1605.5996147324697</v>
      </c>
      <c r="AU936" s="7">
        <f>AR936/(AR936+AV936+AY936+BB936)</f>
        <v>0.27456983164116749</v>
      </c>
      <c r="AV936" s="4">
        <v>135602</v>
      </c>
      <c r="AW936" s="4">
        <f>AV936/M936</f>
        <v>2712.04</v>
      </c>
      <c r="AX936" s="7">
        <f>AV936/(AR936+AV936+AY936+BB936)</f>
        <v>0.2565722005471946</v>
      </c>
      <c r="AY936" s="4">
        <v>165698</v>
      </c>
      <c r="AZ936" s="4">
        <f>AY936/M936</f>
        <v>3313.96</v>
      </c>
      <c r="BA936" s="7">
        <f>AY936/(AR936+AV936+AY936+BB936)</f>
        <v>0.31351676587564381</v>
      </c>
      <c r="BB936" s="4">
        <v>82100</v>
      </c>
      <c r="BC936" s="11">
        <f>BB936/(AR936+AV936+AY936+BB936)</f>
        <v>0.15534120193599413</v>
      </c>
      <c r="BD936" s="9">
        <f>BC936+BA936+AX936+AU936</f>
        <v>1</v>
      </c>
      <c r="BE936" s="14">
        <f>(AF936+AH936+AJ936+AL936+AN936+AP936)</f>
        <v>411826</v>
      </c>
      <c r="BF936" s="14">
        <f t="shared" si="70"/>
        <v>-528514</v>
      </c>
      <c r="BG936" s="13">
        <f>(AF936+AH936+AJ936+AL936+AN936+AP936)-(AR936+AV936+AY936+BB936)</f>
        <v>-116688</v>
      </c>
      <c r="BH936" s="13">
        <f t="shared" si="71"/>
        <v>1</v>
      </c>
      <c r="BI936" s="14">
        <f>AF936/W936</f>
        <v>111819</v>
      </c>
      <c r="BJ936" s="14">
        <f>AH936/Y936</f>
        <v>112351.83537263625</v>
      </c>
      <c r="BK936" s="14">
        <f>AJ936/AA936</f>
        <v>235987.43359611888</v>
      </c>
      <c r="BL936" s="14">
        <f>BI936+BJ936+BK936</f>
        <v>460158.26896875515</v>
      </c>
      <c r="BM936" s="14">
        <f>(AF936/W936)-AF936</f>
        <v>0</v>
      </c>
      <c r="BN936" s="14">
        <f>AH936/Y936-AH936</f>
        <v>124.83537263625476</v>
      </c>
      <c r="BO936" s="14">
        <f>AJ936/AA936-AJ936</f>
        <v>61405.433596118877</v>
      </c>
      <c r="BP936" s="14">
        <f>BG936/S936</f>
        <v>-6.1598299775436065E-2</v>
      </c>
      <c r="BQ936" s="14">
        <f>(BG936-CA936)/S936</f>
        <v>-6.0948676857363833E-2</v>
      </c>
      <c r="BR936" s="27">
        <f>BQ936-BP936</f>
        <v>6.4962291807223183E-4</v>
      </c>
      <c r="BS936" s="28">
        <f t="shared" si="72"/>
        <v>1591056</v>
      </c>
      <c r="BT936" s="11">
        <f>BS936/S936</f>
        <v>0.83990079911821436</v>
      </c>
      <c r="BU936" s="14">
        <f>(BE936-AP936)*1/BT936-(BE936-AP936)</f>
        <v>78500.95341207349</v>
      </c>
      <c r="BV936" s="14">
        <f t="shared" si="73"/>
        <v>0.21739837346872629</v>
      </c>
      <c r="BW936" s="27">
        <f>(AR936+AV936+AY936+BB936)/S936</f>
        <v>0.27899667324416233</v>
      </c>
      <c r="BX936" s="13">
        <f>(AF936+AH936+AJ936+AL936+AN936)/N936</f>
        <v>135.11351706036746</v>
      </c>
      <c r="BY936" s="26">
        <f>BX936/K936</f>
        <v>0.25883815528806026</v>
      </c>
      <c r="BZ936" s="11">
        <f>AP936/BE936</f>
        <v>0</v>
      </c>
      <c r="CA936" s="15">
        <f>-(BM936+BN936+BO936)/M936</f>
        <v>-1230.6053793751025</v>
      </c>
      <c r="CB936" s="15">
        <f>BG936-CA936</f>
        <v>-115457.39462062489</v>
      </c>
      <c r="CC936" s="18">
        <f t="shared" si="74"/>
        <v>1</v>
      </c>
      <c r="CD936" s="17">
        <f>(AF936/(AF936+AH936+AJ936))/(X936/(X936+Z936+AB936))</f>
        <v>2.0359390258586956</v>
      </c>
      <c r="CE936" s="19">
        <f>(AH936/(AF936+AH936+AJ936))/(Z936/(X936+Z936+AB936))</f>
        <v>1.1352042589415028</v>
      </c>
      <c r="CF936" s="18">
        <f>(AJ936/(AF936+AH936+AJ936))/(AB936/(X936+Z936+AB936))</f>
        <v>0.71303124900103176</v>
      </c>
      <c r="CG936">
        <f>AH936/Z936</f>
        <v>124.69666666666667</v>
      </c>
      <c r="CH936" s="11">
        <f>BB936/BE936</f>
        <v>0.1993560387153798</v>
      </c>
      <c r="CI936" s="14">
        <f>AY936/V936</f>
        <v>1833.3492630755184</v>
      </c>
      <c r="CJ936" s="14">
        <f>AV936/M936</f>
        <v>2712.04</v>
      </c>
      <c r="CK936" s="17">
        <f>N936/V936</f>
        <v>33.724296936922471</v>
      </c>
      <c r="CL936" s="17">
        <f>(AL936+AN936)/N936</f>
        <v>4.3300524934383198</v>
      </c>
      <c r="CM936" s="14" t="e">
        <f>AP936/AC936</f>
        <v>#DIV/0!</v>
      </c>
    </row>
    <row r="937" spans="1:91" hidden="1" x14ac:dyDescent="0.2">
      <c r="A937">
        <v>537</v>
      </c>
      <c r="B937" s="2">
        <v>44866</v>
      </c>
      <c r="C937" s="3" t="s">
        <v>41</v>
      </c>
      <c r="D937" t="s">
        <v>42</v>
      </c>
      <c r="E937" s="3" t="s">
        <v>43</v>
      </c>
      <c r="F937" t="s">
        <v>38</v>
      </c>
      <c r="G937" t="str">
        <f>CONCATENATE(C937,E937)</f>
        <v>SEASFO</v>
      </c>
      <c r="H937" t="s">
        <v>47</v>
      </c>
      <c r="I937">
        <f>U937/M937</f>
        <v>150</v>
      </c>
      <c r="J937" t="str">
        <f>_xlfn.CONCAT(C937,E937,H937)</f>
        <v>SEASFOA320</v>
      </c>
      <c r="K937" s="4">
        <v>679</v>
      </c>
      <c r="L937" s="4">
        <f>N937/M937</f>
        <v>124.77777777777777</v>
      </c>
      <c r="M937" s="4">
        <v>54</v>
      </c>
      <c r="N937" s="4">
        <v>6738</v>
      </c>
      <c r="O937" s="4">
        <f>P937/M937</f>
        <v>20</v>
      </c>
      <c r="P937" s="4">
        <v>1080</v>
      </c>
      <c r="Q937" s="4">
        <v>1998</v>
      </c>
      <c r="R937" s="4">
        <v>3660</v>
      </c>
      <c r="S937" s="4">
        <f>U937*K937</f>
        <v>5499900</v>
      </c>
      <c r="T937" s="7">
        <f>N937/U937</f>
        <v>0.83185185185185184</v>
      </c>
      <c r="U937" s="4">
        <v>8100</v>
      </c>
      <c r="V937" s="4">
        <v>114.87659574468086</v>
      </c>
      <c r="W937" s="7">
        <f>P937/X937</f>
        <v>1</v>
      </c>
      <c r="X937" s="4">
        <v>1080</v>
      </c>
      <c r="Y937" s="7">
        <f>Q937/Z937</f>
        <v>1</v>
      </c>
      <c r="Z937" s="4">
        <v>1998</v>
      </c>
      <c r="AA937" s="7">
        <f>R937/AB937</f>
        <v>0.72879330943847076</v>
      </c>
      <c r="AB937" s="4">
        <v>5022</v>
      </c>
      <c r="AC937" s="4">
        <v>16480</v>
      </c>
      <c r="AD937" s="4">
        <f>AP937/AC937</f>
        <v>4.9998786407766991</v>
      </c>
      <c r="AE937" s="7">
        <f>AF937/(AF937+AH937+AJ937+AL937+AN937+AP937)</f>
        <v>0.23835003009094588</v>
      </c>
      <c r="AF937" s="4">
        <v>304562</v>
      </c>
      <c r="AG937" s="7">
        <f>AH937/(AF937+AH937+AJ937+AL937+AN937+AP937)</f>
        <v>0.27497333292638165</v>
      </c>
      <c r="AH937" s="4">
        <v>351359</v>
      </c>
      <c r="AI937" s="7">
        <f>AJ937/(AF937+AH937+AJ937+AL937+AN937+AP937)</f>
        <v>0.39927828685866962</v>
      </c>
      <c r="AJ937" s="4">
        <v>510195</v>
      </c>
      <c r="AK937" s="7">
        <f>AL937/(AF937+AH937+AJ937+AL937+AN937+AP937)</f>
        <v>1.7185882220359636E-2</v>
      </c>
      <c r="AL937" s="4">
        <v>21960</v>
      </c>
      <c r="AM937" s="7">
        <f>AN937/(AF937+AH937+AJ937+AL937+AN937+AP937)</f>
        <v>5.7278448074140334E-3</v>
      </c>
      <c r="AN937" s="4">
        <v>7319</v>
      </c>
      <c r="AO937" s="7">
        <f>AP937/(AF937+AH937+AJ937+AL937+AN937+AP937)</f>
        <v>6.4484623096229196E-2</v>
      </c>
      <c r="AP937" s="4">
        <v>82398</v>
      </c>
      <c r="AQ937" s="6">
        <f>AO937+AM937+AK937+AI937+AG937+AE937</f>
        <v>1</v>
      </c>
      <c r="AR937" s="4">
        <v>415242</v>
      </c>
      <c r="AS937" s="4">
        <f>AR937/M937</f>
        <v>7689.666666666667</v>
      </c>
      <c r="AT937" s="4">
        <f>AR937/V937</f>
        <v>3614.6788413098234</v>
      </c>
      <c r="AU937" s="7">
        <f>AR937/(AR937+AV937+AY937+BB937)</f>
        <v>0.30464447799694505</v>
      </c>
      <c r="AV937" s="4">
        <v>277683</v>
      </c>
      <c r="AW937" s="4">
        <f>AV937/M937</f>
        <v>5142.2777777777774</v>
      </c>
      <c r="AX937" s="7">
        <f>AV937/(AR937+AV937+AY937+BB937)</f>
        <v>0.20372359391300904</v>
      </c>
      <c r="AY937" s="4">
        <v>393915</v>
      </c>
      <c r="AZ937" s="4">
        <f>AY937/M937</f>
        <v>7294.7222222222226</v>
      </c>
      <c r="BA937" s="7">
        <f>AY937/(AR937+AV937+AY937+BB937)</f>
        <v>0.28899781224001092</v>
      </c>
      <c r="BB937" s="4">
        <v>276198</v>
      </c>
      <c r="BC937" s="11">
        <f>BB937/(AR937+AV937+AY937+BB937)</f>
        <v>0.20263411585003499</v>
      </c>
      <c r="BD937" s="9">
        <f>BC937+BA937+AX937+AU937</f>
        <v>1</v>
      </c>
      <c r="BE937" s="14">
        <f>(AF937+AH937+AJ937+AL937+AN937+AP937)</f>
        <v>1277793</v>
      </c>
      <c r="BF937" s="14">
        <f t="shared" si="70"/>
        <v>-1363038</v>
      </c>
      <c r="BG937" s="13">
        <f>(AF937+AH937+AJ937+AL937+AN937+AP937)-(AR937+AV937+AY937+BB937)</f>
        <v>-85245</v>
      </c>
      <c r="BH937" s="13">
        <f t="shared" si="71"/>
        <v>1</v>
      </c>
      <c r="BI937" s="14">
        <f>AF937/W937</f>
        <v>304562</v>
      </c>
      <c r="BJ937" s="14">
        <f>AH937/Y937</f>
        <v>351359</v>
      </c>
      <c r="BK937" s="14">
        <f>AJ937/AA937</f>
        <v>700054.45081967209</v>
      </c>
      <c r="BL937" s="14">
        <f>BI937+BJ937+BK937</f>
        <v>1355975.4508196721</v>
      </c>
      <c r="BM937" s="14">
        <f>(AF937/W937)-AF937</f>
        <v>0</v>
      </c>
      <c r="BN937" s="14">
        <f>AH937/Y937-AH937</f>
        <v>0</v>
      </c>
      <c r="BO937" s="14">
        <f>AJ937/AA937-AJ937</f>
        <v>189859.45081967209</v>
      </c>
      <c r="BP937" s="14">
        <f>BG937/S937</f>
        <v>-1.5499372715867561E-2</v>
      </c>
      <c r="BQ937" s="14">
        <f>(BG937-CA937)/S937</f>
        <v>-1.4860103682626984E-2</v>
      </c>
      <c r="BR937" s="27">
        <f>BQ937-BP937</f>
        <v>6.3926903324057656E-4</v>
      </c>
      <c r="BS937" s="28">
        <f t="shared" si="72"/>
        <v>4575102</v>
      </c>
      <c r="BT937" s="11">
        <f>BS937/S937</f>
        <v>0.83185185185185184</v>
      </c>
      <c r="BU937" s="14">
        <f>(BE937-AP937)*1/BT937-(BE937-AP937)</f>
        <v>241633.71772039193</v>
      </c>
      <c r="BV937" s="14">
        <f t="shared" si="73"/>
        <v>0.2323302241858943</v>
      </c>
      <c r="BW937" s="27">
        <f>(AR937+AV937+AY937+BB937)/S937</f>
        <v>0.24782959690176184</v>
      </c>
      <c r="BX937" s="13">
        <f>(AF937+AH937+AJ937+AL937+AN937)/N937</f>
        <v>177.41095280498664</v>
      </c>
      <c r="BY937" s="26">
        <f>BX937/K937</f>
        <v>0.26128269927096709</v>
      </c>
      <c r="BZ937" s="11">
        <f>AP937/BE937</f>
        <v>6.4484623096229196E-2</v>
      </c>
      <c r="CA937" s="15">
        <f>-(BM937+BN937+BO937)/M937</f>
        <v>-3515.9157559198534</v>
      </c>
      <c r="CB937" s="15">
        <f>BG937-CA937</f>
        <v>-81729.08424408015</v>
      </c>
      <c r="CC937" s="18">
        <f t="shared" si="74"/>
        <v>1</v>
      </c>
      <c r="CD937" s="17">
        <f>(AF937/(AF937+AH937+AJ937))/(X937/(X937+Z937+AB937))</f>
        <v>1.9588231359487391</v>
      </c>
      <c r="CE937" s="19">
        <f>(AH937/(AF937+AH937+AJ937))/(Z937/(X937+Z937+AB937))</f>
        <v>1.2215151651965828</v>
      </c>
      <c r="CF937" s="18">
        <f>(AJ937/(AF937+AH937+AJ937))/(AB937/(X937+Z937+AB937))</f>
        <v>0.70567178676077047</v>
      </c>
      <c r="CG937">
        <f>AH937/Z937</f>
        <v>175.85535535535536</v>
      </c>
      <c r="CH937" s="11">
        <f>BB937/BE937</f>
        <v>0.21615238148902052</v>
      </c>
      <c r="CI937" s="14">
        <f>AY937/V937</f>
        <v>3429.0274485108903</v>
      </c>
      <c r="CJ937" s="14">
        <f>AV937/M937</f>
        <v>5142.2777777777774</v>
      </c>
      <c r="CK937" s="17">
        <f>N937/V937</f>
        <v>58.6542450733442</v>
      </c>
      <c r="CL937" s="17">
        <f>(AL937+AN937)/N937</f>
        <v>4.3453547046601368</v>
      </c>
      <c r="CM937" s="14">
        <f>AP937/AC937</f>
        <v>4.9998786407766991</v>
      </c>
    </row>
    <row r="938" spans="1:91" hidden="1" x14ac:dyDescent="0.2">
      <c r="A938">
        <v>972</v>
      </c>
      <c r="B938" s="2">
        <v>45200</v>
      </c>
      <c r="C938" s="3" t="s">
        <v>43</v>
      </c>
      <c r="D938" t="s">
        <v>38</v>
      </c>
      <c r="E938" s="3" t="s">
        <v>32</v>
      </c>
      <c r="F938" t="s">
        <v>33</v>
      </c>
      <c r="G938" t="str">
        <f>CONCATENATE(C938,E938)</f>
        <v>SFOHNL</v>
      </c>
      <c r="H938" t="s">
        <v>51</v>
      </c>
      <c r="I938">
        <f>U938/M938</f>
        <v>358.125</v>
      </c>
      <c r="J938" t="str">
        <f>_xlfn.CONCAT(C938,E938,H938)</f>
        <v>SFOHNL777-200</v>
      </c>
      <c r="K938" s="4">
        <v>2399</v>
      </c>
      <c r="L938" s="4">
        <f>N938/M938</f>
        <v>331.6875</v>
      </c>
      <c r="M938" s="4">
        <v>16</v>
      </c>
      <c r="N938" s="4">
        <v>5307</v>
      </c>
      <c r="O938" s="4">
        <f>P938/M938</f>
        <v>46.3125</v>
      </c>
      <c r="P938" s="4">
        <v>741</v>
      </c>
      <c r="Q938" s="4">
        <v>1118</v>
      </c>
      <c r="R938" s="4">
        <v>3448</v>
      </c>
      <c r="S938" s="4">
        <f>U938*K938</f>
        <v>13746270</v>
      </c>
      <c r="T938" s="7">
        <f>N938/U938</f>
        <v>0.92617801047120418</v>
      </c>
      <c r="U938" s="4">
        <v>5730</v>
      </c>
      <c r="V938" s="4">
        <v>85.290478187919462</v>
      </c>
      <c r="W938" s="7">
        <f>P938/X938</f>
        <v>1.0013513513513514</v>
      </c>
      <c r="X938" s="4">
        <v>740</v>
      </c>
      <c r="Y938" s="7">
        <f>Q938/Z938</f>
        <v>0.8066378066378066</v>
      </c>
      <c r="Z938" s="4">
        <v>1386</v>
      </c>
      <c r="AA938" s="7">
        <f>R938/AB938</f>
        <v>0.95671476137624867</v>
      </c>
      <c r="AB938" s="4">
        <v>3604</v>
      </c>
      <c r="AC938" s="4">
        <v>95337</v>
      </c>
      <c r="AD938" s="4">
        <f>AP938/AC938</f>
        <v>6</v>
      </c>
      <c r="AE938" s="7">
        <f>AF938/(AF938+AH938+AJ938+AL938+AN938+AP938)</f>
        <v>0.15387942814125791</v>
      </c>
      <c r="AF938" s="4">
        <v>367120</v>
      </c>
      <c r="AG938" s="7">
        <f>AH938/(AF938+AH938+AJ938+AL938+AN938+AP938)</f>
        <v>0.16556918454633401</v>
      </c>
      <c r="AH938" s="4">
        <v>395009</v>
      </c>
      <c r="AI938" s="7">
        <f>AJ938/(AF938+AH938+AJ938+AL938+AN938+AP938)</f>
        <v>0.42633470871385437</v>
      </c>
      <c r="AJ938" s="4">
        <v>1017134</v>
      </c>
      <c r="AK938" s="7">
        <f>AL938/(AF938+AH938+AJ938+AL938+AN938+AP938)</f>
        <v>1.0115417954164787E-2</v>
      </c>
      <c r="AL938" s="4">
        <v>24133</v>
      </c>
      <c r="AM938" s="7">
        <f>AN938/(AF938+AH938+AJ938+AL938+AN938+AP938)</f>
        <v>4.3365563400235728E-3</v>
      </c>
      <c r="AN938" s="4">
        <v>10346</v>
      </c>
      <c r="AO938" s="7">
        <f>AP938/(AF938+AH938+AJ938+AL938+AN938+AP938)</f>
        <v>0.23976470430436539</v>
      </c>
      <c r="AP938" s="4">
        <v>572022</v>
      </c>
      <c r="AQ938" s="6">
        <f>AO938+AM938+AK938+AI938+AG938+AE938</f>
        <v>1</v>
      </c>
      <c r="AR938" s="4">
        <v>416344</v>
      </c>
      <c r="AS938" s="4">
        <f>AR938/M938</f>
        <v>26021.5</v>
      </c>
      <c r="AT938" s="4">
        <f>AR938/V938</f>
        <v>4881.4827732900549</v>
      </c>
      <c r="AU938" s="7">
        <f>AR938/(AR938+AV938+AY938+BB938)</f>
        <v>0.31412302694170968</v>
      </c>
      <c r="AV938" s="4">
        <v>124485</v>
      </c>
      <c r="AW938" s="4">
        <f>AV938/M938</f>
        <v>7780.3125</v>
      </c>
      <c r="AX938" s="7">
        <f>AV938/(AR938+AV938+AY938+BB938)</f>
        <v>9.3921384741556813E-2</v>
      </c>
      <c r="AY938" s="4">
        <v>370963</v>
      </c>
      <c r="AZ938" s="4">
        <f>AY938/M938</f>
        <v>23185.1875</v>
      </c>
      <c r="BA938" s="7">
        <f>AY938/(AR938+AV938+AY938+BB938)</f>
        <v>0.27988399122691199</v>
      </c>
      <c r="BB938" s="4">
        <v>413625</v>
      </c>
      <c r="BC938" s="11">
        <f>BB938/(AR938+AV938+AY938+BB938)</f>
        <v>0.31207159708982152</v>
      </c>
      <c r="BD938" s="9">
        <f>BC938+BA938+AX938+AU938</f>
        <v>1</v>
      </c>
      <c r="BE938" s="14">
        <f>(AF938+AH938+AJ938+AL938+AN938+AP938)</f>
        <v>2385764</v>
      </c>
      <c r="BF938" s="14">
        <f t="shared" si="70"/>
        <v>-1325417</v>
      </c>
      <c r="BG938" s="13">
        <f>(AF938+AH938+AJ938+AL938+AN938+AP938)-(AR938+AV938+AY938+BB938)</f>
        <v>1060347</v>
      </c>
      <c r="BH938" s="13">
        <f t="shared" si="71"/>
        <v>0</v>
      </c>
      <c r="BI938" s="14">
        <f>AF938/W938</f>
        <v>366624.56140350876</v>
      </c>
      <c r="BJ938" s="14">
        <f>AH938/Y938</f>
        <v>489698.09838998213</v>
      </c>
      <c r="BK938" s="14">
        <f>AJ938/AA938</f>
        <v>1063152.8236658932</v>
      </c>
      <c r="BL938" s="14">
        <f>BI938+BJ938+BK938</f>
        <v>1919475.4834593842</v>
      </c>
      <c r="BM938" s="14">
        <f>(AF938/W938)-AF938</f>
        <v>-495.43859649123624</v>
      </c>
      <c r="BN938" s="14">
        <f>AH938/Y938-AH938</f>
        <v>94689.098389982129</v>
      </c>
      <c r="BO938" s="14">
        <f>AJ938/AA938-AJ938</f>
        <v>46018.823665893171</v>
      </c>
      <c r="BP938" s="14">
        <f>BG938/S938</f>
        <v>7.7137070638071278E-2</v>
      </c>
      <c r="BQ938" s="14">
        <f>(BG938-CA938)/S938</f>
        <v>7.777457304535787E-2</v>
      </c>
      <c r="BR938" s="27">
        <f>BQ938-BP938</f>
        <v>6.3750240728659147E-4</v>
      </c>
      <c r="BS938" s="28">
        <f t="shared" si="72"/>
        <v>12731493</v>
      </c>
      <c r="BT938" s="11">
        <f>BS938/S938</f>
        <v>0.92617801047120418</v>
      </c>
      <c r="BU938" s="14">
        <f>(BE938-AP938)*1/BT938-(BE938-AP938)</f>
        <v>144566.20802713395</v>
      </c>
      <c r="BV938" s="14">
        <f t="shared" si="73"/>
        <v>0.17355719042329301</v>
      </c>
      <c r="BW938" s="27">
        <f>(AR938+AV938+AY938+BB938)/S938</f>
        <v>9.6420119785221733E-2</v>
      </c>
      <c r="BX938" s="13">
        <f>(AF938+AH938+AJ938+AL938+AN938)/N938</f>
        <v>341.76408517052948</v>
      </c>
      <c r="BY938" s="26">
        <f>BX938/K938</f>
        <v>0.1424610609297747</v>
      </c>
      <c r="BZ938" s="11">
        <f>AP938/BE938</f>
        <v>0.23976470430436539</v>
      </c>
      <c r="CA938" s="15">
        <f>-(BM938+BN938+BO938)/M938</f>
        <v>-8763.280216211504</v>
      </c>
      <c r="CB938" s="15">
        <f>BG938-CA938</f>
        <v>1069110.2802162115</v>
      </c>
      <c r="CC938" s="18">
        <f t="shared" si="74"/>
        <v>0</v>
      </c>
      <c r="CD938" s="17">
        <f>(AF938/(AF938+AH938+AJ938))/(X938/(X938+Z938+AB938))</f>
        <v>1.597683681085629</v>
      </c>
      <c r="CE938" s="19">
        <f>(AH938/(AF938+AH938+AJ938))/(Z938/(X938+Z938+AB938))</f>
        <v>0.91782151699937886</v>
      </c>
      <c r="CF938" s="18">
        <f>(AJ938/(AF938+AH938+AJ938))/(AB938/(X938+Z938+AB938))</f>
        <v>0.90888275622516523</v>
      </c>
      <c r="CG938">
        <f>AH938/Z938</f>
        <v>284.99927849927849</v>
      </c>
      <c r="CH938" s="11">
        <f>BB938/BE938</f>
        <v>0.17337213571836946</v>
      </c>
      <c r="CI938" s="14">
        <f>AY938/V938</f>
        <v>4349.4069664219933</v>
      </c>
      <c r="CJ938" s="14">
        <f>AV938/M938</f>
        <v>7780.3125</v>
      </c>
      <c r="CK938" s="17">
        <f>N938/V938</f>
        <v>62.222655010881191</v>
      </c>
      <c r="CL938" s="17">
        <f>(AL938+AN938)/N938</f>
        <v>6.4968908988128886</v>
      </c>
      <c r="CM938" s="14">
        <f>AP938/AC938</f>
        <v>6</v>
      </c>
    </row>
    <row r="939" spans="1:91" hidden="1" x14ac:dyDescent="0.2">
      <c r="A939">
        <v>528</v>
      </c>
      <c r="B939" s="2">
        <v>44866</v>
      </c>
      <c r="C939" s="3" t="s">
        <v>41</v>
      </c>
      <c r="D939" t="s">
        <v>42</v>
      </c>
      <c r="E939" s="3" t="s">
        <v>37</v>
      </c>
      <c r="F939" t="s">
        <v>38</v>
      </c>
      <c r="G939" t="str">
        <f>CONCATENATE(C939,E939)</f>
        <v>SEALAX</v>
      </c>
      <c r="H939" t="s">
        <v>40</v>
      </c>
      <c r="I939">
        <f>U939/M939</f>
        <v>75.173913043478265</v>
      </c>
      <c r="J939" t="str">
        <f>_xlfn.CONCAT(C939,E939,H939)</f>
        <v>SEALAXE175</v>
      </c>
      <c r="K939" s="4">
        <v>954</v>
      </c>
      <c r="L939" s="4">
        <f>N939/M939</f>
        <v>62</v>
      </c>
      <c r="M939" s="4">
        <v>46</v>
      </c>
      <c r="N939" s="4">
        <v>2852</v>
      </c>
      <c r="O939" s="4">
        <f>P939/M939</f>
        <v>9.695652173913043</v>
      </c>
      <c r="P939" s="4">
        <v>446</v>
      </c>
      <c r="Q939" s="4">
        <v>802</v>
      </c>
      <c r="R939" s="4">
        <v>1604</v>
      </c>
      <c r="S939" s="4">
        <f>U939*K939</f>
        <v>3298932</v>
      </c>
      <c r="T939" s="7">
        <f>N939/U939</f>
        <v>0.82475419317524579</v>
      </c>
      <c r="U939" s="4">
        <v>3458</v>
      </c>
      <c r="V939" s="4">
        <v>122.27059925093631</v>
      </c>
      <c r="W939" s="7">
        <f>P939/X939</f>
        <v>0.98021978021978018</v>
      </c>
      <c r="X939" s="4">
        <v>455</v>
      </c>
      <c r="Y939" s="7">
        <f>Q939/Z939</f>
        <v>0.97924297924297921</v>
      </c>
      <c r="Z939" s="4">
        <v>819</v>
      </c>
      <c r="AA939" s="7">
        <f>R939/AB939</f>
        <v>0.73443223443223449</v>
      </c>
      <c r="AB939" s="4">
        <v>2184</v>
      </c>
      <c r="AC939" s="4">
        <v>0</v>
      </c>
      <c r="AD939" s="4" t="e">
        <f>AP939/AC939</f>
        <v>#DIV/0!</v>
      </c>
      <c r="AE939" s="7">
        <f>AF939/(AF939+AH939+AJ939+AL939+AN939+AP939)</f>
        <v>0.257277947007718</v>
      </c>
      <c r="AF939" s="4">
        <v>141640</v>
      </c>
      <c r="AG939" s="7">
        <f>AH939/(AF939+AH939+AJ939+AL939+AN939+AP939)</f>
        <v>0.26100706043052824</v>
      </c>
      <c r="AH939" s="4">
        <v>143693</v>
      </c>
      <c r="AI939" s="7">
        <f>AJ939/(AF939+AH939+AJ939+AL939+AN939+AP939)</f>
        <v>0.45548223267270083</v>
      </c>
      <c r="AJ939" s="4">
        <v>250758</v>
      </c>
      <c r="AK939" s="7">
        <f>AL939/(AF939+AH939+AJ939+AL939+AN939+AP939)</f>
        <v>1.7492139435783143E-2</v>
      </c>
      <c r="AL939" s="4">
        <v>9630</v>
      </c>
      <c r="AM939" s="7">
        <f>AN939/(AF939+AH939+AJ939+AL939+AN939+AP939)</f>
        <v>8.7406204532698307E-3</v>
      </c>
      <c r="AN939" s="4">
        <v>4812</v>
      </c>
      <c r="AO939" s="7">
        <f>AP939/(AF939+AH939+AJ939+AL939+AN939+AP939)</f>
        <v>0</v>
      </c>
      <c r="AP939" s="4">
        <v>0</v>
      </c>
      <c r="AQ939" s="6">
        <f>AO939+AM939+AK939+AI939+AG939+AE939</f>
        <v>1</v>
      </c>
      <c r="AR939" s="4">
        <v>196318</v>
      </c>
      <c r="AS939" s="4">
        <f>AR939/M939</f>
        <v>4267.782608695652</v>
      </c>
      <c r="AT939" s="4">
        <f>AR939/V939</f>
        <v>1605.6026649308881</v>
      </c>
      <c r="AU939" s="7">
        <f>AR939/(AR939+AV939+AY939+BB939)</f>
        <v>0.29974547636533533</v>
      </c>
      <c r="AV939" s="4">
        <v>123398</v>
      </c>
      <c r="AW939" s="4">
        <f>AV939/M939</f>
        <v>2682.5652173913045</v>
      </c>
      <c r="AX939" s="7">
        <f>AV939/(AR939+AV939+AY939+BB939)</f>
        <v>0.18840856310949403</v>
      </c>
      <c r="AY939" s="4">
        <v>224165</v>
      </c>
      <c r="AZ939" s="4">
        <f>AY939/M939</f>
        <v>4873.152173913043</v>
      </c>
      <c r="BA939" s="7">
        <f>AY939/(AR939+AV939+AY939+BB939)</f>
        <v>0.34226329072950717</v>
      </c>
      <c r="BB939" s="4">
        <v>111068</v>
      </c>
      <c r="BC939" s="11">
        <f>BB939/(AR939+AV939+AY939+BB939)</f>
        <v>0.16958266979566347</v>
      </c>
      <c r="BD939" s="9">
        <f>BC939+BA939+AX939+AU939</f>
        <v>1</v>
      </c>
      <c r="BE939" s="14">
        <f>(AF939+AH939+AJ939+AL939+AN939+AP939)</f>
        <v>550533</v>
      </c>
      <c r="BF939" s="14">
        <f t="shared" si="70"/>
        <v>-654949</v>
      </c>
      <c r="BG939" s="13">
        <f>(AF939+AH939+AJ939+AL939+AN939+AP939)-(AR939+AV939+AY939+BB939)</f>
        <v>-104416</v>
      </c>
      <c r="BH939" s="13">
        <f t="shared" si="71"/>
        <v>1</v>
      </c>
      <c r="BI939" s="14">
        <f>AF939/W939</f>
        <v>144498.20627802692</v>
      </c>
      <c r="BJ939" s="14">
        <f>AH939/Y939</f>
        <v>146738.86159600999</v>
      </c>
      <c r="BK939" s="14">
        <f>AJ939/AA939</f>
        <v>341431.09226932668</v>
      </c>
      <c r="BL939" s="14">
        <f>BI939+BJ939+BK939</f>
        <v>632668.16014336352</v>
      </c>
      <c r="BM939" s="14">
        <f>(AF939/W939)-AF939</f>
        <v>2858.2062780269189</v>
      </c>
      <c r="BN939" s="14">
        <f>AH939/Y939-AH939</f>
        <v>3045.8615960099851</v>
      </c>
      <c r="BO939" s="14">
        <f>AJ939/AA939-AJ939</f>
        <v>90673.092269326677</v>
      </c>
      <c r="BP939" s="14">
        <f>BG939/S939</f>
        <v>-3.1651455683233243E-2</v>
      </c>
      <c r="BQ939" s="14">
        <f>(BG939-CA939)/S939</f>
        <v>-3.1015036538680558E-2</v>
      </c>
      <c r="BR939" s="27">
        <f>BQ939-BP939</f>
        <v>6.3641914455268497E-4</v>
      </c>
      <c r="BS939" s="28">
        <f t="shared" si="72"/>
        <v>2720808</v>
      </c>
      <c r="BT939" s="11">
        <f>BS939/S939</f>
        <v>0.82475419317524579</v>
      </c>
      <c r="BU939" s="14">
        <f>(BE939-AP939)*1/BT939-(BE939-AP939)</f>
        <v>116978.61079943902</v>
      </c>
      <c r="BV939" s="14">
        <f t="shared" si="73"/>
        <v>0.16688219096362095</v>
      </c>
      <c r="BW939" s="27">
        <f>(AR939+AV939+AY939+BB939)/S939</f>
        <v>0.19853364664685419</v>
      </c>
      <c r="BX939" s="13">
        <f>(AF939+AH939+AJ939+AL939+AN939)/N939</f>
        <v>193.03401122019636</v>
      </c>
      <c r="BY939" s="26">
        <f>BX939/K939</f>
        <v>0.20234173083878026</v>
      </c>
      <c r="BZ939" s="11">
        <f>AP939/BE939</f>
        <v>0</v>
      </c>
      <c r="CA939" s="15">
        <f>-(BM939+BN939+BO939)/M939</f>
        <v>-2099.5034813774691</v>
      </c>
      <c r="CB939" s="15">
        <f>BG939-CA939</f>
        <v>-102316.49651862253</v>
      </c>
      <c r="CC939" s="18">
        <f t="shared" si="74"/>
        <v>1</v>
      </c>
      <c r="CD939" s="17">
        <f>(AF939/(AF939+AH939+AJ939))/(X939/(X939+Z939+AB939))</f>
        <v>2.0079874498919028</v>
      </c>
      <c r="CE939" s="19">
        <f>(AH939/(AF939+AH939+AJ939))/(Z939/(X939+Z939+AB939))</f>
        <v>1.1317178944951098</v>
      </c>
      <c r="CF939" s="18">
        <f>(AJ939/(AF939+AH939+AJ939))/(AB939/(X939+Z939+AB939))</f>
        <v>0.74060840417018747</v>
      </c>
      <c r="CG939">
        <f>AH939/Z939</f>
        <v>175.44932844932845</v>
      </c>
      <c r="CH939" s="11">
        <f>BB939/BE939</f>
        <v>0.20174630766911339</v>
      </c>
      <c r="CI939" s="14">
        <f>AY939/V939</f>
        <v>1833.3516100624117</v>
      </c>
      <c r="CJ939" s="14">
        <f>AV939/M939</f>
        <v>2682.5652173913045</v>
      </c>
      <c r="CK939" s="17">
        <f>N939/V939</f>
        <v>23.325313014511625</v>
      </c>
      <c r="CL939" s="17">
        <f>(AL939+AN939)/N939</f>
        <v>5.0638148667601683</v>
      </c>
      <c r="CM939" s="14" t="e">
        <f>AP939/AC939</f>
        <v>#DIV/0!</v>
      </c>
    </row>
    <row r="940" spans="1:91" hidden="1" x14ac:dyDescent="0.2">
      <c r="A940">
        <v>950</v>
      </c>
      <c r="B940" s="2">
        <v>45200</v>
      </c>
      <c r="C940" s="3" t="s">
        <v>41</v>
      </c>
      <c r="D940" t="s">
        <v>42</v>
      </c>
      <c r="E940" s="3" t="s">
        <v>52</v>
      </c>
      <c r="F940" t="s">
        <v>33</v>
      </c>
      <c r="G940" t="str">
        <f>CONCATENATE(C940,E940)</f>
        <v>SEAOGG</v>
      </c>
      <c r="H940" t="s">
        <v>35</v>
      </c>
      <c r="I940">
        <f>U940/M940</f>
        <v>179.73076923076923</v>
      </c>
      <c r="J940" t="str">
        <f>_xlfn.CONCAT(C940,E940,H940)</f>
        <v>SEAOGG737-Max 9</v>
      </c>
      <c r="K940" s="4">
        <v>2640</v>
      </c>
      <c r="L940" s="4">
        <f>N940/M940</f>
        <v>155.07692307692307</v>
      </c>
      <c r="M940" s="4">
        <v>26</v>
      </c>
      <c r="N940" s="4">
        <v>4032</v>
      </c>
      <c r="O940" s="4">
        <f>P940/M940</f>
        <v>19</v>
      </c>
      <c r="P940" s="4">
        <v>494</v>
      </c>
      <c r="Q940" s="4">
        <v>791</v>
      </c>
      <c r="R940" s="4">
        <v>2748</v>
      </c>
      <c r="S940" s="4">
        <f>U940*K940</f>
        <v>12336720</v>
      </c>
      <c r="T940" s="7">
        <f>N940/U940</f>
        <v>0.86282901776160925</v>
      </c>
      <c r="U940" s="4">
        <v>4673</v>
      </c>
      <c r="V940" s="4">
        <v>161.14728802992519</v>
      </c>
      <c r="W940" s="7">
        <f>P940/X940</f>
        <v>0.81788079470198671</v>
      </c>
      <c r="X940" s="4">
        <v>604</v>
      </c>
      <c r="Y940" s="7">
        <f>Q940/Z940</f>
        <v>0.70062001771479188</v>
      </c>
      <c r="Z940" s="4">
        <v>1129</v>
      </c>
      <c r="AA940" s="7">
        <f>R940/AB940</f>
        <v>0.9346938775510204</v>
      </c>
      <c r="AB940" s="4">
        <v>2940</v>
      </c>
      <c r="AC940" s="4">
        <v>22972</v>
      </c>
      <c r="AD940" s="4">
        <f>AP940/AC940</f>
        <v>5.9999564687445588</v>
      </c>
      <c r="AE940" s="7">
        <f>AF940/(AF940+AH940+AJ940+AL940+AN940+AP940)</f>
        <v>0.19328007504712924</v>
      </c>
      <c r="AF940" s="4">
        <v>257957</v>
      </c>
      <c r="AG940" s="7">
        <f>AH940/(AF940+AH940+AJ940+AL940+AN940+AP940)</f>
        <v>0.17316810377123812</v>
      </c>
      <c r="AH940" s="4">
        <v>231115</v>
      </c>
      <c r="AI940" s="7">
        <f>AJ940/(AF940+AH940+AJ940+AL940+AN940+AP940)</f>
        <v>0.50763358778625955</v>
      </c>
      <c r="AJ940" s="4">
        <v>677502</v>
      </c>
      <c r="AK940" s="7">
        <f>AL940/(AF940+AH940+AJ940+AL940+AN940+AP940)</f>
        <v>1.4410757154802686E-2</v>
      </c>
      <c r="AL940" s="4">
        <v>19233</v>
      </c>
      <c r="AM940" s="7">
        <f>AN940/(AF940+AH940+AJ940+AL940+AN940+AP940)</f>
        <v>8.2345042963282659E-3</v>
      </c>
      <c r="AN940" s="4">
        <v>10990</v>
      </c>
      <c r="AO940" s="7">
        <f>AP940/(AF940+AH940+AJ940+AL940+AN940+AP940)</f>
        <v>0.10327297194424213</v>
      </c>
      <c r="AP940" s="4">
        <v>137831</v>
      </c>
      <c r="AQ940" s="6">
        <f>AO940+AM940+AK940+AI940+AG940+AE940</f>
        <v>1</v>
      </c>
      <c r="AR940" s="4">
        <v>708615</v>
      </c>
      <c r="AS940" s="4">
        <f>AR940/M940</f>
        <v>27254.423076923078</v>
      </c>
      <c r="AT940" s="4">
        <f>AR940/V940</f>
        <v>4397.3125993185167</v>
      </c>
      <c r="AU940" s="7">
        <f>AR940/(AR940+AV940+AY940+BB940)</f>
        <v>0.40229004123300482</v>
      </c>
      <c r="AV940" s="4">
        <v>172661</v>
      </c>
      <c r="AW940" s="4">
        <f>AV940/M940</f>
        <v>6640.8076923076924</v>
      </c>
      <c r="AX940" s="7">
        <f>AV940/(AR940+AV940+AY940+BB940)</f>
        <v>9.8021917133184935E-2</v>
      </c>
      <c r="AY940" s="4">
        <v>381383</v>
      </c>
      <c r="AZ940" s="4">
        <f>AY940/M940</f>
        <v>14668.576923076924</v>
      </c>
      <c r="BA940" s="7">
        <f>AY940/(AR940+AV940+AY940+BB940)</f>
        <v>0.21651613752964172</v>
      </c>
      <c r="BB940" s="4">
        <v>498794</v>
      </c>
      <c r="BC940" s="11">
        <f>BB940/(AR940+AV940+AY940+BB940)</f>
        <v>0.28317190410416854</v>
      </c>
      <c r="BD940" s="9">
        <f>BC940+BA940+AX940+AU940</f>
        <v>1</v>
      </c>
      <c r="BE940" s="14">
        <f>(AF940+AH940+AJ940+AL940+AN940+AP940)</f>
        <v>1334628</v>
      </c>
      <c r="BF940" s="14">
        <f t="shared" si="70"/>
        <v>-1761453</v>
      </c>
      <c r="BG940" s="13">
        <f>(AF940+AH940+AJ940+AL940+AN940+AP940)-(AR940+AV940+AY940+BB940)</f>
        <v>-426825</v>
      </c>
      <c r="BH940" s="13">
        <f t="shared" si="71"/>
        <v>1</v>
      </c>
      <c r="BI940" s="14">
        <f>AF940/W940</f>
        <v>315396.8178137652</v>
      </c>
      <c r="BJ940" s="14">
        <f>AH940/Y940</f>
        <v>329872.10493046773</v>
      </c>
      <c r="BK940" s="14">
        <f>AJ940/AA940</f>
        <v>724838.38427947601</v>
      </c>
      <c r="BL940" s="14">
        <f>BI940+BJ940+BK940</f>
        <v>1370107.3070237089</v>
      </c>
      <c r="BM940" s="14">
        <f>(AF940/W940)-AF940</f>
        <v>57439.817813765199</v>
      </c>
      <c r="BN940" s="14">
        <f>AH940/Y940-AH940</f>
        <v>98757.104930467729</v>
      </c>
      <c r="BO940" s="14">
        <f>AJ940/AA940-AJ940</f>
        <v>47336.384279476013</v>
      </c>
      <c r="BP940" s="14">
        <f>BG940/S940</f>
        <v>-3.459793202731358E-2</v>
      </c>
      <c r="BQ940" s="14">
        <f>(BG940-CA940)/S940</f>
        <v>-3.3963387017270676E-2</v>
      </c>
      <c r="BR940" s="27">
        <f>BQ940-BP940</f>
        <v>6.3454501004290426E-4</v>
      </c>
      <c r="BS940" s="28">
        <f t="shared" si="72"/>
        <v>10644480</v>
      </c>
      <c r="BT940" s="11">
        <f>BS940/S940</f>
        <v>0.86282901776160925</v>
      </c>
      <c r="BU940" s="14">
        <f>(BE940-AP940)*1/BT940-(BE940-AP940)</f>
        <v>190264.6024305555</v>
      </c>
      <c r="BV940" s="14">
        <f t="shared" si="73"/>
        <v>0.10818337451121531</v>
      </c>
      <c r="BW940" s="27">
        <f>(AR940+AV940+AY940+BB940)/S940</f>
        <v>0.14278130653852888</v>
      </c>
      <c r="BX940" s="13">
        <f>(AF940+AH940+AJ940+AL940+AN940)/N940</f>
        <v>296.82465277777777</v>
      </c>
      <c r="BY940" s="26">
        <f>BX940/K940</f>
        <v>0.11243358059764309</v>
      </c>
      <c r="BZ940" s="11">
        <f>AP940/BE940</f>
        <v>0.10327297194424213</v>
      </c>
      <c r="CA940" s="15">
        <f>-(BM940+BN940+BO940)/M940</f>
        <v>-7828.2041162964979</v>
      </c>
      <c r="CB940" s="15">
        <f>BG940-CA940</f>
        <v>-418996.79588370351</v>
      </c>
      <c r="CC940" s="18">
        <f t="shared" si="74"/>
        <v>1</v>
      </c>
      <c r="CD940" s="17">
        <f>(AF940/(AF940+AH940+AJ940))/(X940/(X940+Z940+AB940))</f>
        <v>1.7107788284269814</v>
      </c>
      <c r="CE940" s="19">
        <f>(AH940/(AF940+AH940+AJ940))/(Z940/(X940+Z940+AB940))</f>
        <v>0.82000722614399901</v>
      </c>
      <c r="CF940" s="18">
        <f>(AJ940/(AF940+AH940+AJ940))/(AB940/(X940+Z940+AB940))</f>
        <v>0.92309572425630204</v>
      </c>
      <c r="CG940">
        <f>AH940/Z940</f>
        <v>204.70770593445528</v>
      </c>
      <c r="CH940" s="11">
        <f>BB940/BE940</f>
        <v>0.37373260563992361</v>
      </c>
      <c r="CI940" s="14">
        <f>AY940/V940</f>
        <v>2366.6733996117691</v>
      </c>
      <c r="CJ940" s="14">
        <f>AV940/M940</f>
        <v>6640.8076923076924</v>
      </c>
      <c r="CK940" s="17">
        <f>N940/V940</f>
        <v>25.020588613636825</v>
      </c>
      <c r="CL940" s="17">
        <f>(AL940+AN940)/N940</f>
        <v>7.4957837301587302</v>
      </c>
      <c r="CM940" s="14">
        <f>AP940/AC940</f>
        <v>5.9999564687445588</v>
      </c>
    </row>
    <row r="941" spans="1:91" hidden="1" x14ac:dyDescent="0.2">
      <c r="A941">
        <v>290</v>
      </c>
      <c r="B941" s="2">
        <v>44835</v>
      </c>
      <c r="C941" s="3" t="s">
        <v>52</v>
      </c>
      <c r="D941" t="s">
        <v>33</v>
      </c>
      <c r="E941" s="3" t="s">
        <v>37</v>
      </c>
      <c r="F941" t="s">
        <v>38</v>
      </c>
      <c r="G941" t="str">
        <f>CONCATENATE(C941,E941)</f>
        <v>OGGLAX</v>
      </c>
      <c r="H941" t="s">
        <v>31</v>
      </c>
      <c r="I941">
        <f>U941/M941</f>
        <v>154.0625</v>
      </c>
      <c r="J941" t="str">
        <f>_xlfn.CONCAT(C941,E941,H941)</f>
        <v>OGGLAX737-800</v>
      </c>
      <c r="K941" s="4">
        <v>2486</v>
      </c>
      <c r="L941" s="4">
        <f>N941/M941</f>
        <v>136.5625</v>
      </c>
      <c r="M941" s="4">
        <v>16</v>
      </c>
      <c r="N941" s="4">
        <v>2185</v>
      </c>
      <c r="O941" s="4">
        <f>P941/M941</f>
        <v>20.375</v>
      </c>
      <c r="P941" s="4">
        <v>326</v>
      </c>
      <c r="Q941" s="4">
        <v>620</v>
      </c>
      <c r="R941" s="4">
        <v>1240</v>
      </c>
      <c r="S941" s="4">
        <f>U941*K941</f>
        <v>6127990</v>
      </c>
      <c r="T941" s="7">
        <f>N941/U941</f>
        <v>0.88640973630831643</v>
      </c>
      <c r="U941" s="4">
        <v>2465</v>
      </c>
      <c r="V941" s="4">
        <v>80.047830773376447</v>
      </c>
      <c r="W941" s="7">
        <f>P941/X941</f>
        <v>1</v>
      </c>
      <c r="X941" s="4">
        <v>326</v>
      </c>
      <c r="Y941" s="7">
        <f>Q941/Z941</f>
        <v>1</v>
      </c>
      <c r="Z941" s="4">
        <v>620</v>
      </c>
      <c r="AA941" s="7">
        <f>R941/AB941</f>
        <v>0.81632653061224492</v>
      </c>
      <c r="AB941" s="4">
        <v>1519</v>
      </c>
      <c r="AC941" s="4">
        <v>1403</v>
      </c>
      <c r="AD941" s="4">
        <f>AP941/AC941</f>
        <v>4.9985744832501782</v>
      </c>
      <c r="AE941" s="7">
        <f>AF941/(AF941+AH941+AJ941+AL941+AN941+AP941)</f>
        <v>0.22585514434351331</v>
      </c>
      <c r="AF941" s="4">
        <v>134064</v>
      </c>
      <c r="AG941" s="7">
        <f>AH941/(AF941+AH941+AJ941+AL941+AN941+AP941)</f>
        <v>0.27712168791611635</v>
      </c>
      <c r="AH941" s="4">
        <v>164495</v>
      </c>
      <c r="AI941" s="7">
        <f>AJ941/(AF941+AH941+AJ941+AL941+AN941+AP941)</f>
        <v>0.46432181460416722</v>
      </c>
      <c r="AJ941" s="4">
        <v>275614</v>
      </c>
      <c r="AK941" s="7">
        <f>AL941/(AF941+AH941+AJ941+AL941+AN941+AP941)</f>
        <v>1.2534030566861641E-2</v>
      </c>
      <c r="AL941" s="4">
        <v>7440</v>
      </c>
      <c r="AM941" s="7">
        <f>AN941/(AF941+AH941+AJ941+AL941+AN941+AP941)</f>
        <v>8.3526510148521516E-3</v>
      </c>
      <c r="AN941" s="4">
        <v>4958</v>
      </c>
      <c r="AO941" s="7">
        <f>AP941/(AF941+AH941+AJ941+AL941+AN941+AP941)</f>
        <v>1.1814671554489339E-2</v>
      </c>
      <c r="AP941" s="4">
        <v>7013</v>
      </c>
      <c r="AQ941" s="6">
        <f>AO941+AM941+AK941+AI941+AG941+AE941</f>
        <v>1</v>
      </c>
      <c r="AR941" s="4">
        <v>294779</v>
      </c>
      <c r="AS941" s="4">
        <f>AR941/M941</f>
        <v>18423.6875</v>
      </c>
      <c r="AT941" s="4">
        <f>AR941/V941</f>
        <v>3682.5357683276807</v>
      </c>
      <c r="AU941" s="7">
        <f>AR941/(AR941+AV941+AY941+BB941)</f>
        <v>0.35499417734354394</v>
      </c>
      <c r="AV941" s="4">
        <v>81213</v>
      </c>
      <c r="AW941" s="4">
        <f>AV941/M941</f>
        <v>5075.8125</v>
      </c>
      <c r="AX941" s="7">
        <f>AV941/(AR941+AV941+AY941+BB941)</f>
        <v>9.7802564377385215E-2</v>
      </c>
      <c r="AY941" s="4">
        <v>262117</v>
      </c>
      <c r="AZ941" s="4">
        <f>AY941/M941</f>
        <v>16382.3125</v>
      </c>
      <c r="BA941" s="7">
        <f>AY941/(AR941+AV941+AY941+BB941)</f>
        <v>0.3156602362541352</v>
      </c>
      <c r="BB941" s="4">
        <v>192268</v>
      </c>
      <c r="BC941" s="11">
        <f>BB941/(AR941+AV941+AY941+BB941)</f>
        <v>0.23154302202493565</v>
      </c>
      <c r="BD941" s="9">
        <f>BC941+BA941+AX941+AU941</f>
        <v>1</v>
      </c>
      <c r="BE941" s="14">
        <f>(AF941+AH941+AJ941+AL941+AN941+AP941)</f>
        <v>593584</v>
      </c>
      <c r="BF941" s="14">
        <f t="shared" si="70"/>
        <v>-830377</v>
      </c>
      <c r="BG941" s="13">
        <f>(AF941+AH941+AJ941+AL941+AN941+AP941)-(AR941+AV941+AY941+BB941)</f>
        <v>-236793</v>
      </c>
      <c r="BH941" s="13">
        <f t="shared" si="71"/>
        <v>1</v>
      </c>
      <c r="BI941" s="14">
        <f>AF941/W941</f>
        <v>134064</v>
      </c>
      <c r="BJ941" s="14">
        <f>AH941/Y941</f>
        <v>164495</v>
      </c>
      <c r="BK941" s="14">
        <f>AJ941/AA941</f>
        <v>337627.14999999997</v>
      </c>
      <c r="BL941" s="14">
        <f>BI941+BJ941+BK941</f>
        <v>636186.14999999991</v>
      </c>
      <c r="BM941" s="14">
        <f>(AF941/W941)-AF941</f>
        <v>0</v>
      </c>
      <c r="BN941" s="14">
        <f>AH941/Y941-AH941</f>
        <v>0</v>
      </c>
      <c r="BO941" s="14">
        <f>AJ941/AA941-AJ941</f>
        <v>62013.149999999965</v>
      </c>
      <c r="BP941" s="14">
        <f>BG941/S941</f>
        <v>-3.8641218409298968E-2</v>
      </c>
      <c r="BQ941" s="14">
        <f>(BG941-CA941)/S941</f>
        <v>-3.8008739917166967E-2</v>
      </c>
      <c r="BR941" s="27">
        <f>BQ941-BP941</f>
        <v>6.3247849213200064E-4</v>
      </c>
      <c r="BS941" s="28">
        <f t="shared" si="72"/>
        <v>5431910</v>
      </c>
      <c r="BT941" s="11">
        <f>BS941/S941</f>
        <v>0.88640973630831643</v>
      </c>
      <c r="BU941" s="14">
        <f>(BE941-AP941)*1/BT941-(BE941-AP941)</f>
        <v>75166.993135011406</v>
      </c>
      <c r="BV941" s="14">
        <f t="shared" si="73"/>
        <v>9.686438783353106E-2</v>
      </c>
      <c r="BW941" s="27">
        <f>(AR941+AV941+AY941+BB941)/S941</f>
        <v>0.13550560624283003</v>
      </c>
      <c r="BX941" s="13">
        <f>(AF941+AH941+AJ941+AL941+AN941)/N941</f>
        <v>268.45354691075516</v>
      </c>
      <c r="BY941" s="26">
        <f>BX941/K941</f>
        <v>0.10798614115476877</v>
      </c>
      <c r="BZ941" s="11">
        <f>AP941/BE941</f>
        <v>1.1814671554489339E-2</v>
      </c>
      <c r="CA941" s="15">
        <f>-(BM941+BN941+BO941)/M941</f>
        <v>-3875.8218749999978</v>
      </c>
      <c r="CB941" s="15">
        <f>BG941-CA941</f>
        <v>-232917.17812500001</v>
      </c>
      <c r="CC941" s="18">
        <f t="shared" si="74"/>
        <v>1</v>
      </c>
      <c r="CD941" s="17">
        <f>(AF941/(AF941+AH941+AJ941))/(X941/(X941+Z941+AB941))</f>
        <v>1.7655040994196411</v>
      </c>
      <c r="CE941" s="19">
        <f>(AH941/(AF941+AH941+AJ941))/(Z941/(X941+Z941+AB941))</f>
        <v>1.1390300175348973</v>
      </c>
      <c r="CF941" s="18">
        <f>(AJ941/(AF941+AH941+AJ941))/(AB941/(X941+Z941+AB941))</f>
        <v>0.7789644850016858</v>
      </c>
      <c r="CG941">
        <f>AH941/Z941</f>
        <v>265.31451612903226</v>
      </c>
      <c r="CH941" s="11">
        <f>BB941/BE941</f>
        <v>0.32391034798781637</v>
      </c>
      <c r="CI941" s="14">
        <f>AY941/V941</f>
        <v>3274.504723832928</v>
      </c>
      <c r="CJ941" s="14">
        <f>AV941/M941</f>
        <v>5075.8125</v>
      </c>
      <c r="CK941" s="17">
        <f>N941/V941</f>
        <v>27.296180032485292</v>
      </c>
      <c r="CL941" s="17">
        <f>(AL941+AN941)/N941</f>
        <v>5.6741418764302063</v>
      </c>
      <c r="CM941" s="14">
        <f>AP941/AC941</f>
        <v>4.9985744832501782</v>
      </c>
    </row>
    <row r="942" spans="1:91" hidden="1" x14ac:dyDescent="0.2">
      <c r="A942">
        <v>860</v>
      </c>
      <c r="B942" s="2">
        <v>45200</v>
      </c>
      <c r="C942" s="3" t="s">
        <v>32</v>
      </c>
      <c r="D942" t="s">
        <v>33</v>
      </c>
      <c r="E942" s="3" t="s">
        <v>43</v>
      </c>
      <c r="F942" t="s">
        <v>38</v>
      </c>
      <c r="G942" t="str">
        <f>CONCATENATE(C942,E942)</f>
        <v>HNLSFO</v>
      </c>
      <c r="H942" t="s">
        <v>51</v>
      </c>
      <c r="I942">
        <f>U942/M942</f>
        <v>358.125</v>
      </c>
      <c r="J942" t="str">
        <f>_xlfn.CONCAT(C942,E942,H942)</f>
        <v>HNLSFO777-200</v>
      </c>
      <c r="K942" s="4">
        <v>2399</v>
      </c>
      <c r="L942" s="4">
        <f>N942/M942</f>
        <v>331.6875</v>
      </c>
      <c r="M942" s="4">
        <v>16</v>
      </c>
      <c r="N942" s="4">
        <v>5307</v>
      </c>
      <c r="O942" s="4">
        <f>P942/M942</f>
        <v>46.3125</v>
      </c>
      <c r="P942" s="4">
        <v>741</v>
      </c>
      <c r="Q942" s="4">
        <v>1257</v>
      </c>
      <c r="R942" s="4">
        <v>3310</v>
      </c>
      <c r="S942" s="4">
        <f>U942*K942</f>
        <v>13746270</v>
      </c>
      <c r="T942" s="7">
        <f>N942/U942</f>
        <v>0.92617801047120418</v>
      </c>
      <c r="U942" s="4">
        <v>5730</v>
      </c>
      <c r="V942" s="4">
        <v>79.056545109612131</v>
      </c>
      <c r="W942" s="7">
        <f>P942/X942</f>
        <v>1.0013513513513514</v>
      </c>
      <c r="X942" s="4">
        <v>740</v>
      </c>
      <c r="Y942" s="7">
        <f>Q942/Z942</f>
        <v>0.90692640692640691</v>
      </c>
      <c r="Z942" s="4">
        <v>1386</v>
      </c>
      <c r="AA942" s="7">
        <f>R942/AB942</f>
        <v>0.91842397336293002</v>
      </c>
      <c r="AB942" s="4">
        <v>3604</v>
      </c>
      <c r="AC942" s="4">
        <v>95337</v>
      </c>
      <c r="AD942" s="4">
        <f>AP942/AC942</f>
        <v>6</v>
      </c>
      <c r="AE942" s="7">
        <f>AF942/(AF942+AH942+AJ942+AL942+AN942+AP942)</f>
        <v>0.16006917064729442</v>
      </c>
      <c r="AF942" s="4">
        <v>400713</v>
      </c>
      <c r="AG942" s="7">
        <f>AH942/(AF942+AH942+AJ942+AL942+AN942+AP942)</f>
        <v>0.18547248633244573</v>
      </c>
      <c r="AH942" s="4">
        <v>464307</v>
      </c>
      <c r="AI942" s="7">
        <f>AJ942/(AF942+AH942+AJ942+AL942+AN942+AP942)</f>
        <v>0.41141355626446546</v>
      </c>
      <c r="AJ942" s="4">
        <v>1029922</v>
      </c>
      <c r="AK942" s="7">
        <f>AL942/(AF942+AH942+AJ942+AL942+AN942+AP942)</f>
        <v>9.2555087653702559E-3</v>
      </c>
      <c r="AL942" s="4">
        <v>23170</v>
      </c>
      <c r="AM942" s="7">
        <f>AN942/(AF942+AH942+AJ942+AL942+AN942+AP942)</f>
        <v>5.2888621516401467E-3</v>
      </c>
      <c r="AN942" s="4">
        <v>13240</v>
      </c>
      <c r="AO942" s="7">
        <f>AP942/(AF942+AH942+AJ942+AL942+AN942+AP942)</f>
        <v>0.22850041583878397</v>
      </c>
      <c r="AP942" s="4">
        <v>572022</v>
      </c>
      <c r="AQ942" s="6">
        <f>AO942+AM942+AK942+AI942+AG942+AE942</f>
        <v>1</v>
      </c>
      <c r="AR942" s="4">
        <v>385913</v>
      </c>
      <c r="AS942" s="4">
        <f>AR942/M942</f>
        <v>24119.5625</v>
      </c>
      <c r="AT942" s="4">
        <f>AR942/V942</f>
        <v>4881.4807106094822</v>
      </c>
      <c r="AU942" s="7">
        <f>AR942/(AR942+AV942+AY942+BB942)</f>
        <v>0.31181361300539739</v>
      </c>
      <c r="AV942" s="4">
        <v>124485</v>
      </c>
      <c r="AW942" s="4">
        <f>AV942/M942</f>
        <v>7780.3125</v>
      </c>
      <c r="AX942" s="7">
        <f>AV942/(AR942+AV942+AY942+BB942)</f>
        <v>0.10058256035680811</v>
      </c>
      <c r="AY942" s="4">
        <v>343849</v>
      </c>
      <c r="AZ942" s="4">
        <f>AY942/M942</f>
        <v>21490.5625</v>
      </c>
      <c r="BA942" s="7">
        <f>AY942/(AR942+AV942+AY942+BB942)</f>
        <v>0.27782634691832842</v>
      </c>
      <c r="BB942" s="4">
        <v>383393</v>
      </c>
      <c r="BC942" s="11">
        <f>BB942/(AR942+AV942+AY942+BB942)</f>
        <v>0.30977747971946606</v>
      </c>
      <c r="BD942" s="9">
        <f>BC942+BA942+AX942+AU942</f>
        <v>1</v>
      </c>
      <c r="BE942" s="14">
        <f>(AF942+AH942+AJ942+AL942+AN942+AP942)</f>
        <v>2503374</v>
      </c>
      <c r="BF942" s="14">
        <f t="shared" si="70"/>
        <v>-1237640</v>
      </c>
      <c r="BG942" s="13">
        <f>(AF942+AH942+AJ942+AL942+AN942+AP942)-(AR942+AV942+AY942+BB942)</f>
        <v>1265734</v>
      </c>
      <c r="BH942" s="13">
        <f t="shared" si="71"/>
        <v>0</v>
      </c>
      <c r="BI942" s="14">
        <f>AF942/W942</f>
        <v>400172.22672064771</v>
      </c>
      <c r="BJ942" s="14">
        <f>AH942/Y942</f>
        <v>511956.64439140813</v>
      </c>
      <c r="BK942" s="14">
        <f>AJ942/AA942</f>
        <v>1121401.4767371602</v>
      </c>
      <c r="BL942" s="14">
        <f>BI942+BJ942+BK942</f>
        <v>2033530.3478492161</v>
      </c>
      <c r="BM942" s="14">
        <f>(AF942/W942)-AF942</f>
        <v>-540.77327935228823</v>
      </c>
      <c r="BN942" s="14">
        <f>AH942/Y942-AH942</f>
        <v>47649.644391408132</v>
      </c>
      <c r="BO942" s="14">
        <f>AJ942/AA942-AJ942</f>
        <v>91479.476737160236</v>
      </c>
      <c r="BP942" s="14">
        <f>BG942/S942</f>
        <v>9.2078360166066867E-2</v>
      </c>
      <c r="BQ942" s="14">
        <f>(BG942-CA942)/S942</f>
        <v>9.2708478135565209E-2</v>
      </c>
      <c r="BR942" s="27">
        <f>BQ942-BP942</f>
        <v>6.301179694983422E-4</v>
      </c>
      <c r="BS942" s="28">
        <f t="shared" si="72"/>
        <v>12731493</v>
      </c>
      <c r="BT942" s="11">
        <f>BS942/S942</f>
        <v>0.92617801047120418</v>
      </c>
      <c r="BU942" s="14">
        <f>(BE942-AP942)*1/BT942-(BE942-AP942)</f>
        <v>153940.43640474835</v>
      </c>
      <c r="BV942" s="14">
        <f t="shared" si="73"/>
        <v>0.18211296591729975</v>
      </c>
      <c r="BW942" s="27">
        <f>(AR942+AV942+AY942+BB942)/S942</f>
        <v>9.0034605751232885E-2</v>
      </c>
      <c r="BX942" s="13">
        <f>(AF942+AH942+AJ942+AL942+AN942)/N942</f>
        <v>363.92538157150932</v>
      </c>
      <c r="BY942" s="26">
        <f>BX942/K942</f>
        <v>0.15169878348124607</v>
      </c>
      <c r="BZ942" s="11">
        <f>AP942/BE942</f>
        <v>0.22850041583878397</v>
      </c>
      <c r="CA942" s="15">
        <f>-(BM942+BN942+BO942)/M942</f>
        <v>-8661.771740576005</v>
      </c>
      <c r="CB942" s="15">
        <f>BG942-CA942</f>
        <v>1274395.771740576</v>
      </c>
      <c r="CC942" s="18">
        <f t="shared" si="74"/>
        <v>0</v>
      </c>
      <c r="CD942" s="17">
        <f>(AF942/(AF942+AH942+AJ942))/(X942/(X942+Z942+AB942))</f>
        <v>1.6374212138048183</v>
      </c>
      <c r="CE942" s="19">
        <f>(AH942/(AF942+AH942+AJ942))/(Z942/(X942+Z942+AB942))</f>
        <v>1.0129796043375456</v>
      </c>
      <c r="CF942" s="18">
        <f>(AJ942/(AF942+AH942+AJ942))/(AB942/(X942+Z942+AB942))</f>
        <v>0.86412834910449399</v>
      </c>
      <c r="CG942">
        <f>AH942/Z942</f>
        <v>334.99783549783552</v>
      </c>
      <c r="CH942" s="11">
        <f>BB942/BE942</f>
        <v>0.15315050807430292</v>
      </c>
      <c r="CI942" s="14">
        <f>AY942/V942</f>
        <v>4349.4058527760399</v>
      </c>
      <c r="CJ942" s="14">
        <f>AV942/M942</f>
        <v>7780.3125</v>
      </c>
      <c r="CK942" s="17">
        <f>N942/V942</f>
        <v>67.129166758322526</v>
      </c>
      <c r="CL942" s="17">
        <f>(AL942+AN942)/N942</f>
        <v>6.8607499528924061</v>
      </c>
      <c r="CM942" s="14">
        <f>AP942/AC942</f>
        <v>6</v>
      </c>
    </row>
    <row r="943" spans="1:91" hidden="1" x14ac:dyDescent="0.2">
      <c r="A943">
        <v>268</v>
      </c>
      <c r="B943" s="2">
        <v>44835</v>
      </c>
      <c r="C943" s="3" t="s">
        <v>37</v>
      </c>
      <c r="D943" t="s">
        <v>38</v>
      </c>
      <c r="E943" s="3" t="s">
        <v>52</v>
      </c>
      <c r="F943" t="s">
        <v>33</v>
      </c>
      <c r="G943" t="str">
        <f>CONCATENATE(C943,E943)</f>
        <v>LAXOGG</v>
      </c>
      <c r="H943" t="s">
        <v>31</v>
      </c>
      <c r="I943">
        <f>U943/M943</f>
        <v>159</v>
      </c>
      <c r="J943" t="str">
        <f>_xlfn.CONCAT(C943,E943,H943)</f>
        <v>LAXOGG737-800</v>
      </c>
      <c r="K943" s="4">
        <v>2486</v>
      </c>
      <c r="L943" s="4">
        <f>N943/M943</f>
        <v>143.19999999999999</v>
      </c>
      <c r="M943" s="4">
        <v>15</v>
      </c>
      <c r="N943" s="4">
        <v>2148</v>
      </c>
      <c r="O943" s="4">
        <f>P943/M943</f>
        <v>21</v>
      </c>
      <c r="P943" s="4">
        <v>315</v>
      </c>
      <c r="Q943" s="4">
        <v>600</v>
      </c>
      <c r="R943" s="4">
        <v>1233</v>
      </c>
      <c r="S943" s="4">
        <f>U943*K943</f>
        <v>5929110</v>
      </c>
      <c r="T943" s="7">
        <f>N943/U943</f>
        <v>0.90062893081761008</v>
      </c>
      <c r="U943" s="4">
        <v>2385</v>
      </c>
      <c r="V943" s="4">
        <v>84.853896103896105</v>
      </c>
      <c r="W943" s="7">
        <f>P943/X943</f>
        <v>1</v>
      </c>
      <c r="X943" s="4">
        <v>315</v>
      </c>
      <c r="Y943" s="7">
        <f>Q943/Z943</f>
        <v>1</v>
      </c>
      <c r="Z943" s="4">
        <v>600</v>
      </c>
      <c r="AA943" s="7">
        <f>R943/AB943</f>
        <v>0.83877551020408159</v>
      </c>
      <c r="AB943" s="4">
        <v>1470</v>
      </c>
      <c r="AC943" s="4">
        <v>21378</v>
      </c>
      <c r="AD943" s="4">
        <f>AP943/AC943</f>
        <v>4.9999064458789411</v>
      </c>
      <c r="AE943" s="7">
        <f>AF943/(AF943+AH943+AJ943+AL943+AN943+AP943)</f>
        <v>0.19252027510506486</v>
      </c>
      <c r="AF943" s="4">
        <v>133719</v>
      </c>
      <c r="AG943" s="7">
        <f>AH943/(AF943+AH943+AJ943+AL943+AN943+AP943)</f>
        <v>0.22045838366416104</v>
      </c>
      <c r="AH943" s="4">
        <v>153124</v>
      </c>
      <c r="AI943" s="7">
        <f>AJ943/(AF943+AH943+AJ943+AL943+AN943+AP943)</f>
        <v>0.41715821708651818</v>
      </c>
      <c r="AJ943" s="4">
        <v>289746</v>
      </c>
      <c r="AK943" s="7">
        <f>AL943/(AF943+AH943+AJ943+AL943+AN943+AP943)</f>
        <v>1.0646859716285303E-2</v>
      </c>
      <c r="AL943" s="4">
        <v>7395</v>
      </c>
      <c r="AM943" s="7">
        <f>AN943/(AF943+AH943+AJ943+AL943+AN943+AP943)</f>
        <v>5.3255894645759753E-3</v>
      </c>
      <c r="AN943" s="4">
        <v>3699</v>
      </c>
      <c r="AO943" s="7">
        <f>AP943/(AF943+AH943+AJ943+AL943+AN943+AP943)</f>
        <v>0.15389067496339467</v>
      </c>
      <c r="AP943" s="4">
        <v>106888</v>
      </c>
      <c r="AQ943" s="6">
        <f>AO943+AM943+AK943+AI943+AG943+AE943</f>
        <v>1</v>
      </c>
      <c r="AR943" s="4">
        <v>312478</v>
      </c>
      <c r="AS943" s="4">
        <f>AR943/M943</f>
        <v>20831.866666666665</v>
      </c>
      <c r="AT943" s="4">
        <f>AR943/V943</f>
        <v>3682.5415726037882</v>
      </c>
      <c r="AU943" s="7">
        <f>AR943/(AR943+AV943+AY943+BB943)</f>
        <v>0.35804371763773052</v>
      </c>
      <c r="AV943" s="4">
        <v>78593</v>
      </c>
      <c r="AW943" s="4">
        <f>AV943/M943</f>
        <v>5239.5333333333338</v>
      </c>
      <c r="AX943" s="7">
        <f>AV943/(AR943+AV943+AY943+BB943)</f>
        <v>9.0053475445638256E-2</v>
      </c>
      <c r="AY943" s="4">
        <v>277854</v>
      </c>
      <c r="AZ943" s="4">
        <f>AY943/M943</f>
        <v>18523.599999999999</v>
      </c>
      <c r="BA943" s="7">
        <f>AY943/(AR943+AV943+AY943+BB943)</f>
        <v>0.31837082649182974</v>
      </c>
      <c r="BB943" s="4">
        <v>203812</v>
      </c>
      <c r="BC943" s="11">
        <f>BB943/(AR943+AV943+AY943+BB943)</f>
        <v>0.23353198042480153</v>
      </c>
      <c r="BD943" s="9">
        <f>BC943+BA943+AX943+AU943</f>
        <v>1</v>
      </c>
      <c r="BE943" s="14">
        <f>(AF943+AH943+AJ943+AL943+AN943+AP943)</f>
        <v>694571</v>
      </c>
      <c r="BF943" s="14">
        <f t="shared" si="70"/>
        <v>-872737</v>
      </c>
      <c r="BG943" s="13">
        <f>(AF943+AH943+AJ943+AL943+AN943+AP943)-(AR943+AV943+AY943+BB943)</f>
        <v>-178166</v>
      </c>
      <c r="BH943" s="13">
        <f t="shared" si="71"/>
        <v>1</v>
      </c>
      <c r="BI943" s="14">
        <f>AF943/W943</f>
        <v>133719</v>
      </c>
      <c r="BJ943" s="14">
        <f>AH943/Y943</f>
        <v>153124</v>
      </c>
      <c r="BK943" s="14">
        <f>AJ943/AA943</f>
        <v>345439.27007299272</v>
      </c>
      <c r="BL943" s="14">
        <f>BI943+BJ943+BK943</f>
        <v>632282.27007299266</v>
      </c>
      <c r="BM943" s="14">
        <f>(AF943/W943)-AF943</f>
        <v>0</v>
      </c>
      <c r="BN943" s="14">
        <f>AH943/Y943-AH943</f>
        <v>0</v>
      </c>
      <c r="BO943" s="14">
        <f>AJ943/AA943-AJ943</f>
        <v>55693.270072992716</v>
      </c>
      <c r="BP943" s="14">
        <f>BG943/S943</f>
        <v>-3.0049366599708895E-2</v>
      </c>
      <c r="BQ943" s="14">
        <f>(BG943-CA943)/S943</f>
        <v>-2.9423153783361612E-2</v>
      </c>
      <c r="BR943" s="27">
        <f>BQ943-BP943</f>
        <v>6.2621281634728243E-4</v>
      </c>
      <c r="BS943" s="28">
        <f t="shared" si="72"/>
        <v>5339928</v>
      </c>
      <c r="BT943" s="11">
        <f>BS943/S943</f>
        <v>0.90062893081761008</v>
      </c>
      <c r="BU943" s="14">
        <f>(BE943-AP943)*1/BT943-(BE943-AP943)</f>
        <v>64842.118715083809</v>
      </c>
      <c r="BV943" s="14">
        <f t="shared" si="73"/>
        <v>0.11714591228700429</v>
      </c>
      <c r="BW943" s="27">
        <f>(AR943+AV943+AY943+BB943)/S943</f>
        <v>0.14719527888671319</v>
      </c>
      <c r="BX943" s="13">
        <f>(AF943+AH943+AJ943+AL943+AN943)/N943</f>
        <v>273.59543761638736</v>
      </c>
      <c r="BY943" s="26">
        <f>BX943/K943</f>
        <v>0.11005448013531269</v>
      </c>
      <c r="BZ943" s="11">
        <f>AP943/BE943</f>
        <v>0.15389067496339467</v>
      </c>
      <c r="CA943" s="15">
        <f>-(BM943+BN943+BO943)/M943</f>
        <v>-3712.8846715328477</v>
      </c>
      <c r="CB943" s="15">
        <f>BG943-CA943</f>
        <v>-174453.11532846716</v>
      </c>
      <c r="CC943" s="18">
        <f t="shared" si="74"/>
        <v>1</v>
      </c>
      <c r="CD943" s="17">
        <f>(AF943/(AF943+AH943+AJ943))/(X943/(X943+Z943+AB943))</f>
        <v>1.7559194801545939</v>
      </c>
      <c r="CE943" s="19">
        <f>(AH943/(AF943+AH943+AJ943))/(Z943/(X943+Z943+AB943))</f>
        <v>1.0556356434132459</v>
      </c>
      <c r="CF943" s="18">
        <f>(AJ943/(AF943+AH943+AJ943))/(AB943/(X943+Z943+AB943))</f>
        <v>0.81530882836962948</v>
      </c>
      <c r="CG943">
        <f>AH943/Z943</f>
        <v>255.20666666666668</v>
      </c>
      <c r="CH943" s="11">
        <f>BB943/BE943</f>
        <v>0.29343580425903182</v>
      </c>
      <c r="CI943" s="14">
        <f>AY943/V943</f>
        <v>3274.4990242969197</v>
      </c>
      <c r="CJ943" s="14">
        <f>AV943/M943</f>
        <v>5239.5333333333338</v>
      </c>
      <c r="CK943" s="17">
        <f>N943/V943</f>
        <v>25.314099866079967</v>
      </c>
      <c r="CL943" s="17">
        <f>(AL943+AN943)/N943</f>
        <v>5.1648044692737427</v>
      </c>
      <c r="CM943" s="14">
        <f>AP943/AC943</f>
        <v>4.9999064458789411</v>
      </c>
    </row>
    <row r="944" spans="1:91" hidden="1" x14ac:dyDescent="0.2">
      <c r="A944">
        <v>986</v>
      </c>
      <c r="B944" s="2">
        <v>45200</v>
      </c>
      <c r="C944" s="3" t="s">
        <v>43</v>
      </c>
      <c r="D944" t="s">
        <v>38</v>
      </c>
      <c r="E944" s="3" t="s">
        <v>41</v>
      </c>
      <c r="F944" t="s">
        <v>42</v>
      </c>
      <c r="G944" t="str">
        <f>CONCATENATE(C944,E944)</f>
        <v>SFOSEA</v>
      </c>
      <c r="H944" t="s">
        <v>31</v>
      </c>
      <c r="I944">
        <f>U944/M944</f>
        <v>163.7123287671233</v>
      </c>
      <c r="J944" t="str">
        <f>_xlfn.CONCAT(C944,E944,H944)</f>
        <v>SFOSEA737-800</v>
      </c>
      <c r="K944" s="4">
        <v>679</v>
      </c>
      <c r="L944" s="4">
        <f>N944/M944</f>
        <v>134.8082191780822</v>
      </c>
      <c r="M944" s="4">
        <v>73</v>
      </c>
      <c r="N944" s="4">
        <v>9841</v>
      </c>
      <c r="O944" s="4">
        <f>P944/M944</f>
        <v>18.493150684931507</v>
      </c>
      <c r="P944" s="4">
        <v>1350</v>
      </c>
      <c r="Q944" s="4">
        <v>1928</v>
      </c>
      <c r="R944" s="4">
        <v>6564</v>
      </c>
      <c r="S944" s="4">
        <f>U944*K944</f>
        <v>8114729</v>
      </c>
      <c r="T944" s="7">
        <f>N944/U944</f>
        <v>0.82344573675843025</v>
      </c>
      <c r="U944" s="4">
        <v>11951</v>
      </c>
      <c r="V944" s="4">
        <v>157.51345983461314</v>
      </c>
      <c r="W944" s="7">
        <f>P944/X944</f>
        <v>0.87776332899869958</v>
      </c>
      <c r="X944" s="4">
        <v>1538</v>
      </c>
      <c r="Y944" s="7">
        <f>Q944/Z944</f>
        <v>0.65802047781569961</v>
      </c>
      <c r="Z944" s="4">
        <v>2930</v>
      </c>
      <c r="AA944" s="7">
        <f>R944/AB944</f>
        <v>0.87718829346518779</v>
      </c>
      <c r="AB944" s="4">
        <v>7483</v>
      </c>
      <c r="AC944" s="4">
        <v>15774</v>
      </c>
      <c r="AD944" s="4">
        <f>AP944/AC944</f>
        <v>5.9997464181564597</v>
      </c>
      <c r="AE944" s="7">
        <f>AF944/(AF944+AH944+AJ944+AL944+AN944+AP944)</f>
        <v>0.1904326135485897</v>
      </c>
      <c r="AF944" s="4">
        <v>358967</v>
      </c>
      <c r="AG944" s="7">
        <f>AH944/(AF944+AH944+AJ944+AL944+AN944+AP944)</f>
        <v>0.18074618250957025</v>
      </c>
      <c r="AH944" s="4">
        <v>340708</v>
      </c>
      <c r="AI944" s="7">
        <f>AJ944/(AF944+AH944+AJ944+AL944+AN944+AP944)</f>
        <v>0.5437886735759212</v>
      </c>
      <c r="AJ944" s="4">
        <v>1025046</v>
      </c>
      <c r="AK944" s="7">
        <f>AL944/(AF944+AH944+AJ944+AL944+AN944+AP944)</f>
        <v>2.4379206878697598E-2</v>
      </c>
      <c r="AL944" s="4">
        <v>45955</v>
      </c>
      <c r="AM944" s="7">
        <f>AN944/(AF944+AH944+AJ944+AL944+AN944+AP944)</f>
        <v>1.0446640014259887E-2</v>
      </c>
      <c r="AN944" s="4">
        <v>19692</v>
      </c>
      <c r="AO944" s="7">
        <f>AP944/(AF944+AH944+AJ944+AL944+AN944+AP944)</f>
        <v>5.0206683472961387E-2</v>
      </c>
      <c r="AP944" s="4">
        <v>94640</v>
      </c>
      <c r="AQ944" s="6">
        <f>AO944+AM944+AK944+AI944+AG944+AE944</f>
        <v>1</v>
      </c>
      <c r="AR944" s="4">
        <v>654949</v>
      </c>
      <c r="AS944" s="4">
        <f>AR944/M944</f>
        <v>8971.9041095890407</v>
      </c>
      <c r="AT944" s="4">
        <f>AR944/V944</f>
        <v>4158.0510052136942</v>
      </c>
      <c r="AU944" s="7">
        <f>AR944/(AR944+AV944+AY944+BB944)</f>
        <v>0.3397676327194214</v>
      </c>
      <c r="AV944" s="4">
        <v>429723</v>
      </c>
      <c r="AW944" s="4">
        <f>AV944/M944</f>
        <v>5886.6164383561645</v>
      </c>
      <c r="AX944" s="7">
        <f>AV944/(AR944+AV944+AY944+BB944)</f>
        <v>0.22292723011270787</v>
      </c>
      <c r="AY944" s="4">
        <v>354061</v>
      </c>
      <c r="AZ944" s="4">
        <f>AY944/M944</f>
        <v>4850.1506849315065</v>
      </c>
      <c r="BA944" s="7">
        <f>AY944/(AR944+AV944+AY944+BB944)</f>
        <v>0.18367608441003963</v>
      </c>
      <c r="BB944" s="4">
        <v>488905</v>
      </c>
      <c r="BC944" s="11">
        <f>BB944/(AR944+AV944+AY944+BB944)</f>
        <v>0.2536290527578311</v>
      </c>
      <c r="BD944" s="9">
        <f>BC944+BA944+AX944+AU944</f>
        <v>1</v>
      </c>
      <c r="BE944" s="14">
        <f>(AF944+AH944+AJ944+AL944+AN944+AP944)</f>
        <v>1885008</v>
      </c>
      <c r="BF944" s="14">
        <f t="shared" si="70"/>
        <v>-1927638</v>
      </c>
      <c r="BG944" s="13">
        <f>(AF944+AH944+AJ944+AL944+AN944+AP944)-(AR944+AV944+AY944+BB944)</f>
        <v>-42630</v>
      </c>
      <c r="BH944" s="13">
        <f t="shared" si="71"/>
        <v>1</v>
      </c>
      <c r="BI944" s="14">
        <f>AF944/W944</f>
        <v>408956.47851851856</v>
      </c>
      <c r="BJ944" s="14">
        <f>AH944/Y944</f>
        <v>517777.19917012454</v>
      </c>
      <c r="BK944" s="14">
        <f>AJ944/AA944</f>
        <v>1168558.6864716636</v>
      </c>
      <c r="BL944" s="14">
        <f>BI944+BJ944+BK944</f>
        <v>2095292.3641603068</v>
      </c>
      <c r="BM944" s="14">
        <f>(AF944/W944)-AF944</f>
        <v>49989.478518518561</v>
      </c>
      <c r="BN944" s="14">
        <f>AH944/Y944-AH944</f>
        <v>177069.19917012454</v>
      </c>
      <c r="BO944" s="14">
        <f>AJ944/AA944-AJ944</f>
        <v>143512.68647166365</v>
      </c>
      <c r="BP944" s="14">
        <f>BG944/S944</f>
        <v>-5.2534101878201969E-3</v>
      </c>
      <c r="BQ944" s="14">
        <f>(BG944-CA944)/S944</f>
        <v>-4.6278415388868194E-3</v>
      </c>
      <c r="BR944" s="27">
        <f>BQ944-BP944</f>
        <v>6.2556864893337748E-4</v>
      </c>
      <c r="BS944" s="28">
        <f t="shared" si="72"/>
        <v>6682039</v>
      </c>
      <c r="BT944" s="11">
        <f>BS944/S944</f>
        <v>0.82344573675843025</v>
      </c>
      <c r="BU944" s="14">
        <f>(BE944-AP944)*1/BT944-(BE944-AP944)</f>
        <v>383871.20008129254</v>
      </c>
      <c r="BV944" s="14">
        <f t="shared" si="73"/>
        <v>0.23229463362239208</v>
      </c>
      <c r="BW944" s="27">
        <f>(AR944+AV944+AY944+BB944)/S944</f>
        <v>0.23754804381021227</v>
      </c>
      <c r="BX944" s="13">
        <f>(AF944+AH944+AJ944+AL944+AN944)/N944</f>
        <v>181.92947871151307</v>
      </c>
      <c r="BY944" s="26">
        <f>BX944/K944</f>
        <v>0.26793737660016653</v>
      </c>
      <c r="BZ944" s="11">
        <f>AP944/BE944</f>
        <v>5.0206683472961387E-2</v>
      </c>
      <c r="CA944" s="15">
        <f>-(BM944+BN944+BO944)/M944</f>
        <v>-5076.3200569905039</v>
      </c>
      <c r="CB944" s="15">
        <f>BG944-CA944</f>
        <v>-37553.679943009498</v>
      </c>
      <c r="CC944" s="18">
        <f t="shared" si="74"/>
        <v>1</v>
      </c>
      <c r="CD944" s="17">
        <f>(AF944/(AF944+AH944+AJ944))/(X944/(X944+Z944+AB944))</f>
        <v>1.6172739271693697</v>
      </c>
      <c r="CE944" s="19">
        <f>(AH944/(AF944+AH944+AJ944))/(Z944/(X944+Z944+AB944))</f>
        <v>0.80574961352061414</v>
      </c>
      <c r="CF944" s="18">
        <f>(AJ944/(AF944+AH944+AJ944))/(AB944/(X944+Z944+AB944))</f>
        <v>0.94918967424804346</v>
      </c>
      <c r="CG944">
        <f>AH944/Z944</f>
        <v>116.2825938566553</v>
      </c>
      <c r="CH944" s="11">
        <f>BB944/BE944</f>
        <v>0.25936494699226742</v>
      </c>
      <c r="CI944" s="14">
        <f>AY944/V944</f>
        <v>2247.8142526471001</v>
      </c>
      <c r="CJ944" s="14">
        <f>AV944/M944</f>
        <v>5886.6164383561645</v>
      </c>
      <c r="CK944" s="17">
        <f>N944/V944</f>
        <v>62.477200426762941</v>
      </c>
      <c r="CL944" s="17">
        <f>(AL944+AN944)/N944</f>
        <v>6.6707651661416527</v>
      </c>
      <c r="CM944" s="14">
        <f>AP944/AC944</f>
        <v>5.9997464181564597</v>
      </c>
    </row>
    <row r="945" spans="1:91" hidden="1" x14ac:dyDescent="0.2">
      <c r="A945">
        <v>554</v>
      </c>
      <c r="B945" s="2">
        <v>44866</v>
      </c>
      <c r="C945" s="3" t="s">
        <v>43</v>
      </c>
      <c r="D945" t="s">
        <v>38</v>
      </c>
      <c r="E945" s="3" t="s">
        <v>37</v>
      </c>
      <c r="F945" t="s">
        <v>38</v>
      </c>
      <c r="G945" t="str">
        <f>CONCATENATE(C945,E945)</f>
        <v>SFOLAX</v>
      </c>
      <c r="H945" t="s">
        <v>47</v>
      </c>
      <c r="I945">
        <f>U945/M945</f>
        <v>154.51612903225808</v>
      </c>
      <c r="J945" t="str">
        <f>_xlfn.CONCAT(C945,E945,H945)</f>
        <v>SFOLAXA320</v>
      </c>
      <c r="K945" s="4">
        <v>337</v>
      </c>
      <c r="L945" s="4">
        <f>N945/M945</f>
        <v>127.31182795698925</v>
      </c>
      <c r="M945" s="4">
        <v>93</v>
      </c>
      <c r="N945" s="4">
        <v>11840</v>
      </c>
      <c r="O945" s="4">
        <f>P945/M945</f>
        <v>17.462365591397848</v>
      </c>
      <c r="P945" s="4">
        <v>1624</v>
      </c>
      <c r="Q945" s="4">
        <v>3432</v>
      </c>
      <c r="R945" s="4">
        <v>6785</v>
      </c>
      <c r="S945" s="4">
        <f>U945*K945</f>
        <v>4842690</v>
      </c>
      <c r="T945" s="7">
        <f>N945/U945</f>
        <v>0.82393876130828114</v>
      </c>
      <c r="U945" s="4">
        <v>14370</v>
      </c>
      <c r="V945" s="4">
        <v>130.95589972991223</v>
      </c>
      <c r="W945" s="7">
        <f>P945/X945</f>
        <v>0.87311827956989252</v>
      </c>
      <c r="X945" s="4">
        <v>1860</v>
      </c>
      <c r="Y945" s="7">
        <f>Q945/Z945</f>
        <v>0.99738448125544898</v>
      </c>
      <c r="Z945" s="4">
        <v>3441</v>
      </c>
      <c r="AA945" s="7">
        <f>R945/AB945</f>
        <v>0.74815304884772305</v>
      </c>
      <c r="AB945" s="4">
        <v>9069</v>
      </c>
      <c r="AC945" s="4">
        <v>3020</v>
      </c>
      <c r="AD945" s="4">
        <f>AP945/AC945</f>
        <v>4.9993377483443711</v>
      </c>
      <c r="AE945" s="7">
        <f>AF945/(AF945+AH945+AJ945+AL945+AN945+AP945)</f>
        <v>0.22179458092953913</v>
      </c>
      <c r="AF945" s="4">
        <v>328476</v>
      </c>
      <c r="AG945" s="7">
        <f>AH945/(AF945+AH945+AJ945+AL945+AN945+AP945)</f>
        <v>0.27493531362762258</v>
      </c>
      <c r="AH945" s="4">
        <v>407177</v>
      </c>
      <c r="AI945" s="7">
        <f>AJ945/(AF945+AH945+AJ945+AL945+AN945+AP945)</f>
        <v>0.46100586633823815</v>
      </c>
      <c r="AJ945" s="4">
        <v>682746</v>
      </c>
      <c r="AK945" s="7">
        <f>AL945/(AF945+AH945+AJ945+AL945+AN945+AP945)</f>
        <v>2.7488332144940689E-2</v>
      </c>
      <c r="AL945" s="4">
        <v>40710</v>
      </c>
      <c r="AM945" s="7">
        <f>AN945/(AF945+AH945+AJ945+AL945+AN945+AP945)</f>
        <v>4.5813886908234484E-3</v>
      </c>
      <c r="AN945" s="4">
        <v>6785</v>
      </c>
      <c r="AO945" s="7">
        <f>AP945/(AF945+AH945+AJ945+AL945+AN945+AP945)</f>
        <v>1.0194518268836024E-2</v>
      </c>
      <c r="AP945" s="4">
        <v>15098</v>
      </c>
      <c r="AQ945" s="6">
        <f>AO945+AM945+AK945+AI945+AG945+AE945</f>
        <v>1</v>
      </c>
      <c r="AR945" s="4">
        <v>473363</v>
      </c>
      <c r="AS945" s="4">
        <f>AR945/M945</f>
        <v>5089.9247311827958</v>
      </c>
      <c r="AT945" s="4">
        <f>AR945/V945</f>
        <v>3614.6748712832295</v>
      </c>
      <c r="AU945" s="7">
        <f>AR945/(AR945+AV945+AY945+BB945)</f>
        <v>0.27593248161034983</v>
      </c>
      <c r="AV945" s="4">
        <v>478231</v>
      </c>
      <c r="AW945" s="4">
        <f>AV945/M945</f>
        <v>5142.2688172043008</v>
      </c>
      <c r="AX945" s="7">
        <f>AV945/(AR945+AV945+AY945+BB945)</f>
        <v>0.27877013330784034</v>
      </c>
      <c r="AY945" s="4">
        <v>449052</v>
      </c>
      <c r="AZ945" s="4">
        <f>AY945/M945</f>
        <v>4828.5161290322585</v>
      </c>
      <c r="BA945" s="7">
        <f>AY945/(AR945+AV945+AY945+BB945)</f>
        <v>0.26176112778584476</v>
      </c>
      <c r="BB945" s="4">
        <v>314857</v>
      </c>
      <c r="BC945" s="11">
        <f>BB945/(AR945+AV945+AY945+BB945)</f>
        <v>0.18353625729596509</v>
      </c>
      <c r="BD945" s="9">
        <f>BC945+BA945+AX945+AU945</f>
        <v>1</v>
      </c>
      <c r="BE945" s="14">
        <f>(AF945+AH945+AJ945+AL945+AN945+AP945)</f>
        <v>1480992</v>
      </c>
      <c r="BF945" s="14">
        <f t="shared" si="70"/>
        <v>-1715503</v>
      </c>
      <c r="BG945" s="13">
        <f>(AF945+AH945+AJ945+AL945+AN945+AP945)-(AR945+AV945+AY945+BB945)</f>
        <v>-234511</v>
      </c>
      <c r="BH945" s="13">
        <f t="shared" si="71"/>
        <v>1</v>
      </c>
      <c r="BI945" s="14">
        <f>AF945/W945</f>
        <v>376210.19704433496</v>
      </c>
      <c r="BJ945" s="14">
        <f>AH945/Y945</f>
        <v>408244.77185314684</v>
      </c>
      <c r="BK945" s="14">
        <f>AJ945/AA945</f>
        <v>912575.30935887981</v>
      </c>
      <c r="BL945" s="14">
        <f>BI945+BJ945+BK945</f>
        <v>1697030.2782563616</v>
      </c>
      <c r="BM945" s="14">
        <f>(AF945/W945)-AF945</f>
        <v>47734.197044334956</v>
      </c>
      <c r="BN945" s="14">
        <f>AH945/Y945-AH945</f>
        <v>1067.7718531468417</v>
      </c>
      <c r="BO945" s="14">
        <f>AJ945/AA945-AJ945</f>
        <v>229829.30935887981</v>
      </c>
      <c r="BP945" s="14">
        <f>BG945/S945</f>
        <v>-4.8425771626926357E-2</v>
      </c>
      <c r="BQ945" s="14">
        <f>(BG945-CA945)/S945</f>
        <v>-4.7807099927918491E-2</v>
      </c>
      <c r="BR945" s="27">
        <f>BQ945-BP945</f>
        <v>6.1867169900786667E-4</v>
      </c>
      <c r="BS945" s="28">
        <f t="shared" si="72"/>
        <v>3990080</v>
      </c>
      <c r="BT945" s="11">
        <f>BS945/S945</f>
        <v>0.82393876130828114</v>
      </c>
      <c r="BU945" s="14">
        <f>(BE945-AP945)*1/BT945-(BE945-AP945)</f>
        <v>313235.79560810816</v>
      </c>
      <c r="BV945" s="14">
        <f t="shared" si="73"/>
        <v>0.30582011237555984</v>
      </c>
      <c r="BW945" s="27">
        <f>(AR945+AV945+AY945+BB945)/S945</f>
        <v>0.35424588400248624</v>
      </c>
      <c r="BX945" s="13">
        <f>(AF945+AH945+AJ945+AL945+AN945)/N945</f>
        <v>123.80861486486486</v>
      </c>
      <c r="BY945" s="26">
        <f>BX945/K945</f>
        <v>0.36738461384232896</v>
      </c>
      <c r="BZ945" s="11">
        <f>AP945/BE945</f>
        <v>1.0194518268836024E-2</v>
      </c>
      <c r="CA945" s="15">
        <f>-(BM945+BN945+BO945)/M945</f>
        <v>-2996.0352500684044</v>
      </c>
      <c r="CB945" s="15">
        <f>BG945-CA945</f>
        <v>-231514.96474993159</v>
      </c>
      <c r="CC945" s="18">
        <f t="shared" si="74"/>
        <v>1</v>
      </c>
      <c r="CD945" s="17">
        <f>(AF945/(AF945+AH945+AJ945))/(X945/(X945+Z945+AB945))</f>
        <v>1.789159467822524</v>
      </c>
      <c r="CE945" s="19">
        <f>(AH945/(AF945+AH945+AJ945))/(Z945/(X945+Z945+AB945))</f>
        <v>1.1988281090914732</v>
      </c>
      <c r="CF945" s="18">
        <f>(AJ945/(AF945+AH945+AJ945))/(AB945/(X945+Z945+AB945))</f>
        <v>0.76270767079792123</v>
      </c>
      <c r="CG945">
        <f>AH945/Z945</f>
        <v>118.33100842778262</v>
      </c>
      <c r="CH945" s="11">
        <f>BB945/BE945</f>
        <v>0.21259871761630042</v>
      </c>
      <c r="CI945" s="14">
        <f>AY945/V945</f>
        <v>3429.0322232609578</v>
      </c>
      <c r="CJ945" s="14">
        <f>AV945/M945</f>
        <v>5142.2688172043008</v>
      </c>
      <c r="CK945" s="17">
        <f>N945/V945</f>
        <v>90.412116020883417</v>
      </c>
      <c r="CL945" s="17">
        <f>(AL945+AN945)/N945</f>
        <v>4.0114020270270272</v>
      </c>
      <c r="CM945" s="14">
        <f>AP945/AC945</f>
        <v>4.9993377483443711</v>
      </c>
    </row>
    <row r="946" spans="1:91" hidden="1" x14ac:dyDescent="0.2">
      <c r="A946">
        <v>548</v>
      </c>
      <c r="B946" s="2">
        <v>44866</v>
      </c>
      <c r="C946" s="3" t="s">
        <v>43</v>
      </c>
      <c r="D946" t="s">
        <v>38</v>
      </c>
      <c r="E946" s="3" t="s">
        <v>32</v>
      </c>
      <c r="F946" t="s">
        <v>33</v>
      </c>
      <c r="G946" t="str">
        <f>CONCATENATE(C946,E946)</f>
        <v>SFOHNL</v>
      </c>
      <c r="H946" t="s">
        <v>51</v>
      </c>
      <c r="I946">
        <f>U946/M946</f>
        <v>356.29032258064518</v>
      </c>
      <c r="J946" t="str">
        <f>_xlfn.CONCAT(C946,E946,H946)</f>
        <v>SFOHNL777-200</v>
      </c>
      <c r="K946" s="4">
        <v>2399</v>
      </c>
      <c r="L946" s="4">
        <f>N946/M946</f>
        <v>297.41935483870969</v>
      </c>
      <c r="M946" s="4">
        <v>31</v>
      </c>
      <c r="N946" s="4">
        <v>9220</v>
      </c>
      <c r="O946" s="4">
        <f>P946/M946</f>
        <v>44.096774193548384</v>
      </c>
      <c r="P946" s="4">
        <v>1367</v>
      </c>
      <c r="Q946" s="4">
        <v>2193</v>
      </c>
      <c r="R946" s="4">
        <v>5660</v>
      </c>
      <c r="S946" s="4">
        <f>U946*K946</f>
        <v>26496955</v>
      </c>
      <c r="T946" s="7">
        <f>N946/U946</f>
        <v>0.83476686283386148</v>
      </c>
      <c r="U946" s="4">
        <v>11045</v>
      </c>
      <c r="V946" s="4">
        <v>165.16568791946307</v>
      </c>
      <c r="W946" s="7">
        <f>P946/X946</f>
        <v>0.95327754532775455</v>
      </c>
      <c r="X946" s="4">
        <v>1434</v>
      </c>
      <c r="Y946" s="7">
        <f>Q946/Z946</f>
        <v>0.81706408345752612</v>
      </c>
      <c r="Z946" s="4">
        <v>2684</v>
      </c>
      <c r="AA946" s="7">
        <f>R946/AB946</f>
        <v>0.81697459584295617</v>
      </c>
      <c r="AB946" s="4">
        <v>6928</v>
      </c>
      <c r="AC946" s="4">
        <v>208259</v>
      </c>
      <c r="AD946" s="4">
        <f>AP946/AC946</f>
        <v>4.9999903965734971</v>
      </c>
      <c r="AE946" s="7">
        <f>AF946/(AF946+AH946+AJ946+AL946+AN946+AP946)</f>
        <v>0.16096319936541376</v>
      </c>
      <c r="AF946" s="4">
        <v>617690</v>
      </c>
      <c r="AG946" s="7">
        <f>AH946/(AF946+AH946+AJ946+AL946+AN946+AP946)</f>
        <v>0.17552412910515572</v>
      </c>
      <c r="AH946" s="4">
        <v>673567</v>
      </c>
      <c r="AI946" s="7">
        <f>AJ946/(AF946+AH946+AJ946+AL946+AN946+AP946)</f>
        <v>0.38036373529268441</v>
      </c>
      <c r="AJ946" s="4">
        <v>1459631</v>
      </c>
      <c r="AK946" s="7">
        <f>AL946/(AF946+AH946+AJ946+AL946+AN946+AP946)</f>
        <v>8.8496013379679942E-3</v>
      </c>
      <c r="AL946" s="4">
        <v>33960</v>
      </c>
      <c r="AM946" s="7">
        <f>AN946/(AF946+AH946+AJ946+AL946+AN946+AP946)</f>
        <v>2.9498671126559984E-3</v>
      </c>
      <c r="AN946" s="4">
        <v>11320</v>
      </c>
      <c r="AO946" s="7">
        <f>AP946/(AF946+AH946+AJ946+AL946+AN946+AP946)</f>
        <v>0.27134946778612212</v>
      </c>
      <c r="AP946" s="4">
        <v>1041293</v>
      </c>
      <c r="AQ946" s="6">
        <f>AO946+AM946+AK946+AI946+AG946+AE946</f>
        <v>1</v>
      </c>
      <c r="AR946" s="4">
        <v>691209</v>
      </c>
      <c r="AS946" s="4">
        <f>AR946/M946</f>
        <v>22297.064516129034</v>
      </c>
      <c r="AT946" s="4">
        <f>AR946/V946</f>
        <v>4184.9430635801455</v>
      </c>
      <c r="AU946" s="7">
        <f>AR946/(AR946+AV946+AY946+BB946)</f>
        <v>0.26293928205424727</v>
      </c>
      <c r="AV946" s="4">
        <v>233146</v>
      </c>
      <c r="AW946" s="4">
        <f>AV946/M946</f>
        <v>7520.8387096774195</v>
      </c>
      <c r="AX946" s="7">
        <f>AV946/(AR946+AV946+AY946+BB946)</f>
        <v>8.8689877958503915E-2</v>
      </c>
      <c r="AY946" s="4">
        <v>1116030</v>
      </c>
      <c r="AZ946" s="4">
        <f>AY946/M946</f>
        <v>36000.967741935485</v>
      </c>
      <c r="BA946" s="7">
        <f>AY946/(AR946+AV946+AY946+BB946)</f>
        <v>0.42454326687152738</v>
      </c>
      <c r="BB946" s="4">
        <v>588393</v>
      </c>
      <c r="BC946" s="11">
        <f>BB946/(AR946+AV946+AY946+BB946)</f>
        <v>0.22382757311572146</v>
      </c>
      <c r="BD946" s="9">
        <f>BC946+BA946+AX946+AU946</f>
        <v>1</v>
      </c>
      <c r="BE946" s="14">
        <f>(AF946+AH946+AJ946+AL946+AN946+AP946)</f>
        <v>3837461</v>
      </c>
      <c r="BF946" s="14">
        <f t="shared" si="70"/>
        <v>-2628778</v>
      </c>
      <c r="BG946" s="13">
        <f>(AF946+AH946+AJ946+AL946+AN946+AP946)-(AR946+AV946+AY946+BB946)</f>
        <v>1208683</v>
      </c>
      <c r="BH946" s="13">
        <f t="shared" si="71"/>
        <v>0</v>
      </c>
      <c r="BI946" s="14">
        <f>AF946/W946</f>
        <v>647964.49158741767</v>
      </c>
      <c r="BJ946" s="14">
        <f>AH946/Y946</f>
        <v>824374.75056999538</v>
      </c>
      <c r="BK946" s="14">
        <f>AJ946/AA946</f>
        <v>1786629.6056537102</v>
      </c>
      <c r="BL946" s="14">
        <f>BI946+BJ946+BK946</f>
        <v>3258968.8478111234</v>
      </c>
      <c r="BM946" s="14">
        <f>(AF946/W946)-AF946</f>
        <v>30274.491587417666</v>
      </c>
      <c r="BN946" s="14">
        <f>AH946/Y946-AH946</f>
        <v>150807.75056999538</v>
      </c>
      <c r="BO946" s="14">
        <f>AJ946/AA946-AJ946</f>
        <v>326998.6056537102</v>
      </c>
      <c r="BP946" s="14">
        <f>BG946/S946</f>
        <v>4.5615920772783133E-2</v>
      </c>
      <c r="BQ946" s="14">
        <f>(BG946-CA946)/S946</f>
        <v>4.6234471272948184E-2</v>
      </c>
      <c r="BR946" s="27">
        <f>BQ946-BP946</f>
        <v>6.185505001650507E-4</v>
      </c>
      <c r="BS946" s="28">
        <f t="shared" si="72"/>
        <v>22118780</v>
      </c>
      <c r="BT946" s="11">
        <f>BS946/S946</f>
        <v>0.83476686283386148</v>
      </c>
      <c r="BU946" s="14">
        <f>(BE946-AP946)*1/BT946-(BE946-AP946)</f>
        <v>553471.43167028204</v>
      </c>
      <c r="BV946" s="14">
        <f t="shared" si="73"/>
        <v>0.14482649044012794</v>
      </c>
      <c r="BW946" s="27">
        <f>(AR946+AV946+AY946+BB946)/S946</f>
        <v>9.9210569667344789E-2</v>
      </c>
      <c r="BX946" s="13">
        <f>(AF946+AH946+AJ946+AL946+AN946)/N946</f>
        <v>303.2720173535792</v>
      </c>
      <c r="BY946" s="26">
        <f>BX946/K946</f>
        <v>0.12641601390311763</v>
      </c>
      <c r="BZ946" s="11">
        <f>AP946/BE946</f>
        <v>0.27134946778612212</v>
      </c>
      <c r="CA946" s="15">
        <f>-(BM946+BN946+BO946)/M946</f>
        <v>-16389.70476810075</v>
      </c>
      <c r="CB946" s="15">
        <f>BG946-CA946</f>
        <v>1225072.7047681008</v>
      </c>
      <c r="CC946" s="18">
        <f t="shared" si="74"/>
        <v>0</v>
      </c>
      <c r="CD946" s="17">
        <f>(AF946/(AF946+AH946+AJ946))/(X946/(X946+Z946+AB946))</f>
        <v>1.7296313531816683</v>
      </c>
      <c r="CE946" s="19">
        <f>(AH946/(AF946+AH946+AJ946))/(Z946/(X946+Z946+AB946))</f>
        <v>1.0076980548052785</v>
      </c>
      <c r="CF946" s="18">
        <f>(AJ946/(AF946+AH946+AJ946))/(AB946/(X946+Z946+AB946))</f>
        <v>0.84599409071017906</v>
      </c>
      <c r="CG946">
        <f>AH946/Z946</f>
        <v>250.95640834575261</v>
      </c>
      <c r="CH946" s="11">
        <f>BB946/BE946</f>
        <v>0.15332872438312728</v>
      </c>
      <c r="CI946" s="14">
        <f>AY946/V946</f>
        <v>6757.0329773590183</v>
      </c>
      <c r="CJ946" s="14">
        <f>AV946/M946</f>
        <v>7520.8387096774195</v>
      </c>
      <c r="CK946" s="17">
        <f>N946/V946</f>
        <v>55.822732409747182</v>
      </c>
      <c r="CL946" s="17">
        <f>(AL946+AN946)/N946</f>
        <v>4.9110629067245117</v>
      </c>
      <c r="CM946" s="14">
        <f>AP946/AC946</f>
        <v>4.9999903965734971</v>
      </c>
    </row>
    <row r="947" spans="1:91" x14ac:dyDescent="0.2">
      <c r="A947">
        <v>1086</v>
      </c>
      <c r="B947" s="2">
        <v>45231</v>
      </c>
      <c r="C947" s="3" t="s">
        <v>37</v>
      </c>
      <c r="D947" t="s">
        <v>38</v>
      </c>
      <c r="E947" s="3" t="s">
        <v>44</v>
      </c>
      <c r="F947" t="s">
        <v>45</v>
      </c>
      <c r="G947" t="str">
        <f>CONCATENATE(C947,E947)</f>
        <v>LAXBOI</v>
      </c>
      <c r="H947" t="s">
        <v>40</v>
      </c>
      <c r="I947">
        <f>U947/M947</f>
        <v>74.74545454545455</v>
      </c>
      <c r="J947" t="str">
        <f>_xlfn.CONCAT(C947,E947,H947)</f>
        <v>LAXBOIE175</v>
      </c>
      <c r="K947" s="4">
        <v>674</v>
      </c>
      <c r="L947" s="4">
        <f>N947/M947</f>
        <v>64.36363636363636</v>
      </c>
      <c r="M947" s="4">
        <v>55</v>
      </c>
      <c r="N947" s="4">
        <v>3540</v>
      </c>
      <c r="O947" s="4">
        <f>P947/M947</f>
        <v>9.709090909090909</v>
      </c>
      <c r="P947" s="4">
        <v>534</v>
      </c>
      <c r="Q947" s="4">
        <v>841</v>
      </c>
      <c r="R947" s="4">
        <v>2166</v>
      </c>
      <c r="S947" s="4">
        <f>U947*K947</f>
        <v>2770814</v>
      </c>
      <c r="T947" s="7">
        <f>N947/U947</f>
        <v>0.86110435417173437</v>
      </c>
      <c r="U947" s="4">
        <v>4111</v>
      </c>
      <c r="V947" s="4">
        <v>111.10961984237368</v>
      </c>
      <c r="W947" s="7">
        <f>P947/X947</f>
        <v>0.96564195298372513</v>
      </c>
      <c r="X947" s="4">
        <v>553</v>
      </c>
      <c r="Y947" s="7">
        <f>Q947/Z947</f>
        <v>0.84522613065326635</v>
      </c>
      <c r="Z947" s="4">
        <v>995</v>
      </c>
      <c r="AA947" s="7">
        <f>R947/AB947</f>
        <v>0.84477379095163807</v>
      </c>
      <c r="AB947" s="4">
        <v>2564</v>
      </c>
      <c r="AC947" s="4">
        <v>437</v>
      </c>
      <c r="AD947" s="4">
        <f>AP947/AC947</f>
        <v>5.9977116704805491</v>
      </c>
      <c r="AE947" s="7">
        <f>AF947/(AF947+AH947+AJ947+AL947+AN947+AP947)</f>
        <v>0.21836797548132178</v>
      </c>
      <c r="AF947" s="4">
        <v>145349</v>
      </c>
      <c r="AG947" s="7">
        <f>AH947/(AF947+AH947+AJ947+AL947+AN947+AP947)</f>
        <v>0.21706391833116742</v>
      </c>
      <c r="AH947" s="4">
        <v>144481</v>
      </c>
      <c r="AI947" s="7">
        <f>AJ947/(AF947+AH947+AJ947+AL947+AN947+AP947)</f>
        <v>0.51182891010569176</v>
      </c>
      <c r="AJ947" s="4">
        <v>340681</v>
      </c>
      <c r="AK947" s="7">
        <f>AL947/(AF947+AH947+AJ947+AL947+AN947+AP947)</f>
        <v>2.2768417178098452E-2</v>
      </c>
      <c r="AL947" s="4">
        <v>15155</v>
      </c>
      <c r="AM947" s="7">
        <f>AN947/(AF947+AH947+AJ947+AL947+AN947+AP947)</f>
        <v>2.6033067163450344E-2</v>
      </c>
      <c r="AN947" s="4">
        <v>17328</v>
      </c>
      <c r="AO947" s="7">
        <f>AP947/(AF947+AH947+AJ947+AL947+AN947+AP947)</f>
        <v>3.9377117402702765E-3</v>
      </c>
      <c r="AP947" s="4">
        <v>2621</v>
      </c>
      <c r="AQ947" s="6">
        <f>AO947+AM947+AK947+AI947+AG947+AE947</f>
        <v>1</v>
      </c>
      <c r="AR947" s="4">
        <v>277353</v>
      </c>
      <c r="AS947" s="4">
        <f>AR947/M947</f>
        <v>5042.7818181818184</v>
      </c>
      <c r="AT947" s="4">
        <f>AR947/V947</f>
        <v>2496.2105026861623</v>
      </c>
      <c r="AU947" s="7">
        <f>AR947/(AR947+AV947+AY947+BB947)</f>
        <v>0.35757078819429672</v>
      </c>
      <c r="AV947" s="4">
        <v>180554</v>
      </c>
      <c r="AW947" s="4">
        <f>AV947/M947</f>
        <v>3282.8</v>
      </c>
      <c r="AX947" s="7">
        <f>AV947/(AR947+AV947+AY947+BB947)</f>
        <v>0.23277496941310549</v>
      </c>
      <c r="AY947" s="4">
        <v>153783</v>
      </c>
      <c r="AZ947" s="4">
        <f>AY947/M947</f>
        <v>2796.0545454545454</v>
      </c>
      <c r="BA947" s="7">
        <f>AY947/(AR947+AV947+AY947+BB947)</f>
        <v>0.19826109153635812</v>
      </c>
      <c r="BB947" s="4">
        <v>163969</v>
      </c>
      <c r="BC947" s="11">
        <f>BB947/(AR947+AV947+AY947+BB947)</f>
        <v>0.21139315085623966</v>
      </c>
      <c r="BD947" s="9">
        <f>BC947+BA947+AX947+AU947</f>
        <v>1</v>
      </c>
      <c r="BE947" s="14">
        <f>(AF947+AH947+AJ947+AL947+AN947+AP947)</f>
        <v>665615</v>
      </c>
      <c r="BF947" s="14">
        <f t="shared" si="70"/>
        <v>-775659</v>
      </c>
      <c r="BG947" s="13">
        <f>(AF947+AH947+AJ947+AL947+AN947+AP947)-(AR947+AV947+AY947+BB947)</f>
        <v>-110044</v>
      </c>
      <c r="BH947" s="13">
        <f t="shared" si="71"/>
        <v>1</v>
      </c>
      <c r="BI947" s="14">
        <f>AF947/W947</f>
        <v>150520.5936329588</v>
      </c>
      <c r="BJ947" s="14">
        <f>AH947/Y947</f>
        <v>170937.68727705113</v>
      </c>
      <c r="BK947" s="14">
        <f>AJ947/AA947</f>
        <v>403280.74053554941</v>
      </c>
      <c r="BL947" s="14">
        <f>BI947+BJ947+BK947</f>
        <v>724739.02144555934</v>
      </c>
      <c r="BM947" s="14">
        <f>(AF947/W947)-AF947</f>
        <v>5171.5936329588003</v>
      </c>
      <c r="BN947" s="14">
        <f>AH947/Y947-AH947</f>
        <v>26456.687277051125</v>
      </c>
      <c r="BO947" s="14">
        <f>AJ947/AA947-AJ947</f>
        <v>62599.740535549412</v>
      </c>
      <c r="BP947" s="14">
        <f>BG947/S947</f>
        <v>-3.9715404931547189E-2</v>
      </c>
      <c r="BQ947" s="14">
        <f>(BG947-CA947)/S947</f>
        <v>-3.9097089608484861E-2</v>
      </c>
      <c r="BR947" s="27">
        <f>BQ947-BP947</f>
        <v>6.1831532306232811E-4</v>
      </c>
      <c r="BS947" s="28">
        <f t="shared" si="72"/>
        <v>2385960</v>
      </c>
      <c r="BT947" s="11">
        <f>BS947/S947</f>
        <v>0.86110435417173437</v>
      </c>
      <c r="BU947" s="14">
        <f>(BE947-AP947)*1/BT947-(BE947-AP947)</f>
        <v>106940.55762711866</v>
      </c>
      <c r="BV947" s="14">
        <f t="shared" si="73"/>
        <v>0.24022363103405714</v>
      </c>
      <c r="BW947" s="27">
        <f>(AR947+AV947+AY947+BB947)/S947</f>
        <v>0.27993903596560432</v>
      </c>
      <c r="BX947" s="13">
        <f>(AF947+AH947+AJ947+AL947+AN947)/N947</f>
        <v>187.28644067796611</v>
      </c>
      <c r="BY947" s="26">
        <f>BX947/K947</f>
        <v>0.27787305738570639</v>
      </c>
      <c r="BZ947" s="11">
        <f>AP947/BE947</f>
        <v>3.9377117402702765E-3</v>
      </c>
      <c r="CA947" s="15">
        <f>-(BM947+BN947+BO947)/M947</f>
        <v>-1713.2367535556243</v>
      </c>
      <c r="CB947" s="15">
        <f>BG947-CA947</f>
        <v>-108330.76324644437</v>
      </c>
      <c r="CC947" s="18">
        <f t="shared" si="74"/>
        <v>1</v>
      </c>
      <c r="CD947" s="17">
        <f>(AF947/(AF947+AH947+AJ947))/(X947/(X947+Z947+AB947))</f>
        <v>1.7141442061706356</v>
      </c>
      <c r="CE947" s="19">
        <f>(AH947/(AF947+AH947+AJ947))/(Z947/(X947+Z947+AB947))</f>
        <v>0.94699589482691982</v>
      </c>
      <c r="CF947" s="18">
        <f>(AJ947/(AF947+AH947+AJ947))/(AB947/(X947+Z947+AB947))</f>
        <v>0.86654342380454497</v>
      </c>
      <c r="CG947">
        <f>AH947/Z947</f>
        <v>145.20703517587938</v>
      </c>
      <c r="CH947" s="11">
        <f>BB947/BE947</f>
        <v>0.24634210467011711</v>
      </c>
      <c r="CI947" s="14">
        <f>AY947/V947</f>
        <v>1384.0655761235182</v>
      </c>
      <c r="CJ947" s="14">
        <f>AV947/M947</f>
        <v>3282.8</v>
      </c>
      <c r="CK947" s="17">
        <f>N947/V947</f>
        <v>31.860427612136935</v>
      </c>
      <c r="CL947" s="17">
        <f>(AL947+AN947)/N947</f>
        <v>9.1759887005649716</v>
      </c>
      <c r="CM947" s="14">
        <f>AP947/AC947</f>
        <v>5.9977116704805491</v>
      </c>
    </row>
    <row r="948" spans="1:91" hidden="1" x14ac:dyDescent="0.2">
      <c r="A948">
        <v>762</v>
      </c>
      <c r="B948" s="2">
        <v>45170</v>
      </c>
      <c r="C948" s="3" t="s">
        <v>43</v>
      </c>
      <c r="D948" t="s">
        <v>38</v>
      </c>
      <c r="E948" s="3" t="s">
        <v>37</v>
      </c>
      <c r="F948" t="s">
        <v>38</v>
      </c>
      <c r="G948" t="str">
        <f>CONCATENATE(C948,E948)</f>
        <v>SFOLAX</v>
      </c>
      <c r="H948" t="s">
        <v>30</v>
      </c>
      <c r="I948">
        <f>U948/M948</f>
        <v>141.3095238095238</v>
      </c>
      <c r="J948" t="str">
        <f>_xlfn.CONCAT(C948,E948,H948)</f>
        <v>SFOLAX737-700</v>
      </c>
      <c r="K948" s="4">
        <v>337</v>
      </c>
      <c r="L948" s="4">
        <f>N948/M948</f>
        <v>131.04761904761904</v>
      </c>
      <c r="M948" s="4">
        <v>42</v>
      </c>
      <c r="N948" s="4">
        <v>5504</v>
      </c>
      <c r="O948" s="4">
        <f>P948/M948</f>
        <v>16.80952380952381</v>
      </c>
      <c r="P948" s="4">
        <v>706</v>
      </c>
      <c r="Q948" s="4">
        <v>1148</v>
      </c>
      <c r="R948" s="4">
        <v>3651</v>
      </c>
      <c r="S948" s="4">
        <f>U948*K948</f>
        <v>2000095</v>
      </c>
      <c r="T948" s="7">
        <f>N948/U948</f>
        <v>0.92737994945240099</v>
      </c>
      <c r="U948" s="4">
        <v>5935</v>
      </c>
      <c r="V948" s="4">
        <v>58.437310094530723</v>
      </c>
      <c r="W948" s="7">
        <f>P948/X948</f>
        <v>1</v>
      </c>
      <c r="X948" s="4">
        <v>706</v>
      </c>
      <c r="Y948" s="7">
        <f>Q948/Z948</f>
        <v>0.89199689199689203</v>
      </c>
      <c r="Z948" s="4">
        <v>1287</v>
      </c>
      <c r="AA948" s="7">
        <f>R948/AB948</f>
        <v>0.92594471214811058</v>
      </c>
      <c r="AB948" s="4">
        <v>3943</v>
      </c>
      <c r="AC948" s="4">
        <v>6189</v>
      </c>
      <c r="AD948" s="4">
        <f>AP948/AC948</f>
        <v>6</v>
      </c>
      <c r="AE948" s="7">
        <f>AF948/(AF948+AH948+AJ948+AL948+AN948+AP948)</f>
        <v>0.16789254593726954</v>
      </c>
      <c r="AF948" s="4">
        <v>132734</v>
      </c>
      <c r="AG948" s="7">
        <f>AH948/(AF948+AH948+AJ948+AL948+AN948+AP948)</f>
        <v>0.19166343068269354</v>
      </c>
      <c r="AH948" s="4">
        <v>151527</v>
      </c>
      <c r="AI948" s="7">
        <f>AJ948/(AF948+AH948+AJ948+AL948+AN948+AP948)</f>
        <v>0.52882977122120345</v>
      </c>
      <c r="AJ948" s="4">
        <v>418087</v>
      </c>
      <c r="AK948" s="7">
        <f>AL948/(AF948+AH948+AJ948+AL948+AN948+AP948)</f>
        <v>3.2317677073675451E-2</v>
      </c>
      <c r="AL948" s="4">
        <v>25550</v>
      </c>
      <c r="AM948" s="7">
        <f>AN948/(AF948+AH948+AJ948+AL948+AN948+AP948)</f>
        <v>3.2326531231777825E-2</v>
      </c>
      <c r="AN948" s="4">
        <v>25557</v>
      </c>
      <c r="AO948" s="7">
        <f>AP948/(AF948+AH948+AJ948+AL948+AN948+AP948)</f>
        <v>4.6970043853380203E-2</v>
      </c>
      <c r="AP948" s="4">
        <v>37134</v>
      </c>
      <c r="AQ948" s="6">
        <f>AO948+AM948+AK948+AI948+AG948+AE948</f>
        <v>1</v>
      </c>
      <c r="AR948" s="4">
        <v>242986</v>
      </c>
      <c r="AS948" s="4">
        <f>AR948/M948</f>
        <v>5785.3809523809523</v>
      </c>
      <c r="AT948" s="4">
        <f>AR948/V948</f>
        <v>4158.0627103974384</v>
      </c>
      <c r="AU948" s="7">
        <f>AR948/(AR948+AV948+AY948+BB948)</f>
        <v>0.30404186259519062</v>
      </c>
      <c r="AV948" s="4">
        <v>243461</v>
      </c>
      <c r="AW948" s="4">
        <f>AV948/M948</f>
        <v>5796.6904761904761</v>
      </c>
      <c r="AX948" s="7">
        <f>AV948/(AR948+AV948+AY948+BB948)</f>
        <v>0.30463621735115481</v>
      </c>
      <c r="AY948" s="4">
        <v>131356</v>
      </c>
      <c r="AZ948" s="4">
        <f>AY948/M948</f>
        <v>3127.5238095238096</v>
      </c>
      <c r="BA948" s="7">
        <f>AY948/(AR948+AV948+AY948+BB948)</f>
        <v>0.16436223857775287</v>
      </c>
      <c r="BB948" s="4">
        <v>181383</v>
      </c>
      <c r="BC948" s="11">
        <f>BB948/(AR948+AV948+AY948+BB948)</f>
        <v>0.22695968147590173</v>
      </c>
      <c r="BD948" s="9">
        <f>BC948+BA948+AX948+AU948</f>
        <v>1</v>
      </c>
      <c r="BE948" s="14">
        <f>(AF948+AH948+AJ948+AL948+AN948+AP948)</f>
        <v>790589</v>
      </c>
      <c r="BF948" s="14">
        <f t="shared" si="70"/>
        <v>-799186</v>
      </c>
      <c r="BG948" s="13">
        <f>(AF948+AH948+AJ948+AL948+AN948+AP948)-(AR948+AV948+AY948+BB948)</f>
        <v>-8597</v>
      </c>
      <c r="BH948" s="13">
        <f t="shared" si="71"/>
        <v>1</v>
      </c>
      <c r="BI948" s="14">
        <f>AF948/W948</f>
        <v>132734</v>
      </c>
      <c r="BJ948" s="14">
        <f>AH948/Y948</f>
        <v>169873.91027874564</v>
      </c>
      <c r="BK948" s="14">
        <f>AJ948/AA948</f>
        <v>451524.79895918927</v>
      </c>
      <c r="BL948" s="14">
        <f>BI948+BJ948+BK948</f>
        <v>754132.70923793491</v>
      </c>
      <c r="BM948" s="14">
        <f>(AF948/W948)-AF948</f>
        <v>0</v>
      </c>
      <c r="BN948" s="14">
        <f>AH948/Y948-AH948</f>
        <v>18346.910278745636</v>
      </c>
      <c r="BO948" s="14">
        <f>AJ948/AA948-AJ948</f>
        <v>33437.798959189269</v>
      </c>
      <c r="BP948" s="14">
        <f>BG948/S948</f>
        <v>-4.2982958309480297E-3</v>
      </c>
      <c r="BQ948" s="14">
        <f>(BG948-CA948)/S948</f>
        <v>-3.6818404787923179E-3</v>
      </c>
      <c r="BR948" s="27">
        <f>BQ948-BP948</f>
        <v>6.1645535215571184E-4</v>
      </c>
      <c r="BS948" s="28">
        <f t="shared" si="72"/>
        <v>1854848</v>
      </c>
      <c r="BT948" s="11">
        <f>BS948/S948</f>
        <v>0.92737994945240099</v>
      </c>
      <c r="BU948" s="14">
        <f>(BE948-AP948)*1/BT948-(BE948-AP948)</f>
        <v>59000.564135174383</v>
      </c>
      <c r="BV948" s="14">
        <f t="shared" si="73"/>
        <v>0.39527572440309083</v>
      </c>
      <c r="BW948" s="27">
        <f>(AR948+AV948+AY948+BB948)/S948</f>
        <v>0.39957402023403887</v>
      </c>
      <c r="BX948" s="13">
        <f>(AF948+AH948+AJ948+AL948+AN948)/N948</f>
        <v>136.8922601744186</v>
      </c>
      <c r="BY948" s="26">
        <f>BX948/K948</f>
        <v>0.40620848716444685</v>
      </c>
      <c r="BZ948" s="11">
        <f>AP948/BE948</f>
        <v>4.6970043853380203E-2</v>
      </c>
      <c r="CA948" s="15">
        <f>-(BM948+BN948+BO948)/M948</f>
        <v>-1232.9692675698786</v>
      </c>
      <c r="CB948" s="15">
        <f>BG948-CA948</f>
        <v>-7364.0307324301211</v>
      </c>
      <c r="CC948" s="18">
        <f t="shared" si="74"/>
        <v>1</v>
      </c>
      <c r="CD948" s="17">
        <f>(AF948/(AF948+AH948+AJ948))/(X948/(X948+Z948+AB948))</f>
        <v>1.5889821678029523</v>
      </c>
      <c r="CE948" s="19">
        <f>(AH948/(AF948+AH948+AJ948))/(Z948/(X948+Z948+AB948))</f>
        <v>0.99506859595021024</v>
      </c>
      <c r="CF948" s="18">
        <f>(AJ948/(AF948+AH948+AJ948))/(AB948/(X948+Z948+AB948))</f>
        <v>0.89615148530134292</v>
      </c>
      <c r="CG948">
        <f>AH948/Z948</f>
        <v>117.73659673659674</v>
      </c>
      <c r="CH948" s="11">
        <f>BB948/BE948</f>
        <v>0.22942767986905965</v>
      </c>
      <c r="CI948" s="14">
        <f>AY948/V948</f>
        <v>2247.8105133092686</v>
      </c>
      <c r="CJ948" s="14">
        <f>AV948/M948</f>
        <v>5796.6904761904761</v>
      </c>
      <c r="CK948" s="17">
        <f>N948/V948</f>
        <v>94.186402336050222</v>
      </c>
      <c r="CL948" s="17">
        <f>(AL948+AN948)/N948</f>
        <v>9.2854287790697683</v>
      </c>
      <c r="CM948" s="14">
        <f>AP948/AC948</f>
        <v>6</v>
      </c>
    </row>
    <row r="949" spans="1:91" hidden="1" x14ac:dyDescent="0.2">
      <c r="A949">
        <v>100</v>
      </c>
      <c r="B949" s="2">
        <v>44805</v>
      </c>
      <c r="C949" s="3" t="s">
        <v>52</v>
      </c>
      <c r="D949" t="s">
        <v>33</v>
      </c>
      <c r="E949" s="3" t="s">
        <v>43</v>
      </c>
      <c r="F949" t="s">
        <v>38</v>
      </c>
      <c r="G949" t="str">
        <f>CONCATENATE(C949,E949)</f>
        <v>OGGSFO</v>
      </c>
      <c r="H949" t="s">
        <v>31</v>
      </c>
      <c r="I949">
        <f>U949/M949</f>
        <v>159.18518518518519</v>
      </c>
      <c r="J949" t="str">
        <f>_xlfn.CONCAT(C949,E949,H949)</f>
        <v>OGGSFO737-800</v>
      </c>
      <c r="K949" s="4">
        <v>2338</v>
      </c>
      <c r="L949" s="4">
        <f>N949/M949</f>
        <v>134.40740740740742</v>
      </c>
      <c r="M949" s="4">
        <v>27</v>
      </c>
      <c r="N949" s="4">
        <v>3629</v>
      </c>
      <c r="O949" s="4">
        <f>P949/M949</f>
        <v>18.555555555555557</v>
      </c>
      <c r="P949" s="4">
        <v>501</v>
      </c>
      <c r="Q949" s="4">
        <v>716</v>
      </c>
      <c r="R949" s="4">
        <v>2413</v>
      </c>
      <c r="S949" s="4">
        <f>U949*K949</f>
        <v>10048724</v>
      </c>
      <c r="T949" s="7">
        <f>N949/U949</f>
        <v>0.84434620753838996</v>
      </c>
      <c r="U949" s="4">
        <v>4298</v>
      </c>
      <c r="V949" s="4">
        <v>128.21072562358279</v>
      </c>
      <c r="W949" s="7">
        <f>P949/X949</f>
        <v>0.89946140035906641</v>
      </c>
      <c r="X949" s="4">
        <v>557</v>
      </c>
      <c r="Y949" s="7">
        <f>Q949/Z949</f>
        <v>0.67547169811320751</v>
      </c>
      <c r="Z949" s="4">
        <v>1060</v>
      </c>
      <c r="AA949" s="7">
        <f>R949/AB949</f>
        <v>0.90003729951510625</v>
      </c>
      <c r="AB949" s="4">
        <v>2681</v>
      </c>
      <c r="AC949" s="4">
        <v>431</v>
      </c>
      <c r="AD949" s="4">
        <f>AP949/AC949</f>
        <v>5</v>
      </c>
      <c r="AE949" s="7">
        <f>AF949/(AF949+AH949+AJ949+AL949+AN949+AP949)</f>
        <v>0.25354144206820006</v>
      </c>
      <c r="AF949" s="4">
        <v>238708</v>
      </c>
      <c r="AG949" s="7">
        <f>AH949/(AF949+AH949+AJ949+AL949+AN949+AP949)</f>
        <v>0.18647788888947897</v>
      </c>
      <c r="AH949" s="4">
        <v>175568</v>
      </c>
      <c r="AI949" s="7">
        <f>AJ949/(AF949+AH949+AJ949+AL949+AN949+AP949)</f>
        <v>0.53719244393225662</v>
      </c>
      <c r="AJ949" s="4">
        <v>505764</v>
      </c>
      <c r="AK949" s="7">
        <f>AL949/(AF949+AH949+AJ949+AL949+AN949+AP949)</f>
        <v>1.5374484198004239E-2</v>
      </c>
      <c r="AL949" s="4">
        <v>14475</v>
      </c>
      <c r="AM949" s="7">
        <f>AN949/(AF949+AH949+AJ949+AL949+AN949+AP949)</f>
        <v>5.1248280660014123E-3</v>
      </c>
      <c r="AN949" s="4">
        <v>4825</v>
      </c>
      <c r="AO949" s="7">
        <f>AP949/(AF949+AH949+AJ949+AL949+AN949+AP949)</f>
        <v>2.2889128460586621E-3</v>
      </c>
      <c r="AP949" s="4">
        <v>2155</v>
      </c>
      <c r="AQ949" s="6">
        <f>AO949+AM949+AK949+AI949+AG949+AE949</f>
        <v>1</v>
      </c>
      <c r="AR949" s="4">
        <v>472141</v>
      </c>
      <c r="AS949" s="4">
        <f>AR949/M949</f>
        <v>17486.703703703704</v>
      </c>
      <c r="AT949" s="4">
        <f>AR949/V949</f>
        <v>3682.539020847375</v>
      </c>
      <c r="AU949" s="7">
        <f>AR949/(AR949+AV949+AY949+BB949)</f>
        <v>0.35266853754238042</v>
      </c>
      <c r="AV949" s="4">
        <v>138848</v>
      </c>
      <c r="AW949" s="4">
        <f>AV949/M949</f>
        <v>5142.5185185185182</v>
      </c>
      <c r="AX949" s="7">
        <f>AV949/(AR949+AV949+AY949+BB949)</f>
        <v>0.10371334220219053</v>
      </c>
      <c r="AY949" s="4">
        <v>419826</v>
      </c>
      <c r="AZ949" s="4">
        <f>AY949/M949</f>
        <v>15549.111111111111</v>
      </c>
      <c r="BA949" s="7">
        <f>AY949/(AR949+AV949+AY949+BB949)</f>
        <v>0.31359153609253887</v>
      </c>
      <c r="BB949" s="4">
        <v>307952</v>
      </c>
      <c r="BC949" s="11">
        <f>BB949/(AR949+AV949+AY949+BB949)</f>
        <v>0.23002658416289018</v>
      </c>
      <c r="BD949" s="9">
        <f>BC949+BA949+AX949+AU949</f>
        <v>1</v>
      </c>
      <c r="BE949" s="14">
        <f>(AF949+AH949+AJ949+AL949+AN949+AP949)</f>
        <v>941495</v>
      </c>
      <c r="BF949" s="14">
        <f t="shared" si="70"/>
        <v>-1338767</v>
      </c>
      <c r="BG949" s="13">
        <f>(AF949+AH949+AJ949+AL949+AN949+AP949)-(AR949+AV949+AY949+BB949)</f>
        <v>-397272</v>
      </c>
      <c r="BH949" s="13">
        <f t="shared" si="71"/>
        <v>1</v>
      </c>
      <c r="BI949" s="14">
        <f>AF949/W949</f>
        <v>265389.93213572854</v>
      </c>
      <c r="BJ949" s="14">
        <f>AH949/Y949</f>
        <v>259919.10614525143</v>
      </c>
      <c r="BK949" s="14">
        <f>AJ949/AA949</f>
        <v>561936.71114794863</v>
      </c>
      <c r="BL949" s="14">
        <f>BI949+BJ949+BK949</f>
        <v>1087245.7494289286</v>
      </c>
      <c r="BM949" s="14">
        <f>(AF949/W949)-AF949</f>
        <v>26681.932135728537</v>
      </c>
      <c r="BN949" s="14">
        <f>AH949/Y949-AH949</f>
        <v>84351.106145251426</v>
      </c>
      <c r="BO949" s="14">
        <f>AJ949/AA949-AJ949</f>
        <v>56172.711147948634</v>
      </c>
      <c r="BP949" s="14">
        <f>BG949/S949</f>
        <v>-3.9534571752592666E-2</v>
      </c>
      <c r="BQ949" s="14">
        <f>(BG949-CA949)/S949</f>
        <v>-3.8918293951112126E-2</v>
      </c>
      <c r="BR949" s="27">
        <f>BQ949-BP949</f>
        <v>6.1627780148054007E-4</v>
      </c>
      <c r="BS949" s="28">
        <f t="shared" si="72"/>
        <v>8484602</v>
      </c>
      <c r="BT949" s="11">
        <f>BS949/S949</f>
        <v>0.84434620753838996</v>
      </c>
      <c r="BU949" s="14">
        <f>(BE949-AP949)*1/BT949-(BE949-AP949)</f>
        <v>173165.73711766326</v>
      </c>
      <c r="BV949" s="14">
        <f t="shared" si="73"/>
        <v>9.3692990274188051E-2</v>
      </c>
      <c r="BW949" s="27">
        <f>(AR949+AV949+AY949+BB949)/S949</f>
        <v>0.13322756202678071</v>
      </c>
      <c r="BX949" s="13">
        <f>(AF949+AH949+AJ949+AL949+AN949)/N949</f>
        <v>258.84265637916781</v>
      </c>
      <c r="BY949" s="26">
        <f>BX949/K949</f>
        <v>0.11071114473018298</v>
      </c>
      <c r="BZ949" s="11">
        <f>AP949/BE949</f>
        <v>2.2889128460586621E-3</v>
      </c>
      <c r="CA949" s="15">
        <f>-(BM949+BN949+BO949)/M949</f>
        <v>-6192.8055344047625</v>
      </c>
      <c r="CB949" s="15">
        <f>BG949-CA949</f>
        <v>-391079.19446559524</v>
      </c>
      <c r="CC949" s="18">
        <f t="shared" si="74"/>
        <v>1</v>
      </c>
      <c r="CD949" s="17">
        <f>(AF949/(AF949+AH949+AJ949))/(X949/(X949+Z949+AB949))</f>
        <v>2.0020341477620556</v>
      </c>
      <c r="CE949" s="19">
        <f>(AH949/(AF949+AH949+AJ949))/(Z949/(X949+Z949+AB949))</f>
        <v>0.77374739244315061</v>
      </c>
      <c r="CF949" s="18">
        <f>(AJ949/(AF949+AH949+AJ949))/(AB949/(X949+Z949+AB949))</f>
        <v>0.8812736828447576</v>
      </c>
      <c r="CG949">
        <f>AH949/Z949</f>
        <v>165.63018867924529</v>
      </c>
      <c r="CH949" s="11">
        <f>BB949/BE949</f>
        <v>0.32708830105311232</v>
      </c>
      <c r="CI949" s="14">
        <f>AY949/V949</f>
        <v>3274.4998357826794</v>
      </c>
      <c r="CJ949" s="14">
        <f>AV949/M949</f>
        <v>5142.5185185185182</v>
      </c>
      <c r="CK949" s="17">
        <f>N949/V949</f>
        <v>28.304964209113642</v>
      </c>
      <c r="CL949" s="17">
        <f>(AL949+AN949)/N949</f>
        <v>5.3182694957288508</v>
      </c>
      <c r="CM949" s="14">
        <f>AP949/AC949</f>
        <v>5</v>
      </c>
    </row>
    <row r="950" spans="1:91" hidden="1" x14ac:dyDescent="0.2">
      <c r="A950">
        <v>143</v>
      </c>
      <c r="B950" s="2">
        <v>44805</v>
      </c>
      <c r="C950" s="3" t="s">
        <v>41</v>
      </c>
      <c r="D950" t="s">
        <v>42</v>
      </c>
      <c r="E950" s="3" t="s">
        <v>43</v>
      </c>
      <c r="F950" t="s">
        <v>38</v>
      </c>
      <c r="G950" t="str">
        <f>CONCATENATE(C950,E950)</f>
        <v>SEASFO</v>
      </c>
      <c r="H950" t="s">
        <v>47</v>
      </c>
      <c r="I950">
        <f>U950/M950</f>
        <v>150</v>
      </c>
      <c r="J950" t="str">
        <f>_xlfn.CONCAT(C950,E950,H950)</f>
        <v>SEASFOA320</v>
      </c>
      <c r="K950" s="4">
        <v>679</v>
      </c>
      <c r="L950" s="4">
        <f>N950/M950</f>
        <v>125.09836065573771</v>
      </c>
      <c r="M950" s="4">
        <v>61</v>
      </c>
      <c r="N950" s="4">
        <v>7631</v>
      </c>
      <c r="O950" s="4">
        <f>P950/M950</f>
        <v>20</v>
      </c>
      <c r="P950" s="4">
        <v>1220</v>
      </c>
      <c r="Q950" s="4">
        <v>2247</v>
      </c>
      <c r="R950" s="4">
        <v>4164</v>
      </c>
      <c r="S950" s="4">
        <f>U950*K950</f>
        <v>6212850</v>
      </c>
      <c r="T950" s="7">
        <f>N950/U950</f>
        <v>0.83398907103825137</v>
      </c>
      <c r="U950" s="4">
        <v>9150</v>
      </c>
      <c r="V950" s="4">
        <v>129.76800630417654</v>
      </c>
      <c r="W950" s="7">
        <f>P950/X950</f>
        <v>1</v>
      </c>
      <c r="X950" s="4">
        <v>1220</v>
      </c>
      <c r="Y950" s="7">
        <f>Q950/Z950</f>
        <v>0.99556933983163487</v>
      </c>
      <c r="Z950" s="4">
        <v>2257</v>
      </c>
      <c r="AA950" s="7">
        <f>R950/AB950</f>
        <v>0.73400317292437867</v>
      </c>
      <c r="AB950" s="4">
        <v>5673</v>
      </c>
      <c r="AC950" s="4">
        <v>42158</v>
      </c>
      <c r="AD950" s="4">
        <f>AP950/AC950</f>
        <v>5</v>
      </c>
      <c r="AE950" s="7">
        <f>AF950/(AF950+AH950+AJ950+AL950+AN950+AP950)</f>
        <v>0.22291318145317376</v>
      </c>
      <c r="AF950" s="4">
        <v>363371</v>
      </c>
      <c r="AG950" s="7">
        <f>AH950/(AF950+AH950+AJ950+AL950+AN950+AP950)</f>
        <v>0.22711905581310607</v>
      </c>
      <c r="AH950" s="4">
        <v>370227</v>
      </c>
      <c r="AI950" s="7">
        <f>AJ950/(AF950+AH950+AJ950+AL950+AN950+AP950)</f>
        <v>0.39255420369658078</v>
      </c>
      <c r="AJ950" s="4">
        <v>639903</v>
      </c>
      <c r="AK950" s="7">
        <f>AL950/(AF950+AH950+AJ950+AL950+AN950+AP950)</f>
        <v>1.5330338426882752E-2</v>
      </c>
      <c r="AL950" s="4">
        <v>24990</v>
      </c>
      <c r="AM950" s="7">
        <f>AN950/(AF950+AH950+AJ950+AL950+AN950+AP950)</f>
        <v>1.2772214727799075E-2</v>
      </c>
      <c r="AN950" s="4">
        <v>20820</v>
      </c>
      <c r="AO950" s="7">
        <f>AP950/(AF950+AH950+AJ950+AL950+AN950+AP950)</f>
        <v>0.12931100588245759</v>
      </c>
      <c r="AP950" s="4">
        <v>210790</v>
      </c>
      <c r="AQ950" s="6">
        <f>AO950+AM950+AK950+AI950+AG950+AE950</f>
        <v>1</v>
      </c>
      <c r="AR950" s="4">
        <v>469070</v>
      </c>
      <c r="AS950" s="4">
        <f>AR950/M950</f>
        <v>7689.6721311475412</v>
      </c>
      <c r="AT950" s="4">
        <f>AR950/V950</f>
        <v>3614.6814099963804</v>
      </c>
      <c r="AU950" s="7">
        <f>AR950/(AR950+AV950+AY950+BB950)</f>
        <v>0.30464451861334041</v>
      </c>
      <c r="AV950" s="4">
        <v>313679</v>
      </c>
      <c r="AW950" s="4">
        <f>AV950/M950</f>
        <v>5142.2786885245905</v>
      </c>
      <c r="AX950" s="7">
        <f>AV950/(AR950+AV950+AY950+BB950)</f>
        <v>0.20372351238432218</v>
      </c>
      <c r="AY950" s="4">
        <v>444978</v>
      </c>
      <c r="AZ950" s="4">
        <f>AY950/M950</f>
        <v>7294.7213114754095</v>
      </c>
      <c r="BA950" s="7">
        <f>AY950/(AR950+AV950+AY950+BB950)</f>
        <v>0.28899760931956209</v>
      </c>
      <c r="BB950" s="4">
        <v>312002</v>
      </c>
      <c r="BC950" s="11">
        <f>BB950/(AR950+AV950+AY950+BB950)</f>
        <v>0.20263435968277535</v>
      </c>
      <c r="BD950" s="9">
        <f>BC950+BA950+AX950+AU950</f>
        <v>1</v>
      </c>
      <c r="BE950" s="14">
        <f>(AF950+AH950+AJ950+AL950+AN950+AP950)</f>
        <v>1630101</v>
      </c>
      <c r="BF950" s="14">
        <f t="shared" si="70"/>
        <v>-1539729</v>
      </c>
      <c r="BG950" s="13">
        <f>(AF950+AH950+AJ950+AL950+AN950+AP950)-(AR950+AV950+AY950+BB950)</f>
        <v>90372</v>
      </c>
      <c r="BH950" s="13">
        <f t="shared" si="71"/>
        <v>0</v>
      </c>
      <c r="BI950" s="14">
        <f>AF950/W950</f>
        <v>363371</v>
      </c>
      <c r="BJ950" s="14">
        <f>AH950/Y950</f>
        <v>371874.65020026703</v>
      </c>
      <c r="BK950" s="14">
        <f>AJ950/AA950</f>
        <v>871798.68371757923</v>
      </c>
      <c r="BL950" s="14">
        <f>BI950+BJ950+BK950</f>
        <v>1607044.3339178464</v>
      </c>
      <c r="BM950" s="14">
        <f>(AF950/W950)-AF950</f>
        <v>0</v>
      </c>
      <c r="BN950" s="14">
        <f>AH950/Y950-AH950</f>
        <v>1647.6502002670313</v>
      </c>
      <c r="BO950" s="14">
        <f>AJ950/AA950-AJ950</f>
        <v>231895.68371757923</v>
      </c>
      <c r="BP950" s="14">
        <f>BG950/S950</f>
        <v>1.454598131292402E-2</v>
      </c>
      <c r="BQ950" s="14">
        <f>(BG950-CA950)/S950</f>
        <v>1.5162216896360745E-2</v>
      </c>
      <c r="BR950" s="27">
        <f>BQ950-BP950</f>
        <v>6.1623558343672571E-4</v>
      </c>
      <c r="BS950" s="28">
        <f t="shared" si="72"/>
        <v>5181449</v>
      </c>
      <c r="BT950" s="11">
        <f>BS950/S950</f>
        <v>0.83398907103825137</v>
      </c>
      <c r="BU950" s="14">
        <f>(BE950-AP950)*1/BT950-(BE950-AP950)</f>
        <v>282523.05189359188</v>
      </c>
      <c r="BV950" s="14">
        <f t="shared" si="73"/>
        <v>0.26237572128733189</v>
      </c>
      <c r="BW950" s="27">
        <f>(AR950+AV950+AY950+BB950)/S950</f>
        <v>0.24782973997440788</v>
      </c>
      <c r="BX950" s="13">
        <f>(AF950+AH950+AJ950+AL950+AN950)/N950</f>
        <v>185.9927925566767</v>
      </c>
      <c r="BY950" s="26">
        <f>BX950/K950</f>
        <v>0.27392163852235157</v>
      </c>
      <c r="BZ950" s="11">
        <f>AP950/BE950</f>
        <v>0.12931100588245759</v>
      </c>
      <c r="CA950" s="15">
        <f>-(BM950+BN950+BO950)/M950</f>
        <v>-3828.5792445548568</v>
      </c>
      <c r="CB950" s="15">
        <f>BG950-CA950</f>
        <v>94200.579244554858</v>
      </c>
      <c r="CC950" s="18">
        <f t="shared" si="74"/>
        <v>0</v>
      </c>
      <c r="CD950" s="17">
        <f>(AF950/(AF950+AH950+AJ950))/(X950/(X950+Z950+AB950))</f>
        <v>1.984186760694022</v>
      </c>
      <c r="CE950" s="19">
        <f>(AH950/(AF950+AH950+AJ950))/(Z950/(X950+Z950+AB950))</f>
        <v>1.0927696960324531</v>
      </c>
      <c r="CF950" s="18">
        <f>(AJ950/(AF950+AH950+AJ950))/(AB950/(X950+Z950+AB950))</f>
        <v>0.75143855949375049</v>
      </c>
      <c r="CG950">
        <f>AH950/Z950</f>
        <v>164.03500221533008</v>
      </c>
      <c r="CH950" s="11">
        <f>BB950/BE950</f>
        <v>0.19140041015863435</v>
      </c>
      <c r="CI950" s="14">
        <f>AY950/V950</f>
        <v>3429.0270203964637</v>
      </c>
      <c r="CJ950" s="14">
        <f>AV950/M950</f>
        <v>5142.2786885245905</v>
      </c>
      <c r="CK950" s="17">
        <f>N950/V950</f>
        <v>58.804941351359879</v>
      </c>
      <c r="CL950" s="17">
        <f>(AL950+AN950)/N950</f>
        <v>6.0031450661774342</v>
      </c>
      <c r="CM950" s="14">
        <f>AP950/AC950</f>
        <v>5</v>
      </c>
    </row>
    <row r="951" spans="1:91" hidden="1" x14ac:dyDescent="0.2">
      <c r="A951">
        <v>975</v>
      </c>
      <c r="B951" s="2">
        <v>45200</v>
      </c>
      <c r="C951" s="3" t="s">
        <v>43</v>
      </c>
      <c r="D951" t="s">
        <v>38</v>
      </c>
      <c r="E951" s="3" t="s">
        <v>37</v>
      </c>
      <c r="F951" t="s">
        <v>38</v>
      </c>
      <c r="G951" t="str">
        <f>CONCATENATE(C951,E951)</f>
        <v>SFOLAX</v>
      </c>
      <c r="H951" t="s">
        <v>30</v>
      </c>
      <c r="I951">
        <f>U951/M951</f>
        <v>143</v>
      </c>
      <c r="J951" t="str">
        <f>_xlfn.CONCAT(C951,E951,H951)</f>
        <v>SFOLAX737-700</v>
      </c>
      <c r="K951" s="4">
        <v>337</v>
      </c>
      <c r="L951" s="4">
        <f>N951/M951</f>
        <v>131.9047619047619</v>
      </c>
      <c r="M951" s="4">
        <v>42</v>
      </c>
      <c r="N951" s="4">
        <v>5540</v>
      </c>
      <c r="O951" s="4">
        <f>P951/M951</f>
        <v>17</v>
      </c>
      <c r="P951" s="4">
        <v>714</v>
      </c>
      <c r="Q951" s="4">
        <v>1162</v>
      </c>
      <c r="R951" s="4">
        <v>3665</v>
      </c>
      <c r="S951" s="4">
        <f>U951*K951</f>
        <v>2024022</v>
      </c>
      <c r="T951" s="7">
        <f>N951/U951</f>
        <v>0.92241092241092237</v>
      </c>
      <c r="U951" s="4">
        <v>6006</v>
      </c>
      <c r="V951" s="4">
        <v>59.141374071573267</v>
      </c>
      <c r="W951" s="7">
        <f>P951/X951</f>
        <v>1</v>
      </c>
      <c r="X951" s="4">
        <v>714</v>
      </c>
      <c r="Y951" s="7">
        <f>Q951/Z951</f>
        <v>0.89247311827956988</v>
      </c>
      <c r="Z951" s="4">
        <v>1302</v>
      </c>
      <c r="AA951" s="7">
        <f>R951/AB951</f>
        <v>0.918546365914787</v>
      </c>
      <c r="AB951" s="4">
        <v>3990</v>
      </c>
      <c r="AC951" s="4">
        <v>5931</v>
      </c>
      <c r="AD951" s="4">
        <f>AP951/AC951</f>
        <v>5.9993255774742877</v>
      </c>
      <c r="AE951" s="7">
        <f>AF951/(AF951+AH951+AJ951+AL951+AN951+AP951)</f>
        <v>0.20521183731076156</v>
      </c>
      <c r="AF951" s="4">
        <v>162702</v>
      </c>
      <c r="AG951" s="7">
        <f>AH951/(AF951+AH951+AJ951+AL951+AN951+AP951)</f>
        <v>0.17290555957061179</v>
      </c>
      <c r="AH951" s="4">
        <v>137088</v>
      </c>
      <c r="AI951" s="7">
        <f>AJ951/(AF951+AH951+AJ951+AL951+AN951+AP951)</f>
        <v>0.50767043913784338</v>
      </c>
      <c r="AJ951" s="4">
        <v>402506</v>
      </c>
      <c r="AK951" s="7">
        <f>AL951/(AF951+AH951+AJ951+AL951+AN951+AP951)</f>
        <v>3.2357989982960182E-2</v>
      </c>
      <c r="AL951" s="4">
        <v>25655</v>
      </c>
      <c r="AM951" s="7">
        <f>AN951/(AF951+AH951+AJ951+AL951+AN951+AP951)</f>
        <v>3.697551488366637E-2</v>
      </c>
      <c r="AN951" s="4">
        <v>29316</v>
      </c>
      <c r="AO951" s="7">
        <f>AP951/(AF951+AH951+AJ951+AL951+AN951+AP951)</f>
        <v>4.4878659114156665E-2</v>
      </c>
      <c r="AP951" s="4">
        <v>35582</v>
      </c>
      <c r="AQ951" s="6">
        <f>AO951+AM951+AK951+AI951+AG951+AE951</f>
        <v>1</v>
      </c>
      <c r="AR951" s="4">
        <v>245913</v>
      </c>
      <c r="AS951" s="4">
        <f>AR951/M951</f>
        <v>5855.0714285714284</v>
      </c>
      <c r="AT951" s="4">
        <f>AR951/V951</f>
        <v>4158.0535430643613</v>
      </c>
      <c r="AU951" s="7">
        <f>AR951/(AR951+AV951+AY951+BB951)</f>
        <v>0.30404109716066097</v>
      </c>
      <c r="AV951" s="4">
        <v>246394</v>
      </c>
      <c r="AW951" s="4">
        <f>AV951/M951</f>
        <v>5866.5238095238092</v>
      </c>
      <c r="AX951" s="7">
        <f>AV951/(AR951+AV951+AY951+BB951)</f>
        <v>0.30463579434110394</v>
      </c>
      <c r="AY951" s="4">
        <v>132939</v>
      </c>
      <c r="AZ951" s="4">
        <f>AY951/M951</f>
        <v>3165.2142857142858</v>
      </c>
      <c r="BA951" s="7">
        <f>AY951/(AR951+AV951+AY951+BB951)</f>
        <v>0.164362678733703</v>
      </c>
      <c r="BB951" s="4">
        <v>183569</v>
      </c>
      <c r="BC951" s="11">
        <f>BB951/(AR951+AV951+AY951+BB951)</f>
        <v>0.22696042976453207</v>
      </c>
      <c r="BD951" s="9">
        <f>BC951+BA951+AX951+AU951</f>
        <v>0.99999999999999989</v>
      </c>
      <c r="BE951" s="14">
        <f>(AF951+AH951+AJ951+AL951+AN951+AP951)</f>
        <v>792849</v>
      </c>
      <c r="BF951" s="14">
        <f t="shared" si="70"/>
        <v>-808815</v>
      </c>
      <c r="BG951" s="13">
        <f>(AF951+AH951+AJ951+AL951+AN951+AP951)-(AR951+AV951+AY951+BB951)</f>
        <v>-15966</v>
      </c>
      <c r="BH951" s="13">
        <f t="shared" si="71"/>
        <v>1</v>
      </c>
      <c r="BI951" s="14">
        <f>AF951/W951</f>
        <v>162702</v>
      </c>
      <c r="BJ951" s="14">
        <f>AH951/Y951</f>
        <v>153604.6265060241</v>
      </c>
      <c r="BK951" s="14">
        <f>AJ951/AA951</f>
        <v>438198.89222373808</v>
      </c>
      <c r="BL951" s="14">
        <f>BI951+BJ951+BK951</f>
        <v>754505.51872976217</v>
      </c>
      <c r="BM951" s="14">
        <f>(AF951/W951)-AF951</f>
        <v>0</v>
      </c>
      <c r="BN951" s="14">
        <f>AH951/Y951-AH951</f>
        <v>16516.626506024098</v>
      </c>
      <c r="BO951" s="14">
        <f>AJ951/AA951-AJ951</f>
        <v>35692.892223738076</v>
      </c>
      <c r="BP951" s="14">
        <f>BG951/S951</f>
        <v>-7.8882541790553668E-3</v>
      </c>
      <c r="BQ951" s="14">
        <f>(BG951-CA951)/S951</f>
        <v>-7.2740890270560042E-3</v>
      </c>
      <c r="BR951" s="27">
        <f>BQ951-BP951</f>
        <v>6.141651519993626E-4</v>
      </c>
      <c r="BS951" s="28">
        <f t="shared" si="72"/>
        <v>1866980</v>
      </c>
      <c r="BT951" s="11">
        <f>BS951/S951</f>
        <v>0.92241092241092237</v>
      </c>
      <c r="BU951" s="14">
        <f>(BE951-AP951)*1/BT951-(BE951-AP951)</f>
        <v>63697.910108303302</v>
      </c>
      <c r="BV951" s="14">
        <f t="shared" si="73"/>
        <v>0.39171955640798373</v>
      </c>
      <c r="BW951" s="27">
        <f>(AR951+AV951+AY951+BB951)/S951</f>
        <v>0.39960781058703909</v>
      </c>
      <c r="BX951" s="13">
        <f>(AF951+AH951+AJ951+AL951+AN951)/N951</f>
        <v>136.69079422382671</v>
      </c>
      <c r="BY951" s="26">
        <f>BX951/K951</f>
        <v>0.40561066535260154</v>
      </c>
      <c r="BZ951" s="11">
        <f>AP951/BE951</f>
        <v>4.4878659114156665E-2</v>
      </c>
      <c r="CA951" s="15">
        <f>-(BM951+BN951+BO951)/M951</f>
        <v>-1243.0837792800517</v>
      </c>
      <c r="CB951" s="15">
        <f>BG951-CA951</f>
        <v>-14722.916220719948</v>
      </c>
      <c r="CC951" s="18">
        <f t="shared" si="74"/>
        <v>1</v>
      </c>
      <c r="CD951" s="17">
        <f>(AF951/(AF951+AH951+AJ951))/(X951/(X951+Z951+AB951))</f>
        <v>1.948766533166173</v>
      </c>
      <c r="CE951" s="19">
        <f>(AH951/(AF951+AH951+AJ951))/(Z951/(X951+Z951+AB951))</f>
        <v>0.90043753263489312</v>
      </c>
      <c r="CF951" s="18">
        <f>(AJ951/(AF951+AH951+AJ951))/(AB951/(X951+Z951+AB951))</f>
        <v>0.8627095307841407</v>
      </c>
      <c r="CG951">
        <f>AH951/Z951</f>
        <v>105.29032258064517</v>
      </c>
      <c r="CH951" s="11">
        <f>BB951/BE951</f>
        <v>0.23153084635283641</v>
      </c>
      <c r="CI951" s="14">
        <f>AY951/V951</f>
        <v>2247.8172360201906</v>
      </c>
      <c r="CJ951" s="14">
        <f>AV951/M951</f>
        <v>5866.5238095238092</v>
      </c>
      <c r="CK951" s="17">
        <f>N951/V951</f>
        <v>93.673846557833727</v>
      </c>
      <c r="CL951" s="17">
        <f>(AL951+AN951)/N951</f>
        <v>9.9225631768953075</v>
      </c>
      <c r="CM951" s="14">
        <f>AP951/AC951</f>
        <v>5.9993255774742877</v>
      </c>
    </row>
    <row r="952" spans="1:91" hidden="1" x14ac:dyDescent="0.2">
      <c r="A952">
        <v>331</v>
      </c>
      <c r="B952" s="2">
        <v>44835</v>
      </c>
      <c r="C952" s="3" t="s">
        <v>41</v>
      </c>
      <c r="D952" t="s">
        <v>42</v>
      </c>
      <c r="E952" s="3" t="s">
        <v>37</v>
      </c>
      <c r="F952" t="s">
        <v>38</v>
      </c>
      <c r="G952" t="str">
        <f>CONCATENATE(C952,E952)</f>
        <v>SEALAX</v>
      </c>
      <c r="H952" t="s">
        <v>47</v>
      </c>
      <c r="I952">
        <f>U952/M952</f>
        <v>150</v>
      </c>
      <c r="J952" t="str">
        <f>_xlfn.CONCAT(C952,E952,H952)</f>
        <v>SEALAXA320</v>
      </c>
      <c r="K952" s="4">
        <v>954</v>
      </c>
      <c r="L952" s="4">
        <f>N952/M952</f>
        <v>131.88636363636363</v>
      </c>
      <c r="M952" s="4">
        <v>44</v>
      </c>
      <c r="N952" s="4">
        <v>5803</v>
      </c>
      <c r="O952" s="4">
        <f>P952/M952</f>
        <v>17.59090909090909</v>
      </c>
      <c r="P952" s="4">
        <v>774</v>
      </c>
      <c r="Q952" s="4">
        <v>1432</v>
      </c>
      <c r="R952" s="4">
        <v>3598</v>
      </c>
      <c r="S952" s="4">
        <f>U952*K952</f>
        <v>6296400</v>
      </c>
      <c r="T952" s="7">
        <f>N952/U952</f>
        <v>0.87924242424242427</v>
      </c>
      <c r="U952" s="4">
        <v>6600</v>
      </c>
      <c r="V952" s="4">
        <v>118.23970037453182</v>
      </c>
      <c r="W952" s="7">
        <f>P952/X952</f>
        <v>0.87954545454545452</v>
      </c>
      <c r="X952" s="4">
        <v>880</v>
      </c>
      <c r="Y952" s="7">
        <f>Q952/Z952</f>
        <v>0.87960687960687955</v>
      </c>
      <c r="Z952" s="4">
        <v>1628</v>
      </c>
      <c r="AA952" s="7">
        <f>R952/AB952</f>
        <v>0.87927663734115347</v>
      </c>
      <c r="AB952" s="4">
        <v>4092</v>
      </c>
      <c r="AC952" s="4">
        <v>35366</v>
      </c>
      <c r="AD952" s="4">
        <f>AP952/AC952</f>
        <v>5</v>
      </c>
      <c r="AE952" s="7">
        <f>AF952/(AF952+AH952+AJ952+AL952+AN952+AP952)</f>
        <v>0.1872701892605847</v>
      </c>
      <c r="AF952" s="4">
        <v>270594</v>
      </c>
      <c r="AG952" s="7">
        <f>AH952/(AF952+AH952+AJ952+AL952+AN952+AP952)</f>
        <v>0.20955832737575772</v>
      </c>
      <c r="AH952" s="4">
        <v>302799</v>
      </c>
      <c r="AI952" s="7">
        <f>AJ952/(AF952+AH952+AJ952+AL952+AN952+AP952)</f>
        <v>0.46087412686625523</v>
      </c>
      <c r="AJ952" s="4">
        <v>665935</v>
      </c>
      <c r="AK952" s="7">
        <f>AL952/(AF952+AH952+AJ952+AL952+AN952+AP952)</f>
        <v>1.4938346878311125E-2</v>
      </c>
      <c r="AL952" s="4">
        <v>21585</v>
      </c>
      <c r="AM952" s="7">
        <f>AN952/(AF952+AH952+AJ952+AL952+AN952+AP952)</f>
        <v>4.9801410301749767E-3</v>
      </c>
      <c r="AN952" s="4">
        <v>7196</v>
      </c>
      <c r="AO952" s="7">
        <f>AP952/(AF952+AH952+AJ952+AL952+AN952+AP952)</f>
        <v>0.12237886858891621</v>
      </c>
      <c r="AP952" s="4">
        <v>176830</v>
      </c>
      <c r="AQ952" s="6">
        <f>AO952+AM952+AK952+AI952+AG952+AE952</f>
        <v>1</v>
      </c>
      <c r="AR952" s="4">
        <v>427398</v>
      </c>
      <c r="AS952" s="4">
        <f>AR952/M952</f>
        <v>9713.5909090909099</v>
      </c>
      <c r="AT952" s="4">
        <f>AR952/V952</f>
        <v>3614.6742477035164</v>
      </c>
      <c r="AU952" s="7">
        <f>AR952/(AR952+AV952+AY952+BB952)</f>
        <v>0.31814862538159033</v>
      </c>
      <c r="AV952" s="4">
        <v>226260</v>
      </c>
      <c r="AW952" s="4">
        <f>AV952/M952</f>
        <v>5142.272727272727</v>
      </c>
      <c r="AX952" s="7">
        <f>AV952/(AR952+AV952+AY952+BB952)</f>
        <v>0.16842453165161891</v>
      </c>
      <c r="AY952" s="4">
        <v>405448</v>
      </c>
      <c r="AZ952" s="4">
        <f>AY952/M952</f>
        <v>9214.7272727272721</v>
      </c>
      <c r="BA952" s="7">
        <f>AY952/(AR952+AV952+AY952+BB952)</f>
        <v>0.30180937642130995</v>
      </c>
      <c r="BB952" s="4">
        <v>284285</v>
      </c>
      <c r="BC952" s="11">
        <f>BB952/(AR952+AV952+AY952+BB952)</f>
        <v>0.2116174665454808</v>
      </c>
      <c r="BD952" s="9">
        <f>BC952+BA952+AX952+AU952</f>
        <v>1</v>
      </c>
      <c r="BE952" s="14">
        <f>(AF952+AH952+AJ952+AL952+AN952+AP952)</f>
        <v>1444939</v>
      </c>
      <c r="BF952" s="14">
        <f t="shared" si="70"/>
        <v>-1343391</v>
      </c>
      <c r="BG952" s="13">
        <f>(AF952+AH952+AJ952+AL952+AN952+AP952)-(AR952+AV952+AY952+BB952)</f>
        <v>101548</v>
      </c>
      <c r="BH952" s="13">
        <f t="shared" si="71"/>
        <v>0</v>
      </c>
      <c r="BI952" s="14">
        <f>AF952/W952</f>
        <v>307652.09302325582</v>
      </c>
      <c r="BJ952" s="14">
        <f>AH952/Y952</f>
        <v>344243.55586592184</v>
      </c>
      <c r="BK952" s="14">
        <f>AJ952/AA952</f>
        <v>757366.87604224565</v>
      </c>
      <c r="BL952" s="14">
        <f>BI952+BJ952+BK952</f>
        <v>1409262.5249314234</v>
      </c>
      <c r="BM952" s="14">
        <f>(AF952/W952)-AF952</f>
        <v>37058.093023255817</v>
      </c>
      <c r="BN952" s="14">
        <f>AH952/Y952-AH952</f>
        <v>41444.555865921837</v>
      </c>
      <c r="BO952" s="14">
        <f>AJ952/AA952-AJ952</f>
        <v>91431.876042245654</v>
      </c>
      <c r="BP952" s="14">
        <f>BG952/S952</f>
        <v>1.6127946127946127E-2</v>
      </c>
      <c r="BQ952" s="14">
        <f>(BG952-CA952)/S952</f>
        <v>1.6741336048201508E-2</v>
      </c>
      <c r="BR952" s="27">
        <f>BQ952-BP952</f>
        <v>6.1338992025538122E-4</v>
      </c>
      <c r="BS952" s="28">
        <f t="shared" si="72"/>
        <v>5536062</v>
      </c>
      <c r="BT952" s="11">
        <f>BS952/S952</f>
        <v>0.87924242424242427</v>
      </c>
      <c r="BU952" s="14">
        <f>(BE952-AP952)*1/BT952-(BE952-AP952)</f>
        <v>174165.58211270021</v>
      </c>
      <c r="BV952" s="14">
        <f t="shared" si="73"/>
        <v>0.22948653198653199</v>
      </c>
      <c r="BW952" s="27">
        <f>(AR952+AV952+AY952+BB952)/S952</f>
        <v>0.21335858585858586</v>
      </c>
      <c r="BX952" s="13">
        <f>(AF952+AH952+AJ952+AL952+AN952)/N952</f>
        <v>218.52645183525763</v>
      </c>
      <c r="BY952" s="26">
        <f>BX952/K952</f>
        <v>0.22906336670362434</v>
      </c>
      <c r="BZ952" s="11">
        <f>AP952/BE952</f>
        <v>0.12237886858891621</v>
      </c>
      <c r="CA952" s="15">
        <f>-(BM952+BN952+BO952)/M952</f>
        <v>-3862.1482938959844</v>
      </c>
      <c r="CB952" s="15">
        <f>BG952-CA952</f>
        <v>105410.14829389598</v>
      </c>
      <c r="CC952" s="18">
        <f t="shared" si="74"/>
        <v>0</v>
      </c>
      <c r="CD952" s="17">
        <f>(AF952/(AF952+AH952+AJ952))/(X952/(X952+Z952+AB952))</f>
        <v>1.6375447016447624</v>
      </c>
      <c r="CE952" s="19">
        <f>(AH952/(AF952+AH952+AJ952))/(Z952/(X952+Z952+AB952))</f>
        <v>0.99050736650306737</v>
      </c>
      <c r="CF952" s="18">
        <f>(AJ952/(AF952+AH952+AJ952))/(AB952/(X952+Z952+AB952))</f>
        <v>0.86667025168270173</v>
      </c>
      <c r="CG952">
        <f>AH952/Z952</f>
        <v>185.99447174447175</v>
      </c>
      <c r="CH952" s="11">
        <f>BB952/BE952</f>
        <v>0.19674532973364273</v>
      </c>
      <c r="CI952" s="14">
        <f>AY952/V952</f>
        <v>3429.0343997465952</v>
      </c>
      <c r="CJ952" s="14">
        <f>AV952/M952</f>
        <v>5142.272727272727</v>
      </c>
      <c r="CK952" s="17">
        <f>N952/V952</f>
        <v>49.078270509977834</v>
      </c>
      <c r="CL952" s="17">
        <f>(AL952+AN952)/N952</f>
        <v>4.9596760296398417</v>
      </c>
      <c r="CM952" s="14">
        <f>AP952/AC952</f>
        <v>5</v>
      </c>
    </row>
    <row r="953" spans="1:91" hidden="1" x14ac:dyDescent="0.2">
      <c r="A953">
        <v>82</v>
      </c>
      <c r="B953" s="2">
        <v>44805</v>
      </c>
      <c r="C953" s="3" t="s">
        <v>37</v>
      </c>
      <c r="D953" t="s">
        <v>38</v>
      </c>
      <c r="E953" s="3" t="s">
        <v>43</v>
      </c>
      <c r="F953" t="s">
        <v>38</v>
      </c>
      <c r="G953" t="str">
        <f>CONCATENATE(C953,E953)</f>
        <v>LAXSFO</v>
      </c>
      <c r="H953" t="s">
        <v>47</v>
      </c>
      <c r="I953">
        <f>U953/M953</f>
        <v>153.86170212765958</v>
      </c>
      <c r="J953" t="str">
        <f>_xlfn.CONCAT(C953,E953,H953)</f>
        <v>LAXSFOA320</v>
      </c>
      <c r="K953" s="4">
        <v>337</v>
      </c>
      <c r="L953" s="4">
        <f>N953/M953</f>
        <v>128.92553191489361</v>
      </c>
      <c r="M953" s="4">
        <v>94</v>
      </c>
      <c r="N953" s="4">
        <v>12119</v>
      </c>
      <c r="O953" s="4">
        <f>P953/M953</f>
        <v>15.297872340425531</v>
      </c>
      <c r="P953" s="4">
        <v>1438</v>
      </c>
      <c r="Q953" s="4">
        <v>2659</v>
      </c>
      <c r="R953" s="4">
        <v>8023</v>
      </c>
      <c r="S953" s="4">
        <f>U953*K953</f>
        <v>4874031</v>
      </c>
      <c r="T953" s="7">
        <f>N953/U953</f>
        <v>0.83793127290327041</v>
      </c>
      <c r="U953" s="4">
        <v>14463</v>
      </c>
      <c r="V953" s="4">
        <v>124.96505971494562</v>
      </c>
      <c r="W953" s="7">
        <f>P953/X953</f>
        <v>0.76898395721925139</v>
      </c>
      <c r="X953" s="4">
        <v>1870</v>
      </c>
      <c r="Y953" s="7">
        <f>Q953/Z953</f>
        <v>0.76849710982658959</v>
      </c>
      <c r="Z953" s="4">
        <v>3460</v>
      </c>
      <c r="AA953" s="7">
        <f>R953/AB953</f>
        <v>0.87836654258813229</v>
      </c>
      <c r="AB953" s="4">
        <v>9134</v>
      </c>
      <c r="AC953" s="4">
        <v>10857</v>
      </c>
      <c r="AD953" s="4">
        <f>AP953/AC953</f>
        <v>5</v>
      </c>
      <c r="AE953" s="7">
        <f>AF953/(AF953+AH953+AJ953+AL953+AN953+AP953)</f>
        <v>0.18282270080461469</v>
      </c>
      <c r="AF953" s="4">
        <v>271048</v>
      </c>
      <c r="AG953" s="7">
        <f>AH953/(AF953+AH953+AJ953+AL953+AN953+AP953)</f>
        <v>0.21088405090339565</v>
      </c>
      <c r="AH953" s="4">
        <v>312651</v>
      </c>
      <c r="AI953" s="7">
        <f>AJ953/(AF953+AH953+AJ953+AL953+AN953+AP953)</f>
        <v>0.51015430606115175</v>
      </c>
      <c r="AJ953" s="4">
        <v>756341</v>
      </c>
      <c r="AK953" s="7">
        <f>AL953/(AF953+AH953+AJ953+AL953+AN953+AP953)</f>
        <v>3.246720397579074E-2</v>
      </c>
      <c r="AL953" s="4">
        <v>48135</v>
      </c>
      <c r="AM953" s="7">
        <f>AN953/(AF953+AH953+AJ953+AL953+AN953+AP953)</f>
        <v>2.7056340564680457E-2</v>
      </c>
      <c r="AN953" s="4">
        <v>40113</v>
      </c>
      <c r="AO953" s="7">
        <f>AP953/(AF953+AH953+AJ953+AL953+AN953+AP953)</f>
        <v>3.6615397690366681E-2</v>
      </c>
      <c r="AP953" s="4">
        <v>54285</v>
      </c>
      <c r="AQ953" s="6">
        <f>AO953+AM953+AK953+AI953+AG953+AE953</f>
        <v>1</v>
      </c>
      <c r="AR953" s="4">
        <v>451708</v>
      </c>
      <c r="AS953" s="4">
        <f>AR953/M953</f>
        <v>4805.4042553191493</v>
      </c>
      <c r="AT953" s="4">
        <f>AR953/V953</f>
        <v>3614.6743820262941</v>
      </c>
      <c r="AU953" s="7">
        <f>AR953/(AR953+AV953+AY953+BB953)</f>
        <v>0.2718718439169075</v>
      </c>
      <c r="AV953" s="4">
        <v>480803</v>
      </c>
      <c r="AW953" s="4">
        <f>AV953/M953</f>
        <v>5114.9255319148933</v>
      </c>
      <c r="AX953" s="7">
        <f>AV953/(AR953+AV953+AY953+BB953)</f>
        <v>0.28938340293016923</v>
      </c>
      <c r="AY953" s="4">
        <v>428509</v>
      </c>
      <c r="AZ953" s="4">
        <f>AY953/M953</f>
        <v>4558.6063829787236</v>
      </c>
      <c r="BA953" s="7">
        <f>AY953/(AR953+AV953+AY953+BB953)</f>
        <v>0.25790894109688145</v>
      </c>
      <c r="BB953" s="4">
        <v>300454</v>
      </c>
      <c r="BC953" s="11">
        <f>BB953/(AR953+AV953+AY953+BB953)</f>
        <v>0.18083581205604179</v>
      </c>
      <c r="BD953" s="9">
        <f>BC953+BA953+AX953+AU953</f>
        <v>1</v>
      </c>
      <c r="BE953" s="14">
        <f>(AF953+AH953+AJ953+AL953+AN953+AP953)</f>
        <v>1482573</v>
      </c>
      <c r="BF953" s="14">
        <f t="shared" si="70"/>
        <v>-1661474</v>
      </c>
      <c r="BG953" s="13">
        <f>(AF953+AH953+AJ953+AL953+AN953+AP953)-(AR953+AV953+AY953+BB953)</f>
        <v>-178901</v>
      </c>
      <c r="BH953" s="13">
        <f t="shared" si="71"/>
        <v>1</v>
      </c>
      <c r="BI953" s="14">
        <f>AF953/W953</f>
        <v>352475.49374130735</v>
      </c>
      <c r="BJ953" s="14">
        <f>AH953/Y953</f>
        <v>406834.32117337344</v>
      </c>
      <c r="BK953" s="14">
        <f>AJ953/AA953</f>
        <v>861076.74111928197</v>
      </c>
      <c r="BL953" s="14">
        <f>BI953+BJ953+BK953</f>
        <v>1620386.5560339629</v>
      </c>
      <c r="BM953" s="14">
        <f>(AF953/W953)-AF953</f>
        <v>81427.493741307349</v>
      </c>
      <c r="BN953" s="14">
        <f>AH953/Y953-AH953</f>
        <v>94183.321173373435</v>
      </c>
      <c r="BO953" s="14">
        <f>AJ953/AA953-AJ953</f>
        <v>104735.74111928197</v>
      </c>
      <c r="BP953" s="14">
        <f>BG953/S953</f>
        <v>-3.6704936837701686E-2</v>
      </c>
      <c r="BQ953" s="14">
        <f>(BG953-CA953)/S953</f>
        <v>-3.6093038765946696E-2</v>
      </c>
      <c r="BR953" s="27">
        <f>BQ953-BP953</f>
        <v>6.1189807175499045E-4</v>
      </c>
      <c r="BS953" s="28">
        <f t="shared" si="72"/>
        <v>4084103</v>
      </c>
      <c r="BT953" s="11">
        <f>BS953/S953</f>
        <v>0.83793127290327041</v>
      </c>
      <c r="BU953" s="14">
        <f>(BE953-AP953)*1/BT953-(BE953-AP953)</f>
        <v>276252.749566796</v>
      </c>
      <c r="BV953" s="14">
        <f t="shared" si="73"/>
        <v>0.30417799968855347</v>
      </c>
      <c r="BW953" s="27">
        <f>(AR953+AV953+AY953+BB953)/S953</f>
        <v>0.34088293652625518</v>
      </c>
      <c r="BX953" s="13">
        <f>(AF953+AH953+AJ953+AL953+AN953)/N953</f>
        <v>117.85526858651704</v>
      </c>
      <c r="BY953" s="26">
        <f>BX953/K953</f>
        <v>0.34971889788283989</v>
      </c>
      <c r="BZ953" s="11">
        <f>AP953/BE953</f>
        <v>3.6615397690366681E-2</v>
      </c>
      <c r="CA953" s="15">
        <f>-(BM953+BN953+BO953)/M953</f>
        <v>-2982.4101705740718</v>
      </c>
      <c r="CB953" s="15">
        <f>BG953-CA953</f>
        <v>-175918.58982942594</v>
      </c>
      <c r="CC953" s="18">
        <f t="shared" si="74"/>
        <v>1</v>
      </c>
      <c r="CD953" s="17">
        <f>(AF953/(AF953+AH953+AJ953))/(X953/(X953+Z953+AB953))</f>
        <v>1.5644988616350666</v>
      </c>
      <c r="CE953" s="19">
        <f>(AH953/(AF953+AH953+AJ953))/(Z953/(X953+Z953+AB953))</f>
        <v>0.97533626897169667</v>
      </c>
      <c r="CF953" s="18">
        <f>(AJ953/(AF953+AH953+AJ953))/(AB953/(X953+Z953+AB953))</f>
        <v>0.89377311562298611</v>
      </c>
      <c r="CG953">
        <f>AH953/Z953</f>
        <v>90.361560693641621</v>
      </c>
      <c r="CH953" s="11">
        <f>BB953/BE953</f>
        <v>0.20265713728767487</v>
      </c>
      <c r="CI953" s="14">
        <f>AY953/V953</f>
        <v>3429.030490422364</v>
      </c>
      <c r="CJ953" s="14">
        <f>AV953/M953</f>
        <v>5114.9255319148933</v>
      </c>
      <c r="CK953" s="17">
        <f>N953/V953</f>
        <v>96.979107821372779</v>
      </c>
      <c r="CL953" s="17">
        <f>(AL953+AN953)/N953</f>
        <v>7.2817889264790825</v>
      </c>
      <c r="CM953" s="14">
        <f>AP953/AC953</f>
        <v>5</v>
      </c>
    </row>
    <row r="954" spans="1:91" hidden="1" x14ac:dyDescent="0.2">
      <c r="A954">
        <v>234</v>
      </c>
      <c r="B954" s="2">
        <v>44835</v>
      </c>
      <c r="C954" s="3" t="s">
        <v>32</v>
      </c>
      <c r="D954" t="s">
        <v>33</v>
      </c>
      <c r="E954" s="3" t="s">
        <v>37</v>
      </c>
      <c r="F954" t="s">
        <v>38</v>
      </c>
      <c r="G954" t="str">
        <f>CONCATENATE(C954,E954)</f>
        <v>HNLLAX</v>
      </c>
      <c r="H954" t="s">
        <v>51</v>
      </c>
      <c r="I954">
        <f>U954/M954</f>
        <v>363.75</v>
      </c>
      <c r="J954" t="str">
        <f>_xlfn.CONCAT(C954,E954,H954)</f>
        <v>HNLLAX777-200</v>
      </c>
      <c r="K954" s="4">
        <v>2556</v>
      </c>
      <c r="L954" s="4">
        <f>N954/M954</f>
        <v>329.125</v>
      </c>
      <c r="M954" s="4">
        <v>16</v>
      </c>
      <c r="N954" s="4">
        <v>5266</v>
      </c>
      <c r="O954" s="4">
        <f>P954/M954</f>
        <v>47</v>
      </c>
      <c r="P954" s="4">
        <v>752</v>
      </c>
      <c r="Q954" s="4">
        <v>1408</v>
      </c>
      <c r="R954" s="4">
        <v>3106</v>
      </c>
      <c r="S954" s="4">
        <f>U954*K954</f>
        <v>14875920</v>
      </c>
      <c r="T954" s="7">
        <f>N954/U954</f>
        <v>0.90481099656357389</v>
      </c>
      <c r="U954" s="4">
        <v>5820</v>
      </c>
      <c r="V954" s="4">
        <v>85.678437582475595</v>
      </c>
      <c r="W954" s="7">
        <f>P954/X954</f>
        <v>1</v>
      </c>
      <c r="X954" s="4">
        <v>752</v>
      </c>
      <c r="Y954" s="7">
        <f>Q954/Z954</f>
        <v>1</v>
      </c>
      <c r="Z954" s="4">
        <v>1408</v>
      </c>
      <c r="AA954" s="7">
        <f>R954/AB954</f>
        <v>0.8486338797814208</v>
      </c>
      <c r="AB954" s="4">
        <v>3660</v>
      </c>
      <c r="AC954" s="4">
        <v>255525</v>
      </c>
      <c r="AD954" s="4">
        <f>AP954/AC954</f>
        <v>4.9999921729772039</v>
      </c>
      <c r="AE954" s="7">
        <f>AF954/(AF954+AH954+AJ954+AL954+AN954+AP954)</f>
        <v>0.13694672600917743</v>
      </c>
      <c r="AF954" s="4">
        <v>400838</v>
      </c>
      <c r="AG954" s="7">
        <f>AH954/(AF954+AH954+AJ954+AL954+AN954+AP954)</f>
        <v>0.1397369901840235</v>
      </c>
      <c r="AH954" s="4">
        <v>409005</v>
      </c>
      <c r="AI954" s="7">
        <f>AJ954/(AF954+AH954+AJ954+AL954+AN954+AP954)</f>
        <v>0.27832774107496405</v>
      </c>
      <c r="AJ954" s="4">
        <v>814655</v>
      </c>
      <c r="AK954" s="7">
        <f>AL954/(AF954+AH954+AJ954+AL954+AN954+AP954)</f>
        <v>6.3649591744070564E-3</v>
      </c>
      <c r="AL954" s="4">
        <v>18630</v>
      </c>
      <c r="AM954" s="7">
        <f>AN954/(AF954+AH954+AJ954+AL954+AN954+AP954)</f>
        <v>2.1223363602478063E-3</v>
      </c>
      <c r="AN954" s="4">
        <v>6212</v>
      </c>
      <c r="AO954" s="7">
        <f>AP954/(AF954+AH954+AJ954+AL954+AN954+AP954)</f>
        <v>0.43650124719718014</v>
      </c>
      <c r="AP954" s="4">
        <v>1277623</v>
      </c>
      <c r="AQ954" s="6">
        <f>AO954+AM954+AK954+AI954+AG954+AE954</f>
        <v>1</v>
      </c>
      <c r="AR954" s="4">
        <v>358560</v>
      </c>
      <c r="AS954" s="4">
        <f>AR954/M954</f>
        <v>22410</v>
      </c>
      <c r="AT954" s="4">
        <f>AR954/V954</f>
        <v>4184.9502642347288</v>
      </c>
      <c r="AU954" s="7">
        <f>AR954/(AR954+AV954+AY954+BB954)</f>
        <v>0.26267708505796977</v>
      </c>
      <c r="AV954" s="4">
        <v>122306</v>
      </c>
      <c r="AW954" s="4">
        <f>AV954/M954</f>
        <v>7644.125</v>
      </c>
      <c r="AX954" s="7">
        <f>AV954/(AR954+AV954+AY954+BB954)</f>
        <v>8.960002109856105E-2</v>
      </c>
      <c r="AY954" s="4">
        <v>578932</v>
      </c>
      <c r="AZ954" s="4">
        <f>AY954/M954</f>
        <v>36183.25</v>
      </c>
      <c r="BA954" s="7">
        <f>AY954/(AR954+AV954+AY954+BB954)</f>
        <v>0.42411917170565749</v>
      </c>
      <c r="BB954" s="4">
        <v>305224</v>
      </c>
      <c r="BC954" s="11">
        <f>BB954/(AR954+AV954+AY954+BB954)</f>
        <v>0.22360372213781171</v>
      </c>
      <c r="BD954" s="9">
        <f>BC954+BA954+AX954+AU954</f>
        <v>1</v>
      </c>
      <c r="BE954" s="14">
        <f>(AF954+AH954+AJ954+AL954+AN954+AP954)</f>
        <v>2926963</v>
      </c>
      <c r="BF954" s="14">
        <f t="shared" si="70"/>
        <v>-1365022</v>
      </c>
      <c r="BG954" s="13">
        <f>(AF954+AH954+AJ954+AL954+AN954+AP954)-(AR954+AV954+AY954+BB954)</f>
        <v>1561941</v>
      </c>
      <c r="BH954" s="13">
        <f t="shared" si="71"/>
        <v>0</v>
      </c>
      <c r="BI954" s="14">
        <f>AF954/W954</f>
        <v>400838</v>
      </c>
      <c r="BJ954" s="14">
        <f>AH954/Y954</f>
        <v>409005</v>
      </c>
      <c r="BK954" s="14">
        <f>AJ954/AA954</f>
        <v>959960.49581455241</v>
      </c>
      <c r="BL954" s="14">
        <f>BI954+BJ954+BK954</f>
        <v>1769803.4958145525</v>
      </c>
      <c r="BM954" s="14">
        <f>(AF954/W954)-AF954</f>
        <v>0</v>
      </c>
      <c r="BN954" s="14">
        <f>AH954/Y954-AH954</f>
        <v>0</v>
      </c>
      <c r="BO954" s="14">
        <f>AJ954/AA954-AJ954</f>
        <v>145305.49581455241</v>
      </c>
      <c r="BP954" s="14">
        <f>BG954/S954</f>
        <v>0.10499794298436668</v>
      </c>
      <c r="BQ954" s="14">
        <f>(BG954-CA954)/S954</f>
        <v>0.1056084325196969</v>
      </c>
      <c r="BR954" s="27">
        <f>BQ954-BP954</f>
        <v>6.1048953533021644E-4</v>
      </c>
      <c r="BS954" s="28">
        <f t="shared" si="72"/>
        <v>13459896</v>
      </c>
      <c r="BT954" s="11">
        <f>BS954/S954</f>
        <v>0.90481099656357389</v>
      </c>
      <c r="BU954" s="14">
        <f>(BE954-AP954)*1/BT954-(BE954-AP954)</f>
        <v>173515.82985187997</v>
      </c>
      <c r="BV954" s="14">
        <f t="shared" si="73"/>
        <v>0.19675845258646188</v>
      </c>
      <c r="BW954" s="27">
        <f>(AR954+AV954+AY954+BB954)/S954</f>
        <v>9.1760509602095197E-2</v>
      </c>
      <c r="BX954" s="13">
        <f>(AF954+AH954+AJ954+AL954+AN954)/N954</f>
        <v>313.20546904671477</v>
      </c>
      <c r="BY954" s="26">
        <f>BX954/K954</f>
        <v>0.12253735095724365</v>
      </c>
      <c r="BZ954" s="11">
        <f>AP954/BE954</f>
        <v>0.43650124719718014</v>
      </c>
      <c r="CA954" s="15">
        <f>-(BM954+BN954+BO954)/M954</f>
        <v>-9081.5934884095259</v>
      </c>
      <c r="CB954" s="15">
        <f>BG954-CA954</f>
        <v>1571022.5934884094</v>
      </c>
      <c r="CC954" s="18">
        <f t="shared" si="74"/>
        <v>0</v>
      </c>
      <c r="CD954" s="17">
        <f>(AF954/(AF954+AH954+AJ954))/(X954/(X954+Z954+AB954))</f>
        <v>1.9096547154612973</v>
      </c>
      <c r="CE954" s="19">
        <f>(AH954/(AF954+AH954+AJ954))/(Z954/(X954+Z954+AB954))</f>
        <v>1.0407100920211547</v>
      </c>
      <c r="CF954" s="18">
        <f>(AJ954/(AF954+AH954+AJ954))/(AB954/(X954+Z954+AB954))</f>
        <v>0.7974371159582837</v>
      </c>
      <c r="CG954">
        <f>AH954/Z954</f>
        <v>290.48650568181819</v>
      </c>
      <c r="CH954" s="11">
        <f>BB954/BE954</f>
        <v>0.10428010193500908</v>
      </c>
      <c r="CI954" s="14">
        <f>AY954/V954</f>
        <v>6757.0326482985838</v>
      </c>
      <c r="CJ954" s="14">
        <f>AV954/M954</f>
        <v>7644.125</v>
      </c>
      <c r="CK954" s="17">
        <f>N954/V954</f>
        <v>61.462371964134547</v>
      </c>
      <c r="CL954" s="17">
        <f>(AL954+AN954)/N954</f>
        <v>4.7174325864033424</v>
      </c>
      <c r="CM954" s="14">
        <f>AP954/AC954</f>
        <v>4.9999921729772039</v>
      </c>
    </row>
    <row r="955" spans="1:91" hidden="1" x14ac:dyDescent="0.2">
      <c r="A955">
        <v>602</v>
      </c>
      <c r="B955" s="2">
        <v>45170</v>
      </c>
      <c r="C955" s="3" t="s">
        <v>29</v>
      </c>
      <c r="D955" t="s">
        <v>28</v>
      </c>
      <c r="E955" s="3" t="s">
        <v>41</v>
      </c>
      <c r="F955" t="s">
        <v>42</v>
      </c>
      <c r="G955" t="str">
        <f>CONCATENATE(C955,E955)</f>
        <v>ANCSEA</v>
      </c>
      <c r="H955" t="s">
        <v>35</v>
      </c>
      <c r="I955">
        <f>U955/M955</f>
        <v>178</v>
      </c>
      <c r="J955" t="str">
        <f>_xlfn.CONCAT(C955,E955,H955)</f>
        <v>ANCSEA737-Max 9</v>
      </c>
      <c r="K955" s="4">
        <v>1448</v>
      </c>
      <c r="L955" s="4">
        <f>N955/M955</f>
        <v>145.04444444444445</v>
      </c>
      <c r="M955" s="4">
        <v>45</v>
      </c>
      <c r="N955" s="4">
        <v>6527</v>
      </c>
      <c r="O955" s="4">
        <f>P955/M955</f>
        <v>23</v>
      </c>
      <c r="P955" s="4">
        <v>1035</v>
      </c>
      <c r="Q955" s="4">
        <v>1880</v>
      </c>
      <c r="R955" s="4">
        <v>3612</v>
      </c>
      <c r="S955" s="4">
        <f>U955*K955</f>
        <v>11598480</v>
      </c>
      <c r="T955" s="7">
        <f>N955/U955</f>
        <v>0.81485642946317105</v>
      </c>
      <c r="U955" s="4">
        <v>8010</v>
      </c>
      <c r="V955" s="4">
        <v>154.38967527060782</v>
      </c>
      <c r="W955" s="7">
        <f>P955/X955</f>
        <v>1</v>
      </c>
      <c r="X955" s="4">
        <v>1035</v>
      </c>
      <c r="Y955" s="7">
        <f>Q955/Z955</f>
        <v>0.9715762273901809</v>
      </c>
      <c r="Z955" s="4">
        <v>1935</v>
      </c>
      <c r="AA955" s="7">
        <f>R955/AB955</f>
        <v>0.71666666666666667</v>
      </c>
      <c r="AB955" s="4">
        <v>5040</v>
      </c>
      <c r="AC955" s="4">
        <v>48387</v>
      </c>
      <c r="AD955" s="4">
        <f>AP955/AC955</f>
        <v>5.999979333292</v>
      </c>
      <c r="AE955" s="7">
        <f>AF955/(AF955+AH955+AJ955+AL955+AN955+AP955)</f>
        <v>0.22766022007578607</v>
      </c>
      <c r="AF955" s="4">
        <v>468922</v>
      </c>
      <c r="AG955" s="7">
        <f>AH955/(AF955+AH955+AJ955+AL955+AN955+AP955)</f>
        <v>0.24195762096764406</v>
      </c>
      <c r="AH955" s="4">
        <v>498371</v>
      </c>
      <c r="AI955" s="7">
        <f>AJ955/(AF955+AH955+AJ955+AL955+AN955+AP955)</f>
        <v>0.3718940936863544</v>
      </c>
      <c r="AJ955" s="4">
        <v>766007</v>
      </c>
      <c r="AK955" s="7">
        <f>AL955/(AF955+AH955+AJ955+AL955+AN955+AP955)</f>
        <v>1.2277247911756066E-2</v>
      </c>
      <c r="AL955" s="4">
        <v>25288</v>
      </c>
      <c r="AM955" s="7">
        <f>AN955/(AF955+AH955+AJ955+AL955+AN955+AP955)</f>
        <v>5.2608453959106585E-3</v>
      </c>
      <c r="AN955" s="4">
        <v>10836</v>
      </c>
      <c r="AO955" s="7">
        <f>AP955/(AF955+AH955+AJ955+AL955+AN955+AP955)</f>
        <v>0.14094997196254877</v>
      </c>
      <c r="AP955" s="4">
        <v>290321</v>
      </c>
      <c r="AQ955" s="6">
        <f>AO955+AM955+AK955+AI955+AG955+AE955</f>
        <v>1</v>
      </c>
      <c r="AR955" s="4">
        <v>678899</v>
      </c>
      <c r="AS955" s="4">
        <f>AR955/M955</f>
        <v>15086.644444444444</v>
      </c>
      <c r="AT955" s="4">
        <f>AR955/V955</f>
        <v>4397.3082967501159</v>
      </c>
      <c r="AU955" s="7">
        <f>AR955/(AR955+AV955+AY955+BB955)</f>
        <v>0.37339975227648231</v>
      </c>
      <c r="AV955" s="4">
        <v>295990</v>
      </c>
      <c r="AW955" s="4">
        <f>AV955/M955</f>
        <v>6577.5555555555557</v>
      </c>
      <c r="AX955" s="7">
        <f>AV955/(AR955+AV955+AY955+BB955)</f>
        <v>0.16279681171472635</v>
      </c>
      <c r="AY955" s="4">
        <v>365390</v>
      </c>
      <c r="AZ955" s="4">
        <f>AY955/M955</f>
        <v>8119.7777777777774</v>
      </c>
      <c r="BA955" s="7">
        <f>AY955/(AR955+AV955+AY955+BB955)</f>
        <v>0.20096735373642305</v>
      </c>
      <c r="BB955" s="4">
        <v>477877</v>
      </c>
      <c r="BC955" s="11">
        <f>BB955/(AR955+AV955+AY955+BB955)</f>
        <v>0.26283608227236827</v>
      </c>
      <c r="BD955" s="9">
        <f>BC955+BA955+AX955+AU955</f>
        <v>1</v>
      </c>
      <c r="BE955" s="14">
        <f>(AF955+AH955+AJ955+AL955+AN955+AP955)</f>
        <v>2059745</v>
      </c>
      <c r="BF955" s="14">
        <f t="shared" si="70"/>
        <v>-1818156</v>
      </c>
      <c r="BG955" s="13">
        <f>(AF955+AH955+AJ955+AL955+AN955+AP955)-(AR955+AV955+AY955+BB955)</f>
        <v>241589</v>
      </c>
      <c r="BH955" s="13">
        <f t="shared" si="71"/>
        <v>0</v>
      </c>
      <c r="BI955" s="14">
        <f>AF955/W955</f>
        <v>468922</v>
      </c>
      <c r="BJ955" s="14">
        <f>AH955/Y955</f>
        <v>512951.00265957444</v>
      </c>
      <c r="BK955" s="14">
        <f>AJ955/AA955</f>
        <v>1068846.9767441861</v>
      </c>
      <c r="BL955" s="14">
        <f>BI955+BJ955+BK955</f>
        <v>2050719.9794037605</v>
      </c>
      <c r="BM955" s="14">
        <f>(AF955/W955)-AF955</f>
        <v>0</v>
      </c>
      <c r="BN955" s="14">
        <f>AH955/Y955-AH955</f>
        <v>14580.002659574442</v>
      </c>
      <c r="BO955" s="14">
        <f>AJ955/AA955-AJ955</f>
        <v>302839.97674418613</v>
      </c>
      <c r="BP955" s="14">
        <f>BG955/S955</f>
        <v>2.0829367296404357E-2</v>
      </c>
      <c r="BQ955" s="14">
        <f>(BG955-CA955)/S955</f>
        <v>2.1437531238583295E-2</v>
      </c>
      <c r="BR955" s="27">
        <f>BQ955-BP955</f>
        <v>6.0816394217893741E-4</v>
      </c>
      <c r="BS955" s="28">
        <f t="shared" si="72"/>
        <v>9451096</v>
      </c>
      <c r="BT955" s="11">
        <f>BS955/S955</f>
        <v>0.81485642946317105</v>
      </c>
      <c r="BU955" s="14">
        <f>(BE955-AP955)*1/BT955-(BE955-AP955)</f>
        <v>402030.91650068946</v>
      </c>
      <c r="BV955" s="14">
        <f t="shared" si="73"/>
        <v>0.17758749422338099</v>
      </c>
      <c r="BW955" s="27">
        <f>(AR955+AV955+AY955+BB955)/S955</f>
        <v>0.15675812692697663</v>
      </c>
      <c r="BX955" s="13">
        <f>(AF955+AH955+AJ955+AL955+AN955)/N955</f>
        <v>271.09299831469281</v>
      </c>
      <c r="BY955" s="26">
        <f>BX955/K955</f>
        <v>0.18721892148804753</v>
      </c>
      <c r="BZ955" s="11">
        <f>AP955/BE955</f>
        <v>0.14094997196254877</v>
      </c>
      <c r="CA955" s="15">
        <f>-(BM955+BN955+BO955)/M955</f>
        <v>-7053.7773200835682</v>
      </c>
      <c r="CB955" s="15">
        <f>BG955-CA955</f>
        <v>248642.77732008358</v>
      </c>
      <c r="CC955" s="18">
        <f t="shared" si="74"/>
        <v>0</v>
      </c>
      <c r="CD955" s="17">
        <f>(AF955/(AF955+AH955+AJ955))/(X955/(X955+Z955+AB955))</f>
        <v>2.0937221033514857</v>
      </c>
      <c r="CE955" s="19">
        <f>(AH955/(AF955+AH955+AJ955))/(Z955/(X955+Z955+AB955))</f>
        <v>1.1902291233686515</v>
      </c>
      <c r="CF955" s="18">
        <f>(AJ955/(AF955+AH955+AJ955))/(AB955/(X955+Z955+AB955))</f>
        <v>0.70236195819699831</v>
      </c>
      <c r="CG955">
        <f>AH955/Z955</f>
        <v>257.55607235142116</v>
      </c>
      <c r="CH955" s="11">
        <f>BB955/BE955</f>
        <v>0.23200784563137669</v>
      </c>
      <c r="CI955" s="14">
        <f>AY955/V955</f>
        <v>2366.6738035400331</v>
      </c>
      <c r="CJ955" s="14">
        <f>AV955/M955</f>
        <v>6577.5555555555557</v>
      </c>
      <c r="CK955" s="17">
        <f>N955/V955</f>
        <v>42.27614306824433</v>
      </c>
      <c r="CL955" s="17">
        <f>(AL955+AN955)/N955</f>
        <v>5.5345487973035086</v>
      </c>
      <c r="CM955" s="14">
        <f>AP955/AC955</f>
        <v>5.999979333292</v>
      </c>
    </row>
    <row r="956" spans="1:91" hidden="1" x14ac:dyDescent="0.2">
      <c r="A956">
        <v>564</v>
      </c>
      <c r="B956" s="2">
        <v>44866</v>
      </c>
      <c r="C956" s="3" t="s">
        <v>43</v>
      </c>
      <c r="D956" t="s">
        <v>38</v>
      </c>
      <c r="E956" s="3" t="s">
        <v>41</v>
      </c>
      <c r="F956" t="s">
        <v>42</v>
      </c>
      <c r="G956" t="str">
        <f>CONCATENATE(C956,E956)</f>
        <v>SFOSEA</v>
      </c>
      <c r="H956" t="s">
        <v>47</v>
      </c>
      <c r="I956">
        <f>U956/M956</f>
        <v>150</v>
      </c>
      <c r="J956" t="str">
        <f>_xlfn.CONCAT(C956,E956,H956)</f>
        <v>SFOSEAA320</v>
      </c>
      <c r="K956" s="4">
        <v>679</v>
      </c>
      <c r="L956" s="4">
        <f>N956/M956</f>
        <v>125.78260869565217</v>
      </c>
      <c r="M956" s="4">
        <v>69</v>
      </c>
      <c r="N956" s="4">
        <v>8679</v>
      </c>
      <c r="O956" s="4">
        <f>P956/M956</f>
        <v>14.927536231884059</v>
      </c>
      <c r="P956" s="4">
        <v>1030</v>
      </c>
      <c r="Q956" s="4">
        <v>2177</v>
      </c>
      <c r="R956" s="4">
        <v>5472</v>
      </c>
      <c r="S956" s="4">
        <f>U956*K956</f>
        <v>7027650</v>
      </c>
      <c r="T956" s="7">
        <f>N956/U956</f>
        <v>0.83855072463768121</v>
      </c>
      <c r="U956" s="4">
        <v>10350</v>
      </c>
      <c r="V956" s="4">
        <v>148.37445363260488</v>
      </c>
      <c r="W956" s="7">
        <f>P956/X956</f>
        <v>0.74637681159420288</v>
      </c>
      <c r="X956" s="4">
        <v>1380</v>
      </c>
      <c r="Y956" s="7">
        <f>Q956/Z956</f>
        <v>0.8527222875048962</v>
      </c>
      <c r="Z956" s="4">
        <v>2553</v>
      </c>
      <c r="AA956" s="7">
        <f>R956/AB956</f>
        <v>0.85273492286115005</v>
      </c>
      <c r="AB956" s="4">
        <v>6417</v>
      </c>
      <c r="AC956" s="4">
        <v>23954</v>
      </c>
      <c r="AD956" s="4">
        <f>AP956/AC956</f>
        <v>5</v>
      </c>
      <c r="AE956" s="7">
        <f>AF956/(AF956+AH956+AJ956+AL956+AN956+AP956)</f>
        <v>0.1740790474689396</v>
      </c>
      <c r="AF956" s="4">
        <v>280535</v>
      </c>
      <c r="AG956" s="7">
        <f>AH956/(AF956+AH956+AJ956+AL956+AN956+AP956)</f>
        <v>0.22471887104120411</v>
      </c>
      <c r="AH956" s="4">
        <v>362143</v>
      </c>
      <c r="AI956" s="7">
        <f>AJ956/(AF956+AH956+AJ956+AL956+AN956+AP956)</f>
        <v>0.48952925714441731</v>
      </c>
      <c r="AJ956" s="4">
        <v>788895</v>
      </c>
      <c r="AK956" s="7">
        <f>AL956/(AF956+AH956+AJ956+AL956+AN956+AP956)</f>
        <v>2.0374946169435658E-2</v>
      </c>
      <c r="AL956" s="4">
        <v>32835</v>
      </c>
      <c r="AM956" s="7">
        <f>AN956/(AF956+AH956+AJ956+AL956+AN956+AP956)</f>
        <v>1.6977570494769594E-2</v>
      </c>
      <c r="AN956" s="4">
        <v>27360</v>
      </c>
      <c r="AO956" s="7">
        <f>AP956/(AF956+AH956+AJ956+AL956+AN956+AP956)</f>
        <v>7.4320307681233697E-2</v>
      </c>
      <c r="AP956" s="4">
        <v>119770</v>
      </c>
      <c r="AQ956" s="6">
        <f>AO956+AM956+AK956+AI956+AG956+AE956</f>
        <v>1</v>
      </c>
      <c r="AR956" s="4">
        <v>536326</v>
      </c>
      <c r="AS956" s="4">
        <f>AR956/M956</f>
        <v>7772.840579710145</v>
      </c>
      <c r="AT956" s="4">
        <f>AR956/V956</f>
        <v>3614.6788538680344</v>
      </c>
      <c r="AU956" s="7">
        <f>AR956/(AR956+AV956+AY956+BB956)</f>
        <v>0.30530990327672786</v>
      </c>
      <c r="AV956" s="4">
        <v>354817</v>
      </c>
      <c r="AW956" s="4">
        <f>AV956/M956</f>
        <v>5142.275362318841</v>
      </c>
      <c r="AX956" s="7">
        <f>AV956/(AR956+AV956+AY956+BB956)</f>
        <v>0.20198376351498668</v>
      </c>
      <c r="AY956" s="4">
        <v>508781</v>
      </c>
      <c r="AZ956" s="4">
        <f>AY956/M956</f>
        <v>7373.63768115942</v>
      </c>
      <c r="BA956" s="7">
        <f>AY956/(AR956+AV956+AY956+BB956)</f>
        <v>0.28962958704041358</v>
      </c>
      <c r="BB956" s="4">
        <v>356737</v>
      </c>
      <c r="BC956" s="11">
        <f>BB956/(AR956+AV956+AY956+BB956)</f>
        <v>0.20307674616787189</v>
      </c>
      <c r="BD956" s="9">
        <f>BC956+BA956+AX956+AU956</f>
        <v>1</v>
      </c>
      <c r="BE956" s="14">
        <f>(AF956+AH956+AJ956+AL956+AN956+AP956)</f>
        <v>1611538</v>
      </c>
      <c r="BF956" s="14">
        <f t="shared" si="70"/>
        <v>-1756661</v>
      </c>
      <c r="BG956" s="13">
        <f>(AF956+AH956+AJ956+AL956+AN956+AP956)-(AR956+AV956+AY956+BB956)</f>
        <v>-145123</v>
      </c>
      <c r="BH956" s="13">
        <f t="shared" si="71"/>
        <v>1</v>
      </c>
      <c r="BI956" s="14">
        <f>AF956/W956</f>
        <v>375862.42718446604</v>
      </c>
      <c r="BJ956" s="14">
        <f>AH956/Y956</f>
        <v>424690.43592099217</v>
      </c>
      <c r="BK956" s="14">
        <f>AJ956/AA956</f>
        <v>925135.09046052629</v>
      </c>
      <c r="BL956" s="14">
        <f>BI956+BJ956+BK956</f>
        <v>1725687.9535659845</v>
      </c>
      <c r="BM956" s="14">
        <f>(AF956/W956)-AF956</f>
        <v>95327.42718446604</v>
      </c>
      <c r="BN956" s="14">
        <f>AH956/Y956-AH956</f>
        <v>62547.435920992168</v>
      </c>
      <c r="BO956" s="14">
        <f>AJ956/AA956-AJ956</f>
        <v>136240.09046052629</v>
      </c>
      <c r="BP956" s="14">
        <f>BG956/S956</f>
        <v>-2.0650288503269231E-2</v>
      </c>
      <c r="BQ956" s="14">
        <f>(BG956-CA956)/S956</f>
        <v>-2.0043750676409993E-2</v>
      </c>
      <c r="BR956" s="27">
        <f>BQ956-BP956</f>
        <v>6.0653782685923807E-4</v>
      </c>
      <c r="BS956" s="28">
        <f t="shared" si="72"/>
        <v>5893041</v>
      </c>
      <c r="BT956" s="11">
        <f>BS956/S956</f>
        <v>0.83855072463768121</v>
      </c>
      <c r="BU956" s="14">
        <f>(BE956-AP956)*1/BT956-(BE956-AP956)</f>
        <v>287215.61562391976</v>
      </c>
      <c r="BV956" s="14">
        <f t="shared" si="73"/>
        <v>0.22931392428478936</v>
      </c>
      <c r="BW956" s="27">
        <f>(AR956+AV956+AY956+BB956)/S956</f>
        <v>0.24996421278805861</v>
      </c>
      <c r="BX956" s="13">
        <f>(AF956+AH956+AJ956+AL956+AN956)/N956</f>
        <v>171.88247493950917</v>
      </c>
      <c r="BY956" s="26">
        <f>BX956/K956</f>
        <v>0.25314061110384267</v>
      </c>
      <c r="BZ956" s="11">
        <f>AP956/BE956</f>
        <v>7.4320307681233697E-2</v>
      </c>
      <c r="CA956" s="15">
        <f>-(BM956+BN956+BO956)/M956</f>
        <v>-4262.5355589273113</v>
      </c>
      <c r="CB956" s="15">
        <f>BG956-CA956</f>
        <v>-140860.46444107269</v>
      </c>
      <c r="CC956" s="18">
        <f t="shared" si="74"/>
        <v>1</v>
      </c>
      <c r="CD956" s="17">
        <f>(AF956/(AF956+AH956+AJ956))/(X956/(X956+Z956+AB956))</f>
        <v>1.4697207197956372</v>
      </c>
      <c r="CE956" s="19">
        <f>(AH956/(AF956+AH956+AJ956))/(Z956/(X956+Z956+AB956))</f>
        <v>1.0255483285150651</v>
      </c>
      <c r="CF956" s="18">
        <f>(AJ956/(AF956+AH956+AJ956))/(AB956/(X956+Z956+AB956))</f>
        <v>0.88882040267774032</v>
      </c>
      <c r="CG956">
        <f>AH956/Z956</f>
        <v>141.84998041519782</v>
      </c>
      <c r="CH956" s="11">
        <f>BB956/BE956</f>
        <v>0.22136431160791742</v>
      </c>
      <c r="CI956" s="14">
        <f>AY956/V956</f>
        <v>3429.0336883720579</v>
      </c>
      <c r="CJ956" s="14">
        <f>AV956/M956</f>
        <v>5142.275362318841</v>
      </c>
      <c r="CK956" s="17">
        <f>N956/V956</f>
        <v>58.493896944620751</v>
      </c>
      <c r="CL956" s="17">
        <f>(AL956+AN956)/N956</f>
        <v>6.9357068786726579</v>
      </c>
      <c r="CM956" s="14">
        <f>AP956/AC956</f>
        <v>5</v>
      </c>
    </row>
    <row r="957" spans="1:91" hidden="1" x14ac:dyDescent="0.2">
      <c r="A957">
        <v>75</v>
      </c>
      <c r="B957" s="2">
        <v>44805</v>
      </c>
      <c r="C957" s="3" t="s">
        <v>37</v>
      </c>
      <c r="D957" t="s">
        <v>38</v>
      </c>
      <c r="E957" s="3" t="s">
        <v>41</v>
      </c>
      <c r="F957" t="s">
        <v>42</v>
      </c>
      <c r="G957" t="str">
        <f>CONCATENATE(C957,E957)</f>
        <v>LAXSEA</v>
      </c>
      <c r="H957" t="s">
        <v>47</v>
      </c>
      <c r="I957">
        <f>U957/M957</f>
        <v>148.63636363636363</v>
      </c>
      <c r="J957" t="str">
        <f>_xlfn.CONCAT(C957,E957,H957)</f>
        <v>LAXSEAA320</v>
      </c>
      <c r="K957" s="4">
        <v>954</v>
      </c>
      <c r="L957" s="4">
        <f>N957/M957</f>
        <v>125.50909090909092</v>
      </c>
      <c r="M957" s="4">
        <v>55</v>
      </c>
      <c r="N957" s="4">
        <v>6903</v>
      </c>
      <c r="O957" s="4">
        <f>P957/M957</f>
        <v>19.109090909090909</v>
      </c>
      <c r="P957" s="4">
        <v>1051</v>
      </c>
      <c r="Q957" s="4">
        <v>1666</v>
      </c>
      <c r="R957" s="4">
        <v>4187</v>
      </c>
      <c r="S957" s="4">
        <f>U957*K957</f>
        <v>7798950</v>
      </c>
      <c r="T957" s="7">
        <f>N957/U957</f>
        <v>0.84440366972477066</v>
      </c>
      <c r="U957" s="4">
        <v>8175</v>
      </c>
      <c r="V957" s="4">
        <v>151.64444137168141</v>
      </c>
      <c r="W957" s="7">
        <f>P957/X957</f>
        <v>0.9642201834862385</v>
      </c>
      <c r="X957" s="4">
        <v>1090</v>
      </c>
      <c r="Y957" s="7">
        <f>Q957/Z957</f>
        <v>0.82597917699553791</v>
      </c>
      <c r="Z957" s="4">
        <v>2017</v>
      </c>
      <c r="AA957" s="7">
        <f>R957/AB957</f>
        <v>0.82600118366541719</v>
      </c>
      <c r="AB957" s="4">
        <v>5069</v>
      </c>
      <c r="AC957" s="4">
        <v>68101</v>
      </c>
      <c r="AD957" s="4">
        <f>AP957/AC957</f>
        <v>5</v>
      </c>
      <c r="AE957" s="7">
        <f>AF957/(AF957+AH957+AJ957+AL957+AN957+AP957)</f>
        <v>0.21418190847991664</v>
      </c>
      <c r="AF957" s="4">
        <v>420912</v>
      </c>
      <c r="AG957" s="7">
        <f>AH957/(AF957+AH957+AJ957+AL957+AN957+AP957)</f>
        <v>0.18616146484239837</v>
      </c>
      <c r="AH957" s="4">
        <v>365846</v>
      </c>
      <c r="AI957" s="7">
        <f>AJ957/(AF957+AH957+AJ957+AL957+AN957+AP957)</f>
        <v>0.40295327517494334</v>
      </c>
      <c r="AJ957" s="4">
        <v>791887</v>
      </c>
      <c r="AK957" s="7">
        <f>AL957/(AF957+AH957+AJ957+AL957+AN957+AP957)</f>
        <v>1.278490622875543E-2</v>
      </c>
      <c r="AL957" s="4">
        <v>25125</v>
      </c>
      <c r="AM957" s="7">
        <f>AN957/(AF957+AH957+AJ957+AL957+AN957+AP957)</f>
        <v>1.0651798690011439E-2</v>
      </c>
      <c r="AN957" s="4">
        <v>20933</v>
      </c>
      <c r="AO957" s="7">
        <f>AP957/(AF957+AH957+AJ957+AL957+AN957+AP957)</f>
        <v>0.17326664658397484</v>
      </c>
      <c r="AP957" s="4">
        <v>340505</v>
      </c>
      <c r="AQ957" s="6">
        <f>AO957+AM957+AK957+AI957+AG957+AE957</f>
        <v>1</v>
      </c>
      <c r="AR957" s="4">
        <v>548146</v>
      </c>
      <c r="AS957" s="4">
        <f>AR957/M957</f>
        <v>9966.2909090909088</v>
      </c>
      <c r="AT957" s="4">
        <f>AR957/V957</f>
        <v>3614.6791471010201</v>
      </c>
      <c r="AU957" s="7">
        <f>AR957/(AR957+AV957+AY957+BB957)</f>
        <v>0.31999332162672095</v>
      </c>
      <c r="AV957" s="4">
        <v>280254</v>
      </c>
      <c r="AW957" s="4">
        <f>AV957/M957</f>
        <v>5095.5272727272732</v>
      </c>
      <c r="AX957" s="7">
        <f>AV957/(AR957+AV957+AY957+BB957)</f>
        <v>0.16360496721525844</v>
      </c>
      <c r="AY957" s="4">
        <v>519993</v>
      </c>
      <c r="AZ957" s="4">
        <f>AY957/M957</f>
        <v>9454.4181818181823</v>
      </c>
      <c r="BA957" s="7">
        <f>AY957/(AR957+AV957+AY957+BB957)</f>
        <v>0.30355833535708282</v>
      </c>
      <c r="BB957" s="4">
        <v>364599</v>
      </c>
      <c r="BC957" s="11">
        <f>BB957/(AR957+AV957+AY957+BB957)</f>
        <v>0.21284337580093776</v>
      </c>
      <c r="BD957" s="9">
        <f>BC957+BA957+AX957+AU957</f>
        <v>1</v>
      </c>
      <c r="BE957" s="14">
        <f>(AF957+AH957+AJ957+AL957+AN957+AP957)</f>
        <v>1965208</v>
      </c>
      <c r="BF957" s="14">
        <f t="shared" si="70"/>
        <v>-1712992</v>
      </c>
      <c r="BG957" s="13">
        <f>(AF957+AH957+AJ957+AL957+AN957+AP957)-(AR957+AV957+AY957+BB957)</f>
        <v>252216</v>
      </c>
      <c r="BH957" s="13">
        <f t="shared" si="71"/>
        <v>0</v>
      </c>
      <c r="BI957" s="14">
        <f>AF957/W957</f>
        <v>436530.99904852523</v>
      </c>
      <c r="BJ957" s="14">
        <f>AH957/Y957</f>
        <v>442923.99879951979</v>
      </c>
      <c r="BK957" s="14">
        <f>AJ957/AA957</f>
        <v>958699.59469787439</v>
      </c>
      <c r="BL957" s="14">
        <f>BI957+BJ957+BK957</f>
        <v>1838154.5925459196</v>
      </c>
      <c r="BM957" s="14">
        <f>(AF957/W957)-AF957</f>
        <v>15618.999048525235</v>
      </c>
      <c r="BN957" s="14">
        <f>AH957/Y957-AH957</f>
        <v>77077.998799519788</v>
      </c>
      <c r="BO957" s="14">
        <f>AJ957/AA957-AJ957</f>
        <v>166812.59469787439</v>
      </c>
      <c r="BP957" s="14">
        <f>BG957/S957</f>
        <v>3.2339738041659453E-2</v>
      </c>
      <c r="BQ957" s="14">
        <f>(BG957-CA957)/S957</f>
        <v>3.2944736948962057E-2</v>
      </c>
      <c r="BR957" s="27">
        <f>BQ957-BP957</f>
        <v>6.0499890730260353E-4</v>
      </c>
      <c r="BS957" s="28">
        <f t="shared" si="72"/>
        <v>6585462</v>
      </c>
      <c r="BT957" s="11">
        <f>BS957/S957</f>
        <v>0.84440366972477066</v>
      </c>
      <c r="BU957" s="14">
        <f>(BE957-AP957)*1/BT957-(BE957-AP957)</f>
        <v>299380.30073880916</v>
      </c>
      <c r="BV957" s="14">
        <f t="shared" si="73"/>
        <v>0.25198366446765269</v>
      </c>
      <c r="BW957" s="27">
        <f>(AR957+AV957+AY957+BB957)/S957</f>
        <v>0.21964392642599323</v>
      </c>
      <c r="BX957" s="13">
        <f>(AF957+AH957+AJ957+AL957+AN957)/N957</f>
        <v>235.36187165000723</v>
      </c>
      <c r="BY957" s="26">
        <f>BX957/K957</f>
        <v>0.24671055728512289</v>
      </c>
      <c r="BZ957" s="11">
        <f>AP957/BE957</f>
        <v>0.17326664658397484</v>
      </c>
      <c r="CA957" s="15">
        <f>-(BM957+BN957+BO957)/M957</f>
        <v>-4718.3562281076256</v>
      </c>
      <c r="CB957" s="15">
        <f>BG957-CA957</f>
        <v>256934.35622810762</v>
      </c>
      <c r="CC957" s="18">
        <f t="shared" si="74"/>
        <v>0</v>
      </c>
      <c r="CD957" s="17">
        <f>(AF957/(AF957+AH957+AJ957))/(X957/(X957+Z957+AB957))</f>
        <v>1.9999595588610262</v>
      </c>
      <c r="CE957" s="19">
        <f>(AH957/(AF957+AH957+AJ957))/(Z957/(X957+Z957+AB957))</f>
        <v>0.9393962391823153</v>
      </c>
      <c r="CF957" s="18">
        <f>(AJ957/(AF957+AH957+AJ957))/(AB957/(X957+Z957+AB957))</f>
        <v>0.80909091860539573</v>
      </c>
      <c r="CG957">
        <f>AH957/Z957</f>
        <v>181.38125929598414</v>
      </c>
      <c r="CH957" s="11">
        <f>BB957/BE957</f>
        <v>0.18552692641186072</v>
      </c>
      <c r="CI957" s="14">
        <f>AY957/V957</f>
        <v>3429.027765847969</v>
      </c>
      <c r="CJ957" s="14">
        <f>AV957/M957</f>
        <v>5095.5272727272732</v>
      </c>
      <c r="CK957" s="17">
        <f>N957/V957</f>
        <v>45.520956373736816</v>
      </c>
      <c r="CL957" s="17">
        <f>(AL957+AN957)/N957</f>
        <v>6.6721715196291465</v>
      </c>
      <c r="CM957" s="14">
        <f>AP957/AC957</f>
        <v>5</v>
      </c>
    </row>
    <row r="958" spans="1:91" hidden="1" x14ac:dyDescent="0.2">
      <c r="A958">
        <v>44</v>
      </c>
      <c r="B958" s="2">
        <v>44805</v>
      </c>
      <c r="C958" s="3" t="s">
        <v>32</v>
      </c>
      <c r="D958" t="s">
        <v>33</v>
      </c>
      <c r="E958" s="3" t="s">
        <v>43</v>
      </c>
      <c r="F958" t="s">
        <v>38</v>
      </c>
      <c r="G958" t="str">
        <f>CONCATENATE(C958,E958)</f>
        <v>HNLSFO</v>
      </c>
      <c r="H958" t="s">
        <v>31</v>
      </c>
      <c r="I958">
        <f>U958/M958</f>
        <v>166</v>
      </c>
      <c r="J958" t="str">
        <f>_xlfn.CONCAT(C958,E958,H958)</f>
        <v>HNLSFO737-800</v>
      </c>
      <c r="K958" s="4">
        <v>2399</v>
      </c>
      <c r="L958" s="4">
        <f>N958/M958</f>
        <v>156.46666666666667</v>
      </c>
      <c r="M958" s="4">
        <v>15</v>
      </c>
      <c r="N958" s="4">
        <v>2347</v>
      </c>
      <c r="O958" s="4">
        <f>P958/M958</f>
        <v>18.133333333333333</v>
      </c>
      <c r="P958" s="4">
        <v>272</v>
      </c>
      <c r="Q958" s="4">
        <v>519</v>
      </c>
      <c r="R958" s="4">
        <v>1556</v>
      </c>
      <c r="S958" s="4">
        <f>U958*K958</f>
        <v>5973510</v>
      </c>
      <c r="T958" s="7">
        <f>N958/U958</f>
        <v>0.94257028112449803</v>
      </c>
      <c r="U958" s="4">
        <v>2490</v>
      </c>
      <c r="V958" s="4">
        <v>75.291947723440131</v>
      </c>
      <c r="W958" s="7">
        <f>P958/X958</f>
        <v>0.86349206349206353</v>
      </c>
      <c r="X958" s="4">
        <v>315</v>
      </c>
      <c r="Y958" s="7">
        <f>Q958/Z958</f>
        <v>0.86499999999999999</v>
      </c>
      <c r="Z958" s="4">
        <v>600</v>
      </c>
      <c r="AA958" s="7">
        <f>R958/AB958</f>
        <v>0.98793650793650789</v>
      </c>
      <c r="AB958" s="4">
        <v>1575</v>
      </c>
      <c r="AC958" s="4">
        <v>70</v>
      </c>
      <c r="AD958" s="4">
        <f>AP958/AC958</f>
        <v>5</v>
      </c>
      <c r="AE958" s="7">
        <f>AF958/(AF958+AH958+AJ958+AL958+AN958+AP958)</f>
        <v>0.1985494400094836</v>
      </c>
      <c r="AF958" s="4">
        <v>147390</v>
      </c>
      <c r="AG958" s="7">
        <f>AH958/(AF958+AH958+AJ958+AL958+AN958+AP958)</f>
        <v>0.2183572354223301</v>
      </c>
      <c r="AH958" s="4">
        <v>162094</v>
      </c>
      <c r="AI958" s="7">
        <f>AJ958/(AF958+AH958+AJ958+AL958+AN958+AP958)</f>
        <v>0.56166900613470483</v>
      </c>
      <c r="AJ958" s="4">
        <v>416946</v>
      </c>
      <c r="AK958" s="7">
        <f>AL958/(AF958+AH958+AJ958+AL958+AN958+AP958)</f>
        <v>1.2568466485436474E-2</v>
      </c>
      <c r="AL958" s="4">
        <v>9330</v>
      </c>
      <c r="AM958" s="7">
        <f>AN958/(AF958+AH958+AJ958+AL958+AN958+AP958)</f>
        <v>8.384366067026432E-3</v>
      </c>
      <c r="AN958" s="4">
        <v>6224</v>
      </c>
      <c r="AO958" s="7">
        <f>AP958/(AF958+AH958+AJ958+AL958+AN958+AP958)</f>
        <v>4.7148588101851726E-4</v>
      </c>
      <c r="AP958" s="4">
        <v>350</v>
      </c>
      <c r="AQ958" s="6">
        <f>AO958+AM958+AK958+AI958+AG958+AE958</f>
        <v>1</v>
      </c>
      <c r="AR958" s="4">
        <v>277266</v>
      </c>
      <c r="AS958" s="4">
        <f>AR958/M958</f>
        <v>18484.400000000001</v>
      </c>
      <c r="AT958" s="4">
        <f>AR958/V958</f>
        <v>3682.5451908674777</v>
      </c>
      <c r="AU958" s="7">
        <f>AR958/(AR958+AV958+AY958+BB958)</f>
        <v>0.35399470666416427</v>
      </c>
      <c r="AV958" s="4">
        <v>78593</v>
      </c>
      <c r="AW958" s="4">
        <f>AV958/M958</f>
        <v>5239.5333333333338</v>
      </c>
      <c r="AX958" s="7">
        <f>AV958/(AR958+AV958+AY958+BB958)</f>
        <v>0.10034229217017832</v>
      </c>
      <c r="AY958" s="4">
        <v>246544</v>
      </c>
      <c r="AZ958" s="4">
        <f>AY958/M958</f>
        <v>16436.266666666666</v>
      </c>
      <c r="BA958" s="7">
        <f>AY958/(AR958+AV958+AY958+BB958)</f>
        <v>0.3147709093787544</v>
      </c>
      <c r="BB958" s="4">
        <v>180846</v>
      </c>
      <c r="BC958" s="11">
        <f>BB958/(AR958+AV958+AY958+BB958)</f>
        <v>0.23089209178690301</v>
      </c>
      <c r="BD958" s="9">
        <f>BC958+BA958+AX958+AU958</f>
        <v>1</v>
      </c>
      <c r="BE958" s="14">
        <f>(AF958+AH958+AJ958+AL958+AN958+AP958)</f>
        <v>742334</v>
      </c>
      <c r="BF958" s="14">
        <f t="shared" si="70"/>
        <v>-783249</v>
      </c>
      <c r="BG958" s="13">
        <f>(AF958+AH958+AJ958+AL958+AN958+AP958)-(AR958+AV958+AY958+BB958)</f>
        <v>-40915</v>
      </c>
      <c r="BH958" s="13">
        <f t="shared" si="71"/>
        <v>1</v>
      </c>
      <c r="BI958" s="14">
        <f>AF958/W958</f>
        <v>170690.625</v>
      </c>
      <c r="BJ958" s="14">
        <f>AH958/Y958</f>
        <v>187391.90751445087</v>
      </c>
      <c r="BK958" s="14">
        <f>AJ958/AA958</f>
        <v>422037.24293059128</v>
      </c>
      <c r="BL958" s="14">
        <f>BI958+BJ958+BK958</f>
        <v>780119.77544504218</v>
      </c>
      <c r="BM958" s="14">
        <f>(AF958/W958)-AF958</f>
        <v>23300.625</v>
      </c>
      <c r="BN958" s="14">
        <f>AH958/Y958-AH958</f>
        <v>25297.907514450868</v>
      </c>
      <c r="BO958" s="14">
        <f>AJ958/AA958-AJ958</f>
        <v>5091.242930591281</v>
      </c>
      <c r="BP958" s="14">
        <f>BG958/S958</f>
        <v>-6.849406797678417E-3</v>
      </c>
      <c r="BQ958" s="14">
        <f>(BG958-CA958)/S958</f>
        <v>-6.2502082757034299E-3</v>
      </c>
      <c r="BR958" s="27">
        <f>BQ958-BP958</f>
        <v>5.9919852197498711E-4</v>
      </c>
      <c r="BS958" s="28">
        <f t="shared" si="72"/>
        <v>5630453</v>
      </c>
      <c r="BT958" s="11">
        <f>BS958/S958</f>
        <v>0.94257028112449803</v>
      </c>
      <c r="BU958" s="14">
        <f>(BE958-AP958)*1/BT958-(BE958-AP958)</f>
        <v>45208.228376651066</v>
      </c>
      <c r="BV958" s="14">
        <f t="shared" si="73"/>
        <v>0.12427098975309324</v>
      </c>
      <c r="BW958" s="27">
        <f>(AR958+AV958+AY958+BB958)/S958</f>
        <v>0.13112039655077165</v>
      </c>
      <c r="BX958" s="13">
        <f>(AF958+AH958+AJ958+AL958+AN958)/N958</f>
        <v>316.14145717937794</v>
      </c>
      <c r="BY958" s="26">
        <f>BX958/K958</f>
        <v>0.1317805157062851</v>
      </c>
      <c r="BZ958" s="11">
        <f>AP958/BE958</f>
        <v>4.7148588101851726E-4</v>
      </c>
      <c r="CA958" s="15">
        <f>-(BM958+BN958+BO958)/M958</f>
        <v>-3579.3183630028097</v>
      </c>
      <c r="CB958" s="15">
        <f>BG958-CA958</f>
        <v>-37335.681636997193</v>
      </c>
      <c r="CC958" s="18">
        <f t="shared" si="74"/>
        <v>1</v>
      </c>
      <c r="CD958" s="17">
        <f>(AF958/(AF958+AH958+AJ958))/(X958/(X958+Z958+AB958))</f>
        <v>1.6038473867308032</v>
      </c>
      <c r="CE958" s="19">
        <f>(AH958/(AF958+AH958+AJ958))/(Z958/(X958+Z958+AB958))</f>
        <v>0.92602191539446344</v>
      </c>
      <c r="CF958" s="18">
        <f>(AJ958/(AF958+AH958+AJ958))/(AB958/(X958+Z958+AB958))</f>
        <v>0.90741265012261529</v>
      </c>
      <c r="CG958">
        <f>AH958/Z958</f>
        <v>270.15666666666669</v>
      </c>
      <c r="CH958" s="11">
        <f>BB958/BE958</f>
        <v>0.24361810182478508</v>
      </c>
      <c r="CI958" s="14">
        <f>AY958/V958</f>
        <v>3274.5068689894592</v>
      </c>
      <c r="CJ958" s="14">
        <f>AV958/M958</f>
        <v>5239.5333333333338</v>
      </c>
      <c r="CK958" s="17">
        <f>N958/V958</f>
        <v>31.171992104931618</v>
      </c>
      <c r="CL958" s="17">
        <f>(AL958+AN958)/N958</f>
        <v>6.6271836386876863</v>
      </c>
      <c r="CM958" s="14">
        <f>AP958/AC958</f>
        <v>5</v>
      </c>
    </row>
    <row r="959" spans="1:91" x14ac:dyDescent="0.2">
      <c r="A959">
        <v>1034</v>
      </c>
      <c r="B959" s="2">
        <v>45231</v>
      </c>
      <c r="C959" s="3" t="s">
        <v>44</v>
      </c>
      <c r="D959" t="s">
        <v>45</v>
      </c>
      <c r="E959" s="3" t="s">
        <v>37</v>
      </c>
      <c r="F959" t="s">
        <v>38</v>
      </c>
      <c r="G959" t="str">
        <f>CONCATENATE(C959,E959)</f>
        <v>BOILAX</v>
      </c>
      <c r="H959" t="s">
        <v>40</v>
      </c>
      <c r="I959">
        <f>U959/M959</f>
        <v>74.74545454545455</v>
      </c>
      <c r="J959" t="str">
        <f>_xlfn.CONCAT(C959,E959,H959)</f>
        <v>BOILAXE175</v>
      </c>
      <c r="K959" s="4">
        <v>674</v>
      </c>
      <c r="L959" s="4">
        <f>N959/M959</f>
        <v>64.36363636363636</v>
      </c>
      <c r="M959" s="4">
        <v>55</v>
      </c>
      <c r="N959" s="4">
        <v>3540</v>
      </c>
      <c r="O959" s="4">
        <f>P959/M959</f>
        <v>9.3818181818181809</v>
      </c>
      <c r="P959" s="4">
        <v>516</v>
      </c>
      <c r="Q959" s="4">
        <v>929</v>
      </c>
      <c r="R959" s="4">
        <v>2095</v>
      </c>
      <c r="S959" s="4">
        <f>U959*K959</f>
        <v>2770814</v>
      </c>
      <c r="T959" s="7">
        <f>N959/U959</f>
        <v>0.86110435417173437</v>
      </c>
      <c r="U959" s="4">
        <v>4111</v>
      </c>
      <c r="V959" s="4">
        <v>125.47349488609949</v>
      </c>
      <c r="W959" s="7">
        <f>P959/X959</f>
        <v>0.93309222423146476</v>
      </c>
      <c r="X959" s="4">
        <v>553</v>
      </c>
      <c r="Y959" s="7">
        <f>Q959/Z959</f>
        <v>0.93366834170854274</v>
      </c>
      <c r="Z959" s="4">
        <v>995</v>
      </c>
      <c r="AA959" s="7">
        <f>R959/AB959</f>
        <v>0.81708268330733225</v>
      </c>
      <c r="AB959" s="4">
        <v>2564</v>
      </c>
      <c r="AC959" s="4">
        <v>437</v>
      </c>
      <c r="AD959" s="4">
        <f>AP959/AC959</f>
        <v>5.9977116704805491</v>
      </c>
      <c r="AE959" s="7">
        <f>AF959/(AF959+AH959+AJ959+AL959+AN959+AP959)</f>
        <v>0.21179164988340454</v>
      </c>
      <c r="AF959" s="4">
        <v>137234</v>
      </c>
      <c r="AG959" s="7">
        <f>AH959/(AF959+AH959+AJ959+AL959+AN959+AP959)</f>
        <v>0.26505516484635794</v>
      </c>
      <c r="AH959" s="4">
        <v>171747</v>
      </c>
      <c r="AI959" s="7">
        <f>AJ959/(AF959+AH959+AJ959+AL959+AN959+AP959)</f>
        <v>0.47707676471178317</v>
      </c>
      <c r="AJ959" s="4">
        <v>309130</v>
      </c>
      <c r="AK959" s="7">
        <f>AL959/(AF959+AH959+AJ959+AL959+AN959+AP959)</f>
        <v>2.2632325411633618E-2</v>
      </c>
      <c r="AL959" s="4">
        <v>14665</v>
      </c>
      <c r="AM959" s="7">
        <f>AN959/(AF959+AH959+AJ959+AL959+AN959+AP959)</f>
        <v>1.939913606711453E-2</v>
      </c>
      <c r="AN959" s="4">
        <v>12570</v>
      </c>
      <c r="AO959" s="7">
        <f>AP959/(AF959+AH959+AJ959+AL959+AN959+AP959)</f>
        <v>4.0449590797062198E-3</v>
      </c>
      <c r="AP959" s="4">
        <v>2621</v>
      </c>
      <c r="AQ959" s="6">
        <f>AO959+AM959+AK959+AI959+AG959+AE959</f>
        <v>1</v>
      </c>
      <c r="AR959" s="4">
        <v>313209</v>
      </c>
      <c r="AS959" s="4">
        <f>AR959/M959</f>
        <v>5694.7090909090912</v>
      </c>
      <c r="AT959" s="4">
        <f>AR959/V959</f>
        <v>2496.2164342702044</v>
      </c>
      <c r="AU959" s="7">
        <f>AR959/(AR959+AV959+AY959+BB959)</f>
        <v>0.36736051081817467</v>
      </c>
      <c r="AV959" s="4">
        <v>180554</v>
      </c>
      <c r="AW959" s="4">
        <f>AV959/M959</f>
        <v>3282.8</v>
      </c>
      <c r="AX959" s="7">
        <f>AV959/(AR959+AV959+AY959+BB959)</f>
        <v>0.21177044615660695</v>
      </c>
      <c r="AY959" s="4">
        <v>173663</v>
      </c>
      <c r="AZ959" s="4">
        <f>AY959/M959</f>
        <v>3157.5090909090909</v>
      </c>
      <c r="BA959" s="7">
        <f>AY959/(AR959+AV959+AY959+BB959)</f>
        <v>0.20368804341579158</v>
      </c>
      <c r="BB959" s="4">
        <v>185167</v>
      </c>
      <c r="BC959" s="11">
        <f>BB959/(AR959+AV959+AY959+BB959)</f>
        <v>0.21718099960942677</v>
      </c>
      <c r="BD959" s="9">
        <f>BC959+BA959+AX959+AU959</f>
        <v>0.99999999999999989</v>
      </c>
      <c r="BE959" s="14">
        <f>(AF959+AH959+AJ959+AL959+AN959+AP959)</f>
        <v>647967</v>
      </c>
      <c r="BF959" s="14">
        <f t="shared" si="70"/>
        <v>-852593</v>
      </c>
      <c r="BG959" s="13">
        <f>(AF959+AH959+AJ959+AL959+AN959+AP959)-(AR959+AV959+AY959+BB959)</f>
        <v>-204626</v>
      </c>
      <c r="BH959" s="13">
        <f t="shared" si="71"/>
        <v>1</v>
      </c>
      <c r="BI959" s="14">
        <f>AF959/W959</f>
        <v>147074.42248062015</v>
      </c>
      <c r="BJ959" s="14">
        <f>AH959/Y959</f>
        <v>183948.61679224973</v>
      </c>
      <c r="BK959" s="14">
        <f>AJ959/AA959</f>
        <v>378333.80429594277</v>
      </c>
      <c r="BL959" s="14">
        <f>BI959+BJ959+BK959</f>
        <v>709356.84356881259</v>
      </c>
      <c r="BM959" s="14">
        <f>(AF959/W959)-AF959</f>
        <v>9840.4224806201528</v>
      </c>
      <c r="BN959" s="14">
        <f>AH959/Y959-AH959</f>
        <v>12201.616792249726</v>
      </c>
      <c r="BO959" s="14">
        <f>AJ959/AA959-AJ959</f>
        <v>69203.804295942769</v>
      </c>
      <c r="BP959" s="14">
        <f>BG959/S959</f>
        <v>-7.3850500250107004E-2</v>
      </c>
      <c r="BQ959" s="14">
        <f>(BG959-CA959)/S959</f>
        <v>-7.3251753694901653E-2</v>
      </c>
      <c r="BR959" s="27">
        <f>BQ959-BP959</f>
        <v>5.9874655520535114E-4</v>
      </c>
      <c r="BS959" s="28">
        <f t="shared" si="72"/>
        <v>2385960</v>
      </c>
      <c r="BT959" s="11">
        <f>BS959/S959</f>
        <v>0.86110435417173437</v>
      </c>
      <c r="BU959" s="14">
        <f>(BE959-AP959)*1/BT959-(BE959-AP959)</f>
        <v>104093.9451977401</v>
      </c>
      <c r="BV959" s="14">
        <f t="shared" si="73"/>
        <v>0.23385438358547345</v>
      </c>
      <c r="BW959" s="27">
        <f>(AR959+AV959+AY959+BB959)/S959</f>
        <v>0.30770488383558042</v>
      </c>
      <c r="BX959" s="13">
        <f>(AF959+AH959+AJ959+AL959+AN959)/N959</f>
        <v>182.30112994350281</v>
      </c>
      <c r="BY959" s="26">
        <f>BX959/K959</f>
        <v>0.270476453922111</v>
      </c>
      <c r="BZ959" s="11">
        <f>AP959/BE959</f>
        <v>4.0449590797062198E-3</v>
      </c>
      <c r="CA959" s="15">
        <f>-(BM959+BN959+BO959)/M959</f>
        <v>-1659.0153376147755</v>
      </c>
      <c r="CB959" s="15">
        <f>BG959-CA959</f>
        <v>-202966.98466238522</v>
      </c>
      <c r="CC959" s="18">
        <f t="shared" si="74"/>
        <v>1</v>
      </c>
      <c r="CD959" s="17">
        <f>(AF959/(AF959+AH959+AJ959))/(X959/(X959+Z959+AB959))</f>
        <v>1.6509093389749518</v>
      </c>
      <c r="CE959" s="19">
        <f>(AH959/(AF959+AH959+AJ959))/(Z959/(X959+Z959+AB959))</f>
        <v>1.1482929872355707</v>
      </c>
      <c r="CF959" s="18">
        <f>(AJ959/(AF959+AH959+AJ959))/(AB959/(X959+Z959+AB959))</f>
        <v>0.80206537178138027</v>
      </c>
      <c r="CG959">
        <f>AH959/Z959</f>
        <v>172.61005025125627</v>
      </c>
      <c r="CH959" s="11">
        <f>BB959/BE959</f>
        <v>0.28576609611291931</v>
      </c>
      <c r="CI959" s="14">
        <f>AY959/V959</f>
        <v>1384.0612326742416</v>
      </c>
      <c r="CJ959" s="14">
        <f>AV959/M959</f>
        <v>3282.8</v>
      </c>
      <c r="CK959" s="17">
        <f>N959/V959</f>
        <v>28.213129818480706</v>
      </c>
      <c r="CL959" s="17">
        <f>(AL959+AN959)/N959</f>
        <v>7.6935028248587569</v>
      </c>
      <c r="CM959" s="14">
        <f>AP959/AC959</f>
        <v>5.9977116704805491</v>
      </c>
    </row>
    <row r="960" spans="1:91" hidden="1" x14ac:dyDescent="0.2">
      <c r="A960">
        <v>889</v>
      </c>
      <c r="B960" s="2">
        <v>45200</v>
      </c>
      <c r="C960" s="3" t="s">
        <v>37</v>
      </c>
      <c r="D960" t="s">
        <v>38</v>
      </c>
      <c r="E960" s="3" t="s">
        <v>41</v>
      </c>
      <c r="F960" t="s">
        <v>42</v>
      </c>
      <c r="G960" t="str">
        <f>CONCATENATE(C960,E960)</f>
        <v>LAXSEA</v>
      </c>
      <c r="H960" t="s">
        <v>31</v>
      </c>
      <c r="I960">
        <f>U960/M960</f>
        <v>159.46153846153845</v>
      </c>
      <c r="J960" t="str">
        <f>_xlfn.CONCAT(C960,E960,H960)</f>
        <v>LAXSEA737-800</v>
      </c>
      <c r="K960" s="4">
        <v>954</v>
      </c>
      <c r="L960" s="4">
        <f>N960/M960</f>
        <v>131.53846153846155</v>
      </c>
      <c r="M960" s="4">
        <v>52</v>
      </c>
      <c r="N960" s="4">
        <v>6840</v>
      </c>
      <c r="O960" s="4">
        <f>P960/M960</f>
        <v>19.173076923076923</v>
      </c>
      <c r="P960" s="4">
        <v>997</v>
      </c>
      <c r="Q960" s="4">
        <v>1688</v>
      </c>
      <c r="R960" s="4">
        <v>4155</v>
      </c>
      <c r="S960" s="4">
        <f>U960*K960</f>
        <v>7910568</v>
      </c>
      <c r="T960" s="7">
        <f>N960/U960</f>
        <v>0.82489146164978289</v>
      </c>
      <c r="U960" s="4">
        <v>8292</v>
      </c>
      <c r="V960" s="4">
        <v>144.68827433628317</v>
      </c>
      <c r="W960" s="7">
        <f>P960/X960</f>
        <v>0.91300366300366298</v>
      </c>
      <c r="X960" s="4">
        <v>1092</v>
      </c>
      <c r="Y960" s="7">
        <f>Q960/Z960</f>
        <v>0.81153846153846154</v>
      </c>
      <c r="Z960" s="4">
        <v>2080</v>
      </c>
      <c r="AA960" s="7">
        <f>R960/AB960</f>
        <v>0.8115234375</v>
      </c>
      <c r="AB960" s="4">
        <v>5120</v>
      </c>
      <c r="AC960" s="4">
        <v>42772</v>
      </c>
      <c r="AD960" s="4">
        <f>AP960/AC960</f>
        <v>5.9999298606565041</v>
      </c>
      <c r="AE960" s="7">
        <f>AF960/(AF960+AH960+AJ960+AL960+AN960+AP960)</f>
        <v>0.17660703022722093</v>
      </c>
      <c r="AF960" s="4">
        <v>266565</v>
      </c>
      <c r="AG960" s="7">
        <f>AH960/(AF960+AH960+AJ960+AL960+AN960+AP960)</f>
        <v>0.20658845291539241</v>
      </c>
      <c r="AH960" s="4">
        <v>311818</v>
      </c>
      <c r="AI960" s="7">
        <f>AJ960/(AF960+AH960+AJ960+AL960+AN960+AP960)</f>
        <v>0.41925295885430192</v>
      </c>
      <c r="AJ960" s="4">
        <v>632807</v>
      </c>
      <c r="AK960" s="7">
        <f>AL960/(AF960+AH960+AJ960+AL960+AN960+AP960)</f>
        <v>1.9269654583905317E-2</v>
      </c>
      <c r="AL960" s="4">
        <v>29085</v>
      </c>
      <c r="AM960" s="7">
        <f>AN960/(AF960+AH960+AJ960+AL960+AN960+AP960)</f>
        <v>8.2577608641497633E-3</v>
      </c>
      <c r="AN960" s="4">
        <v>12464</v>
      </c>
      <c r="AO960" s="7">
        <f>AP960/(AF960+AH960+AJ960+AL960+AN960+AP960)</f>
        <v>0.17002414255502965</v>
      </c>
      <c r="AP960" s="4">
        <v>256629</v>
      </c>
      <c r="AQ960" s="6">
        <f>AO960+AM960+AK960+AI960+AG960+AE960</f>
        <v>0.99999999999999989</v>
      </c>
      <c r="AR960" s="4">
        <v>601622</v>
      </c>
      <c r="AS960" s="4">
        <f>AR960/M960</f>
        <v>11569.653846153846</v>
      </c>
      <c r="AT960" s="4">
        <f>AR960/V960</f>
        <v>4158.0563646900346</v>
      </c>
      <c r="AU960" s="7">
        <f>AR960/(AR960+AV960+AY960+BB960)</f>
        <v>0.35789295846368646</v>
      </c>
      <c r="AV960" s="4">
        <v>305059</v>
      </c>
      <c r="AW960" s="4">
        <f>AV960/M960</f>
        <v>5866.5192307692305</v>
      </c>
      <c r="AX960" s="7">
        <f>AV960/(AR960+AV960+AY960+BB960)</f>
        <v>0.18147352991741281</v>
      </c>
      <c r="AY960" s="4">
        <v>325232</v>
      </c>
      <c r="AZ960" s="4">
        <f>AY960/M960</f>
        <v>6254.4615384615381</v>
      </c>
      <c r="BA960" s="7">
        <f>AY960/(AR960+AV960+AY960+BB960)</f>
        <v>0.19347404627334383</v>
      </c>
      <c r="BB960" s="4">
        <v>449098</v>
      </c>
      <c r="BC960" s="11">
        <f>BB960/(AR960+AV960+AY960+BB960)</f>
        <v>0.26715946534555696</v>
      </c>
      <c r="BD960" s="9">
        <f>BC960+BA960+AX960+AU960</f>
        <v>1</v>
      </c>
      <c r="BE960" s="14">
        <f>(AF960+AH960+AJ960+AL960+AN960+AP960)</f>
        <v>1509368</v>
      </c>
      <c r="BF960" s="14">
        <f t="shared" si="70"/>
        <v>-1681011</v>
      </c>
      <c r="BG960" s="13">
        <f>(AF960+AH960+AJ960+AL960+AN960+AP960)-(AR960+AV960+AY960+BB960)</f>
        <v>-171643</v>
      </c>
      <c r="BH960" s="13">
        <f t="shared" si="71"/>
        <v>1</v>
      </c>
      <c r="BI960" s="14">
        <f>AF960/W960</f>
        <v>291964.87462387164</v>
      </c>
      <c r="BJ960" s="14">
        <f>AH960/Y960</f>
        <v>384230.71090047393</v>
      </c>
      <c r="BK960" s="14">
        <f>AJ960/AA960</f>
        <v>779776.61612515047</v>
      </c>
      <c r="BL960" s="14">
        <f>BI960+BJ960+BK960</f>
        <v>1455972.2016494959</v>
      </c>
      <c r="BM960" s="14">
        <f>(AF960/W960)-AF960</f>
        <v>25399.874623871641</v>
      </c>
      <c r="BN960" s="14">
        <f>AH960/Y960-AH960</f>
        <v>72412.710900473932</v>
      </c>
      <c r="BO960" s="14">
        <f>AJ960/AA960-AJ960</f>
        <v>146969.61612515047</v>
      </c>
      <c r="BP960" s="14">
        <f>BG960/S960</f>
        <v>-2.1697936229105166E-2</v>
      </c>
      <c r="BQ960" s="14">
        <f>(BG960-CA960)/S960</f>
        <v>-2.1102865175835529E-2</v>
      </c>
      <c r="BR960" s="27">
        <f>BQ960-BP960</f>
        <v>5.950710532696378E-4</v>
      </c>
      <c r="BS960" s="28">
        <f t="shared" si="72"/>
        <v>6525360</v>
      </c>
      <c r="BT960" s="11">
        <f>BS960/S960</f>
        <v>0.82489146164978289</v>
      </c>
      <c r="BU960" s="14">
        <f>(BE960-AP960)*1/BT960-(BE960-AP960)</f>
        <v>265932.31403508782</v>
      </c>
      <c r="BV960" s="14">
        <f t="shared" si="73"/>
        <v>0.19080399789243957</v>
      </c>
      <c r="BW960" s="27">
        <f>(AR960+AV960+AY960+BB960)/S960</f>
        <v>0.21250193412154475</v>
      </c>
      <c r="BX960" s="13">
        <f>(AF960+AH960+AJ960+AL960+AN960)/N960</f>
        <v>183.14897660818713</v>
      </c>
      <c r="BY960" s="26">
        <f>BX960/K960</f>
        <v>0.19198005933772236</v>
      </c>
      <c r="BZ960" s="11">
        <f>AP960/BE960</f>
        <v>0.17002414255502965</v>
      </c>
      <c r="CA960" s="15">
        <f>-(BM960+BN960+BO960)/M960</f>
        <v>-4707.3500317210774</v>
      </c>
      <c r="CB960" s="15">
        <f>BG960-CA960</f>
        <v>-166935.64996827891</v>
      </c>
      <c r="CC960" s="18">
        <f t="shared" si="74"/>
        <v>1</v>
      </c>
      <c r="CD960" s="17">
        <f>(AF960/(AF960+AH960+AJ960))/(X960/(X960+Z960+AB960))</f>
        <v>1.6711964502443286</v>
      </c>
      <c r="CE960" s="19">
        <f>(AH960/(AF960+AH960+AJ960))/(Z960/(X960+Z960+AB960))</f>
        <v>1.0263248953508533</v>
      </c>
      <c r="CF960" s="18">
        <f>(AJ960/(AF960+AH960+AJ960))/(AB960/(X960+Z960+AB960))</f>
        <v>0.8461518933600426</v>
      </c>
      <c r="CG960">
        <f>AH960/Z960</f>
        <v>149.91249999999999</v>
      </c>
      <c r="CH960" s="11">
        <f>BB960/BE960</f>
        <v>0.29754042751668247</v>
      </c>
      <c r="CI960" s="14">
        <f>AY960/V960</f>
        <v>2247.8117282959552</v>
      </c>
      <c r="CJ960" s="14">
        <f>AV960/M960</f>
        <v>5866.5192307692305</v>
      </c>
      <c r="CK960" s="17">
        <f>N960/V960</f>
        <v>47.274045055665908</v>
      </c>
      <c r="CL960" s="17">
        <f>(AL960+AN960)/N960</f>
        <v>6.0744152046783624</v>
      </c>
      <c r="CM960" s="14">
        <f>AP960/AC960</f>
        <v>5.9999298606565041</v>
      </c>
    </row>
    <row r="961" spans="1:91" x14ac:dyDescent="0.2">
      <c r="A961">
        <v>873</v>
      </c>
      <c r="B961" s="2">
        <v>45200</v>
      </c>
      <c r="C961" s="3" t="s">
        <v>37</v>
      </c>
      <c r="D961" t="s">
        <v>38</v>
      </c>
      <c r="E961" s="3" t="s">
        <v>44</v>
      </c>
      <c r="F961" t="s">
        <v>45</v>
      </c>
      <c r="G961" t="str">
        <f>CONCATENATE(C961,E961)</f>
        <v>LAXBOI</v>
      </c>
      <c r="H961" t="s">
        <v>40</v>
      </c>
      <c r="I961">
        <f>U961/M961</f>
        <v>72.94736842105263</v>
      </c>
      <c r="J961" t="str">
        <f>_xlfn.CONCAT(C961,E961,H961)</f>
        <v>LAXBOIE175</v>
      </c>
      <c r="K961" s="4">
        <v>674</v>
      </c>
      <c r="L961" s="4">
        <f>N961/M961</f>
        <v>62.912280701754383</v>
      </c>
      <c r="M961" s="4">
        <v>57</v>
      </c>
      <c r="N961" s="4">
        <v>3586</v>
      </c>
      <c r="O961" s="4">
        <f>P961/M961</f>
        <v>9.5789473684210531</v>
      </c>
      <c r="P961" s="4">
        <v>546</v>
      </c>
      <c r="Q961" s="4">
        <v>860</v>
      </c>
      <c r="R961" s="4">
        <v>2180</v>
      </c>
      <c r="S961" s="4">
        <f>U961*K961</f>
        <v>2802492</v>
      </c>
      <c r="T961" s="7">
        <f>N961/U961</f>
        <v>0.86243386243386244</v>
      </c>
      <c r="U961" s="4">
        <v>4158</v>
      </c>
      <c r="V961" s="4">
        <v>113.62341214649977</v>
      </c>
      <c r="W961" s="7">
        <f>P961/X961</f>
        <v>0.96637168141592922</v>
      </c>
      <c r="X961" s="4">
        <v>565</v>
      </c>
      <c r="Y961" s="7">
        <f>Q961/Z961</f>
        <v>0.84562438544739427</v>
      </c>
      <c r="Z961" s="4">
        <v>1017</v>
      </c>
      <c r="AA961" s="7">
        <f>R961/AB961</f>
        <v>0.84627329192546585</v>
      </c>
      <c r="AB961" s="4">
        <v>2576</v>
      </c>
      <c r="AC961" s="4">
        <v>68</v>
      </c>
      <c r="AD961" s="4">
        <f>AP961/AC961</f>
        <v>6</v>
      </c>
      <c r="AE961" s="7">
        <f>AF961/(AF961+AH961+AJ961+AL961+AN961+AP961)</f>
        <v>0.22159271649477541</v>
      </c>
      <c r="AF961" s="4">
        <v>146984</v>
      </c>
      <c r="AG961" s="7">
        <f>AH961/(AF961+AH961+AJ961+AL961+AN961+AP961)</f>
        <v>0.23548824300060153</v>
      </c>
      <c r="AH961" s="4">
        <v>156201</v>
      </c>
      <c r="AI961" s="7">
        <f>AJ961/(AF961+AH961+AJ961+AL961+AN961+AP961)</f>
        <v>0.50615476694803463</v>
      </c>
      <c r="AJ961" s="4">
        <v>335736</v>
      </c>
      <c r="AK961" s="7">
        <f>AL961/(AF961+AH961+AJ961+AL961+AN961+AP961)</f>
        <v>2.3005938426701362E-2</v>
      </c>
      <c r="AL961" s="4">
        <v>15260</v>
      </c>
      <c r="AM961" s="7">
        <f>AN961/(AF961+AH961+AJ961+AL961+AN961+AP961)</f>
        <v>1.3143235334468052E-2</v>
      </c>
      <c r="AN961" s="4">
        <v>8718</v>
      </c>
      <c r="AO961" s="7">
        <f>AP961/(AF961+AH961+AJ961+AL961+AN961+AP961)</f>
        <v>6.150997954190141E-4</v>
      </c>
      <c r="AP961" s="4">
        <v>408</v>
      </c>
      <c r="AQ961" s="6">
        <f>AO961+AM961+AK961+AI961+AG961+AE961</f>
        <v>1</v>
      </c>
      <c r="AR961" s="4">
        <v>283628</v>
      </c>
      <c r="AS961" s="4">
        <f>AR961/M961</f>
        <v>4975.9298245614036</v>
      </c>
      <c r="AT961" s="4">
        <f>AR961/V961</f>
        <v>2496.210900921596</v>
      </c>
      <c r="AU961" s="7">
        <f>AR961/(AR961+AV961+AY961+BB961)</f>
        <v>0.35757032509716857</v>
      </c>
      <c r="AV961" s="4">
        <v>184639</v>
      </c>
      <c r="AW961" s="4">
        <f>AV961/M961</f>
        <v>3239.280701754386</v>
      </c>
      <c r="AX961" s="7">
        <f>AV961/(AR961+AV961+AY961+BB961)</f>
        <v>0.23277471637361655</v>
      </c>
      <c r="AY961" s="4">
        <v>157262</v>
      </c>
      <c r="AZ961" s="4">
        <f>AY961/M961</f>
        <v>2758.9824561403507</v>
      </c>
      <c r="BA961" s="7">
        <f>AY961/(AR961+AV961+AY961+BB961)</f>
        <v>0.19826048368084578</v>
      </c>
      <c r="BB961" s="4">
        <v>167680</v>
      </c>
      <c r="BC961" s="11">
        <f>BB961/(AR961+AV961+AY961+BB961)</f>
        <v>0.2113944748483691</v>
      </c>
      <c r="BD961" s="9">
        <f>BC961+BA961+AX961+AU961</f>
        <v>1</v>
      </c>
      <c r="BE961" s="14">
        <f>(AF961+AH961+AJ961+AL961+AN961+AP961)</f>
        <v>663307</v>
      </c>
      <c r="BF961" s="14">
        <f t="shared" si="70"/>
        <v>-793209</v>
      </c>
      <c r="BG961" s="13">
        <f>(AF961+AH961+AJ961+AL961+AN961+AP961)-(AR961+AV961+AY961+BB961)</f>
        <v>-129902</v>
      </c>
      <c r="BH961" s="13">
        <f t="shared" si="71"/>
        <v>1</v>
      </c>
      <c r="BI961" s="14">
        <f>AF961/W961</f>
        <v>152098.82783882783</v>
      </c>
      <c r="BJ961" s="14">
        <f>AH961/Y961</f>
        <v>184716.76395348838</v>
      </c>
      <c r="BK961" s="14">
        <f>AJ961/AA961</f>
        <v>396722.90642201836</v>
      </c>
      <c r="BL961" s="14">
        <f>BI961+BJ961+BK961</f>
        <v>733538.49821433448</v>
      </c>
      <c r="BM961" s="14">
        <f>(AF961/W961)-AF961</f>
        <v>5114.8278388278268</v>
      </c>
      <c r="BN961" s="14">
        <f>AH961/Y961-AH961</f>
        <v>28515.763953488378</v>
      </c>
      <c r="BO961" s="14">
        <f>AJ961/AA961-AJ961</f>
        <v>60986.906422018365</v>
      </c>
      <c r="BP961" s="14">
        <f>BG961/S961</f>
        <v>-4.6352317865670983E-2</v>
      </c>
      <c r="BQ961" s="14">
        <f>(BG961-CA961)/S961</f>
        <v>-4.5760003557896535E-2</v>
      </c>
      <c r="BR961" s="27">
        <f>BQ961-BP961</f>
        <v>5.9231430777444832E-4</v>
      </c>
      <c r="BS961" s="28">
        <f t="shared" si="72"/>
        <v>2416964</v>
      </c>
      <c r="BT961" s="11">
        <f>BS961/S961</f>
        <v>0.86243386243386244</v>
      </c>
      <c r="BU961" s="14">
        <f>(BE961-AP961)*1/BT961-(BE961-AP961)</f>
        <v>105738.49079754599</v>
      </c>
      <c r="BV961" s="14">
        <f t="shared" si="73"/>
        <v>0.23668470775295702</v>
      </c>
      <c r="BW961" s="27">
        <f>(AR961+AV961+AY961+BB961)/S961</f>
        <v>0.28303702561862798</v>
      </c>
      <c r="BX961" s="13">
        <f>(AF961+AH961+AJ961+AL961+AN961)/N961</f>
        <v>184.85750139431121</v>
      </c>
      <c r="BY961" s="26">
        <f>BX961/K961</f>
        <v>0.2742692899025389</v>
      </c>
      <c r="BZ961" s="11">
        <f>AP961/BE961</f>
        <v>6.150997954190141E-4</v>
      </c>
      <c r="CA961" s="15">
        <f>-(BM961+BN961+BO961)/M961</f>
        <v>-1659.9561090234135</v>
      </c>
      <c r="CB961" s="15">
        <f>BG961-CA961</f>
        <v>-128242.04389097658</v>
      </c>
      <c r="CC961" s="18">
        <f t="shared" si="74"/>
        <v>1</v>
      </c>
      <c r="CD961" s="17">
        <f>(AF961/(AF961+AH961+AJ961))/(X961/(X961+Z961+AB961))</f>
        <v>1.6930077122695504</v>
      </c>
      <c r="CE961" s="19">
        <f>(AH961/(AF961+AH961+AJ961))/(Z961/(X961+Z961+AB961))</f>
        <v>0.99954000157317224</v>
      </c>
      <c r="CF961" s="18">
        <f>(AJ961/(AF961+AH961+AJ961))/(AB961/(X961+Z961+AB961))</f>
        <v>0.84818263236327174</v>
      </c>
      <c r="CG961">
        <f>AH961/Z961</f>
        <v>153.58997050147494</v>
      </c>
      <c r="CH961" s="11">
        <f>BB961/BE961</f>
        <v>0.2527939551369125</v>
      </c>
      <c r="CI961" s="14">
        <f>AY961/V961</f>
        <v>1384.0633460050913</v>
      </c>
      <c r="CJ961" s="14">
        <f>AV961/M961</f>
        <v>3239.280701754386</v>
      </c>
      <c r="CK961" s="17">
        <f>N961/V961</f>
        <v>31.560397036628409</v>
      </c>
      <c r="CL961" s="17">
        <f>(AL961+AN961)/N961</f>
        <v>6.6865588399330731</v>
      </c>
      <c r="CM961" s="14">
        <f>AP961/AC961</f>
        <v>6</v>
      </c>
    </row>
    <row r="962" spans="1:91" hidden="1" x14ac:dyDescent="0.2">
      <c r="A962">
        <v>1158</v>
      </c>
      <c r="B962" s="2">
        <v>45231</v>
      </c>
      <c r="C962" s="3" t="s">
        <v>41</v>
      </c>
      <c r="D962" t="s">
        <v>42</v>
      </c>
      <c r="E962" s="3" t="s">
        <v>37</v>
      </c>
      <c r="F962" t="s">
        <v>38</v>
      </c>
      <c r="G962" t="str">
        <f>CONCATENATE(C962,E962)</f>
        <v>SEALAX</v>
      </c>
      <c r="H962" t="s">
        <v>35</v>
      </c>
      <c r="I962">
        <f>U962/M962</f>
        <v>175.52777777777777</v>
      </c>
      <c r="J962" t="str">
        <f>_xlfn.CONCAT(C962,E962,H962)</f>
        <v>SEALAX737-Max 9</v>
      </c>
      <c r="K962" s="4">
        <v>954</v>
      </c>
      <c r="L962" s="4">
        <f>N962/M962</f>
        <v>152.02777777777777</v>
      </c>
      <c r="M962" s="4">
        <v>36</v>
      </c>
      <c r="N962" s="4">
        <v>5473</v>
      </c>
      <c r="O962" s="4">
        <f>P962/M962</f>
        <v>22.694444444444443</v>
      </c>
      <c r="P962" s="4">
        <v>817</v>
      </c>
      <c r="Q962" s="4">
        <v>1527</v>
      </c>
      <c r="R962" s="4">
        <v>3130</v>
      </c>
      <c r="S962" s="4">
        <f>U962*K962</f>
        <v>6028326</v>
      </c>
      <c r="T962" s="7">
        <f>N962/U962</f>
        <v>0.8661180566545339</v>
      </c>
      <c r="U962" s="4">
        <v>6319</v>
      </c>
      <c r="V962" s="4">
        <v>95.397940074906359</v>
      </c>
      <c r="W962" s="7">
        <f>P962/X962</f>
        <v>1</v>
      </c>
      <c r="X962" s="4">
        <v>817</v>
      </c>
      <c r="Y962" s="7">
        <f>Q962/Z962</f>
        <v>1</v>
      </c>
      <c r="Z962" s="4">
        <v>1527</v>
      </c>
      <c r="AA962" s="7">
        <f>R962/AB962</f>
        <v>0.78722334004024141</v>
      </c>
      <c r="AB962" s="4">
        <v>3976</v>
      </c>
      <c r="AC962" s="4">
        <v>35785</v>
      </c>
      <c r="AD962" s="4">
        <f>AP962/AC962</f>
        <v>5.9999161659913369</v>
      </c>
      <c r="AE962" s="7">
        <f>AF962/(AF962+AH962+AJ962+AL962+AN962+AP962)</f>
        <v>0.18628139527106116</v>
      </c>
      <c r="AF962" s="4">
        <v>228370</v>
      </c>
      <c r="AG962" s="7">
        <f>AH962/(AF962+AH962+AJ962+AL962+AN962+AP962)</f>
        <v>0.21596390038346056</v>
      </c>
      <c r="AH962" s="4">
        <v>264759</v>
      </c>
      <c r="AI962" s="7">
        <f>AJ962/(AF962+AH962+AJ962+AL962+AN962+AP962)</f>
        <v>0.3868766930871877</v>
      </c>
      <c r="AJ962" s="4">
        <v>474288</v>
      </c>
      <c r="AK962" s="7">
        <f>AL962/(AF962+AH962+AJ962+AL962+AN962+AP962)</f>
        <v>1.7871985682834657E-2</v>
      </c>
      <c r="AL962" s="4">
        <v>21910</v>
      </c>
      <c r="AM962" s="7">
        <f>AN962/(AF962+AH962+AJ962+AL962+AN962+AP962)</f>
        <v>1.7869538583015005E-2</v>
      </c>
      <c r="AN962" s="4">
        <v>21907</v>
      </c>
      <c r="AO962" s="7">
        <f>AP962/(AF962+AH962+AJ962+AL962+AN962+AP962)</f>
        <v>0.17513648699244092</v>
      </c>
      <c r="AP962" s="4">
        <v>214707</v>
      </c>
      <c r="AQ962" s="6">
        <f>AO962+AM962+AK962+AI962+AG962+AE962</f>
        <v>1</v>
      </c>
      <c r="AR962" s="4">
        <v>419494</v>
      </c>
      <c r="AS962" s="4">
        <f>AR962/M962</f>
        <v>11652.611111111111</v>
      </c>
      <c r="AT962" s="4">
        <f>AR962/V962</f>
        <v>4397.3066889139718</v>
      </c>
      <c r="AU962" s="7">
        <f>AR962/(AR962+AV962+AY962+BB962)</f>
        <v>0.35730322914750234</v>
      </c>
      <c r="AV962" s="4">
        <v>233503</v>
      </c>
      <c r="AW962" s="4">
        <f>AV962/M962</f>
        <v>6486.1944444444443</v>
      </c>
      <c r="AX962" s="7">
        <f>AV962/(AR962+AV962+AY962+BB962)</f>
        <v>0.19888574309913667</v>
      </c>
      <c r="AY962" s="4">
        <v>225776</v>
      </c>
      <c r="AZ962" s="4">
        <f>AY962/M962</f>
        <v>6271.5555555555557</v>
      </c>
      <c r="BA962" s="7">
        <f>AY962/(AR962+AV962+AY962+BB962)</f>
        <v>0.19230428531518087</v>
      </c>
      <c r="BB962" s="4">
        <v>295283</v>
      </c>
      <c r="BC962" s="11">
        <f>BB962/(AR962+AV962+AY962+BB962)</f>
        <v>0.25150674243818011</v>
      </c>
      <c r="BD962" s="9">
        <f>BC962+BA962+AX962+AU962</f>
        <v>1</v>
      </c>
      <c r="BE962" s="14">
        <f>(AF962+AH962+AJ962+AL962+AN962+AP962)</f>
        <v>1225941</v>
      </c>
      <c r="BF962" s="14">
        <f t="shared" si="70"/>
        <v>-1174056</v>
      </c>
      <c r="BG962" s="13">
        <f>(AF962+AH962+AJ962+AL962+AN962+AP962)-(AR962+AV962+AY962+BB962)</f>
        <v>51885</v>
      </c>
      <c r="BH962" s="13">
        <f t="shared" si="71"/>
        <v>0</v>
      </c>
      <c r="BI962" s="14">
        <f>AF962/W962</f>
        <v>228370</v>
      </c>
      <c r="BJ962" s="14">
        <f>AH962/Y962</f>
        <v>264759</v>
      </c>
      <c r="BK962" s="14">
        <f>AJ962/AA962</f>
        <v>602482.13674121408</v>
      </c>
      <c r="BL962" s="14">
        <f>BI962+BJ962+BK962</f>
        <v>1095611.136741214</v>
      </c>
      <c r="BM962" s="14">
        <f>(AF962/W962)-AF962</f>
        <v>0</v>
      </c>
      <c r="BN962" s="14">
        <f>AH962/Y962-AH962</f>
        <v>0</v>
      </c>
      <c r="BO962" s="14">
        <f>AJ962/AA962-AJ962</f>
        <v>128194.13674121408</v>
      </c>
      <c r="BP962" s="14">
        <f>BG962/S962</f>
        <v>8.6068669809827806E-3</v>
      </c>
      <c r="BQ962" s="14">
        <f>(BG962-CA962)/S962</f>
        <v>9.1975696474960872E-3</v>
      </c>
      <c r="BR962" s="27">
        <f>BQ962-BP962</f>
        <v>5.9070266651330659E-4</v>
      </c>
      <c r="BS962" s="28">
        <f t="shared" si="72"/>
        <v>5221242</v>
      </c>
      <c r="BT962" s="11">
        <f>BS962/S962</f>
        <v>0.8661180566545339</v>
      </c>
      <c r="BU962" s="14">
        <f>(BE962-AP962)*1/BT962-(BE962-AP962)</f>
        <v>156313.53261465393</v>
      </c>
      <c r="BV962" s="14">
        <f t="shared" si="73"/>
        <v>0.20336342128809889</v>
      </c>
      <c r="BW962" s="27">
        <f>(AR962+AV962+AY962+BB962)/S962</f>
        <v>0.19475655430711611</v>
      </c>
      <c r="BX962" s="13">
        <f>(AF962+AH962+AJ962+AL962+AN962)/N962</f>
        <v>184.76776904805408</v>
      </c>
      <c r="BY962" s="26">
        <f>BX962/K962</f>
        <v>0.19367690675896654</v>
      </c>
      <c r="BZ962" s="11">
        <f>AP962/BE962</f>
        <v>0.17513648699244092</v>
      </c>
      <c r="CA962" s="15">
        <f>-(BM962+BN962+BO962)/M962</f>
        <v>-3560.9482428115025</v>
      </c>
      <c r="CB962" s="15">
        <f>BG962-CA962</f>
        <v>55445.948242811501</v>
      </c>
      <c r="CC962" s="18">
        <f t="shared" si="74"/>
        <v>0</v>
      </c>
      <c r="CD962" s="17">
        <f>(AF962/(AF962+AH962+AJ962))/(X962/(X962+Z962+AB962))</f>
        <v>1.8260823501500683</v>
      </c>
      <c r="CE962" s="19">
        <f>(AH962/(AF962+AH962+AJ962))/(Z962/(X962+Z962+AB962))</f>
        <v>1.1327004121052278</v>
      </c>
      <c r="CF962" s="18">
        <f>(AJ962/(AF962+AH962+AJ962))/(AB962/(X962+Z962+AB962))</f>
        <v>0.77929003788800588</v>
      </c>
      <c r="CG962">
        <f>AH962/Z962</f>
        <v>173.38506876227899</v>
      </c>
      <c r="CH962" s="11">
        <f>BB962/BE962</f>
        <v>0.24086232534844662</v>
      </c>
      <c r="CI962" s="14">
        <f>AY962/V962</f>
        <v>2366.6758404083039</v>
      </c>
      <c r="CJ962" s="14">
        <f>AV962/M962</f>
        <v>6486.1944444444443</v>
      </c>
      <c r="CK962" s="17">
        <f>N962/V962</f>
        <v>57.370211512980326</v>
      </c>
      <c r="CL962" s="17">
        <f>(AL962+AN962)/N962</f>
        <v>8.0060295998538287</v>
      </c>
      <c r="CM962" s="14">
        <f>AP962/AC962</f>
        <v>5.9999161659913369</v>
      </c>
    </row>
    <row r="963" spans="1:91" hidden="1" x14ac:dyDescent="0.2">
      <c r="A963">
        <v>415</v>
      </c>
      <c r="B963" s="2">
        <v>44866</v>
      </c>
      <c r="C963" s="3" t="s">
        <v>44</v>
      </c>
      <c r="D963" t="s">
        <v>45</v>
      </c>
      <c r="E963" s="3" t="s">
        <v>43</v>
      </c>
      <c r="F963" t="s">
        <v>38</v>
      </c>
      <c r="G963" t="str">
        <f>CONCATENATE(C963,E963)</f>
        <v>BOISFO</v>
      </c>
      <c r="H963" t="s">
        <v>40</v>
      </c>
      <c r="I963">
        <f>U963/M963</f>
        <v>75.163265306122454</v>
      </c>
      <c r="J963" t="str">
        <f>_xlfn.CONCAT(C963,E963,H963)</f>
        <v>BOISFOE175</v>
      </c>
      <c r="K963" s="4">
        <v>522</v>
      </c>
      <c r="L963" s="4">
        <f>N963/M963</f>
        <v>65.285714285714292</v>
      </c>
      <c r="M963" s="4">
        <v>49</v>
      </c>
      <c r="N963" s="4">
        <v>3199</v>
      </c>
      <c r="O963" s="4">
        <f>P963/M963</f>
        <v>9.8979591836734695</v>
      </c>
      <c r="P963" s="4">
        <v>485</v>
      </c>
      <c r="Q963" s="4">
        <v>727</v>
      </c>
      <c r="R963" s="4">
        <v>1987</v>
      </c>
      <c r="S963" s="4">
        <f>U963*K963</f>
        <v>1922526</v>
      </c>
      <c r="T963" s="7">
        <f>N963/U963</f>
        <v>0.86858539234319843</v>
      </c>
      <c r="U963" s="4">
        <v>3683</v>
      </c>
      <c r="V963" s="4">
        <v>87.668543706927821</v>
      </c>
      <c r="W963" s="7">
        <f>P963/X963</f>
        <v>1</v>
      </c>
      <c r="X963" s="4">
        <v>485</v>
      </c>
      <c r="Y963" s="7">
        <f>Q963/Z963</f>
        <v>0.83276059564719362</v>
      </c>
      <c r="Z963" s="4">
        <v>873</v>
      </c>
      <c r="AA963" s="7">
        <f>R963/AB963</f>
        <v>0.85462365591397849</v>
      </c>
      <c r="AB963" s="4">
        <v>2325</v>
      </c>
      <c r="AC963" s="4">
        <v>0</v>
      </c>
      <c r="AD963" s="4" t="e">
        <f>AP963/AC963</f>
        <v>#DIV/0!</v>
      </c>
      <c r="AE963" s="7">
        <f>AF963/(AF963+AH963+AJ963+AL963+AN963+AP963)</f>
        <v>0.22892895186223544</v>
      </c>
      <c r="AF963" s="4">
        <v>96926</v>
      </c>
      <c r="AG963" s="7">
        <f>AH963/(AF963+AH963+AJ963+AL963+AN963+AP963)</f>
        <v>0.21432536036599911</v>
      </c>
      <c r="AH963" s="4">
        <v>90743</v>
      </c>
      <c r="AI963" s="7">
        <f>AJ963/(AF963+AH963+AJ963+AL963+AN963+AP963)</f>
        <v>0.51919393276632131</v>
      </c>
      <c r="AJ963" s="4">
        <v>219821</v>
      </c>
      <c r="AK963" s="7">
        <f>AL963/(AF963+AH963+AJ963+AL963+AN963+AP963)</f>
        <v>2.8165587674691597E-2</v>
      </c>
      <c r="AL963" s="4">
        <v>11925</v>
      </c>
      <c r="AM963" s="7">
        <f>AN963/(AF963+AH963+AJ963+AL963+AN963+AP963)</f>
        <v>9.3861673307525702E-3</v>
      </c>
      <c r="AN963" s="4">
        <v>3974</v>
      </c>
      <c r="AO963" s="7">
        <f>AP963/(AF963+AH963+AJ963+AL963+AN963+AP963)</f>
        <v>0</v>
      </c>
      <c r="AP963" s="4">
        <v>0</v>
      </c>
      <c r="AQ963" s="6">
        <f>AO963+AM963+AK963+AI963+AG963+AE963</f>
        <v>1</v>
      </c>
      <c r="AR963" s="4">
        <v>140761</v>
      </c>
      <c r="AS963" s="4">
        <f>AR963/M963</f>
        <v>2872.6734693877552</v>
      </c>
      <c r="AT963" s="4">
        <f>AR963/V963</f>
        <v>1605.6044055044188</v>
      </c>
      <c r="AU963" s="7">
        <f>AR963/(AR963+AV963+AY963+BB963)</f>
        <v>0.27457042595565473</v>
      </c>
      <c r="AV963" s="4">
        <v>131534</v>
      </c>
      <c r="AW963" s="4">
        <f>AV963/M963</f>
        <v>2684.3673469387754</v>
      </c>
      <c r="AX963" s="7">
        <f>AV963/(AR963+AV963+AY963+BB963)</f>
        <v>0.25657210738522096</v>
      </c>
      <c r="AY963" s="4">
        <v>160727</v>
      </c>
      <c r="AZ963" s="4">
        <f>AY963/M963</f>
        <v>3280.1428571428573</v>
      </c>
      <c r="BA963" s="7">
        <f>AY963/(AR963+AV963+AY963+BB963)</f>
        <v>0.31351639198765652</v>
      </c>
      <c r="BB963" s="4">
        <v>79637</v>
      </c>
      <c r="BC963" s="11">
        <f>BB963/(AR963+AV963+AY963+BB963)</f>
        <v>0.15534107467146777</v>
      </c>
      <c r="BD963" s="9">
        <f>BC963+BA963+AX963+AU963</f>
        <v>1</v>
      </c>
      <c r="BE963" s="14">
        <f>(AF963+AH963+AJ963+AL963+AN963+AP963)</f>
        <v>423389</v>
      </c>
      <c r="BF963" s="14">
        <f t="shared" ref="BF963:BF1026" si="75">-(AR963+AV963+AY963+BB963)</f>
        <v>-512659</v>
      </c>
      <c r="BG963" s="13">
        <f>(AF963+AH963+AJ963+AL963+AN963+AP963)-(AR963+AV963+AY963+BB963)</f>
        <v>-89270</v>
      </c>
      <c r="BH963" s="13">
        <f t="shared" ref="BH963:BH1026" si="76">IF(BG963&lt;0,1,0)</f>
        <v>1</v>
      </c>
      <c r="BI963" s="14">
        <f>AF963/W963</f>
        <v>96926</v>
      </c>
      <c r="BJ963" s="14">
        <f>AH963/Y963</f>
        <v>108966.49105914717</v>
      </c>
      <c r="BK963" s="14">
        <f>AJ963/AA963</f>
        <v>257213.80221439357</v>
      </c>
      <c r="BL963" s="14">
        <f>BI963+BJ963+BK963</f>
        <v>463106.29327354074</v>
      </c>
      <c r="BM963" s="14">
        <f>(AF963/W963)-AF963</f>
        <v>0</v>
      </c>
      <c r="BN963" s="14">
        <f>AH963/Y963-AH963</f>
        <v>18223.491059147171</v>
      </c>
      <c r="BO963" s="14">
        <f>AJ963/AA963-AJ963</f>
        <v>37392.802214393567</v>
      </c>
      <c r="BP963" s="14">
        <f>BG963/S963</f>
        <v>-4.643370232704265E-2</v>
      </c>
      <c r="BQ963" s="14">
        <f>(BG963-CA963)/S963</f>
        <v>-4.5843319469626123E-2</v>
      </c>
      <c r="BR963" s="27">
        <f>BQ963-BP963</f>
        <v>5.9038285741652707E-4</v>
      </c>
      <c r="BS963" s="28">
        <f t="shared" ref="BS963:BS1026" si="77">N963*K963</f>
        <v>1669878</v>
      </c>
      <c r="BT963" s="11">
        <f>BS963/S963</f>
        <v>0.86858539234319843</v>
      </c>
      <c r="BU963" s="14">
        <f>(BE963-AP963)*1/BT963-(BE963-AP963)</f>
        <v>64057.604251328565</v>
      </c>
      <c r="BV963" s="14">
        <f t="shared" ref="BV963:BV1026" si="78">BE963/S963</f>
        <v>0.22022537016404459</v>
      </c>
      <c r="BW963" s="27">
        <f>(AR963+AV963+AY963+BB963)/S963</f>
        <v>0.26665907249108722</v>
      </c>
      <c r="BX963" s="13">
        <f>(AF963+AH963+AJ963+AL963+AN963)/N963</f>
        <v>132.35042200687715</v>
      </c>
      <c r="BY963" s="26">
        <f>BX963/K963</f>
        <v>0.25354486974497537</v>
      </c>
      <c r="BZ963" s="11">
        <f>AP963/BE963</f>
        <v>0</v>
      </c>
      <c r="CA963" s="15">
        <f>-(BM963+BN963+BO963)/M963</f>
        <v>-1135.0263933375661</v>
      </c>
      <c r="CB963" s="15">
        <f>BG963-CA963</f>
        <v>-88134.973606662432</v>
      </c>
      <c r="CC963" s="18">
        <f t="shared" ref="CC963:CC1026" si="79">IF(CB963&lt;0,1,0)</f>
        <v>1</v>
      </c>
      <c r="CD963" s="17">
        <f>(AF963/(AF963+AH963+AJ963))/(X963/(X963+Z963+AB963))</f>
        <v>1.8062726882425548</v>
      </c>
      <c r="CE963" s="19">
        <f>(AH963/(AF963+AH963+AJ963))/(Z963/(X963+Z963+AB963))</f>
        <v>0.93947159315809181</v>
      </c>
      <c r="CF963" s="18">
        <f>(AJ963/(AF963+AH963+AJ963))/(AB963/(X963+Z963+AB963))</f>
        <v>0.85453722381735342</v>
      </c>
      <c r="CG963">
        <f>AH963/Z963</f>
        <v>103.9438717067583</v>
      </c>
      <c r="CH963" s="11">
        <f>BB963/BE963</f>
        <v>0.18809416399575804</v>
      </c>
      <c r="CI963" s="14">
        <f>AY963/V963</f>
        <v>1833.3485786795256</v>
      </c>
      <c r="CJ963" s="14">
        <f>AV963/M963</f>
        <v>2684.3673469387754</v>
      </c>
      <c r="CK963" s="17">
        <f>N963/V963</f>
        <v>36.489713011477868</v>
      </c>
      <c r="CL963" s="17">
        <f>(AL963+AN963)/N963</f>
        <v>4.969990622069397</v>
      </c>
      <c r="CM963" s="14" t="e">
        <f>AP963/AC963</f>
        <v>#DIV/0!</v>
      </c>
    </row>
    <row r="964" spans="1:91" hidden="1" x14ac:dyDescent="0.2">
      <c r="A964">
        <v>472</v>
      </c>
      <c r="B964" s="2">
        <v>44866</v>
      </c>
      <c r="C964" s="3" t="s">
        <v>37</v>
      </c>
      <c r="D964" t="s">
        <v>38</v>
      </c>
      <c r="E964" s="3" t="s">
        <v>41</v>
      </c>
      <c r="F964" t="s">
        <v>42</v>
      </c>
      <c r="G964" t="str">
        <f>CONCATENATE(C964,E964)</f>
        <v>LAXSEA</v>
      </c>
      <c r="H964" t="s">
        <v>47</v>
      </c>
      <c r="I964">
        <f>U964/M964</f>
        <v>148.52941176470588</v>
      </c>
      <c r="J964" t="str">
        <f>_xlfn.CONCAT(C964,E964,H964)</f>
        <v>LAXSEAA320</v>
      </c>
      <c r="K964" s="4">
        <v>954</v>
      </c>
      <c r="L964" s="4">
        <f>N964/M964</f>
        <v>124.74509803921569</v>
      </c>
      <c r="M964" s="4">
        <v>51</v>
      </c>
      <c r="N964" s="4">
        <v>6362</v>
      </c>
      <c r="O964" s="4">
        <f>P964/M964</f>
        <v>19.803921568627452</v>
      </c>
      <c r="P964" s="4">
        <v>1010</v>
      </c>
      <c r="Q964" s="4">
        <v>1869</v>
      </c>
      <c r="R964" s="4">
        <v>3484</v>
      </c>
      <c r="S964" s="4">
        <f>U964*K964</f>
        <v>7226550</v>
      </c>
      <c r="T964" s="7">
        <f>N964/U964</f>
        <v>0.83986798679867991</v>
      </c>
      <c r="U964" s="4">
        <v>7575</v>
      </c>
      <c r="V964" s="4">
        <v>140.51457411504424</v>
      </c>
      <c r="W964" s="7">
        <f>P964/X964</f>
        <v>1</v>
      </c>
      <c r="X964" s="4">
        <v>1010</v>
      </c>
      <c r="Y964" s="7">
        <f>Q964/Z964</f>
        <v>1</v>
      </c>
      <c r="Z964" s="4">
        <v>1869</v>
      </c>
      <c r="AA964" s="7">
        <f>R964/AB964</f>
        <v>0.74175005322546306</v>
      </c>
      <c r="AB964" s="4">
        <v>4697</v>
      </c>
      <c r="AC964" s="4">
        <v>45032</v>
      </c>
      <c r="AD964" s="4">
        <f>AP964/AC964</f>
        <v>5</v>
      </c>
      <c r="AE964" s="7">
        <f>AF964/(AF964+AH964+AJ964+AL964+AN964+AP964)</f>
        <v>0.20125708089240696</v>
      </c>
      <c r="AF964" s="4">
        <v>330732</v>
      </c>
      <c r="AG964" s="7">
        <f>AH964/(AF964+AH964+AJ964+AL964+AN964+AP964)</f>
        <v>0.25900929271096329</v>
      </c>
      <c r="AH964" s="4">
        <v>425638</v>
      </c>
      <c r="AI964" s="7">
        <f>AJ964/(AF964+AH964+AJ964+AL964+AN964+AP964)</f>
        <v>0.37940500118357168</v>
      </c>
      <c r="AJ964" s="4">
        <v>623488</v>
      </c>
      <c r="AK964" s="7">
        <f>AL964/(AF964+AH964+AJ964+AL964+AN964+AP964)</f>
        <v>1.27150281957804E-2</v>
      </c>
      <c r="AL964" s="4">
        <v>20895</v>
      </c>
      <c r="AM964" s="7">
        <f>AN964/(AF964+AH964+AJ964+AL964+AN964+AP964)</f>
        <v>1.0599203690552908E-2</v>
      </c>
      <c r="AN964" s="4">
        <v>17418</v>
      </c>
      <c r="AO964" s="7">
        <f>AP964/(AF964+AH964+AJ964+AL964+AN964+AP964)</f>
        <v>0.1370143933267248</v>
      </c>
      <c r="AP964" s="4">
        <v>225160</v>
      </c>
      <c r="AQ964" s="6">
        <f>AO964+AM964+AK964+AI964+AG964+AE964</f>
        <v>1</v>
      </c>
      <c r="AR964" s="4">
        <v>507915</v>
      </c>
      <c r="AS964" s="4">
        <f>AR964/M964</f>
        <v>9959.1176470588234</v>
      </c>
      <c r="AT964" s="4">
        <f>AR964/V964</f>
        <v>3614.6784289019874</v>
      </c>
      <c r="AU964" s="7">
        <f>AR964/(AR964+AV964+AY964+BB964)</f>
        <v>0.31999301945668945</v>
      </c>
      <c r="AV964" s="4">
        <v>259685</v>
      </c>
      <c r="AW964" s="4">
        <f>AV964/M964</f>
        <v>5091.8627450980393</v>
      </c>
      <c r="AX964" s="7">
        <f>AV964/(AR964+AV964+AY964+BB964)</f>
        <v>0.16360490880877784</v>
      </c>
      <c r="AY964" s="4">
        <v>481829</v>
      </c>
      <c r="AZ964" s="4">
        <f>AY964/M964</f>
        <v>9447.6274509803916</v>
      </c>
      <c r="BA964" s="7">
        <f>AY964/(AR964+AV964+AY964+BB964)</f>
        <v>0.30355850205604723</v>
      </c>
      <c r="BB964" s="4">
        <v>337840</v>
      </c>
      <c r="BC964" s="11">
        <f>BB964/(AR964+AV964+AY964+BB964)</f>
        <v>0.2128435696784855</v>
      </c>
      <c r="BD964" s="9">
        <f>BC964+BA964+AX964+AU964</f>
        <v>1</v>
      </c>
      <c r="BE964" s="14">
        <f>(AF964+AH964+AJ964+AL964+AN964+AP964)</f>
        <v>1643331</v>
      </c>
      <c r="BF964" s="14">
        <f t="shared" si="75"/>
        <v>-1587269</v>
      </c>
      <c r="BG964" s="13">
        <f>(AF964+AH964+AJ964+AL964+AN964+AP964)-(AR964+AV964+AY964+BB964)</f>
        <v>56062</v>
      </c>
      <c r="BH964" s="13">
        <f t="shared" si="76"/>
        <v>0</v>
      </c>
      <c r="BI964" s="14">
        <f>AF964/W964</f>
        <v>330732</v>
      </c>
      <c r="BJ964" s="14">
        <f>AH964/Y964</f>
        <v>425638</v>
      </c>
      <c r="BK964" s="14">
        <f>AJ964/AA964</f>
        <v>840563.47187141213</v>
      </c>
      <c r="BL964" s="14">
        <f>BI964+BJ964+BK964</f>
        <v>1596933.4718714121</v>
      </c>
      <c r="BM964" s="14">
        <f>(AF964/W964)-AF964</f>
        <v>0</v>
      </c>
      <c r="BN964" s="14">
        <f>AH964/Y964-AH964</f>
        <v>0</v>
      </c>
      <c r="BO964" s="14">
        <f>AJ964/AA964-AJ964</f>
        <v>217075.47187141213</v>
      </c>
      <c r="BP964" s="14">
        <f>BG964/S964</f>
        <v>7.7577820675149272E-3</v>
      </c>
      <c r="BQ964" s="14">
        <f>(BG964-CA964)/S964</f>
        <v>8.3467742977493056E-3</v>
      </c>
      <c r="BR964" s="27">
        <f>BQ964-BP964</f>
        <v>5.8899223023437842E-4</v>
      </c>
      <c r="BS964" s="28">
        <f t="shared" si="77"/>
        <v>6069348</v>
      </c>
      <c r="BT964" s="11">
        <f>BS964/S964</f>
        <v>0.83986798679867991</v>
      </c>
      <c r="BU964" s="14">
        <f>(BE964-AP964)*1/BT964-(BE964-AP964)</f>
        <v>270393.18186104996</v>
      </c>
      <c r="BV964" s="14">
        <f t="shared" si="78"/>
        <v>0.22740187226269798</v>
      </c>
      <c r="BW964" s="27">
        <f>(AR964+AV964+AY964+BB964)/S964</f>
        <v>0.21964409019518305</v>
      </c>
      <c r="BX964" s="13">
        <f>(AF964+AH964+AJ964+AL964+AN964)/N964</f>
        <v>222.9127632819868</v>
      </c>
      <c r="BY964" s="26">
        <f>BX964/K964</f>
        <v>0.2336611774444306</v>
      </c>
      <c r="BZ964" s="11">
        <f>AP964/BE964</f>
        <v>0.1370143933267248</v>
      </c>
      <c r="CA964" s="15">
        <f>-(BM964+BN964+BO964)/M964</f>
        <v>-4256.3818014002381</v>
      </c>
      <c r="CB964" s="15">
        <f>BG964-CA964</f>
        <v>60318.381801400239</v>
      </c>
      <c r="CC964" s="18">
        <f t="shared" si="79"/>
        <v>0</v>
      </c>
      <c r="CD964" s="17">
        <f>(AF964/(AF964+AH964+AJ964))/(X964/(X964+Z964+AB964))</f>
        <v>1.7978788088526085</v>
      </c>
      <c r="CE964" s="19">
        <f>(AH964/(AF964+AH964+AJ964))/(Z964/(X964+Z964+AB964))</f>
        <v>1.2503645800896499</v>
      </c>
      <c r="CF964" s="18">
        <f>(AJ964/(AF964+AH964+AJ964))/(AB964/(X964+Z964+AB964))</f>
        <v>0.72880796314058116</v>
      </c>
      <c r="CG964">
        <f>AH964/Z964</f>
        <v>227.73568753344034</v>
      </c>
      <c r="CH964" s="11">
        <f>BB964/BE964</f>
        <v>0.20558244200346734</v>
      </c>
      <c r="CI964" s="14">
        <f>AY964/V964</f>
        <v>3429.0322056238065</v>
      </c>
      <c r="CJ964" s="14">
        <f>AV964/M964</f>
        <v>5091.8627450980393</v>
      </c>
      <c r="CK964" s="17">
        <f>N964/V964</f>
        <v>45.276442248554275</v>
      </c>
      <c r="CL964" s="17">
        <f>(AL964+AN964)/N964</f>
        <v>6.0221628418736248</v>
      </c>
      <c r="CM964" s="14">
        <f>AP964/AC964</f>
        <v>5</v>
      </c>
    </row>
    <row r="965" spans="1:91" hidden="1" x14ac:dyDescent="0.2">
      <c r="A965">
        <v>265</v>
      </c>
      <c r="B965" s="2">
        <v>44835</v>
      </c>
      <c r="C965" s="3" t="s">
        <v>37</v>
      </c>
      <c r="D965" t="s">
        <v>38</v>
      </c>
      <c r="E965" s="3" t="s">
        <v>32</v>
      </c>
      <c r="F965" t="s">
        <v>33</v>
      </c>
      <c r="G965" t="str">
        <f>CONCATENATE(C965,E965)</f>
        <v>LAXHNL</v>
      </c>
      <c r="H965" t="s">
        <v>51</v>
      </c>
      <c r="I965">
        <f>U965/M965</f>
        <v>353</v>
      </c>
      <c r="J965" t="str">
        <f>_xlfn.CONCAT(C965,E965,H965)</f>
        <v>LAXHNL777-200</v>
      </c>
      <c r="K965" s="4">
        <v>2556</v>
      </c>
      <c r="L965" s="4">
        <f>N965/M965</f>
        <v>320.1764705882353</v>
      </c>
      <c r="M965" s="4">
        <v>17</v>
      </c>
      <c r="N965" s="4">
        <v>5443</v>
      </c>
      <c r="O965" s="4">
        <f>P965/M965</f>
        <v>45.647058823529413</v>
      </c>
      <c r="P965" s="4">
        <v>776</v>
      </c>
      <c r="Q965" s="4">
        <v>1169</v>
      </c>
      <c r="R965" s="4">
        <v>3499</v>
      </c>
      <c r="S965" s="4">
        <f>U965*K965</f>
        <v>15338556</v>
      </c>
      <c r="T965" s="7">
        <f>N965/U965</f>
        <v>0.90701549741709719</v>
      </c>
      <c r="U965" s="4">
        <v>6001</v>
      </c>
      <c r="V965" s="4">
        <v>94.572532314923606</v>
      </c>
      <c r="W965" s="7">
        <f>P965/X965</f>
        <v>1</v>
      </c>
      <c r="X965" s="4">
        <v>776</v>
      </c>
      <c r="Y965" s="7">
        <f>Q965/Z965</f>
        <v>0.80509641873278237</v>
      </c>
      <c r="Z965" s="4">
        <v>1452</v>
      </c>
      <c r="AA965" s="7">
        <f>R965/AB965</f>
        <v>0.9271330153683095</v>
      </c>
      <c r="AB965" s="4">
        <v>3774</v>
      </c>
      <c r="AC965" s="4">
        <v>273988</v>
      </c>
      <c r="AD965" s="4">
        <f>AP965/AC965</f>
        <v>4.9999927004102371</v>
      </c>
      <c r="AE965" s="7">
        <f>AF965/(AF965+AH965+AJ965+AL965+AN965+AP965)</f>
        <v>0.13041578458433434</v>
      </c>
      <c r="AF965" s="4">
        <v>400242</v>
      </c>
      <c r="AG965" s="7">
        <f>AH965/(AF965+AH965+AJ965+AL965+AN965+AP965)</f>
        <v>0.10845433759676296</v>
      </c>
      <c r="AH965" s="4">
        <v>332843</v>
      </c>
      <c r="AI965" s="7">
        <f>AJ965/(AF965+AH965+AJ965+AL965+AN965+AP965)</f>
        <v>0.30220833120178142</v>
      </c>
      <c r="AJ965" s="4">
        <v>927468</v>
      </c>
      <c r="AK965" s="7">
        <f>AL965/(AF965+AH965+AJ965+AL965+AN965+AP965)</f>
        <v>6.8378012290120881E-3</v>
      </c>
      <c r="AL965" s="4">
        <v>20985</v>
      </c>
      <c r="AM965" s="7">
        <f>AN965/(AF965+AH965+AJ965+AL965+AN965+AP965)</f>
        <v>5.699959823641099E-3</v>
      </c>
      <c r="AN965" s="4">
        <v>17493</v>
      </c>
      <c r="AO965" s="7">
        <f>AP965/(AF965+AH965+AJ965+AL965+AN965+AP965)</f>
        <v>0.44638378556446806</v>
      </c>
      <c r="AP965" s="4">
        <v>1369938</v>
      </c>
      <c r="AQ965" s="6">
        <f>AO965+AM965+AK965+AI965+AG965+AE965</f>
        <v>0.99999999999999989</v>
      </c>
      <c r="AR965" s="4">
        <v>395781</v>
      </c>
      <c r="AS965" s="4">
        <f>AR965/M965</f>
        <v>23281.235294117647</v>
      </c>
      <c r="AT965" s="4">
        <f>AR965/V965</f>
        <v>4184.9466257502918</v>
      </c>
      <c r="AU965" s="7">
        <f>AR965/(AR965+AV965+AY965+BB965)</f>
        <v>0.2642330864012904</v>
      </c>
      <c r="AV965" s="4">
        <v>126128</v>
      </c>
      <c r="AW965" s="4">
        <f>AV965/M965</f>
        <v>7419.2941176470586</v>
      </c>
      <c r="AX965" s="7">
        <f>AV965/(AR965+AV965+AY965+BB965)</f>
        <v>8.4206141077065227E-2</v>
      </c>
      <c r="AY965" s="4">
        <v>639030</v>
      </c>
      <c r="AZ965" s="4">
        <f>AY965/M965</f>
        <v>37590</v>
      </c>
      <c r="BA965" s="7">
        <f>AY965/(AR965+AV965+AY965+BB965)</f>
        <v>0.42663207481667031</v>
      </c>
      <c r="BB965" s="4">
        <v>336909</v>
      </c>
      <c r="BC965" s="11">
        <f>BB965/(AR965+AV965+AY965+BB965)</f>
        <v>0.22492869770497406</v>
      </c>
      <c r="BD965" s="9">
        <f>BC965+BA965+AX965+AU965</f>
        <v>1</v>
      </c>
      <c r="BE965" s="14">
        <f>(AF965+AH965+AJ965+AL965+AN965+AP965)</f>
        <v>3068969</v>
      </c>
      <c r="BF965" s="14">
        <f t="shared" si="75"/>
        <v>-1497848</v>
      </c>
      <c r="BG965" s="13">
        <f>(AF965+AH965+AJ965+AL965+AN965+AP965)-(AR965+AV965+AY965+BB965)</f>
        <v>1571121</v>
      </c>
      <c r="BH965" s="13">
        <f t="shared" si="76"/>
        <v>0</v>
      </c>
      <c r="BI965" s="14">
        <f>AF965/W965</f>
        <v>400242</v>
      </c>
      <c r="BJ965" s="14">
        <f>AH965/Y965</f>
        <v>413420.0479041916</v>
      </c>
      <c r="BK965" s="14">
        <f>AJ965/AA965</f>
        <v>1000361.3123749642</v>
      </c>
      <c r="BL965" s="14">
        <f>BI965+BJ965+BK965</f>
        <v>1814023.3602791559</v>
      </c>
      <c r="BM965" s="14">
        <f>(AF965/W965)-AF965</f>
        <v>0</v>
      </c>
      <c r="BN965" s="14">
        <f>AH965/Y965-AH965</f>
        <v>80577.047904191597</v>
      </c>
      <c r="BO965" s="14">
        <f>AJ965/AA965-AJ965</f>
        <v>72893.31237496424</v>
      </c>
      <c r="BP965" s="14">
        <f>BG965/S965</f>
        <v>0.10242952465668867</v>
      </c>
      <c r="BQ965" s="14">
        <f>(BG965-CA965)/S965</f>
        <v>0.10301808516080099</v>
      </c>
      <c r="BR965" s="27">
        <f>BQ965-BP965</f>
        <v>5.8856050411232319E-4</v>
      </c>
      <c r="BS965" s="28">
        <f t="shared" si="77"/>
        <v>13912308</v>
      </c>
      <c r="BT965" s="11">
        <f>BS965/S965</f>
        <v>0.90701549741709719</v>
      </c>
      <c r="BU965" s="14">
        <f>(BE965-AP965)*1/BT965-(BE965-AP965)</f>
        <v>174179.55135035818</v>
      </c>
      <c r="BV965" s="14">
        <f t="shared" si="78"/>
        <v>0.20008200250401667</v>
      </c>
      <c r="BW965" s="27">
        <f>(AR965+AV965+AY965+BB965)/S965</f>
        <v>9.7652477847328001E-2</v>
      </c>
      <c r="BX965" s="13">
        <f>(AF965+AH965+AJ965+AL965+AN965)/N965</f>
        <v>312.14973360279259</v>
      </c>
      <c r="BY965" s="26">
        <f>BX965/K965</f>
        <v>0.12212430892128036</v>
      </c>
      <c r="BZ965" s="11">
        <f>AP965/BE965</f>
        <v>0.44638378556446806</v>
      </c>
      <c r="CA965" s="15">
        <f>-(BM965+BN965+BO965)/M965</f>
        <v>-9027.6682517150493</v>
      </c>
      <c r="CB965" s="15">
        <f>BG965-CA965</f>
        <v>1580148.6682517151</v>
      </c>
      <c r="CC965" s="18">
        <f t="shared" si="79"/>
        <v>0</v>
      </c>
      <c r="CD965" s="17">
        <f>(AF965/(AF965+AH965+AJ965))/(X965/(X965+Z965+AB965))</f>
        <v>1.8642501568583778</v>
      </c>
      <c r="CE965" s="19">
        <f>(AH965/(AF965+AH965+AJ965))/(Z965/(X965+Z965+AB965))</f>
        <v>0.82854492386161005</v>
      </c>
      <c r="CF965" s="18">
        <f>(AJ965/(AF965+AH965+AJ965))/(AB965/(X965+Z965+AB965))</f>
        <v>0.88826037329911012</v>
      </c>
      <c r="CG965">
        <f>AH965/Z965</f>
        <v>229.23071625344352</v>
      </c>
      <c r="CH965" s="11">
        <f>BB965/BE965</f>
        <v>0.10977921249774761</v>
      </c>
      <c r="CI965" s="14">
        <f>AY965/V965</f>
        <v>6757.0359422337333</v>
      </c>
      <c r="CJ965" s="14">
        <f>AV965/M965</f>
        <v>7419.2941176470586</v>
      </c>
      <c r="CK965" s="17">
        <f>N965/V965</f>
        <v>57.55370895510103</v>
      </c>
      <c r="CL965" s="17">
        <f>(AL965+AN965)/N965</f>
        <v>7.0692632739298178</v>
      </c>
      <c r="CM965" s="14">
        <f>AP965/AC965</f>
        <v>4.9999927004102371</v>
      </c>
    </row>
    <row r="966" spans="1:91" hidden="1" x14ac:dyDescent="0.2">
      <c r="A966">
        <v>474</v>
      </c>
      <c r="B966" s="2">
        <v>44866</v>
      </c>
      <c r="C966" s="3" t="s">
        <v>37</v>
      </c>
      <c r="D966" t="s">
        <v>38</v>
      </c>
      <c r="E966" s="3" t="s">
        <v>41</v>
      </c>
      <c r="F966" t="s">
        <v>42</v>
      </c>
      <c r="G966" t="str">
        <f>CONCATENATE(C966,E966)</f>
        <v>LAXSEA</v>
      </c>
      <c r="H966" t="s">
        <v>40</v>
      </c>
      <c r="I966">
        <f>U966/M966</f>
        <v>75.173913043478265</v>
      </c>
      <c r="J966" t="str">
        <f>_xlfn.CONCAT(C966,E966,H966)</f>
        <v>LAXSEAE175</v>
      </c>
      <c r="K966" s="4">
        <v>954</v>
      </c>
      <c r="L966" s="4">
        <f>N966/M966</f>
        <v>63.5</v>
      </c>
      <c r="M966" s="4">
        <v>46</v>
      </c>
      <c r="N966" s="4">
        <v>2921</v>
      </c>
      <c r="O966" s="4">
        <f>P966/M966</f>
        <v>9.8913043478260878</v>
      </c>
      <c r="P966" s="4">
        <v>455</v>
      </c>
      <c r="Q966" s="4">
        <v>737</v>
      </c>
      <c r="R966" s="4">
        <v>1729</v>
      </c>
      <c r="S966" s="4">
        <f>U966*K966</f>
        <v>3298932</v>
      </c>
      <c r="T966" s="7">
        <f>N966/U966</f>
        <v>0.84470792365529213</v>
      </c>
      <c r="U966" s="4">
        <v>3458</v>
      </c>
      <c r="V966" s="4">
        <v>126.60224004424778</v>
      </c>
      <c r="W966" s="7">
        <f>P966/X966</f>
        <v>1</v>
      </c>
      <c r="X966" s="4">
        <v>455</v>
      </c>
      <c r="Y966" s="7">
        <f>Q966/Z966</f>
        <v>0.8998778998778999</v>
      </c>
      <c r="Z966" s="4">
        <v>819</v>
      </c>
      <c r="AA966" s="7">
        <f>R966/AB966</f>
        <v>0.79166666666666663</v>
      </c>
      <c r="AB966" s="4">
        <v>2184</v>
      </c>
      <c r="AC966" s="4">
        <v>0</v>
      </c>
      <c r="AD966" s="4" t="e">
        <f>AP966/AC966</f>
        <v>#DIV/0!</v>
      </c>
      <c r="AE966" s="7">
        <f>AF966/(AF966+AH966+AJ966+AL966+AN966+AP966)</f>
        <v>0.22678293377598541</v>
      </c>
      <c r="AF966" s="4">
        <v>127877</v>
      </c>
      <c r="AG966" s="7">
        <f>AH966/(AF966+AH966+AJ966+AL966+AN966+AP966)</f>
        <v>0.241066266577285</v>
      </c>
      <c r="AH966" s="4">
        <v>135931</v>
      </c>
      <c r="AI966" s="7">
        <f>AJ966/(AF966+AH966+AJ966+AL966+AN966+AP966)</f>
        <v>0.49537662669319743</v>
      </c>
      <c r="AJ966" s="4">
        <v>279330</v>
      </c>
      <c r="AK966" s="7">
        <f>AL966/(AF966+AH966+AJ966+AL966+AN966+AP966)</f>
        <v>1.8381766139243874E-2</v>
      </c>
      <c r="AL966" s="4">
        <v>10365</v>
      </c>
      <c r="AM966" s="7">
        <f>AN966/(AF966+AH966+AJ966+AL966+AN966+AP966)</f>
        <v>1.83924068142883E-2</v>
      </c>
      <c r="AN966" s="4">
        <v>10371</v>
      </c>
      <c r="AO966" s="7">
        <f>AP966/(AF966+AH966+AJ966+AL966+AN966+AP966)</f>
        <v>0</v>
      </c>
      <c r="AP966" s="4">
        <v>0</v>
      </c>
      <c r="AQ966" s="6">
        <f>AO966+AM966+AK966+AI966+AG966+AE966</f>
        <v>1</v>
      </c>
      <c r="AR966" s="4">
        <v>203273</v>
      </c>
      <c r="AS966" s="4">
        <f>AR966/M966</f>
        <v>4418.978260869565</v>
      </c>
      <c r="AT966" s="4">
        <f>AR966/V966</f>
        <v>1605.6035021888681</v>
      </c>
      <c r="AU966" s="7">
        <f>AR966/(AR966+AV966+AY966+BB966)</f>
        <v>0.30169046276232597</v>
      </c>
      <c r="AV966" s="4">
        <v>123398</v>
      </c>
      <c r="AW966" s="4">
        <f>AV966/M966</f>
        <v>2682.5652173913045</v>
      </c>
      <c r="AX966" s="7">
        <f>AV966/(AR966+AV966+AY966+BB966)</f>
        <v>0.18314286562379412</v>
      </c>
      <c r="AY966" s="4">
        <v>232106</v>
      </c>
      <c r="AZ966" s="4">
        <f>AY966/M966</f>
        <v>5045.782608695652</v>
      </c>
      <c r="BA966" s="7">
        <f>AY966/(AR966+AV966+AY966+BB966)</f>
        <v>0.34448336252189143</v>
      </c>
      <c r="BB966" s="4">
        <v>115003</v>
      </c>
      <c r="BC966" s="11">
        <f>BB966/(AR966+AV966+AY966+BB966)</f>
        <v>0.17068330909198848</v>
      </c>
      <c r="BD966" s="9">
        <f>BC966+BA966+AX966+AU966</f>
        <v>1</v>
      </c>
      <c r="BE966" s="14">
        <f>(AF966+AH966+AJ966+AL966+AN966+AP966)</f>
        <v>563874</v>
      </c>
      <c r="BF966" s="14">
        <f t="shared" si="75"/>
        <v>-673780</v>
      </c>
      <c r="BG966" s="13">
        <f>(AF966+AH966+AJ966+AL966+AN966+AP966)-(AR966+AV966+AY966+BB966)</f>
        <v>-109906</v>
      </c>
      <c r="BH966" s="13">
        <f t="shared" si="76"/>
        <v>1</v>
      </c>
      <c r="BI966" s="14">
        <f>AF966/W966</f>
        <v>127877</v>
      </c>
      <c r="BJ966" s="14">
        <f>AH966/Y966</f>
        <v>151054.93758480327</v>
      </c>
      <c r="BK966" s="14">
        <f>AJ966/AA966</f>
        <v>352837.89473684214</v>
      </c>
      <c r="BL966" s="14">
        <f>BI966+BJ966+BK966</f>
        <v>631769.83232164546</v>
      </c>
      <c r="BM966" s="14">
        <f>(AF966/W966)-AF966</f>
        <v>0</v>
      </c>
      <c r="BN966" s="14">
        <f>AH966/Y966-AH966</f>
        <v>15123.937584803265</v>
      </c>
      <c r="BO966" s="14">
        <f>AJ966/AA966-AJ966</f>
        <v>73507.894736842136</v>
      </c>
      <c r="BP966" s="14">
        <f>BG966/S966</f>
        <v>-3.3315630634399254E-2</v>
      </c>
      <c r="BQ966" s="14">
        <f>(BG966-CA966)/S966</f>
        <v>-3.2731569197693669E-2</v>
      </c>
      <c r="BR966" s="27">
        <f>BQ966-BP966</f>
        <v>5.8406143670558519E-4</v>
      </c>
      <c r="BS966" s="28">
        <f t="shared" si="77"/>
        <v>2786634</v>
      </c>
      <c r="BT966" s="11">
        <f>BS966/S966</f>
        <v>0.84470792365529213</v>
      </c>
      <c r="BU966" s="14">
        <f>(BE966-AP966)*1/BT966-(BE966-AP966)</f>
        <v>103663.24477918516</v>
      </c>
      <c r="BV966" s="14">
        <f t="shared" si="78"/>
        <v>0.17092622703347629</v>
      </c>
      <c r="BW966" s="27">
        <f>(AR966+AV966+AY966+BB966)/S966</f>
        <v>0.20424185766787553</v>
      </c>
      <c r="BX966" s="13">
        <f>(AF966+AH966+AJ966+AL966+AN966)/N966</f>
        <v>193.04142416980486</v>
      </c>
      <c r="BY966" s="26">
        <f>BX966/K966</f>
        <v>0.20234950122621054</v>
      </c>
      <c r="BZ966" s="11">
        <f>AP966/BE966</f>
        <v>0</v>
      </c>
      <c r="CA966" s="15">
        <f>-(BM966+BN966+BO966)/M966</f>
        <v>-1926.7789635140305</v>
      </c>
      <c r="CB966" s="15">
        <f>BG966-CA966</f>
        <v>-107979.22103648596</v>
      </c>
      <c r="CC966" s="18">
        <f t="shared" si="79"/>
        <v>1</v>
      </c>
      <c r="CD966" s="17">
        <f>(AF966/(AF966+AH966+AJ966))/(X966/(X966+Z966+AB966))</f>
        <v>1.7893522456539592</v>
      </c>
      <c r="CE966" s="19">
        <f>(AH966/(AF966+AH966+AJ966))/(Z966/(X966+Z966+AB966))</f>
        <v>1.0566944107922644</v>
      </c>
      <c r="CF966" s="18">
        <f>(AJ966/(AF966+AH966+AJ966))/(AB966/(X966+Z966+AB966))</f>
        <v>0.81429121144165939</v>
      </c>
      <c r="CG966">
        <f>AH966/Z966</f>
        <v>165.97191697191698</v>
      </c>
      <c r="CH966" s="11">
        <f>BB966/BE966</f>
        <v>0.20395159202233124</v>
      </c>
      <c r="CI966" s="14">
        <f>AY966/V966</f>
        <v>1833.3482876675673</v>
      </c>
      <c r="CJ966" s="14">
        <f>AV966/M966</f>
        <v>2682.5652173913045</v>
      </c>
      <c r="CK966" s="17">
        <f>N966/V966</f>
        <v>23.072261588571447</v>
      </c>
      <c r="CL966" s="17">
        <f>(AL966+AN966)/N966</f>
        <v>7.0989387196165694</v>
      </c>
      <c r="CM966" s="14" t="e">
        <f>AP966/AC966</f>
        <v>#DIV/0!</v>
      </c>
    </row>
    <row r="967" spans="1:91" hidden="1" x14ac:dyDescent="0.2">
      <c r="A967">
        <v>364</v>
      </c>
      <c r="B967" s="2">
        <v>44835</v>
      </c>
      <c r="C967" s="3" t="s">
        <v>43</v>
      </c>
      <c r="D967" t="s">
        <v>38</v>
      </c>
      <c r="E967" s="3" t="s">
        <v>52</v>
      </c>
      <c r="F967" t="s">
        <v>33</v>
      </c>
      <c r="G967" t="str">
        <f>CONCATENATE(C967,E967)</f>
        <v>SFOOGG</v>
      </c>
      <c r="H967" t="s">
        <v>35</v>
      </c>
      <c r="I967">
        <f>U967/M967</f>
        <v>179</v>
      </c>
      <c r="J967" t="str">
        <f>_xlfn.CONCAT(C967,E967,H967)</f>
        <v>SFOOGG737-Max 9</v>
      </c>
      <c r="K967" s="4">
        <v>2338</v>
      </c>
      <c r="L967" s="4">
        <f>N967/M967</f>
        <v>161.38888888888889</v>
      </c>
      <c r="M967" s="4">
        <v>18</v>
      </c>
      <c r="N967" s="4">
        <v>2905</v>
      </c>
      <c r="O967" s="4">
        <f>P967/M967</f>
        <v>20.722222222222221</v>
      </c>
      <c r="P967" s="4">
        <v>373</v>
      </c>
      <c r="Q967" s="4">
        <v>698</v>
      </c>
      <c r="R967" s="4">
        <v>1834</v>
      </c>
      <c r="S967" s="4">
        <f>U967*K967</f>
        <v>7533036</v>
      </c>
      <c r="T967" s="7">
        <f>N967/U967</f>
        <v>0.90161390440720046</v>
      </c>
      <c r="U967" s="4">
        <v>3222</v>
      </c>
      <c r="V967" s="4">
        <v>96.559054054054059</v>
      </c>
      <c r="W967" s="7">
        <f>P967/X967</f>
        <v>0.90096618357487923</v>
      </c>
      <c r="X967" s="4">
        <v>414</v>
      </c>
      <c r="Y967" s="7">
        <f>Q967/Z967</f>
        <v>0.90180878552971577</v>
      </c>
      <c r="Z967" s="4">
        <v>774</v>
      </c>
      <c r="AA967" s="7">
        <f>R967/AB967</f>
        <v>0.90167158308751227</v>
      </c>
      <c r="AB967" s="4">
        <v>2034</v>
      </c>
      <c r="AC967" s="4">
        <v>268</v>
      </c>
      <c r="AD967" s="4">
        <f>AP967/AC967</f>
        <v>5</v>
      </c>
      <c r="AE967" s="7">
        <f>AF967/(AF967+AH967+AJ967+AL967+AN967+AP967)</f>
        <v>0.18374903127472708</v>
      </c>
      <c r="AF967" s="4">
        <v>135385</v>
      </c>
      <c r="AG967" s="7">
        <f>AH967/(AF967+AH967+AJ967+AL967+AN967+AP967)</f>
        <v>0.23486922378469938</v>
      </c>
      <c r="AH967" s="4">
        <v>173050</v>
      </c>
      <c r="AI967" s="7">
        <f>AJ967/(AF967+AH967+AJ967+AL967+AN967+AP967)</f>
        <v>0.55466325005802175</v>
      </c>
      <c r="AJ967" s="4">
        <v>408672</v>
      </c>
      <c r="AK967" s="7">
        <f>AL967/(AF967+AH967+AJ967+AL967+AN967+AP967)</f>
        <v>1.4943138710601213E-2</v>
      </c>
      <c r="AL967" s="4">
        <v>11010</v>
      </c>
      <c r="AM967" s="7">
        <f>AN967/(AF967+AH967+AJ967+AL967+AN967+AP967)</f>
        <v>9.95666354050595E-3</v>
      </c>
      <c r="AN967" s="4">
        <v>7336</v>
      </c>
      <c r="AO967" s="7">
        <f>AP967/(AF967+AH967+AJ967+AL967+AN967+AP967)</f>
        <v>1.8186926314446527E-3</v>
      </c>
      <c r="AP967" s="4">
        <v>1340</v>
      </c>
      <c r="AQ967" s="6">
        <f>AO967+AM967+AK967+AI967+AG967+AE967</f>
        <v>1</v>
      </c>
      <c r="AR967" s="4">
        <v>327785</v>
      </c>
      <c r="AS967" s="4">
        <f>AR967/M967</f>
        <v>18210.277777777777</v>
      </c>
      <c r="AT967" s="4">
        <f>AR967/V967</f>
        <v>3394.6583591892372</v>
      </c>
      <c r="AU967" s="7">
        <f>AR967/(AR967+AV967+AY967+BB967)</f>
        <v>0.34923166583030485</v>
      </c>
      <c r="AV967" s="4">
        <v>94312</v>
      </c>
      <c r="AW967" s="4">
        <f>AV967/M967</f>
        <v>5239.5555555555557</v>
      </c>
      <c r="AX967" s="7">
        <f>AV967/(AR967+AV967+AY967+BB967)</f>
        <v>0.10048274590901875</v>
      </c>
      <c r="AY967" s="4">
        <v>284565</v>
      </c>
      <c r="AZ967" s="4">
        <f>AY967/M967</f>
        <v>15809.166666666666</v>
      </c>
      <c r="BA967" s="7">
        <f>AY967/(AR967+AV967+AY967+BB967)</f>
        <v>0.30318382167274494</v>
      </c>
      <c r="BB967" s="4">
        <v>231927</v>
      </c>
      <c r="BC967" s="11">
        <f>BB967/(AR967+AV967+AY967+BB967)</f>
        <v>0.24710176658793145</v>
      </c>
      <c r="BD967" s="9">
        <f>BC967+BA967+AX967+AU967</f>
        <v>1</v>
      </c>
      <c r="BE967" s="14">
        <f>(AF967+AH967+AJ967+AL967+AN967+AP967)</f>
        <v>736793</v>
      </c>
      <c r="BF967" s="14">
        <f t="shared" si="75"/>
        <v>-938589</v>
      </c>
      <c r="BG967" s="13">
        <f>(AF967+AH967+AJ967+AL967+AN967+AP967)-(AR967+AV967+AY967+BB967)</f>
        <v>-201796</v>
      </c>
      <c r="BH967" s="13">
        <f t="shared" si="76"/>
        <v>1</v>
      </c>
      <c r="BI967" s="14">
        <f>AF967/W967</f>
        <v>150266.46112600536</v>
      </c>
      <c r="BJ967" s="14">
        <f>AH967/Y967</f>
        <v>191892.12034383955</v>
      </c>
      <c r="BK967" s="14">
        <f>AJ967/AA967</f>
        <v>453238.1941112323</v>
      </c>
      <c r="BL967" s="14">
        <f>BI967+BJ967+BK967</f>
        <v>795396.77558107721</v>
      </c>
      <c r="BM967" s="14">
        <f>(AF967/W967)-AF967</f>
        <v>14881.461126005364</v>
      </c>
      <c r="BN967" s="14">
        <f>AH967/Y967-AH967</f>
        <v>18842.120343839546</v>
      </c>
      <c r="BO967" s="14">
        <f>AJ967/AA967-AJ967</f>
        <v>44566.194111232297</v>
      </c>
      <c r="BP967" s="14">
        <f>BG967/S967</f>
        <v>-2.6788136947706077E-2</v>
      </c>
      <c r="BQ967" s="14">
        <f>(BG967-CA967)/S967</f>
        <v>-2.6210755932040346E-2</v>
      </c>
      <c r="BR967" s="27">
        <f>BQ967-BP967</f>
        <v>5.7738101566573094E-4</v>
      </c>
      <c r="BS967" s="28">
        <f t="shared" si="77"/>
        <v>6791890</v>
      </c>
      <c r="BT967" s="11">
        <f>BS967/S967</f>
        <v>0.90161390440720046</v>
      </c>
      <c r="BU967" s="14">
        <f>(BE967-AP967)*1/BT967-(BE967-AP967)</f>
        <v>80254.251635111868</v>
      </c>
      <c r="BV967" s="14">
        <f t="shared" si="78"/>
        <v>9.7808240927031276E-2</v>
      </c>
      <c r="BW967" s="27">
        <f>(AR967+AV967+AY967+BB967)/S967</f>
        <v>0.12459637787473736</v>
      </c>
      <c r="BX967" s="13">
        <f>(AF967+AH967+AJ967+AL967+AN967)/N967</f>
        <v>253.16798623063684</v>
      </c>
      <c r="BY967" s="26">
        <f>BX967/K967</f>
        <v>0.10828399753235109</v>
      </c>
      <c r="BZ967" s="11">
        <f>AP967/BE967</f>
        <v>1.8186926314446527E-3</v>
      </c>
      <c r="CA967" s="15">
        <f>-(BM967+BN967+BO967)/M967</f>
        <v>-4349.4319767265115</v>
      </c>
      <c r="CB967" s="15">
        <f>BG967-CA967</f>
        <v>-197446.56802327349</v>
      </c>
      <c r="CC967" s="18">
        <f t="shared" si="79"/>
        <v>1</v>
      </c>
      <c r="CD967" s="17">
        <f>(AF967/(AF967+AH967+AJ967))/(X967/(X967+Z967+AB967))</f>
        <v>1.4693044110026392</v>
      </c>
      <c r="CE967" s="19">
        <f>(AH967/(AF967+AH967+AJ967))/(Z967/(X967+Z967+AB967))</f>
        <v>1.004551524713269</v>
      </c>
      <c r="CF967" s="18">
        <f>(AJ967/(AF967+AH967+AJ967))/(AB967/(X967+Z967+AB967))</f>
        <v>0.90274586711742244</v>
      </c>
      <c r="CG967">
        <f>AH967/Z967</f>
        <v>223.57881136950905</v>
      </c>
      <c r="CH967" s="11">
        <f>BB967/BE967</f>
        <v>0.31477904920377908</v>
      </c>
      <c r="CI967" s="14">
        <f>AY967/V967</f>
        <v>2947.0566254791561</v>
      </c>
      <c r="CJ967" s="14">
        <f>AV967/M967</f>
        <v>5239.5555555555557</v>
      </c>
      <c r="CK967" s="17">
        <f>N967/V967</f>
        <v>30.085216021003809</v>
      </c>
      <c r="CL967" s="17">
        <f>(AL967+AN967)/N967</f>
        <v>6.3153184165232359</v>
      </c>
      <c r="CM967" s="14">
        <f>AP967/AC967</f>
        <v>5</v>
      </c>
    </row>
    <row r="968" spans="1:91" hidden="1" x14ac:dyDescent="0.2">
      <c r="A968">
        <v>233</v>
      </c>
      <c r="B968" s="2">
        <v>44835</v>
      </c>
      <c r="C968" s="3" t="s">
        <v>32</v>
      </c>
      <c r="D968" t="s">
        <v>33</v>
      </c>
      <c r="E968" s="3" t="s">
        <v>37</v>
      </c>
      <c r="F968" t="s">
        <v>38</v>
      </c>
      <c r="G968" t="str">
        <f>CONCATENATE(C968,E968)</f>
        <v>HNLLAX</v>
      </c>
      <c r="H968" t="s">
        <v>50</v>
      </c>
      <c r="I968">
        <f>U968/M968</f>
        <v>226.6875</v>
      </c>
      <c r="J968" t="str">
        <f>_xlfn.CONCAT(C968,E968,H968)</f>
        <v>HNLLAX757-300</v>
      </c>
      <c r="K968" s="4">
        <v>2556</v>
      </c>
      <c r="L968" s="4">
        <f>N968/M968</f>
        <v>205.3125</v>
      </c>
      <c r="M968" s="4">
        <v>16</v>
      </c>
      <c r="N968" s="4">
        <v>3285</v>
      </c>
      <c r="O968" s="4">
        <f>P968/M968</f>
        <v>27.875</v>
      </c>
      <c r="P968" s="4">
        <v>446</v>
      </c>
      <c r="Q968" s="4">
        <v>884</v>
      </c>
      <c r="R968" s="4">
        <v>1956</v>
      </c>
      <c r="S968" s="4">
        <f>U968*K968</f>
        <v>9270612</v>
      </c>
      <c r="T968" s="7">
        <f>N968/U968</f>
        <v>0.90570719602977667</v>
      </c>
      <c r="U968" s="4">
        <v>3627</v>
      </c>
      <c r="V968" s="4">
        <v>83.000986408023238</v>
      </c>
      <c r="W968" s="7">
        <f>P968/X968</f>
        <v>0.95913978494623653</v>
      </c>
      <c r="X968" s="4">
        <v>465</v>
      </c>
      <c r="Y968" s="7">
        <f>Q968/Z968</f>
        <v>1</v>
      </c>
      <c r="Z968" s="4">
        <v>884</v>
      </c>
      <c r="AA968" s="7">
        <f>R968/AB968</f>
        <v>0.85827117156647648</v>
      </c>
      <c r="AB968" s="4">
        <v>2279</v>
      </c>
      <c r="AC968" s="4">
        <v>9965</v>
      </c>
      <c r="AD968" s="4">
        <f>AP968/AC968</f>
        <v>4.9997992975413945</v>
      </c>
      <c r="AE968" s="7">
        <f>AF968/(AF968+AH968+AJ968+AL968+AN968+AP968)</f>
        <v>0.20114139660707855</v>
      </c>
      <c r="AF968" s="4">
        <v>199415</v>
      </c>
      <c r="AG968" s="7">
        <f>AH968/(AF968+AH968+AJ968+AL968+AN968+AP968)</f>
        <v>0.26516188445427102</v>
      </c>
      <c r="AH968" s="4">
        <v>262886</v>
      </c>
      <c r="AI968" s="7">
        <f>AJ968/(AF968+AH968+AJ968+AL968+AN968+AP968)</f>
        <v>0.4696379021138431</v>
      </c>
      <c r="AJ968" s="4">
        <v>465607</v>
      </c>
      <c r="AK968" s="7">
        <f>AL968/(AF968+AH968+AJ968+AL968+AN968+AP968)</f>
        <v>1.1831550195326487E-2</v>
      </c>
      <c r="AL968" s="4">
        <v>11730</v>
      </c>
      <c r="AM968" s="7">
        <f>AN968/(AF968+AH968+AJ968+AL968+AN968+AP968)</f>
        <v>1.9729336898600689E-3</v>
      </c>
      <c r="AN968" s="4">
        <v>1956</v>
      </c>
      <c r="AO968" s="7">
        <f>AP968/(AF968+AH968+AJ968+AL968+AN968+AP968)</f>
        <v>5.0254332939620762E-2</v>
      </c>
      <c r="AP968" s="4">
        <v>49823</v>
      </c>
      <c r="AQ968" s="6">
        <f>AO968+AM968+AK968+AI968+AG968+AE968</f>
        <v>1</v>
      </c>
      <c r="AR968" s="4">
        <v>319096</v>
      </c>
      <c r="AS968" s="4">
        <f>AR968/M968</f>
        <v>19943.5</v>
      </c>
      <c r="AT968" s="4">
        <f>AR968/V968</f>
        <v>3844.4844309603868</v>
      </c>
      <c r="AU968" s="7">
        <f>AR968/(AR968+AV968+AY968+BB968)</f>
        <v>0.33184792002271279</v>
      </c>
      <c r="AV968" s="4">
        <v>96769</v>
      </c>
      <c r="AW968" s="4">
        <f>AV968/M968</f>
        <v>6048.0625</v>
      </c>
      <c r="AX968" s="7">
        <f>AV968/(AR968+AV968+AY968+BB968)</f>
        <v>0.10063614514966622</v>
      </c>
      <c r="AY968" s="4">
        <v>346758</v>
      </c>
      <c r="AZ968" s="4">
        <f>AY968/M968</f>
        <v>21672.375</v>
      </c>
      <c r="BA968" s="7">
        <f>AY968/(AR968+AV968+AY968+BB968)</f>
        <v>0.36061536669602828</v>
      </c>
      <c r="BB968" s="4">
        <v>198950</v>
      </c>
      <c r="BC968" s="11">
        <f>BB968/(AR968+AV968+AY968+BB968)</f>
        <v>0.20690056813159272</v>
      </c>
      <c r="BD968" s="9">
        <f>BC968+BA968+AX968+AU968</f>
        <v>1</v>
      </c>
      <c r="BE968" s="14">
        <f>(AF968+AH968+AJ968+AL968+AN968+AP968)</f>
        <v>991417</v>
      </c>
      <c r="BF968" s="14">
        <f t="shared" si="75"/>
        <v>-961573</v>
      </c>
      <c r="BG968" s="13">
        <f>(AF968+AH968+AJ968+AL968+AN968+AP968)-(AR968+AV968+AY968+BB968)</f>
        <v>29844</v>
      </c>
      <c r="BH968" s="13">
        <f t="shared" si="76"/>
        <v>0</v>
      </c>
      <c r="BI968" s="14">
        <f>AF968/W968</f>
        <v>207910.25784753365</v>
      </c>
      <c r="BJ968" s="14">
        <f>AH968/Y968</f>
        <v>262886</v>
      </c>
      <c r="BK968" s="14">
        <f>AJ968/AA968</f>
        <v>542494.04550102248</v>
      </c>
      <c r="BL968" s="14">
        <f>BI968+BJ968+BK968</f>
        <v>1013290.3033485562</v>
      </c>
      <c r="BM968" s="14">
        <f>(AF968/W968)-AF968</f>
        <v>8495.2578475336486</v>
      </c>
      <c r="BN968" s="14">
        <f>AH968/Y968-AH968</f>
        <v>0</v>
      </c>
      <c r="BO968" s="14">
        <f>AJ968/AA968-AJ968</f>
        <v>76887.045501022483</v>
      </c>
      <c r="BP968" s="14">
        <f>BG968/S968</f>
        <v>3.2192049456929057E-3</v>
      </c>
      <c r="BQ968" s="14">
        <f>(BG968-CA968)/S968</f>
        <v>3.7948297220598555E-3</v>
      </c>
      <c r="BR968" s="27">
        <f>BQ968-BP968</f>
        <v>5.7562477636694974E-4</v>
      </c>
      <c r="BS968" s="28">
        <f t="shared" si="77"/>
        <v>8396460</v>
      </c>
      <c r="BT968" s="11">
        <f>BS968/S968</f>
        <v>0.90570719602977667</v>
      </c>
      <c r="BU968" s="14">
        <f>(BE968-AP968)*1/BT968-(BE968-AP968)</f>
        <v>98028.96438356163</v>
      </c>
      <c r="BV968" s="14">
        <f t="shared" si="78"/>
        <v>0.10694191494585255</v>
      </c>
      <c r="BW968" s="27">
        <f>(AR968+AV968+AY968+BB968)/S968</f>
        <v>0.10372271000015965</v>
      </c>
      <c r="BX968" s="13">
        <f>(AF968+AH968+AJ968+AL968+AN968)/N968</f>
        <v>286.63439878234396</v>
      </c>
      <c r="BY968" s="26">
        <f>BX968/K968</f>
        <v>0.11214178356116744</v>
      </c>
      <c r="BZ968" s="11">
        <f>AP968/BE968</f>
        <v>5.0254332939620762E-2</v>
      </c>
      <c r="CA968" s="15">
        <f>-(BM968+BN968+BO968)/M968</f>
        <v>-5336.3939592847582</v>
      </c>
      <c r="CB968" s="15">
        <f>BG968-CA968</f>
        <v>35180.39395928476</v>
      </c>
      <c r="CC968" s="18">
        <f t="shared" si="79"/>
        <v>0</v>
      </c>
      <c r="CD968" s="17">
        <f>(AF968/(AF968+AH968+AJ968))/(X968/(X968+Z968+AB968))</f>
        <v>1.6767458082723348</v>
      </c>
      <c r="CE968" s="19">
        <f>(AH968/(AF968+AH968+AJ968))/(Z968/(X968+Z968+AB968))</f>
        <v>1.1627264518363762</v>
      </c>
      <c r="CF968" s="18">
        <f>(AJ968/(AF968+AH968+AJ968))/(AB968/(X968+Z968+AB968))</f>
        <v>0.79879904156647985</v>
      </c>
      <c r="CG968">
        <f>AH968/Z968</f>
        <v>297.38235294117646</v>
      </c>
      <c r="CH968" s="11">
        <f>BB968/BE968</f>
        <v>0.20067237095994925</v>
      </c>
      <c r="CI968" s="14">
        <f>AY968/V968</f>
        <v>4177.7575786313892</v>
      </c>
      <c r="CJ968" s="14">
        <f>AV968/M968</f>
        <v>6048.0625</v>
      </c>
      <c r="CK968" s="17">
        <f>N968/V968</f>
        <v>39.577842892749736</v>
      </c>
      <c r="CL968" s="17">
        <f>(AL968+AN968)/N968</f>
        <v>4.1662100456621003</v>
      </c>
      <c r="CM968" s="14">
        <f>AP968/AC968</f>
        <v>4.9997992975413945</v>
      </c>
    </row>
    <row r="969" spans="1:91" hidden="1" x14ac:dyDescent="0.2">
      <c r="A969">
        <v>479</v>
      </c>
      <c r="B969" s="2">
        <v>44866</v>
      </c>
      <c r="C969" s="3" t="s">
        <v>37</v>
      </c>
      <c r="D969" t="s">
        <v>38</v>
      </c>
      <c r="E969" s="3" t="s">
        <v>43</v>
      </c>
      <c r="F969" t="s">
        <v>38</v>
      </c>
      <c r="G969" t="str">
        <f>CONCATENATE(C969,E969)</f>
        <v>LAXSFO</v>
      </c>
      <c r="H969" t="s">
        <v>47</v>
      </c>
      <c r="I969">
        <f>U969/M969</f>
        <v>154.51612903225808</v>
      </c>
      <c r="J969" t="str">
        <f>_xlfn.CONCAT(C969,E969,H969)</f>
        <v>LAXSFOA320</v>
      </c>
      <c r="K969" s="4">
        <v>337</v>
      </c>
      <c r="L969" s="4">
        <f>N969/M969</f>
        <v>127.64516129032258</v>
      </c>
      <c r="M969" s="4">
        <v>93</v>
      </c>
      <c r="N969" s="4">
        <v>11871</v>
      </c>
      <c r="O969" s="4">
        <f>P969/M969</f>
        <v>20</v>
      </c>
      <c r="P969" s="4">
        <v>1860</v>
      </c>
      <c r="Q969" s="4">
        <v>2741</v>
      </c>
      <c r="R969" s="4">
        <v>7270</v>
      </c>
      <c r="S969" s="4">
        <f>U969*K969</f>
        <v>4842690</v>
      </c>
      <c r="T969" s="7">
        <f>N969/U969</f>
        <v>0.8260960334029227</v>
      </c>
      <c r="U969" s="4">
        <v>14370</v>
      </c>
      <c r="V969" s="4">
        <v>124.29679736352881</v>
      </c>
      <c r="W969" s="7">
        <f>P969/X969</f>
        <v>1</v>
      </c>
      <c r="X969" s="4">
        <v>1860</v>
      </c>
      <c r="Y969" s="7">
        <f>Q969/Z969</f>
        <v>0.7965707643126998</v>
      </c>
      <c r="Z969" s="4">
        <v>3441</v>
      </c>
      <c r="AA969" s="7">
        <f>R969/AB969</f>
        <v>0.80163193295842983</v>
      </c>
      <c r="AB969" s="4">
        <v>9069</v>
      </c>
      <c r="AC969" s="4">
        <v>11411</v>
      </c>
      <c r="AD969" s="4">
        <f>AP969/AC969</f>
        <v>4.9998247305231791</v>
      </c>
      <c r="AE969" s="7">
        <f>AF969/(AF969+AH969+AJ969+AL969+AN969+AP969)</f>
        <v>0.24073093614102592</v>
      </c>
      <c r="AF969" s="4">
        <v>372385</v>
      </c>
      <c r="AG969" s="7">
        <f>AH969/(AF969+AH969+AJ969+AL969+AN969+AP969)</f>
        <v>0.20271731787525057</v>
      </c>
      <c r="AH969" s="4">
        <v>313582</v>
      </c>
      <c r="AI969" s="7">
        <f>AJ969/(AF969+AH969+AJ969+AL969+AN969+AP969)</f>
        <v>0.46797225147440707</v>
      </c>
      <c r="AJ969" s="4">
        <v>723903</v>
      </c>
      <c r="AK969" s="7">
        <f>AL969/(AF969+AH969+AJ969+AL969+AN969+AP969)</f>
        <v>2.8198459751256229E-2</v>
      </c>
      <c r="AL969" s="4">
        <v>43620</v>
      </c>
      <c r="AM969" s="7">
        <f>AN969/(AF969+AH969+AJ969+AL969+AN969+AP969)</f>
        <v>2.3498716459380189E-2</v>
      </c>
      <c r="AN969" s="4">
        <v>36350</v>
      </c>
      <c r="AO969" s="7">
        <f>AP969/(AF969+AH969+AJ969+AL969+AN969+AP969)</f>
        <v>3.6882318298680002E-2</v>
      </c>
      <c r="AP969" s="4">
        <v>57053</v>
      </c>
      <c r="AQ969" s="6">
        <f>AO969+AM969+AK969+AI969+AG969+AE969</f>
        <v>1</v>
      </c>
      <c r="AR969" s="4">
        <v>449293</v>
      </c>
      <c r="AS969" s="4">
        <f>AR969/M969</f>
        <v>4831.1075268817203</v>
      </c>
      <c r="AT969" s="4">
        <f>AR969/V969</f>
        <v>3614.6788133724808</v>
      </c>
      <c r="AU969" s="7">
        <f>AR969/(AR969+AV969+AY969+BB969)</f>
        <v>0.27187219568809912</v>
      </c>
      <c r="AV969" s="4">
        <v>478231</v>
      </c>
      <c r="AW969" s="4">
        <f>AV969/M969</f>
        <v>5142.2688172043008</v>
      </c>
      <c r="AX969" s="7">
        <f>AV969/(AR969+AV969+AY969+BB969)</f>
        <v>0.28938290161679642</v>
      </c>
      <c r="AY969" s="4">
        <v>426218</v>
      </c>
      <c r="AZ969" s="4">
        <f>AY969/M969</f>
        <v>4582.989247311828</v>
      </c>
      <c r="BA969" s="7">
        <f>AY969/(AR969+AV969+AY969+BB969)</f>
        <v>0.25790925632447026</v>
      </c>
      <c r="BB969" s="4">
        <v>298847</v>
      </c>
      <c r="BC969" s="11">
        <f>BB969/(AR969+AV969+AY969+BB969)</f>
        <v>0.18083564637063421</v>
      </c>
      <c r="BD969" s="9">
        <f>BC969+BA969+AX969+AU969</f>
        <v>1</v>
      </c>
      <c r="BE969" s="14">
        <f>(AF969+AH969+AJ969+AL969+AN969+AP969)</f>
        <v>1546893</v>
      </c>
      <c r="BF969" s="14">
        <f t="shared" si="75"/>
        <v>-1652589</v>
      </c>
      <c r="BG969" s="13">
        <f>(AF969+AH969+AJ969+AL969+AN969+AP969)-(AR969+AV969+AY969+BB969)</f>
        <v>-105696</v>
      </c>
      <c r="BH969" s="13">
        <f t="shared" si="76"/>
        <v>1</v>
      </c>
      <c r="BI969" s="14">
        <f>AF969/W969</f>
        <v>372385</v>
      </c>
      <c r="BJ969" s="14">
        <f>AH969/Y969</f>
        <v>393664.96242247353</v>
      </c>
      <c r="BK969" s="14">
        <f>AJ969/AA969</f>
        <v>903036.63094910595</v>
      </c>
      <c r="BL969" s="14">
        <f>BI969+BJ969+BK969</f>
        <v>1669086.5933715794</v>
      </c>
      <c r="BM969" s="14">
        <f>(AF969/W969)-AF969</f>
        <v>0</v>
      </c>
      <c r="BN969" s="14">
        <f>AH969/Y969-AH969</f>
        <v>80082.962422473531</v>
      </c>
      <c r="BO969" s="14">
        <f>AJ969/AA969-AJ969</f>
        <v>179133.63094910595</v>
      </c>
      <c r="BP969" s="14">
        <f>BG969/S969</f>
        <v>-2.1825886026154886E-2</v>
      </c>
      <c r="BQ969" s="14">
        <f>(BG969-CA969)/S969</f>
        <v>-2.1250322610461569E-2</v>
      </c>
      <c r="BR969" s="27">
        <f>BQ969-BP969</f>
        <v>5.7556341569331773E-4</v>
      </c>
      <c r="BS969" s="28">
        <f t="shared" si="77"/>
        <v>4000527</v>
      </c>
      <c r="BT969" s="11">
        <f>BS969/S969</f>
        <v>0.8260960334029227</v>
      </c>
      <c r="BU969" s="14">
        <f>(BE969-AP969)*1/BT969-(BE969-AP969)</f>
        <v>313630.71013393998</v>
      </c>
      <c r="BV969" s="14">
        <f t="shared" si="78"/>
        <v>0.31942845815032556</v>
      </c>
      <c r="BW969" s="27">
        <f>(AR969+AV969+AY969+BB969)/S969</f>
        <v>0.34125434417648043</v>
      </c>
      <c r="BX969" s="13">
        <f>(AF969+AH969+AJ969+AL969+AN969)/N969</f>
        <v>125.50248504759497</v>
      </c>
      <c r="BY969" s="26">
        <f>BX969/K969</f>
        <v>0.37241093485933224</v>
      </c>
      <c r="BZ969" s="11">
        <f>AP969/BE969</f>
        <v>3.6882318298680002E-2</v>
      </c>
      <c r="CA969" s="15">
        <f>-(BM969+BN969+BO969)/M969</f>
        <v>-2787.2751975438655</v>
      </c>
      <c r="CB969" s="15">
        <f>BG969-CA969</f>
        <v>-102908.72480245614</v>
      </c>
      <c r="CC969" s="18">
        <f t="shared" si="79"/>
        <v>1</v>
      </c>
      <c r="CD969" s="17">
        <f>(AF969/(AF969+AH969+AJ969))/(X969/(X969+Z969+AB969))</f>
        <v>2.0405955410668155</v>
      </c>
      <c r="CE969" s="19">
        <f>(AH969/(AF969+AH969+AJ969))/(Z969/(X969+Z969+AB969))</f>
        <v>0.92884693363895632</v>
      </c>
      <c r="CF969" s="18">
        <f>(AJ969/(AF969+AH969+AJ969))/(AB969/(X969+Z969+AB969))</f>
        <v>0.81357702006440347</v>
      </c>
      <c r="CG969">
        <f>AH969/Z969</f>
        <v>91.131066550421394</v>
      </c>
      <c r="CH969" s="11">
        <f>BB969/BE969</f>
        <v>0.19319177215230787</v>
      </c>
      <c r="CI969" s="14">
        <f>AY969/V969</f>
        <v>3429.0344485179871</v>
      </c>
      <c r="CJ969" s="14">
        <f>AV969/M969</f>
        <v>5142.2688172043008</v>
      </c>
      <c r="CK969" s="17">
        <f>N969/V969</f>
        <v>95.505276497841535</v>
      </c>
      <c r="CL969" s="17">
        <f>(AL969+AN969)/N969</f>
        <v>6.7365849549321881</v>
      </c>
      <c r="CM969" s="14">
        <f>AP969/AC969</f>
        <v>4.9998247305231791</v>
      </c>
    </row>
    <row r="970" spans="1:91" hidden="1" x14ac:dyDescent="0.2">
      <c r="A970">
        <v>1071</v>
      </c>
      <c r="B970" s="2">
        <v>45231</v>
      </c>
      <c r="C970" s="3" t="s">
        <v>32</v>
      </c>
      <c r="D970" t="s">
        <v>33</v>
      </c>
      <c r="E970" s="3" t="s">
        <v>43</v>
      </c>
      <c r="F970" t="s">
        <v>38</v>
      </c>
      <c r="G970" t="str">
        <f>CONCATENATE(C970,E970)</f>
        <v>HNLSFO</v>
      </c>
      <c r="H970" t="s">
        <v>35</v>
      </c>
      <c r="I970">
        <f>U970/M970</f>
        <v>177.65116279069767</v>
      </c>
      <c r="J970" t="str">
        <f>_xlfn.CONCAT(C970,E970,H970)</f>
        <v>HNLSFO737-Max 9</v>
      </c>
      <c r="K970" s="4">
        <v>2399</v>
      </c>
      <c r="L970" s="4">
        <f>N970/M970</f>
        <v>142.6046511627907</v>
      </c>
      <c r="M970" s="4">
        <v>43</v>
      </c>
      <c r="N970" s="4">
        <v>6132</v>
      </c>
      <c r="O970" s="4">
        <f>P970/M970</f>
        <v>22.88372093023256</v>
      </c>
      <c r="P970" s="4">
        <v>984</v>
      </c>
      <c r="Q970" s="4">
        <v>1719</v>
      </c>
      <c r="R970" s="4">
        <v>3430</v>
      </c>
      <c r="S970" s="4">
        <f>U970*K970</f>
        <v>18325961</v>
      </c>
      <c r="T970" s="7">
        <f>N970/U970</f>
        <v>0.80272286948553473</v>
      </c>
      <c r="U970" s="4">
        <v>7639</v>
      </c>
      <c r="V970" s="4">
        <v>214.58205101180437</v>
      </c>
      <c r="W970" s="7">
        <f>P970/X970</f>
        <v>1.0010172939979654</v>
      </c>
      <c r="X970" s="4">
        <v>983</v>
      </c>
      <c r="Y970" s="7">
        <f>Q970/Z970</f>
        <v>0.93525571273122965</v>
      </c>
      <c r="Z970" s="4">
        <v>1838</v>
      </c>
      <c r="AA970" s="7">
        <f>R970/AB970</f>
        <v>0.71191365711913657</v>
      </c>
      <c r="AB970" s="4">
        <v>4818</v>
      </c>
      <c r="AC970" s="4">
        <v>10257</v>
      </c>
      <c r="AD970" s="4">
        <f>AP970/AC970</f>
        <v>5.9996100224237106</v>
      </c>
      <c r="AE970" s="7">
        <f>AF970/(AF970+AH970+AJ970+AL970+AN970+AP970)</f>
        <v>0.23502862501999078</v>
      </c>
      <c r="AF970" s="4">
        <v>530528</v>
      </c>
      <c r="AG970" s="7">
        <f>AH970/(AF970+AH970+AJ970+AL970+AN970+AP970)</f>
        <v>0.26903974720140206</v>
      </c>
      <c r="AH970" s="4">
        <v>607301</v>
      </c>
      <c r="AI970" s="7">
        <f>AJ970/(AF970+AH970+AJ970+AL970+AN970+AP970)</f>
        <v>0.44891730840197386</v>
      </c>
      <c r="AJ970" s="4">
        <v>1013337</v>
      </c>
      <c r="AK970" s="7">
        <f>AL970/(AF970+AH970+AJ970+AL970+AN970+AP970)</f>
        <v>1.0636643658261164E-2</v>
      </c>
      <c r="AL970" s="4">
        <v>24010</v>
      </c>
      <c r="AM970" s="7">
        <f>AN970/(AF970+AH970+AJ970+AL970+AN970+AP970)</f>
        <v>9.1157941089562659E-3</v>
      </c>
      <c r="AN970" s="4">
        <v>20577</v>
      </c>
      <c r="AO970" s="7">
        <f>AP970/(AF970+AH970+AJ970+AL970+AN970+AP970)</f>
        <v>2.7261881609415888E-2</v>
      </c>
      <c r="AP970" s="4">
        <v>61538</v>
      </c>
      <c r="AQ970" s="6">
        <f>AO970+AM970+AK970+AI970+AG970+AE970</f>
        <v>1</v>
      </c>
      <c r="AR970" s="4">
        <v>943584</v>
      </c>
      <c r="AS970" s="4">
        <f>AR970/M970</f>
        <v>21943.81395348837</v>
      </c>
      <c r="AT970" s="4">
        <f>AR970/V970</f>
        <v>4397.3109379409025</v>
      </c>
      <c r="AU970" s="7">
        <f>AR970/(AR970+AV970+AY970+BB970)</f>
        <v>0.39368343493369728</v>
      </c>
      <c r="AV970" s="4">
        <v>281190</v>
      </c>
      <c r="AW970" s="4">
        <f>AV970/M970</f>
        <v>6539.3023255813951</v>
      </c>
      <c r="AX970" s="7">
        <f>AV970/(AR970+AV970+AY970+BB970)</f>
        <v>0.11731848470195164</v>
      </c>
      <c r="AY970" s="4">
        <v>507846</v>
      </c>
      <c r="AZ970" s="4">
        <f>AY970/M970</f>
        <v>11810.372093023256</v>
      </c>
      <c r="BA970" s="7">
        <f>AY970/(AR970+AV970+AY970+BB970)</f>
        <v>0.21188421772448285</v>
      </c>
      <c r="BB970" s="4">
        <v>664189</v>
      </c>
      <c r="BC970" s="11">
        <f>BB970/(AR970+AV970+AY970+BB970)</f>
        <v>0.27711386263986826</v>
      </c>
      <c r="BD970" s="9">
        <f>BC970+BA970+AX970+AU970</f>
        <v>1</v>
      </c>
      <c r="BE970" s="14">
        <f>(AF970+AH970+AJ970+AL970+AN970+AP970)</f>
        <v>2257291</v>
      </c>
      <c r="BF970" s="14">
        <f t="shared" si="75"/>
        <v>-2396809</v>
      </c>
      <c r="BG970" s="13">
        <f>(AF970+AH970+AJ970+AL970+AN970+AP970)-(AR970+AV970+AY970+BB970)</f>
        <v>-139518</v>
      </c>
      <c r="BH970" s="13">
        <f t="shared" si="76"/>
        <v>1</v>
      </c>
      <c r="BI970" s="14">
        <f>AF970/W970</f>
        <v>529988.84552845533</v>
      </c>
      <c r="BJ970" s="14">
        <f>AH970/Y970</f>
        <v>649342.19778941246</v>
      </c>
      <c r="BK970" s="14">
        <f>AJ970/AA970</f>
        <v>1423398.7364431487</v>
      </c>
      <c r="BL970" s="14">
        <f>BI970+BJ970+BK970</f>
        <v>2602729.7797610164</v>
      </c>
      <c r="BM970" s="14">
        <f>(AF970/W970)-AF970</f>
        <v>-539.15447154466528</v>
      </c>
      <c r="BN970" s="14">
        <f>AH970/Y970-AH970</f>
        <v>42041.197789412457</v>
      </c>
      <c r="BO970" s="14">
        <f>AJ970/AA970-AJ970</f>
        <v>410061.73644314869</v>
      </c>
      <c r="BP970" s="14">
        <f>BG970/S970</f>
        <v>-7.6131341761558917E-3</v>
      </c>
      <c r="BQ970" s="14">
        <f>(BG970-CA970)/S970</f>
        <v>-7.0400955644150838E-3</v>
      </c>
      <c r="BR970" s="27">
        <f>BQ970-BP970</f>
        <v>5.7303861174080786E-4</v>
      </c>
      <c r="BS970" s="28">
        <f t="shared" si="77"/>
        <v>14710668</v>
      </c>
      <c r="BT970" s="11">
        <f>BS970/S970</f>
        <v>0.80272286948553473</v>
      </c>
      <c r="BU970" s="14">
        <f>(BE970-AP970)*1/BT970-(BE970-AP970)</f>
        <v>539628.14269406395</v>
      </c>
      <c r="BV970" s="14">
        <f t="shared" si="78"/>
        <v>0.12317449546029265</v>
      </c>
      <c r="BW970" s="27">
        <f>(AR970+AV970+AY970+BB970)/S970</f>
        <v>0.13078762963644852</v>
      </c>
      <c r="BX970" s="13">
        <f>(AF970+AH970+AJ970+AL970+AN970)/N970</f>
        <v>358.08105022831052</v>
      </c>
      <c r="BY970" s="26">
        <f>BX970/K970</f>
        <v>0.14926263035777845</v>
      </c>
      <c r="BZ970" s="11">
        <f>AP970/BE970</f>
        <v>2.7261881609415888E-2</v>
      </c>
      <c r="CA970" s="15">
        <f>-(BM970+BN970+BO970)/M970</f>
        <v>-10501.483250256197</v>
      </c>
      <c r="CB970" s="15">
        <f>BG970-CA970</f>
        <v>-129016.51674974381</v>
      </c>
      <c r="CC970" s="18">
        <f t="shared" si="79"/>
        <v>1</v>
      </c>
      <c r="CD970" s="17">
        <f>(AF970/(AF970+AH970+AJ970))/(X970/(X970+Z970+AB970))</f>
        <v>1.9165377456763757</v>
      </c>
      <c r="CE970" s="19">
        <f>(AH970/(AF970+AH970+AJ970))/(Z970/(X970+Z970+AB970))</f>
        <v>1.1733324293048808</v>
      </c>
      <c r="CF970" s="18">
        <f>(AJ970/(AF970+AH970+AJ970))/(AB970/(X970+Z970+AB970))</f>
        <v>0.74687803879986547</v>
      </c>
      <c r="CG970">
        <f>AH970/Z970</f>
        <v>330.4140369967356</v>
      </c>
      <c r="CH970" s="11">
        <f>BB970/BE970</f>
        <v>0.29424163743177112</v>
      </c>
      <c r="CI970" s="14">
        <f>AY970/V970</f>
        <v>2366.675113810255</v>
      </c>
      <c r="CJ970" s="14">
        <f>AV970/M970</f>
        <v>6539.3023255813951</v>
      </c>
      <c r="CK970" s="17">
        <f>N970/V970</f>
        <v>28.576481448873245</v>
      </c>
      <c r="CL970" s="17">
        <f>(AL970+AN970)/N970</f>
        <v>7.271200260926288</v>
      </c>
      <c r="CM970" s="14">
        <f>AP970/AC970</f>
        <v>5.9996100224237106</v>
      </c>
    </row>
    <row r="971" spans="1:91" hidden="1" x14ac:dyDescent="0.2">
      <c r="A971">
        <v>278</v>
      </c>
      <c r="B971" s="2">
        <v>44835</v>
      </c>
      <c r="C971" s="3" t="s">
        <v>37</v>
      </c>
      <c r="D971" t="s">
        <v>38</v>
      </c>
      <c r="E971" s="3" t="s">
        <v>43</v>
      </c>
      <c r="F971" t="s">
        <v>38</v>
      </c>
      <c r="G971" t="str">
        <f>CONCATENATE(C971,E971)</f>
        <v>LAXSFO</v>
      </c>
      <c r="H971" t="s">
        <v>30</v>
      </c>
      <c r="I971">
        <f>U971/M971</f>
        <v>141.8360655737705</v>
      </c>
      <c r="J971" t="str">
        <f>_xlfn.CONCAT(C971,E971,H971)</f>
        <v>LAXSFO737-700</v>
      </c>
      <c r="K971" s="4">
        <v>337</v>
      </c>
      <c r="L971" s="4">
        <f>N971/M971</f>
        <v>127.9672131147541</v>
      </c>
      <c r="M971" s="4">
        <v>61</v>
      </c>
      <c r="N971" s="4">
        <v>7806</v>
      </c>
      <c r="O971" s="4">
        <f>P971/M971</f>
        <v>14.295081967213115</v>
      </c>
      <c r="P971" s="4">
        <v>872</v>
      </c>
      <c r="Q971" s="4">
        <v>1364</v>
      </c>
      <c r="R971" s="4">
        <v>5571</v>
      </c>
      <c r="S971" s="4">
        <f>U971*K971</f>
        <v>2915724</v>
      </c>
      <c r="T971" s="7">
        <f>N971/U971</f>
        <v>0.9022191400832178</v>
      </c>
      <c r="U971" s="4">
        <v>8652</v>
      </c>
      <c r="V971" s="4">
        <v>80.859744521435402</v>
      </c>
      <c r="W971" s="7">
        <f>P971/X971</f>
        <v>0.84742468415937799</v>
      </c>
      <c r="X971" s="4">
        <v>1029</v>
      </c>
      <c r="Y971" s="7">
        <f>Q971/Z971</f>
        <v>0.72707889125799574</v>
      </c>
      <c r="Z971" s="4">
        <v>1876</v>
      </c>
      <c r="AA971" s="7">
        <f>R971/AB971</f>
        <v>0.96920668058455117</v>
      </c>
      <c r="AB971" s="4">
        <v>5748</v>
      </c>
      <c r="AC971" s="4">
        <v>19787</v>
      </c>
      <c r="AD971" s="4">
        <f>AP971/AC971</f>
        <v>4.999898923535655</v>
      </c>
      <c r="AE971" s="7">
        <f>AF971/(AF971+AH971+AJ971+AL971+AN971+AP971)</f>
        <v>0.15426708707290346</v>
      </c>
      <c r="AF971" s="4">
        <v>156124</v>
      </c>
      <c r="AG971" s="7">
        <f>AH971/(AF971+AH971+AJ971+AL971+AN971+AP971)</f>
        <v>0.14676538506003239</v>
      </c>
      <c r="AH971" s="4">
        <v>148532</v>
      </c>
      <c r="AI971" s="7">
        <f>AJ971/(AF971+AH971+AJ971+AL971+AN971+AP971)</f>
        <v>0.54617173087545223</v>
      </c>
      <c r="AJ971" s="4">
        <v>552746</v>
      </c>
      <c r="AK971" s="7">
        <f>AL971/(AF971+AH971+AJ971+AL971+AN971+AP971)</f>
        <v>3.3022508070357108E-2</v>
      </c>
      <c r="AL971" s="4">
        <v>33420</v>
      </c>
      <c r="AM971" s="7">
        <f>AN971/(AF971+AH971+AJ971+AL971+AN971+AP971)</f>
        <v>2.201698159257023E-2</v>
      </c>
      <c r="AN971" s="4">
        <v>22282</v>
      </c>
      <c r="AO971" s="7">
        <f>AP971/(AF971+AH971+AJ971+AL971+AN971+AP971)</f>
        <v>9.7756307328684622E-2</v>
      </c>
      <c r="AP971" s="4">
        <v>98933</v>
      </c>
      <c r="AQ971" s="6">
        <f>AO971+AM971+AK971+AI971+AG971+AE971</f>
        <v>1</v>
      </c>
      <c r="AR971" s="4">
        <v>297769</v>
      </c>
      <c r="AS971" s="4">
        <f>AR971/M971</f>
        <v>4881.4590163934427</v>
      </c>
      <c r="AT971" s="4">
        <f>AR971/V971</f>
        <v>3682.5369875001688</v>
      </c>
      <c r="AU971" s="7">
        <f>AR971/(AR971+AV971+AY971+BB971)</f>
        <v>0.27731610528678385</v>
      </c>
      <c r="AV971" s="4">
        <v>316991</v>
      </c>
      <c r="AW971" s="4">
        <f>AV971/M971</f>
        <v>5196.5737704918029</v>
      </c>
      <c r="AX971" s="7">
        <f>AV971/(AR971+AV971+AY971+BB971)</f>
        <v>0.29521780148693416</v>
      </c>
      <c r="AY971" s="4">
        <v>264775</v>
      </c>
      <c r="AZ971" s="4">
        <f>AY971/M971</f>
        <v>4340.5737704918029</v>
      </c>
      <c r="BA971" s="7">
        <f>AY971/(AR971+AV971+AY971+BB971)</f>
        <v>0.24658836808837786</v>
      </c>
      <c r="BB971" s="4">
        <v>194218</v>
      </c>
      <c r="BC971" s="11">
        <f>BB971/(AR971+AV971+AY971+BB971)</f>
        <v>0.18087772513790415</v>
      </c>
      <c r="BD971" s="9">
        <f>BC971+BA971+AX971+AU971</f>
        <v>1</v>
      </c>
      <c r="BE971" s="14">
        <f>(AF971+AH971+AJ971+AL971+AN971+AP971)</f>
        <v>1012037</v>
      </c>
      <c r="BF971" s="14">
        <f t="shared" si="75"/>
        <v>-1073753</v>
      </c>
      <c r="BG971" s="13">
        <f>(AF971+AH971+AJ971+AL971+AN971+AP971)-(AR971+AV971+AY971+BB971)</f>
        <v>-61716</v>
      </c>
      <c r="BH971" s="13">
        <f t="shared" si="76"/>
        <v>1</v>
      </c>
      <c r="BI971" s="14">
        <f>AF971/W971</f>
        <v>184233.48165137615</v>
      </c>
      <c r="BJ971" s="14">
        <f>AH971/Y971</f>
        <v>204285.94721407624</v>
      </c>
      <c r="BK971" s="14">
        <f>AJ971/AA971</f>
        <v>570307.66612816369</v>
      </c>
      <c r="BL971" s="14">
        <f>BI971+BJ971+BK971</f>
        <v>958827.09499361611</v>
      </c>
      <c r="BM971" s="14">
        <f>(AF971/W971)-AF971</f>
        <v>28109.481651376147</v>
      </c>
      <c r="BN971" s="14">
        <f>AH971/Y971-AH971</f>
        <v>55753.947214076237</v>
      </c>
      <c r="BO971" s="14">
        <f>AJ971/AA971-AJ971</f>
        <v>17561.666128163692</v>
      </c>
      <c r="BP971" s="14">
        <f>BG971/S971</f>
        <v>-2.116661247772423E-2</v>
      </c>
      <c r="BQ971" s="14">
        <f>(BG971-CA971)/S971</f>
        <v>-2.0596357379743357E-2</v>
      </c>
      <c r="BR971" s="27">
        <f>BQ971-BP971</f>
        <v>5.7025509798087209E-4</v>
      </c>
      <c r="BS971" s="28">
        <f t="shared" si="77"/>
        <v>2630622</v>
      </c>
      <c r="BT971" s="11">
        <f>BS971/S971</f>
        <v>0.9022191400832178</v>
      </c>
      <c r="BU971" s="14">
        <f>(BE971-AP971)*1/BT971-(BE971-AP971)</f>
        <v>98960.541122213588</v>
      </c>
      <c r="BV971" s="14">
        <f t="shared" si="78"/>
        <v>0.34709629580851958</v>
      </c>
      <c r="BW971" s="27">
        <f>(AR971+AV971+AY971+BB971)/S971</f>
        <v>0.36826290828624381</v>
      </c>
      <c r="BX971" s="13">
        <f>(AF971+AH971+AJ971+AL971+AN971)/N971</f>
        <v>116.97463489623367</v>
      </c>
      <c r="BY971" s="26">
        <f>BX971/K971</f>
        <v>0.34710574153185064</v>
      </c>
      <c r="BZ971" s="11">
        <f>AP971/BE971</f>
        <v>9.7756307328684622E-2</v>
      </c>
      <c r="CA971" s="15">
        <f>-(BM971+BN971+BO971)/M971</f>
        <v>-1662.7064753051816</v>
      </c>
      <c r="CB971" s="15">
        <f>BG971-CA971</f>
        <v>-60053.293524694818</v>
      </c>
      <c r="CC971" s="18">
        <f t="shared" si="79"/>
        <v>1</v>
      </c>
      <c r="CD971" s="17">
        <f>(AF971/(AF971+AH971+AJ971))/(X971/(X971+Z971+AB971))</f>
        <v>1.5312161688875698</v>
      </c>
      <c r="CE971" s="19">
        <f>(AH971/(AF971+AH971+AJ971))/(Z971/(X971+Z971+AB971))</f>
        <v>0.79904162954832814</v>
      </c>
      <c r="CF971" s="18">
        <f>(AJ971/(AF971+AH971+AJ971))/(AB971/(X971+Z971+AB971))</f>
        <v>0.97048999046312234</v>
      </c>
      <c r="CG971">
        <f>AH971/Z971</f>
        <v>79.17484008528784</v>
      </c>
      <c r="CH971" s="11">
        <f>BB971/BE971</f>
        <v>0.19190800336351338</v>
      </c>
      <c r="CI971" s="14">
        <f>AY971/V971</f>
        <v>3274.497113082145</v>
      </c>
      <c r="CJ971" s="14">
        <f>AV971/M971</f>
        <v>5196.5737704918029</v>
      </c>
      <c r="CK971" s="17">
        <f>N971/V971</f>
        <v>96.537529845035309</v>
      </c>
      <c r="CL971" s="17">
        <f>(AL971+AN971)/N971</f>
        <v>7.1357929797591595</v>
      </c>
      <c r="CM971" s="14">
        <f>AP971/AC971</f>
        <v>4.999898923535655</v>
      </c>
    </row>
    <row r="972" spans="1:91" hidden="1" x14ac:dyDescent="0.2">
      <c r="A972">
        <v>637</v>
      </c>
      <c r="B972" s="2">
        <v>45170</v>
      </c>
      <c r="C972" s="3" t="s">
        <v>32</v>
      </c>
      <c r="D972" t="s">
        <v>33</v>
      </c>
      <c r="E972" s="3" t="s">
        <v>41</v>
      </c>
      <c r="F972" t="s">
        <v>42</v>
      </c>
      <c r="G972" t="str">
        <f>CONCATENATE(C972,E972)</f>
        <v>HNLSEA</v>
      </c>
      <c r="H972" t="s">
        <v>34</v>
      </c>
      <c r="I972">
        <f>U972/M972</f>
        <v>176.24</v>
      </c>
      <c r="J972" t="str">
        <f>_xlfn.CONCAT(C972,E972,H972)</f>
        <v>HNLSEA737-900</v>
      </c>
      <c r="K972" s="4">
        <v>2677</v>
      </c>
      <c r="L972" s="4">
        <f>N972/M972</f>
        <v>153.08000000000001</v>
      </c>
      <c r="M972" s="4">
        <v>25</v>
      </c>
      <c r="N972" s="4">
        <v>3827</v>
      </c>
      <c r="O972" s="4">
        <f>P972/M972</f>
        <v>22.8</v>
      </c>
      <c r="P972" s="4">
        <v>570</v>
      </c>
      <c r="Q972" s="4">
        <v>1065</v>
      </c>
      <c r="R972" s="4">
        <v>2193</v>
      </c>
      <c r="S972" s="4">
        <f>U972*K972</f>
        <v>11794862</v>
      </c>
      <c r="T972" s="7">
        <f>N972/U972</f>
        <v>0.86858828869723104</v>
      </c>
      <c r="U972" s="4">
        <v>4406</v>
      </c>
      <c r="V972" s="4">
        <v>143.42631795716639</v>
      </c>
      <c r="W972" s="7">
        <f>P972/X972</f>
        <v>1.0017574692442883</v>
      </c>
      <c r="X972" s="4">
        <v>569</v>
      </c>
      <c r="Y972" s="7">
        <f>Q972/Z972</f>
        <v>1.0009398496240602</v>
      </c>
      <c r="Z972" s="4">
        <v>1064</v>
      </c>
      <c r="AA972" s="7">
        <f>R972/AB972</f>
        <v>0.79112554112554112</v>
      </c>
      <c r="AB972" s="4">
        <v>2772</v>
      </c>
      <c r="AC972" s="4">
        <v>16137</v>
      </c>
      <c r="AD972" s="4">
        <f>AP972/AC972</f>
        <v>6</v>
      </c>
      <c r="AE972" s="7">
        <f>AF972/(AF972+AH972+AJ972+AL972+AN972+AP972)</f>
        <v>0.24655344750509814</v>
      </c>
      <c r="AF972" s="4">
        <v>362349</v>
      </c>
      <c r="AG972" s="7">
        <f>AH972/(AF972+AH972+AJ972+AL972+AN972+AP972)</f>
        <v>0.23738804360473226</v>
      </c>
      <c r="AH972" s="4">
        <v>348879</v>
      </c>
      <c r="AI972" s="7">
        <f>AJ972/(AF972+AH972+AJ972+AL972+AN972+AP972)</f>
        <v>0.43227161167537731</v>
      </c>
      <c r="AJ972" s="4">
        <v>635291</v>
      </c>
      <c r="AK972" s="7">
        <f>AL972/(AF972+AH972+AJ972+AL972+AN972+AP972)</f>
        <v>1.0443253085583915E-2</v>
      </c>
      <c r="AL972" s="4">
        <v>15348</v>
      </c>
      <c r="AM972" s="7">
        <f>AN972/(AF972+AH972+AJ972+AL972+AN972+AP972)</f>
        <v>7.4629658484939004E-3</v>
      </c>
      <c r="AN972" s="4">
        <v>10968</v>
      </c>
      <c r="AO972" s="7">
        <f>AP972/(AF972+AH972+AJ972+AL972+AN972+AP972)</f>
        <v>6.5880678280714478E-2</v>
      </c>
      <c r="AP972" s="4">
        <v>96822</v>
      </c>
      <c r="AQ972" s="6">
        <f>AO972+AM972+AK972+AI972+AG972+AE972</f>
        <v>1</v>
      </c>
      <c r="AR972" s="4">
        <v>596374</v>
      </c>
      <c r="AS972" s="4">
        <f>AR972/M972</f>
        <v>23854.959999999999</v>
      </c>
      <c r="AT972" s="4">
        <f>AR972/V972</f>
        <v>4158.0513848100345</v>
      </c>
      <c r="AU972" s="7">
        <f>AR972/(AR972+AV972+AY972+BB972)</f>
        <v>0.3951726404567345</v>
      </c>
      <c r="AV972" s="4">
        <v>145197</v>
      </c>
      <c r="AW972" s="4">
        <f>AV972/M972</f>
        <v>5807.88</v>
      </c>
      <c r="AX972" s="7">
        <f>AV972/(AR972+AV972+AY972+BB972)</f>
        <v>9.6211239719364836E-2</v>
      </c>
      <c r="AY972" s="4">
        <v>322396</v>
      </c>
      <c r="AZ972" s="4">
        <f>AY972/M972</f>
        <v>12895.84</v>
      </c>
      <c r="BA972" s="7">
        <f>AY972/(AR972+AV972+AY972+BB972)</f>
        <v>0.21362782179083828</v>
      </c>
      <c r="BB972" s="4">
        <v>445181</v>
      </c>
      <c r="BC972" s="11">
        <f>BB972/(AR972+AV972+AY972+BB972)</f>
        <v>0.29498829803306237</v>
      </c>
      <c r="BD972" s="9">
        <f>BC972+BA972+AX972+AU972</f>
        <v>1</v>
      </c>
      <c r="BE972" s="14">
        <f>(AF972+AH972+AJ972+AL972+AN972+AP972)</f>
        <v>1469657</v>
      </c>
      <c r="BF972" s="14">
        <f t="shared" si="75"/>
        <v>-1509148</v>
      </c>
      <c r="BG972" s="13">
        <f>(AF972+AH972+AJ972+AL972+AN972+AP972)-(AR972+AV972+AY972+BB972)</f>
        <v>-39491</v>
      </c>
      <c r="BH972" s="13">
        <f t="shared" si="76"/>
        <v>1</v>
      </c>
      <c r="BI972" s="14">
        <f>AF972/W972</f>
        <v>361713.3</v>
      </c>
      <c r="BJ972" s="14">
        <f>AH972/Y972</f>
        <v>348551.41408450704</v>
      </c>
      <c r="BK972" s="14">
        <f>AJ972/AA972</f>
        <v>803021.72913816688</v>
      </c>
      <c r="BL972" s="14">
        <f>BI972+BJ972+BK972</f>
        <v>1513286.4432226738</v>
      </c>
      <c r="BM972" s="14">
        <f>(AF972/W972)-AF972</f>
        <v>-635.70000000001164</v>
      </c>
      <c r="BN972" s="14">
        <f>AH972/Y972-AH972</f>
        <v>-327.58591549296398</v>
      </c>
      <c r="BO972" s="14">
        <f>AJ972/AA972-AJ972</f>
        <v>167730.72913816688</v>
      </c>
      <c r="BP972" s="14">
        <f>BG972/S972</f>
        <v>-3.3481527804225262E-3</v>
      </c>
      <c r="BQ972" s="14">
        <f>(BG972-CA972)/S972</f>
        <v>-2.7825931554852482E-3</v>
      </c>
      <c r="BR972" s="27">
        <f>BQ972-BP972</f>
        <v>5.6555962493727791E-4</v>
      </c>
      <c r="BS972" s="28">
        <f t="shared" si="77"/>
        <v>10244879</v>
      </c>
      <c r="BT972" s="11">
        <f>BS972/S972</f>
        <v>0.86858828869723104</v>
      </c>
      <c r="BU972" s="14">
        <f>(BE972-AP972)*1/BT972-(BE972-AP972)</f>
        <v>207700.93153906451</v>
      </c>
      <c r="BV972" s="14">
        <f t="shared" si="78"/>
        <v>0.12460145782121063</v>
      </c>
      <c r="BW972" s="27">
        <f>(AR972+AV972+AY972+BB972)/S972</f>
        <v>0.12794961060163315</v>
      </c>
      <c r="BX972" s="13">
        <f>(AF972+AH972+AJ972+AL972+AN972)/N972</f>
        <v>358.7235432453619</v>
      </c>
      <c r="BY972" s="26">
        <f>BX972/K972</f>
        <v>0.13400207069307504</v>
      </c>
      <c r="BZ972" s="11">
        <f>AP972/BE972</f>
        <v>6.5880678280714478E-2</v>
      </c>
      <c r="CA972" s="15">
        <f>-(BM972+BN972+BO972)/M972</f>
        <v>-6670.6977289069564</v>
      </c>
      <c r="CB972" s="15">
        <f>BG972-CA972</f>
        <v>-32820.302271093045</v>
      </c>
      <c r="CC972" s="18">
        <f t="shared" si="79"/>
        <v>1</v>
      </c>
      <c r="CD972" s="17">
        <f>(AF972/(AF972+AH972+AJ972))/(X972/(X972+Z972+AB972))</f>
        <v>2.0832827967446481</v>
      </c>
      <c r="CE972" s="19">
        <f>(AH972/(AF972+AH972+AJ972))/(Z972/(X972+Z972+AB972))</f>
        <v>1.0726712179715843</v>
      </c>
      <c r="CF972" s="18">
        <f>(AJ972/(AF972+AH972+AJ972))/(AB972/(X972+Z972+AB972))</f>
        <v>0.74974383576137438</v>
      </c>
      <c r="CG972">
        <f>AH972/Z972</f>
        <v>327.89379699248121</v>
      </c>
      <c r="CH972" s="11">
        <f>BB972/BE972</f>
        <v>0.30291489782990183</v>
      </c>
      <c r="CI972" s="14">
        <f>AY972/V972</f>
        <v>2247.8161929547832</v>
      </c>
      <c r="CJ972" s="14">
        <f>AV972/M972</f>
        <v>5807.88</v>
      </c>
      <c r="CK972" s="17">
        <f>N972/V972</f>
        <v>26.682690140193909</v>
      </c>
      <c r="CL972" s="17">
        <f>(AL972+AN972)/N972</f>
        <v>6.8764044943820224</v>
      </c>
      <c r="CM972" s="14">
        <f>AP972/AC972</f>
        <v>6</v>
      </c>
    </row>
    <row r="973" spans="1:91" hidden="1" x14ac:dyDescent="0.2">
      <c r="A973">
        <v>953</v>
      </c>
      <c r="B973" s="2">
        <v>45200</v>
      </c>
      <c r="C973" s="3" t="s">
        <v>41</v>
      </c>
      <c r="D973" t="s">
        <v>42</v>
      </c>
      <c r="E973" s="3" t="s">
        <v>43</v>
      </c>
      <c r="F973" t="s">
        <v>38</v>
      </c>
      <c r="G973" t="str">
        <f>CONCATENATE(C973,E973)</f>
        <v>SEASFO</v>
      </c>
      <c r="H973" t="s">
        <v>31</v>
      </c>
      <c r="I973">
        <f>U973/M973</f>
        <v>163.7123287671233</v>
      </c>
      <c r="J973" t="str">
        <f>_xlfn.CONCAT(C973,E973,H973)</f>
        <v>SEASFO737-800</v>
      </c>
      <c r="K973" s="4">
        <v>679</v>
      </c>
      <c r="L973" s="4">
        <f>N973/M973</f>
        <v>134.8082191780822</v>
      </c>
      <c r="M973" s="4">
        <v>73</v>
      </c>
      <c r="N973" s="4">
        <v>9841</v>
      </c>
      <c r="O973" s="4">
        <f>P973/M973</f>
        <v>21.082191780821919</v>
      </c>
      <c r="P973" s="4">
        <v>1539</v>
      </c>
      <c r="Q973" s="4">
        <v>2813</v>
      </c>
      <c r="R973" s="4">
        <v>5490</v>
      </c>
      <c r="S973" s="4">
        <f>U973*K973</f>
        <v>8114729</v>
      </c>
      <c r="T973" s="7">
        <f>N973/U973</f>
        <v>0.82344573675843025</v>
      </c>
      <c r="U973" s="4">
        <v>11951</v>
      </c>
      <c r="V973" s="4">
        <v>155.82797478329394</v>
      </c>
      <c r="W973" s="7">
        <f>P973/X973</f>
        <v>1.0006501950585176</v>
      </c>
      <c r="X973" s="4">
        <v>1538</v>
      </c>
      <c r="Y973" s="7">
        <f>Q973/Z973</f>
        <v>0.96006825938566553</v>
      </c>
      <c r="Z973" s="4">
        <v>2930</v>
      </c>
      <c r="AA973" s="7">
        <f>R973/AB973</f>
        <v>0.73366296939730058</v>
      </c>
      <c r="AB973" s="4">
        <v>7483</v>
      </c>
      <c r="AC973" s="4">
        <v>15774</v>
      </c>
      <c r="AD973" s="4">
        <f>AP973/AC973</f>
        <v>5.9997464181564597</v>
      </c>
      <c r="AE973" s="7">
        <f>AF973/(AF973+AH973+AJ973+AL973+AN973+AP973)</f>
        <v>0.25796655796277679</v>
      </c>
      <c r="AF973" s="4">
        <v>525328</v>
      </c>
      <c r="AG973" s="7">
        <f>AH973/(AF973+AH973+AJ973+AL973+AN973+AP973)</f>
        <v>0.24412510392016573</v>
      </c>
      <c r="AH973" s="4">
        <v>497141</v>
      </c>
      <c r="AI973" s="7">
        <f>AJ973/(AF973+AH973+AJ973+AL973+AN973+AP973)</f>
        <v>0.41638778659990894</v>
      </c>
      <c r="AJ973" s="4">
        <v>847940</v>
      </c>
      <c r="AK973" s="7">
        <f>AL973/(AF973+AH973+AJ973+AL973+AN973+AP973)</f>
        <v>1.8871361934847397E-2</v>
      </c>
      <c r="AL973" s="4">
        <v>38430</v>
      </c>
      <c r="AM973" s="7">
        <f>AN973/(AF973+AH973+AJ973+AL973+AN973+AP973)</f>
        <v>1.6175453087012053E-2</v>
      </c>
      <c r="AN973" s="4">
        <v>32940</v>
      </c>
      <c r="AO973" s="7">
        <f>AP973/(AF973+AH973+AJ973+AL973+AN973+AP973)</f>
        <v>4.6473736495289034E-2</v>
      </c>
      <c r="AP973" s="4">
        <v>94640</v>
      </c>
      <c r="AQ973" s="6">
        <f>AO973+AM973+AK973+AI973+AG973+AE973</f>
        <v>1</v>
      </c>
      <c r="AR973" s="4">
        <v>647941</v>
      </c>
      <c r="AS973" s="4">
        <f>AR973/M973</f>
        <v>8875.9041095890407</v>
      </c>
      <c r="AT973" s="4">
        <f>AR973/V973</f>
        <v>4158.053140978539</v>
      </c>
      <c r="AU973" s="7">
        <f>AR973/(AR973+AV973+AY973+BB973)</f>
        <v>0.33895041352577149</v>
      </c>
      <c r="AV973" s="4">
        <v>429723</v>
      </c>
      <c r="AW973" s="4">
        <f>AV973/M973</f>
        <v>5886.6164383561645</v>
      </c>
      <c r="AX973" s="7">
        <f>AV973/(AR973+AV973+AY973+BB973)</f>
        <v>0.22479637582979792</v>
      </c>
      <c r="AY973" s="4">
        <v>350272</v>
      </c>
      <c r="AZ973" s="4">
        <f>AY973/M973</f>
        <v>4798.2465753424658</v>
      </c>
      <c r="BA973" s="7">
        <f>AY973/(AR973+AV973+AY973+BB973)</f>
        <v>0.18323402786133156</v>
      </c>
      <c r="BB973" s="4">
        <v>483674</v>
      </c>
      <c r="BC973" s="11">
        <f>BB973/(AR973+AV973+AY973+BB973)</f>
        <v>0.25301918278309904</v>
      </c>
      <c r="BD973" s="9">
        <f>BC973+BA973+AX973+AU973</f>
        <v>1</v>
      </c>
      <c r="BE973" s="14">
        <f>(AF973+AH973+AJ973+AL973+AN973+AP973)</f>
        <v>2036419</v>
      </c>
      <c r="BF973" s="14">
        <f t="shared" si="75"/>
        <v>-1911610</v>
      </c>
      <c r="BG973" s="13">
        <f>(AF973+AH973+AJ973+AL973+AN973+AP973)-(AR973+AV973+AY973+BB973)</f>
        <v>124809</v>
      </c>
      <c r="BH973" s="13">
        <f t="shared" si="76"/>
        <v>0</v>
      </c>
      <c r="BI973" s="14">
        <f>AF973/W973</f>
        <v>524986.65627030539</v>
      </c>
      <c r="BJ973" s="14">
        <f>AH973/Y973</f>
        <v>517818.38961962319</v>
      </c>
      <c r="BK973" s="14">
        <f>AJ973/AA973</f>
        <v>1155762.2987249545</v>
      </c>
      <c r="BL973" s="14">
        <f>BI973+BJ973+BK973</f>
        <v>2198567.344614883</v>
      </c>
      <c r="BM973" s="14">
        <f>(AF973/W973)-AF973</f>
        <v>-341.34372969460674</v>
      </c>
      <c r="BN973" s="14">
        <f>AH973/Y973-AH973</f>
        <v>20677.389619623194</v>
      </c>
      <c r="BO973" s="14">
        <f>AJ973/AA973-AJ973</f>
        <v>307822.29872495448</v>
      </c>
      <c r="BP973" s="14">
        <f>BG973/S973</f>
        <v>1.5380550601258527E-2</v>
      </c>
      <c r="BQ973" s="14">
        <f>(BG973-CA973)/S973</f>
        <v>1.5934521015950744E-2</v>
      </c>
      <c r="BR973" s="27">
        <f>BQ973-BP973</f>
        <v>5.5397041469221718E-4</v>
      </c>
      <c r="BS973" s="28">
        <f t="shared" si="77"/>
        <v>6682039</v>
      </c>
      <c r="BT973" s="11">
        <f>BS973/S973</f>
        <v>0.82344573675843025</v>
      </c>
      <c r="BU973" s="14">
        <f>(BE973-AP973)*1/BT973-(BE973-AP973)</f>
        <v>416335.0970429834</v>
      </c>
      <c r="BV973" s="14">
        <f t="shared" si="78"/>
        <v>0.25095342062563025</v>
      </c>
      <c r="BW973" s="27">
        <f>(AR973+AV973+AY973+BB973)/S973</f>
        <v>0.23557287002437174</v>
      </c>
      <c r="BX973" s="13">
        <f>(AF973+AH973+AJ973+AL973+AN973)/N973</f>
        <v>197.31521186871254</v>
      </c>
      <c r="BY973" s="26">
        <f>BX973/K973</f>
        <v>0.29059677742078432</v>
      </c>
      <c r="BZ973" s="11">
        <f>AP973/BE973</f>
        <v>4.6473736495289034E-2</v>
      </c>
      <c r="CA973" s="15">
        <f>-(BM973+BN973+BO973)/M973</f>
        <v>-4495.3197892449734</v>
      </c>
      <c r="CB973" s="15">
        <f>BG973-CA973</f>
        <v>129304.31978924497</v>
      </c>
      <c r="CC973" s="18">
        <f t="shared" si="79"/>
        <v>0</v>
      </c>
      <c r="CD973" s="17">
        <f>(AF973/(AF973+AH973+AJ973))/(X973/(X973+Z973+AB973))</f>
        <v>2.1824378083058726</v>
      </c>
      <c r="CE973" s="19">
        <f>(AH973/(AF973+AH973+AJ973))/(Z973/(X973+Z973+AB973))</f>
        <v>1.0841256606617935</v>
      </c>
      <c r="CF973" s="18">
        <f>(AJ973/(AF973+AH973+AJ973))/(AB973/(X973+Z973+AB973))</f>
        <v>0.72403079848810814</v>
      </c>
      <c r="CG973">
        <f>AH973/Z973</f>
        <v>169.67269624573379</v>
      </c>
      <c r="CH973" s="11">
        <f>BB973/BE973</f>
        <v>0.23751202478468331</v>
      </c>
      <c r="CI973" s="14">
        <f>AY973/V973</f>
        <v>2247.8120535617209</v>
      </c>
      <c r="CJ973" s="14">
        <f>AV973/M973</f>
        <v>5886.6164383561645</v>
      </c>
      <c r="CK973" s="17">
        <f>N973/V973</f>
        <v>63.152973743550426</v>
      </c>
      <c r="CL973" s="17">
        <f>(AL973+AN973)/N973</f>
        <v>7.2523117569352706</v>
      </c>
      <c r="CM973" s="14">
        <f>AP973/AC973</f>
        <v>5.9997464181564597</v>
      </c>
    </row>
    <row r="974" spans="1:91" hidden="1" x14ac:dyDescent="0.2">
      <c r="A974">
        <v>299</v>
      </c>
      <c r="B974" s="2">
        <v>44835</v>
      </c>
      <c r="C974" s="3" t="s">
        <v>52</v>
      </c>
      <c r="D974" t="s">
        <v>33</v>
      </c>
      <c r="E974" s="3" t="s">
        <v>43</v>
      </c>
      <c r="F974" t="s">
        <v>38</v>
      </c>
      <c r="G974" t="str">
        <f>CONCATENATE(C974,E974)</f>
        <v>OGGSFO</v>
      </c>
      <c r="H974" t="s">
        <v>35</v>
      </c>
      <c r="I974">
        <f>U974/M974</f>
        <v>179</v>
      </c>
      <c r="J974" t="str">
        <f>_xlfn.CONCAT(C974,E974,H974)</f>
        <v>OGGSFO737-Max 9</v>
      </c>
      <c r="K974" s="4">
        <v>2338</v>
      </c>
      <c r="L974" s="4">
        <f>N974/M974</f>
        <v>159.33333333333334</v>
      </c>
      <c r="M974" s="4">
        <v>18</v>
      </c>
      <c r="N974" s="4">
        <v>2868</v>
      </c>
      <c r="O974" s="4">
        <f>P974/M974</f>
        <v>23</v>
      </c>
      <c r="P974" s="4">
        <v>414</v>
      </c>
      <c r="Q974" s="4">
        <v>735</v>
      </c>
      <c r="R974" s="4">
        <v>1719</v>
      </c>
      <c r="S974" s="4">
        <f>U974*K974</f>
        <v>7533036</v>
      </c>
      <c r="T974" s="7">
        <f>N974/U974</f>
        <v>0.8901303538175046</v>
      </c>
      <c r="U974" s="4">
        <v>3222</v>
      </c>
      <c r="V974" s="4">
        <v>87.086530612244914</v>
      </c>
      <c r="W974" s="7">
        <f>P974/X974</f>
        <v>1</v>
      </c>
      <c r="X974" s="4">
        <v>414</v>
      </c>
      <c r="Y974" s="7">
        <f>Q974/Z974</f>
        <v>0.94961240310077522</v>
      </c>
      <c r="Z974" s="4">
        <v>774</v>
      </c>
      <c r="AA974" s="7">
        <f>R974/AB974</f>
        <v>0.84513274336283184</v>
      </c>
      <c r="AB974" s="4">
        <v>2034</v>
      </c>
      <c r="AC974" s="4">
        <v>50</v>
      </c>
      <c r="AD974" s="4">
        <f>AP974/AC974</f>
        <v>5</v>
      </c>
      <c r="AE974" s="7">
        <f>AF974/(AF974+AH974+AJ974+AL974+AN974+AP974)</f>
        <v>0.21919533894968901</v>
      </c>
      <c r="AF974" s="4">
        <v>153120</v>
      </c>
      <c r="AG974" s="7">
        <f>AH974/(AF974+AH974+AJ974+AL974+AN974+AP974)</f>
        <v>0.24895963811009869</v>
      </c>
      <c r="AH974" s="4">
        <v>173912</v>
      </c>
      <c r="AI974" s="7">
        <f>AJ974/(AF974+AH974+AJ974+AL974+AN974+AP974)</f>
        <v>0.51427446657743481</v>
      </c>
      <c r="AJ974" s="4">
        <v>359249</v>
      </c>
      <c r="AK974" s="7">
        <f>AL974/(AF974+AH974+AJ974+AL974+AN974+AP974)</f>
        <v>1.4751880667950268E-2</v>
      </c>
      <c r="AL974" s="4">
        <v>10305</v>
      </c>
      <c r="AM974" s="7">
        <f>AN974/(AF974+AH974+AJ974+AL974+AN974+AP974)</f>
        <v>2.4607940677541496E-3</v>
      </c>
      <c r="AN974" s="4">
        <v>1719</v>
      </c>
      <c r="AO974" s="7">
        <f>AP974/(AF974+AH974+AJ974+AL974+AN974+AP974)</f>
        <v>3.5788162707302935E-4</v>
      </c>
      <c r="AP974" s="4">
        <v>250</v>
      </c>
      <c r="AQ974" s="6">
        <f>AO974+AM974+AK974+AI974+AG974+AE974</f>
        <v>1</v>
      </c>
      <c r="AR974" s="4">
        <v>295629</v>
      </c>
      <c r="AS974" s="4">
        <f>AR974/M974</f>
        <v>16423.833333333332</v>
      </c>
      <c r="AT974" s="4">
        <f>AR974/V974</f>
        <v>3394.658139687479</v>
      </c>
      <c r="AU974" s="7">
        <f>AR974/(AR974+AV974+AY974+BB974)</f>
        <v>0.3454562239122001</v>
      </c>
      <c r="AV974" s="4">
        <v>94312</v>
      </c>
      <c r="AW974" s="4">
        <f>AV974/M974</f>
        <v>5239.5555555555557</v>
      </c>
      <c r="AX974" s="7">
        <f>AV974/(AR974+AV974+AY974+BB974)</f>
        <v>0.11020795452951983</v>
      </c>
      <c r="AY974" s="4">
        <v>256649</v>
      </c>
      <c r="AZ974" s="4">
        <f>AY974/M974</f>
        <v>14258.277777777777</v>
      </c>
      <c r="BA974" s="7">
        <f>AY974/(AR974+AV974+AY974+BB974)</f>
        <v>0.29990628257323282</v>
      </c>
      <c r="BB974" s="4">
        <v>209174</v>
      </c>
      <c r="BC974" s="11">
        <f>BB974/(AR974+AV974+AY974+BB974)</f>
        <v>0.24442953898504727</v>
      </c>
      <c r="BD974" s="9">
        <f>BC974+BA974+AX974+AU974</f>
        <v>1</v>
      </c>
      <c r="BE974" s="14">
        <f>(AF974+AH974+AJ974+AL974+AN974+AP974)</f>
        <v>698555</v>
      </c>
      <c r="BF974" s="14">
        <f t="shared" si="75"/>
        <v>-855764</v>
      </c>
      <c r="BG974" s="13">
        <f>(AF974+AH974+AJ974+AL974+AN974+AP974)-(AR974+AV974+AY974+BB974)</f>
        <v>-157209</v>
      </c>
      <c r="BH974" s="13">
        <f t="shared" si="76"/>
        <v>1</v>
      </c>
      <c r="BI974" s="14">
        <f>AF974/W974</f>
        <v>153120</v>
      </c>
      <c r="BJ974" s="14">
        <f>AH974/Y974</f>
        <v>183139.9836734694</v>
      </c>
      <c r="BK974" s="14">
        <f>AJ974/AA974</f>
        <v>425079.96858638746</v>
      </c>
      <c r="BL974" s="14">
        <f>BI974+BJ974+BK974</f>
        <v>761339.95225985686</v>
      </c>
      <c r="BM974" s="14">
        <f>(AF974/W974)-AF974</f>
        <v>0</v>
      </c>
      <c r="BN974" s="14">
        <f>AH974/Y974-AH974</f>
        <v>9227.9836734693963</v>
      </c>
      <c r="BO974" s="14">
        <f>AJ974/AA974-AJ974</f>
        <v>65830.968586387462</v>
      </c>
      <c r="BP974" s="14">
        <f>BG974/S974</f>
        <v>-2.0869275017403342E-2</v>
      </c>
      <c r="BQ974" s="14">
        <f>(BG974-CA974)/S974</f>
        <v>-2.0315721072856383E-2</v>
      </c>
      <c r="BR974" s="27">
        <f>BQ974-BP974</f>
        <v>5.5355394454695978E-4</v>
      </c>
      <c r="BS974" s="28">
        <f t="shared" si="77"/>
        <v>6705384</v>
      </c>
      <c r="BT974" s="11">
        <f>BS974/S974</f>
        <v>0.8901303538175046</v>
      </c>
      <c r="BU974" s="14">
        <f>(BE974-AP974)*1/BT974-(BE974-AP974)</f>
        <v>86192.45815899584</v>
      </c>
      <c r="BV974" s="14">
        <f t="shared" si="78"/>
        <v>9.2732199872667537E-2</v>
      </c>
      <c r="BW974" s="27">
        <f>(AR974+AV974+AY974+BB974)/S974</f>
        <v>0.11360147489007089</v>
      </c>
      <c r="BX974" s="13">
        <f>(AF974+AH974+AJ974+AL974+AN974)/N974</f>
        <v>243.48152022315202</v>
      </c>
      <c r="BY974" s="26">
        <f>BX974/K974</f>
        <v>0.10414094107063816</v>
      </c>
      <c r="BZ974" s="11">
        <f>AP974/BE974</f>
        <v>3.5788162707302935E-4</v>
      </c>
      <c r="CA974" s="15">
        <f>-(BM974+BN974+BO974)/M974</f>
        <v>-4169.9417922142702</v>
      </c>
      <c r="CB974" s="15">
        <f>BG974-CA974</f>
        <v>-153039.05820778574</v>
      </c>
      <c r="CC974" s="18">
        <f t="shared" si="79"/>
        <v>1</v>
      </c>
      <c r="CD974" s="17">
        <f>(AF974/(AF974+AH974+AJ974))/(X974/(X974+Z974+AB974))</f>
        <v>1.7364214417684023</v>
      </c>
      <c r="CE974" s="19">
        <f>(AH974/(AF974+AH974+AJ974))/(Z974/(X974+Z974+AB974))</f>
        <v>1.05490208211207</v>
      </c>
      <c r="CF974" s="18">
        <f>(AJ974/(AF974+AH974+AJ974))/(AB974/(X974+Z974+AB974))</f>
        <v>0.82921696733192696</v>
      </c>
      <c r="CG974">
        <f>AH974/Z974</f>
        <v>224.69250645994833</v>
      </c>
      <c r="CH974" s="11">
        <f>BB974/BE974</f>
        <v>0.29943812584549534</v>
      </c>
      <c r="CI974" s="14">
        <f>AY974/V974</f>
        <v>2947.057348543789</v>
      </c>
      <c r="CJ974" s="14">
        <f>AV974/M974</f>
        <v>5239.5555555555557</v>
      </c>
      <c r="CK974" s="17">
        <f>N974/V974</f>
        <v>32.932762160084735</v>
      </c>
      <c r="CL974" s="17">
        <f>(AL974+AN974)/N974</f>
        <v>4.1924686192468616</v>
      </c>
      <c r="CM974" s="14">
        <f>AP974/AC974</f>
        <v>5</v>
      </c>
    </row>
    <row r="975" spans="1:91" hidden="1" x14ac:dyDescent="0.2">
      <c r="A975">
        <v>69</v>
      </c>
      <c r="B975" s="2">
        <v>44805</v>
      </c>
      <c r="C975" s="3" t="s">
        <v>37</v>
      </c>
      <c r="D975" t="s">
        <v>38</v>
      </c>
      <c r="E975" s="3" t="s">
        <v>52</v>
      </c>
      <c r="F975" t="s">
        <v>33</v>
      </c>
      <c r="G975" t="str">
        <f>CONCATENATE(C975,E975)</f>
        <v>LAXOGG</v>
      </c>
      <c r="H975" t="s">
        <v>35</v>
      </c>
      <c r="I975">
        <f>U975/M975</f>
        <v>176.30303030303031</v>
      </c>
      <c r="J975" t="str">
        <f>_xlfn.CONCAT(C975,E975,H975)</f>
        <v>LAXOGG737-Max 9</v>
      </c>
      <c r="K975" s="4">
        <v>2486</v>
      </c>
      <c r="L975" s="4">
        <f>N975/M975</f>
        <v>142.33333333333334</v>
      </c>
      <c r="M975" s="4">
        <v>33</v>
      </c>
      <c r="N975" s="4">
        <v>4697</v>
      </c>
      <c r="O975" s="4">
        <f>P975/M975</f>
        <v>22.666666666666668</v>
      </c>
      <c r="P975" s="4">
        <v>748</v>
      </c>
      <c r="Q975" s="4">
        <v>1089</v>
      </c>
      <c r="R975" s="4">
        <v>2861</v>
      </c>
      <c r="S975" s="4">
        <f>U975*K975</f>
        <v>14463548</v>
      </c>
      <c r="T975" s="7">
        <f>N975/U975</f>
        <v>0.80732210381574421</v>
      </c>
      <c r="U975" s="4">
        <v>5818</v>
      </c>
      <c r="V975" s="4">
        <v>183.85010822510822</v>
      </c>
      <c r="W975" s="7">
        <f>P975/X975</f>
        <v>1</v>
      </c>
      <c r="X975" s="4">
        <v>748</v>
      </c>
      <c r="Y975" s="7">
        <f>Q975/Z975</f>
        <v>0.77896995708154504</v>
      </c>
      <c r="Z975" s="4">
        <v>1398</v>
      </c>
      <c r="AA975" s="7">
        <f>R975/AB975</f>
        <v>0.77892730737816496</v>
      </c>
      <c r="AB975" s="4">
        <v>3673</v>
      </c>
      <c r="AC975" s="4">
        <v>25379</v>
      </c>
      <c r="AD975" s="4">
        <f>AP975/AC975</f>
        <v>4.9999211946885218</v>
      </c>
      <c r="AE975" s="7">
        <f>AF975/(AF975+AH975+AJ975+AL975+AN975+AP975)</f>
        <v>0.21529909619904813</v>
      </c>
      <c r="AF975" s="4">
        <v>298698</v>
      </c>
      <c r="AG975" s="7">
        <f>AH975/(AF975+AH975+AJ975+AL975+AN975+AP975)</f>
        <v>0.20837300692032296</v>
      </c>
      <c r="AH975" s="4">
        <v>289089</v>
      </c>
      <c r="AI975" s="7">
        <f>AJ975/(AF975+AH975+AJ975+AL975+AN975+AP975)</f>
        <v>0.46218617622064306</v>
      </c>
      <c r="AJ975" s="4">
        <v>641220</v>
      </c>
      <c r="AK975" s="7">
        <f>AL975/(AF975+AH975+AJ975+AL975+AN975+AP975)</f>
        <v>1.2368788846177965E-2</v>
      </c>
      <c r="AL975" s="4">
        <v>17160</v>
      </c>
      <c r="AM975" s="7">
        <f>AN975/(AF975+AH975+AJ975+AL975+AN975+AP975)</f>
        <v>1.0309486414154046E-2</v>
      </c>
      <c r="AN975" s="4">
        <v>14303</v>
      </c>
      <c r="AO975" s="7">
        <f>AP975/(AF975+AH975+AJ975+AL975+AN975+AP975)</f>
        <v>9.146344539965387E-2</v>
      </c>
      <c r="AP975" s="4">
        <v>126893</v>
      </c>
      <c r="AQ975" s="6">
        <f>AO975+AM975+AK975+AI975+AG975+AE975</f>
        <v>1</v>
      </c>
      <c r="AR975" s="4">
        <v>624108</v>
      </c>
      <c r="AS975" s="4">
        <f>AR975/M975</f>
        <v>18912.363636363636</v>
      </c>
      <c r="AT975" s="4">
        <f>AR975/V975</f>
        <v>3394.6566908507602</v>
      </c>
      <c r="AU975" s="7">
        <f>AR975/(AR975+AV975+AY975+BB975)</f>
        <v>0.35105616432885345</v>
      </c>
      <c r="AV975" s="4">
        <v>170285</v>
      </c>
      <c r="AW975" s="4">
        <f>AV975/M975</f>
        <v>5160.151515151515</v>
      </c>
      <c r="AX975" s="7">
        <f>AV975/(AR975+AV975+AY975+BB975)</f>
        <v>9.5784061320698999E-2</v>
      </c>
      <c r="AY975" s="4">
        <v>541816</v>
      </c>
      <c r="AZ975" s="4">
        <f>AY975/M975</f>
        <v>16418.666666666668</v>
      </c>
      <c r="BA975" s="7">
        <f>AY975/(AR975+AV975+AY975+BB975)</f>
        <v>0.30476751897428339</v>
      </c>
      <c r="BB975" s="4">
        <v>441592</v>
      </c>
      <c r="BC975" s="11">
        <f>BB975/(AR975+AV975+AY975+BB975)</f>
        <v>0.24839225537616416</v>
      </c>
      <c r="BD975" s="9">
        <f>BC975+BA975+AX975+AU975</f>
        <v>1</v>
      </c>
      <c r="BE975" s="14">
        <f>(AF975+AH975+AJ975+AL975+AN975+AP975)</f>
        <v>1387363</v>
      </c>
      <c r="BF975" s="14">
        <f t="shared" si="75"/>
        <v>-1777801</v>
      </c>
      <c r="BG975" s="13">
        <f>(AF975+AH975+AJ975+AL975+AN975+AP975)-(AR975+AV975+AY975+BB975)</f>
        <v>-390438</v>
      </c>
      <c r="BH975" s="13">
        <f t="shared" si="76"/>
        <v>1</v>
      </c>
      <c r="BI975" s="14">
        <f>AF975/W975</f>
        <v>298698</v>
      </c>
      <c r="BJ975" s="14">
        <f>AH975/Y975</f>
        <v>371117.00826446281</v>
      </c>
      <c r="BK975" s="14">
        <f>AJ975/AA975</f>
        <v>823209.03879762325</v>
      </c>
      <c r="BL975" s="14">
        <f>BI975+BJ975+BK975</f>
        <v>1493024.0470620859</v>
      </c>
      <c r="BM975" s="14">
        <f>(AF975/W975)-AF975</f>
        <v>0</v>
      </c>
      <c r="BN975" s="14">
        <f>AH975/Y975-AH975</f>
        <v>82028.008264462813</v>
      </c>
      <c r="BO975" s="14">
        <f>AJ975/AA975-AJ975</f>
        <v>181989.03879762325</v>
      </c>
      <c r="BP975" s="14">
        <f>BG975/S975</f>
        <v>-2.6994621236780907E-2</v>
      </c>
      <c r="BQ975" s="14">
        <f>(BG975-CA975)/S975</f>
        <v>-2.6441470890984774E-2</v>
      </c>
      <c r="BR975" s="27">
        <f>BQ975-BP975</f>
        <v>5.5315034579613356E-4</v>
      </c>
      <c r="BS975" s="28">
        <f t="shared" si="77"/>
        <v>11676742</v>
      </c>
      <c r="BT975" s="11">
        <f>BS975/S975</f>
        <v>0.80732210381574421</v>
      </c>
      <c r="BU975" s="14">
        <f>(BE975-AP975)*1/BT975-(BE975-AP975)</f>
        <v>300827.52182243997</v>
      </c>
      <c r="BV975" s="14">
        <f t="shared" si="78"/>
        <v>9.592134654650436E-2</v>
      </c>
      <c r="BW975" s="27">
        <f>(AR975+AV975+AY975+BB975)/S975</f>
        <v>0.12291596778328526</v>
      </c>
      <c r="BX975" s="13">
        <f>(AF975+AH975+AJ975+AL975+AN975)/N975</f>
        <v>268.35639770066001</v>
      </c>
      <c r="BY975" s="26">
        <f>BX975/K975</f>
        <v>0.1079470626309976</v>
      </c>
      <c r="BZ975" s="11">
        <f>AP975/BE975</f>
        <v>9.146344539965387E-2</v>
      </c>
      <c r="CA975" s="15">
        <f>-(BM975+BN975+BO975)/M975</f>
        <v>-8000.5165776389713</v>
      </c>
      <c r="CB975" s="15">
        <f>BG975-CA975</f>
        <v>-382437.48342236102</v>
      </c>
      <c r="CC975" s="18">
        <f t="shared" si="79"/>
        <v>1</v>
      </c>
      <c r="CD975" s="17">
        <f>(AF975/(AF975+AH975+AJ975))/(X975/(X975+Z975+AB975))</f>
        <v>1.8907091133688558</v>
      </c>
      <c r="CE975" s="19">
        <f>(AH975/(AF975+AH975+AJ975))/(Z975/(X975+Z975+AB975))</f>
        <v>0.97908048910877765</v>
      </c>
      <c r="CF975" s="18">
        <f>(AJ975/(AF975+AH975+AJ975))/(AB975/(X975+Z975+AB975))</f>
        <v>0.82657093913041779</v>
      </c>
      <c r="CG975">
        <f>AH975/Z975</f>
        <v>206.78755364806867</v>
      </c>
      <c r="CH975" s="11">
        <f>BB975/BE975</f>
        <v>0.31829593264343936</v>
      </c>
      <c r="CI975" s="14">
        <f>AY975/V975</f>
        <v>2947.0529293167137</v>
      </c>
      <c r="CJ975" s="14">
        <f>AV975/M975</f>
        <v>5160.151515151515</v>
      </c>
      <c r="CK975" s="17">
        <f>N975/V975</f>
        <v>25.54798604877044</v>
      </c>
      <c r="CL975" s="17">
        <f>(AL975+AN975)/N975</f>
        <v>6.6985309772195016</v>
      </c>
      <c r="CM975" s="14">
        <f>AP975/AC975</f>
        <v>4.9999211946885218</v>
      </c>
    </row>
    <row r="976" spans="1:91" hidden="1" x14ac:dyDescent="0.2">
      <c r="A976">
        <v>539</v>
      </c>
      <c r="B976" s="2">
        <v>44866</v>
      </c>
      <c r="C976" s="3" t="s">
        <v>41</v>
      </c>
      <c r="D976" t="s">
        <v>42</v>
      </c>
      <c r="E976" s="3" t="s">
        <v>43</v>
      </c>
      <c r="F976" t="s">
        <v>38</v>
      </c>
      <c r="G976" t="str">
        <f>CONCATENATE(C976,E976)</f>
        <v>SEASFO</v>
      </c>
      <c r="H976" t="s">
        <v>40</v>
      </c>
      <c r="I976">
        <f>U976/M976</f>
        <v>70.930232558139537</v>
      </c>
      <c r="J976" t="str">
        <f>_xlfn.CONCAT(C976,E976,H976)</f>
        <v>SEASFOE175</v>
      </c>
      <c r="K976" s="4">
        <v>679</v>
      </c>
      <c r="L976" s="4">
        <f>N976/M976</f>
        <v>62.790697674418603</v>
      </c>
      <c r="M976" s="4">
        <v>43</v>
      </c>
      <c r="N976" s="4">
        <v>2700</v>
      </c>
      <c r="O976" s="4">
        <f>P976/M976</f>
        <v>9.8837209302325579</v>
      </c>
      <c r="P976" s="4">
        <v>425</v>
      </c>
      <c r="Q976" s="4">
        <v>647</v>
      </c>
      <c r="R976" s="4">
        <v>1628</v>
      </c>
      <c r="S976" s="4">
        <f>U976*K976</f>
        <v>2070950</v>
      </c>
      <c r="T976" s="7">
        <f>N976/U976</f>
        <v>0.88524590163934425</v>
      </c>
      <c r="U976" s="4">
        <v>3050</v>
      </c>
      <c r="V976" s="4">
        <v>90.412135539795116</v>
      </c>
      <c r="W976" s="7">
        <f>P976/X976</f>
        <v>1</v>
      </c>
      <c r="X976" s="4">
        <v>425</v>
      </c>
      <c r="Y976" s="7">
        <f>Q976/Z976</f>
        <v>0.8457516339869281</v>
      </c>
      <c r="Z976" s="4">
        <v>765</v>
      </c>
      <c r="AA976" s="7">
        <f>R976/AB976</f>
        <v>0.87526881720430105</v>
      </c>
      <c r="AB976" s="4">
        <v>1860</v>
      </c>
      <c r="AC976" s="4">
        <v>0</v>
      </c>
      <c r="AD976" s="4" t="e">
        <f>AP976/AC976</f>
        <v>#DIV/0!</v>
      </c>
      <c r="AE976" s="7">
        <f>AF976/(AF976+AH976+AJ976+AL976+AN976+AP976)</f>
        <v>0.22235251313401913</v>
      </c>
      <c r="AF976" s="4">
        <v>95948</v>
      </c>
      <c r="AG976" s="7">
        <f>AH976/(AF976+AH976+AJ976+AL976+AN976+AP976)</f>
        <v>0.23182152102022419</v>
      </c>
      <c r="AH976" s="4">
        <v>100034</v>
      </c>
      <c r="AI976" s="7">
        <f>AJ976/(AF976+AH976+AJ976+AL976+AN976+AP976)</f>
        <v>0.50056661097116428</v>
      </c>
      <c r="AJ976" s="4">
        <v>216001</v>
      </c>
      <c r="AK976" s="7">
        <f>AL976/(AF976+AH976+AJ976+AL976+AN976+AP976)</f>
        <v>2.262967743729621E-2</v>
      </c>
      <c r="AL976" s="4">
        <v>9765</v>
      </c>
      <c r="AM976" s="7">
        <f>AN976/(AF976+AH976+AJ976+AL976+AN976+AP976)</f>
        <v>2.262967743729621E-2</v>
      </c>
      <c r="AN976" s="4">
        <v>9765</v>
      </c>
      <c r="AO976" s="7">
        <f>AP976/(AF976+AH976+AJ976+AL976+AN976+AP976)</f>
        <v>0</v>
      </c>
      <c r="AP976" s="4">
        <v>0</v>
      </c>
      <c r="AQ976" s="6">
        <f>AO976+AM976+AK976+AI976+AG976+AE976</f>
        <v>1</v>
      </c>
      <c r="AR976" s="4">
        <v>145166</v>
      </c>
      <c r="AS976" s="4">
        <f>AR976/M976</f>
        <v>3375.953488372093</v>
      </c>
      <c r="AT976" s="4">
        <f>AR976/V976</f>
        <v>1605.6030435881569</v>
      </c>
      <c r="AU976" s="7">
        <f>AR976/(AR976+AV976+AY976+BB976)</f>
        <v>0.2855838823716883</v>
      </c>
      <c r="AV976" s="4">
        <v>115261</v>
      </c>
      <c r="AW976" s="4">
        <f>AV976/M976</f>
        <v>2680.4883720930234</v>
      </c>
      <c r="AX976" s="7">
        <f>AV976/(AR976+AV976+AY976+BB976)</f>
        <v>0.22675202090050814</v>
      </c>
      <c r="AY976" s="4">
        <v>165757</v>
      </c>
      <c r="AZ976" s="4">
        <f>AY976/M976</f>
        <v>3854.8139534883721</v>
      </c>
      <c r="BA976" s="7">
        <f>AY976/(AR976+AV976+AY976+BB976)</f>
        <v>0.32609238795781337</v>
      </c>
      <c r="BB976" s="4">
        <v>82129</v>
      </c>
      <c r="BC976" s="11">
        <f>BB976/(AR976+AV976+AY976+BB976)</f>
        <v>0.16157170876999014</v>
      </c>
      <c r="BD976" s="9">
        <f>BC976+BA976+AX976+AU976</f>
        <v>1</v>
      </c>
      <c r="BE976" s="14">
        <f>(AF976+AH976+AJ976+AL976+AN976+AP976)</f>
        <v>431513</v>
      </c>
      <c r="BF976" s="14">
        <f t="shared" si="75"/>
        <v>-508313</v>
      </c>
      <c r="BG976" s="13">
        <f>(AF976+AH976+AJ976+AL976+AN976+AP976)-(AR976+AV976+AY976+BB976)</f>
        <v>-76800</v>
      </c>
      <c r="BH976" s="13">
        <f t="shared" si="76"/>
        <v>1</v>
      </c>
      <c r="BI976" s="14">
        <f>AF976/W976</f>
        <v>95948</v>
      </c>
      <c r="BJ976" s="14">
        <f>AH976/Y976</f>
        <v>118278.22256568779</v>
      </c>
      <c r="BK976" s="14">
        <f>AJ976/AA976</f>
        <v>246782.46928746928</v>
      </c>
      <c r="BL976" s="14">
        <f>BI976+BJ976+BK976</f>
        <v>461008.69185315707</v>
      </c>
      <c r="BM976" s="14">
        <f>(AF976/W976)-AF976</f>
        <v>0</v>
      </c>
      <c r="BN976" s="14">
        <f>AH976/Y976-AH976</f>
        <v>18244.222565687785</v>
      </c>
      <c r="BO976" s="14">
        <f>AJ976/AA976-AJ976</f>
        <v>30781.469287469285</v>
      </c>
      <c r="BP976" s="14">
        <f>BG976/S976</f>
        <v>-3.708442985103455E-2</v>
      </c>
      <c r="BQ976" s="14">
        <f>(BG976-CA976)/S976</f>
        <v>-3.6533893928545808E-2</v>
      </c>
      <c r="BR976" s="27">
        <f>BQ976-BP976</f>
        <v>5.5053592248874295E-4</v>
      </c>
      <c r="BS976" s="28">
        <f t="shared" si="77"/>
        <v>1833300</v>
      </c>
      <c r="BT976" s="11">
        <f>BS976/S976</f>
        <v>0.88524590163934425</v>
      </c>
      <c r="BU976" s="14">
        <f>(BE976-AP976)*1/BT976-(BE976-AP976)</f>
        <v>55936.870370370394</v>
      </c>
      <c r="BV976" s="14">
        <f t="shared" si="78"/>
        <v>0.20836476013423791</v>
      </c>
      <c r="BW976" s="27">
        <f>(AR976+AV976+AY976+BB976)/S976</f>
        <v>0.24544918998527246</v>
      </c>
      <c r="BX976" s="13">
        <f>(AF976+AH976+AJ976+AL976+AN976)/N976</f>
        <v>159.81962962962962</v>
      </c>
      <c r="BY976" s="26">
        <f>BX976/K976</f>
        <v>0.23537500681830578</v>
      </c>
      <c r="BZ976" s="11">
        <f>AP976/BE976</f>
        <v>0</v>
      </c>
      <c r="CA976" s="15">
        <f>-(BM976+BN976+BO976)/M976</f>
        <v>-1140.1323686780713</v>
      </c>
      <c r="CB976" s="15">
        <f>BG976-CA976</f>
        <v>-75659.867631321933</v>
      </c>
      <c r="CC976" s="18">
        <f t="shared" si="79"/>
        <v>1</v>
      </c>
      <c r="CD976" s="17">
        <f>(AF976/(AF976+AH976+AJ976))/(X976/(X976+Z976+AB976))</f>
        <v>1.6713505168902603</v>
      </c>
      <c r="CE976" s="19">
        <f>(AH976/(AF976+AH976+AJ976))/(Z976/(X976+Z976+AB976))</f>
        <v>0.96806995922907479</v>
      </c>
      <c r="CF976" s="18">
        <f>(AJ976/(AF976+AH976+AJ976))/(AB976/(X976+Z976+AB976))</f>
        <v>0.85973253307064368</v>
      </c>
      <c r="CG976">
        <f>AH976/Z976</f>
        <v>130.76339869281045</v>
      </c>
      <c r="CH976" s="11">
        <f>BB976/BE976</f>
        <v>0.1903279854836355</v>
      </c>
      <c r="CI976" s="14">
        <f>AY976/V976</f>
        <v>1833.3490190267839</v>
      </c>
      <c r="CJ976" s="14">
        <f>AV976/M976</f>
        <v>2680.4883720930234</v>
      </c>
      <c r="CK976" s="17">
        <f>N976/V976</f>
        <v>29.863247714258321</v>
      </c>
      <c r="CL976" s="17">
        <f>(AL976+AN976)/N976</f>
        <v>7.2333333333333334</v>
      </c>
      <c r="CM976" s="14" t="e">
        <f>AP976/AC976</f>
        <v>#DIV/0!</v>
      </c>
    </row>
    <row r="977" spans="1:91" x14ac:dyDescent="0.2">
      <c r="A977">
        <v>744</v>
      </c>
      <c r="B977" s="2">
        <v>45170</v>
      </c>
      <c r="C977" s="3" t="s">
        <v>41</v>
      </c>
      <c r="D977" t="s">
        <v>42</v>
      </c>
      <c r="E977" s="3" t="s">
        <v>53</v>
      </c>
      <c r="F977" t="s">
        <v>54</v>
      </c>
      <c r="G977" t="str">
        <f>CONCATENATE(C977,E977)</f>
        <v>SEAYVR</v>
      </c>
      <c r="H977" t="s">
        <v>40</v>
      </c>
      <c r="I977">
        <f>U977/M977</f>
        <v>73.870056497175142</v>
      </c>
      <c r="J977" t="str">
        <f>_xlfn.CONCAT(C977,E977,H977)</f>
        <v>SEAYVRE175</v>
      </c>
      <c r="K977" s="4">
        <v>127</v>
      </c>
      <c r="L977" s="4">
        <f>N977/M977</f>
        <v>64.491525423728817</v>
      </c>
      <c r="M977" s="4">
        <v>177</v>
      </c>
      <c r="N977" s="4">
        <v>11415</v>
      </c>
      <c r="O977" s="4">
        <f>P977/M977</f>
        <v>10.016949152542374</v>
      </c>
      <c r="P977" s="4">
        <v>1773</v>
      </c>
      <c r="Q977" s="4">
        <v>2186</v>
      </c>
      <c r="R977" s="4">
        <v>7457</v>
      </c>
      <c r="S977" s="4">
        <f>U977*K977</f>
        <v>1660525</v>
      </c>
      <c r="T977" s="7">
        <f>N977/U977</f>
        <v>0.8730401529636711</v>
      </c>
      <c r="U977" s="4">
        <v>13075</v>
      </c>
      <c r="V977" s="4">
        <v>124.2901146905579</v>
      </c>
      <c r="W977" s="7">
        <f>P977/X977</f>
        <v>1</v>
      </c>
      <c r="X977" s="4">
        <v>1773</v>
      </c>
      <c r="Y977" s="7">
        <f>Q977/Z977</f>
        <v>0.68505170792854908</v>
      </c>
      <c r="Z977" s="4">
        <v>3191</v>
      </c>
      <c r="AA977" s="7">
        <f>R977/AB977</f>
        <v>0.91925542406311633</v>
      </c>
      <c r="AB977" s="4">
        <v>8112</v>
      </c>
      <c r="AC977" s="4">
        <v>0</v>
      </c>
      <c r="AD977" s="4" t="e">
        <f>AP977/AC977</f>
        <v>#DIV/0!</v>
      </c>
      <c r="AE977" s="7">
        <f>AF977/(AF977+AH977+AJ977+AL977+AN977+AP977)</f>
        <v>0.22720776199862833</v>
      </c>
      <c r="AF977" s="4">
        <v>284241</v>
      </c>
      <c r="AG977" s="7">
        <f>AH977/(AF977+AH977+AJ977+AL977+AN977+AP977)</f>
        <v>0.18566079784623402</v>
      </c>
      <c r="AH977" s="4">
        <v>232265</v>
      </c>
      <c r="AI977" s="7">
        <f>AJ977/(AF977+AH977+AJ977+AL977+AN977+AP977)</f>
        <v>0.49771705922696557</v>
      </c>
      <c r="AJ977" s="4">
        <v>622653</v>
      </c>
      <c r="AK977" s="7">
        <f>AL977/(AF977+AH977+AJ977+AL977+AN977+AP977)</f>
        <v>4.1728416377701999E-2</v>
      </c>
      <c r="AL977" s="4">
        <v>52203</v>
      </c>
      <c r="AM977" s="7">
        <f>AN977/(AF977+AH977+AJ977+AL977+AN977+AP977)</f>
        <v>4.7685964550470097E-2</v>
      </c>
      <c r="AN977" s="4">
        <v>59656</v>
      </c>
      <c r="AO977" s="7">
        <f>AP977/(AF977+AH977+AJ977+AL977+AN977+AP977)</f>
        <v>0</v>
      </c>
      <c r="AP977" s="4">
        <v>0</v>
      </c>
      <c r="AQ977" s="6">
        <f>AO977+AM977+AK977+AI977+AG977+AE977</f>
        <v>1</v>
      </c>
      <c r="AR977" s="4">
        <v>310255</v>
      </c>
      <c r="AS977" s="4">
        <f>AR977/M977</f>
        <v>1752.8531073446327</v>
      </c>
      <c r="AT977" s="4">
        <f>AR977/V977</f>
        <v>2496.2162177775313</v>
      </c>
      <c r="AU977" s="7">
        <f>AR977/(AR977+AV977+AY977+BB977)</f>
        <v>0.24921201274916782</v>
      </c>
      <c r="AV977" s="4">
        <v>579242</v>
      </c>
      <c r="AW977" s="4">
        <f>AV977/M977</f>
        <v>3272.5536723163841</v>
      </c>
      <c r="AX977" s="7">
        <f>AV977/(AR977+AV977+AY977+BB977)</f>
        <v>0.46527554653060699</v>
      </c>
      <c r="AY977" s="4">
        <v>172025</v>
      </c>
      <c r="AZ977" s="4">
        <f>AY977/M977</f>
        <v>971.89265536723167</v>
      </c>
      <c r="BA977" s="7">
        <f>AY977/(AR977+AV977+AY977+BB977)</f>
        <v>0.13817890603914715</v>
      </c>
      <c r="BB977" s="4">
        <v>183422</v>
      </c>
      <c r="BC977" s="11">
        <f>BB977/(AR977+AV977+AY977+BB977)</f>
        <v>0.14733353468107802</v>
      </c>
      <c r="BD977" s="9">
        <f>BC977+BA977+AX977+AU977</f>
        <v>1</v>
      </c>
      <c r="BE977" s="14">
        <f>(AF977+AH977+AJ977+AL977+AN977+AP977)</f>
        <v>1251018</v>
      </c>
      <c r="BF977" s="14">
        <f t="shared" si="75"/>
        <v>-1244944</v>
      </c>
      <c r="BG977" s="13">
        <f>(AF977+AH977+AJ977+AL977+AN977+AP977)-(AR977+AV977+AY977+BB977)</f>
        <v>6074</v>
      </c>
      <c r="BH977" s="13">
        <f t="shared" si="76"/>
        <v>0</v>
      </c>
      <c r="BI977" s="14">
        <f>AF977/W977</f>
        <v>284241</v>
      </c>
      <c r="BJ977" s="14">
        <f>AH977/Y977</f>
        <v>339047.3993595608</v>
      </c>
      <c r="BK977" s="14">
        <f>AJ977/AA977</f>
        <v>677344.92905994365</v>
      </c>
      <c r="BL977" s="14">
        <f>BI977+BJ977+BK977</f>
        <v>1300633.3284195045</v>
      </c>
      <c r="BM977" s="14">
        <f>(AF977/W977)-AF977</f>
        <v>0</v>
      </c>
      <c r="BN977" s="14">
        <f>AH977/Y977-AH977</f>
        <v>106782.3993595608</v>
      </c>
      <c r="BO977" s="14">
        <f>AJ977/AA977-AJ977</f>
        <v>54691.92905994365</v>
      </c>
      <c r="BP977" s="14">
        <f>BG977/S977</f>
        <v>3.657879285165836E-3</v>
      </c>
      <c r="BQ977" s="14">
        <f>(BG977-CA977)/S977</f>
        <v>4.2072744110164756E-3</v>
      </c>
      <c r="BR977" s="27">
        <f>BQ977-BP977</f>
        <v>5.4939512585063964E-4</v>
      </c>
      <c r="BS977" s="28">
        <f t="shared" si="77"/>
        <v>1449705</v>
      </c>
      <c r="BT977" s="11">
        <f>BS977/S977</f>
        <v>0.8730401529636711</v>
      </c>
      <c r="BU977" s="14">
        <f>(BE977-AP977)*1/BT977-(BE977-AP977)</f>
        <v>181926.40210249671</v>
      </c>
      <c r="BV977" s="14">
        <f t="shared" si="78"/>
        <v>0.75338703121000883</v>
      </c>
      <c r="BW977" s="27">
        <f>(AR977+AV977+AY977+BB977)/S977</f>
        <v>0.74972915192484302</v>
      </c>
      <c r="BX977" s="13">
        <f>(AF977+AH977+AJ977+AL977+AN977)/N977</f>
        <v>109.59421813403416</v>
      </c>
      <c r="BY977" s="26">
        <f>BX977/K977</f>
        <v>0.86294659948058394</v>
      </c>
      <c r="BZ977" s="11">
        <f>AP977/BE977</f>
        <v>0</v>
      </c>
      <c r="CA977" s="15">
        <f>-(BM977+BN977+BO977)/M977</f>
        <v>-912.2843413531325</v>
      </c>
      <c r="CB977" s="15">
        <f>BG977-CA977</f>
        <v>6986.2843413531327</v>
      </c>
      <c r="CC977" s="18">
        <f t="shared" si="79"/>
        <v>0</v>
      </c>
      <c r="CD977" s="17">
        <f>(AF977/(AF977+AH977+AJ977))/(X977/(X977+Z977+AB977))</f>
        <v>1.8402149432621848</v>
      </c>
      <c r="CE977" s="19">
        <f>(AH977/(AF977+AH977+AJ977))/(Z977/(X977+Z977+AB977))</f>
        <v>0.83550207526369169</v>
      </c>
      <c r="CF977" s="18">
        <f>(AJ977/(AF977+AH977+AJ977))/(AB977/(X977+Z977+AB977))</f>
        <v>0.88106654134981577</v>
      </c>
      <c r="CG977">
        <f>AH977/Z977</f>
        <v>72.7875274208712</v>
      </c>
      <c r="CH977" s="11">
        <f>BB977/BE977</f>
        <v>0.1466181941426902</v>
      </c>
      <c r="CI977" s="14">
        <f>AY977/V977</f>
        <v>1384.0601919813696</v>
      </c>
      <c r="CJ977" s="14">
        <f>AV977/M977</f>
        <v>3272.5536723163841</v>
      </c>
      <c r="CK977" s="17">
        <f>N977/V977</f>
        <v>91.841575884129242</v>
      </c>
      <c r="CL977" s="17">
        <f>(AL977+AN977)/N977</f>
        <v>9.7992991677617169</v>
      </c>
      <c r="CM977" s="14" t="e">
        <f>AP977/AC977</f>
        <v>#DIV/0!</v>
      </c>
    </row>
    <row r="978" spans="1:91" hidden="1" x14ac:dyDescent="0.2">
      <c r="A978">
        <v>350</v>
      </c>
      <c r="B978" s="2">
        <v>44835</v>
      </c>
      <c r="C978" s="3" t="s">
        <v>43</v>
      </c>
      <c r="D978" t="s">
        <v>38</v>
      </c>
      <c r="E978" s="3" t="s">
        <v>32</v>
      </c>
      <c r="F978" t="s">
        <v>33</v>
      </c>
      <c r="G978" t="str">
        <f>CONCATENATE(C978,E978)</f>
        <v>SFOHNL</v>
      </c>
      <c r="H978" t="s">
        <v>31</v>
      </c>
      <c r="I978">
        <f>U978/M978</f>
        <v>160.8125</v>
      </c>
      <c r="J978" t="str">
        <f>_xlfn.CONCAT(C978,E978,H978)</f>
        <v>SFOHNL737-800</v>
      </c>
      <c r="K978" s="4">
        <v>2399</v>
      </c>
      <c r="L978" s="4">
        <f>N978/M978</f>
        <v>148.8125</v>
      </c>
      <c r="M978" s="4">
        <v>16</v>
      </c>
      <c r="N978" s="4">
        <v>2381</v>
      </c>
      <c r="O978" s="4">
        <f>P978/M978</f>
        <v>20.375</v>
      </c>
      <c r="P978" s="4">
        <v>326</v>
      </c>
      <c r="Q978" s="4">
        <v>620</v>
      </c>
      <c r="R978" s="4">
        <v>1435</v>
      </c>
      <c r="S978" s="4">
        <f>U978*K978</f>
        <v>6172627</v>
      </c>
      <c r="T978" s="7">
        <f>N978/U978</f>
        <v>0.92537893509521962</v>
      </c>
      <c r="U978" s="4">
        <v>2573</v>
      </c>
      <c r="V978" s="4">
        <v>83.936661073825505</v>
      </c>
      <c r="W978" s="7">
        <f>P978/X978</f>
        <v>1</v>
      </c>
      <c r="X978" s="4">
        <v>326</v>
      </c>
      <c r="Y978" s="7">
        <f>Q978/Z978</f>
        <v>1</v>
      </c>
      <c r="Z978" s="4">
        <v>620</v>
      </c>
      <c r="AA978" s="7">
        <f>R978/AB978</f>
        <v>0.8814496314496314</v>
      </c>
      <c r="AB978" s="4">
        <v>1628</v>
      </c>
      <c r="AC978" s="4">
        <v>4488</v>
      </c>
      <c r="AD978" s="4">
        <f>AP978/AC978</f>
        <v>5</v>
      </c>
      <c r="AE978" s="7">
        <f>AF978/(AF978+AH978+AJ978+AL978+AN978+AP978)</f>
        <v>0.1969546087327636</v>
      </c>
      <c r="AF978" s="4">
        <v>155060</v>
      </c>
      <c r="AG978" s="7">
        <f>AH978/(AF978+AH978+AJ978+AL978+AN978+AP978)</f>
        <v>0.2461932609159545</v>
      </c>
      <c r="AH978" s="4">
        <v>193825</v>
      </c>
      <c r="AI978" s="7">
        <f>AJ978/(AF978+AH978+AJ978+AL978+AN978+AP978)</f>
        <v>0.5101220900102631</v>
      </c>
      <c r="AJ978" s="4">
        <v>401613</v>
      </c>
      <c r="AK978" s="7">
        <f>AL978/(AF978+AH978+AJ978+AL978+AN978+AP978)</f>
        <v>1.0936277448659194E-2</v>
      </c>
      <c r="AL978" s="4">
        <v>8610</v>
      </c>
      <c r="AM978" s="7">
        <f>AN978/(AF978+AH978+AJ978+AL978+AN978+AP978)</f>
        <v>7.2908516324394629E-3</v>
      </c>
      <c r="AN978" s="4">
        <v>5740</v>
      </c>
      <c r="AO978" s="7">
        <f>AP978/(AF978+AH978+AJ978+AL978+AN978+AP978)</f>
        <v>2.8502911259920129E-2</v>
      </c>
      <c r="AP978" s="4">
        <v>22440</v>
      </c>
      <c r="AQ978" s="6">
        <f>AO978+AM978+AK978+AI978+AG978+AE978</f>
        <v>1</v>
      </c>
      <c r="AR978" s="4">
        <v>309100</v>
      </c>
      <c r="AS978" s="4">
        <f>AR978/M978</f>
        <v>19318.75</v>
      </c>
      <c r="AT978" s="4">
        <f>AR978/V978</f>
        <v>3682.5386671997203</v>
      </c>
      <c r="AU978" s="7">
        <f>AR978/(AR978+AV978+AY978+BB978)</f>
        <v>0.35661009283860939</v>
      </c>
      <c r="AV978" s="4">
        <v>81213</v>
      </c>
      <c r="AW978" s="4">
        <f>AV978/M978</f>
        <v>5075.8125</v>
      </c>
      <c r="AX978" s="7">
        <f>AV978/(AR978+AV978+AY978+BB978)</f>
        <v>9.3695811936920045E-2</v>
      </c>
      <c r="AY978" s="4">
        <v>274851</v>
      </c>
      <c r="AZ978" s="4">
        <f>AY978/M978</f>
        <v>17178.1875</v>
      </c>
      <c r="BA978" s="7">
        <f>AY978/(AR978+AV978+AY978+BB978)</f>
        <v>0.3170968638847772</v>
      </c>
      <c r="BB978" s="4">
        <v>201609</v>
      </c>
      <c r="BC978" s="11">
        <f>BB978/(AR978+AV978+AY978+BB978)</f>
        <v>0.23259723133969332</v>
      </c>
      <c r="BD978" s="9">
        <f>BC978+BA978+AX978+AU978</f>
        <v>1</v>
      </c>
      <c r="BE978" s="14">
        <f>(AF978+AH978+AJ978+AL978+AN978+AP978)</f>
        <v>787288</v>
      </c>
      <c r="BF978" s="14">
        <f t="shared" si="75"/>
        <v>-866773</v>
      </c>
      <c r="BG978" s="13">
        <f>(AF978+AH978+AJ978+AL978+AN978+AP978)-(AR978+AV978+AY978+BB978)</f>
        <v>-79485</v>
      </c>
      <c r="BH978" s="13">
        <f t="shared" si="76"/>
        <v>1</v>
      </c>
      <c r="BI978" s="14">
        <f>AF978/W978</f>
        <v>155060</v>
      </c>
      <c r="BJ978" s="14">
        <f>AH978/Y978</f>
        <v>193825</v>
      </c>
      <c r="BK978" s="14">
        <f>AJ978/AA978</f>
        <v>455627.84947735193</v>
      </c>
      <c r="BL978" s="14">
        <f>BI978+BJ978+BK978</f>
        <v>804512.84947735188</v>
      </c>
      <c r="BM978" s="14">
        <f>(AF978/W978)-AF978</f>
        <v>0</v>
      </c>
      <c r="BN978" s="14">
        <f>AH978/Y978-AH978</f>
        <v>0</v>
      </c>
      <c r="BO978" s="14">
        <f>AJ978/AA978-AJ978</f>
        <v>54014.849477351934</v>
      </c>
      <c r="BP978" s="14">
        <f>BG978/S978</f>
        <v>-1.2877013304060006E-2</v>
      </c>
      <c r="BQ978" s="14">
        <f>(BG978-CA978)/S978</f>
        <v>-1.2330094124862155E-2</v>
      </c>
      <c r="BR978" s="27">
        <f>BQ978-BP978</f>
        <v>5.4691917919785088E-4</v>
      </c>
      <c r="BS978" s="28">
        <f t="shared" si="77"/>
        <v>5712019</v>
      </c>
      <c r="BT978" s="11">
        <f>BS978/S978</f>
        <v>0.92537893509521962</v>
      </c>
      <c r="BU978" s="14">
        <f>(BE978-AP978)*1/BT978-(BE978-AP978)</f>
        <v>61676.109197815997</v>
      </c>
      <c r="BV978" s="14">
        <f t="shared" si="78"/>
        <v>0.12754504686578341</v>
      </c>
      <c r="BW978" s="27">
        <f>(AR978+AV978+AY978+BB978)/S978</f>
        <v>0.1404220601698434</v>
      </c>
      <c r="BX978" s="13">
        <f>(AF978+AH978+AJ978+AL978+AN978)/N978</f>
        <v>321.22973540529188</v>
      </c>
      <c r="BY978" s="26">
        <f>BX978/K978</f>
        <v>0.13390151538361478</v>
      </c>
      <c r="BZ978" s="11">
        <f>AP978/BE978</f>
        <v>2.8502911259920129E-2</v>
      </c>
      <c r="CA978" s="15">
        <f>-(BM978+BN978+BO978)/M978</f>
        <v>-3375.9280923344959</v>
      </c>
      <c r="CB978" s="15">
        <f>BG978-CA978</f>
        <v>-76109.071907665508</v>
      </c>
      <c r="CC978" s="18">
        <f t="shared" si="79"/>
        <v>1</v>
      </c>
      <c r="CD978" s="17">
        <f>(AF978/(AF978+AH978+AJ978))/(X978/(X978+Z978+AB978))</f>
        <v>1.6313275960222535</v>
      </c>
      <c r="CE978" s="19">
        <f>(AH978/(AF978+AH978+AJ978))/(Z978/(X978+Z978+AB978))</f>
        <v>1.0722032183533361</v>
      </c>
      <c r="CF978" s="18">
        <f>(AJ978/(AF978+AH978+AJ978))/(AB978/(X978+Z978+AB978))</f>
        <v>0.84608182329095638</v>
      </c>
      <c r="CG978">
        <f>AH978/Z978</f>
        <v>312.62096774193549</v>
      </c>
      <c r="CH978" s="11">
        <f>BB978/BE978</f>
        <v>0.25608036703214071</v>
      </c>
      <c r="CI978" s="14">
        <f>AY978/V978</f>
        <v>3274.5048049773868</v>
      </c>
      <c r="CJ978" s="14">
        <f>AV978/M978</f>
        <v>5075.8125</v>
      </c>
      <c r="CK978" s="17">
        <f>N978/V978</f>
        <v>28.36662752055171</v>
      </c>
      <c r="CL978" s="17">
        <f>(AL978+AN978)/N978</f>
        <v>6.0268794624107516</v>
      </c>
      <c r="CM978" s="14">
        <f>AP978/AC978</f>
        <v>5</v>
      </c>
    </row>
    <row r="979" spans="1:91" x14ac:dyDescent="0.2">
      <c r="A979">
        <v>1203</v>
      </c>
      <c r="B979" s="2">
        <v>45231</v>
      </c>
      <c r="C979" s="3" t="s">
        <v>43</v>
      </c>
      <c r="D979" t="s">
        <v>38</v>
      </c>
      <c r="E979" s="3" t="s">
        <v>41</v>
      </c>
      <c r="F979" t="s">
        <v>42</v>
      </c>
      <c r="G979" t="str">
        <f>CONCATENATE(C979,E979)</f>
        <v>SFOSEA</v>
      </c>
      <c r="H979" t="s">
        <v>40</v>
      </c>
      <c r="I979">
        <f>U979/M979</f>
        <v>71.388888888888886</v>
      </c>
      <c r="J979" t="str">
        <f>_xlfn.CONCAT(C979,E979,H979)</f>
        <v>SFOSEAE175</v>
      </c>
      <c r="K979" s="4">
        <v>679</v>
      </c>
      <c r="L979" s="4">
        <f>N979/M979</f>
        <v>64.027777777777771</v>
      </c>
      <c r="M979" s="4">
        <v>36</v>
      </c>
      <c r="N979" s="4">
        <v>2305</v>
      </c>
      <c r="O979" s="4">
        <f>P979/M979</f>
        <v>9.9444444444444446</v>
      </c>
      <c r="P979" s="4">
        <v>358</v>
      </c>
      <c r="Q979" s="4">
        <v>644</v>
      </c>
      <c r="R979" s="4">
        <v>1304</v>
      </c>
      <c r="S979" s="4">
        <f>U979*K979</f>
        <v>1745030</v>
      </c>
      <c r="T979" s="7">
        <f>N979/U979</f>
        <v>0.89688715953307396</v>
      </c>
      <c r="U979" s="4">
        <v>2570</v>
      </c>
      <c r="V979" s="4">
        <v>76.875169816893106</v>
      </c>
      <c r="W979" s="7">
        <f>P979/X979</f>
        <v>1</v>
      </c>
      <c r="X979" s="4">
        <v>358</v>
      </c>
      <c r="Y979" s="7">
        <f>Q979/Z979</f>
        <v>1</v>
      </c>
      <c r="Z979" s="4">
        <v>644</v>
      </c>
      <c r="AA979" s="7">
        <f>R979/AB979</f>
        <v>0.83110261312938172</v>
      </c>
      <c r="AB979" s="4">
        <v>1569</v>
      </c>
      <c r="AC979" s="4">
        <v>392</v>
      </c>
      <c r="AD979" s="4">
        <f>AP979/AC979</f>
        <v>6</v>
      </c>
      <c r="AE979" s="7">
        <f>AF979/(AF979+AH979+AJ979+AL979+AN979+AP979)</f>
        <v>0.22336560253925206</v>
      </c>
      <c r="AF979" s="4">
        <v>81702</v>
      </c>
      <c r="AG979" s="7">
        <f>AH979/(AF979+AH979+AJ979+AL979+AN979+AP979)</f>
        <v>0.25864939567003942</v>
      </c>
      <c r="AH979" s="4">
        <v>94608</v>
      </c>
      <c r="AI979" s="7">
        <f>AJ979/(AF979+AH979+AJ979+AL979+AN979+AP979)</f>
        <v>0.46168020405875709</v>
      </c>
      <c r="AJ979" s="4">
        <v>168872</v>
      </c>
      <c r="AK979" s="7">
        <f>AL979/(AF979+AH979+AJ979+AL979+AN979+AP979)</f>
        <v>2.492775652925143E-2</v>
      </c>
      <c r="AL979" s="4">
        <v>9118</v>
      </c>
      <c r="AM979" s="7">
        <f>AN979/(AF979+AH979+AJ979+AL979+AN979+AP979)</f>
        <v>2.4946893872496084E-2</v>
      </c>
      <c r="AN979" s="4">
        <v>9125</v>
      </c>
      <c r="AO979" s="7">
        <f>AP979/(AF979+AH979+AJ979+AL979+AN979+AP979)</f>
        <v>6.4301473302039221E-3</v>
      </c>
      <c r="AP979" s="4">
        <v>2352</v>
      </c>
      <c r="AQ979" s="6">
        <f>AO979+AM979+AK979+AI979+AG979+AE979</f>
        <v>1</v>
      </c>
      <c r="AR979" s="4">
        <v>191897</v>
      </c>
      <c r="AS979" s="4">
        <f>AR979/M979</f>
        <v>5330.4722222222226</v>
      </c>
      <c r="AT979" s="4">
        <f>AR979/V979</f>
        <v>2496.2156240704808</v>
      </c>
      <c r="AU979" s="7">
        <f>AR979/(AR979+AV979+AY979+BB979)</f>
        <v>0.36304592536536917</v>
      </c>
      <c r="AV979" s="4">
        <v>116829</v>
      </c>
      <c r="AW979" s="4">
        <f>AV979/M979</f>
        <v>3245.25</v>
      </c>
      <c r="AX979" s="7">
        <f>AV979/(AR979+AV979+AY979+BB979)</f>
        <v>0.22102634441659177</v>
      </c>
      <c r="AY979" s="4">
        <v>106400</v>
      </c>
      <c r="AZ979" s="4">
        <f>AY979/M979</f>
        <v>2955.5555555555557</v>
      </c>
      <c r="BA979" s="7">
        <f>AY979/(AR979+AV979+AY979+BB979)</f>
        <v>0.20129593718961358</v>
      </c>
      <c r="BB979" s="4">
        <v>113449</v>
      </c>
      <c r="BC979" s="11">
        <f>BB979/(AR979+AV979+AY979+BB979)</f>
        <v>0.21463179302842547</v>
      </c>
      <c r="BD979" s="9">
        <f>BC979+BA979+AX979+AU979</f>
        <v>1</v>
      </c>
      <c r="BE979" s="14">
        <f>(AF979+AH979+AJ979+AL979+AN979+AP979)</f>
        <v>365777</v>
      </c>
      <c r="BF979" s="14">
        <f t="shared" si="75"/>
        <v>-528575</v>
      </c>
      <c r="BG979" s="13">
        <f>(AF979+AH979+AJ979+AL979+AN979+AP979)-(AR979+AV979+AY979+BB979)</f>
        <v>-162798</v>
      </c>
      <c r="BH979" s="13">
        <f t="shared" si="76"/>
        <v>1</v>
      </c>
      <c r="BI979" s="14">
        <f>AF979/W979</f>
        <v>81702</v>
      </c>
      <c r="BJ979" s="14">
        <f>AH979/Y979</f>
        <v>94608</v>
      </c>
      <c r="BK979" s="14">
        <f>AJ979/AA979</f>
        <v>203190.3128834356</v>
      </c>
      <c r="BL979" s="14">
        <f>BI979+BJ979+BK979</f>
        <v>379500.31288343563</v>
      </c>
      <c r="BM979" s="14">
        <f>(AF979/W979)-AF979</f>
        <v>0</v>
      </c>
      <c r="BN979" s="14">
        <f>AH979/Y979-AH979</f>
        <v>0</v>
      </c>
      <c r="BO979" s="14">
        <f>AJ979/AA979-AJ979</f>
        <v>34318.312883435603</v>
      </c>
      <c r="BP979" s="14">
        <f>BG979/S979</f>
        <v>-9.3292378927582909E-2</v>
      </c>
      <c r="BQ979" s="14">
        <f>(BG979-CA979)/S979</f>
        <v>-9.2746092348564596E-2</v>
      </c>
      <c r="BR979" s="27">
        <f>BQ979-BP979</f>
        <v>5.4628657901831246E-4</v>
      </c>
      <c r="BS979" s="28">
        <f t="shared" si="77"/>
        <v>1565095</v>
      </c>
      <c r="BT979" s="11">
        <f>BS979/S979</f>
        <v>0.89688715953307396</v>
      </c>
      <c r="BU979" s="14">
        <f>(BE979-AP979)*1/BT979-(BE979-AP979)</f>
        <v>41782.04989154014</v>
      </c>
      <c r="BV979" s="14">
        <f t="shared" si="78"/>
        <v>0.20961072302481906</v>
      </c>
      <c r="BW979" s="27">
        <f>(AR979+AV979+AY979+BB979)/S979</f>
        <v>0.30290310195240194</v>
      </c>
      <c r="BX979" s="13">
        <f>(AF979+AH979+AJ979+AL979+AN979)/N979</f>
        <v>157.66811279826464</v>
      </c>
      <c r="BY979" s="26">
        <f>BX979/K979</f>
        <v>0.2322063516911114</v>
      </c>
      <c r="BZ979" s="11">
        <f>AP979/BE979</f>
        <v>6.4301473302039221E-3</v>
      </c>
      <c r="CA979" s="15">
        <f>-(BM979+BN979+BO979)/M979</f>
        <v>-953.28646898432225</v>
      </c>
      <c r="CB979" s="15">
        <f>BG979-CA979</f>
        <v>-161844.71353101567</v>
      </c>
      <c r="CC979" s="18">
        <f t="shared" si="79"/>
        <v>1</v>
      </c>
      <c r="CD979" s="17">
        <f>(AF979/(AF979+AH979+AJ979))/(X979/(X979+Z979+AB979))</f>
        <v>1.6998225921721677</v>
      </c>
      <c r="CE979" s="19">
        <f>(AH979/(AF979+AH979+AJ979))/(Z979/(X979+Z979+AB979))</f>
        <v>1.0941980341921345</v>
      </c>
      <c r="CF979" s="18">
        <f>(AJ979/(AF979+AH979+AJ979))/(AB979/(X979+Z979+AB979))</f>
        <v>0.80165709240448024</v>
      </c>
      <c r="CG979">
        <f>AH979/Z979</f>
        <v>146.90683229813664</v>
      </c>
      <c r="CH979" s="11">
        <f>BB979/BE979</f>
        <v>0.31015892196611594</v>
      </c>
      <c r="CI979" s="14">
        <f>AY979/V979</f>
        <v>1384.0619832571595</v>
      </c>
      <c r="CJ979" s="14">
        <f>AV979/M979</f>
        <v>3245.25</v>
      </c>
      <c r="CK979" s="17">
        <f>N979/V979</f>
        <v>29.983673603456321</v>
      </c>
      <c r="CL979" s="17">
        <f>(AL979+AN979)/N979</f>
        <v>7.9145336225596532</v>
      </c>
      <c r="CM979" s="14">
        <f>AP979/AC979</f>
        <v>6</v>
      </c>
    </row>
    <row r="980" spans="1:91" hidden="1" x14ac:dyDescent="0.2">
      <c r="A980">
        <v>897</v>
      </c>
      <c r="B980" s="2">
        <v>45200</v>
      </c>
      <c r="C980" s="3" t="s">
        <v>37</v>
      </c>
      <c r="D980" t="s">
        <v>38</v>
      </c>
      <c r="E980" s="3" t="s">
        <v>43</v>
      </c>
      <c r="F980" t="s">
        <v>38</v>
      </c>
      <c r="G980" t="str">
        <f>CONCATENATE(C980,E980)</f>
        <v>LAXSFO</v>
      </c>
      <c r="H980" t="s">
        <v>34</v>
      </c>
      <c r="I980">
        <f>U980/M980</f>
        <v>178.96428571428572</v>
      </c>
      <c r="J980" t="str">
        <f>_xlfn.CONCAT(C980,E980,H980)</f>
        <v>LAXSFO737-900</v>
      </c>
      <c r="K980" s="4">
        <v>337</v>
      </c>
      <c r="L980" s="4">
        <f>N980/M980</f>
        <v>161.94642857142858</v>
      </c>
      <c r="M980" s="4">
        <v>56</v>
      </c>
      <c r="N980" s="4">
        <v>9069</v>
      </c>
      <c r="O980" s="4">
        <f>P980/M980</f>
        <v>23.017857142857142</v>
      </c>
      <c r="P980" s="4">
        <v>1289</v>
      </c>
      <c r="Q980" s="4">
        <v>2145</v>
      </c>
      <c r="R980" s="4">
        <v>5636</v>
      </c>
      <c r="S980" s="4">
        <f>U980*K980</f>
        <v>3377414</v>
      </c>
      <c r="T980" s="7">
        <f>N980/U980</f>
        <v>0.90490919976052686</v>
      </c>
      <c r="U980" s="4">
        <v>10022</v>
      </c>
      <c r="V980" s="4">
        <v>74.845383358684018</v>
      </c>
      <c r="W980" s="7">
        <f>P980/X980</f>
        <v>1.0007763975155279</v>
      </c>
      <c r="X980" s="4">
        <v>1288</v>
      </c>
      <c r="Y980" s="7">
        <f>Q980/Z980</f>
        <v>0.89078073089700993</v>
      </c>
      <c r="Z980" s="4">
        <v>2408</v>
      </c>
      <c r="AA980" s="7">
        <f>R980/AB980</f>
        <v>0.89092633575719249</v>
      </c>
      <c r="AB980" s="4">
        <v>6326</v>
      </c>
      <c r="AC980" s="4">
        <v>13913</v>
      </c>
      <c r="AD980" s="4">
        <f>AP980/AC980</f>
        <v>5.9999281247753897</v>
      </c>
      <c r="AE980" s="7">
        <f>AF980/(AF980+AH980+AJ980+AL980+AN980+AP980)</f>
        <v>0.22526186260091841</v>
      </c>
      <c r="AF980" s="4">
        <v>285209</v>
      </c>
      <c r="AG980" s="7">
        <f>AH980/(AF980+AH980+AJ980+AL980+AN980+AP980)</f>
        <v>0.20606071136904658</v>
      </c>
      <c r="AH980" s="4">
        <v>260898</v>
      </c>
      <c r="AI980" s="7">
        <f>AJ980/(AF980+AH980+AJ980+AL980+AN980+AP980)</f>
        <v>0.45796771559138849</v>
      </c>
      <c r="AJ980" s="4">
        <v>579843</v>
      </c>
      <c r="AK980" s="7">
        <f>AL980/(AF980+AH980+AJ980+AL980+AN980+AP980)</f>
        <v>3.1154185773566843E-2</v>
      </c>
      <c r="AL980" s="4">
        <v>39445</v>
      </c>
      <c r="AM980" s="7">
        <f>AN980/(AF980+AH980+AJ980+AL980+AN980+AP980)</f>
        <v>1.3624279492813489E-2</v>
      </c>
      <c r="AN980" s="4">
        <v>17250</v>
      </c>
      <c r="AO980" s="7">
        <f>AP980/(AF980+AH980+AJ980+AL980+AN980+AP980)</f>
        <v>6.5931245172266173E-2</v>
      </c>
      <c r="AP980" s="4">
        <v>83477</v>
      </c>
      <c r="AQ980" s="6">
        <f>AO980+AM980+AK980+AI980+AG980+AE980</f>
        <v>1</v>
      </c>
      <c r="AR980" s="4">
        <v>311211</v>
      </c>
      <c r="AS980" s="4">
        <f>AR980/M980</f>
        <v>5557.3392857142853</v>
      </c>
      <c r="AT980" s="4">
        <f>AR980/V980</f>
        <v>4158.052053906561</v>
      </c>
      <c r="AU980" s="7">
        <f>AR980/(AR980+AV980+AY980+BB980)</f>
        <v>0.29915907740755909</v>
      </c>
      <c r="AV980" s="4">
        <v>328525</v>
      </c>
      <c r="AW980" s="4">
        <f>AV980/M980</f>
        <v>5866.5178571428569</v>
      </c>
      <c r="AX980" s="7">
        <f>AV980/(AR980+AV980+AY980+BB980)</f>
        <v>0.31580257736814682</v>
      </c>
      <c r="AY980" s="4">
        <v>168238</v>
      </c>
      <c r="AZ980" s="4">
        <f>AY980/M980</f>
        <v>3004.25</v>
      </c>
      <c r="BA980" s="7">
        <f>AY980/(AR980+AV980+AY980+BB980)</f>
        <v>0.16172283391298162</v>
      </c>
      <c r="BB980" s="4">
        <v>232312</v>
      </c>
      <c r="BC980" s="11">
        <f>BB980/(AR980+AV980+AY980+BB980)</f>
        <v>0.22331551131131247</v>
      </c>
      <c r="BD980" s="9">
        <f>BC980+BA980+AX980+AU980</f>
        <v>1</v>
      </c>
      <c r="BE980" s="14">
        <f>(AF980+AH980+AJ980+AL980+AN980+AP980)</f>
        <v>1266122</v>
      </c>
      <c r="BF980" s="14">
        <f t="shared" si="75"/>
        <v>-1040286</v>
      </c>
      <c r="BG980" s="13">
        <f>(AF980+AH980+AJ980+AL980+AN980+AP980)-(AR980+AV980+AY980+BB980)</f>
        <v>225836</v>
      </c>
      <c r="BH980" s="13">
        <f t="shared" si="76"/>
        <v>0</v>
      </c>
      <c r="BI980" s="14">
        <f>AF980/W980</f>
        <v>284987.73622963537</v>
      </c>
      <c r="BJ980" s="14">
        <f>AH980/Y980</f>
        <v>292886.89230769232</v>
      </c>
      <c r="BK980" s="14">
        <f>AJ980/AA980</f>
        <v>650831.58587650815</v>
      </c>
      <c r="BL980" s="14">
        <f>BI980+BJ980+BK980</f>
        <v>1228706.2144138359</v>
      </c>
      <c r="BM980" s="14">
        <f>(AF980/W980)-AF980</f>
        <v>-221.26377036463236</v>
      </c>
      <c r="BN980" s="14">
        <f>AH980/Y980-AH980</f>
        <v>31988.892307692324</v>
      </c>
      <c r="BO980" s="14">
        <f>AJ980/AA980-AJ980</f>
        <v>70988.58587650815</v>
      </c>
      <c r="BP980" s="14">
        <f>BG980/S980</f>
        <v>6.6866543456028785E-2</v>
      </c>
      <c r="BQ980" s="14">
        <f>(BG980-CA980)/S980</f>
        <v>6.740983853334151E-2</v>
      </c>
      <c r="BR980" s="27">
        <f>BQ980-BP980</f>
        <v>5.4329507731272486E-4</v>
      </c>
      <c r="BS980" s="28">
        <f t="shared" si="77"/>
        <v>3056253</v>
      </c>
      <c r="BT980" s="11">
        <f>BS980/S980</f>
        <v>0.90490919976052686</v>
      </c>
      <c r="BU980" s="14">
        <f>(BE980-AP980)*1/BT980-(BE980-AP980)</f>
        <v>124276.18094608001</v>
      </c>
      <c r="BV980" s="14">
        <f t="shared" si="78"/>
        <v>0.37487912349507641</v>
      </c>
      <c r="BW980" s="27">
        <f>(AR980+AV980+AY980+BB980)/S980</f>
        <v>0.30801258003904763</v>
      </c>
      <c r="BX980" s="13">
        <f>(AF980+AH980+AJ980+AL980+AN980)/N980</f>
        <v>130.40522659609658</v>
      </c>
      <c r="BY980" s="26">
        <f>BX980/K980</f>
        <v>0.38695912936527177</v>
      </c>
      <c r="BZ980" s="11">
        <f>AP980/BE980</f>
        <v>6.5931245172266173E-2</v>
      </c>
      <c r="CA980" s="15">
        <f>-(BM980+BN980+BO980)/M980</f>
        <v>-1834.9324002470687</v>
      </c>
      <c r="CB980" s="15">
        <f>BG980-CA980</f>
        <v>227670.93240024708</v>
      </c>
      <c r="CC980" s="18">
        <f t="shared" si="79"/>
        <v>0</v>
      </c>
      <c r="CD980" s="17">
        <f>(AF980/(AF980+AH980+AJ980))/(X980/(X980+Z980+AB980))</f>
        <v>1.9709819906392367</v>
      </c>
      <c r="CE980" s="19">
        <f>(AH980/(AF980+AH980+AJ980))/(Z980/(X980+Z980+AB980))</f>
        <v>0.96438303188492425</v>
      </c>
      <c r="CF980" s="18">
        <f>(AJ980/(AF980+AH980+AJ980))/(AB980/(X980+Z980+AB980))</f>
        <v>0.8158616590701494</v>
      </c>
      <c r="CG980">
        <f>AH980/Z980</f>
        <v>108.34634551495017</v>
      </c>
      <c r="CH980" s="11">
        <f>BB980/BE980</f>
        <v>0.18348310826286882</v>
      </c>
      <c r="CI980" s="14">
        <f>AY980/V980</f>
        <v>2247.8073122258916</v>
      </c>
      <c r="CJ980" s="14">
        <f>AV980/M980</f>
        <v>5866.5178571428569</v>
      </c>
      <c r="CK980" s="17">
        <f>N980/V980</f>
        <v>121.16979822974959</v>
      </c>
      <c r="CL980" s="17">
        <f>(AL980+AN980)/N980</f>
        <v>6.2515161539309734</v>
      </c>
      <c r="CM980" s="14">
        <f>AP980/AC980</f>
        <v>5.9999281247753897</v>
      </c>
    </row>
    <row r="981" spans="1:91" hidden="1" x14ac:dyDescent="0.2">
      <c r="A981">
        <v>77</v>
      </c>
      <c r="B981" s="2">
        <v>44805</v>
      </c>
      <c r="C981" s="3" t="s">
        <v>37</v>
      </c>
      <c r="D981" t="s">
        <v>38</v>
      </c>
      <c r="E981" s="3" t="s">
        <v>41</v>
      </c>
      <c r="F981" t="s">
        <v>42</v>
      </c>
      <c r="G981" t="str">
        <f>CONCATENATE(C981,E981)</f>
        <v>LAXSEA</v>
      </c>
      <c r="H981" t="s">
        <v>40</v>
      </c>
      <c r="I981">
        <f>U981/M981</f>
        <v>74.727272727272734</v>
      </c>
      <c r="J981" t="str">
        <f>_xlfn.CONCAT(C981,E981,H981)</f>
        <v>LAXSEAE175</v>
      </c>
      <c r="K981" s="4">
        <v>954</v>
      </c>
      <c r="L981" s="4">
        <f>N981/M981</f>
        <v>67</v>
      </c>
      <c r="M981" s="4">
        <v>33</v>
      </c>
      <c r="N981" s="4">
        <v>2211</v>
      </c>
      <c r="O981" s="4">
        <f>P981/M981</f>
        <v>9.8484848484848477</v>
      </c>
      <c r="P981" s="4">
        <v>325</v>
      </c>
      <c r="Q981" s="4">
        <v>503</v>
      </c>
      <c r="R981" s="4">
        <v>1384</v>
      </c>
      <c r="S981" s="4">
        <f>U981*K981</f>
        <v>2352564</v>
      </c>
      <c r="T981" s="7">
        <f>N981/U981</f>
        <v>0.8965936739659367</v>
      </c>
      <c r="U981" s="4">
        <v>2466</v>
      </c>
      <c r="V981" s="4">
        <v>90.430171460176979</v>
      </c>
      <c r="W981" s="7">
        <f>P981/X981</f>
        <v>1</v>
      </c>
      <c r="X981" s="4">
        <v>325</v>
      </c>
      <c r="Y981" s="7">
        <f>Q981/Z981</f>
        <v>0.85982905982905988</v>
      </c>
      <c r="Z981" s="4">
        <v>585</v>
      </c>
      <c r="AA981" s="7">
        <f>R981/AB981</f>
        <v>0.88946015424164526</v>
      </c>
      <c r="AB981" s="4">
        <v>1556</v>
      </c>
      <c r="AC981" s="4">
        <v>622</v>
      </c>
      <c r="AD981" s="4">
        <f>AP981/AC981</f>
        <v>5</v>
      </c>
      <c r="AE981" s="7">
        <f>AF981/(AF981+AH981+AJ981+AL981+AN981+AP981)</f>
        <v>0.23105735374969294</v>
      </c>
      <c r="AF981" s="4">
        <v>98762</v>
      </c>
      <c r="AG981" s="7">
        <f>AH981/(AF981+AH981+AJ981+AL981+AN981+AP981)</f>
        <v>0.21682828968147203</v>
      </c>
      <c r="AH981" s="4">
        <v>92680</v>
      </c>
      <c r="AI981" s="7">
        <f>AJ981/(AF981+AH981+AJ981+AL981+AN981+AP981)</f>
        <v>0.50601144033595746</v>
      </c>
      <c r="AJ981" s="4">
        <v>216287</v>
      </c>
      <c r="AK981" s="7">
        <f>AL981/(AF981+AH981+AJ981+AL981+AN981+AP981)</f>
        <v>1.9406459461672534E-2</v>
      </c>
      <c r="AL981" s="4">
        <v>8295</v>
      </c>
      <c r="AM981" s="7">
        <f>AN981/(AF981+AH981+AJ981+AL981+AN981+AP981)</f>
        <v>1.9420496683706295E-2</v>
      </c>
      <c r="AN981" s="4">
        <v>8301</v>
      </c>
      <c r="AO981" s="7">
        <f>AP981/(AF981+AH981+AJ981+AL981+AN981+AP981)</f>
        <v>7.2759600874986842E-3</v>
      </c>
      <c r="AP981" s="4">
        <v>3110</v>
      </c>
      <c r="AQ981" s="6">
        <f>AO981+AM981+AK981+AI981+AG981+AE981</f>
        <v>1</v>
      </c>
      <c r="AR981" s="4">
        <v>145195</v>
      </c>
      <c r="AS981" s="4">
        <f>AR981/M981</f>
        <v>4399.848484848485</v>
      </c>
      <c r="AT981" s="4">
        <f>AR981/V981</f>
        <v>1605.6035021888683</v>
      </c>
      <c r="AU981" s="7">
        <f>AR981/(AR981+AV981+AY981+BB981)</f>
        <v>0.30169010455625922</v>
      </c>
      <c r="AV981" s="4">
        <v>88141</v>
      </c>
      <c r="AW981" s="4">
        <f>AV981/M981</f>
        <v>2670.939393939394</v>
      </c>
      <c r="AX981" s="7">
        <f>AV981/(AR981+AV981+AY981+BB981)</f>
        <v>0.18314175767549329</v>
      </c>
      <c r="AY981" s="4">
        <v>165790</v>
      </c>
      <c r="AZ981" s="4">
        <f>AY981/M981</f>
        <v>5023.939393939394</v>
      </c>
      <c r="BA981" s="7">
        <f>AY981/(AR981+AV981+AY981+BB981)</f>
        <v>0.34448295350654101</v>
      </c>
      <c r="BB981" s="4">
        <v>82146</v>
      </c>
      <c r="BC981" s="11">
        <f>BB981/(AR981+AV981+AY981+BB981)</f>
        <v>0.17068518426170648</v>
      </c>
      <c r="BD981" s="9">
        <f>BC981+BA981+AX981+AU981</f>
        <v>1</v>
      </c>
      <c r="BE981" s="14">
        <f>(AF981+AH981+AJ981+AL981+AN981+AP981)</f>
        <v>427435</v>
      </c>
      <c r="BF981" s="14">
        <f t="shared" si="75"/>
        <v>-481272</v>
      </c>
      <c r="BG981" s="13">
        <f>(AF981+AH981+AJ981+AL981+AN981+AP981)-(AR981+AV981+AY981+BB981)</f>
        <v>-53837</v>
      </c>
      <c r="BH981" s="13">
        <f t="shared" si="76"/>
        <v>1</v>
      </c>
      <c r="BI981" s="14">
        <f>AF981/W981</f>
        <v>98762</v>
      </c>
      <c r="BJ981" s="14">
        <f>AH981/Y981</f>
        <v>107788.86679920477</v>
      </c>
      <c r="BK981" s="14">
        <f>AJ981/AA981</f>
        <v>243166.59826589594</v>
      </c>
      <c r="BL981" s="14">
        <f>BI981+BJ981+BK981</f>
        <v>449717.4650651007</v>
      </c>
      <c r="BM981" s="14">
        <f>(AF981/W981)-AF981</f>
        <v>0</v>
      </c>
      <c r="BN981" s="14">
        <f>AH981/Y981-AH981</f>
        <v>15108.86679920477</v>
      </c>
      <c r="BO981" s="14">
        <f>AJ981/AA981-AJ981</f>
        <v>26879.59826589594</v>
      </c>
      <c r="BP981" s="14">
        <f>BG981/S981</f>
        <v>-2.2884393368256931E-2</v>
      </c>
      <c r="BQ981" s="14">
        <f>(BG981-CA981)/S981</f>
        <v>-2.2343546135516194E-2</v>
      </c>
      <c r="BR981" s="27">
        <f>BQ981-BP981</f>
        <v>5.4084723274073696E-4</v>
      </c>
      <c r="BS981" s="28">
        <f t="shared" si="77"/>
        <v>2109294</v>
      </c>
      <c r="BT981" s="11">
        <f>BS981/S981</f>
        <v>0.8965936739659367</v>
      </c>
      <c r="BU981" s="14">
        <f>(BE981-AP981)*1/BT981-(BE981-AP981)</f>
        <v>48938.432835820888</v>
      </c>
      <c r="BV981" s="14">
        <f t="shared" si="78"/>
        <v>0.18168899974665939</v>
      </c>
      <c r="BW981" s="27">
        <f>(AR981+AV981+AY981+BB981)/S981</f>
        <v>0.20457339311491632</v>
      </c>
      <c r="BX981" s="13">
        <f>(AF981+AH981+AJ981+AL981+AN981)/N981</f>
        <v>191.91542288557213</v>
      </c>
      <c r="BY981" s="26">
        <f>BX981/K981</f>
        <v>0.20116920637900643</v>
      </c>
      <c r="BZ981" s="11">
        <f>AP981/BE981</f>
        <v>7.2759600874986842E-3</v>
      </c>
      <c r="CA981" s="15">
        <f>-(BM981+BN981+BO981)/M981</f>
        <v>-1272.3777292454761</v>
      </c>
      <c r="CB981" s="15">
        <f>BG981-CA981</f>
        <v>-52564.622270754524</v>
      </c>
      <c r="CC981" s="18">
        <f t="shared" si="79"/>
        <v>1</v>
      </c>
      <c r="CD981" s="17">
        <f>(AF981/(AF981+AH981+AJ981))/(X981/(X981+Z981+AB981))</f>
        <v>1.8379258470511239</v>
      </c>
      <c r="CE981" s="19">
        <f>(AH981/(AF981+AH981+AJ981))/(Z981/(X981+Z981+AB981))</f>
        <v>0.95818998931605592</v>
      </c>
      <c r="CF981" s="18">
        <f>(AJ981/(AF981+AH981+AJ981))/(AB981/(X981+Z981+AB981))</f>
        <v>0.84070241385507194</v>
      </c>
      <c r="CG981">
        <f>AH981/Z981</f>
        <v>158.42735042735043</v>
      </c>
      <c r="CH981" s="11">
        <f>BB981/BE981</f>
        <v>0.19218360686420158</v>
      </c>
      <c r="CI981" s="14">
        <f>AY981/V981</f>
        <v>1833.3482876675675</v>
      </c>
      <c r="CJ981" s="14">
        <f>AV981/M981</f>
        <v>2670.939393939394</v>
      </c>
      <c r="CK981" s="17">
        <f>N981/V981</f>
        <v>24.449804355105808</v>
      </c>
      <c r="CL981" s="17">
        <f>(AL981+AN981)/N981</f>
        <v>7.5061058344640434</v>
      </c>
      <c r="CM981" s="14">
        <f>AP981/AC981</f>
        <v>5</v>
      </c>
    </row>
    <row r="982" spans="1:91" x14ac:dyDescent="0.2">
      <c r="A982">
        <v>1172</v>
      </c>
      <c r="B982" s="2">
        <v>45231</v>
      </c>
      <c r="C982" s="3" t="s">
        <v>41</v>
      </c>
      <c r="D982" t="s">
        <v>42</v>
      </c>
      <c r="E982" s="3" t="s">
        <v>43</v>
      </c>
      <c r="F982" t="s">
        <v>38</v>
      </c>
      <c r="G982" t="str">
        <f>CONCATENATE(C982,E982)</f>
        <v>SEASFO</v>
      </c>
      <c r="H982" t="s">
        <v>40</v>
      </c>
      <c r="I982">
        <f>U982/M982</f>
        <v>71.388888888888886</v>
      </c>
      <c r="J982" t="str">
        <f>_xlfn.CONCAT(C982,E982,H982)</f>
        <v>SEASFOE175</v>
      </c>
      <c r="K982" s="4">
        <v>679</v>
      </c>
      <c r="L982" s="4">
        <f>N982/M982</f>
        <v>64.027777777777771</v>
      </c>
      <c r="M982" s="4">
        <v>36</v>
      </c>
      <c r="N982" s="4">
        <v>2305</v>
      </c>
      <c r="O982" s="4">
        <f>P982/M982</f>
        <v>9.9444444444444446</v>
      </c>
      <c r="P982" s="4">
        <v>358</v>
      </c>
      <c r="Q982" s="4">
        <v>644</v>
      </c>
      <c r="R982" s="4">
        <v>1304</v>
      </c>
      <c r="S982" s="4">
        <f>U982*K982</f>
        <v>1745030</v>
      </c>
      <c r="T982" s="7">
        <f>N982/U982</f>
        <v>0.89688715953307396</v>
      </c>
      <c r="U982" s="4">
        <v>2570</v>
      </c>
      <c r="V982" s="4">
        <v>76.052561071710016</v>
      </c>
      <c r="W982" s="7">
        <f>P982/X982</f>
        <v>1</v>
      </c>
      <c r="X982" s="4">
        <v>358</v>
      </c>
      <c r="Y982" s="7">
        <f>Q982/Z982</f>
        <v>1</v>
      </c>
      <c r="Z982" s="4">
        <v>644</v>
      </c>
      <c r="AA982" s="7">
        <f>R982/AB982</f>
        <v>0.83110261312938172</v>
      </c>
      <c r="AB982" s="4">
        <v>1569</v>
      </c>
      <c r="AC982" s="4">
        <v>392</v>
      </c>
      <c r="AD982" s="4">
        <f>AP982/AC982</f>
        <v>6</v>
      </c>
      <c r="AE982" s="7">
        <f>AF982/(AF982+AH982+AJ982+AL982+AN982+AP982)</f>
        <v>0.21747384004392087</v>
      </c>
      <c r="AF982" s="4">
        <v>79620</v>
      </c>
      <c r="AG982" s="7">
        <f>AH982/(AF982+AH982+AJ982+AL982+AN982+AP982)</f>
        <v>0.27376247224217659</v>
      </c>
      <c r="AH982" s="4">
        <v>100228</v>
      </c>
      <c r="AI982" s="7">
        <f>AJ982/(AF982+AH982+AJ982+AL982+AN982+AP982)</f>
        <v>0.45607230554500933</v>
      </c>
      <c r="AJ982" s="4">
        <v>166974</v>
      </c>
      <c r="AK982" s="7">
        <f>AL982/(AF982+AH982+AJ982+AL982+AN982+AP982)</f>
        <v>2.4904879094705734E-2</v>
      </c>
      <c r="AL982" s="4">
        <v>9118</v>
      </c>
      <c r="AM982" s="7">
        <f>AN982/(AF982+AH982+AJ982+AL982+AN982+AP982)</f>
        <v>2.1362257008082204E-2</v>
      </c>
      <c r="AN982" s="4">
        <v>7821</v>
      </c>
      <c r="AO982" s="7">
        <f>AP982/(AF982+AH982+AJ982+AL982+AN982+AP982)</f>
        <v>6.4242460661052738E-3</v>
      </c>
      <c r="AP982" s="4">
        <v>2352</v>
      </c>
      <c r="AQ982" s="6">
        <f>AO982+AM982+AK982+AI982+AG982+AE982</f>
        <v>1</v>
      </c>
      <c r="AR982" s="4">
        <v>189844</v>
      </c>
      <c r="AS982" s="4">
        <f>AR982/M982</f>
        <v>5273.4444444444443</v>
      </c>
      <c r="AT982" s="4">
        <f>AR982/V982</f>
        <v>2496.2209993296078</v>
      </c>
      <c r="AU982" s="7">
        <f>AR982/(AR982+AV982+AY982+BB982)</f>
        <v>0.36218020871091439</v>
      </c>
      <c r="AV982" s="4">
        <v>116829</v>
      </c>
      <c r="AW982" s="4">
        <f>AV982/M982</f>
        <v>3245.25</v>
      </c>
      <c r="AX982" s="7">
        <f>AV982/(AR982+AV982+AY982+BB982)</f>
        <v>0.22288379724135299</v>
      </c>
      <c r="AY982" s="4">
        <v>105262</v>
      </c>
      <c r="AZ982" s="4">
        <f>AY982/M982</f>
        <v>2923.9444444444443</v>
      </c>
      <c r="BA982" s="7">
        <f>AY982/(AR982+AV982+AY982+BB982)</f>
        <v>0.20081652898868688</v>
      </c>
      <c r="BB982" s="4">
        <v>112235</v>
      </c>
      <c r="BC982" s="11">
        <f>BB982/(AR982+AV982+AY982+BB982)</f>
        <v>0.21411946505904572</v>
      </c>
      <c r="BD982" s="9">
        <f>BC982+BA982+AX982+AU982</f>
        <v>1</v>
      </c>
      <c r="BE982" s="14">
        <f>(AF982+AH982+AJ982+AL982+AN982+AP982)</f>
        <v>366113</v>
      </c>
      <c r="BF982" s="14">
        <f t="shared" si="75"/>
        <v>-524170</v>
      </c>
      <c r="BG982" s="13">
        <f>(AF982+AH982+AJ982+AL982+AN982+AP982)-(AR982+AV982+AY982+BB982)</f>
        <v>-158057</v>
      </c>
      <c r="BH982" s="13">
        <f t="shared" si="76"/>
        <v>1</v>
      </c>
      <c r="BI982" s="14">
        <f>AF982/W982</f>
        <v>79620</v>
      </c>
      <c r="BJ982" s="14">
        <f>AH982/Y982</f>
        <v>100228</v>
      </c>
      <c r="BK982" s="14">
        <f>AJ982/AA982</f>
        <v>200906.59969325154</v>
      </c>
      <c r="BL982" s="14">
        <f>BI982+BJ982+BK982</f>
        <v>380754.59969325154</v>
      </c>
      <c r="BM982" s="14">
        <f>(AF982/W982)-AF982</f>
        <v>0</v>
      </c>
      <c r="BN982" s="14">
        <f>AH982/Y982-AH982</f>
        <v>0</v>
      </c>
      <c r="BO982" s="14">
        <f>AJ982/AA982-AJ982</f>
        <v>33932.599693251541</v>
      </c>
      <c r="BP982" s="14">
        <f>BG982/S982</f>
        <v>-9.0575520191629941E-2</v>
      </c>
      <c r="BQ982" s="14">
        <f>(BG982-CA982)/S982</f>
        <v>-9.0035373481429301E-2</v>
      </c>
      <c r="BR982" s="27">
        <f>BQ982-BP982</f>
        <v>5.4014671020063965E-4</v>
      </c>
      <c r="BS982" s="28">
        <f t="shared" si="77"/>
        <v>1565095</v>
      </c>
      <c r="BT982" s="11">
        <f>BS982/S982</f>
        <v>0.89688715953307396</v>
      </c>
      <c r="BU982" s="14">
        <f>(BE982-AP982)*1/BT982-(BE982-AP982)</f>
        <v>41820.678958785255</v>
      </c>
      <c r="BV982" s="14">
        <f t="shared" si="78"/>
        <v>0.2098032698578248</v>
      </c>
      <c r="BW982" s="27">
        <f>(AR982+AV982+AY982+BB982)/S982</f>
        <v>0.30037879004945472</v>
      </c>
      <c r="BX982" s="13">
        <f>(AF982+AH982+AJ982+AL982+AN982)/N982</f>
        <v>157.81388286334055</v>
      </c>
      <c r="BY982" s="26">
        <f>BX982/K982</f>
        <v>0.23242103514483145</v>
      </c>
      <c r="BZ982" s="11">
        <f>AP982/BE982</f>
        <v>6.4242460661052738E-3</v>
      </c>
      <c r="CA982" s="15">
        <f>-(BM982+BN982+BO982)/M982</f>
        <v>-942.57221370143168</v>
      </c>
      <c r="CB982" s="15">
        <f>BG982-CA982</f>
        <v>-157114.42778629856</v>
      </c>
      <c r="CC982" s="18">
        <f t="shared" si="79"/>
        <v>1</v>
      </c>
      <c r="CD982" s="17">
        <f>(AF982/(AF982+AH982+AJ982))/(X982/(X982+Z982+AB982))</f>
        <v>1.648673225030121</v>
      </c>
      <c r="CE982" s="19">
        <f>(AH982/(AF982+AH982+AJ982))/(Z982/(X982+Z982+AB982))</f>
        <v>1.1537152553705838</v>
      </c>
      <c r="CF982" s="18">
        <f>(AJ982/(AF982+AH982+AJ982))/(AB982/(X982+Z982+AB982))</f>
        <v>0.78889889163834326</v>
      </c>
      <c r="CG982">
        <f>AH982/Z982</f>
        <v>155.63354037267081</v>
      </c>
      <c r="CH982" s="11">
        <f>BB982/BE982</f>
        <v>0.30655835766552947</v>
      </c>
      <c r="CI982" s="14">
        <f>AY982/V982</f>
        <v>1384.0691032186066</v>
      </c>
      <c r="CJ982" s="14">
        <f>AV982/M982</f>
        <v>3245.25</v>
      </c>
      <c r="CK982" s="17">
        <f>N982/V982</f>
        <v>30.307986575581772</v>
      </c>
      <c r="CL982" s="17">
        <f>(AL982+AN982)/N982</f>
        <v>7.3488069414316701</v>
      </c>
      <c r="CM982" s="14">
        <f>AP982/AC982</f>
        <v>6</v>
      </c>
    </row>
    <row r="983" spans="1:91" hidden="1" x14ac:dyDescent="0.2">
      <c r="A983">
        <v>515</v>
      </c>
      <c r="B983" s="2">
        <v>44866</v>
      </c>
      <c r="C983" s="3" t="s">
        <v>41</v>
      </c>
      <c r="D983" t="s">
        <v>42</v>
      </c>
      <c r="E983" s="3" t="s">
        <v>32</v>
      </c>
      <c r="F983" t="s">
        <v>33</v>
      </c>
      <c r="G983" t="str">
        <f>CONCATENATE(C983,E983)</f>
        <v>SEAHNL</v>
      </c>
      <c r="H983" t="s">
        <v>35</v>
      </c>
      <c r="I983">
        <f>U983/M983</f>
        <v>178</v>
      </c>
      <c r="J983" t="str">
        <f>_xlfn.CONCAT(C983,E983,H983)</f>
        <v>SEAHNL737-Max 9</v>
      </c>
      <c r="K983" s="4">
        <v>2677</v>
      </c>
      <c r="L983" s="4">
        <f>N983/M983</f>
        <v>161.42105263157896</v>
      </c>
      <c r="M983" s="4">
        <v>19</v>
      </c>
      <c r="N983" s="4">
        <v>3067</v>
      </c>
      <c r="O983" s="4">
        <f>P983/M983</f>
        <v>23</v>
      </c>
      <c r="P983" s="4">
        <v>437</v>
      </c>
      <c r="Q983" s="4">
        <v>725</v>
      </c>
      <c r="R983" s="4">
        <v>1905</v>
      </c>
      <c r="S983" s="4">
        <f>U983*K983</f>
        <v>9053614</v>
      </c>
      <c r="T983" s="7">
        <f>N983/U983</f>
        <v>0.90685984624482552</v>
      </c>
      <c r="U983" s="4">
        <v>3382</v>
      </c>
      <c r="V983" s="4">
        <v>116.35429083885211</v>
      </c>
      <c r="W983" s="7">
        <f>P983/X983</f>
        <v>1</v>
      </c>
      <c r="X983" s="4">
        <v>437</v>
      </c>
      <c r="Y983" s="7">
        <f>Q983/Z983</f>
        <v>0.88739290085679312</v>
      </c>
      <c r="Z983" s="4">
        <v>817</v>
      </c>
      <c r="AA983" s="7">
        <f>R983/AB983</f>
        <v>0.89520676691729328</v>
      </c>
      <c r="AB983" s="4">
        <v>2128</v>
      </c>
      <c r="AC983" s="4">
        <v>17822</v>
      </c>
      <c r="AD983" s="4">
        <f>AP983/AC983</f>
        <v>5</v>
      </c>
      <c r="AE983" s="7">
        <f>AF983/(AF983+AH983+AJ983+AL983+AN983+AP983)</f>
        <v>0.22636401901120679</v>
      </c>
      <c r="AF983" s="4">
        <v>258141</v>
      </c>
      <c r="AG983" s="7">
        <f>AH983/(AF983+AH983+AJ983+AL983+AN983+AP983)</f>
        <v>0.21287640961784668</v>
      </c>
      <c r="AH983" s="4">
        <v>242760</v>
      </c>
      <c r="AI983" s="7">
        <f>AJ983/(AF983+AH983+AJ983+AL983+AN983+AP983)</f>
        <v>0.46424525158280572</v>
      </c>
      <c r="AJ983" s="4">
        <v>529416</v>
      </c>
      <c r="AK983" s="7">
        <f>AL983/(AF983+AH983+AJ983+AL983+AN983+AP983)</f>
        <v>1.0022974797874392E-2</v>
      </c>
      <c r="AL983" s="4">
        <v>11430</v>
      </c>
      <c r="AM983" s="7">
        <f>AN983/(AF983+AH983+AJ983+AL983+AN983+AP983)</f>
        <v>8.3507251968642036E-3</v>
      </c>
      <c r="AN983" s="4">
        <v>9523</v>
      </c>
      <c r="AO983" s="7">
        <f>AP983/(AF983+AH983+AJ983+AL983+AN983+AP983)</f>
        <v>7.81406197934022E-2</v>
      </c>
      <c r="AP983" s="4">
        <v>89110</v>
      </c>
      <c r="AQ983" s="6">
        <f>AO983+AM983+AK983+AI983+AG983+AE983</f>
        <v>1</v>
      </c>
      <c r="AR983" s="4">
        <v>394983</v>
      </c>
      <c r="AS983" s="4">
        <f>AR983/M983</f>
        <v>20788.57894736842</v>
      </c>
      <c r="AT983" s="4">
        <f>AR983/V983</f>
        <v>3394.6577917529653</v>
      </c>
      <c r="AU983" s="7">
        <f>AR983/(AR983+AV983+AY983+BB983)</f>
        <v>0.35363937438054488</v>
      </c>
      <c r="AV983" s="4">
        <v>99551</v>
      </c>
      <c r="AW983" s="4">
        <f>AV983/M983</f>
        <v>5239.5263157894733</v>
      </c>
      <c r="AX983" s="7">
        <f>AV983/(AR983+AV983+AY983+BB983)</f>
        <v>8.9130806538401969E-2</v>
      </c>
      <c r="AY983" s="4">
        <v>342902</v>
      </c>
      <c r="AZ983" s="4">
        <f>AY983/M983</f>
        <v>18047.473684210527</v>
      </c>
      <c r="BA983" s="7">
        <f>AY983/(AR983+AV983+AY983+BB983)</f>
        <v>0.30700979220330393</v>
      </c>
      <c r="BB983" s="4">
        <v>279473</v>
      </c>
      <c r="BC983" s="11">
        <f>BB983/(AR983+AV983+AY983+BB983)</f>
        <v>0.25022002687774919</v>
      </c>
      <c r="BD983" s="9">
        <f>BC983+BA983+AX983+AU983</f>
        <v>1</v>
      </c>
      <c r="BE983" s="14">
        <f>(AF983+AH983+AJ983+AL983+AN983+AP983)</f>
        <v>1140380</v>
      </c>
      <c r="BF983" s="14">
        <f t="shared" si="75"/>
        <v>-1116909</v>
      </c>
      <c r="BG983" s="13">
        <f>(AF983+AH983+AJ983+AL983+AN983+AP983)-(AR983+AV983+AY983+BB983)</f>
        <v>23471</v>
      </c>
      <c r="BH983" s="13">
        <f t="shared" si="76"/>
        <v>0</v>
      </c>
      <c r="BI983" s="14">
        <f>AF983/W983</f>
        <v>258141</v>
      </c>
      <c r="BJ983" s="14">
        <f>AH983/Y983</f>
        <v>273565.40689655172</v>
      </c>
      <c r="BK983" s="14">
        <f>AJ983/AA983</f>
        <v>591389.63149606297</v>
      </c>
      <c r="BL983" s="14">
        <f>BI983+BJ983+BK983</f>
        <v>1123096.0383926146</v>
      </c>
      <c r="BM983" s="14">
        <f>(AF983/W983)-AF983</f>
        <v>0</v>
      </c>
      <c r="BN983" s="14">
        <f>AH983/Y983-AH983</f>
        <v>30805.406896551722</v>
      </c>
      <c r="BO983" s="14">
        <f>AJ983/AA983-AJ983</f>
        <v>61973.631496062968</v>
      </c>
      <c r="BP983" s="14">
        <f>BG983/S983</f>
        <v>2.5924454035703313E-3</v>
      </c>
      <c r="BQ983" s="14">
        <f>(BG983-CA983)/S983</f>
        <v>3.1317998849765215E-3</v>
      </c>
      <c r="BR983" s="27">
        <f>BQ983-BP983</f>
        <v>5.3935448140619022E-4</v>
      </c>
      <c r="BS983" s="28">
        <f t="shared" si="77"/>
        <v>8210359</v>
      </c>
      <c r="BT983" s="11">
        <f>BS983/S983</f>
        <v>0.90685984624482552</v>
      </c>
      <c r="BU983" s="14">
        <f>(BE983-AP983)*1/BT983-(BE983-AP983)</f>
        <v>107971.97587218788</v>
      </c>
      <c r="BV983" s="14">
        <f t="shared" si="78"/>
        <v>0.12595853987148115</v>
      </c>
      <c r="BW983" s="27">
        <f>(AR983+AV983+AY983+BB983)/S983</f>
        <v>0.12336609446791083</v>
      </c>
      <c r="BX983" s="13">
        <f>(AF983+AH983+AJ983+AL983+AN983)/N983</f>
        <v>342.76817737202475</v>
      </c>
      <c r="BY983" s="26">
        <f>BX983/K983</f>
        <v>0.12804190413598235</v>
      </c>
      <c r="BZ983" s="11">
        <f>AP983/BE983</f>
        <v>7.81406197934022E-2</v>
      </c>
      <c r="CA983" s="15">
        <f>-(BM983+BN983+BO983)/M983</f>
        <v>-4883.1072838218261</v>
      </c>
      <c r="CB983" s="15">
        <f>BG983-CA983</f>
        <v>28354.107283821824</v>
      </c>
      <c r="CC983" s="18">
        <f t="shared" si="79"/>
        <v>0</v>
      </c>
      <c r="CD983" s="17">
        <f>(AF983/(AF983+AH983+AJ983))/(X983/(X983+Z983+AB983))</f>
        <v>1.9390021416372021</v>
      </c>
      <c r="CE983" s="19">
        <f>(AH983/(AF983+AH983+AJ983))/(Z983/(X983+Z983+AB983))</f>
        <v>0.97534398478535533</v>
      </c>
      <c r="CF983" s="18">
        <f>(AJ983/(AF983+AH983+AJ983))/(AB983/(X983+Z983+AB983))</f>
        <v>0.81663535175512558</v>
      </c>
      <c r="CG983">
        <f>AH983/Z983</f>
        <v>297.13586291309667</v>
      </c>
      <c r="CH983" s="11">
        <f>BB983/BE983</f>
        <v>0.24507006436451007</v>
      </c>
      <c r="CI983" s="14">
        <f>AY983/V983</f>
        <v>2947.0507492921856</v>
      </c>
      <c r="CJ983" s="14">
        <f>AV983/M983</f>
        <v>5239.5263157894733</v>
      </c>
      <c r="CK983" s="17">
        <f>N983/V983</f>
        <v>26.359148235003392</v>
      </c>
      <c r="CL983" s="17">
        <f>(AL983+AN983)/N983</f>
        <v>6.8317574176719917</v>
      </c>
      <c r="CM983" s="14">
        <f>AP983/AC983</f>
        <v>5</v>
      </c>
    </row>
    <row r="984" spans="1:91" hidden="1" x14ac:dyDescent="0.2">
      <c r="A984">
        <v>93</v>
      </c>
      <c r="B984" s="2">
        <v>44805</v>
      </c>
      <c r="C984" s="3" t="s">
        <v>52</v>
      </c>
      <c r="D984" t="s">
        <v>33</v>
      </c>
      <c r="E984" s="3" t="s">
        <v>37</v>
      </c>
      <c r="F984" t="s">
        <v>38</v>
      </c>
      <c r="G984" t="str">
        <f>CONCATENATE(C984,E984)</f>
        <v>OGGLAX</v>
      </c>
      <c r="H984" t="s">
        <v>35</v>
      </c>
      <c r="I984">
        <f>U984/M984</f>
        <v>176.30303030303031</v>
      </c>
      <c r="J984" t="str">
        <f>_xlfn.CONCAT(C984,E984,H984)</f>
        <v>OGGLAX737-Max 9</v>
      </c>
      <c r="K984" s="4">
        <v>2486</v>
      </c>
      <c r="L984" s="4">
        <f>N984/M984</f>
        <v>141.60606060606059</v>
      </c>
      <c r="M984" s="4">
        <v>33</v>
      </c>
      <c r="N984" s="4">
        <v>4673</v>
      </c>
      <c r="O984" s="4">
        <f>P984/M984</f>
        <v>22.424242424242426</v>
      </c>
      <c r="P984" s="4">
        <v>740</v>
      </c>
      <c r="Q984" s="4">
        <v>1210</v>
      </c>
      <c r="R984" s="4">
        <v>2724</v>
      </c>
      <c r="S984" s="4">
        <f>U984*K984</f>
        <v>14463548</v>
      </c>
      <c r="T984" s="7">
        <f>N984/U984</f>
        <v>0.80319697490546582</v>
      </c>
      <c r="U984" s="4">
        <v>5818</v>
      </c>
      <c r="V984" s="4">
        <v>167.84222581514416</v>
      </c>
      <c r="W984" s="7">
        <f>P984/X984</f>
        <v>0.98930481283422456</v>
      </c>
      <c r="X984" s="4">
        <v>748</v>
      </c>
      <c r="Y984" s="7">
        <f>Q984/Z984</f>
        <v>0.86552217453505009</v>
      </c>
      <c r="Z984" s="4">
        <v>1398</v>
      </c>
      <c r="AA984" s="7">
        <f>R984/AB984</f>
        <v>0.74162809692349574</v>
      </c>
      <c r="AB984" s="4">
        <v>3673</v>
      </c>
      <c r="AC984" s="4">
        <v>137</v>
      </c>
      <c r="AD984" s="4">
        <f>AP984/AC984</f>
        <v>5</v>
      </c>
      <c r="AE984" s="7">
        <f>AF984/(AF984+AH984+AJ984+AL984+AN984+AP984)</f>
        <v>0.24656380691732488</v>
      </c>
      <c r="AF984" s="4">
        <v>304510</v>
      </c>
      <c r="AG984" s="7">
        <f>AH984/(AF984+AH984+AJ984+AL984+AN984+AP984)</f>
        <v>0.26009805548920456</v>
      </c>
      <c r="AH984" s="4">
        <v>321225</v>
      </c>
      <c r="AI984" s="7">
        <f>AJ984/(AF984+AH984+AJ984+AL984+AN984+AP984)</f>
        <v>0.47292785917579949</v>
      </c>
      <c r="AJ984" s="4">
        <v>584073</v>
      </c>
      <c r="AK984" s="7">
        <f>AL984/(AF984+AH984+AJ984+AL984+AN984+AP984)</f>
        <v>1.3238705602765959E-2</v>
      </c>
      <c r="AL984" s="4">
        <v>16350</v>
      </c>
      <c r="AM984" s="7">
        <f>AN984/(AF984+AH984+AJ984+AL984+AN984+AP984)</f>
        <v>6.6169236810888939E-3</v>
      </c>
      <c r="AN984" s="4">
        <v>8172</v>
      </c>
      <c r="AO984" s="7">
        <f>AP984/(AF984+AH984+AJ984+AL984+AN984+AP984)</f>
        <v>5.5464913381618843E-4</v>
      </c>
      <c r="AP984" s="4">
        <v>685</v>
      </c>
      <c r="AQ984" s="6">
        <f>AO984+AM984+AK984+AI984+AG984+AE984</f>
        <v>1</v>
      </c>
      <c r="AR984" s="4">
        <v>569767</v>
      </c>
      <c r="AS984" s="4">
        <f>AR984/M984</f>
        <v>17265.666666666668</v>
      </c>
      <c r="AT984" s="4">
        <f>AR984/V984</f>
        <v>3394.6582704850589</v>
      </c>
      <c r="AU984" s="7">
        <f>AR984/(AR984+AV984+AY984+BB984)</f>
        <v>0.34787814401328582</v>
      </c>
      <c r="AV984" s="4">
        <v>170285</v>
      </c>
      <c r="AW984" s="4">
        <f>AV984/M984</f>
        <v>5160.151515151515</v>
      </c>
      <c r="AX984" s="7">
        <f>AV984/(AR984+AV984+AY984+BB984)</f>
        <v>0.10396956958423773</v>
      </c>
      <c r="AY984" s="4">
        <v>494640</v>
      </c>
      <c r="AZ984" s="4">
        <f>AY984/M984</f>
        <v>14989.09090909091</v>
      </c>
      <c r="BA984" s="7">
        <f>AY984/(AR984+AV984+AY984+BB984)</f>
        <v>0.30200844407403676</v>
      </c>
      <c r="BB984" s="4">
        <v>403143</v>
      </c>
      <c r="BC984" s="11">
        <f>BB984/(AR984+AV984+AY984+BB984)</f>
        <v>0.24614384232843967</v>
      </c>
      <c r="BD984" s="9">
        <f>BC984+BA984+AX984+AU984</f>
        <v>1</v>
      </c>
      <c r="BE984" s="14">
        <f>(AF984+AH984+AJ984+AL984+AN984+AP984)</f>
        <v>1235015</v>
      </c>
      <c r="BF984" s="14">
        <f t="shared" si="75"/>
        <v>-1637835</v>
      </c>
      <c r="BG984" s="13">
        <f>(AF984+AH984+AJ984+AL984+AN984+AP984)-(AR984+AV984+AY984+BB984)</f>
        <v>-402820</v>
      </c>
      <c r="BH984" s="13">
        <f t="shared" si="76"/>
        <v>1</v>
      </c>
      <c r="BI984" s="14">
        <f>AF984/W984</f>
        <v>307802</v>
      </c>
      <c r="BJ984" s="14">
        <f>AH984/Y984</f>
        <v>371134.33884297521</v>
      </c>
      <c r="BK984" s="14">
        <f>AJ984/AA984</f>
        <v>787555.11343612336</v>
      </c>
      <c r="BL984" s="14">
        <f>BI984+BJ984+BK984</f>
        <v>1466491.4522790986</v>
      </c>
      <c r="BM984" s="14">
        <f>(AF984/W984)-AF984</f>
        <v>3292</v>
      </c>
      <c r="BN984" s="14">
        <f>AH984/Y984-AH984</f>
        <v>49909.338842975209</v>
      </c>
      <c r="BO984" s="14">
        <f>AJ984/AA984-AJ984</f>
        <v>203482.11343612336</v>
      </c>
      <c r="BP984" s="14">
        <f>BG984/S984</f>
        <v>-2.7850704405309127E-2</v>
      </c>
      <c r="BQ984" s="14">
        <f>(BG984-CA984)/S984</f>
        <v>-2.7312918902561118E-2</v>
      </c>
      <c r="BR984" s="27">
        <f>BQ984-BP984</f>
        <v>5.3778550274800885E-4</v>
      </c>
      <c r="BS984" s="28">
        <f t="shared" si="77"/>
        <v>11617078</v>
      </c>
      <c r="BT984" s="11">
        <f>BS984/S984</f>
        <v>0.80319697490546582</v>
      </c>
      <c r="BU984" s="14">
        <f>(BE984-AP984)*1/BT984-(BE984-AP984)</f>
        <v>302441.22619302361</v>
      </c>
      <c r="BV984" s="14">
        <f t="shared" si="78"/>
        <v>8.5388108090767217E-2</v>
      </c>
      <c r="BW984" s="27">
        <f>(AR984+AV984+AY984+BB984)/S984</f>
        <v>0.11323881249607634</v>
      </c>
      <c r="BX984" s="13">
        <f>(AF984+AH984+AJ984+AL984+AN984)/N984</f>
        <v>264.14080890220413</v>
      </c>
      <c r="BY984" s="26">
        <f>BX984/K984</f>
        <v>0.1062513310145632</v>
      </c>
      <c r="BZ984" s="11">
        <f>AP984/BE984</f>
        <v>5.5464913381618843E-4</v>
      </c>
      <c r="CA984" s="15">
        <f>-(BM984+BN984+BO984)/M984</f>
        <v>-7778.2864326999561</v>
      </c>
      <c r="CB984" s="15">
        <f>BG984-CA984</f>
        <v>-395041.71356730006</v>
      </c>
      <c r="CC984" s="18">
        <f t="shared" si="79"/>
        <v>1</v>
      </c>
      <c r="CD984" s="17">
        <f>(AF984/(AF984+AH984+AJ984))/(X984/(X984+Z984+AB984))</f>
        <v>1.9580864703081713</v>
      </c>
      <c r="CE984" s="19">
        <f>(AH984/(AF984+AH984+AJ984))/(Z984/(X984+Z984+AB984))</f>
        <v>1.1051826834764942</v>
      </c>
      <c r="CF984" s="18">
        <f>(AJ984/(AF984+AH984+AJ984))/(AB984/(X984+Z984+AB984))</f>
        <v>0.76485323406189731</v>
      </c>
      <c r="CG984">
        <f>AH984/Z984</f>
        <v>229.77467811158797</v>
      </c>
      <c r="CH984" s="11">
        <f>BB984/BE984</f>
        <v>0.32642761423950317</v>
      </c>
      <c r="CI984" s="14">
        <f>AY984/V984</f>
        <v>2947.0533865821108</v>
      </c>
      <c r="CJ984" s="14">
        <f>AV984/M984</f>
        <v>5160.151515151515</v>
      </c>
      <c r="CK984" s="17">
        <f>N984/V984</f>
        <v>27.841623151177025</v>
      </c>
      <c r="CL984" s="17">
        <f>(AL984+AN984)/N984</f>
        <v>5.2475925529638348</v>
      </c>
      <c r="CM984" s="14">
        <f>AP984/AC984</f>
        <v>5</v>
      </c>
    </row>
    <row r="985" spans="1:91" x14ac:dyDescent="0.2">
      <c r="A985">
        <v>821</v>
      </c>
      <c r="B985" s="2">
        <v>45200</v>
      </c>
      <c r="C985" s="3" t="s">
        <v>44</v>
      </c>
      <c r="D985" t="s">
        <v>45</v>
      </c>
      <c r="E985" s="3" t="s">
        <v>37</v>
      </c>
      <c r="F985" t="s">
        <v>38</v>
      </c>
      <c r="G985" t="str">
        <f>CONCATENATE(C985,E985)</f>
        <v>BOILAX</v>
      </c>
      <c r="H985" t="s">
        <v>40</v>
      </c>
      <c r="I985">
        <f>U985/M985</f>
        <v>72.94736842105263</v>
      </c>
      <c r="J985" t="str">
        <f>_xlfn.CONCAT(C985,E985,H985)</f>
        <v>BOILAXE175</v>
      </c>
      <c r="K985" s="4">
        <v>674</v>
      </c>
      <c r="L985" s="4">
        <f>N985/M985</f>
        <v>62.912280701754383</v>
      </c>
      <c r="M985" s="4">
        <v>57</v>
      </c>
      <c r="N985" s="4">
        <v>3586</v>
      </c>
      <c r="O985" s="4">
        <f>P985/M985</f>
        <v>9.9122807017543852</v>
      </c>
      <c r="P985" s="4">
        <v>565</v>
      </c>
      <c r="Q985" s="4">
        <v>909</v>
      </c>
      <c r="R985" s="4">
        <v>2112</v>
      </c>
      <c r="S985" s="4">
        <f>U985*K985</f>
        <v>2802492</v>
      </c>
      <c r="T985" s="7">
        <f>N985/U985</f>
        <v>0.86243386243386244</v>
      </c>
      <c r="U985" s="4">
        <v>4158</v>
      </c>
      <c r="V985" s="4">
        <v>128.31226173872616</v>
      </c>
      <c r="W985" s="7">
        <f>P985/X985</f>
        <v>1</v>
      </c>
      <c r="X985" s="4">
        <v>565</v>
      </c>
      <c r="Y985" s="7">
        <f>Q985/Z985</f>
        <v>0.89380530973451322</v>
      </c>
      <c r="Z985" s="4">
        <v>1017</v>
      </c>
      <c r="AA985" s="7">
        <f>R985/AB985</f>
        <v>0.81987577639751552</v>
      </c>
      <c r="AB985" s="4">
        <v>2576</v>
      </c>
      <c r="AC985" s="4">
        <v>68</v>
      </c>
      <c r="AD985" s="4">
        <f>AP985/AC985</f>
        <v>6</v>
      </c>
      <c r="AE985" s="7">
        <f>AF985/(AF985+AH985+AJ985+AL985+AN985+AP985)</f>
        <v>0.21956162261839396</v>
      </c>
      <c r="AF985" s="4">
        <v>138355</v>
      </c>
      <c r="AG985" s="7">
        <f>AH985/(AF985+AH985+AJ985+AL985+AN985+AP985)</f>
        <v>0.25264940283301224</v>
      </c>
      <c r="AH985" s="4">
        <v>159205</v>
      </c>
      <c r="AI985" s="7">
        <f>AJ985/(AF985+AH985+AJ985+AL985+AN985+AP985)</f>
        <v>0.48356878290924904</v>
      </c>
      <c r="AJ985" s="4">
        <v>304717</v>
      </c>
      <c r="AK985" s="7">
        <f>AL985/(AF985+AH985+AJ985+AL985+AN985+AP985)</f>
        <v>2.3467726322003613E-2</v>
      </c>
      <c r="AL985" s="4">
        <v>14788</v>
      </c>
      <c r="AM985" s="7">
        <f>AN985/(AF985+AH985+AJ985+AL985+AN985+AP985)</f>
        <v>2.0104992208105476E-2</v>
      </c>
      <c r="AN985" s="4">
        <v>12669</v>
      </c>
      <c r="AO985" s="7">
        <f>AP985/(AF985+AH985+AJ985+AL985+AN985+AP985)</f>
        <v>6.4747310923569609E-4</v>
      </c>
      <c r="AP985" s="4">
        <v>408</v>
      </c>
      <c r="AQ985" s="6">
        <f>AO985+AM985+AK985+AI985+AG985+AE985</f>
        <v>1</v>
      </c>
      <c r="AR985" s="4">
        <v>320295</v>
      </c>
      <c r="AS985" s="4">
        <f>AR985/M985</f>
        <v>5619.2105263157891</v>
      </c>
      <c r="AT985" s="4">
        <f>AR985/V985</f>
        <v>2496.215058948892</v>
      </c>
      <c r="AU985" s="7">
        <f>AR985/(AR985+AV985+AY985+BB985)</f>
        <v>0.36736049144264937</v>
      </c>
      <c r="AV985" s="4">
        <v>184639</v>
      </c>
      <c r="AW985" s="4">
        <f>AV985/M985</f>
        <v>3239.280701754386</v>
      </c>
      <c r="AX985" s="7">
        <f>AV985/(AR985+AV985+AY985+BB985)</f>
        <v>0.21177062951179174</v>
      </c>
      <c r="AY985" s="4">
        <v>177592</v>
      </c>
      <c r="AZ985" s="4">
        <f>AY985/M985</f>
        <v>3115.6491228070176</v>
      </c>
      <c r="BA985" s="7">
        <f>AY985/(AR985+AV985+AY985+BB985)</f>
        <v>0.2036881137585132</v>
      </c>
      <c r="BB985" s="4">
        <v>189356</v>
      </c>
      <c r="BC985" s="11">
        <f>BB985/(AR985+AV985+AY985+BB985)</f>
        <v>0.21718076528704572</v>
      </c>
      <c r="BD985" s="9">
        <f>BC985+BA985+AX985+AU985</f>
        <v>1</v>
      </c>
      <c r="BE985" s="14">
        <f>(AF985+AH985+AJ985+AL985+AN985+AP985)</f>
        <v>630142</v>
      </c>
      <c r="BF985" s="14">
        <f t="shared" si="75"/>
        <v>-871882</v>
      </c>
      <c r="BG985" s="13">
        <f>(AF985+AH985+AJ985+AL985+AN985+AP985)-(AR985+AV985+AY985+BB985)</f>
        <v>-241740</v>
      </c>
      <c r="BH985" s="13">
        <f t="shared" si="76"/>
        <v>1</v>
      </c>
      <c r="BI985" s="14">
        <f>AF985/W985</f>
        <v>138355</v>
      </c>
      <c r="BJ985" s="14">
        <f>AH985/Y985</f>
        <v>178120.44554455447</v>
      </c>
      <c r="BK985" s="14">
        <f>AJ985/AA985</f>
        <v>371662.40151515149</v>
      </c>
      <c r="BL985" s="14">
        <f>BI985+BJ985+BK985</f>
        <v>688137.84705970599</v>
      </c>
      <c r="BM985" s="14">
        <f>(AF985/W985)-AF985</f>
        <v>0</v>
      </c>
      <c r="BN985" s="14">
        <f>AH985/Y985-AH985</f>
        <v>18915.445544554474</v>
      </c>
      <c r="BO985" s="14">
        <f>AJ985/AA985-AJ985</f>
        <v>66945.40151515149</v>
      </c>
      <c r="BP985" s="14">
        <f>BG985/S985</f>
        <v>-8.6258943825709408E-2</v>
      </c>
      <c r="BQ985" s="14">
        <f>(BG985-CA985)/S985</f>
        <v>-8.5721446965711129E-2</v>
      </c>
      <c r="BR985" s="27">
        <f>BQ985-BP985</f>
        <v>5.3749685999827934E-4</v>
      </c>
      <c r="BS985" s="28">
        <f t="shared" si="77"/>
        <v>2416964</v>
      </c>
      <c r="BT985" s="11">
        <f>BS985/S985</f>
        <v>0.86243386243386244</v>
      </c>
      <c r="BU985" s="14">
        <f>(BE985-AP985)*1/BT985-(BE985-AP985)</f>
        <v>100448.36809815955</v>
      </c>
      <c r="BV985" s="14">
        <f t="shared" si="78"/>
        <v>0.2248505972541581</v>
      </c>
      <c r="BW985" s="27">
        <f>(AR985+AV985+AY985+BB985)/S985</f>
        <v>0.31110954107986749</v>
      </c>
      <c r="BX985" s="13">
        <f>(AF985+AH985+AJ985+AL985+AN985)/N985</f>
        <v>175.60903513664249</v>
      </c>
      <c r="BY985" s="26">
        <f>BX985/K985</f>
        <v>0.26054752987632418</v>
      </c>
      <c r="BZ985" s="11">
        <f>AP985/BE985</f>
        <v>6.4747310923569609E-4</v>
      </c>
      <c r="CA985" s="15">
        <f>-(BM985+BN985+BO985)/M985</f>
        <v>-1506.33065017028</v>
      </c>
      <c r="CB985" s="15">
        <f>BG985-CA985</f>
        <v>-240233.66934982972</v>
      </c>
      <c r="CC985" s="18">
        <f t="shared" si="79"/>
        <v>1</v>
      </c>
      <c r="CD985" s="17">
        <f>(AF985/(AF985+AH985+AJ985))/(X985/(X985+Z985+AB985))</f>
        <v>1.6905756812189776</v>
      </c>
      <c r="CE985" s="19">
        <f>(AH985/(AF985+AH985+AJ985))/(Z985/(X985+Z985+AB985))</f>
        <v>1.0807467959976844</v>
      </c>
      <c r="CF985" s="18">
        <f>(AJ985/(AF985+AH985+AJ985))/(AB985/(X985+Z985+AB985))</f>
        <v>0.81665576420094443</v>
      </c>
      <c r="CG985">
        <f>AH985/Z985</f>
        <v>156.54375614552606</v>
      </c>
      <c r="CH985" s="11">
        <f>BB985/BE985</f>
        <v>0.30049734821675117</v>
      </c>
      <c r="CI985" s="14">
        <f>AY985/V985</f>
        <v>1384.0610210863474</v>
      </c>
      <c r="CJ985" s="14">
        <f>AV985/M985</f>
        <v>3239.280701754386</v>
      </c>
      <c r="CK985" s="17">
        <f>N985/V985</f>
        <v>27.947445952608462</v>
      </c>
      <c r="CL985" s="17">
        <f>(AL985+AN985)/N985</f>
        <v>7.6567205800334639</v>
      </c>
      <c r="CM985" s="14">
        <f>AP985/AC985</f>
        <v>6</v>
      </c>
    </row>
    <row r="986" spans="1:91" hidden="1" x14ac:dyDescent="0.2">
      <c r="A986">
        <v>911</v>
      </c>
      <c r="B986" s="2">
        <v>45200</v>
      </c>
      <c r="C986" s="3" t="s">
        <v>52</v>
      </c>
      <c r="D986" t="s">
        <v>33</v>
      </c>
      <c r="E986" s="3" t="s">
        <v>41</v>
      </c>
      <c r="F986" t="s">
        <v>42</v>
      </c>
      <c r="G986" t="str">
        <f>CONCATENATE(C986,E986)</f>
        <v>OGGSEA</v>
      </c>
      <c r="H986" t="s">
        <v>35</v>
      </c>
      <c r="I986">
        <f>U986/M986</f>
        <v>179.73076923076923</v>
      </c>
      <c r="J986" t="str">
        <f>_xlfn.CONCAT(C986,E986,H986)</f>
        <v>OGGSEA737-Max 9</v>
      </c>
      <c r="K986" s="4">
        <v>2640</v>
      </c>
      <c r="L986" s="4">
        <f>N986/M986</f>
        <v>155.07692307692307</v>
      </c>
      <c r="M986" s="4">
        <v>26</v>
      </c>
      <c r="N986" s="4">
        <v>4032</v>
      </c>
      <c r="O986" s="4">
        <f>P986/M986</f>
        <v>23.23076923076923</v>
      </c>
      <c r="P986" s="4">
        <v>604</v>
      </c>
      <c r="Q986" s="4">
        <v>849</v>
      </c>
      <c r="R986" s="4">
        <v>2580</v>
      </c>
      <c r="S986" s="4">
        <f>U986*K986</f>
        <v>12336720</v>
      </c>
      <c r="T986" s="7">
        <f>N986/U986</f>
        <v>0.86282901776160925</v>
      </c>
      <c r="U986" s="4">
        <v>4673</v>
      </c>
      <c r="V986" s="4">
        <v>147.11047979797979</v>
      </c>
      <c r="W986" s="7">
        <f>P986/X986</f>
        <v>1</v>
      </c>
      <c r="X986" s="4">
        <v>604</v>
      </c>
      <c r="Y986" s="7">
        <f>Q986/Z986</f>
        <v>0.75199291408325952</v>
      </c>
      <c r="Z986" s="4">
        <v>1129</v>
      </c>
      <c r="AA986" s="7">
        <f>R986/AB986</f>
        <v>0.87755102040816324</v>
      </c>
      <c r="AB986" s="4">
        <v>2940</v>
      </c>
      <c r="AC986" s="4">
        <v>22972</v>
      </c>
      <c r="AD986" s="4">
        <f>AP986/AC986</f>
        <v>5.9999564687445588</v>
      </c>
      <c r="AE986" s="7">
        <f>AF986/(AF986+AH986+AJ986+AL986+AN986+AP986)</f>
        <v>0.19748941593341515</v>
      </c>
      <c r="AF986" s="4">
        <v>258942</v>
      </c>
      <c r="AG986" s="7">
        <f>AH986/(AF986+AH986+AJ986+AL986+AN986+AP986)</f>
        <v>0.19254878661713326</v>
      </c>
      <c r="AH986" s="4">
        <v>252464</v>
      </c>
      <c r="AI986" s="7">
        <f>AJ986/(AF986+AH986+AJ986+AL986+AN986+AP986)</f>
        <v>0.48516476518282542</v>
      </c>
      <c r="AJ986" s="4">
        <v>636133</v>
      </c>
      <c r="AK986" s="7">
        <f>AL986/(AF986+AH986+AJ986+AL986+AN986+AP986)</f>
        <v>1.377396811547558E-2</v>
      </c>
      <c r="AL986" s="4">
        <v>18060</v>
      </c>
      <c r="AM986" s="7">
        <f>AN986/(AF986+AH986+AJ986+AL986+AN986+AP986)</f>
        <v>5.902366514156451E-3</v>
      </c>
      <c r="AN986" s="4">
        <v>7739</v>
      </c>
      <c r="AO986" s="7">
        <f>AP986/(AF986+AH986+AJ986+AL986+AN986+AP986)</f>
        <v>0.10512069763699416</v>
      </c>
      <c r="AP986" s="4">
        <v>137831</v>
      </c>
      <c r="AQ986" s="6">
        <f>AO986+AM986+AK986+AI986+AG986+AE986</f>
        <v>1</v>
      </c>
      <c r="AR986" s="4">
        <v>646890</v>
      </c>
      <c r="AS986" s="4">
        <f>AR986/M986</f>
        <v>24880.384615384617</v>
      </c>
      <c r="AT986" s="4">
        <f>AR986/V986</f>
        <v>4397.3073902576143</v>
      </c>
      <c r="AU986" s="7">
        <f>AR986/(AR986+AV986+AY986+BB986)</f>
        <v>0.39856197552770695</v>
      </c>
      <c r="AV986" s="4">
        <v>172661</v>
      </c>
      <c r="AW986" s="4">
        <f>AV986/M986</f>
        <v>6640.8076923076924</v>
      </c>
      <c r="AX986" s="7">
        <f>AV986/(AR986+AV986+AY986+BB986)</f>
        <v>0.10637992434044335</v>
      </c>
      <c r="AY986" s="4">
        <v>348163</v>
      </c>
      <c r="AZ986" s="4">
        <f>AY986/M986</f>
        <v>13390.884615384615</v>
      </c>
      <c r="BA986" s="7">
        <f>AY986/(AR986+AV986+AY986+BB986)</f>
        <v>0.21451024607839514</v>
      </c>
      <c r="BB986" s="4">
        <v>455346</v>
      </c>
      <c r="BC986" s="11">
        <f>BB986/(AR986+AV986+AY986+BB986)</f>
        <v>0.28054785405345456</v>
      </c>
      <c r="BD986" s="9">
        <f>BC986+BA986+AX986+AU986</f>
        <v>1</v>
      </c>
      <c r="BE986" s="14">
        <f>(AF986+AH986+AJ986+AL986+AN986+AP986)</f>
        <v>1311169</v>
      </c>
      <c r="BF986" s="14">
        <f t="shared" si="75"/>
        <v>-1623060</v>
      </c>
      <c r="BG986" s="13">
        <f>(AF986+AH986+AJ986+AL986+AN986+AP986)-(AR986+AV986+AY986+BB986)</f>
        <v>-311891</v>
      </c>
      <c r="BH986" s="13">
        <f t="shared" si="76"/>
        <v>1</v>
      </c>
      <c r="BI986" s="14">
        <f>AF986/W986</f>
        <v>258942</v>
      </c>
      <c r="BJ986" s="14">
        <f>AH986/Y986</f>
        <v>335726.56772673735</v>
      </c>
      <c r="BK986" s="14">
        <f>AJ986/AA986</f>
        <v>724895.74418604653</v>
      </c>
      <c r="BL986" s="14">
        <f>BI986+BJ986+BK986</f>
        <v>1319564.3119127839</v>
      </c>
      <c r="BM986" s="14">
        <f>(AF986/W986)-AF986</f>
        <v>0</v>
      </c>
      <c r="BN986" s="14">
        <f>AH986/Y986-AH986</f>
        <v>83262.567726737354</v>
      </c>
      <c r="BO986" s="14">
        <f>AJ986/AA986-AJ986</f>
        <v>88762.744186046533</v>
      </c>
      <c r="BP986" s="14">
        <f>BG986/S986</f>
        <v>-2.5281517291468072E-2</v>
      </c>
      <c r="BQ986" s="14">
        <f>(BG986-CA986)/S986</f>
        <v>-2.4745203088787648E-2</v>
      </c>
      <c r="BR986" s="27">
        <f>BQ986-BP986</f>
        <v>5.3631420268042407E-4</v>
      </c>
      <c r="BS986" s="28">
        <f t="shared" si="77"/>
        <v>10644480</v>
      </c>
      <c r="BT986" s="11">
        <f>BS986/S986</f>
        <v>0.86282901776160925</v>
      </c>
      <c r="BU986" s="14">
        <f>(BE986-AP986)*1/BT986-(BE986-AP986)</f>
        <v>186535.13343253965</v>
      </c>
      <c r="BV986" s="14">
        <f t="shared" si="78"/>
        <v>0.10628181558793585</v>
      </c>
      <c r="BW986" s="27">
        <f>(AR986+AV986+AY986+BB986)/S986</f>
        <v>0.13156333287940392</v>
      </c>
      <c r="BX986" s="13">
        <f>(AF986+AH986+AJ986+AL986+AN986)/N986</f>
        <v>291.00644841269843</v>
      </c>
      <c r="BY986" s="26">
        <f>BX986/K986</f>
        <v>0.11022971530784031</v>
      </c>
      <c r="BZ986" s="11">
        <f>AP986/BE986</f>
        <v>0.10512069763699416</v>
      </c>
      <c r="CA986" s="15">
        <f>-(BM986+BN986+BO986)/M986</f>
        <v>-6616.3581504916883</v>
      </c>
      <c r="CB986" s="15">
        <f>BG986-CA986</f>
        <v>-305274.64184950833</v>
      </c>
      <c r="CC986" s="18">
        <f t="shared" si="79"/>
        <v>1</v>
      </c>
      <c r="CD986" s="17">
        <f>(AF986/(AF986+AH986+AJ986))/(X986/(X986+Z986+AB986))</f>
        <v>1.7457975760612592</v>
      </c>
      <c r="CE986" s="19">
        <f>(AH986/(AF986+AH986+AJ986))/(Z986/(X986+Z986+AB986))</f>
        <v>0.91061299493775305</v>
      </c>
      <c r="CF986" s="18">
        <f>(AJ986/(AF986+AH986+AJ986))/(AB986/(X986+Z986+AB986))</f>
        <v>0.88110754856267892</v>
      </c>
      <c r="CG986">
        <f>AH986/Z986</f>
        <v>223.61736049601419</v>
      </c>
      <c r="CH986" s="11">
        <f>BB986/BE986</f>
        <v>0.34728246320649742</v>
      </c>
      <c r="CI986" s="14">
        <f>AY986/V986</f>
        <v>2366.6770747951919</v>
      </c>
      <c r="CJ986" s="14">
        <f>AV986/M986</f>
        <v>6640.8076923076924</v>
      </c>
      <c r="CK986" s="17">
        <f>N986/V986</f>
        <v>27.40797260356274</v>
      </c>
      <c r="CL986" s="17">
        <f>(AL986+AN986)/N986</f>
        <v>6.3985615079365079</v>
      </c>
      <c r="CM986" s="14">
        <f>AP986/AC986</f>
        <v>5.9999564687445588</v>
      </c>
    </row>
    <row r="987" spans="1:91" hidden="1" x14ac:dyDescent="0.2">
      <c r="A987">
        <v>680</v>
      </c>
      <c r="B987" s="2">
        <v>45170</v>
      </c>
      <c r="C987" s="3" t="s">
        <v>37</v>
      </c>
      <c r="D987" t="s">
        <v>38</v>
      </c>
      <c r="E987" s="3" t="s">
        <v>43</v>
      </c>
      <c r="F987" t="s">
        <v>38</v>
      </c>
      <c r="G987" t="str">
        <f>CONCATENATE(C987,E987)</f>
        <v>LAXSFO</v>
      </c>
      <c r="H987" t="s">
        <v>30</v>
      </c>
      <c r="I987">
        <f>U987/M987</f>
        <v>141.3095238095238</v>
      </c>
      <c r="J987" t="str">
        <f>_xlfn.CONCAT(C987,E987,H987)</f>
        <v>LAXSFO737-700</v>
      </c>
      <c r="K987" s="4">
        <v>337</v>
      </c>
      <c r="L987" s="4">
        <f>N987/M987</f>
        <v>131.04761904761904</v>
      </c>
      <c r="M987" s="4">
        <v>42</v>
      </c>
      <c r="N987" s="4">
        <v>5504</v>
      </c>
      <c r="O987" s="4">
        <f>P987/M987</f>
        <v>16.80952380952381</v>
      </c>
      <c r="P987" s="4">
        <v>706</v>
      </c>
      <c r="Q987" s="4">
        <v>1287</v>
      </c>
      <c r="R987" s="4">
        <v>3512</v>
      </c>
      <c r="S987" s="4">
        <f>U987*K987</f>
        <v>2000095</v>
      </c>
      <c r="T987" s="7">
        <f>N987/U987</f>
        <v>0.92737994945240099</v>
      </c>
      <c r="U987" s="4">
        <v>5935</v>
      </c>
      <c r="V987" s="4">
        <v>55.465775167596192</v>
      </c>
      <c r="W987" s="7">
        <f>P987/X987</f>
        <v>1</v>
      </c>
      <c r="X987" s="4">
        <v>706</v>
      </c>
      <c r="Y987" s="7">
        <f>Q987/Z987</f>
        <v>1</v>
      </c>
      <c r="Z987" s="4">
        <v>1287</v>
      </c>
      <c r="AA987" s="7">
        <f>R987/AB987</f>
        <v>0.89069236621861525</v>
      </c>
      <c r="AB987" s="4">
        <v>3943</v>
      </c>
      <c r="AC987" s="4">
        <v>6189</v>
      </c>
      <c r="AD987" s="4">
        <f>AP987/AC987</f>
        <v>6</v>
      </c>
      <c r="AE987" s="7">
        <f>AF987/(AF987+AH987+AJ987+AL987+AN987+AP987)</f>
        <v>0.19599009605167098</v>
      </c>
      <c r="AF987" s="4">
        <v>150872</v>
      </c>
      <c r="AG987" s="7">
        <f>AH987/(AF987+AH987+AJ987+AL987+AN987+AP987)</f>
        <v>0.21287383377890709</v>
      </c>
      <c r="AH987" s="4">
        <v>163869</v>
      </c>
      <c r="AI987" s="7">
        <f>AJ987/(AF987+AH987+AJ987+AL987+AN987+AP987)</f>
        <v>0.47445810177787823</v>
      </c>
      <c r="AJ987" s="4">
        <v>365235</v>
      </c>
      <c r="AK987" s="7">
        <f>AL987/(AF987+AH987+AJ987+AL987+AN987+AP987)</f>
        <v>3.194101279043484E-2</v>
      </c>
      <c r="AL987" s="4">
        <v>24588</v>
      </c>
      <c r="AM987" s="7">
        <f>AN987/(AF987+AH987+AJ987+AL987+AN987+AP987)</f>
        <v>3.6498076108673227E-2</v>
      </c>
      <c r="AN987" s="4">
        <v>28096</v>
      </c>
      <c r="AO987" s="7">
        <f>AP987/(AF987+AH987+AJ987+AL987+AN987+AP987)</f>
        <v>4.8238879492435639E-2</v>
      </c>
      <c r="AP987" s="4">
        <v>37134</v>
      </c>
      <c r="AQ987" s="6">
        <f>AO987+AM987+AK987+AI987+AG987+AE987</f>
        <v>1</v>
      </c>
      <c r="AR987" s="4">
        <v>230630</v>
      </c>
      <c r="AS987" s="4">
        <f>AR987/M987</f>
        <v>5491.1904761904761</v>
      </c>
      <c r="AT987" s="4">
        <f>AR987/V987</f>
        <v>4158.0596197046743</v>
      </c>
      <c r="AU987" s="7">
        <f>AR987/(AR987+AV987+AY987+BB987)</f>
        <v>0.29915893572421809</v>
      </c>
      <c r="AV987" s="4">
        <v>243461</v>
      </c>
      <c r="AW987" s="4">
        <f>AV987/M987</f>
        <v>5796.6904761904761</v>
      </c>
      <c r="AX987" s="7">
        <f>AV987/(AR987+AV987+AY987+BB987)</f>
        <v>0.31580251333457859</v>
      </c>
      <c r="AY987" s="4">
        <v>124677</v>
      </c>
      <c r="AZ987" s="4">
        <f>AY987/M987</f>
        <v>2968.5</v>
      </c>
      <c r="BA987" s="7">
        <f>AY987/(AR987+AV987+AY987+BB987)</f>
        <v>0.16172327376875661</v>
      </c>
      <c r="BB987" s="4">
        <v>172160</v>
      </c>
      <c r="BC987" s="11">
        <f>BB987/(AR987+AV987+AY987+BB987)</f>
        <v>0.2233152771724467</v>
      </c>
      <c r="BD987" s="9">
        <f>BC987+BA987+AX987+AU987</f>
        <v>1</v>
      </c>
      <c r="BE987" s="14">
        <f>(AF987+AH987+AJ987+AL987+AN987+AP987)</f>
        <v>769794</v>
      </c>
      <c r="BF987" s="14">
        <f t="shared" si="75"/>
        <v>-770928</v>
      </c>
      <c r="BG987" s="13">
        <f>(AF987+AH987+AJ987+AL987+AN987+AP987)-(AR987+AV987+AY987+BB987)</f>
        <v>-1134</v>
      </c>
      <c r="BH987" s="13">
        <f t="shared" si="76"/>
        <v>1</v>
      </c>
      <c r="BI987" s="14">
        <f>AF987/W987</f>
        <v>150872</v>
      </c>
      <c r="BJ987" s="14">
        <f>AH987/Y987</f>
        <v>163869</v>
      </c>
      <c r="BK987" s="14">
        <f>AJ987/AA987</f>
        <v>410057.40461275628</v>
      </c>
      <c r="BL987" s="14">
        <f>BI987+BJ987+BK987</f>
        <v>724798.40461275633</v>
      </c>
      <c r="BM987" s="14">
        <f>(AF987/W987)-AF987</f>
        <v>0</v>
      </c>
      <c r="BN987" s="14">
        <f>AH987/Y987-AH987</f>
        <v>0</v>
      </c>
      <c r="BO987" s="14">
        <f>AJ987/AA987-AJ987</f>
        <v>44822.404612756276</v>
      </c>
      <c r="BP987" s="14">
        <f>BG987/S987</f>
        <v>-5.6697306877923298E-4</v>
      </c>
      <c r="BQ987" s="14">
        <f>(BG987-CA987)/S987</f>
        <v>-3.3398358664198216E-5</v>
      </c>
      <c r="BR987" s="27">
        <f>BQ987-BP987</f>
        <v>5.3357471011503479E-4</v>
      </c>
      <c r="BS987" s="28">
        <f t="shared" si="77"/>
        <v>1854848</v>
      </c>
      <c r="BT987" s="11">
        <f>BS987/S987</f>
        <v>0.92737994945240099</v>
      </c>
      <c r="BU987" s="14">
        <f>(BE987-AP987)*1/BT987-(BE987-AP987)</f>
        <v>57372.17659883725</v>
      </c>
      <c r="BV987" s="14">
        <f t="shared" si="78"/>
        <v>0.3848787182608826</v>
      </c>
      <c r="BW987" s="27">
        <f>(AR987+AV987+AY987+BB987)/S987</f>
        <v>0.38544569132966183</v>
      </c>
      <c r="BX987" s="13">
        <f>(AF987+AH987+AJ987+AL987+AN987)/N987</f>
        <v>133.1140988372093</v>
      </c>
      <c r="BY987" s="26">
        <f>BX987/K987</f>
        <v>0.3949973259264371</v>
      </c>
      <c r="BZ987" s="11">
        <f>AP987/BE987</f>
        <v>4.8238879492435639E-2</v>
      </c>
      <c r="CA987" s="15">
        <f>-(BM987+BN987+BO987)/M987</f>
        <v>-1067.2001098275305</v>
      </c>
      <c r="CB987" s="15">
        <f>BG987-CA987</f>
        <v>-66.799890172469532</v>
      </c>
      <c r="CC987" s="18">
        <f t="shared" si="79"/>
        <v>1</v>
      </c>
      <c r="CD987" s="17">
        <f>(AF987/(AF987+AH987+AJ987))/(X987/(X987+Z987+AB987))</f>
        <v>1.8655386637375402</v>
      </c>
      <c r="CE987" s="19">
        <f>(AH987/(AF987+AH987+AJ987))/(Z987/(X987+Z987+AB987))</f>
        <v>1.1115232834352333</v>
      </c>
      <c r="CF987" s="18">
        <f>(AJ987/(AF987+AH987+AJ987))/(AB987/(X987+Z987+AB987))</f>
        <v>0.80862268263255166</v>
      </c>
      <c r="CG987">
        <f>AH987/Z987</f>
        <v>127.32634032634033</v>
      </c>
      <c r="CH987" s="11">
        <f>BB987/BE987</f>
        <v>0.22364424768184735</v>
      </c>
      <c r="CI987" s="14">
        <f>AY987/V987</f>
        <v>2247.8185804358482</v>
      </c>
      <c r="CJ987" s="14">
        <f>AV987/M987</f>
        <v>5796.6904761904761</v>
      </c>
      <c r="CK987" s="17">
        <f>N987/V987</f>
        <v>99.232364162747814</v>
      </c>
      <c r="CL987" s="17">
        <f>(AL987+AN987)/N987</f>
        <v>9.5719476744186043</v>
      </c>
      <c r="CM987" s="14">
        <f>AP987/AC987</f>
        <v>6</v>
      </c>
    </row>
    <row r="988" spans="1:91" x14ac:dyDescent="0.2">
      <c r="A988">
        <v>790</v>
      </c>
      <c r="B988" s="2">
        <v>45170</v>
      </c>
      <c r="C988" s="3" t="s">
        <v>53</v>
      </c>
      <c r="D988" t="s">
        <v>54</v>
      </c>
      <c r="E988" s="3" t="s">
        <v>41</v>
      </c>
      <c r="F988" t="s">
        <v>42</v>
      </c>
      <c r="G988" t="str">
        <f>CONCATENATE(C988,E988)</f>
        <v>YVRSEA</v>
      </c>
      <c r="H988" t="s">
        <v>40</v>
      </c>
      <c r="I988">
        <f>U988/M988</f>
        <v>73.870056497175142</v>
      </c>
      <c r="J988" t="str">
        <f>_xlfn.CONCAT(C988,E988,H988)</f>
        <v>YVRSEAE175</v>
      </c>
      <c r="K988" s="4">
        <v>127</v>
      </c>
      <c r="L988" s="4">
        <f>N988/M988</f>
        <v>64.491525423728817</v>
      </c>
      <c r="M988" s="4">
        <v>177</v>
      </c>
      <c r="N988" s="4">
        <v>11415</v>
      </c>
      <c r="O988" s="4">
        <f>P988/M988</f>
        <v>10.016949152542374</v>
      </c>
      <c r="P988" s="4">
        <v>1773</v>
      </c>
      <c r="Q988" s="4">
        <v>2965</v>
      </c>
      <c r="R988" s="4">
        <v>6678</v>
      </c>
      <c r="S988" s="4">
        <f>U988*K988</f>
        <v>1660525</v>
      </c>
      <c r="T988" s="7">
        <f>N988/U988</f>
        <v>0.8730401529636711</v>
      </c>
      <c r="U988" s="4">
        <v>13075</v>
      </c>
      <c r="V988" s="4">
        <v>132.7252786269265</v>
      </c>
      <c r="W988" s="7">
        <f>P988/X988</f>
        <v>1</v>
      </c>
      <c r="X988" s="4">
        <v>1773</v>
      </c>
      <c r="Y988" s="7">
        <f>Q988/Z988</f>
        <v>0.9291758069570667</v>
      </c>
      <c r="Z988" s="4">
        <v>3191</v>
      </c>
      <c r="AA988" s="7">
        <f>R988/AB988</f>
        <v>0.82322485207100593</v>
      </c>
      <c r="AB988" s="4">
        <v>8112</v>
      </c>
      <c r="AC988" s="4">
        <v>0</v>
      </c>
      <c r="AD988" s="4" t="e">
        <f>AP988/AC988</f>
        <v>#DIV/0!</v>
      </c>
      <c r="AE988" s="7">
        <f>AF988/(AF988+AH988+AJ988+AL988+AN988+AP988)</f>
        <v>0.25057121894979562</v>
      </c>
      <c r="AF988" s="4">
        <v>334698</v>
      </c>
      <c r="AG988" s="7">
        <f>AH988/(AF988+AH988+AJ988+AL988+AN988+AP988)</f>
        <v>0.22958509889649184</v>
      </c>
      <c r="AH988" s="4">
        <v>306666</v>
      </c>
      <c r="AI988" s="7">
        <f>AJ988/(AF988+AH988+AJ988+AL988+AN988+AP988)</f>
        <v>0.46485318999206432</v>
      </c>
      <c r="AJ988" s="4">
        <v>620923</v>
      </c>
      <c r="AK988" s="7">
        <f>AL988/(AF988+AH988+AJ988+AL988+AN988+AP988)</f>
        <v>3.4994085675355981E-2</v>
      </c>
      <c r="AL988" s="4">
        <v>46743</v>
      </c>
      <c r="AM988" s="7">
        <f>AN988/(AF988+AH988+AJ988+AL988+AN988+AP988)</f>
        <v>1.9996406486292244E-2</v>
      </c>
      <c r="AN988" s="4">
        <v>26710</v>
      </c>
      <c r="AO988" s="7">
        <f>AP988/(AF988+AH988+AJ988+AL988+AN988+AP988)</f>
        <v>0</v>
      </c>
      <c r="AP988" s="4">
        <v>0</v>
      </c>
      <c r="AQ988" s="6">
        <f>AO988+AM988+AK988+AI988+AG988+AE988</f>
        <v>1</v>
      </c>
      <c r="AR988" s="4">
        <v>331311</v>
      </c>
      <c r="AS988" s="4">
        <f>AR988/M988</f>
        <v>1871.8135593220338</v>
      </c>
      <c r="AT988" s="4">
        <f>AR988/V988</f>
        <v>2496.2162703856297</v>
      </c>
      <c r="AU988" s="7">
        <f>AR988/(AR988+AV988+AY988+BB988)</f>
        <v>0.25680594548422553</v>
      </c>
      <c r="AV988" s="4">
        <v>579242</v>
      </c>
      <c r="AW988" s="4">
        <f>AV988/M988</f>
        <v>3272.5536723163841</v>
      </c>
      <c r="AX988" s="7">
        <f>AV988/(AR988+AV988+AY988+BB988)</f>
        <v>0.44898234430542228</v>
      </c>
      <c r="AY988" s="4">
        <v>183700</v>
      </c>
      <c r="AZ988" s="4">
        <f>AY988/M988</f>
        <v>1037.8531073446327</v>
      </c>
      <c r="BA988" s="7">
        <f>AY988/(AR988+AV988+AY988+BB988)</f>
        <v>0.14238963446867817</v>
      </c>
      <c r="BB988" s="4">
        <v>195869</v>
      </c>
      <c r="BC988" s="11">
        <f>BB988/(AR988+AV988+AY988+BB988)</f>
        <v>0.15182207574167406</v>
      </c>
      <c r="BD988" s="9">
        <f>BC988+BA988+AX988+AU988</f>
        <v>1</v>
      </c>
      <c r="BE988" s="14">
        <f>(AF988+AH988+AJ988+AL988+AN988+AP988)</f>
        <v>1335740</v>
      </c>
      <c r="BF988" s="14">
        <f t="shared" si="75"/>
        <v>-1290122</v>
      </c>
      <c r="BG988" s="13">
        <f>(AF988+AH988+AJ988+AL988+AN988+AP988)-(AR988+AV988+AY988+BB988)</f>
        <v>45618</v>
      </c>
      <c r="BH988" s="13">
        <f t="shared" si="76"/>
        <v>0</v>
      </c>
      <c r="BI988" s="14">
        <f>AF988/W988</f>
        <v>334698</v>
      </c>
      <c r="BJ988" s="14">
        <f>AH988/Y988</f>
        <v>330040.87892074202</v>
      </c>
      <c r="BK988" s="14">
        <f>AJ988/AA988</f>
        <v>754256.86972147343</v>
      </c>
      <c r="BL988" s="14">
        <f>BI988+BJ988+BK988</f>
        <v>1418995.7486422155</v>
      </c>
      <c r="BM988" s="14">
        <f>(AF988/W988)-AF988</f>
        <v>0</v>
      </c>
      <c r="BN988" s="14">
        <f>AH988/Y988-AH988</f>
        <v>23374.87892074202</v>
      </c>
      <c r="BO988" s="14">
        <f>AJ988/AA988-AJ988</f>
        <v>133333.86972147343</v>
      </c>
      <c r="BP988" s="14">
        <f>BG988/S988</f>
        <v>2.7472034446936962E-2</v>
      </c>
      <c r="BQ988" s="14">
        <f>(BG988-CA988)/S988</f>
        <v>2.8005215315529984E-2</v>
      </c>
      <c r="BR988" s="27">
        <f>BQ988-BP988</f>
        <v>5.3318086859302158E-4</v>
      </c>
      <c r="BS988" s="28">
        <f t="shared" si="77"/>
        <v>1449705</v>
      </c>
      <c r="BT988" s="11">
        <f>BS988/S988</f>
        <v>0.8730401529636711</v>
      </c>
      <c r="BU988" s="14">
        <f>(BE988-AP988)*1/BT988-(BE988-AP988)</f>
        <v>194246.90319754719</v>
      </c>
      <c r="BV988" s="14">
        <f t="shared" si="78"/>
        <v>0.80440824438054226</v>
      </c>
      <c r="BW988" s="27">
        <f>(AR988+AV988+AY988+BB988)/S988</f>
        <v>0.77693620993360535</v>
      </c>
      <c r="BX988" s="13">
        <f>(AF988+AH988+AJ988+AL988+AN988)/N988</f>
        <v>117.01620674551029</v>
      </c>
      <c r="BY988" s="26">
        <f>BX988/K988</f>
        <v>0.92138745468905736</v>
      </c>
      <c r="BZ988" s="11">
        <f>AP988/BE988</f>
        <v>0</v>
      </c>
      <c r="CA988" s="15">
        <f>-(BM988+BN988+BO988)/M988</f>
        <v>-885.36016182042624</v>
      </c>
      <c r="CB988" s="15">
        <f>BG988-CA988</f>
        <v>46503.360161820427</v>
      </c>
      <c r="CC988" s="18">
        <f t="shared" si="79"/>
        <v>0</v>
      </c>
      <c r="CD988" s="17">
        <f>(AF988/(AF988+AH988+AJ988))/(X988/(X988+Z988+AB988))</f>
        <v>1.9555151458184328</v>
      </c>
      <c r="CE988" s="19">
        <f>(AH988/(AF988+AH988+AJ988))/(Z988/(X988+Z988+AB988))</f>
        <v>0.99553292218601208</v>
      </c>
      <c r="CF988" s="18">
        <f>(AJ988/(AF988+AH988+AJ988))/(AB988/(X988+Z988+AB988))</f>
        <v>0.79291495214106922</v>
      </c>
      <c r="CG988">
        <f>AH988/Z988</f>
        <v>96.103415857098085</v>
      </c>
      <c r="CH988" s="11">
        <f>BB988/BE988</f>
        <v>0.14663707008849028</v>
      </c>
      <c r="CI988" s="14">
        <f>AY988/V988</f>
        <v>1384.0618900967374</v>
      </c>
      <c r="CJ988" s="14">
        <f>AV988/M988</f>
        <v>3272.5536723163841</v>
      </c>
      <c r="CK988" s="17">
        <f>N988/V988</f>
        <v>86.004716796158178</v>
      </c>
      <c r="CL988" s="17">
        <f>(AL988+AN988)/N988</f>
        <v>6.4347787998247918</v>
      </c>
      <c r="CM988" s="14" t="e">
        <f>AP988/AC988</f>
        <v>#DIV/0!</v>
      </c>
    </row>
    <row r="989" spans="1:91" hidden="1" x14ac:dyDescent="0.2">
      <c r="A989">
        <v>977</v>
      </c>
      <c r="B989" s="2">
        <v>45200</v>
      </c>
      <c r="C989" s="3" t="s">
        <v>43</v>
      </c>
      <c r="D989" t="s">
        <v>38</v>
      </c>
      <c r="E989" s="3" t="s">
        <v>37</v>
      </c>
      <c r="F989" t="s">
        <v>38</v>
      </c>
      <c r="G989" t="str">
        <f>CONCATENATE(C989,E989)</f>
        <v>SFOLAX</v>
      </c>
      <c r="H989" t="s">
        <v>34</v>
      </c>
      <c r="I989">
        <f>U989/M989</f>
        <v>178.96428571428572</v>
      </c>
      <c r="J989" t="str">
        <f>_xlfn.CONCAT(C989,E989,H989)</f>
        <v>SFOLAX737-900</v>
      </c>
      <c r="K989" s="4">
        <v>337</v>
      </c>
      <c r="L989" s="4">
        <f>N989/M989</f>
        <v>161.94642857142858</v>
      </c>
      <c r="M989" s="4">
        <v>56</v>
      </c>
      <c r="N989" s="4">
        <v>9069</v>
      </c>
      <c r="O989" s="4">
        <f>P989/M989</f>
        <v>22.982142857142858</v>
      </c>
      <c r="P989" s="4">
        <v>1287</v>
      </c>
      <c r="Q989" s="4">
        <v>2401</v>
      </c>
      <c r="R989" s="4">
        <v>5381</v>
      </c>
      <c r="S989" s="4">
        <f>U989*K989</f>
        <v>3377414</v>
      </c>
      <c r="T989" s="7">
        <f>N989/U989</f>
        <v>0.90490919976052686</v>
      </c>
      <c r="U989" s="4">
        <v>10022</v>
      </c>
      <c r="V989" s="4">
        <v>78.855165428764352</v>
      </c>
      <c r="W989" s="7">
        <f>P989/X989</f>
        <v>0.99922360248447206</v>
      </c>
      <c r="X989" s="4">
        <v>1288</v>
      </c>
      <c r="Y989" s="7">
        <f>Q989/Z989</f>
        <v>0.99709302325581395</v>
      </c>
      <c r="Z989" s="4">
        <v>2408</v>
      </c>
      <c r="AA989" s="7">
        <f>R989/AB989</f>
        <v>0.85061650331963323</v>
      </c>
      <c r="AB989" s="4">
        <v>6326</v>
      </c>
      <c r="AC989" s="4">
        <v>13913</v>
      </c>
      <c r="AD989" s="4">
        <f>AP989/AC989</f>
        <v>5.9999281247753897</v>
      </c>
      <c r="AE989" s="7">
        <f>AF989/(AF989+AH989+AJ989+AL989+AN989+AP989)</f>
        <v>0.22101320317916212</v>
      </c>
      <c r="AF989" s="4">
        <v>285641</v>
      </c>
      <c r="AG989" s="7">
        <f>AH989/(AF989+AH989+AJ989+AL989+AN989+AP989)</f>
        <v>0.23459551723284144</v>
      </c>
      <c r="AH989" s="4">
        <v>303195</v>
      </c>
      <c r="AI989" s="7">
        <f>AJ989/(AF989+AH989+AJ989+AL989+AN989+AP989)</f>
        <v>0.43785824378528276</v>
      </c>
      <c r="AJ989" s="4">
        <v>565895</v>
      </c>
      <c r="AK989" s="7">
        <f>AL989/(AF989+AH989+AJ989+AL989+AN989+AP989)</f>
        <v>2.9153151926314746E-2</v>
      </c>
      <c r="AL989" s="4">
        <v>37678</v>
      </c>
      <c r="AM989" s="7">
        <f>AN989/(AF989+AH989+AJ989+AL989+AN989+AP989)</f>
        <v>1.2789999504803407E-2</v>
      </c>
      <c r="AN989" s="4">
        <v>16530</v>
      </c>
      <c r="AO989" s="7">
        <f>AP989/(AF989+AH989+AJ989+AL989+AN989+AP989)</f>
        <v>6.4589884371595518E-2</v>
      </c>
      <c r="AP989" s="4">
        <v>83477</v>
      </c>
      <c r="AQ989" s="6">
        <f>AO989+AM989+AK989+AI989+AG989+AE989</f>
        <v>1</v>
      </c>
      <c r="AR989" s="4">
        <v>327884</v>
      </c>
      <c r="AS989" s="4">
        <f>AR989/M989</f>
        <v>5855.0714285714284</v>
      </c>
      <c r="AT989" s="4">
        <f>AR989/V989</f>
        <v>4158.0535430643622</v>
      </c>
      <c r="AU989" s="7">
        <f>AR989/(AR989+AV989+AY989+BB989)</f>
        <v>0.30404109716066097</v>
      </c>
      <c r="AV989" s="4">
        <v>328525</v>
      </c>
      <c r="AW989" s="4">
        <f>AV989/M989</f>
        <v>5866.5178571428569</v>
      </c>
      <c r="AX989" s="7">
        <f>AV989/(AR989+AV989+AY989+BB989)</f>
        <v>0.30463548524693534</v>
      </c>
      <c r="AY989" s="4">
        <v>177252</v>
      </c>
      <c r="AZ989" s="4">
        <f>AY989/M989</f>
        <v>3165.2142857142858</v>
      </c>
      <c r="BA989" s="7">
        <f>AY989/(AR989+AV989+AY989+BB989)</f>
        <v>0.164362678733703</v>
      </c>
      <c r="BB989" s="4">
        <v>244759</v>
      </c>
      <c r="BC989" s="11">
        <f>BB989/(AR989+AV989+AY989+BB989)</f>
        <v>0.22696073885870069</v>
      </c>
      <c r="BD989" s="9">
        <f>BC989+BA989+AX989+AU989</f>
        <v>1</v>
      </c>
      <c r="BE989" s="14">
        <f>(AF989+AH989+AJ989+AL989+AN989+AP989)</f>
        <v>1292416</v>
      </c>
      <c r="BF989" s="14">
        <f t="shared" si="75"/>
        <v>-1078420</v>
      </c>
      <c r="BG989" s="13">
        <f>(AF989+AH989+AJ989+AL989+AN989+AP989)-(AR989+AV989+AY989+BB989)</f>
        <v>213996</v>
      </c>
      <c r="BH989" s="13">
        <f t="shared" si="76"/>
        <v>0</v>
      </c>
      <c r="BI989" s="14">
        <f>AF989/W989</f>
        <v>285862.94327894325</v>
      </c>
      <c r="BJ989" s="14">
        <f>AH989/Y989</f>
        <v>304078.95043731778</v>
      </c>
      <c r="BK989" s="14">
        <f>AJ989/AA989</f>
        <v>665276.29994424828</v>
      </c>
      <c r="BL989" s="14">
        <f>BI989+BJ989+BK989</f>
        <v>1255218.1936605093</v>
      </c>
      <c r="BM989" s="14">
        <f>(AF989/W989)-AF989</f>
        <v>221.9432789432467</v>
      </c>
      <c r="BN989" s="14">
        <f>AH989/Y989-AH989</f>
        <v>883.95043731777696</v>
      </c>
      <c r="BO989" s="14">
        <f>AJ989/AA989-AJ989</f>
        <v>99381.299944248283</v>
      </c>
      <c r="BP989" s="14">
        <f>BG989/S989</f>
        <v>6.3360902749855369E-2</v>
      </c>
      <c r="BQ989" s="14">
        <f>(BG989-CA989)/S989</f>
        <v>6.3892201007193408E-2</v>
      </c>
      <c r="BR989" s="27">
        <f>BQ989-BP989</f>
        <v>5.3129825733803926E-4</v>
      </c>
      <c r="BS989" s="28">
        <f t="shared" si="77"/>
        <v>3056253</v>
      </c>
      <c r="BT989" s="11">
        <f>BS989/S989</f>
        <v>0.90490919976052686</v>
      </c>
      <c r="BU989" s="14">
        <f>(BE989-AP989)*1/BT989-(BE989-AP989)</f>
        <v>127039.23993825121</v>
      </c>
      <c r="BV989" s="14">
        <f t="shared" si="78"/>
        <v>0.38266436984035712</v>
      </c>
      <c r="BW989" s="27">
        <f>(AR989+AV989+AY989+BB989)/S989</f>
        <v>0.31930346709050178</v>
      </c>
      <c r="BX989" s="13">
        <f>(AF989+AH989+AJ989+AL989+AN989)/N989</f>
        <v>133.30455397507995</v>
      </c>
      <c r="BY989" s="26">
        <f>BX989/K989</f>
        <v>0.39556247470350137</v>
      </c>
      <c r="BZ989" s="11">
        <f>AP989/BE989</f>
        <v>6.4589884371595518E-2</v>
      </c>
      <c r="CA989" s="15">
        <f>-(BM989+BN989+BO989)/M989</f>
        <v>-1794.4141725090947</v>
      </c>
      <c r="CB989" s="15">
        <f>BG989-CA989</f>
        <v>215790.4141725091</v>
      </c>
      <c r="CC989" s="18">
        <f t="shared" si="79"/>
        <v>0</v>
      </c>
      <c r="CD989" s="17">
        <f>(AF989/(AF989+AH989+AJ989))/(X989/(X989+Z989+AB989))</f>
        <v>1.9247674034119782</v>
      </c>
      <c r="CE989" s="19">
        <f>(AH989/(AF989+AH989+AJ989))/(Z989/(X989+Z989+AB989))</f>
        <v>1.0927960732774076</v>
      </c>
      <c r="CF989" s="18">
        <f>(AJ989/(AF989+AH989+AJ989))/(AB989/(X989+Z989+AB989))</f>
        <v>0.77639055326483941</v>
      </c>
      <c r="CG989">
        <f>AH989/Z989</f>
        <v>125.91154485049834</v>
      </c>
      <c r="CH989" s="11">
        <f>BB989/BE989</f>
        <v>0.18938097330890363</v>
      </c>
      <c r="CI989" s="14">
        <f>AY989/V989</f>
        <v>2247.8172360201911</v>
      </c>
      <c r="CJ989" s="14">
        <f>AV989/M989</f>
        <v>5866.5178571428569</v>
      </c>
      <c r="CK989" s="17">
        <f>N989/V989</f>
        <v>115.0083187409288</v>
      </c>
      <c r="CL989" s="17">
        <f>(AL989+AN989)/N989</f>
        <v>5.9772852574705038</v>
      </c>
      <c r="CM989" s="14">
        <f>AP989/AC989</f>
        <v>5.9999281247753897</v>
      </c>
    </row>
    <row r="990" spans="1:91" hidden="1" x14ac:dyDescent="0.2">
      <c r="A990">
        <v>577</v>
      </c>
      <c r="B990" s="2">
        <v>44866</v>
      </c>
      <c r="C990" s="3" t="s">
        <v>53</v>
      </c>
      <c r="D990" t="s">
        <v>54</v>
      </c>
      <c r="E990" s="3" t="s">
        <v>43</v>
      </c>
      <c r="F990" t="s">
        <v>38</v>
      </c>
      <c r="G990" t="str">
        <f>CONCATENATE(C990,E990)</f>
        <v>YVRSFO</v>
      </c>
      <c r="H990" t="s">
        <v>31</v>
      </c>
      <c r="I990">
        <f>U990/M990</f>
        <v>169</v>
      </c>
      <c r="J990" t="str">
        <f>_xlfn.CONCAT(C990,E990,H990)</f>
        <v>YVRSFO737-800</v>
      </c>
      <c r="K990" s="4">
        <v>800</v>
      </c>
      <c r="L990" s="4">
        <f>N990/M990</f>
        <v>148.6888888888889</v>
      </c>
      <c r="M990" s="4">
        <v>45</v>
      </c>
      <c r="N990" s="4">
        <v>6691</v>
      </c>
      <c r="O990" s="4">
        <f>P990/M990</f>
        <v>21</v>
      </c>
      <c r="P990" s="4">
        <v>945</v>
      </c>
      <c r="Q990" s="4">
        <v>1694</v>
      </c>
      <c r="R990" s="4">
        <v>4052</v>
      </c>
      <c r="S990" s="4">
        <f>U990*K990</f>
        <v>6084000</v>
      </c>
      <c r="T990" s="7">
        <f>N990/U990</f>
        <v>0.8798159105851413</v>
      </c>
      <c r="U990" s="4">
        <v>7605</v>
      </c>
      <c r="V990" s="4">
        <v>47.456680584551151</v>
      </c>
      <c r="W990" s="7">
        <f>P990/X990</f>
        <v>1</v>
      </c>
      <c r="X990" s="4">
        <v>945</v>
      </c>
      <c r="Y990" s="7">
        <f>Q990/Z990</f>
        <v>0.94111111111111112</v>
      </c>
      <c r="Z990" s="4">
        <v>1800</v>
      </c>
      <c r="AA990" s="7">
        <f>R990/AB990</f>
        <v>0.83374485596707815</v>
      </c>
      <c r="AB990" s="4">
        <v>4860</v>
      </c>
      <c r="AC990" s="4">
        <v>1643</v>
      </c>
      <c r="AD990" s="4">
        <f>AP990/AC990</f>
        <v>4.9987827145465609</v>
      </c>
      <c r="AE990" s="7">
        <f>AF990/(AF990+AH990+AJ990+AL990+AN990+AP990)</f>
        <v>0.2003511263315329</v>
      </c>
      <c r="AF990" s="4">
        <v>251975</v>
      </c>
      <c r="AG990" s="7">
        <f>AH990/(AF990+AH990+AJ990+AL990+AN990+AP990)</f>
        <v>0.26119871158263674</v>
      </c>
      <c r="AH990" s="4">
        <v>328501</v>
      </c>
      <c r="AI990" s="7">
        <f>AJ990/(AF990+AH990+AJ990+AL990+AN990+AP990)</f>
        <v>0.49647720740068713</v>
      </c>
      <c r="AJ990" s="4">
        <v>624403</v>
      </c>
      <c r="AK990" s="7">
        <f>AL990/(AF990+AH990+AJ990+AL990+AN990+AP990)</f>
        <v>1.9333416556210826E-2</v>
      </c>
      <c r="AL990" s="4">
        <v>24315</v>
      </c>
      <c r="AM990" s="7">
        <f>AN990/(AF990+AH990+AJ990+AL990+AN990+AP990)</f>
        <v>1.6109192655925614E-2</v>
      </c>
      <c r="AN990" s="4">
        <v>20260</v>
      </c>
      <c r="AO990" s="7">
        <f>AP990/(AF990+AH990+AJ990+AL990+AN990+AP990)</f>
        <v>6.5303454730067656E-3</v>
      </c>
      <c r="AP990" s="4">
        <v>8213</v>
      </c>
      <c r="AQ990" s="6">
        <f>AO990+AM990+AK990+AI990+AG990+AE990</f>
        <v>1</v>
      </c>
      <c r="AR990" s="4">
        <v>174761</v>
      </c>
      <c r="AS990" s="4">
        <f>AR990/M990</f>
        <v>3883.5777777777776</v>
      </c>
      <c r="AT990" s="4">
        <f>AR990/V990</f>
        <v>3682.537376136901</v>
      </c>
      <c r="AU990" s="7">
        <f>AR990/(AR990+AV990+AY990+BB990)</f>
        <v>0.25703057552105163</v>
      </c>
      <c r="AV990" s="4">
        <v>235779</v>
      </c>
      <c r="AW990" s="4">
        <f>AV990/M990</f>
        <v>5239.5333333333338</v>
      </c>
      <c r="AX990" s="7">
        <f>AV990/(AR990+AV990+AY990+BB990)</f>
        <v>0.34677309048230459</v>
      </c>
      <c r="AY990" s="4">
        <v>155397</v>
      </c>
      <c r="AZ990" s="4">
        <f>AY990/M990</f>
        <v>3453.2666666666669</v>
      </c>
      <c r="BA990" s="7">
        <f>AY990/(AR990+AV990+AY990+BB990)</f>
        <v>0.22855088002612062</v>
      </c>
      <c r="BB990" s="4">
        <v>113986</v>
      </c>
      <c r="BC990" s="11">
        <f>BB990/(AR990+AV990+AY990+BB990)</f>
        <v>0.16764545397052313</v>
      </c>
      <c r="BD990" s="9">
        <f>BC990+BA990+AX990+AU990</f>
        <v>1</v>
      </c>
      <c r="BE990" s="14">
        <f>(AF990+AH990+AJ990+AL990+AN990+AP990)</f>
        <v>1257667</v>
      </c>
      <c r="BF990" s="14">
        <f t="shared" si="75"/>
        <v>-679923</v>
      </c>
      <c r="BG990" s="13">
        <f>(AF990+AH990+AJ990+AL990+AN990+AP990)-(AR990+AV990+AY990+BB990)</f>
        <v>577744</v>
      </c>
      <c r="BH990" s="13">
        <f t="shared" si="76"/>
        <v>0</v>
      </c>
      <c r="BI990" s="14">
        <f>AF990/W990</f>
        <v>251975</v>
      </c>
      <c r="BJ990" s="14">
        <f>AH990/Y990</f>
        <v>349056.55253837071</v>
      </c>
      <c r="BK990" s="14">
        <f>AJ990/AA990</f>
        <v>748913.76604146103</v>
      </c>
      <c r="BL990" s="14">
        <f>BI990+BJ990+BK990</f>
        <v>1349945.3185798316</v>
      </c>
      <c r="BM990" s="14">
        <f>(AF990/W990)-AF990</f>
        <v>0</v>
      </c>
      <c r="BN990" s="14">
        <f>AH990/Y990-AH990</f>
        <v>20555.552538370714</v>
      </c>
      <c r="BO990" s="14">
        <f>AJ990/AA990-AJ990</f>
        <v>124510.76604146103</v>
      </c>
      <c r="BP990" s="14">
        <f>BG990/S990</f>
        <v>9.4961209730440505E-2</v>
      </c>
      <c r="BQ990" s="14">
        <f>(BG990-CA990)/S990</f>
        <v>9.5491074288040878E-2</v>
      </c>
      <c r="BR990" s="27">
        <f>BQ990-BP990</f>
        <v>5.2986455760037354E-4</v>
      </c>
      <c r="BS990" s="28">
        <f t="shared" si="77"/>
        <v>5352800</v>
      </c>
      <c r="BT990" s="11">
        <f>BS990/S990</f>
        <v>0.8798159105851413</v>
      </c>
      <c r="BU990" s="14">
        <f>(BE990-AP990)*1/BT990-(BE990-AP990)</f>
        <v>170677.17172321025</v>
      </c>
      <c r="BV990" s="14">
        <f t="shared" si="78"/>
        <v>0.2067171268902038</v>
      </c>
      <c r="BW990" s="27">
        <f>(AR990+AV990+AY990+BB990)/S990</f>
        <v>0.11175591715976331</v>
      </c>
      <c r="BX990" s="13">
        <f>(AF990+AH990+AJ990+AL990+AN990)/N990</f>
        <v>186.73651173217755</v>
      </c>
      <c r="BY990" s="26">
        <f>BX990/K990</f>
        <v>0.23342063966522195</v>
      </c>
      <c r="BZ990" s="11">
        <f>AP990/BE990</f>
        <v>6.5303454730067656E-3</v>
      </c>
      <c r="CA990" s="15">
        <f>-(BM990+BN990+BO990)/M990</f>
        <v>-3223.6959684407052</v>
      </c>
      <c r="CB990" s="15">
        <f>BG990-CA990</f>
        <v>580967.69596844073</v>
      </c>
      <c r="CC990" s="18">
        <f t="shared" si="79"/>
        <v>0</v>
      </c>
      <c r="CD990" s="17">
        <f>(AF990/(AF990+AH990+AJ990))/(X990/(X990+Z990+AB990))</f>
        <v>1.6829895861109785</v>
      </c>
      <c r="CE990" s="19">
        <f>(AH990/(AF990+AH990+AJ990))/(Z990/(X990+Z990+AB990))</f>
        <v>1.1519137813838567</v>
      </c>
      <c r="CF990" s="18">
        <f>(AJ990/(AF990+AH990+AJ990))/(AB990/(X990+Z990+AB990))</f>
        <v>0.81093210589180731</v>
      </c>
      <c r="CG990">
        <f>AH990/Z990</f>
        <v>182.50055555555556</v>
      </c>
      <c r="CH990" s="11">
        <f>BB990/BE990</f>
        <v>9.0632894080865598E-2</v>
      </c>
      <c r="CI990" s="14">
        <f>AY990/V990</f>
        <v>3274.5020950872677</v>
      </c>
      <c r="CJ990" s="14">
        <f>AV990/M990</f>
        <v>5239.5333333333338</v>
      </c>
      <c r="CK990" s="17">
        <f>N990/V990</f>
        <v>140.99174062709645</v>
      </c>
      <c r="CL990" s="17">
        <f>(AL990+AN990)/N990</f>
        <v>6.6619339411149303</v>
      </c>
      <c r="CM990" s="14">
        <f>AP990/AC990</f>
        <v>4.9987827145465609</v>
      </c>
    </row>
    <row r="991" spans="1:91" hidden="1" x14ac:dyDescent="0.2">
      <c r="A991">
        <v>92</v>
      </c>
      <c r="B991" s="2">
        <v>44805</v>
      </c>
      <c r="C991" s="3" t="s">
        <v>52</v>
      </c>
      <c r="D991" t="s">
        <v>33</v>
      </c>
      <c r="E991" s="3" t="s">
        <v>37</v>
      </c>
      <c r="F991" t="s">
        <v>38</v>
      </c>
      <c r="G991" t="str">
        <f>CONCATENATE(C991,E991)</f>
        <v>OGGLAX</v>
      </c>
      <c r="H991" t="s">
        <v>31</v>
      </c>
      <c r="I991">
        <f>U991/M991</f>
        <v>161.42105263157896</v>
      </c>
      <c r="J991" t="str">
        <f>_xlfn.CONCAT(C991,E991,H991)</f>
        <v>OGGLAX737-800</v>
      </c>
      <c r="K991" s="4">
        <v>2486</v>
      </c>
      <c r="L991" s="4">
        <f>N991/M991</f>
        <v>144.47368421052633</v>
      </c>
      <c r="M991" s="4">
        <v>19</v>
      </c>
      <c r="N991" s="4">
        <v>2745</v>
      </c>
      <c r="O991" s="4">
        <f>P991/M991</f>
        <v>21</v>
      </c>
      <c r="P991" s="4">
        <v>399</v>
      </c>
      <c r="Q991" s="4">
        <v>760</v>
      </c>
      <c r="R991" s="4">
        <v>1586</v>
      </c>
      <c r="S991" s="4">
        <f>U991*K991</f>
        <v>7624562</v>
      </c>
      <c r="T991" s="7">
        <f>N991/U991</f>
        <v>0.89501141180306487</v>
      </c>
      <c r="U991" s="4">
        <v>3067</v>
      </c>
      <c r="V991" s="4">
        <v>98.123147399622738</v>
      </c>
      <c r="W991" s="7">
        <f>P991/X991</f>
        <v>1</v>
      </c>
      <c r="X991" s="4">
        <v>399</v>
      </c>
      <c r="Y991" s="7">
        <f>Q991/Z991</f>
        <v>1</v>
      </c>
      <c r="Z991" s="4">
        <v>760</v>
      </c>
      <c r="AA991" s="7">
        <f>R991/AB991</f>
        <v>0.83123689727463312</v>
      </c>
      <c r="AB991" s="4">
        <v>1908</v>
      </c>
      <c r="AC991" s="4">
        <v>611</v>
      </c>
      <c r="AD991" s="4">
        <f>AP991/AC991</f>
        <v>5</v>
      </c>
      <c r="AE991" s="7">
        <f>AF991/(AF991+AH991+AJ991+AL991+AN991+AP991)</f>
        <v>0.21186165151194755</v>
      </c>
      <c r="AF991" s="4">
        <v>160303</v>
      </c>
      <c r="AG991" s="7">
        <f>AH991/(AF991+AH991+AJ991+AL991+AN991+AP991)</f>
        <v>0.2715690420807782</v>
      </c>
      <c r="AH991" s="4">
        <v>205480</v>
      </c>
      <c r="AI991" s="7">
        <f>AJ991/(AF991+AH991+AJ991+AL991+AN991+AP991)</f>
        <v>0.49786688517657007</v>
      </c>
      <c r="AJ991" s="4">
        <v>376706</v>
      </c>
      <c r="AK991" s="7">
        <f>AL991/(AF991+AH991+AJ991+AL991+AN991+AP991)</f>
        <v>1.2568724888982872E-2</v>
      </c>
      <c r="AL991" s="4">
        <v>9510</v>
      </c>
      <c r="AM991" s="7">
        <f>AN991/(AF991+AH991+AJ991+AL991+AN991+AP991)</f>
        <v>2.0961091139775853E-3</v>
      </c>
      <c r="AN991" s="4">
        <v>1586</v>
      </c>
      <c r="AO991" s="7">
        <f>AP991/(AF991+AH991+AJ991+AL991+AN991+AP991)</f>
        <v>4.0375872277437089E-3</v>
      </c>
      <c r="AP991" s="4">
        <v>3055</v>
      </c>
      <c r="AQ991" s="6">
        <f>AO991+AM991+AK991+AI991+AG991+AE991</f>
        <v>1</v>
      </c>
      <c r="AR991" s="4">
        <v>361342</v>
      </c>
      <c r="AS991" s="4">
        <f>AR991/M991</f>
        <v>19018</v>
      </c>
      <c r="AT991" s="4">
        <f>AR991/V991</f>
        <v>3682.5357683276807</v>
      </c>
      <c r="AU991" s="7">
        <f>AR991/(AR991+AV991+AY991+BB991)</f>
        <v>0.3549943460974318</v>
      </c>
      <c r="AV991" s="4">
        <v>99551</v>
      </c>
      <c r="AW991" s="4">
        <f>AV991/M991</f>
        <v>5239.5263157894733</v>
      </c>
      <c r="AX991" s="7">
        <f>AV991/(AR991+AV991+AY991+BB991)</f>
        <v>9.780219888179463E-2</v>
      </c>
      <c r="AY991" s="4">
        <v>321304</v>
      </c>
      <c r="AZ991" s="4">
        <f>AY991/M991</f>
        <v>16910.736842105263</v>
      </c>
      <c r="BA991" s="7">
        <f>AY991/(AR991+AV991+AY991+BB991)</f>
        <v>0.31565968909921688</v>
      </c>
      <c r="BB991" s="4">
        <v>235684</v>
      </c>
      <c r="BC991" s="11">
        <f>BB991/(AR991+AV991+AY991+BB991)</f>
        <v>0.23154376592155665</v>
      </c>
      <c r="BD991" s="9">
        <f>BC991+BA991+AX991+AU991</f>
        <v>1</v>
      </c>
      <c r="BE991" s="14">
        <f>(AF991+AH991+AJ991+AL991+AN991+AP991)</f>
        <v>756640</v>
      </c>
      <c r="BF991" s="14">
        <f t="shared" si="75"/>
        <v>-1017881</v>
      </c>
      <c r="BG991" s="13">
        <f>(AF991+AH991+AJ991+AL991+AN991+AP991)-(AR991+AV991+AY991+BB991)</f>
        <v>-261241</v>
      </c>
      <c r="BH991" s="13">
        <f t="shared" si="76"/>
        <v>1</v>
      </c>
      <c r="BI991" s="14">
        <f>AF991/W991</f>
        <v>160303</v>
      </c>
      <c r="BJ991" s="14">
        <f>AH991/Y991</f>
        <v>205480</v>
      </c>
      <c r="BK991" s="14">
        <f>AJ991/AA991</f>
        <v>453187.29382093315</v>
      </c>
      <c r="BL991" s="14">
        <f>BI991+BJ991+BK991</f>
        <v>818970.29382093321</v>
      </c>
      <c r="BM991" s="14">
        <f>(AF991/W991)-AF991</f>
        <v>0</v>
      </c>
      <c r="BN991" s="14">
        <f>AH991/Y991-AH991</f>
        <v>0</v>
      </c>
      <c r="BO991" s="14">
        <f>AJ991/AA991-AJ991</f>
        <v>76481.293820933148</v>
      </c>
      <c r="BP991" s="14">
        <f>BG991/S991</f>
        <v>-3.4263082915451402E-2</v>
      </c>
      <c r="BQ991" s="14">
        <f>(BG991-CA991)/S991</f>
        <v>-3.3735140293470849E-2</v>
      </c>
      <c r="BR991" s="27">
        <f>BQ991-BP991</f>
        <v>5.2794262198055386E-4</v>
      </c>
      <c r="BS991" s="28">
        <f t="shared" si="77"/>
        <v>6824070</v>
      </c>
      <c r="BT991" s="11">
        <f>BS991/S991</f>
        <v>0.89501141180306487</v>
      </c>
      <c r="BU991" s="14">
        <f>(BE991-AP991)*1/BT991-(BE991-AP991)</f>
        <v>88398.677595628425</v>
      </c>
      <c r="BV991" s="14">
        <f t="shared" si="78"/>
        <v>9.9237175853511328E-2</v>
      </c>
      <c r="BW991" s="27">
        <f>(AR991+AV991+AY991+BB991)/S991</f>
        <v>0.13350025876896274</v>
      </c>
      <c r="BX991" s="13">
        <f>(AF991+AH991+AJ991+AL991+AN991)/N991</f>
        <v>274.53005464480873</v>
      </c>
      <c r="BY991" s="26">
        <f>BX991/K991</f>
        <v>0.11043043227868413</v>
      </c>
      <c r="BZ991" s="11">
        <f>AP991/BE991</f>
        <v>4.0375872277437089E-3</v>
      </c>
      <c r="CA991" s="15">
        <f>-(BM991+BN991+BO991)/M991</f>
        <v>-4025.3312537333236</v>
      </c>
      <c r="CB991" s="15">
        <f>BG991-CA991</f>
        <v>-257215.66874626669</v>
      </c>
      <c r="CC991" s="18">
        <f t="shared" si="79"/>
        <v>1</v>
      </c>
      <c r="CD991" s="17">
        <f>(AF991/(AF991+AH991+AJ991))/(X991/(X991+Z991+AB991))</f>
        <v>1.6595582721154951</v>
      </c>
      <c r="CE991" s="19">
        <f>(AH991/(AF991+AH991+AJ991))/(Z991/(X991+Z991+AB991))</f>
        <v>1.1168110872597723</v>
      </c>
      <c r="CF991" s="18">
        <f>(AJ991/(AF991+AH991+AJ991))/(AB991/(X991+Z991+AB991))</f>
        <v>0.81554498066482728</v>
      </c>
      <c r="CG991">
        <f>AH991/Z991</f>
        <v>270.36842105263156</v>
      </c>
      <c r="CH991" s="11">
        <f>BB991/BE991</f>
        <v>0.3114876295199831</v>
      </c>
      <c r="CI991" s="14">
        <f>AY991/V991</f>
        <v>3274.4974913150345</v>
      </c>
      <c r="CJ991" s="14">
        <f>AV991/M991</f>
        <v>5239.5263157894733</v>
      </c>
      <c r="CK991" s="17">
        <f>N991/V991</f>
        <v>27.975050462053911</v>
      </c>
      <c r="CL991" s="17">
        <f>(AL991+AN991)/N991</f>
        <v>4.0422586520947172</v>
      </c>
      <c r="CM991" s="14">
        <f>AP991/AC991</f>
        <v>5</v>
      </c>
    </row>
    <row r="992" spans="1:91" hidden="1" x14ac:dyDescent="0.2">
      <c r="A992">
        <v>356</v>
      </c>
      <c r="B992" s="2">
        <v>44835</v>
      </c>
      <c r="C992" s="3" t="s">
        <v>43</v>
      </c>
      <c r="D992" t="s">
        <v>38</v>
      </c>
      <c r="E992" s="3" t="s">
        <v>37</v>
      </c>
      <c r="F992" t="s">
        <v>38</v>
      </c>
      <c r="G992" t="str">
        <f>CONCATENATE(C992,E992)</f>
        <v>SFOLAX</v>
      </c>
      <c r="H992" t="s">
        <v>30</v>
      </c>
      <c r="I992">
        <f>U992/M992</f>
        <v>143</v>
      </c>
      <c r="J992" t="str">
        <f>_xlfn.CONCAT(C992,E992,H992)</f>
        <v>SFOLAX737-700</v>
      </c>
      <c r="K992" s="4">
        <v>337</v>
      </c>
      <c r="L992" s="4">
        <f>N992/M992</f>
        <v>131.93023255813952</v>
      </c>
      <c r="M992" s="4">
        <v>43</v>
      </c>
      <c r="N992" s="4">
        <v>5673</v>
      </c>
      <c r="O992" s="4">
        <f>P992/M992</f>
        <v>17</v>
      </c>
      <c r="P992" s="4">
        <v>731</v>
      </c>
      <c r="Q992" s="4">
        <v>1333</v>
      </c>
      <c r="R992" s="4">
        <v>3609</v>
      </c>
      <c r="S992" s="4">
        <f>U992*K992</f>
        <v>2072213</v>
      </c>
      <c r="T992" s="7">
        <f>N992/U992</f>
        <v>0.92258903886810861</v>
      </c>
      <c r="U992" s="4">
        <v>6149</v>
      </c>
      <c r="V992" s="4">
        <v>60.549502025658342</v>
      </c>
      <c r="W992" s="7">
        <f>P992/X992</f>
        <v>1</v>
      </c>
      <c r="X992" s="4">
        <v>731</v>
      </c>
      <c r="Y992" s="7">
        <f>Q992/Z992</f>
        <v>1</v>
      </c>
      <c r="Z992" s="4">
        <v>1333</v>
      </c>
      <c r="AA992" s="7">
        <f>R992/AB992</f>
        <v>0.88347613219094245</v>
      </c>
      <c r="AB992" s="4">
        <v>4085</v>
      </c>
      <c r="AC992" s="4">
        <v>11701</v>
      </c>
      <c r="AD992" s="4">
        <f>AP992/AC992</f>
        <v>5</v>
      </c>
      <c r="AE992" s="7">
        <f>AF992/(AF992+AH992+AJ992+AL992+AN992+AP992)</f>
        <v>0.19508003338290839</v>
      </c>
      <c r="AF992" s="4">
        <v>145859</v>
      </c>
      <c r="AG992" s="7">
        <f>AH992/(AF992+AH992+AJ992+AL992+AN992+AP992)</f>
        <v>0.21920908186302307</v>
      </c>
      <c r="AH992" s="4">
        <v>163900</v>
      </c>
      <c r="AI992" s="7">
        <f>AJ992/(AF992+AH992+AJ992+AL992+AN992+AP992)</f>
        <v>0.47368688543884613</v>
      </c>
      <c r="AJ992" s="4">
        <v>354170</v>
      </c>
      <c r="AK992" s="7">
        <f>AL992/(AF992+AH992+AJ992+AL992+AN992+AP992)</f>
        <v>2.8949240859823883E-2</v>
      </c>
      <c r="AL992" s="4">
        <v>21645</v>
      </c>
      <c r="AM992" s="7">
        <f>AN992/(AF992+AH992+AJ992+AL992+AN992+AP992)</f>
        <v>4.8268796610350844E-3</v>
      </c>
      <c r="AN992" s="4">
        <v>3609</v>
      </c>
      <c r="AO992" s="7">
        <f>AP992/(AF992+AH992+AJ992+AL992+AN992+AP992)</f>
        <v>7.8247878794363429E-2</v>
      </c>
      <c r="AP992" s="4">
        <v>58505</v>
      </c>
      <c r="AQ992" s="6">
        <f>AO992+AM992+AK992+AI992+AG992+AE992</f>
        <v>1</v>
      </c>
      <c r="AR992" s="4">
        <v>222976</v>
      </c>
      <c r="AS992" s="4">
        <f>AR992/M992</f>
        <v>5185.4883720930229</v>
      </c>
      <c r="AT992" s="4">
        <f>AR992/V992</f>
        <v>3682.5406079394693</v>
      </c>
      <c r="AU992" s="7">
        <f>AR992/(AR992+AV992+AY992+BB992)</f>
        <v>0.281542463193515</v>
      </c>
      <c r="AV992" s="4">
        <v>225300</v>
      </c>
      <c r="AW992" s="4">
        <f>AV992/M992</f>
        <v>5239.5348837209303</v>
      </c>
      <c r="AX992" s="7">
        <f>AV992/(AR992+AV992+AY992+BB992)</f>
        <v>0.28447688072931132</v>
      </c>
      <c r="AY992" s="4">
        <v>198270</v>
      </c>
      <c r="AZ992" s="4">
        <f>AY992/M992</f>
        <v>4610.9302325581393</v>
      </c>
      <c r="BA992" s="7">
        <f>AY992/(AR992+AV992+AY992+BB992)</f>
        <v>0.25034723099068157</v>
      </c>
      <c r="BB992" s="4">
        <v>145434</v>
      </c>
      <c r="BC992" s="11">
        <f>BB992/(AR992+AV992+AY992+BB992)</f>
        <v>0.18363342508649208</v>
      </c>
      <c r="BD992" s="9">
        <f>BC992+BA992+AX992+AU992</f>
        <v>1</v>
      </c>
      <c r="BE992" s="14">
        <f>(AF992+AH992+AJ992+AL992+AN992+AP992)</f>
        <v>747688</v>
      </c>
      <c r="BF992" s="14">
        <f t="shared" si="75"/>
        <v>-791980</v>
      </c>
      <c r="BG992" s="13">
        <f>(AF992+AH992+AJ992+AL992+AN992+AP992)-(AR992+AV992+AY992+BB992)</f>
        <v>-44292</v>
      </c>
      <c r="BH992" s="13">
        <f t="shared" si="76"/>
        <v>1</v>
      </c>
      <c r="BI992" s="14">
        <f>AF992/W992</f>
        <v>145859</v>
      </c>
      <c r="BJ992" s="14">
        <f>AH992/Y992</f>
        <v>163900</v>
      </c>
      <c r="BK992" s="14">
        <f>AJ992/AA992</f>
        <v>400882.36353560543</v>
      </c>
      <c r="BL992" s="14">
        <f>BI992+BJ992+BK992</f>
        <v>710641.36353560537</v>
      </c>
      <c r="BM992" s="14">
        <f>(AF992/W992)-AF992</f>
        <v>0</v>
      </c>
      <c r="BN992" s="14">
        <f>AH992/Y992-AH992</f>
        <v>0</v>
      </c>
      <c r="BO992" s="14">
        <f>AJ992/AA992-AJ992</f>
        <v>46712.363535605429</v>
      </c>
      <c r="BP992" s="14">
        <f>BG992/S992</f>
        <v>-2.1374250619989356E-2</v>
      </c>
      <c r="BQ992" s="14">
        <f>(BG992-CA992)/S992</f>
        <v>-2.085001202303443E-2</v>
      </c>
      <c r="BR992" s="27">
        <f>BQ992-BP992</f>
        <v>5.2423859695492625E-4</v>
      </c>
      <c r="BS992" s="28">
        <f t="shared" si="77"/>
        <v>1911801</v>
      </c>
      <c r="BT992" s="11">
        <f>BS992/S992</f>
        <v>0.92258903886810861</v>
      </c>
      <c r="BU992" s="14">
        <f>(BE992-AP992)*1/BT992-(BE992-AP992)</f>
        <v>57826.742111757514</v>
      </c>
      <c r="BV992" s="14">
        <f t="shared" si="78"/>
        <v>0.36081619022754902</v>
      </c>
      <c r="BW992" s="27">
        <f>(AR992+AV992+AY992+BB992)/S992</f>
        <v>0.38219044084753834</v>
      </c>
      <c r="BX992" s="13">
        <f>(AF992+AH992+AJ992+AL992+AN992)/N992</f>
        <v>121.48475233562489</v>
      </c>
      <c r="BY992" s="26">
        <f>BX992/K992</f>
        <v>0.36048887933419849</v>
      </c>
      <c r="BZ992" s="11">
        <f>AP992/BE992</f>
        <v>7.8247878794363429E-2</v>
      </c>
      <c r="CA992" s="15">
        <f>-(BM992+BN992+BO992)/M992</f>
        <v>-1086.3340357117543</v>
      </c>
      <c r="CB992" s="15">
        <f>BG992-CA992</f>
        <v>-43205.665964288244</v>
      </c>
      <c r="CC992" s="18">
        <f t="shared" si="79"/>
        <v>1</v>
      </c>
      <c r="CD992" s="17">
        <f>(AF992/(AF992+AH992+AJ992))/(X992/(X992+Z992+AB992))</f>
        <v>1.847986137426282</v>
      </c>
      <c r="CE992" s="19">
        <f>(AH992/(AF992+AH992+AJ992))/(Z992/(X992+Z992+AB992))</f>
        <v>1.1387585701327663</v>
      </c>
      <c r="CF992" s="18">
        <f>(AJ992/(AF992+AH992+AJ992))/(AB992/(X992+Z992+AB992))</f>
        <v>0.80297599989092039</v>
      </c>
      <c r="CG992">
        <f>AH992/Z992</f>
        <v>122.95573893473369</v>
      </c>
      <c r="CH992" s="11">
        <f>BB992/BE992</f>
        <v>0.19451161447020682</v>
      </c>
      <c r="CI992" s="14">
        <f>AY992/V992</f>
        <v>3274.5108277848672</v>
      </c>
      <c r="CJ992" s="14">
        <f>AV992/M992</f>
        <v>5239.5348837209303</v>
      </c>
      <c r="CK992" s="17">
        <f>N992/V992</f>
        <v>93.691934866714845</v>
      </c>
      <c r="CL992" s="17">
        <f>(AL992+AN992)/N992</f>
        <v>4.4516129032258061</v>
      </c>
      <c r="CM992" s="14">
        <f>AP992/AC992</f>
        <v>5</v>
      </c>
    </row>
    <row r="993" spans="1:91" hidden="1" x14ac:dyDescent="0.2">
      <c r="A993">
        <v>454</v>
      </c>
      <c r="B993" s="2">
        <v>44866</v>
      </c>
      <c r="C993" s="3" t="s">
        <v>37</v>
      </c>
      <c r="D993" t="s">
        <v>38</v>
      </c>
      <c r="E993" s="3" t="s">
        <v>44</v>
      </c>
      <c r="F993" t="s">
        <v>45</v>
      </c>
      <c r="G993" t="str">
        <f>CONCATENATE(C993,E993)</f>
        <v>LAXBOI</v>
      </c>
      <c r="H993" t="s">
        <v>40</v>
      </c>
      <c r="I993">
        <f>U993/M993</f>
        <v>73.509090909090915</v>
      </c>
      <c r="J993" t="str">
        <f>_xlfn.CONCAT(C993,E993,H993)</f>
        <v>LAXBOIE175</v>
      </c>
      <c r="K993" s="4">
        <v>674</v>
      </c>
      <c r="L993" s="4">
        <f>N993/M993</f>
        <v>63.145454545454548</v>
      </c>
      <c r="M993" s="4">
        <v>55</v>
      </c>
      <c r="N993" s="4">
        <v>3473</v>
      </c>
      <c r="O993" s="4">
        <f>P993/M993</f>
        <v>9.418181818181818</v>
      </c>
      <c r="P993" s="4">
        <v>518</v>
      </c>
      <c r="Q993" s="4">
        <v>829</v>
      </c>
      <c r="R993" s="4">
        <v>2126</v>
      </c>
      <c r="S993" s="4">
        <f>U993*K993</f>
        <v>2724982</v>
      </c>
      <c r="T993" s="7">
        <f>N993/U993</f>
        <v>0.85901558248825127</v>
      </c>
      <c r="U993" s="4">
        <v>4043</v>
      </c>
      <c r="V993" s="4">
        <v>109.60134445989802</v>
      </c>
      <c r="W993" s="7">
        <f>P993/X993</f>
        <v>0.95045871559633033</v>
      </c>
      <c r="X993" s="4">
        <v>545</v>
      </c>
      <c r="Y993" s="7">
        <f>Q993/Z993</f>
        <v>0.84505606523955146</v>
      </c>
      <c r="Z993" s="4">
        <v>981</v>
      </c>
      <c r="AA993" s="7">
        <f>R993/AB993</f>
        <v>0.84465633690901865</v>
      </c>
      <c r="AB993" s="4">
        <v>2517</v>
      </c>
      <c r="AC993" s="4">
        <v>0</v>
      </c>
      <c r="AD993" s="4" t="e">
        <f>AP993/AC993</f>
        <v>#DIV/0!</v>
      </c>
      <c r="AE993" s="7">
        <f>AF993/(AF993+AH993+AJ993+AL993+AN993+AP993)</f>
        <v>0.20830831532352312</v>
      </c>
      <c r="AF993" s="4">
        <v>109977</v>
      </c>
      <c r="AG993" s="7">
        <f>AH993/(AF993+AH993+AJ993+AL993+AN993+AP993)</f>
        <v>0.23443753515937971</v>
      </c>
      <c r="AH993" s="4">
        <v>123772</v>
      </c>
      <c r="AI993" s="7">
        <f>AJ993/(AF993+AH993+AJ993+AL993+AN993+AP993)</f>
        <v>0.51296990451801583</v>
      </c>
      <c r="AJ993" s="4">
        <v>270824</v>
      </c>
      <c r="AK993" s="7">
        <f>AL993/(AF993+AH993+AJ993+AL993+AN993+AP993)</f>
        <v>2.4149876977685513E-2</v>
      </c>
      <c r="AL993" s="4">
        <v>12750</v>
      </c>
      <c r="AM993" s="7">
        <f>AN993/(AF993+AH993+AJ993+AL993+AN993+AP993)</f>
        <v>2.0134368021395843E-2</v>
      </c>
      <c r="AN993" s="4">
        <v>10630</v>
      </c>
      <c r="AO993" s="7">
        <f>AP993/(AF993+AH993+AJ993+AL993+AN993+AP993)</f>
        <v>0</v>
      </c>
      <c r="AP993" s="4">
        <v>0</v>
      </c>
      <c r="AQ993" s="6">
        <f>AO993+AM993+AK993+AI993+AG993+AE993</f>
        <v>1</v>
      </c>
      <c r="AR993" s="4">
        <v>175976</v>
      </c>
      <c r="AS993" s="4">
        <f>AR993/M993</f>
        <v>3199.5636363636363</v>
      </c>
      <c r="AT993" s="4">
        <f>AR993/V993</f>
        <v>1605.6007421002739</v>
      </c>
      <c r="AU993" s="7">
        <f>AR993/(AR993+AV993+AY993+BB993)</f>
        <v>0.28188678459470845</v>
      </c>
      <c r="AV993" s="4">
        <v>147806</v>
      </c>
      <c r="AW993" s="4">
        <f>AV993/M993</f>
        <v>2687.3818181818183</v>
      </c>
      <c r="AX993" s="7">
        <f>AV993/(AR993+AV993+AY993+BB993)</f>
        <v>0.23676272948473359</v>
      </c>
      <c r="AY993" s="4">
        <v>200937</v>
      </c>
      <c r="AZ993" s="4">
        <f>AY993/M993</f>
        <v>3653.4</v>
      </c>
      <c r="BA993" s="7">
        <f>AY993/(AR993+AV993+AY993+BB993)</f>
        <v>0.32187050982012849</v>
      </c>
      <c r="BB993" s="4">
        <v>99560</v>
      </c>
      <c r="BC993" s="11">
        <f>BB993/(AR993+AV993+AY993+BB993)</f>
        <v>0.15947997610042947</v>
      </c>
      <c r="BD993" s="9">
        <f>BC993+BA993+AX993+AU993</f>
        <v>1</v>
      </c>
      <c r="BE993" s="14">
        <f>(AF993+AH993+AJ993+AL993+AN993+AP993)</f>
        <v>527953</v>
      </c>
      <c r="BF993" s="14">
        <f t="shared" si="75"/>
        <v>-624279</v>
      </c>
      <c r="BG993" s="13">
        <f>(AF993+AH993+AJ993+AL993+AN993+AP993)-(AR993+AV993+AY993+BB993)</f>
        <v>-96326</v>
      </c>
      <c r="BH993" s="13">
        <f t="shared" si="76"/>
        <v>1</v>
      </c>
      <c r="BI993" s="14">
        <f>AF993/W993</f>
        <v>115709.39189189188</v>
      </c>
      <c r="BJ993" s="14">
        <f>AH993/Y993</f>
        <v>146466.02171290712</v>
      </c>
      <c r="BK993" s="14">
        <f>AJ993/AA993</f>
        <v>320632.17685794923</v>
      </c>
      <c r="BL993" s="14">
        <f>BI993+BJ993+BK993</f>
        <v>582807.59046274819</v>
      </c>
      <c r="BM993" s="14">
        <f>(AF993/W993)-AF993</f>
        <v>5732.3918918918789</v>
      </c>
      <c r="BN993" s="14">
        <f>AH993/Y993-AH993</f>
        <v>22694.021712907124</v>
      </c>
      <c r="BO993" s="14">
        <f>AJ993/AA993-AJ993</f>
        <v>49808.176857949235</v>
      </c>
      <c r="BP993" s="14">
        <f>BG993/S993</f>
        <v>-3.5349224325151508E-2</v>
      </c>
      <c r="BQ993" s="14">
        <f>(BG993-CA993)/S993</f>
        <v>-3.4827221941531102E-2</v>
      </c>
      <c r="BR993" s="27">
        <f>BQ993-BP993</f>
        <v>5.2200238362040685E-4</v>
      </c>
      <c r="BS993" s="28">
        <f t="shared" si="77"/>
        <v>2340802</v>
      </c>
      <c r="BT993" s="11">
        <f>BS993/S993</f>
        <v>0.85901558248825127</v>
      </c>
      <c r="BU993" s="14">
        <f>(BE993-AP993)*1/BT993-(BE993-AP993)</f>
        <v>86649.355024474557</v>
      </c>
      <c r="BV993" s="14">
        <f t="shared" si="78"/>
        <v>0.19374549997027504</v>
      </c>
      <c r="BW993" s="27">
        <f>(AR993+AV993+AY993+BB993)/S993</f>
        <v>0.22909472429542654</v>
      </c>
      <c r="BX993" s="13">
        <f>(AF993+AH993+AJ993+AL993+AN993)/N993</f>
        <v>152.01641232363951</v>
      </c>
      <c r="BY993" s="26">
        <f>BX993/K993</f>
        <v>0.22554363846237316</v>
      </c>
      <c r="BZ993" s="11">
        <f>AP993/BE993</f>
        <v>0</v>
      </c>
      <c r="CA993" s="15">
        <f>-(BM993+BN993+BO993)/M993</f>
        <v>-1422.4470993226953</v>
      </c>
      <c r="CB993" s="15">
        <f>BG993-CA993</f>
        <v>-94903.552900677299</v>
      </c>
      <c r="CC993" s="18">
        <f t="shared" si="79"/>
        <v>1</v>
      </c>
      <c r="CD993" s="17">
        <f>(AF993/(AF993+AH993+AJ993))/(X993/(X993+Z993+AB993))</f>
        <v>1.6169072197789112</v>
      </c>
      <c r="CE993" s="19">
        <f>(AH993/(AF993+AH993+AJ993))/(Z993/(X993+Z993+AB993))</f>
        <v>1.0109580508574794</v>
      </c>
      <c r="CF993" s="18">
        <f>(AJ993/(AF993+AH993+AJ993))/(AB993/(X993+Z993+AB993))</f>
        <v>0.86215165567314511</v>
      </c>
      <c r="CG993">
        <f>AH993/Z993</f>
        <v>126.16921508664628</v>
      </c>
      <c r="CH993" s="11">
        <f>BB993/BE993</f>
        <v>0.18857739230575449</v>
      </c>
      <c r="CI993" s="14">
        <f>AY993/V993</f>
        <v>1833.3442987418894</v>
      </c>
      <c r="CJ993" s="14">
        <f>AV993/M993</f>
        <v>2687.3818181818183</v>
      </c>
      <c r="CK993" s="17">
        <f>N993/V993</f>
        <v>31.687567493943785</v>
      </c>
      <c r="CL993" s="17">
        <f>(AL993+AN993)/N993</f>
        <v>6.7319320472214228</v>
      </c>
      <c r="CM993" s="14" t="e">
        <f>AP993/AC993</f>
        <v>#DIV/0!</v>
      </c>
    </row>
    <row r="994" spans="1:91" hidden="1" x14ac:dyDescent="0.2">
      <c r="A994">
        <v>291</v>
      </c>
      <c r="B994" s="2">
        <v>44835</v>
      </c>
      <c r="C994" s="3" t="s">
        <v>52</v>
      </c>
      <c r="D994" t="s">
        <v>33</v>
      </c>
      <c r="E994" s="3" t="s">
        <v>37</v>
      </c>
      <c r="F994" t="s">
        <v>38</v>
      </c>
      <c r="G994" t="str">
        <f>CONCATENATE(C994,E994)</f>
        <v>OGGLAX</v>
      </c>
      <c r="H994" t="s">
        <v>35</v>
      </c>
      <c r="I994">
        <f>U994/M994</f>
        <v>179</v>
      </c>
      <c r="J994" t="str">
        <f>_xlfn.CONCAT(C994,E994,H994)</f>
        <v>OGGLAX737-Max 9</v>
      </c>
      <c r="K994" s="4">
        <v>2486</v>
      </c>
      <c r="L994" s="4">
        <f>N994/M994</f>
        <v>148.09375</v>
      </c>
      <c r="M994" s="4">
        <v>32</v>
      </c>
      <c r="N994" s="4">
        <v>4739</v>
      </c>
      <c r="O994" s="4">
        <f>P994/M994</f>
        <v>21.375</v>
      </c>
      <c r="P994" s="4">
        <v>684</v>
      </c>
      <c r="Q994" s="4">
        <v>1118</v>
      </c>
      <c r="R994" s="4">
        <v>2937</v>
      </c>
      <c r="S994" s="4">
        <f>U994*K994</f>
        <v>14239808</v>
      </c>
      <c r="T994" s="7">
        <f>N994/U994</f>
        <v>0.8273393854748603</v>
      </c>
      <c r="U994" s="4">
        <v>5728</v>
      </c>
      <c r="V994" s="4">
        <v>165.26003772568041</v>
      </c>
      <c r="W994" s="7">
        <f>P994/X994</f>
        <v>0.92934782608695654</v>
      </c>
      <c r="X994" s="4">
        <v>736</v>
      </c>
      <c r="Y994" s="7">
        <f>Q994/Z994</f>
        <v>0.8125</v>
      </c>
      <c r="Z994" s="4">
        <v>1376</v>
      </c>
      <c r="AA994" s="7">
        <f>R994/AB994</f>
        <v>0.81222345132743368</v>
      </c>
      <c r="AB994" s="4">
        <v>3616</v>
      </c>
      <c r="AC994" s="4">
        <v>654</v>
      </c>
      <c r="AD994" s="4">
        <f>AP994/AC994</f>
        <v>5</v>
      </c>
      <c r="AE994" s="7">
        <f>AF994/(AF994+AH994+AJ994+AL994+AN994+AP994)</f>
        <v>0.22006855286418509</v>
      </c>
      <c r="AF994" s="4">
        <v>273124</v>
      </c>
      <c r="AG994" s="7">
        <f>AH994/(AF994+AH994+AJ994+AL994+AN994+AP994)</f>
        <v>0.2370504541989838</v>
      </c>
      <c r="AH994" s="4">
        <v>294200</v>
      </c>
      <c r="AI994" s="7">
        <f>AJ994/(AF994+AH994+AJ994+AL994+AN994+AP994)</f>
        <v>0.51894550417940422</v>
      </c>
      <c r="AJ994" s="4">
        <v>644056</v>
      </c>
      <c r="AK994" s="7">
        <f>AL994/(AF994+AH994+AJ994+AL994+AN994+AP994)</f>
        <v>1.4201272111682832E-2</v>
      </c>
      <c r="AL994" s="4">
        <v>17625</v>
      </c>
      <c r="AM994" s="7">
        <f>AN994/(AF994+AH994+AJ994+AL994+AN994+AP994)</f>
        <v>7.0994274369382947E-3</v>
      </c>
      <c r="AN994" s="4">
        <v>8811</v>
      </c>
      <c r="AO994" s="7">
        <f>AP994/(AF994+AH994+AJ994+AL994+AN994+AP994)</f>
        <v>2.6347892088058361E-3</v>
      </c>
      <c r="AP994" s="4">
        <v>3270</v>
      </c>
      <c r="AQ994" s="6">
        <f>AO994+AM994+AK994+AI994+AG994+AE994</f>
        <v>1</v>
      </c>
      <c r="AR994" s="4">
        <v>561001</v>
      </c>
      <c r="AS994" s="4">
        <f>AR994/M994</f>
        <v>17531.28125</v>
      </c>
      <c r="AT994" s="4">
        <f>AR994/V994</f>
        <v>3394.6561293373338</v>
      </c>
      <c r="AU994" s="7">
        <f>AR994/(AR994+AV994+AY994+BB994)</f>
        <v>0.34787804074940609</v>
      </c>
      <c r="AV994" s="4">
        <v>167665</v>
      </c>
      <c r="AW994" s="4">
        <f>AV994/M994</f>
        <v>5239.53125</v>
      </c>
      <c r="AX994" s="7">
        <f>AV994/(AR994+AV994+AY994+BB994)</f>
        <v>0.10396946119926555</v>
      </c>
      <c r="AY994" s="4">
        <v>487030</v>
      </c>
      <c r="AZ994" s="4">
        <f>AY994/M994</f>
        <v>15219.6875</v>
      </c>
      <c r="BA994" s="7">
        <f>AY994/(AR994+AV994+AY994+BB994)</f>
        <v>0.30200844951467687</v>
      </c>
      <c r="BB994" s="4">
        <v>396941</v>
      </c>
      <c r="BC994" s="11">
        <f>BB994/(AR994+AV994+AY994+BB994)</f>
        <v>0.24614404853665145</v>
      </c>
      <c r="BD994" s="9">
        <f>BC994+BA994+AX994+AU994</f>
        <v>1</v>
      </c>
      <c r="BE994" s="14">
        <f>(AF994+AH994+AJ994+AL994+AN994+AP994)</f>
        <v>1241086</v>
      </c>
      <c r="BF994" s="14">
        <f t="shared" si="75"/>
        <v>-1612637</v>
      </c>
      <c r="BG994" s="13">
        <f>(AF994+AH994+AJ994+AL994+AN994+AP994)-(AR994+AV994+AY994+BB994)</f>
        <v>-371551</v>
      </c>
      <c r="BH994" s="13">
        <f t="shared" si="76"/>
        <v>1</v>
      </c>
      <c r="BI994" s="14">
        <f>AF994/W994</f>
        <v>293887.81286549708</v>
      </c>
      <c r="BJ994" s="14">
        <f>AH994/Y994</f>
        <v>362092.30769230769</v>
      </c>
      <c r="BK994" s="14">
        <f>AJ994/AA994</f>
        <v>792954.20360912487</v>
      </c>
      <c r="BL994" s="14">
        <f>BI994+BJ994+BK994</f>
        <v>1448934.3241669298</v>
      </c>
      <c r="BM994" s="14">
        <f>(AF994/W994)-AF994</f>
        <v>20763.812865497079</v>
      </c>
      <c r="BN994" s="14">
        <f>AH994/Y994-AH994</f>
        <v>67892.307692307688</v>
      </c>
      <c r="BO994" s="14">
        <f>AJ994/AA994-AJ994</f>
        <v>148898.20360912487</v>
      </c>
      <c r="BP994" s="14">
        <f>BG994/S994</f>
        <v>-2.6092416414603341E-2</v>
      </c>
      <c r="BQ994" s="14">
        <f>(BG994-CA994)/S994</f>
        <v>-2.5571091082813999E-2</v>
      </c>
      <c r="BR994" s="27">
        <f>BQ994-BP994</f>
        <v>5.2132533178934209E-4</v>
      </c>
      <c r="BS994" s="28">
        <f t="shared" si="77"/>
        <v>11781154</v>
      </c>
      <c r="BT994" s="11">
        <f>BS994/S994</f>
        <v>0.8273393854748603</v>
      </c>
      <c r="BU994" s="14">
        <f>(BE994-AP994)*1/BT994-(BE994-AP994)</f>
        <v>258324.54610677366</v>
      </c>
      <c r="BV994" s="14">
        <f t="shared" si="78"/>
        <v>8.7156090868640929E-2</v>
      </c>
      <c r="BW994" s="27">
        <f>(AR994+AV994+AY994+BB994)/S994</f>
        <v>0.11324850728324427</v>
      </c>
      <c r="BX994" s="13">
        <f>(AF994+AH994+AJ994+AL994+AN994)/N994</f>
        <v>261.19772103819372</v>
      </c>
      <c r="BY994" s="26">
        <f>BX994/K994</f>
        <v>0.10506746622614389</v>
      </c>
      <c r="BZ994" s="11">
        <f>AP994/BE994</f>
        <v>2.6347892088058361E-3</v>
      </c>
      <c r="CA994" s="15">
        <f>-(BM994+BN994+BO994)/M994</f>
        <v>-7423.5726302165513</v>
      </c>
      <c r="CB994" s="15">
        <f>BG994-CA994</f>
        <v>-364127.42736978346</v>
      </c>
      <c r="CC994" s="18">
        <f t="shared" si="79"/>
        <v>1</v>
      </c>
      <c r="CD994" s="17">
        <f>(AF994/(AF994+AH994+AJ994))/(X994/(X994+Z994+AB994))</f>
        <v>1.7547072078053989</v>
      </c>
      <c r="CE994" s="19">
        <f>(AH994/(AF994+AH994+AJ994))/(Z994/(X994+Z994+AB994))</f>
        <v>1.0109899645493685</v>
      </c>
      <c r="CF994" s="18">
        <f>(AJ994/(AF994+AH994+AJ994))/(AB994/(X994+Z994+AB994))</f>
        <v>0.84220500659161934</v>
      </c>
      <c r="CG994">
        <f>AH994/Z994</f>
        <v>213.80813953488371</v>
      </c>
      <c r="CH994" s="11">
        <f>BB994/BE994</f>
        <v>0.31983359734941819</v>
      </c>
      <c r="CI994" s="14">
        <f>AY994/V994</f>
        <v>2947.0524556483174</v>
      </c>
      <c r="CJ994" s="14">
        <f>AV994/M994</f>
        <v>5239.53125</v>
      </c>
      <c r="CK994" s="17">
        <f>N994/V994</f>
        <v>28.676019110357423</v>
      </c>
      <c r="CL994" s="17">
        <f>(AL994+AN994)/N994</f>
        <v>5.5783920658366748</v>
      </c>
      <c r="CM994" s="14">
        <f>AP994/AC994</f>
        <v>5</v>
      </c>
    </row>
    <row r="995" spans="1:91" hidden="1" x14ac:dyDescent="0.2">
      <c r="A995">
        <v>120</v>
      </c>
      <c r="B995" s="2">
        <v>44805</v>
      </c>
      <c r="C995" s="3" t="s">
        <v>41</v>
      </c>
      <c r="D995" t="s">
        <v>42</v>
      </c>
      <c r="E995" s="3" t="s">
        <v>46</v>
      </c>
      <c r="F995" t="s">
        <v>42</v>
      </c>
      <c r="G995" t="str">
        <f>CONCATENATE(C995,E995)</f>
        <v>SEAGEG</v>
      </c>
      <c r="H995" t="s">
        <v>40</v>
      </c>
      <c r="I995">
        <f>U995/M995</f>
        <v>73.137055837563452</v>
      </c>
      <c r="J995" t="str">
        <f>_xlfn.CONCAT(C995,E995,H995)</f>
        <v>SEAGEGE175</v>
      </c>
      <c r="K995" s="4">
        <v>223</v>
      </c>
      <c r="L995" s="4">
        <f>N995/M995</f>
        <v>52.142131979695435</v>
      </c>
      <c r="M995" s="4">
        <v>197</v>
      </c>
      <c r="N995" s="4">
        <v>10272</v>
      </c>
      <c r="O995" s="4">
        <f>P995/M995</f>
        <v>8.3045685279187822</v>
      </c>
      <c r="P995" s="4">
        <v>1636</v>
      </c>
      <c r="Q995" s="4">
        <v>3364</v>
      </c>
      <c r="R995" s="4">
        <v>5272</v>
      </c>
      <c r="S995" s="4">
        <f>U995*K995</f>
        <v>3212984</v>
      </c>
      <c r="T995" s="7">
        <f>N995/U995</f>
        <v>0.71293725707940037</v>
      </c>
      <c r="U995" s="4">
        <v>14408</v>
      </c>
      <c r="V995" s="4">
        <v>208.40535401331931</v>
      </c>
      <c r="W995" s="7">
        <f>P995/X995</f>
        <v>0.8304568527918782</v>
      </c>
      <c r="X995" s="4">
        <v>1970</v>
      </c>
      <c r="Y995" s="7">
        <f>Q995/Z995</f>
        <v>0.94867456288776086</v>
      </c>
      <c r="Z995" s="4">
        <v>3546</v>
      </c>
      <c r="AA995" s="7">
        <f>R995/AB995</f>
        <v>0.59289248762932978</v>
      </c>
      <c r="AB995" s="4">
        <v>8892</v>
      </c>
      <c r="AC995" s="4">
        <v>7734</v>
      </c>
      <c r="AD995" s="4">
        <f>AP995/AC995</f>
        <v>4.9997414016033099</v>
      </c>
      <c r="AE995" s="7">
        <f>AF995/(AF995+AH995+AJ995+AL995+AN995+AP995)</f>
        <v>0.22275634339877678</v>
      </c>
      <c r="AF995" s="4">
        <v>213577</v>
      </c>
      <c r="AG995" s="7">
        <f>AH995/(AF995+AH995+AJ995+AL995+AN995+AP995)</f>
        <v>0.27221336848868161</v>
      </c>
      <c r="AH995" s="4">
        <v>260996</v>
      </c>
      <c r="AI995" s="7">
        <f>AJ995/(AF995+AH995+AJ995+AL995+AN995+AP995)</f>
        <v>0.40971138682842578</v>
      </c>
      <c r="AJ995" s="4">
        <v>392828</v>
      </c>
      <c r="AK995" s="7">
        <f>AL995/(AF995+AH995+AJ995+AL995+AN995+AP995)</f>
        <v>3.299464325943479E-2</v>
      </c>
      <c r="AL995" s="4">
        <v>31635</v>
      </c>
      <c r="AM995" s="7">
        <f>AN995/(AF995+AH995+AJ995+AL995+AN995+AP995)</f>
        <v>2.199434288145917E-2</v>
      </c>
      <c r="AN995" s="4">
        <v>21088</v>
      </c>
      <c r="AO995" s="7">
        <f>AP995/(AF995+AH995+AJ995+AL995+AN995+AP995)</f>
        <v>4.0329915143221887E-2</v>
      </c>
      <c r="AP995" s="4">
        <v>38668</v>
      </c>
      <c r="AQ995" s="6">
        <f>AO995+AM995+AK995+AI995+AG995+AE995</f>
        <v>1</v>
      </c>
      <c r="AR995" s="4">
        <v>334616</v>
      </c>
      <c r="AS995" s="4">
        <f>AR995/M995</f>
        <v>1698.5583756345177</v>
      </c>
      <c r="AT995" s="4">
        <f>AR995/V995</f>
        <v>1605.6017446587025</v>
      </c>
      <c r="AU995" s="7">
        <f>AR995/(AR995+AV995+AY995+BB995)</f>
        <v>0.23232753144013268</v>
      </c>
      <c r="AV995" s="4">
        <v>534270</v>
      </c>
      <c r="AW995" s="4">
        <f>AV995/M995</f>
        <v>2712.0304568527918</v>
      </c>
      <c r="AX995" s="7">
        <f>AV995/(AR995+AV995+AY995+BB995)</f>
        <v>0.37094947707975617</v>
      </c>
      <c r="AY995" s="4">
        <v>382079</v>
      </c>
      <c r="AZ995" s="4">
        <f>AY995/M995</f>
        <v>1939.4873096446699</v>
      </c>
      <c r="BA995" s="7">
        <f>AY995/(AR995+AV995+AY995+BB995)</f>
        <v>0.2652816090238197</v>
      </c>
      <c r="BB995" s="4">
        <v>189312</v>
      </c>
      <c r="BC995" s="11">
        <f>BB995/(AR995+AV995+AY995+BB995)</f>
        <v>0.13144138245629139</v>
      </c>
      <c r="BD995" s="9">
        <f>BC995+BA995+AX995+AU995</f>
        <v>1</v>
      </c>
      <c r="BE995" s="14">
        <f>(AF995+AH995+AJ995+AL995+AN995+AP995)</f>
        <v>958792</v>
      </c>
      <c r="BF995" s="14">
        <f t="shared" si="75"/>
        <v>-1440277</v>
      </c>
      <c r="BG995" s="13">
        <f>(AF995+AH995+AJ995+AL995+AN995+AP995)-(AR995+AV995+AY995+BB995)</f>
        <v>-481485</v>
      </c>
      <c r="BH995" s="13">
        <f t="shared" si="76"/>
        <v>1</v>
      </c>
      <c r="BI995" s="14">
        <f>AF995/W995</f>
        <v>257180.12836185819</v>
      </c>
      <c r="BJ995" s="14">
        <f>AH995/Y995</f>
        <v>275116.47324613557</v>
      </c>
      <c r="BK995" s="14">
        <f>AJ995/AA995</f>
        <v>662561.94537177542</v>
      </c>
      <c r="BL995" s="14">
        <f>BI995+BJ995+BK995</f>
        <v>1194858.5469797691</v>
      </c>
      <c r="BM995" s="14">
        <f>(AF995/W995)-AF995</f>
        <v>43603.128361858195</v>
      </c>
      <c r="BN995" s="14">
        <f>AH995/Y995-AH995</f>
        <v>14120.473246135574</v>
      </c>
      <c r="BO995" s="14">
        <f>AJ995/AA995-AJ995</f>
        <v>269733.94537177542</v>
      </c>
      <c r="BP995" s="14">
        <f>BG995/S995</f>
        <v>-0.14985602169198478</v>
      </c>
      <c r="BQ995" s="14">
        <f>(BG995-CA995)/S995</f>
        <v>-0.14933867674079337</v>
      </c>
      <c r="BR995" s="27">
        <f>BQ995-BP995</f>
        <v>5.1734495119140633E-4</v>
      </c>
      <c r="BS995" s="28">
        <f t="shared" si="77"/>
        <v>2290656</v>
      </c>
      <c r="BT995" s="11">
        <f>BS995/S995</f>
        <v>0.71293725707940037</v>
      </c>
      <c r="BU995" s="14">
        <f>(BE995-AP995)*1/BT995-(BE995-AP995)</f>
        <v>370486.06542056077</v>
      </c>
      <c r="BV995" s="14">
        <f t="shared" si="78"/>
        <v>0.29841169454936595</v>
      </c>
      <c r="BW995" s="27">
        <f>(AR995+AV995+AY995+BB995)/S995</f>
        <v>0.4482677162413507</v>
      </c>
      <c r="BX995" s="13">
        <f>(AF995+AH995+AJ995+AL995+AN995)/N995</f>
        <v>89.575934579439249</v>
      </c>
      <c r="BY995" s="26">
        <f>BX995/K995</f>
        <v>0.40168580528896525</v>
      </c>
      <c r="BZ995" s="11">
        <f>AP995/BE995</f>
        <v>4.0329915143221887E-2</v>
      </c>
      <c r="CA995" s="15">
        <f>-(BM995+BN995+BO995)/M995</f>
        <v>-1662.2210506587269</v>
      </c>
      <c r="CB995" s="15">
        <f>BG995-CA995</f>
        <v>-479822.77894934127</v>
      </c>
      <c r="CC995" s="18">
        <f t="shared" si="79"/>
        <v>1</v>
      </c>
      <c r="CD995" s="17">
        <f>(AF995/(AF995+AH995+AJ995))/(X995/(X995+Z995+AB995))</f>
        <v>1.8008271808101779</v>
      </c>
      <c r="CE995" s="19">
        <f>(AH995/(AF995+AH995+AJ995))/(Z995/(X995+Z995+AB995))</f>
        <v>1.2225845450553954</v>
      </c>
      <c r="CF995" s="18">
        <f>(AJ995/(AF995+AH995+AJ995))/(AB995/(X995+Z995+AB995))</f>
        <v>0.73381530106134918</v>
      </c>
      <c r="CG995">
        <f>AH995/Z995</f>
        <v>73.602932882120697</v>
      </c>
      <c r="CH995" s="11">
        <f>BB995/BE995</f>
        <v>0.19744845597376698</v>
      </c>
      <c r="CI995" s="14">
        <f>AY995/V995</f>
        <v>1833.3454138399011</v>
      </c>
      <c r="CJ995" s="14">
        <f>AV995/M995</f>
        <v>2712.0304568527918</v>
      </c>
      <c r="CK995" s="17">
        <f>N995/V995</f>
        <v>49.288560980748656</v>
      </c>
      <c r="CL995" s="17">
        <f>(AL995+AN995)/N995</f>
        <v>5.1326908099688477</v>
      </c>
      <c r="CM995" s="14">
        <f>AP995/AC995</f>
        <v>4.9997414016033099</v>
      </c>
    </row>
    <row r="996" spans="1:91" hidden="1" x14ac:dyDescent="0.2">
      <c r="A996">
        <v>526</v>
      </c>
      <c r="B996" s="2">
        <v>44866</v>
      </c>
      <c r="C996" s="3" t="s">
        <v>41</v>
      </c>
      <c r="D996" t="s">
        <v>42</v>
      </c>
      <c r="E996" s="3" t="s">
        <v>37</v>
      </c>
      <c r="F996" t="s">
        <v>38</v>
      </c>
      <c r="G996" t="str">
        <f>CONCATENATE(C996,E996)</f>
        <v>SEALAX</v>
      </c>
      <c r="H996" t="s">
        <v>47</v>
      </c>
      <c r="I996">
        <f>U996/M996</f>
        <v>148.55769230769232</v>
      </c>
      <c r="J996" t="str">
        <f>_xlfn.CONCAT(C996,E996,H996)</f>
        <v>SEALAXA320</v>
      </c>
      <c r="K996" s="4">
        <v>954</v>
      </c>
      <c r="L996" s="4">
        <f>N996/M996</f>
        <v>128.42307692307693</v>
      </c>
      <c r="M996" s="4">
        <v>52</v>
      </c>
      <c r="N996" s="4">
        <v>6678</v>
      </c>
      <c r="O996" s="4">
        <f>P996/M996</f>
        <v>19.807692307692307</v>
      </c>
      <c r="P996" s="4">
        <v>1030</v>
      </c>
      <c r="Q996" s="4">
        <v>1906</v>
      </c>
      <c r="R996" s="4">
        <v>3743</v>
      </c>
      <c r="S996" s="4">
        <f>U996*K996</f>
        <v>7369650</v>
      </c>
      <c r="T996" s="7">
        <f>N996/U996</f>
        <v>0.8644660194174757</v>
      </c>
      <c r="U996" s="4">
        <v>7725</v>
      </c>
      <c r="V996" s="4">
        <v>138.3941947565543</v>
      </c>
      <c r="W996" s="7">
        <f>P996/X996</f>
        <v>1</v>
      </c>
      <c r="X996" s="4">
        <v>1030</v>
      </c>
      <c r="Y996" s="7">
        <f>Q996/Z996</f>
        <v>1</v>
      </c>
      <c r="Z996" s="4">
        <v>1906</v>
      </c>
      <c r="AA996" s="7">
        <f>R996/AB996</f>
        <v>0.78141962421711897</v>
      </c>
      <c r="AB996" s="4">
        <v>4790</v>
      </c>
      <c r="AC996" s="4">
        <v>25085</v>
      </c>
      <c r="AD996" s="4">
        <f>AP996/AC996</f>
        <v>5</v>
      </c>
      <c r="AE996" s="7">
        <f>AF996/(AF996+AH996+AJ996+AL996+AN996+AP996)</f>
        <v>0.19689812317152869</v>
      </c>
      <c r="AF996" s="4">
        <v>314237</v>
      </c>
      <c r="AG996" s="7">
        <f>AH996/(AF996+AH996+AJ996+AL996+AN996+AP996)</f>
        <v>0.25984045736141215</v>
      </c>
      <c r="AH996" s="4">
        <v>414689</v>
      </c>
      <c r="AI996" s="7">
        <f>AJ996/(AF996+AH996+AJ996+AL996+AN996+AP996)</f>
        <v>0.44356575478856619</v>
      </c>
      <c r="AJ996" s="4">
        <v>707903</v>
      </c>
      <c r="AK996" s="7">
        <f>AL996/(AF996+AH996+AJ996+AL996+AN996+AP996)</f>
        <v>1.4070104271033255E-2</v>
      </c>
      <c r="AL996" s="4">
        <v>22455</v>
      </c>
      <c r="AM996" s="7">
        <f>AN996/(AF996+AH996+AJ996+AL996+AN996+AP996)</f>
        <v>7.0353654310915783E-3</v>
      </c>
      <c r="AN996" s="4">
        <v>11228</v>
      </c>
      <c r="AO996" s="7">
        <f>AP996/(AF996+AH996+AJ996+AL996+AN996+AP996)</f>
        <v>7.8590194976368113E-2</v>
      </c>
      <c r="AP996" s="4">
        <v>125425</v>
      </c>
      <c r="AQ996" s="6">
        <f>AO996+AM996+AK996+AI996+AG996+AE996</f>
        <v>0.99999999999999989</v>
      </c>
      <c r="AR996" s="4">
        <v>500250</v>
      </c>
      <c r="AS996" s="4">
        <f>AR996/M996</f>
        <v>9620.1923076923085</v>
      </c>
      <c r="AT996" s="4">
        <f>AR996/V996</f>
        <v>3614.6747403673762</v>
      </c>
      <c r="AU996" s="7">
        <f>AR996/(AR996+AV996+AY996+BB996)</f>
        <v>0.3181490941098058</v>
      </c>
      <c r="AV996" s="4">
        <v>264827</v>
      </c>
      <c r="AW996" s="4">
        <f>AV996/M996</f>
        <v>5092.8269230769229</v>
      </c>
      <c r="AX996" s="7">
        <f>AV996/(AR996+AV996+AY996+BB996)</f>
        <v>0.16842472792767124</v>
      </c>
      <c r="AY996" s="4">
        <v>474558</v>
      </c>
      <c r="AZ996" s="4">
        <f>AY996/M996</f>
        <v>9126.1153846153848</v>
      </c>
      <c r="BA996" s="7">
        <f>AY996/(AR996+AV996+AY996+BB996)</f>
        <v>0.30180949085969261</v>
      </c>
      <c r="BB996" s="4">
        <v>332741</v>
      </c>
      <c r="BC996" s="11">
        <f>BB996/(AR996+AV996+AY996+BB996)</f>
        <v>0.21161668710283035</v>
      </c>
      <c r="BD996" s="9">
        <f>BC996+BA996+AX996+AU996</f>
        <v>1</v>
      </c>
      <c r="BE996" s="14">
        <f>(AF996+AH996+AJ996+AL996+AN996+AP996)</f>
        <v>1595937</v>
      </c>
      <c r="BF996" s="14">
        <f t="shared" si="75"/>
        <v>-1572376</v>
      </c>
      <c r="BG996" s="13">
        <f>(AF996+AH996+AJ996+AL996+AN996+AP996)-(AR996+AV996+AY996+BB996)</f>
        <v>23561</v>
      </c>
      <c r="BH996" s="13">
        <f t="shared" si="76"/>
        <v>0</v>
      </c>
      <c r="BI996" s="14">
        <f>AF996/W996</f>
        <v>314237</v>
      </c>
      <c r="BJ996" s="14">
        <f>AH996/Y996</f>
        <v>414689</v>
      </c>
      <c r="BK996" s="14">
        <f>AJ996/AA996</f>
        <v>905919.14774245257</v>
      </c>
      <c r="BL996" s="14">
        <f>BI996+BJ996+BK996</f>
        <v>1634845.1477424526</v>
      </c>
      <c r="BM996" s="14">
        <f>(AF996/W996)-AF996</f>
        <v>0</v>
      </c>
      <c r="BN996" s="14">
        <f>AH996/Y996-AH996</f>
        <v>0</v>
      </c>
      <c r="BO996" s="14">
        <f>AJ996/AA996-AJ996</f>
        <v>198016.14774245257</v>
      </c>
      <c r="BP996" s="14">
        <f>BG996/S996</f>
        <v>3.1970310666042485E-3</v>
      </c>
      <c r="BQ996" s="14">
        <f>(BG996-CA996)/S996</f>
        <v>3.7137452716480444E-3</v>
      </c>
      <c r="BR996" s="27">
        <f>BQ996-BP996</f>
        <v>5.1671420504379589E-4</v>
      </c>
      <c r="BS996" s="28">
        <f t="shared" si="77"/>
        <v>6370812</v>
      </c>
      <c r="BT996" s="11">
        <f>BS996/S996</f>
        <v>0.8644660194174757</v>
      </c>
      <c r="BU996" s="14">
        <f>(BE996-AP996)*1/BT996-(BE996-AP996)</f>
        <v>230551.971248877</v>
      </c>
      <c r="BV996" s="14">
        <f t="shared" si="78"/>
        <v>0.21655533166432597</v>
      </c>
      <c r="BW996" s="27">
        <f>(AR996+AV996+AY996+BB996)/S996</f>
        <v>0.21335830059772173</v>
      </c>
      <c r="BX996" s="13">
        <f>(AF996+AH996+AJ996+AL996+AN996)/N996</f>
        <v>220.20245582509733</v>
      </c>
      <c r="BY996" s="26">
        <f>BX996/K996</f>
        <v>0.23082018430303702</v>
      </c>
      <c r="BZ996" s="11">
        <f>AP996/BE996</f>
        <v>7.8590194976368113E-2</v>
      </c>
      <c r="CA996" s="15">
        <f>-(BM996+BN996+BO996)/M996</f>
        <v>-3808.0028412010111</v>
      </c>
      <c r="CB996" s="15">
        <f>BG996-CA996</f>
        <v>27369.002841201011</v>
      </c>
      <c r="CC996" s="18">
        <f t="shared" si="79"/>
        <v>0</v>
      </c>
      <c r="CD996" s="17">
        <f>(AF996/(AF996+AH996+AJ996))/(X996/(X996+Z996+AB996))</f>
        <v>1.640475369348767</v>
      </c>
      <c r="CE996" s="19">
        <f>(AH996/(AF996+AH996+AJ996))/(Z996/(X996+Z996+AB996))</f>
        <v>1.1699013390172557</v>
      </c>
      <c r="CF996" s="18">
        <f>(AJ996/(AF996+AH996+AJ996))/(AB996/(X996+Z996+AB996))</f>
        <v>0.79467190342460958</v>
      </c>
      <c r="CG996">
        <f>AH996/Z996</f>
        <v>217.57030430220357</v>
      </c>
      <c r="CH996" s="11">
        <f>BB996/BE996</f>
        <v>0.20849256580930201</v>
      </c>
      <c r="CI996" s="14">
        <f>AY996/V996</f>
        <v>3429.0311153208622</v>
      </c>
      <c r="CJ996" s="14">
        <f>AV996/M996</f>
        <v>5092.8269230769229</v>
      </c>
      <c r="CK996" s="17">
        <f>N996/V996</f>
        <v>48.253469097797776</v>
      </c>
      <c r="CL996" s="17">
        <f>(AL996+AN996)/N996</f>
        <v>5.0438754117999398</v>
      </c>
      <c r="CM996" s="14">
        <f>AP996/AC996</f>
        <v>5</v>
      </c>
    </row>
    <row r="997" spans="1:91" hidden="1" x14ac:dyDescent="0.2">
      <c r="A997">
        <v>410</v>
      </c>
      <c r="B997" s="2">
        <v>44866</v>
      </c>
      <c r="C997" s="3" t="s">
        <v>44</v>
      </c>
      <c r="D997" t="s">
        <v>45</v>
      </c>
      <c r="E997" s="3" t="s">
        <v>37</v>
      </c>
      <c r="F997" t="s">
        <v>38</v>
      </c>
      <c r="G997" t="str">
        <f>CONCATENATE(C997,E997)</f>
        <v>BOILAX</v>
      </c>
      <c r="H997" t="s">
        <v>40</v>
      </c>
      <c r="I997">
        <f>U997/M997</f>
        <v>74.181818181818187</v>
      </c>
      <c r="J997" t="str">
        <f>_xlfn.CONCAT(C997,E997,H997)</f>
        <v>BOILAXE175</v>
      </c>
      <c r="K997" s="4">
        <v>674</v>
      </c>
      <c r="L997" s="4">
        <f>N997/M997</f>
        <v>63.2</v>
      </c>
      <c r="M997" s="4">
        <v>55</v>
      </c>
      <c r="N997" s="4">
        <v>3476</v>
      </c>
      <c r="O997" s="4">
        <f>P997/M997</f>
        <v>10</v>
      </c>
      <c r="P997" s="4">
        <v>550</v>
      </c>
      <c r="Q997" s="4">
        <v>807</v>
      </c>
      <c r="R997" s="4">
        <v>2119</v>
      </c>
      <c r="S997" s="4">
        <f>U997*K997</f>
        <v>2749920</v>
      </c>
      <c r="T997" s="7">
        <f>N997/U997</f>
        <v>0.85196078431372546</v>
      </c>
      <c r="U997" s="4">
        <v>4080</v>
      </c>
      <c r="V997" s="4">
        <v>124.90574151557415</v>
      </c>
      <c r="W997" s="7">
        <f>P997/X997</f>
        <v>1</v>
      </c>
      <c r="X997" s="4">
        <v>550</v>
      </c>
      <c r="Y997" s="7">
        <f>Q997/Z997</f>
        <v>0.81515151515151518</v>
      </c>
      <c r="Z997" s="4">
        <v>990</v>
      </c>
      <c r="AA997" s="7">
        <f>R997/AB997</f>
        <v>0.83425196850393701</v>
      </c>
      <c r="AB997" s="4">
        <v>2540</v>
      </c>
      <c r="AC997" s="4">
        <v>0</v>
      </c>
      <c r="AD997" s="4" t="e">
        <f>AP997/AC997</f>
        <v>#DIV/0!</v>
      </c>
      <c r="AE997" s="7">
        <f>AF997/(AF997+AH997+AJ997+AL997+AN997+AP997)</f>
        <v>0.25100092277686581</v>
      </c>
      <c r="AF997" s="4">
        <v>134099</v>
      </c>
      <c r="AG997" s="7">
        <f>AH997/(AF997+AH997+AJ997+AL997+AN997+AP997)</f>
        <v>0.22345425516184159</v>
      </c>
      <c r="AH997" s="4">
        <v>119382</v>
      </c>
      <c r="AI997" s="7">
        <f>AJ997/(AF997+AH997+AJ997+AL997+AN997+AP997)</f>
        <v>0.477972211875558</v>
      </c>
      <c r="AJ997" s="4">
        <v>255360</v>
      </c>
      <c r="AK997" s="7">
        <f>AL997/(AF997+AH997+AJ997+AL997+AN997+AP997)</f>
        <v>2.3780689817821759E-2</v>
      </c>
      <c r="AL997" s="4">
        <v>12705</v>
      </c>
      <c r="AM997" s="7">
        <f>AN997/(AF997+AH997+AJ997+AL997+AN997+AP997)</f>
        <v>2.3791920367912819E-2</v>
      </c>
      <c r="AN997" s="4">
        <v>12711</v>
      </c>
      <c r="AO997" s="7">
        <f>AP997/(AF997+AH997+AJ997+AL997+AN997+AP997)</f>
        <v>0</v>
      </c>
      <c r="AP997" s="4">
        <v>0</v>
      </c>
      <c r="AQ997" s="6">
        <f>AO997+AM997+AK997+AI997+AG997+AE997</f>
        <v>1</v>
      </c>
      <c r="AR997" s="4">
        <v>200549</v>
      </c>
      <c r="AS997" s="4">
        <f>AR997/M997</f>
        <v>3646.3454545454547</v>
      </c>
      <c r="AT997" s="4">
        <f>AR997/V997</f>
        <v>1605.6027334419539</v>
      </c>
      <c r="AU997" s="7">
        <f>AR997/(AR997+AV997+AY997+BB997)</f>
        <v>0.28973993345555782</v>
      </c>
      <c r="AV997" s="4">
        <v>149162</v>
      </c>
      <c r="AW997" s="4">
        <f>AV997/M997</f>
        <v>2712.0363636363636</v>
      </c>
      <c r="AX997" s="7">
        <f>AV997/(AR997+AV997+AY997+BB997)</f>
        <v>0.21549939393414036</v>
      </c>
      <c r="AY997" s="4">
        <v>228996</v>
      </c>
      <c r="AZ997" s="4">
        <f>AY997/M997</f>
        <v>4163.5636363636368</v>
      </c>
      <c r="BA997" s="7">
        <f>AY997/(AR997+AV997+AY997+BB997)</f>
        <v>0.33083827793501297</v>
      </c>
      <c r="BB997" s="4">
        <v>113462</v>
      </c>
      <c r="BC997" s="11">
        <f>BB997/(AR997+AV997+AY997+BB997)</f>
        <v>0.16392239467528885</v>
      </c>
      <c r="BD997" s="9">
        <f>BC997+BA997+AX997+AU997</f>
        <v>1</v>
      </c>
      <c r="BE997" s="14">
        <f>(AF997+AH997+AJ997+AL997+AN997+AP997)</f>
        <v>534257</v>
      </c>
      <c r="BF997" s="14">
        <f t="shared" si="75"/>
        <v>-692169</v>
      </c>
      <c r="BG997" s="13">
        <f>(AF997+AH997+AJ997+AL997+AN997+AP997)-(AR997+AV997+AY997+BB997)</f>
        <v>-157912</v>
      </c>
      <c r="BH997" s="13">
        <f t="shared" si="76"/>
        <v>1</v>
      </c>
      <c r="BI997" s="14">
        <f>AF997/W997</f>
        <v>134099</v>
      </c>
      <c r="BJ997" s="14">
        <f>AH997/Y997</f>
        <v>146453.75464684016</v>
      </c>
      <c r="BK997" s="14">
        <f>AJ997/AA997</f>
        <v>306094.57291175082</v>
      </c>
      <c r="BL997" s="14">
        <f>BI997+BJ997+BK997</f>
        <v>586647.32755859103</v>
      </c>
      <c r="BM997" s="14">
        <f>(AF997/W997)-AF997</f>
        <v>0</v>
      </c>
      <c r="BN997" s="14">
        <f>AH997/Y997-AH997</f>
        <v>27071.754646840156</v>
      </c>
      <c r="BO997" s="14">
        <f>AJ997/AA997-AJ997</f>
        <v>50734.572911750816</v>
      </c>
      <c r="BP997" s="14">
        <f>BG997/S997</f>
        <v>-5.7424215977192064E-2</v>
      </c>
      <c r="BQ997" s="14">
        <f>(BG997-CA997)/S997</f>
        <v>-5.690977901136568E-2</v>
      </c>
      <c r="BR997" s="27">
        <f>BQ997-BP997</f>
        <v>5.1443696582638421E-4</v>
      </c>
      <c r="BS997" s="28">
        <f t="shared" si="77"/>
        <v>2342824</v>
      </c>
      <c r="BT997" s="11">
        <f>BS997/S997</f>
        <v>0.85196078431372546</v>
      </c>
      <c r="BU997" s="14">
        <f>(BE997-AP997)*1/BT997-(BE997-AP997)</f>
        <v>92834.070195627166</v>
      </c>
      <c r="BV997" s="14">
        <f t="shared" si="78"/>
        <v>0.1942809245359865</v>
      </c>
      <c r="BW997" s="27">
        <f>(AR997+AV997+AY997+BB997)/S997</f>
        <v>0.25170514051317855</v>
      </c>
      <c r="BX997" s="13">
        <f>(AF997+AH997+AJ997+AL997+AN997)/N997</f>
        <v>153.69879171461449</v>
      </c>
      <c r="BY997" s="26">
        <f>BX997/K997</f>
        <v>0.22803975031841911</v>
      </c>
      <c r="BZ997" s="11">
        <f>AP997/BE997</f>
        <v>0</v>
      </c>
      <c r="CA997" s="15">
        <f>-(BM997+BN997+BO997)/M997</f>
        <v>-1414.6605010652904</v>
      </c>
      <c r="CB997" s="15">
        <f>BG997-CA997</f>
        <v>-156497.33949893471</v>
      </c>
      <c r="CC997" s="18">
        <f t="shared" si="79"/>
        <v>1</v>
      </c>
      <c r="CD997" s="17">
        <f>(AF997/(AF997+AH997+AJ997))/(X997/(X997+Z997+AB997))</f>
        <v>1.954973682616699</v>
      </c>
      <c r="CE997" s="19">
        <f>(AH997/(AF997+AH997+AJ997))/(Z997/(X997+Z997+AB997))</f>
        <v>0.96690035876540115</v>
      </c>
      <c r="CF997" s="18">
        <f>(AJ997/(AF997+AH997+AJ997))/(AB997/(X997+Z997+AB997))</f>
        <v>0.80611540133191684</v>
      </c>
      <c r="CG997">
        <f>AH997/Z997</f>
        <v>120.58787878787879</v>
      </c>
      <c r="CH997" s="11">
        <f>BB997/BE997</f>
        <v>0.21237344573866135</v>
      </c>
      <c r="CI997" s="14">
        <f>AY997/V997</f>
        <v>1833.3504706943124</v>
      </c>
      <c r="CJ997" s="14">
        <f>AV997/M997</f>
        <v>2712.0363636363636</v>
      </c>
      <c r="CK997" s="17">
        <f>N997/V997</f>
        <v>27.828984943551113</v>
      </c>
      <c r="CL997" s="17">
        <f>(AL997+AN997)/N997</f>
        <v>7.3118527042577677</v>
      </c>
      <c r="CM997" s="14" t="e">
        <f>AP997/AC997</f>
        <v>#DIV/0!</v>
      </c>
    </row>
    <row r="998" spans="1:91" hidden="1" x14ac:dyDescent="0.2">
      <c r="A998">
        <v>943</v>
      </c>
      <c r="B998" s="2">
        <v>45200</v>
      </c>
      <c r="C998" s="3" t="s">
        <v>41</v>
      </c>
      <c r="D998" t="s">
        <v>42</v>
      </c>
      <c r="E998" s="3" t="s">
        <v>37</v>
      </c>
      <c r="F998" t="s">
        <v>38</v>
      </c>
      <c r="G998" t="str">
        <f>CONCATENATE(C998,E998)</f>
        <v>SEALAX</v>
      </c>
      <c r="H998" t="s">
        <v>31</v>
      </c>
      <c r="I998">
        <f>U998/M998</f>
        <v>159.46153846153845</v>
      </c>
      <c r="J998" t="str">
        <f>_xlfn.CONCAT(C998,E998,H998)</f>
        <v>SEALAX737-800</v>
      </c>
      <c r="K998" s="4">
        <v>954</v>
      </c>
      <c r="L998" s="4">
        <f>N998/M998</f>
        <v>131.53846153846155</v>
      </c>
      <c r="M998" s="4">
        <v>52</v>
      </c>
      <c r="N998" s="4">
        <v>6840</v>
      </c>
      <c r="O998" s="4">
        <f>P998/M998</f>
        <v>21</v>
      </c>
      <c r="P998" s="4">
        <v>1092</v>
      </c>
      <c r="Q998" s="4">
        <v>2080</v>
      </c>
      <c r="R998" s="4">
        <v>3668</v>
      </c>
      <c r="S998" s="4">
        <f>U998*K998</f>
        <v>7910568</v>
      </c>
      <c r="T998" s="7">
        <f>N998/U998</f>
        <v>0.82489146164978289</v>
      </c>
      <c r="U998" s="4">
        <v>8292</v>
      </c>
      <c r="V998" s="4">
        <v>139.73782771535579</v>
      </c>
      <c r="W998" s="7">
        <f>P998/X998</f>
        <v>1</v>
      </c>
      <c r="X998" s="4">
        <v>1092</v>
      </c>
      <c r="Y998" s="7">
        <f>Q998/Z998</f>
        <v>1</v>
      </c>
      <c r="Z998" s="4">
        <v>2080</v>
      </c>
      <c r="AA998" s="7">
        <f>R998/AB998</f>
        <v>0.71640625000000002</v>
      </c>
      <c r="AB998" s="4">
        <v>5120</v>
      </c>
      <c r="AC998" s="4">
        <v>42772</v>
      </c>
      <c r="AD998" s="4">
        <f>AP998/AC998</f>
        <v>5.9999298606565041</v>
      </c>
      <c r="AE998" s="7">
        <f>AF998/(AF998+AH998+AJ998+AL998+AN998+AP998)</f>
        <v>0.21047636937752642</v>
      </c>
      <c r="AF998" s="4">
        <v>323816</v>
      </c>
      <c r="AG998" s="7">
        <f>AH998/(AF998+AH998+AJ998+AL998+AN998+AP998)</f>
        <v>0.24317334323047712</v>
      </c>
      <c r="AH998" s="4">
        <v>374120</v>
      </c>
      <c r="AI998" s="7">
        <f>AJ998/(AF998+AH998+AJ998+AL998+AN998+AP998)</f>
        <v>0.34378686648150686</v>
      </c>
      <c r="AJ998" s="4">
        <v>528913</v>
      </c>
      <c r="AK998" s="7">
        <f>AL998/(AF998+AH998+AJ998+AL998+AN998+AP998)</f>
        <v>1.6687130441452046E-2</v>
      </c>
      <c r="AL998" s="4">
        <v>25673</v>
      </c>
      <c r="AM998" s="7">
        <f>AN998/(AF998+AH998+AJ998+AL998+AN998+AP998)</f>
        <v>1.9070634797343632E-2</v>
      </c>
      <c r="AN998" s="4">
        <v>29340</v>
      </c>
      <c r="AO998" s="7">
        <f>AP998/(AF998+AH998+AJ998+AL998+AN998+AP998)</f>
        <v>0.16680565567169389</v>
      </c>
      <c r="AP998" s="4">
        <v>256629</v>
      </c>
      <c r="AQ998" s="6">
        <f>AO998+AM998+AK998+AI998+AG998+AE998</f>
        <v>1</v>
      </c>
      <c r="AR998" s="4">
        <v>581037</v>
      </c>
      <c r="AS998" s="4">
        <f>AR998/M998</f>
        <v>11173.788461538461</v>
      </c>
      <c r="AT998" s="4">
        <f>AR998/V998</f>
        <v>4158.0508978826056</v>
      </c>
      <c r="AU998" s="7">
        <f>AR998/(AR998+AV998+AY998+BB998)</f>
        <v>0.35560638043297982</v>
      </c>
      <c r="AV998" s="4">
        <v>305059</v>
      </c>
      <c r="AW998" s="4">
        <f>AV998/M998</f>
        <v>5866.5192307692305</v>
      </c>
      <c r="AX998" s="7">
        <f>AV998/(AR998+AV998+AY998+BB998)</f>
        <v>0.18670226992171648</v>
      </c>
      <c r="AY998" s="4">
        <v>314105</v>
      </c>
      <c r="AZ998" s="4">
        <f>AY998/M998</f>
        <v>6040.4807692307695</v>
      </c>
      <c r="BA998" s="7">
        <f>AY998/(AR998+AV998+AY998+BB998)</f>
        <v>0.19223860464290762</v>
      </c>
      <c r="BB998" s="4">
        <v>433732</v>
      </c>
      <c r="BC998" s="11">
        <f>BB998/(AR998+AV998+AY998+BB998)</f>
        <v>0.26545274500239607</v>
      </c>
      <c r="BD998" s="9">
        <f>BC998+BA998+AX998+AU998</f>
        <v>1</v>
      </c>
      <c r="BE998" s="14">
        <f>(AF998+AH998+AJ998+AL998+AN998+AP998)</f>
        <v>1538491</v>
      </c>
      <c r="BF998" s="14">
        <f t="shared" si="75"/>
        <v>-1633933</v>
      </c>
      <c r="BG998" s="13">
        <f>(AF998+AH998+AJ998+AL998+AN998+AP998)-(AR998+AV998+AY998+BB998)</f>
        <v>-95442</v>
      </c>
      <c r="BH998" s="13">
        <f t="shared" si="76"/>
        <v>1</v>
      </c>
      <c r="BI998" s="14">
        <f>AF998/W998</f>
        <v>323816</v>
      </c>
      <c r="BJ998" s="14">
        <f>AH998/Y998</f>
        <v>374120</v>
      </c>
      <c r="BK998" s="14">
        <f>AJ998/AA998</f>
        <v>738286.4122137404</v>
      </c>
      <c r="BL998" s="14">
        <f>BI998+BJ998+BK998</f>
        <v>1436222.4122137404</v>
      </c>
      <c r="BM998" s="14">
        <f>(AF998/W998)-AF998</f>
        <v>0</v>
      </c>
      <c r="BN998" s="14">
        <f>AH998/Y998-AH998</f>
        <v>0</v>
      </c>
      <c r="BO998" s="14">
        <f>AJ998/AA998-AJ998</f>
        <v>209373.4122137404</v>
      </c>
      <c r="BP998" s="14">
        <f>BG998/S998</f>
        <v>-1.2065126044046394E-2</v>
      </c>
      <c r="BQ998" s="14">
        <f>(BG998-CA998)/S998</f>
        <v>-1.1556134556539916E-2</v>
      </c>
      <c r="BR998" s="27">
        <f>BQ998-BP998</f>
        <v>5.089914875064782E-4</v>
      </c>
      <c r="BS998" s="28">
        <f t="shared" si="77"/>
        <v>6525360</v>
      </c>
      <c r="BT998" s="11">
        <f>BS998/S998</f>
        <v>0.82489146164978289</v>
      </c>
      <c r="BU998" s="14">
        <f>(BE998-AP998)*1/BT998-(BE998-AP998)</f>
        <v>272114.56491228077</v>
      </c>
      <c r="BV998" s="14">
        <f t="shared" si="78"/>
        <v>0.19448552872562375</v>
      </c>
      <c r="BW998" s="27">
        <f>(AR998+AV998+AY998+BB998)/S998</f>
        <v>0.20655065476967013</v>
      </c>
      <c r="BX998" s="13">
        <f>(AF998+AH998+AJ998+AL998+AN998)/N998</f>
        <v>187.40672514619882</v>
      </c>
      <c r="BY998" s="26">
        <f>BX998/K998</f>
        <v>0.19644310811970528</v>
      </c>
      <c r="BZ998" s="11">
        <f>AP998/BE998</f>
        <v>0.16680565567169389</v>
      </c>
      <c r="CA998" s="15">
        <f>-(BM998+BN998+BO998)/M998</f>
        <v>-4026.4117733411617</v>
      </c>
      <c r="CB998" s="15">
        <f>BG998-CA998</f>
        <v>-91415.588226658845</v>
      </c>
      <c r="CC998" s="18">
        <f t="shared" si="79"/>
        <v>1</v>
      </c>
      <c r="CD998" s="17">
        <f>(AF998/(AF998+AH998+AJ998))/(X998/(X998+Z998+AB998))</f>
        <v>2.0042128651941264</v>
      </c>
      <c r="CE998" s="19">
        <f>(AH998/(AF998+AH998+AJ998))/(Z998/(X998+Z998+AB998))</f>
        <v>1.2156702000252428</v>
      </c>
      <c r="CF998" s="18">
        <f>(AJ998/(AF998+AH998+AJ998))/(AB998/(X998+Z998+AB998))</f>
        <v>0.69820420608506018</v>
      </c>
      <c r="CG998">
        <f>AH998/Z998</f>
        <v>179.86538461538461</v>
      </c>
      <c r="CH998" s="11">
        <f>BB998/BE998</f>
        <v>0.28192040122431655</v>
      </c>
      <c r="CI998" s="14">
        <f>AY998/V998</f>
        <v>2247.8165371214154</v>
      </c>
      <c r="CJ998" s="14">
        <f>AV998/M998</f>
        <v>5866.5192307692305</v>
      </c>
      <c r="CK998" s="17">
        <f>N998/V998</f>
        <v>48.948807290270707</v>
      </c>
      <c r="CL998" s="17">
        <f>(AL998+AN998)/N998</f>
        <v>8.0428362573099417</v>
      </c>
      <c r="CM998" s="14">
        <f>AP998/AC998</f>
        <v>5.9999298606565041</v>
      </c>
    </row>
    <row r="999" spans="1:91" hidden="1" x14ac:dyDescent="0.2">
      <c r="A999">
        <v>429</v>
      </c>
      <c r="B999" s="2">
        <v>44866</v>
      </c>
      <c r="C999" s="3" t="s">
        <v>32</v>
      </c>
      <c r="D999" t="s">
        <v>33</v>
      </c>
      <c r="E999" s="3" t="s">
        <v>37</v>
      </c>
      <c r="F999" t="s">
        <v>38</v>
      </c>
      <c r="G999" t="str">
        <f>CONCATENATE(C999,E999)</f>
        <v>HNLLAX</v>
      </c>
      <c r="H999" t="s">
        <v>51</v>
      </c>
      <c r="I999">
        <f>U999/M999</f>
        <v>363.33333333333331</v>
      </c>
      <c r="J999" t="str">
        <f>_xlfn.CONCAT(C999,E999,H999)</f>
        <v>HNLLAX777-200</v>
      </c>
      <c r="K999" s="4">
        <v>2556</v>
      </c>
      <c r="L999" s="4">
        <f>N999/M999</f>
        <v>313.93333333333334</v>
      </c>
      <c r="M999" s="4">
        <v>30</v>
      </c>
      <c r="N999" s="4">
        <v>9418</v>
      </c>
      <c r="O999" s="4">
        <f>P999/M999</f>
        <v>47</v>
      </c>
      <c r="P999" s="4">
        <v>1410</v>
      </c>
      <c r="Q999" s="4">
        <v>2143</v>
      </c>
      <c r="R999" s="4">
        <v>5866</v>
      </c>
      <c r="S999" s="4">
        <f>U999*K999</f>
        <v>27860400</v>
      </c>
      <c r="T999" s="7">
        <f>N999/U999</f>
        <v>0.86403669724770638</v>
      </c>
      <c r="U999" s="4">
        <v>10900</v>
      </c>
      <c r="V999" s="4">
        <v>160.64707046714173</v>
      </c>
      <c r="W999" s="7">
        <f>P999/X999</f>
        <v>1</v>
      </c>
      <c r="X999" s="4">
        <v>1410</v>
      </c>
      <c r="Y999" s="7">
        <f>Q999/Z999</f>
        <v>0.81174242424242427</v>
      </c>
      <c r="Z999" s="4">
        <v>2640</v>
      </c>
      <c r="AA999" s="7">
        <f>R999/AB999</f>
        <v>0.8563503649635037</v>
      </c>
      <c r="AB999" s="4">
        <v>6850</v>
      </c>
      <c r="AC999" s="4">
        <v>417476</v>
      </c>
      <c r="AD999" s="4">
        <f>AP999/AC999</f>
        <v>5</v>
      </c>
      <c r="AE999" s="7">
        <f>AF999/(AF999+AH999+AJ999+AL999+AN999+AP999)</f>
        <v>0.14561653651630282</v>
      </c>
      <c r="AF999" s="4">
        <v>755548</v>
      </c>
      <c r="AG999" s="7">
        <f>AH999/(AF999+AH999+AJ999+AL999+AN999+AP999)</f>
        <v>0.12926515635967525</v>
      </c>
      <c r="AH999" s="4">
        <v>670707</v>
      </c>
      <c r="AI999" s="7">
        <f>AJ999/(AF999+AH999+AJ999+AL999+AN999+AP999)</f>
        <v>0.30925329962876408</v>
      </c>
      <c r="AJ999" s="4">
        <v>1604596</v>
      </c>
      <c r="AK999" s="7">
        <f>AL999/(AF999+AH999+AJ999+AL999+AN999+AP999)</f>
        <v>6.7821580098269014E-3</v>
      </c>
      <c r="AL999" s="4">
        <v>35190</v>
      </c>
      <c r="AM999" s="7">
        <f>AN999/(AF999+AH999+AJ999+AL999+AN999+AP999)</f>
        <v>6.7827361989155482E-3</v>
      </c>
      <c r="AN999" s="4">
        <v>35193</v>
      </c>
      <c r="AO999" s="7">
        <f>AP999/(AF999+AH999+AJ999+AL999+AN999+AP999)</f>
        <v>0.40230011328651544</v>
      </c>
      <c r="AP999" s="4">
        <v>2087380</v>
      </c>
      <c r="AQ999" s="6">
        <f>AO999+AM999+AK999+AI999+AG999+AE999</f>
        <v>1</v>
      </c>
      <c r="AR999" s="4">
        <v>672299</v>
      </c>
      <c r="AS999" s="4">
        <f>AR999/M999</f>
        <v>22409.966666666667</v>
      </c>
      <c r="AT999" s="4">
        <f>AR999/V999</f>
        <v>4184.9440394091098</v>
      </c>
      <c r="AU999" s="7">
        <f>AR999/(AR999+AV999+AY999+BB999)</f>
        <v>0.26267672000175041</v>
      </c>
      <c r="AV999" s="4">
        <v>229324</v>
      </c>
      <c r="AW999" s="4">
        <f>AV999/M999</f>
        <v>7644.1333333333332</v>
      </c>
      <c r="AX999" s="7">
        <f>AV999/(AR999+AV999+AY999+BB999)</f>
        <v>8.9600127529092577E-2</v>
      </c>
      <c r="AY999" s="4">
        <v>1085498</v>
      </c>
      <c r="AZ999" s="4">
        <f>AY999/M999</f>
        <v>36183.26666666667</v>
      </c>
      <c r="BA999" s="7">
        <f>AY999/(AR999+AV999+AY999+BB999)</f>
        <v>0.4241194084900618</v>
      </c>
      <c r="BB999" s="4">
        <v>572295</v>
      </c>
      <c r="BC999" s="11">
        <f>BB999/(AR999+AV999+AY999+BB999)</f>
        <v>0.22360374397909524</v>
      </c>
      <c r="BD999" s="9">
        <f>BC999+BA999+AX999+AU999</f>
        <v>1</v>
      </c>
      <c r="BE999" s="14">
        <f>(AF999+AH999+AJ999+AL999+AN999+AP999)</f>
        <v>5188614</v>
      </c>
      <c r="BF999" s="14">
        <f t="shared" si="75"/>
        <v>-2559416</v>
      </c>
      <c r="BG999" s="13">
        <f>(AF999+AH999+AJ999+AL999+AN999+AP999)-(AR999+AV999+AY999+BB999)</f>
        <v>2629198</v>
      </c>
      <c r="BH999" s="13">
        <f t="shared" si="76"/>
        <v>0</v>
      </c>
      <c r="BI999" s="14">
        <f>AF999/W999</f>
        <v>755548</v>
      </c>
      <c r="BJ999" s="14">
        <f>AH999/Y999</f>
        <v>826255.94027064857</v>
      </c>
      <c r="BK999" s="14">
        <f>AJ999/AA999</f>
        <v>1873761.0978520284</v>
      </c>
      <c r="BL999" s="14">
        <f>BI999+BJ999+BK999</f>
        <v>3455565.0381226772</v>
      </c>
      <c r="BM999" s="14">
        <f>(AF999/W999)-AF999</f>
        <v>0</v>
      </c>
      <c r="BN999" s="14">
        <f>AH999/Y999-AH999</f>
        <v>155548.94027064857</v>
      </c>
      <c r="BO999" s="14">
        <f>AJ999/AA999-AJ999</f>
        <v>269165.09785202844</v>
      </c>
      <c r="BP999" s="14">
        <f>BG999/S999</f>
        <v>9.4370432585318229E-2</v>
      </c>
      <c r="BQ999" s="14">
        <f>(BG999-CA999)/S999</f>
        <v>9.4878578003334102E-2</v>
      </c>
      <c r="BR999" s="27">
        <f>BQ999-BP999</f>
        <v>5.0814541801587343E-4</v>
      </c>
      <c r="BS999" s="28">
        <f t="shared" si="77"/>
        <v>24072408</v>
      </c>
      <c r="BT999" s="11">
        <f>BS999/S999</f>
        <v>0.86403669724770638</v>
      </c>
      <c r="BU999" s="14">
        <f>(BE999-AP999)*1/BT999-(BE999-AP999)</f>
        <v>488004.7555744322</v>
      </c>
      <c r="BV999" s="14">
        <f t="shared" si="78"/>
        <v>0.18623616315630787</v>
      </c>
      <c r="BW999" s="27">
        <f>(AR999+AV999+AY999+BB999)/S999</f>
        <v>9.1865730570989651E-2</v>
      </c>
      <c r="BX999" s="13">
        <f>(AF999+AH999+AJ999+AL999+AN999)/N999</f>
        <v>329.2879592270121</v>
      </c>
      <c r="BY999" s="26">
        <f>BX999/K999</f>
        <v>0.12882940501839285</v>
      </c>
      <c r="BZ999" s="11">
        <f>AP999/BE999</f>
        <v>0.40230011328651544</v>
      </c>
      <c r="CA999" s="15">
        <f>-(BM999+BN999+BO999)/M999</f>
        <v>-14157.134604089233</v>
      </c>
      <c r="CB999" s="15">
        <f>BG999-CA999</f>
        <v>2643355.1346040894</v>
      </c>
      <c r="CC999" s="18">
        <f t="shared" si="79"/>
        <v>0</v>
      </c>
      <c r="CD999" s="17">
        <f>(AF999/(AF999+AH999+AJ999))/(X999/(X999+Z999+AB999))</f>
        <v>1.9271026964874793</v>
      </c>
      <c r="CE999" s="19">
        <f>(AH999/(AF999+AH999+AJ999))/(Z999/(X999+Z999+AB999))</f>
        <v>0.91367306799911363</v>
      </c>
      <c r="CF999" s="18">
        <f>(AJ999/(AF999+AH999+AJ999))/(AB999/(X999+Z999+AB999))</f>
        <v>0.84243624794671446</v>
      </c>
      <c r="CG999">
        <f>AH999/Z999</f>
        <v>254.05568181818182</v>
      </c>
      <c r="CH999" s="11">
        <f>BB999/BE999</f>
        <v>0.11029824149570579</v>
      </c>
      <c r="CI999" s="14">
        <f>AY999/V999</f>
        <v>6757.0357607113947</v>
      </c>
      <c r="CJ999" s="14">
        <f>AV999/M999</f>
        <v>7644.1333333333332</v>
      </c>
      <c r="CK999" s="17">
        <f>N999/V999</f>
        <v>58.625407687881427</v>
      </c>
      <c r="CL999" s="17">
        <f>(AL999+AN999)/N999</f>
        <v>7.4732427266935657</v>
      </c>
      <c r="CM999" s="14">
        <f>AP999/AC999</f>
        <v>5</v>
      </c>
    </row>
    <row r="1000" spans="1:91" hidden="1" x14ac:dyDescent="0.2">
      <c r="A1000">
        <v>269</v>
      </c>
      <c r="B1000" s="2">
        <v>44835</v>
      </c>
      <c r="C1000" s="3" t="s">
        <v>37</v>
      </c>
      <c r="D1000" t="s">
        <v>38</v>
      </c>
      <c r="E1000" s="3" t="s">
        <v>52</v>
      </c>
      <c r="F1000" t="s">
        <v>33</v>
      </c>
      <c r="G1000" t="str">
        <f>CONCATENATE(C1000,E1000)</f>
        <v>LAXOGG</v>
      </c>
      <c r="H1000" t="s">
        <v>35</v>
      </c>
      <c r="I1000">
        <f>U1000/M1000</f>
        <v>179</v>
      </c>
      <c r="J1000" t="str">
        <f>_xlfn.CONCAT(C1000,E1000,H1000)</f>
        <v>LAXOGG737-Max 9</v>
      </c>
      <c r="K1000" s="4">
        <v>2486</v>
      </c>
      <c r="L1000" s="4">
        <f>N1000/M1000</f>
        <v>149</v>
      </c>
      <c r="M1000" s="4">
        <v>32</v>
      </c>
      <c r="N1000" s="4">
        <v>4768</v>
      </c>
      <c r="O1000" s="4">
        <f>P1000/M1000</f>
        <v>23</v>
      </c>
      <c r="P1000" s="4">
        <v>736</v>
      </c>
      <c r="Q1000" s="4">
        <v>1076</v>
      </c>
      <c r="R1000" s="4">
        <v>2956</v>
      </c>
      <c r="S1000" s="4">
        <f>U1000*K1000</f>
        <v>14239808</v>
      </c>
      <c r="T1000" s="7">
        <f>N1000/U1000</f>
        <v>0.83240223463687146</v>
      </c>
      <c r="U1000" s="4">
        <v>5728</v>
      </c>
      <c r="V1000" s="4">
        <v>181.02164502164501</v>
      </c>
      <c r="W1000" s="7">
        <f>P1000/X1000</f>
        <v>1</v>
      </c>
      <c r="X1000" s="4">
        <v>736</v>
      </c>
      <c r="Y1000" s="7">
        <f>Q1000/Z1000</f>
        <v>0.78197674418604646</v>
      </c>
      <c r="Z1000" s="4">
        <v>1376</v>
      </c>
      <c r="AA1000" s="7">
        <f>R1000/AB1000</f>
        <v>0.81747787610619471</v>
      </c>
      <c r="AB1000" s="4">
        <v>3616</v>
      </c>
      <c r="AC1000" s="4">
        <v>26279</v>
      </c>
      <c r="AD1000" s="4">
        <f>AP1000/AC1000</f>
        <v>5</v>
      </c>
      <c r="AE1000" s="7">
        <f>AF1000/(AF1000+AH1000+AJ1000+AL1000+AN1000+AP1000)</f>
        <v>0.19729673585994098</v>
      </c>
      <c r="AF1000" s="4">
        <v>272583</v>
      </c>
      <c r="AG1000" s="7">
        <f>AH1000/(AF1000+AH1000+AJ1000+AL1000+AN1000+AP1000)</f>
        <v>0.21822698356747194</v>
      </c>
      <c r="AH1000" s="4">
        <v>301500</v>
      </c>
      <c r="AI1000" s="7">
        <f>AJ1000/(AF1000+AH1000+AJ1000+AL1000+AN1000+AP1000)</f>
        <v>0.47439940532242225</v>
      </c>
      <c r="AJ1000" s="4">
        <v>655425</v>
      </c>
      <c r="AK1000" s="7">
        <f>AL1000/(AF1000+AH1000+AJ1000+AL1000+AN1000+AP1000)</f>
        <v>1.283304948143044E-2</v>
      </c>
      <c r="AL1000" s="4">
        <v>17730</v>
      </c>
      <c r="AM1000" s="7">
        <f>AN1000/(AF1000+AH1000+AJ1000+AL1000+AN1000+AP1000)</f>
        <v>2.1395653844956787E-3</v>
      </c>
      <c r="AN1000" s="4">
        <v>2956</v>
      </c>
      <c r="AO1000" s="7">
        <f>AP1000/(AF1000+AH1000+AJ1000+AL1000+AN1000+AP1000)</f>
        <v>9.5104260384238734E-2</v>
      </c>
      <c r="AP1000" s="4">
        <v>131395</v>
      </c>
      <c r="AQ1000" s="6">
        <f>AO1000+AM1000+AK1000+AI1000+AG1000+AE1000</f>
        <v>1</v>
      </c>
      <c r="AR1000" s="4">
        <v>614507</v>
      </c>
      <c r="AS1000" s="4">
        <f>AR1000/M1000</f>
        <v>19203.34375</v>
      </c>
      <c r="AT1000" s="4">
        <f>AR1000/V1000</f>
        <v>3394.6603453223647</v>
      </c>
      <c r="AU1000" s="7">
        <f>AR1000/(AR1000+AV1000+AY1000+BB1000)</f>
        <v>0.35105658544945584</v>
      </c>
      <c r="AV1000" s="4">
        <v>167665</v>
      </c>
      <c r="AW1000" s="4">
        <f>AV1000/M1000</f>
        <v>5239.53125</v>
      </c>
      <c r="AX1000" s="7">
        <f>AV1000/(AR1000+AV1000+AY1000+BB1000)</f>
        <v>9.578394127224428E-2</v>
      </c>
      <c r="AY1000" s="4">
        <v>533480</v>
      </c>
      <c r="AZ1000" s="4">
        <f>AY1000/M1000</f>
        <v>16671.25</v>
      </c>
      <c r="BA1000" s="7">
        <f>AY1000/(AR1000+AV1000+AY1000+BB1000)</f>
        <v>0.30476734553971835</v>
      </c>
      <c r="BB1000" s="4">
        <v>434798</v>
      </c>
      <c r="BC1000" s="11">
        <f>BB1000/(AR1000+AV1000+AY1000+BB1000)</f>
        <v>0.24839212773858152</v>
      </c>
      <c r="BD1000" s="9">
        <f>BC1000+BA1000+AX1000+AU1000</f>
        <v>1</v>
      </c>
      <c r="BE1000" s="14">
        <f>(AF1000+AH1000+AJ1000+AL1000+AN1000+AP1000)</f>
        <v>1381589</v>
      </c>
      <c r="BF1000" s="14">
        <f t="shared" si="75"/>
        <v>-1750450</v>
      </c>
      <c r="BG1000" s="13">
        <f>(AF1000+AH1000+AJ1000+AL1000+AN1000+AP1000)-(AR1000+AV1000+AY1000+BB1000)</f>
        <v>-368861</v>
      </c>
      <c r="BH1000" s="13">
        <f t="shared" si="76"/>
        <v>1</v>
      </c>
      <c r="BI1000" s="14">
        <f>AF1000/W1000</f>
        <v>272583</v>
      </c>
      <c r="BJ1000" s="14">
        <f>AH1000/Y1000</f>
        <v>385561.33828996285</v>
      </c>
      <c r="BK1000" s="14">
        <f>AJ1000/AA1000</f>
        <v>801764.81732070365</v>
      </c>
      <c r="BL1000" s="14">
        <f>BI1000+BJ1000+BK1000</f>
        <v>1459909.1556106666</v>
      </c>
      <c r="BM1000" s="14">
        <f>(AF1000/W1000)-AF1000</f>
        <v>0</v>
      </c>
      <c r="BN1000" s="14">
        <f>AH1000/Y1000-AH1000</f>
        <v>84061.338289962849</v>
      </c>
      <c r="BO1000" s="14">
        <f>AJ1000/AA1000-AJ1000</f>
        <v>146339.81732070365</v>
      </c>
      <c r="BP1000" s="14">
        <f>BG1000/S1000</f>
        <v>-2.5903509373160088E-2</v>
      </c>
      <c r="BQ1000" s="14">
        <f>(BG1000-CA1000)/S1000</f>
        <v>-2.5397882042171263E-2</v>
      </c>
      <c r="BR1000" s="27">
        <f>BQ1000-BP1000</f>
        <v>5.056273309888247E-4</v>
      </c>
      <c r="BS1000" s="28">
        <f t="shared" si="77"/>
        <v>11853248</v>
      </c>
      <c r="BT1000" s="11">
        <f>BS1000/S1000</f>
        <v>0.83240223463687146</v>
      </c>
      <c r="BU1000" s="14">
        <f>(BE1000-AP1000)*1/BT1000-(BE1000-AP1000)</f>
        <v>251716.91275167791</v>
      </c>
      <c r="BV1000" s="14">
        <f t="shared" si="78"/>
        <v>9.7023007613585802E-2</v>
      </c>
      <c r="BW1000" s="27">
        <f>(AR1000+AV1000+AY1000+BB1000)/S1000</f>
        <v>0.12292651698674589</v>
      </c>
      <c r="BX1000" s="13">
        <f>(AF1000+AH1000+AJ1000+AL1000+AN1000)/N1000</f>
        <v>262.20511744966444</v>
      </c>
      <c r="BY1000" s="26">
        <f>BX1000/K1000</f>
        <v>0.10547269406663895</v>
      </c>
      <c r="BZ1000" s="11">
        <f>AP1000/BE1000</f>
        <v>9.5104260384238734E-2</v>
      </c>
      <c r="CA1000" s="15">
        <f>-(BM1000+BN1000+BO1000)/M1000</f>
        <v>-7200.0361128333279</v>
      </c>
      <c r="CB1000" s="15">
        <f>BG1000-CA1000</f>
        <v>-361660.9638871667</v>
      </c>
      <c r="CC1000" s="18">
        <f t="shared" si="79"/>
        <v>1</v>
      </c>
      <c r="CD1000" s="17">
        <f>(AF1000/(AF1000+AH1000+AJ1000))/(X1000/(X1000+Z1000+AB1000))</f>
        <v>1.7254111612831771</v>
      </c>
      <c r="CE1000" s="19">
        <f>(AH1000/(AF1000+AH1000+AJ1000))/(Z1000/(X1000+Z1000+AB1000))</f>
        <v>1.0207996982116727</v>
      </c>
      <c r="CF1000" s="18">
        <f>(AJ1000/(AF1000+AH1000+AJ1000))/(AB1000/(X1000+Z1000+AB1000))</f>
        <v>0.84443501121579667</v>
      </c>
      <c r="CG1000">
        <f>AH1000/Z1000</f>
        <v>219.11337209302326</v>
      </c>
      <c r="CH1000" s="11">
        <f>BB1000/BE1000</f>
        <v>0.31470864345329908</v>
      </c>
      <c r="CI1000" s="14">
        <f>AY1000/V1000</f>
        <v>2947.0508896116321</v>
      </c>
      <c r="CJ1000" s="14">
        <f>AV1000/M1000</f>
        <v>5239.53125</v>
      </c>
      <c r="CK1000" s="17">
        <f>N1000/V1000</f>
        <v>26.339391620432373</v>
      </c>
      <c r="CL1000" s="17">
        <f>(AL1000+AN1000)/N1000</f>
        <v>4.338506711409396</v>
      </c>
      <c r="CM1000" s="14">
        <f>AP1000/AC1000</f>
        <v>5</v>
      </c>
    </row>
    <row r="1001" spans="1:91" hidden="1" x14ac:dyDescent="0.2">
      <c r="A1001">
        <v>123</v>
      </c>
      <c r="B1001" s="2">
        <v>44805</v>
      </c>
      <c r="C1001" s="3" t="s">
        <v>41</v>
      </c>
      <c r="D1001" t="s">
        <v>42</v>
      </c>
      <c r="E1001" s="3" t="s">
        <v>32</v>
      </c>
      <c r="F1001" t="s">
        <v>33</v>
      </c>
      <c r="G1001" t="str">
        <f>CONCATENATE(C1001,E1001)</f>
        <v>SEAHNL</v>
      </c>
      <c r="H1001" t="s">
        <v>35</v>
      </c>
      <c r="I1001">
        <f>U1001/M1001</f>
        <v>178</v>
      </c>
      <c r="J1001" t="str">
        <f>_xlfn.CONCAT(C1001,E1001,H1001)</f>
        <v>SEAHNL737-Max 9</v>
      </c>
      <c r="K1001" s="4">
        <v>2677</v>
      </c>
      <c r="L1001" s="4">
        <f>N1001/M1001</f>
        <v>163.44444444444446</v>
      </c>
      <c r="M1001" s="4">
        <v>18</v>
      </c>
      <c r="N1001" s="4">
        <v>2942</v>
      </c>
      <c r="O1001" s="4">
        <f>P1001/M1001</f>
        <v>23</v>
      </c>
      <c r="P1001" s="4">
        <v>414</v>
      </c>
      <c r="Q1001" s="4">
        <v>774</v>
      </c>
      <c r="R1001" s="4">
        <v>1754</v>
      </c>
      <c r="S1001" s="4">
        <f>U1001*K1001</f>
        <v>8577108</v>
      </c>
      <c r="T1001" s="7">
        <f>N1001/U1001</f>
        <v>0.91822721598002499</v>
      </c>
      <c r="U1001" s="4">
        <v>3204</v>
      </c>
      <c r="V1001" s="4">
        <v>110.23038079470199</v>
      </c>
      <c r="W1001" s="7">
        <f>P1001/X1001</f>
        <v>1</v>
      </c>
      <c r="X1001" s="4">
        <v>414</v>
      </c>
      <c r="Y1001" s="7">
        <f>Q1001/Z1001</f>
        <v>1</v>
      </c>
      <c r="Z1001" s="4">
        <v>774</v>
      </c>
      <c r="AA1001" s="7">
        <f>R1001/AB1001</f>
        <v>0.87003968253968256</v>
      </c>
      <c r="AB1001" s="4">
        <v>2016</v>
      </c>
      <c r="AC1001" s="4">
        <v>18142</v>
      </c>
      <c r="AD1001" s="4">
        <f>AP1001/AC1001</f>
        <v>4.9998897585712712</v>
      </c>
      <c r="AE1001" s="7">
        <f>AF1001/(AF1001+AH1001+AJ1001+AL1001+AN1001+AP1001)</f>
        <v>0.20608138486206309</v>
      </c>
      <c r="AF1001" s="4">
        <v>231477</v>
      </c>
      <c r="AG1001" s="7">
        <f>AH1001/(AF1001+AH1001+AJ1001+AL1001+AN1001+AP1001)</f>
        <v>0.230734372537795</v>
      </c>
      <c r="AH1001" s="4">
        <v>259168</v>
      </c>
      <c r="AI1001" s="7">
        <f>AJ1001/(AF1001+AH1001+AJ1001+AL1001+AN1001+AP1001)</f>
        <v>0.4636837836562559</v>
      </c>
      <c r="AJ1001" s="4">
        <v>520824</v>
      </c>
      <c r="AK1001" s="7">
        <f>AL1001/(AF1001+AH1001+AJ1001+AL1001+AN1001+AP1001)</f>
        <v>9.3747412598120961E-3</v>
      </c>
      <c r="AL1001" s="4">
        <v>10530</v>
      </c>
      <c r="AM1001" s="7">
        <f>AN1001/(AF1001+AH1001+AJ1001+AL1001+AN1001+AP1001)</f>
        <v>9.369399526900522E-3</v>
      </c>
      <c r="AN1001" s="4">
        <v>10524</v>
      </c>
      <c r="AO1001" s="7">
        <f>AP1001/(AF1001+AH1001+AJ1001+AL1001+AN1001+AP1001)</f>
        <v>8.0756318157173365E-2</v>
      </c>
      <c r="AP1001" s="4">
        <v>90708</v>
      </c>
      <c r="AQ1001" s="6">
        <f>AO1001+AM1001+AK1001+AI1001+AG1001+AE1001</f>
        <v>1</v>
      </c>
      <c r="AR1001" s="4">
        <v>374195</v>
      </c>
      <c r="AS1001" s="4">
        <f>AR1001/M1001</f>
        <v>20788.611111111109</v>
      </c>
      <c r="AT1001" s="4">
        <f>AR1001/V1001</f>
        <v>3394.663043910894</v>
      </c>
      <c r="AU1001" s="7">
        <f>AR1001/(AR1001+AV1001+AY1001+BB1001)</f>
        <v>0.35363969285292379</v>
      </c>
      <c r="AV1001" s="4">
        <v>94312</v>
      </c>
      <c r="AW1001" s="4">
        <f>AV1001/M1001</f>
        <v>5239.5555555555557</v>
      </c>
      <c r="AX1001" s="7">
        <f>AV1001/(AR1001+AV1001+AY1001+BB1001)</f>
        <v>8.9131246308328416E-2</v>
      </c>
      <c r="AY1001" s="4">
        <v>324855</v>
      </c>
      <c r="AZ1001" s="4">
        <f>AY1001/M1001</f>
        <v>18047.5</v>
      </c>
      <c r="BA1001" s="7">
        <f>AY1001/(AR1001+AV1001+AY1001+BB1001)</f>
        <v>0.30701004134672177</v>
      </c>
      <c r="BB1001" s="4">
        <v>264763</v>
      </c>
      <c r="BC1001" s="11">
        <f>BB1001/(AR1001+AV1001+AY1001+BB1001)</f>
        <v>0.25021901949202596</v>
      </c>
      <c r="BD1001" s="9">
        <f>BC1001+BA1001+AX1001+AU1001</f>
        <v>1</v>
      </c>
      <c r="BE1001" s="14">
        <f>(AF1001+AH1001+AJ1001+AL1001+AN1001+AP1001)</f>
        <v>1123231</v>
      </c>
      <c r="BF1001" s="14">
        <f t="shared" si="75"/>
        <v>-1058125</v>
      </c>
      <c r="BG1001" s="13">
        <f>(AF1001+AH1001+AJ1001+AL1001+AN1001+AP1001)-(AR1001+AV1001+AY1001+BB1001)</f>
        <v>65106</v>
      </c>
      <c r="BH1001" s="13">
        <f t="shared" si="76"/>
        <v>0</v>
      </c>
      <c r="BI1001" s="14">
        <f>AF1001/W1001</f>
        <v>231477</v>
      </c>
      <c r="BJ1001" s="14">
        <f>AH1001/Y1001</f>
        <v>259168</v>
      </c>
      <c r="BK1001" s="14">
        <f>AJ1001/AA1001</f>
        <v>598620.97149372858</v>
      </c>
      <c r="BL1001" s="14">
        <f>BI1001+BJ1001+BK1001</f>
        <v>1089265.9714937285</v>
      </c>
      <c r="BM1001" s="14">
        <f>(AF1001/W1001)-AF1001</f>
        <v>0</v>
      </c>
      <c r="BN1001" s="14">
        <f>AH1001/Y1001-AH1001</f>
        <v>0</v>
      </c>
      <c r="BO1001" s="14">
        <f>AJ1001/AA1001-AJ1001</f>
        <v>77796.971493728575</v>
      </c>
      <c r="BP1001" s="14">
        <f>BG1001/S1001</f>
        <v>7.5906704217785295E-3</v>
      </c>
      <c r="BQ1001" s="14">
        <f>(BG1001-CA1001)/S1001</f>
        <v>8.0945761638857548E-3</v>
      </c>
      <c r="BR1001" s="27">
        <f>BQ1001-BP1001</f>
        <v>5.039057421072253E-4</v>
      </c>
      <c r="BS1001" s="28">
        <f t="shared" si="77"/>
        <v>7875734</v>
      </c>
      <c r="BT1001" s="11">
        <f>BS1001/S1001</f>
        <v>0.91822721598002499</v>
      </c>
      <c r="BU1001" s="14">
        <f>(BE1001-AP1001)*1/BT1001-(BE1001-AP1001)</f>
        <v>91951.4024473147</v>
      </c>
      <c r="BV1001" s="14">
        <f t="shared" si="78"/>
        <v>0.13095684466139404</v>
      </c>
      <c r="BW1001" s="27">
        <f>(AR1001+AV1001+AY1001+BB1001)/S1001</f>
        <v>0.1233661742396155</v>
      </c>
      <c r="BX1001" s="13">
        <f>(AF1001+AH1001+AJ1001+AL1001+AN1001)/N1001</f>
        <v>350.95955132562881</v>
      </c>
      <c r="BY1001" s="26">
        <f>BX1001/K1001</f>
        <v>0.13110181222473993</v>
      </c>
      <c r="BZ1001" s="11">
        <f>AP1001/BE1001</f>
        <v>8.0756318157173365E-2</v>
      </c>
      <c r="CA1001" s="15">
        <f>-(BM1001+BN1001+BO1001)/M1001</f>
        <v>-4322.05397187381</v>
      </c>
      <c r="CB1001" s="15">
        <f>BG1001-CA1001</f>
        <v>69428.053971873815</v>
      </c>
      <c r="CC1001" s="18">
        <f t="shared" si="79"/>
        <v>0</v>
      </c>
      <c r="CD1001" s="17">
        <f>(AF1001/(AF1001+AH1001+AJ1001))/(X1001/(X1001+Z1001+AB1001))</f>
        <v>1.7711177462207679</v>
      </c>
      <c r="CE1001" s="19">
        <f>(AH1001/(AF1001+AH1001+AJ1001))/(Z1001/(X1001+Z1001+AB1001))</f>
        <v>1.0606701507848348</v>
      </c>
      <c r="CF1001" s="18">
        <f>(AJ1001/(AF1001+AH1001+AJ1001))/(AB1001/(X1001+Z1001+AB1001))</f>
        <v>0.8183524585104861</v>
      </c>
      <c r="CG1001">
        <f>AH1001/Z1001</f>
        <v>334.84237726098189</v>
      </c>
      <c r="CH1001" s="11">
        <f>BB1001/BE1001</f>
        <v>0.23571553847783761</v>
      </c>
      <c r="CI1001" s="14">
        <f>AY1001/V1001</f>
        <v>2947.0550465123092</v>
      </c>
      <c r="CJ1001" s="14">
        <f>AV1001/M1001</f>
        <v>5239.5555555555557</v>
      </c>
      <c r="CK1001" s="17">
        <f>N1001/V1001</f>
        <v>26.689556715578377</v>
      </c>
      <c r="CL1001" s="17">
        <f>(AL1001+AN1001)/N1001</f>
        <v>7.1563562202583277</v>
      </c>
      <c r="CM1001" s="14">
        <f>AP1001/AC1001</f>
        <v>4.9998897585712712</v>
      </c>
    </row>
    <row r="1002" spans="1:91" hidden="1" x14ac:dyDescent="0.2">
      <c r="A1002">
        <v>435</v>
      </c>
      <c r="B1002" s="2">
        <v>44866</v>
      </c>
      <c r="C1002" s="3" t="s">
        <v>32</v>
      </c>
      <c r="D1002" t="s">
        <v>33</v>
      </c>
      <c r="E1002" s="3" t="s">
        <v>41</v>
      </c>
      <c r="F1002" t="s">
        <v>42</v>
      </c>
      <c r="G1002" t="str">
        <f>CONCATENATE(C1002,E1002)</f>
        <v>HNLSEA</v>
      </c>
      <c r="H1002" t="s">
        <v>35</v>
      </c>
      <c r="I1002">
        <f>U1002/M1002</f>
        <v>173.95454545454547</v>
      </c>
      <c r="J1002" t="str">
        <f>_xlfn.CONCAT(C1002,E1002,H1002)</f>
        <v>HNLSEA737-Max 9</v>
      </c>
      <c r="K1002" s="4">
        <v>2677</v>
      </c>
      <c r="L1002" s="4">
        <f>N1002/M1002</f>
        <v>158.72727272727272</v>
      </c>
      <c r="M1002" s="4">
        <v>22</v>
      </c>
      <c r="N1002" s="4">
        <v>3492</v>
      </c>
      <c r="O1002" s="4">
        <f>P1002/M1002</f>
        <v>21.818181818181817</v>
      </c>
      <c r="P1002" s="4">
        <v>480</v>
      </c>
      <c r="Q1002" s="4">
        <v>673</v>
      </c>
      <c r="R1002" s="4">
        <v>2339</v>
      </c>
      <c r="S1002" s="4">
        <f>U1002*K1002</f>
        <v>10244879</v>
      </c>
      <c r="T1002" s="7">
        <f>N1002/U1002</f>
        <v>0.91246407107394822</v>
      </c>
      <c r="U1002" s="4">
        <v>3827</v>
      </c>
      <c r="V1002" s="4">
        <v>124.59255903349808</v>
      </c>
      <c r="W1002" s="7">
        <f>P1002/X1002</f>
        <v>0.96969696969696972</v>
      </c>
      <c r="X1002" s="4">
        <v>495</v>
      </c>
      <c r="Y1002" s="7">
        <f>Q1002/Z1002</f>
        <v>0.72756756756756757</v>
      </c>
      <c r="Z1002" s="4">
        <v>925</v>
      </c>
      <c r="AA1002" s="7">
        <f>R1002/AB1002</f>
        <v>0.97134551495016608</v>
      </c>
      <c r="AB1002" s="4">
        <v>2408</v>
      </c>
      <c r="AC1002" s="4">
        <v>19998</v>
      </c>
      <c r="AD1002" s="4">
        <f>AP1002/AC1002</f>
        <v>4.9998999899990002</v>
      </c>
      <c r="AE1002" s="7">
        <f>AF1002/(AF1002+AH1002+AJ1002+AL1002+AN1002+AP1002)</f>
        <v>0.22497034477668609</v>
      </c>
      <c r="AF1002" s="4">
        <v>295672</v>
      </c>
      <c r="AG1002" s="7">
        <f>AH1002/(AF1002+AH1002+AJ1002+AL1002+AN1002+AP1002)</f>
        <v>0.17146311529357339</v>
      </c>
      <c r="AH1002" s="4">
        <v>225349</v>
      </c>
      <c r="AI1002" s="7">
        <f>AJ1002/(AF1002+AH1002+AJ1002+AL1002+AN1002+AP1002)</f>
        <v>0.51147822633231654</v>
      </c>
      <c r="AJ1002" s="4">
        <v>672221</v>
      </c>
      <c r="AK1002" s="7">
        <f>AL1002/(AF1002+AH1002+AJ1002+AL1002+AN1002+AP1002)</f>
        <v>1.0671315124506284E-2</v>
      </c>
      <c r="AL1002" s="4">
        <v>14025</v>
      </c>
      <c r="AM1002" s="7">
        <f>AN1002/(AF1002+AH1002+AJ1002+AL1002+AN1002+AP1002)</f>
        <v>5.3383206355462455E-3</v>
      </c>
      <c r="AN1002" s="4">
        <v>7016</v>
      </c>
      <c r="AO1002" s="7">
        <f>AP1002/(AF1002+AH1002+AJ1002+AL1002+AN1002+AP1002)</f>
        <v>7.6078677837371433E-2</v>
      </c>
      <c r="AP1002" s="4">
        <v>99988</v>
      </c>
      <c r="AQ1002" s="6">
        <f>AO1002+AM1002+AK1002+AI1002+AG1002+AE1002</f>
        <v>1</v>
      </c>
      <c r="AR1002" s="4">
        <v>422949</v>
      </c>
      <c r="AS1002" s="4">
        <f>AR1002/M1002</f>
        <v>19224.954545454544</v>
      </c>
      <c r="AT1002" s="4">
        <f>AR1002/V1002</f>
        <v>3394.6569785623033</v>
      </c>
      <c r="AU1002" s="7">
        <f>AR1002/(AR1002+AV1002+AY1002+BB1002)</f>
        <v>0.35185904640523907</v>
      </c>
      <c r="AV1002" s="4">
        <v>112650</v>
      </c>
      <c r="AW1002" s="4">
        <f>AV1002/M1002</f>
        <v>5120.454545454545</v>
      </c>
      <c r="AX1002" s="7">
        <f>AV1002/(AR1002+AV1002+AY1002+BB1002)</f>
        <v>9.3715605374525501E-2</v>
      </c>
      <c r="AY1002" s="4">
        <v>367181</v>
      </c>
      <c r="AZ1002" s="4">
        <f>AY1002/M1002</f>
        <v>16690.045454545456</v>
      </c>
      <c r="BA1002" s="7">
        <f>AY1002/(AR1002+AV1002+AY1002+BB1002)</f>
        <v>0.30546462225498133</v>
      </c>
      <c r="BB1002" s="4">
        <v>299261</v>
      </c>
      <c r="BC1002" s="11">
        <f>BB1002/(AR1002+AV1002+AY1002+BB1002)</f>
        <v>0.24896072596525409</v>
      </c>
      <c r="BD1002" s="9">
        <f>BC1002+BA1002+AX1002+AU1002</f>
        <v>1</v>
      </c>
      <c r="BE1002" s="14">
        <f>(AF1002+AH1002+AJ1002+AL1002+AN1002+AP1002)</f>
        <v>1314271</v>
      </c>
      <c r="BF1002" s="14">
        <f t="shared" si="75"/>
        <v>-1202041</v>
      </c>
      <c r="BG1002" s="13">
        <f>(AF1002+AH1002+AJ1002+AL1002+AN1002+AP1002)-(AR1002+AV1002+AY1002+BB1002)</f>
        <v>112230</v>
      </c>
      <c r="BH1002" s="13">
        <f t="shared" si="76"/>
        <v>0</v>
      </c>
      <c r="BI1002" s="14">
        <f>AF1002/W1002</f>
        <v>304911.75</v>
      </c>
      <c r="BJ1002" s="14">
        <f>AH1002/Y1002</f>
        <v>309729.30906389299</v>
      </c>
      <c r="BK1002" s="14">
        <f>AJ1002/AA1002</f>
        <v>692051.37580162461</v>
      </c>
      <c r="BL1002" s="14">
        <f>BI1002+BJ1002+BK1002</f>
        <v>1306692.4348655175</v>
      </c>
      <c r="BM1002" s="14">
        <f>(AF1002/W1002)-AF1002</f>
        <v>9239.75</v>
      </c>
      <c r="BN1002" s="14">
        <f>AH1002/Y1002-AH1002</f>
        <v>84380.309063892986</v>
      </c>
      <c r="BO1002" s="14">
        <f>AJ1002/AA1002-AJ1002</f>
        <v>19830.375801624614</v>
      </c>
      <c r="BP1002" s="14">
        <f>BG1002/S1002</f>
        <v>1.0954741388356075E-2</v>
      </c>
      <c r="BQ1002" s="14">
        <f>(BG1002-CA1002)/S1002</f>
        <v>1.1458099012046176E-2</v>
      </c>
      <c r="BR1002" s="27">
        <f>BQ1002-BP1002</f>
        <v>5.0335762369010072E-4</v>
      </c>
      <c r="BS1002" s="28">
        <f t="shared" si="77"/>
        <v>9348084</v>
      </c>
      <c r="BT1002" s="11">
        <f>BS1002/S1002</f>
        <v>0.91246407107394822</v>
      </c>
      <c r="BU1002" s="14">
        <f>(BE1002-AP1002)*1/BT1002-(BE1002-AP1002)</f>
        <v>116490.49398625433</v>
      </c>
      <c r="BV1002" s="14">
        <f t="shared" si="78"/>
        <v>0.12828565373978551</v>
      </c>
      <c r="BW1002" s="27">
        <f>(AR1002+AV1002+AY1002+BB1002)/S1002</f>
        <v>0.11733091235142944</v>
      </c>
      <c r="BX1002" s="13">
        <f>(AF1002+AH1002+AJ1002+AL1002+AN1002)/N1002</f>
        <v>347.73281786941578</v>
      </c>
      <c r="BY1002" s="26">
        <f>BX1002/K1002</f>
        <v>0.12989645792656548</v>
      </c>
      <c r="BZ1002" s="11">
        <f>AP1002/BE1002</f>
        <v>7.6078677837371433E-2</v>
      </c>
      <c r="CA1002" s="15">
        <f>-(BM1002+BN1002+BO1002)/M1002</f>
        <v>-5156.8379484326178</v>
      </c>
      <c r="CB1002" s="15">
        <f>BG1002-CA1002</f>
        <v>117386.83794843261</v>
      </c>
      <c r="CC1002" s="18">
        <f t="shared" si="79"/>
        <v>0</v>
      </c>
      <c r="CD1002" s="17">
        <f>(AF1002/(AF1002+AH1002+AJ1002))/(X1002/(X1002+Z1002+AB1002))</f>
        <v>1.9162333653469565</v>
      </c>
      <c r="CE1002" s="19">
        <f>(AH1002/(AF1002+AH1002+AJ1002))/(Z1002/(X1002+Z1002+AB1002))</f>
        <v>0.78155095880734093</v>
      </c>
      <c r="CF1002" s="18">
        <f>(AJ1002/(AF1002+AH1002+AJ1002))/(AB1002/(X1002+Z1002+AB1002))</f>
        <v>0.89556887344537617</v>
      </c>
      <c r="CG1002">
        <f>AH1002/Z1002</f>
        <v>243.62054054054053</v>
      </c>
      <c r="CH1002" s="11">
        <f>BB1002/BE1002</f>
        <v>0.22770113621924246</v>
      </c>
      <c r="CI1002" s="14">
        <f>AY1002/V1002</f>
        <v>2947.0540042546149</v>
      </c>
      <c r="CJ1002" s="14">
        <f>AV1002/M1002</f>
        <v>5120.454545454545</v>
      </c>
      <c r="CK1002" s="17">
        <f>N1002/V1002</f>
        <v>28.027355943954387</v>
      </c>
      <c r="CL1002" s="17">
        <f>(AL1002+AN1002)/N1002</f>
        <v>6.0254868270332187</v>
      </c>
      <c r="CM1002" s="14">
        <f>AP1002/AC1002</f>
        <v>4.9998999899990002</v>
      </c>
    </row>
    <row r="1003" spans="1:91" hidden="1" x14ac:dyDescent="0.2">
      <c r="A1003">
        <v>1150</v>
      </c>
      <c r="B1003" s="2">
        <v>45231</v>
      </c>
      <c r="C1003" s="3" t="s">
        <v>41</v>
      </c>
      <c r="D1003" t="s">
        <v>42</v>
      </c>
      <c r="E1003" s="3" t="s">
        <v>32</v>
      </c>
      <c r="F1003" t="s">
        <v>33</v>
      </c>
      <c r="G1003" t="str">
        <f>CONCATENATE(C1003,E1003)</f>
        <v>SEAHNL</v>
      </c>
      <c r="H1003" t="s">
        <v>48</v>
      </c>
      <c r="I1003">
        <f>U1003/M1003</f>
        <v>193.96666666666667</v>
      </c>
      <c r="J1003" t="str">
        <f>_xlfn.CONCAT(C1003,E1003,H1003)</f>
        <v>SEAHNLA321</v>
      </c>
      <c r="K1003" s="4">
        <v>2677</v>
      </c>
      <c r="L1003" s="4">
        <f>N1003/M1003</f>
        <v>171.63333333333333</v>
      </c>
      <c r="M1003" s="4">
        <v>30</v>
      </c>
      <c r="N1003" s="4">
        <v>5149</v>
      </c>
      <c r="O1003" s="4">
        <f>P1003/M1003</f>
        <v>22.133333333333333</v>
      </c>
      <c r="P1003" s="4">
        <v>664</v>
      </c>
      <c r="Q1003" s="4">
        <v>1248</v>
      </c>
      <c r="R1003" s="4">
        <v>3238</v>
      </c>
      <c r="S1003" s="4">
        <f>U1003*K1003</f>
        <v>15577463</v>
      </c>
      <c r="T1003" s="7">
        <f>N1003/U1003</f>
        <v>0.88485994157071657</v>
      </c>
      <c r="U1003" s="4">
        <v>5819</v>
      </c>
      <c r="V1003" s="4">
        <v>183.71730132450332</v>
      </c>
      <c r="W1003" s="7">
        <f>P1003/X1003</f>
        <v>0.88533333333333331</v>
      </c>
      <c r="X1003" s="4">
        <v>750</v>
      </c>
      <c r="Y1003" s="7">
        <f>Q1003/Z1003</f>
        <v>0.88510638297872335</v>
      </c>
      <c r="Z1003" s="4">
        <v>1410</v>
      </c>
      <c r="AA1003" s="7">
        <f>R1003/AB1003</f>
        <v>0.88494124077616831</v>
      </c>
      <c r="AB1003" s="4">
        <v>3659</v>
      </c>
      <c r="AC1003" s="4">
        <v>17020</v>
      </c>
      <c r="AD1003" s="4">
        <f>AP1003/AC1003</f>
        <v>5.9997649823736783</v>
      </c>
      <c r="AE1003" s="7">
        <f>AF1003/(AF1003+AH1003+AJ1003+AL1003+AN1003+AP1003)</f>
        <v>0.20323108025869271</v>
      </c>
      <c r="AF1003" s="4">
        <v>394061</v>
      </c>
      <c r="AG1003" s="7">
        <f>AH1003/(AF1003+AH1003+AJ1003+AL1003+AN1003+AP1003)</f>
        <v>0.22323334949303242</v>
      </c>
      <c r="AH1003" s="4">
        <v>432845</v>
      </c>
      <c r="AI1003" s="7">
        <f>AJ1003/(AF1003+AH1003+AJ1003+AL1003+AN1003+AP1003)</f>
        <v>0.49582512455002115</v>
      </c>
      <c r="AJ1003" s="4">
        <v>961395</v>
      </c>
      <c r="AK1003" s="7">
        <f>AL1003/(AF1003+AH1003+AJ1003+AL1003+AN1003+AP1003)</f>
        <v>1.1688104054709178E-2</v>
      </c>
      <c r="AL1003" s="4">
        <v>22663</v>
      </c>
      <c r="AM1003" s="7">
        <f>AN1003/(AF1003+AH1003+AJ1003+AL1003+AN1003+AP1003)</f>
        <v>1.3357538499623513E-2</v>
      </c>
      <c r="AN1003" s="4">
        <v>25900</v>
      </c>
      <c r="AO1003" s="7">
        <f>AP1003/(AF1003+AH1003+AJ1003+AL1003+AN1003+AP1003)</f>
        <v>5.2664803143921031E-2</v>
      </c>
      <c r="AP1003" s="4">
        <v>102116</v>
      </c>
      <c r="AQ1003" s="6">
        <f>AO1003+AM1003+AK1003+AI1003+AG1003+AE1003</f>
        <v>1</v>
      </c>
      <c r="AR1003" s="4">
        <v>830220</v>
      </c>
      <c r="AS1003" s="4">
        <f>AR1003/M1003</f>
        <v>27674</v>
      </c>
      <c r="AT1003" s="4">
        <f>AR1003/V1003</f>
        <v>4519.0082480776637</v>
      </c>
      <c r="AU1003" s="7">
        <f>AR1003/(AR1003+AV1003+AY1003+BB1003)</f>
        <v>0.39843298957198042</v>
      </c>
      <c r="AV1003" s="4">
        <v>208607</v>
      </c>
      <c r="AW1003" s="4">
        <f>AV1003/M1003</f>
        <v>6953.5666666666666</v>
      </c>
      <c r="AX1003" s="7">
        <f>AV1003/(AR1003+AV1003+AY1003+BB1003)</f>
        <v>0.10011311538585209</v>
      </c>
      <c r="AY1003" s="4">
        <v>478224</v>
      </c>
      <c r="AZ1003" s="4">
        <f>AY1003/M1003</f>
        <v>15940.8</v>
      </c>
      <c r="BA1003" s="7">
        <f>AY1003/(AR1003+AV1003+AY1003+BB1003)</f>
        <v>0.22950569488216468</v>
      </c>
      <c r="BB1003" s="4">
        <v>566662</v>
      </c>
      <c r="BC1003" s="11">
        <f>BB1003/(AR1003+AV1003+AY1003+BB1003)</f>
        <v>0.27194820016000282</v>
      </c>
      <c r="BD1003" s="9">
        <f>BC1003+BA1003+AX1003+AU1003</f>
        <v>1</v>
      </c>
      <c r="BE1003" s="14">
        <f>(AF1003+AH1003+AJ1003+AL1003+AN1003+AP1003)</f>
        <v>1938980</v>
      </c>
      <c r="BF1003" s="14">
        <f t="shared" si="75"/>
        <v>-2083713</v>
      </c>
      <c r="BG1003" s="13">
        <f>(AF1003+AH1003+AJ1003+AL1003+AN1003+AP1003)-(AR1003+AV1003+AY1003+BB1003)</f>
        <v>-144733</v>
      </c>
      <c r="BH1003" s="13">
        <f t="shared" si="76"/>
        <v>1</v>
      </c>
      <c r="BI1003" s="14">
        <f>AF1003/W1003</f>
        <v>445099.02108433738</v>
      </c>
      <c r="BJ1003" s="14">
        <f>AH1003/Y1003</f>
        <v>489031.61057692312</v>
      </c>
      <c r="BK1003" s="14">
        <f>AJ1003/AA1003</f>
        <v>1086394.1646077826</v>
      </c>
      <c r="BL1003" s="14">
        <f>BI1003+BJ1003+BK1003</f>
        <v>2020524.7962690431</v>
      </c>
      <c r="BM1003" s="14">
        <f>(AF1003/W1003)-AF1003</f>
        <v>51038.021084337379</v>
      </c>
      <c r="BN1003" s="14">
        <f>AH1003/Y1003-AH1003</f>
        <v>56186.610576923122</v>
      </c>
      <c r="BO1003" s="14">
        <f>AJ1003/AA1003-AJ1003</f>
        <v>124999.16460778262</v>
      </c>
      <c r="BP1003" s="14">
        <f>BG1003/S1003</f>
        <v>-9.2911791862384779E-3</v>
      </c>
      <c r="BQ1003" s="14">
        <f>(BG1003-CA1003)/S1003</f>
        <v>-8.794256599488114E-3</v>
      </c>
      <c r="BR1003" s="27">
        <f>BQ1003-BP1003</f>
        <v>4.9692258675036391E-4</v>
      </c>
      <c r="BS1003" s="28">
        <f t="shared" si="77"/>
        <v>13783873</v>
      </c>
      <c r="BT1003" s="11">
        <f>BS1003/S1003</f>
        <v>0.88485994157071657</v>
      </c>
      <c r="BU1003" s="14">
        <f>(BE1003-AP1003)*1/BT1003-(BE1003-AP1003)</f>
        <v>239017.06739172665</v>
      </c>
      <c r="BV1003" s="14">
        <f t="shared" si="78"/>
        <v>0.12447341393139563</v>
      </c>
      <c r="BW1003" s="27">
        <f>(AR1003+AV1003+AY1003+BB1003)/S1003</f>
        <v>0.13376459311763411</v>
      </c>
      <c r="BX1003" s="13">
        <f>(AF1003+AH1003+AJ1003+AL1003+AN1003)/N1003</f>
        <v>356.74189162944259</v>
      </c>
      <c r="BY1003" s="26">
        <f>BX1003/K1003</f>
        <v>0.13326181980928001</v>
      </c>
      <c r="BZ1003" s="11">
        <f>AP1003/BE1003</f>
        <v>5.2664803143921031E-2</v>
      </c>
      <c r="CA1003" s="15">
        <f>-(BM1003+BN1003+BO1003)/M1003</f>
        <v>-7740.7932089681035</v>
      </c>
      <c r="CB1003" s="15">
        <f>BG1003-CA1003</f>
        <v>-136992.2067910319</v>
      </c>
      <c r="CC1003" s="18">
        <f t="shared" si="79"/>
        <v>1</v>
      </c>
      <c r="CD1003" s="17">
        <f>(AF1003/(AF1003+AH1003+AJ1003))/(X1003/(X1003+Z1003+AB1003))</f>
        <v>1.7096607032783258</v>
      </c>
      <c r="CE1003" s="19">
        <f>(AH1003/(AF1003+AH1003+AJ1003))/(Z1003/(X1003+Z1003+AB1003))</f>
        <v>0.99889773938567106</v>
      </c>
      <c r="CF1003" s="18">
        <f>(AJ1003/(AF1003+AH1003+AJ1003))/(AB1003/(X1003+Z1003+AB1003))</f>
        <v>0.85496273845516801</v>
      </c>
      <c r="CG1003">
        <f>AH1003/Z1003</f>
        <v>306.98226950354609</v>
      </c>
      <c r="CH1003" s="11">
        <f>BB1003/BE1003</f>
        <v>0.29224747031944631</v>
      </c>
      <c r="CI1003" s="14">
        <f>AY1003/V1003</f>
        <v>2603.0428084467885</v>
      </c>
      <c r="CJ1003" s="14">
        <f>AV1003/M1003</f>
        <v>6953.5666666666666</v>
      </c>
      <c r="CK1003" s="17">
        <f>N1003/V1003</f>
        <v>28.026756124101912</v>
      </c>
      <c r="CL1003" s="17">
        <f>(AL1003+AN1003)/N1003</f>
        <v>9.4315401048747329</v>
      </c>
      <c r="CM1003" s="14">
        <f>AP1003/AC1003</f>
        <v>5.9997649823736783</v>
      </c>
    </row>
    <row r="1004" spans="1:91" x14ac:dyDescent="0.2">
      <c r="A1004">
        <v>1161</v>
      </c>
      <c r="B1004" s="2">
        <v>45231</v>
      </c>
      <c r="C1004" s="3" t="s">
        <v>41</v>
      </c>
      <c r="D1004" t="s">
        <v>42</v>
      </c>
      <c r="E1004" s="3" t="s">
        <v>37</v>
      </c>
      <c r="F1004" t="s">
        <v>38</v>
      </c>
      <c r="G1004" t="str">
        <f>CONCATENATE(C1004,E1004)</f>
        <v>SEALAX</v>
      </c>
      <c r="H1004" t="s">
        <v>40</v>
      </c>
      <c r="I1004">
        <f>U1004/M1004</f>
        <v>75.152173913043484</v>
      </c>
      <c r="J1004" t="str">
        <f>_xlfn.CONCAT(C1004,E1004,H1004)</f>
        <v>SEALAXE175</v>
      </c>
      <c r="K1004" s="4">
        <v>954</v>
      </c>
      <c r="L1004" s="4">
        <f>N1004/M1004</f>
        <v>63.152173913043477</v>
      </c>
      <c r="M1004" s="4">
        <v>46</v>
      </c>
      <c r="N1004" s="4">
        <v>2905</v>
      </c>
      <c r="O1004" s="4">
        <f>P1004/M1004</f>
        <v>9.3260869565217384</v>
      </c>
      <c r="P1004" s="4">
        <v>429</v>
      </c>
      <c r="Q1004" s="4">
        <v>676</v>
      </c>
      <c r="R1004" s="4">
        <v>1801</v>
      </c>
      <c r="S1004" s="4">
        <f>U1004*K1004</f>
        <v>3297978</v>
      </c>
      <c r="T1004" s="7">
        <f>N1004/U1004</f>
        <v>0.84032398032976574</v>
      </c>
      <c r="U1004" s="4">
        <v>3457</v>
      </c>
      <c r="V1004" s="4">
        <v>122.27059925093631</v>
      </c>
      <c r="W1004" s="7">
        <f>P1004/X1004</f>
        <v>0.94285714285714284</v>
      </c>
      <c r="X1004" s="4">
        <v>455</v>
      </c>
      <c r="Y1004" s="7">
        <f>Q1004/Z1004</f>
        <v>0.82539682539682535</v>
      </c>
      <c r="Z1004" s="4">
        <v>819</v>
      </c>
      <c r="AA1004" s="7">
        <f>R1004/AB1004</f>
        <v>0.82501145213009619</v>
      </c>
      <c r="AB1004" s="4">
        <v>2183</v>
      </c>
      <c r="AC1004" s="4">
        <v>0</v>
      </c>
      <c r="AD1004" s="4" t="e">
        <f>AP1004/AC1004</f>
        <v>#DIV/0!</v>
      </c>
      <c r="AE1004" s="7">
        <f>AF1004/(AF1004+AH1004+AJ1004+AL1004+AN1004+AP1004)</f>
        <v>0.23199523463069488</v>
      </c>
      <c r="AF1004" s="4">
        <v>105546</v>
      </c>
      <c r="AG1004" s="7">
        <f>AH1004/(AF1004+AH1004+AJ1004+AL1004+AN1004+AP1004)</f>
        <v>0.21223917406126841</v>
      </c>
      <c r="AH1004" s="4">
        <v>96558</v>
      </c>
      <c r="AI1004" s="7">
        <f>AJ1004/(AF1004+AH1004+AJ1004+AL1004+AN1004+AP1004)</f>
        <v>0.5003659750873175</v>
      </c>
      <c r="AJ1004" s="4">
        <v>227641</v>
      </c>
      <c r="AK1004" s="7">
        <f>AL1004/(AF1004+AH1004+AJ1004+AL1004+AN1004+AP1004)</f>
        <v>2.7695412013214668E-2</v>
      </c>
      <c r="AL1004" s="4">
        <v>12600</v>
      </c>
      <c r="AM1004" s="7">
        <f>AN1004/(AF1004+AH1004+AJ1004+AL1004+AN1004+AP1004)</f>
        <v>2.7704204207504579E-2</v>
      </c>
      <c r="AN1004" s="4">
        <v>12604</v>
      </c>
      <c r="AO1004" s="7">
        <f>AP1004/(AF1004+AH1004+AJ1004+AL1004+AN1004+AP1004)</f>
        <v>0</v>
      </c>
      <c r="AP1004" s="4">
        <v>0</v>
      </c>
      <c r="AQ1004" s="6">
        <f>AO1004+AM1004+AK1004+AI1004+AG1004+AE1004</f>
        <v>1</v>
      </c>
      <c r="AR1004" s="4">
        <v>305214</v>
      </c>
      <c r="AS1004" s="4">
        <f>AR1004/M1004</f>
        <v>6635.086956521739</v>
      </c>
      <c r="AT1004" s="4">
        <f>AR1004/V1004</f>
        <v>2496.2174216027879</v>
      </c>
      <c r="AU1004" s="7">
        <f>AR1004/(AR1004+AV1004+AY1004+BB1004)</f>
        <v>0.37981923325331612</v>
      </c>
      <c r="AV1004" s="4">
        <v>148691</v>
      </c>
      <c r="AW1004" s="4">
        <f>AV1004/M1004</f>
        <v>3232.413043478261</v>
      </c>
      <c r="AX1004" s="7">
        <f>AV1004/(AR1004+AV1004+AY1004+BB1004)</f>
        <v>0.1850364059698075</v>
      </c>
      <c r="AY1004" s="4">
        <v>169230</v>
      </c>
      <c r="AZ1004" s="4">
        <f>AY1004/M1004</f>
        <v>3678.913043478261</v>
      </c>
      <c r="BA1004" s="7">
        <f>AY1004/(AR1004+AV1004+AY1004+BB1004)</f>
        <v>0.21059587320194581</v>
      </c>
      <c r="BB1004" s="4">
        <v>180442</v>
      </c>
      <c r="BC1004" s="11">
        <f>BB1004/(AR1004+AV1004+AY1004+BB1004)</f>
        <v>0.22454848757493059</v>
      </c>
      <c r="BD1004" s="9">
        <f>BC1004+BA1004+AX1004+AU1004</f>
        <v>1</v>
      </c>
      <c r="BE1004" s="14">
        <f>(AF1004+AH1004+AJ1004+AL1004+AN1004+AP1004)</f>
        <v>454949</v>
      </c>
      <c r="BF1004" s="14">
        <f t="shared" si="75"/>
        <v>-803577</v>
      </c>
      <c r="BG1004" s="13">
        <f>(AF1004+AH1004+AJ1004+AL1004+AN1004+AP1004)-(AR1004+AV1004+AY1004+BB1004)</f>
        <v>-348628</v>
      </c>
      <c r="BH1004" s="13">
        <f t="shared" si="76"/>
        <v>1</v>
      </c>
      <c r="BI1004" s="14">
        <f>AF1004/W1004</f>
        <v>111942.72727272728</v>
      </c>
      <c r="BJ1004" s="14">
        <f>AH1004/Y1004</f>
        <v>116983.73076923078</v>
      </c>
      <c r="BK1004" s="14">
        <f>AJ1004/AA1004</f>
        <v>275924.65463631315</v>
      </c>
      <c r="BL1004" s="14">
        <f>BI1004+BJ1004+BK1004</f>
        <v>504851.11267827119</v>
      </c>
      <c r="BM1004" s="14">
        <f>(AF1004/W1004)-AF1004</f>
        <v>6396.7272727272793</v>
      </c>
      <c r="BN1004" s="14">
        <f>AH1004/Y1004-AH1004</f>
        <v>20425.73076923078</v>
      </c>
      <c r="BO1004" s="14">
        <f>AJ1004/AA1004-AJ1004</f>
        <v>48283.654636313149</v>
      </c>
      <c r="BP1004" s="14">
        <f>BG1004/S1004</f>
        <v>-0.10570961965179877</v>
      </c>
      <c r="BQ1004" s="14">
        <f>(BG1004-CA1004)/S1004</f>
        <v>-0.10521454613100438</v>
      </c>
      <c r="BR1004" s="27">
        <f>BQ1004-BP1004</f>
        <v>4.9507352079439237E-4</v>
      </c>
      <c r="BS1004" s="28">
        <f t="shared" si="77"/>
        <v>2771370</v>
      </c>
      <c r="BT1004" s="11">
        <f>BS1004/S1004</f>
        <v>0.84032398032976574</v>
      </c>
      <c r="BU1004" s="14">
        <f>(BE1004-AP1004)*1/BT1004-(BE1004-AP1004)</f>
        <v>86448.140447504236</v>
      </c>
      <c r="BV1004" s="14">
        <f t="shared" si="78"/>
        <v>0.13794785774798982</v>
      </c>
      <c r="BW1004" s="27">
        <f>(AR1004+AV1004+AY1004+BB1004)/S1004</f>
        <v>0.2436574773997886</v>
      </c>
      <c r="BX1004" s="13">
        <f>(AF1004+AH1004+AJ1004+AL1004+AN1004)/N1004</f>
        <v>156.60895008605851</v>
      </c>
      <c r="BY1004" s="26">
        <f>BX1004/K1004</f>
        <v>0.16416032503779718</v>
      </c>
      <c r="BZ1004" s="11">
        <f>AP1004/BE1004</f>
        <v>0</v>
      </c>
      <c r="CA1004" s="15">
        <f>-(BM1004+BN1004+BO1004)/M1004</f>
        <v>-1632.7415799624175</v>
      </c>
      <c r="CB1004" s="15">
        <f>BG1004-CA1004</f>
        <v>-346995.25842003757</v>
      </c>
      <c r="CC1004" s="18">
        <f t="shared" si="79"/>
        <v>1</v>
      </c>
      <c r="CD1004" s="17">
        <f>(AF1004/(AF1004+AH1004+AJ1004))/(X1004/(X1004+Z1004+AB1004))</f>
        <v>1.8660313226895735</v>
      </c>
      <c r="CE1004" s="19">
        <f>(AH1004/(AF1004+AH1004+AJ1004))/(Z1004/(X1004+Z1004+AB1004))</f>
        <v>0.94840297361792669</v>
      </c>
      <c r="CF1004" s="18">
        <f>(AJ1004/(AF1004+AH1004+AJ1004))/(AB1004/(X1004+Z1004+AB1004))</f>
        <v>0.83885190690937339</v>
      </c>
      <c r="CG1004">
        <f>AH1004/Z1004</f>
        <v>117.8974358974359</v>
      </c>
      <c r="CH1004" s="11">
        <f>BB1004/BE1004</f>
        <v>0.39662028051495885</v>
      </c>
      <c r="CI1004" s="14">
        <f>AY1004/V1004</f>
        <v>1384.0612627790331</v>
      </c>
      <c r="CJ1004" s="14">
        <f>AV1004/M1004</f>
        <v>3232.413043478261</v>
      </c>
      <c r="CK1004" s="17">
        <f>N1004/V1004</f>
        <v>23.7587778075583</v>
      </c>
      <c r="CL1004" s="17">
        <f>(AL1004+AN1004)/N1004</f>
        <v>8.6760757314974182</v>
      </c>
      <c r="CM1004" s="14" t="e">
        <f>AP1004/AC1004</f>
        <v>#DIV/0!</v>
      </c>
    </row>
    <row r="1005" spans="1:91" hidden="1" x14ac:dyDescent="0.2">
      <c r="A1005">
        <v>1114</v>
      </c>
      <c r="B1005" s="2">
        <v>45231</v>
      </c>
      <c r="C1005" s="3" t="s">
        <v>37</v>
      </c>
      <c r="D1005" t="s">
        <v>38</v>
      </c>
      <c r="E1005" s="3" t="s">
        <v>53</v>
      </c>
      <c r="F1005" t="s">
        <v>54</v>
      </c>
      <c r="G1005" t="str">
        <f>CONCATENATE(C1005,E1005)</f>
        <v>LAXYVR</v>
      </c>
      <c r="H1005" t="s">
        <v>31</v>
      </c>
      <c r="I1005">
        <f>U1005/M1005</f>
        <v>170.16666666666666</v>
      </c>
      <c r="J1005" t="str">
        <f>_xlfn.CONCAT(C1005,E1005,H1005)</f>
        <v>LAXYVR737-800</v>
      </c>
      <c r="K1005" s="4">
        <v>1080</v>
      </c>
      <c r="L1005" s="4">
        <f>N1005/M1005</f>
        <v>145.93333333333334</v>
      </c>
      <c r="M1005" s="4">
        <v>60</v>
      </c>
      <c r="N1005" s="4">
        <v>8756</v>
      </c>
      <c r="O1005" s="4">
        <f>P1005/M1005</f>
        <v>21</v>
      </c>
      <c r="P1005" s="4">
        <v>1260</v>
      </c>
      <c r="Q1005" s="4">
        <v>1614</v>
      </c>
      <c r="R1005" s="4">
        <v>5883</v>
      </c>
      <c r="S1005" s="4">
        <f>U1005*K1005</f>
        <v>11026800</v>
      </c>
      <c r="T1005" s="7">
        <f>N1005/U1005</f>
        <v>0.85759059745347699</v>
      </c>
      <c r="U1005" s="4">
        <v>10210</v>
      </c>
      <c r="V1005" s="4">
        <v>39.813700384122917</v>
      </c>
      <c r="W1005" s="7">
        <f>P1005/X1005</f>
        <v>1</v>
      </c>
      <c r="X1005" s="4">
        <v>1260</v>
      </c>
      <c r="Y1005" s="7">
        <f>Q1005/Z1005</f>
        <v>0.67249999999999999</v>
      </c>
      <c r="Z1005" s="4">
        <v>2400</v>
      </c>
      <c r="AA1005" s="7">
        <f>R1005/AB1005</f>
        <v>0.89816793893129776</v>
      </c>
      <c r="AB1005" s="4">
        <v>6550</v>
      </c>
      <c r="AC1005" s="4">
        <v>3883</v>
      </c>
      <c r="AD1005" s="4">
        <f>AP1005/AC1005</f>
        <v>6</v>
      </c>
      <c r="AE1005" s="7">
        <f>AF1005/(AF1005+AH1005+AJ1005+AL1005+AN1005+AP1005)</f>
        <v>0.23418540465584969</v>
      </c>
      <c r="AF1005" s="4">
        <v>525224</v>
      </c>
      <c r="AG1005" s="7">
        <f>AH1005/(AF1005+AH1005+AJ1005+AL1005+AN1005+AP1005)</f>
        <v>0.17204082451611177</v>
      </c>
      <c r="AH1005" s="4">
        <v>385848</v>
      </c>
      <c r="AI1005" s="7">
        <f>AJ1005/(AF1005+AH1005+AJ1005+AL1005+AN1005+AP1005)</f>
        <v>0.54666506150875926</v>
      </c>
      <c r="AJ1005" s="4">
        <v>1226044</v>
      </c>
      <c r="AK1005" s="7">
        <f>AL1005/(AF1005+AH1005+AJ1005+AL1005+AN1005+AP1005)</f>
        <v>1.8360331197581563E-2</v>
      </c>
      <c r="AL1005" s="4">
        <v>41178</v>
      </c>
      <c r="AM1005" s="7">
        <f>AN1005/(AF1005+AH1005+AJ1005+AL1005+AN1005+AP1005)</f>
        <v>1.8360331197581563E-2</v>
      </c>
      <c r="AN1005" s="4">
        <v>41178</v>
      </c>
      <c r="AO1005" s="7">
        <f>AP1005/(AF1005+AH1005+AJ1005+AL1005+AN1005+AP1005)</f>
        <v>1.038804692411616E-2</v>
      </c>
      <c r="AP1005" s="4">
        <v>23298</v>
      </c>
      <c r="AQ1005" s="6">
        <f>AO1005+AM1005+AK1005+AI1005+AG1005+AE1005</f>
        <v>1</v>
      </c>
      <c r="AR1005" s="4">
        <v>165548</v>
      </c>
      <c r="AS1005" s="4">
        <f>AR1005/M1005</f>
        <v>2759.1333333333332</v>
      </c>
      <c r="AT1005" s="4">
        <f>AR1005/V1005</f>
        <v>4158.0661531782152</v>
      </c>
      <c r="AU1005" s="7">
        <f>AR1005/(AR1005+AV1005+AY1005+BB1005)</f>
        <v>0.22658874091512571</v>
      </c>
      <c r="AV1005" s="4">
        <v>351991</v>
      </c>
      <c r="AW1005" s="4">
        <f>AV1005/M1005</f>
        <v>5866.5166666666664</v>
      </c>
      <c r="AX1005" s="7">
        <f>AV1005/(AR1005+AV1005+AY1005+BB1005)</f>
        <v>0.48177687138144837</v>
      </c>
      <c r="AY1005" s="4">
        <v>89494</v>
      </c>
      <c r="AZ1005" s="4">
        <f>AY1005/M1005</f>
        <v>1491.5666666666666</v>
      </c>
      <c r="BA1005" s="7">
        <f>AY1005/(AR1005+AV1005+AY1005+BB1005)</f>
        <v>0.12249216408206841</v>
      </c>
      <c r="BB1005" s="4">
        <v>123577</v>
      </c>
      <c r="BC1005" s="11">
        <f>BB1005/(AR1005+AV1005+AY1005+BB1005)</f>
        <v>0.1691422236213575</v>
      </c>
      <c r="BD1005" s="9">
        <f>BC1005+BA1005+AX1005+AU1005</f>
        <v>1</v>
      </c>
      <c r="BE1005" s="14">
        <f>(AF1005+AH1005+AJ1005+AL1005+AN1005+AP1005)</f>
        <v>2242770</v>
      </c>
      <c r="BF1005" s="14">
        <f t="shared" si="75"/>
        <v>-730610</v>
      </c>
      <c r="BG1005" s="13">
        <f>(AF1005+AH1005+AJ1005+AL1005+AN1005+AP1005)-(AR1005+AV1005+AY1005+BB1005)</f>
        <v>1512160</v>
      </c>
      <c r="BH1005" s="13">
        <f t="shared" si="76"/>
        <v>0</v>
      </c>
      <c r="BI1005" s="14">
        <f>AF1005/W1005</f>
        <v>525224</v>
      </c>
      <c r="BJ1005" s="14">
        <f>AH1005/Y1005</f>
        <v>573751.6728624535</v>
      </c>
      <c r="BK1005" s="14">
        <f>AJ1005/AA1005</f>
        <v>1365049.838517763</v>
      </c>
      <c r="BL1005" s="14">
        <f>BI1005+BJ1005+BK1005</f>
        <v>2464025.5113802161</v>
      </c>
      <c r="BM1005" s="14">
        <f>(AF1005/W1005)-AF1005</f>
        <v>0</v>
      </c>
      <c r="BN1005" s="14">
        <f>AH1005/Y1005-AH1005</f>
        <v>187903.6728624535</v>
      </c>
      <c r="BO1005" s="14">
        <f>AJ1005/AA1005-AJ1005</f>
        <v>139005.83851776295</v>
      </c>
      <c r="BP1005" s="14">
        <f>BG1005/S1005</f>
        <v>0.13713498022998513</v>
      </c>
      <c r="BQ1005" s="14">
        <f>(BG1005-CA1005)/S1005</f>
        <v>0.1376290938310604</v>
      </c>
      <c r="BR1005" s="27">
        <f>BQ1005-BP1005</f>
        <v>4.9411360107526336E-4</v>
      </c>
      <c r="BS1005" s="28">
        <f t="shared" si="77"/>
        <v>9456480</v>
      </c>
      <c r="BT1005" s="11">
        <f>BS1005/S1005</f>
        <v>0.85759059745347699</v>
      </c>
      <c r="BU1005" s="14">
        <f>(BE1005-AP1005)*1/BT1005-(BE1005-AP1005)</f>
        <v>368560.10598446755</v>
      </c>
      <c r="BV1005" s="14">
        <f t="shared" si="78"/>
        <v>0.2033926433779519</v>
      </c>
      <c r="BW1005" s="27">
        <f>(AR1005+AV1005+AY1005+BB1005)/S1005</f>
        <v>6.6257663147966772E-2</v>
      </c>
      <c r="BX1005" s="13">
        <f>(AF1005+AH1005+AJ1005+AL1005+AN1005)/N1005</f>
        <v>253.48012791228871</v>
      </c>
      <c r="BY1005" s="26">
        <f>BX1005/K1005</f>
        <v>0.23470382214100807</v>
      </c>
      <c r="BZ1005" s="11">
        <f>AP1005/BE1005</f>
        <v>1.038804692411616E-2</v>
      </c>
      <c r="CA1005" s="15">
        <f>-(BM1005+BN1005+BO1005)/M1005</f>
        <v>-5448.4918563369411</v>
      </c>
      <c r="CB1005" s="15">
        <f>BG1005-CA1005</f>
        <v>1517608.4918563368</v>
      </c>
      <c r="CC1005" s="18">
        <f t="shared" si="79"/>
        <v>0</v>
      </c>
      <c r="CD1005" s="17">
        <f>(AF1005/(AF1005+AH1005+AJ1005))/(X1005/(X1005+Z1005+AB1005))</f>
        <v>1.9914603501998851</v>
      </c>
      <c r="CE1005" s="19">
        <f>(AH1005/(AF1005+AH1005+AJ1005))/(Z1005/(X1005+Z1005+AB1005))</f>
        <v>0.76807328193696545</v>
      </c>
      <c r="CF1005" s="18">
        <f>(AJ1005/(AF1005+AH1005+AJ1005))/(AB1005/(X1005+Z1005+AB1005))</f>
        <v>0.89425711177090494</v>
      </c>
      <c r="CG1005">
        <f>AH1005/Z1005</f>
        <v>160.77000000000001</v>
      </c>
      <c r="CH1005" s="11">
        <f>BB1005/BE1005</f>
        <v>5.5100166312194297E-2</v>
      </c>
      <c r="CI1005" s="14">
        <f>AY1005/V1005</f>
        <v>2247.8191963208928</v>
      </c>
      <c r="CJ1005" s="14">
        <f>AV1005/M1005</f>
        <v>5866.5166666666664</v>
      </c>
      <c r="CK1005" s="17">
        <f>N1005/V1005</f>
        <v>219.92429529337986</v>
      </c>
      <c r="CL1005" s="17">
        <f>(AL1005+AN1005)/N1005</f>
        <v>9.405664687071722</v>
      </c>
      <c r="CM1005" s="14">
        <f>AP1005/AC1005</f>
        <v>6</v>
      </c>
    </row>
    <row r="1006" spans="1:91" hidden="1" x14ac:dyDescent="0.2">
      <c r="A1006">
        <v>434</v>
      </c>
      <c r="B1006" s="2">
        <v>44866</v>
      </c>
      <c r="C1006" s="3" t="s">
        <v>32</v>
      </c>
      <c r="D1006" t="s">
        <v>33</v>
      </c>
      <c r="E1006" s="3" t="s">
        <v>41</v>
      </c>
      <c r="F1006" t="s">
        <v>42</v>
      </c>
      <c r="G1006" t="str">
        <f>CONCATENATE(C1006,E1006)</f>
        <v>HNLSEA</v>
      </c>
      <c r="H1006" t="s">
        <v>34</v>
      </c>
      <c r="I1006">
        <f>U1006/M1006</f>
        <v>173.95454545454547</v>
      </c>
      <c r="J1006" t="str">
        <f>_xlfn.CONCAT(C1006,E1006,H1006)</f>
        <v>HNLSEA737-900</v>
      </c>
      <c r="K1006" s="4">
        <v>2677</v>
      </c>
      <c r="L1006" s="4">
        <f>N1006/M1006</f>
        <v>161.86363636363637</v>
      </c>
      <c r="M1006" s="4">
        <v>22</v>
      </c>
      <c r="N1006" s="4">
        <v>3561</v>
      </c>
      <c r="O1006" s="4">
        <f>P1006/M1006</f>
        <v>18.59090909090909</v>
      </c>
      <c r="P1006" s="4">
        <v>409</v>
      </c>
      <c r="Q1006" s="4">
        <v>874</v>
      </c>
      <c r="R1006" s="4">
        <v>2278</v>
      </c>
      <c r="S1006" s="4">
        <f>U1006*K1006</f>
        <v>10244879</v>
      </c>
      <c r="T1006" s="7">
        <f>N1006/U1006</f>
        <v>0.93049385941991114</v>
      </c>
      <c r="U1006" s="4">
        <v>3827</v>
      </c>
      <c r="V1006" s="4">
        <v>124.59255903349808</v>
      </c>
      <c r="W1006" s="7">
        <f>P1006/X1006</f>
        <v>0.82626262626262625</v>
      </c>
      <c r="X1006" s="4">
        <v>495</v>
      </c>
      <c r="Y1006" s="7">
        <f>Q1006/Z1006</f>
        <v>0.94486486486486487</v>
      </c>
      <c r="Z1006" s="4">
        <v>925</v>
      </c>
      <c r="AA1006" s="7">
        <f>R1006/AB1006</f>
        <v>0.9460132890365448</v>
      </c>
      <c r="AB1006" s="4">
        <v>2408</v>
      </c>
      <c r="AC1006" s="4">
        <v>9350</v>
      </c>
      <c r="AD1006" s="4">
        <f>AP1006/AC1006</f>
        <v>5</v>
      </c>
      <c r="AE1006" s="7">
        <f>AF1006/(AF1006+AH1006+AJ1006+AL1006+AN1006+AP1006)</f>
        <v>0.20561045314545967</v>
      </c>
      <c r="AF1006" s="4">
        <v>266627</v>
      </c>
      <c r="AG1006" s="7">
        <f>AH1006/(AF1006+AH1006+AJ1006+AL1006+AN1006+AP1006)</f>
        <v>0.22520624511281209</v>
      </c>
      <c r="AH1006" s="4">
        <v>292038</v>
      </c>
      <c r="AI1006" s="7">
        <f>AJ1006/(AF1006+AH1006+AJ1006+AL1006+AN1006+AP1006)</f>
        <v>0.51205622020454089</v>
      </c>
      <c r="AJ1006" s="4">
        <v>664013</v>
      </c>
      <c r="AK1006" s="7">
        <f>AL1006/(AF1006+AH1006+AJ1006+AL1006+AN1006+AP1006)</f>
        <v>1.0537818158823774E-2</v>
      </c>
      <c r="AL1006" s="4">
        <v>13665</v>
      </c>
      <c r="AM1006" s="7">
        <f>AN1006/(AF1006+AH1006+AJ1006+AL1006+AN1006+AP1006)</f>
        <v>1.0537818158823774E-2</v>
      </c>
      <c r="AN1006" s="4">
        <v>13665</v>
      </c>
      <c r="AO1006" s="7">
        <f>AP1006/(AF1006+AH1006+AJ1006+AL1006+AN1006+AP1006)</f>
        <v>3.6051445219539804E-2</v>
      </c>
      <c r="AP1006" s="4">
        <v>46750</v>
      </c>
      <c r="AQ1006" s="6">
        <f>AO1006+AM1006+AK1006+AI1006+AG1006+AE1006</f>
        <v>1</v>
      </c>
      <c r="AR1006" s="4">
        <v>458817</v>
      </c>
      <c r="AS1006" s="4">
        <f>AR1006/M1006</f>
        <v>20855.31818181818</v>
      </c>
      <c r="AT1006" s="4">
        <f>AR1006/V1006</f>
        <v>3682.5393391000343</v>
      </c>
      <c r="AU1006" s="7">
        <f>AR1006/(AR1006+AV1006+AY1006+BB1006)</f>
        <v>0.35881323868564102</v>
      </c>
      <c r="AV1006" s="4">
        <v>112650</v>
      </c>
      <c r="AW1006" s="4">
        <f>AV1006/M1006</f>
        <v>5120.454545454545</v>
      </c>
      <c r="AX1006" s="7">
        <f>AV1006/(AR1006+AV1006+AY1006+BB1006)</f>
        <v>8.80968040372032E-2</v>
      </c>
      <c r="AY1006" s="4">
        <v>407979</v>
      </c>
      <c r="AZ1006" s="4">
        <f>AY1006/M1006</f>
        <v>18544.5</v>
      </c>
      <c r="BA1006" s="7">
        <f>AY1006/(AR1006+AV1006+AY1006+BB1006)</f>
        <v>0.31905589005143475</v>
      </c>
      <c r="BB1006" s="4">
        <v>299261</v>
      </c>
      <c r="BC1006" s="11">
        <f>BB1006/(AR1006+AV1006+AY1006+BB1006)</f>
        <v>0.23403406722572098</v>
      </c>
      <c r="BD1006" s="9">
        <f>BC1006+BA1006+AX1006+AU1006</f>
        <v>1</v>
      </c>
      <c r="BE1006" s="14">
        <f>(AF1006+AH1006+AJ1006+AL1006+AN1006+AP1006)</f>
        <v>1296758</v>
      </c>
      <c r="BF1006" s="14">
        <f t="shared" si="75"/>
        <v>-1278707</v>
      </c>
      <c r="BG1006" s="13">
        <f>(AF1006+AH1006+AJ1006+AL1006+AN1006+AP1006)-(AR1006+AV1006+AY1006+BB1006)</f>
        <v>18051</v>
      </c>
      <c r="BH1006" s="13">
        <f t="shared" si="76"/>
        <v>0</v>
      </c>
      <c r="BI1006" s="14">
        <f>AF1006/W1006</f>
        <v>322690.37897310517</v>
      </c>
      <c r="BJ1006" s="14">
        <f>AH1006/Y1006</f>
        <v>309079.11899313499</v>
      </c>
      <c r="BK1006" s="14">
        <f>AJ1006/AA1006</f>
        <v>701906.63037752418</v>
      </c>
      <c r="BL1006" s="14">
        <f>BI1006+BJ1006+BK1006</f>
        <v>1333676.1283437642</v>
      </c>
      <c r="BM1006" s="14">
        <f>(AF1006/W1006)-AF1006</f>
        <v>56063.378973105166</v>
      </c>
      <c r="BN1006" s="14">
        <f>AH1006/Y1006-AH1006</f>
        <v>17041.118993134995</v>
      </c>
      <c r="BO1006" s="14">
        <f>AJ1006/AA1006-AJ1006</f>
        <v>37893.630377524183</v>
      </c>
      <c r="BP1006" s="14">
        <f>BG1006/S1006</f>
        <v>1.7619534598700482E-3</v>
      </c>
      <c r="BQ1006" s="14">
        <f>(BG1006-CA1006)/S1006</f>
        <v>2.254430674112511E-3</v>
      </c>
      <c r="BR1006" s="27">
        <f>BQ1006-BP1006</f>
        <v>4.9247721424246281E-4</v>
      </c>
      <c r="BS1006" s="28">
        <f t="shared" si="77"/>
        <v>9532797</v>
      </c>
      <c r="BT1006" s="11">
        <f>BS1006/S1006</f>
        <v>0.93049385941991114</v>
      </c>
      <c r="BU1006" s="14">
        <f>(BE1006-AP1006)*1/BT1006-(BE1006-AP1006)</f>
        <v>93373.245717495214</v>
      </c>
      <c r="BV1006" s="14">
        <f t="shared" si="78"/>
        <v>0.12657621432132093</v>
      </c>
      <c r="BW1006" s="27">
        <f>(AR1006+AV1006+AY1006+BB1006)/S1006</f>
        <v>0.12481426086145088</v>
      </c>
      <c r="BX1006" s="13">
        <f>(AF1006+AH1006+AJ1006+AL1006+AN1006)/N1006</f>
        <v>351.02723953945519</v>
      </c>
      <c r="BY1006" s="26">
        <f>BX1006/K1006</f>
        <v>0.1311270973251607</v>
      </c>
      <c r="BZ1006" s="11">
        <f>AP1006/BE1006</f>
        <v>3.6051445219539804E-2</v>
      </c>
      <c r="CA1006" s="15">
        <f>-(BM1006+BN1006+BO1006)/M1006</f>
        <v>-5045.3694701711065</v>
      </c>
      <c r="CB1006" s="15">
        <f>BG1006-CA1006</f>
        <v>23096.369470171107</v>
      </c>
      <c r="CC1006" s="18">
        <f t="shared" si="79"/>
        <v>0</v>
      </c>
      <c r="CD1006" s="17">
        <f>(AF1006/(AF1006+AH1006+AJ1006))/(X1006/(X1006+Z1006+AB1006))</f>
        <v>1.686392874220904</v>
      </c>
      <c r="CE1006" s="19">
        <f>(AH1006/(AF1006+AH1006+AJ1006))/(Z1006/(X1006+Z1006+AB1006))</f>
        <v>0.98845627783019308</v>
      </c>
      <c r="CF1006" s="18">
        <f>(AJ1006/(AF1006+AH1006+AJ1006))/(AB1006/(X1006+Z1006+AB1006))</f>
        <v>0.86333615874905478</v>
      </c>
      <c r="CG1006">
        <f>AH1006/Z1006</f>
        <v>315.71675675675675</v>
      </c>
      <c r="CH1006" s="11">
        <f>BB1006/BE1006</f>
        <v>0.23077628979346956</v>
      </c>
      <c r="CI1006" s="14">
        <f>AY1006/V1006</f>
        <v>3274.5053409675161</v>
      </c>
      <c r="CJ1006" s="14">
        <f>AV1006/M1006</f>
        <v>5120.454545454545</v>
      </c>
      <c r="CK1006" s="17">
        <f>N1006/V1006</f>
        <v>28.581161087176852</v>
      </c>
      <c r="CL1006" s="17">
        <f>(AL1006+AN1006)/N1006</f>
        <v>7.6748104465037912</v>
      </c>
      <c r="CM1006" s="14">
        <f>AP1006/AC1006</f>
        <v>5</v>
      </c>
    </row>
    <row r="1007" spans="1:91" hidden="1" x14ac:dyDescent="0.2">
      <c r="A1007">
        <v>261</v>
      </c>
      <c r="B1007" s="2">
        <v>44835</v>
      </c>
      <c r="C1007" s="3" t="s">
        <v>37</v>
      </c>
      <c r="D1007" t="s">
        <v>38</v>
      </c>
      <c r="E1007" s="3" t="s">
        <v>32</v>
      </c>
      <c r="F1007" t="s">
        <v>33</v>
      </c>
      <c r="G1007" t="str">
        <f>CONCATENATE(C1007,E1007)</f>
        <v>LAXHNL</v>
      </c>
      <c r="H1007" t="s">
        <v>31</v>
      </c>
      <c r="I1007">
        <f>U1007/M1007</f>
        <v>164.95</v>
      </c>
      <c r="J1007" t="str">
        <f>_xlfn.CONCAT(C1007,E1007,H1007)</f>
        <v>LAXHNL737-800</v>
      </c>
      <c r="K1007" s="4">
        <v>2556</v>
      </c>
      <c r="L1007" s="4">
        <f>N1007/M1007</f>
        <v>149.6</v>
      </c>
      <c r="M1007" s="4">
        <v>20</v>
      </c>
      <c r="N1007" s="4">
        <v>2992</v>
      </c>
      <c r="O1007" s="4">
        <f>P1007/M1007</f>
        <v>21</v>
      </c>
      <c r="P1007" s="4">
        <v>420</v>
      </c>
      <c r="Q1007" s="4">
        <v>800</v>
      </c>
      <c r="R1007" s="4">
        <v>1772</v>
      </c>
      <c r="S1007" s="4">
        <f>U1007*K1007</f>
        <v>8432244</v>
      </c>
      <c r="T1007" s="7">
        <f>N1007/U1007</f>
        <v>0.90694149742346164</v>
      </c>
      <c r="U1007" s="4">
        <v>3299</v>
      </c>
      <c r="V1007" s="4">
        <v>114.6333725029377</v>
      </c>
      <c r="W1007" s="7">
        <f>P1007/X1007</f>
        <v>1</v>
      </c>
      <c r="X1007" s="4">
        <v>420</v>
      </c>
      <c r="Y1007" s="7">
        <f>Q1007/Z1007</f>
        <v>1</v>
      </c>
      <c r="Z1007" s="4">
        <v>800</v>
      </c>
      <c r="AA1007" s="7">
        <f>R1007/AB1007</f>
        <v>0.85233285233285239</v>
      </c>
      <c r="AB1007" s="4">
        <v>2079</v>
      </c>
      <c r="AC1007" s="4">
        <v>13517</v>
      </c>
      <c r="AD1007" s="4">
        <f>AP1007/AC1007</f>
        <v>5</v>
      </c>
      <c r="AE1007" s="7">
        <f>AF1007/(AF1007+AH1007+AJ1007+AL1007+AN1007+AP1007)</f>
        <v>0.20768257779056443</v>
      </c>
      <c r="AF1007" s="4">
        <v>209343</v>
      </c>
      <c r="AG1007" s="7">
        <f>AH1007/(AF1007+AH1007+AJ1007+AL1007+AN1007+AP1007)</f>
        <v>0.23229182684437918</v>
      </c>
      <c r="AH1007" s="4">
        <v>234149</v>
      </c>
      <c r="AI1007" s="7">
        <f>AJ1007/(AF1007+AH1007+AJ1007+AL1007+AN1007+AP1007)</f>
        <v>0.47363826209455406</v>
      </c>
      <c r="AJ1007" s="4">
        <v>477425</v>
      </c>
      <c r="AK1007" s="7">
        <f>AL1007/(AF1007+AH1007+AJ1007+AL1007+AN1007+AP1007)</f>
        <v>1.0550647572656611E-2</v>
      </c>
      <c r="AL1007" s="4">
        <v>10635</v>
      </c>
      <c r="AM1007" s="7">
        <f>AN1007/(AF1007+AH1007+AJ1007+AL1007+AN1007+AP1007)</f>
        <v>8.7877420026885051E-3</v>
      </c>
      <c r="AN1007" s="4">
        <v>8858</v>
      </c>
      <c r="AO1007" s="7">
        <f>AP1007/(AF1007+AH1007+AJ1007+AL1007+AN1007+AP1007)</f>
        <v>6.7048943695157223E-2</v>
      </c>
      <c r="AP1007" s="4">
        <v>67585</v>
      </c>
      <c r="AQ1007" s="6">
        <f>AO1007+AM1007+AK1007+AI1007+AG1007+AE1007</f>
        <v>1</v>
      </c>
      <c r="AR1007" s="4">
        <v>422142</v>
      </c>
      <c r="AS1007" s="4">
        <f>AR1007/M1007</f>
        <v>21107.1</v>
      </c>
      <c r="AT1007" s="4">
        <f>AR1007/V1007</f>
        <v>3682.5401781595651</v>
      </c>
      <c r="AU1007" s="7">
        <f>AR1007/(AR1007+AV1007+AY1007+BB1007)</f>
        <v>0.35846469079233961</v>
      </c>
      <c r="AV1007" s="4">
        <v>104791</v>
      </c>
      <c r="AW1007" s="4">
        <f>AV1007/M1007</f>
        <v>5239.55</v>
      </c>
      <c r="AX1007" s="7">
        <f>AV1007/(AR1007+AV1007+AY1007+BB1007)</f>
        <v>8.8983975564667944E-2</v>
      </c>
      <c r="AY1007" s="4">
        <v>375367</v>
      </c>
      <c r="AZ1007" s="4">
        <f>AY1007/M1007</f>
        <v>18768.349999999999</v>
      </c>
      <c r="BA1007" s="7">
        <f>AY1007/(AR1007+AV1007+AY1007+BB1007)</f>
        <v>0.31874538801789004</v>
      </c>
      <c r="BB1007" s="4">
        <v>275339</v>
      </c>
      <c r="BC1007" s="11">
        <f>BB1007/(AR1007+AV1007+AY1007+BB1007)</f>
        <v>0.23380594562510243</v>
      </c>
      <c r="BD1007" s="9">
        <f>BC1007+BA1007+AX1007+AU1007</f>
        <v>1</v>
      </c>
      <c r="BE1007" s="14">
        <f>(AF1007+AH1007+AJ1007+AL1007+AN1007+AP1007)</f>
        <v>1007995</v>
      </c>
      <c r="BF1007" s="14">
        <f t="shared" si="75"/>
        <v>-1177639</v>
      </c>
      <c r="BG1007" s="13">
        <f>(AF1007+AH1007+AJ1007+AL1007+AN1007+AP1007)-(AR1007+AV1007+AY1007+BB1007)</f>
        <v>-169644</v>
      </c>
      <c r="BH1007" s="13">
        <f t="shared" si="76"/>
        <v>1</v>
      </c>
      <c r="BI1007" s="14">
        <f>AF1007/W1007</f>
        <v>209343</v>
      </c>
      <c r="BJ1007" s="14">
        <f>AH1007/Y1007</f>
        <v>234149</v>
      </c>
      <c r="BK1007" s="14">
        <f>AJ1007/AA1007</f>
        <v>560139.15067720087</v>
      </c>
      <c r="BL1007" s="14">
        <f>BI1007+BJ1007+BK1007</f>
        <v>1003631.1506772009</v>
      </c>
      <c r="BM1007" s="14">
        <f>(AF1007/W1007)-AF1007</f>
        <v>0</v>
      </c>
      <c r="BN1007" s="14">
        <f>AH1007/Y1007-AH1007</f>
        <v>0</v>
      </c>
      <c r="BO1007" s="14">
        <f>AJ1007/AA1007-AJ1007</f>
        <v>82714.150677200872</v>
      </c>
      <c r="BP1007" s="14">
        <f>BG1007/S1007</f>
        <v>-2.0118488032367186E-2</v>
      </c>
      <c r="BQ1007" s="14">
        <f>(BG1007-CA1007)/S1007</f>
        <v>-1.9628024576392705E-2</v>
      </c>
      <c r="BR1007" s="27">
        <f>BQ1007-BP1007</f>
        <v>4.9046345597448041E-4</v>
      </c>
      <c r="BS1007" s="28">
        <f t="shared" si="77"/>
        <v>7647552</v>
      </c>
      <c r="BT1007" s="11">
        <f>BS1007/S1007</f>
        <v>0.90694149742346164</v>
      </c>
      <c r="BU1007" s="14">
        <f>(BE1007-AP1007)*1/BT1007-(BE1007-AP1007)</f>
        <v>96492.603609625716</v>
      </c>
      <c r="BV1007" s="14">
        <f t="shared" si="78"/>
        <v>0.11954053986103817</v>
      </c>
      <c r="BW1007" s="27">
        <f>(AR1007+AV1007+AY1007+BB1007)/S1007</f>
        <v>0.13965902789340537</v>
      </c>
      <c r="BX1007" s="13">
        <f>(AF1007+AH1007+AJ1007+AL1007+AN1007)/N1007</f>
        <v>314.30815508021391</v>
      </c>
      <c r="BY1007" s="26">
        <f>BX1007/K1007</f>
        <v>0.1229687617684718</v>
      </c>
      <c r="BZ1007" s="11">
        <f>AP1007/BE1007</f>
        <v>6.7048943695157223E-2</v>
      </c>
      <c r="CA1007" s="15">
        <f>-(BM1007+BN1007+BO1007)/M1007</f>
        <v>-4135.7075338600434</v>
      </c>
      <c r="CB1007" s="15">
        <f>BG1007-CA1007</f>
        <v>-165508.29246613994</v>
      </c>
      <c r="CC1007" s="18">
        <f t="shared" si="79"/>
        <v>1</v>
      </c>
      <c r="CD1007" s="17">
        <f>(AF1007/(AF1007+AH1007+AJ1007))/(X1007/(X1007+Z1007+AB1007))</f>
        <v>1.7855457347715065</v>
      </c>
      <c r="CE1007" s="19">
        <f>(AH1007/(AF1007+AH1007+AJ1007))/(Z1007/(X1007+Z1007+AB1007))</f>
        <v>1.0484896453752075</v>
      </c>
      <c r="CF1007" s="18">
        <f>(AJ1007/(AF1007+AH1007+AJ1007))/(AB1007/(X1007+Z1007+AB1007))</f>
        <v>0.82264505776613817</v>
      </c>
      <c r="CG1007">
        <f>AH1007/Z1007</f>
        <v>292.68624999999997</v>
      </c>
      <c r="CH1007" s="11">
        <f>BB1007/BE1007</f>
        <v>0.27315512477740467</v>
      </c>
      <c r="CI1007" s="14">
        <f>AY1007/V1007</f>
        <v>3274.5001896405038</v>
      </c>
      <c r="CJ1007" s="14">
        <f>AV1007/M1007</f>
        <v>5239.55</v>
      </c>
      <c r="CK1007" s="17">
        <f>N1007/V1007</f>
        <v>26.100601724190955</v>
      </c>
      <c r="CL1007" s="17">
        <f>(AL1007+AN1007)/N1007</f>
        <v>6.5150401069518713</v>
      </c>
      <c r="CM1007" s="14">
        <f>AP1007/AC1007</f>
        <v>5</v>
      </c>
    </row>
    <row r="1008" spans="1:91" x14ac:dyDescent="0.2">
      <c r="A1008">
        <v>957</v>
      </c>
      <c r="B1008" s="2">
        <v>45200</v>
      </c>
      <c r="C1008" s="3" t="s">
        <v>41</v>
      </c>
      <c r="D1008" t="s">
        <v>42</v>
      </c>
      <c r="E1008" s="3" t="s">
        <v>43</v>
      </c>
      <c r="F1008" t="s">
        <v>38</v>
      </c>
      <c r="G1008" t="str">
        <f>CONCATENATE(C1008,E1008)</f>
        <v>SEASFO</v>
      </c>
      <c r="H1008" t="s">
        <v>40</v>
      </c>
      <c r="I1008">
        <f>U1008/M1008</f>
        <v>71.902439024390247</v>
      </c>
      <c r="J1008" t="str">
        <f>_xlfn.CONCAT(C1008,E1008,H1008)</f>
        <v>SEASFOE175</v>
      </c>
      <c r="K1008" s="4">
        <v>679</v>
      </c>
      <c r="L1008" s="4">
        <f>N1008/M1008</f>
        <v>65.439024390243901</v>
      </c>
      <c r="M1008" s="4">
        <v>41</v>
      </c>
      <c r="N1008" s="4">
        <v>2683</v>
      </c>
      <c r="O1008" s="4">
        <f>P1008/M1008</f>
        <v>9.7073170731707314</v>
      </c>
      <c r="P1008" s="4">
        <v>398</v>
      </c>
      <c r="Q1008" s="4">
        <v>538</v>
      </c>
      <c r="R1008" s="4">
        <v>1747</v>
      </c>
      <c r="S1008" s="4">
        <f>U1008*K1008</f>
        <v>2001692</v>
      </c>
      <c r="T1008" s="7">
        <f>N1008/U1008</f>
        <v>0.91010854816824971</v>
      </c>
      <c r="U1008" s="4">
        <v>2948</v>
      </c>
      <c r="V1008" s="4">
        <v>87.221118991331764</v>
      </c>
      <c r="W1008" s="7">
        <f>P1008/X1008</f>
        <v>0.97073170731707314</v>
      </c>
      <c r="X1008" s="4">
        <v>410</v>
      </c>
      <c r="Y1008" s="7">
        <f>Q1008/Z1008</f>
        <v>0.7289972899728997</v>
      </c>
      <c r="Z1008" s="4">
        <v>738</v>
      </c>
      <c r="AA1008" s="7">
        <f>R1008/AB1008</f>
        <v>0.9705555555555555</v>
      </c>
      <c r="AB1008" s="4">
        <v>1800</v>
      </c>
      <c r="AC1008" s="4">
        <v>97</v>
      </c>
      <c r="AD1008" s="4">
        <f>AP1008/AC1008</f>
        <v>6</v>
      </c>
      <c r="AE1008" s="7">
        <f>AF1008/(AF1008+AH1008+AJ1008+AL1008+AN1008+AP1008)</f>
        <v>0.22707952892558239</v>
      </c>
      <c r="AF1008" s="4">
        <v>100227</v>
      </c>
      <c r="AG1008" s="7">
        <f>AH1008/(AF1008+AH1008+AJ1008+AL1008+AN1008+AP1008)</f>
        <v>0.18258438421837261</v>
      </c>
      <c r="AH1008" s="4">
        <v>80588</v>
      </c>
      <c r="AI1008" s="7">
        <f>AJ1008/(AF1008+AH1008+AJ1008+AL1008+AN1008+AP1008)</f>
        <v>0.54151128068259569</v>
      </c>
      <c r="AJ1008" s="4">
        <v>239009</v>
      </c>
      <c r="AK1008" s="7">
        <f>AL1008/(AF1008+AH1008+AJ1008+AL1008+AN1008+AP1008)</f>
        <v>2.7715724079805337E-2</v>
      </c>
      <c r="AL1008" s="4">
        <v>12233</v>
      </c>
      <c r="AM1008" s="7">
        <f>AN1008/(AF1008+AH1008+AJ1008+AL1008+AN1008+AP1008)</f>
        <v>1.9790472479122013E-2</v>
      </c>
      <c r="AN1008" s="4">
        <v>8735</v>
      </c>
      <c r="AO1008" s="7">
        <f>AP1008/(AF1008+AH1008+AJ1008+AL1008+AN1008+AP1008)</f>
        <v>1.3186096145219248E-3</v>
      </c>
      <c r="AP1008" s="4">
        <v>582</v>
      </c>
      <c r="AQ1008" s="6">
        <f>AO1008+AM1008+AK1008+AI1008+AG1008+AE1008</f>
        <v>1</v>
      </c>
      <c r="AR1008" s="4">
        <v>217723</v>
      </c>
      <c r="AS1008" s="4">
        <f>AR1008/M1008</f>
        <v>5310.3170731707314</v>
      </c>
      <c r="AT1008" s="4">
        <f>AR1008/V1008</f>
        <v>2496.2188345879604</v>
      </c>
      <c r="AU1008" s="7">
        <f>AR1008/(AR1008+AV1008+AY1008+BB1008)</f>
        <v>0.36217990305183767</v>
      </c>
      <c r="AV1008" s="4">
        <v>133986</v>
      </c>
      <c r="AW1008" s="4">
        <f>AV1008/M1008</f>
        <v>3267.9512195121952</v>
      </c>
      <c r="AX1008" s="7">
        <f>AV1008/(AR1008+AV1008+AY1008+BB1008)</f>
        <v>0.222884291004182</v>
      </c>
      <c r="AY1008" s="4">
        <v>120720</v>
      </c>
      <c r="AZ1008" s="4">
        <f>AY1008/M1008</f>
        <v>2944.3902439024391</v>
      </c>
      <c r="BA1008" s="7">
        <f>AY1008/(AR1008+AV1008+AY1008+BB1008)</f>
        <v>0.20081644059845694</v>
      </c>
      <c r="BB1008" s="4">
        <v>128717</v>
      </c>
      <c r="BC1008" s="11">
        <f>BB1008/(AR1008+AV1008+AY1008+BB1008)</f>
        <v>0.21411936534552339</v>
      </c>
      <c r="BD1008" s="9">
        <f>BC1008+BA1008+AX1008+AU1008</f>
        <v>1</v>
      </c>
      <c r="BE1008" s="14">
        <f>(AF1008+AH1008+AJ1008+AL1008+AN1008+AP1008)</f>
        <v>441374</v>
      </c>
      <c r="BF1008" s="14">
        <f t="shared" si="75"/>
        <v>-601146</v>
      </c>
      <c r="BG1008" s="13">
        <f>(AF1008+AH1008+AJ1008+AL1008+AN1008+AP1008)-(AR1008+AV1008+AY1008+BB1008)</f>
        <v>-159772</v>
      </c>
      <c r="BH1008" s="13">
        <f t="shared" si="76"/>
        <v>1</v>
      </c>
      <c r="BI1008" s="14">
        <f>AF1008/W1008</f>
        <v>103248.91959798995</v>
      </c>
      <c r="BJ1008" s="14">
        <f>AH1008/Y1008</f>
        <v>110546.36431226766</v>
      </c>
      <c r="BK1008" s="14">
        <f>AJ1008/AA1008</f>
        <v>246259.98855180311</v>
      </c>
      <c r="BL1008" s="14">
        <f>BI1008+BJ1008+BK1008</f>
        <v>460055.27246206073</v>
      </c>
      <c r="BM1008" s="14">
        <f>(AF1008/W1008)-AF1008</f>
        <v>3021.9195979899523</v>
      </c>
      <c r="BN1008" s="14">
        <f>AH1008/Y1008-AH1008</f>
        <v>29958.364312267659</v>
      </c>
      <c r="BO1008" s="14">
        <f>AJ1008/AA1008-AJ1008</f>
        <v>7250.9885518031078</v>
      </c>
      <c r="BP1008" s="14">
        <f>BG1008/S1008</f>
        <v>-7.9818473571358628E-2</v>
      </c>
      <c r="BQ1008" s="14">
        <f>(BG1008-CA1008)/S1008</f>
        <v>-7.9328263015561271E-2</v>
      </c>
      <c r="BR1008" s="27">
        <f>BQ1008-BP1008</f>
        <v>4.9021055579735739E-4</v>
      </c>
      <c r="BS1008" s="28">
        <f t="shared" si="77"/>
        <v>1821757</v>
      </c>
      <c r="BT1008" s="11">
        <f>BS1008/S1008</f>
        <v>0.91010854816824971</v>
      </c>
      <c r="BU1008" s="14">
        <f>(BE1008-AP1008)*1/BT1008-(BE1008-AP1008)</f>
        <v>43537.0406261647</v>
      </c>
      <c r="BV1008" s="14">
        <f t="shared" si="78"/>
        <v>0.22050045661370479</v>
      </c>
      <c r="BW1008" s="27">
        <f>(AR1008+AV1008+AY1008+BB1008)/S1008</f>
        <v>0.30031893018506345</v>
      </c>
      <c r="BX1008" s="13">
        <f>(AF1008+AH1008+AJ1008+AL1008+AN1008)/N1008</f>
        <v>164.2907193440179</v>
      </c>
      <c r="BY1008" s="26">
        <f>BX1008/K1008</f>
        <v>0.2419598223034137</v>
      </c>
      <c r="BZ1008" s="11">
        <f>AP1008/BE1008</f>
        <v>1.3186096145219248E-3</v>
      </c>
      <c r="CA1008" s="15">
        <f>-(BM1008+BN1008+BO1008)/M1008</f>
        <v>-981.25054785513953</v>
      </c>
      <c r="CB1008" s="15">
        <f>BG1008-CA1008</f>
        <v>-158790.74945214487</v>
      </c>
      <c r="CC1008" s="18">
        <f t="shared" si="79"/>
        <v>1</v>
      </c>
      <c r="CD1008" s="17">
        <f>(AF1008/(AF1008+AH1008+AJ1008))/(X1008/(X1008+Z1008+AB1008))</f>
        <v>1.716568313411706</v>
      </c>
      <c r="CE1008" s="19">
        <f>(AH1008/(AF1008+AH1008+AJ1008))/(Z1008/(X1008+Z1008+AB1008))</f>
        <v>0.76678610244313494</v>
      </c>
      <c r="CF1008" s="18">
        <f>(AJ1008/(AF1008+AH1008+AJ1008))/(AB1008/(X1008+Z1008+AB1008))</f>
        <v>0.93239935994342604</v>
      </c>
      <c r="CG1008">
        <f>AH1008/Z1008</f>
        <v>109.19783197831978</v>
      </c>
      <c r="CH1008" s="11">
        <f>BB1008/BE1008</f>
        <v>0.29162796177391509</v>
      </c>
      <c r="CI1008" s="14">
        <f>AY1008/V1008</f>
        <v>1384.0684618136743</v>
      </c>
      <c r="CJ1008" s="14">
        <f>AV1008/M1008</f>
        <v>3267.9512195121952</v>
      </c>
      <c r="CK1008" s="17">
        <f>N1008/V1008</f>
        <v>30.76089863358257</v>
      </c>
      <c r="CL1008" s="17">
        <f>(AL1008+AN1008)/N1008</f>
        <v>7.8151323145732388</v>
      </c>
      <c r="CM1008" s="14">
        <f>AP1008/AC1008</f>
        <v>6</v>
      </c>
    </row>
    <row r="1009" spans="1:91" hidden="1" x14ac:dyDescent="0.2">
      <c r="A1009">
        <v>318</v>
      </c>
      <c r="B1009" s="2">
        <v>44835</v>
      </c>
      <c r="C1009" s="3" t="s">
        <v>41</v>
      </c>
      <c r="D1009" t="s">
        <v>42</v>
      </c>
      <c r="E1009" s="3" t="s">
        <v>46</v>
      </c>
      <c r="F1009" t="s">
        <v>42</v>
      </c>
      <c r="G1009" t="str">
        <f>CONCATENATE(C1009,E1009)</f>
        <v>SEAGEG</v>
      </c>
      <c r="H1009" t="s">
        <v>40</v>
      </c>
      <c r="I1009">
        <f>U1009/M1009</f>
        <v>73.381578947368425</v>
      </c>
      <c r="J1009" t="str">
        <f>_xlfn.CONCAT(C1009,E1009,H1009)</f>
        <v>SEAGEGE175</v>
      </c>
      <c r="K1009" s="4">
        <v>223</v>
      </c>
      <c r="L1009" s="4">
        <f>N1009/M1009</f>
        <v>57.868421052631582</v>
      </c>
      <c r="M1009" s="4">
        <v>152</v>
      </c>
      <c r="N1009" s="4">
        <v>8796</v>
      </c>
      <c r="O1009" s="4">
        <f>P1009/M1009</f>
        <v>8.5197368421052637</v>
      </c>
      <c r="P1009" s="4">
        <v>1295</v>
      </c>
      <c r="Q1009" s="4">
        <v>2331</v>
      </c>
      <c r="R1009" s="4">
        <v>5170</v>
      </c>
      <c r="S1009" s="4">
        <f>U1009*K1009</f>
        <v>2487342</v>
      </c>
      <c r="T1009" s="7">
        <f>N1009/U1009</f>
        <v>0.78859601936525014</v>
      </c>
      <c r="U1009" s="4">
        <v>11154</v>
      </c>
      <c r="V1009" s="4">
        <v>160.2711225026288</v>
      </c>
      <c r="W1009" s="7">
        <f>P1009/X1009</f>
        <v>0.8547854785478548</v>
      </c>
      <c r="X1009" s="4">
        <v>1515</v>
      </c>
      <c r="Y1009" s="7">
        <f>Q1009/Z1009</f>
        <v>0.8547854785478548</v>
      </c>
      <c r="Z1009" s="4">
        <v>2727</v>
      </c>
      <c r="AA1009" s="7">
        <f>R1009/AB1009</f>
        <v>0.74797453703703709</v>
      </c>
      <c r="AB1009" s="4">
        <v>6912</v>
      </c>
      <c r="AC1009" s="4">
        <v>3426</v>
      </c>
      <c r="AD1009" s="4">
        <f>AP1009/AC1009</f>
        <v>4.9994162288382951</v>
      </c>
      <c r="AE1009" s="7">
        <f>AF1009/(AF1009+AH1009+AJ1009+AL1009+AN1009+AP1009)</f>
        <v>0.23130658383764782</v>
      </c>
      <c r="AF1009" s="4">
        <v>186023</v>
      </c>
      <c r="AG1009" s="7">
        <f>AH1009/(AF1009+AH1009+AJ1009+AL1009+AN1009+AP1009)</f>
        <v>0.23378100959057579</v>
      </c>
      <c r="AH1009" s="4">
        <v>188013</v>
      </c>
      <c r="AI1009" s="7">
        <f>AJ1009/(AF1009+AH1009+AJ1009+AL1009+AN1009+AP1009)</f>
        <v>0.44933209156121345</v>
      </c>
      <c r="AJ1009" s="4">
        <v>361365</v>
      </c>
      <c r="AK1009" s="7">
        <f>AL1009/(AF1009+AH1009+AJ1009+AL1009+AN1009+AP1009)</f>
        <v>3.8571199425037957E-2</v>
      </c>
      <c r="AL1009" s="4">
        <v>31020</v>
      </c>
      <c r="AM1009" s="7">
        <f>AN1009/(AF1009+AH1009+AJ1009+AL1009+AN1009+AP1009)</f>
        <v>2.5711646089972111E-2</v>
      </c>
      <c r="AN1009" s="4">
        <v>20678</v>
      </c>
      <c r="AO1009" s="7">
        <f>AP1009/(AF1009+AH1009+AJ1009+AL1009+AN1009+AP1009)</f>
        <v>2.1297469495552872E-2</v>
      </c>
      <c r="AP1009" s="4">
        <v>17128</v>
      </c>
      <c r="AQ1009" s="6">
        <f>AO1009+AM1009+AK1009+AI1009+AG1009+AE1009</f>
        <v>1</v>
      </c>
      <c r="AR1009" s="4">
        <v>257332</v>
      </c>
      <c r="AS1009" s="4">
        <f>AR1009/M1009</f>
        <v>1692.9736842105262</v>
      </c>
      <c r="AT1009" s="4">
        <f>AR1009/V1009</f>
        <v>1605.6042784362428</v>
      </c>
      <c r="AU1009" s="7">
        <f>AR1009/(AR1009+AV1009+AY1009+BB1009)</f>
        <v>0.23232772824737613</v>
      </c>
      <c r="AV1009" s="4">
        <v>410873</v>
      </c>
      <c r="AW1009" s="4">
        <f>AV1009/M1009</f>
        <v>2703.1118421052633</v>
      </c>
      <c r="AX1009" s="7">
        <f>AV1009/(AR1009+AV1009+AY1009+BB1009)</f>
        <v>0.37094955422638526</v>
      </c>
      <c r="AY1009" s="4">
        <v>293833</v>
      </c>
      <c r="AZ1009" s="4">
        <f>AY1009/M1009</f>
        <v>1933.1118421052631</v>
      </c>
      <c r="BA1009" s="7">
        <f>AY1009/(AR1009+AV1009+AY1009+BB1009)</f>
        <v>0.26528202234510778</v>
      </c>
      <c r="BB1009" s="4">
        <v>145587</v>
      </c>
      <c r="BC1009" s="11">
        <f>BB1009/(AR1009+AV1009+AY1009+BB1009)</f>
        <v>0.1314406951811308</v>
      </c>
      <c r="BD1009" s="9">
        <f>BC1009+BA1009+AX1009+AU1009</f>
        <v>1</v>
      </c>
      <c r="BE1009" s="14">
        <f>(AF1009+AH1009+AJ1009+AL1009+AN1009+AP1009)</f>
        <v>804227</v>
      </c>
      <c r="BF1009" s="14">
        <f t="shared" si="75"/>
        <v>-1107625</v>
      </c>
      <c r="BG1009" s="13">
        <f>(AF1009+AH1009+AJ1009+AL1009+AN1009+AP1009)-(AR1009+AV1009+AY1009+BB1009)</f>
        <v>-303398</v>
      </c>
      <c r="BH1009" s="13">
        <f t="shared" si="76"/>
        <v>1</v>
      </c>
      <c r="BI1009" s="14">
        <f>AF1009/W1009</f>
        <v>217625.36293436293</v>
      </c>
      <c r="BJ1009" s="14">
        <f>AH1009/Y1009</f>
        <v>219953.43243243243</v>
      </c>
      <c r="BK1009" s="14">
        <f>AJ1009/AA1009</f>
        <v>483124.73500967113</v>
      </c>
      <c r="BL1009" s="14">
        <f>BI1009+BJ1009+BK1009</f>
        <v>920703.53037646646</v>
      </c>
      <c r="BM1009" s="14">
        <f>(AF1009/W1009)-AF1009</f>
        <v>31602.362934362929</v>
      </c>
      <c r="BN1009" s="14">
        <f>AH1009/Y1009-AH1009</f>
        <v>31940.432432432426</v>
      </c>
      <c r="BO1009" s="14">
        <f>AJ1009/AA1009-AJ1009</f>
        <v>121759.73500967113</v>
      </c>
      <c r="BP1009" s="14">
        <f>BG1009/S1009</f>
        <v>-0.12197679289780014</v>
      </c>
      <c r="BQ1009" s="14">
        <f>(BG1009-CA1009)/S1009</f>
        <v>-0.12148667308533284</v>
      </c>
      <c r="BR1009" s="27">
        <f>BQ1009-BP1009</f>
        <v>4.9011981246729897E-4</v>
      </c>
      <c r="BS1009" s="28">
        <f t="shared" si="77"/>
        <v>1961508</v>
      </c>
      <c r="BT1009" s="11">
        <f>BS1009/S1009</f>
        <v>0.78859601936525014</v>
      </c>
      <c r="BU1009" s="14">
        <f>(BE1009-AP1009)*1/BT1009-(BE1009-AP1009)</f>
        <v>211002.66507503414</v>
      </c>
      <c r="BV1009" s="14">
        <f t="shared" si="78"/>
        <v>0.32332787369006755</v>
      </c>
      <c r="BW1009" s="27">
        <f>(AR1009+AV1009+AY1009+BB1009)/S1009</f>
        <v>0.44530466658786771</v>
      </c>
      <c r="BX1009" s="13">
        <f>(AF1009+AH1009+AJ1009+AL1009+AN1009)/N1009</f>
        <v>89.483742610277403</v>
      </c>
      <c r="BY1009" s="26">
        <f>BX1009/K1009</f>
        <v>0.40127238838689416</v>
      </c>
      <c r="BZ1009" s="11">
        <f>AP1009/BE1009</f>
        <v>2.1297469495552872E-2</v>
      </c>
      <c r="CA1009" s="15">
        <f>-(BM1009+BN1009+BO1009)/M1009</f>
        <v>-1219.0955945820162</v>
      </c>
      <c r="CB1009" s="15">
        <f>BG1009-CA1009</f>
        <v>-302178.90440541797</v>
      </c>
      <c r="CC1009" s="18">
        <f t="shared" si="79"/>
        <v>1</v>
      </c>
      <c r="CD1009" s="17">
        <f>(AF1009/(AF1009+AH1009+AJ1009))/(X1009/(X1009+Z1009+AB1009))</f>
        <v>1.8623462775431159</v>
      </c>
      <c r="CE1009" s="19">
        <f>(AH1009/(AF1009+AH1009+AJ1009))/(Z1009/(X1009+Z1009+AB1009))</f>
        <v>1.0457049536876679</v>
      </c>
      <c r="CF1009" s="18">
        <f>(AJ1009/(AF1009+AH1009+AJ1009))/(AB1009/(X1009+Z1009+AB1009))</f>
        <v>0.79295543703933868</v>
      </c>
      <c r="CG1009">
        <f>AH1009/Z1009</f>
        <v>68.944994499449948</v>
      </c>
      <c r="CH1009" s="11">
        <f>BB1009/BE1009</f>
        <v>0.18102724728217282</v>
      </c>
      <c r="CI1009" s="14">
        <f>AY1009/V1009</f>
        <v>1833.3496104089525</v>
      </c>
      <c r="CJ1009" s="14">
        <f>AV1009/M1009</f>
        <v>2703.1118421052633</v>
      </c>
      <c r="CK1009" s="17">
        <f>N1009/V1009</f>
        <v>54.882001589872978</v>
      </c>
      <c r="CL1009" s="17">
        <f>(AL1009+AN1009)/N1009</f>
        <v>5.8774442928603907</v>
      </c>
      <c r="CM1009" s="14">
        <f>AP1009/AC1009</f>
        <v>4.9994162288382951</v>
      </c>
    </row>
    <row r="1010" spans="1:91" hidden="1" x14ac:dyDescent="0.2">
      <c r="A1010">
        <v>1163</v>
      </c>
      <c r="B1010" s="2">
        <v>45231</v>
      </c>
      <c r="C1010" s="3" t="s">
        <v>41</v>
      </c>
      <c r="D1010" t="s">
        <v>42</v>
      </c>
      <c r="E1010" s="3" t="s">
        <v>52</v>
      </c>
      <c r="F1010" t="s">
        <v>33</v>
      </c>
      <c r="G1010" t="str">
        <f>CONCATENATE(C1010,E1010)</f>
        <v>SEAOGG</v>
      </c>
      <c r="H1010" t="s">
        <v>35</v>
      </c>
      <c r="I1010">
        <f>U1010/M1010</f>
        <v>174.93103448275863</v>
      </c>
      <c r="J1010" t="str">
        <f>_xlfn.CONCAT(C1010,E1010,H1010)</f>
        <v>SEAOGG737-Max 9</v>
      </c>
      <c r="K1010" s="4">
        <v>2640</v>
      </c>
      <c r="L1010" s="4">
        <f>N1010/M1010</f>
        <v>150.48275862068965</v>
      </c>
      <c r="M1010" s="4">
        <v>29</v>
      </c>
      <c r="N1010" s="4">
        <v>4364</v>
      </c>
      <c r="O1010" s="4">
        <f>P1010/M1010</f>
        <v>22.206896551724139</v>
      </c>
      <c r="P1010" s="4">
        <v>644</v>
      </c>
      <c r="Q1010" s="4">
        <v>936</v>
      </c>
      <c r="R1010" s="4">
        <v>2785</v>
      </c>
      <c r="S1010" s="4">
        <f>U1010*K1010</f>
        <v>13392720</v>
      </c>
      <c r="T1010" s="7">
        <f>N1010/U1010</f>
        <v>0.86024048886260596</v>
      </c>
      <c r="U1010" s="4">
        <v>5073</v>
      </c>
      <c r="V1010" s="4">
        <v>174.95991271820449</v>
      </c>
      <c r="W1010" s="7">
        <f>P1010/X1010</f>
        <v>0.98170731707317072</v>
      </c>
      <c r="X1010" s="4">
        <v>656</v>
      </c>
      <c r="Y1010" s="7">
        <f>Q1010/Z1010</f>
        <v>0.76345840130505704</v>
      </c>
      <c r="Z1010" s="4">
        <v>1226</v>
      </c>
      <c r="AA1010" s="7">
        <f>R1010/AB1010</f>
        <v>0.87249373433583954</v>
      </c>
      <c r="AB1010" s="4">
        <v>3192</v>
      </c>
      <c r="AC1010" s="4">
        <v>20983</v>
      </c>
      <c r="AD1010" s="4">
        <f>AP1010/AC1010</f>
        <v>5.9998093694895864</v>
      </c>
      <c r="AE1010" s="7">
        <f>AF1010/(AF1010+AH1010+AJ1010+AL1010+AN1010+AP1010)</f>
        <v>0.23424667551107814</v>
      </c>
      <c r="AF1010" s="4">
        <v>336363</v>
      </c>
      <c r="AG1010" s="7">
        <f>AH1010/(AF1010+AH1010+AJ1010+AL1010+AN1010+AP1010)</f>
        <v>0.19733901604181248</v>
      </c>
      <c r="AH1010" s="4">
        <v>283366</v>
      </c>
      <c r="AI1010" s="7">
        <f>AJ1010/(AF1010+AH1010+AJ1010+AL1010+AN1010+AP1010)</f>
        <v>0.45746638949534624</v>
      </c>
      <c r="AJ1010" s="4">
        <v>656892</v>
      </c>
      <c r="AK1010" s="7">
        <f>AL1010/(AF1010+AH1010+AJ1010+AL1010+AN1010+AP1010)</f>
        <v>1.357651982854377E-2</v>
      </c>
      <c r="AL1010" s="4">
        <v>19495</v>
      </c>
      <c r="AM1010" s="7">
        <f>AN1010/(AF1010+AH1010+AJ1010+AL1010+AN1010+AP1010)</f>
        <v>9.6975141632455516E-3</v>
      </c>
      <c r="AN1010" s="4">
        <v>13925</v>
      </c>
      <c r="AO1010" s="7">
        <f>AP1010/(AF1010+AH1010+AJ1010+AL1010+AN1010+AP1010)</f>
        <v>8.7673884959973816E-2</v>
      </c>
      <c r="AP1010" s="4">
        <v>125894</v>
      </c>
      <c r="AQ1010" s="6">
        <f>AO1010+AM1010+AK1010+AI1010+AG1010+AE1010</f>
        <v>1</v>
      </c>
      <c r="AR1010" s="4">
        <v>769353</v>
      </c>
      <c r="AS1010" s="4">
        <f>AR1010/M1010</f>
        <v>26529.413793103449</v>
      </c>
      <c r="AT1010" s="4">
        <f>AR1010/V1010</f>
        <v>4397.310149777808</v>
      </c>
      <c r="AU1010" s="7">
        <f>AR1010/(AR1010+AV1010+AY1010+BB1010)</f>
        <v>0.40228996137905937</v>
      </c>
      <c r="AV1010" s="4">
        <v>187460</v>
      </c>
      <c r="AW1010" s="4">
        <f>AV1010/M1010</f>
        <v>6464.1379310344828</v>
      </c>
      <c r="AX1010" s="7">
        <f>AV1010/(AR1010+AV1010+AY1010+BB1010)</f>
        <v>9.8021683362667686E-2</v>
      </c>
      <c r="AY1010" s="4">
        <v>414073</v>
      </c>
      <c r="AZ1010" s="4">
        <f>AY1010/M1010</f>
        <v>14278.379310344828</v>
      </c>
      <c r="BA1010" s="7">
        <f>AY1010/(AR1010+AV1010+AY1010+BB1010)</f>
        <v>0.21651623010258131</v>
      </c>
      <c r="BB1010" s="4">
        <v>541548</v>
      </c>
      <c r="BC1010" s="11">
        <f>BB1010/(AR1010+AV1010+AY1010+BB1010)</f>
        <v>0.28317212515569162</v>
      </c>
      <c r="BD1010" s="9">
        <f>BC1010+BA1010+AX1010+AU1010</f>
        <v>1</v>
      </c>
      <c r="BE1010" s="14">
        <f>(AF1010+AH1010+AJ1010+AL1010+AN1010+AP1010)</f>
        <v>1435935</v>
      </c>
      <c r="BF1010" s="14">
        <f t="shared" si="75"/>
        <v>-1912434</v>
      </c>
      <c r="BG1010" s="13">
        <f>(AF1010+AH1010+AJ1010+AL1010+AN1010+AP1010)-(AR1010+AV1010+AY1010+BB1010)</f>
        <v>-476499</v>
      </c>
      <c r="BH1010" s="13">
        <f t="shared" si="76"/>
        <v>1</v>
      </c>
      <c r="BI1010" s="14">
        <f>AF1010/W1010</f>
        <v>342630.63354037266</v>
      </c>
      <c r="BJ1010" s="14">
        <f>AH1010/Y1010</f>
        <v>371161.02136752137</v>
      </c>
      <c r="BK1010" s="14">
        <f>AJ1010/AA1010</f>
        <v>752890.22046678641</v>
      </c>
      <c r="BL1010" s="14">
        <f>BI1010+BJ1010+BK1010</f>
        <v>1466681.8753746804</v>
      </c>
      <c r="BM1010" s="14">
        <f>(AF1010/W1010)-AF1010</f>
        <v>6267.6335403726553</v>
      </c>
      <c r="BN1010" s="14">
        <f>AH1010/Y1010-AH1010</f>
        <v>87795.021367521374</v>
      </c>
      <c r="BO1010" s="14">
        <f>AJ1010/AA1010-AJ1010</f>
        <v>95998.220466786413</v>
      </c>
      <c r="BP1010" s="14">
        <f>BG1010/S1010</f>
        <v>-3.5578956328512802E-2</v>
      </c>
      <c r="BQ1010" s="14">
        <f>(BG1010-CA1010)/S1010</f>
        <v>-3.5089599178599856E-2</v>
      </c>
      <c r="BR1010" s="27">
        <f>BQ1010-BP1010</f>
        <v>4.8935714991294593E-4</v>
      </c>
      <c r="BS1010" s="28">
        <f t="shared" si="77"/>
        <v>11520960</v>
      </c>
      <c r="BT1010" s="11">
        <f>BS1010/S1010</f>
        <v>0.86024048886260596</v>
      </c>
      <c r="BU1010" s="14">
        <f>(BE1010-AP1010)*1/BT1010-(BE1010-AP1010)</f>
        <v>212836.633593034</v>
      </c>
      <c r="BV1010" s="14">
        <f t="shared" si="78"/>
        <v>0.10721757790799778</v>
      </c>
      <c r="BW1010" s="27">
        <f>(AR1010+AV1010+AY1010+BB1010)/S1010</f>
        <v>0.14279653423651059</v>
      </c>
      <c r="BX1010" s="13">
        <f>(AF1010+AH1010+AJ1010+AL1010+AN1010)/N1010</f>
        <v>300.19271310724105</v>
      </c>
      <c r="BY1010" s="26">
        <f>BX1010/K1010</f>
        <v>0.11370936102547009</v>
      </c>
      <c r="BZ1010" s="11">
        <f>AP1010/BE1010</f>
        <v>8.7673884959973816E-2</v>
      </c>
      <c r="CA1010" s="15">
        <f>-(BM1010+BN1010+BO1010)/M1010</f>
        <v>-6553.8232887820841</v>
      </c>
      <c r="CB1010" s="15">
        <f>BG1010-CA1010</f>
        <v>-469945.17671121791</v>
      </c>
      <c r="CC1010" s="18">
        <f t="shared" si="79"/>
        <v>1</v>
      </c>
      <c r="CD1010" s="17">
        <f>(AF1010/(AF1010+AH1010+AJ1010))/(X1010/(X1010+Z1010+AB1010))</f>
        <v>2.0379468653922368</v>
      </c>
      <c r="CE1010" s="19">
        <f>(AH1010/(AF1010+AH1010+AJ1010))/(Z1010/(X1010+Z1010+AB1010))</f>
        <v>0.91864083856574208</v>
      </c>
      <c r="CF1010" s="18">
        <f>(AJ1010/(AF1010+AH1010+AJ1010))/(AB1010/(X1010+Z1010+AB1010))</f>
        <v>0.81793646247527974</v>
      </c>
      <c r="CG1010">
        <f>AH1010/Z1010</f>
        <v>231.1305057096248</v>
      </c>
      <c r="CH1010" s="11">
        <f>BB1010/BE1010</f>
        <v>0.37713963375779547</v>
      </c>
      <c r="CI1010" s="14">
        <f>AY1010/V1010</f>
        <v>2366.6735629144832</v>
      </c>
      <c r="CJ1010" s="14">
        <f>AV1010/M1010</f>
        <v>6464.1379310344828</v>
      </c>
      <c r="CK1010" s="17">
        <f>N1010/V1010</f>
        <v>24.942856521818143</v>
      </c>
      <c r="CL1010" s="17">
        <f>(AL1010+AN1010)/N1010</f>
        <v>7.6581118240146653</v>
      </c>
      <c r="CM1010" s="14">
        <f>AP1010/AC1010</f>
        <v>5.9998093694895864</v>
      </c>
    </row>
    <row r="1011" spans="1:91" hidden="1" x14ac:dyDescent="0.2">
      <c r="A1011">
        <v>95</v>
      </c>
      <c r="B1011" s="2">
        <v>44805</v>
      </c>
      <c r="C1011" s="3" t="s">
        <v>52</v>
      </c>
      <c r="D1011" t="s">
        <v>33</v>
      </c>
      <c r="E1011" s="3" t="s">
        <v>37</v>
      </c>
      <c r="F1011" t="s">
        <v>38</v>
      </c>
      <c r="G1011" t="str">
        <f>CONCATENATE(C1011,E1011)</f>
        <v>OGGLAX</v>
      </c>
      <c r="H1011" t="s">
        <v>49</v>
      </c>
      <c r="I1011">
        <f>U1011/M1011</f>
        <v>278</v>
      </c>
      <c r="J1011" t="str">
        <f>_xlfn.CONCAT(C1011,E1011,H1011)</f>
        <v>OGGLAXA330-200</v>
      </c>
      <c r="K1011" s="4">
        <v>2486</v>
      </c>
      <c r="L1011" s="4">
        <f>N1011/M1011</f>
        <v>255.66666666666666</v>
      </c>
      <c r="M1011" s="4">
        <v>15</v>
      </c>
      <c r="N1011" s="4">
        <v>3835</v>
      </c>
      <c r="O1011" s="4">
        <f>P1011/M1011</f>
        <v>36</v>
      </c>
      <c r="P1011" s="4">
        <v>540</v>
      </c>
      <c r="Q1011" s="4">
        <v>905</v>
      </c>
      <c r="R1011" s="4">
        <v>2390</v>
      </c>
      <c r="S1011" s="4">
        <f>U1011*K1011</f>
        <v>10366620</v>
      </c>
      <c r="T1011" s="7">
        <f>N1011/U1011</f>
        <v>0.91966426858513195</v>
      </c>
      <c r="U1011" s="4">
        <v>4170</v>
      </c>
      <c r="V1011" s="4">
        <v>77.465642683912691</v>
      </c>
      <c r="W1011" s="7">
        <f>P1011/X1011</f>
        <v>1</v>
      </c>
      <c r="X1011" s="4">
        <v>540</v>
      </c>
      <c r="Y1011" s="7">
        <f>Q1011/Z1011</f>
        <v>0.90049751243781095</v>
      </c>
      <c r="Z1011" s="4">
        <v>1005</v>
      </c>
      <c r="AA1011" s="7">
        <f>R1011/AB1011</f>
        <v>0.91047619047619044</v>
      </c>
      <c r="AB1011" s="4">
        <v>2625</v>
      </c>
      <c r="AC1011" s="4">
        <v>4753</v>
      </c>
      <c r="AD1011" s="4">
        <f>AP1011/AC1011</f>
        <v>5</v>
      </c>
      <c r="AE1011" s="7">
        <f>AF1011/(AF1011+AH1011+AJ1011+AL1011+AN1011+AP1011)</f>
        <v>0.209097976676966</v>
      </c>
      <c r="AF1011" s="4">
        <v>209788</v>
      </c>
      <c r="AG1011" s="7">
        <f>AH1011/(AF1011+AH1011+AJ1011+AL1011+AN1011+AP1011)</f>
        <v>0.22423801455197848</v>
      </c>
      <c r="AH1011" s="4">
        <v>224978</v>
      </c>
      <c r="AI1011" s="7">
        <f>AJ1011/(AF1011+AH1011+AJ1011+AL1011+AN1011+AP1011)</f>
        <v>0.51915578590650857</v>
      </c>
      <c r="AJ1011" s="4">
        <v>520869</v>
      </c>
      <c r="AK1011" s="7">
        <f>AL1011/(AF1011+AH1011+AJ1011+AL1011+AN1011+AP1011)</f>
        <v>1.4292833648958437E-2</v>
      </c>
      <c r="AL1011" s="4">
        <v>14340</v>
      </c>
      <c r="AM1011" s="7">
        <f>AN1011/(AF1011+AH1011+AJ1011+AL1011+AN1011+AP1011)</f>
        <v>9.5285557659722919E-3</v>
      </c>
      <c r="AN1011" s="4">
        <v>9560</v>
      </c>
      <c r="AO1011" s="7">
        <f>AP1011/(AF1011+AH1011+AJ1011+AL1011+AN1011+AP1011)</f>
        <v>2.3686833449616265E-2</v>
      </c>
      <c r="AP1011" s="4">
        <v>23765</v>
      </c>
      <c r="AQ1011" s="6">
        <f>AO1011+AM1011+AK1011+AI1011+AG1011+AE1011</f>
        <v>1</v>
      </c>
      <c r="AR1011" s="4">
        <v>321562</v>
      </c>
      <c r="AS1011" s="4">
        <f>AR1011/M1011</f>
        <v>21437.466666666667</v>
      </c>
      <c r="AT1011" s="4">
        <f>AR1011/V1011</f>
        <v>4151.0273310722669</v>
      </c>
      <c r="AU1011" s="7">
        <f>AR1011/(AR1011+AV1011+AY1011+BB1011)</f>
        <v>0.25306890174320229</v>
      </c>
      <c r="AV1011" s="4">
        <v>109137</v>
      </c>
      <c r="AW1011" s="4">
        <f>AV1011/M1011</f>
        <v>7275.8</v>
      </c>
      <c r="AX1011" s="7">
        <f>AV1011/(AR1011+AV1011+AY1011+BB1011)</f>
        <v>8.5890685869436906E-2</v>
      </c>
      <c r="AY1011" s="4">
        <v>572704</v>
      </c>
      <c r="AZ1011" s="4">
        <f>AY1011/M1011</f>
        <v>38180.26666666667</v>
      </c>
      <c r="BA1011" s="7">
        <f>AY1011/(AR1011+AV1011+AY1011+BB1011)</f>
        <v>0.45071734938810842</v>
      </c>
      <c r="BB1011" s="4">
        <v>267247</v>
      </c>
      <c r="BC1011" s="11">
        <f>BB1011/(AR1011+AV1011+AY1011+BB1011)</f>
        <v>0.21032306299925235</v>
      </c>
      <c r="BD1011" s="9">
        <f>BC1011+BA1011+AX1011+AU1011</f>
        <v>1</v>
      </c>
      <c r="BE1011" s="14">
        <f>(AF1011+AH1011+AJ1011+AL1011+AN1011+AP1011)</f>
        <v>1003300</v>
      </c>
      <c r="BF1011" s="14">
        <f t="shared" si="75"/>
        <v>-1270650</v>
      </c>
      <c r="BG1011" s="13">
        <f>(AF1011+AH1011+AJ1011+AL1011+AN1011+AP1011)-(AR1011+AV1011+AY1011+BB1011)</f>
        <v>-267350</v>
      </c>
      <c r="BH1011" s="13">
        <f t="shared" si="76"/>
        <v>1</v>
      </c>
      <c r="BI1011" s="14">
        <f>AF1011/W1011</f>
        <v>209788</v>
      </c>
      <c r="BJ1011" s="14">
        <f>AH1011/Y1011</f>
        <v>249837.44751381216</v>
      </c>
      <c r="BK1011" s="14">
        <f>AJ1011/AA1011</f>
        <v>572084.15271966532</v>
      </c>
      <c r="BL1011" s="14">
        <f>BI1011+BJ1011+BK1011</f>
        <v>1031709.6002334775</v>
      </c>
      <c r="BM1011" s="14">
        <f>(AF1011/W1011)-AF1011</f>
        <v>0</v>
      </c>
      <c r="BN1011" s="14">
        <f>AH1011/Y1011-AH1011</f>
        <v>24859.447513812163</v>
      </c>
      <c r="BO1011" s="14">
        <f>AJ1011/AA1011-AJ1011</f>
        <v>51215.152719665319</v>
      </c>
      <c r="BP1011" s="14">
        <f>BG1011/S1011</f>
        <v>-2.5789505161759572E-2</v>
      </c>
      <c r="BQ1011" s="14">
        <f>(BG1011-CA1011)/S1011</f>
        <v>-2.5300277234473229E-2</v>
      </c>
      <c r="BR1011" s="27">
        <f>BQ1011-BP1011</f>
        <v>4.8922792728634326E-4</v>
      </c>
      <c r="BS1011" s="28">
        <f t="shared" si="77"/>
        <v>9533810</v>
      </c>
      <c r="BT1011" s="11">
        <f>BS1011/S1011</f>
        <v>0.91966426858513195</v>
      </c>
      <c r="BU1011" s="14">
        <f>(BE1011-AP1011)*1/BT1011-(BE1011-AP1011)</f>
        <v>85565.638852672651</v>
      </c>
      <c r="BV1011" s="14">
        <f t="shared" si="78"/>
        <v>9.6781786155950539E-2</v>
      </c>
      <c r="BW1011" s="27">
        <f>(AR1011+AV1011+AY1011+BB1011)/S1011</f>
        <v>0.12257129131771011</v>
      </c>
      <c r="BX1011" s="13">
        <f>(AF1011+AH1011+AJ1011+AL1011+AN1011)/N1011</f>
        <v>255.41981747066492</v>
      </c>
      <c r="BY1011" s="26">
        <f>BX1011/K1011</f>
        <v>0.10274328940895612</v>
      </c>
      <c r="BZ1011" s="11">
        <f>AP1011/BE1011</f>
        <v>2.3686833449616265E-2</v>
      </c>
      <c r="CA1011" s="15">
        <f>-(BM1011+BN1011+BO1011)/M1011</f>
        <v>-5071.6400155651654</v>
      </c>
      <c r="CB1011" s="15">
        <f>BG1011-CA1011</f>
        <v>-262278.35998443485</v>
      </c>
      <c r="CC1011" s="18">
        <f t="shared" si="79"/>
        <v>1</v>
      </c>
      <c r="CD1011" s="17">
        <f>(AF1011/(AF1011+AH1011+AJ1011))/(X1011/(X1011+Z1011+AB1011))</f>
        <v>1.6952388260743438</v>
      </c>
      <c r="CE1011" s="19">
        <f>(AH1011/(AF1011+AH1011+AJ1011))/(Z1011/(X1011+Z1011+AB1011))</f>
        <v>0.97682776998555854</v>
      </c>
      <c r="CF1011" s="18">
        <f>(AJ1011/(AF1011+AH1011+AJ1011))/(AB1011/(X1011+Z1011+AB1011))</f>
        <v>0.86585109527023552</v>
      </c>
      <c r="CG1011">
        <f>AH1011/Z1011</f>
        <v>223.8587064676617</v>
      </c>
      <c r="CH1011" s="11">
        <f>BB1011/BE1011</f>
        <v>0.26636798564736369</v>
      </c>
      <c r="CI1011" s="14">
        <f>AY1011/V1011</f>
        <v>7393.0065014349075</v>
      </c>
      <c r="CJ1011" s="14">
        <f>AV1011/M1011</f>
        <v>7275.8</v>
      </c>
      <c r="CK1011" s="17">
        <f>N1011/V1011</f>
        <v>49.505817897208452</v>
      </c>
      <c r="CL1011" s="17">
        <f>(AL1011+AN1011)/N1011</f>
        <v>6.2320730117340286</v>
      </c>
      <c r="CM1011" s="14">
        <f>AP1011/AC1011</f>
        <v>5</v>
      </c>
    </row>
    <row r="1012" spans="1:91" hidden="1" x14ac:dyDescent="0.2">
      <c r="A1012">
        <v>336</v>
      </c>
      <c r="B1012" s="2">
        <v>44835</v>
      </c>
      <c r="C1012" s="3" t="s">
        <v>41</v>
      </c>
      <c r="D1012" t="s">
        <v>42</v>
      </c>
      <c r="E1012" s="3" t="s">
        <v>52</v>
      </c>
      <c r="F1012" t="s">
        <v>33</v>
      </c>
      <c r="G1012" t="str">
        <f>CONCATENATE(C1012,E1012)</f>
        <v>SEAOGG</v>
      </c>
      <c r="H1012" t="s">
        <v>48</v>
      </c>
      <c r="I1012">
        <f>U1012/M1012</f>
        <v>185.75</v>
      </c>
      <c r="J1012" t="str">
        <f>_xlfn.CONCAT(C1012,E1012,H1012)</f>
        <v>SEAOGGA321</v>
      </c>
      <c r="K1012" s="4">
        <v>2640</v>
      </c>
      <c r="L1012" s="4">
        <f>N1012/M1012</f>
        <v>175</v>
      </c>
      <c r="M1012" s="4">
        <v>12</v>
      </c>
      <c r="N1012" s="4">
        <v>2100</v>
      </c>
      <c r="O1012" s="4">
        <f>P1012/M1012</f>
        <v>24</v>
      </c>
      <c r="P1012" s="4">
        <v>288</v>
      </c>
      <c r="Q1012" s="4">
        <v>407</v>
      </c>
      <c r="R1012" s="4">
        <v>1406</v>
      </c>
      <c r="S1012" s="4">
        <f>U1012*K1012</f>
        <v>5884560</v>
      </c>
      <c r="T1012" s="7">
        <f>N1012/U1012</f>
        <v>0.94212651413189774</v>
      </c>
      <c r="U1012" s="4">
        <v>2229</v>
      </c>
      <c r="V1012" s="4">
        <v>70.597859517871996</v>
      </c>
      <c r="W1012" s="7">
        <f>P1012/X1012</f>
        <v>1</v>
      </c>
      <c r="X1012" s="4">
        <v>288</v>
      </c>
      <c r="Y1012" s="7">
        <f>Q1012/Z1012</f>
        <v>0.75231053604436227</v>
      </c>
      <c r="Z1012" s="4">
        <v>541</v>
      </c>
      <c r="AA1012" s="7">
        <f>R1012/AB1012</f>
        <v>1.0035688793718773</v>
      </c>
      <c r="AB1012" s="4">
        <v>1401</v>
      </c>
      <c r="AC1012" s="4">
        <v>6642</v>
      </c>
      <c r="AD1012" s="4">
        <f>AP1012/AC1012</f>
        <v>4.9996988858777476</v>
      </c>
      <c r="AE1012" s="7">
        <f>AF1012/(AF1012+AH1012+AJ1012+AL1012+AN1012+AP1012)</f>
        <v>0.2086840191188695</v>
      </c>
      <c r="AF1012" s="4">
        <v>128536</v>
      </c>
      <c r="AG1012" s="7">
        <f>AH1012/(AF1012+AH1012+AJ1012+AL1012+AN1012+AP1012)</f>
        <v>0.17567247246467166</v>
      </c>
      <c r="AH1012" s="4">
        <v>108203</v>
      </c>
      <c r="AI1012" s="7">
        <f>AJ1012/(AF1012+AH1012+AJ1012+AL1012+AN1012+AP1012)</f>
        <v>0.53663205268079806</v>
      </c>
      <c r="AJ1012" s="4">
        <v>330531</v>
      </c>
      <c r="AK1012" s="7">
        <f>AL1012/(AF1012+AH1012+AJ1012+AL1012+AN1012+AP1012)</f>
        <v>1.3686486907730673E-2</v>
      </c>
      <c r="AL1012" s="4">
        <v>8430</v>
      </c>
      <c r="AM1012" s="7">
        <f>AN1012/(AF1012+AH1012+AJ1012+AL1012+AN1012+AP1012)</f>
        <v>1.1410276392352453E-2</v>
      </c>
      <c r="AN1012" s="4">
        <v>7028</v>
      </c>
      <c r="AO1012" s="7">
        <f>AP1012/(AF1012+AH1012+AJ1012+AL1012+AN1012+AP1012)</f>
        <v>5.391469243557772E-2</v>
      </c>
      <c r="AP1012" s="4">
        <v>33208</v>
      </c>
      <c r="AQ1012" s="6">
        <f>AO1012+AM1012+AK1012+AI1012+AG1012+AE1012</f>
        <v>1</v>
      </c>
      <c r="AR1012" s="4">
        <v>271856</v>
      </c>
      <c r="AS1012" s="4">
        <f>AR1012/M1012</f>
        <v>22654.666666666668</v>
      </c>
      <c r="AT1012" s="4">
        <f>AR1012/V1012</f>
        <v>3850.7683073759354</v>
      </c>
      <c r="AU1012" s="7">
        <f>AR1012/(AR1012+AV1012+AY1012+BB1012)</f>
        <v>0.34992405715021241</v>
      </c>
      <c r="AV1012" s="4">
        <v>71419</v>
      </c>
      <c r="AW1012" s="4">
        <f>AV1012/M1012</f>
        <v>5951.583333333333</v>
      </c>
      <c r="AX1012" s="7">
        <f>AV1012/(AR1012+AV1012+AY1012+BB1012)</f>
        <v>9.1928176084438151E-2</v>
      </c>
      <c r="AY1012" s="4">
        <v>263275</v>
      </c>
      <c r="AZ1012" s="4">
        <f>AY1012/M1012</f>
        <v>21939.583333333332</v>
      </c>
      <c r="BA1012" s="7">
        <f>AY1012/(AR1012+AV1012+AY1012+BB1012)</f>
        <v>0.33887887759042346</v>
      </c>
      <c r="BB1012" s="4">
        <v>170350</v>
      </c>
      <c r="BC1012" s="11">
        <f>BB1012/(AR1012+AV1012+AY1012+BB1012)</f>
        <v>0.21926888917492598</v>
      </c>
      <c r="BD1012" s="9">
        <f>BC1012+BA1012+AX1012+AU1012</f>
        <v>1</v>
      </c>
      <c r="BE1012" s="14">
        <f>(AF1012+AH1012+AJ1012+AL1012+AN1012+AP1012)</f>
        <v>615936</v>
      </c>
      <c r="BF1012" s="14">
        <f t="shared" si="75"/>
        <v>-776900</v>
      </c>
      <c r="BG1012" s="13">
        <f>(AF1012+AH1012+AJ1012+AL1012+AN1012+AP1012)-(AR1012+AV1012+AY1012+BB1012)</f>
        <v>-160964</v>
      </c>
      <c r="BH1012" s="13">
        <f t="shared" si="76"/>
        <v>1</v>
      </c>
      <c r="BI1012" s="14">
        <f>AF1012/W1012</f>
        <v>128536</v>
      </c>
      <c r="BJ1012" s="14">
        <f>AH1012/Y1012</f>
        <v>143827.57493857495</v>
      </c>
      <c r="BK1012" s="14">
        <f>AJ1012/AA1012</f>
        <v>329355.56970128021</v>
      </c>
      <c r="BL1012" s="14">
        <f>BI1012+BJ1012+BK1012</f>
        <v>601719.14463985513</v>
      </c>
      <c r="BM1012" s="14">
        <f>(AF1012/W1012)-AF1012</f>
        <v>0</v>
      </c>
      <c r="BN1012" s="14">
        <f>AH1012/Y1012-AH1012</f>
        <v>35624.574938574951</v>
      </c>
      <c r="BO1012" s="14">
        <f>AJ1012/AA1012-AJ1012</f>
        <v>-1175.430298719788</v>
      </c>
      <c r="BP1012" s="14">
        <f>BG1012/S1012</f>
        <v>-2.7353616922930517E-2</v>
      </c>
      <c r="BQ1012" s="14">
        <f>(BG1012-CA1012)/S1012</f>
        <v>-2.6865770413876101E-2</v>
      </c>
      <c r="BR1012" s="27">
        <f>BQ1012-BP1012</f>
        <v>4.8784650905441679E-4</v>
      </c>
      <c r="BS1012" s="28">
        <f t="shared" si="77"/>
        <v>5544000</v>
      </c>
      <c r="BT1012" s="11">
        <f>BS1012/S1012</f>
        <v>0.94212651413189774</v>
      </c>
      <c r="BU1012" s="14">
        <f>(BE1012-AP1012)*1/BT1012-(BE1012-AP1012)</f>
        <v>35796.14857142861</v>
      </c>
      <c r="BV1012" s="14">
        <f t="shared" si="78"/>
        <v>0.10466984787307802</v>
      </c>
      <c r="BW1012" s="27">
        <f>(AR1012+AV1012+AY1012+BB1012)/S1012</f>
        <v>0.13202346479600854</v>
      </c>
      <c r="BX1012" s="13">
        <f>(AF1012+AH1012+AJ1012+AL1012+AN1012)/N1012</f>
        <v>277.4895238095238</v>
      </c>
      <c r="BY1012" s="26">
        <f>BX1012/K1012</f>
        <v>0.10510966810966811</v>
      </c>
      <c r="BZ1012" s="11">
        <f>AP1012/BE1012</f>
        <v>5.391469243557772E-2</v>
      </c>
      <c r="CA1012" s="15">
        <f>-(BM1012+BN1012+BO1012)/M1012</f>
        <v>-2870.7620533212635</v>
      </c>
      <c r="CB1012" s="15">
        <f>BG1012-CA1012</f>
        <v>-158093.23794667874</v>
      </c>
      <c r="CC1012" s="18">
        <f t="shared" si="79"/>
        <v>1</v>
      </c>
      <c r="CD1012" s="17">
        <f>(AF1012/(AF1012+AH1012+AJ1012))/(X1012/(X1012+Z1012+AB1012))</f>
        <v>1.7544756269305424</v>
      </c>
      <c r="CE1012" s="19">
        <f>(AH1012/(AF1012+AH1012+AJ1012))/(Z1012/(X1012+Z1012+AB1012))</f>
        <v>0.78624352775382</v>
      </c>
      <c r="CF1012" s="18">
        <f>(AJ1012/(AF1012+AH1012+AJ1012))/(AB1012/(X1012+Z1012+AB1012))</f>
        <v>0.92744701708007649</v>
      </c>
      <c r="CG1012">
        <f>AH1012/Z1012</f>
        <v>200.00554528650648</v>
      </c>
      <c r="CH1012" s="11">
        <f>BB1012/BE1012</f>
        <v>0.27657094243557773</v>
      </c>
      <c r="CI1012" s="14">
        <f>AY1012/V1012</f>
        <v>3729.2207128935884</v>
      </c>
      <c r="CJ1012" s="14">
        <f>AV1012/M1012</f>
        <v>5951.583333333333</v>
      </c>
      <c r="CK1012" s="17">
        <f>N1012/V1012</f>
        <v>29.745944343657907</v>
      </c>
      <c r="CL1012" s="17">
        <f>(AL1012+AN1012)/N1012</f>
        <v>7.3609523809523809</v>
      </c>
      <c r="CM1012" s="14">
        <f>AP1012/AC1012</f>
        <v>4.9996988858777476</v>
      </c>
    </row>
    <row r="1013" spans="1:91" hidden="1" x14ac:dyDescent="0.2">
      <c r="A1013">
        <v>406</v>
      </c>
      <c r="B1013" s="2">
        <v>44866</v>
      </c>
      <c r="C1013" s="3" t="s">
        <v>29</v>
      </c>
      <c r="D1013" t="s">
        <v>28</v>
      </c>
      <c r="E1013" s="3" t="s">
        <v>41</v>
      </c>
      <c r="F1013" t="s">
        <v>42</v>
      </c>
      <c r="G1013" t="str">
        <f>CONCATENATE(C1013,E1013)</f>
        <v>ANCSEA</v>
      </c>
      <c r="H1013" t="s">
        <v>35</v>
      </c>
      <c r="I1013">
        <f>U1013/M1013</f>
        <v>178</v>
      </c>
      <c r="J1013" t="str">
        <f>_xlfn.CONCAT(C1013,E1013,H1013)</f>
        <v>ANCSEA737-Max 9</v>
      </c>
      <c r="K1013" s="4">
        <v>1448</v>
      </c>
      <c r="L1013" s="4">
        <f>N1013/M1013</f>
        <v>153.35</v>
      </c>
      <c r="M1013" s="4">
        <v>40</v>
      </c>
      <c r="N1013" s="4">
        <v>6134</v>
      </c>
      <c r="O1013" s="4">
        <f>P1013/M1013</f>
        <v>23</v>
      </c>
      <c r="P1013" s="4">
        <v>920</v>
      </c>
      <c r="Q1013" s="4">
        <v>1720</v>
      </c>
      <c r="R1013" s="4">
        <v>3494</v>
      </c>
      <c r="S1013" s="4">
        <f>U1013*K1013</f>
        <v>10309760</v>
      </c>
      <c r="T1013" s="7">
        <f>N1013/U1013</f>
        <v>0.86151685393258426</v>
      </c>
      <c r="U1013" s="4">
        <v>7120</v>
      </c>
      <c r="V1013" s="4">
        <v>137.23526690720695</v>
      </c>
      <c r="W1013" s="7">
        <f>P1013/X1013</f>
        <v>1</v>
      </c>
      <c r="X1013" s="4">
        <v>920</v>
      </c>
      <c r="Y1013" s="7">
        <f>Q1013/Z1013</f>
        <v>1</v>
      </c>
      <c r="Z1013" s="4">
        <v>1720</v>
      </c>
      <c r="AA1013" s="7">
        <f>R1013/AB1013</f>
        <v>0.77991071428571423</v>
      </c>
      <c r="AB1013" s="4">
        <v>4480</v>
      </c>
      <c r="AC1013" s="4">
        <v>18024</v>
      </c>
      <c r="AD1013" s="4">
        <f>AP1013/AC1013</f>
        <v>5</v>
      </c>
      <c r="AE1013" s="7">
        <f>AF1013/(AF1013+AH1013+AJ1013+AL1013+AN1013+AP1013)</f>
        <v>0.23924021872491252</v>
      </c>
      <c r="AF1013" s="4">
        <v>394860</v>
      </c>
      <c r="AG1013" s="7">
        <f>AH1013/(AF1013+AH1013+AJ1013+AL1013+AN1013+AP1013)</f>
        <v>0.26052621215104743</v>
      </c>
      <c r="AH1013" s="4">
        <v>429992</v>
      </c>
      <c r="AI1013" s="7">
        <f>AJ1013/(AF1013+AH1013+AJ1013+AL1013+AN1013+AP1013)</f>
        <v>0.43081779487723232</v>
      </c>
      <c r="AJ1013" s="4">
        <v>711054</v>
      </c>
      <c r="AK1013" s="7">
        <f>AL1013/(AF1013+AH1013+AJ1013+AL1013+AN1013+AP1013)</f>
        <v>1.269634499159333E-2</v>
      </c>
      <c r="AL1013" s="4">
        <v>20955</v>
      </c>
      <c r="AM1013" s="7">
        <f>AN1013/(AF1013+AH1013+AJ1013+AL1013+AN1013+AP1013)</f>
        <v>2.1169663278753086E-3</v>
      </c>
      <c r="AN1013" s="4">
        <v>3494</v>
      </c>
      <c r="AO1013" s="7">
        <f>AP1013/(AF1013+AH1013+AJ1013+AL1013+AN1013+AP1013)</f>
        <v>5.4602462927339099E-2</v>
      </c>
      <c r="AP1013" s="4">
        <v>90120</v>
      </c>
      <c r="AQ1013" s="6">
        <f>AO1013+AM1013+AK1013+AI1013+AG1013+AE1013</f>
        <v>1</v>
      </c>
      <c r="AR1013" s="4">
        <v>465867</v>
      </c>
      <c r="AS1013" s="4">
        <f>AR1013/M1013</f>
        <v>11646.674999999999</v>
      </c>
      <c r="AT1013" s="4">
        <f>AR1013/V1013</f>
        <v>3394.6594814800833</v>
      </c>
      <c r="AU1013" s="7">
        <f>AR1013/(AR1013+AV1013+AY1013+BB1013)</f>
        <v>0.33051605021305214</v>
      </c>
      <c r="AV1013" s="4">
        <v>209581</v>
      </c>
      <c r="AW1013" s="4">
        <f>AV1013/M1013</f>
        <v>5239.5249999999996</v>
      </c>
      <c r="AX1013" s="7">
        <f>AV1013/(AR1013+AV1013+AY1013+BB1013)</f>
        <v>0.14869025777679398</v>
      </c>
      <c r="AY1013" s="4">
        <v>404439</v>
      </c>
      <c r="AZ1013" s="4">
        <f>AY1013/M1013</f>
        <v>10110.975</v>
      </c>
      <c r="BA1013" s="7">
        <f>AY1013/(AR1013+AV1013+AY1013+BB1013)</f>
        <v>0.28693507123732009</v>
      </c>
      <c r="BB1013" s="4">
        <v>329627</v>
      </c>
      <c r="BC1013" s="11">
        <f>BB1013/(AR1013+AV1013+AY1013+BB1013)</f>
        <v>0.23385862077283376</v>
      </c>
      <c r="BD1013" s="9">
        <f>BC1013+BA1013+AX1013+AU1013</f>
        <v>1</v>
      </c>
      <c r="BE1013" s="14">
        <f>(AF1013+AH1013+AJ1013+AL1013+AN1013+AP1013)</f>
        <v>1650475</v>
      </c>
      <c r="BF1013" s="14">
        <f t="shared" si="75"/>
        <v>-1409514</v>
      </c>
      <c r="BG1013" s="13">
        <f>(AF1013+AH1013+AJ1013+AL1013+AN1013+AP1013)-(AR1013+AV1013+AY1013+BB1013)</f>
        <v>240961</v>
      </c>
      <c r="BH1013" s="13">
        <f t="shared" si="76"/>
        <v>0</v>
      </c>
      <c r="BI1013" s="14">
        <f>AF1013/W1013</f>
        <v>394860</v>
      </c>
      <c r="BJ1013" s="14">
        <f>AH1013/Y1013</f>
        <v>429992</v>
      </c>
      <c r="BK1013" s="14">
        <f>AJ1013/AA1013</f>
        <v>911712.0549513452</v>
      </c>
      <c r="BL1013" s="14">
        <f>BI1013+BJ1013+BK1013</f>
        <v>1736564.0549513451</v>
      </c>
      <c r="BM1013" s="14">
        <f>(AF1013/W1013)-AF1013</f>
        <v>0</v>
      </c>
      <c r="BN1013" s="14">
        <f>AH1013/Y1013-AH1013</f>
        <v>0</v>
      </c>
      <c r="BO1013" s="14">
        <f>AJ1013/AA1013-AJ1013</f>
        <v>200658.0549513452</v>
      </c>
      <c r="BP1013" s="14">
        <f>BG1013/S1013</f>
        <v>2.3372125054317461E-2</v>
      </c>
      <c r="BQ1013" s="14">
        <f>(BG1013-CA1013)/S1013</f>
        <v>2.3858698104881552E-2</v>
      </c>
      <c r="BR1013" s="27">
        <f>BQ1013-BP1013</f>
        <v>4.8657305056409167E-4</v>
      </c>
      <c r="BS1013" s="28">
        <f t="shared" si="77"/>
        <v>8882032</v>
      </c>
      <c r="BT1013" s="11">
        <f>BS1013/S1013</f>
        <v>0.86151685393258426</v>
      </c>
      <c r="BU1013" s="14">
        <f>(BE1013-AP1013)*1/BT1013-(BE1013-AP1013)</f>
        <v>250816.76393870241</v>
      </c>
      <c r="BV1013" s="14">
        <f t="shared" si="78"/>
        <v>0.16008859566081074</v>
      </c>
      <c r="BW1013" s="27">
        <f>(AR1013+AV1013+AY1013+BB1013)/S1013</f>
        <v>0.13671647060649325</v>
      </c>
      <c r="BX1013" s="13">
        <f>(AF1013+AH1013+AJ1013+AL1013+AN1013)/N1013</f>
        <v>254.37805673296381</v>
      </c>
      <c r="BY1013" s="26">
        <f>BX1013/K1013</f>
        <v>0.17567545354486452</v>
      </c>
      <c r="BZ1013" s="11">
        <f>AP1013/BE1013</f>
        <v>5.4602462927339099E-2</v>
      </c>
      <c r="CA1013" s="15">
        <f>-(BM1013+BN1013+BO1013)/M1013</f>
        <v>-5016.4513737836296</v>
      </c>
      <c r="CB1013" s="15">
        <f>BG1013-CA1013</f>
        <v>245977.45137378364</v>
      </c>
      <c r="CC1013" s="18">
        <f t="shared" si="79"/>
        <v>0</v>
      </c>
      <c r="CD1013" s="17">
        <f>(AF1013/(AF1013+AH1013+AJ1013))/(X1013/(X1013+Z1013+AB1013))</f>
        <v>1.9896224400961131</v>
      </c>
      <c r="CE1013" s="19">
        <f>(AH1013/(AF1013+AH1013+AJ1013))/(Z1013/(X1013+Z1013+AB1013))</f>
        <v>1.1589035290707441</v>
      </c>
      <c r="CF1013" s="18">
        <f>(AJ1013/(AF1013+AH1013+AJ1013))/(AB1013/(X1013+Z1013+AB1013))</f>
        <v>0.73576635828345904</v>
      </c>
      <c r="CG1013">
        <f>AH1013/Z1013</f>
        <v>249.99534883720929</v>
      </c>
      <c r="CH1013" s="11">
        <f>BB1013/BE1013</f>
        <v>0.19971644526575683</v>
      </c>
      <c r="CI1013" s="14">
        <f>AY1013/V1013</f>
        <v>2947.0485911865908</v>
      </c>
      <c r="CJ1013" s="14">
        <f>AV1013/M1013</f>
        <v>5239.5249999999996</v>
      </c>
      <c r="CK1013" s="17">
        <f>N1013/V1013</f>
        <v>44.696965570428539</v>
      </c>
      <c r="CL1013" s="17">
        <f>(AL1013+AN1013)/N1013</f>
        <v>3.9858167590479296</v>
      </c>
      <c r="CM1013" s="14">
        <f>AP1013/AC1013</f>
        <v>5</v>
      </c>
    </row>
    <row r="1014" spans="1:91" hidden="1" x14ac:dyDescent="0.2">
      <c r="A1014">
        <v>78</v>
      </c>
      <c r="B1014" s="2">
        <v>44805</v>
      </c>
      <c r="C1014" s="3" t="s">
        <v>37</v>
      </c>
      <c r="D1014" t="s">
        <v>38</v>
      </c>
      <c r="E1014" s="3" t="s">
        <v>43</v>
      </c>
      <c r="F1014" t="s">
        <v>38</v>
      </c>
      <c r="G1014" t="str">
        <f>CONCATENATE(C1014,E1014)</f>
        <v>LAXSFO</v>
      </c>
      <c r="H1014" t="s">
        <v>30</v>
      </c>
      <c r="I1014">
        <f>U1014/M1014</f>
        <v>141.85483870967741</v>
      </c>
      <c r="J1014" t="str">
        <f>_xlfn.CONCAT(C1014,E1014,H1014)</f>
        <v>LAXSFO737-700</v>
      </c>
      <c r="K1014" s="4">
        <v>337</v>
      </c>
      <c r="L1014" s="4">
        <f>N1014/M1014</f>
        <v>127.8225806451613</v>
      </c>
      <c r="M1014" s="4">
        <v>62</v>
      </c>
      <c r="N1014" s="4">
        <v>7925</v>
      </c>
      <c r="O1014" s="4">
        <f>P1014/M1014</f>
        <v>16.870967741935484</v>
      </c>
      <c r="P1014" s="4">
        <v>1046</v>
      </c>
      <c r="Q1014" s="4">
        <v>1890</v>
      </c>
      <c r="R1014" s="4">
        <v>4990</v>
      </c>
      <c r="S1014" s="4">
        <f>U1014*K1014</f>
        <v>2963915</v>
      </c>
      <c r="T1014" s="7">
        <f>N1014/U1014</f>
        <v>0.90108015918135309</v>
      </c>
      <c r="U1014" s="4">
        <v>8795</v>
      </c>
      <c r="V1014" s="4">
        <v>82.196269224269045</v>
      </c>
      <c r="W1014" s="7">
        <f>P1014/X1014</f>
        <v>1</v>
      </c>
      <c r="X1014" s="4">
        <v>1046</v>
      </c>
      <c r="Y1014" s="7">
        <f>Q1014/Z1014</f>
        <v>0.99108547456738327</v>
      </c>
      <c r="Z1014" s="4">
        <v>1907</v>
      </c>
      <c r="AA1014" s="7">
        <f>R1014/AB1014</f>
        <v>0.8540133493068629</v>
      </c>
      <c r="AB1014" s="4">
        <v>5843</v>
      </c>
      <c r="AC1014" s="4">
        <v>18869</v>
      </c>
      <c r="AD1014" s="4">
        <f>AP1014/AC1014</f>
        <v>4.9998940060416555</v>
      </c>
      <c r="AE1014" s="7">
        <f>AF1014/(AF1014+AH1014+AJ1014+AL1014+AN1014+AP1014)</f>
        <v>0.18936792162087845</v>
      </c>
      <c r="AF1014" s="4">
        <v>205229</v>
      </c>
      <c r="AG1014" s="7">
        <f>AH1014/(AF1014+AH1014+AJ1014+AL1014+AN1014+AP1014)</f>
        <v>0.20120635787694302</v>
      </c>
      <c r="AH1014" s="4">
        <v>218059</v>
      </c>
      <c r="AI1014" s="7">
        <f>AJ1014/(AF1014+AH1014+AJ1014+AL1014+AN1014+AP1014)</f>
        <v>0.47172800569868917</v>
      </c>
      <c r="AJ1014" s="4">
        <v>511239</v>
      </c>
      <c r="AK1014" s="7">
        <f>AL1014/(AF1014+AH1014+AJ1014+AL1014+AN1014+AP1014)</f>
        <v>2.7626093648212977E-2</v>
      </c>
      <c r="AL1014" s="4">
        <v>29940</v>
      </c>
      <c r="AM1014" s="7">
        <f>AN1014/(AF1014+AH1014+AJ1014+AL1014+AN1014+AP1014)</f>
        <v>2.3019899276406724E-2</v>
      </c>
      <c r="AN1014" s="4">
        <v>24948</v>
      </c>
      <c r="AO1014" s="7">
        <f>AP1014/(AF1014+AH1014+AJ1014+AL1014+AN1014+AP1014)</f>
        <v>8.7051721878869642E-2</v>
      </c>
      <c r="AP1014" s="4">
        <v>94343</v>
      </c>
      <c r="AQ1014" s="6">
        <f>AO1014+AM1014+AK1014+AI1014+AG1014+AE1014</f>
        <v>0.99999999999999989</v>
      </c>
      <c r="AR1014" s="4">
        <v>302691</v>
      </c>
      <c r="AS1014" s="4">
        <f>AR1014/M1014</f>
        <v>4882.1129032258068</v>
      </c>
      <c r="AT1014" s="4">
        <f>AR1014/V1014</f>
        <v>3682.5394005915332</v>
      </c>
      <c r="AU1014" s="7">
        <f>AR1014/(AR1014+AV1014+AY1014+BB1014)</f>
        <v>0.27731602873838068</v>
      </c>
      <c r="AV1014" s="4">
        <v>322231</v>
      </c>
      <c r="AW1014" s="4">
        <f>AV1014/M1014</f>
        <v>5197.2741935483873</v>
      </c>
      <c r="AX1014" s="7">
        <f>AV1014/(AR1014+AV1014+AY1014+BB1014)</f>
        <v>0.29521796570230746</v>
      </c>
      <c r="AY1014" s="4">
        <v>269152</v>
      </c>
      <c r="AZ1014" s="4">
        <f>AY1014/M1014</f>
        <v>4341.1612903225805</v>
      </c>
      <c r="BA1014" s="7">
        <f>AY1014/(AR1014+AV1014+AY1014+BB1014)</f>
        <v>0.24658864573770822</v>
      </c>
      <c r="BB1014" s="4">
        <v>197428</v>
      </c>
      <c r="BC1014" s="11">
        <f>BB1014/(AR1014+AV1014+AY1014+BB1014)</f>
        <v>0.18087735982160363</v>
      </c>
      <c r="BD1014" s="9">
        <f>BC1014+BA1014+AX1014+AU1014</f>
        <v>1</v>
      </c>
      <c r="BE1014" s="14">
        <f>(AF1014+AH1014+AJ1014+AL1014+AN1014+AP1014)</f>
        <v>1083758</v>
      </c>
      <c r="BF1014" s="14">
        <f t="shared" si="75"/>
        <v>-1091502</v>
      </c>
      <c r="BG1014" s="13">
        <f>(AF1014+AH1014+AJ1014+AL1014+AN1014+AP1014)-(AR1014+AV1014+AY1014+BB1014)</f>
        <v>-7744</v>
      </c>
      <c r="BH1014" s="13">
        <f t="shared" si="76"/>
        <v>1</v>
      </c>
      <c r="BI1014" s="14">
        <f>AF1014/W1014</f>
        <v>205229</v>
      </c>
      <c r="BJ1014" s="14">
        <f>AH1014/Y1014</f>
        <v>220020.37724867725</v>
      </c>
      <c r="BK1014" s="14">
        <f>AJ1014/AA1014</f>
        <v>598631.15771543083</v>
      </c>
      <c r="BL1014" s="14">
        <f>BI1014+BJ1014+BK1014</f>
        <v>1023880.5349641081</v>
      </c>
      <c r="BM1014" s="14">
        <f>(AF1014/W1014)-AF1014</f>
        <v>0</v>
      </c>
      <c r="BN1014" s="14">
        <f>AH1014/Y1014-AH1014</f>
        <v>1961.3772486772505</v>
      </c>
      <c r="BO1014" s="14">
        <f>AJ1014/AA1014-AJ1014</f>
        <v>87392.157715430832</v>
      </c>
      <c r="BP1014" s="14">
        <f>BG1014/S1014</f>
        <v>-2.6127604873958936E-3</v>
      </c>
      <c r="BQ1014" s="14">
        <f>(BG1014-CA1014)/S1014</f>
        <v>-2.1265164325534997E-3</v>
      </c>
      <c r="BR1014" s="27">
        <f>BQ1014-BP1014</f>
        <v>4.8624405484239391E-4</v>
      </c>
      <c r="BS1014" s="28">
        <f t="shared" si="77"/>
        <v>2670725</v>
      </c>
      <c r="BT1014" s="11">
        <f>BS1014/S1014</f>
        <v>0.90108015918135309</v>
      </c>
      <c r="BU1014" s="14">
        <f>(BE1014-AP1014)*1/BT1014-(BE1014-AP1014)</f>
        <v>108617.16719242907</v>
      </c>
      <c r="BV1014" s="14">
        <f t="shared" si="78"/>
        <v>0.36565083681549571</v>
      </c>
      <c r="BW1014" s="27">
        <f>(AR1014+AV1014+AY1014+BB1014)/S1014</f>
        <v>0.3682635973028916</v>
      </c>
      <c r="BX1014" s="13">
        <f>(AF1014+AH1014+AJ1014+AL1014+AN1014)/N1014</f>
        <v>124.84731861198738</v>
      </c>
      <c r="BY1014" s="26">
        <f>BX1014/K1014</f>
        <v>0.37046682080708421</v>
      </c>
      <c r="BZ1014" s="11">
        <f>AP1014/BE1014</f>
        <v>8.7051721878869642E-2</v>
      </c>
      <c r="CA1014" s="15">
        <f>-(BM1014+BN1014+BO1014)/M1014</f>
        <v>-1441.1860478081949</v>
      </c>
      <c r="CB1014" s="15">
        <f>BG1014-CA1014</f>
        <v>-6302.8139521918056</v>
      </c>
      <c r="CC1014" s="18">
        <f t="shared" si="79"/>
        <v>1</v>
      </c>
      <c r="CD1014" s="17">
        <f>(AF1014/(AF1014+AH1014+AJ1014))/(X1014/(X1014+Z1014+AB1014))</f>
        <v>1.8467172750233187</v>
      </c>
      <c r="CE1014" s="19">
        <f>(AH1014/(AF1014+AH1014+AJ1014))/(Z1014/(X1014+Z1014+AB1014))</f>
        <v>1.0762587378447444</v>
      </c>
      <c r="CF1014" s="18">
        <f>(AJ1014/(AF1014+AH1014+AJ1014))/(AB1014/(X1014+Z1014+AB1014))</f>
        <v>0.82353385542626756</v>
      </c>
      <c r="CG1014">
        <f>AH1014/Z1014</f>
        <v>114.3466177241741</v>
      </c>
      <c r="CH1014" s="11">
        <f>BB1014/BE1014</f>
        <v>0.18216982019971248</v>
      </c>
      <c r="CI1014" s="14">
        <f>AY1014/V1014</f>
        <v>3274.5038496288698</v>
      </c>
      <c r="CJ1014" s="14">
        <f>AV1014/M1014</f>
        <v>5197.2741935483873</v>
      </c>
      <c r="CK1014" s="17">
        <f>N1014/V1014</f>
        <v>96.415568185667553</v>
      </c>
      <c r="CL1014" s="17">
        <f>(AL1014+AN1014)/N1014</f>
        <v>6.9259305993690852</v>
      </c>
      <c r="CM1014" s="14">
        <f>AP1014/AC1014</f>
        <v>4.9998940060416555</v>
      </c>
    </row>
    <row r="1015" spans="1:91" hidden="1" x14ac:dyDescent="0.2">
      <c r="A1015">
        <v>722</v>
      </c>
      <c r="B1015" s="2">
        <v>45170</v>
      </c>
      <c r="C1015" s="3" t="s">
        <v>41</v>
      </c>
      <c r="D1015" t="s">
        <v>42</v>
      </c>
      <c r="E1015" s="3" t="s">
        <v>32</v>
      </c>
      <c r="F1015" t="s">
        <v>33</v>
      </c>
      <c r="G1015" t="str">
        <f>CONCATENATE(C1015,E1015)</f>
        <v>SEAHNL</v>
      </c>
      <c r="H1015" t="s">
        <v>48</v>
      </c>
      <c r="I1015">
        <f>U1015/M1015</f>
        <v>194</v>
      </c>
      <c r="J1015" t="str">
        <f>_xlfn.CONCAT(C1015,E1015,H1015)</f>
        <v>SEAHNLA321</v>
      </c>
      <c r="K1015" s="4">
        <v>2677</v>
      </c>
      <c r="L1015" s="4">
        <f>N1015/M1015</f>
        <v>169.16666666666666</v>
      </c>
      <c r="M1015" s="4">
        <v>30</v>
      </c>
      <c r="N1015" s="4">
        <v>5075</v>
      </c>
      <c r="O1015" s="4">
        <f>P1015/M1015</f>
        <v>25</v>
      </c>
      <c r="P1015" s="4">
        <v>750</v>
      </c>
      <c r="Q1015" s="4">
        <v>1324</v>
      </c>
      <c r="R1015" s="4">
        <v>3001</v>
      </c>
      <c r="S1015" s="4">
        <f>U1015*K1015</f>
        <v>15580140</v>
      </c>
      <c r="T1015" s="7">
        <f>N1015/U1015</f>
        <v>0.87199312714776633</v>
      </c>
      <c r="U1015" s="4">
        <v>5820</v>
      </c>
      <c r="V1015" s="4">
        <v>183.71730132450332</v>
      </c>
      <c r="W1015" s="7">
        <f>P1015/X1015</f>
        <v>1</v>
      </c>
      <c r="X1015" s="4">
        <v>750</v>
      </c>
      <c r="Y1015" s="7">
        <f>Q1015/Z1015</f>
        <v>0.93900709219858158</v>
      </c>
      <c r="Z1015" s="4">
        <v>1410</v>
      </c>
      <c r="AA1015" s="7">
        <f>R1015/AB1015</f>
        <v>0.81994535519125689</v>
      </c>
      <c r="AB1015" s="4">
        <v>3660</v>
      </c>
      <c r="AC1015" s="4">
        <v>16459</v>
      </c>
      <c r="AD1015" s="4">
        <f>AP1015/AC1015</f>
        <v>5.9998177289021202</v>
      </c>
      <c r="AE1015" s="7">
        <f>AF1015/(AF1015+AH1015+AJ1015+AL1015+AN1015+AP1015)</f>
        <v>0.21068795539913682</v>
      </c>
      <c r="AF1015" s="4">
        <v>391513</v>
      </c>
      <c r="AG1015" s="7">
        <f>AH1015/(AF1015+AH1015+AJ1015+AL1015+AN1015+AP1015)</f>
        <v>0.22716950265301949</v>
      </c>
      <c r="AH1015" s="4">
        <v>422140</v>
      </c>
      <c r="AI1015" s="7">
        <f>AJ1015/(AF1015+AH1015+AJ1015+AL1015+AN1015+AP1015)</f>
        <v>0.48962524081667796</v>
      </c>
      <c r="AJ1015" s="4">
        <v>909851</v>
      </c>
      <c r="AK1015" s="7">
        <f>AL1015/(AF1015+AH1015+AJ1015+AL1015+AN1015+AP1015)</f>
        <v>1.1300894385069904E-2</v>
      </c>
      <c r="AL1015" s="4">
        <v>21000</v>
      </c>
      <c r="AM1015" s="7">
        <f>AN1015/(AF1015+AH1015+AJ1015+AL1015+AN1015+AP1015)</f>
        <v>8.0747581070463766E-3</v>
      </c>
      <c r="AN1015" s="4">
        <v>15005</v>
      </c>
      <c r="AO1015" s="7">
        <f>AP1015/(AF1015+AH1015+AJ1015+AL1015+AN1015+AP1015)</f>
        <v>5.3141648639049431E-2</v>
      </c>
      <c r="AP1015" s="4">
        <v>98751</v>
      </c>
      <c r="AQ1015" s="6">
        <f>AO1015+AM1015+AK1015+AI1015+AG1015+AE1015</f>
        <v>1</v>
      </c>
      <c r="AR1015" s="4">
        <v>830220</v>
      </c>
      <c r="AS1015" s="4">
        <f>AR1015/M1015</f>
        <v>27674</v>
      </c>
      <c r="AT1015" s="4">
        <f>AR1015/V1015</f>
        <v>4519.0082480776637</v>
      </c>
      <c r="AU1015" s="7">
        <f>AR1015/(AR1015+AV1015+AY1015+BB1015)</f>
        <v>0.39843298957198042</v>
      </c>
      <c r="AV1015" s="4">
        <v>208607</v>
      </c>
      <c r="AW1015" s="4">
        <f>AV1015/M1015</f>
        <v>6953.5666666666666</v>
      </c>
      <c r="AX1015" s="7">
        <f>AV1015/(AR1015+AV1015+AY1015+BB1015)</f>
        <v>0.10011311538585209</v>
      </c>
      <c r="AY1015" s="4">
        <v>478224</v>
      </c>
      <c r="AZ1015" s="4">
        <f>AY1015/M1015</f>
        <v>15940.8</v>
      </c>
      <c r="BA1015" s="7">
        <f>AY1015/(AR1015+AV1015+AY1015+BB1015)</f>
        <v>0.22950569488216468</v>
      </c>
      <c r="BB1015" s="4">
        <v>566662</v>
      </c>
      <c r="BC1015" s="11">
        <f>BB1015/(AR1015+AV1015+AY1015+BB1015)</f>
        <v>0.27194820016000282</v>
      </c>
      <c r="BD1015" s="9">
        <f>BC1015+BA1015+AX1015+AU1015</f>
        <v>1</v>
      </c>
      <c r="BE1015" s="14">
        <f>(AF1015+AH1015+AJ1015+AL1015+AN1015+AP1015)</f>
        <v>1858260</v>
      </c>
      <c r="BF1015" s="14">
        <f t="shared" si="75"/>
        <v>-2083713</v>
      </c>
      <c r="BG1015" s="13">
        <f>(AF1015+AH1015+AJ1015+AL1015+AN1015+AP1015)-(AR1015+AV1015+AY1015+BB1015)</f>
        <v>-225453</v>
      </c>
      <c r="BH1015" s="13">
        <f t="shared" si="76"/>
        <v>1</v>
      </c>
      <c r="BI1015" s="14">
        <f>AF1015/W1015</f>
        <v>391513</v>
      </c>
      <c r="BJ1015" s="14">
        <f>AH1015/Y1015</f>
        <v>449559.96978851961</v>
      </c>
      <c r="BK1015" s="14">
        <f>AJ1015/AA1015</f>
        <v>1109648.3372209263</v>
      </c>
      <c r="BL1015" s="14">
        <f>BI1015+BJ1015+BK1015</f>
        <v>1950721.307009446</v>
      </c>
      <c r="BM1015" s="14">
        <f>(AF1015/W1015)-AF1015</f>
        <v>0</v>
      </c>
      <c r="BN1015" s="14">
        <f>AH1015/Y1015-AH1015</f>
        <v>27419.969788519607</v>
      </c>
      <c r="BO1015" s="14">
        <f>AJ1015/AA1015-AJ1015</f>
        <v>199797.3372209263</v>
      </c>
      <c r="BP1015" s="14">
        <f>BG1015/S1015</f>
        <v>-1.447053749196092E-2</v>
      </c>
      <c r="BQ1015" s="14">
        <f>(BG1015-CA1015)/S1015</f>
        <v>-1.3984411549982978E-2</v>
      </c>
      <c r="BR1015" s="27">
        <f>BQ1015-BP1015</f>
        <v>4.8612594197794227E-4</v>
      </c>
      <c r="BS1015" s="28">
        <f t="shared" si="77"/>
        <v>13585775</v>
      </c>
      <c r="BT1015" s="11">
        <f>BS1015/S1015</f>
        <v>0.87199312714776633</v>
      </c>
      <c r="BU1015" s="14">
        <f>(BE1015-AP1015)*1/BT1015-(BE1015-AP1015)</f>
        <v>258292.45418719202</v>
      </c>
      <c r="BV1015" s="14">
        <f t="shared" si="78"/>
        <v>0.1192710720186083</v>
      </c>
      <c r="BW1015" s="27">
        <f>(AR1015+AV1015+AY1015+BB1015)/S1015</f>
        <v>0.13374160951056924</v>
      </c>
      <c r="BX1015" s="13">
        <f>(AF1015+AH1015+AJ1015+AL1015+AN1015)/N1015</f>
        <v>346.70128078817731</v>
      </c>
      <c r="BY1015" s="26">
        <f>BX1015/K1015</f>
        <v>0.12951112468740281</v>
      </c>
      <c r="BZ1015" s="11">
        <f>AP1015/BE1015</f>
        <v>5.3141648639049431E-2</v>
      </c>
      <c r="CA1015" s="15">
        <f>-(BM1015+BN1015+BO1015)/M1015</f>
        <v>-7573.9102336481974</v>
      </c>
      <c r="CB1015" s="15">
        <f>BG1015-CA1015</f>
        <v>-217879.0897663518</v>
      </c>
      <c r="CC1015" s="18">
        <f t="shared" si="79"/>
        <v>1</v>
      </c>
      <c r="CD1015" s="17">
        <f>(AF1015/(AF1015+AH1015+AJ1015))/(X1015/(X1015+Z1015+AB1015))</f>
        <v>1.7627698456168366</v>
      </c>
      <c r="CE1015" s="19">
        <f>(AH1015/(AF1015+AH1015+AJ1015))/(Z1015/(X1015+Z1015+AB1015))</f>
        <v>1.0109928452535981</v>
      </c>
      <c r="CF1015" s="18">
        <f>(AJ1015/(AF1015+AH1015+AJ1015))/(AB1015/(X1015+Z1015+AB1015))</f>
        <v>0.83945975518573757</v>
      </c>
      <c r="CG1015">
        <f>AH1015/Z1015</f>
        <v>299.3900709219858</v>
      </c>
      <c r="CH1015" s="11">
        <f>BB1015/BE1015</f>
        <v>0.30494225781107059</v>
      </c>
      <c r="CI1015" s="14">
        <f>AY1015/V1015</f>
        <v>2603.0428084467885</v>
      </c>
      <c r="CJ1015" s="14">
        <f>AV1015/M1015</f>
        <v>6953.5666666666666</v>
      </c>
      <c r="CK1015" s="17">
        <f>N1015/V1015</f>
        <v>27.623963357898077</v>
      </c>
      <c r="CL1015" s="17">
        <f>(AL1015+AN1015)/N1015</f>
        <v>7.0945812807881774</v>
      </c>
      <c r="CM1015" s="14">
        <f>AP1015/AC1015</f>
        <v>5.9998177289021202</v>
      </c>
    </row>
    <row r="1016" spans="1:91" x14ac:dyDescent="0.2">
      <c r="A1016">
        <v>624</v>
      </c>
      <c r="B1016" s="2">
        <v>45170</v>
      </c>
      <c r="C1016" s="3" t="s">
        <v>46</v>
      </c>
      <c r="D1016" t="s">
        <v>42</v>
      </c>
      <c r="E1016" s="3" t="s">
        <v>41</v>
      </c>
      <c r="F1016" t="s">
        <v>42</v>
      </c>
      <c r="G1016" t="str">
        <f>CONCATENATE(C1016,E1016)</f>
        <v>GEGSEA</v>
      </c>
      <c r="H1016" t="s">
        <v>40</v>
      </c>
      <c r="I1016">
        <f>U1016/M1016</f>
        <v>73.56</v>
      </c>
      <c r="J1016" t="str">
        <f>_xlfn.CONCAT(C1016,E1016,H1016)</f>
        <v>GEGSEAE175</v>
      </c>
      <c r="K1016" s="4">
        <v>223</v>
      </c>
      <c r="L1016" s="4">
        <f>N1016/M1016</f>
        <v>54.475555555555559</v>
      </c>
      <c r="M1016" s="4">
        <v>225</v>
      </c>
      <c r="N1016" s="4">
        <v>12257</v>
      </c>
      <c r="O1016" s="4">
        <f>P1016/M1016</f>
        <v>8.431111111111111</v>
      </c>
      <c r="P1016" s="4">
        <v>1897</v>
      </c>
      <c r="Q1016" s="4">
        <v>2927</v>
      </c>
      <c r="R1016" s="4">
        <v>7434</v>
      </c>
      <c r="S1016" s="4">
        <f>U1016*K1016</f>
        <v>3690873</v>
      </c>
      <c r="T1016" s="7">
        <f>N1016/U1016</f>
        <v>0.74055948281070627</v>
      </c>
      <c r="U1016" s="4">
        <v>16551</v>
      </c>
      <c r="V1016" s="4">
        <v>276.30240842731007</v>
      </c>
      <c r="W1016" s="7">
        <f>P1016/X1016</f>
        <v>0.84498886414253893</v>
      </c>
      <c r="X1016" s="4">
        <v>2245</v>
      </c>
      <c r="Y1016" s="7">
        <f>Q1016/Z1016</f>
        <v>0.72432566196486015</v>
      </c>
      <c r="Z1016" s="4">
        <v>4041</v>
      </c>
      <c r="AA1016" s="7">
        <f>R1016/AB1016</f>
        <v>0.72420847540185096</v>
      </c>
      <c r="AB1016" s="4">
        <v>10265</v>
      </c>
      <c r="AC1016" s="4">
        <v>4512</v>
      </c>
      <c r="AD1016" s="4">
        <f>AP1016/AC1016</f>
        <v>5.999113475177305</v>
      </c>
      <c r="AE1016" s="7">
        <f>AF1016/(AF1016+AH1016+AJ1016+AL1016+AN1016+AP1016)</f>
        <v>0.2425104816827213</v>
      </c>
      <c r="AF1016" s="4">
        <v>329523</v>
      </c>
      <c r="AG1016" s="7">
        <f>AH1016/(AF1016+AH1016+AJ1016+AL1016+AN1016+AP1016)</f>
        <v>0.20084353903704669</v>
      </c>
      <c r="AH1016" s="4">
        <v>272906</v>
      </c>
      <c r="AI1016" s="7">
        <f>AJ1016/(AF1016+AH1016+AJ1016+AL1016+AN1016+AP1016)</f>
        <v>0.46014090384229012</v>
      </c>
      <c r="AJ1016" s="4">
        <v>625239</v>
      </c>
      <c r="AK1016" s="7">
        <f>AL1016/(AF1016+AH1016+AJ1016+AL1016+AN1016+AP1016)</f>
        <v>3.8289695532599005E-2</v>
      </c>
      <c r="AL1016" s="4">
        <v>52028</v>
      </c>
      <c r="AM1016" s="7">
        <f>AN1016/(AF1016+AH1016+AJ1016+AL1016+AN1016+AP1016)</f>
        <v>3.8294847140747088E-2</v>
      </c>
      <c r="AN1016" s="4">
        <v>52035</v>
      </c>
      <c r="AO1016" s="7">
        <f>AP1016/(AF1016+AH1016+AJ1016+AL1016+AN1016+AP1016)</f>
        <v>1.9920532764595794E-2</v>
      </c>
      <c r="AP1016" s="4">
        <v>27068</v>
      </c>
      <c r="AQ1016" s="6">
        <f>AO1016+AM1016+AK1016+AI1016+AG1016+AE1016</f>
        <v>0.99999999999999989</v>
      </c>
      <c r="AR1016" s="4">
        <v>689709</v>
      </c>
      <c r="AS1016" s="4">
        <f>AR1016/M1016</f>
        <v>3065.3733333333334</v>
      </c>
      <c r="AT1016" s="4">
        <f>AR1016/V1016</f>
        <v>2496.2105973877146</v>
      </c>
      <c r="AU1016" s="7">
        <f>AR1016/(AR1016+AV1016+AY1016+BB1016)</f>
        <v>0.31158712195650851</v>
      </c>
      <c r="AV1016" s="4">
        <v>733652</v>
      </c>
      <c r="AW1016" s="4">
        <f>AV1016/M1016</f>
        <v>3260.6755555555555</v>
      </c>
      <c r="AX1016" s="7">
        <f>AV1016/(AR1016+AV1016+AY1016+BB1016)</f>
        <v>0.33143907821651791</v>
      </c>
      <c r="AY1016" s="4">
        <v>382420</v>
      </c>
      <c r="AZ1016" s="4">
        <f>AY1016/M1016</f>
        <v>1699.6444444444444</v>
      </c>
      <c r="BA1016" s="7">
        <f>AY1016/(AR1016+AV1016+AY1016+BB1016)</f>
        <v>0.17276437914918896</v>
      </c>
      <c r="BB1016" s="4">
        <v>407754</v>
      </c>
      <c r="BC1016" s="11">
        <f>BB1016/(AR1016+AV1016+AY1016+BB1016)</f>
        <v>0.18420942067778462</v>
      </c>
      <c r="BD1016" s="9">
        <f>BC1016+BA1016+AX1016+AU1016</f>
        <v>1</v>
      </c>
      <c r="BE1016" s="14">
        <f>(AF1016+AH1016+AJ1016+AL1016+AN1016+AP1016)</f>
        <v>1358799</v>
      </c>
      <c r="BF1016" s="14">
        <f t="shared" si="75"/>
        <v>-2213535</v>
      </c>
      <c r="BG1016" s="13">
        <f>(AF1016+AH1016+AJ1016+AL1016+AN1016+AP1016)-(AR1016+AV1016+AY1016+BB1016)</f>
        <v>-854736</v>
      </c>
      <c r="BH1016" s="13">
        <f t="shared" si="76"/>
        <v>1</v>
      </c>
      <c r="BI1016" s="14">
        <f>AF1016/W1016</f>
        <v>389973.18661043758</v>
      </c>
      <c r="BJ1016" s="14">
        <f>AH1016/Y1016</f>
        <v>376772.5131533994</v>
      </c>
      <c r="BK1016" s="14">
        <f>AJ1016/AA1016</f>
        <v>863341.18038740917</v>
      </c>
      <c r="BL1016" s="14">
        <f>BI1016+BJ1016+BK1016</f>
        <v>1630086.8801512462</v>
      </c>
      <c r="BM1016" s="14">
        <f>(AF1016/W1016)-AF1016</f>
        <v>60450.18661043758</v>
      </c>
      <c r="BN1016" s="14">
        <f>AH1016/Y1016-AH1016</f>
        <v>103866.5131533994</v>
      </c>
      <c r="BO1016" s="14">
        <f>AJ1016/AA1016-AJ1016</f>
        <v>238102.18038740917</v>
      </c>
      <c r="BP1016" s="14">
        <f>BG1016/S1016</f>
        <v>-0.23158098368597349</v>
      </c>
      <c r="BQ1016" s="14">
        <f>(BG1016-CA1016)/S1016</f>
        <v>-0.23109640229934009</v>
      </c>
      <c r="BR1016" s="27">
        <f>BQ1016-BP1016</f>
        <v>4.8458138663340367E-4</v>
      </c>
      <c r="BS1016" s="28">
        <f t="shared" si="77"/>
        <v>2733311</v>
      </c>
      <c r="BT1016" s="11">
        <f>BS1016/S1016</f>
        <v>0.74055948281070627</v>
      </c>
      <c r="BU1016" s="14">
        <f>(BE1016-AP1016)*1/BT1016-(BE1016-AP1016)</f>
        <v>466545.8851268664</v>
      </c>
      <c r="BV1016" s="14">
        <f t="shared" si="78"/>
        <v>0.36815111221654062</v>
      </c>
      <c r="BW1016" s="27">
        <f>(AR1016+AV1016+AY1016+BB1016)/S1016</f>
        <v>0.59973209590251408</v>
      </c>
      <c r="BX1016" s="13">
        <f>(AF1016+AH1016+AJ1016+AL1016+AN1016)/N1016</f>
        <v>108.65064860895815</v>
      </c>
      <c r="BY1016" s="26">
        <f>BX1016/K1016</f>
        <v>0.48722263950205447</v>
      </c>
      <c r="BZ1016" s="11">
        <f>AP1016/BE1016</f>
        <v>1.9920532764595794E-2</v>
      </c>
      <c r="CA1016" s="15">
        <f>-(BM1016+BN1016+BO1016)/M1016</f>
        <v>-1788.5283562277607</v>
      </c>
      <c r="CB1016" s="15">
        <f>BG1016-CA1016</f>
        <v>-852947.47164377221</v>
      </c>
      <c r="CC1016" s="18">
        <f t="shared" si="79"/>
        <v>1</v>
      </c>
      <c r="CD1016" s="17">
        <f>(AF1016/(AF1016+AH1016+AJ1016))/(X1016/(X1016+Z1016+AB1016))</f>
        <v>1.9788491575310587</v>
      </c>
      <c r="CE1016" s="19">
        <f>(AH1016/(AF1016+AH1016+AJ1016))/(Z1016/(X1016+Z1016+AB1016))</f>
        <v>0.9104739749833195</v>
      </c>
      <c r="CF1016" s="18">
        <f>(AJ1016/(AF1016+AH1016+AJ1016))/(AB1016/(X1016+Z1016+AB1016))</f>
        <v>0.82116495941891665</v>
      </c>
      <c r="CG1016">
        <f>AH1016/Z1016</f>
        <v>67.534273694630045</v>
      </c>
      <c r="CH1016" s="11">
        <f>BB1016/BE1016</f>
        <v>0.30008411840161792</v>
      </c>
      <c r="CI1016" s="14">
        <f>AY1016/V1016</f>
        <v>1384.0632160128546</v>
      </c>
      <c r="CJ1016" s="14">
        <f>AV1016/M1016</f>
        <v>3260.6755555555555</v>
      </c>
      <c r="CK1016" s="17">
        <f>N1016/V1016</f>
        <v>44.360814912058878</v>
      </c>
      <c r="CL1016" s="17">
        <f>(AL1016+AN1016)/N1016</f>
        <v>8.4900872970547443</v>
      </c>
      <c r="CM1016" s="14">
        <f>AP1016/AC1016</f>
        <v>5.999113475177305</v>
      </c>
    </row>
    <row r="1017" spans="1:91" hidden="1" x14ac:dyDescent="0.2">
      <c r="A1017">
        <v>344</v>
      </c>
      <c r="B1017" s="2">
        <v>44835</v>
      </c>
      <c r="C1017" s="3" t="s">
        <v>41</v>
      </c>
      <c r="D1017" t="s">
        <v>42</v>
      </c>
      <c r="E1017" s="3" t="s">
        <v>43</v>
      </c>
      <c r="F1017" t="s">
        <v>38</v>
      </c>
      <c r="G1017" t="str">
        <f>CONCATENATE(C1017,E1017)</f>
        <v>SEASFO</v>
      </c>
      <c r="H1017" t="s">
        <v>40</v>
      </c>
      <c r="I1017">
        <f>U1017/M1017</f>
        <v>74.91836734693878</v>
      </c>
      <c r="J1017" t="str">
        <f>_xlfn.CONCAT(C1017,E1017,H1017)</f>
        <v>SEASFOE175</v>
      </c>
      <c r="K1017" s="4">
        <v>679</v>
      </c>
      <c r="L1017" s="4">
        <f>N1017/M1017</f>
        <v>65.489795918367349</v>
      </c>
      <c r="M1017" s="4">
        <v>49</v>
      </c>
      <c r="N1017" s="4">
        <v>3209</v>
      </c>
      <c r="O1017" s="4">
        <f>P1017/M1017</f>
        <v>10</v>
      </c>
      <c r="P1017" s="4">
        <v>490</v>
      </c>
      <c r="Q1017" s="4">
        <v>820</v>
      </c>
      <c r="R1017" s="4">
        <v>1899</v>
      </c>
      <c r="S1017" s="4">
        <f>U1017*K1017</f>
        <v>2492609</v>
      </c>
      <c r="T1017" s="7">
        <f>N1017/U1017</f>
        <v>0.87414873331517295</v>
      </c>
      <c r="U1017" s="4">
        <v>3671</v>
      </c>
      <c r="V1017" s="4">
        <v>104.23987391646968</v>
      </c>
      <c r="W1017" s="7">
        <f>P1017/X1017</f>
        <v>1</v>
      </c>
      <c r="X1017" s="4">
        <v>490</v>
      </c>
      <c r="Y1017" s="7">
        <f>Q1017/Z1017</f>
        <v>0.92970521541950113</v>
      </c>
      <c r="Z1017" s="4">
        <v>882</v>
      </c>
      <c r="AA1017" s="7">
        <f>R1017/AB1017</f>
        <v>0.82601130926489774</v>
      </c>
      <c r="AB1017" s="4">
        <v>2299</v>
      </c>
      <c r="AC1017" s="4">
        <v>0</v>
      </c>
      <c r="AD1017" s="4" t="e">
        <f>AP1017/AC1017</f>
        <v>#DIV/0!</v>
      </c>
      <c r="AE1017" s="7">
        <f>AF1017/(AF1017+AH1017+AJ1017+AL1017+AN1017+AP1017)</f>
        <v>0.22900533840584156</v>
      </c>
      <c r="AF1017" s="4">
        <v>111963</v>
      </c>
      <c r="AG1017" s="7">
        <f>AH1017/(AF1017+AH1017+AJ1017+AL1017+AN1017+AP1017)</f>
        <v>0.26160847599762738</v>
      </c>
      <c r="AH1017" s="4">
        <v>127903</v>
      </c>
      <c r="AI1017" s="7">
        <f>AJ1017/(AF1017+AH1017+AJ1017+AL1017+AN1017+AP1017)</f>
        <v>0.47830070974207933</v>
      </c>
      <c r="AJ1017" s="4">
        <v>233846</v>
      </c>
      <c r="AK1017" s="7">
        <f>AL1017/(AF1017+AH1017+AJ1017+AL1017+AN1017+AP1017)</f>
        <v>2.331717494017304E-2</v>
      </c>
      <c r="AL1017" s="4">
        <v>11400</v>
      </c>
      <c r="AM1017" s="7">
        <f>AN1017/(AF1017+AH1017+AJ1017+AL1017+AN1017+AP1017)</f>
        <v>7.7683009142787019E-3</v>
      </c>
      <c r="AN1017" s="4">
        <v>3798</v>
      </c>
      <c r="AO1017" s="7">
        <f>AP1017/(AF1017+AH1017+AJ1017+AL1017+AN1017+AP1017)</f>
        <v>0</v>
      </c>
      <c r="AP1017" s="4">
        <v>0</v>
      </c>
      <c r="AQ1017" s="6">
        <f>AO1017+AM1017+AK1017+AI1017+AG1017+AE1017</f>
        <v>1</v>
      </c>
      <c r="AR1017" s="4">
        <v>167368</v>
      </c>
      <c r="AS1017" s="4">
        <f>AR1017/M1017</f>
        <v>3415.6734693877552</v>
      </c>
      <c r="AT1017" s="4">
        <f>AR1017/V1017</f>
        <v>1605.6043979304566</v>
      </c>
      <c r="AU1017" s="7">
        <f>AR1017/(AR1017+AV1017+AY1017+BB1017)</f>
        <v>0.28558363023328831</v>
      </c>
      <c r="AV1017" s="4">
        <v>132890</v>
      </c>
      <c r="AW1017" s="4">
        <f>AV1017/M1017</f>
        <v>2712.0408163265306</v>
      </c>
      <c r="AX1017" s="7">
        <f>AV1017/(AR1017+AV1017+AY1017+BB1017)</f>
        <v>0.22675307479148751</v>
      </c>
      <c r="AY1017" s="4">
        <v>191108</v>
      </c>
      <c r="AZ1017" s="4">
        <f>AY1017/M1017</f>
        <v>3900.1632653061224</v>
      </c>
      <c r="BA1017" s="7">
        <f>AY1017/(AR1017+AV1017+AY1017+BB1017)</f>
        <v>0.32609170454700576</v>
      </c>
      <c r="BB1017" s="4">
        <v>94690</v>
      </c>
      <c r="BC1017" s="11">
        <f>BB1017/(AR1017+AV1017+AY1017+BB1017)</f>
        <v>0.16157159042821848</v>
      </c>
      <c r="BD1017" s="9">
        <f>BC1017+BA1017+AX1017+AU1017</f>
        <v>1</v>
      </c>
      <c r="BE1017" s="14">
        <f>(AF1017+AH1017+AJ1017+AL1017+AN1017+AP1017)</f>
        <v>488910</v>
      </c>
      <c r="BF1017" s="14">
        <f t="shared" si="75"/>
        <v>-586056</v>
      </c>
      <c r="BG1017" s="13">
        <f>(AF1017+AH1017+AJ1017+AL1017+AN1017+AP1017)-(AR1017+AV1017+AY1017+BB1017)</f>
        <v>-97146</v>
      </c>
      <c r="BH1017" s="13">
        <f t="shared" si="76"/>
        <v>1</v>
      </c>
      <c r="BI1017" s="14">
        <f>AF1017/W1017</f>
        <v>111963</v>
      </c>
      <c r="BJ1017" s="14">
        <f>AH1017/Y1017</f>
        <v>137573.71463414634</v>
      </c>
      <c r="BK1017" s="14">
        <f>AJ1017/AA1017</f>
        <v>283102.66140073724</v>
      </c>
      <c r="BL1017" s="14">
        <f>BI1017+BJ1017+BK1017</f>
        <v>532639.37603488355</v>
      </c>
      <c r="BM1017" s="14">
        <f>(AF1017/W1017)-AF1017</f>
        <v>0</v>
      </c>
      <c r="BN1017" s="14">
        <f>AH1017/Y1017-AH1017</f>
        <v>9670.7146341463376</v>
      </c>
      <c r="BO1017" s="14">
        <f>AJ1017/AA1017-AJ1017</f>
        <v>49256.661400737241</v>
      </c>
      <c r="BP1017" s="14">
        <f>BG1017/S1017</f>
        <v>-3.8973621614942416E-2</v>
      </c>
      <c r="BQ1017" s="14">
        <f>(BG1017-CA1017)/S1017</f>
        <v>-3.8491155447598888E-2</v>
      </c>
      <c r="BR1017" s="27">
        <f>BQ1017-BP1017</f>
        <v>4.8246616734352876E-4</v>
      </c>
      <c r="BS1017" s="28">
        <f t="shared" si="77"/>
        <v>2178911</v>
      </c>
      <c r="BT1017" s="11">
        <f>BS1017/S1017</f>
        <v>0.87414873331517295</v>
      </c>
      <c r="BU1017" s="14">
        <f>(BE1017-AP1017)*1/BT1017-(BE1017-AP1017)</f>
        <v>70388.413836086052</v>
      </c>
      <c r="BV1017" s="14">
        <f t="shared" si="78"/>
        <v>0.19614387976614062</v>
      </c>
      <c r="BW1017" s="27">
        <f>(AR1017+AV1017+AY1017+BB1017)/S1017</f>
        <v>0.23511750138108303</v>
      </c>
      <c r="BX1017" s="13">
        <f>(AF1017+AH1017+AJ1017+AL1017+AN1017)/N1017</f>
        <v>152.35587410408226</v>
      </c>
      <c r="BY1017" s="26">
        <f>BX1017/K1017</f>
        <v>0.2243827306392964</v>
      </c>
      <c r="BZ1017" s="11">
        <f>AP1017/BE1017</f>
        <v>0</v>
      </c>
      <c r="CA1017" s="15">
        <f>-(BM1017+BN1017+BO1017)/M1017</f>
        <v>-1202.5995109159915</v>
      </c>
      <c r="CB1017" s="15">
        <f>BG1017-CA1017</f>
        <v>-95943.400489084015</v>
      </c>
      <c r="CC1017" s="18">
        <f t="shared" si="79"/>
        <v>1</v>
      </c>
      <c r="CD1017" s="17">
        <f>(AF1017/(AF1017+AH1017+AJ1017))/(X1017/(X1017+Z1017+AB1017))</f>
        <v>1.770714097017873</v>
      </c>
      <c r="CE1017" s="19">
        <f>(AH1017/(AF1017+AH1017+AJ1017))/(Z1017/(X1017+Z1017+AB1017))</f>
        <v>1.1237821877211271</v>
      </c>
      <c r="CF1017" s="18">
        <f>(AJ1017/(AF1017+AH1017+AJ1017))/(AB1017/(X1017+Z1017+AB1017))</f>
        <v>0.78824454236242203</v>
      </c>
      <c r="CG1017">
        <f>AH1017/Z1017</f>
        <v>145.01473922902494</v>
      </c>
      <c r="CH1017" s="11">
        <f>BB1017/BE1017</f>
        <v>0.19367572763903376</v>
      </c>
      <c r="CI1017" s="14">
        <f>AY1017/V1017</f>
        <v>1833.3483418556336</v>
      </c>
      <c r="CJ1017" s="14">
        <f>AV1017/M1017</f>
        <v>2712.0408163265306</v>
      </c>
      <c r="CK1017" s="17">
        <f>N1017/V1017</f>
        <v>30.784764787527099</v>
      </c>
      <c r="CL1017" s="17">
        <f>(AL1017+AN1017)/N1017</f>
        <v>4.7360548457463381</v>
      </c>
      <c r="CM1017" s="14" t="e">
        <f>AP1017/AC1017</f>
        <v>#DIV/0!</v>
      </c>
    </row>
    <row r="1018" spans="1:91" hidden="1" x14ac:dyDescent="0.2">
      <c r="A1018">
        <v>230</v>
      </c>
      <c r="B1018" s="2">
        <v>44835</v>
      </c>
      <c r="C1018" s="3" t="s">
        <v>32</v>
      </c>
      <c r="D1018" t="s">
        <v>33</v>
      </c>
      <c r="E1018" s="3" t="s">
        <v>37</v>
      </c>
      <c r="F1018" t="s">
        <v>38</v>
      </c>
      <c r="G1018" t="str">
        <f>CONCATENATE(C1018,E1018)</f>
        <v>HNLLAX</v>
      </c>
      <c r="H1018" t="s">
        <v>31</v>
      </c>
      <c r="I1018">
        <f>U1018/M1018</f>
        <v>165.42857142857142</v>
      </c>
      <c r="J1018" t="str">
        <f>_xlfn.CONCAT(C1018,E1018,H1018)</f>
        <v>HNLLAX737-800</v>
      </c>
      <c r="K1018" s="4">
        <v>2556</v>
      </c>
      <c r="L1018" s="4">
        <f>N1018/M1018</f>
        <v>149.66666666666666</v>
      </c>
      <c r="M1018" s="4">
        <v>21</v>
      </c>
      <c r="N1018" s="4">
        <v>3143</v>
      </c>
      <c r="O1018" s="4">
        <f>P1018/M1018</f>
        <v>21</v>
      </c>
      <c r="P1018" s="4">
        <v>441</v>
      </c>
      <c r="Q1018" s="4">
        <v>803</v>
      </c>
      <c r="R1018" s="4">
        <v>1899</v>
      </c>
      <c r="S1018" s="4">
        <f>U1018*K1018</f>
        <v>8879544</v>
      </c>
      <c r="T1018" s="7">
        <f>N1018/U1018</f>
        <v>0.90472078295912495</v>
      </c>
      <c r="U1018" s="4">
        <v>3474</v>
      </c>
      <c r="V1018" s="4">
        <v>112.45294932699922</v>
      </c>
      <c r="W1018" s="7">
        <f>P1018/X1018</f>
        <v>1</v>
      </c>
      <c r="X1018" s="4">
        <v>441</v>
      </c>
      <c r="Y1018" s="7">
        <f>Q1018/Z1018</f>
        <v>0.955952380952381</v>
      </c>
      <c r="Z1018" s="4">
        <v>840</v>
      </c>
      <c r="AA1018" s="7">
        <f>R1018/AB1018</f>
        <v>0.86593707250342</v>
      </c>
      <c r="AB1018" s="4">
        <v>2193</v>
      </c>
      <c r="AC1018" s="4">
        <v>1355</v>
      </c>
      <c r="AD1018" s="4">
        <f>AP1018/AC1018</f>
        <v>4.998523985239852</v>
      </c>
      <c r="AE1018" s="7">
        <f>AF1018/(AF1018+AH1018+AJ1018+AL1018+AN1018+AP1018)</f>
        <v>0.24518376403786712</v>
      </c>
      <c r="AF1018" s="4">
        <v>253037</v>
      </c>
      <c r="AG1018" s="7">
        <f>AH1018/(AF1018+AH1018+AJ1018+AL1018+AN1018+AP1018)</f>
        <v>0.24126139743999689</v>
      </c>
      <c r="AH1018" s="4">
        <v>248989</v>
      </c>
      <c r="AI1018" s="7">
        <f>AJ1018/(AF1018+AH1018+AJ1018+AL1018+AN1018+AP1018)</f>
        <v>0.49044116934585236</v>
      </c>
      <c r="AJ1018" s="4">
        <v>506150</v>
      </c>
      <c r="AK1018" s="7">
        <f>AL1018/(AF1018+AH1018+AJ1018+AL1018+AN1018+AP1018)</f>
        <v>1.1031656056509985E-2</v>
      </c>
      <c r="AL1018" s="4">
        <v>11385</v>
      </c>
      <c r="AM1018" s="7">
        <f>AN1018/(AF1018+AH1018+AJ1018+AL1018+AN1018+AP1018)</f>
        <v>5.5192194025367475E-3</v>
      </c>
      <c r="AN1018" s="4">
        <v>5696</v>
      </c>
      <c r="AO1018" s="7">
        <f>AP1018/(AF1018+AH1018+AJ1018+AL1018+AN1018+AP1018)</f>
        <v>6.5627937172369017E-3</v>
      </c>
      <c r="AP1018" s="4">
        <v>6773</v>
      </c>
      <c r="AQ1018" s="6">
        <f>AO1018+AM1018+AK1018+AI1018+AG1018+AE1018</f>
        <v>1</v>
      </c>
      <c r="AR1018" s="4">
        <v>414113</v>
      </c>
      <c r="AS1018" s="4">
        <f>AR1018/M1018</f>
        <v>19719.666666666668</v>
      </c>
      <c r="AT1018" s="4">
        <f>AR1018/V1018</f>
        <v>3682.5445884554865</v>
      </c>
      <c r="AU1018" s="7">
        <f>AR1018/(AR1018+AV1018+AY1018+BB1018)</f>
        <v>0.35623451039292958</v>
      </c>
      <c r="AV1018" s="4">
        <v>110030</v>
      </c>
      <c r="AW1018" s="4">
        <f>AV1018/M1018</f>
        <v>5239.5238095238092</v>
      </c>
      <c r="AX1018" s="7">
        <f>AV1018/(AR1018+AV1018+AY1018+BB1018)</f>
        <v>9.4651660726743761E-2</v>
      </c>
      <c r="AY1018" s="4">
        <v>368227</v>
      </c>
      <c r="AZ1018" s="4">
        <f>AY1018/M1018</f>
        <v>17534.619047619046</v>
      </c>
      <c r="BA1018" s="7">
        <f>AY1018/(AR1018+AV1018+AY1018+BB1018)</f>
        <v>0.31676176564961078</v>
      </c>
      <c r="BB1018" s="4">
        <v>270103</v>
      </c>
      <c r="BC1018" s="11">
        <f>BB1018/(AR1018+AV1018+AY1018+BB1018)</f>
        <v>0.23235206323071589</v>
      </c>
      <c r="BD1018" s="9">
        <f>BC1018+BA1018+AX1018+AU1018</f>
        <v>1</v>
      </c>
      <c r="BE1018" s="14">
        <f>(AF1018+AH1018+AJ1018+AL1018+AN1018+AP1018)</f>
        <v>1032030</v>
      </c>
      <c r="BF1018" s="14">
        <f t="shared" si="75"/>
        <v>-1162473</v>
      </c>
      <c r="BG1018" s="13">
        <f>(AF1018+AH1018+AJ1018+AL1018+AN1018+AP1018)-(AR1018+AV1018+AY1018+BB1018)</f>
        <v>-130443</v>
      </c>
      <c r="BH1018" s="13">
        <f t="shared" si="76"/>
        <v>1</v>
      </c>
      <c r="BI1018" s="14">
        <f>AF1018/W1018</f>
        <v>253037</v>
      </c>
      <c r="BJ1018" s="14">
        <f>AH1018/Y1018</f>
        <v>260461.71855541717</v>
      </c>
      <c r="BK1018" s="14">
        <f>AJ1018/AA1018</f>
        <v>584511.29541864141</v>
      </c>
      <c r="BL1018" s="14">
        <f>BI1018+BJ1018+BK1018</f>
        <v>1098010.0139740584</v>
      </c>
      <c r="BM1018" s="14">
        <f>(AF1018/W1018)-AF1018</f>
        <v>0</v>
      </c>
      <c r="BN1018" s="14">
        <f>AH1018/Y1018-AH1018</f>
        <v>11472.718555417174</v>
      </c>
      <c r="BO1018" s="14">
        <f>AJ1018/AA1018-AJ1018</f>
        <v>78361.295418641414</v>
      </c>
      <c r="BP1018" s="14">
        <f>BG1018/S1018</f>
        <v>-1.469028139282828E-2</v>
      </c>
      <c r="BQ1018" s="14">
        <f>(BG1018-CA1018)/S1018</f>
        <v>-1.4208521272123784E-2</v>
      </c>
      <c r="BR1018" s="27">
        <f>BQ1018-BP1018</f>
        <v>4.8176012070449623E-4</v>
      </c>
      <c r="BS1018" s="28">
        <f t="shared" si="77"/>
        <v>8033508</v>
      </c>
      <c r="BT1018" s="11">
        <f>BS1018/S1018</f>
        <v>0.90472078295912495</v>
      </c>
      <c r="BU1018" s="14">
        <f>(BE1018-AP1018)*1/BT1018-(BE1018-AP1018)</f>
        <v>107973.29525930644</v>
      </c>
      <c r="BV1018" s="14">
        <f t="shared" si="78"/>
        <v>0.11622556293431284</v>
      </c>
      <c r="BW1018" s="27">
        <f>(AR1018+AV1018+AY1018+BB1018)/S1018</f>
        <v>0.13091584432714112</v>
      </c>
      <c r="BX1018" s="13">
        <f>(AF1018+AH1018+AJ1018+AL1018+AN1018)/N1018</f>
        <v>326.20330894050272</v>
      </c>
      <c r="BY1018" s="26">
        <f>BX1018/K1018</f>
        <v>0.12762257783274755</v>
      </c>
      <c r="BZ1018" s="11">
        <f>AP1018/BE1018</f>
        <v>6.5627937172369017E-3</v>
      </c>
      <c r="CA1018" s="15">
        <f>-(BM1018+BN1018+BO1018)/M1018</f>
        <v>-4277.8101892408849</v>
      </c>
      <c r="CB1018" s="15">
        <f>BG1018-CA1018</f>
        <v>-126165.18981075911</v>
      </c>
      <c r="CC1018" s="18">
        <f t="shared" si="79"/>
        <v>1</v>
      </c>
      <c r="CD1018" s="17">
        <f>(AF1018/(AF1018+AH1018+AJ1018))/(X1018/(X1018+Z1018+AB1018))</f>
        <v>1.9771467259198992</v>
      </c>
      <c r="CE1018" s="19">
        <f>(AH1018/(AF1018+AH1018+AJ1018))/(Z1018/(X1018+Z1018+AB1018))</f>
        <v>1.0213964270977629</v>
      </c>
      <c r="CF1018" s="18">
        <f>(AJ1018/(AF1018+AH1018+AJ1018))/(AB1018/(X1018+Z1018+AB1018))</f>
        <v>0.79530565212366788</v>
      </c>
      <c r="CG1018">
        <f>AH1018/Z1018</f>
        <v>296.41547619047617</v>
      </c>
      <c r="CH1018" s="11">
        <f>BB1018/BE1018</f>
        <v>0.26172010503570631</v>
      </c>
      <c r="CI1018" s="14">
        <f>AY1018/V1018</f>
        <v>3274.4983764653571</v>
      </c>
      <c r="CJ1018" s="14">
        <f>AV1018/M1018</f>
        <v>5239.5238095238092</v>
      </c>
      <c r="CK1018" s="17">
        <f>N1018/V1018</f>
        <v>27.949467033190441</v>
      </c>
      <c r="CL1018" s="17">
        <f>(AL1018+AN1018)/N1018</f>
        <v>5.4346166083359844</v>
      </c>
      <c r="CM1018" s="14">
        <f>AP1018/AC1018</f>
        <v>4.998523985239852</v>
      </c>
    </row>
    <row r="1019" spans="1:91" hidden="1" x14ac:dyDescent="0.2">
      <c r="A1019">
        <v>353</v>
      </c>
      <c r="B1019" s="2">
        <v>44835</v>
      </c>
      <c r="C1019" s="3" t="s">
        <v>43</v>
      </c>
      <c r="D1019" t="s">
        <v>38</v>
      </c>
      <c r="E1019" s="3" t="s">
        <v>32</v>
      </c>
      <c r="F1019" t="s">
        <v>33</v>
      </c>
      <c r="G1019" t="str">
        <f>CONCATENATE(C1019,E1019)</f>
        <v>SFOHNL</v>
      </c>
      <c r="H1019" t="s">
        <v>50</v>
      </c>
      <c r="I1019">
        <f>U1019/M1019</f>
        <v>234</v>
      </c>
      <c r="J1019" t="str">
        <f>_xlfn.CONCAT(C1019,E1019,H1019)</f>
        <v>SFOHNL757-300</v>
      </c>
      <c r="K1019" s="4">
        <v>2399</v>
      </c>
      <c r="L1019" s="4">
        <f>N1019/M1019</f>
        <v>222.21428571428572</v>
      </c>
      <c r="M1019" s="4">
        <v>14</v>
      </c>
      <c r="N1019" s="4">
        <v>3111</v>
      </c>
      <c r="O1019" s="4">
        <f>P1019/M1019</f>
        <v>30</v>
      </c>
      <c r="P1019" s="4">
        <v>420</v>
      </c>
      <c r="Q1019" s="4">
        <v>595</v>
      </c>
      <c r="R1019" s="4">
        <v>2096</v>
      </c>
      <c r="S1019" s="4">
        <f>U1019*K1019</f>
        <v>7859124</v>
      </c>
      <c r="T1019" s="7">
        <f>N1019/U1019</f>
        <v>0.94963369963369959</v>
      </c>
      <c r="U1019" s="4">
        <v>3276</v>
      </c>
      <c r="V1019" s="4">
        <v>75.813758389261736</v>
      </c>
      <c r="W1019" s="7">
        <f>P1019/X1019</f>
        <v>1</v>
      </c>
      <c r="X1019" s="4">
        <v>420</v>
      </c>
      <c r="Y1019" s="7">
        <f>Q1019/Z1019</f>
        <v>0.74561403508771928</v>
      </c>
      <c r="Z1019" s="4">
        <v>798</v>
      </c>
      <c r="AA1019" s="7">
        <f>R1019/AB1019</f>
        <v>1.0184645286686103</v>
      </c>
      <c r="AB1019" s="4">
        <v>2058</v>
      </c>
      <c r="AC1019" s="4">
        <v>4960</v>
      </c>
      <c r="AD1019" s="4">
        <f>AP1019/AC1019</f>
        <v>4.9995967741935488</v>
      </c>
      <c r="AE1019" s="7">
        <f>AF1019/(AF1019+AH1019+AJ1019+AL1019+AN1019+AP1019)</f>
        <v>0.22873332118550455</v>
      </c>
      <c r="AF1019" s="4">
        <v>222184</v>
      </c>
      <c r="AG1019" s="7">
        <f>AH1019/(AF1019+AH1019+AJ1019+AL1019+AN1019+AP1019)</f>
        <v>0.18725878066683344</v>
      </c>
      <c r="AH1019" s="4">
        <v>181897</v>
      </c>
      <c r="AI1019" s="7">
        <f>AJ1019/(AF1019+AH1019+AJ1019+AL1019+AN1019+AP1019)</f>
        <v>0.53906607904118631</v>
      </c>
      <c r="AJ1019" s="4">
        <v>523631</v>
      </c>
      <c r="AK1019" s="7">
        <f>AL1019/(AF1019+AH1019+AJ1019+AL1019+AN1019+AP1019)</f>
        <v>1.29405260833444E-2</v>
      </c>
      <c r="AL1019" s="4">
        <v>12570</v>
      </c>
      <c r="AM1019" s="7">
        <f>AN1019/(AF1019+AH1019+AJ1019+AL1019+AN1019+AP1019)</f>
        <v>6.4723219957029633E-3</v>
      </c>
      <c r="AN1019" s="4">
        <v>6287</v>
      </c>
      <c r="AO1019" s="7">
        <f>AP1019/(AF1019+AH1019+AJ1019+AL1019+AN1019+AP1019)</f>
        <v>2.5528971027428356E-2</v>
      </c>
      <c r="AP1019" s="4">
        <v>24798</v>
      </c>
      <c r="AQ1019" s="6">
        <f>AO1019+AM1019+AK1019+AI1019+AG1019+AE1019</f>
        <v>1</v>
      </c>
      <c r="AR1019" s="4">
        <v>291465</v>
      </c>
      <c r="AS1019" s="4">
        <f>AR1019/M1019</f>
        <v>20818.928571428572</v>
      </c>
      <c r="AT1019" s="4">
        <f>AR1019/V1019</f>
        <v>3844.4868872413417</v>
      </c>
      <c r="AU1019" s="7">
        <f>AR1019/(AR1019+AV1019+AY1019+BB1019)</f>
        <v>0.33222010087481835</v>
      </c>
      <c r="AV1019" s="4">
        <v>87404</v>
      </c>
      <c r="AW1019" s="4">
        <f>AV1019/M1019</f>
        <v>6243.1428571428569</v>
      </c>
      <c r="AX1019" s="7">
        <f>AV1019/(AR1019+AV1019+AY1019+BB1019)</f>
        <v>9.9625566352263981E-2</v>
      </c>
      <c r="AY1019" s="4">
        <v>316732</v>
      </c>
      <c r="AZ1019" s="4">
        <f>AY1019/M1019</f>
        <v>22623.714285714286</v>
      </c>
      <c r="BA1019" s="7">
        <f>AY1019/(AR1019+AV1019+AY1019+BB1019)</f>
        <v>0.36102014646795655</v>
      </c>
      <c r="BB1019" s="4">
        <v>181724</v>
      </c>
      <c r="BC1019" s="11">
        <f>BB1019/(AR1019+AV1019+AY1019+BB1019)</f>
        <v>0.20713418630496111</v>
      </c>
      <c r="BD1019" s="9">
        <f>BC1019+BA1019+AX1019+AU1019</f>
        <v>1</v>
      </c>
      <c r="BE1019" s="14">
        <f>(AF1019+AH1019+AJ1019+AL1019+AN1019+AP1019)</f>
        <v>971367</v>
      </c>
      <c r="BF1019" s="14">
        <f t="shared" si="75"/>
        <v>-877325</v>
      </c>
      <c r="BG1019" s="13">
        <f>(AF1019+AH1019+AJ1019+AL1019+AN1019+AP1019)-(AR1019+AV1019+AY1019+BB1019)</f>
        <v>94042</v>
      </c>
      <c r="BH1019" s="13">
        <f t="shared" si="76"/>
        <v>0</v>
      </c>
      <c r="BI1019" s="14">
        <f>AF1019/W1019</f>
        <v>222184</v>
      </c>
      <c r="BJ1019" s="14">
        <f>AH1019/Y1019</f>
        <v>243955.97647058824</v>
      </c>
      <c r="BK1019" s="14">
        <f>AJ1019/AA1019</f>
        <v>514137.68988549622</v>
      </c>
      <c r="BL1019" s="14">
        <f>BI1019+BJ1019+BK1019</f>
        <v>980277.6663560844</v>
      </c>
      <c r="BM1019" s="14">
        <f>(AF1019/W1019)-AF1019</f>
        <v>0</v>
      </c>
      <c r="BN1019" s="14">
        <f>AH1019/Y1019-AH1019</f>
        <v>62058.976470588241</v>
      </c>
      <c r="BO1019" s="14">
        <f>AJ1019/AA1019-AJ1019</f>
        <v>-9493.3101145037799</v>
      </c>
      <c r="BP1019" s="14">
        <f>BG1019/S1019</f>
        <v>1.1965964654584913E-2</v>
      </c>
      <c r="BQ1019" s="14">
        <f>(BG1019-CA1019)/S1019</f>
        <v>1.2443713886433913E-2</v>
      </c>
      <c r="BR1019" s="27">
        <f>BQ1019-BP1019</f>
        <v>4.777492318489996E-4</v>
      </c>
      <c r="BS1019" s="28">
        <f t="shared" si="77"/>
        <v>7463289</v>
      </c>
      <c r="BT1019" s="11">
        <f>BS1019/S1019</f>
        <v>0.94963369963369959</v>
      </c>
      <c r="BU1019" s="14">
        <f>(BE1019-AP1019)*1/BT1019-(BE1019-AP1019)</f>
        <v>50203.756027000956</v>
      </c>
      <c r="BV1019" s="14">
        <f t="shared" si="78"/>
        <v>0.12359736275951366</v>
      </c>
      <c r="BW1019" s="27">
        <f>(AR1019+AV1019+AY1019+BB1019)/S1019</f>
        <v>0.11163139810492874</v>
      </c>
      <c r="BX1019" s="13">
        <f>(AF1019+AH1019+AJ1019+AL1019+AN1019)/N1019</f>
        <v>304.26518804243011</v>
      </c>
      <c r="BY1019" s="26">
        <f>BX1019/K1019</f>
        <v>0.12683000752081289</v>
      </c>
      <c r="BZ1019" s="11">
        <f>AP1019/BE1019</f>
        <v>2.5528971027428356E-2</v>
      </c>
      <c r="CA1019" s="15">
        <f>-(BM1019+BN1019+BO1019)/M1019</f>
        <v>-3754.6904540060327</v>
      </c>
      <c r="CB1019" s="15">
        <f>BG1019-CA1019</f>
        <v>97796.690454006035</v>
      </c>
      <c r="CC1019" s="18">
        <f t="shared" si="79"/>
        <v>0</v>
      </c>
      <c r="CD1019" s="17">
        <f>(AF1019/(AF1019+AH1019+AJ1019))/(X1019/(X1019+Z1019+AB1019))</f>
        <v>1.8680745748680627</v>
      </c>
      <c r="CE1019" s="19">
        <f>(AH1019/(AF1019+AH1019+AJ1019))/(Z1019/(X1019+Z1019+AB1019))</f>
        <v>0.80492119605176926</v>
      </c>
      <c r="CF1019" s="18">
        <f>(AJ1019/(AF1019+AH1019+AJ1019))/(AB1019/(X1019+Z1019+AB1019))</f>
        <v>0.8984847250272604</v>
      </c>
      <c r="CG1019">
        <f>AH1019/Z1019</f>
        <v>227.94110275689223</v>
      </c>
      <c r="CH1019" s="11">
        <f>BB1019/BE1019</f>
        <v>0.18708068114317244</v>
      </c>
      <c r="CI1019" s="14">
        <f>AY1019/V1019</f>
        <v>4177.7641252628091</v>
      </c>
      <c r="CJ1019" s="14">
        <f>AV1019/M1019</f>
        <v>6243.1428571428569</v>
      </c>
      <c r="CK1019" s="17">
        <f>N1019/V1019</f>
        <v>41.03476817527941</v>
      </c>
      <c r="CL1019" s="17">
        <f>(AL1019+AN1019)/N1019</f>
        <v>6.0613950498232079</v>
      </c>
      <c r="CM1019" s="14">
        <f>AP1019/AC1019</f>
        <v>4.9995967741935488</v>
      </c>
    </row>
    <row r="1020" spans="1:91" hidden="1" x14ac:dyDescent="0.2">
      <c r="A1020">
        <v>437</v>
      </c>
      <c r="B1020" s="2">
        <v>44866</v>
      </c>
      <c r="C1020" s="3" t="s">
        <v>32</v>
      </c>
      <c r="D1020" t="s">
        <v>33</v>
      </c>
      <c r="E1020" s="3" t="s">
        <v>41</v>
      </c>
      <c r="F1020" t="s">
        <v>42</v>
      </c>
      <c r="G1020" t="str">
        <f>CONCATENATE(C1020,E1020)</f>
        <v>HNLSEA</v>
      </c>
      <c r="H1020" t="s">
        <v>49</v>
      </c>
      <c r="I1020">
        <f>U1020/M1020</f>
        <v>278</v>
      </c>
      <c r="J1020" t="str">
        <f>_xlfn.CONCAT(C1020,E1020,H1020)</f>
        <v>HNLSEAA330-200</v>
      </c>
      <c r="K1020" s="4">
        <v>2677</v>
      </c>
      <c r="L1020" s="4">
        <f>N1020/M1020</f>
        <v>257.64705882352939</v>
      </c>
      <c r="M1020" s="4">
        <v>17</v>
      </c>
      <c r="N1020" s="4">
        <v>4380</v>
      </c>
      <c r="O1020" s="4">
        <f>P1020/M1020</f>
        <v>36</v>
      </c>
      <c r="P1020" s="4">
        <v>612</v>
      </c>
      <c r="Q1020" s="4">
        <v>1115</v>
      </c>
      <c r="R1020" s="4">
        <v>2654</v>
      </c>
      <c r="S1020" s="4">
        <f>U1020*K1020</f>
        <v>12651502</v>
      </c>
      <c r="T1020" s="7">
        <f>N1020/U1020</f>
        <v>0.92678798137960217</v>
      </c>
      <c r="U1020" s="4">
        <v>4726</v>
      </c>
      <c r="V1020" s="4">
        <v>98.51504667764965</v>
      </c>
      <c r="W1020" s="7">
        <f>P1020/X1020</f>
        <v>1</v>
      </c>
      <c r="X1020" s="4">
        <v>612</v>
      </c>
      <c r="Y1020" s="7">
        <f>Q1020/Z1020</f>
        <v>0.97892888498683051</v>
      </c>
      <c r="Z1020" s="4">
        <v>1139</v>
      </c>
      <c r="AA1020" s="7">
        <f>R1020/AB1020</f>
        <v>0.89210084033613446</v>
      </c>
      <c r="AB1020" s="4">
        <v>2975</v>
      </c>
      <c r="AC1020" s="4">
        <v>225290</v>
      </c>
      <c r="AD1020" s="4">
        <f>AP1020/AC1020</f>
        <v>5</v>
      </c>
      <c r="AE1020" s="7">
        <f>AF1020/(AF1020+AH1020+AJ1020+AL1020+AN1020+AP1020)</f>
        <v>0.12823178654327519</v>
      </c>
      <c r="AF1020" s="4">
        <v>338317</v>
      </c>
      <c r="AG1020" s="7">
        <f>AH1020/(AF1020+AH1020+AJ1020+AL1020+AN1020+AP1020)</f>
        <v>0.13621981227476232</v>
      </c>
      <c r="AH1020" s="4">
        <v>359392</v>
      </c>
      <c r="AI1020" s="7">
        <f>AJ1020/(AF1020+AH1020+AJ1020+AL1020+AN1020+AP1020)</f>
        <v>0.29652499086541306</v>
      </c>
      <c r="AJ1020" s="4">
        <v>782329</v>
      </c>
      <c r="AK1020" s="7">
        <f>AL1020/(AF1020+AH1020+AJ1020+AL1020+AN1020+AP1020)</f>
        <v>6.03223864847532E-3</v>
      </c>
      <c r="AL1020" s="4">
        <v>15915</v>
      </c>
      <c r="AM1020" s="7">
        <f>AN1020/(AF1020+AH1020+AJ1020+AL1020+AN1020+AP1020)</f>
        <v>6.0345128195020779E-3</v>
      </c>
      <c r="AN1020" s="4">
        <v>15921</v>
      </c>
      <c r="AO1020" s="7">
        <f>AP1020/(AF1020+AH1020+AJ1020+AL1020+AN1020+AP1020)</f>
        <v>0.42695665884857203</v>
      </c>
      <c r="AP1020" s="4">
        <v>1126450</v>
      </c>
      <c r="AQ1020" s="6">
        <f>AO1020+AM1020+AK1020+AI1020+AG1020+AE1020</f>
        <v>0.99999999999999989</v>
      </c>
      <c r="AR1020" s="4">
        <v>408938</v>
      </c>
      <c r="AS1020" s="4">
        <f>AR1020/M1020</f>
        <v>24055.176470588234</v>
      </c>
      <c r="AT1020" s="4">
        <f>AR1020/V1020</f>
        <v>4151.0207200944942</v>
      </c>
      <c r="AU1020" s="7">
        <f>AR1020/(AR1020+AV1020+AY1020+BB1020)</f>
        <v>0.25545644619327806</v>
      </c>
      <c r="AV1020" s="4">
        <v>123689</v>
      </c>
      <c r="AW1020" s="4">
        <f>AV1020/M1020</f>
        <v>7275.8235294117649</v>
      </c>
      <c r="AX1020" s="7">
        <f>AV1020/(AR1020+AV1020+AY1020+BB1020)</f>
        <v>7.7266364028777873E-2</v>
      </c>
      <c r="AY1020" s="4">
        <v>728322</v>
      </c>
      <c r="AZ1020" s="4">
        <f>AY1020/M1020</f>
        <v>42842.470588235294</v>
      </c>
      <c r="BA1020" s="7">
        <f>AY1020/(AR1020+AV1020+AY1020+BB1020)</f>
        <v>0.45497006833402776</v>
      </c>
      <c r="BB1020" s="4">
        <v>339864</v>
      </c>
      <c r="BC1020" s="11">
        <f>BB1020/(AR1020+AV1020+AY1020+BB1020)</f>
        <v>0.21230712144391631</v>
      </c>
      <c r="BD1020" s="9">
        <f>BC1020+BA1020+AX1020+AU1020</f>
        <v>1</v>
      </c>
      <c r="BE1020" s="14">
        <f>(AF1020+AH1020+AJ1020+AL1020+AN1020+AP1020)</f>
        <v>2638324</v>
      </c>
      <c r="BF1020" s="14">
        <f t="shared" si="75"/>
        <v>-1600813</v>
      </c>
      <c r="BG1020" s="13">
        <f>(AF1020+AH1020+AJ1020+AL1020+AN1020+AP1020)-(AR1020+AV1020+AY1020+BB1020)</f>
        <v>1037511</v>
      </c>
      <c r="BH1020" s="13">
        <f t="shared" si="76"/>
        <v>0</v>
      </c>
      <c r="BI1020" s="14">
        <f>AF1020/W1020</f>
        <v>338317</v>
      </c>
      <c r="BJ1020" s="14">
        <f>AH1020/Y1020</f>
        <v>367127.79192825116</v>
      </c>
      <c r="BK1020" s="14">
        <f>AJ1020/AA1020</f>
        <v>876951.30934438587</v>
      </c>
      <c r="BL1020" s="14">
        <f>BI1020+BJ1020+BK1020</f>
        <v>1582396.101272637</v>
      </c>
      <c r="BM1020" s="14">
        <f>(AF1020/W1020)-AF1020</f>
        <v>0</v>
      </c>
      <c r="BN1020" s="14">
        <f>AH1020/Y1020-AH1020</f>
        <v>7735.7919282511575</v>
      </c>
      <c r="BO1020" s="14">
        <f>AJ1020/AA1020-AJ1020</f>
        <v>94622.309344385867</v>
      </c>
      <c r="BP1020" s="14">
        <f>BG1020/S1020</f>
        <v>8.2006942732965618E-2</v>
      </c>
      <c r="BQ1020" s="14">
        <f>(BG1020-CA1020)/S1020</f>
        <v>8.2482859725330898E-2</v>
      </c>
      <c r="BR1020" s="27">
        <f>BQ1020-BP1020</f>
        <v>4.7591699236528007E-4</v>
      </c>
      <c r="BS1020" s="28">
        <f t="shared" si="77"/>
        <v>11725260</v>
      </c>
      <c r="BT1020" s="11">
        <f>BS1020/S1020</f>
        <v>0.92678798137960217</v>
      </c>
      <c r="BU1020" s="14">
        <f>(BE1020-AP1020)*1/BT1020-(BE1020-AP1020)</f>
        <v>119431.14246575348</v>
      </c>
      <c r="BV1020" s="14">
        <f t="shared" si="78"/>
        <v>0.20853840121117634</v>
      </c>
      <c r="BW1020" s="27">
        <f>(AR1020+AV1020+AY1020+BB1020)/S1020</f>
        <v>0.12653145847821073</v>
      </c>
      <c r="BX1020" s="13">
        <f>(AF1020+AH1020+AJ1020+AL1020+AN1020)/N1020</f>
        <v>345.17671232876711</v>
      </c>
      <c r="BY1020" s="26">
        <f>BX1020/K1020</f>
        <v>0.12894161835217299</v>
      </c>
      <c r="BZ1020" s="11">
        <f>AP1020/BE1020</f>
        <v>0.42695665884857203</v>
      </c>
      <c r="CA1020" s="15">
        <f>-(BM1020+BN1020+BO1020)/M1020</f>
        <v>-6021.0647807433543</v>
      </c>
      <c r="CB1020" s="15">
        <f>BG1020-CA1020</f>
        <v>1043532.0647807433</v>
      </c>
      <c r="CC1020" s="18">
        <f t="shared" si="79"/>
        <v>0</v>
      </c>
      <c r="CD1020" s="17">
        <f>(AF1020/(AF1020+AH1020+AJ1020))/(X1020/(X1020+Z1020+AB1020))</f>
        <v>1.7651972824721767</v>
      </c>
      <c r="CE1020" s="19">
        <f>(AH1020/(AF1020+AH1020+AJ1020))/(Z1020/(X1020+Z1020+AB1020))</f>
        <v>1.007547506898421</v>
      </c>
      <c r="CF1020" s="18">
        <f>(AJ1020/(AF1020+AH1020+AJ1020))/(AB1020/(X1020+Z1020+AB1020))</f>
        <v>0.83969837067889963</v>
      </c>
      <c r="CG1020">
        <f>AH1020/Z1020</f>
        <v>315.5329236172081</v>
      </c>
      <c r="CH1020" s="11">
        <f>BB1020/BE1020</f>
        <v>0.12881814363967428</v>
      </c>
      <c r="CI1020" s="14">
        <f>AY1020/V1020</f>
        <v>7393.0026382988681</v>
      </c>
      <c r="CJ1020" s="14">
        <f>AV1020/M1020</f>
        <v>7275.8235294117649</v>
      </c>
      <c r="CK1020" s="17">
        <f>N1020/V1020</f>
        <v>44.460213416248642</v>
      </c>
      <c r="CL1020" s="17">
        <f>(AL1020+AN1020)/N1020</f>
        <v>7.2684931506849315</v>
      </c>
      <c r="CM1020" s="14">
        <f>AP1020/AC1020</f>
        <v>5</v>
      </c>
    </row>
    <row r="1021" spans="1:91" hidden="1" x14ac:dyDescent="0.2">
      <c r="A1021">
        <v>487</v>
      </c>
      <c r="B1021" s="2">
        <v>44866</v>
      </c>
      <c r="C1021" s="3" t="s">
        <v>52</v>
      </c>
      <c r="D1021" t="s">
        <v>33</v>
      </c>
      <c r="E1021" s="3" t="s">
        <v>37</v>
      </c>
      <c r="F1021" t="s">
        <v>38</v>
      </c>
      <c r="G1021" t="str">
        <f>CONCATENATE(C1021,E1021)</f>
        <v>OGGLAX</v>
      </c>
      <c r="H1021" t="s">
        <v>48</v>
      </c>
      <c r="I1021">
        <f>U1021/M1021</f>
        <v>195.26666666666668</v>
      </c>
      <c r="J1021" t="str">
        <f>_xlfn.CONCAT(C1021,E1021,H1021)</f>
        <v>OGGLAXA321</v>
      </c>
      <c r="K1021" s="4">
        <v>2486</v>
      </c>
      <c r="L1021" s="4">
        <f>N1021/M1021</f>
        <v>151.53333333333333</v>
      </c>
      <c r="M1021" s="4">
        <v>45</v>
      </c>
      <c r="N1021" s="4">
        <v>6819</v>
      </c>
      <c r="O1021" s="4">
        <f>P1021/M1021</f>
        <v>24.822222222222223</v>
      </c>
      <c r="P1021" s="4">
        <v>1117</v>
      </c>
      <c r="Q1021" s="4">
        <v>1574</v>
      </c>
      <c r="R1021" s="4">
        <v>4128</v>
      </c>
      <c r="S1021" s="4">
        <f>U1021*K1021</f>
        <v>21844482</v>
      </c>
      <c r="T1021" s="7">
        <f>N1021/U1021</f>
        <v>0.7760327756913622</v>
      </c>
      <c r="U1021" s="4">
        <v>8787</v>
      </c>
      <c r="V1021" s="4">
        <v>232.39692805173806</v>
      </c>
      <c r="W1021" s="7">
        <f>P1021/X1021</f>
        <v>0.99288888888888893</v>
      </c>
      <c r="X1021" s="4">
        <v>1125</v>
      </c>
      <c r="Y1021" s="7">
        <f>Q1021/Z1021</f>
        <v>0.74420803782505907</v>
      </c>
      <c r="Z1021" s="4">
        <v>2115</v>
      </c>
      <c r="AA1021" s="7">
        <f>R1021/AB1021</f>
        <v>0.7441860465116279</v>
      </c>
      <c r="AB1021" s="4">
        <v>5547</v>
      </c>
      <c r="AC1021" s="4">
        <v>526</v>
      </c>
      <c r="AD1021" s="4">
        <f>AP1021/AC1021</f>
        <v>5</v>
      </c>
      <c r="AE1021" s="7">
        <f>AF1021/(AF1021+AH1021+AJ1021+AL1021+AN1021+AP1021)</f>
        <v>0.2713881518077606</v>
      </c>
      <c r="AF1021" s="4">
        <v>515368</v>
      </c>
      <c r="AG1021" s="7">
        <f>AH1021/(AF1021+AH1021+AJ1021+AL1021+AN1021+AP1021)</f>
        <v>0.22215083988631953</v>
      </c>
      <c r="AH1021" s="4">
        <v>421866</v>
      </c>
      <c r="AI1021" s="7">
        <f>AJ1021/(AF1021+AH1021+AJ1021+AL1021+AN1021+AP1021)</f>
        <v>0.48551374481505333</v>
      </c>
      <c r="AJ1021" s="4">
        <v>921994</v>
      </c>
      <c r="AK1021" s="7">
        <f>AL1021/(AF1021+AH1021+AJ1021+AL1021+AN1021+AP1021)</f>
        <v>1.304102617841851E-2</v>
      </c>
      <c r="AL1021" s="4">
        <v>24765</v>
      </c>
      <c r="AM1021" s="7">
        <f>AN1021/(AF1021+AH1021+AJ1021+AL1021+AN1021+AP1021)</f>
        <v>6.5213029757130968E-3</v>
      </c>
      <c r="AN1021" s="4">
        <v>12384</v>
      </c>
      <c r="AO1021" s="7">
        <f>AP1021/(AF1021+AH1021+AJ1021+AL1021+AN1021+AP1021)</f>
        <v>1.3849343367349357E-3</v>
      </c>
      <c r="AP1021" s="4">
        <v>2630</v>
      </c>
      <c r="AQ1021" s="6">
        <f>AO1021+AM1021+AK1021+AI1021+AG1021+AE1021</f>
        <v>1</v>
      </c>
      <c r="AR1021" s="4">
        <v>894906</v>
      </c>
      <c r="AS1021" s="4">
        <f>AR1021/M1021</f>
        <v>19886.8</v>
      </c>
      <c r="AT1021" s="4">
        <f>AR1021/V1021</f>
        <v>3850.7651865379603</v>
      </c>
      <c r="AU1021" s="7">
        <f>AR1021/(AR1021+AV1021+AY1021+BB1021)</f>
        <v>0.34395754925835731</v>
      </c>
      <c r="AV1021" s="4">
        <v>279464</v>
      </c>
      <c r="AW1021" s="4">
        <f>AV1021/M1021</f>
        <v>6210.3111111111111</v>
      </c>
      <c r="AX1021" s="7">
        <f>AV1021/(AR1021+AV1021+AY1021+BB1021)</f>
        <v>0.10741212210660959</v>
      </c>
      <c r="AY1021" s="4">
        <v>866660</v>
      </c>
      <c r="AZ1021" s="4">
        <f>AY1021/M1021</f>
        <v>19259.111111111109</v>
      </c>
      <c r="BA1021" s="7">
        <f>AY1021/(AR1021+AV1021+AY1021+BB1021)</f>
        <v>0.33310118564435587</v>
      </c>
      <c r="BB1021" s="4">
        <v>560762</v>
      </c>
      <c r="BC1021" s="11">
        <f>BB1021/(AR1021+AV1021+AY1021+BB1021)</f>
        <v>0.21552914299067719</v>
      </c>
      <c r="BD1021" s="9">
        <f>BC1021+BA1021+AX1021+AU1021</f>
        <v>0.99999999999999989</v>
      </c>
      <c r="BE1021" s="14">
        <f>(AF1021+AH1021+AJ1021+AL1021+AN1021+AP1021)</f>
        <v>1899007</v>
      </c>
      <c r="BF1021" s="14">
        <f t="shared" si="75"/>
        <v>-2601792</v>
      </c>
      <c r="BG1021" s="13">
        <f>(AF1021+AH1021+AJ1021+AL1021+AN1021+AP1021)-(AR1021+AV1021+AY1021+BB1021)</f>
        <v>-702785</v>
      </c>
      <c r="BH1021" s="13">
        <f t="shared" si="76"/>
        <v>1</v>
      </c>
      <c r="BI1021" s="14">
        <f>AF1021/W1021</f>
        <v>519059.0868397493</v>
      </c>
      <c r="BJ1021" s="14">
        <f>AH1021/Y1021</f>
        <v>566865.68614993652</v>
      </c>
      <c r="BK1021" s="14">
        <f>AJ1021/AA1021</f>
        <v>1238929.4375</v>
      </c>
      <c r="BL1021" s="14">
        <f>BI1021+BJ1021+BK1021</f>
        <v>2324854.2104896856</v>
      </c>
      <c r="BM1021" s="14">
        <f>(AF1021/W1021)-AF1021</f>
        <v>3691.0868397493032</v>
      </c>
      <c r="BN1021" s="14">
        <f>AH1021/Y1021-AH1021</f>
        <v>144999.68614993652</v>
      </c>
      <c r="BO1021" s="14">
        <f>AJ1021/AA1021-AJ1021</f>
        <v>316935.4375</v>
      </c>
      <c r="BP1021" s="14">
        <f>BG1021/S1021</f>
        <v>-3.2172197994898663E-2</v>
      </c>
      <c r="BQ1021" s="14">
        <f>(BG1021-CA1021)/S1021</f>
        <v>-3.1698520060031959E-2</v>
      </c>
      <c r="BR1021" s="27">
        <f>BQ1021-BP1021</f>
        <v>4.7367793486670362E-4</v>
      </c>
      <c r="BS1021" s="28">
        <f t="shared" si="77"/>
        <v>16952034</v>
      </c>
      <c r="BT1021" s="11">
        <f>BS1021/S1021</f>
        <v>0.7760327756913622</v>
      </c>
      <c r="BU1021" s="14">
        <f>(BE1021-AP1021)*1/BT1021-(BE1021-AP1021)</f>
        <v>547304.5807303125</v>
      </c>
      <c r="BV1021" s="14">
        <f t="shared" si="78"/>
        <v>8.6933029586144461E-2</v>
      </c>
      <c r="BW1021" s="27">
        <f>(AR1021+AV1021+AY1021+BB1021)/S1021</f>
        <v>0.11910522758104312</v>
      </c>
      <c r="BX1021" s="13">
        <f>(AF1021+AH1021+AJ1021+AL1021+AN1021)/N1021</f>
        <v>278.10192110280099</v>
      </c>
      <c r="BY1021" s="26">
        <f>BX1021/K1021</f>
        <v>0.11186722490056356</v>
      </c>
      <c r="BZ1021" s="11">
        <f>AP1021/BE1021</f>
        <v>1.3849343367349357E-3</v>
      </c>
      <c r="CA1021" s="15">
        <f>-(BM1021+BN1021+BO1021)/M1021</f>
        <v>-10347.249121993018</v>
      </c>
      <c r="CB1021" s="15">
        <f>BG1021-CA1021</f>
        <v>-692437.75087800703</v>
      </c>
      <c r="CC1021" s="18">
        <f t="shared" si="79"/>
        <v>1</v>
      </c>
      <c r="CD1021" s="17">
        <f>(AF1021/(AF1021+AH1021+AJ1021))/(X1021/(X1021+Z1021+AB1021))</f>
        <v>2.1650747830102959</v>
      </c>
      <c r="CE1021" s="19">
        <f>(AH1021/(AF1021+AH1021+AJ1021))/(Z1021/(X1021+Z1021+AB1021))</f>
        <v>0.94269700775828758</v>
      </c>
      <c r="CF1021" s="18">
        <f>(AJ1021/(AF1021+AH1021+AJ1021))/(AB1021/(X1021+Z1021+AB1021))</f>
        <v>0.78555736392728293</v>
      </c>
      <c r="CG1021">
        <f>AH1021/Z1021</f>
        <v>199.46382978723403</v>
      </c>
      <c r="CH1021" s="11">
        <f>BB1021/BE1021</f>
        <v>0.29529222377800607</v>
      </c>
      <c r="CI1021" s="14">
        <f>AY1021/V1021</f>
        <v>3729.2231324463</v>
      </c>
      <c r="CJ1021" s="14">
        <f>AV1021/M1021</f>
        <v>6210.3111111111111</v>
      </c>
      <c r="CK1021" s="17">
        <f>N1021/V1021</f>
        <v>29.342040177406734</v>
      </c>
      <c r="CL1021" s="17">
        <f>(AL1021+AN1021)/N1021</f>
        <v>5.4478662560492737</v>
      </c>
      <c r="CM1021" s="14">
        <f>AP1021/AC1021</f>
        <v>5</v>
      </c>
    </row>
    <row r="1022" spans="1:91" hidden="1" x14ac:dyDescent="0.2">
      <c r="A1022">
        <v>363</v>
      </c>
      <c r="B1022" s="2">
        <v>44835</v>
      </c>
      <c r="C1022" s="3" t="s">
        <v>43</v>
      </c>
      <c r="D1022" t="s">
        <v>38</v>
      </c>
      <c r="E1022" s="3" t="s">
        <v>52</v>
      </c>
      <c r="F1022" t="s">
        <v>33</v>
      </c>
      <c r="G1022" t="str">
        <f>CONCATENATE(C1022,E1022)</f>
        <v>SFOOGG</v>
      </c>
      <c r="H1022" t="s">
        <v>31</v>
      </c>
      <c r="I1022">
        <f>U1022/M1022</f>
        <v>161.43478260869566</v>
      </c>
      <c r="J1022" t="str">
        <f>_xlfn.CONCAT(C1022,E1022,H1022)</f>
        <v>SFOOGG737-800</v>
      </c>
      <c r="K1022" s="4">
        <v>2338</v>
      </c>
      <c r="L1022" s="4">
        <f>N1022/M1022</f>
        <v>143.08695652173913</v>
      </c>
      <c r="M1022" s="4">
        <v>23</v>
      </c>
      <c r="N1022" s="4">
        <v>3291</v>
      </c>
      <c r="O1022" s="4">
        <f>P1022/M1022</f>
        <v>21</v>
      </c>
      <c r="P1022" s="4">
        <v>483</v>
      </c>
      <c r="Q1022" s="4">
        <v>920</v>
      </c>
      <c r="R1022" s="4">
        <v>1888</v>
      </c>
      <c r="S1022" s="4">
        <f>U1022*K1022</f>
        <v>8680994</v>
      </c>
      <c r="T1022" s="7">
        <f>N1022/U1022</f>
        <v>0.88634527336385671</v>
      </c>
      <c r="U1022" s="4">
        <v>3713</v>
      </c>
      <c r="V1022" s="4">
        <v>123.38101351351352</v>
      </c>
      <c r="W1022" s="7">
        <f>P1022/X1022</f>
        <v>1</v>
      </c>
      <c r="X1022" s="4">
        <v>483</v>
      </c>
      <c r="Y1022" s="7">
        <f>Q1022/Z1022</f>
        <v>1</v>
      </c>
      <c r="Z1022" s="4">
        <v>920</v>
      </c>
      <c r="AA1022" s="7">
        <f>R1022/AB1022</f>
        <v>0.81731601731601733</v>
      </c>
      <c r="AB1022" s="4">
        <v>2310</v>
      </c>
      <c r="AC1022" s="4">
        <v>3387</v>
      </c>
      <c r="AD1022" s="4">
        <f>AP1022/AC1022</f>
        <v>5</v>
      </c>
      <c r="AE1022" s="7">
        <f>AF1022/(AF1022+AH1022+AJ1022+AL1022+AN1022+AP1022)</f>
        <v>0.19661981712837226</v>
      </c>
      <c r="AF1022" s="4">
        <v>173749</v>
      </c>
      <c r="AG1022" s="7">
        <f>AH1022/(AF1022+AH1022+AJ1022+AL1022+AN1022+AP1022)</f>
        <v>0.28026548071700164</v>
      </c>
      <c r="AH1022" s="4">
        <v>247665</v>
      </c>
      <c r="AI1022" s="7">
        <f>AJ1022/(AF1022+AH1022+AJ1022+AL1022+AN1022+AP1022)</f>
        <v>0.47831907477820024</v>
      </c>
      <c r="AJ1022" s="4">
        <v>422681</v>
      </c>
      <c r="AK1022" s="7">
        <f>AL1022/(AF1022+AH1022+AJ1022+AL1022+AN1022+AP1022)</f>
        <v>1.281572514937534E-2</v>
      </c>
      <c r="AL1022" s="4">
        <v>11325</v>
      </c>
      <c r="AM1022" s="7">
        <f>AN1022/(AF1022+AH1022+AJ1022+AL1022+AN1022+AP1022)</f>
        <v>1.281572514937534E-2</v>
      </c>
      <c r="AN1022" s="4">
        <v>11325</v>
      </c>
      <c r="AO1022" s="7">
        <f>AP1022/(AF1022+AH1022+AJ1022+AL1022+AN1022+AP1022)</f>
        <v>1.9164177077675176E-2</v>
      </c>
      <c r="AP1022" s="4">
        <v>16935</v>
      </c>
      <c r="AQ1022" s="6">
        <f>AO1022+AM1022+AK1022+AI1022+AG1022+AE1022</f>
        <v>1</v>
      </c>
      <c r="AR1022" s="4">
        <v>454356</v>
      </c>
      <c r="AS1022" s="4">
        <f>AR1022/M1022</f>
        <v>19754.608695652172</v>
      </c>
      <c r="AT1022" s="4">
        <f>AR1022/V1022</f>
        <v>3682.5439106174617</v>
      </c>
      <c r="AU1022" s="7">
        <f>AR1022/(AR1022+AV1022+AY1022+BB1022)</f>
        <v>0.35629421271663791</v>
      </c>
      <c r="AV1022" s="4">
        <v>120509</v>
      </c>
      <c r="AW1022" s="4">
        <f>AV1022/M1022</f>
        <v>5239.521739130435</v>
      </c>
      <c r="AX1022" s="7">
        <f>AV1022/(AR1022+AV1022+AY1022+BB1022)</f>
        <v>9.4500038032444417E-2</v>
      </c>
      <c r="AY1022" s="4">
        <v>404011</v>
      </c>
      <c r="AZ1022" s="4">
        <f>AY1022/M1022</f>
        <v>17565.695652173912</v>
      </c>
      <c r="BA1022" s="7">
        <f>AY1022/(AR1022+AV1022+AY1022+BB1022)</f>
        <v>0.31681496706076645</v>
      </c>
      <c r="BB1022" s="4">
        <v>296351</v>
      </c>
      <c r="BC1022" s="11">
        <f>BB1022/(AR1022+AV1022+AY1022+BB1022)</f>
        <v>0.23239078219015125</v>
      </c>
      <c r="BD1022" s="9">
        <f>BC1022+BA1022+AX1022+AU1022</f>
        <v>1</v>
      </c>
      <c r="BE1022" s="14">
        <f>(AF1022+AH1022+AJ1022+AL1022+AN1022+AP1022)</f>
        <v>883680</v>
      </c>
      <c r="BF1022" s="14">
        <f t="shared" si="75"/>
        <v>-1275227</v>
      </c>
      <c r="BG1022" s="13">
        <f>(AF1022+AH1022+AJ1022+AL1022+AN1022+AP1022)-(AR1022+AV1022+AY1022+BB1022)</f>
        <v>-391547</v>
      </c>
      <c r="BH1022" s="13">
        <f t="shared" si="76"/>
        <v>1</v>
      </c>
      <c r="BI1022" s="14">
        <f>AF1022/W1022</f>
        <v>173749</v>
      </c>
      <c r="BJ1022" s="14">
        <f>AH1022/Y1022</f>
        <v>247665</v>
      </c>
      <c r="BK1022" s="14">
        <f>AJ1022/AA1022</f>
        <v>517157.36758474575</v>
      </c>
      <c r="BL1022" s="14">
        <f>BI1022+BJ1022+BK1022</f>
        <v>938571.36758474575</v>
      </c>
      <c r="BM1022" s="14">
        <f>(AF1022/W1022)-AF1022</f>
        <v>0</v>
      </c>
      <c r="BN1022" s="14">
        <f>AH1022/Y1022-AH1022</f>
        <v>0</v>
      </c>
      <c r="BO1022" s="14">
        <f>AJ1022/AA1022-AJ1022</f>
        <v>94476.367584745749</v>
      </c>
      <c r="BP1022" s="14">
        <f>BG1022/S1022</f>
        <v>-4.5103936254304519E-2</v>
      </c>
      <c r="BQ1022" s="14">
        <f>(BG1022-CA1022)/S1022</f>
        <v>-4.4630756782476924E-2</v>
      </c>
      <c r="BR1022" s="27">
        <f>BQ1022-BP1022</f>
        <v>4.7317947182759501E-4</v>
      </c>
      <c r="BS1022" s="28">
        <f t="shared" si="77"/>
        <v>7694358</v>
      </c>
      <c r="BT1022" s="11">
        <f>BS1022/S1022</f>
        <v>0.88634527336385671</v>
      </c>
      <c r="BU1022" s="14">
        <f>(BE1022-AP1022)*1/BT1022-(BE1022-AP1022)</f>
        <v>111141.41294439381</v>
      </c>
      <c r="BV1022" s="14">
        <f t="shared" si="78"/>
        <v>0.10179479446708523</v>
      </c>
      <c r="BW1022" s="27">
        <f>(AR1022+AV1022+AY1022+BB1022)/S1022</f>
        <v>0.14689873072138973</v>
      </c>
      <c r="BX1022" s="13">
        <f>(AF1022+AH1022+AJ1022+AL1022+AN1022)/N1022</f>
        <v>263.36827711941658</v>
      </c>
      <c r="BY1022" s="26">
        <f>BX1022/K1022</f>
        <v>0.11264682511523377</v>
      </c>
      <c r="BZ1022" s="11">
        <f>AP1022/BE1022</f>
        <v>1.9164177077675176E-2</v>
      </c>
      <c r="CA1022" s="15">
        <f>-(BM1022+BN1022+BO1022)/M1022</f>
        <v>-4107.6681558585105</v>
      </c>
      <c r="CB1022" s="15">
        <f>BG1022-CA1022</f>
        <v>-387439.33184414147</v>
      </c>
      <c r="CC1022" s="18">
        <f t="shared" si="79"/>
        <v>1</v>
      </c>
      <c r="CD1022" s="17">
        <f>(AF1022/(AF1022+AH1022+AJ1022))/(X1022/(X1022+Z1022+AB1022))</f>
        <v>1.5823727832191232</v>
      </c>
      <c r="CE1022" s="19">
        <f>(AH1022/(AF1022+AH1022+AJ1022))/(Z1022/(X1022+Z1022+AB1022))</f>
        <v>1.184160119263312</v>
      </c>
      <c r="CF1022" s="18">
        <f>(AJ1022/(AF1022+AH1022+AJ1022))/(AB1022/(X1022+Z1022+AB1022))</f>
        <v>0.80488598960299429</v>
      </c>
      <c r="CG1022">
        <f>AH1022/Z1022</f>
        <v>269.20108695652175</v>
      </c>
      <c r="CH1022" s="11">
        <f>BB1022/BE1022</f>
        <v>0.33536008509867826</v>
      </c>
      <c r="CI1022" s="14">
        <f>AY1022/V1022</f>
        <v>3274.4989564845</v>
      </c>
      <c r="CJ1022" s="14">
        <f>AV1022/M1022</f>
        <v>5239.521739130435</v>
      </c>
      <c r="CK1022" s="17">
        <f>N1022/V1022</f>
        <v>26.673471924750785</v>
      </c>
      <c r="CL1022" s="17">
        <f>(AL1022+AN1022)/N1022</f>
        <v>6.8824065633546034</v>
      </c>
      <c r="CM1022" s="14">
        <f>AP1022/AC1022</f>
        <v>5</v>
      </c>
    </row>
    <row r="1023" spans="1:91" hidden="1" x14ac:dyDescent="0.2">
      <c r="A1023">
        <v>333</v>
      </c>
      <c r="B1023" s="2">
        <v>44835</v>
      </c>
      <c r="C1023" s="3" t="s">
        <v>41</v>
      </c>
      <c r="D1023" t="s">
        <v>42</v>
      </c>
      <c r="E1023" s="3" t="s">
        <v>37</v>
      </c>
      <c r="F1023" t="s">
        <v>38</v>
      </c>
      <c r="G1023" t="str">
        <f>CONCATENATE(C1023,E1023)</f>
        <v>SEALAX</v>
      </c>
      <c r="H1023" t="s">
        <v>40</v>
      </c>
      <c r="I1023">
        <f>U1023/M1023</f>
        <v>74.794117647058826</v>
      </c>
      <c r="J1023" t="str">
        <f>_xlfn.CONCAT(C1023,E1023,H1023)</f>
        <v>SEALAXE175</v>
      </c>
      <c r="K1023" s="4">
        <v>954</v>
      </c>
      <c r="L1023" s="4">
        <f>N1023/M1023</f>
        <v>68.411764705882348</v>
      </c>
      <c r="M1023" s="4">
        <v>34</v>
      </c>
      <c r="N1023" s="4">
        <v>2326</v>
      </c>
      <c r="O1023" s="4">
        <f>P1023/M1023</f>
        <v>9.0294117647058822</v>
      </c>
      <c r="P1023" s="4">
        <v>307</v>
      </c>
      <c r="Q1023" s="4">
        <v>552</v>
      </c>
      <c r="R1023" s="4">
        <v>1468</v>
      </c>
      <c r="S1023" s="4">
        <f>U1023*K1023</f>
        <v>2426022</v>
      </c>
      <c r="T1023" s="7">
        <f>N1023/U1023</f>
        <v>0.91466771529689339</v>
      </c>
      <c r="U1023" s="4">
        <v>2543</v>
      </c>
      <c r="V1023" s="4">
        <v>90.023408239700359</v>
      </c>
      <c r="W1023" s="7">
        <f>P1023/X1023</f>
        <v>0.91641791044776122</v>
      </c>
      <c r="X1023" s="4">
        <v>335</v>
      </c>
      <c r="Y1023" s="7">
        <f>Q1023/Z1023</f>
        <v>0.91542288557213936</v>
      </c>
      <c r="Z1023" s="4">
        <v>603</v>
      </c>
      <c r="AA1023" s="7">
        <f>R1023/AB1023</f>
        <v>0.91464174454828662</v>
      </c>
      <c r="AB1023" s="4">
        <v>1605</v>
      </c>
      <c r="AC1023" s="4">
        <v>0</v>
      </c>
      <c r="AD1023" s="4" t="e">
        <f>AP1023/AC1023</f>
        <v>#DIV/0!</v>
      </c>
      <c r="AE1023" s="7">
        <f>AF1023/(AF1023+AH1023+AJ1023+AL1023+AN1023+AP1023)</f>
        <v>0.19181704608550806</v>
      </c>
      <c r="AF1023" s="4">
        <v>82911</v>
      </c>
      <c r="AG1023" s="7">
        <f>AH1023/(AF1023+AH1023+AJ1023+AL1023+AN1023+AP1023)</f>
        <v>0.2442925226725893</v>
      </c>
      <c r="AH1023" s="4">
        <v>105593</v>
      </c>
      <c r="AI1023" s="7">
        <f>AJ1023/(AF1023+AH1023+AJ1023+AL1023+AN1023+AP1023)</f>
        <v>0.536729594669628</v>
      </c>
      <c r="AJ1023" s="4">
        <v>231996</v>
      </c>
      <c r="AK1023" s="7">
        <f>AL1023/(AF1023+AH1023+AJ1023+AL1023+AN1023+AP1023)</f>
        <v>2.0370627429205996E-2</v>
      </c>
      <c r="AL1023" s="4">
        <v>8805</v>
      </c>
      <c r="AM1023" s="7">
        <f>AN1023/(AF1023+AH1023+AJ1023+AL1023+AN1023+AP1023)</f>
        <v>6.7902091430686656E-3</v>
      </c>
      <c r="AN1023" s="4">
        <v>2935</v>
      </c>
      <c r="AO1023" s="7">
        <f>AP1023/(AF1023+AH1023+AJ1023+AL1023+AN1023+AP1023)</f>
        <v>0</v>
      </c>
      <c r="AP1023" s="4">
        <v>0</v>
      </c>
      <c r="AQ1023" s="6">
        <f>AO1023+AM1023+AK1023+AI1023+AG1023+AE1023</f>
        <v>1</v>
      </c>
      <c r="AR1023" s="4">
        <v>144542</v>
      </c>
      <c r="AS1023" s="4">
        <f>AR1023/M1023</f>
        <v>4251.2352941176468</v>
      </c>
      <c r="AT1023" s="4">
        <f>AR1023/V1023</f>
        <v>1605.6046180248586</v>
      </c>
      <c r="AU1023" s="7">
        <f>AR1023/(AR1023+AV1023+AY1023+BB1023)</f>
        <v>0.29974658554085948</v>
      </c>
      <c r="AV1023" s="4">
        <v>90853</v>
      </c>
      <c r="AW1023" s="4">
        <f>AV1023/M1023</f>
        <v>2672.1470588235293</v>
      </c>
      <c r="AX1023" s="7">
        <f>AV1023/(AR1023+AV1023+AY1023+BB1023)</f>
        <v>0.18840805119718632</v>
      </c>
      <c r="AY1023" s="4">
        <v>165044</v>
      </c>
      <c r="AZ1023" s="4">
        <f>AY1023/M1023</f>
        <v>4854.2352941176468</v>
      </c>
      <c r="BA1023" s="7">
        <f>AY1023/(AR1023+AV1023+AY1023+BB1023)</f>
        <v>0.34226297867751659</v>
      </c>
      <c r="BB1023" s="4">
        <v>81775</v>
      </c>
      <c r="BC1023" s="11">
        <f>BB1023/(AR1023+AV1023+AY1023+BB1023)</f>
        <v>0.16958238458443761</v>
      </c>
      <c r="BD1023" s="9">
        <f>BC1023+BA1023+AX1023+AU1023</f>
        <v>1</v>
      </c>
      <c r="BE1023" s="14">
        <f>(AF1023+AH1023+AJ1023+AL1023+AN1023+AP1023)</f>
        <v>432240</v>
      </c>
      <c r="BF1023" s="14">
        <f t="shared" si="75"/>
        <v>-482214</v>
      </c>
      <c r="BG1023" s="13">
        <f>(AF1023+AH1023+AJ1023+AL1023+AN1023+AP1023)-(AR1023+AV1023+AY1023+BB1023)</f>
        <v>-49974</v>
      </c>
      <c r="BH1023" s="13">
        <f t="shared" si="76"/>
        <v>1</v>
      </c>
      <c r="BI1023" s="14">
        <f>AF1023/W1023</f>
        <v>90472.915309446253</v>
      </c>
      <c r="BJ1023" s="14">
        <f>AH1023/Y1023</f>
        <v>115348.875</v>
      </c>
      <c r="BK1023" s="14">
        <f>AJ1023/AA1023</f>
        <v>253646.85286103541</v>
      </c>
      <c r="BL1023" s="14">
        <f>BI1023+BJ1023+BK1023</f>
        <v>459468.64317048166</v>
      </c>
      <c r="BM1023" s="14">
        <f>(AF1023/W1023)-AF1023</f>
        <v>7561.9153094462526</v>
      </c>
      <c r="BN1023" s="14">
        <f>AH1023/Y1023-AH1023</f>
        <v>9755.875</v>
      </c>
      <c r="BO1023" s="14">
        <f>AJ1023/AA1023-AJ1023</f>
        <v>21650.852861035411</v>
      </c>
      <c r="BP1023" s="14">
        <f>BG1023/S1023</f>
        <v>-2.0599153676265095E-2</v>
      </c>
      <c r="BQ1023" s="14">
        <f>(BG1023-CA1023)/S1023</f>
        <v>-2.0126719146059808E-2</v>
      </c>
      <c r="BR1023" s="27">
        <f>BQ1023-BP1023</f>
        <v>4.7243453020528667E-4</v>
      </c>
      <c r="BS1023" s="28">
        <f t="shared" si="77"/>
        <v>2219004</v>
      </c>
      <c r="BT1023" s="11">
        <f>BS1023/S1023</f>
        <v>0.91466771529689339</v>
      </c>
      <c r="BU1023" s="14">
        <f>(BE1023-AP1023)*1/BT1023-(BE1023-AP1023)</f>
        <v>40325.055889939831</v>
      </c>
      <c r="BV1023" s="14">
        <f t="shared" si="78"/>
        <v>0.17816821117038509</v>
      </c>
      <c r="BW1023" s="27">
        <f>(AR1023+AV1023+AY1023+BB1023)/S1023</f>
        <v>0.1987673648466502</v>
      </c>
      <c r="BX1023" s="13">
        <f>(AF1023+AH1023+AJ1023+AL1023+AN1023)/N1023</f>
        <v>185.82975064488392</v>
      </c>
      <c r="BY1023" s="26">
        <f>BX1023/K1023</f>
        <v>0.1947900950156016</v>
      </c>
      <c r="BZ1023" s="11">
        <f>AP1023/BE1023</f>
        <v>0</v>
      </c>
      <c r="CA1023" s="15">
        <f>-(BM1023+BN1023+BO1023)/M1023</f>
        <v>-1146.136563837696</v>
      </c>
      <c r="CB1023" s="15">
        <f>BG1023-CA1023</f>
        <v>-48827.863436162304</v>
      </c>
      <c r="CC1023" s="18">
        <f t="shared" si="79"/>
        <v>1</v>
      </c>
      <c r="CD1023" s="17">
        <f>(AF1023/(AF1023+AH1023+AJ1023))/(X1023/(X1023+Z1023+AB1023))</f>
        <v>1.4967446217189913</v>
      </c>
      <c r="CE1023" s="19">
        <f>(AH1023/(AF1023+AH1023+AJ1023))/(Z1023/(X1023+Z1023+AB1023))</f>
        <v>1.0590054050003648</v>
      </c>
      <c r="CF1023" s="18">
        <f>(AJ1023/(AF1023+AH1023+AJ1023))/(AB1023/(X1023+Z1023+AB1023))</f>
        <v>0.87414971495882743</v>
      </c>
      <c r="CG1023">
        <f>AH1023/Z1023</f>
        <v>175.11276948590381</v>
      </c>
      <c r="CH1023" s="11">
        <f>BB1023/BE1023</f>
        <v>0.18918887655006478</v>
      </c>
      <c r="CI1023" s="14">
        <f>AY1023/V1023</f>
        <v>1833.3453845753813</v>
      </c>
      <c r="CJ1023" s="14">
        <f>AV1023/M1023</f>
        <v>2672.1470588235293</v>
      </c>
      <c r="CK1023" s="17">
        <f>N1023/V1023</f>
        <v>25.837724270632904</v>
      </c>
      <c r="CL1023" s="17">
        <f>(AL1023+AN1023)/N1023</f>
        <v>5.0472914875322443</v>
      </c>
      <c r="CM1023" s="14" t="e">
        <f>AP1023/AC1023</f>
        <v>#DIV/0!</v>
      </c>
    </row>
    <row r="1024" spans="1:91" x14ac:dyDescent="0.2">
      <c r="A1024">
        <v>990</v>
      </c>
      <c r="B1024" s="2">
        <v>45200</v>
      </c>
      <c r="C1024" s="3" t="s">
        <v>43</v>
      </c>
      <c r="D1024" t="s">
        <v>38</v>
      </c>
      <c r="E1024" s="3" t="s">
        <v>41</v>
      </c>
      <c r="F1024" t="s">
        <v>42</v>
      </c>
      <c r="G1024" t="str">
        <f>CONCATENATE(C1024,E1024)</f>
        <v>SFOSEA</v>
      </c>
      <c r="H1024" t="s">
        <v>40</v>
      </c>
      <c r="I1024">
        <f>U1024/M1024</f>
        <v>71.902439024390247</v>
      </c>
      <c r="J1024" t="str">
        <f>_xlfn.CONCAT(C1024,E1024,H1024)</f>
        <v>SFOSEAE175</v>
      </c>
      <c r="K1024" s="4">
        <v>679</v>
      </c>
      <c r="L1024" s="4">
        <f>N1024/M1024</f>
        <v>65.439024390243901</v>
      </c>
      <c r="M1024" s="4">
        <v>41</v>
      </c>
      <c r="N1024" s="4">
        <v>2683</v>
      </c>
      <c r="O1024" s="4">
        <f>P1024/M1024</f>
        <v>10</v>
      </c>
      <c r="P1024" s="4">
        <v>410</v>
      </c>
      <c r="Q1024" s="4">
        <v>694</v>
      </c>
      <c r="R1024" s="4">
        <v>1579</v>
      </c>
      <c r="S1024" s="4">
        <f>U1024*K1024</f>
        <v>2001692</v>
      </c>
      <c r="T1024" s="7">
        <f>N1024/U1024</f>
        <v>0.91010854816824971</v>
      </c>
      <c r="U1024" s="4">
        <v>2948</v>
      </c>
      <c r="V1024" s="4">
        <v>88.164530419373904</v>
      </c>
      <c r="W1024" s="7">
        <f>P1024/X1024</f>
        <v>1</v>
      </c>
      <c r="X1024" s="4">
        <v>410</v>
      </c>
      <c r="Y1024" s="7">
        <f>Q1024/Z1024</f>
        <v>0.94037940379403795</v>
      </c>
      <c r="Z1024" s="4">
        <v>738</v>
      </c>
      <c r="AA1024" s="7">
        <f>R1024/AB1024</f>
        <v>0.87722222222222224</v>
      </c>
      <c r="AB1024" s="4">
        <v>1800</v>
      </c>
      <c r="AC1024" s="4">
        <v>97</v>
      </c>
      <c r="AD1024" s="4">
        <f>AP1024/AC1024</f>
        <v>6</v>
      </c>
      <c r="AE1024" s="7">
        <f>AF1024/(AF1024+AH1024+AJ1024+AL1024+AN1024+AP1024)</f>
        <v>0.21732461754398355</v>
      </c>
      <c r="AF1024" s="4">
        <v>98475</v>
      </c>
      <c r="AG1024" s="7">
        <f>AH1024/(AF1024+AH1024+AJ1024+AL1024+AN1024+AP1024)</f>
        <v>0.2496998614065907</v>
      </c>
      <c r="AH1024" s="4">
        <v>113145</v>
      </c>
      <c r="AI1024" s="7">
        <f>AJ1024/(AF1024+AH1024+AJ1024+AL1024+AN1024+AP1024)</f>
        <v>0.4968684068820014</v>
      </c>
      <c r="AJ1024" s="4">
        <v>225143</v>
      </c>
      <c r="AK1024" s="7">
        <f>AL1024/(AF1024+AH1024+AJ1024+AL1024+AN1024+AP1024)</f>
        <v>2.4370812404551512E-2</v>
      </c>
      <c r="AL1024" s="4">
        <v>11043</v>
      </c>
      <c r="AM1024" s="7">
        <f>AN1024/(AF1024+AH1024+AJ1024+AL1024+AN1024+AP1024)</f>
        <v>1.0451885135194782E-2</v>
      </c>
      <c r="AN1024" s="4">
        <v>4736</v>
      </c>
      <c r="AO1024" s="7">
        <f>AP1024/(AF1024+AH1024+AJ1024+AL1024+AN1024+AP1024)</f>
        <v>1.2844166276780749E-3</v>
      </c>
      <c r="AP1024" s="4">
        <v>582</v>
      </c>
      <c r="AQ1024" s="6">
        <f>AO1024+AM1024+AK1024+AI1024+AG1024+AE1024</f>
        <v>1</v>
      </c>
      <c r="AR1024" s="4">
        <v>220078</v>
      </c>
      <c r="AS1024" s="4">
        <f>AR1024/M1024</f>
        <v>5367.7560975609758</v>
      </c>
      <c r="AT1024" s="4">
        <f>AR1024/V1024</f>
        <v>2496.2192726842732</v>
      </c>
      <c r="AU1024" s="7">
        <f>AR1024/(AR1024+AV1024+AY1024+BB1024)</f>
        <v>0.36304639738171357</v>
      </c>
      <c r="AV1024" s="4">
        <v>133986</v>
      </c>
      <c r="AW1024" s="4">
        <f>AV1024/M1024</f>
        <v>3267.9512195121952</v>
      </c>
      <c r="AX1024" s="7">
        <f>AV1024/(AR1024+AV1024+AY1024+BB1024)</f>
        <v>0.22102679322597568</v>
      </c>
      <c r="AY1024" s="4">
        <v>122025</v>
      </c>
      <c r="AZ1024" s="4">
        <f>AY1024/M1024</f>
        <v>2976.2195121951218</v>
      </c>
      <c r="BA1024" s="7">
        <f>AY1024/(AR1024+AV1024+AY1024+BB1024)</f>
        <v>0.20129561628378848</v>
      </c>
      <c r="BB1024" s="4">
        <v>130109</v>
      </c>
      <c r="BC1024" s="11">
        <f>BB1024/(AR1024+AV1024+AY1024+BB1024)</f>
        <v>0.2146311931085223</v>
      </c>
      <c r="BD1024" s="9">
        <f>BC1024+BA1024+AX1024+AU1024</f>
        <v>1</v>
      </c>
      <c r="BE1024" s="14">
        <f>(AF1024+AH1024+AJ1024+AL1024+AN1024+AP1024)</f>
        <v>453124</v>
      </c>
      <c r="BF1024" s="14">
        <f t="shared" si="75"/>
        <v>-606198</v>
      </c>
      <c r="BG1024" s="13">
        <f>(AF1024+AH1024+AJ1024+AL1024+AN1024+AP1024)-(AR1024+AV1024+AY1024+BB1024)</f>
        <v>-153074</v>
      </c>
      <c r="BH1024" s="13">
        <f t="shared" si="76"/>
        <v>1</v>
      </c>
      <c r="BI1024" s="14">
        <f>AF1024/W1024</f>
        <v>98475</v>
      </c>
      <c r="BJ1024" s="14">
        <f>AH1024/Y1024</f>
        <v>120318.45821325648</v>
      </c>
      <c r="BK1024" s="14">
        <f>AJ1024/AA1024</f>
        <v>256654.46485117162</v>
      </c>
      <c r="BL1024" s="14">
        <f>BI1024+BJ1024+BK1024</f>
        <v>475447.92306442815</v>
      </c>
      <c r="BM1024" s="14">
        <f>(AF1024/W1024)-AF1024</f>
        <v>0</v>
      </c>
      <c r="BN1024" s="14">
        <f>AH1024/Y1024-AH1024</f>
        <v>7173.4582132564828</v>
      </c>
      <c r="BO1024" s="14">
        <f>AJ1024/AA1024-AJ1024</f>
        <v>31511.464851171622</v>
      </c>
      <c r="BP1024" s="14">
        <f>BG1024/S1024</f>
        <v>-7.6472304430451832E-2</v>
      </c>
      <c r="BQ1024" s="14">
        <f>(BG1024-CA1024)/S1024</f>
        <v>-7.600093585382342E-2</v>
      </c>
      <c r="BR1024" s="27">
        <f>BQ1024-BP1024</f>
        <v>4.7136857662841147E-4</v>
      </c>
      <c r="BS1024" s="28">
        <f t="shared" si="77"/>
        <v>1821757</v>
      </c>
      <c r="BT1024" s="11">
        <f>BS1024/S1024</f>
        <v>0.91010854816824971</v>
      </c>
      <c r="BU1024" s="14">
        <f>(BE1024-AP1024)*1/BT1024-(BE1024-AP1024)</f>
        <v>44697.588520313031</v>
      </c>
      <c r="BV1024" s="14">
        <f t="shared" si="78"/>
        <v>0.22637049056498201</v>
      </c>
      <c r="BW1024" s="27">
        <f>(AR1024+AV1024+AY1024+BB1024)/S1024</f>
        <v>0.30284279499543387</v>
      </c>
      <c r="BX1024" s="13">
        <f>(AF1024+AH1024+AJ1024+AL1024+AN1024)/N1024</f>
        <v>168.67014535967201</v>
      </c>
      <c r="BY1024" s="26">
        <f>BX1024/K1024</f>
        <v>0.24840963970496613</v>
      </c>
      <c r="BZ1024" s="11">
        <f>AP1024/BE1024</f>
        <v>1.2844166276780749E-3</v>
      </c>
      <c r="CA1024" s="15">
        <f>-(BM1024+BN1024+BO1024)/M1024</f>
        <v>-943.5347088884904</v>
      </c>
      <c r="CB1024" s="15">
        <f>BG1024-CA1024</f>
        <v>-152130.4652911115</v>
      </c>
      <c r="CC1024" s="18">
        <f t="shared" si="79"/>
        <v>1</v>
      </c>
      <c r="CD1024" s="17">
        <f>(AF1024/(AF1024+AH1024+AJ1024))/(X1024/(X1024+Z1024+AB1024))</f>
        <v>1.6211521312306283</v>
      </c>
      <c r="CE1024" s="19">
        <f>(AH1024/(AF1024+AH1024+AJ1024))/(Z1024/(X1024+Z1024+AB1024))</f>
        <v>1.0348100639648496</v>
      </c>
      <c r="CF1024" s="18">
        <f>(AJ1024/(AF1024+AH1024+AJ1024))/(AB1024/(X1024+Z1024+AB1024))</f>
        <v>0.84424322166076848</v>
      </c>
      <c r="CG1024">
        <f>AH1024/Z1024</f>
        <v>153.3130081300813</v>
      </c>
      <c r="CH1024" s="11">
        <f>BB1024/BE1024</f>
        <v>0.28713773713155782</v>
      </c>
      <c r="CI1024" s="14">
        <f>AY1024/V1024</f>
        <v>1384.0600003148811</v>
      </c>
      <c r="CJ1024" s="14">
        <f>AV1024/M1024</f>
        <v>3267.9512195121952</v>
      </c>
      <c r="CK1024" s="17">
        <f>N1024/V1024</f>
        <v>30.431739240686959</v>
      </c>
      <c r="CL1024" s="17">
        <f>(AL1024+AN1024)/N1024</f>
        <v>5.8811032426388374</v>
      </c>
      <c r="CM1024" s="14">
        <f>AP1024/AC1024</f>
        <v>6</v>
      </c>
    </row>
    <row r="1025" spans="1:91" hidden="1" x14ac:dyDescent="0.2">
      <c r="A1025">
        <v>223</v>
      </c>
      <c r="B1025" s="2">
        <v>44835</v>
      </c>
      <c r="C1025" s="3" t="s">
        <v>46</v>
      </c>
      <c r="D1025" t="s">
        <v>42</v>
      </c>
      <c r="E1025" s="3" t="s">
        <v>37</v>
      </c>
      <c r="F1025" t="s">
        <v>38</v>
      </c>
      <c r="G1025" t="str">
        <f>CONCATENATE(C1025,E1025)</f>
        <v>GEGLAX</v>
      </c>
      <c r="H1025" t="s">
        <v>40</v>
      </c>
      <c r="I1025">
        <f>U1025/M1025</f>
        <v>67.8125</v>
      </c>
      <c r="J1025" t="str">
        <f>_xlfn.CONCAT(C1025,E1025,H1025)</f>
        <v>GEGLAXE175</v>
      </c>
      <c r="K1025" s="4">
        <v>945</v>
      </c>
      <c r="L1025" s="4">
        <f>N1025/M1025</f>
        <v>64.25</v>
      </c>
      <c r="M1025" s="4">
        <v>16</v>
      </c>
      <c r="N1025" s="4">
        <v>1028</v>
      </c>
      <c r="O1025" s="4">
        <f>P1025/M1025</f>
        <v>9.6875</v>
      </c>
      <c r="P1025" s="4">
        <v>155</v>
      </c>
      <c r="Q1025" s="4">
        <v>279</v>
      </c>
      <c r="R1025" s="4">
        <v>594</v>
      </c>
      <c r="S1025" s="4">
        <f>U1025*K1025</f>
        <v>1025325</v>
      </c>
      <c r="T1025" s="7">
        <f>N1025/U1025</f>
        <v>0.94746543778801839</v>
      </c>
      <c r="U1025" s="4">
        <v>1085</v>
      </c>
      <c r="V1025" s="4">
        <v>42.298257839721259</v>
      </c>
      <c r="W1025" s="7">
        <f>P1025/X1025</f>
        <v>1</v>
      </c>
      <c r="X1025" s="4">
        <v>155</v>
      </c>
      <c r="Y1025" s="7">
        <f>Q1025/Z1025</f>
        <v>1</v>
      </c>
      <c r="Z1025" s="4">
        <v>279</v>
      </c>
      <c r="AA1025" s="7">
        <f>R1025/AB1025</f>
        <v>0.9124423963133641</v>
      </c>
      <c r="AB1025" s="4">
        <v>651</v>
      </c>
      <c r="AC1025" s="4">
        <v>0</v>
      </c>
      <c r="AD1025" s="4" t="e">
        <f>AP1025/AC1025</f>
        <v>#DIV/0!</v>
      </c>
      <c r="AE1025" s="7">
        <f>AF1025/(AF1025+AH1025+AJ1025+AL1025+AN1025+AP1025)</f>
        <v>0.23756309188203717</v>
      </c>
      <c r="AF1025" s="4">
        <v>42219</v>
      </c>
      <c r="AG1025" s="7">
        <f>AH1025/(AF1025+AH1025+AJ1025+AL1025+AN1025+AP1025)</f>
        <v>0.2730014573732395</v>
      </c>
      <c r="AH1025" s="4">
        <v>48517</v>
      </c>
      <c r="AI1025" s="7">
        <f>AJ1025/(AF1025+AH1025+AJ1025+AL1025+AN1025+AP1025)</f>
        <v>0.45263536971702201</v>
      </c>
      <c r="AJ1025" s="4">
        <v>80441</v>
      </c>
      <c r="AK1025" s="7">
        <f>AL1025/(AF1025+AH1025+AJ1025+AL1025+AN1025+AP1025)</f>
        <v>2.008811762521312E-2</v>
      </c>
      <c r="AL1025" s="4">
        <v>3570</v>
      </c>
      <c r="AM1025" s="7">
        <f>AN1025/(AF1025+AH1025+AJ1025+AL1025+AN1025+AP1025)</f>
        <v>1.6711963402488227E-2</v>
      </c>
      <c r="AN1025" s="4">
        <v>2970</v>
      </c>
      <c r="AO1025" s="7">
        <f>AP1025/(AF1025+AH1025+AJ1025+AL1025+AN1025+AP1025)</f>
        <v>0</v>
      </c>
      <c r="AP1025" s="4">
        <v>0</v>
      </c>
      <c r="AQ1025" s="6">
        <f>AO1025+AM1025+AK1025+AI1025+AG1025+AE1025</f>
        <v>1</v>
      </c>
      <c r="AR1025" s="4">
        <v>67914</v>
      </c>
      <c r="AS1025" s="4">
        <f>AR1025/M1025</f>
        <v>4244.625</v>
      </c>
      <c r="AT1025" s="4">
        <f>AR1025/V1025</f>
        <v>1605.598042769119</v>
      </c>
      <c r="AU1025" s="7">
        <f>AR1025/(AR1025+AV1025+AY1025+BB1025)</f>
        <v>0.3006068439247</v>
      </c>
      <c r="AV1025" s="4">
        <v>42037</v>
      </c>
      <c r="AW1025" s="4">
        <f>AV1025/M1025</f>
        <v>2627.3125</v>
      </c>
      <c r="AX1025" s="7">
        <f>AV1025/(AR1025+AV1025+AY1025+BB1025)</f>
        <v>0.18606781956684357</v>
      </c>
      <c r="AY1025" s="4">
        <v>77548</v>
      </c>
      <c r="AZ1025" s="4">
        <f>AY1025/M1025</f>
        <v>4846.75</v>
      </c>
      <c r="BA1025" s="7">
        <f>AY1025/(AR1025+AV1025+AY1025+BB1025)</f>
        <v>0.34324969126649346</v>
      </c>
      <c r="BB1025" s="4">
        <v>38424</v>
      </c>
      <c r="BC1025" s="11">
        <f>BB1025/(AR1025+AV1025+AY1025+BB1025)</f>
        <v>0.17007564524196297</v>
      </c>
      <c r="BD1025" s="9">
        <f>BC1025+BA1025+AX1025+AU1025</f>
        <v>1</v>
      </c>
      <c r="BE1025" s="14">
        <f>(AF1025+AH1025+AJ1025+AL1025+AN1025+AP1025)</f>
        <v>177717</v>
      </c>
      <c r="BF1025" s="14">
        <f t="shared" si="75"/>
        <v>-225923</v>
      </c>
      <c r="BG1025" s="13">
        <f>(AF1025+AH1025+AJ1025+AL1025+AN1025+AP1025)-(AR1025+AV1025+AY1025+BB1025)</f>
        <v>-48206</v>
      </c>
      <c r="BH1025" s="13">
        <f t="shared" si="76"/>
        <v>1</v>
      </c>
      <c r="BI1025" s="14">
        <f>AF1025/W1025</f>
        <v>42219</v>
      </c>
      <c r="BJ1025" s="14">
        <f>AH1025/Y1025</f>
        <v>48517</v>
      </c>
      <c r="BK1025" s="14">
        <f>AJ1025/AA1025</f>
        <v>88160.085858585851</v>
      </c>
      <c r="BL1025" s="14">
        <f>BI1025+BJ1025+BK1025</f>
        <v>178896.08585858584</v>
      </c>
      <c r="BM1025" s="14">
        <f>(AF1025/W1025)-AF1025</f>
        <v>0</v>
      </c>
      <c r="BN1025" s="14">
        <f>AH1025/Y1025-AH1025</f>
        <v>0</v>
      </c>
      <c r="BO1025" s="14">
        <f>AJ1025/AA1025-AJ1025</f>
        <v>7719.0858585858514</v>
      </c>
      <c r="BP1025" s="14">
        <f>BG1025/S1025</f>
        <v>-4.7015336600590055E-2</v>
      </c>
      <c r="BQ1025" s="14">
        <f>(BG1025-CA1025)/S1025</f>
        <v>-4.6544809825019753E-2</v>
      </c>
      <c r="BR1025" s="27">
        <f>BQ1025-BP1025</f>
        <v>4.7052677557030131E-4</v>
      </c>
      <c r="BS1025" s="28">
        <f t="shared" si="77"/>
        <v>971460</v>
      </c>
      <c r="BT1025" s="11">
        <f>BS1025/S1025</f>
        <v>0.94746543778801839</v>
      </c>
      <c r="BU1025" s="14">
        <f>(BE1025-AP1025)*1/BT1025-(BE1025-AP1025)</f>
        <v>9853.9581712062354</v>
      </c>
      <c r="BV1025" s="14">
        <f t="shared" si="78"/>
        <v>0.17332748153024652</v>
      </c>
      <c r="BW1025" s="27">
        <f>(AR1025+AV1025+AY1025+BB1025)/S1025</f>
        <v>0.22034281813083656</v>
      </c>
      <c r="BX1025" s="13">
        <f>(AF1025+AH1025+AJ1025+AL1025+AN1025)/N1025</f>
        <v>172.87645914396887</v>
      </c>
      <c r="BY1025" s="26">
        <f>BX1025/K1025</f>
        <v>0.18293805200419985</v>
      </c>
      <c r="BZ1025" s="11">
        <f>AP1025/BE1025</f>
        <v>0</v>
      </c>
      <c r="CA1025" s="15">
        <f>-(BM1025+BN1025+BO1025)/M1025</f>
        <v>-482.44286616161571</v>
      </c>
      <c r="CB1025" s="15">
        <f>BG1025-CA1025</f>
        <v>-47723.557133838382</v>
      </c>
      <c r="CC1025" s="18">
        <f t="shared" si="79"/>
        <v>1</v>
      </c>
      <c r="CD1025" s="17">
        <f>(AF1025/(AF1025+AH1025+AJ1025))/(X1025/(X1025+Z1025+AB1025))</f>
        <v>1.7264761036821537</v>
      </c>
      <c r="CE1025" s="19">
        <f>(AH1025/(AF1025+AH1025+AJ1025))/(Z1025/(X1025+Z1025+AB1025))</f>
        <v>1.1022346589917</v>
      </c>
      <c r="CF1025" s="18">
        <f>(AJ1025/(AF1025+AH1025+AJ1025))/(AB1025/(X1025+Z1025+AB1025))</f>
        <v>0.78321464526971107</v>
      </c>
      <c r="CG1025">
        <f>AH1025/Z1025</f>
        <v>173.89605734767025</v>
      </c>
      <c r="CH1025" s="11">
        <f>BB1025/BE1025</f>
        <v>0.21620891642330223</v>
      </c>
      <c r="CI1025" s="14">
        <f>AY1025/V1025</f>
        <v>1833.361560512702</v>
      </c>
      <c r="CJ1025" s="14">
        <f>AV1025/M1025</f>
        <v>2627.3125</v>
      </c>
      <c r="CK1025" s="17">
        <f>N1025/V1025</f>
        <v>24.303601436620642</v>
      </c>
      <c r="CL1025" s="17">
        <f>(AL1025+AN1025)/N1025</f>
        <v>6.3618677042801552</v>
      </c>
      <c r="CM1025" s="14" t="e">
        <f>AP1025/AC1025</f>
        <v>#DIV/0!</v>
      </c>
    </row>
    <row r="1026" spans="1:91" hidden="1" x14ac:dyDescent="0.2">
      <c r="A1026">
        <v>514</v>
      </c>
      <c r="B1026" s="2">
        <v>44866</v>
      </c>
      <c r="C1026" s="3" t="s">
        <v>41</v>
      </c>
      <c r="D1026" t="s">
        <v>42</v>
      </c>
      <c r="E1026" s="3" t="s">
        <v>32</v>
      </c>
      <c r="F1026" t="s">
        <v>33</v>
      </c>
      <c r="G1026" t="str">
        <f>CONCATENATE(C1026,E1026)</f>
        <v>SEAHNL</v>
      </c>
      <c r="H1026" t="s">
        <v>34</v>
      </c>
      <c r="I1026">
        <f>U1026/M1026</f>
        <v>178</v>
      </c>
      <c r="J1026" t="str">
        <f>_xlfn.CONCAT(C1026,E1026,H1026)</f>
        <v>SEAHNL737-900</v>
      </c>
      <c r="K1026" s="4">
        <v>2677</v>
      </c>
      <c r="L1026" s="4">
        <f>N1026/M1026</f>
        <v>162.38095238095238</v>
      </c>
      <c r="M1026" s="4">
        <v>21</v>
      </c>
      <c r="N1026" s="4">
        <v>3410</v>
      </c>
      <c r="O1026" s="4">
        <f>P1026/M1026</f>
        <v>23</v>
      </c>
      <c r="P1026" s="4">
        <v>483</v>
      </c>
      <c r="Q1026" s="4">
        <v>903</v>
      </c>
      <c r="R1026" s="4">
        <v>2024</v>
      </c>
      <c r="S1026" s="4">
        <f>U1026*K1026</f>
        <v>10006626</v>
      </c>
      <c r="T1026" s="7">
        <f>N1026/U1026</f>
        <v>0.91225254146602464</v>
      </c>
      <c r="U1026" s="4">
        <v>3738</v>
      </c>
      <c r="V1026" s="4">
        <v>128.60211092715232</v>
      </c>
      <c r="W1026" s="7">
        <f>P1026/X1026</f>
        <v>1</v>
      </c>
      <c r="X1026" s="4">
        <v>483</v>
      </c>
      <c r="Y1026" s="7">
        <f>Q1026/Z1026</f>
        <v>1</v>
      </c>
      <c r="Z1026" s="4">
        <v>903</v>
      </c>
      <c r="AA1026" s="7">
        <f>R1026/AB1026</f>
        <v>0.86054421768707479</v>
      </c>
      <c r="AB1026" s="4">
        <v>2352</v>
      </c>
      <c r="AC1026" s="4">
        <v>7058</v>
      </c>
      <c r="AD1026" s="4">
        <f>AP1026/AC1026</f>
        <v>4.999716633607254</v>
      </c>
      <c r="AE1026" s="7">
        <f>AF1026/(AF1026+AH1026+AJ1026+AL1026+AN1026+AP1026)</f>
        <v>0.20231977792168687</v>
      </c>
      <c r="AF1026" s="4">
        <v>245249</v>
      </c>
      <c r="AG1026" s="7">
        <f>AH1026/(AF1026+AH1026+AJ1026+AL1026+AN1026+AP1026)</f>
        <v>0.25379376910290097</v>
      </c>
      <c r="AH1026" s="4">
        <v>307645</v>
      </c>
      <c r="AI1026" s="7">
        <f>AJ1026/(AF1026+AH1026+AJ1026+AL1026+AN1026+AP1026)</f>
        <v>0.50309482463485355</v>
      </c>
      <c r="AJ1026" s="4">
        <v>609844</v>
      </c>
      <c r="AK1026" s="7">
        <f>AL1026/(AF1026+AH1026+AJ1026+AL1026+AN1026+AP1026)</f>
        <v>1.0010848179114575E-2</v>
      </c>
      <c r="AL1026" s="4">
        <v>12135</v>
      </c>
      <c r="AM1026" s="7">
        <f>AN1026/(AF1026+AH1026+AJ1026+AL1026+AN1026+AP1026)</f>
        <v>1.669712131399085E-3</v>
      </c>
      <c r="AN1026" s="4">
        <v>2024</v>
      </c>
      <c r="AO1026" s="7">
        <f>AP1026/(AF1026+AH1026+AJ1026+AL1026+AN1026+AP1026)</f>
        <v>2.9111068030044918E-2</v>
      </c>
      <c r="AP1026" s="4">
        <v>35288</v>
      </c>
      <c r="AQ1026" s="6">
        <f>AO1026+AM1026+AK1026+AI1026+AG1026+AE1026</f>
        <v>1</v>
      </c>
      <c r="AR1026" s="4">
        <v>473582</v>
      </c>
      <c r="AS1026" s="4">
        <f>AR1026/M1026</f>
        <v>22551.523809523809</v>
      </c>
      <c r="AT1026" s="4">
        <f>AR1026/V1026</f>
        <v>3682.5367529796167</v>
      </c>
      <c r="AU1026" s="7">
        <f>AR1026/(AR1026+AV1026+AY1026+BB1026)</f>
        <v>0.36051921002488563</v>
      </c>
      <c r="AV1026" s="4">
        <v>110030</v>
      </c>
      <c r="AW1026" s="4">
        <f>AV1026/M1026</f>
        <v>5239.5238095238092</v>
      </c>
      <c r="AX1026" s="7">
        <f>AV1026/(AR1026+AV1026+AY1026+BB1026)</f>
        <v>8.3761478854851246E-2</v>
      </c>
      <c r="AY1026" s="4">
        <v>421108</v>
      </c>
      <c r="AZ1026" s="4">
        <f>AY1026/M1026</f>
        <v>20052.761904761905</v>
      </c>
      <c r="BA1026" s="7">
        <f>AY1026/(AR1026+AV1026+AY1026+BB1026)</f>
        <v>0.32057283320556845</v>
      </c>
      <c r="BB1026" s="4">
        <v>308891</v>
      </c>
      <c r="BC1026" s="11">
        <f>BB1026/(AR1026+AV1026+AY1026+BB1026)</f>
        <v>0.23514647791469467</v>
      </c>
      <c r="BD1026" s="9">
        <f>BC1026+BA1026+AX1026+AU1026</f>
        <v>1</v>
      </c>
      <c r="BE1026" s="14">
        <f>(AF1026+AH1026+AJ1026+AL1026+AN1026+AP1026)</f>
        <v>1212185</v>
      </c>
      <c r="BF1026" s="14">
        <f t="shared" si="75"/>
        <v>-1313611</v>
      </c>
      <c r="BG1026" s="13">
        <f>(AF1026+AH1026+AJ1026+AL1026+AN1026+AP1026)-(AR1026+AV1026+AY1026+BB1026)</f>
        <v>-101426</v>
      </c>
      <c r="BH1026" s="13">
        <f t="shared" si="76"/>
        <v>1</v>
      </c>
      <c r="BI1026" s="14">
        <f>AF1026/W1026</f>
        <v>245249</v>
      </c>
      <c r="BJ1026" s="14">
        <f>AH1026/Y1026</f>
        <v>307645</v>
      </c>
      <c r="BK1026" s="14">
        <f>AJ1026/AA1026</f>
        <v>708672.47430830041</v>
      </c>
      <c r="BL1026" s="14">
        <f>BI1026+BJ1026+BK1026</f>
        <v>1261566.4743083003</v>
      </c>
      <c r="BM1026" s="14">
        <f>(AF1026/W1026)-AF1026</f>
        <v>0</v>
      </c>
      <c r="BN1026" s="14">
        <f>AH1026/Y1026-AH1026</f>
        <v>0</v>
      </c>
      <c r="BO1026" s="14">
        <f>AJ1026/AA1026-AJ1026</f>
        <v>98828.474308300414</v>
      </c>
      <c r="BP1026" s="14">
        <f>BG1026/S1026</f>
        <v>-1.0135883963285927E-2</v>
      </c>
      <c r="BQ1026" s="14">
        <f>(BG1026-CA1026)/S1026</f>
        <v>-9.6655838017524805E-3</v>
      </c>
      <c r="BR1026" s="27">
        <f>BQ1026-BP1026</f>
        <v>4.7030016153344623E-4</v>
      </c>
      <c r="BS1026" s="28">
        <f t="shared" si="77"/>
        <v>9128570</v>
      </c>
      <c r="BT1026" s="11">
        <f>BS1026/S1026</f>
        <v>0.91225254146602464</v>
      </c>
      <c r="BU1026" s="14">
        <f>(BE1026-AP1026)*1/BT1026-(BE1026-AP1026)</f>
        <v>113202.99589442811</v>
      </c>
      <c r="BV1026" s="14">
        <f t="shared" si="78"/>
        <v>0.12113823380627996</v>
      </c>
      <c r="BW1026" s="27">
        <f>(AR1026+AV1026+AY1026+BB1026)/S1026</f>
        <v>0.13127411776956588</v>
      </c>
      <c r="BX1026" s="13">
        <f>(AF1026+AH1026+AJ1026+AL1026+AN1026)/N1026</f>
        <v>345.13108504398826</v>
      </c>
      <c r="BY1026" s="26">
        <f>BX1026/K1026</f>
        <v>0.12892457416660003</v>
      </c>
      <c r="BZ1026" s="11">
        <f>AP1026/BE1026</f>
        <v>2.9111068030044918E-2</v>
      </c>
      <c r="CA1026" s="15">
        <f>-(BM1026+BN1026+BO1026)/M1026</f>
        <v>-4706.1178242047818</v>
      </c>
      <c r="CB1026" s="15">
        <f>BG1026-CA1026</f>
        <v>-96719.882175795225</v>
      </c>
      <c r="CC1026" s="18">
        <f t="shared" si="79"/>
        <v>1</v>
      </c>
      <c r="CD1026" s="17">
        <f>(AF1026/(AF1026+AH1026+AJ1026))/(X1026/(X1026+Z1026+AB1026))</f>
        <v>1.6323660188279732</v>
      </c>
      <c r="CE1026" s="19">
        <f>(AH1026/(AF1026+AH1026+AJ1026))/(Z1026/(X1026+Z1026+AB1026))</f>
        <v>1.0952658374477531</v>
      </c>
      <c r="CF1026" s="18">
        <f>(AJ1026/(AF1026+AH1026+AJ1026))/(AB1026/(X1026+Z1026+AB1026))</f>
        <v>0.83356384425627894</v>
      </c>
      <c r="CG1026">
        <f>AH1026/Z1026</f>
        <v>340.69213732004431</v>
      </c>
      <c r="CH1026" s="11">
        <f>BB1026/BE1026</f>
        <v>0.25482166500987885</v>
      </c>
      <c r="CI1026" s="14">
        <f>AY1026/V1026</f>
        <v>3274.5030152618565</v>
      </c>
      <c r="CJ1026" s="14">
        <f>AV1026/M1026</f>
        <v>5239.5238095238092</v>
      </c>
      <c r="CK1026" s="17">
        <f>N1026/V1026</f>
        <v>26.515894454731161</v>
      </c>
      <c r="CL1026" s="17">
        <f>(AL1026+AN1026)/N1026</f>
        <v>4.1521994134897362</v>
      </c>
      <c r="CM1026" s="14">
        <f>AP1026/AC1026</f>
        <v>4.999716633607254</v>
      </c>
    </row>
    <row r="1027" spans="1:91" x14ac:dyDescent="0.2">
      <c r="A1027">
        <v>1106</v>
      </c>
      <c r="B1027" s="2">
        <v>45231</v>
      </c>
      <c r="C1027" s="3" t="s">
        <v>37</v>
      </c>
      <c r="D1027" t="s">
        <v>38</v>
      </c>
      <c r="E1027" s="3" t="s">
        <v>41</v>
      </c>
      <c r="F1027" t="s">
        <v>42</v>
      </c>
      <c r="G1027" t="str">
        <f>CONCATENATE(C1027,E1027)</f>
        <v>LAXSEA</v>
      </c>
      <c r="H1027" t="s">
        <v>40</v>
      </c>
      <c r="I1027">
        <f>U1027/M1027</f>
        <v>75.152173913043484</v>
      </c>
      <c r="J1027" t="str">
        <f>_xlfn.CONCAT(C1027,E1027,H1027)</f>
        <v>LAXSEAE175</v>
      </c>
      <c r="K1027" s="4">
        <v>954</v>
      </c>
      <c r="L1027" s="4">
        <f>N1027/M1027</f>
        <v>63.152173913043477</v>
      </c>
      <c r="M1027" s="4">
        <v>46</v>
      </c>
      <c r="N1027" s="4">
        <v>2905</v>
      </c>
      <c r="O1027" s="4">
        <f>P1027/M1027</f>
        <v>9.8913043478260878</v>
      </c>
      <c r="P1027" s="4">
        <v>455</v>
      </c>
      <c r="Q1027" s="4">
        <v>660</v>
      </c>
      <c r="R1027" s="4">
        <v>1791</v>
      </c>
      <c r="S1027" s="4">
        <f>U1027*K1027</f>
        <v>3297978</v>
      </c>
      <c r="T1027" s="7">
        <f>N1027/U1027</f>
        <v>0.84032398032976574</v>
      </c>
      <c r="U1027" s="4">
        <v>3457</v>
      </c>
      <c r="V1027" s="4">
        <v>126.60224004424778</v>
      </c>
      <c r="W1027" s="7">
        <f>P1027/X1027</f>
        <v>1</v>
      </c>
      <c r="X1027" s="4">
        <v>455</v>
      </c>
      <c r="Y1027" s="7">
        <f>Q1027/Z1027</f>
        <v>0.80586080586080588</v>
      </c>
      <c r="Z1027" s="4">
        <v>819</v>
      </c>
      <c r="AA1027" s="7">
        <f>R1027/AB1027</f>
        <v>0.82043060009161706</v>
      </c>
      <c r="AB1027" s="4">
        <v>2183</v>
      </c>
      <c r="AC1027" s="4">
        <v>0</v>
      </c>
      <c r="AD1027" s="4" t="e">
        <f>AP1027/AC1027</f>
        <v>#DIV/0!</v>
      </c>
      <c r="AE1027" s="7">
        <f>AF1027/(AF1027+AH1027+AJ1027+AL1027+AN1027+AP1027)</f>
        <v>0.22869341232238319</v>
      </c>
      <c r="AF1027" s="4">
        <v>100060</v>
      </c>
      <c r="AG1027" s="7">
        <f>AH1027/(AF1027+AH1027+AJ1027+AL1027+AN1027+AP1027)</f>
        <v>0.22167902013352259</v>
      </c>
      <c r="AH1027" s="4">
        <v>96991</v>
      </c>
      <c r="AI1027" s="7">
        <f>AJ1027/(AF1027+AH1027+AJ1027+AL1027+AN1027+AP1027)</f>
        <v>0.5005268222220699</v>
      </c>
      <c r="AJ1027" s="4">
        <v>218995</v>
      </c>
      <c r="AK1027" s="7">
        <f>AL1027/(AF1027+AH1027+AJ1027+AL1027+AN1027+AP1027)</f>
        <v>2.8638101702972832E-2</v>
      </c>
      <c r="AL1027" s="4">
        <v>12530</v>
      </c>
      <c r="AM1027" s="7">
        <f>AN1027/(AF1027+AH1027+AJ1027+AL1027+AN1027+AP1027)</f>
        <v>2.0462643619051538E-2</v>
      </c>
      <c r="AN1027" s="4">
        <v>8953</v>
      </c>
      <c r="AO1027" s="7">
        <f>AP1027/(AF1027+AH1027+AJ1027+AL1027+AN1027+AP1027)</f>
        <v>0</v>
      </c>
      <c r="AP1027" s="4">
        <v>0</v>
      </c>
      <c r="AQ1027" s="6">
        <f>AO1027+AM1027+AK1027+AI1027+AG1027+AE1027</f>
        <v>1</v>
      </c>
      <c r="AR1027" s="4">
        <v>316026</v>
      </c>
      <c r="AS1027" s="4">
        <f>AR1027/M1027</f>
        <v>6870.130434782609</v>
      </c>
      <c r="AT1027" s="4">
        <f>AR1027/V1027</f>
        <v>2496.2117565182748</v>
      </c>
      <c r="AU1027" s="7">
        <f>AR1027/(AR1027+AV1027+AY1027+BB1027)</f>
        <v>0.38223849961960721</v>
      </c>
      <c r="AV1027" s="4">
        <v>148691</v>
      </c>
      <c r="AW1027" s="4">
        <f>AV1027/M1027</f>
        <v>3232.413043478261</v>
      </c>
      <c r="AX1027" s="7">
        <f>AV1027/(AR1027+AV1027+AY1027+BB1027)</f>
        <v>0.179844141769788</v>
      </c>
      <c r="AY1027" s="4">
        <v>175226</v>
      </c>
      <c r="AZ1027" s="4">
        <f>AY1027/M1027</f>
        <v>3809.2608695652175</v>
      </c>
      <c r="BA1027" s="7">
        <f>AY1027/(AR1027+AV1027+AY1027+BB1027)</f>
        <v>0.21193864851102534</v>
      </c>
      <c r="BB1027" s="4">
        <v>186834</v>
      </c>
      <c r="BC1027" s="11">
        <f>BB1027/(AR1027+AV1027+AY1027+BB1027)</f>
        <v>0.22597871009957946</v>
      </c>
      <c r="BD1027" s="9">
        <f>BC1027+BA1027+AX1027+AU1027</f>
        <v>1</v>
      </c>
      <c r="BE1027" s="14">
        <f>(AF1027+AH1027+AJ1027+AL1027+AN1027+AP1027)</f>
        <v>437529</v>
      </c>
      <c r="BF1027" s="14">
        <f t="shared" ref="BF1027:BF1090" si="80">-(AR1027+AV1027+AY1027+BB1027)</f>
        <v>-826777</v>
      </c>
      <c r="BG1027" s="13">
        <f>(AF1027+AH1027+AJ1027+AL1027+AN1027+AP1027)-(AR1027+AV1027+AY1027+BB1027)</f>
        <v>-389248</v>
      </c>
      <c r="BH1027" s="13">
        <f t="shared" ref="BH1027:BH1090" si="81">IF(BG1027&lt;0,1,0)</f>
        <v>1</v>
      </c>
      <c r="BI1027" s="14">
        <f>AF1027/W1027</f>
        <v>100060</v>
      </c>
      <c r="BJ1027" s="14">
        <f>AH1027/Y1027</f>
        <v>120357.01363636363</v>
      </c>
      <c r="BK1027" s="14">
        <f>AJ1027/AA1027</f>
        <v>266926.90396426577</v>
      </c>
      <c r="BL1027" s="14">
        <f>BI1027+BJ1027+BK1027</f>
        <v>487343.91760062939</v>
      </c>
      <c r="BM1027" s="14">
        <f>(AF1027/W1027)-AF1027</f>
        <v>0</v>
      </c>
      <c r="BN1027" s="14">
        <f>AH1027/Y1027-AH1027</f>
        <v>23366.013636363627</v>
      </c>
      <c r="BO1027" s="14">
        <f>AJ1027/AA1027-AJ1027</f>
        <v>47931.903964265774</v>
      </c>
      <c r="BP1027" s="14">
        <f>BG1027/S1027</f>
        <v>-0.11802625730068544</v>
      </c>
      <c r="BQ1027" s="14">
        <f>(BG1027-CA1027)/S1027</f>
        <v>-0.11755628608485305</v>
      </c>
      <c r="BR1027" s="27">
        <f>BQ1027-BP1027</f>
        <v>4.6997121583239321E-4</v>
      </c>
      <c r="BS1027" s="28">
        <f t="shared" ref="BS1027:BS1090" si="82">N1027*K1027</f>
        <v>2771370</v>
      </c>
      <c r="BT1027" s="11">
        <f>BS1027/S1027</f>
        <v>0.84032398032976574</v>
      </c>
      <c r="BU1027" s="14">
        <f>(BE1027-AP1027)*1/BT1027-(BE1027-AP1027)</f>
        <v>83138.040619621286</v>
      </c>
      <c r="BV1027" s="14">
        <f t="shared" ref="BV1027:BV1090" si="83">BE1027/S1027</f>
        <v>0.13266583342884641</v>
      </c>
      <c r="BW1027" s="27">
        <f>(AR1027+AV1027+AY1027+BB1027)/S1027</f>
        <v>0.25069209072953186</v>
      </c>
      <c r="BX1027" s="13">
        <f>(AF1027+AH1027+AJ1027+AL1027+AN1027)/N1027</f>
        <v>150.61239242685025</v>
      </c>
      <c r="BY1027" s="26">
        <f>BX1027/K1027</f>
        <v>0.15787462518537762</v>
      </c>
      <c r="BZ1027" s="11">
        <f>AP1027/BE1027</f>
        <v>0</v>
      </c>
      <c r="CA1027" s="15">
        <f>-(BM1027+BN1027+BO1027)/M1027</f>
        <v>-1549.9547304484652</v>
      </c>
      <c r="CB1027" s="15">
        <f>BG1027-CA1027</f>
        <v>-387698.04526955151</v>
      </c>
      <c r="CC1027" s="18">
        <f t="shared" ref="CC1027:CC1090" si="84">IF(CB1027&lt;0,1,0)</f>
        <v>1</v>
      </c>
      <c r="CD1027" s="17">
        <f>(AF1027/(AF1027+AH1027+AJ1027))/(X1027/(X1027+Z1027+AB1027))</f>
        <v>1.8272885399981922</v>
      </c>
      <c r="CE1027" s="19">
        <f>(AH1027/(AF1027+AH1027+AJ1027))/(Z1027/(X1027+Z1027+AB1027))</f>
        <v>0.98402371234461927</v>
      </c>
      <c r="CF1027" s="18">
        <f>(AJ1027/(AF1027+AH1027+AJ1027))/(AB1027/(X1027+Z1027+AB1027))</f>
        <v>0.83356312134245514</v>
      </c>
      <c r="CG1027">
        <f>AH1027/Z1027</f>
        <v>118.42612942612942</v>
      </c>
      <c r="CH1027" s="11">
        <f>BB1027/BE1027</f>
        <v>0.4270208374759159</v>
      </c>
      <c r="CI1027" s="14">
        <f>AY1027/V1027</f>
        <v>1384.0671376648479</v>
      </c>
      <c r="CJ1027" s="14">
        <f>AV1027/M1027</f>
        <v>3232.413043478261</v>
      </c>
      <c r="CK1027" s="17">
        <f>N1027/V1027</f>
        <v>22.945881518247194</v>
      </c>
      <c r="CL1027" s="17">
        <f>(AL1027+AN1027)/N1027</f>
        <v>7.395180722891566</v>
      </c>
      <c r="CM1027" s="14" t="e">
        <f>AP1027/AC1027</f>
        <v>#DIV/0!</v>
      </c>
    </row>
    <row r="1028" spans="1:91" hidden="1" x14ac:dyDescent="0.2">
      <c r="A1028">
        <v>243</v>
      </c>
      <c r="B1028" s="2">
        <v>44835</v>
      </c>
      <c r="C1028" s="3" t="s">
        <v>32</v>
      </c>
      <c r="D1028" t="s">
        <v>33</v>
      </c>
      <c r="E1028" s="3" t="s">
        <v>43</v>
      </c>
      <c r="F1028" t="s">
        <v>38</v>
      </c>
      <c r="G1028" t="str">
        <f>CONCATENATE(C1028,E1028)</f>
        <v>HNLSFO</v>
      </c>
      <c r="H1028" t="s">
        <v>31</v>
      </c>
      <c r="I1028">
        <f>U1028/M1028</f>
        <v>164.73684210526315</v>
      </c>
      <c r="J1028" t="str">
        <f>_xlfn.CONCAT(C1028,E1028,H1028)</f>
        <v>HNLSFO737-800</v>
      </c>
      <c r="K1028" s="4">
        <v>2399</v>
      </c>
      <c r="L1028" s="4">
        <f>N1028/M1028</f>
        <v>152.36842105263159</v>
      </c>
      <c r="M1028" s="4">
        <v>19</v>
      </c>
      <c r="N1028" s="4">
        <v>2895</v>
      </c>
      <c r="O1028" s="4">
        <f>P1028/M1028</f>
        <v>21</v>
      </c>
      <c r="P1028" s="4">
        <v>399</v>
      </c>
      <c r="Q1028" s="4">
        <v>691</v>
      </c>
      <c r="R1028" s="4">
        <v>1806</v>
      </c>
      <c r="S1028" s="4">
        <f>U1028*K1028</f>
        <v>7508870</v>
      </c>
      <c r="T1028" s="7">
        <f>N1028/U1028</f>
        <v>0.92492012779552712</v>
      </c>
      <c r="U1028" s="4">
        <v>3130</v>
      </c>
      <c r="V1028" s="4">
        <v>95.369800449690828</v>
      </c>
      <c r="W1028" s="7">
        <f>P1028/X1028</f>
        <v>1</v>
      </c>
      <c r="X1028" s="4">
        <v>399</v>
      </c>
      <c r="Y1028" s="7">
        <f>Q1028/Z1028</f>
        <v>0.90921052631578947</v>
      </c>
      <c r="Z1028" s="4">
        <v>760</v>
      </c>
      <c r="AA1028" s="7">
        <f>R1028/AB1028</f>
        <v>0.91628614916286144</v>
      </c>
      <c r="AB1028" s="4">
        <v>1971</v>
      </c>
      <c r="AC1028" s="4">
        <v>657</v>
      </c>
      <c r="AD1028" s="4">
        <f>AP1028/AC1028</f>
        <v>5</v>
      </c>
      <c r="AE1028" s="7">
        <f>AF1028/(AF1028+AH1028+AJ1028+AL1028+AN1028+AP1028)</f>
        <v>0.23454447587240296</v>
      </c>
      <c r="AF1028" s="4">
        <v>225712</v>
      </c>
      <c r="AG1028" s="7">
        <f>AH1028/(AF1028+AH1028+AJ1028+AL1028+AN1028+AP1028)</f>
        <v>0.22003923760991415</v>
      </c>
      <c r="AH1028" s="4">
        <v>211753</v>
      </c>
      <c r="AI1028" s="7">
        <f>AJ1028/(AF1028+AH1028+AJ1028+AL1028+AN1028+AP1028)</f>
        <v>0.51949203089961782</v>
      </c>
      <c r="AJ1028" s="4">
        <v>499929</v>
      </c>
      <c r="AK1028" s="7">
        <f>AL1028/(AF1028+AH1028+AJ1028+AL1028+AN1028+AP1028)</f>
        <v>1.1253795428236532E-2</v>
      </c>
      <c r="AL1028" s="4">
        <v>10830</v>
      </c>
      <c r="AM1028" s="7">
        <f>AN1028/(AF1028+AH1028+AJ1028+AL1028+AN1028+AP1028)</f>
        <v>1.1256912823091998E-2</v>
      </c>
      <c r="AN1028" s="4">
        <v>10833</v>
      </c>
      <c r="AO1028" s="7">
        <f>AP1028/(AF1028+AH1028+AJ1028+AL1028+AN1028+AP1028)</f>
        <v>3.4135473667365654E-3</v>
      </c>
      <c r="AP1028" s="4">
        <v>3285</v>
      </c>
      <c r="AQ1028" s="6">
        <f>AO1028+AM1028+AK1028+AI1028+AG1028+AE1028</f>
        <v>1</v>
      </c>
      <c r="AR1028" s="4">
        <v>351203</v>
      </c>
      <c r="AS1028" s="4">
        <f>AR1028/M1028</f>
        <v>18484.36842105263</v>
      </c>
      <c r="AT1028" s="4">
        <f>AR1028/V1028</f>
        <v>3682.5388995677463</v>
      </c>
      <c r="AU1028" s="7">
        <f>AR1028/(AR1028+AV1028+AY1028+BB1028)</f>
        <v>0.35399495823560423</v>
      </c>
      <c r="AV1028" s="4">
        <v>99551</v>
      </c>
      <c r="AW1028" s="4">
        <f>AV1028/M1028</f>
        <v>5239.5263157894733</v>
      </c>
      <c r="AX1028" s="7">
        <f>AV1028/(AR1028+AV1028+AY1028+BB1028)</f>
        <v>0.10034240051284481</v>
      </c>
      <c r="AY1028" s="4">
        <v>312289</v>
      </c>
      <c r="AZ1028" s="4">
        <f>AY1028/M1028</f>
        <v>16436.263157894737</v>
      </c>
      <c r="BA1028" s="7">
        <f>AY1028/(AR1028+AV1028+AY1028+BB1028)</f>
        <v>0.31477160363789203</v>
      </c>
      <c r="BB1028" s="4">
        <v>229070</v>
      </c>
      <c r="BC1028" s="11">
        <f>BB1028/(AR1028+AV1028+AY1028+BB1028)</f>
        <v>0.23089103761365892</v>
      </c>
      <c r="BD1028" s="9">
        <f>BC1028+BA1028+AX1028+AU1028</f>
        <v>1</v>
      </c>
      <c r="BE1028" s="14">
        <f>(AF1028+AH1028+AJ1028+AL1028+AN1028+AP1028)</f>
        <v>962342</v>
      </c>
      <c r="BF1028" s="14">
        <f t="shared" si="80"/>
        <v>-992113</v>
      </c>
      <c r="BG1028" s="13">
        <f>(AF1028+AH1028+AJ1028+AL1028+AN1028+AP1028)-(AR1028+AV1028+AY1028+BB1028)</f>
        <v>-29771</v>
      </c>
      <c r="BH1028" s="13">
        <f t="shared" si="81"/>
        <v>1</v>
      </c>
      <c r="BI1028" s="14">
        <f>AF1028/W1028</f>
        <v>225712</v>
      </c>
      <c r="BJ1028" s="14">
        <f>AH1028/Y1028</f>
        <v>232897.65557163532</v>
      </c>
      <c r="BK1028" s="14">
        <f>AJ1028/AA1028</f>
        <v>545603.57641196018</v>
      </c>
      <c r="BL1028" s="14">
        <f>BI1028+BJ1028+BK1028</f>
        <v>1004213.2319835955</v>
      </c>
      <c r="BM1028" s="14">
        <f>(AF1028/W1028)-AF1028</f>
        <v>0</v>
      </c>
      <c r="BN1028" s="14">
        <f>AH1028/Y1028-AH1028</f>
        <v>21144.655571635318</v>
      </c>
      <c r="BO1028" s="14">
        <f>AJ1028/AA1028-AJ1028</f>
        <v>45674.576411960181</v>
      </c>
      <c r="BP1028" s="14">
        <f>BG1028/S1028</f>
        <v>-3.9647776562918256E-3</v>
      </c>
      <c r="BQ1028" s="14">
        <f>(BG1028-CA1028)/S1028</f>
        <v>-3.4964246706432351E-3</v>
      </c>
      <c r="BR1028" s="27">
        <f>BQ1028-BP1028</f>
        <v>4.6835298564859053E-4</v>
      </c>
      <c r="BS1028" s="28">
        <f t="shared" si="82"/>
        <v>6945105</v>
      </c>
      <c r="BT1028" s="11">
        <f>BS1028/S1028</f>
        <v>0.92492012779552712</v>
      </c>
      <c r="BU1028" s="14">
        <f>(BE1028-AP1028)*1/BT1028-(BE1028-AP1028)</f>
        <v>77850.913644214161</v>
      </c>
      <c r="BV1028" s="14">
        <f t="shared" si="83"/>
        <v>0.12816069528437701</v>
      </c>
      <c r="BW1028" s="27">
        <f>(AR1028+AV1028+AY1028+BB1028)/S1028</f>
        <v>0.13212547294066884</v>
      </c>
      <c r="BX1028" s="13">
        <f>(AF1028+AH1028+AJ1028+AL1028+AN1028)/N1028</f>
        <v>331.28048359240069</v>
      </c>
      <c r="BY1028" s="26">
        <f>BX1028/K1028</f>
        <v>0.13809107277715743</v>
      </c>
      <c r="BZ1028" s="11">
        <f>AP1028/BE1028</f>
        <v>3.4135473667365654E-3</v>
      </c>
      <c r="CA1028" s="15">
        <f>-(BM1028+BN1028+BO1028)/M1028</f>
        <v>-3516.8016833471315</v>
      </c>
      <c r="CB1028" s="15">
        <f>BG1028-CA1028</f>
        <v>-26254.19831665287</v>
      </c>
      <c r="CC1028" s="18">
        <f t="shared" si="84"/>
        <v>1</v>
      </c>
      <c r="CD1028" s="17">
        <f>(AF1028/(AF1028+AH1028+AJ1028))/(X1028/(X1028+Z1028+AB1028))</f>
        <v>1.8888780570320312</v>
      </c>
      <c r="CE1028" s="19">
        <f>(AH1028/(AF1028+AH1028+AJ1028))/(Z1028/(X1028+Z1028+AB1028))</f>
        <v>0.93033240361885694</v>
      </c>
      <c r="CF1028" s="18">
        <f>(AJ1028/(AF1028+AH1028+AJ1028))/(AB1028/(X1028+Z1028+AB1028))</f>
        <v>0.84692289624245987</v>
      </c>
      <c r="CG1028">
        <f>AH1028/Z1028</f>
        <v>278.62236842105261</v>
      </c>
      <c r="CH1028" s="11">
        <f>BB1028/BE1028</f>
        <v>0.23803387984728921</v>
      </c>
      <c r="CI1028" s="14">
        <f>AY1028/V1028</f>
        <v>3274.5061699561561</v>
      </c>
      <c r="CJ1028" s="14">
        <f>AV1028/M1028</f>
        <v>5239.5263157894733</v>
      </c>
      <c r="CK1028" s="17">
        <f>N1028/V1028</f>
        <v>30.355521206392385</v>
      </c>
      <c r="CL1028" s="17">
        <f>(AL1028+AN1028)/N1028</f>
        <v>7.4829015544041448</v>
      </c>
      <c r="CM1028" s="14">
        <f>AP1028/AC1028</f>
        <v>5</v>
      </c>
    </row>
    <row r="1029" spans="1:91" hidden="1" x14ac:dyDescent="0.2">
      <c r="A1029">
        <v>351</v>
      </c>
      <c r="B1029" s="2">
        <v>44835</v>
      </c>
      <c r="C1029" s="3" t="s">
        <v>43</v>
      </c>
      <c r="D1029" t="s">
        <v>38</v>
      </c>
      <c r="E1029" s="3" t="s">
        <v>32</v>
      </c>
      <c r="F1029" t="s">
        <v>33</v>
      </c>
      <c r="G1029" t="str">
        <f>CONCATENATE(C1029,E1029)</f>
        <v>SFOHNL</v>
      </c>
      <c r="H1029" t="s">
        <v>34</v>
      </c>
      <c r="I1029">
        <f>U1029/M1029</f>
        <v>178.23076923076923</v>
      </c>
      <c r="J1029" t="str">
        <f>_xlfn.CONCAT(C1029,E1029,H1029)</f>
        <v>SFOHNL737-900</v>
      </c>
      <c r="K1029" s="4">
        <v>2399</v>
      </c>
      <c r="L1029" s="4">
        <f>N1029/M1029</f>
        <v>169.30769230769232</v>
      </c>
      <c r="M1029" s="4">
        <v>13</v>
      </c>
      <c r="N1029" s="4">
        <v>2201</v>
      </c>
      <c r="O1029" s="4">
        <f>P1029/M1029</f>
        <v>23</v>
      </c>
      <c r="P1029" s="4">
        <v>299</v>
      </c>
      <c r="Q1029" s="4">
        <v>559</v>
      </c>
      <c r="R1029" s="4">
        <v>1343</v>
      </c>
      <c r="S1029" s="4">
        <f>U1029*K1029</f>
        <v>5558483</v>
      </c>
      <c r="T1029" s="7">
        <f>N1029/U1029</f>
        <v>0.9499352611135089</v>
      </c>
      <c r="U1029" s="4">
        <v>2317</v>
      </c>
      <c r="V1029" s="4">
        <v>70.398489932885909</v>
      </c>
      <c r="W1029" s="7">
        <f>P1029/X1029</f>
        <v>1</v>
      </c>
      <c r="X1029" s="4">
        <v>299</v>
      </c>
      <c r="Y1029" s="7">
        <f>Q1029/Z1029</f>
        <v>1</v>
      </c>
      <c r="Z1029" s="4">
        <v>559</v>
      </c>
      <c r="AA1029" s="7">
        <f>R1029/AB1029</f>
        <v>0.92049348869088421</v>
      </c>
      <c r="AB1029" s="4">
        <v>1459</v>
      </c>
      <c r="AC1029" s="4">
        <v>10767</v>
      </c>
      <c r="AD1029" s="4">
        <f>AP1029/AC1029</f>
        <v>4.9998142472369276</v>
      </c>
      <c r="AE1029" s="7">
        <f>AF1029/(AF1029+AH1029+AJ1029+AL1029+AN1029+AP1029)</f>
        <v>0.1822683354003409</v>
      </c>
      <c r="AF1029" s="4">
        <v>139765</v>
      </c>
      <c r="AG1029" s="7">
        <f>AH1029/(AF1029+AH1029+AJ1029+AL1029+AN1029+AP1029)</f>
        <v>0.22789899440408237</v>
      </c>
      <c r="AH1029" s="4">
        <v>174755</v>
      </c>
      <c r="AI1029" s="7">
        <f>AJ1029/(AF1029+AH1029+AJ1029+AL1029+AN1029+AP1029)</f>
        <v>0.50562265179464505</v>
      </c>
      <c r="AJ1029" s="4">
        <v>387716</v>
      </c>
      <c r="AK1029" s="7">
        <f>AL1029/(AF1029+AH1029+AJ1029+AL1029+AN1029+AP1029)</f>
        <v>1.0504571542587528E-2</v>
      </c>
      <c r="AL1029" s="4">
        <v>8055</v>
      </c>
      <c r="AM1029" s="7">
        <f>AN1029/(AF1029+AH1029+AJ1029+AL1029+AN1029+AP1029)</f>
        <v>3.5015238475291761E-3</v>
      </c>
      <c r="AN1029" s="4">
        <v>2685</v>
      </c>
      <c r="AO1029" s="7">
        <f>AP1029/(AF1029+AH1029+AJ1029+AL1029+AN1029+AP1029)</f>
        <v>7.0203923010814948E-2</v>
      </c>
      <c r="AP1029" s="4">
        <v>53833</v>
      </c>
      <c r="AQ1029" s="6">
        <f>AO1029+AM1029+AK1029+AI1029+AG1029+AE1029</f>
        <v>1</v>
      </c>
      <c r="AR1029" s="4">
        <v>259245</v>
      </c>
      <c r="AS1029" s="4">
        <f>AR1029/M1029</f>
        <v>19941.923076923078</v>
      </c>
      <c r="AT1029" s="4">
        <f>AR1029/V1029</f>
        <v>3682.5363760948576</v>
      </c>
      <c r="AU1029" s="7">
        <f>AR1029/(AR1029+AV1029+AY1029+BB1029)</f>
        <v>0.35660982350052478</v>
      </c>
      <c r="AV1029" s="4">
        <v>68114</v>
      </c>
      <c r="AW1029" s="4">
        <f>AV1029/M1029</f>
        <v>5239.5384615384619</v>
      </c>
      <c r="AX1029" s="7">
        <f>AV1029/(AR1029+AV1029+AY1029+BB1029)</f>
        <v>9.3695621971165294E-2</v>
      </c>
      <c r="AY1029" s="4">
        <v>230520</v>
      </c>
      <c r="AZ1029" s="4">
        <f>AY1029/M1029</f>
        <v>17732.307692307691</v>
      </c>
      <c r="BA1029" s="7">
        <f>AY1029/(AR1029+AV1029+AY1029+BB1029)</f>
        <v>0.31709655543343546</v>
      </c>
      <c r="BB1029" s="4">
        <v>169092</v>
      </c>
      <c r="BC1029" s="11">
        <f>BB1029/(AR1029+AV1029+AY1029+BB1029)</f>
        <v>0.2325979990948745</v>
      </c>
      <c r="BD1029" s="9">
        <f>BC1029+BA1029+AX1029+AU1029</f>
        <v>1</v>
      </c>
      <c r="BE1029" s="14">
        <f>(AF1029+AH1029+AJ1029+AL1029+AN1029+AP1029)</f>
        <v>766809</v>
      </c>
      <c r="BF1029" s="14">
        <f t="shared" si="80"/>
        <v>-726971</v>
      </c>
      <c r="BG1029" s="13">
        <f>(AF1029+AH1029+AJ1029+AL1029+AN1029+AP1029)-(AR1029+AV1029+AY1029+BB1029)</f>
        <v>39838</v>
      </c>
      <c r="BH1029" s="13">
        <f t="shared" si="81"/>
        <v>0</v>
      </c>
      <c r="BI1029" s="14">
        <f>AF1029/W1029</f>
        <v>139765</v>
      </c>
      <c r="BJ1029" s="14">
        <f>AH1029/Y1029</f>
        <v>174755</v>
      </c>
      <c r="BK1029" s="14">
        <f>AJ1029/AA1029</f>
        <v>421204.5003723008</v>
      </c>
      <c r="BL1029" s="14">
        <f>BI1029+BJ1029+BK1029</f>
        <v>735724.50037230086</v>
      </c>
      <c r="BM1029" s="14">
        <f>(AF1029/W1029)-AF1029</f>
        <v>0</v>
      </c>
      <c r="BN1029" s="14">
        <f>AH1029/Y1029-AH1029</f>
        <v>0</v>
      </c>
      <c r="BO1029" s="14">
        <f>AJ1029/AA1029-AJ1029</f>
        <v>33488.500372300798</v>
      </c>
      <c r="BP1029" s="14">
        <f>BG1029/S1029</f>
        <v>7.167063387618528E-3</v>
      </c>
      <c r="BQ1029" s="14">
        <f>(BG1029-CA1029)/S1029</f>
        <v>7.6305061093426005E-3</v>
      </c>
      <c r="BR1029" s="27">
        <f>BQ1029-BP1029</f>
        <v>4.6344272172407254E-4</v>
      </c>
      <c r="BS1029" s="28">
        <f t="shared" si="82"/>
        <v>5280199</v>
      </c>
      <c r="BT1029" s="11">
        <f>BS1029/S1029</f>
        <v>0.9499352611135089</v>
      </c>
      <c r="BU1029" s="14">
        <f>(BE1029-AP1029)*1/BT1029-(BE1029-AP1029)</f>
        <v>37576.199909132207</v>
      </c>
      <c r="BV1029" s="14">
        <f t="shared" si="83"/>
        <v>0.13795292708460205</v>
      </c>
      <c r="BW1029" s="27">
        <f>(AR1029+AV1029+AY1029+BB1029)/S1029</f>
        <v>0.1307858636969835</v>
      </c>
      <c r="BX1029" s="13">
        <f>(AF1029+AH1029+AJ1029+AL1029+AN1029)/N1029</f>
        <v>323.93275783734668</v>
      </c>
      <c r="BY1029" s="26">
        <f>BX1029/K1029</f>
        <v>0.13502824420064471</v>
      </c>
      <c r="BZ1029" s="11">
        <f>AP1029/BE1029</f>
        <v>7.0203923010814948E-2</v>
      </c>
      <c r="CA1029" s="15">
        <f>-(BM1029+BN1029+BO1029)/M1029</f>
        <v>-2576.0384901769844</v>
      </c>
      <c r="CB1029" s="15">
        <f>BG1029-CA1029</f>
        <v>42414.038490176987</v>
      </c>
      <c r="CC1029" s="18">
        <f t="shared" si="84"/>
        <v>0</v>
      </c>
      <c r="CD1029" s="17">
        <f>(AF1029/(AF1029+AH1029+AJ1029))/(X1029/(X1029+Z1029+AB1029))</f>
        <v>1.542304709003963</v>
      </c>
      <c r="CE1029" s="19">
        <f>(AH1029/(AF1029+AH1029+AJ1029))/(Z1029/(X1029+Z1029+AB1029))</f>
        <v>1.0314798456055745</v>
      </c>
      <c r="CF1029" s="18">
        <f>(AJ1029/(AF1029+AH1029+AJ1029))/(AB1029/(X1029+Z1029+AB1029))</f>
        <v>0.87680168493097932</v>
      </c>
      <c r="CG1029">
        <f>AH1029/Z1029</f>
        <v>312.62075134168157</v>
      </c>
      <c r="CH1029" s="11">
        <f>BB1029/BE1029</f>
        <v>0.22051384373422847</v>
      </c>
      <c r="CI1029" s="14">
        <f>AY1029/V1029</f>
        <v>3274.5020556515519</v>
      </c>
      <c r="CJ1029" s="14">
        <f>AV1029/M1029</f>
        <v>5239.5384615384619</v>
      </c>
      <c r="CK1029" s="17">
        <f>N1029/V1029</f>
        <v>31.264875171304293</v>
      </c>
      <c r="CL1029" s="17">
        <f>(AL1029+AN1029)/N1029</f>
        <v>4.879600181735575</v>
      </c>
      <c r="CM1029" s="14">
        <f>AP1029/AC1029</f>
        <v>4.9998142472369276</v>
      </c>
    </row>
    <row r="1030" spans="1:91" hidden="1" x14ac:dyDescent="0.2">
      <c r="A1030">
        <v>922</v>
      </c>
      <c r="B1030" s="2">
        <v>45200</v>
      </c>
      <c r="C1030" s="3" t="s">
        <v>41</v>
      </c>
      <c r="D1030" t="s">
        <v>42</v>
      </c>
      <c r="E1030" s="3" t="s">
        <v>29</v>
      </c>
      <c r="F1030" t="s">
        <v>28</v>
      </c>
      <c r="G1030" t="str">
        <f>CONCATENATE(C1030,E1030)</f>
        <v>SEAANC</v>
      </c>
      <c r="H1030" t="s">
        <v>31</v>
      </c>
      <c r="I1030">
        <f>U1030/M1030</f>
        <v>158.78301886792454</v>
      </c>
      <c r="J1030" t="str">
        <f>_xlfn.CONCAT(C1030,E1030,H1030)</f>
        <v>SEAANC737-800</v>
      </c>
      <c r="K1030" s="4">
        <v>1448</v>
      </c>
      <c r="L1030" s="4">
        <f>N1030/M1030</f>
        <v>114.05660377358491</v>
      </c>
      <c r="M1030" s="4">
        <v>106</v>
      </c>
      <c r="N1030" s="4">
        <v>12090</v>
      </c>
      <c r="O1030" s="4">
        <f>P1030/M1030</f>
        <v>19.59433962264151</v>
      </c>
      <c r="P1030" s="4">
        <v>2077</v>
      </c>
      <c r="Q1030" s="4">
        <v>3517</v>
      </c>
      <c r="R1030" s="4">
        <v>6497</v>
      </c>
      <c r="S1030" s="4">
        <f>U1030*K1030</f>
        <v>24371288</v>
      </c>
      <c r="T1030" s="7">
        <f>N1030/U1030</f>
        <v>0.71831739052938026</v>
      </c>
      <c r="U1030" s="4">
        <v>16831</v>
      </c>
      <c r="V1030" s="4">
        <v>387.82964070468245</v>
      </c>
      <c r="W1030" s="7">
        <f>P1030/X1030</f>
        <v>0.93727436823104693</v>
      </c>
      <c r="X1030" s="4">
        <v>2216</v>
      </c>
      <c r="Y1030" s="7">
        <f>Q1030/Z1030</f>
        <v>0.83341232227488149</v>
      </c>
      <c r="Z1030" s="4">
        <v>4220</v>
      </c>
      <c r="AA1030" s="7">
        <f>R1030/AB1030</f>
        <v>0.6249519045786841</v>
      </c>
      <c r="AB1030" s="4">
        <v>10396</v>
      </c>
      <c r="AC1030" s="4">
        <v>71048</v>
      </c>
      <c r="AD1030" s="4">
        <f>AP1030/AC1030</f>
        <v>5.9999437000337803</v>
      </c>
      <c r="AE1030" s="7">
        <f>AF1030/(AF1030+AH1030+AJ1030+AL1030+AN1030+AP1030)</f>
        <v>0.23075439954417529</v>
      </c>
      <c r="AF1030" s="4">
        <v>908388</v>
      </c>
      <c r="AG1030" s="7">
        <f>AH1030/(AF1030+AH1030+AJ1030+AL1030+AN1030+AP1030)</f>
        <v>0.24110698544251755</v>
      </c>
      <c r="AH1030" s="4">
        <v>949142</v>
      </c>
      <c r="AI1030" s="7">
        <f>AJ1030/(AF1030+AH1030+AJ1030+AL1030+AN1030+AP1030)</f>
        <v>0.40004587714121903</v>
      </c>
      <c r="AJ1030" s="4">
        <v>1574821</v>
      </c>
      <c r="AK1030" s="7">
        <f>AL1030/(AF1030+AH1030+AJ1030+AL1030+AN1030+AP1030)</f>
        <v>1.155387604687394E-2</v>
      </c>
      <c r="AL1030" s="4">
        <v>45483</v>
      </c>
      <c r="AM1030" s="7">
        <f>AN1030/(AF1030+AH1030+AJ1030+AL1030+AN1030+AP1030)</f>
        <v>8.251534763111629E-3</v>
      </c>
      <c r="AN1030" s="4">
        <v>32483</v>
      </c>
      <c r="AO1030" s="7">
        <f>AP1030/(AF1030+AH1030+AJ1030+AL1030+AN1030+AP1030)</f>
        <v>0.10828732706210256</v>
      </c>
      <c r="AP1030" s="4">
        <v>426284</v>
      </c>
      <c r="AQ1030" s="6">
        <f>AO1030+AM1030+AK1030+AI1030+AG1030+AE1030</f>
        <v>1</v>
      </c>
      <c r="AR1030" s="4">
        <v>1612616</v>
      </c>
      <c r="AS1030" s="4">
        <f>AR1030/M1030</f>
        <v>15213.358490566037</v>
      </c>
      <c r="AT1030" s="4">
        <f>AR1030/V1030</f>
        <v>4158.0524816769894</v>
      </c>
      <c r="AU1030" s="7">
        <f>AR1030/(AR1030+AV1030+AY1030+BB1030)</f>
        <v>0.3744099839195224</v>
      </c>
      <c r="AV1030" s="4">
        <v>618918</v>
      </c>
      <c r="AW1030" s="4">
        <f>AV1030/M1030</f>
        <v>5838.8490566037735</v>
      </c>
      <c r="AX1030" s="7">
        <f>AV1030/(AR1030+AV1030+AY1030+BB1030)</f>
        <v>0.14369761829691816</v>
      </c>
      <c r="AY1030" s="4">
        <v>871769</v>
      </c>
      <c r="AZ1030" s="4">
        <f>AY1030/M1030</f>
        <v>8224.2358490566039</v>
      </c>
      <c r="BA1030" s="7">
        <f>AY1030/(AR1030+AV1030+AY1030+BB1030)</f>
        <v>0.20240343471200714</v>
      </c>
      <c r="BB1030" s="4">
        <v>1203783</v>
      </c>
      <c r="BC1030" s="11">
        <f>BB1030/(AR1030+AV1030+AY1030+BB1030)</f>
        <v>0.2794889630715523</v>
      </c>
      <c r="BD1030" s="9">
        <f>BC1030+BA1030+AX1030+AU1030</f>
        <v>1</v>
      </c>
      <c r="BE1030" s="14">
        <f>(AF1030+AH1030+AJ1030+AL1030+AN1030+AP1030)</f>
        <v>3936601</v>
      </c>
      <c r="BF1030" s="14">
        <f t="shared" si="80"/>
        <v>-4307086</v>
      </c>
      <c r="BG1030" s="13">
        <f>(AF1030+AH1030+AJ1030+AL1030+AN1030+AP1030)-(AR1030+AV1030+AY1030+BB1030)</f>
        <v>-370485</v>
      </c>
      <c r="BH1030" s="13">
        <f t="shared" si="81"/>
        <v>1</v>
      </c>
      <c r="BI1030" s="14">
        <f>AF1030/W1030</f>
        <v>969180.4564275397</v>
      </c>
      <c r="BJ1030" s="14">
        <f>AH1030/Y1030</f>
        <v>1138862.4509525164</v>
      </c>
      <c r="BK1030" s="14">
        <f>AJ1030/AA1030</f>
        <v>2519907.5136216716</v>
      </c>
      <c r="BL1030" s="14">
        <f>BI1030+BJ1030+BK1030</f>
        <v>4627950.4210017277</v>
      </c>
      <c r="BM1030" s="14">
        <f>(AF1030/W1030)-AF1030</f>
        <v>60792.456427539699</v>
      </c>
      <c r="BN1030" s="14">
        <f>AH1030/Y1030-AH1030</f>
        <v>189720.4509525164</v>
      </c>
      <c r="BO1030" s="14">
        <f>AJ1030/AA1030-AJ1030</f>
        <v>945086.51362167159</v>
      </c>
      <c r="BP1030" s="14">
        <f>BG1030/S1030</f>
        <v>-1.5201699639346103E-2</v>
      </c>
      <c r="BQ1030" s="14">
        <f>(BG1030-CA1030)/S1030</f>
        <v>-1.4738891115612312E-2</v>
      </c>
      <c r="BR1030" s="27">
        <f>BQ1030-BP1030</f>
        <v>4.6280852373379103E-4</v>
      </c>
      <c r="BS1030" s="28">
        <f t="shared" si="82"/>
        <v>17506320</v>
      </c>
      <c r="BT1030" s="11">
        <f>BS1030/S1030</f>
        <v>0.71831739052938026</v>
      </c>
      <c r="BU1030" s="14">
        <f>(BE1030-AP1030)*1/BT1030-(BE1030-AP1030)</f>
        <v>1376543.6639371384</v>
      </c>
      <c r="BV1030" s="14">
        <f t="shared" si="83"/>
        <v>0.1615261778532181</v>
      </c>
      <c r="BW1030" s="27">
        <f>(AR1030+AV1030+AY1030+BB1030)/S1030</f>
        <v>0.17672787749256419</v>
      </c>
      <c r="BX1030" s="13">
        <f>(AF1030+AH1030+AJ1030+AL1030+AN1030)/N1030</f>
        <v>290.34880066170388</v>
      </c>
      <c r="BY1030" s="26">
        <f>BX1030/K1030</f>
        <v>0.20051712752880102</v>
      </c>
      <c r="BZ1030" s="11">
        <f>AP1030/BE1030</f>
        <v>0.10828732706210256</v>
      </c>
      <c r="CA1030" s="15">
        <f>-(BM1030+BN1030+BO1030)/M1030</f>
        <v>-11279.239820771016</v>
      </c>
      <c r="CB1030" s="15">
        <f>BG1030-CA1030</f>
        <v>-359205.76017922896</v>
      </c>
      <c r="CC1030" s="18">
        <f t="shared" si="84"/>
        <v>1</v>
      </c>
      <c r="CD1030" s="17">
        <f>(AF1030/(AF1030+AH1030+AJ1030))/(X1030/(X1030+Z1030+AB1030))</f>
        <v>2.0102295904837102</v>
      </c>
      <c r="CE1030" s="19">
        <f>(AH1030/(AF1030+AH1030+AJ1030))/(Z1030/(X1030+Z1030+AB1030))</f>
        <v>1.1029676370621522</v>
      </c>
      <c r="CF1030" s="18">
        <f>(AJ1030/(AF1030+AH1030+AJ1030))/(AB1030/(X1030+Z1030+AB1030))</f>
        <v>0.74286338967735821</v>
      </c>
      <c r="CG1030">
        <f>AH1030/Z1030</f>
        <v>224.91516587677725</v>
      </c>
      <c r="CH1030" s="11">
        <f>BB1030/BE1030</f>
        <v>0.30579248443009593</v>
      </c>
      <c r="CI1030" s="14">
        <f>AY1030/V1030</f>
        <v>2247.8142681822997</v>
      </c>
      <c r="CJ1030" s="14">
        <f>AV1030/M1030</f>
        <v>5838.8490566037735</v>
      </c>
      <c r="CK1030" s="17">
        <f>N1030/V1030</f>
        <v>31.173481165680361</v>
      </c>
      <c r="CL1030" s="17">
        <f>(AL1030+AN1030)/N1030</f>
        <v>6.4488006617038875</v>
      </c>
      <c r="CM1030" s="14">
        <f>AP1030/AC1030</f>
        <v>5.9999437000337803</v>
      </c>
    </row>
    <row r="1031" spans="1:91" hidden="1" x14ac:dyDescent="0.2">
      <c r="A1031">
        <v>1210</v>
      </c>
      <c r="B1031" s="2">
        <v>45231</v>
      </c>
      <c r="C1031" s="3" t="s">
        <v>53</v>
      </c>
      <c r="D1031" t="s">
        <v>54</v>
      </c>
      <c r="E1031" s="3" t="s">
        <v>37</v>
      </c>
      <c r="F1031" t="s">
        <v>38</v>
      </c>
      <c r="G1031" t="str">
        <f>CONCATENATE(C1031,E1031)</f>
        <v>YVRLAX</v>
      </c>
      <c r="H1031" t="s">
        <v>31</v>
      </c>
      <c r="I1031">
        <f>U1031/M1031</f>
        <v>170.16666666666666</v>
      </c>
      <c r="J1031" t="str">
        <f>_xlfn.CONCAT(C1031,E1031,H1031)</f>
        <v>YVRLAX737-800</v>
      </c>
      <c r="K1031" s="4">
        <v>1080</v>
      </c>
      <c r="L1031" s="4">
        <f>N1031/M1031</f>
        <v>145.93333333333334</v>
      </c>
      <c r="M1031" s="4">
        <v>60</v>
      </c>
      <c r="N1031" s="4">
        <v>8756</v>
      </c>
      <c r="O1031" s="4">
        <f>P1031/M1031</f>
        <v>19.583333333333332</v>
      </c>
      <c r="P1031" s="4">
        <v>1175</v>
      </c>
      <c r="Q1031" s="4">
        <v>2238</v>
      </c>
      <c r="R1031" s="4">
        <v>5344</v>
      </c>
      <c r="S1031" s="4">
        <f>U1031*K1031</f>
        <v>11026800</v>
      </c>
      <c r="T1031" s="7">
        <f>N1031/U1031</f>
        <v>0.85759059745347699</v>
      </c>
      <c r="U1031" s="4">
        <v>10210</v>
      </c>
      <c r="V1031" s="4">
        <v>38.818705957719409</v>
      </c>
      <c r="W1031" s="7">
        <f>P1031/X1031</f>
        <v>0.93253968253968256</v>
      </c>
      <c r="X1031" s="4">
        <v>1260</v>
      </c>
      <c r="Y1031" s="7">
        <f>Q1031/Z1031</f>
        <v>0.9325</v>
      </c>
      <c r="Z1031" s="4">
        <v>2400</v>
      </c>
      <c r="AA1031" s="7">
        <f>R1031/AB1031</f>
        <v>0.81587786259541983</v>
      </c>
      <c r="AB1031" s="4">
        <v>6550</v>
      </c>
      <c r="AC1031" s="4">
        <v>3883</v>
      </c>
      <c r="AD1031" s="4">
        <f>AP1031/AC1031</f>
        <v>6</v>
      </c>
      <c r="AE1031" s="7">
        <f>AF1031/(AF1031+AH1031+AJ1031+AL1031+AN1031+AP1031)</f>
        <v>0.23600966117004357</v>
      </c>
      <c r="AF1031" s="4">
        <v>500104</v>
      </c>
      <c r="AG1031" s="7">
        <f>AH1031/(AF1031+AH1031+AJ1031+AL1031+AN1031+AP1031)</f>
        <v>0.24092755160693874</v>
      </c>
      <c r="AH1031" s="4">
        <v>510525</v>
      </c>
      <c r="AI1031" s="7">
        <f>AJ1031/(AF1031+AH1031+AJ1031+AL1031+AN1031+AP1031)</f>
        <v>0.48685369216960089</v>
      </c>
      <c r="AJ1031" s="4">
        <v>1031642</v>
      </c>
      <c r="AK1031" s="7">
        <f>AL1031/(AF1031+AH1031+AJ1031+AL1031+AN1031+AP1031)</f>
        <v>1.764890764408461E-2</v>
      </c>
      <c r="AL1031" s="4">
        <v>37398</v>
      </c>
      <c r="AM1031" s="7">
        <f>AN1031/(AF1031+AH1031+AJ1031+AL1031+AN1031+AP1031)</f>
        <v>7.5653681598566872E-3</v>
      </c>
      <c r="AN1031" s="4">
        <v>16031</v>
      </c>
      <c r="AO1031" s="7">
        <f>AP1031/(AF1031+AH1031+AJ1031+AL1031+AN1031+AP1031)</f>
        <v>1.0994819249475459E-2</v>
      </c>
      <c r="AP1031" s="4">
        <v>23298</v>
      </c>
      <c r="AQ1031" s="6">
        <f>AO1031+AM1031+AK1031+AI1031+AG1031+AE1031</f>
        <v>1</v>
      </c>
      <c r="AR1031" s="4">
        <v>161410</v>
      </c>
      <c r="AS1031" s="4">
        <f>AR1031/M1031</f>
        <v>2690.1666666666665</v>
      </c>
      <c r="AT1031" s="4">
        <f>AR1031/V1031</f>
        <v>4158.0469007855309</v>
      </c>
      <c r="AU1031" s="7">
        <f>AR1031/(AR1031+AV1031+AY1031+BB1031)</f>
        <v>0.22382368113064169</v>
      </c>
      <c r="AV1031" s="4">
        <v>351991</v>
      </c>
      <c r="AW1031" s="4">
        <f>AV1031/M1031</f>
        <v>5866.5166666666664</v>
      </c>
      <c r="AX1031" s="7">
        <f>AV1031/(AR1031+AV1031+AY1031+BB1031)</f>
        <v>0.48809814351561676</v>
      </c>
      <c r="AY1031" s="4">
        <v>87257</v>
      </c>
      <c r="AZ1031" s="4">
        <f>AY1031/M1031</f>
        <v>1454.2833333333333</v>
      </c>
      <c r="BA1031" s="7">
        <f>AY1031/(AR1031+AV1031+AY1031+BB1031)</f>
        <v>0.12099735421855153</v>
      </c>
      <c r="BB1031" s="4">
        <v>120490</v>
      </c>
      <c r="BC1031" s="11">
        <f>BB1031/(AR1031+AV1031+AY1031+BB1031)</f>
        <v>0.16708082113519002</v>
      </c>
      <c r="BD1031" s="9">
        <f>BC1031+BA1031+AX1031+AU1031</f>
        <v>0.99999999999999989</v>
      </c>
      <c r="BE1031" s="14">
        <f>(AF1031+AH1031+AJ1031+AL1031+AN1031+AP1031)</f>
        <v>2118998</v>
      </c>
      <c r="BF1031" s="14">
        <f t="shared" si="80"/>
        <v>-721148</v>
      </c>
      <c r="BG1031" s="13">
        <f>(AF1031+AH1031+AJ1031+AL1031+AN1031+AP1031)-(AR1031+AV1031+AY1031+BB1031)</f>
        <v>1397850</v>
      </c>
      <c r="BH1031" s="13">
        <f t="shared" si="81"/>
        <v>0</v>
      </c>
      <c r="BI1031" s="14">
        <f>AF1031/W1031</f>
        <v>536281.73617021274</v>
      </c>
      <c r="BJ1031" s="14">
        <f>AH1031/Y1031</f>
        <v>547479.89276139415</v>
      </c>
      <c r="BK1031" s="14">
        <f>AJ1031/AA1031</f>
        <v>1264456.4184131736</v>
      </c>
      <c r="BL1031" s="14">
        <f>BI1031+BJ1031+BK1031</f>
        <v>2348218.0473447805</v>
      </c>
      <c r="BM1031" s="14">
        <f>(AF1031/W1031)-AF1031</f>
        <v>36177.736170212738</v>
      </c>
      <c r="BN1031" s="14">
        <f>AH1031/Y1031-AH1031</f>
        <v>36954.892761394149</v>
      </c>
      <c r="BO1031" s="14">
        <f>AJ1031/AA1031-AJ1031</f>
        <v>232814.41841317364</v>
      </c>
      <c r="BP1031" s="14">
        <f>BG1031/S1031</f>
        <v>0.12676841876156275</v>
      </c>
      <c r="BQ1031" s="14">
        <f>(BG1031-CA1031)/S1031</f>
        <v>0.12723084824751935</v>
      </c>
      <c r="BR1031" s="27">
        <f>BQ1031-BP1031</f>
        <v>4.6242948595659472E-4</v>
      </c>
      <c r="BS1031" s="28">
        <f t="shared" si="82"/>
        <v>9456480</v>
      </c>
      <c r="BT1031" s="11">
        <f>BS1031/S1031</f>
        <v>0.85759059745347699</v>
      </c>
      <c r="BU1031" s="14">
        <f>(BE1031-AP1031)*1/BT1031-(BE1031-AP1031)</f>
        <v>348006.82960255817</v>
      </c>
      <c r="BV1031" s="14">
        <f t="shared" si="83"/>
        <v>0.1921679907135343</v>
      </c>
      <c r="BW1031" s="27">
        <f>(AR1031+AV1031+AY1031+BB1031)/S1031</f>
        <v>6.5399571951971561E-2</v>
      </c>
      <c r="BX1031" s="13">
        <f>(AF1031+AH1031+AJ1031+AL1031+AN1031)/N1031</f>
        <v>239.34444952032891</v>
      </c>
      <c r="BY1031" s="26">
        <f>BX1031/K1031</f>
        <v>0.22161523103734157</v>
      </c>
      <c r="BZ1031" s="11">
        <f>AP1031/BE1031</f>
        <v>1.0994819249475459E-2</v>
      </c>
      <c r="CA1031" s="15">
        <f>-(BM1031+BN1031+BO1031)/M1031</f>
        <v>-5099.1174557463419</v>
      </c>
      <c r="CB1031" s="15">
        <f>BG1031-CA1031</f>
        <v>1402949.1174557463</v>
      </c>
      <c r="CC1031" s="18">
        <f t="shared" si="84"/>
        <v>0</v>
      </c>
      <c r="CD1031" s="17">
        <f>(AF1031/(AF1031+AH1031+AJ1031))/(X1031/(X1031+Z1031+AB1031))</f>
        <v>1.9842763432208712</v>
      </c>
      <c r="CE1031" s="19">
        <f>(AH1031/(AF1031+AH1031+AJ1031))/(Z1031/(X1031+Z1031+AB1031))</f>
        <v>1.0634526159848521</v>
      </c>
      <c r="CF1031" s="18">
        <f>(AJ1031/(AF1031+AH1031+AJ1031))/(AB1031/(X1031+Z1031+AB1031))</f>
        <v>0.78740847773710798</v>
      </c>
      <c r="CG1031">
        <f>AH1031/Z1031</f>
        <v>212.71875</v>
      </c>
      <c r="CH1031" s="11">
        <f>BB1031/BE1031</f>
        <v>5.6861780898330251E-2</v>
      </c>
      <c r="CI1031" s="14">
        <f>AY1031/V1031</f>
        <v>2247.8080566374019</v>
      </c>
      <c r="CJ1031" s="14">
        <f>AV1031/M1031</f>
        <v>5866.5166666666664</v>
      </c>
      <c r="CK1031" s="17">
        <f>N1031/V1031</f>
        <v>225.56135718529276</v>
      </c>
      <c r="CL1031" s="17">
        <f>(AL1031+AN1031)/N1031</f>
        <v>6.1019872087711287</v>
      </c>
      <c r="CM1031" s="14">
        <f>AP1031/AC1031</f>
        <v>6</v>
      </c>
    </row>
    <row r="1032" spans="1:91" hidden="1" x14ac:dyDescent="0.2">
      <c r="A1032">
        <v>264</v>
      </c>
      <c r="B1032" s="2">
        <v>44835</v>
      </c>
      <c r="C1032" s="3" t="s">
        <v>37</v>
      </c>
      <c r="D1032" t="s">
        <v>38</v>
      </c>
      <c r="E1032" s="3" t="s">
        <v>32</v>
      </c>
      <c r="F1032" t="s">
        <v>33</v>
      </c>
      <c r="G1032" t="str">
        <f>CONCATENATE(C1032,E1032)</f>
        <v>LAXHNL</v>
      </c>
      <c r="H1032" t="s">
        <v>50</v>
      </c>
      <c r="I1032">
        <f>U1032/M1032</f>
        <v>226.6875</v>
      </c>
      <c r="J1032" t="str">
        <f>_xlfn.CONCAT(C1032,E1032,H1032)</f>
        <v>LAXHNL757-300</v>
      </c>
      <c r="K1032" s="4">
        <v>2556</v>
      </c>
      <c r="L1032" s="4">
        <f>N1032/M1032</f>
        <v>210.5</v>
      </c>
      <c r="M1032" s="4">
        <v>16</v>
      </c>
      <c r="N1032" s="4">
        <v>3368</v>
      </c>
      <c r="O1032" s="4">
        <f>P1032/M1032</f>
        <v>29.0625</v>
      </c>
      <c r="P1032" s="4">
        <v>465</v>
      </c>
      <c r="Q1032" s="4">
        <v>644</v>
      </c>
      <c r="R1032" s="4">
        <v>2259</v>
      </c>
      <c r="S1032" s="4">
        <f>U1032*K1032</f>
        <v>9270612</v>
      </c>
      <c r="T1032" s="7">
        <f>N1032/U1032</f>
        <v>0.92859112213950923</v>
      </c>
      <c r="U1032" s="4">
        <v>3627</v>
      </c>
      <c r="V1032" s="4">
        <v>88.840863689776725</v>
      </c>
      <c r="W1032" s="7">
        <f>P1032/X1032</f>
        <v>1</v>
      </c>
      <c r="X1032" s="4">
        <v>465</v>
      </c>
      <c r="Y1032" s="7">
        <f>Q1032/Z1032</f>
        <v>0.72850678733031671</v>
      </c>
      <c r="Z1032" s="4">
        <v>884</v>
      </c>
      <c r="AA1032" s="7">
        <f>R1032/AB1032</f>
        <v>0.99122422114962705</v>
      </c>
      <c r="AB1032" s="4">
        <v>2279</v>
      </c>
      <c r="AC1032" s="4">
        <v>5871</v>
      </c>
      <c r="AD1032" s="4">
        <f>AP1032/AC1032</f>
        <v>5</v>
      </c>
      <c r="AE1032" s="7">
        <f>AF1032/(AF1032+AH1032+AJ1032+AL1032+AN1032+AP1032)</f>
        <v>0.2220808382498628</v>
      </c>
      <c r="AF1032" s="4">
        <v>226190</v>
      </c>
      <c r="AG1032" s="7">
        <f>AH1032/(AF1032+AH1032+AJ1032+AL1032+AN1032+AP1032)</f>
        <v>0.16687334254292821</v>
      </c>
      <c r="AH1032" s="4">
        <v>169961</v>
      </c>
      <c r="AI1032" s="7">
        <f>AJ1032/(AF1032+AH1032+AJ1032+AL1032+AN1032+AP1032)</f>
        <v>0.56227227607577002</v>
      </c>
      <c r="AJ1032" s="4">
        <v>572676</v>
      </c>
      <c r="AK1032" s="7">
        <f>AL1032/(AF1032+AH1032+AJ1032+AL1032+AN1032+AP1032)</f>
        <v>1.3298929900059205E-2</v>
      </c>
      <c r="AL1032" s="4">
        <v>13545</v>
      </c>
      <c r="AM1032" s="7">
        <f>AN1032/(AF1032+AH1032+AJ1032+AL1032+AN1032+AP1032)</f>
        <v>6.6529013660244496E-3</v>
      </c>
      <c r="AN1032" s="4">
        <v>6776</v>
      </c>
      <c r="AO1032" s="7">
        <f>AP1032/(AF1032+AH1032+AJ1032+AL1032+AN1032+AP1032)</f>
        <v>2.8821711865355329E-2</v>
      </c>
      <c r="AP1032" s="4">
        <v>29355</v>
      </c>
      <c r="AQ1032" s="6">
        <f>AO1032+AM1032+AK1032+AI1032+AG1032+AE1032</f>
        <v>1</v>
      </c>
      <c r="AR1032" s="4">
        <v>341547</v>
      </c>
      <c r="AS1032" s="4">
        <f>AR1032/M1032</f>
        <v>21346.6875</v>
      </c>
      <c r="AT1032" s="4">
        <f>AR1032/V1032</f>
        <v>3844.4808595360737</v>
      </c>
      <c r="AU1032" s="7">
        <f>AR1032/(AR1032+AV1032+AY1032+BB1032)</f>
        <v>0.33405710563456736</v>
      </c>
      <c r="AV1032" s="4">
        <v>96769</v>
      </c>
      <c r="AW1032" s="4">
        <f>AV1032/M1032</f>
        <v>6048.0625</v>
      </c>
      <c r="AX1032" s="7">
        <f>AV1032/(AR1032+AV1032+AY1032+BB1032)</f>
        <v>9.4646921375832457E-2</v>
      </c>
      <c r="AY1032" s="4">
        <v>371156</v>
      </c>
      <c r="AZ1032" s="4">
        <f>AY1032/M1032</f>
        <v>23197.25</v>
      </c>
      <c r="BA1032" s="7">
        <f>AY1032/(AR1032+AV1032+AY1032+BB1032)</f>
        <v>0.3630168003200247</v>
      </c>
      <c r="BB1032" s="4">
        <v>212949</v>
      </c>
      <c r="BC1032" s="11">
        <f>BB1032/(AR1032+AV1032+AY1032+BB1032)</f>
        <v>0.20827917266957544</v>
      </c>
      <c r="BD1032" s="9">
        <f>BC1032+BA1032+AX1032+AU1032</f>
        <v>0.99999999999999989</v>
      </c>
      <c r="BE1032" s="14">
        <f>(AF1032+AH1032+AJ1032+AL1032+AN1032+AP1032)</f>
        <v>1018503</v>
      </c>
      <c r="BF1032" s="14">
        <f t="shared" si="80"/>
        <v>-1022421</v>
      </c>
      <c r="BG1032" s="13">
        <f>(AF1032+AH1032+AJ1032+AL1032+AN1032+AP1032)-(AR1032+AV1032+AY1032+BB1032)</f>
        <v>-3918</v>
      </c>
      <c r="BH1032" s="13">
        <f t="shared" si="81"/>
        <v>1</v>
      </c>
      <c r="BI1032" s="14">
        <f>AF1032/W1032</f>
        <v>226190</v>
      </c>
      <c r="BJ1032" s="14">
        <f>AH1032/Y1032</f>
        <v>233300.50310559006</v>
      </c>
      <c r="BK1032" s="14">
        <f>AJ1032/AA1032</f>
        <v>577746.17264276231</v>
      </c>
      <c r="BL1032" s="14">
        <f>BI1032+BJ1032+BK1032</f>
        <v>1037236.6757483524</v>
      </c>
      <c r="BM1032" s="14">
        <f>(AF1032/W1032)-AF1032</f>
        <v>0</v>
      </c>
      <c r="BN1032" s="14">
        <f>AH1032/Y1032-AH1032</f>
        <v>63339.503105590062</v>
      </c>
      <c r="BO1032" s="14">
        <f>AJ1032/AA1032-AJ1032</f>
        <v>5070.1726427623071</v>
      </c>
      <c r="BP1032" s="14">
        <f>BG1032/S1032</f>
        <v>-4.226258201723899E-4</v>
      </c>
      <c r="BQ1032" s="14">
        <f>(BG1032-CA1032)/S1032</f>
        <v>3.8574015854834942E-5</v>
      </c>
      <c r="BR1032" s="27">
        <f>BQ1032-BP1032</f>
        <v>4.6119983602722485E-4</v>
      </c>
      <c r="BS1032" s="28">
        <f t="shared" si="82"/>
        <v>8608608</v>
      </c>
      <c r="BT1032" s="11">
        <f>BS1032/S1032</f>
        <v>0.92859112213950923</v>
      </c>
      <c r="BU1032" s="14">
        <f>(BE1032-AP1032)*1/BT1032-(BE1032-AP1032)</f>
        <v>76065.7161520191</v>
      </c>
      <c r="BV1032" s="14">
        <f t="shared" si="83"/>
        <v>0.10986362065417041</v>
      </c>
      <c r="BW1032" s="27">
        <f>(AR1032+AV1032+AY1032+BB1032)/S1032</f>
        <v>0.11028624647434279</v>
      </c>
      <c r="BX1032" s="13">
        <f>(AF1032+AH1032+AJ1032+AL1032+AN1032)/N1032</f>
        <v>293.69002375296913</v>
      </c>
      <c r="BY1032" s="26">
        <f>BX1032/K1032</f>
        <v>0.11490220021634159</v>
      </c>
      <c r="BZ1032" s="11">
        <f>AP1032/BE1032</f>
        <v>2.8821711865355329E-2</v>
      </c>
      <c r="CA1032" s="15">
        <f>-(BM1032+BN1032+BO1032)/M1032</f>
        <v>-4275.6047342720231</v>
      </c>
      <c r="CB1032" s="15">
        <f>BG1032-CA1032</f>
        <v>357.60473427202305</v>
      </c>
      <c r="CC1032" s="18">
        <f t="shared" si="84"/>
        <v>0</v>
      </c>
      <c r="CD1032" s="17">
        <f>(AF1032/(AF1032+AH1032+AJ1032))/(X1032/(X1032+Z1032+AB1032))</f>
        <v>1.8215516600048585</v>
      </c>
      <c r="CE1032" s="19">
        <f>(AH1032/(AF1032+AH1032+AJ1032))/(Z1032/(X1032+Z1032+AB1032))</f>
        <v>0.71997606267040282</v>
      </c>
      <c r="CF1032" s="18">
        <f>(AJ1032/(AF1032+AH1032+AJ1032))/(AB1032/(X1032+Z1032+AB1032))</f>
        <v>0.94099150447437685</v>
      </c>
      <c r="CG1032">
        <f>AH1032/Z1032</f>
        <v>192.26357466063348</v>
      </c>
      <c r="CH1032" s="11">
        <f>BB1032/BE1032</f>
        <v>0.20908038562478462</v>
      </c>
      <c r="CI1032" s="14">
        <f>AY1032/V1032</f>
        <v>4177.7621759288504</v>
      </c>
      <c r="CJ1032" s="14">
        <f>AV1032/M1032</f>
        <v>6048.0625</v>
      </c>
      <c r="CK1032" s="17">
        <f>N1032/V1032</f>
        <v>37.910482407743288</v>
      </c>
      <c r="CL1032" s="17">
        <f>(AL1032+AN1032)/N1032</f>
        <v>6.03355106888361</v>
      </c>
      <c r="CM1032" s="14">
        <f>AP1032/AC1032</f>
        <v>5</v>
      </c>
    </row>
    <row r="1033" spans="1:91" hidden="1" x14ac:dyDescent="0.2">
      <c r="A1033">
        <v>135</v>
      </c>
      <c r="B1033" s="2">
        <v>44805</v>
      </c>
      <c r="C1033" s="3" t="s">
        <v>41</v>
      </c>
      <c r="D1033" t="s">
        <v>42</v>
      </c>
      <c r="E1033" s="3" t="s">
        <v>37</v>
      </c>
      <c r="F1033" t="s">
        <v>38</v>
      </c>
      <c r="G1033" t="str">
        <f>CONCATENATE(C1033,E1033)</f>
        <v>SEALAX</v>
      </c>
      <c r="H1033" t="s">
        <v>40</v>
      </c>
      <c r="I1033">
        <f>U1033/M1033</f>
        <v>74.848484848484844</v>
      </c>
      <c r="J1033" t="str">
        <f>_xlfn.CONCAT(C1033,E1033,H1033)</f>
        <v>SEALAXE175</v>
      </c>
      <c r="K1033" s="4">
        <v>954</v>
      </c>
      <c r="L1033" s="4">
        <f>N1033/M1033</f>
        <v>68.696969696969703</v>
      </c>
      <c r="M1033" s="4">
        <v>33</v>
      </c>
      <c r="N1033" s="4">
        <v>2267</v>
      </c>
      <c r="O1033" s="4">
        <f>P1033/M1033</f>
        <v>9.8484848484848477</v>
      </c>
      <c r="P1033" s="4">
        <v>325</v>
      </c>
      <c r="Q1033" s="4">
        <v>526</v>
      </c>
      <c r="R1033" s="4">
        <v>1416</v>
      </c>
      <c r="S1033" s="4">
        <f>U1033*K1033</f>
        <v>2356380</v>
      </c>
      <c r="T1033" s="7">
        <f>N1033/U1033</f>
        <v>0.91781376518218627</v>
      </c>
      <c r="U1033" s="4">
        <v>2470</v>
      </c>
      <c r="V1033" s="4">
        <v>87.336142322097359</v>
      </c>
      <c r="W1033" s="7">
        <f>P1033/X1033</f>
        <v>1</v>
      </c>
      <c r="X1033" s="4">
        <v>325</v>
      </c>
      <c r="Y1033" s="7">
        <f>Q1033/Z1033</f>
        <v>0.89914529914529917</v>
      </c>
      <c r="Z1033" s="4">
        <v>585</v>
      </c>
      <c r="AA1033" s="7">
        <f>R1033/AB1033</f>
        <v>0.90769230769230769</v>
      </c>
      <c r="AB1033" s="4">
        <v>1560</v>
      </c>
      <c r="AC1033" s="4">
        <v>369</v>
      </c>
      <c r="AD1033" s="4">
        <f>AP1033/AC1033</f>
        <v>5</v>
      </c>
      <c r="AE1033" s="7">
        <f>AF1033/(AF1033+AH1033+AJ1033+AL1033+AN1033+AP1033)</f>
        <v>0.2337675066977413</v>
      </c>
      <c r="AF1033" s="4">
        <v>107325</v>
      </c>
      <c r="AG1033" s="7">
        <f>AH1033/(AF1033+AH1033+AJ1033+AL1033+AN1033+AP1033)</f>
        <v>0.2151292718520616</v>
      </c>
      <c r="AH1033" s="4">
        <v>98768</v>
      </c>
      <c r="AI1033" s="7">
        <f>AJ1033/(AF1033+AH1033+AJ1033+AL1033+AN1033+AP1033)</f>
        <v>0.52550804818017471</v>
      </c>
      <c r="AJ1033" s="4">
        <v>241266</v>
      </c>
      <c r="AK1033" s="7">
        <f>AL1033/(AF1033+AH1033+AJ1033+AL1033+AN1033+AP1033)</f>
        <v>1.8492300320184705E-2</v>
      </c>
      <c r="AL1033" s="4">
        <v>8490</v>
      </c>
      <c r="AM1033" s="7">
        <f>AN1033/(AF1033+AH1033+AJ1033+AL1033+AN1033+AP1033)</f>
        <v>3.0842281806103111E-3</v>
      </c>
      <c r="AN1033" s="4">
        <v>1416</v>
      </c>
      <c r="AO1033" s="7">
        <f>AP1033/(AF1033+AH1033+AJ1033+AL1033+AN1033+AP1033)</f>
        <v>4.0186447692274179E-3</v>
      </c>
      <c r="AP1033" s="4">
        <v>1845</v>
      </c>
      <c r="AQ1033" s="6">
        <f>AO1033+AM1033+AK1033+AI1033+AG1033+AE1033</f>
        <v>1.0000000000000002</v>
      </c>
      <c r="AR1033" s="4">
        <v>140227</v>
      </c>
      <c r="AS1033" s="4">
        <f>AR1033/M1033</f>
        <v>4249.30303030303</v>
      </c>
      <c r="AT1033" s="4">
        <f>AR1033/V1033</f>
        <v>1605.6010292146882</v>
      </c>
      <c r="AU1033" s="7">
        <f>AR1033/(AR1033+AV1033+AY1033+BB1033)</f>
        <v>0.29974498793341897</v>
      </c>
      <c r="AV1033" s="4">
        <v>88141</v>
      </c>
      <c r="AW1033" s="4">
        <f>AV1033/M1033</f>
        <v>2670.939393939394</v>
      </c>
      <c r="AX1033" s="7">
        <f>AV1033/(AR1033+AV1033+AY1033+BB1033)</f>
        <v>0.18840753194063542</v>
      </c>
      <c r="AY1033" s="4">
        <v>160118</v>
      </c>
      <c r="AZ1033" s="4">
        <f>AY1033/M1033</f>
        <v>4852.060606060606</v>
      </c>
      <c r="BA1033" s="7">
        <f>AY1033/(AR1033+AV1033+AY1033+BB1033)</f>
        <v>0.34226338706471066</v>
      </c>
      <c r="BB1033" s="4">
        <v>79335</v>
      </c>
      <c r="BC1033" s="11">
        <f>BB1033/(AR1033+AV1033+AY1033+BB1033)</f>
        <v>0.16958409306123495</v>
      </c>
      <c r="BD1033" s="9">
        <f>BC1033+BA1033+AX1033+AU1033</f>
        <v>1</v>
      </c>
      <c r="BE1033" s="14">
        <f>(AF1033+AH1033+AJ1033+AL1033+AN1033+AP1033)</f>
        <v>459110</v>
      </c>
      <c r="BF1033" s="14">
        <f t="shared" si="80"/>
        <v>-467821</v>
      </c>
      <c r="BG1033" s="13">
        <f>(AF1033+AH1033+AJ1033+AL1033+AN1033+AP1033)-(AR1033+AV1033+AY1033+BB1033)</f>
        <v>-8711</v>
      </c>
      <c r="BH1033" s="13">
        <f t="shared" si="81"/>
        <v>1</v>
      </c>
      <c r="BI1033" s="14">
        <f>AF1033/W1033</f>
        <v>107325</v>
      </c>
      <c r="BJ1033" s="14">
        <f>AH1033/Y1033</f>
        <v>109846.53992395438</v>
      </c>
      <c r="BK1033" s="14">
        <f>AJ1033/AA1033</f>
        <v>265801.5254237288</v>
      </c>
      <c r="BL1033" s="14">
        <f>BI1033+BJ1033+BK1033</f>
        <v>482973.06534768315</v>
      </c>
      <c r="BM1033" s="14">
        <f>(AF1033/W1033)-AF1033</f>
        <v>0</v>
      </c>
      <c r="BN1033" s="14">
        <f>AH1033/Y1033-AH1033</f>
        <v>11078.539923954377</v>
      </c>
      <c r="BO1033" s="14">
        <f>AJ1033/AA1033-AJ1033</f>
        <v>24535.525423728803</v>
      </c>
      <c r="BP1033" s="14">
        <f>BG1033/S1033</f>
        <v>-3.6967721674772318E-3</v>
      </c>
      <c r="BQ1033" s="14">
        <f>(BG1033-CA1033)/S1033</f>
        <v>-3.2387755364393926E-3</v>
      </c>
      <c r="BR1033" s="27">
        <f>BQ1033-BP1033</f>
        <v>4.5799663103783918E-4</v>
      </c>
      <c r="BS1033" s="28">
        <f t="shared" si="82"/>
        <v>2162718</v>
      </c>
      <c r="BT1033" s="11">
        <f>BS1033/S1033</f>
        <v>0.91781376518218627</v>
      </c>
      <c r="BU1033" s="14">
        <f>(BE1033-AP1033)*1/BT1033-(BE1033-AP1033)</f>
        <v>40946.093956771016</v>
      </c>
      <c r="BV1033" s="14">
        <f t="shared" si="83"/>
        <v>0.19483699573073954</v>
      </c>
      <c r="BW1033" s="27">
        <f>(AR1033+AV1033+AY1033+BB1033)/S1033</f>
        <v>0.19853376789821675</v>
      </c>
      <c r="BX1033" s="13">
        <f>(AF1033+AH1033+AJ1033+AL1033+AN1033)/N1033</f>
        <v>201.70489633877372</v>
      </c>
      <c r="BY1033" s="26">
        <f>BX1033/K1033</f>
        <v>0.21143070895049657</v>
      </c>
      <c r="BZ1033" s="11">
        <f>AP1033/BE1033</f>
        <v>4.0186447692274179E-3</v>
      </c>
      <c r="CA1033" s="15">
        <f>-(BM1033+BN1033+BO1033)/M1033</f>
        <v>-1079.2141014449448</v>
      </c>
      <c r="CB1033" s="15">
        <f>BG1033-CA1033</f>
        <v>-7631.7858985550556</v>
      </c>
      <c r="CC1033" s="18">
        <f t="shared" si="84"/>
        <v>1</v>
      </c>
      <c r="CD1033" s="17">
        <f>(AF1033/(AF1033+AH1033+AJ1033))/(X1033/(X1033+Z1033+AB1033))</f>
        <v>1.8233007495099016</v>
      </c>
      <c r="CE1033" s="19">
        <f>(AH1033/(AF1033+AH1033+AJ1033))/(Z1033/(X1033+Z1033+AB1033))</f>
        <v>0.93218297708204034</v>
      </c>
      <c r="CF1033" s="18">
        <f>(AJ1033/(AF1033+AH1033+AJ1033))/(AB1033/(X1033+Z1033+AB1033))</f>
        <v>0.85391039411300551</v>
      </c>
      <c r="CG1033">
        <f>AH1033/Z1033</f>
        <v>168.83418803418803</v>
      </c>
      <c r="CH1033" s="11">
        <f>BB1033/BE1033</f>
        <v>0.17280172507677899</v>
      </c>
      <c r="CI1033" s="14">
        <f>AY1033/V1033</f>
        <v>1833.3532457786121</v>
      </c>
      <c r="CJ1033" s="14">
        <f>AV1033/M1033</f>
        <v>2670.939393939394</v>
      </c>
      <c r="CK1033" s="17">
        <f>N1033/V1033</f>
        <v>25.95718038059502</v>
      </c>
      <c r="CL1033" s="17">
        <f>(AL1033+AN1033)/N1033</f>
        <v>4.3696515218350243</v>
      </c>
      <c r="CM1033" s="14">
        <f>AP1033/AC1033</f>
        <v>5</v>
      </c>
    </row>
    <row r="1034" spans="1:91" hidden="1" x14ac:dyDescent="0.2">
      <c r="A1034">
        <v>62</v>
      </c>
      <c r="B1034" s="2">
        <v>44805</v>
      </c>
      <c r="C1034" s="3" t="s">
        <v>37</v>
      </c>
      <c r="D1034" t="s">
        <v>38</v>
      </c>
      <c r="E1034" s="3" t="s">
        <v>32</v>
      </c>
      <c r="F1034" t="s">
        <v>33</v>
      </c>
      <c r="G1034" t="str">
        <f>CONCATENATE(C1034,E1034)</f>
        <v>LAXHNL</v>
      </c>
      <c r="H1034" t="s">
        <v>34</v>
      </c>
      <c r="I1034">
        <f>U1034/M1034</f>
        <v>173.35294117647058</v>
      </c>
      <c r="J1034" t="str">
        <f>_xlfn.CONCAT(C1034,E1034,H1034)</f>
        <v>LAXHNL737-900</v>
      </c>
      <c r="K1034" s="4">
        <v>2556</v>
      </c>
      <c r="L1034" s="4">
        <f>N1034/M1034</f>
        <v>161.05882352941177</v>
      </c>
      <c r="M1034" s="4">
        <v>17</v>
      </c>
      <c r="N1034" s="4">
        <v>2738</v>
      </c>
      <c r="O1034" s="4">
        <f>P1034/M1034</f>
        <v>22.352941176470587</v>
      </c>
      <c r="P1034" s="4">
        <v>380</v>
      </c>
      <c r="Q1034" s="4">
        <v>646</v>
      </c>
      <c r="R1034" s="4">
        <v>1713</v>
      </c>
      <c r="S1034" s="4">
        <f>U1034*K1034</f>
        <v>7532532</v>
      </c>
      <c r="T1034" s="7">
        <f>N1034/U1034</f>
        <v>0.92908042076688158</v>
      </c>
      <c r="U1034" s="4">
        <v>2947</v>
      </c>
      <c r="V1034" s="4">
        <v>94.572532314923606</v>
      </c>
      <c r="W1034" s="7">
        <f>P1034/X1034</f>
        <v>1</v>
      </c>
      <c r="X1034" s="4">
        <v>380</v>
      </c>
      <c r="Y1034" s="7">
        <f>Q1034/Z1034</f>
        <v>0.90985915492957747</v>
      </c>
      <c r="Z1034" s="4">
        <v>710</v>
      </c>
      <c r="AA1034" s="7">
        <f>R1034/AB1034</f>
        <v>0.92195909580193758</v>
      </c>
      <c r="AB1034" s="4">
        <v>1858</v>
      </c>
      <c r="AC1034" s="4">
        <v>10314</v>
      </c>
      <c r="AD1034" s="4">
        <f>AP1034/AC1034</f>
        <v>5</v>
      </c>
      <c r="AE1034" s="7">
        <f>AF1034/(AF1034+AH1034+AJ1034+AL1034+AN1034+AP1034)</f>
        <v>0.20653957737113182</v>
      </c>
      <c r="AF1034" s="4">
        <v>189157</v>
      </c>
      <c r="AG1034" s="7">
        <f>AH1034/(AF1034+AH1034+AJ1034+AL1034+AN1034+AP1034)</f>
        <v>0.22875745627779556</v>
      </c>
      <c r="AH1034" s="4">
        <v>209505</v>
      </c>
      <c r="AI1034" s="7">
        <f>AJ1034/(AF1034+AH1034+AJ1034+AL1034+AN1034+AP1034)</f>
        <v>0.48782264131577713</v>
      </c>
      <c r="AJ1034" s="4">
        <v>446767</v>
      </c>
      <c r="AK1034" s="7">
        <f>AL1034/(AF1034+AH1034+AJ1034+AL1034+AN1034+AP1034)</f>
        <v>1.1219220845585305E-2</v>
      </c>
      <c r="AL1034" s="4">
        <v>10275</v>
      </c>
      <c r="AM1034" s="7">
        <f>AN1034/(AF1034+AH1034+AJ1034+AL1034+AN1034+AP1034)</f>
        <v>9.3520804420864374E-3</v>
      </c>
      <c r="AN1034" s="4">
        <v>8565</v>
      </c>
      <c r="AO1034" s="7">
        <f>AP1034/(AF1034+AH1034+AJ1034+AL1034+AN1034+AP1034)</f>
        <v>5.6309023747623761E-2</v>
      </c>
      <c r="AP1034" s="4">
        <v>51570</v>
      </c>
      <c r="AQ1034" s="6">
        <f>AO1034+AM1034+AK1034+AI1034+AG1034+AE1034</f>
        <v>1</v>
      </c>
      <c r="AR1034" s="4">
        <v>348267</v>
      </c>
      <c r="AS1034" s="4">
        <f>AR1034/M1034</f>
        <v>20486.294117647059</v>
      </c>
      <c r="AT1034" s="4">
        <f>AR1034/V1034</f>
        <v>3682.5385920753574</v>
      </c>
      <c r="AU1034" s="7">
        <f>AR1034/(AR1034+AV1034+AY1034+BB1034)</f>
        <v>0.3584642320079296</v>
      </c>
      <c r="AV1034" s="4">
        <v>86452</v>
      </c>
      <c r="AW1034" s="4">
        <f>AV1034/M1034</f>
        <v>5085.411764705882</v>
      </c>
      <c r="AX1034" s="7">
        <f>AV1034/(AR1034+AV1034+AY1034+BB1034)</f>
        <v>8.8983308167439143E-2</v>
      </c>
      <c r="AY1034" s="4">
        <v>309678</v>
      </c>
      <c r="AZ1034" s="4">
        <f>AY1034/M1034</f>
        <v>18216.352941176472</v>
      </c>
      <c r="BA1034" s="7">
        <f>AY1034/(AR1034+AV1034+AY1034+BB1034)</f>
        <v>0.31874534894133411</v>
      </c>
      <c r="BB1034" s="4">
        <v>227156</v>
      </c>
      <c r="BC1034" s="11">
        <f>BB1034/(AR1034+AV1034+AY1034+BB1034)</f>
        <v>0.23380711088329714</v>
      </c>
      <c r="BD1034" s="9">
        <f>BC1034+BA1034+AX1034+AU1034</f>
        <v>1</v>
      </c>
      <c r="BE1034" s="14">
        <f>(AF1034+AH1034+AJ1034+AL1034+AN1034+AP1034)</f>
        <v>915839</v>
      </c>
      <c r="BF1034" s="14">
        <f t="shared" si="80"/>
        <v>-971553</v>
      </c>
      <c r="BG1034" s="13">
        <f>(AF1034+AH1034+AJ1034+AL1034+AN1034+AP1034)-(AR1034+AV1034+AY1034+BB1034)</f>
        <v>-55714</v>
      </c>
      <c r="BH1034" s="13">
        <f t="shared" si="81"/>
        <v>1</v>
      </c>
      <c r="BI1034" s="14">
        <f>AF1034/W1034</f>
        <v>189157</v>
      </c>
      <c r="BJ1034" s="14">
        <f>AH1034/Y1034</f>
        <v>230260.9133126935</v>
      </c>
      <c r="BK1034" s="14">
        <f>AJ1034/AA1034</f>
        <v>484584.40513718623</v>
      </c>
      <c r="BL1034" s="14">
        <f>BI1034+BJ1034+BK1034</f>
        <v>904002.31844987976</v>
      </c>
      <c r="BM1034" s="14">
        <f>(AF1034/W1034)-AF1034</f>
        <v>0</v>
      </c>
      <c r="BN1034" s="14">
        <f>AH1034/Y1034-AH1034</f>
        <v>20755.913312693505</v>
      </c>
      <c r="BO1034" s="14">
        <f>AJ1034/AA1034-AJ1034</f>
        <v>37817.40513718623</v>
      </c>
      <c r="BP1034" s="14">
        <f>BG1034/S1034</f>
        <v>-7.3964504896892576E-3</v>
      </c>
      <c r="BQ1034" s="14">
        <f>(BG1034-CA1034)/S1034</f>
        <v>-6.9390359947251257E-3</v>
      </c>
      <c r="BR1034" s="27">
        <f>BQ1034-BP1034</f>
        <v>4.5741449496413192E-4</v>
      </c>
      <c r="BS1034" s="28">
        <f t="shared" si="82"/>
        <v>6998328</v>
      </c>
      <c r="BT1034" s="11">
        <f>BS1034/S1034</f>
        <v>0.92908042076688158</v>
      </c>
      <c r="BU1034" s="14">
        <f>(BE1034-AP1034)*1/BT1034-(BE1034-AP1034)</f>
        <v>65972.323228634079</v>
      </c>
      <c r="BV1034" s="14">
        <f t="shared" si="83"/>
        <v>0.12158448181833147</v>
      </c>
      <c r="BW1034" s="27">
        <f>(AR1034+AV1034+AY1034+BB1034)/S1034</f>
        <v>0.12898093230802074</v>
      </c>
      <c r="BX1034" s="13">
        <f>(AF1034+AH1034+AJ1034+AL1034+AN1034)/N1034</f>
        <v>315.65704894083274</v>
      </c>
      <c r="BY1034" s="26">
        <f>BX1034/K1034</f>
        <v>0.12349649802067009</v>
      </c>
      <c r="BZ1034" s="11">
        <f>AP1034/BE1034</f>
        <v>5.6309023747623761E-2</v>
      </c>
      <c r="CA1034" s="15">
        <f>-(BM1034+BN1034+BO1034)/M1034</f>
        <v>-3445.4893205811609</v>
      </c>
      <c r="CB1034" s="15">
        <f>BG1034-CA1034</f>
        <v>-52268.51067941884</v>
      </c>
      <c r="CC1034" s="18">
        <f t="shared" si="84"/>
        <v>1</v>
      </c>
      <c r="CD1034" s="17">
        <f>(AF1034/(AF1034+AH1034+AJ1034))/(X1034/(X1034+Z1034+AB1034))</f>
        <v>1.7357579344177243</v>
      </c>
      <c r="CE1034" s="19">
        <f>(AH1034/(AF1034+AH1034+AJ1034))/(Z1034/(X1034+Z1034+AB1034))</f>
        <v>1.0289313072974586</v>
      </c>
      <c r="CF1034" s="18">
        <f>(AJ1034/(AF1034+AH1034+AJ1034))/(AB1034/(X1034+Z1034+AB1034))</f>
        <v>0.83846649986010202</v>
      </c>
      <c r="CG1034">
        <f>AH1034/Z1034</f>
        <v>295.07746478873241</v>
      </c>
      <c r="CH1034" s="11">
        <f>BB1034/BE1034</f>
        <v>0.24803049444280054</v>
      </c>
      <c r="CI1034" s="14">
        <f>AY1034/V1034</f>
        <v>3274.5025687668153</v>
      </c>
      <c r="CJ1034" s="14">
        <f>AV1034/M1034</f>
        <v>5085.411764705882</v>
      </c>
      <c r="CK1034" s="17">
        <f>N1034/V1034</f>
        <v>28.951323740412754</v>
      </c>
      <c r="CL1034" s="17">
        <f>(AL1034+AN1034)/N1034</f>
        <v>6.8809349890430971</v>
      </c>
      <c r="CM1034" s="14">
        <f>AP1034/AC1034</f>
        <v>5</v>
      </c>
    </row>
    <row r="1035" spans="1:91" hidden="1" x14ac:dyDescent="0.2">
      <c r="A1035">
        <v>852</v>
      </c>
      <c r="B1035" s="2">
        <v>45200</v>
      </c>
      <c r="C1035" s="3" t="s">
        <v>32</v>
      </c>
      <c r="D1035" t="s">
        <v>33</v>
      </c>
      <c r="E1035" s="3" t="s">
        <v>41</v>
      </c>
      <c r="F1035" t="s">
        <v>42</v>
      </c>
      <c r="G1035" t="str">
        <f>CONCATENATE(C1035,E1035)</f>
        <v>HNLSEA</v>
      </c>
      <c r="H1035" t="s">
        <v>34</v>
      </c>
      <c r="I1035">
        <f>U1035/M1035</f>
        <v>179.875</v>
      </c>
      <c r="J1035" t="str">
        <f>_xlfn.CONCAT(C1035,E1035,H1035)</f>
        <v>HNLSEA737-900</v>
      </c>
      <c r="K1035" s="4">
        <v>2677</v>
      </c>
      <c r="L1035" s="4">
        <f>N1035/M1035</f>
        <v>162.70833333333334</v>
      </c>
      <c r="M1035" s="4">
        <v>24</v>
      </c>
      <c r="N1035" s="4">
        <v>3905</v>
      </c>
      <c r="O1035" s="4">
        <f>P1035/M1035</f>
        <v>23.25</v>
      </c>
      <c r="P1035" s="4">
        <v>558</v>
      </c>
      <c r="Q1035" s="4">
        <v>1043</v>
      </c>
      <c r="R1035" s="4">
        <v>2304</v>
      </c>
      <c r="S1035" s="4">
        <f>U1035*K1035</f>
        <v>11556609</v>
      </c>
      <c r="T1035" s="7">
        <f>N1035/U1035</f>
        <v>0.90456335418114431</v>
      </c>
      <c r="U1035" s="4">
        <v>4317</v>
      </c>
      <c r="V1035" s="4">
        <v>140.52881658429436</v>
      </c>
      <c r="W1035" s="7">
        <f>P1035/X1035</f>
        <v>1</v>
      </c>
      <c r="X1035" s="4">
        <v>558</v>
      </c>
      <c r="Y1035" s="7">
        <f>Q1035/Z1035</f>
        <v>1</v>
      </c>
      <c r="Z1035" s="4">
        <v>1043</v>
      </c>
      <c r="AA1035" s="7">
        <f>R1035/AB1035</f>
        <v>0.8483063328424153</v>
      </c>
      <c r="AB1035" s="4">
        <v>2716</v>
      </c>
      <c r="AC1035" s="4">
        <v>17180</v>
      </c>
      <c r="AD1035" s="4">
        <f>AP1035/AC1035</f>
        <v>5.9998253783469151</v>
      </c>
      <c r="AE1035" s="7">
        <f>AF1035/(AF1035+AH1035+AJ1035+AL1035+AN1035+AP1035)</f>
        <v>0.2144163825007939</v>
      </c>
      <c r="AF1035" s="4">
        <v>330177</v>
      </c>
      <c r="AG1035" s="7">
        <f>AH1035/(AF1035+AH1035+AJ1035+AL1035+AN1035+AP1035)</f>
        <v>0.24353670106962394</v>
      </c>
      <c r="AH1035" s="4">
        <v>375019</v>
      </c>
      <c r="AI1035" s="7">
        <f>AJ1035/(AF1035+AH1035+AJ1035+AL1035+AN1035+AP1035)</f>
        <v>0.45714977787331146</v>
      </c>
      <c r="AJ1035" s="4">
        <v>703959</v>
      </c>
      <c r="AK1035" s="7">
        <f>AL1035/(AF1035+AH1035+AJ1035+AL1035+AN1035+AP1035)</f>
        <v>1.0478041570582776E-2</v>
      </c>
      <c r="AL1035" s="4">
        <v>16135</v>
      </c>
      <c r="AM1035" s="7">
        <f>AN1035/(AF1035+AH1035+AJ1035+AL1035+AN1035+AP1035)</f>
        <v>7.4810684160591008E-3</v>
      </c>
      <c r="AN1035" s="4">
        <v>11520</v>
      </c>
      <c r="AO1035" s="7">
        <f>AP1035/(AF1035+AH1035+AJ1035+AL1035+AN1035+AP1035)</f>
        <v>6.6938028569628813E-2</v>
      </c>
      <c r="AP1035" s="4">
        <v>103077</v>
      </c>
      <c r="AQ1035" s="6">
        <f>AO1035+AM1035+AK1035+AI1035+AG1035+AE1035</f>
        <v>1</v>
      </c>
      <c r="AR1035" s="4">
        <v>584326</v>
      </c>
      <c r="AS1035" s="4">
        <f>AR1035/M1035</f>
        <v>24346.916666666668</v>
      </c>
      <c r="AT1035" s="4">
        <f>AR1035/V1035</f>
        <v>4158.0510972957618</v>
      </c>
      <c r="AU1035" s="7">
        <f>AR1035/(AR1035+AV1035+AY1035+BB1035)</f>
        <v>0.39517292357467138</v>
      </c>
      <c r="AV1035" s="4">
        <v>142263</v>
      </c>
      <c r="AW1035" s="4">
        <f>AV1035/M1035</f>
        <v>5927.625</v>
      </c>
      <c r="AX1035" s="7">
        <f>AV1035/(AR1035+AV1035+AY1035+BB1035)</f>
        <v>9.621082345557698E-2</v>
      </c>
      <c r="AY1035" s="4">
        <v>315883</v>
      </c>
      <c r="AZ1035" s="4">
        <f>AY1035/M1035</f>
        <v>13161.791666666666</v>
      </c>
      <c r="BA1035" s="7">
        <f>AY1035/(AR1035+AV1035+AY1035+BB1035)</f>
        <v>0.21362802377018636</v>
      </c>
      <c r="BB1035" s="4">
        <v>436187</v>
      </c>
      <c r="BC1035" s="11">
        <f>BB1035/(AR1035+AV1035+AY1035+BB1035)</f>
        <v>0.2949882291995653</v>
      </c>
      <c r="BD1035" s="9">
        <f>BC1035+BA1035+AX1035+AU1035</f>
        <v>1</v>
      </c>
      <c r="BE1035" s="14">
        <f>(AF1035+AH1035+AJ1035+AL1035+AN1035+AP1035)</f>
        <v>1539887</v>
      </c>
      <c r="BF1035" s="14">
        <f t="shared" si="80"/>
        <v>-1478659</v>
      </c>
      <c r="BG1035" s="13">
        <f>(AF1035+AH1035+AJ1035+AL1035+AN1035+AP1035)-(AR1035+AV1035+AY1035+BB1035)</f>
        <v>61228</v>
      </c>
      <c r="BH1035" s="13">
        <f t="shared" si="81"/>
        <v>0</v>
      </c>
      <c r="BI1035" s="14">
        <f>AF1035/W1035</f>
        <v>330177</v>
      </c>
      <c r="BJ1035" s="14">
        <f>AH1035/Y1035</f>
        <v>375019</v>
      </c>
      <c r="BK1035" s="14">
        <f>AJ1035/AA1035</f>
        <v>829840.55729166663</v>
      </c>
      <c r="BL1035" s="14">
        <f>BI1035+BJ1035+BK1035</f>
        <v>1535036.5572916665</v>
      </c>
      <c r="BM1035" s="14">
        <f>(AF1035/W1035)-AF1035</f>
        <v>0</v>
      </c>
      <c r="BN1035" s="14">
        <f>AH1035/Y1035-AH1035</f>
        <v>0</v>
      </c>
      <c r="BO1035" s="14">
        <f>AJ1035/AA1035-AJ1035</f>
        <v>125881.55729166663</v>
      </c>
      <c r="BP1035" s="14">
        <f>BG1035/S1035</f>
        <v>5.2980939304946633E-3</v>
      </c>
      <c r="BQ1035" s="14">
        <f>(BG1035-CA1035)/S1035</f>
        <v>5.7519524011890319E-3</v>
      </c>
      <c r="BR1035" s="27">
        <f>BQ1035-BP1035</f>
        <v>4.5385847069436859E-4</v>
      </c>
      <c r="BS1035" s="28">
        <f t="shared" si="82"/>
        <v>10453685</v>
      </c>
      <c r="BT1035" s="11">
        <f>BS1035/S1035</f>
        <v>0.90456335418114431</v>
      </c>
      <c r="BU1035" s="14">
        <f>(BE1035-AP1035)*1/BT1035-(BE1035-AP1035)</f>
        <v>151591.73367477604</v>
      </c>
      <c r="BV1035" s="14">
        <f t="shared" si="83"/>
        <v>0.1332473046375455</v>
      </c>
      <c r="BW1035" s="27">
        <f>(AR1035+AV1035+AY1035+BB1035)/S1035</f>
        <v>0.12794921070705084</v>
      </c>
      <c r="BX1035" s="13">
        <f>(AF1035+AH1035+AJ1035+AL1035+AN1035)/N1035</f>
        <v>367.94110115236873</v>
      </c>
      <c r="BY1035" s="26">
        <f>BX1035/K1035</f>
        <v>0.13744531234679444</v>
      </c>
      <c r="BZ1035" s="11">
        <f>AP1035/BE1035</f>
        <v>6.6938028569628813E-2</v>
      </c>
      <c r="CA1035" s="15">
        <f>-(BM1035+BN1035+BO1035)/M1035</f>
        <v>-5245.0648871527765</v>
      </c>
      <c r="CB1035" s="15">
        <f>BG1035-CA1035</f>
        <v>66473.064887152781</v>
      </c>
      <c r="CC1035" s="18">
        <f t="shared" si="84"/>
        <v>0</v>
      </c>
      <c r="CD1035" s="17">
        <f>(AF1035/(AF1035+AH1035+AJ1035))/(X1035/(X1035+Z1035+AB1035))</f>
        <v>1.8127415984024287</v>
      </c>
      <c r="CE1035" s="19">
        <f>(AH1035/(AF1035+AH1035+AJ1035))/(Z1035/(X1035+Z1035+AB1035))</f>
        <v>1.1015196417953543</v>
      </c>
      <c r="CF1035" s="18">
        <f>(AJ1035/(AF1035+AH1035+AJ1035))/(AB1035/(X1035+Z1035+AB1035))</f>
        <v>0.79403726130297891</v>
      </c>
      <c r="CG1035">
        <f>AH1035/Z1035</f>
        <v>359.55800575263663</v>
      </c>
      <c r="CH1035" s="11">
        <f>BB1035/BE1035</f>
        <v>0.28325909628433776</v>
      </c>
      <c r="CI1035" s="14">
        <f>AY1035/V1035</f>
        <v>2247.8165523476227</v>
      </c>
      <c r="CJ1035" s="14">
        <f>AV1035/M1035</f>
        <v>5927.625</v>
      </c>
      <c r="CK1035" s="17">
        <f>N1035/V1035</f>
        <v>27.78789500200222</v>
      </c>
      <c r="CL1035" s="17">
        <f>(AL1035+AN1035)/N1035</f>
        <v>7.0819462227912933</v>
      </c>
      <c r="CM1035" s="14">
        <f>AP1035/AC1035</f>
        <v>5.9998253783469151</v>
      </c>
    </row>
    <row r="1036" spans="1:91" hidden="1" x14ac:dyDescent="0.2">
      <c r="A1036">
        <v>639</v>
      </c>
      <c r="B1036" s="2">
        <v>45170</v>
      </c>
      <c r="C1036" s="3" t="s">
        <v>32</v>
      </c>
      <c r="D1036" t="s">
        <v>33</v>
      </c>
      <c r="E1036" s="3" t="s">
        <v>41</v>
      </c>
      <c r="F1036" t="s">
        <v>42</v>
      </c>
      <c r="G1036" t="str">
        <f>CONCATENATE(C1036,E1036)</f>
        <v>HNLSEA</v>
      </c>
      <c r="H1036" t="s">
        <v>48</v>
      </c>
      <c r="I1036">
        <f>U1036/M1036</f>
        <v>194</v>
      </c>
      <c r="J1036" t="str">
        <f>_xlfn.CONCAT(C1036,E1036,H1036)</f>
        <v>HNLSEAA321</v>
      </c>
      <c r="K1036" s="4">
        <v>2677</v>
      </c>
      <c r="L1036" s="4">
        <f>N1036/M1036</f>
        <v>169.16666666666666</v>
      </c>
      <c r="M1036" s="4">
        <v>30</v>
      </c>
      <c r="N1036" s="4">
        <v>5075</v>
      </c>
      <c r="O1036" s="4">
        <f>P1036/M1036</f>
        <v>25</v>
      </c>
      <c r="P1036" s="4">
        <v>750</v>
      </c>
      <c r="Q1036" s="4">
        <v>1410</v>
      </c>
      <c r="R1036" s="4">
        <v>2915</v>
      </c>
      <c r="S1036" s="4">
        <f>U1036*K1036</f>
        <v>15580140</v>
      </c>
      <c r="T1036" s="7">
        <f>N1036/U1036</f>
        <v>0.87199312714776633</v>
      </c>
      <c r="U1036" s="4">
        <v>5820</v>
      </c>
      <c r="V1036" s="4">
        <v>173.8500823723229</v>
      </c>
      <c r="W1036" s="7">
        <f>P1036/X1036</f>
        <v>1</v>
      </c>
      <c r="X1036" s="4">
        <v>750</v>
      </c>
      <c r="Y1036" s="7">
        <f>Q1036/Z1036</f>
        <v>1</v>
      </c>
      <c r="Z1036" s="4">
        <v>1410</v>
      </c>
      <c r="AA1036" s="7">
        <f>R1036/AB1036</f>
        <v>0.79644808743169404</v>
      </c>
      <c r="AB1036" s="4">
        <v>3660</v>
      </c>
      <c r="AC1036" s="4">
        <v>16459</v>
      </c>
      <c r="AD1036" s="4">
        <f>AP1036/AC1036</f>
        <v>5.9998177289021202</v>
      </c>
      <c r="AE1036" s="7">
        <f>AF1036/(AF1036+AH1036+AJ1036+AL1036+AN1036+AP1036)</f>
        <v>0.21995468192251635</v>
      </c>
      <c r="AF1036" s="4">
        <v>403235</v>
      </c>
      <c r="AG1036" s="7">
        <f>AH1036/(AF1036+AH1036+AJ1036+AL1036+AN1036+AP1036)</f>
        <v>0.25484054669703871</v>
      </c>
      <c r="AH1036" s="4">
        <v>467190</v>
      </c>
      <c r="AI1036" s="7">
        <f>AJ1036/(AF1036+AH1036+AJ1036+AL1036+AN1036+AP1036)</f>
        <v>0.45225783084160276</v>
      </c>
      <c r="AJ1036" s="4">
        <v>829108</v>
      </c>
      <c r="AK1036" s="7">
        <f>AL1036/(AF1036+AH1036+AJ1036+AL1036+AN1036+AP1036)</f>
        <v>1.1130420932282529E-2</v>
      </c>
      <c r="AL1036" s="4">
        <v>20405</v>
      </c>
      <c r="AM1036" s="7">
        <f>AN1036/(AF1036+AH1036+AJ1036+AL1036+AN1036+AP1036)</f>
        <v>7.9503006659160935E-3</v>
      </c>
      <c r="AN1036" s="4">
        <v>14575</v>
      </c>
      <c r="AO1036" s="7">
        <f>AP1036/(AF1036+AH1036+AJ1036+AL1036+AN1036+AP1036)</f>
        <v>5.386621894064357E-2</v>
      </c>
      <c r="AP1036" s="4">
        <v>98751</v>
      </c>
      <c r="AQ1036" s="6">
        <f>AO1036+AM1036+AK1036+AI1036+AG1036+AE1036</f>
        <v>1</v>
      </c>
      <c r="AR1036" s="4">
        <v>785630</v>
      </c>
      <c r="AS1036" s="4">
        <f>AR1036/M1036</f>
        <v>26187.666666666668</v>
      </c>
      <c r="AT1036" s="4">
        <f>AR1036/V1036</f>
        <v>4519.0085001942634</v>
      </c>
      <c r="AU1036" s="7">
        <f>AR1036/(AR1036+AV1036+AY1036+BB1036)</f>
        <v>0.39618175253302568</v>
      </c>
      <c r="AV1036" s="4">
        <v>208607</v>
      </c>
      <c r="AW1036" s="4">
        <f>AV1036/M1036</f>
        <v>6953.5666666666666</v>
      </c>
      <c r="AX1036" s="7">
        <f>AV1036/(AR1036+AV1036+AY1036+BB1036)</f>
        <v>0.10519746808377593</v>
      </c>
      <c r="AY1036" s="4">
        <v>452540</v>
      </c>
      <c r="AZ1036" s="4">
        <f>AY1036/M1036</f>
        <v>15084.666666666666</v>
      </c>
      <c r="BA1036" s="7">
        <f>AY1036/(AR1036+AV1036+AY1036+BB1036)</f>
        <v>0.22820932282536999</v>
      </c>
      <c r="BB1036" s="4">
        <v>536227</v>
      </c>
      <c r="BC1036" s="11">
        <f>BB1036/(AR1036+AV1036+AY1036+BB1036)</f>
        <v>0.27041145655782844</v>
      </c>
      <c r="BD1036" s="9">
        <f>BC1036+BA1036+AX1036+AU1036</f>
        <v>1</v>
      </c>
      <c r="BE1036" s="14">
        <f>(AF1036+AH1036+AJ1036+AL1036+AN1036+AP1036)</f>
        <v>1833264</v>
      </c>
      <c r="BF1036" s="14">
        <f t="shared" si="80"/>
        <v>-1983004</v>
      </c>
      <c r="BG1036" s="13">
        <f>(AF1036+AH1036+AJ1036+AL1036+AN1036+AP1036)-(AR1036+AV1036+AY1036+BB1036)</f>
        <v>-149740</v>
      </c>
      <c r="BH1036" s="13">
        <f t="shared" si="81"/>
        <v>1</v>
      </c>
      <c r="BI1036" s="14">
        <f>AF1036/W1036</f>
        <v>403235</v>
      </c>
      <c r="BJ1036" s="14">
        <f>AH1036/Y1036</f>
        <v>467190</v>
      </c>
      <c r="BK1036" s="14">
        <f>AJ1036/AA1036</f>
        <v>1041006.9571183532</v>
      </c>
      <c r="BL1036" s="14">
        <f>BI1036+BJ1036+BK1036</f>
        <v>1911431.9571183533</v>
      </c>
      <c r="BM1036" s="14">
        <f>(AF1036/W1036)-AF1036</f>
        <v>0</v>
      </c>
      <c r="BN1036" s="14">
        <f>AH1036/Y1036-AH1036</f>
        <v>0</v>
      </c>
      <c r="BO1036" s="14">
        <f>AJ1036/AA1036-AJ1036</f>
        <v>211898.95711835322</v>
      </c>
      <c r="BP1036" s="14">
        <f>BG1036/S1036</f>
        <v>-9.6109534317406643E-3</v>
      </c>
      <c r="BQ1036" s="14">
        <f>(BG1036-CA1036)/S1036</f>
        <v>-9.1576007294792098E-3</v>
      </c>
      <c r="BR1036" s="27">
        <f>BQ1036-BP1036</f>
        <v>4.5335270226145447E-4</v>
      </c>
      <c r="BS1036" s="28">
        <f t="shared" si="82"/>
        <v>13585775</v>
      </c>
      <c r="BT1036" s="11">
        <f>BS1036/S1036</f>
        <v>0.87199312714776633</v>
      </c>
      <c r="BU1036" s="14">
        <f>(BE1036-AP1036)*1/BT1036-(BE1036-AP1036)</f>
        <v>254623.09064039402</v>
      </c>
      <c r="BV1036" s="14">
        <f t="shared" si="83"/>
        <v>0.11766672186514371</v>
      </c>
      <c r="BW1036" s="27">
        <f>(AR1036+AV1036+AY1036+BB1036)/S1036</f>
        <v>0.12727767529688436</v>
      </c>
      <c r="BX1036" s="13">
        <f>(AF1036+AH1036+AJ1036+AL1036+AN1036)/N1036</f>
        <v>341.77596059113301</v>
      </c>
      <c r="BY1036" s="26">
        <f>BX1036/K1036</f>
        <v>0.1276712590926907</v>
      </c>
      <c r="BZ1036" s="11">
        <f>AP1036/BE1036</f>
        <v>5.386621894064357E-2</v>
      </c>
      <c r="CA1036" s="15">
        <f>-(BM1036+BN1036+BO1036)/M1036</f>
        <v>-7063.2985706117743</v>
      </c>
      <c r="CB1036" s="15">
        <f>BG1036-CA1036</f>
        <v>-142676.70142938822</v>
      </c>
      <c r="CC1036" s="18">
        <f t="shared" si="84"/>
        <v>1</v>
      </c>
      <c r="CD1036" s="17">
        <f>(AF1036/(AF1036+AH1036+AJ1036))/(X1036/(X1036+Z1036+AB1036))</f>
        <v>1.8411549525663815</v>
      </c>
      <c r="CE1036" s="19">
        <f>(AH1036/(AF1036+AH1036+AJ1036))/(Z1036/(X1036+Z1036+AB1036))</f>
        <v>1.1346653913726563</v>
      </c>
      <c r="CF1036" s="18">
        <f>(AJ1036/(AF1036+AH1036+AJ1036))/(AB1036/(X1036+Z1036+AB1036))</f>
        <v>0.77575289173217721</v>
      </c>
      <c r="CG1036">
        <f>AH1036/Z1036</f>
        <v>331.34042553191489</v>
      </c>
      <c r="CH1036" s="11">
        <f>BB1036/BE1036</f>
        <v>0.29249851630752582</v>
      </c>
      <c r="CI1036" s="14">
        <f>AY1036/V1036</f>
        <v>2603.0473717626769</v>
      </c>
      <c r="CJ1036" s="14">
        <f>AV1036/M1036</f>
        <v>6953.5666666666666</v>
      </c>
      <c r="CK1036" s="17">
        <f>N1036/V1036</f>
        <v>29.191818207662493</v>
      </c>
      <c r="CL1036" s="17">
        <f>(AL1036+AN1036)/N1036</f>
        <v>6.8926108374384238</v>
      </c>
      <c r="CM1036" s="14">
        <f>AP1036/AC1036</f>
        <v>5.9998177289021202</v>
      </c>
    </row>
    <row r="1037" spans="1:91" hidden="1" x14ac:dyDescent="0.2">
      <c r="A1037">
        <v>29</v>
      </c>
      <c r="B1037" s="2">
        <v>44805</v>
      </c>
      <c r="C1037" s="3" t="s">
        <v>46</v>
      </c>
      <c r="D1037" t="s">
        <v>42</v>
      </c>
      <c r="E1037" s="3" t="s">
        <v>41</v>
      </c>
      <c r="F1037" t="s">
        <v>42</v>
      </c>
      <c r="G1037" t="str">
        <f>CONCATENATE(C1037,E1037)</f>
        <v>GEGSEA</v>
      </c>
      <c r="H1037" t="s">
        <v>40</v>
      </c>
      <c r="I1037">
        <f>U1037/M1037</f>
        <v>73.004975124378106</v>
      </c>
      <c r="J1037" t="str">
        <f>_xlfn.CONCAT(C1037,E1037,H1037)</f>
        <v>GEGSEAE175</v>
      </c>
      <c r="K1037" s="4">
        <v>223</v>
      </c>
      <c r="L1037" s="4">
        <f>N1037/M1037</f>
        <v>52.293532338308459</v>
      </c>
      <c r="M1037" s="4">
        <v>201</v>
      </c>
      <c r="N1037" s="4">
        <v>10511</v>
      </c>
      <c r="O1037" s="4">
        <f>P1037/M1037</f>
        <v>9.2736318407960194</v>
      </c>
      <c r="P1037" s="4">
        <v>1864</v>
      </c>
      <c r="Q1037" s="4">
        <v>3609</v>
      </c>
      <c r="R1037" s="4">
        <v>5038</v>
      </c>
      <c r="S1037" s="4">
        <f>U1037*K1037</f>
        <v>3272302</v>
      </c>
      <c r="T1037" s="7">
        <f>N1037/U1037</f>
        <v>0.71630094043887149</v>
      </c>
      <c r="U1037" s="4">
        <v>14674</v>
      </c>
      <c r="V1037" s="4">
        <v>246.76451175802077</v>
      </c>
      <c r="W1037" s="7">
        <f>P1037/X1037</f>
        <v>0.92967581047381542</v>
      </c>
      <c r="X1037" s="4">
        <v>2005</v>
      </c>
      <c r="Y1037" s="7">
        <f>Q1037/Z1037</f>
        <v>1</v>
      </c>
      <c r="Z1037" s="4">
        <v>3609</v>
      </c>
      <c r="AA1037" s="7">
        <f>R1037/AB1037</f>
        <v>0.55607064017660046</v>
      </c>
      <c r="AB1037" s="4">
        <v>9060</v>
      </c>
      <c r="AC1037" s="4">
        <v>3928</v>
      </c>
      <c r="AD1037" s="4">
        <f>AP1037/AC1037</f>
        <v>5</v>
      </c>
      <c r="AE1037" s="7">
        <f>AF1037/(AF1037+AH1037+AJ1037+AL1037+AN1037+AP1037)</f>
        <v>0.23604957127146567</v>
      </c>
      <c r="AF1037" s="4">
        <v>221939</v>
      </c>
      <c r="AG1037" s="7">
        <f>AH1037/(AF1037+AH1037+AJ1037+AL1037+AN1037+AP1037)</f>
        <v>0.30960028588992811</v>
      </c>
      <c r="AH1037" s="4">
        <v>291093</v>
      </c>
      <c r="AI1037" s="7">
        <f>AJ1037/(AF1037+AH1037+AJ1037+AL1037+AN1037+AP1037)</f>
        <v>0.37452537804901398</v>
      </c>
      <c r="AJ1037" s="4">
        <v>352137</v>
      </c>
      <c r="AK1037" s="7">
        <f>AL1037/(AF1037+AH1037+AJ1037+AL1037+AN1037+AP1037)</f>
        <v>3.2146663234853046E-2</v>
      </c>
      <c r="AL1037" s="4">
        <v>30225</v>
      </c>
      <c r="AM1037" s="7">
        <f>AN1037/(AF1037+AH1037+AJ1037+AL1037+AN1037+AP1037)</f>
        <v>2.678941781834503E-2</v>
      </c>
      <c r="AN1037" s="4">
        <v>25188</v>
      </c>
      <c r="AO1037" s="7">
        <f>AP1037/(AF1037+AH1037+AJ1037+AL1037+AN1037+AP1037)</f>
        <v>2.088868373639417E-2</v>
      </c>
      <c r="AP1037" s="4">
        <v>19640</v>
      </c>
      <c r="AQ1037" s="6">
        <f>AO1037+AM1037+AK1037+AI1037+AG1037+AE1037</f>
        <v>1</v>
      </c>
      <c r="AR1037" s="4">
        <v>396206</v>
      </c>
      <c r="AS1037" s="4">
        <f>AR1037/M1037</f>
        <v>1971.1741293532339</v>
      </c>
      <c r="AT1037" s="4">
        <f>AR1037/V1037</f>
        <v>1605.6036468830766</v>
      </c>
      <c r="AU1037" s="7">
        <f>AR1037/(AR1037+AV1037+AY1037+BB1037)</f>
        <v>0.24509674741374884</v>
      </c>
      <c r="AV1037" s="4">
        <v>543762</v>
      </c>
      <c r="AW1037" s="4">
        <f>AV1037/M1037</f>
        <v>2705.2835820895521</v>
      </c>
      <c r="AX1037" s="7">
        <f>AV1037/(AR1037+AV1037+AY1037+BB1037)</f>
        <v>0.33637627286612243</v>
      </c>
      <c r="AY1037" s="4">
        <v>452405</v>
      </c>
      <c r="AZ1037" s="4">
        <f>AY1037/M1037</f>
        <v>2250.7711442786072</v>
      </c>
      <c r="BA1037" s="7">
        <f>AY1037/(AR1037+AV1037+AY1037+BB1037)</f>
        <v>0.27986197587547146</v>
      </c>
      <c r="BB1037" s="4">
        <v>224156</v>
      </c>
      <c r="BC1037" s="11">
        <f>BB1037/(AR1037+AV1037+AY1037+BB1037)</f>
        <v>0.1386650038446573</v>
      </c>
      <c r="BD1037" s="9">
        <f>BC1037+BA1037+AX1037+AU1037</f>
        <v>1</v>
      </c>
      <c r="BE1037" s="14">
        <f>(AF1037+AH1037+AJ1037+AL1037+AN1037+AP1037)</f>
        <v>940222</v>
      </c>
      <c r="BF1037" s="14">
        <f t="shared" si="80"/>
        <v>-1616529</v>
      </c>
      <c r="BG1037" s="13">
        <f>(AF1037+AH1037+AJ1037+AL1037+AN1037+AP1037)-(AR1037+AV1037+AY1037+BB1037)</f>
        <v>-676307</v>
      </c>
      <c r="BH1037" s="13">
        <f t="shared" si="81"/>
        <v>1</v>
      </c>
      <c r="BI1037" s="14">
        <f>AF1037/W1037</f>
        <v>238727.30418454937</v>
      </c>
      <c r="BJ1037" s="14">
        <f>AH1037/Y1037</f>
        <v>291093</v>
      </c>
      <c r="BK1037" s="14">
        <f>AJ1037/AA1037</f>
        <v>633259.47201270342</v>
      </c>
      <c r="BL1037" s="14">
        <f>BI1037+BJ1037+BK1037</f>
        <v>1163079.7761972528</v>
      </c>
      <c r="BM1037" s="14">
        <f>(AF1037/W1037)-AF1037</f>
        <v>16788.304184549372</v>
      </c>
      <c r="BN1037" s="14">
        <f>AH1037/Y1037-AH1037</f>
        <v>0</v>
      </c>
      <c r="BO1037" s="14">
        <f>AJ1037/AA1037-AJ1037</f>
        <v>281122.47201270342</v>
      </c>
      <c r="BP1037" s="14">
        <f>BG1037/S1037</f>
        <v>-0.20667621753737889</v>
      </c>
      <c r="BQ1037" s="14">
        <f>(BG1037-CA1037)/S1037</f>
        <v>-0.20622328160262701</v>
      </c>
      <c r="BR1037" s="27">
        <f>BQ1037-BP1037</f>
        <v>4.5293593475187466E-4</v>
      </c>
      <c r="BS1037" s="28">
        <f t="shared" si="82"/>
        <v>2343953</v>
      </c>
      <c r="BT1037" s="11">
        <f>BS1037/S1037</f>
        <v>0.71630094043887149</v>
      </c>
      <c r="BU1037" s="14">
        <f>(BE1037-AP1037)*1/BT1037-(BE1037-AP1037)</f>
        <v>364606.87527352292</v>
      </c>
      <c r="BV1037" s="14">
        <f t="shared" si="83"/>
        <v>0.28732739215390268</v>
      </c>
      <c r="BW1037" s="27">
        <f>(AR1037+AV1037+AY1037+BB1037)/S1037</f>
        <v>0.49400360969128154</v>
      </c>
      <c r="BX1037" s="13">
        <f>(AF1037+AH1037+AJ1037+AL1037+AN1037)/N1037</f>
        <v>87.58272286176387</v>
      </c>
      <c r="BY1037" s="26">
        <f>BX1037/K1037</f>
        <v>0.39274763615140751</v>
      </c>
      <c r="BZ1037" s="11">
        <f>AP1037/BE1037</f>
        <v>2.088868373639417E-2</v>
      </c>
      <c r="CA1037" s="15">
        <f>-(BM1037+BN1037+BO1037)/M1037</f>
        <v>-1482.1431651604616</v>
      </c>
      <c r="CB1037" s="15">
        <f>BG1037-CA1037</f>
        <v>-674824.85683483956</v>
      </c>
      <c r="CC1037" s="18">
        <f t="shared" si="84"/>
        <v>1</v>
      </c>
      <c r="CD1037" s="17">
        <f>(AF1037/(AF1037+AH1037+AJ1037))/(X1037/(X1037+Z1037+AB1037))</f>
        <v>1.877443226471351</v>
      </c>
      <c r="CE1037" s="19">
        <f>(AH1037/(AF1037+AH1037+AJ1037))/(Z1037/(X1037+Z1037+AB1037))</f>
        <v>1.3680199942907862</v>
      </c>
      <c r="CF1037" s="18">
        <f>(AJ1037/(AF1037+AH1037+AJ1037))/(AB1037/(X1037+Z1037+AB1037))</f>
        <v>0.65922099023504344</v>
      </c>
      <c r="CG1037">
        <f>AH1037/Z1037</f>
        <v>80.657522859517869</v>
      </c>
      <c r="CH1037" s="11">
        <f>BB1037/BE1037</f>
        <v>0.2384075250313224</v>
      </c>
      <c r="CI1037" s="14">
        <f>AY1037/V1037</f>
        <v>1833.3470918364142</v>
      </c>
      <c r="CJ1037" s="14">
        <f>AV1037/M1037</f>
        <v>2705.2835820895521</v>
      </c>
      <c r="CK1037" s="17">
        <f>N1037/V1037</f>
        <v>42.595265928299973</v>
      </c>
      <c r="CL1037" s="17">
        <f>(AL1037+AN1037)/N1037</f>
        <v>5.2719056226810013</v>
      </c>
      <c r="CM1037" s="14">
        <f>AP1037/AC1037</f>
        <v>5</v>
      </c>
    </row>
    <row r="1038" spans="1:91" hidden="1" x14ac:dyDescent="0.2">
      <c r="A1038">
        <v>85</v>
      </c>
      <c r="B1038" s="2">
        <v>44805</v>
      </c>
      <c r="C1038" s="3" t="s">
        <v>37</v>
      </c>
      <c r="D1038" t="s">
        <v>38</v>
      </c>
      <c r="E1038" s="3" t="s">
        <v>53</v>
      </c>
      <c r="F1038" t="s">
        <v>54</v>
      </c>
      <c r="G1038" t="str">
        <f>CONCATENATE(C1038,E1038)</f>
        <v>LAXYVR</v>
      </c>
      <c r="H1038" t="s">
        <v>31</v>
      </c>
      <c r="I1038">
        <f>U1038/M1038</f>
        <v>168.51190476190476</v>
      </c>
      <c r="J1038" t="str">
        <f>_xlfn.CONCAT(C1038,E1038,H1038)</f>
        <v>LAXYVR737-800</v>
      </c>
      <c r="K1038" s="4">
        <v>1080</v>
      </c>
      <c r="L1038" s="4">
        <f>N1038/M1038</f>
        <v>133.64285714285714</v>
      </c>
      <c r="M1038" s="4">
        <v>84</v>
      </c>
      <c r="N1038" s="4">
        <v>11226</v>
      </c>
      <c r="O1038" s="4">
        <f>P1038/M1038</f>
        <v>19.476190476190474</v>
      </c>
      <c r="P1038" s="4">
        <v>1636</v>
      </c>
      <c r="Q1038" s="4">
        <v>2077</v>
      </c>
      <c r="R1038" s="4">
        <v>7514</v>
      </c>
      <c r="S1038" s="4">
        <f>U1038*K1038</f>
        <v>15287400</v>
      </c>
      <c r="T1038" s="7">
        <f>N1038/U1038</f>
        <v>0.79307665135994343</v>
      </c>
      <c r="U1038" s="4">
        <v>14155</v>
      </c>
      <c r="V1038" s="4">
        <v>55.407399701237722</v>
      </c>
      <c r="W1038" s="7">
        <f>P1038/X1038</f>
        <v>0.93272519954389965</v>
      </c>
      <c r="X1038" s="4">
        <v>1754</v>
      </c>
      <c r="Y1038" s="7">
        <f>Q1038/Z1038</f>
        <v>0.62185628742514965</v>
      </c>
      <c r="Z1038" s="4">
        <v>3340</v>
      </c>
      <c r="AA1038" s="7">
        <f>R1038/AB1038</f>
        <v>0.82917678216729196</v>
      </c>
      <c r="AB1038" s="4">
        <v>9062</v>
      </c>
      <c r="AC1038" s="4">
        <v>8598</v>
      </c>
      <c r="AD1038" s="4">
        <f>AP1038/AC1038</f>
        <v>4.9997673877645967</v>
      </c>
      <c r="AE1038" s="7">
        <f>AF1038/(AF1038+AH1038+AJ1038+AL1038+AN1038+AP1038)</f>
        <v>0.23145757370610986</v>
      </c>
      <c r="AF1038" s="4">
        <v>584641</v>
      </c>
      <c r="AG1038" s="7">
        <f>AH1038/(AF1038+AH1038+AJ1038+AL1038+AN1038+AP1038)</f>
        <v>0.16383521186423902</v>
      </c>
      <c r="AH1038" s="4">
        <v>413833</v>
      </c>
      <c r="AI1038" s="7">
        <f>AJ1038/(AF1038+AH1038+AJ1038+AL1038+AN1038+AP1038)</f>
        <v>0.55199591434374151</v>
      </c>
      <c r="AJ1038" s="4">
        <v>1394292</v>
      </c>
      <c r="AK1038" s="7">
        <f>AL1038/(AF1038+AH1038+AJ1038+AL1038+AN1038+AP1038)</f>
        <v>1.7845053861776549E-2</v>
      </c>
      <c r="AL1038" s="4">
        <v>45075</v>
      </c>
      <c r="AM1038" s="7">
        <f>AN1038/(AF1038+AH1038+AJ1038+AL1038+AN1038+AP1038)</f>
        <v>1.7847429243322208E-2</v>
      </c>
      <c r="AN1038" s="4">
        <v>45081</v>
      </c>
      <c r="AO1038" s="7">
        <f>AP1038/(AF1038+AH1038+AJ1038+AL1038+AN1038+AP1038)</f>
        <v>1.7018816980810876E-2</v>
      </c>
      <c r="AP1038" s="4">
        <v>42988</v>
      </c>
      <c r="AQ1038" s="6">
        <f>AO1038+AM1038+AK1038+AI1038+AG1038+AE1038</f>
        <v>1</v>
      </c>
      <c r="AR1038" s="4">
        <v>204040</v>
      </c>
      <c r="AS1038" s="4">
        <f>AR1038/M1038</f>
        <v>2429.0476190476193</v>
      </c>
      <c r="AT1038" s="4">
        <f>AR1038/V1038</f>
        <v>3682.5406191267634</v>
      </c>
      <c r="AU1038" s="7">
        <f>AR1038/(AR1038+AV1038+AY1038+BB1038)</f>
        <v>0.21341823761553966</v>
      </c>
      <c r="AV1038" s="4">
        <v>437500</v>
      </c>
      <c r="AW1038" s="4">
        <f>AV1038/M1038</f>
        <v>5208.333333333333</v>
      </c>
      <c r="AX1038" s="7">
        <f>AV1038/(AR1038+AV1038+AY1038+BB1038)</f>
        <v>0.45760869906292195</v>
      </c>
      <c r="AY1038" s="4">
        <v>181432</v>
      </c>
      <c r="AZ1038" s="4">
        <f>AY1038/M1038</f>
        <v>2159.9047619047619</v>
      </c>
      <c r="BA1038" s="7">
        <f>AY1038/(AR1038+AV1038+AY1038+BB1038)</f>
        <v>0.18977111197344929</v>
      </c>
      <c r="BB1038" s="4">
        <v>133085</v>
      </c>
      <c r="BC1038" s="11">
        <f>BB1038/(AR1038+AV1038+AY1038+BB1038)</f>
        <v>0.13920195134808908</v>
      </c>
      <c r="BD1038" s="9">
        <f>BC1038+BA1038+AX1038+AU1038</f>
        <v>1</v>
      </c>
      <c r="BE1038" s="14">
        <f>(AF1038+AH1038+AJ1038+AL1038+AN1038+AP1038)</f>
        <v>2525910</v>
      </c>
      <c r="BF1038" s="14">
        <f t="shared" si="80"/>
        <v>-956057</v>
      </c>
      <c r="BG1038" s="13">
        <f>(AF1038+AH1038+AJ1038+AL1038+AN1038+AP1038)-(AR1038+AV1038+AY1038+BB1038)</f>
        <v>1569853</v>
      </c>
      <c r="BH1038" s="13">
        <f t="shared" si="81"/>
        <v>0</v>
      </c>
      <c r="BI1038" s="14">
        <f>AF1038/W1038</f>
        <v>626809.48288508563</v>
      </c>
      <c r="BJ1038" s="14">
        <f>AH1038/Y1038</f>
        <v>665480.12518054887</v>
      </c>
      <c r="BK1038" s="14">
        <f>AJ1038/AA1038</f>
        <v>1681537.6768698429</v>
      </c>
      <c r="BL1038" s="14">
        <f>BI1038+BJ1038+BK1038</f>
        <v>2973827.2849354772</v>
      </c>
      <c r="BM1038" s="14">
        <f>(AF1038/W1038)-AF1038</f>
        <v>42168.482885085628</v>
      </c>
      <c r="BN1038" s="14">
        <f>AH1038/Y1038-AH1038</f>
        <v>251647.12518054887</v>
      </c>
      <c r="BO1038" s="14">
        <f>AJ1038/AA1038-AJ1038</f>
        <v>287245.67686984292</v>
      </c>
      <c r="BP1038" s="14">
        <f>BG1038/S1038</f>
        <v>0.10268933893271583</v>
      </c>
      <c r="BQ1038" s="14">
        <f>(BG1038-CA1038)/S1038</f>
        <v>0.10314182897348352</v>
      </c>
      <c r="BR1038" s="27">
        <f>BQ1038-BP1038</f>
        <v>4.5249004076769461E-4</v>
      </c>
      <c r="BS1038" s="28">
        <f t="shared" si="82"/>
        <v>12124080</v>
      </c>
      <c r="BT1038" s="11">
        <f>BS1038/S1038</f>
        <v>0.79307665135994343</v>
      </c>
      <c r="BU1038" s="14">
        <f>(BE1038-AP1038)*1/BT1038-(BE1038-AP1038)</f>
        <v>647824.562444326</v>
      </c>
      <c r="BV1038" s="14">
        <f t="shared" si="83"/>
        <v>0.16522822716747126</v>
      </c>
      <c r="BW1038" s="27">
        <f>(AR1038+AV1038+AY1038+BB1038)/S1038</f>
        <v>6.2538888234755424E-2</v>
      </c>
      <c r="BX1038" s="13">
        <f>(AF1038+AH1038+AJ1038+AL1038+AN1038)/N1038</f>
        <v>221.17601995367895</v>
      </c>
      <c r="BY1038" s="26">
        <f>BX1038/K1038</f>
        <v>0.20479261106822125</v>
      </c>
      <c r="BZ1038" s="11">
        <f>AP1038/BE1038</f>
        <v>1.7018816980810876E-2</v>
      </c>
      <c r="CA1038" s="15">
        <f>-(BM1038+BN1038+BO1038)/M1038</f>
        <v>-6917.3962492318742</v>
      </c>
      <c r="CB1038" s="15">
        <f>BG1038-CA1038</f>
        <v>1576770.3962492319</v>
      </c>
      <c r="CC1038" s="18">
        <f t="shared" si="84"/>
        <v>0</v>
      </c>
      <c r="CD1038" s="17">
        <f>(AF1038/(AF1038+AH1038+AJ1038))/(X1038/(X1038+Z1038+AB1038))</f>
        <v>1.9719686416532745</v>
      </c>
      <c r="CE1038" s="19">
        <f>(AH1038/(AF1038+AH1038+AJ1038))/(Z1038/(X1038+Z1038+AB1038))</f>
        <v>0.7330253222686518</v>
      </c>
      <c r="CF1038" s="18">
        <f>(AJ1038/(AF1038+AH1038+AJ1038))/(AB1038/(X1038+Z1038+AB1038))</f>
        <v>0.91026952396412053</v>
      </c>
      <c r="CG1038">
        <f>AH1038/Z1038</f>
        <v>123.90209580838324</v>
      </c>
      <c r="CH1038" s="11">
        <f>BB1038/BE1038</f>
        <v>5.2687942167377301E-2</v>
      </c>
      <c r="CI1038" s="14">
        <f>AY1038/V1038</f>
        <v>3274.5084768153642</v>
      </c>
      <c r="CJ1038" s="14">
        <f>AV1038/M1038</f>
        <v>5208.333333333333</v>
      </c>
      <c r="CK1038" s="17">
        <f>N1038/V1038</f>
        <v>202.60831694921117</v>
      </c>
      <c r="CL1038" s="17">
        <f>(AL1038+AN1038)/N1038</f>
        <v>8.030999465526456</v>
      </c>
      <c r="CM1038" s="14">
        <f>AP1038/AC1038</f>
        <v>4.9997673877645967</v>
      </c>
    </row>
    <row r="1039" spans="1:91" hidden="1" x14ac:dyDescent="0.2">
      <c r="A1039">
        <v>1031</v>
      </c>
      <c r="B1039" s="2">
        <v>45231</v>
      </c>
      <c r="C1039" s="3" t="s">
        <v>29</v>
      </c>
      <c r="D1039" t="s">
        <v>28</v>
      </c>
      <c r="E1039" s="3" t="s">
        <v>41</v>
      </c>
      <c r="F1039" t="s">
        <v>42</v>
      </c>
      <c r="G1039" t="str">
        <f>CONCATENATE(C1039,E1039)</f>
        <v>ANCSEA</v>
      </c>
      <c r="H1039" t="s">
        <v>34</v>
      </c>
      <c r="I1039">
        <f>U1039/M1039</f>
        <v>177.33333333333334</v>
      </c>
      <c r="J1039" t="str">
        <f>_xlfn.CONCAT(C1039,E1039,H1039)</f>
        <v>ANCSEA737-900</v>
      </c>
      <c r="K1039" s="4">
        <v>1448</v>
      </c>
      <c r="L1039" s="4">
        <f>N1039/M1039</f>
        <v>143.12345679012347</v>
      </c>
      <c r="M1039" s="4">
        <v>81</v>
      </c>
      <c r="N1039" s="4">
        <v>11593</v>
      </c>
      <c r="O1039" s="4">
        <f>P1039/M1039</f>
        <v>19.333333333333332</v>
      </c>
      <c r="P1039" s="4">
        <v>1566</v>
      </c>
      <c r="Q1039" s="4">
        <v>2267</v>
      </c>
      <c r="R1039" s="4">
        <v>7760</v>
      </c>
      <c r="S1039" s="4">
        <f>U1039*K1039</f>
        <v>20799072</v>
      </c>
      <c r="T1039" s="7">
        <f>N1039/U1039</f>
        <v>0.8070871623503203</v>
      </c>
      <c r="U1039" s="4">
        <v>14364</v>
      </c>
      <c r="V1039" s="4">
        <v>276.18597465075396</v>
      </c>
      <c r="W1039" s="7">
        <f>P1039/X1039</f>
        <v>0.8455723542116631</v>
      </c>
      <c r="X1039" s="4">
        <v>1852</v>
      </c>
      <c r="Y1039" s="7">
        <f>Q1039/Z1039</f>
        <v>0.65482380127094164</v>
      </c>
      <c r="Z1039" s="4">
        <v>3462</v>
      </c>
      <c r="AA1039" s="7">
        <f>R1039/AB1039</f>
        <v>0.85736382720141424</v>
      </c>
      <c r="AB1039" s="4">
        <v>9051</v>
      </c>
      <c r="AC1039" s="4">
        <v>45896</v>
      </c>
      <c r="AD1039" s="4">
        <f>AP1039/AC1039</f>
        <v>5.9999128464354188</v>
      </c>
      <c r="AE1039" s="7">
        <f>AF1039/(AF1039+AH1039+AJ1039+AL1039+AN1039+AP1039)</f>
        <v>0.17707185549839921</v>
      </c>
      <c r="AF1039" s="4">
        <v>619502</v>
      </c>
      <c r="AG1039" s="7">
        <f>AH1039/(AF1039+AH1039+AJ1039+AL1039+AN1039+AP1039)</f>
        <v>0.18457144604785183</v>
      </c>
      <c r="AH1039" s="4">
        <v>645740</v>
      </c>
      <c r="AI1039" s="7">
        <f>AJ1039/(AF1039+AH1039+AJ1039+AL1039+AN1039+AP1039)</f>
        <v>0.53033149630808518</v>
      </c>
      <c r="AJ1039" s="4">
        <v>1855413</v>
      </c>
      <c r="AK1039" s="7">
        <f>AL1039/(AF1039+AH1039+AJ1039+AL1039+AN1039+AP1039)</f>
        <v>1.5526250424813875E-2</v>
      </c>
      <c r="AL1039" s="4">
        <v>54320</v>
      </c>
      <c r="AM1039" s="7">
        <f>AN1039/(AF1039+AH1039+AJ1039+AL1039+AN1039+AP1039)</f>
        <v>1.378955127935789E-2</v>
      </c>
      <c r="AN1039" s="4">
        <v>48244</v>
      </c>
      <c r="AO1039" s="7">
        <f>AP1039/(AF1039+AH1039+AJ1039+AL1039+AN1039+AP1039)</f>
        <v>7.8709400441492022E-2</v>
      </c>
      <c r="AP1039" s="4">
        <v>275372</v>
      </c>
      <c r="AQ1039" s="6">
        <f>AO1039+AM1039+AK1039+AI1039+AG1039+AE1039</f>
        <v>1</v>
      </c>
      <c r="AR1039" s="4">
        <v>1148396</v>
      </c>
      <c r="AS1039" s="4">
        <f>AR1039/M1039</f>
        <v>14177.728395061727</v>
      </c>
      <c r="AT1039" s="4">
        <f>AR1039/V1039</f>
        <v>4158.0532880142937</v>
      </c>
      <c r="AU1039" s="7">
        <f>AR1039/(AR1039+AV1039+AY1039+BB1039)</f>
        <v>0.37060358509551367</v>
      </c>
      <c r="AV1039" s="4">
        <v>472255</v>
      </c>
      <c r="AW1039" s="4">
        <f>AV1039/M1039</f>
        <v>5830.308641975309</v>
      </c>
      <c r="AX1039" s="7">
        <f>AV1039/(AR1039+AV1039+AY1039+BB1039)</f>
        <v>0.15240334873970462</v>
      </c>
      <c r="AY1039" s="4">
        <v>620815</v>
      </c>
      <c r="AZ1039" s="4">
        <f>AY1039/M1039</f>
        <v>7664.3827160493829</v>
      </c>
      <c r="BA1039" s="7">
        <f>AY1039/(AR1039+AV1039+AY1039+BB1039)</f>
        <v>0.20034575589001646</v>
      </c>
      <c r="BB1039" s="4">
        <v>857252</v>
      </c>
      <c r="BC1039" s="11">
        <f>BB1039/(AR1039+AV1039+AY1039+BB1039)</f>
        <v>0.27664731027476525</v>
      </c>
      <c r="BD1039" s="9">
        <f>BC1039+BA1039+AX1039+AU1039</f>
        <v>1</v>
      </c>
      <c r="BE1039" s="14">
        <f>(AF1039+AH1039+AJ1039+AL1039+AN1039+AP1039)</f>
        <v>3498591</v>
      </c>
      <c r="BF1039" s="14">
        <f t="shared" si="80"/>
        <v>-3098718</v>
      </c>
      <c r="BG1039" s="13">
        <f>(AF1039+AH1039+AJ1039+AL1039+AN1039+AP1039)-(AR1039+AV1039+AY1039+BB1039)</f>
        <v>399873</v>
      </c>
      <c r="BH1039" s="13">
        <f t="shared" si="81"/>
        <v>0</v>
      </c>
      <c r="BI1039" s="14">
        <f>AF1039/W1039</f>
        <v>732642.21200510848</v>
      </c>
      <c r="BJ1039" s="14">
        <f>AH1039/Y1039</f>
        <v>986127.86943096609</v>
      </c>
      <c r="BK1039" s="14">
        <f>AJ1039/AA1039</f>
        <v>2164090.6009020619</v>
      </c>
      <c r="BL1039" s="14">
        <f>BI1039+BJ1039+BK1039</f>
        <v>3882860.6823381362</v>
      </c>
      <c r="BM1039" s="14">
        <f>(AF1039/W1039)-AF1039</f>
        <v>113140.21200510848</v>
      </c>
      <c r="BN1039" s="14">
        <f>AH1039/Y1039-AH1039</f>
        <v>340387.86943096609</v>
      </c>
      <c r="BO1039" s="14">
        <f>AJ1039/AA1039-AJ1039</f>
        <v>308677.60090206191</v>
      </c>
      <c r="BP1039" s="14">
        <f>BG1039/S1039</f>
        <v>1.9225521215561925E-2</v>
      </c>
      <c r="BQ1039" s="14">
        <f>(BG1039-CA1039)/S1039</f>
        <v>1.967794268395881E-2</v>
      </c>
      <c r="BR1039" s="27">
        <f>BQ1039-BP1039</f>
        <v>4.5242146839688524E-4</v>
      </c>
      <c r="BS1039" s="28">
        <f t="shared" si="82"/>
        <v>16786664</v>
      </c>
      <c r="BT1039" s="11">
        <f>BS1039/S1039</f>
        <v>0.8070871623503203</v>
      </c>
      <c r="BU1039" s="14">
        <f>(BE1039-AP1039)*1/BT1039-(BE1039-AP1039)</f>
        <v>770425.24359527277</v>
      </c>
      <c r="BV1039" s="14">
        <f t="shared" si="83"/>
        <v>0.16820899509362724</v>
      </c>
      <c r="BW1039" s="27">
        <f>(AR1039+AV1039+AY1039+BB1039)/S1039</f>
        <v>0.14898347387806532</v>
      </c>
      <c r="BX1039" s="13">
        <f>(AF1039+AH1039+AJ1039+AL1039+AN1039)/N1039</f>
        <v>278.03148451651862</v>
      </c>
      <c r="BY1039" s="26">
        <f>BX1039/K1039</f>
        <v>0.19201069372687748</v>
      </c>
      <c r="BZ1039" s="11">
        <f>AP1039/BE1039</f>
        <v>7.8709400441492022E-2</v>
      </c>
      <c r="CA1039" s="15">
        <f>-(BM1039+BN1039+BO1039)/M1039</f>
        <v>-9409.9466955325497</v>
      </c>
      <c r="CB1039" s="15">
        <f>BG1039-CA1039</f>
        <v>409282.94669553253</v>
      </c>
      <c r="CC1039" s="18">
        <f t="shared" si="84"/>
        <v>0</v>
      </c>
      <c r="CD1039" s="17">
        <f>(AF1039/(AF1039+AH1039+AJ1039))/(X1039/(X1039+Z1039+AB1039))</f>
        <v>1.5397903811334011</v>
      </c>
      <c r="CE1039" s="19">
        <f>(AH1039/(AF1039+AH1039+AJ1039))/(Z1039/(X1039+Z1039+AB1039))</f>
        <v>0.85859923600801702</v>
      </c>
      <c r="CF1039" s="18">
        <f>(AJ1039/(AF1039+AH1039+AJ1039))/(AB1039/(X1039+Z1039+AB1039))</f>
        <v>0.94363469882678019</v>
      </c>
      <c r="CG1039">
        <f>AH1039/Z1039</f>
        <v>186.52224147891391</v>
      </c>
      <c r="CH1039" s="11">
        <f>BB1039/BE1039</f>
        <v>0.24502778404220441</v>
      </c>
      <c r="CI1039" s="14">
        <f>AY1039/V1039</f>
        <v>2247.8150846908156</v>
      </c>
      <c r="CJ1039" s="14">
        <f>AV1039/M1039</f>
        <v>5830.308641975309</v>
      </c>
      <c r="CK1039" s="17">
        <f>N1039/V1039</f>
        <v>41.975339314966014</v>
      </c>
      <c r="CL1039" s="17">
        <f>(AL1039+AN1039)/N1039</f>
        <v>8.8470628827740878</v>
      </c>
      <c r="CM1039" s="14">
        <f>AP1039/AC1039</f>
        <v>5.9999128464354188</v>
      </c>
    </row>
    <row r="1040" spans="1:91" hidden="1" x14ac:dyDescent="0.2">
      <c r="A1040">
        <v>293</v>
      </c>
      <c r="B1040" s="2">
        <v>44835</v>
      </c>
      <c r="C1040" s="3" t="s">
        <v>52</v>
      </c>
      <c r="D1040" t="s">
        <v>33</v>
      </c>
      <c r="E1040" s="3" t="s">
        <v>37</v>
      </c>
      <c r="F1040" t="s">
        <v>38</v>
      </c>
      <c r="G1040" t="str">
        <f>CONCATENATE(C1040,E1040)</f>
        <v>OGGLAX</v>
      </c>
      <c r="H1040" t="s">
        <v>49</v>
      </c>
      <c r="I1040">
        <f>U1040/M1040</f>
        <v>269.3125</v>
      </c>
      <c r="J1040" t="str">
        <f>_xlfn.CONCAT(C1040,E1040,H1040)</f>
        <v>OGGLAXA330-200</v>
      </c>
      <c r="K1040" s="4">
        <v>2486</v>
      </c>
      <c r="L1040" s="4">
        <f>N1040/M1040</f>
        <v>248.5625</v>
      </c>
      <c r="M1040" s="4">
        <v>16</v>
      </c>
      <c r="N1040" s="4">
        <v>3977</v>
      </c>
      <c r="O1040" s="4">
        <f>P1040/M1040</f>
        <v>34.875</v>
      </c>
      <c r="P1040" s="4">
        <v>558</v>
      </c>
      <c r="Q1040" s="4">
        <v>999</v>
      </c>
      <c r="R1040" s="4">
        <v>2420</v>
      </c>
      <c r="S1040" s="4">
        <f>U1040*K1040</f>
        <v>10712174</v>
      </c>
      <c r="T1040" s="7">
        <f>N1040/U1040</f>
        <v>0.92295196101183574</v>
      </c>
      <c r="U1040" s="4">
        <v>4309</v>
      </c>
      <c r="V1040" s="4">
        <v>80.047830773376447</v>
      </c>
      <c r="W1040" s="7">
        <f>P1040/X1040</f>
        <v>1</v>
      </c>
      <c r="X1040" s="4">
        <v>558</v>
      </c>
      <c r="Y1040" s="7">
        <f>Q1040/Z1040</f>
        <v>0.96150144369586144</v>
      </c>
      <c r="Z1040" s="4">
        <v>1039</v>
      </c>
      <c r="AA1040" s="7">
        <f>R1040/AB1040</f>
        <v>0.89200147438260224</v>
      </c>
      <c r="AB1040" s="4">
        <v>2713</v>
      </c>
      <c r="AC1040" s="4">
        <v>6286</v>
      </c>
      <c r="AD1040" s="4">
        <f>AP1040/AC1040</f>
        <v>4.9996818326439705</v>
      </c>
      <c r="AE1040" s="7">
        <f>AF1040/(AF1040+AH1040+AJ1040+AL1040+AN1040+AP1040)</f>
        <v>0.20095898779243923</v>
      </c>
      <c r="AF1040" s="4">
        <v>218103</v>
      </c>
      <c r="AG1040" s="7">
        <f>AH1040/(AF1040+AH1040+AJ1040+AL1040+AN1040+AP1040)</f>
        <v>0.23319583050388321</v>
      </c>
      <c r="AH1040" s="4">
        <v>253090</v>
      </c>
      <c r="AI1040" s="7">
        <f>AJ1040/(AF1040+AH1040+AJ1040+AL1040+AN1040+AP1040)</f>
        <v>0.51236005163496912</v>
      </c>
      <c r="AJ1040" s="4">
        <v>556070</v>
      </c>
      <c r="AK1040" s="7">
        <f>AL1040/(AF1040+AH1040+AJ1040+AL1040+AN1040+AP1040)</f>
        <v>1.3378653676227367E-2</v>
      </c>
      <c r="AL1040" s="4">
        <v>14520</v>
      </c>
      <c r="AM1040" s="7">
        <f>AN1040/(AF1040+AH1040+AJ1040+AL1040+AN1040+AP1040)</f>
        <v>1.1148878063522806E-2</v>
      </c>
      <c r="AN1040" s="4">
        <v>12100</v>
      </c>
      <c r="AO1040" s="7">
        <f>AP1040/(AF1040+AH1040+AJ1040+AL1040+AN1040+AP1040)</f>
        <v>2.8957598328958244E-2</v>
      </c>
      <c r="AP1040" s="4">
        <v>31428</v>
      </c>
      <c r="AQ1040" s="6">
        <f>AO1040+AM1040+AK1040+AI1040+AG1040+AE1040</f>
        <v>1</v>
      </c>
      <c r="AR1040" s="4">
        <v>332281</v>
      </c>
      <c r="AS1040" s="4">
        <f>AR1040/M1040</f>
        <v>20767.5625</v>
      </c>
      <c r="AT1040" s="4">
        <f>AR1040/V1040</f>
        <v>4151.0306624138429</v>
      </c>
      <c r="AU1040" s="7">
        <f>AR1040/(AR1040+AV1040+AY1040+BB1040)</f>
        <v>0.25306910483966172</v>
      </c>
      <c r="AV1040" s="4">
        <v>112775</v>
      </c>
      <c r="AW1040" s="4">
        <f>AV1040/M1040</f>
        <v>7048.4375</v>
      </c>
      <c r="AX1040" s="7">
        <f>AV1040/(AR1040+AV1040+AY1040+BB1040)</f>
        <v>8.5890762030609177E-2</v>
      </c>
      <c r="AY1040" s="4">
        <v>591794</v>
      </c>
      <c r="AZ1040" s="4">
        <f>AY1040/M1040</f>
        <v>36987.125</v>
      </c>
      <c r="BA1040" s="7">
        <f>AY1040/(AR1040+AV1040+AY1040+BB1040)</f>
        <v>0.45071724783987877</v>
      </c>
      <c r="BB1040" s="4">
        <v>276155</v>
      </c>
      <c r="BC1040" s="11">
        <f>BB1040/(AR1040+AV1040+AY1040+BB1040)</f>
        <v>0.21032288528985038</v>
      </c>
      <c r="BD1040" s="9">
        <f>BC1040+BA1040+AX1040+AU1040</f>
        <v>1</v>
      </c>
      <c r="BE1040" s="14">
        <f>(AF1040+AH1040+AJ1040+AL1040+AN1040+AP1040)</f>
        <v>1085311</v>
      </c>
      <c r="BF1040" s="14">
        <f t="shared" si="80"/>
        <v>-1313005</v>
      </c>
      <c r="BG1040" s="13">
        <f>(AF1040+AH1040+AJ1040+AL1040+AN1040+AP1040)-(AR1040+AV1040+AY1040+BB1040)</f>
        <v>-227694</v>
      </c>
      <c r="BH1040" s="13">
        <f t="shared" si="81"/>
        <v>1</v>
      </c>
      <c r="BI1040" s="14">
        <f>AF1040/W1040</f>
        <v>218103</v>
      </c>
      <c r="BJ1040" s="14">
        <f>AH1040/Y1040</f>
        <v>263223.73373373371</v>
      </c>
      <c r="BK1040" s="14">
        <f>AJ1040/AA1040</f>
        <v>623395.8305785124</v>
      </c>
      <c r="BL1040" s="14">
        <f>BI1040+BJ1040+BK1040</f>
        <v>1104722.5643122462</v>
      </c>
      <c r="BM1040" s="14">
        <f>(AF1040/W1040)-AF1040</f>
        <v>0</v>
      </c>
      <c r="BN1040" s="14">
        <f>AH1040/Y1040-AH1040</f>
        <v>10133.733733733709</v>
      </c>
      <c r="BO1040" s="14">
        <f>AJ1040/AA1040-AJ1040</f>
        <v>67325.830578512396</v>
      </c>
      <c r="BP1040" s="14">
        <f>BG1040/S1040</f>
        <v>-2.1255629342839279E-2</v>
      </c>
      <c r="BQ1040" s="14">
        <f>(BG1040-CA1040)/S1040</f>
        <v>-2.0803692810673596E-2</v>
      </c>
      <c r="BR1040" s="27">
        <f>BQ1040-BP1040</f>
        <v>4.5193653216568305E-4</v>
      </c>
      <c r="BS1040" s="28">
        <f t="shared" si="82"/>
        <v>9886822</v>
      </c>
      <c r="BT1040" s="11">
        <f>BS1040/S1040</f>
        <v>0.92295196101183574</v>
      </c>
      <c r="BU1040" s="14">
        <f>(BE1040-AP1040)*1/BT1040-(BE1040-AP1040)</f>
        <v>87978.163439778611</v>
      </c>
      <c r="BV1040" s="14">
        <f t="shared" si="83"/>
        <v>0.10131566197487084</v>
      </c>
      <c r="BW1040" s="27">
        <f>(AR1040+AV1040+AY1040+BB1040)/S1040</f>
        <v>0.12257129131771011</v>
      </c>
      <c r="BX1040" s="13">
        <f>(AF1040+AH1040+AJ1040+AL1040+AN1040)/N1040</f>
        <v>264.99446819210459</v>
      </c>
      <c r="BY1040" s="26">
        <f>BX1040/K1040</f>
        <v>0.10659471769593909</v>
      </c>
      <c r="BZ1040" s="11">
        <f>AP1040/BE1040</f>
        <v>2.8957598328958244E-2</v>
      </c>
      <c r="CA1040" s="15">
        <f>-(BM1040+BN1040+BO1040)/M1040</f>
        <v>-4841.2227695153815</v>
      </c>
      <c r="CB1040" s="15">
        <f>BG1040-CA1040</f>
        <v>-222852.77723048461</v>
      </c>
      <c r="CC1040" s="18">
        <f t="shared" si="84"/>
        <v>1</v>
      </c>
      <c r="CD1040" s="17">
        <f>(AF1040/(AF1040+AH1040+AJ1040))/(X1040/(X1040+Z1040+AB1040))</f>
        <v>1.6399215185641176</v>
      </c>
      <c r="CE1040" s="19">
        <f>(AH1040/(AF1040+AH1040+AJ1040))/(Z1040/(X1040+Z1040+AB1040))</f>
        <v>1.0220098051986741</v>
      </c>
      <c r="CF1040" s="18">
        <f>(AJ1040/(AF1040+AH1040+AJ1040))/(AB1040/(X1040+Z1040+AB1040))</f>
        <v>0.85995414855871732</v>
      </c>
      <c r="CG1040">
        <f>AH1040/Z1040</f>
        <v>243.58999037536091</v>
      </c>
      <c r="CH1040" s="11">
        <f>BB1040/BE1040</f>
        <v>0.25444780344067275</v>
      </c>
      <c r="CI1040" s="14">
        <f>AY1040/V1040</f>
        <v>7393.0048357641199</v>
      </c>
      <c r="CJ1040" s="14">
        <f>AV1040/M1040</f>
        <v>7048.4375</v>
      </c>
      <c r="CK1040" s="17">
        <f>N1040/V1040</f>
        <v>49.682795418395429</v>
      </c>
      <c r="CL1040" s="17">
        <f>(AL1040+AN1040)/N1040</f>
        <v>6.6934875534322353</v>
      </c>
      <c r="CM1040" s="14">
        <f>AP1040/AC1040</f>
        <v>4.9996818326439705</v>
      </c>
    </row>
    <row r="1041" spans="1:91" hidden="1" x14ac:dyDescent="0.2">
      <c r="A1041">
        <v>1124</v>
      </c>
      <c r="B1041" s="2">
        <v>45231</v>
      </c>
      <c r="C1041" s="3" t="s">
        <v>52</v>
      </c>
      <c r="D1041" t="s">
        <v>33</v>
      </c>
      <c r="E1041" s="3" t="s">
        <v>41</v>
      </c>
      <c r="F1041" t="s">
        <v>42</v>
      </c>
      <c r="G1041" t="str">
        <f>CONCATENATE(C1041,E1041)</f>
        <v>OGGSEA</v>
      </c>
      <c r="H1041" t="s">
        <v>35</v>
      </c>
      <c r="I1041">
        <f>U1041/M1041</f>
        <v>174.93103448275863</v>
      </c>
      <c r="J1041" t="str">
        <f>_xlfn.CONCAT(C1041,E1041,H1041)</f>
        <v>OGGSEA737-Max 9</v>
      </c>
      <c r="K1041" s="4">
        <v>2640</v>
      </c>
      <c r="L1041" s="4">
        <f>N1041/M1041</f>
        <v>150.48275862068965</v>
      </c>
      <c r="M1041" s="4">
        <v>29</v>
      </c>
      <c r="N1041" s="4">
        <v>4364</v>
      </c>
      <c r="O1041" s="4">
        <f>P1041/M1041</f>
        <v>22.620689655172413</v>
      </c>
      <c r="P1041" s="4">
        <v>656</v>
      </c>
      <c r="Q1041" s="4">
        <v>1226</v>
      </c>
      <c r="R1041" s="4">
        <v>2483</v>
      </c>
      <c r="S1041" s="4">
        <f>U1041*K1041</f>
        <v>13392720</v>
      </c>
      <c r="T1041" s="7">
        <f>N1041/U1041</f>
        <v>0.86024048886260596</v>
      </c>
      <c r="U1041" s="4">
        <v>5073</v>
      </c>
      <c r="V1041" s="4">
        <v>159.71994949494947</v>
      </c>
      <c r="W1041" s="7">
        <f>P1041/X1041</f>
        <v>1</v>
      </c>
      <c r="X1041" s="4">
        <v>656</v>
      </c>
      <c r="Y1041" s="7">
        <f>Q1041/Z1041</f>
        <v>1</v>
      </c>
      <c r="Z1041" s="4">
        <v>1226</v>
      </c>
      <c r="AA1041" s="7">
        <f>R1041/AB1041</f>
        <v>0.77788220551378451</v>
      </c>
      <c r="AB1041" s="4">
        <v>3192</v>
      </c>
      <c r="AC1041" s="4">
        <v>20983</v>
      </c>
      <c r="AD1041" s="4">
        <f>AP1041/AC1041</f>
        <v>5.9998093694895864</v>
      </c>
      <c r="AE1041" s="7">
        <f>AF1041/(AF1041+AH1041+AJ1041+AL1041+AN1041+AP1041)</f>
        <v>0.20895328289589438</v>
      </c>
      <c r="AF1041" s="4">
        <v>300465</v>
      </c>
      <c r="AG1041" s="7">
        <f>AH1041/(AF1041+AH1041+AJ1041+AL1041+AN1041+AP1041)</f>
        <v>0.26043479863389135</v>
      </c>
      <c r="AH1041" s="4">
        <v>374493</v>
      </c>
      <c r="AI1041" s="7">
        <f>AJ1041/(AF1041+AH1041+AJ1041+AL1041+AN1041+AP1041)</f>
        <v>0.42579555799111651</v>
      </c>
      <c r="AJ1041" s="4">
        <v>612274</v>
      </c>
      <c r="AK1041" s="7">
        <f>AL1041/(AF1041+AH1041+AJ1041+AL1041+AN1041+AP1041)</f>
        <v>1.2085235052884204E-2</v>
      </c>
      <c r="AL1041" s="4">
        <v>17378</v>
      </c>
      <c r="AM1041" s="7">
        <f>AN1041/(AF1041+AH1041+AJ1041+AL1041+AN1041+AP1041)</f>
        <v>5.1802805794069762E-3</v>
      </c>
      <c r="AN1041" s="4">
        <v>7449</v>
      </c>
      <c r="AO1041" s="7">
        <f>AP1041/(AF1041+AH1041+AJ1041+AL1041+AN1041+AP1041)</f>
        <v>8.755084484680653E-2</v>
      </c>
      <c r="AP1041" s="4">
        <v>125894</v>
      </c>
      <c r="AQ1041" s="6">
        <f>AO1041+AM1041+AK1041+AI1041+AG1041+AE1041</f>
        <v>1</v>
      </c>
      <c r="AR1041" s="4">
        <v>702338</v>
      </c>
      <c r="AS1041" s="4">
        <f>AR1041/M1041</f>
        <v>24218.551724137931</v>
      </c>
      <c r="AT1041" s="4">
        <f>AR1041/V1041</f>
        <v>4397.3091791029447</v>
      </c>
      <c r="AU1041" s="7">
        <f>AR1041/(AR1041+AV1041+AY1041+BB1041)</f>
        <v>0.39856223459705287</v>
      </c>
      <c r="AV1041" s="4">
        <v>187460</v>
      </c>
      <c r="AW1041" s="4">
        <f>AV1041/M1041</f>
        <v>6464.1379310344828</v>
      </c>
      <c r="AX1041" s="7">
        <f>AV1041/(AR1041+AV1041+AY1041+BB1041)</f>
        <v>0.10637965836614782</v>
      </c>
      <c r="AY1041" s="4">
        <v>378005</v>
      </c>
      <c r="AZ1041" s="4">
        <f>AY1041/M1041</f>
        <v>13034.655172413793</v>
      </c>
      <c r="BA1041" s="7">
        <f>AY1041/(AR1041+AV1041+AY1041+BB1041)</f>
        <v>0.21450999018828393</v>
      </c>
      <c r="BB1041" s="4">
        <v>494376</v>
      </c>
      <c r="BC1041" s="11">
        <f>BB1041/(AR1041+AV1041+AY1041+BB1041)</f>
        <v>0.28054811684851538</v>
      </c>
      <c r="BD1041" s="9">
        <f>BC1041+BA1041+AX1041+AU1041</f>
        <v>1</v>
      </c>
      <c r="BE1041" s="14">
        <f>(AF1041+AH1041+AJ1041+AL1041+AN1041+AP1041)</f>
        <v>1437953</v>
      </c>
      <c r="BF1041" s="14">
        <f t="shared" si="80"/>
        <v>-1762179</v>
      </c>
      <c r="BG1041" s="13">
        <f>(AF1041+AH1041+AJ1041+AL1041+AN1041+AP1041)-(AR1041+AV1041+AY1041+BB1041)</f>
        <v>-324226</v>
      </c>
      <c r="BH1041" s="13">
        <f t="shared" si="81"/>
        <v>1</v>
      </c>
      <c r="BI1041" s="14">
        <f>AF1041/W1041</f>
        <v>300465</v>
      </c>
      <c r="BJ1041" s="14">
        <f>AH1041/Y1041</f>
        <v>374493</v>
      </c>
      <c r="BK1041" s="14">
        <f>AJ1041/AA1041</f>
        <v>787103.74869109946</v>
      </c>
      <c r="BL1041" s="14">
        <f>BI1041+BJ1041+BK1041</f>
        <v>1462061.7486910995</v>
      </c>
      <c r="BM1041" s="14">
        <f>(AF1041/W1041)-AF1041</f>
        <v>0</v>
      </c>
      <c r="BN1041" s="14">
        <f>AH1041/Y1041-AH1041</f>
        <v>0</v>
      </c>
      <c r="BO1041" s="14">
        <f>AJ1041/AA1041-AJ1041</f>
        <v>174829.74869109946</v>
      </c>
      <c r="BP1041" s="14">
        <f>BG1041/S1041</f>
        <v>-2.4209122568081765E-2</v>
      </c>
      <c r="BQ1041" s="14">
        <f>(BG1041-CA1041)/S1041</f>
        <v>-2.3758981594192142E-2</v>
      </c>
      <c r="BR1041" s="27">
        <f>BQ1041-BP1041</f>
        <v>4.5014097388962337E-4</v>
      </c>
      <c r="BS1041" s="28">
        <f t="shared" si="82"/>
        <v>11520960</v>
      </c>
      <c r="BT1041" s="11">
        <f>BS1041/S1041</f>
        <v>0.86024048886260596</v>
      </c>
      <c r="BU1041" s="14">
        <f>(BE1041-AP1041)*1/BT1041-(BE1041-AP1041)</f>
        <v>213164.48923006421</v>
      </c>
      <c r="BV1041" s="14">
        <f t="shared" si="83"/>
        <v>0.1073682567842828</v>
      </c>
      <c r="BW1041" s="27">
        <f>(AR1041+AV1041+AY1041+BB1041)/S1041</f>
        <v>0.13157737935236458</v>
      </c>
      <c r="BX1041" s="13">
        <f>(AF1041+AH1041+AJ1041+AL1041+AN1041)/N1041</f>
        <v>300.65513290559119</v>
      </c>
      <c r="BY1041" s="26">
        <f>BX1041/K1041</f>
        <v>0.11388452003999666</v>
      </c>
      <c r="BZ1041" s="11">
        <f>AP1041/BE1041</f>
        <v>8.755084484680653E-2</v>
      </c>
      <c r="CA1041" s="15">
        <f>-(BM1041+BN1041+BO1041)/M1041</f>
        <v>-6028.6120238310159</v>
      </c>
      <c r="CB1041" s="15">
        <f>BG1041-CA1041</f>
        <v>-318197.387976169</v>
      </c>
      <c r="CC1041" s="18">
        <f t="shared" si="84"/>
        <v>1</v>
      </c>
      <c r="CD1041" s="17">
        <f>(AF1041/(AF1041+AH1041+AJ1041))/(X1041/(X1041+Z1041+AB1041))</f>
        <v>1.8054426015307719</v>
      </c>
      <c r="CE1041" s="19">
        <f>(AH1041/(AF1041+AH1041+AJ1041))/(Z1041/(X1041+Z1041+AB1041))</f>
        <v>1.2040565079831576</v>
      </c>
      <c r="CF1041" s="18">
        <f>(AJ1041/(AF1041+AH1041+AJ1041))/(AB1041/(X1041+Z1041+AB1041))</f>
        <v>0.75609535545377893</v>
      </c>
      <c r="CG1041">
        <f>AH1041/Z1041</f>
        <v>305.45921696574226</v>
      </c>
      <c r="CH1041" s="11">
        <f>BB1041/BE1041</f>
        <v>0.34380539558664297</v>
      </c>
      <c r="CI1041" s="14">
        <f>AY1041/V1041</f>
        <v>2366.6736759890659</v>
      </c>
      <c r="CJ1041" s="14">
        <f>AV1041/M1041</f>
        <v>6464.1379310344828</v>
      </c>
      <c r="CK1041" s="17">
        <f>N1041/V1041</f>
        <v>27.322823565868926</v>
      </c>
      <c r="CL1041" s="17">
        <f>(AL1041+AN1041)/N1041</f>
        <v>5.6890467461044913</v>
      </c>
      <c r="CM1041" s="14">
        <f>AP1041/AC1041</f>
        <v>5.9998093694895864</v>
      </c>
    </row>
    <row r="1042" spans="1:91" hidden="1" x14ac:dyDescent="0.2">
      <c r="A1042">
        <v>921</v>
      </c>
      <c r="B1042" s="2">
        <v>45200</v>
      </c>
      <c r="C1042" s="3" t="s">
        <v>41</v>
      </c>
      <c r="D1042" t="s">
        <v>42</v>
      </c>
      <c r="E1042" s="3" t="s">
        <v>29</v>
      </c>
      <c r="F1042" t="s">
        <v>28</v>
      </c>
      <c r="G1042" t="str">
        <f>CONCATENATE(C1042,E1042)</f>
        <v>SEAANC</v>
      </c>
      <c r="H1042" t="s">
        <v>30</v>
      </c>
      <c r="I1042">
        <f>U1042/M1042</f>
        <v>124.52542372881356</v>
      </c>
      <c r="J1042" t="str">
        <f>_xlfn.CONCAT(C1042,E1042,H1042)</f>
        <v>SEAANC737-700</v>
      </c>
      <c r="K1042" s="4">
        <v>1448</v>
      </c>
      <c r="L1042" s="4">
        <f>N1042/M1042</f>
        <v>106.77966101694915</v>
      </c>
      <c r="M1042" s="4">
        <v>59</v>
      </c>
      <c r="N1042" s="4">
        <v>6300</v>
      </c>
      <c r="O1042" s="4">
        <f>P1042/M1042</f>
        <v>15.610169491525424</v>
      </c>
      <c r="P1042" s="4">
        <v>921</v>
      </c>
      <c r="Q1042" s="4">
        <v>1260</v>
      </c>
      <c r="R1042" s="4">
        <v>4119</v>
      </c>
      <c r="S1042" s="4">
        <f>U1042*K1042</f>
        <v>10638456</v>
      </c>
      <c r="T1042" s="7">
        <f>N1042/U1042</f>
        <v>0.8574928542262148</v>
      </c>
      <c r="U1042" s="4">
        <v>7347</v>
      </c>
      <c r="V1042" s="4">
        <v>217.80953755215577</v>
      </c>
      <c r="W1042" s="7">
        <f>P1042/X1042</f>
        <v>0.91459781529294937</v>
      </c>
      <c r="X1042" s="4">
        <v>1007</v>
      </c>
      <c r="Y1042" s="7">
        <f>Q1042/Z1042</f>
        <v>0.68590092542188352</v>
      </c>
      <c r="Z1042" s="4">
        <v>1837</v>
      </c>
      <c r="AA1042" s="7">
        <f>R1042/AB1042</f>
        <v>0.91472351765489679</v>
      </c>
      <c r="AB1042" s="4">
        <v>4503</v>
      </c>
      <c r="AC1042" s="4">
        <v>27058</v>
      </c>
      <c r="AD1042" s="4">
        <f>AP1042/AC1042</f>
        <v>5.9999630423534631</v>
      </c>
      <c r="AE1042" s="7">
        <f>AF1042/(AF1042+AH1042+AJ1042+AL1042+AN1042+AP1042)</f>
        <v>0.223851788315485</v>
      </c>
      <c r="AF1042" s="4">
        <v>421219</v>
      </c>
      <c r="AG1042" s="7">
        <f>AH1042/(AF1042+AH1042+AJ1042+AL1042+AN1042+AP1042)</f>
        <v>0.17571519599168192</v>
      </c>
      <c r="AH1042" s="4">
        <v>330641</v>
      </c>
      <c r="AI1042" s="7">
        <f>AJ1042/(AF1042+AH1042+AJ1042+AL1042+AN1042+AP1042)</f>
        <v>0.49227156269879102</v>
      </c>
      <c r="AJ1042" s="4">
        <v>926301</v>
      </c>
      <c r="AK1042" s="7">
        <f>AL1042/(AF1042+AH1042+AJ1042+AL1042+AN1042+AP1042)</f>
        <v>1.5317637843063166E-2</v>
      </c>
      <c r="AL1042" s="4">
        <v>28823</v>
      </c>
      <c r="AM1042" s="7">
        <f>AN1042/(AF1042+AH1042+AJ1042+AL1042+AN1042+AP1042)</f>
        <v>6.5664480862120001E-3</v>
      </c>
      <c r="AN1042" s="4">
        <v>12356</v>
      </c>
      <c r="AO1042" s="7">
        <f>AP1042/(AF1042+AH1042+AJ1042+AL1042+AN1042+AP1042)</f>
        <v>8.627736706476688E-2</v>
      </c>
      <c r="AP1042" s="4">
        <v>162347</v>
      </c>
      <c r="AQ1042" s="6">
        <f>AO1042+AM1042+AK1042+AI1042+AG1042+AE1042</f>
        <v>1</v>
      </c>
      <c r="AR1042" s="4">
        <v>905664</v>
      </c>
      <c r="AS1042" s="4">
        <f>AR1042/M1042</f>
        <v>15350.237288135593</v>
      </c>
      <c r="AT1042" s="4">
        <f>AR1042/V1042</f>
        <v>4158.0548316582945</v>
      </c>
      <c r="AU1042" s="7">
        <f>AR1042/(AR1042+AV1042+AY1042+BB1042)</f>
        <v>0.37440996151158995</v>
      </c>
      <c r="AV1042" s="4">
        <v>347592</v>
      </c>
      <c r="AW1042" s="4">
        <f>AV1042/M1042</f>
        <v>5891.3898305084749</v>
      </c>
      <c r="AX1042" s="7">
        <f>AV1042/(AR1042+AV1042+AY1042+BB1042)</f>
        <v>0.14369778123204252</v>
      </c>
      <c r="AY1042" s="4">
        <v>489595</v>
      </c>
      <c r="AZ1042" s="4">
        <f>AY1042/M1042</f>
        <v>8298.2203389830502</v>
      </c>
      <c r="BA1042" s="7">
        <f>AY1042/(AR1042+AV1042+AY1042+BB1042)</f>
        <v>0.20240314852557556</v>
      </c>
      <c r="BB1042" s="4">
        <v>676059</v>
      </c>
      <c r="BC1042" s="11">
        <f>BB1042/(AR1042+AV1042+AY1042+BB1042)</f>
        <v>0.27948910873079197</v>
      </c>
      <c r="BD1042" s="9">
        <f>BC1042+BA1042+AX1042+AU1042</f>
        <v>1</v>
      </c>
      <c r="BE1042" s="14">
        <f>(AF1042+AH1042+AJ1042+AL1042+AN1042+AP1042)</f>
        <v>1881687</v>
      </c>
      <c r="BF1042" s="14">
        <f t="shared" si="80"/>
        <v>-2418910</v>
      </c>
      <c r="BG1042" s="13">
        <f>(AF1042+AH1042+AJ1042+AL1042+AN1042+AP1042)-(AR1042+AV1042+AY1042+BB1042)</f>
        <v>-537223</v>
      </c>
      <c r="BH1042" s="13">
        <f t="shared" si="81"/>
        <v>1</v>
      </c>
      <c r="BI1042" s="14">
        <f>AF1042/W1042</f>
        <v>460551.06731813244</v>
      </c>
      <c r="BJ1042" s="14">
        <f>AH1042/Y1042</f>
        <v>482053.58492063492</v>
      </c>
      <c r="BK1042" s="14">
        <f>AJ1042/AA1042</f>
        <v>1012656.8106336489</v>
      </c>
      <c r="BL1042" s="14">
        <f>BI1042+BJ1042+BK1042</f>
        <v>1955261.4628724162</v>
      </c>
      <c r="BM1042" s="14">
        <f>(AF1042/W1042)-AF1042</f>
        <v>39332.067318132438</v>
      </c>
      <c r="BN1042" s="14">
        <f>AH1042/Y1042-AH1042</f>
        <v>151412.58492063492</v>
      </c>
      <c r="BO1042" s="14">
        <f>AJ1042/AA1042-AJ1042</f>
        <v>86355.810633648885</v>
      </c>
      <c r="BP1042" s="14">
        <f>BG1042/S1042</f>
        <v>-5.049821139458583E-2</v>
      </c>
      <c r="BQ1042" s="14">
        <f>(BG1042-CA1042)/S1042</f>
        <v>-5.0056735863288175E-2</v>
      </c>
      <c r="BR1042" s="27">
        <f>BQ1042-BP1042</f>
        <v>4.4147553129765538E-4</v>
      </c>
      <c r="BS1042" s="28">
        <f t="shared" si="82"/>
        <v>9122400</v>
      </c>
      <c r="BT1042" s="11">
        <f>BS1042/S1042</f>
        <v>0.8574928542262148</v>
      </c>
      <c r="BU1042" s="14">
        <f>(BE1042-AP1042)*1/BT1042-(BE1042-AP1042)</f>
        <v>285737.93333333335</v>
      </c>
      <c r="BV1042" s="14">
        <f t="shared" si="83"/>
        <v>0.17687594891589531</v>
      </c>
      <c r="BW1042" s="27">
        <f>(AR1042+AV1042+AY1042+BB1042)/S1042</f>
        <v>0.22737416031048113</v>
      </c>
      <c r="BX1042" s="13">
        <f>(AF1042+AH1042+AJ1042+AL1042+AN1042)/N1042</f>
        <v>272.9111111111111</v>
      </c>
      <c r="BY1042" s="26">
        <f>BX1042/K1042</f>
        <v>0.1884745242480049</v>
      </c>
      <c r="BZ1042" s="11">
        <f>AP1042/BE1042</f>
        <v>8.627736706476688E-2</v>
      </c>
      <c r="CA1042" s="15">
        <f>-(BM1042+BN1042+BO1042)/M1042</f>
        <v>-4696.6180147867162</v>
      </c>
      <c r="CB1042" s="15">
        <f>BG1042-CA1042</f>
        <v>-532526.38198521326</v>
      </c>
      <c r="CC1042" s="18">
        <f t="shared" si="84"/>
        <v>1</v>
      </c>
      <c r="CD1042" s="17">
        <f>(AF1042/(AF1042+AH1042+AJ1042))/(X1042/(X1042+Z1042+AB1042))</f>
        <v>1.8312806143454925</v>
      </c>
      <c r="CE1042" s="19">
        <f>(AH1042/(AF1042+AH1042+AJ1042))/(Z1042/(X1042+Z1042+AB1042))</f>
        <v>0.78799591358811838</v>
      </c>
      <c r="CF1042" s="18">
        <f>(AJ1042/(AF1042+AH1042+AJ1042))/(AB1042/(X1042+Z1042+AB1042))</f>
        <v>0.90058892473744523</v>
      </c>
      <c r="CG1042">
        <f>AH1042/Z1042</f>
        <v>179.9896570495373</v>
      </c>
      <c r="CH1042" s="11">
        <f>BB1042/BE1042</f>
        <v>0.35928345149857549</v>
      </c>
      <c r="CI1042" s="14">
        <f>AY1042/V1042</f>
        <v>2247.8124948167783</v>
      </c>
      <c r="CJ1042" s="14">
        <f>AV1042/M1042</f>
        <v>5891.3898305084749</v>
      </c>
      <c r="CK1042" s="17">
        <f>N1042/V1042</f>
        <v>28.924353225310107</v>
      </c>
      <c r="CL1042" s="17">
        <f>(AL1042+AN1042)/N1042</f>
        <v>6.5363492063492066</v>
      </c>
      <c r="CM1042" s="14">
        <f>AP1042/AC1042</f>
        <v>5.9999630423534631</v>
      </c>
    </row>
    <row r="1043" spans="1:91" hidden="1" x14ac:dyDescent="0.2">
      <c r="A1043">
        <v>935</v>
      </c>
      <c r="B1043" s="2">
        <v>45200</v>
      </c>
      <c r="C1043" s="3" t="s">
        <v>41</v>
      </c>
      <c r="D1043" t="s">
        <v>42</v>
      </c>
      <c r="E1043" s="3" t="s">
        <v>32</v>
      </c>
      <c r="F1043" t="s">
        <v>33</v>
      </c>
      <c r="G1043" t="str">
        <f>CONCATENATE(C1043,E1043)</f>
        <v>SEAHNL</v>
      </c>
      <c r="H1043" t="s">
        <v>34</v>
      </c>
      <c r="I1043">
        <f>U1043/M1043</f>
        <v>179.875</v>
      </c>
      <c r="J1043" t="str">
        <f>_xlfn.CONCAT(C1043,E1043,H1043)</f>
        <v>SEAHNL737-900</v>
      </c>
      <c r="K1043" s="4">
        <v>2677</v>
      </c>
      <c r="L1043" s="4">
        <f>N1043/M1043</f>
        <v>162.70833333333334</v>
      </c>
      <c r="M1043" s="4">
        <v>24</v>
      </c>
      <c r="N1043" s="4">
        <v>3905</v>
      </c>
      <c r="O1043" s="4">
        <f>P1043/M1043</f>
        <v>23.25</v>
      </c>
      <c r="P1043" s="4">
        <v>558</v>
      </c>
      <c r="Q1043" s="4">
        <v>1043</v>
      </c>
      <c r="R1043" s="4">
        <v>2304</v>
      </c>
      <c r="S1043" s="4">
        <f>U1043*K1043</f>
        <v>11556609</v>
      </c>
      <c r="T1043" s="7">
        <f>N1043/U1043</f>
        <v>0.90456335418114431</v>
      </c>
      <c r="U1043" s="4">
        <v>4317</v>
      </c>
      <c r="V1043" s="4">
        <v>148.5048185706402</v>
      </c>
      <c r="W1043" s="7">
        <f>P1043/X1043</f>
        <v>1</v>
      </c>
      <c r="X1043" s="4">
        <v>558</v>
      </c>
      <c r="Y1043" s="7">
        <f>Q1043/Z1043</f>
        <v>1</v>
      </c>
      <c r="Z1043" s="4">
        <v>1043</v>
      </c>
      <c r="AA1043" s="7">
        <f>R1043/AB1043</f>
        <v>0.8483063328424153</v>
      </c>
      <c r="AB1043" s="4">
        <v>2716</v>
      </c>
      <c r="AC1043" s="4">
        <v>17180</v>
      </c>
      <c r="AD1043" s="4">
        <f>AP1043/AC1043</f>
        <v>5.9998253783469151</v>
      </c>
      <c r="AE1043" s="7">
        <f>AF1043/(AF1043+AH1043+AJ1043+AL1043+AN1043+AP1043)</f>
        <v>0.22443657454357679</v>
      </c>
      <c r="AF1043" s="4">
        <v>337277</v>
      </c>
      <c r="AG1043" s="7">
        <f>AH1043/(AF1043+AH1043+AJ1043+AL1043+AN1043+AP1043)</f>
        <v>0.23630064973262743</v>
      </c>
      <c r="AH1043" s="4">
        <v>355106</v>
      </c>
      <c r="AI1043" s="7">
        <f>AJ1043/(AF1043+AH1043+AJ1043+AL1043+AN1043+AP1043)</f>
        <v>0.45380204049583039</v>
      </c>
      <c r="AJ1043" s="4">
        <v>681961</v>
      </c>
      <c r="AK1043" s="7">
        <f>AL1043/(AF1043+AH1043+AJ1043+AL1043+AN1043+AP1043)</f>
        <v>1.073682501404072E-2</v>
      </c>
      <c r="AL1043" s="4">
        <v>16135</v>
      </c>
      <c r="AM1043" s="7">
        <f>AN1043/(AF1043+AH1043+AJ1043+AL1043+AN1043+AP1043)</f>
        <v>6.1326668316950272E-3</v>
      </c>
      <c r="AN1043" s="4">
        <v>9216</v>
      </c>
      <c r="AO1043" s="7">
        <f>AP1043/(AF1043+AH1043+AJ1043+AL1043+AN1043+AP1043)</f>
        <v>6.8591243382229633E-2</v>
      </c>
      <c r="AP1043" s="4">
        <v>103077</v>
      </c>
      <c r="AQ1043" s="6">
        <f>AO1043+AM1043+AK1043+AI1043+AG1043+AE1043</f>
        <v>1</v>
      </c>
      <c r="AR1043" s="4">
        <v>617491</v>
      </c>
      <c r="AS1043" s="4">
        <f>AR1043/M1043</f>
        <v>25728.791666666668</v>
      </c>
      <c r="AT1043" s="4">
        <f>AR1043/V1043</f>
        <v>4158.0536304704101</v>
      </c>
      <c r="AU1043" s="7">
        <f>AR1043/(AR1043+AV1043+AY1043+BB1043)</f>
        <v>0.39722574780847197</v>
      </c>
      <c r="AV1043" s="4">
        <v>142263</v>
      </c>
      <c r="AW1043" s="4">
        <f>AV1043/M1043</f>
        <v>5927.625</v>
      </c>
      <c r="AX1043" s="7">
        <f>AV1043/(AR1043+AV1043+AY1043+BB1043)</f>
        <v>9.1516356611637498E-2</v>
      </c>
      <c r="AY1043" s="4">
        <v>333811</v>
      </c>
      <c r="AZ1043" s="4">
        <f>AY1043/M1043</f>
        <v>13908.791666666666</v>
      </c>
      <c r="BA1043" s="7">
        <f>AY1043/(AR1043+AV1043+AY1043+BB1043)</f>
        <v>0.21473725787370804</v>
      </c>
      <c r="BB1043" s="4">
        <v>460944</v>
      </c>
      <c r="BC1043" s="11">
        <f>BB1043/(AR1043+AV1043+AY1043+BB1043)</f>
        <v>0.29652063770618248</v>
      </c>
      <c r="BD1043" s="9">
        <f>BC1043+BA1043+AX1043+AU1043</f>
        <v>1</v>
      </c>
      <c r="BE1043" s="14">
        <f>(AF1043+AH1043+AJ1043+AL1043+AN1043+AP1043)</f>
        <v>1502772</v>
      </c>
      <c r="BF1043" s="14">
        <f t="shared" si="80"/>
        <v>-1554509</v>
      </c>
      <c r="BG1043" s="13">
        <f>(AF1043+AH1043+AJ1043+AL1043+AN1043+AP1043)-(AR1043+AV1043+AY1043+BB1043)</f>
        <v>-51737</v>
      </c>
      <c r="BH1043" s="13">
        <f t="shared" si="81"/>
        <v>1</v>
      </c>
      <c r="BI1043" s="14">
        <f>AF1043/W1043</f>
        <v>337277</v>
      </c>
      <c r="BJ1043" s="14">
        <f>AH1043/Y1043</f>
        <v>355106</v>
      </c>
      <c r="BK1043" s="14">
        <f>AJ1043/AA1043</f>
        <v>803908.88715277775</v>
      </c>
      <c r="BL1043" s="14">
        <f>BI1043+BJ1043+BK1043</f>
        <v>1496291.8871527778</v>
      </c>
      <c r="BM1043" s="14">
        <f>(AF1043/W1043)-AF1043</f>
        <v>0</v>
      </c>
      <c r="BN1043" s="14">
        <f>AH1043/Y1043-AH1043</f>
        <v>0</v>
      </c>
      <c r="BO1043" s="14">
        <f>AJ1043/AA1043-AJ1043</f>
        <v>121947.88715277775</v>
      </c>
      <c r="BP1043" s="14">
        <f>BG1043/S1043</f>
        <v>-4.4768322610897367E-3</v>
      </c>
      <c r="BQ1043" s="14">
        <f>(BG1043-CA1043)/S1043</f>
        <v>-4.0371564042100006E-3</v>
      </c>
      <c r="BR1043" s="27">
        <f>BQ1043-BP1043</f>
        <v>4.3967585687973605E-4</v>
      </c>
      <c r="BS1043" s="28">
        <f t="shared" si="82"/>
        <v>10453685</v>
      </c>
      <c r="BT1043" s="11">
        <f>BS1043/S1043</f>
        <v>0.90456335418114431</v>
      </c>
      <c r="BU1043" s="14">
        <f>(BE1043-AP1043)*1/BT1043-(BE1043-AP1043)</f>
        <v>147675.88732394367</v>
      </c>
      <c r="BV1043" s="14">
        <f t="shared" si="83"/>
        <v>0.13003572241649777</v>
      </c>
      <c r="BW1043" s="27">
        <f>(AR1043+AV1043+AY1043+BB1043)/S1043</f>
        <v>0.13451255467758752</v>
      </c>
      <c r="BX1043" s="13">
        <f>(AF1043+AH1043+AJ1043+AL1043+AN1043)/N1043</f>
        <v>358.43661971830988</v>
      </c>
      <c r="BY1043" s="26">
        <f>BX1043/K1043</f>
        <v>0.13389488969679114</v>
      </c>
      <c r="BZ1043" s="11">
        <f>AP1043/BE1043</f>
        <v>6.8591243382229633E-2</v>
      </c>
      <c r="CA1043" s="15">
        <f>-(BM1043+BN1043+BO1043)/M1043</f>
        <v>-5081.161964699073</v>
      </c>
      <c r="CB1043" s="15">
        <f>BG1043-CA1043</f>
        <v>-46655.838035300927</v>
      </c>
      <c r="CC1043" s="18">
        <f t="shared" si="84"/>
        <v>1</v>
      </c>
      <c r="CD1043" s="17">
        <f>(AF1043/(AF1043+AH1043+AJ1043))/(X1043/(X1043+Z1043+AB1043))</f>
        <v>1.8986246943918317</v>
      </c>
      <c r="CE1043" s="19">
        <f>(AH1043/(AF1043+AH1043+AJ1043))/(Z1043/(X1043+Z1043+AB1043))</f>
        <v>1.0694495444496881</v>
      </c>
      <c r="CF1043" s="18">
        <f>(AJ1043/(AF1043+AH1043+AJ1043))/(AB1043/(X1043+Z1043+AB1043))</f>
        <v>0.78870822741838487</v>
      </c>
      <c r="CG1043">
        <f>AH1043/Z1043</f>
        <v>340.46596356663468</v>
      </c>
      <c r="CH1043" s="11">
        <f>BB1043/BE1043</f>
        <v>0.30672916450399662</v>
      </c>
      <c r="CI1043" s="14">
        <f>AY1043/V1043</f>
        <v>2247.8125842173536</v>
      </c>
      <c r="CJ1043" s="14">
        <f>AV1043/M1043</f>
        <v>5927.625</v>
      </c>
      <c r="CK1043" s="17">
        <f>N1043/V1043</f>
        <v>26.295443054209617</v>
      </c>
      <c r="CL1043" s="17">
        <f>(AL1043+AN1043)/N1043</f>
        <v>6.4919334186939821</v>
      </c>
      <c r="CM1043" s="14">
        <f>AP1043/AC1043</f>
        <v>5.9998253783469151</v>
      </c>
    </row>
    <row r="1044" spans="1:91" hidden="1" x14ac:dyDescent="0.2">
      <c r="A1044">
        <v>282</v>
      </c>
      <c r="B1044" s="2">
        <v>44835</v>
      </c>
      <c r="C1044" s="3" t="s">
        <v>37</v>
      </c>
      <c r="D1044" t="s">
        <v>38</v>
      </c>
      <c r="E1044" s="3" t="s">
        <v>43</v>
      </c>
      <c r="F1044" t="s">
        <v>38</v>
      </c>
      <c r="G1044" t="str">
        <f>CONCATENATE(C1044,E1044)</f>
        <v>LAXSFO</v>
      </c>
      <c r="H1044" t="s">
        <v>47</v>
      </c>
      <c r="I1044">
        <f>U1044/M1044</f>
        <v>153.38372093023256</v>
      </c>
      <c r="J1044" t="str">
        <f>_xlfn.CONCAT(C1044,E1044,H1044)</f>
        <v>LAXSFOA320</v>
      </c>
      <c r="K1044" s="4">
        <v>337</v>
      </c>
      <c r="L1044" s="4">
        <f>N1044/M1044</f>
        <v>132.94186046511629</v>
      </c>
      <c r="M1044" s="4">
        <v>86</v>
      </c>
      <c r="N1044" s="4">
        <v>11433</v>
      </c>
      <c r="O1044" s="4">
        <f>P1044/M1044</f>
        <v>19.88372093023256</v>
      </c>
      <c r="P1044" s="4">
        <v>1710</v>
      </c>
      <c r="Q1044" s="4">
        <v>3164</v>
      </c>
      <c r="R1044" s="4">
        <v>6559</v>
      </c>
      <c r="S1044" s="4">
        <f>U1044*K1044</f>
        <v>4445367</v>
      </c>
      <c r="T1044" s="7">
        <f>N1044/U1044</f>
        <v>0.86672731407778025</v>
      </c>
      <c r="U1044" s="4">
        <v>13191</v>
      </c>
      <c r="V1044" s="4">
        <v>114.27286209227648</v>
      </c>
      <c r="W1044" s="7">
        <f>P1044/X1044</f>
        <v>1</v>
      </c>
      <c r="X1044" s="4">
        <v>1710</v>
      </c>
      <c r="Y1044" s="7">
        <f>Q1044/Z1044</f>
        <v>1</v>
      </c>
      <c r="Z1044" s="4">
        <v>3164</v>
      </c>
      <c r="AA1044" s="7">
        <f>R1044/AB1044</f>
        <v>0.78853089685020439</v>
      </c>
      <c r="AB1044" s="4">
        <v>8318</v>
      </c>
      <c r="AC1044" s="4">
        <v>11727</v>
      </c>
      <c r="AD1044" s="4">
        <f>AP1044/AC1044</f>
        <v>4.9998294533981413</v>
      </c>
      <c r="AE1044" s="7">
        <f>AF1044/(AF1044+AH1044+AJ1044+AL1044+AN1044+AP1044)</f>
        <v>0.20732324081340092</v>
      </c>
      <c r="AF1044" s="4">
        <v>289824</v>
      </c>
      <c r="AG1044" s="7">
        <f>AH1044/(AF1044+AH1044+AJ1044+AL1044+AN1044+AP1044)</f>
        <v>0.25649727132845423</v>
      </c>
      <c r="AH1044" s="4">
        <v>358566</v>
      </c>
      <c r="AI1044" s="7">
        <f>AJ1044/(AF1044+AH1044+AJ1044+AL1044+AN1044+AP1044)</f>
        <v>0.44731328325463382</v>
      </c>
      <c r="AJ1044" s="4">
        <v>625314</v>
      </c>
      <c r="AK1044" s="7">
        <f>AL1044/(AF1044+AH1044+AJ1044+AL1044+AN1044+AP1044)</f>
        <v>2.8155855824277702E-2</v>
      </c>
      <c r="AL1044" s="4">
        <v>39360</v>
      </c>
      <c r="AM1044" s="7">
        <f>AN1044/(AF1044+AH1044+AJ1044+AL1044+AN1044+AP1044)</f>
        <v>1.8767709182056651E-2</v>
      </c>
      <c r="AN1044" s="4">
        <v>26236</v>
      </c>
      <c r="AO1044" s="7">
        <f>AP1044/(AF1044+AH1044+AJ1044+AL1044+AN1044+AP1044)</f>
        <v>4.1942639597176687E-2</v>
      </c>
      <c r="AP1044" s="4">
        <v>58633</v>
      </c>
      <c r="AQ1044" s="6">
        <f>AO1044+AM1044+AK1044+AI1044+AG1044+AE1044</f>
        <v>1</v>
      </c>
      <c r="AR1044" s="4">
        <v>413060</v>
      </c>
      <c r="AS1044" s="4">
        <f>AR1044/M1044</f>
        <v>4803.0232558139533</v>
      </c>
      <c r="AT1044" s="4">
        <f>AR1044/V1044</f>
        <v>3614.6814951256747</v>
      </c>
      <c r="AU1044" s="7">
        <f>AR1044/(AR1044+AV1044+AY1044+BB1044)</f>
        <v>0.27187252149817515</v>
      </c>
      <c r="AV1044" s="4">
        <v>439664</v>
      </c>
      <c r="AW1044" s="4">
        <f>AV1044/M1044</f>
        <v>5112.3720930232557</v>
      </c>
      <c r="AX1044" s="7">
        <f>AV1044/(AR1044+AV1044+AY1044+BB1044)</f>
        <v>0.2893830443324788</v>
      </c>
      <c r="AY1044" s="4">
        <v>391845</v>
      </c>
      <c r="AZ1044" s="4">
        <f>AY1044/M1044</f>
        <v>4556.3372093023254</v>
      </c>
      <c r="BA1044" s="7">
        <f>AY1044/(AR1044+AV1044+AY1044+BB1044)</f>
        <v>0.25790899188120964</v>
      </c>
      <c r="BB1044" s="4">
        <v>274746</v>
      </c>
      <c r="BC1044" s="11">
        <f>BB1044/(AR1044+AV1044+AY1044+BB1044)</f>
        <v>0.18083544228813642</v>
      </c>
      <c r="BD1044" s="9">
        <f>BC1044+BA1044+AX1044+AU1044</f>
        <v>1</v>
      </c>
      <c r="BE1044" s="14">
        <f>(AF1044+AH1044+AJ1044+AL1044+AN1044+AP1044)</f>
        <v>1397933</v>
      </c>
      <c r="BF1044" s="14">
        <f t="shared" si="80"/>
        <v>-1519315</v>
      </c>
      <c r="BG1044" s="13">
        <f>(AF1044+AH1044+AJ1044+AL1044+AN1044+AP1044)-(AR1044+AV1044+AY1044+BB1044)</f>
        <v>-121382</v>
      </c>
      <c r="BH1044" s="13">
        <f t="shared" si="81"/>
        <v>1</v>
      </c>
      <c r="BI1044" s="14">
        <f>AF1044/W1044</f>
        <v>289824</v>
      </c>
      <c r="BJ1044" s="14">
        <f>AH1044/Y1044</f>
        <v>358566</v>
      </c>
      <c r="BK1044" s="14">
        <f>AJ1044/AA1044</f>
        <v>793011.41210550384</v>
      </c>
      <c r="BL1044" s="14">
        <f>BI1044+BJ1044+BK1044</f>
        <v>1441401.412105504</v>
      </c>
      <c r="BM1044" s="14">
        <f>(AF1044/W1044)-AF1044</f>
        <v>0</v>
      </c>
      <c r="BN1044" s="14">
        <f>AH1044/Y1044-AH1044</f>
        <v>0</v>
      </c>
      <c r="BO1044" s="14">
        <f>AJ1044/AA1044-AJ1044</f>
        <v>167697.41210550384</v>
      </c>
      <c r="BP1044" s="14">
        <f>BG1044/S1044</f>
        <v>-2.7305282106066833E-2</v>
      </c>
      <c r="BQ1044" s="14">
        <f>(BG1044-CA1044)/S1044</f>
        <v>-2.6866629929946494E-2</v>
      </c>
      <c r="BR1044" s="27">
        <f>BQ1044-BP1044</f>
        <v>4.3865217612033824E-4</v>
      </c>
      <c r="BS1044" s="28">
        <f t="shared" si="82"/>
        <v>3852921</v>
      </c>
      <c r="BT1044" s="11">
        <f>BS1044/S1044</f>
        <v>0.86672731407778025</v>
      </c>
      <c r="BU1044" s="14">
        <f>(BE1044-AP1044)*1/BT1044-(BE1044-AP1044)</f>
        <v>205938.02151666232</v>
      </c>
      <c r="BV1044" s="14">
        <f t="shared" si="83"/>
        <v>0.31446964896261659</v>
      </c>
      <c r="BW1044" s="27">
        <f>(AR1044+AV1044+AY1044+BB1044)/S1044</f>
        <v>0.3417749310686834</v>
      </c>
      <c r="BX1044" s="13">
        <f>(AF1044+AH1044+AJ1044+AL1044+AN1044)/N1044</f>
        <v>117.14335694918219</v>
      </c>
      <c r="BY1044" s="26">
        <f>BX1044/K1044</f>
        <v>0.3476064004426771</v>
      </c>
      <c r="BZ1044" s="11">
        <f>AP1044/BE1044</f>
        <v>4.1942639597176687E-2</v>
      </c>
      <c r="CA1044" s="15">
        <f>-(BM1044+BN1044+BO1044)/M1044</f>
        <v>-1949.9699082035331</v>
      </c>
      <c r="CB1044" s="15">
        <f>BG1044-CA1044</f>
        <v>-119432.03009179646</v>
      </c>
      <c r="CC1044" s="18">
        <f t="shared" si="84"/>
        <v>1</v>
      </c>
      <c r="CD1044" s="17">
        <f>(AF1044/(AF1044+AH1044+AJ1044))/(X1044/(X1044+Z1044+AB1044))</f>
        <v>1.7554172656931719</v>
      </c>
      <c r="CE1044" s="19">
        <f>(AH1044/(AF1044+AH1044+AJ1044))/(Z1044/(X1044+Z1044+AB1044))</f>
        <v>1.1737477197317021</v>
      </c>
      <c r="CF1044" s="18">
        <f>(AJ1044/(AF1044+AH1044+AJ1044))/(AB1044/(X1044+Z1044+AB1044))</f>
        <v>0.77861248983332176</v>
      </c>
      <c r="CG1044">
        <f>AH1044/Z1044</f>
        <v>113.326801517067</v>
      </c>
      <c r="CH1044" s="11">
        <f>BB1044/BE1044</f>
        <v>0.19653731616608236</v>
      </c>
      <c r="CI1044" s="14">
        <f>AY1044/V1044</f>
        <v>3429.0293673014089</v>
      </c>
      <c r="CJ1044" s="14">
        <f>AV1044/M1044</f>
        <v>5112.3720930232557</v>
      </c>
      <c r="CK1044" s="17">
        <f>N1044/V1044</f>
        <v>100.05000129223802</v>
      </c>
      <c r="CL1044" s="17">
        <f>(AL1044+AN1044)/N1044</f>
        <v>5.7374267471354852</v>
      </c>
      <c r="CM1044" s="14">
        <f>AP1044/AC1044</f>
        <v>4.9998294533981413</v>
      </c>
    </row>
    <row r="1045" spans="1:91" x14ac:dyDescent="0.2">
      <c r="A1045">
        <v>718</v>
      </c>
      <c r="B1045" s="2">
        <v>45170</v>
      </c>
      <c r="C1045" s="3" t="s">
        <v>41</v>
      </c>
      <c r="D1045" t="s">
        <v>42</v>
      </c>
      <c r="E1045" s="3" t="s">
        <v>46</v>
      </c>
      <c r="F1045" t="s">
        <v>42</v>
      </c>
      <c r="G1045" t="str">
        <f>CONCATENATE(C1045,E1045)</f>
        <v>SEAGEG</v>
      </c>
      <c r="H1045" t="s">
        <v>40</v>
      </c>
      <c r="I1045">
        <f>U1045/M1045</f>
        <v>73.56</v>
      </c>
      <c r="J1045" t="str">
        <f>_xlfn.CONCAT(C1045,E1045,H1045)</f>
        <v>SEAGEGE175</v>
      </c>
      <c r="K1045" s="4">
        <v>223</v>
      </c>
      <c r="L1045" s="4">
        <f>N1045/M1045</f>
        <v>54.475555555555559</v>
      </c>
      <c r="M1045" s="4">
        <v>225</v>
      </c>
      <c r="N1045" s="4">
        <v>12257</v>
      </c>
      <c r="O1045" s="4">
        <f>P1045/M1045</f>
        <v>9.6311111111111103</v>
      </c>
      <c r="P1045" s="4">
        <v>2167</v>
      </c>
      <c r="Q1045" s="4">
        <v>3900</v>
      </c>
      <c r="R1045" s="4">
        <v>6191</v>
      </c>
      <c r="S1045" s="4">
        <f>U1045*K1045</f>
        <v>3690873</v>
      </c>
      <c r="T1045" s="7">
        <f>N1045/U1045</f>
        <v>0.74055948281070627</v>
      </c>
      <c r="U1045" s="4">
        <v>16551</v>
      </c>
      <c r="V1045" s="4">
        <v>237.49747195934103</v>
      </c>
      <c r="W1045" s="7">
        <f>P1045/X1045</f>
        <v>0.9652561247216036</v>
      </c>
      <c r="X1045" s="4">
        <v>2245</v>
      </c>
      <c r="Y1045" s="7">
        <f>Q1045/Z1045</f>
        <v>0.96510764662212323</v>
      </c>
      <c r="Z1045" s="4">
        <v>4041</v>
      </c>
      <c r="AA1045" s="7">
        <f>R1045/AB1045</f>
        <v>0.60311738918655622</v>
      </c>
      <c r="AB1045" s="4">
        <v>10265</v>
      </c>
      <c r="AC1045" s="4">
        <v>4512</v>
      </c>
      <c r="AD1045" s="4">
        <f>AP1045/AC1045</f>
        <v>5.999113475177305</v>
      </c>
      <c r="AE1045" s="7">
        <f>AF1045/(AF1045+AH1045+AJ1045+AL1045+AN1045+AP1045)</f>
        <v>0.27703518569799984</v>
      </c>
      <c r="AF1045" s="4">
        <v>394164</v>
      </c>
      <c r="AG1045" s="7">
        <f>AH1045/(AF1045+AH1045+AJ1045+AL1045+AN1045+AP1045)</f>
        <v>0.28064006454904927</v>
      </c>
      <c r="AH1045" s="4">
        <v>399293</v>
      </c>
      <c r="AI1045" s="7">
        <f>AJ1045/(AF1045+AH1045+AJ1045+AL1045+AN1045+AP1045)</f>
        <v>0.35803566784791052</v>
      </c>
      <c r="AJ1045" s="4">
        <v>509411</v>
      </c>
      <c r="AK1045" s="7">
        <f>AL1045/(AF1045+AH1045+AJ1045+AL1045+AN1045+AP1045)</f>
        <v>3.0454162724892007E-2</v>
      </c>
      <c r="AL1045" s="4">
        <v>43330</v>
      </c>
      <c r="AM1045" s="7">
        <f>AN1045/(AF1045+AH1045+AJ1045+AL1045+AN1045+AP1045)</f>
        <v>3.4810380139359595E-2</v>
      </c>
      <c r="AN1045" s="4">
        <v>49528</v>
      </c>
      <c r="AO1045" s="7">
        <f>AP1045/(AF1045+AH1045+AJ1045+AL1045+AN1045+AP1045)</f>
        <v>1.9024539040788758E-2</v>
      </c>
      <c r="AP1045" s="4">
        <v>27068</v>
      </c>
      <c r="AQ1045" s="6">
        <f>AO1045+AM1045+AK1045+AI1045+AG1045+AE1045</f>
        <v>1</v>
      </c>
      <c r="AR1045" s="4">
        <v>592844</v>
      </c>
      <c r="AS1045" s="4">
        <f>AR1045/M1045</f>
        <v>2634.862222222222</v>
      </c>
      <c r="AT1045" s="4">
        <f>AR1045/V1045</f>
        <v>2496.2118337895126</v>
      </c>
      <c r="AU1045" s="7">
        <f>AR1045/(AR1045+AV1045+AY1045+BB1045)</f>
        <v>0.29558062973745236</v>
      </c>
      <c r="AV1045" s="4">
        <v>733652</v>
      </c>
      <c r="AW1045" s="4">
        <f>AV1045/M1045</f>
        <v>3260.6755555555555</v>
      </c>
      <c r="AX1045" s="7">
        <f>AV1045/(AR1045+AV1045+AY1045+BB1045)</f>
        <v>0.36578479358506011</v>
      </c>
      <c r="AY1045" s="4">
        <v>328711</v>
      </c>
      <c r="AZ1045" s="4">
        <f>AY1045/M1045</f>
        <v>1460.9377777777777</v>
      </c>
      <c r="BA1045" s="7">
        <f>AY1045/(AR1045+AV1045+AY1045+BB1045)</f>
        <v>0.16388898998999349</v>
      </c>
      <c r="BB1045" s="4">
        <v>350486</v>
      </c>
      <c r="BC1045" s="11">
        <f>BB1045/(AR1045+AV1045+AY1045+BB1045)</f>
        <v>0.17474558668749404</v>
      </c>
      <c r="BD1045" s="9">
        <f>BC1045+BA1045+AX1045+AU1045</f>
        <v>1</v>
      </c>
      <c r="BE1045" s="14">
        <f>(AF1045+AH1045+AJ1045+AL1045+AN1045+AP1045)</f>
        <v>1422794</v>
      </c>
      <c r="BF1045" s="14">
        <f t="shared" si="80"/>
        <v>-2005693</v>
      </c>
      <c r="BG1045" s="13">
        <f>(AF1045+AH1045+AJ1045+AL1045+AN1045+AP1045)-(AR1045+AV1045+AY1045+BB1045)</f>
        <v>-582899</v>
      </c>
      <c r="BH1045" s="13">
        <f t="shared" si="81"/>
        <v>1</v>
      </c>
      <c r="BI1045" s="14">
        <f>AF1045/W1045</f>
        <v>408351.72127365018</v>
      </c>
      <c r="BJ1045" s="14">
        <f>AH1045/Y1045</f>
        <v>413728.97769230767</v>
      </c>
      <c r="BK1045" s="14">
        <f>AJ1045/AA1045</f>
        <v>844629.93296721054</v>
      </c>
      <c r="BL1045" s="14">
        <f>BI1045+BJ1045+BK1045</f>
        <v>1666710.6319331685</v>
      </c>
      <c r="BM1045" s="14">
        <f>(AF1045/W1045)-AF1045</f>
        <v>14187.721273650182</v>
      </c>
      <c r="BN1045" s="14">
        <f>AH1045/Y1045-AH1045</f>
        <v>14435.977692307672</v>
      </c>
      <c r="BO1045" s="14">
        <f>AJ1045/AA1045-AJ1045</f>
        <v>335218.93296721054</v>
      </c>
      <c r="BP1045" s="14">
        <f>BG1045/S1045</f>
        <v>-0.15792984478197977</v>
      </c>
      <c r="BQ1045" s="14">
        <f>(BG1045-CA1045)/S1045</f>
        <v>-0.15749171581787089</v>
      </c>
      <c r="BR1045" s="27">
        <f>BQ1045-BP1045</f>
        <v>4.3812896410888591E-4</v>
      </c>
      <c r="BS1045" s="28">
        <f t="shared" si="82"/>
        <v>2733311</v>
      </c>
      <c r="BT1045" s="11">
        <f>BS1045/S1045</f>
        <v>0.74055948281070627</v>
      </c>
      <c r="BU1045" s="14">
        <f>(BE1045-AP1045)*1/BT1045-(BE1045-AP1045)</f>
        <v>488965.28057436575</v>
      </c>
      <c r="BV1045" s="14">
        <f t="shared" si="83"/>
        <v>0.38548982855817582</v>
      </c>
      <c r="BW1045" s="27">
        <f>(AR1045+AV1045+AY1045+BB1045)/S1045</f>
        <v>0.54341967334015562</v>
      </c>
      <c r="BX1045" s="13">
        <f>(AF1045+AH1045+AJ1045+AL1045+AN1045)/N1045</f>
        <v>113.8717467569552</v>
      </c>
      <c r="BY1045" s="26">
        <f>BX1045/K1045</f>
        <v>0.51063563568141346</v>
      </c>
      <c r="BZ1045" s="11">
        <f>AP1045/BE1045</f>
        <v>1.9024539040788758E-2</v>
      </c>
      <c r="CA1045" s="15">
        <f>-(BM1045+BN1045+BO1045)/M1045</f>
        <v>-1617.0783641474152</v>
      </c>
      <c r="CB1045" s="15">
        <f>BG1045-CA1045</f>
        <v>-581281.92163585254</v>
      </c>
      <c r="CC1045" s="18">
        <f t="shared" si="84"/>
        <v>1</v>
      </c>
      <c r="CD1045" s="17">
        <f>(AF1045/(AF1045+AH1045+AJ1045))/(X1045/(X1045+Z1045+AB1045))</f>
        <v>2.2304086076116207</v>
      </c>
      <c r="CE1045" s="19">
        <f>(AH1045/(AF1045+AH1045+AJ1045))/(Z1045/(X1045+Z1045+AB1045))</f>
        <v>1.2552397030438922</v>
      </c>
      <c r="CF1045" s="18">
        <f>(AJ1045/(AF1045+AH1045+AJ1045))/(AB1045/(X1045+Z1045+AB1045))</f>
        <v>0.6304246503567017</v>
      </c>
      <c r="CG1045">
        <f>AH1045/Z1045</f>
        <v>98.810442959663447</v>
      </c>
      <c r="CH1045" s="11">
        <f>BB1045/BE1045</f>
        <v>0.24633643380559658</v>
      </c>
      <c r="CI1045" s="14">
        <f>AY1045/V1045</f>
        <v>1384.061048263598</v>
      </c>
      <c r="CJ1045" s="14">
        <f>AV1045/M1045</f>
        <v>3260.6755555555555</v>
      </c>
      <c r="CK1045" s="17">
        <f>N1045/V1045</f>
        <v>51.608970398212776</v>
      </c>
      <c r="CL1045" s="17">
        <f>(AL1045+AN1045)/N1045</f>
        <v>7.5759158032144898</v>
      </c>
      <c r="CM1045" s="14">
        <f>AP1045/AC1045</f>
        <v>5.999113475177305</v>
      </c>
    </row>
    <row r="1046" spans="1:91" hidden="1" x14ac:dyDescent="0.2">
      <c r="A1046">
        <v>145</v>
      </c>
      <c r="B1046" s="2">
        <v>44805</v>
      </c>
      <c r="C1046" s="3" t="s">
        <v>41</v>
      </c>
      <c r="D1046" t="s">
        <v>42</v>
      </c>
      <c r="E1046" s="3" t="s">
        <v>43</v>
      </c>
      <c r="F1046" t="s">
        <v>38</v>
      </c>
      <c r="G1046" t="str">
        <f>CONCATENATE(C1046,E1046)</f>
        <v>SEASFO</v>
      </c>
      <c r="H1046" t="s">
        <v>40</v>
      </c>
      <c r="I1046">
        <f>U1046/M1046</f>
        <v>73.480769230769226</v>
      </c>
      <c r="J1046" t="str">
        <f>_xlfn.CONCAT(C1046,E1046,H1046)</f>
        <v>SEASFOE175</v>
      </c>
      <c r="K1046" s="4">
        <v>679</v>
      </c>
      <c r="L1046" s="4">
        <f>N1046/M1046</f>
        <v>65.807692307692307</v>
      </c>
      <c r="M1046" s="4">
        <v>52</v>
      </c>
      <c r="N1046" s="4">
        <v>3422</v>
      </c>
      <c r="O1046" s="4">
        <f>P1046/M1046</f>
        <v>8.865384615384615</v>
      </c>
      <c r="P1046" s="4">
        <v>461</v>
      </c>
      <c r="Q1046" s="4">
        <v>830</v>
      </c>
      <c r="R1046" s="4">
        <v>2131</v>
      </c>
      <c r="S1046" s="4">
        <f>U1046*K1046</f>
        <v>2594459</v>
      </c>
      <c r="T1046" s="7">
        <f>N1046/U1046</f>
        <v>0.89557707406438103</v>
      </c>
      <c r="U1046" s="4">
        <v>3821</v>
      </c>
      <c r="V1046" s="4">
        <v>109.55823483057526</v>
      </c>
      <c r="W1046" s="7">
        <f>P1046/X1046</f>
        <v>0.89514563106796119</v>
      </c>
      <c r="X1046" s="4">
        <v>515</v>
      </c>
      <c r="Y1046" s="7">
        <f>Q1046/Z1046</f>
        <v>0.89536138079827399</v>
      </c>
      <c r="Z1046" s="4">
        <v>927</v>
      </c>
      <c r="AA1046" s="7">
        <f>R1046/AB1046</f>
        <v>0.8957545187053384</v>
      </c>
      <c r="AB1046" s="4">
        <v>2379</v>
      </c>
      <c r="AC1046" s="4">
        <v>695</v>
      </c>
      <c r="AD1046" s="4">
        <f>AP1046/AC1046</f>
        <v>5</v>
      </c>
      <c r="AE1046" s="7">
        <f>AF1046/(AF1046+AH1046+AJ1046+AL1046+AN1046+AP1046)</f>
        <v>0.20765961585945275</v>
      </c>
      <c r="AF1046" s="4">
        <v>111014</v>
      </c>
      <c r="AG1046" s="7">
        <f>AH1046/(AF1046+AH1046+AJ1046+AL1046+AN1046+AP1046)</f>
        <v>0.21455454212152728</v>
      </c>
      <c r="AH1046" s="4">
        <v>114700</v>
      </c>
      <c r="AI1046" s="7">
        <f>AJ1046/(AF1046+AH1046+AJ1046+AL1046+AN1046+AP1046)</f>
        <v>0.52346818906239478</v>
      </c>
      <c r="AJ1046" s="4">
        <v>279844</v>
      </c>
      <c r="AK1046" s="7">
        <f>AL1046/(AF1046+AH1046+AJ1046+AL1046+AN1046+AP1046)</f>
        <v>2.390590277517976E-2</v>
      </c>
      <c r="AL1046" s="4">
        <v>12780</v>
      </c>
      <c r="AM1046" s="7">
        <f>AN1046/(AF1046+AH1046+AJ1046+AL1046+AN1046+AP1046)</f>
        <v>2.3911514489446235E-2</v>
      </c>
      <c r="AN1046" s="4">
        <v>12783</v>
      </c>
      <c r="AO1046" s="7">
        <f>AP1046/(AF1046+AH1046+AJ1046+AL1046+AN1046+AP1046)</f>
        <v>6.5002356919991915E-3</v>
      </c>
      <c r="AP1046" s="4">
        <v>3475</v>
      </c>
      <c r="AQ1046" s="6">
        <f>AO1046+AM1046+AK1046+AI1046+AG1046+AE1046</f>
        <v>1</v>
      </c>
      <c r="AR1046" s="4">
        <v>175907</v>
      </c>
      <c r="AS1046" s="4">
        <f>AR1046/M1046</f>
        <v>3382.8269230769229</v>
      </c>
      <c r="AT1046" s="4">
        <f>AR1046/V1046</f>
        <v>1605.6027214387748</v>
      </c>
      <c r="AU1046" s="7">
        <f>AR1046/(AR1046+AV1046+AY1046+BB1046)</f>
        <v>0.28558371052477777</v>
      </c>
      <c r="AV1046" s="4">
        <v>139670</v>
      </c>
      <c r="AW1046" s="4">
        <f>AV1046/M1046</f>
        <v>2685.9615384615386</v>
      </c>
      <c r="AX1046" s="7">
        <f>AV1046/(AR1046+AV1046+AY1046+BB1046)</f>
        <v>0.22675320964484477</v>
      </c>
      <c r="AY1046" s="4">
        <v>200858</v>
      </c>
      <c r="AZ1046" s="4">
        <f>AY1046/M1046</f>
        <v>3862.6538461538462</v>
      </c>
      <c r="BA1046" s="7">
        <f>AY1046/(AR1046+AV1046+AY1046+BB1046)</f>
        <v>0.32609147406632943</v>
      </c>
      <c r="BB1046" s="4">
        <v>99521</v>
      </c>
      <c r="BC1046" s="11">
        <f>BB1046/(AR1046+AV1046+AY1046+BB1046)</f>
        <v>0.16157160576404808</v>
      </c>
      <c r="BD1046" s="9">
        <f>BC1046+BA1046+AX1046+AU1046</f>
        <v>1</v>
      </c>
      <c r="BE1046" s="14">
        <f>(AF1046+AH1046+AJ1046+AL1046+AN1046+AP1046)</f>
        <v>534596</v>
      </c>
      <c r="BF1046" s="14">
        <f t="shared" si="80"/>
        <v>-615956</v>
      </c>
      <c r="BG1046" s="13">
        <f>(AF1046+AH1046+AJ1046+AL1046+AN1046+AP1046)-(AR1046+AV1046+AY1046+BB1046)</f>
        <v>-81360</v>
      </c>
      <c r="BH1046" s="13">
        <f t="shared" si="81"/>
        <v>1</v>
      </c>
      <c r="BI1046" s="14">
        <f>AF1046/W1046</f>
        <v>124017.80911062907</v>
      </c>
      <c r="BJ1046" s="14">
        <f>AH1046/Y1046</f>
        <v>128104.69879518072</v>
      </c>
      <c r="BK1046" s="14">
        <f>AJ1046/AA1046</f>
        <v>312411.48568747065</v>
      </c>
      <c r="BL1046" s="14">
        <f>BI1046+BJ1046+BK1046</f>
        <v>564533.99359328044</v>
      </c>
      <c r="BM1046" s="14">
        <f>(AF1046/W1046)-AF1046</f>
        <v>13003.809110629067</v>
      </c>
      <c r="BN1046" s="14">
        <f>AH1046/Y1046-AH1046</f>
        <v>13404.698795180724</v>
      </c>
      <c r="BO1046" s="14">
        <f>AJ1046/AA1046-AJ1046</f>
        <v>32567.485687470646</v>
      </c>
      <c r="BP1046" s="14">
        <f>BG1046/S1046</f>
        <v>-3.1359138841662172E-2</v>
      </c>
      <c r="BQ1046" s="14">
        <f>(BG1046-CA1046)/S1046</f>
        <v>-3.092199424891752E-2</v>
      </c>
      <c r="BR1046" s="27">
        <f>BQ1046-BP1046</f>
        <v>4.3714459274465239E-4</v>
      </c>
      <c r="BS1046" s="28">
        <f t="shared" si="82"/>
        <v>2323538</v>
      </c>
      <c r="BT1046" s="11">
        <f>BS1046/S1046</f>
        <v>0.89557707406438103</v>
      </c>
      <c r="BU1046" s="14">
        <f>(BE1046-AP1046)*1/BT1046-(BE1046-AP1046)</f>
        <v>61927.901519579231</v>
      </c>
      <c r="BV1046" s="14">
        <f t="shared" si="83"/>
        <v>0.20605297674775358</v>
      </c>
      <c r="BW1046" s="27">
        <f>(AR1046+AV1046+AY1046+BB1046)/S1046</f>
        <v>0.23741211558941575</v>
      </c>
      <c r="BX1046" s="13">
        <f>(AF1046+AH1046+AJ1046+AL1046+AN1046)/N1046</f>
        <v>155.20777323202805</v>
      </c>
      <c r="BY1046" s="26">
        <f>BX1046/K1046</f>
        <v>0.22858287663038004</v>
      </c>
      <c r="BZ1046" s="11">
        <f>AP1046/BE1046</f>
        <v>6.5002356919991915E-3</v>
      </c>
      <c r="CA1046" s="15">
        <f>-(BM1046+BN1046+BO1046)/M1046</f>
        <v>-1134.1537229477008</v>
      </c>
      <c r="CB1046" s="15">
        <f>BG1046-CA1046</f>
        <v>-80225.846277052304</v>
      </c>
      <c r="CC1046" s="18">
        <f t="shared" si="84"/>
        <v>1</v>
      </c>
      <c r="CD1046" s="17">
        <f>(AF1046/(AF1046+AH1046+AJ1046))/(X1046/(X1046+Z1046+AB1046))</f>
        <v>1.6292081455549818</v>
      </c>
      <c r="CE1046" s="19">
        <f>(AH1046/(AF1046+AH1046+AJ1046))/(Z1046/(X1046+Z1046+AB1046))</f>
        <v>0.93516820849000215</v>
      </c>
      <c r="CF1046" s="18">
        <f>(AJ1046/(AF1046+AH1046+AJ1046))/(AB1046/(X1046+Z1046+AB1046))</f>
        <v>0.88905291121015217</v>
      </c>
      <c r="CG1046">
        <f>AH1046/Z1046</f>
        <v>123.73247033441208</v>
      </c>
      <c r="CH1046" s="11">
        <f>BB1046/BE1046</f>
        <v>0.18616113850459037</v>
      </c>
      <c r="CI1046" s="14">
        <f>AY1046/V1046</f>
        <v>1833.3446163185629</v>
      </c>
      <c r="CJ1046" s="14">
        <f>AV1046/M1046</f>
        <v>2685.9615384615386</v>
      </c>
      <c r="CK1046" s="17">
        <f>N1046/V1046</f>
        <v>31.234530250436237</v>
      </c>
      <c r="CL1046" s="17">
        <f>(AL1046+AN1046)/N1046</f>
        <v>7.4701928696668611</v>
      </c>
      <c r="CM1046" s="14">
        <f>AP1046/AC1046</f>
        <v>5</v>
      </c>
    </row>
    <row r="1047" spans="1:91" hidden="1" x14ac:dyDescent="0.2">
      <c r="A1047">
        <v>159</v>
      </c>
      <c r="B1047" s="2">
        <v>44805</v>
      </c>
      <c r="C1047" s="3" t="s">
        <v>43</v>
      </c>
      <c r="D1047" t="s">
        <v>38</v>
      </c>
      <c r="E1047" s="3" t="s">
        <v>37</v>
      </c>
      <c r="F1047" t="s">
        <v>38</v>
      </c>
      <c r="G1047" t="str">
        <f>CONCATENATE(C1047,E1047)</f>
        <v>SFOLAX</v>
      </c>
      <c r="H1047" t="s">
        <v>30</v>
      </c>
      <c r="I1047">
        <f>U1047/M1047</f>
        <v>143</v>
      </c>
      <c r="J1047" t="str">
        <f>_xlfn.CONCAT(C1047,E1047,H1047)</f>
        <v>SFOLAX737-700</v>
      </c>
      <c r="K1047" s="4">
        <v>337</v>
      </c>
      <c r="L1047" s="4">
        <f>N1047/M1047</f>
        <v>131.92592592592592</v>
      </c>
      <c r="M1047" s="4">
        <v>54</v>
      </c>
      <c r="N1047" s="4">
        <v>7124</v>
      </c>
      <c r="O1047" s="4">
        <f>P1047/M1047</f>
        <v>17</v>
      </c>
      <c r="P1047" s="4">
        <v>918</v>
      </c>
      <c r="Q1047" s="4">
        <v>1674</v>
      </c>
      <c r="R1047" s="4">
        <v>4532</v>
      </c>
      <c r="S1047" s="4">
        <f>U1047*K1047</f>
        <v>2602314</v>
      </c>
      <c r="T1047" s="7">
        <f>N1047/U1047</f>
        <v>0.92255892255892258</v>
      </c>
      <c r="U1047" s="4">
        <v>7722</v>
      </c>
      <c r="V1047" s="4">
        <v>76.038909520594203</v>
      </c>
      <c r="W1047" s="7">
        <f>P1047/X1047</f>
        <v>1</v>
      </c>
      <c r="X1047" s="4">
        <v>918</v>
      </c>
      <c r="Y1047" s="7">
        <f>Q1047/Z1047</f>
        <v>1</v>
      </c>
      <c r="Z1047" s="4">
        <v>1674</v>
      </c>
      <c r="AA1047" s="7">
        <f>R1047/AB1047</f>
        <v>0.8834307992202729</v>
      </c>
      <c r="AB1047" s="4">
        <v>5130</v>
      </c>
      <c r="AC1047" s="4">
        <v>16579</v>
      </c>
      <c r="AD1047" s="4">
        <f>AP1047/AC1047</f>
        <v>4.9998793654623315</v>
      </c>
      <c r="AE1047" s="7">
        <f>AF1047/(AF1047+AH1047+AJ1047+AL1047+AN1047+AP1047)</f>
        <v>0.15986963035200447</v>
      </c>
      <c r="AF1047" s="4">
        <v>149508</v>
      </c>
      <c r="AG1047" s="7">
        <f>AH1047/(AF1047+AH1047+AJ1047+AL1047+AN1047+AP1047)</f>
        <v>0.21623161998616319</v>
      </c>
      <c r="AH1047" s="4">
        <v>202217</v>
      </c>
      <c r="AI1047" s="7">
        <f>AJ1047/(AF1047+AH1047+AJ1047+AL1047+AN1047+AP1047)</f>
        <v>0.49649000681147193</v>
      </c>
      <c r="AJ1047" s="4">
        <v>464311</v>
      </c>
      <c r="AK1047" s="7">
        <f>AL1047/(AF1047+AH1047+AJ1047+AL1047+AN1047+AP1047)</f>
        <v>2.907974554821656E-2</v>
      </c>
      <c r="AL1047" s="4">
        <v>27195</v>
      </c>
      <c r="AM1047" s="7">
        <f>AN1047/(AF1047+AH1047+AJ1047+AL1047+AN1047+AP1047)</f>
        <v>9.691109906360974E-3</v>
      </c>
      <c r="AN1047" s="4">
        <v>9063</v>
      </c>
      <c r="AO1047" s="7">
        <f>AP1047/(AF1047+AH1047+AJ1047+AL1047+AN1047+AP1047)</f>
        <v>8.8637887395782877E-2</v>
      </c>
      <c r="AP1047" s="4">
        <v>82893</v>
      </c>
      <c r="AQ1047" s="6">
        <f>AO1047+AM1047+AK1047+AI1047+AG1047+AE1047</f>
        <v>1</v>
      </c>
      <c r="AR1047" s="4">
        <v>280016</v>
      </c>
      <c r="AS1047" s="4">
        <f>AR1047/M1047</f>
        <v>5185.4814814814818</v>
      </c>
      <c r="AT1047" s="4">
        <f>AR1047/V1047</f>
        <v>3682.5357144839263</v>
      </c>
      <c r="AU1047" s="7">
        <f>AR1047/(AR1047+AV1047+AY1047+BB1047)</f>
        <v>0.28154195740915766</v>
      </c>
      <c r="AV1047" s="4">
        <v>282935</v>
      </c>
      <c r="AW1047" s="4">
        <f>AV1047/M1047</f>
        <v>5239.5370370370374</v>
      </c>
      <c r="AX1047" s="7">
        <f>AV1047/(AR1047+AV1047+AY1047+BB1047)</f>
        <v>0.28447686460616539</v>
      </c>
      <c r="AY1047" s="4">
        <v>248990</v>
      </c>
      <c r="AZ1047" s="4">
        <f>AY1047/M1047</f>
        <v>4610.9259259259261</v>
      </c>
      <c r="BA1047" s="7">
        <f>AY1047/(AR1047+AV1047+AY1047+BB1047)</f>
        <v>0.25034688009008826</v>
      </c>
      <c r="BB1047" s="4">
        <v>182639</v>
      </c>
      <c r="BC1047" s="11">
        <f>BB1047/(AR1047+AV1047+AY1047+BB1047)</f>
        <v>0.18363429789458868</v>
      </c>
      <c r="BD1047" s="9">
        <f>BC1047+BA1047+AX1047+AU1047</f>
        <v>1</v>
      </c>
      <c r="BE1047" s="14">
        <f>(AF1047+AH1047+AJ1047+AL1047+AN1047+AP1047)</f>
        <v>935187</v>
      </c>
      <c r="BF1047" s="14">
        <f t="shared" si="80"/>
        <v>-994580</v>
      </c>
      <c r="BG1047" s="13">
        <f>(AF1047+AH1047+AJ1047+AL1047+AN1047+AP1047)-(AR1047+AV1047+AY1047+BB1047)</f>
        <v>-59393</v>
      </c>
      <c r="BH1047" s="13">
        <f t="shared" si="81"/>
        <v>1</v>
      </c>
      <c r="BI1047" s="14">
        <f>AF1047/W1047</f>
        <v>149508</v>
      </c>
      <c r="BJ1047" s="14">
        <f>AH1047/Y1047</f>
        <v>202217</v>
      </c>
      <c r="BK1047" s="14">
        <f>AJ1047/AA1047</f>
        <v>525577.10282436013</v>
      </c>
      <c r="BL1047" s="14">
        <f>BI1047+BJ1047+BK1047</f>
        <v>877302.10282436013</v>
      </c>
      <c r="BM1047" s="14">
        <f>(AF1047/W1047)-AF1047</f>
        <v>0</v>
      </c>
      <c r="BN1047" s="14">
        <f>AH1047/Y1047-AH1047</f>
        <v>0</v>
      </c>
      <c r="BO1047" s="14">
        <f>AJ1047/AA1047-AJ1047</f>
        <v>61266.102824360132</v>
      </c>
      <c r="BP1047" s="14">
        <f>BG1047/S1047</f>
        <v>-2.2823148935908581E-2</v>
      </c>
      <c r="BQ1047" s="14">
        <f>(BG1047-CA1047)/S1047</f>
        <v>-2.2387168704579706E-2</v>
      </c>
      <c r="BR1047" s="27">
        <f>BQ1047-BP1047</f>
        <v>4.359802313288752E-4</v>
      </c>
      <c r="BS1047" s="28">
        <f t="shared" si="82"/>
        <v>2400788</v>
      </c>
      <c r="BT1047" s="11">
        <f>BS1047/S1047</f>
        <v>0.92255892255892258</v>
      </c>
      <c r="BU1047" s="14">
        <f>(BE1047-AP1047)*1/BT1047-(BE1047-AP1047)</f>
        <v>71542.927007299266</v>
      </c>
      <c r="BV1047" s="14">
        <f t="shared" si="83"/>
        <v>0.35936747064343505</v>
      </c>
      <c r="BW1047" s="27">
        <f>(AR1047+AV1047+AY1047+BB1047)/S1047</f>
        <v>0.38219061957934364</v>
      </c>
      <c r="BX1047" s="13">
        <f>(AF1047+AH1047+AJ1047+AL1047+AN1047)/N1047</f>
        <v>119.63700168444694</v>
      </c>
      <c r="BY1047" s="26">
        <f>BX1047/K1047</f>
        <v>0.35500593971645977</v>
      </c>
      <c r="BZ1047" s="11">
        <f>AP1047/BE1047</f>
        <v>8.8637887395782877E-2</v>
      </c>
      <c r="CA1047" s="15">
        <f>-(BM1047+BN1047+BO1047)/M1047</f>
        <v>-1134.5574597103728</v>
      </c>
      <c r="CB1047" s="15">
        <f>BG1047-CA1047</f>
        <v>-58258.44254028963</v>
      </c>
      <c r="CC1047" s="18">
        <f t="shared" si="84"/>
        <v>1</v>
      </c>
      <c r="CD1047" s="17">
        <f>(AF1047/(AF1047+AH1047+AJ1047))/(X1047/(X1047+Z1047+AB1047))</f>
        <v>1.5411404860166205</v>
      </c>
      <c r="CE1047" s="19">
        <f>(AH1047/(AF1047+AH1047+AJ1047))/(Z1047/(X1047+Z1047+AB1047))</f>
        <v>1.1430959560765741</v>
      </c>
      <c r="CF1047" s="18">
        <f>(AJ1047/(AF1047+AH1047+AJ1047))/(AB1047/(X1047+Z1047+AB1047))</f>
        <v>0.85646986420361737</v>
      </c>
      <c r="CG1047">
        <f>AH1047/Z1047</f>
        <v>120.79868578255675</v>
      </c>
      <c r="CH1047" s="11">
        <f>BB1047/BE1047</f>
        <v>0.19529676952310074</v>
      </c>
      <c r="CI1047" s="14">
        <f>AY1047/V1047</f>
        <v>3274.5077693751527</v>
      </c>
      <c r="CJ1047" s="14">
        <f>AV1047/M1047</f>
        <v>5239.5370370370374</v>
      </c>
      <c r="CK1047" s="17">
        <f>N1047/V1047</f>
        <v>93.688876457000646</v>
      </c>
      <c r="CL1047" s="17">
        <f>(AL1047+AN1047)/N1047</f>
        <v>5.0895564289724877</v>
      </c>
      <c r="CM1047" s="14">
        <f>AP1047/AC1047</f>
        <v>4.9998793654623315</v>
      </c>
    </row>
    <row r="1048" spans="1:91" hidden="1" x14ac:dyDescent="0.2">
      <c r="A1048">
        <v>667</v>
      </c>
      <c r="B1048" s="2">
        <v>45170</v>
      </c>
      <c r="C1048" s="3" t="s">
        <v>37</v>
      </c>
      <c r="D1048" t="s">
        <v>38</v>
      </c>
      <c r="E1048" s="3" t="s">
        <v>32</v>
      </c>
      <c r="F1048" t="s">
        <v>33</v>
      </c>
      <c r="G1048" t="str">
        <f>CONCATENATE(C1048,E1048)</f>
        <v>LAXHNL</v>
      </c>
      <c r="H1048" t="s">
        <v>51</v>
      </c>
      <c r="I1048">
        <f>U1048/M1048</f>
        <v>363.8</v>
      </c>
      <c r="J1048" t="str">
        <f>_xlfn.CONCAT(C1048,E1048,H1048)</f>
        <v>LAXHNL777-200</v>
      </c>
      <c r="K1048" s="4">
        <v>2556</v>
      </c>
      <c r="L1048" s="4">
        <f>N1048/M1048</f>
        <v>327.46666666666664</v>
      </c>
      <c r="M1048" s="4">
        <v>30</v>
      </c>
      <c r="N1048" s="4">
        <v>9824</v>
      </c>
      <c r="O1048" s="4">
        <f>P1048/M1048</f>
        <v>47</v>
      </c>
      <c r="P1048" s="4">
        <v>1410</v>
      </c>
      <c r="Q1048" s="4">
        <v>1865</v>
      </c>
      <c r="R1048" s="4">
        <v>6549</v>
      </c>
      <c r="S1048" s="4">
        <f>U1048*K1048</f>
        <v>27896184</v>
      </c>
      <c r="T1048" s="7">
        <f>N1048/U1048</f>
        <v>0.90012827560930919</v>
      </c>
      <c r="U1048" s="4">
        <v>10914</v>
      </c>
      <c r="V1048" s="4">
        <v>171.95005875440657</v>
      </c>
      <c r="W1048" s="7">
        <f>P1048/X1048</f>
        <v>1</v>
      </c>
      <c r="X1048" s="4">
        <v>1410</v>
      </c>
      <c r="Y1048" s="7">
        <f>Q1048/Z1048</f>
        <v>0.70643939393939392</v>
      </c>
      <c r="Z1048" s="4">
        <v>2640</v>
      </c>
      <c r="AA1048" s="7">
        <f>R1048/AB1048</f>
        <v>0.95410839160839156</v>
      </c>
      <c r="AB1048" s="4">
        <v>6864</v>
      </c>
      <c r="AC1048" s="4">
        <v>345524</v>
      </c>
      <c r="AD1048" s="4">
        <f>AP1048/AC1048</f>
        <v>5.9999913175351063</v>
      </c>
      <c r="AE1048" s="7">
        <f>AF1048/(AF1048+AH1048+AJ1048+AL1048+AN1048+AP1048)</f>
        <v>0.1239561375977979</v>
      </c>
      <c r="AF1048" s="4">
        <v>684847</v>
      </c>
      <c r="AG1048" s="7">
        <f>AH1048/(AF1048+AH1048+AJ1048+AL1048+AN1048+AP1048)</f>
        <v>0.11541645716114314</v>
      </c>
      <c r="AH1048" s="4">
        <v>637666</v>
      </c>
      <c r="AI1048" s="7">
        <f>AJ1048/(AF1048+AH1048+AJ1048+AL1048+AN1048+AP1048)</f>
        <v>0.37117030237936738</v>
      </c>
      <c r="AJ1048" s="4">
        <v>2050684</v>
      </c>
      <c r="AK1048" s="7">
        <f>AL1048/(AF1048+AH1048+AJ1048+AL1048+AN1048+AP1048)</f>
        <v>8.2956947384158382E-3</v>
      </c>
      <c r="AL1048" s="4">
        <v>45833</v>
      </c>
      <c r="AM1048" s="7">
        <f>AN1048/(AF1048+AH1048+AJ1048+AL1048+AN1048+AP1048)</f>
        <v>5.9264270900868318E-3</v>
      </c>
      <c r="AN1048" s="4">
        <v>32743</v>
      </c>
      <c r="AO1048" s="7">
        <f>AP1048/(AF1048+AH1048+AJ1048+AL1048+AN1048+AP1048)</f>
        <v>0.37523498103318892</v>
      </c>
      <c r="AP1048" s="4">
        <v>2073141</v>
      </c>
      <c r="AQ1048" s="6">
        <f>AO1048+AM1048+AK1048+AI1048+AG1048+AE1048</f>
        <v>1</v>
      </c>
      <c r="AR1048" s="4">
        <v>839371</v>
      </c>
      <c r="AS1048" s="4">
        <f>AR1048/M1048</f>
        <v>27979.033333333333</v>
      </c>
      <c r="AT1048" s="4">
        <f>AR1048/V1048</f>
        <v>4881.4813212646804</v>
      </c>
      <c r="AU1048" s="7">
        <f>AR1048/(AR1048+AV1048+AY1048+BB1048)</f>
        <v>0.31576003214137388</v>
      </c>
      <c r="AV1048" s="4">
        <v>237114</v>
      </c>
      <c r="AW1048" s="4">
        <f>AV1048/M1048</f>
        <v>7903.8</v>
      </c>
      <c r="AX1048" s="7">
        <f>AV1048/(AR1048+AV1048+AY1048+BB1048)</f>
        <v>8.9199083910654203E-2</v>
      </c>
      <c r="AY1048" s="4">
        <v>747880</v>
      </c>
      <c r="AZ1048" s="4">
        <f>AY1048/M1048</f>
        <v>24929.333333333332</v>
      </c>
      <c r="BA1048" s="7">
        <f>AY1048/(AR1048+AV1048+AY1048+BB1048)</f>
        <v>0.28134235378383421</v>
      </c>
      <c r="BB1048" s="4">
        <v>833891</v>
      </c>
      <c r="BC1048" s="11">
        <f>BB1048/(AR1048+AV1048+AY1048+BB1048)</f>
        <v>0.31369853016413768</v>
      </c>
      <c r="BD1048" s="9">
        <f>BC1048+BA1048+AX1048+AU1048</f>
        <v>1</v>
      </c>
      <c r="BE1048" s="14">
        <f>(AF1048+AH1048+AJ1048+AL1048+AN1048+AP1048)</f>
        <v>5524914</v>
      </c>
      <c r="BF1048" s="14">
        <f t="shared" si="80"/>
        <v>-2658256</v>
      </c>
      <c r="BG1048" s="13">
        <f>(AF1048+AH1048+AJ1048+AL1048+AN1048+AP1048)-(AR1048+AV1048+AY1048+BB1048)</f>
        <v>2866658</v>
      </c>
      <c r="BH1048" s="13">
        <f t="shared" si="81"/>
        <v>0</v>
      </c>
      <c r="BI1048" s="14">
        <f>AF1048/W1048</f>
        <v>684847</v>
      </c>
      <c r="BJ1048" s="14">
        <f>AH1048/Y1048</f>
        <v>902647.84986595181</v>
      </c>
      <c r="BK1048" s="14">
        <f>AJ1048/AA1048</f>
        <v>2149319.7398076043</v>
      </c>
      <c r="BL1048" s="14">
        <f>BI1048+BJ1048+BK1048</f>
        <v>3736814.5896735564</v>
      </c>
      <c r="BM1048" s="14">
        <f>(AF1048/W1048)-AF1048</f>
        <v>0</v>
      </c>
      <c r="BN1048" s="14">
        <f>AH1048/Y1048-AH1048</f>
        <v>264981.84986595181</v>
      </c>
      <c r="BO1048" s="14">
        <f>AJ1048/AA1048-AJ1048</f>
        <v>98635.739807604346</v>
      </c>
      <c r="BP1048" s="14">
        <f>BG1048/S1048</f>
        <v>0.10276165370862193</v>
      </c>
      <c r="BQ1048" s="14">
        <f>(BG1048-CA1048)/S1048</f>
        <v>0.10319614275280274</v>
      </c>
      <c r="BR1048" s="27">
        <f>BQ1048-BP1048</f>
        <v>4.3448904418080803E-4</v>
      </c>
      <c r="BS1048" s="28">
        <f t="shared" si="82"/>
        <v>25110144</v>
      </c>
      <c r="BT1048" s="11">
        <f>BS1048/S1048</f>
        <v>0.90012827560930919</v>
      </c>
      <c r="BU1048" s="14">
        <f>(BE1048-AP1048)*1/BT1048-(BE1048-AP1048)</f>
        <v>382983.77137622144</v>
      </c>
      <c r="BV1048" s="14">
        <f t="shared" si="83"/>
        <v>0.19805267989342198</v>
      </c>
      <c r="BW1048" s="27">
        <f>(AR1048+AV1048+AY1048+BB1048)/S1048</f>
        <v>9.5291026184800037E-2</v>
      </c>
      <c r="BX1048" s="13">
        <f>(AF1048+AH1048+AJ1048+AL1048+AN1048)/N1048</f>
        <v>351.36125814332246</v>
      </c>
      <c r="BY1048" s="26">
        <f>BX1048/K1048</f>
        <v>0.13746528096374119</v>
      </c>
      <c r="BZ1048" s="11">
        <f>AP1048/BE1048</f>
        <v>0.37523498103318892</v>
      </c>
      <c r="CA1048" s="15">
        <f>-(BM1048+BN1048+BO1048)/M1048</f>
        <v>-12120.586322451873</v>
      </c>
      <c r="CB1048" s="15">
        <f>BG1048-CA1048</f>
        <v>2878778.5863224519</v>
      </c>
      <c r="CC1048" s="18">
        <f t="shared" si="84"/>
        <v>0</v>
      </c>
      <c r="CD1048" s="17">
        <f>(AF1048/(AF1048+AH1048+AJ1048))/(X1048/(X1048+Z1048+AB1048))</f>
        <v>1.5715083359363002</v>
      </c>
      <c r="CE1048" s="19">
        <f>(AH1048/(AF1048+AH1048+AJ1048))/(Z1048/(X1048+Z1048+AB1048))</f>
        <v>0.78150467157309922</v>
      </c>
      <c r="CF1048" s="18">
        <f>(AJ1048/(AF1048+AH1048+AJ1048))/(AB1048/(X1048+Z1048+AB1048))</f>
        <v>0.96663766220524983</v>
      </c>
      <c r="CG1048">
        <f>AH1048/Z1048</f>
        <v>241.54015151515151</v>
      </c>
      <c r="CH1048" s="11">
        <f>BB1048/BE1048</f>
        <v>0.15093284709952046</v>
      </c>
      <c r="CI1048" s="14">
        <f>AY1048/V1048</f>
        <v>4349.4024103137099</v>
      </c>
      <c r="CJ1048" s="14">
        <f>AV1048/M1048</f>
        <v>7903.8</v>
      </c>
      <c r="CK1048" s="17">
        <f>N1048/V1048</f>
        <v>57.132867945287863</v>
      </c>
      <c r="CL1048" s="17">
        <f>(AL1048+AN1048)/N1048</f>
        <v>7.9983713355048858</v>
      </c>
      <c r="CM1048" s="14">
        <f>AP1048/AC1048</f>
        <v>5.9999913175351063</v>
      </c>
    </row>
    <row r="1049" spans="1:91" hidden="1" x14ac:dyDescent="0.2">
      <c r="A1049">
        <v>858</v>
      </c>
      <c r="B1049" s="2">
        <v>45200</v>
      </c>
      <c r="C1049" s="3" t="s">
        <v>32</v>
      </c>
      <c r="D1049" t="s">
        <v>33</v>
      </c>
      <c r="E1049" s="3" t="s">
        <v>43</v>
      </c>
      <c r="F1049" t="s">
        <v>38</v>
      </c>
      <c r="G1049" t="str">
        <f>CONCATENATE(C1049,E1049)</f>
        <v>HNLSFO</v>
      </c>
      <c r="H1049" t="s">
        <v>35</v>
      </c>
      <c r="I1049">
        <f>U1049/M1049</f>
        <v>179.68421052631578</v>
      </c>
      <c r="J1049" t="str">
        <f>_xlfn.CONCAT(C1049,E1049,H1049)</f>
        <v>HNLSFO737-Max 9</v>
      </c>
      <c r="K1049" s="4">
        <v>2399</v>
      </c>
      <c r="L1049" s="4">
        <f>N1049/M1049</f>
        <v>161.02631578947367</v>
      </c>
      <c r="M1049" s="4">
        <v>38</v>
      </c>
      <c r="N1049" s="4">
        <v>6119</v>
      </c>
      <c r="O1049" s="4">
        <f>P1049/M1049</f>
        <v>19.657894736842106</v>
      </c>
      <c r="P1049" s="4">
        <v>747</v>
      </c>
      <c r="Q1049" s="4">
        <v>1197</v>
      </c>
      <c r="R1049" s="4">
        <v>4175</v>
      </c>
      <c r="S1049" s="4">
        <f>U1049*K1049</f>
        <v>16380372</v>
      </c>
      <c r="T1049" s="7">
        <f>N1049/U1049</f>
        <v>0.89616285881663738</v>
      </c>
      <c r="U1049" s="4">
        <v>6828</v>
      </c>
      <c r="V1049" s="4">
        <v>191.99446669477231</v>
      </c>
      <c r="W1049" s="7">
        <f>P1049/X1049</f>
        <v>0.84886363636363638</v>
      </c>
      <c r="X1049" s="4">
        <v>880</v>
      </c>
      <c r="Y1049" s="7">
        <f>Q1049/Z1049</f>
        <v>0.72765957446808516</v>
      </c>
      <c r="Z1049" s="4">
        <v>1645</v>
      </c>
      <c r="AA1049" s="7">
        <f>R1049/AB1049</f>
        <v>0.97025331164303974</v>
      </c>
      <c r="AB1049" s="4">
        <v>4303</v>
      </c>
      <c r="AC1049" s="4">
        <v>8721</v>
      </c>
      <c r="AD1049" s="4">
        <f>AP1049/AC1049</f>
        <v>5.9996560027519781</v>
      </c>
      <c r="AE1049" s="7">
        <f>AF1049/(AF1049+AH1049+AJ1049+AL1049+AN1049+AP1049)</f>
        <v>0.18099945430788977</v>
      </c>
      <c r="AF1049" s="4">
        <v>391060</v>
      </c>
      <c r="AG1049" s="7">
        <f>AH1049/(AF1049+AH1049+AJ1049+AL1049+AN1049+AP1049)</f>
        <v>0.20106740894370392</v>
      </c>
      <c r="AH1049" s="4">
        <v>434418</v>
      </c>
      <c r="AI1049" s="7">
        <f>AJ1049/(AF1049+AH1049+AJ1049+AL1049+AN1049+AP1049)</f>
        <v>0.56473023879468232</v>
      </c>
      <c r="AJ1049" s="4">
        <v>1220133</v>
      </c>
      <c r="AK1049" s="7">
        <f>AL1049/(AF1049+AH1049+AJ1049+AL1049+AN1049+AP1049)</f>
        <v>1.3526591960691654E-2</v>
      </c>
      <c r="AL1049" s="4">
        <v>29225</v>
      </c>
      <c r="AM1049" s="7">
        <f>AN1049/(AF1049+AH1049+AJ1049+AL1049+AN1049+AP1049)</f>
        <v>1.5458962240790462E-2</v>
      </c>
      <c r="AN1049" s="4">
        <v>33400</v>
      </c>
      <c r="AO1049" s="7">
        <f>AP1049/(AF1049+AH1049+AJ1049+AL1049+AN1049+AP1049)</f>
        <v>2.4217343752241896E-2</v>
      </c>
      <c r="AP1049" s="4">
        <v>52323</v>
      </c>
      <c r="AQ1049" s="6">
        <f>AO1049+AM1049+AK1049+AI1049+AG1049+AE1049</f>
        <v>1</v>
      </c>
      <c r="AR1049" s="4">
        <v>844259</v>
      </c>
      <c r="AS1049" s="4">
        <f>AR1049/M1049</f>
        <v>22217.342105263157</v>
      </c>
      <c r="AT1049" s="4">
        <f>AR1049/V1049</f>
        <v>4397.3090190259518</v>
      </c>
      <c r="AU1049" s="7">
        <f>AR1049/(AR1049+AV1049+AY1049+BB1049)</f>
        <v>0.39368313753139406</v>
      </c>
      <c r="AV1049" s="4">
        <v>251591</v>
      </c>
      <c r="AW1049" s="4">
        <f>AV1049/M1049</f>
        <v>6620.8157894736842</v>
      </c>
      <c r="AX1049" s="7">
        <f>AV1049/(AR1049+AV1049+AY1049+BB1049)</f>
        <v>0.11731842272887937</v>
      </c>
      <c r="AY1049" s="4">
        <v>454389</v>
      </c>
      <c r="AZ1049" s="4">
        <f>AY1049/M1049</f>
        <v>11957.605263157895</v>
      </c>
      <c r="BA1049" s="7">
        <f>AY1049/(AR1049+AV1049+AY1049+BB1049)</f>
        <v>0.21188437100433943</v>
      </c>
      <c r="BB1049" s="4">
        <v>594275</v>
      </c>
      <c r="BC1049" s="11">
        <f>BB1049/(AR1049+AV1049+AY1049+BB1049)</f>
        <v>0.27711406873538713</v>
      </c>
      <c r="BD1049" s="9">
        <f>BC1049+BA1049+AX1049+AU1049</f>
        <v>1</v>
      </c>
      <c r="BE1049" s="14">
        <f>(AF1049+AH1049+AJ1049+AL1049+AN1049+AP1049)</f>
        <v>2160559</v>
      </c>
      <c r="BF1049" s="14">
        <f t="shared" si="80"/>
        <v>-2144514</v>
      </c>
      <c r="BG1049" s="13">
        <f>(AF1049+AH1049+AJ1049+AL1049+AN1049+AP1049)-(AR1049+AV1049+AY1049+BB1049)</f>
        <v>16045</v>
      </c>
      <c r="BH1049" s="13">
        <f t="shared" si="81"/>
        <v>0</v>
      </c>
      <c r="BI1049" s="14">
        <f>AF1049/W1049</f>
        <v>460686.47925033467</v>
      </c>
      <c r="BJ1049" s="14">
        <f>AH1049/Y1049</f>
        <v>597007.19298245606</v>
      </c>
      <c r="BK1049" s="14">
        <f>AJ1049/AA1049</f>
        <v>1257540.6704191617</v>
      </c>
      <c r="BL1049" s="14">
        <f>BI1049+BJ1049+BK1049</f>
        <v>2315234.3426519525</v>
      </c>
      <c r="BM1049" s="14">
        <f>(AF1049/W1049)-AF1049</f>
        <v>69626.479250334669</v>
      </c>
      <c r="BN1049" s="14">
        <f>AH1049/Y1049-AH1049</f>
        <v>162589.19298245606</v>
      </c>
      <c r="BO1049" s="14">
        <f>AJ1049/AA1049-AJ1049</f>
        <v>37407.670419161674</v>
      </c>
      <c r="BP1049" s="14">
        <f>BG1049/S1049</f>
        <v>9.7952598390317397E-4</v>
      </c>
      <c r="BQ1049" s="14">
        <f>(BG1049-CA1049)/S1049</f>
        <v>1.4126877657247223E-3</v>
      </c>
      <c r="BR1049" s="27">
        <f>BQ1049-BP1049</f>
        <v>4.3316178182154831E-4</v>
      </c>
      <c r="BS1049" s="28">
        <f t="shared" si="82"/>
        <v>14679481</v>
      </c>
      <c r="BT1049" s="11">
        <f>BS1049/S1049</f>
        <v>0.89616285881663738</v>
      </c>
      <c r="BU1049" s="14">
        <f>(BE1049-AP1049)*1/BT1049-(BE1049-AP1049)</f>
        <v>244278.36639973847</v>
      </c>
      <c r="BV1049" s="14">
        <f t="shared" si="83"/>
        <v>0.13189926333785337</v>
      </c>
      <c r="BW1049" s="27">
        <f>(AR1049+AV1049+AY1049+BB1049)/S1049</f>
        <v>0.13091973735395021</v>
      </c>
      <c r="BX1049" s="13">
        <f>(AF1049+AH1049+AJ1049+AL1049+AN1049)/N1049</f>
        <v>344.53930380781173</v>
      </c>
      <c r="BY1049" s="26">
        <f>BX1049/K1049</f>
        <v>0.14361788403827083</v>
      </c>
      <c r="BZ1049" s="11">
        <f>AP1049/BE1049</f>
        <v>2.4217343752241896E-2</v>
      </c>
      <c r="CA1049" s="15">
        <f>-(BM1049+BN1049+BO1049)/M1049</f>
        <v>-7095.3511224198</v>
      </c>
      <c r="CB1049" s="15">
        <f>BG1049-CA1049</f>
        <v>23140.351122419801</v>
      </c>
      <c r="CC1049" s="18">
        <f t="shared" si="84"/>
        <v>0</v>
      </c>
      <c r="CD1049" s="17">
        <f>(AF1049/(AF1049+AH1049+AJ1049))/(X1049/(X1049+Z1049+AB1049))</f>
        <v>1.4833074767925527</v>
      </c>
      <c r="CE1049" s="19">
        <f>(AH1049/(AF1049+AH1049+AJ1049))/(Z1049/(X1049+Z1049+AB1049))</f>
        <v>0.8814798145215399</v>
      </c>
      <c r="CF1049" s="18">
        <f>(AJ1049/(AF1049+AH1049+AJ1049))/(AB1049/(X1049+Z1049+AB1049))</f>
        <v>0.94646877191136891</v>
      </c>
      <c r="CG1049">
        <f>AH1049/Z1049</f>
        <v>264.08389057750759</v>
      </c>
      <c r="CH1049" s="11">
        <f>BB1049/BE1049</f>
        <v>0.27505613130675904</v>
      </c>
      <c r="CI1049" s="14">
        <f>AY1049/V1049</f>
        <v>2366.6775809866203</v>
      </c>
      <c r="CJ1049" s="14">
        <f>AV1049/M1049</f>
        <v>6620.8157894736842</v>
      </c>
      <c r="CK1049" s="17">
        <f>N1049/V1049</f>
        <v>31.870710158162126</v>
      </c>
      <c r="CL1049" s="17">
        <f>(AL1049+AN1049)/N1049</f>
        <v>10.234515443699951</v>
      </c>
      <c r="CM1049" s="14">
        <f>AP1049/AC1049</f>
        <v>5.9996560027519781</v>
      </c>
    </row>
    <row r="1050" spans="1:91" hidden="1" x14ac:dyDescent="0.2">
      <c r="A1050">
        <v>34</v>
      </c>
      <c r="B1050" s="2">
        <v>44805</v>
      </c>
      <c r="C1050" s="3" t="s">
        <v>32</v>
      </c>
      <c r="D1050" t="s">
        <v>33</v>
      </c>
      <c r="E1050" s="3" t="s">
        <v>37</v>
      </c>
      <c r="F1050" t="s">
        <v>38</v>
      </c>
      <c r="G1050" t="str">
        <f>CONCATENATE(C1050,E1050)</f>
        <v>HNLLAX</v>
      </c>
      <c r="H1050" t="s">
        <v>50</v>
      </c>
      <c r="I1050">
        <f>U1050/M1050</f>
        <v>234</v>
      </c>
      <c r="J1050" t="str">
        <f>_xlfn.CONCAT(C1050,E1050,H1050)</f>
        <v>HNLLAX757-300</v>
      </c>
      <c r="K1050" s="4">
        <v>2556</v>
      </c>
      <c r="L1050" s="4">
        <f>N1050/M1050</f>
        <v>219.53333333333333</v>
      </c>
      <c r="M1050" s="4">
        <v>15</v>
      </c>
      <c r="N1050" s="4">
        <v>3293</v>
      </c>
      <c r="O1050" s="4">
        <f>P1050/M1050</f>
        <v>29.2</v>
      </c>
      <c r="P1050" s="4">
        <v>438</v>
      </c>
      <c r="Q1050" s="4">
        <v>713</v>
      </c>
      <c r="R1050" s="4">
        <v>2143</v>
      </c>
      <c r="S1050" s="4">
        <f>U1050*K1050</f>
        <v>8971560</v>
      </c>
      <c r="T1050" s="7">
        <f>N1050/U1050</f>
        <v>0.93817663817663821</v>
      </c>
      <c r="U1050" s="4">
        <v>3510</v>
      </c>
      <c r="V1050" s="4">
        <v>80.323535233570865</v>
      </c>
      <c r="W1050" s="7">
        <f>P1050/X1050</f>
        <v>0.97333333333333338</v>
      </c>
      <c r="X1050" s="4">
        <v>450</v>
      </c>
      <c r="Y1050" s="7">
        <f>Q1050/Z1050</f>
        <v>0.83391812865497073</v>
      </c>
      <c r="Z1050" s="4">
        <v>855</v>
      </c>
      <c r="AA1050" s="7">
        <f>R1050/AB1050</f>
        <v>0.97188208616780047</v>
      </c>
      <c r="AB1050" s="4">
        <v>2205</v>
      </c>
      <c r="AC1050" s="4">
        <v>6066</v>
      </c>
      <c r="AD1050" s="4">
        <f>AP1050/AC1050</f>
        <v>5</v>
      </c>
      <c r="AE1050" s="7">
        <f>AF1050/(AF1050+AH1050+AJ1050+AL1050+AN1050+AP1050)</f>
        <v>0.2302509700838653</v>
      </c>
      <c r="AF1050" s="4">
        <v>220737</v>
      </c>
      <c r="AG1050" s="7">
        <f>AH1050/(AF1050+AH1050+AJ1050+AL1050+AN1050+AP1050)</f>
        <v>0.19614365586014101</v>
      </c>
      <c r="AH1050" s="4">
        <v>188039</v>
      </c>
      <c r="AI1050" s="7">
        <f>AJ1050/(AF1050+AH1050+AJ1050+AL1050+AN1050+AP1050)</f>
        <v>0.52632369508073606</v>
      </c>
      <c r="AJ1050" s="4">
        <v>504576</v>
      </c>
      <c r="AK1050" s="7">
        <f>AL1050/(AF1050+AH1050+AJ1050+AL1050+AN1050+AP1050)</f>
        <v>1.3409062460883714E-2</v>
      </c>
      <c r="AL1050" s="4">
        <v>12855</v>
      </c>
      <c r="AM1050" s="7">
        <f>AN1050/(AF1050+AH1050+AJ1050+AL1050+AN1050+AP1050)</f>
        <v>2.2353652939458421E-3</v>
      </c>
      <c r="AN1050" s="4">
        <v>2143</v>
      </c>
      <c r="AO1050" s="7">
        <f>AP1050/(AF1050+AH1050+AJ1050+AL1050+AN1050+AP1050)</f>
        <v>3.1637251220428091E-2</v>
      </c>
      <c r="AP1050" s="4">
        <v>30330</v>
      </c>
      <c r="AQ1050" s="6">
        <f>AO1050+AM1050+AK1050+AI1050+AG1050+AE1050</f>
        <v>1</v>
      </c>
      <c r="AR1050" s="4">
        <v>308803</v>
      </c>
      <c r="AS1050" s="4">
        <f>AR1050/M1050</f>
        <v>20586.866666666665</v>
      </c>
      <c r="AT1050" s="4">
        <f>AR1050/V1050</f>
        <v>3844.4896517818747</v>
      </c>
      <c r="AU1050" s="7">
        <f>AR1050/(AR1050+AV1050+AY1050+BB1050)</f>
        <v>0.33184819811832722</v>
      </c>
      <c r="AV1050" s="4">
        <v>93647</v>
      </c>
      <c r="AW1050" s="4">
        <f>AV1050/M1050</f>
        <v>6243.1333333333332</v>
      </c>
      <c r="AX1050" s="7">
        <f>AV1050/(AR1050+AV1050+AY1050+BB1050)</f>
        <v>0.10063564217053264</v>
      </c>
      <c r="AY1050" s="4">
        <v>335572</v>
      </c>
      <c r="AZ1050" s="4">
        <f>AY1050/M1050</f>
        <v>22371.466666666667</v>
      </c>
      <c r="BA1050" s="7">
        <f>AY1050/(AR1050+AV1050+AY1050+BB1050)</f>
        <v>0.3606149018596429</v>
      </c>
      <c r="BB1050" s="4">
        <v>192533</v>
      </c>
      <c r="BC1050" s="11">
        <f>BB1050/(AR1050+AV1050+AY1050+BB1050)</f>
        <v>0.20690125785149721</v>
      </c>
      <c r="BD1050" s="9">
        <f>BC1050+BA1050+AX1050+AU1050</f>
        <v>1</v>
      </c>
      <c r="BE1050" s="14">
        <f>(AF1050+AH1050+AJ1050+AL1050+AN1050+AP1050)</f>
        <v>958680</v>
      </c>
      <c r="BF1050" s="14">
        <f t="shared" si="80"/>
        <v>-930555</v>
      </c>
      <c r="BG1050" s="13">
        <f>(AF1050+AH1050+AJ1050+AL1050+AN1050+AP1050)-(AR1050+AV1050+AY1050+BB1050)</f>
        <v>28125</v>
      </c>
      <c r="BH1050" s="13">
        <f t="shared" si="81"/>
        <v>0</v>
      </c>
      <c r="BI1050" s="14">
        <f>AF1050/W1050</f>
        <v>226784.58904109587</v>
      </c>
      <c r="BJ1050" s="14">
        <f>AH1050/Y1050</f>
        <v>225488.56241234223</v>
      </c>
      <c r="BK1050" s="14">
        <f>AJ1050/AA1050</f>
        <v>519174.09239384037</v>
      </c>
      <c r="BL1050" s="14">
        <f>BI1050+BJ1050+BK1050</f>
        <v>971447.24384727841</v>
      </c>
      <c r="BM1050" s="14">
        <f>(AF1050/W1050)-AF1050</f>
        <v>6047.5890410958673</v>
      </c>
      <c r="BN1050" s="14">
        <f>AH1050/Y1050-AH1050</f>
        <v>37449.562412342231</v>
      </c>
      <c r="BO1050" s="14">
        <f>AJ1050/AA1050-AJ1050</f>
        <v>14598.092393840372</v>
      </c>
      <c r="BP1050" s="14">
        <f>BG1050/S1050</f>
        <v>3.1349063039203882E-3</v>
      </c>
      <c r="BQ1050" s="14">
        <f>(BG1050-CA1050)/S1050</f>
        <v>3.5666056133476487E-3</v>
      </c>
      <c r="BR1050" s="27">
        <f>BQ1050-BP1050</f>
        <v>4.3169930942726052E-4</v>
      </c>
      <c r="BS1050" s="28">
        <f t="shared" si="82"/>
        <v>8416908</v>
      </c>
      <c r="BT1050" s="11">
        <f>BS1050/S1050</f>
        <v>0.93817663817663821</v>
      </c>
      <c r="BU1050" s="14">
        <f>(BE1050-AP1050)*1/BT1050-(BE1050-AP1050)</f>
        <v>61175.8123291831</v>
      </c>
      <c r="BV1050" s="14">
        <f t="shared" si="83"/>
        <v>0.10685767023795192</v>
      </c>
      <c r="BW1050" s="27">
        <f>(AR1050+AV1050+AY1050+BB1050)/S1050</f>
        <v>0.10372276393403154</v>
      </c>
      <c r="BX1050" s="13">
        <f>(AF1050+AH1050+AJ1050+AL1050+AN1050)/N1050</f>
        <v>281.91618584877011</v>
      </c>
      <c r="BY1050" s="26">
        <f>BX1050/K1050</f>
        <v>0.11029584735867376</v>
      </c>
      <c r="BZ1050" s="11">
        <f>AP1050/BE1050</f>
        <v>3.1637251220428091E-2</v>
      </c>
      <c r="CA1050" s="15">
        <f>-(BM1050+BN1050+BO1050)/M1050</f>
        <v>-3873.0162564852312</v>
      </c>
      <c r="CB1050" s="15">
        <f>BG1050-CA1050</f>
        <v>31998.016256485233</v>
      </c>
      <c r="CC1050" s="18">
        <f t="shared" si="84"/>
        <v>0</v>
      </c>
      <c r="CD1050" s="17">
        <f>(AF1050/(AF1050+AH1050+AJ1050))/(X1050/(X1050+Z1050+AB1050))</f>
        <v>1.8850876770401774</v>
      </c>
      <c r="CE1050" s="19">
        <f>(AH1050/(AF1050+AH1050+AJ1050))/(Z1050/(X1050+Z1050+AB1050))</f>
        <v>0.84518299510743766</v>
      </c>
      <c r="CF1050" s="18">
        <f>(AJ1050/(AF1050+AH1050+AJ1050))/(AB1050/(X1050+Z1050+AB1050))</f>
        <v>0.87940094535830426</v>
      </c>
      <c r="CG1050">
        <f>AH1050/Z1050</f>
        <v>219.92865497076022</v>
      </c>
      <c r="CH1050" s="11">
        <f>BB1050/BE1050</f>
        <v>0.2008313514415655</v>
      </c>
      <c r="CI1050" s="14">
        <f>AY1050/V1050</f>
        <v>4177.7543658181667</v>
      </c>
      <c r="CJ1050" s="14">
        <f>AV1050/M1050</f>
        <v>6243.1333333333332</v>
      </c>
      <c r="CK1050" s="17">
        <f>N1050/V1050</f>
        <v>40.996701532425895</v>
      </c>
      <c r="CL1050" s="17">
        <f>(AL1050+AN1050)/N1050</f>
        <v>4.554509565745521</v>
      </c>
      <c r="CM1050" s="14">
        <f>AP1050/AC1050</f>
        <v>5</v>
      </c>
    </row>
    <row r="1051" spans="1:91" hidden="1" x14ac:dyDescent="0.2">
      <c r="A1051">
        <v>133</v>
      </c>
      <c r="B1051" s="2">
        <v>44805</v>
      </c>
      <c r="C1051" s="3" t="s">
        <v>41</v>
      </c>
      <c r="D1051" t="s">
        <v>42</v>
      </c>
      <c r="E1051" s="3" t="s">
        <v>37</v>
      </c>
      <c r="F1051" t="s">
        <v>38</v>
      </c>
      <c r="G1051" t="str">
        <f>CONCATENATE(C1051,E1051)</f>
        <v>SEALAX</v>
      </c>
      <c r="H1051" t="s">
        <v>47</v>
      </c>
      <c r="I1051">
        <f>U1051/M1051</f>
        <v>148.7704918032787</v>
      </c>
      <c r="J1051" t="str">
        <f>_xlfn.CONCAT(C1051,E1051,H1051)</f>
        <v>SEALAXA320</v>
      </c>
      <c r="K1051" s="4">
        <v>954</v>
      </c>
      <c r="L1051" s="4">
        <f>N1051/M1051</f>
        <v>130.08196721311475</v>
      </c>
      <c r="M1051" s="4">
        <v>61</v>
      </c>
      <c r="N1051" s="4">
        <v>7935</v>
      </c>
      <c r="O1051" s="4">
        <f>P1051/M1051</f>
        <v>19.83606557377049</v>
      </c>
      <c r="P1051" s="4">
        <v>1210</v>
      </c>
      <c r="Q1051" s="4">
        <v>1835</v>
      </c>
      <c r="R1051" s="4">
        <v>4890</v>
      </c>
      <c r="S1051" s="4">
        <f>U1051*K1051</f>
        <v>8657550</v>
      </c>
      <c r="T1051" s="7">
        <f>N1051/U1051</f>
        <v>0.87438016528925622</v>
      </c>
      <c r="U1051" s="4">
        <v>9075</v>
      </c>
      <c r="V1051" s="4">
        <v>162.57958801498125</v>
      </c>
      <c r="W1051" s="7">
        <f>P1051/X1051</f>
        <v>1</v>
      </c>
      <c r="X1051" s="4">
        <v>1210</v>
      </c>
      <c r="Y1051" s="7">
        <f>Q1051/Z1051</f>
        <v>0.81956230460026802</v>
      </c>
      <c r="Z1051" s="4">
        <v>2239</v>
      </c>
      <c r="AA1051" s="7">
        <f>R1051/AB1051</f>
        <v>0.86902434689888042</v>
      </c>
      <c r="AB1051" s="4">
        <v>5627</v>
      </c>
      <c r="AC1051" s="4">
        <v>49699</v>
      </c>
      <c r="AD1051" s="4">
        <f>AP1051/AC1051</f>
        <v>5</v>
      </c>
      <c r="AE1051" s="7">
        <f>AF1051/(AF1051+AH1051+AJ1051+AL1051+AN1051+AP1051)</f>
        <v>0.21135330159475674</v>
      </c>
      <c r="AF1051" s="4">
        <v>435600</v>
      </c>
      <c r="AG1051" s="7">
        <f>AH1051/(AF1051+AH1051+AJ1051+AL1051+AN1051+AP1051)</f>
        <v>0.18833005661318464</v>
      </c>
      <c r="AH1051" s="4">
        <v>388149</v>
      </c>
      <c r="AI1051" s="7">
        <f>AJ1051/(AF1051+AH1051+AJ1051+AL1051+AN1051+AP1051)</f>
        <v>0.45839357905176314</v>
      </c>
      <c r="AJ1051" s="4">
        <v>944751</v>
      </c>
      <c r="AK1051" s="7">
        <f>AL1051/(AF1051+AH1051+AJ1051+AL1051+AN1051+AP1051)</f>
        <v>1.4235780231382375E-2</v>
      </c>
      <c r="AL1051" s="4">
        <v>29340</v>
      </c>
      <c r="AM1051" s="7">
        <f>AN1051/(AF1051+AH1051+AJ1051+AL1051+AN1051+AP1051)</f>
        <v>7.1174049152743033E-3</v>
      </c>
      <c r="AN1051" s="4">
        <v>14669</v>
      </c>
      <c r="AO1051" s="7">
        <f>AP1051/(AF1051+AH1051+AJ1051+AL1051+AN1051+AP1051)</f>
        <v>0.12056987759363882</v>
      </c>
      <c r="AP1051" s="4">
        <v>248495</v>
      </c>
      <c r="AQ1051" s="6">
        <f>AO1051+AM1051+AK1051+AI1051+AG1051+AE1051</f>
        <v>1</v>
      </c>
      <c r="AR1051" s="4">
        <v>587673</v>
      </c>
      <c r="AS1051" s="4">
        <f>AR1051/M1051</f>
        <v>9633.9836065573763</v>
      </c>
      <c r="AT1051" s="4">
        <f>AR1051/V1051</f>
        <v>3614.6788608287502</v>
      </c>
      <c r="AU1051" s="7">
        <f>AR1051/(AR1051+AV1051+AY1051+BB1051)</f>
        <v>0.31814913905764625</v>
      </c>
      <c r="AV1051" s="4">
        <v>311108</v>
      </c>
      <c r="AW1051" s="4">
        <f>AV1051/M1051</f>
        <v>5100.1311475409839</v>
      </c>
      <c r="AX1051" s="7">
        <f>AV1051/(AR1051+AV1051+AY1051+BB1051)</f>
        <v>0.16842485932473708</v>
      </c>
      <c r="AY1051" s="4">
        <v>557490</v>
      </c>
      <c r="AZ1051" s="4">
        <f>AY1051/M1051</f>
        <v>9139.1803278688531</v>
      </c>
      <c r="BA1051" s="7">
        <f>AY1051/(AR1051+AV1051+AY1051+BB1051)</f>
        <v>0.30180893716956064</v>
      </c>
      <c r="BB1051" s="4">
        <v>390891</v>
      </c>
      <c r="BC1051" s="11">
        <f>BB1051/(AR1051+AV1051+AY1051+BB1051)</f>
        <v>0.211617064448056</v>
      </c>
      <c r="BD1051" s="9">
        <f>BC1051+BA1051+AX1051+AU1051</f>
        <v>1</v>
      </c>
      <c r="BE1051" s="14">
        <f>(AF1051+AH1051+AJ1051+AL1051+AN1051+AP1051)</f>
        <v>2061004</v>
      </c>
      <c r="BF1051" s="14">
        <f t="shared" si="80"/>
        <v>-1847162</v>
      </c>
      <c r="BG1051" s="13">
        <f>(AF1051+AH1051+AJ1051+AL1051+AN1051+AP1051)-(AR1051+AV1051+AY1051+BB1051)</f>
        <v>213842</v>
      </c>
      <c r="BH1051" s="13">
        <f t="shared" si="81"/>
        <v>0</v>
      </c>
      <c r="BI1051" s="14">
        <f>AF1051/W1051</f>
        <v>435600</v>
      </c>
      <c r="BJ1051" s="14">
        <f>AH1051/Y1051</f>
        <v>473605.23760217981</v>
      </c>
      <c r="BK1051" s="14">
        <f>AJ1051/AA1051</f>
        <v>1087139.8521472393</v>
      </c>
      <c r="BL1051" s="14">
        <f>BI1051+BJ1051+BK1051</f>
        <v>1996345.0897494191</v>
      </c>
      <c r="BM1051" s="14">
        <f>(AF1051/W1051)-AF1051</f>
        <v>0</v>
      </c>
      <c r="BN1051" s="14">
        <f>AH1051/Y1051-AH1051</f>
        <v>85456.237602179812</v>
      </c>
      <c r="BO1051" s="14">
        <f>AJ1051/AA1051-AJ1051</f>
        <v>142388.85214723926</v>
      </c>
      <c r="BP1051" s="14">
        <f>BG1051/S1051</f>
        <v>2.4700059485651252E-2</v>
      </c>
      <c r="BQ1051" s="14">
        <f>(BG1051-CA1051)/S1051</f>
        <v>2.5131493945253356E-2</v>
      </c>
      <c r="BR1051" s="27">
        <f>BQ1051-BP1051</f>
        <v>4.3143445960210428E-4</v>
      </c>
      <c r="BS1051" s="28">
        <f t="shared" si="82"/>
        <v>7569990</v>
      </c>
      <c r="BT1051" s="11">
        <f>BS1051/S1051</f>
        <v>0.87438016528925622</v>
      </c>
      <c r="BU1051" s="14">
        <f>(BE1051-AP1051)*1/BT1051-(BE1051-AP1051)</f>
        <v>260398.26843100181</v>
      </c>
      <c r="BV1051" s="14">
        <f t="shared" si="83"/>
        <v>0.23805857315291279</v>
      </c>
      <c r="BW1051" s="27">
        <f>(AR1051+AV1051+AY1051+BB1051)/S1051</f>
        <v>0.21335851366726152</v>
      </c>
      <c r="BX1051" s="13">
        <f>(AF1051+AH1051+AJ1051+AL1051+AN1051)/N1051</f>
        <v>228.41953371140517</v>
      </c>
      <c r="BY1051" s="26">
        <f>BX1051/K1051</f>
        <v>0.23943347349203895</v>
      </c>
      <c r="BZ1051" s="11">
        <f>AP1051/BE1051</f>
        <v>0.12056987759363882</v>
      </c>
      <c r="CA1051" s="15">
        <f>-(BM1051+BN1051+BO1051)/M1051</f>
        <v>-3735.1654057281817</v>
      </c>
      <c r="CB1051" s="15">
        <f>BG1051-CA1051</f>
        <v>217577.16540572818</v>
      </c>
      <c r="CC1051" s="18">
        <f t="shared" si="84"/>
        <v>0</v>
      </c>
      <c r="CD1051" s="17">
        <f>(AF1051/(AF1051+AH1051+AJ1051))/(X1051/(X1051+Z1051+AB1051))</f>
        <v>1.8475318066157762</v>
      </c>
      <c r="CE1051" s="19">
        <f>(AH1051/(AF1051+AH1051+AJ1051))/(Z1051/(X1051+Z1051+AB1051))</f>
        <v>0.88967994541971473</v>
      </c>
      <c r="CF1051" s="18">
        <f>(AJ1051/(AF1051+AH1051+AJ1051))/(AB1051/(X1051+Z1051+AB1051))</f>
        <v>0.86164796804694666</v>
      </c>
      <c r="CG1051">
        <f>AH1051/Z1051</f>
        <v>173.35819562304602</v>
      </c>
      <c r="CH1051" s="11">
        <f>BB1051/BE1051</f>
        <v>0.18966047615628112</v>
      </c>
      <c r="CI1051" s="14">
        <f>AY1051/V1051</f>
        <v>3429.0282489129499</v>
      </c>
      <c r="CJ1051" s="14">
        <f>AV1051/M1051</f>
        <v>5100.1311475409839</v>
      </c>
      <c r="CK1051" s="17">
        <f>N1051/V1051</f>
        <v>48.806864975379391</v>
      </c>
      <c r="CL1051" s="17">
        <f>(AL1051+AN1051)/N1051</f>
        <v>5.546187775677379</v>
      </c>
      <c r="CM1051" s="14">
        <f>AP1051/AC1051</f>
        <v>5</v>
      </c>
    </row>
    <row r="1052" spans="1:91" hidden="1" x14ac:dyDescent="0.2">
      <c r="A1052">
        <v>881</v>
      </c>
      <c r="B1052" s="2">
        <v>45200</v>
      </c>
      <c r="C1052" s="3" t="s">
        <v>37</v>
      </c>
      <c r="D1052" t="s">
        <v>38</v>
      </c>
      <c r="E1052" s="3" t="s">
        <v>32</v>
      </c>
      <c r="F1052" t="s">
        <v>33</v>
      </c>
      <c r="G1052" t="str">
        <f>CONCATENATE(C1052,E1052)</f>
        <v>LAXHNL</v>
      </c>
      <c r="H1052" t="s">
        <v>51</v>
      </c>
      <c r="I1052">
        <f>U1052/M1052</f>
        <v>360.87096774193549</v>
      </c>
      <c r="J1052" t="str">
        <f>_xlfn.CONCAT(C1052,E1052,H1052)</f>
        <v>LAXHNL777-200</v>
      </c>
      <c r="K1052" s="4">
        <v>2556</v>
      </c>
      <c r="L1052" s="4">
        <f>N1052/M1052</f>
        <v>324.41935483870969</v>
      </c>
      <c r="M1052" s="4">
        <v>31</v>
      </c>
      <c r="N1052" s="4">
        <v>10057</v>
      </c>
      <c r="O1052" s="4">
        <f>P1052/M1052</f>
        <v>43.225806451612904</v>
      </c>
      <c r="P1052" s="4">
        <v>1340</v>
      </c>
      <c r="Q1052" s="4">
        <v>2195</v>
      </c>
      <c r="R1052" s="4">
        <v>6523</v>
      </c>
      <c r="S1052" s="4">
        <f>U1052*K1052</f>
        <v>28593972</v>
      </c>
      <c r="T1052" s="7">
        <f>N1052/U1052</f>
        <v>0.89898989898989901</v>
      </c>
      <c r="U1052" s="4">
        <v>11187</v>
      </c>
      <c r="V1052" s="4">
        <v>176.24881022326673</v>
      </c>
      <c r="W1052" s="7">
        <f>P1052/X1052</f>
        <v>0.9273356401384083</v>
      </c>
      <c r="X1052" s="4">
        <v>1445</v>
      </c>
      <c r="Y1052" s="7">
        <f>Q1052/Z1052</f>
        <v>0.81116038433111604</v>
      </c>
      <c r="Z1052" s="4">
        <v>2706</v>
      </c>
      <c r="AA1052" s="7">
        <f>R1052/AB1052</f>
        <v>0.9270892552586697</v>
      </c>
      <c r="AB1052" s="4">
        <v>7036</v>
      </c>
      <c r="AC1052" s="4">
        <v>316998</v>
      </c>
      <c r="AD1052" s="4">
        <f>AP1052/AC1052</f>
        <v>5.9999905362178945</v>
      </c>
      <c r="AE1052" s="7">
        <f>AF1052/(AF1052+AH1052+AJ1052+AL1052+AN1052+AP1052)</f>
        <v>0.14789894089150424</v>
      </c>
      <c r="AF1052" s="4">
        <v>808976</v>
      </c>
      <c r="AG1052" s="7">
        <f>AH1052/(AF1052+AH1052+AJ1052+AL1052+AN1052+AP1052)</f>
        <v>0.12951395382893197</v>
      </c>
      <c r="AH1052" s="4">
        <v>708414</v>
      </c>
      <c r="AI1052" s="7">
        <f>AJ1052/(AF1052+AH1052+AJ1052+AL1052+AN1052+AP1052)</f>
        <v>0.35816701521758881</v>
      </c>
      <c r="AJ1052" s="4">
        <v>1959098</v>
      </c>
      <c r="AK1052" s="7">
        <f>AL1052/(AF1052+AH1052+AJ1052+AL1052+AN1052+AP1052)</f>
        <v>8.347305535917381E-3</v>
      </c>
      <c r="AL1052" s="4">
        <v>45658</v>
      </c>
      <c r="AM1052" s="7">
        <f>AN1052/(AF1052+AH1052+AJ1052+AL1052+AN1052+AP1052)</f>
        <v>8.347305535917381E-3</v>
      </c>
      <c r="AN1052" s="4">
        <v>45658</v>
      </c>
      <c r="AO1052" s="7">
        <f>AP1052/(AF1052+AH1052+AJ1052+AL1052+AN1052+AP1052)</f>
        <v>0.34772547899014022</v>
      </c>
      <c r="AP1052" s="4">
        <v>1901985</v>
      </c>
      <c r="AQ1052" s="6">
        <f>AO1052+AM1052+AK1052+AI1052+AG1052+AE1052</f>
        <v>1</v>
      </c>
      <c r="AR1052" s="4">
        <v>860355</v>
      </c>
      <c r="AS1052" s="4">
        <f>AR1052/M1052</f>
        <v>27753.387096774193</v>
      </c>
      <c r="AT1052" s="4">
        <f>AR1052/V1052</f>
        <v>4881.4797609704601</v>
      </c>
      <c r="AU1052" s="7">
        <f>AR1052/(AR1052+AV1052+AY1052+BB1052)</f>
        <v>0.31575986168084491</v>
      </c>
      <c r="AV1052" s="4">
        <v>243042</v>
      </c>
      <c r="AW1052" s="4">
        <f>AV1052/M1052</f>
        <v>7840.0645161290322</v>
      </c>
      <c r="AX1052" s="7">
        <f>AV1052/(AR1052+AV1052+AY1052+BB1052)</f>
        <v>8.9199119320089865E-2</v>
      </c>
      <c r="AY1052" s="4">
        <v>766577</v>
      </c>
      <c r="AZ1052" s="4">
        <f>AY1052/M1052</f>
        <v>24728.290322580644</v>
      </c>
      <c r="BA1052" s="7">
        <f>AY1052/(AR1052+AV1052+AY1052+BB1052)</f>
        <v>0.28134229183036891</v>
      </c>
      <c r="BB1052" s="4">
        <v>854739</v>
      </c>
      <c r="BC1052" s="11">
        <f>BB1052/(AR1052+AV1052+AY1052+BB1052)</f>
        <v>0.31369872716869629</v>
      </c>
      <c r="BD1052" s="9">
        <f>BC1052+BA1052+AX1052+AU1052</f>
        <v>0.99999999999999989</v>
      </c>
      <c r="BE1052" s="14">
        <f>(AF1052+AH1052+AJ1052+AL1052+AN1052+AP1052)</f>
        <v>5469789</v>
      </c>
      <c r="BF1052" s="14">
        <f t="shared" si="80"/>
        <v>-2724713</v>
      </c>
      <c r="BG1052" s="13">
        <f>(AF1052+AH1052+AJ1052+AL1052+AN1052+AP1052)-(AR1052+AV1052+AY1052+BB1052)</f>
        <v>2745076</v>
      </c>
      <c r="BH1052" s="13">
        <f t="shared" si="81"/>
        <v>0</v>
      </c>
      <c r="BI1052" s="14">
        <f>AF1052/W1052</f>
        <v>872365.91044776118</v>
      </c>
      <c r="BJ1052" s="14">
        <f>AH1052/Y1052</f>
        <v>873334.07015945332</v>
      </c>
      <c r="BK1052" s="14">
        <f>AJ1052/AA1052</f>
        <v>2113170.8612601561</v>
      </c>
      <c r="BL1052" s="14">
        <f>BI1052+BJ1052+BK1052</f>
        <v>3858870.8418673705</v>
      </c>
      <c r="BM1052" s="14">
        <f>(AF1052/W1052)-AF1052</f>
        <v>63389.910447761184</v>
      </c>
      <c r="BN1052" s="14">
        <f>AH1052/Y1052-AH1052</f>
        <v>164920.07015945332</v>
      </c>
      <c r="BO1052" s="14">
        <f>AJ1052/AA1052-AJ1052</f>
        <v>154072.86126015615</v>
      </c>
      <c r="BP1052" s="14">
        <f>BG1052/S1052</f>
        <v>9.6001912570943274E-2</v>
      </c>
      <c r="BQ1052" s="14">
        <f>(BG1052-CA1052)/S1052</f>
        <v>9.6433294765163033E-2</v>
      </c>
      <c r="BR1052" s="27">
        <f>BQ1052-BP1052</f>
        <v>4.3138219421975932E-4</v>
      </c>
      <c r="BS1052" s="28">
        <f t="shared" si="82"/>
        <v>25705692</v>
      </c>
      <c r="BT1052" s="11">
        <f>BS1052/S1052</f>
        <v>0.89898989898989901</v>
      </c>
      <c r="BU1052" s="14">
        <f>(BE1052-AP1052)*1/BT1052-(BE1052-AP1052)</f>
        <v>400876.85393258417</v>
      </c>
      <c r="BV1052" s="14">
        <f t="shared" si="83"/>
        <v>0.19129168203703914</v>
      </c>
      <c r="BW1052" s="27">
        <f>(AR1052+AV1052+AY1052+BB1052)/S1052</f>
        <v>9.5289769466095867E-2</v>
      </c>
      <c r="BX1052" s="13">
        <f>(AF1052+AH1052+AJ1052+AL1052+AN1052)/N1052</f>
        <v>354.75827781644625</v>
      </c>
      <c r="BY1052" s="26">
        <f>BX1052/K1052</f>
        <v>0.13879431839454079</v>
      </c>
      <c r="BZ1052" s="11">
        <f>AP1052/BE1052</f>
        <v>0.34772547899014022</v>
      </c>
      <c r="CA1052" s="15">
        <f>-(BM1052+BN1052+BO1052)/M1052</f>
        <v>-12334.930382818407</v>
      </c>
      <c r="CB1052" s="15">
        <f>BG1052-CA1052</f>
        <v>2757410.9303828184</v>
      </c>
      <c r="CC1052" s="18">
        <f t="shared" si="84"/>
        <v>0</v>
      </c>
      <c r="CD1052" s="17">
        <f>(AF1052/(AF1052+AH1052+AJ1052))/(X1052/(X1052+Z1052+AB1052))</f>
        <v>1.8015266618073431</v>
      </c>
      <c r="CE1052" s="19">
        <f>(AH1052/(AF1052+AH1052+AJ1052))/(Z1052/(X1052+Z1052+AB1052))</f>
        <v>0.84242693958427683</v>
      </c>
      <c r="CF1052" s="18">
        <f>(AJ1052/(AF1052+AH1052+AJ1052))/(AB1052/(X1052+Z1052+AB1052))</f>
        <v>0.89599014712526093</v>
      </c>
      <c r="CG1052">
        <f>AH1052/Z1052</f>
        <v>261.7937915742794</v>
      </c>
      <c r="CH1052" s="11">
        <f>BB1052/BE1052</f>
        <v>0.15626544278033394</v>
      </c>
      <c r="CI1052" s="14">
        <f>AY1052/V1052</f>
        <v>4349.4024103137099</v>
      </c>
      <c r="CJ1052" s="14">
        <f>AV1052/M1052</f>
        <v>7840.0645161290322</v>
      </c>
      <c r="CK1052" s="17">
        <f>N1052/V1052</f>
        <v>57.061378100993096</v>
      </c>
      <c r="CL1052" s="17">
        <f>(AL1052+AN1052)/N1052</f>
        <v>9.0798448841602859</v>
      </c>
      <c r="CM1052" s="14">
        <f>AP1052/AC1052</f>
        <v>5.9999905362178945</v>
      </c>
    </row>
    <row r="1053" spans="1:91" hidden="1" x14ac:dyDescent="0.2">
      <c r="A1053">
        <v>242</v>
      </c>
      <c r="B1053" s="2">
        <v>44835</v>
      </c>
      <c r="C1053" s="3" t="s">
        <v>32</v>
      </c>
      <c r="D1053" t="s">
        <v>33</v>
      </c>
      <c r="E1053" s="3" t="s">
        <v>41</v>
      </c>
      <c r="F1053" t="s">
        <v>42</v>
      </c>
      <c r="G1053" t="str">
        <f>CONCATENATE(C1053,E1053)</f>
        <v>HNLSEA</v>
      </c>
      <c r="H1053" t="s">
        <v>49</v>
      </c>
      <c r="I1053">
        <f>U1053/M1053</f>
        <v>278</v>
      </c>
      <c r="J1053" t="str">
        <f>_xlfn.CONCAT(C1053,E1053,H1053)</f>
        <v>HNLSEAA330-200</v>
      </c>
      <c r="K1053" s="4">
        <v>2677</v>
      </c>
      <c r="L1053" s="4">
        <f>N1053/M1053</f>
        <v>260.1875</v>
      </c>
      <c r="M1053" s="4">
        <v>16</v>
      </c>
      <c r="N1053" s="4">
        <v>4163</v>
      </c>
      <c r="O1053" s="4">
        <f>P1053/M1053</f>
        <v>36</v>
      </c>
      <c r="P1053" s="4">
        <v>576</v>
      </c>
      <c r="Q1053" s="4">
        <v>985</v>
      </c>
      <c r="R1053" s="4">
        <v>2602</v>
      </c>
      <c r="S1053" s="4">
        <f>U1053*K1053</f>
        <v>11907296</v>
      </c>
      <c r="T1053" s="7">
        <f>N1053/U1053</f>
        <v>0.93592625899280579</v>
      </c>
      <c r="U1053" s="4">
        <v>4448</v>
      </c>
      <c r="V1053" s="4">
        <v>92.72004393190555</v>
      </c>
      <c r="W1053" s="7">
        <f>P1053/X1053</f>
        <v>1</v>
      </c>
      <c r="X1053" s="4">
        <v>576</v>
      </c>
      <c r="Y1053" s="7">
        <f>Q1053/Z1053</f>
        <v>0.91884328358208955</v>
      </c>
      <c r="Z1053" s="4">
        <v>1072</v>
      </c>
      <c r="AA1053" s="7">
        <f>R1053/AB1053</f>
        <v>0.92928571428571427</v>
      </c>
      <c r="AB1053" s="4">
        <v>2800</v>
      </c>
      <c r="AC1053" s="4">
        <v>209086</v>
      </c>
      <c r="AD1053" s="4">
        <f>AP1053/AC1053</f>
        <v>5</v>
      </c>
      <c r="AE1053" s="7">
        <f>AF1053/(AF1053+AH1053+AJ1053+AL1053+AN1053+AP1053)</f>
        <v>0.12934284578356198</v>
      </c>
      <c r="AF1053" s="4">
        <v>311340</v>
      </c>
      <c r="AG1053" s="7">
        <f>AH1053/(AF1053+AH1053+AJ1053+AL1053+AN1053+AP1053)</f>
        <v>0.13447061203751748</v>
      </c>
      <c r="AH1053" s="4">
        <v>323683</v>
      </c>
      <c r="AI1053" s="7">
        <f>AJ1053/(AF1053+AH1053+AJ1053+AL1053+AN1053+AP1053)</f>
        <v>0.29214391977702547</v>
      </c>
      <c r="AJ1053" s="4">
        <v>703217</v>
      </c>
      <c r="AK1053" s="7">
        <f>AL1053/(AF1053+AH1053+AJ1053+AL1053+AN1053+AP1053)</f>
        <v>6.487083371588361E-3</v>
      </c>
      <c r="AL1053" s="4">
        <v>15615</v>
      </c>
      <c r="AM1053" s="7">
        <f>AN1053/(AF1053+AH1053+AJ1053+AL1053+AN1053+AP1053)</f>
        <v>3.2429185269688601E-3</v>
      </c>
      <c r="AN1053" s="4">
        <v>7806</v>
      </c>
      <c r="AO1053" s="7">
        <f>AP1053/(AF1053+AH1053+AJ1053+AL1053+AN1053+AP1053)</f>
        <v>0.43431262050333785</v>
      </c>
      <c r="AP1053" s="4">
        <v>1045430</v>
      </c>
      <c r="AQ1053" s="6">
        <f>AO1053+AM1053+AK1053+AI1053+AG1053+AE1053</f>
        <v>1</v>
      </c>
      <c r="AR1053" s="4">
        <v>384883</v>
      </c>
      <c r="AS1053" s="4">
        <f>AR1053/M1053</f>
        <v>24055.1875</v>
      </c>
      <c r="AT1053" s="4">
        <f>AR1053/V1053</f>
        <v>4151.0226233570556</v>
      </c>
      <c r="AU1053" s="7">
        <f>AR1053/(AR1053+AV1053+AY1053+BB1053)</f>
        <v>0.25545665308463095</v>
      </c>
      <c r="AV1053" s="4">
        <v>116413</v>
      </c>
      <c r="AW1053" s="4">
        <f>AV1053/M1053</f>
        <v>7275.8125</v>
      </c>
      <c r="AX1053" s="7">
        <f>AV1053/(AR1053+AV1053+AY1053+BB1053)</f>
        <v>7.7266274050922346E-2</v>
      </c>
      <c r="AY1053" s="4">
        <v>685479</v>
      </c>
      <c r="AZ1053" s="4">
        <f>AY1053/M1053</f>
        <v>42842.4375</v>
      </c>
      <c r="BA1053" s="7">
        <f>AY1053/(AR1053+AV1053+AY1053+BB1053)</f>
        <v>0.45496987681918855</v>
      </c>
      <c r="BB1053" s="4">
        <v>319872</v>
      </c>
      <c r="BC1053" s="11">
        <f>BB1053/(AR1053+AV1053+AY1053+BB1053)</f>
        <v>0.21230719604525811</v>
      </c>
      <c r="BD1053" s="9">
        <f>BC1053+BA1053+AX1053+AU1053</f>
        <v>0.99999999999999989</v>
      </c>
      <c r="BE1053" s="14">
        <f>(AF1053+AH1053+AJ1053+AL1053+AN1053+AP1053)</f>
        <v>2407091</v>
      </c>
      <c r="BF1053" s="14">
        <f t="shared" si="80"/>
        <v>-1506647</v>
      </c>
      <c r="BG1053" s="13">
        <f>(AF1053+AH1053+AJ1053+AL1053+AN1053+AP1053)-(AR1053+AV1053+AY1053+BB1053)</f>
        <v>900444</v>
      </c>
      <c r="BH1053" s="13">
        <f t="shared" si="81"/>
        <v>0</v>
      </c>
      <c r="BI1053" s="14">
        <f>AF1053/W1053</f>
        <v>311340</v>
      </c>
      <c r="BJ1053" s="14">
        <f>AH1053/Y1053</f>
        <v>352272.25989847718</v>
      </c>
      <c r="BK1053" s="14">
        <f>AJ1053/AA1053</f>
        <v>756728.51652574947</v>
      </c>
      <c r="BL1053" s="14">
        <f>BI1053+BJ1053+BK1053</f>
        <v>1420340.7764242268</v>
      </c>
      <c r="BM1053" s="14">
        <f>(AF1053/W1053)-AF1053</f>
        <v>0</v>
      </c>
      <c r="BN1053" s="14">
        <f>AH1053/Y1053-AH1053</f>
        <v>28589.259898477176</v>
      </c>
      <c r="BO1053" s="14">
        <f>AJ1053/AA1053-AJ1053</f>
        <v>53511.516525749466</v>
      </c>
      <c r="BP1053" s="14">
        <f>BG1053/S1053</f>
        <v>7.5621198969102646E-2</v>
      </c>
      <c r="BQ1053" s="14">
        <f>(BG1053-CA1053)/S1053</f>
        <v>7.6052136314282787E-2</v>
      </c>
      <c r="BR1053" s="27">
        <f>BQ1053-BP1053</f>
        <v>4.3093734518014071E-4</v>
      </c>
      <c r="BS1053" s="28">
        <f t="shared" si="82"/>
        <v>11144351</v>
      </c>
      <c r="BT1053" s="11">
        <f>BS1053/S1053</f>
        <v>0.93592625899280579</v>
      </c>
      <c r="BU1053" s="14">
        <f>(BE1053-AP1053)*1/BT1053-(BE1053-AP1053)</f>
        <v>93219.645688205492</v>
      </c>
      <c r="BV1053" s="14">
        <f t="shared" si="83"/>
        <v>0.20215261298618931</v>
      </c>
      <c r="BW1053" s="27">
        <f>(AR1053+AV1053+AY1053+BB1053)/S1053</f>
        <v>0.12653141401708667</v>
      </c>
      <c r="BX1053" s="13">
        <f>(AF1053+AH1053+AJ1053+AL1053+AN1053)/N1053</f>
        <v>327.08647609896707</v>
      </c>
      <c r="BY1053" s="26">
        <f>BX1053/K1053</f>
        <v>0.12218396567014085</v>
      </c>
      <c r="BZ1053" s="11">
        <f>AP1053/BE1053</f>
        <v>0.43431262050333785</v>
      </c>
      <c r="CA1053" s="15">
        <f>-(BM1053+BN1053+BO1053)/M1053</f>
        <v>-5131.2985265141651</v>
      </c>
      <c r="CB1053" s="15">
        <f>BG1053-CA1053</f>
        <v>905575.29852651421</v>
      </c>
      <c r="CC1053" s="18">
        <f t="shared" si="84"/>
        <v>0</v>
      </c>
      <c r="CD1053" s="17">
        <f>(AF1053/(AF1053+AH1053+AJ1053))/(X1053/(X1053+Z1053+AB1053))</f>
        <v>1.7965661366172485</v>
      </c>
      <c r="CE1053" s="19">
        <f>(AH1053/(AF1053+AH1053+AJ1053))/(Z1053/(X1053+Z1053+AB1053))</f>
        <v>1.0035889642533389</v>
      </c>
      <c r="CF1053" s="18">
        <f>(AJ1053/(AF1053+AH1053+AJ1053))/(AB1053/(X1053+Z1053+AB1053))</f>
        <v>0.83476090558174498</v>
      </c>
      <c r="CG1053">
        <f>AH1053/Z1053</f>
        <v>301.9430970149254</v>
      </c>
      <c r="CH1053" s="11">
        <f>BB1053/BE1053</f>
        <v>0.13288737318198607</v>
      </c>
      <c r="CI1053" s="14">
        <f>AY1053/V1053</f>
        <v>7392.9969285111865</v>
      </c>
      <c r="CJ1053" s="14">
        <f>AV1053/M1053</f>
        <v>7275.8125</v>
      </c>
      <c r="CK1053" s="17">
        <f>N1053/V1053</f>
        <v>44.89859822604641</v>
      </c>
      <c r="CL1053" s="17">
        <f>(AL1053+AN1053)/N1053</f>
        <v>5.6259908719673311</v>
      </c>
      <c r="CM1053" s="14">
        <f>AP1053/AC1053</f>
        <v>5</v>
      </c>
    </row>
    <row r="1054" spans="1:91" hidden="1" x14ac:dyDescent="0.2">
      <c r="A1054">
        <v>360</v>
      </c>
      <c r="B1054" s="2">
        <v>44835</v>
      </c>
      <c r="C1054" s="3" t="s">
        <v>43</v>
      </c>
      <c r="D1054" t="s">
        <v>38</v>
      </c>
      <c r="E1054" s="3" t="s">
        <v>37</v>
      </c>
      <c r="F1054" t="s">
        <v>38</v>
      </c>
      <c r="G1054" t="str">
        <f>CONCATENATE(C1054,E1054)</f>
        <v>SFOLAX</v>
      </c>
      <c r="H1054" t="s">
        <v>47</v>
      </c>
      <c r="I1054">
        <f>U1054/M1054</f>
        <v>154.18604651162789</v>
      </c>
      <c r="J1054" t="str">
        <f>_xlfn.CONCAT(C1054,E1054,H1054)</f>
        <v>SFOLAXA320</v>
      </c>
      <c r="K1054" s="4">
        <v>337</v>
      </c>
      <c r="L1054" s="4">
        <f>N1054/M1054</f>
        <v>133.98837209302326</v>
      </c>
      <c r="M1054" s="4">
        <v>86</v>
      </c>
      <c r="N1054" s="4">
        <v>11523</v>
      </c>
      <c r="O1054" s="4">
        <f>P1054/M1054</f>
        <v>20</v>
      </c>
      <c r="P1054" s="4">
        <v>1720</v>
      </c>
      <c r="Q1054" s="4">
        <v>3182</v>
      </c>
      <c r="R1054" s="4">
        <v>6621</v>
      </c>
      <c r="S1054" s="4">
        <f>U1054*K1054</f>
        <v>4468620</v>
      </c>
      <c r="T1054" s="7">
        <f>N1054/U1054</f>
        <v>0.86900452488687785</v>
      </c>
      <c r="U1054" s="4">
        <v>13260</v>
      </c>
      <c r="V1054" s="4">
        <v>121.09900405131668</v>
      </c>
      <c r="W1054" s="7">
        <f>P1054/X1054</f>
        <v>1</v>
      </c>
      <c r="X1054" s="4">
        <v>1720</v>
      </c>
      <c r="Y1054" s="7">
        <f>Q1054/Z1054</f>
        <v>1</v>
      </c>
      <c r="Z1054" s="4">
        <v>3182</v>
      </c>
      <c r="AA1054" s="7">
        <f>R1054/AB1054</f>
        <v>0.79217516152189515</v>
      </c>
      <c r="AB1054" s="4">
        <v>8358</v>
      </c>
      <c r="AC1054" s="4">
        <v>8329</v>
      </c>
      <c r="AD1054" s="4">
        <f>AP1054/AC1054</f>
        <v>5</v>
      </c>
      <c r="AE1054" s="7">
        <f>AF1054/(AF1054+AH1054+AJ1054+AL1054+AN1054+AP1054)</f>
        <v>0.23551417327048155</v>
      </c>
      <c r="AF1054" s="4">
        <v>338891</v>
      </c>
      <c r="AG1054" s="7">
        <f>AH1054/(AF1054+AH1054+AJ1054+AL1054+AN1054+AP1054)</f>
        <v>0.26469952555386217</v>
      </c>
      <c r="AH1054" s="4">
        <v>380887</v>
      </c>
      <c r="AI1054" s="7">
        <f>AJ1054/(AF1054+AH1054+AJ1054+AL1054+AN1054+AP1054)</f>
        <v>0.43863994423676855</v>
      </c>
      <c r="AJ1054" s="4">
        <v>631177</v>
      </c>
      <c r="AK1054" s="7">
        <f>AL1054/(AF1054+AH1054+AJ1054+AL1054+AN1054+AP1054)</f>
        <v>2.7603633505473818E-2</v>
      </c>
      <c r="AL1054" s="4">
        <v>39720</v>
      </c>
      <c r="AM1054" s="7">
        <f>AN1054/(AF1054+AH1054+AJ1054+AL1054+AN1054+AP1054)</f>
        <v>4.6013005397719572E-3</v>
      </c>
      <c r="AN1054" s="4">
        <v>6621</v>
      </c>
      <c r="AO1054" s="7">
        <f>AP1054/(AF1054+AH1054+AJ1054+AL1054+AN1054+AP1054)</f>
        <v>2.8941422893641922E-2</v>
      </c>
      <c r="AP1054" s="4">
        <v>41645</v>
      </c>
      <c r="AQ1054" s="6">
        <f>AO1054+AM1054+AK1054+AI1054+AG1054+AE1054</f>
        <v>1</v>
      </c>
      <c r="AR1054" s="4">
        <v>437734</v>
      </c>
      <c r="AS1054" s="4">
        <f>AR1054/M1054</f>
        <v>5089.9302325581393</v>
      </c>
      <c r="AT1054" s="4">
        <f>AR1054/V1054</f>
        <v>3614.6787781549933</v>
      </c>
      <c r="AU1054" s="7">
        <f>AR1054/(AR1054+AV1054+AY1054+BB1054)</f>
        <v>0.27593245254450222</v>
      </c>
      <c r="AV1054" s="4">
        <v>442236</v>
      </c>
      <c r="AW1054" s="4">
        <f>AV1054/M1054</f>
        <v>5142.2790697674418</v>
      </c>
      <c r="AX1054" s="7">
        <f>AV1054/(AR1054+AV1054+AY1054+BB1054)</f>
        <v>0.2787703584447872</v>
      </c>
      <c r="AY1054" s="4">
        <v>415252</v>
      </c>
      <c r="AZ1054" s="4">
        <f>AY1054/M1054</f>
        <v>4828.5116279069771</v>
      </c>
      <c r="BA1054" s="7">
        <f>AY1054/(AR1054+AV1054+AY1054+BB1054)</f>
        <v>0.26176057327968499</v>
      </c>
      <c r="BB1054" s="4">
        <v>291159</v>
      </c>
      <c r="BC1054" s="11">
        <f>BB1054/(AR1054+AV1054+AY1054+BB1054)</f>
        <v>0.18353661573102553</v>
      </c>
      <c r="BD1054" s="9">
        <f>BC1054+BA1054+AX1054+AU1054</f>
        <v>1</v>
      </c>
      <c r="BE1054" s="14">
        <f>(AF1054+AH1054+AJ1054+AL1054+AN1054+AP1054)</f>
        <v>1438941</v>
      </c>
      <c r="BF1054" s="14">
        <f t="shared" si="80"/>
        <v>-1586381</v>
      </c>
      <c r="BG1054" s="13">
        <f>(AF1054+AH1054+AJ1054+AL1054+AN1054+AP1054)-(AR1054+AV1054+AY1054+BB1054)</f>
        <v>-147440</v>
      </c>
      <c r="BH1054" s="13">
        <f t="shared" si="81"/>
        <v>1</v>
      </c>
      <c r="BI1054" s="14">
        <f>AF1054/W1054</f>
        <v>338891</v>
      </c>
      <c r="BJ1054" s="14">
        <f>AH1054/Y1054</f>
        <v>380887</v>
      </c>
      <c r="BK1054" s="14">
        <f>AJ1054/AA1054</f>
        <v>796764.44132306299</v>
      </c>
      <c r="BL1054" s="14">
        <f>BI1054+BJ1054+BK1054</f>
        <v>1516542.4413230629</v>
      </c>
      <c r="BM1054" s="14">
        <f>(AF1054/W1054)-AF1054</f>
        <v>0</v>
      </c>
      <c r="BN1054" s="14">
        <f>AH1054/Y1054-AH1054</f>
        <v>0</v>
      </c>
      <c r="BO1054" s="14">
        <f>AJ1054/AA1054-AJ1054</f>
        <v>165587.44132306299</v>
      </c>
      <c r="BP1054" s="14">
        <f>BG1054/S1054</f>
        <v>-3.2994526274330777E-2</v>
      </c>
      <c r="BQ1054" s="14">
        <f>(BG1054-CA1054)/S1054</f>
        <v>-3.2563647084732722E-2</v>
      </c>
      <c r="BR1054" s="27">
        <f>BQ1054-BP1054</f>
        <v>4.308791895980546E-4</v>
      </c>
      <c r="BS1054" s="28">
        <f t="shared" si="82"/>
        <v>3883251</v>
      </c>
      <c r="BT1054" s="11">
        <f>BS1054/S1054</f>
        <v>0.86900452488687785</v>
      </c>
      <c r="BU1054" s="14">
        <f>(BE1054-AP1054)*1/BT1054-(BE1054-AP1054)</f>
        <v>210631.18562874245</v>
      </c>
      <c r="BV1054" s="14">
        <f t="shared" si="83"/>
        <v>0.32201015078480605</v>
      </c>
      <c r="BW1054" s="27">
        <f>(AR1054+AV1054+AY1054+BB1054)/S1054</f>
        <v>0.35500467705913685</v>
      </c>
      <c r="BX1054" s="13">
        <f>(AF1054+AH1054+AJ1054+AL1054+AN1054)/N1054</f>
        <v>121.26147704590818</v>
      </c>
      <c r="BY1054" s="26">
        <f>BX1054/K1054</f>
        <v>0.35982634138251685</v>
      </c>
      <c r="BZ1054" s="11">
        <f>AP1054/BE1054</f>
        <v>2.8941422893641922E-2</v>
      </c>
      <c r="CA1054" s="15">
        <f>-(BM1054+BN1054+BO1054)/M1054</f>
        <v>-1925.4353642216627</v>
      </c>
      <c r="CB1054" s="15">
        <f>BG1054-CA1054</f>
        <v>-145514.56463577834</v>
      </c>
      <c r="CC1054" s="18">
        <f t="shared" si="84"/>
        <v>1</v>
      </c>
      <c r="CD1054" s="17">
        <f>(AF1054/(AF1054+AH1054+AJ1054))/(X1054/(X1054+Z1054+AB1054))</f>
        <v>1.9339009622219872</v>
      </c>
      <c r="CE1054" s="19">
        <f>(AH1054/(AF1054+AH1054+AJ1054))/(Z1054/(X1054+Z1054+AB1054))</f>
        <v>1.1748938103080517</v>
      </c>
      <c r="CF1054" s="18">
        <f>(AJ1054/(AF1054+AH1054+AJ1054))/(AB1054/(X1054+Z1054+AB1054))</f>
        <v>0.74122735589590349</v>
      </c>
      <c r="CG1054">
        <f>AH1054/Z1054</f>
        <v>119.70050282840981</v>
      </c>
      <c r="CH1054" s="11">
        <f>BB1054/BE1054</f>
        <v>0.20234255608812315</v>
      </c>
      <c r="CI1054" s="14">
        <f>AY1054/V1054</f>
        <v>3429.0290267295145</v>
      </c>
      <c r="CJ1054" s="14">
        <f>AV1054/M1054</f>
        <v>5142.2790697674418</v>
      </c>
      <c r="CK1054" s="17">
        <f>N1054/V1054</f>
        <v>95.153548869130546</v>
      </c>
      <c r="CL1054" s="17">
        <f>(AL1054+AN1054)/N1054</f>
        <v>4.0216089560010415</v>
      </c>
      <c r="CM1054" s="14">
        <f>AP1054/AC1054</f>
        <v>5</v>
      </c>
    </row>
    <row r="1055" spans="1:91" hidden="1" x14ac:dyDescent="0.2">
      <c r="A1055">
        <v>1067</v>
      </c>
      <c r="B1055" s="2">
        <v>45231</v>
      </c>
      <c r="C1055" s="3" t="s">
        <v>32</v>
      </c>
      <c r="D1055" t="s">
        <v>33</v>
      </c>
      <c r="E1055" s="3" t="s">
        <v>41</v>
      </c>
      <c r="F1055" t="s">
        <v>42</v>
      </c>
      <c r="G1055" t="str">
        <f>CONCATENATE(C1055,E1055)</f>
        <v>HNLSEA</v>
      </c>
      <c r="H1055" t="s">
        <v>48</v>
      </c>
      <c r="I1055">
        <f>U1055/M1055</f>
        <v>193.96666666666667</v>
      </c>
      <c r="J1055" t="str">
        <f>_xlfn.CONCAT(C1055,E1055,H1055)</f>
        <v>HNLSEAA321</v>
      </c>
      <c r="K1055" s="4">
        <v>2677</v>
      </c>
      <c r="L1055" s="4">
        <f>N1055/M1055</f>
        <v>171.63333333333333</v>
      </c>
      <c r="M1055" s="4">
        <v>30</v>
      </c>
      <c r="N1055" s="4">
        <v>5149</v>
      </c>
      <c r="O1055" s="4">
        <f>P1055/M1055</f>
        <v>25</v>
      </c>
      <c r="P1055" s="4">
        <v>750</v>
      </c>
      <c r="Q1055" s="4">
        <v>1410</v>
      </c>
      <c r="R1055" s="4">
        <v>2989</v>
      </c>
      <c r="S1055" s="4">
        <f>U1055*K1055</f>
        <v>15577463</v>
      </c>
      <c r="T1055" s="7">
        <f>N1055/U1055</f>
        <v>0.88485994157071657</v>
      </c>
      <c r="U1055" s="4">
        <v>5819</v>
      </c>
      <c r="V1055" s="4">
        <v>173.8500823723229</v>
      </c>
      <c r="W1055" s="7">
        <f>P1055/X1055</f>
        <v>1</v>
      </c>
      <c r="X1055" s="4">
        <v>750</v>
      </c>
      <c r="Y1055" s="7">
        <f>Q1055/Z1055</f>
        <v>1</v>
      </c>
      <c r="Z1055" s="4">
        <v>1410</v>
      </c>
      <c r="AA1055" s="7">
        <f>R1055/AB1055</f>
        <v>0.81688986061765512</v>
      </c>
      <c r="AB1055" s="4">
        <v>3659</v>
      </c>
      <c r="AC1055" s="4">
        <v>17020</v>
      </c>
      <c r="AD1055" s="4">
        <f>AP1055/AC1055</f>
        <v>5.9997649823736783</v>
      </c>
      <c r="AE1055" s="7">
        <f>AF1055/(AF1055+AH1055+AJ1055+AL1055+AN1055+AP1055)</f>
        <v>0.21097299407038914</v>
      </c>
      <c r="AF1055" s="4">
        <v>410268</v>
      </c>
      <c r="AG1055" s="7">
        <f>AH1055/(AF1055+AH1055+AJ1055+AL1055+AN1055+AP1055)</f>
        <v>0.25384298538500816</v>
      </c>
      <c r="AH1055" s="4">
        <v>493635</v>
      </c>
      <c r="AI1055" s="7">
        <f>AJ1055/(AF1055+AH1055+AJ1055+AL1055+AN1055+AP1055)</f>
        <v>0.46116081736171138</v>
      </c>
      <c r="AJ1055" s="4">
        <v>896795</v>
      </c>
      <c r="AK1055" s="7">
        <f>AL1055/(AF1055+AH1055+AJ1055+AL1055+AN1055+AP1055)</f>
        <v>1.0754136869056441E-2</v>
      </c>
      <c r="AL1055" s="4">
        <v>20913</v>
      </c>
      <c r="AM1055" s="7">
        <f>AN1055/(AF1055+AH1055+AJ1055+AL1055+AN1055+AP1055)</f>
        <v>1.075773649407836E-2</v>
      </c>
      <c r="AN1055" s="4">
        <v>20920</v>
      </c>
      <c r="AO1055" s="7">
        <f>AP1055/(AF1055+AH1055+AJ1055+AL1055+AN1055+AP1055)</f>
        <v>5.2511329819756487E-2</v>
      </c>
      <c r="AP1055" s="4">
        <v>102116</v>
      </c>
      <c r="AQ1055" s="6">
        <f>AO1055+AM1055+AK1055+AI1055+AG1055+AE1055</f>
        <v>1</v>
      </c>
      <c r="AR1055" s="4">
        <v>785630</v>
      </c>
      <c r="AS1055" s="4">
        <f>AR1055/M1055</f>
        <v>26187.666666666668</v>
      </c>
      <c r="AT1055" s="4">
        <f>AR1055/V1055</f>
        <v>4519.0085001942634</v>
      </c>
      <c r="AU1055" s="7">
        <f>AR1055/(AR1055+AV1055+AY1055+BB1055)</f>
        <v>0.39618175253302568</v>
      </c>
      <c r="AV1055" s="4">
        <v>208607</v>
      </c>
      <c r="AW1055" s="4">
        <f>AV1055/M1055</f>
        <v>6953.5666666666666</v>
      </c>
      <c r="AX1055" s="7">
        <f>AV1055/(AR1055+AV1055+AY1055+BB1055)</f>
        <v>0.10519746808377593</v>
      </c>
      <c r="AY1055" s="4">
        <v>452540</v>
      </c>
      <c r="AZ1055" s="4">
        <f>AY1055/M1055</f>
        <v>15084.666666666666</v>
      </c>
      <c r="BA1055" s="7">
        <f>AY1055/(AR1055+AV1055+AY1055+BB1055)</f>
        <v>0.22820932282536999</v>
      </c>
      <c r="BB1055" s="4">
        <v>536227</v>
      </c>
      <c r="BC1055" s="11">
        <f>BB1055/(AR1055+AV1055+AY1055+BB1055)</f>
        <v>0.27041145655782844</v>
      </c>
      <c r="BD1055" s="9">
        <f>BC1055+BA1055+AX1055+AU1055</f>
        <v>1</v>
      </c>
      <c r="BE1055" s="14">
        <f>(AF1055+AH1055+AJ1055+AL1055+AN1055+AP1055)</f>
        <v>1944647</v>
      </c>
      <c r="BF1055" s="14">
        <f t="shared" si="80"/>
        <v>-1983004</v>
      </c>
      <c r="BG1055" s="13">
        <f>(AF1055+AH1055+AJ1055+AL1055+AN1055+AP1055)-(AR1055+AV1055+AY1055+BB1055)</f>
        <v>-38357</v>
      </c>
      <c r="BH1055" s="13">
        <f t="shared" si="81"/>
        <v>1</v>
      </c>
      <c r="BI1055" s="14">
        <f>AF1055/W1055</f>
        <v>410268</v>
      </c>
      <c r="BJ1055" s="14">
        <f>AH1055/Y1055</f>
        <v>493635</v>
      </c>
      <c r="BK1055" s="14">
        <f>AJ1055/AA1055</f>
        <v>1097816.2947474071</v>
      </c>
      <c r="BL1055" s="14">
        <f>BI1055+BJ1055+BK1055</f>
        <v>2001719.2947474071</v>
      </c>
      <c r="BM1055" s="14">
        <f>(AF1055/W1055)-AF1055</f>
        <v>0</v>
      </c>
      <c r="BN1055" s="14">
        <f>AH1055/Y1055-AH1055</f>
        <v>0</v>
      </c>
      <c r="BO1055" s="14">
        <f>AJ1055/AA1055-AJ1055</f>
        <v>201021.29474740708</v>
      </c>
      <c r="BP1055" s="14">
        <f>BG1055/S1055</f>
        <v>-2.4623393424205212E-3</v>
      </c>
      <c r="BQ1055" s="14">
        <f>(BG1055-CA1055)/S1055</f>
        <v>-2.0321852265087342E-3</v>
      </c>
      <c r="BR1055" s="27">
        <f>BQ1055-BP1055</f>
        <v>4.3015411591178698E-4</v>
      </c>
      <c r="BS1055" s="28">
        <f t="shared" si="82"/>
        <v>13783873</v>
      </c>
      <c r="BT1055" s="11">
        <f>BS1055/S1055</f>
        <v>0.88485994157071657</v>
      </c>
      <c r="BU1055" s="14">
        <f>(BE1055-AP1055)*1/BT1055-(BE1055-AP1055)</f>
        <v>239754.47077102354</v>
      </c>
      <c r="BV1055" s="14">
        <f t="shared" si="83"/>
        <v>0.12483720872904658</v>
      </c>
      <c r="BW1055" s="27">
        <f>(AR1055+AV1055+AY1055+BB1055)/S1055</f>
        <v>0.12729954807146709</v>
      </c>
      <c r="BX1055" s="13">
        <f>(AF1055+AH1055+AJ1055+AL1055+AN1055)/N1055</f>
        <v>357.84249368809475</v>
      </c>
      <c r="BY1055" s="26">
        <f>BX1055/K1055</f>
        <v>0.13367295244232152</v>
      </c>
      <c r="BZ1055" s="11">
        <f>AP1055/BE1055</f>
        <v>5.2511329819756487E-2</v>
      </c>
      <c r="CA1055" s="15">
        <f>-(BM1055+BN1055+BO1055)/M1055</f>
        <v>-6700.7098249135697</v>
      </c>
      <c r="CB1055" s="15">
        <f>BG1055-CA1055</f>
        <v>-31656.290175086429</v>
      </c>
      <c r="CC1055" s="18">
        <f t="shared" si="84"/>
        <v>1</v>
      </c>
      <c r="CD1055" s="17">
        <f>(AF1055/(AF1055+AH1055+AJ1055))/(X1055/(X1055+Z1055+AB1055))</f>
        <v>1.7677215479775064</v>
      </c>
      <c r="CE1055" s="19">
        <f>(AH1055/(AF1055+AH1055+AJ1055))/(Z1055/(X1055+Z1055+AB1055))</f>
        <v>1.1313430338112622</v>
      </c>
      <c r="CF1055" s="18">
        <f>(AJ1055/(AF1055+AH1055+AJ1055))/(AB1055/(X1055+Z1055+AB1055))</f>
        <v>0.79202382108308012</v>
      </c>
      <c r="CG1055">
        <f>AH1055/Z1055</f>
        <v>350.09574468085106</v>
      </c>
      <c r="CH1055" s="11">
        <f>BB1055/BE1055</f>
        <v>0.27574516094694823</v>
      </c>
      <c r="CI1055" s="14">
        <f>AY1055/V1055</f>
        <v>2603.0473717626769</v>
      </c>
      <c r="CJ1055" s="14">
        <f>AV1055/M1055</f>
        <v>6953.5666666666666</v>
      </c>
      <c r="CK1055" s="17">
        <f>N1055/V1055</f>
        <v>29.617472305665849</v>
      </c>
      <c r="CL1055" s="17">
        <f>(AL1055+AN1055)/N1055</f>
        <v>8.1244901922703434</v>
      </c>
      <c r="CM1055" s="14">
        <f>AP1055/AC1055</f>
        <v>5.9997649823736783</v>
      </c>
    </row>
    <row r="1056" spans="1:91" hidden="1" x14ac:dyDescent="0.2">
      <c r="A1056">
        <v>307</v>
      </c>
      <c r="B1056" s="2">
        <v>44835</v>
      </c>
      <c r="C1056" s="3" t="s">
        <v>41</v>
      </c>
      <c r="D1056" t="s">
        <v>42</v>
      </c>
      <c r="E1056" s="3" t="s">
        <v>29</v>
      </c>
      <c r="F1056" t="s">
        <v>28</v>
      </c>
      <c r="G1056" t="str">
        <f>CONCATENATE(C1056,E1056)</f>
        <v>SEAANC</v>
      </c>
      <c r="H1056" t="s">
        <v>35</v>
      </c>
      <c r="I1056">
        <f>U1056/M1056</f>
        <v>176.25490196078431</v>
      </c>
      <c r="J1056" t="str">
        <f>_xlfn.CONCAT(C1056,E1056,H1056)</f>
        <v>SEAANC737-Max 9</v>
      </c>
      <c r="K1056" s="4">
        <v>1448</v>
      </c>
      <c r="L1056" s="4">
        <f>N1056/M1056</f>
        <v>148.29411764705881</v>
      </c>
      <c r="M1056" s="4">
        <v>51</v>
      </c>
      <c r="N1056" s="4">
        <v>7563</v>
      </c>
      <c r="O1056" s="4">
        <f>P1056/M1056</f>
        <v>22.784313725490197</v>
      </c>
      <c r="P1056" s="4">
        <v>1162</v>
      </c>
      <c r="Q1056" s="4">
        <v>2172</v>
      </c>
      <c r="R1056" s="4">
        <v>4230</v>
      </c>
      <c r="S1056" s="4">
        <f>U1056*K1056</f>
        <v>13016072</v>
      </c>
      <c r="T1056" s="7">
        <f>N1056/U1056</f>
        <v>0.84136166425631331</v>
      </c>
      <c r="U1056" s="4">
        <v>8989</v>
      </c>
      <c r="V1056" s="4">
        <v>185.64357209086694</v>
      </c>
      <c r="W1056" s="7">
        <f>P1056/X1056</f>
        <v>1</v>
      </c>
      <c r="X1056" s="4">
        <v>1162</v>
      </c>
      <c r="Y1056" s="7">
        <f>Q1056/Z1056</f>
        <v>1</v>
      </c>
      <c r="Z1056" s="4">
        <v>2172</v>
      </c>
      <c r="AA1056" s="7">
        <f>R1056/AB1056</f>
        <v>0.74787835926449786</v>
      </c>
      <c r="AB1056" s="4">
        <v>5656</v>
      </c>
      <c r="AC1056" s="4">
        <v>68926</v>
      </c>
      <c r="AD1056" s="4">
        <f>AP1056/AC1056</f>
        <v>4.9999709833734727</v>
      </c>
      <c r="AE1056" s="7">
        <f>AF1056/(AF1056+AH1056+AJ1056+AL1056+AN1056+AP1056)</f>
        <v>0.18149243919992208</v>
      </c>
      <c r="AF1056" s="4">
        <v>393156</v>
      </c>
      <c r="AG1056" s="7">
        <f>AH1056/(AF1056+AH1056+AJ1056+AL1056+AN1056+AP1056)</f>
        <v>0.25503834064477648</v>
      </c>
      <c r="AH1056" s="4">
        <v>552474</v>
      </c>
      <c r="AI1056" s="7">
        <f>AJ1056/(AF1056+AH1056+AJ1056+AL1056+AN1056+AP1056)</f>
        <v>0.38875765785769717</v>
      </c>
      <c r="AJ1056" s="4">
        <v>842142</v>
      </c>
      <c r="AK1056" s="7">
        <f>AL1056/(AF1056+AH1056+AJ1056+AL1056+AN1056+AP1056)</f>
        <v>1.1716158743333491E-2</v>
      </c>
      <c r="AL1056" s="4">
        <v>25380</v>
      </c>
      <c r="AM1056" s="7">
        <f>AN1056/(AF1056+AH1056+AJ1056+AL1056+AN1056+AP1056)</f>
        <v>3.904924618197715E-3</v>
      </c>
      <c r="AN1056" s="4">
        <v>8459</v>
      </c>
      <c r="AO1056" s="7">
        <f>AP1056/(AF1056+AH1056+AJ1056+AL1056+AN1056+AP1056)</f>
        <v>0.15909047893607309</v>
      </c>
      <c r="AP1056" s="4">
        <v>344628</v>
      </c>
      <c r="AQ1056" s="6">
        <f>AO1056+AM1056+AK1056+AI1056+AG1056+AE1056</f>
        <v>1</v>
      </c>
      <c r="AR1056" s="4">
        <v>630197</v>
      </c>
      <c r="AS1056" s="4">
        <f>AR1056/M1056</f>
        <v>12356.803921568628</v>
      </c>
      <c r="AT1056" s="4">
        <f>AR1056/V1056</f>
        <v>3394.6610319022388</v>
      </c>
      <c r="AU1056" s="7">
        <f>AR1056/(AR1056+AV1056+AY1056+BB1056)</f>
        <v>0.33382738467618006</v>
      </c>
      <c r="AV1056" s="4">
        <v>264596</v>
      </c>
      <c r="AW1056" s="4">
        <f>AV1056/M1056</f>
        <v>5188.1568627450979</v>
      </c>
      <c r="AX1056" s="7">
        <f>AV1056/(AR1056+AV1056+AY1056+BB1056)</f>
        <v>0.14016155372967271</v>
      </c>
      <c r="AY1056" s="4">
        <v>547101</v>
      </c>
      <c r="AZ1056" s="4">
        <f>AY1056/M1056</f>
        <v>10727.470588235294</v>
      </c>
      <c r="BA1056" s="7">
        <f>AY1056/(AR1056+AV1056+AY1056+BB1056)</f>
        <v>0.28980984673637417</v>
      </c>
      <c r="BB1056" s="4">
        <v>445899</v>
      </c>
      <c r="BC1056" s="11">
        <f>BB1056/(AR1056+AV1056+AY1056+BB1056)</f>
        <v>0.23620121485777307</v>
      </c>
      <c r="BD1056" s="9">
        <f>BC1056+BA1056+AX1056+AU1056</f>
        <v>1</v>
      </c>
      <c r="BE1056" s="14">
        <f>(AF1056+AH1056+AJ1056+AL1056+AN1056+AP1056)</f>
        <v>2166239</v>
      </c>
      <c r="BF1056" s="14">
        <f t="shared" si="80"/>
        <v>-1887793</v>
      </c>
      <c r="BG1056" s="13">
        <f>(AF1056+AH1056+AJ1056+AL1056+AN1056+AP1056)-(AR1056+AV1056+AY1056+BB1056)</f>
        <v>278446</v>
      </c>
      <c r="BH1056" s="13">
        <f t="shared" si="81"/>
        <v>0</v>
      </c>
      <c r="BI1056" s="14">
        <f>AF1056/W1056</f>
        <v>393156</v>
      </c>
      <c r="BJ1056" s="14">
        <f>AH1056/Y1056</f>
        <v>552474</v>
      </c>
      <c r="BK1056" s="14">
        <f>AJ1056/AA1056</f>
        <v>1126041.4070921985</v>
      </c>
      <c r="BL1056" s="14">
        <f>BI1056+BJ1056+BK1056</f>
        <v>2071671.4070921985</v>
      </c>
      <c r="BM1056" s="14">
        <f>(AF1056/W1056)-AF1056</f>
        <v>0</v>
      </c>
      <c r="BN1056" s="14">
        <f>AH1056/Y1056-AH1056</f>
        <v>0</v>
      </c>
      <c r="BO1056" s="14">
        <f>AJ1056/AA1056-AJ1056</f>
        <v>283899.4070921985</v>
      </c>
      <c r="BP1056" s="14">
        <f>BG1056/S1056</f>
        <v>2.1392475395034694E-2</v>
      </c>
      <c r="BQ1056" s="14">
        <f>(BG1056-CA1056)/S1056</f>
        <v>2.1820150890454779E-2</v>
      </c>
      <c r="BR1056" s="27">
        <f>BQ1056-BP1056</f>
        <v>4.2767549542008579E-4</v>
      </c>
      <c r="BS1056" s="28">
        <f t="shared" si="82"/>
        <v>10951224</v>
      </c>
      <c r="BT1056" s="11">
        <f>BS1056/S1056</f>
        <v>0.84136166425631331</v>
      </c>
      <c r="BU1056" s="14">
        <f>(BE1056-AP1056)*1/BT1056-(BE1056-AP1056)</f>
        <v>343463.87491736095</v>
      </c>
      <c r="BV1056" s="14">
        <f t="shared" si="83"/>
        <v>0.16642801299808421</v>
      </c>
      <c r="BW1056" s="27">
        <f>(AR1056+AV1056+AY1056+BB1056)/S1056</f>
        <v>0.14503553760304952</v>
      </c>
      <c r="BX1056" s="13">
        <f>(AF1056+AH1056+AJ1056+AL1056+AN1056)/N1056</f>
        <v>240.85825730530212</v>
      </c>
      <c r="BY1056" s="26">
        <f>BX1056/K1056</f>
        <v>0.16633857548708711</v>
      </c>
      <c r="BZ1056" s="11">
        <f>AP1056/BE1056</f>
        <v>0.15909047893607309</v>
      </c>
      <c r="CA1056" s="15">
        <f>-(BM1056+BN1056+BO1056)/M1056</f>
        <v>-5566.6550410234995</v>
      </c>
      <c r="CB1056" s="15">
        <f>BG1056-CA1056</f>
        <v>284012.65504102351</v>
      </c>
      <c r="CC1056" s="18">
        <f t="shared" si="84"/>
        <v>0</v>
      </c>
      <c r="CD1056" s="17">
        <f>(AF1056/(AF1056+AH1056+AJ1056))/(X1056/(X1056+Z1056+AB1056))</f>
        <v>1.7013996551975157</v>
      </c>
      <c r="CE1056" s="19">
        <f>(AH1056/(AF1056+AH1056+AJ1056))/(Z1056/(X1056+Z1056+AB1056))</f>
        <v>1.2790855250517503</v>
      </c>
      <c r="CF1056" s="18">
        <f>(AJ1056/(AF1056+AH1056+AJ1056))/(AB1056/(X1056+Z1056+AB1056))</f>
        <v>0.74872698731401799</v>
      </c>
      <c r="CG1056">
        <f>AH1056/Z1056</f>
        <v>254.36187845303868</v>
      </c>
      <c r="CH1056" s="11">
        <f>BB1056/BE1056</f>
        <v>0.20584016814395825</v>
      </c>
      <c r="CI1056" s="14">
        <f>AY1056/V1056</f>
        <v>2947.0505972176106</v>
      </c>
      <c r="CJ1056" s="14">
        <f>AV1056/M1056</f>
        <v>5188.1568627450979</v>
      </c>
      <c r="CK1056" s="17">
        <f>N1056/V1056</f>
        <v>40.739358302684131</v>
      </c>
      <c r="CL1056" s="17">
        <f>(AL1056+AN1056)/N1056</f>
        <v>4.4742826920534178</v>
      </c>
      <c r="CM1056" s="14">
        <f>AP1056/AC1056</f>
        <v>4.9999709833734727</v>
      </c>
    </row>
    <row r="1057" spans="1:91" hidden="1" x14ac:dyDescent="0.2">
      <c r="A1057">
        <v>107</v>
      </c>
      <c r="B1057" s="2">
        <v>44805</v>
      </c>
      <c r="C1057" s="3" t="s">
        <v>41</v>
      </c>
      <c r="D1057" t="s">
        <v>42</v>
      </c>
      <c r="E1057" s="3" t="s">
        <v>29</v>
      </c>
      <c r="F1057" t="s">
        <v>28</v>
      </c>
      <c r="G1057" t="str">
        <f>CONCATENATE(C1057,E1057)</f>
        <v>SEAANC</v>
      </c>
      <c r="H1057" t="s">
        <v>31</v>
      </c>
      <c r="I1057">
        <f>U1057/M1057</f>
        <v>159.45679012345678</v>
      </c>
      <c r="J1057" t="str">
        <f>_xlfn.CONCAT(C1057,E1057,H1057)</f>
        <v>SEAANC737-800</v>
      </c>
      <c r="K1057" s="4">
        <v>1448</v>
      </c>
      <c r="L1057" s="4">
        <f>N1057/M1057</f>
        <v>123.14814814814815</v>
      </c>
      <c r="M1057" s="4">
        <v>81</v>
      </c>
      <c r="N1057" s="4">
        <v>9975</v>
      </c>
      <c r="O1057" s="4">
        <f>P1057/M1057</f>
        <v>19.925925925925927</v>
      </c>
      <c r="P1057" s="4">
        <v>1614</v>
      </c>
      <c r="Q1057" s="4">
        <v>2689</v>
      </c>
      <c r="R1057" s="4">
        <v>5672</v>
      </c>
      <c r="S1057" s="4">
        <f>U1057*K1057</f>
        <v>18702368</v>
      </c>
      <c r="T1057" s="7">
        <f>N1057/U1057</f>
        <v>0.77229792505419637</v>
      </c>
      <c r="U1057" s="4">
        <v>12916</v>
      </c>
      <c r="V1057" s="4">
        <v>297.76493741307371</v>
      </c>
      <c r="W1057" s="7">
        <f>P1057/X1057</f>
        <v>0.94885361552028213</v>
      </c>
      <c r="X1057" s="4">
        <v>1701</v>
      </c>
      <c r="Y1057" s="7">
        <f>Q1057/Z1057</f>
        <v>0.82993827160493827</v>
      </c>
      <c r="Z1057" s="4">
        <v>3240</v>
      </c>
      <c r="AA1057" s="7">
        <f>R1057/AB1057</f>
        <v>0.71122257053291538</v>
      </c>
      <c r="AB1057" s="4">
        <v>7975</v>
      </c>
      <c r="AC1057" s="4">
        <v>43604</v>
      </c>
      <c r="AD1057" s="4">
        <f>AP1057/AC1057</f>
        <v>4.999954132648381</v>
      </c>
      <c r="AE1057" s="7">
        <f>AF1057/(AF1057+AH1057+AJ1057+AL1057+AN1057+AP1057)</f>
        <v>0.218161672333061</v>
      </c>
      <c r="AF1057" s="4">
        <v>595995</v>
      </c>
      <c r="AG1057" s="7">
        <f>AH1057/(AF1057+AH1057+AJ1057+AL1057+AN1057+AP1057)</f>
        <v>0.24840916345278152</v>
      </c>
      <c r="AH1057" s="4">
        <v>678628</v>
      </c>
      <c r="AI1057" s="7">
        <f>AJ1057/(AF1057+AH1057+AJ1057+AL1057+AN1057+AP1057)</f>
        <v>0.42870885275281345</v>
      </c>
      <c r="AJ1057" s="4">
        <v>1171188</v>
      </c>
      <c r="AK1057" s="7">
        <f>AL1057/(AF1057+AH1057+AJ1057+AL1057+AN1057+AP1057)</f>
        <v>1.245838055328607E-2</v>
      </c>
      <c r="AL1057" s="4">
        <v>34035</v>
      </c>
      <c r="AM1057" s="7">
        <f>AN1057/(AF1057+AH1057+AJ1057+AL1057+AN1057+AP1057)</f>
        <v>1.2457282414850345E-2</v>
      </c>
      <c r="AN1057" s="4">
        <v>34032</v>
      </c>
      <c r="AO1057" s="7">
        <f>AP1057/(AF1057+AH1057+AJ1057+AL1057+AN1057+AP1057)</f>
        <v>7.9804648493207647E-2</v>
      </c>
      <c r="AP1057" s="4">
        <v>218018</v>
      </c>
      <c r="AQ1057" s="6">
        <f>AO1057+AM1057+AK1057+AI1057+AG1057+AE1057</f>
        <v>1</v>
      </c>
      <c r="AR1057" s="4">
        <v>1096531</v>
      </c>
      <c r="AS1057" s="4">
        <f>AR1057/M1057</f>
        <v>13537.41975308642</v>
      </c>
      <c r="AT1057" s="4">
        <f>AR1057/V1057</f>
        <v>3682.5390172746897</v>
      </c>
      <c r="AU1057" s="7">
        <f>AR1057/(AR1057+AV1057+AY1057+BB1057)</f>
        <v>0.34147397988895012</v>
      </c>
      <c r="AV1057" s="4">
        <v>424402</v>
      </c>
      <c r="AW1057" s="4">
        <f>AV1057/M1057</f>
        <v>5239.5308641975307</v>
      </c>
      <c r="AX1057" s="7">
        <f>AV1057/(AR1057+AV1057+AY1057+BB1057)</f>
        <v>0.13216428902860952</v>
      </c>
      <c r="AY1057" s="4">
        <v>975031</v>
      </c>
      <c r="AZ1057" s="4">
        <f>AY1057/M1057</f>
        <v>12037.41975308642</v>
      </c>
      <c r="BA1057" s="7">
        <f>AY1057/(AR1057+AV1057+AY1057+BB1057)</f>
        <v>0.30363730353733998</v>
      </c>
      <c r="BB1057" s="4">
        <v>715206</v>
      </c>
      <c r="BC1057" s="11">
        <f>BB1057/(AR1057+AV1057+AY1057+BB1057)</f>
        <v>0.22272442754510038</v>
      </c>
      <c r="BD1057" s="9">
        <f>BC1057+BA1057+AX1057+AU1057</f>
        <v>1</v>
      </c>
      <c r="BE1057" s="14">
        <f>(AF1057+AH1057+AJ1057+AL1057+AN1057+AP1057)</f>
        <v>2731896</v>
      </c>
      <c r="BF1057" s="14">
        <f t="shared" si="80"/>
        <v>-3211170</v>
      </c>
      <c r="BG1057" s="13">
        <f>(AF1057+AH1057+AJ1057+AL1057+AN1057+AP1057)-(AR1057+AV1057+AY1057+BB1057)</f>
        <v>-479274</v>
      </c>
      <c r="BH1057" s="13">
        <f t="shared" si="81"/>
        <v>1</v>
      </c>
      <c r="BI1057" s="14">
        <f>AF1057/W1057</f>
        <v>628121.12453531602</v>
      </c>
      <c r="BJ1057" s="14">
        <f>AH1057/Y1057</f>
        <v>817684.90888806246</v>
      </c>
      <c r="BK1057" s="14">
        <f>AJ1057/AA1057</f>
        <v>1646725.0176304653</v>
      </c>
      <c r="BL1057" s="14">
        <f>BI1057+BJ1057+BK1057</f>
        <v>3092531.0510538439</v>
      </c>
      <c r="BM1057" s="14">
        <f>(AF1057/W1057)-AF1057</f>
        <v>32126.124535316019</v>
      </c>
      <c r="BN1057" s="14">
        <f>AH1057/Y1057-AH1057</f>
        <v>139056.90888806246</v>
      </c>
      <c r="BO1057" s="14">
        <f>AJ1057/AA1057-AJ1057</f>
        <v>475537.01763046533</v>
      </c>
      <c r="BP1057" s="14">
        <f>BG1057/S1057</f>
        <v>-2.5626380573839633E-2</v>
      </c>
      <c r="BQ1057" s="14">
        <f>(BG1057-CA1057)/S1057</f>
        <v>-2.5199472165174024E-2</v>
      </c>
      <c r="BR1057" s="27">
        <f>BQ1057-BP1057</f>
        <v>4.2690840866560845E-4</v>
      </c>
      <c r="BS1057" s="28">
        <f t="shared" si="82"/>
        <v>14443800</v>
      </c>
      <c r="BT1057" s="11">
        <f>BS1057/S1057</f>
        <v>0.77229792505419637</v>
      </c>
      <c r="BU1057" s="14">
        <f>(BE1057-AP1057)*1/BT1057-(BE1057-AP1057)</f>
        <v>741184.48100250633</v>
      </c>
      <c r="BV1057" s="14">
        <f t="shared" si="83"/>
        <v>0.14607219791632803</v>
      </c>
      <c r="BW1057" s="27">
        <f>(AR1057+AV1057+AY1057+BB1057)/S1057</f>
        <v>0.17169857849016767</v>
      </c>
      <c r="BX1057" s="13">
        <f>(AF1057+AH1057+AJ1057+AL1057+AN1057)/N1057</f>
        <v>252.01784461152883</v>
      </c>
      <c r="BY1057" s="26">
        <f>BX1057/K1057</f>
        <v>0.17404547279801716</v>
      </c>
      <c r="BZ1057" s="11">
        <f>AP1057/BE1057</f>
        <v>7.9804648493207647E-2</v>
      </c>
      <c r="CA1057" s="15">
        <f>-(BM1057+BN1057+BO1057)/M1057</f>
        <v>-7984.1981611585652</v>
      </c>
      <c r="CB1057" s="15">
        <f>BG1057-CA1057</f>
        <v>-471289.80183884141</v>
      </c>
      <c r="CC1057" s="18">
        <f t="shared" si="84"/>
        <v>1</v>
      </c>
      <c r="CD1057" s="17">
        <f>(AF1057/(AF1057+AH1057+AJ1057))/(X1057/(X1057+Z1057+AB1057))</f>
        <v>1.850305522957798</v>
      </c>
      <c r="CE1057" s="19">
        <f>(AH1057/(AF1057+AH1057+AJ1057))/(Z1057/(X1057+Z1057+AB1057))</f>
        <v>1.1060936696243211</v>
      </c>
      <c r="CF1057" s="18">
        <f>(AJ1057/(AF1057+AH1057+AJ1057))/(AB1057/(X1057+Z1057+AB1057))</f>
        <v>0.77553439697379112</v>
      </c>
      <c r="CG1057">
        <f>AH1057/Z1057</f>
        <v>209.45308641975308</v>
      </c>
      <c r="CH1057" s="11">
        <f>BB1057/BE1057</f>
        <v>0.26179839935341609</v>
      </c>
      <c r="CI1057" s="14">
        <f>AY1057/V1057</f>
        <v>3274.4990342747792</v>
      </c>
      <c r="CJ1057" s="14">
        <f>AV1057/M1057</f>
        <v>5239.5308641975307</v>
      </c>
      <c r="CK1057" s="17">
        <f>N1057/V1057</f>
        <v>33.49957885122722</v>
      </c>
      <c r="CL1057" s="17">
        <f>(AL1057+AN1057)/N1057</f>
        <v>6.8237593984962404</v>
      </c>
      <c r="CM1057" s="14">
        <f>AP1057/AC1057</f>
        <v>4.999954132648381</v>
      </c>
    </row>
    <row r="1058" spans="1:91" hidden="1" x14ac:dyDescent="0.2">
      <c r="A1058">
        <v>1108</v>
      </c>
      <c r="B1058" s="2">
        <v>45231</v>
      </c>
      <c r="C1058" s="3" t="s">
        <v>37</v>
      </c>
      <c r="D1058" t="s">
        <v>38</v>
      </c>
      <c r="E1058" s="3" t="s">
        <v>43</v>
      </c>
      <c r="F1058" t="s">
        <v>38</v>
      </c>
      <c r="G1058" t="str">
        <f>CONCATENATE(C1058,E1058)</f>
        <v>LAXSFO</v>
      </c>
      <c r="H1058" t="s">
        <v>31</v>
      </c>
      <c r="I1058">
        <f>U1058/M1058</f>
        <v>164.70422535211267</v>
      </c>
      <c r="J1058" t="str">
        <f>_xlfn.CONCAT(C1058,E1058,H1058)</f>
        <v>LAXSFO737-800</v>
      </c>
      <c r="K1058" s="4">
        <v>337</v>
      </c>
      <c r="L1058" s="4">
        <f>N1058/M1058</f>
        <v>150.91549295774647</v>
      </c>
      <c r="M1058" s="4">
        <v>71</v>
      </c>
      <c r="N1058" s="4">
        <v>10715</v>
      </c>
      <c r="O1058" s="4">
        <f>P1058/M1058</f>
        <v>19.309859154929576</v>
      </c>
      <c r="P1058" s="4">
        <v>1371</v>
      </c>
      <c r="Q1058" s="4">
        <v>2612</v>
      </c>
      <c r="R1058" s="4">
        <v>6733</v>
      </c>
      <c r="S1058" s="4">
        <f>U1058*K1058</f>
        <v>3940878</v>
      </c>
      <c r="T1058" s="7">
        <f>N1058/U1058</f>
        <v>0.91628185394219253</v>
      </c>
      <c r="U1058" s="4">
        <v>11694</v>
      </c>
      <c r="V1058" s="4">
        <v>95.227385076897065</v>
      </c>
      <c r="W1058" s="7">
        <f>P1058/X1058</f>
        <v>0.91644385026737973</v>
      </c>
      <c r="X1058" s="4">
        <v>1496</v>
      </c>
      <c r="Y1058" s="7">
        <f>Q1058/Z1058</f>
        <v>0.91649122807017547</v>
      </c>
      <c r="Z1058" s="4">
        <v>2850</v>
      </c>
      <c r="AA1058" s="7">
        <f>R1058/AB1058</f>
        <v>0.91630375612411541</v>
      </c>
      <c r="AB1058" s="4">
        <v>7348</v>
      </c>
      <c r="AC1058" s="4">
        <v>9893</v>
      </c>
      <c r="AD1058" s="4">
        <f>AP1058/AC1058</f>
        <v>5.9995956737086829</v>
      </c>
      <c r="AE1058" s="7">
        <f>AF1058/(AF1058+AH1058+AJ1058+AL1058+AN1058+AP1058)</f>
        <v>0.19372107226943178</v>
      </c>
      <c r="AF1058" s="4">
        <v>281974</v>
      </c>
      <c r="AG1058" s="7">
        <f>AH1058/(AF1058+AH1058+AJ1058+AL1058+AN1058+AP1058)</f>
        <v>0.22433663307838114</v>
      </c>
      <c r="AH1058" s="4">
        <v>326537</v>
      </c>
      <c r="AI1058" s="7">
        <f>AJ1058/(AF1058+AH1058+AJ1058+AL1058+AN1058+AP1058)</f>
        <v>0.48103522544822741</v>
      </c>
      <c r="AJ1058" s="4">
        <v>700179</v>
      </c>
      <c r="AK1058" s="7">
        <f>AL1058/(AF1058+AH1058+AJ1058+AL1058+AN1058+AP1058)</f>
        <v>3.2377760693942638E-2</v>
      </c>
      <c r="AL1058" s="4">
        <v>47128</v>
      </c>
      <c r="AM1058" s="7">
        <f>AN1058/(AF1058+AH1058+AJ1058+AL1058+AN1058+AP1058)</f>
        <v>2.7752071873022678E-2</v>
      </c>
      <c r="AN1058" s="4">
        <v>40395</v>
      </c>
      <c r="AO1058" s="7">
        <f>AP1058/(AF1058+AH1058+AJ1058+AL1058+AN1058+AP1058)</f>
        <v>4.0777236636994382E-2</v>
      </c>
      <c r="AP1058" s="4">
        <v>59354</v>
      </c>
      <c r="AQ1058" s="6">
        <f>AO1058+AM1058+AK1058+AI1058+AG1058+AE1058</f>
        <v>1</v>
      </c>
      <c r="AR1058" s="4">
        <v>395961</v>
      </c>
      <c r="AS1058" s="4">
        <f>AR1058/M1058</f>
        <v>5576.9154929577462</v>
      </c>
      <c r="AT1058" s="4">
        <f>AR1058/V1058</f>
        <v>4158.0581014616491</v>
      </c>
      <c r="AU1058" s="7">
        <f>AR1058/(AR1058+AV1058+AY1058+BB1058)</f>
        <v>0.29915864676310194</v>
      </c>
      <c r="AV1058" s="4">
        <v>417990</v>
      </c>
      <c r="AW1058" s="4">
        <f>AV1058/M1058</f>
        <v>5887.1830985915494</v>
      </c>
      <c r="AX1058" s="7">
        <f>AV1058/(AR1058+AV1058+AY1058+BB1058)</f>
        <v>0.31580211879581316</v>
      </c>
      <c r="AY1058" s="4">
        <v>214054</v>
      </c>
      <c r="AZ1058" s="4">
        <f>AY1058/M1058</f>
        <v>3014.8450704225352</v>
      </c>
      <c r="BA1058" s="7">
        <f>AY1058/(AR1058+AV1058+AY1058+BB1058)</f>
        <v>0.161723263084569</v>
      </c>
      <c r="BB1058" s="4">
        <v>295577</v>
      </c>
      <c r="BC1058" s="11">
        <f>BB1058/(AR1058+AV1058+AY1058+BB1058)</f>
        <v>0.22331597135651587</v>
      </c>
      <c r="BD1058" s="9">
        <f>BC1058+BA1058+AX1058+AU1058</f>
        <v>1</v>
      </c>
      <c r="BE1058" s="14">
        <f>(AF1058+AH1058+AJ1058+AL1058+AN1058+AP1058)</f>
        <v>1455567</v>
      </c>
      <c r="BF1058" s="14">
        <f t="shared" si="80"/>
        <v>-1323582</v>
      </c>
      <c r="BG1058" s="13">
        <f>(AF1058+AH1058+AJ1058+AL1058+AN1058+AP1058)-(AR1058+AV1058+AY1058+BB1058)</f>
        <v>131985</v>
      </c>
      <c r="BH1058" s="13">
        <f t="shared" si="81"/>
        <v>0</v>
      </c>
      <c r="BI1058" s="14">
        <f>AF1058/W1058</f>
        <v>307682.78920495987</v>
      </c>
      <c r="BJ1058" s="14">
        <f>AH1058/Y1058</f>
        <v>356290.37136294029</v>
      </c>
      <c r="BK1058" s="14">
        <f>AJ1058/AA1058</f>
        <v>764134.15891875839</v>
      </c>
      <c r="BL1058" s="14">
        <f>BI1058+BJ1058+BK1058</f>
        <v>1428107.3194866586</v>
      </c>
      <c r="BM1058" s="14">
        <f>(AF1058/W1058)-AF1058</f>
        <v>25708.789204959874</v>
      </c>
      <c r="BN1058" s="14">
        <f>AH1058/Y1058-AH1058</f>
        <v>29753.371362940292</v>
      </c>
      <c r="BO1058" s="14">
        <f>AJ1058/AA1058-AJ1058</f>
        <v>63955.158918758389</v>
      </c>
      <c r="BP1058" s="14">
        <f>BG1058/S1058</f>
        <v>3.3491267681973406E-2</v>
      </c>
      <c r="BQ1058" s="14">
        <f>(BG1058-CA1058)/S1058</f>
        <v>3.3918059396225123E-2</v>
      </c>
      <c r="BR1058" s="27">
        <f>BQ1058-BP1058</f>
        <v>4.2679171425171608E-4</v>
      </c>
      <c r="BS1058" s="28">
        <f t="shared" si="82"/>
        <v>3610955</v>
      </c>
      <c r="BT1058" s="11">
        <f>BS1058/S1058</f>
        <v>0.91628185394219253</v>
      </c>
      <c r="BU1058" s="14">
        <f>(BE1058-AP1058)*1/BT1058-(BE1058-AP1058)</f>
        <v>127568.13131124596</v>
      </c>
      <c r="BV1058" s="14">
        <f t="shared" si="83"/>
        <v>0.36935094159220355</v>
      </c>
      <c r="BW1058" s="27">
        <f>(AR1058+AV1058+AY1058+BB1058)/S1058</f>
        <v>0.33585967391023014</v>
      </c>
      <c r="BX1058" s="13">
        <f>(AF1058+AH1058+AJ1058+AL1058+AN1058)/N1058</f>
        <v>130.30452636490901</v>
      </c>
      <c r="BY1058" s="26">
        <f>BX1058/K1058</f>
        <v>0.38666031562287539</v>
      </c>
      <c r="BZ1058" s="11">
        <f>AP1058/BE1058</f>
        <v>4.0777236636994382E-2</v>
      </c>
      <c r="CA1058" s="15">
        <f>-(BM1058+BN1058+BO1058)/M1058</f>
        <v>-1681.934077276881</v>
      </c>
      <c r="CB1058" s="15">
        <f>BG1058-CA1058</f>
        <v>133666.93407727688</v>
      </c>
      <c r="CC1058" s="18">
        <f t="shared" si="84"/>
        <v>0</v>
      </c>
      <c r="CD1058" s="17">
        <f>(AF1058/(AF1058+AH1058+AJ1058))/(X1058/(X1058+Z1058+AB1058))</f>
        <v>1.6842392235072972</v>
      </c>
      <c r="CE1058" s="19">
        <f>(AH1058/(AF1058+AH1058+AJ1058))/(Z1058/(X1058+Z1058+AB1058))</f>
        <v>1.0237969797841231</v>
      </c>
      <c r="CF1058" s="18">
        <f>(AJ1058/(AF1058+AH1058+AJ1058))/(AB1058/(X1058+Z1058+AB1058))</f>
        <v>0.85146389891784591</v>
      </c>
      <c r="CG1058">
        <f>AH1058/Z1058</f>
        <v>114.57438596491228</v>
      </c>
      <c r="CH1058" s="11">
        <f>BB1058/BE1058</f>
        <v>0.20306657130863781</v>
      </c>
      <c r="CI1058" s="14">
        <f>AY1058/V1058</f>
        <v>2247.8197823782439</v>
      </c>
      <c r="CJ1058" s="14">
        <f>AV1058/M1058</f>
        <v>5887.1830985915494</v>
      </c>
      <c r="CK1058" s="17">
        <f>N1058/V1058</f>
        <v>112.52015364432752</v>
      </c>
      <c r="CL1058" s="17">
        <f>(AL1058+AN1058)/N1058</f>
        <v>8.1682687820811939</v>
      </c>
      <c r="CM1058" s="14">
        <f>AP1058/AC1058</f>
        <v>5.9995956737086829</v>
      </c>
    </row>
    <row r="1059" spans="1:91" hidden="1" x14ac:dyDescent="0.2">
      <c r="A1059">
        <v>817</v>
      </c>
      <c r="B1059" s="2">
        <v>45200</v>
      </c>
      <c r="C1059" s="3" t="s">
        <v>29</v>
      </c>
      <c r="D1059" t="s">
        <v>28</v>
      </c>
      <c r="E1059" s="3" t="s">
        <v>41</v>
      </c>
      <c r="F1059" t="s">
        <v>42</v>
      </c>
      <c r="G1059" t="str">
        <f>CONCATENATE(C1059,E1059)</f>
        <v>ANCSEA</v>
      </c>
      <c r="H1059" t="s">
        <v>31</v>
      </c>
      <c r="I1059">
        <f>U1059/M1059</f>
        <v>158.78301886792454</v>
      </c>
      <c r="J1059" t="str">
        <f>_xlfn.CONCAT(C1059,E1059,H1059)</f>
        <v>ANCSEA737-800</v>
      </c>
      <c r="K1059" s="4">
        <v>1448</v>
      </c>
      <c r="L1059" s="4">
        <f>N1059/M1059</f>
        <v>114.05660377358491</v>
      </c>
      <c r="M1059" s="4">
        <v>106</v>
      </c>
      <c r="N1059" s="4">
        <v>12090</v>
      </c>
      <c r="O1059" s="4">
        <f>P1059/M1059</f>
        <v>19.537735849056602</v>
      </c>
      <c r="P1059" s="4">
        <v>2071</v>
      </c>
      <c r="Q1059" s="4">
        <v>3945</v>
      </c>
      <c r="R1059" s="4">
        <v>6074</v>
      </c>
      <c r="S1059" s="4">
        <f>U1059*K1059</f>
        <v>24371288</v>
      </c>
      <c r="T1059" s="7">
        <f>N1059/U1059</f>
        <v>0.71831739052938026</v>
      </c>
      <c r="U1059" s="4">
        <v>16831</v>
      </c>
      <c r="V1059" s="4">
        <v>361.95801646775834</v>
      </c>
      <c r="W1059" s="7">
        <f>P1059/X1059</f>
        <v>0.93456678700361007</v>
      </c>
      <c r="X1059" s="4">
        <v>2216</v>
      </c>
      <c r="Y1059" s="7">
        <f>Q1059/Z1059</f>
        <v>0.93483412322274884</v>
      </c>
      <c r="Z1059" s="4">
        <v>4220</v>
      </c>
      <c r="AA1059" s="7">
        <f>R1059/AB1059</f>
        <v>0.5842631781454406</v>
      </c>
      <c r="AB1059" s="4">
        <v>10396</v>
      </c>
      <c r="AC1059" s="4">
        <v>71048</v>
      </c>
      <c r="AD1059" s="4">
        <f>AP1059/AC1059</f>
        <v>5.9999437000337803</v>
      </c>
      <c r="AE1059" s="7">
        <f>AF1059/(AF1059+AH1059+AJ1059+AL1059+AN1059+AP1059)</f>
        <v>0.21842276614985998</v>
      </c>
      <c r="AF1059" s="4">
        <v>807424</v>
      </c>
      <c r="AG1059" s="7">
        <f>AH1059/(AF1059+AH1059+AJ1059+AL1059+AN1059+AP1059)</f>
        <v>0.27204458353881433</v>
      </c>
      <c r="AH1059" s="4">
        <v>1005643</v>
      </c>
      <c r="AI1059" s="7">
        <f>AJ1059/(AF1059+AH1059+AJ1059+AL1059+AN1059+AP1059)</f>
        <v>0.36956634062929533</v>
      </c>
      <c r="AJ1059" s="4">
        <v>1366143</v>
      </c>
      <c r="AK1059" s="7">
        <f>AL1059/(AF1059+AH1059+AJ1059+AL1059+AN1059+AP1059)</f>
        <v>1.1503780083974213E-2</v>
      </c>
      <c r="AL1059" s="4">
        <v>42525</v>
      </c>
      <c r="AM1059" s="7">
        <f>AN1059/(AF1059+AH1059+AJ1059+AL1059+AN1059+AP1059)</f>
        <v>1.3145013094426219E-2</v>
      </c>
      <c r="AN1059" s="4">
        <v>48592</v>
      </c>
      <c r="AO1059" s="7">
        <f>AP1059/(AF1059+AH1059+AJ1059+AL1059+AN1059+AP1059)</f>
        <v>0.11531751650362995</v>
      </c>
      <c r="AP1059" s="4">
        <v>426284</v>
      </c>
      <c r="AQ1059" s="6">
        <f>AO1059+AM1059+AK1059+AI1059+AG1059+AE1059</f>
        <v>1</v>
      </c>
      <c r="AR1059" s="4">
        <v>1505040</v>
      </c>
      <c r="AS1059" s="4">
        <f>AR1059/M1059</f>
        <v>14198.490566037735</v>
      </c>
      <c r="AT1059" s="4">
        <f>AR1059/V1059</f>
        <v>4158.0512974605235</v>
      </c>
      <c r="AU1059" s="7">
        <f>AR1059/(AR1059+AV1059+AY1059+BB1059)</f>
        <v>0.37060338784054281</v>
      </c>
      <c r="AV1059" s="4">
        <v>618918</v>
      </c>
      <c r="AW1059" s="4">
        <f>AV1059/M1059</f>
        <v>5838.8490566037735</v>
      </c>
      <c r="AX1059" s="7">
        <f>AV1059/(AR1059+AV1059+AY1059+BB1059)</f>
        <v>0.1524033298752811</v>
      </c>
      <c r="AY1059" s="4">
        <v>813614</v>
      </c>
      <c r="AZ1059" s="4">
        <f>AY1059/M1059</f>
        <v>7675.6037735849059</v>
      </c>
      <c r="BA1059" s="7">
        <f>AY1059/(AR1059+AV1059+AY1059+BB1059)</f>
        <v>0.20034557539633194</v>
      </c>
      <c r="BB1059" s="4">
        <v>1123481</v>
      </c>
      <c r="BC1059" s="11">
        <f>BB1059/(AR1059+AV1059+AY1059+BB1059)</f>
        <v>0.27664770688784412</v>
      </c>
      <c r="BD1059" s="9">
        <f>BC1059+BA1059+AX1059+AU1059</f>
        <v>1</v>
      </c>
      <c r="BE1059" s="14">
        <f>(AF1059+AH1059+AJ1059+AL1059+AN1059+AP1059)</f>
        <v>3696611</v>
      </c>
      <c r="BF1059" s="14">
        <f t="shared" si="80"/>
        <v>-4061053</v>
      </c>
      <c r="BG1059" s="13">
        <f>(AF1059+AH1059+AJ1059+AL1059+AN1059+AP1059)-(AR1059+AV1059+AY1059+BB1059)</f>
        <v>-364442</v>
      </c>
      <c r="BH1059" s="13">
        <f t="shared" si="81"/>
        <v>1</v>
      </c>
      <c r="BI1059" s="14">
        <f>AF1059/W1059</f>
        <v>863955.37614678906</v>
      </c>
      <c r="BJ1059" s="14">
        <f>AH1059/Y1059</f>
        <v>1075744.8567807351</v>
      </c>
      <c r="BK1059" s="14">
        <f>AJ1059/AA1059</f>
        <v>2338232.2403687849</v>
      </c>
      <c r="BL1059" s="14">
        <f>BI1059+BJ1059+BK1059</f>
        <v>4277932.4732963089</v>
      </c>
      <c r="BM1059" s="14">
        <f>(AF1059/W1059)-AF1059</f>
        <v>56531.376146789058</v>
      </c>
      <c r="BN1059" s="14">
        <f>AH1059/Y1059-AH1059</f>
        <v>70101.856780735077</v>
      </c>
      <c r="BO1059" s="14">
        <f>AJ1059/AA1059-AJ1059</f>
        <v>972089.24036878487</v>
      </c>
      <c r="BP1059" s="14">
        <f>BG1059/S1059</f>
        <v>-1.4953743930152563E-2</v>
      </c>
      <c r="BQ1059" s="14">
        <f>(BG1059-CA1059)/S1059</f>
        <v>-1.4528435823668738E-2</v>
      </c>
      <c r="BR1059" s="27">
        <f>BQ1059-BP1059</f>
        <v>4.2530810648382447E-4</v>
      </c>
      <c r="BS1059" s="28">
        <f t="shared" si="82"/>
        <v>17506320</v>
      </c>
      <c r="BT1059" s="11">
        <f>BS1059/S1059</f>
        <v>0.71831739052938026</v>
      </c>
      <c r="BU1059" s="14">
        <f>(BE1059-AP1059)*1/BT1059-(BE1059-AP1059)</f>
        <v>1282433.4414392067</v>
      </c>
      <c r="BV1059" s="14">
        <f t="shared" si="83"/>
        <v>0.15167893465458207</v>
      </c>
      <c r="BW1059" s="27">
        <f>(AR1059+AV1059+AY1059+BB1059)/S1059</f>
        <v>0.16663267858473463</v>
      </c>
      <c r="BX1059" s="13">
        <f>(AF1059+AH1059+AJ1059+AL1059+AN1059)/N1059</f>
        <v>270.49851116625308</v>
      </c>
      <c r="BY1059" s="26">
        <f>BX1059/K1059</f>
        <v>0.18680836406509191</v>
      </c>
      <c r="BZ1059" s="11">
        <f>AP1059/BE1059</f>
        <v>0.11531751650362995</v>
      </c>
      <c r="CA1059" s="15">
        <f>-(BM1059+BN1059+BO1059)/M1059</f>
        <v>-10365.30635185197</v>
      </c>
      <c r="CB1059" s="15">
        <f>BG1059-CA1059</f>
        <v>-354076.69364814804</v>
      </c>
      <c r="CC1059" s="18">
        <f t="shared" si="84"/>
        <v>1</v>
      </c>
      <c r="CD1059" s="17">
        <f>(AF1059/(AF1059+AH1059+AJ1059))/(X1059/(X1059+Z1059+AB1059))</f>
        <v>1.9290718556798792</v>
      </c>
      <c r="CE1059" s="19">
        <f>(AH1059/(AF1059+AH1059+AJ1059))/(Z1059/(X1059+Z1059+AB1059))</f>
        <v>1.2616761417569369</v>
      </c>
      <c r="CF1059" s="18">
        <f>(AJ1059/(AF1059+AH1059+AJ1059))/(AB1059/(X1059+Z1059+AB1059))</f>
        <v>0.69573907749125763</v>
      </c>
      <c r="CG1059">
        <f>AH1059/Z1059</f>
        <v>238.30402843601897</v>
      </c>
      <c r="CH1059" s="11">
        <f>BB1059/BE1059</f>
        <v>0.30392188953611837</v>
      </c>
      <c r="CI1059" s="14">
        <f>AY1059/V1059</f>
        <v>2247.8131799367766</v>
      </c>
      <c r="CJ1059" s="14">
        <f>AV1059/M1059</f>
        <v>5838.8490566037735</v>
      </c>
      <c r="CK1059" s="17">
        <f>N1059/V1059</f>
        <v>33.401663866938904</v>
      </c>
      <c r="CL1059" s="17">
        <f>(AL1059+AN1059)/N1059</f>
        <v>7.5365591397849458</v>
      </c>
      <c r="CM1059" s="14">
        <f>AP1059/AC1059</f>
        <v>5.9999437000337803</v>
      </c>
    </row>
    <row r="1060" spans="1:91" hidden="1" x14ac:dyDescent="0.2">
      <c r="A1060">
        <v>373</v>
      </c>
      <c r="B1060" s="2">
        <v>44835</v>
      </c>
      <c r="C1060" s="3" t="s">
        <v>43</v>
      </c>
      <c r="D1060" t="s">
        <v>38</v>
      </c>
      <c r="E1060" s="3" t="s">
        <v>41</v>
      </c>
      <c r="F1060" t="s">
        <v>42</v>
      </c>
      <c r="G1060" t="str">
        <f>CONCATENATE(C1060,E1060)</f>
        <v>SFOSEA</v>
      </c>
      <c r="H1060" t="s">
        <v>40</v>
      </c>
      <c r="I1060">
        <f>U1060/M1060</f>
        <v>74.91836734693878</v>
      </c>
      <c r="J1060" t="str">
        <f>_xlfn.CONCAT(C1060,E1060,H1060)</f>
        <v>SFOSEAE175</v>
      </c>
      <c r="K1060" s="4">
        <v>679</v>
      </c>
      <c r="L1060" s="4">
        <f>N1060/M1060</f>
        <v>66.857142857142861</v>
      </c>
      <c r="M1060" s="4">
        <v>49</v>
      </c>
      <c r="N1060" s="4">
        <v>3276</v>
      </c>
      <c r="O1060" s="4">
        <f>P1060/M1060</f>
        <v>10</v>
      </c>
      <c r="P1060" s="4">
        <v>490</v>
      </c>
      <c r="Q1060" s="4">
        <v>759</v>
      </c>
      <c r="R1060" s="4">
        <v>2028</v>
      </c>
      <c r="S1060" s="4">
        <f>U1060*K1060</f>
        <v>2492609</v>
      </c>
      <c r="T1060" s="7">
        <f>N1060/U1060</f>
        <v>0.89239989103786432</v>
      </c>
      <c r="U1060" s="4">
        <v>3671</v>
      </c>
      <c r="V1060" s="4">
        <v>105.36736562315419</v>
      </c>
      <c r="W1060" s="7">
        <f>P1060/X1060</f>
        <v>1</v>
      </c>
      <c r="X1060" s="4">
        <v>490</v>
      </c>
      <c r="Y1060" s="7">
        <f>Q1060/Z1060</f>
        <v>0.86054421768707479</v>
      </c>
      <c r="Z1060" s="4">
        <v>882</v>
      </c>
      <c r="AA1060" s="7">
        <f>R1060/AB1060</f>
        <v>0.88212266202696821</v>
      </c>
      <c r="AB1060" s="4">
        <v>2299</v>
      </c>
      <c r="AC1060" s="4">
        <v>0</v>
      </c>
      <c r="AD1060" s="4" t="e">
        <f>AP1060/AC1060</f>
        <v>#DIV/0!</v>
      </c>
      <c r="AE1060" s="7">
        <f>AF1060/(AF1060+AH1060+AJ1060+AL1060+AN1060+AP1060)</f>
        <v>0.21904979722527393</v>
      </c>
      <c r="AF1060" s="4">
        <v>107270</v>
      </c>
      <c r="AG1060" s="7">
        <f>AH1060/(AF1060+AH1060+AJ1060+AL1060+AN1060+AP1060)</f>
        <v>0.22252126786275847</v>
      </c>
      <c r="AH1060" s="4">
        <v>108970</v>
      </c>
      <c r="AI1060" s="7">
        <f>AJ1060/(AF1060+AH1060+AJ1060+AL1060+AN1060+AP1060)</f>
        <v>0.52116576068089837</v>
      </c>
      <c r="AJ1060" s="4">
        <v>255218</v>
      </c>
      <c r="AK1060" s="7">
        <f>AL1060/(AF1060+AH1060+AJ1060+AL1060+AN1060+AP1060)</f>
        <v>2.4841435473529017E-2</v>
      </c>
      <c r="AL1060" s="4">
        <v>12165</v>
      </c>
      <c r="AM1060" s="7">
        <f>AN1060/(AF1060+AH1060+AJ1060+AL1060+AN1060+AP1060)</f>
        <v>1.2421738757540239E-2</v>
      </c>
      <c r="AN1060" s="4">
        <v>6083</v>
      </c>
      <c r="AO1060" s="7">
        <f>AP1060/(AF1060+AH1060+AJ1060+AL1060+AN1060+AP1060)</f>
        <v>0</v>
      </c>
      <c r="AP1060" s="4">
        <v>0</v>
      </c>
      <c r="AQ1060" s="6">
        <f>AO1060+AM1060+AK1060+AI1060+AG1060+AE1060</f>
        <v>1</v>
      </c>
      <c r="AR1060" s="4">
        <v>169178</v>
      </c>
      <c r="AS1060" s="4">
        <f>AR1060/M1060</f>
        <v>3452.612244897959</v>
      </c>
      <c r="AT1060" s="4">
        <f>AR1060/V1060</f>
        <v>1605.6014971947216</v>
      </c>
      <c r="AU1060" s="7">
        <f>AR1060/(AR1060+AV1060+AY1060+BB1060)</f>
        <v>0.28627850466024546</v>
      </c>
      <c r="AV1060" s="4">
        <v>132890</v>
      </c>
      <c r="AW1060" s="4">
        <f>AV1060/M1060</f>
        <v>2712.0408163265306</v>
      </c>
      <c r="AX1060" s="7">
        <f>AV1060/(AR1060+AV1060+AY1060+BB1060)</f>
        <v>0.2248729177806808</v>
      </c>
      <c r="AY1060" s="4">
        <v>193175</v>
      </c>
      <c r="AZ1060" s="4">
        <f>AY1060/M1060</f>
        <v>3942.3469387755104</v>
      </c>
      <c r="BA1060" s="7">
        <f>AY1060/(AR1060+AV1060+AY1060+BB1060)</f>
        <v>0.32688558877479879</v>
      </c>
      <c r="BB1060" s="4">
        <v>95713</v>
      </c>
      <c r="BC1060" s="11">
        <f>BB1060/(AR1060+AV1060+AY1060+BB1060)</f>
        <v>0.16196298878427498</v>
      </c>
      <c r="BD1060" s="9">
        <f>BC1060+BA1060+AX1060+AU1060</f>
        <v>1</v>
      </c>
      <c r="BE1060" s="14">
        <f>(AF1060+AH1060+AJ1060+AL1060+AN1060+AP1060)</f>
        <v>489706</v>
      </c>
      <c r="BF1060" s="14">
        <f t="shared" si="80"/>
        <v>-590956</v>
      </c>
      <c r="BG1060" s="13">
        <f>(AF1060+AH1060+AJ1060+AL1060+AN1060+AP1060)-(AR1060+AV1060+AY1060+BB1060)</f>
        <v>-101250</v>
      </c>
      <c r="BH1060" s="13">
        <f t="shared" si="81"/>
        <v>1</v>
      </c>
      <c r="BI1060" s="14">
        <f>AF1060/W1060</f>
        <v>107270</v>
      </c>
      <c r="BJ1060" s="14">
        <f>AH1060/Y1060</f>
        <v>126629.16996047432</v>
      </c>
      <c r="BK1060" s="14">
        <f>AJ1060/AA1060</f>
        <v>289322.57495069032</v>
      </c>
      <c r="BL1060" s="14">
        <f>BI1060+BJ1060+BK1060</f>
        <v>523221.74491116463</v>
      </c>
      <c r="BM1060" s="14">
        <f>(AF1060/W1060)-AF1060</f>
        <v>0</v>
      </c>
      <c r="BN1060" s="14">
        <f>AH1060/Y1060-AH1060</f>
        <v>17659.169960474319</v>
      </c>
      <c r="BO1060" s="14">
        <f>AJ1060/AA1060-AJ1060</f>
        <v>34104.574950690323</v>
      </c>
      <c r="BP1060" s="14">
        <f>BG1060/S1060</f>
        <v>-4.0620089231804907E-2</v>
      </c>
      <c r="BQ1060" s="14">
        <f>(BG1060-CA1060)/S1060</f>
        <v>-4.0196275084712157E-2</v>
      </c>
      <c r="BR1060" s="27">
        <f>BQ1060-BP1060</f>
        <v>4.2381414709274923E-4</v>
      </c>
      <c r="BS1060" s="28">
        <f t="shared" si="82"/>
        <v>2224404</v>
      </c>
      <c r="BT1060" s="11">
        <f>BS1060/S1060</f>
        <v>0.89239989103786432</v>
      </c>
      <c r="BU1060" s="14">
        <f>(BE1060-AP1060)*1/BT1060-(BE1060-AP1060)</f>
        <v>59045.747863247874</v>
      </c>
      <c r="BV1060" s="14">
        <f t="shared" si="83"/>
        <v>0.19646322387506424</v>
      </c>
      <c r="BW1060" s="27">
        <f>(AR1060+AV1060+AY1060+BB1060)/S1060</f>
        <v>0.23708331310686914</v>
      </c>
      <c r="BX1060" s="13">
        <f>(AF1060+AH1060+AJ1060+AL1060+AN1060)/N1060</f>
        <v>149.48290598290598</v>
      </c>
      <c r="BY1060" s="26">
        <f>BX1060/K1060</f>
        <v>0.22015155520310159</v>
      </c>
      <c r="BZ1060" s="11">
        <f>AP1060/BE1060</f>
        <v>0</v>
      </c>
      <c r="CA1060" s="15">
        <f>-(BM1060+BN1060+BO1060)/M1060</f>
        <v>-1056.4029573707069</v>
      </c>
      <c r="CB1060" s="15">
        <f>BG1060-CA1060</f>
        <v>-100193.59704262929</v>
      </c>
      <c r="CC1060" s="18">
        <f t="shared" si="84"/>
        <v>1</v>
      </c>
      <c r="CD1060" s="17">
        <f>(AF1060/(AF1060+AH1060+AJ1060))/(X1060/(X1060+Z1060+AB1060))</f>
        <v>1.7046042840096303</v>
      </c>
      <c r="CE1060" s="19">
        <f>(AH1060/(AF1060+AH1060+AJ1060))/(Z1060/(X1060+Z1060+AB1060))</f>
        <v>0.96201034165361232</v>
      </c>
      <c r="CF1060" s="18">
        <f>(AJ1060/(AF1060+AH1060+AJ1060))/(AB1060/(X1060+Z1060+AB1060))</f>
        <v>0.86439790321739673</v>
      </c>
      <c r="CG1060">
        <f>AH1060/Z1060</f>
        <v>123.54875283446712</v>
      </c>
      <c r="CH1060" s="11">
        <f>BB1060/BE1060</f>
        <v>0.1954499230150335</v>
      </c>
      <c r="CI1060" s="14">
        <f>AY1060/V1060</f>
        <v>1833.3475346711177</v>
      </c>
      <c r="CJ1060" s="14">
        <f>AV1060/M1060</f>
        <v>2712.0408163265306</v>
      </c>
      <c r="CK1060" s="17">
        <f>N1060/V1060</f>
        <v>31.091220518092825</v>
      </c>
      <c r="CL1060" s="17">
        <f>(AL1060+AN1060)/N1060</f>
        <v>5.57020757020757</v>
      </c>
      <c r="CM1060" s="14" t="e">
        <f>AP1060/AC1060</f>
        <v>#DIV/0!</v>
      </c>
    </row>
    <row r="1061" spans="1:91" hidden="1" x14ac:dyDescent="0.2">
      <c r="A1061">
        <v>163</v>
      </c>
      <c r="B1061" s="2">
        <v>44805</v>
      </c>
      <c r="C1061" s="3" t="s">
        <v>43</v>
      </c>
      <c r="D1061" t="s">
        <v>38</v>
      </c>
      <c r="E1061" s="3" t="s">
        <v>37</v>
      </c>
      <c r="F1061" t="s">
        <v>38</v>
      </c>
      <c r="G1061" t="str">
        <f>CONCATENATE(C1061,E1061)</f>
        <v>SFOLAX</v>
      </c>
      <c r="H1061" t="s">
        <v>47</v>
      </c>
      <c r="I1061">
        <f>U1061/M1061</f>
        <v>154.125</v>
      </c>
      <c r="J1061" t="str">
        <f>_xlfn.CONCAT(C1061,E1061,H1061)</f>
        <v>SFOLAXA320</v>
      </c>
      <c r="K1061" s="4">
        <v>337</v>
      </c>
      <c r="L1061" s="4">
        <f>N1061/M1061</f>
        <v>133.39772727272728</v>
      </c>
      <c r="M1061" s="4">
        <v>88</v>
      </c>
      <c r="N1061" s="4">
        <v>11739</v>
      </c>
      <c r="O1061" s="4">
        <f>P1061/M1061</f>
        <v>19.886363636363637</v>
      </c>
      <c r="P1061" s="4">
        <v>1750</v>
      </c>
      <c r="Q1061" s="4">
        <v>3238</v>
      </c>
      <c r="R1061" s="4">
        <v>6751</v>
      </c>
      <c r="S1061" s="4">
        <f>U1061*K1061</f>
        <v>4570731</v>
      </c>
      <c r="T1061" s="7">
        <f>N1061/U1061</f>
        <v>0.86551647865516479</v>
      </c>
      <c r="U1061" s="4">
        <v>13563</v>
      </c>
      <c r="V1061" s="4">
        <v>123.21119598244431</v>
      </c>
      <c r="W1061" s="7">
        <f>P1061/X1061</f>
        <v>1</v>
      </c>
      <c r="X1061" s="4">
        <v>1750</v>
      </c>
      <c r="Y1061" s="7">
        <f>Q1061/Z1061</f>
        <v>1</v>
      </c>
      <c r="Z1061" s="4">
        <v>3238</v>
      </c>
      <c r="AA1061" s="7">
        <f>R1061/AB1061</f>
        <v>0.78719682835820892</v>
      </c>
      <c r="AB1061" s="4">
        <v>8576</v>
      </c>
      <c r="AC1061" s="4">
        <v>7209</v>
      </c>
      <c r="AD1061" s="4">
        <f>AP1061/AC1061</f>
        <v>5</v>
      </c>
      <c r="AE1061" s="7">
        <f>AF1061/(AF1061+AH1061+AJ1061+AL1061+AN1061+AP1061)</f>
        <v>0.24989821174284077</v>
      </c>
      <c r="AF1061" s="4">
        <v>365193</v>
      </c>
      <c r="AG1061" s="7">
        <f>AH1061/(AF1061+AH1061+AJ1061+AL1061+AN1061+AP1061)</f>
        <v>0.239369713425854</v>
      </c>
      <c r="AH1061" s="4">
        <v>349807</v>
      </c>
      <c r="AI1061" s="7">
        <f>AJ1061/(AF1061+AH1061+AJ1061+AL1061+AN1061+AP1061)</f>
        <v>0.43063515188176549</v>
      </c>
      <c r="AJ1061" s="4">
        <v>629316</v>
      </c>
      <c r="AK1061" s="7">
        <f>AL1061/(AF1061+AH1061+AJ1061+AL1061+AN1061+AP1061)</f>
        <v>2.771377757948551E-2</v>
      </c>
      <c r="AL1061" s="4">
        <v>40500</v>
      </c>
      <c r="AM1061" s="7">
        <f>AN1061/(AF1061+AH1061+AJ1061+AL1061+AN1061+AP1061)</f>
        <v>2.77178833243121E-2</v>
      </c>
      <c r="AN1061" s="4">
        <v>40506</v>
      </c>
      <c r="AO1061" s="7">
        <f>AP1061/(AF1061+AH1061+AJ1061+AL1061+AN1061+AP1061)</f>
        <v>2.4665262045742105E-2</v>
      </c>
      <c r="AP1061" s="4">
        <v>36045</v>
      </c>
      <c r="AQ1061" s="6">
        <f>AO1061+AM1061+AK1061+AI1061+AG1061+AE1061</f>
        <v>1</v>
      </c>
      <c r="AR1061" s="4">
        <v>445369</v>
      </c>
      <c r="AS1061" s="4">
        <f>AR1061/M1061</f>
        <v>5061.011363636364</v>
      </c>
      <c r="AT1061" s="4">
        <f>AR1061/V1061</f>
        <v>3614.6796275190623</v>
      </c>
      <c r="AU1061" s="7">
        <f>AR1061/(AR1061+AV1061+AY1061+BB1061)</f>
        <v>0.27593259192713981</v>
      </c>
      <c r="AV1061" s="4">
        <v>449949</v>
      </c>
      <c r="AW1061" s="4">
        <f>AV1061/M1061</f>
        <v>5113.056818181818</v>
      </c>
      <c r="AX1061" s="7">
        <f>AV1061/(AR1061+AV1061+AY1061+BB1061)</f>
        <v>0.27877017440599733</v>
      </c>
      <c r="AY1061" s="4">
        <v>422495</v>
      </c>
      <c r="AZ1061" s="4">
        <f>AY1061/M1061</f>
        <v>4801.079545454545</v>
      </c>
      <c r="BA1061" s="7">
        <f>AY1061/(AR1061+AV1061+AY1061+BB1061)</f>
        <v>0.26176078807967534</v>
      </c>
      <c r="BB1061" s="4">
        <v>296237</v>
      </c>
      <c r="BC1061" s="11">
        <f>BB1061/(AR1061+AV1061+AY1061+BB1061)</f>
        <v>0.18353644558718751</v>
      </c>
      <c r="BD1061" s="9">
        <f>BC1061+BA1061+AX1061+AU1061</f>
        <v>1</v>
      </c>
      <c r="BE1061" s="14">
        <f>(AF1061+AH1061+AJ1061+AL1061+AN1061+AP1061)</f>
        <v>1461367</v>
      </c>
      <c r="BF1061" s="14">
        <f t="shared" si="80"/>
        <v>-1614050</v>
      </c>
      <c r="BG1061" s="13">
        <f>(AF1061+AH1061+AJ1061+AL1061+AN1061+AP1061)-(AR1061+AV1061+AY1061+BB1061)</f>
        <v>-152683</v>
      </c>
      <c r="BH1061" s="13">
        <f t="shared" si="81"/>
        <v>1</v>
      </c>
      <c r="BI1061" s="14">
        <f>AF1061/W1061</f>
        <v>365193</v>
      </c>
      <c r="BJ1061" s="14">
        <f>AH1061/Y1061</f>
        <v>349807</v>
      </c>
      <c r="BK1061" s="14">
        <f>AJ1061/AA1061</f>
        <v>799439.19656347216</v>
      </c>
      <c r="BL1061" s="14">
        <f>BI1061+BJ1061+BK1061</f>
        <v>1514439.196563472</v>
      </c>
      <c r="BM1061" s="14">
        <f>(AF1061/W1061)-AF1061</f>
        <v>0</v>
      </c>
      <c r="BN1061" s="14">
        <f>AH1061/Y1061-AH1061</f>
        <v>0</v>
      </c>
      <c r="BO1061" s="14">
        <f>AJ1061/AA1061-AJ1061</f>
        <v>170123.19656347216</v>
      </c>
      <c r="BP1061" s="14">
        <f>BG1061/S1061</f>
        <v>-3.3404503568466401E-2</v>
      </c>
      <c r="BQ1061" s="14">
        <f>(BG1061-CA1061)/S1061</f>
        <v>-3.2981547559292654E-2</v>
      </c>
      <c r="BR1061" s="27">
        <f>BQ1061-BP1061</f>
        <v>4.229560091737472E-4</v>
      </c>
      <c r="BS1061" s="28">
        <f t="shared" si="82"/>
        <v>3956043</v>
      </c>
      <c r="BT1061" s="11">
        <f>BS1061/S1061</f>
        <v>0.86551647865516479</v>
      </c>
      <c r="BU1061" s="14">
        <f>(BE1061-AP1061)*1/BT1061-(BE1061-AP1061)</f>
        <v>221465.82570917462</v>
      </c>
      <c r="BV1061" s="14">
        <f t="shared" si="83"/>
        <v>0.31972281895390475</v>
      </c>
      <c r="BW1061" s="27">
        <f>(AR1061+AV1061+AY1061+BB1061)/S1061</f>
        <v>0.35312732252237117</v>
      </c>
      <c r="BX1061" s="13">
        <f>(AF1061+AH1061+AJ1061+AL1061+AN1061)/N1061</f>
        <v>121.41766760371412</v>
      </c>
      <c r="BY1061" s="26">
        <f>BX1061/K1061</f>
        <v>0.36028981484781636</v>
      </c>
      <c r="BZ1061" s="11">
        <f>AP1061/BE1061</f>
        <v>2.4665262045742105E-2</v>
      </c>
      <c r="CA1061" s="15">
        <f>-(BM1061+BN1061+BO1061)/M1061</f>
        <v>-1933.218142766729</v>
      </c>
      <c r="CB1061" s="15">
        <f>BG1061-CA1061</f>
        <v>-150749.78185723326</v>
      </c>
      <c r="CC1061" s="18">
        <f t="shared" si="84"/>
        <v>1</v>
      </c>
      <c r="CD1061" s="17">
        <f>(AF1061/(AF1061+AH1061+AJ1061))/(X1061/(X1061+Z1061+AB1061))</f>
        <v>2.1055754544105914</v>
      </c>
      <c r="CE1061" s="19">
        <f>(AH1061/(AF1061+AH1061+AJ1061))/(Z1061/(X1061+Z1061+AB1061))</f>
        <v>1.0900290315465824</v>
      </c>
      <c r="CF1061" s="18">
        <f>(AJ1061/(AF1061+AH1061+AJ1061))/(AB1061/(X1061+Z1061+AB1061))</f>
        <v>0.74040682726604845</v>
      </c>
      <c r="CG1061">
        <f>AH1061/Z1061</f>
        <v>108.03180975911056</v>
      </c>
      <c r="CH1061" s="11">
        <f>BB1061/BE1061</f>
        <v>0.20271225503244564</v>
      </c>
      <c r="CI1061" s="14">
        <f>AY1061/V1061</f>
        <v>3429.0309142052238</v>
      </c>
      <c r="CJ1061" s="14">
        <f>AV1061/M1061</f>
        <v>5113.056818181818</v>
      </c>
      <c r="CK1061" s="17">
        <f>N1061/V1061</f>
        <v>95.275432613060801</v>
      </c>
      <c r="CL1061" s="17">
        <f>(AL1061+AN1061)/N1061</f>
        <v>6.9005877843087147</v>
      </c>
      <c r="CM1061" s="14">
        <f>AP1061/AC1061</f>
        <v>5</v>
      </c>
    </row>
    <row r="1062" spans="1:91" hidden="1" x14ac:dyDescent="0.2">
      <c r="A1062">
        <v>228</v>
      </c>
      <c r="B1062" s="2">
        <v>44835</v>
      </c>
      <c r="C1062" s="3" t="s">
        <v>46</v>
      </c>
      <c r="D1062" t="s">
        <v>42</v>
      </c>
      <c r="E1062" s="3" t="s">
        <v>41</v>
      </c>
      <c r="F1062" t="s">
        <v>42</v>
      </c>
      <c r="G1062" t="str">
        <f>CONCATENATE(C1062,E1062)</f>
        <v>GEGSEA</v>
      </c>
      <c r="H1062" t="s">
        <v>40</v>
      </c>
      <c r="I1062">
        <f>U1062/M1062</f>
        <v>73.394904458598731</v>
      </c>
      <c r="J1062" t="str">
        <f>_xlfn.CONCAT(C1062,E1062,H1062)</f>
        <v>GEGSEAE175</v>
      </c>
      <c r="K1062" s="4">
        <v>223</v>
      </c>
      <c r="L1062" s="4">
        <f>N1062/M1062</f>
        <v>59.713375796178347</v>
      </c>
      <c r="M1062" s="4">
        <v>157</v>
      </c>
      <c r="N1062" s="4">
        <v>9375</v>
      </c>
      <c r="O1062" s="4">
        <f>P1062/M1062</f>
        <v>7.8407643312101909</v>
      </c>
      <c r="P1062" s="4">
        <v>1231</v>
      </c>
      <c r="Q1062" s="4">
        <v>2531</v>
      </c>
      <c r="R1062" s="4">
        <v>5613</v>
      </c>
      <c r="S1062" s="4">
        <f>U1062*K1062</f>
        <v>2569629</v>
      </c>
      <c r="T1062" s="7">
        <f>N1062/U1062</f>
        <v>0.81359021088258265</v>
      </c>
      <c r="U1062" s="4">
        <v>11523</v>
      </c>
      <c r="V1062" s="4">
        <v>192.61170119765711</v>
      </c>
      <c r="W1062" s="7">
        <f>P1062/X1062</f>
        <v>0.78658146964856235</v>
      </c>
      <c r="X1062" s="4">
        <v>1565</v>
      </c>
      <c r="Y1062" s="7">
        <f>Q1062/Z1062</f>
        <v>0.89847355342563007</v>
      </c>
      <c r="Z1062" s="4">
        <v>2817</v>
      </c>
      <c r="AA1062" s="7">
        <f>R1062/AB1062</f>
        <v>0.78602436633524719</v>
      </c>
      <c r="AB1062" s="4">
        <v>7141</v>
      </c>
      <c r="AC1062" s="4">
        <v>1932</v>
      </c>
      <c r="AD1062" s="4">
        <f>AP1062/AC1062</f>
        <v>5</v>
      </c>
      <c r="AE1062" s="7">
        <f>AF1062/(AF1062+AH1062+AJ1062+AL1062+AN1062+AP1062)</f>
        <v>0.18483964870243672</v>
      </c>
      <c r="AF1062" s="4">
        <v>149346</v>
      </c>
      <c r="AG1062" s="7">
        <f>AH1062/(AF1062+AH1062+AJ1062+AL1062+AN1062+AP1062)</f>
        <v>0.25506821984811429</v>
      </c>
      <c r="AH1062" s="4">
        <v>206089</v>
      </c>
      <c r="AI1062" s="7">
        <f>AJ1062/(AF1062+AH1062+AJ1062+AL1062+AN1062+AP1062)</f>
        <v>0.48561714704397158</v>
      </c>
      <c r="AJ1062" s="4">
        <v>392367</v>
      </c>
      <c r="AK1062" s="7">
        <f>AL1062/(AF1062+AH1062+AJ1062+AL1062+AN1062+AP1062)</f>
        <v>4.1678218164895989E-2</v>
      </c>
      <c r="AL1062" s="4">
        <v>33675</v>
      </c>
      <c r="AM1062" s="7">
        <f>AN1062/(AF1062+AH1062+AJ1062+AL1062+AN1062+AP1062)</f>
        <v>2.0840965573234848E-2</v>
      </c>
      <c r="AN1062" s="4">
        <v>16839</v>
      </c>
      <c r="AO1062" s="7">
        <f>AP1062/(AF1062+AH1062+AJ1062+AL1062+AN1062+AP1062)</f>
        <v>1.1955800667346556E-2</v>
      </c>
      <c r="AP1062" s="4">
        <v>9660</v>
      </c>
      <c r="AQ1062" s="6">
        <f>AO1062+AM1062+AK1062+AI1062+AG1062+AE1062</f>
        <v>0.99999999999999989</v>
      </c>
      <c r="AR1062" s="4">
        <v>309258</v>
      </c>
      <c r="AS1062" s="4">
        <f>AR1062/M1062</f>
        <v>1969.7961783439491</v>
      </c>
      <c r="AT1062" s="4">
        <f>AR1062/V1062</f>
        <v>1605.6033879408037</v>
      </c>
      <c r="AU1062" s="7">
        <f>AR1062/(AR1062+AV1062+AY1062+BB1062)</f>
        <v>0.24509660955158585</v>
      </c>
      <c r="AV1062" s="4">
        <v>424433</v>
      </c>
      <c r="AW1062" s="4">
        <f>AV1062/M1062</f>
        <v>2703.3949044585988</v>
      </c>
      <c r="AX1062" s="7">
        <f>AV1062/(AR1062+AV1062+AY1062+BB1062)</f>
        <v>0.33637638891090366</v>
      </c>
      <c r="AY1062" s="4">
        <v>353124</v>
      </c>
      <c r="AZ1062" s="4">
        <f>AY1062/M1062</f>
        <v>2249.1974522292994</v>
      </c>
      <c r="BA1062" s="7">
        <f>AY1062/(AR1062+AV1062+AY1062+BB1062)</f>
        <v>0.2798617825611438</v>
      </c>
      <c r="BB1062" s="4">
        <v>174965</v>
      </c>
      <c r="BC1062" s="11">
        <f>BB1062/(AR1062+AV1062+AY1062+BB1062)</f>
        <v>0.13866521897636672</v>
      </c>
      <c r="BD1062" s="9">
        <f>BC1062+BA1062+AX1062+AU1062</f>
        <v>1</v>
      </c>
      <c r="BE1062" s="14">
        <f>(AF1062+AH1062+AJ1062+AL1062+AN1062+AP1062)</f>
        <v>807976</v>
      </c>
      <c r="BF1062" s="14">
        <f t="shared" si="80"/>
        <v>-1261780</v>
      </c>
      <c r="BG1062" s="13">
        <f>(AF1062+AH1062+AJ1062+AL1062+AN1062+AP1062)-(AR1062+AV1062+AY1062+BB1062)</f>
        <v>-453804</v>
      </c>
      <c r="BH1062" s="13">
        <f t="shared" si="81"/>
        <v>1</v>
      </c>
      <c r="BI1062" s="14">
        <f>AF1062/W1062</f>
        <v>189867.17303005685</v>
      </c>
      <c r="BJ1062" s="14">
        <f>AH1062/Y1062</f>
        <v>229376.81272224418</v>
      </c>
      <c r="BK1062" s="14">
        <f>AJ1062/AA1062</f>
        <v>499179.18172100477</v>
      </c>
      <c r="BL1062" s="14">
        <f>BI1062+BJ1062+BK1062</f>
        <v>918423.16747330583</v>
      </c>
      <c r="BM1062" s="14">
        <f>(AF1062/W1062)-AF1062</f>
        <v>40521.173030056845</v>
      </c>
      <c r="BN1062" s="14">
        <f>AH1062/Y1062-AH1062</f>
        <v>23287.812722244184</v>
      </c>
      <c r="BO1062" s="14">
        <f>AJ1062/AA1062-AJ1062</f>
        <v>106812.18172100477</v>
      </c>
      <c r="BP1062" s="14">
        <f>BG1062/S1062</f>
        <v>-0.17660292594767571</v>
      </c>
      <c r="BQ1062" s="14">
        <f>(BG1062-CA1062)/S1062</f>
        <v>-0.17618000145994134</v>
      </c>
      <c r="BR1062" s="27">
        <f>BQ1062-BP1062</f>
        <v>4.2292448773437186E-4</v>
      </c>
      <c r="BS1062" s="28">
        <f t="shared" si="82"/>
        <v>2090625</v>
      </c>
      <c r="BT1062" s="11">
        <f>BS1062/S1062</f>
        <v>0.81359021088258265</v>
      </c>
      <c r="BU1062" s="14">
        <f>(BE1062-AP1062)*1/BT1062-(BE1062-AP1062)</f>
        <v>182910.16191999998</v>
      </c>
      <c r="BV1062" s="14">
        <f t="shared" si="83"/>
        <v>0.31443293954107771</v>
      </c>
      <c r="BW1062" s="27">
        <f>(AR1062+AV1062+AY1062+BB1062)/S1062</f>
        <v>0.49103586548875344</v>
      </c>
      <c r="BX1062" s="13">
        <f>(AF1062+AH1062+AJ1062+AL1062+AN1062)/N1062</f>
        <v>85.153706666666665</v>
      </c>
      <c r="BY1062" s="26">
        <f>BX1062/K1062</f>
        <v>0.38185518684603886</v>
      </c>
      <c r="BZ1062" s="11">
        <f>AP1062/BE1062</f>
        <v>1.1955800667346556E-2</v>
      </c>
      <c r="CA1062" s="15">
        <f>-(BM1062+BN1062+BO1062)/M1062</f>
        <v>-1086.7590284923936</v>
      </c>
      <c r="CB1062" s="15">
        <f>BG1062-CA1062</f>
        <v>-452717.24097150762</v>
      </c>
      <c r="CC1062" s="18">
        <f t="shared" si="84"/>
        <v>1</v>
      </c>
      <c r="CD1062" s="17">
        <f>(AF1062/(AF1062+AH1062+AJ1062))/(X1062/(X1062+Z1062+AB1062))</f>
        <v>1.4704768538575324</v>
      </c>
      <c r="CE1062" s="19">
        <f>(AH1062/(AF1062+AH1062+AJ1062))/(Z1062/(X1062+Z1062+AB1062))</f>
        <v>1.127319201848374</v>
      </c>
      <c r="CF1062" s="18">
        <f>(AJ1062/(AF1062+AH1062+AJ1062))/(AB1062/(X1062+Z1062+AB1062))</f>
        <v>0.84666650778687746</v>
      </c>
      <c r="CG1062">
        <f>AH1062/Z1062</f>
        <v>73.159034433794815</v>
      </c>
      <c r="CH1062" s="11">
        <f>BB1062/BE1062</f>
        <v>0.21654727368139648</v>
      </c>
      <c r="CI1062" s="14">
        <f>AY1062/V1062</f>
        <v>1833.3465610047544</v>
      </c>
      <c r="CJ1062" s="14">
        <f>AV1062/M1062</f>
        <v>2703.3949044585988</v>
      </c>
      <c r="CK1062" s="17">
        <f>N1062/V1062</f>
        <v>48.673055383999873</v>
      </c>
      <c r="CL1062" s="17">
        <f>(AL1062+AN1062)/N1062</f>
        <v>5.3881600000000001</v>
      </c>
      <c r="CM1062" s="14">
        <f>AP1062/AC1062</f>
        <v>5</v>
      </c>
    </row>
    <row r="1063" spans="1:91" x14ac:dyDescent="0.2">
      <c r="A1063">
        <v>1051</v>
      </c>
      <c r="B1063" s="2">
        <v>45231</v>
      </c>
      <c r="C1063" s="3" t="s">
        <v>46</v>
      </c>
      <c r="D1063" t="s">
        <v>42</v>
      </c>
      <c r="E1063" s="3" t="s">
        <v>41</v>
      </c>
      <c r="F1063" t="s">
        <v>42</v>
      </c>
      <c r="G1063" t="str">
        <f>CONCATENATE(C1063,E1063)</f>
        <v>GEGSEA</v>
      </c>
      <c r="H1063" t="s">
        <v>40</v>
      </c>
      <c r="I1063">
        <f>U1063/M1063</f>
        <v>73.088372093023253</v>
      </c>
      <c r="J1063" t="str">
        <f>_xlfn.CONCAT(C1063,E1063,H1063)</f>
        <v>GEGSEAE175</v>
      </c>
      <c r="K1063" s="4">
        <v>223</v>
      </c>
      <c r="L1063" s="4">
        <f>N1063/M1063</f>
        <v>56.906976744186046</v>
      </c>
      <c r="M1063" s="4">
        <v>215</v>
      </c>
      <c r="N1063" s="4">
        <v>12235</v>
      </c>
      <c r="O1063" s="4">
        <f>P1063/M1063</f>
        <v>9.6465116279069765</v>
      </c>
      <c r="P1063" s="4">
        <v>2074</v>
      </c>
      <c r="Q1063" s="4">
        <v>2903</v>
      </c>
      <c r="R1063" s="4">
        <v>7259</v>
      </c>
      <c r="S1063" s="4">
        <f>U1063*K1063</f>
        <v>3504222</v>
      </c>
      <c r="T1063" s="7">
        <f>N1063/U1063</f>
        <v>0.77860506554664632</v>
      </c>
      <c r="U1063" s="4">
        <v>15714</v>
      </c>
      <c r="V1063" s="4">
        <v>264.91801075268813</v>
      </c>
      <c r="W1063" s="7">
        <f>P1063/X1063</f>
        <v>0.96330701346957737</v>
      </c>
      <c r="X1063" s="4">
        <v>2153</v>
      </c>
      <c r="Y1063" s="7">
        <f>Q1063/Z1063</f>
        <v>0.74916129032258061</v>
      </c>
      <c r="Z1063" s="4">
        <v>3875</v>
      </c>
      <c r="AA1063" s="7">
        <f>R1063/AB1063</f>
        <v>0.74935480540931143</v>
      </c>
      <c r="AB1063" s="4">
        <v>9687</v>
      </c>
      <c r="AC1063" s="4">
        <v>6879</v>
      </c>
      <c r="AD1063" s="4">
        <f>AP1063/AC1063</f>
        <v>5.9995638901003057</v>
      </c>
      <c r="AE1063" s="7">
        <f>AF1063/(AF1063+AH1063+AJ1063+AL1063+AN1063+AP1063)</f>
        <v>0.26716297094197955</v>
      </c>
      <c r="AF1063" s="4">
        <v>377244</v>
      </c>
      <c r="AG1063" s="7">
        <f>AH1063/(AF1063+AH1063+AJ1063+AL1063+AN1063+AP1063)</f>
        <v>0.21427483840720887</v>
      </c>
      <c r="AH1063" s="4">
        <v>302564</v>
      </c>
      <c r="AI1063" s="7">
        <f>AJ1063/(AF1063+AH1063+AJ1063+AL1063+AN1063+AP1063)</f>
        <v>0.42765309974172067</v>
      </c>
      <c r="AJ1063" s="4">
        <v>603862</v>
      </c>
      <c r="AK1063" s="7">
        <f>AL1063/(AF1063+AH1063+AJ1063+AL1063+AN1063+AP1063)</f>
        <v>3.597851897648574E-2</v>
      </c>
      <c r="AL1063" s="4">
        <v>50803</v>
      </c>
      <c r="AM1063" s="7">
        <f>AN1063/(AF1063+AH1063+AJ1063+AL1063+AN1063+AP1063)</f>
        <v>2.5702584280723521E-2</v>
      </c>
      <c r="AN1063" s="4">
        <v>36293</v>
      </c>
      <c r="AO1063" s="7">
        <f>AP1063/(AF1063+AH1063+AJ1063+AL1063+AN1063+AP1063)</f>
        <v>2.9227987651881643E-2</v>
      </c>
      <c r="AP1063" s="4">
        <v>41271</v>
      </c>
      <c r="AQ1063" s="6">
        <f>AO1063+AM1063+AK1063+AI1063+AG1063+AE1063</f>
        <v>1</v>
      </c>
      <c r="AR1063" s="4">
        <v>661292</v>
      </c>
      <c r="AS1063" s="4">
        <f>AR1063/M1063</f>
        <v>3075.7767441860465</v>
      </c>
      <c r="AT1063" s="4">
        <f>AR1063/V1063</f>
        <v>2496.2138214805759</v>
      </c>
      <c r="AU1063" s="7">
        <f>AR1063/(AR1063+AV1063+AY1063+BB1063)</f>
        <v>0.31158773612020751</v>
      </c>
      <c r="AV1063" s="4">
        <v>703423</v>
      </c>
      <c r="AW1063" s="4">
        <f>AV1063/M1063</f>
        <v>3271.7348837209302</v>
      </c>
      <c r="AX1063" s="7">
        <f>AV1063/(AR1063+AV1063+AY1063+BB1063)</f>
        <v>0.33143903163033084</v>
      </c>
      <c r="AY1063" s="4">
        <v>366663</v>
      </c>
      <c r="AZ1063" s="4">
        <f>AY1063/M1063</f>
        <v>1705.4093023255814</v>
      </c>
      <c r="BA1063" s="7">
        <f>AY1063/(AR1063+AV1063+AY1063+BB1063)</f>
        <v>0.17276436746406074</v>
      </c>
      <c r="BB1063" s="4">
        <v>390952</v>
      </c>
      <c r="BC1063" s="11">
        <f>BB1063/(AR1063+AV1063+AY1063+BB1063)</f>
        <v>0.18420886478540094</v>
      </c>
      <c r="BD1063" s="9">
        <f>BC1063+BA1063+AX1063+AU1063</f>
        <v>1</v>
      </c>
      <c r="BE1063" s="14">
        <f>(AF1063+AH1063+AJ1063+AL1063+AN1063+AP1063)</f>
        <v>1412037</v>
      </c>
      <c r="BF1063" s="14">
        <f t="shared" si="80"/>
        <v>-2122330</v>
      </c>
      <c r="BG1063" s="13">
        <f>(AF1063+AH1063+AJ1063+AL1063+AN1063+AP1063)-(AR1063+AV1063+AY1063+BB1063)</f>
        <v>-710293</v>
      </c>
      <c r="BH1063" s="13">
        <f t="shared" si="81"/>
        <v>1</v>
      </c>
      <c r="BI1063" s="14">
        <f>AF1063/W1063</f>
        <v>391613.4676952748</v>
      </c>
      <c r="BJ1063" s="14">
        <f>AH1063/Y1063</f>
        <v>403870.30657940067</v>
      </c>
      <c r="BK1063" s="14">
        <f>AJ1063/AA1063</f>
        <v>805842.56702025072</v>
      </c>
      <c r="BL1063" s="14">
        <f>BI1063+BJ1063+BK1063</f>
        <v>1601326.3412949261</v>
      </c>
      <c r="BM1063" s="14">
        <f>(AF1063/W1063)-AF1063</f>
        <v>14369.467695274798</v>
      </c>
      <c r="BN1063" s="14">
        <f>AH1063/Y1063-AH1063</f>
        <v>101306.30657940067</v>
      </c>
      <c r="BO1063" s="14">
        <f>AJ1063/AA1063-AJ1063</f>
        <v>201980.56702025072</v>
      </c>
      <c r="BP1063" s="14">
        <f>BG1063/S1063</f>
        <v>-0.20269634743460888</v>
      </c>
      <c r="BQ1063" s="14">
        <f>(BG1063-CA1063)/S1063</f>
        <v>-0.2022747213632983</v>
      </c>
      <c r="BR1063" s="27">
        <f>BQ1063-BP1063</f>
        <v>4.2162607131057683E-4</v>
      </c>
      <c r="BS1063" s="28">
        <f t="shared" si="82"/>
        <v>2728405</v>
      </c>
      <c r="BT1063" s="11">
        <f>BS1063/S1063</f>
        <v>0.77860506554664632</v>
      </c>
      <c r="BU1063" s="14">
        <f>(BE1063-AP1063)*1/BT1063-(BE1063-AP1063)</f>
        <v>389774.81928892527</v>
      </c>
      <c r="BV1063" s="14">
        <f t="shared" si="83"/>
        <v>0.40295306632970174</v>
      </c>
      <c r="BW1063" s="27">
        <f>(AR1063+AV1063+AY1063+BB1063)/S1063</f>
        <v>0.60564941376431058</v>
      </c>
      <c r="BX1063" s="13">
        <f>(AF1063+AH1063+AJ1063+AL1063+AN1063)/N1063</f>
        <v>112.03645279934614</v>
      </c>
      <c r="BY1063" s="26">
        <f>BX1063/K1063</f>
        <v>0.50240561793428762</v>
      </c>
      <c r="BZ1063" s="11">
        <f>AP1063/BE1063</f>
        <v>2.9227987651881643E-2</v>
      </c>
      <c r="CA1063" s="15">
        <f>-(BM1063+BN1063+BO1063)/M1063</f>
        <v>-1477.4713548601219</v>
      </c>
      <c r="CB1063" s="15">
        <f>BG1063-CA1063</f>
        <v>-708815.52864513989</v>
      </c>
      <c r="CC1063" s="18">
        <f t="shared" si="84"/>
        <v>1</v>
      </c>
      <c r="CD1063" s="17">
        <f>(AF1063/(AF1063+AH1063+AJ1063))/(X1063/(X1063+Z1063+AB1063))</f>
        <v>2.145059311281249</v>
      </c>
      <c r="CE1063" s="19">
        <f>(AH1063/(AF1063+AH1063+AJ1063))/(Z1063/(X1063+Z1063+AB1063))</f>
        <v>0.95588696622612024</v>
      </c>
      <c r="CF1063" s="18">
        <f>(AJ1063/(AF1063+AH1063+AJ1063))/(AB1063/(X1063+Z1063+AB1063))</f>
        <v>0.76314909762416172</v>
      </c>
      <c r="CG1063">
        <f>AH1063/Z1063</f>
        <v>78.081032258064511</v>
      </c>
      <c r="CH1063" s="11">
        <f>BB1063/BE1063</f>
        <v>0.27687093185235229</v>
      </c>
      <c r="CI1063" s="14">
        <f>AY1063/V1063</f>
        <v>1384.062181949173</v>
      </c>
      <c r="CJ1063" s="14">
        <f>AV1063/M1063</f>
        <v>3271.7348837209302</v>
      </c>
      <c r="CK1063" s="17">
        <f>N1063/V1063</f>
        <v>46.184100375953207</v>
      </c>
      <c r="CL1063" s="17">
        <f>(AL1063+AN1063)/N1063</f>
        <v>7.1185941969758888</v>
      </c>
      <c r="CM1063" s="14">
        <f>AP1063/AC1063</f>
        <v>5.9995638901003057</v>
      </c>
    </row>
    <row r="1064" spans="1:91" hidden="1" x14ac:dyDescent="0.2">
      <c r="A1064">
        <v>763</v>
      </c>
      <c r="B1064" s="2">
        <v>45170</v>
      </c>
      <c r="C1064" s="3" t="s">
        <v>43</v>
      </c>
      <c r="D1064" t="s">
        <v>38</v>
      </c>
      <c r="E1064" s="3" t="s">
        <v>37</v>
      </c>
      <c r="F1064" t="s">
        <v>38</v>
      </c>
      <c r="G1064" t="str">
        <f>CONCATENATE(C1064,E1064)</f>
        <v>SFOLAX</v>
      </c>
      <c r="H1064" t="s">
        <v>31</v>
      </c>
      <c r="I1064">
        <f>U1064/M1064</f>
        <v>164.75</v>
      </c>
      <c r="J1064" t="str">
        <f>_xlfn.CONCAT(C1064,E1064,H1064)</f>
        <v>SFOLAX737-800</v>
      </c>
      <c r="K1064" s="4">
        <v>337</v>
      </c>
      <c r="L1064" s="4">
        <f>N1064/M1064</f>
        <v>147.36458333333334</v>
      </c>
      <c r="M1064" s="4">
        <v>96</v>
      </c>
      <c r="N1064" s="4">
        <v>14147</v>
      </c>
      <c r="O1064" s="4">
        <f>P1064/M1064</f>
        <v>19.40625</v>
      </c>
      <c r="P1064" s="4">
        <v>1863</v>
      </c>
      <c r="Q1064" s="4">
        <v>3042</v>
      </c>
      <c r="R1064" s="4">
        <v>9242</v>
      </c>
      <c r="S1064" s="4">
        <f>U1064*K1064</f>
        <v>5329992</v>
      </c>
      <c r="T1064" s="7">
        <f>N1064/U1064</f>
        <v>0.89447395042994438</v>
      </c>
      <c r="U1064" s="4">
        <v>15816</v>
      </c>
      <c r="V1064" s="4">
        <v>134.82825160364618</v>
      </c>
      <c r="W1064" s="7">
        <f>P1064/X1064</f>
        <v>0.92640477374440577</v>
      </c>
      <c r="X1064" s="4">
        <v>2011</v>
      </c>
      <c r="Y1064" s="7">
        <f>Q1064/Z1064</f>
        <v>0.79425587467362924</v>
      </c>
      <c r="Z1064" s="4">
        <v>3830</v>
      </c>
      <c r="AA1064" s="7">
        <f>R1064/AB1064</f>
        <v>0.92651629072681707</v>
      </c>
      <c r="AB1064" s="4">
        <v>9975</v>
      </c>
      <c r="AC1064" s="4">
        <v>11955</v>
      </c>
      <c r="AD1064" s="4">
        <f>AP1064/AC1064</f>
        <v>5.999665411961522</v>
      </c>
      <c r="AE1064" s="7">
        <f>AF1064/(AF1064+AH1064+AJ1064+AL1064+AN1064+AP1064)</f>
        <v>0.19305235756326014</v>
      </c>
      <c r="AF1064" s="4">
        <v>385341</v>
      </c>
      <c r="AG1064" s="7">
        <f>AH1064/(AF1064+AH1064+AJ1064+AL1064+AN1064+AP1064)</f>
        <v>0.20299302019394361</v>
      </c>
      <c r="AH1064" s="4">
        <v>405183</v>
      </c>
      <c r="AI1064" s="7">
        <f>AJ1064/(AF1064+AH1064+AJ1064+AL1064+AN1064+AP1064)</f>
        <v>0.50319632232556</v>
      </c>
      <c r="AJ1064" s="4">
        <v>1004402</v>
      </c>
      <c r="AK1064" s="7">
        <f>AL1064/(AF1064+AH1064+AJ1064+AL1064+AN1064+AP1064)</f>
        <v>3.2413113137786539E-2</v>
      </c>
      <c r="AL1064" s="4">
        <v>64698</v>
      </c>
      <c r="AM1064" s="7">
        <f>AN1064/(AF1064+AH1064+AJ1064+AL1064+AN1064+AP1064)</f>
        <v>3.2411109173946066E-2</v>
      </c>
      <c r="AN1064" s="4">
        <v>64694</v>
      </c>
      <c r="AO1064" s="7">
        <f>AP1064/(AF1064+AH1064+AJ1064+AL1064+AN1064+AP1064)</f>
        <v>3.5934077605503684E-2</v>
      </c>
      <c r="AP1064" s="4">
        <v>71726</v>
      </c>
      <c r="AQ1064" s="6">
        <f>AO1064+AM1064+AK1064+AI1064+AG1064+AE1064</f>
        <v>1</v>
      </c>
      <c r="AR1064" s="4">
        <v>560623</v>
      </c>
      <c r="AS1064" s="4">
        <f>AR1064/M1064</f>
        <v>5839.822916666667</v>
      </c>
      <c r="AT1064" s="4">
        <f>AR1064/V1064</f>
        <v>4158.0528808462204</v>
      </c>
      <c r="AU1064" s="7">
        <f>AR1064/(AR1064+AV1064+AY1064+BB1064)</f>
        <v>0.30404131668459961</v>
      </c>
      <c r="AV1064" s="4">
        <v>561719</v>
      </c>
      <c r="AW1064" s="4">
        <f>AV1064/M1064</f>
        <v>5851.239583333333</v>
      </c>
      <c r="AX1064" s="7">
        <f>AV1064/(AR1064+AV1064+AY1064+BB1064)</f>
        <v>0.30463570771580301</v>
      </c>
      <c r="AY1064" s="4">
        <v>303069</v>
      </c>
      <c r="AZ1064" s="4">
        <f>AY1064/M1064</f>
        <v>3156.96875</v>
      </c>
      <c r="BA1064" s="7">
        <f>AY1064/(AR1064+AV1064+AY1064+BB1064)</f>
        <v>0.16436267831730936</v>
      </c>
      <c r="BB1064" s="4">
        <v>418493</v>
      </c>
      <c r="BC1064" s="11">
        <f>BB1064/(AR1064+AV1064+AY1064+BB1064)</f>
        <v>0.226960297282288</v>
      </c>
      <c r="BD1064" s="9">
        <f>BC1064+BA1064+AX1064+AU1064</f>
        <v>1</v>
      </c>
      <c r="BE1064" s="14">
        <f>(AF1064+AH1064+AJ1064+AL1064+AN1064+AP1064)</f>
        <v>1996044</v>
      </c>
      <c r="BF1064" s="14">
        <f t="shared" si="80"/>
        <v>-1843904</v>
      </c>
      <c r="BG1064" s="13">
        <f>(AF1064+AH1064+AJ1064+AL1064+AN1064+AP1064)-(AR1064+AV1064+AY1064+BB1064)</f>
        <v>152140</v>
      </c>
      <c r="BH1064" s="13">
        <f t="shared" si="81"/>
        <v>0</v>
      </c>
      <c r="BI1064" s="14">
        <f>AF1064/W1064</f>
        <v>415953.16747181962</v>
      </c>
      <c r="BJ1064" s="14">
        <f>AH1064/Y1064</f>
        <v>510141.64694280078</v>
      </c>
      <c r="BK1064" s="14">
        <f>AJ1064/AA1064</f>
        <v>1084062.9679723002</v>
      </c>
      <c r="BL1064" s="14">
        <f>BI1064+BJ1064+BK1064</f>
        <v>2010157.7823869206</v>
      </c>
      <c r="BM1064" s="14">
        <f>(AF1064/W1064)-AF1064</f>
        <v>30612.167471819615</v>
      </c>
      <c r="BN1064" s="14">
        <f>AH1064/Y1064-AH1064</f>
        <v>104958.64694280078</v>
      </c>
      <c r="BO1064" s="14">
        <f>AJ1064/AA1064-AJ1064</f>
        <v>79660.967972300248</v>
      </c>
      <c r="BP1064" s="14">
        <f>BG1064/S1064</f>
        <v>2.8544132899261387E-2</v>
      </c>
      <c r="BQ1064" s="14">
        <f>(BG1064-CA1064)/S1064</f>
        <v>2.8964771004008464E-2</v>
      </c>
      <c r="BR1064" s="27">
        <f>BQ1064-BP1064</f>
        <v>4.2063810474707655E-4</v>
      </c>
      <c r="BS1064" s="28">
        <f t="shared" si="82"/>
        <v>4767539</v>
      </c>
      <c r="BT1064" s="11">
        <f>BS1064/S1064</f>
        <v>0.89447395042994438</v>
      </c>
      <c r="BU1064" s="14">
        <f>(BE1064-AP1064)*1/BT1064-(BE1064-AP1064)</f>
        <v>227022.4600268607</v>
      </c>
      <c r="BV1064" s="14">
        <f t="shared" si="83"/>
        <v>0.37449286978291901</v>
      </c>
      <c r="BW1064" s="27">
        <f>(AR1064+AV1064+AY1064+BB1064)/S1064</f>
        <v>0.34594873688365763</v>
      </c>
      <c r="BX1064" s="13">
        <f>(AF1064+AH1064+AJ1064+AL1064+AN1064)/N1064</f>
        <v>136.02304375485969</v>
      </c>
      <c r="BY1064" s="26">
        <f>BX1064/K1064</f>
        <v>0.40362920995507323</v>
      </c>
      <c r="BZ1064" s="11">
        <f>AP1064/BE1064</f>
        <v>3.5934077605503684E-2</v>
      </c>
      <c r="CA1064" s="15">
        <f>-(BM1064+BN1064+BO1064)/M1064</f>
        <v>-2241.9977331970899</v>
      </c>
      <c r="CB1064" s="15">
        <f>BG1064-CA1064</f>
        <v>154381.99773319709</v>
      </c>
      <c r="CC1064" s="18">
        <f t="shared" si="84"/>
        <v>0</v>
      </c>
      <c r="CD1064" s="17">
        <f>(AF1064/(AF1064+AH1064+AJ1064))/(X1064/(X1064+Z1064+AB1064))</f>
        <v>1.6884307667539187</v>
      </c>
      <c r="CE1064" s="19">
        <f>(AH1064/(AF1064+AH1064+AJ1064))/(Z1064/(X1064+Z1064+AB1064))</f>
        <v>0.9321859426954594</v>
      </c>
      <c r="CF1064" s="18">
        <f>(AJ1064/(AF1064+AH1064+AJ1064))/(AB1064/(X1064+Z1064+AB1064))</f>
        <v>0.88724747544203098</v>
      </c>
      <c r="CG1064">
        <f>AH1064/Z1064</f>
        <v>105.79190600522193</v>
      </c>
      <c r="CH1064" s="11">
        <f>BB1064/BE1064</f>
        <v>0.20966120987312906</v>
      </c>
      <c r="CI1064" s="14">
        <f>AY1064/V1064</f>
        <v>2247.8152493657649</v>
      </c>
      <c r="CJ1064" s="14">
        <f>AV1064/M1064</f>
        <v>5851.239583333333</v>
      </c>
      <c r="CK1064" s="17">
        <f>N1064/V1064</f>
        <v>104.92608063766824</v>
      </c>
      <c r="CL1064" s="17">
        <f>(AL1064+AN1064)/N1064</f>
        <v>9.1462500883579558</v>
      </c>
      <c r="CM1064" s="14">
        <f>AP1064/AC1064</f>
        <v>5.999665411961522</v>
      </c>
    </row>
    <row r="1065" spans="1:91" hidden="1" x14ac:dyDescent="0.2">
      <c r="A1065">
        <v>321</v>
      </c>
      <c r="B1065" s="2">
        <v>44835</v>
      </c>
      <c r="C1065" s="3" t="s">
        <v>41</v>
      </c>
      <c r="D1065" t="s">
        <v>42</v>
      </c>
      <c r="E1065" s="3" t="s">
        <v>32</v>
      </c>
      <c r="F1065" t="s">
        <v>33</v>
      </c>
      <c r="G1065" t="str">
        <f>CONCATENATE(C1065,E1065)</f>
        <v>SEAHNL</v>
      </c>
      <c r="H1065" t="s">
        <v>35</v>
      </c>
      <c r="I1065">
        <f>U1065/M1065</f>
        <v>178</v>
      </c>
      <c r="J1065" t="str">
        <f>_xlfn.CONCAT(C1065,E1065,H1065)</f>
        <v>SEAHNL737-Max 9</v>
      </c>
      <c r="K1065" s="4">
        <v>2677</v>
      </c>
      <c r="L1065" s="4">
        <f>N1065/M1065</f>
        <v>166.45</v>
      </c>
      <c r="M1065" s="4">
        <v>20</v>
      </c>
      <c r="N1065" s="4">
        <v>3329</v>
      </c>
      <c r="O1065" s="4">
        <f>P1065/M1065</f>
        <v>21.5</v>
      </c>
      <c r="P1065" s="4">
        <v>430</v>
      </c>
      <c r="Q1065" s="4">
        <v>804</v>
      </c>
      <c r="R1065" s="4">
        <v>2095</v>
      </c>
      <c r="S1065" s="4">
        <f>U1065*K1065</f>
        <v>9530120</v>
      </c>
      <c r="T1065" s="7">
        <f>N1065/U1065</f>
        <v>0.93511235955056182</v>
      </c>
      <c r="U1065" s="4">
        <v>3560</v>
      </c>
      <c r="V1065" s="4">
        <v>122.47820088300222</v>
      </c>
      <c r="W1065" s="7">
        <f>P1065/X1065</f>
        <v>0.93478260869565222</v>
      </c>
      <c r="X1065" s="4">
        <v>460</v>
      </c>
      <c r="Y1065" s="7">
        <f>Q1065/Z1065</f>
        <v>0.93488372093023253</v>
      </c>
      <c r="Z1065" s="4">
        <v>860</v>
      </c>
      <c r="AA1065" s="7">
        <f>R1065/AB1065</f>
        <v>0.9352678571428571</v>
      </c>
      <c r="AB1065" s="4">
        <v>2240</v>
      </c>
      <c r="AC1065" s="4">
        <v>19111</v>
      </c>
      <c r="AD1065" s="4">
        <f>AP1065/AC1065</f>
        <v>4.9998953482287689</v>
      </c>
      <c r="AE1065" s="7">
        <f>AF1065/(AF1065+AH1065+AJ1065+AL1065+AN1065+AP1065)</f>
        <v>0.20177211549249924</v>
      </c>
      <c r="AF1065" s="4">
        <v>255364</v>
      </c>
      <c r="AG1065" s="7">
        <f>AH1065/(AF1065+AH1065+AJ1065+AL1065+AN1065+AP1065)</f>
        <v>0.22676172521305998</v>
      </c>
      <c r="AH1065" s="4">
        <v>286991</v>
      </c>
      <c r="AI1065" s="7">
        <f>AJ1065/(AF1065+AH1065+AJ1065+AL1065+AN1065+AP1065)</f>
        <v>0.48106835776695117</v>
      </c>
      <c r="AJ1065" s="4">
        <v>608843</v>
      </c>
      <c r="AK1065" s="7">
        <f>AL1065/(AF1065+AH1065+AJ1065+AL1065+AN1065+AP1065)</f>
        <v>9.9320009544834643E-3</v>
      </c>
      <c r="AL1065" s="4">
        <v>12570</v>
      </c>
      <c r="AM1065" s="7">
        <f>AN1065/(AF1065+AH1065+AJ1065+AL1065+AN1065+AP1065)</f>
        <v>4.9660004772417322E-3</v>
      </c>
      <c r="AN1065" s="4">
        <v>6285</v>
      </c>
      <c r="AO1065" s="7">
        <f>AP1065/(AF1065+AH1065+AJ1065+AL1065+AN1065+AP1065)</f>
        <v>7.5499800095764402E-2</v>
      </c>
      <c r="AP1065" s="4">
        <v>95553</v>
      </c>
      <c r="AQ1065" s="6">
        <f>AO1065+AM1065+AK1065+AI1065+AG1065+AE1065</f>
        <v>1</v>
      </c>
      <c r="AR1065" s="4">
        <v>415772</v>
      </c>
      <c r="AS1065" s="4">
        <f>AR1065/M1065</f>
        <v>20788.599999999999</v>
      </c>
      <c r="AT1065" s="4">
        <f>AR1065/V1065</f>
        <v>3394.6612295290643</v>
      </c>
      <c r="AU1065" s="7">
        <f>AR1065/(AR1065+AV1065+AY1065+BB1065)</f>
        <v>0.35363903594126372</v>
      </c>
      <c r="AV1065" s="4">
        <v>104791</v>
      </c>
      <c r="AW1065" s="4">
        <f>AV1065/M1065</f>
        <v>5239.55</v>
      </c>
      <c r="AX1065" s="7">
        <f>AV1065/(AR1065+AV1065+AY1065+BB1065)</f>
        <v>8.9131033872701784E-2</v>
      </c>
      <c r="AY1065" s="4">
        <v>360950</v>
      </c>
      <c r="AZ1065" s="4">
        <f>AY1065/M1065</f>
        <v>18047.5</v>
      </c>
      <c r="BA1065" s="7">
        <f>AY1065/(AR1065+AV1065+AY1065+BB1065)</f>
        <v>0.30700963514377866</v>
      </c>
      <c r="BB1065" s="4">
        <v>294183</v>
      </c>
      <c r="BC1065" s="11">
        <f>BB1065/(AR1065+AV1065+AY1065+BB1065)</f>
        <v>0.25022029504225585</v>
      </c>
      <c r="BD1065" s="9">
        <f>BC1065+BA1065+AX1065+AU1065</f>
        <v>1</v>
      </c>
      <c r="BE1065" s="14">
        <f>(AF1065+AH1065+AJ1065+AL1065+AN1065+AP1065)</f>
        <v>1265606</v>
      </c>
      <c r="BF1065" s="14">
        <f t="shared" si="80"/>
        <v>-1175696</v>
      </c>
      <c r="BG1065" s="13">
        <f>(AF1065+AH1065+AJ1065+AL1065+AN1065+AP1065)-(AR1065+AV1065+AY1065+BB1065)</f>
        <v>89910</v>
      </c>
      <c r="BH1065" s="13">
        <f t="shared" si="81"/>
        <v>0</v>
      </c>
      <c r="BI1065" s="14">
        <f>AF1065/W1065</f>
        <v>273180.09302325582</v>
      </c>
      <c r="BJ1065" s="14">
        <f>AH1065/Y1065</f>
        <v>306980.42288557213</v>
      </c>
      <c r="BK1065" s="14">
        <f>AJ1065/AA1065</f>
        <v>650982.49164677807</v>
      </c>
      <c r="BL1065" s="14">
        <f>BI1065+BJ1065+BK1065</f>
        <v>1231143.0075556061</v>
      </c>
      <c r="BM1065" s="14">
        <f>(AF1065/W1065)-AF1065</f>
        <v>17816.093023255817</v>
      </c>
      <c r="BN1065" s="14">
        <f>AH1065/Y1065-AH1065</f>
        <v>19989.42288557213</v>
      </c>
      <c r="BO1065" s="14">
        <f>AJ1065/AA1065-AJ1065</f>
        <v>42139.491646778071</v>
      </c>
      <c r="BP1065" s="14">
        <f>BG1065/S1065</f>
        <v>9.4342988335928621E-3</v>
      </c>
      <c r="BQ1065" s="14">
        <f>(BG1065-CA1065)/S1065</f>
        <v>9.8537322067067685E-3</v>
      </c>
      <c r="BR1065" s="27">
        <f>BQ1065-BP1065</f>
        <v>4.194333731139064E-4</v>
      </c>
      <c r="BS1065" s="28">
        <f t="shared" si="82"/>
        <v>8911733</v>
      </c>
      <c r="BT1065" s="11">
        <f>BS1065/S1065</f>
        <v>0.93511235955056182</v>
      </c>
      <c r="BU1065" s="14">
        <f>(BE1065-AP1065)*1/BT1065-(BE1065-AP1065)</f>
        <v>81190.220186242135</v>
      </c>
      <c r="BV1065" s="14">
        <f t="shared" si="83"/>
        <v>0.13280063629838867</v>
      </c>
      <c r="BW1065" s="27">
        <f>(AR1065+AV1065+AY1065+BB1065)/S1065</f>
        <v>0.12336633746479582</v>
      </c>
      <c r="BX1065" s="13">
        <f>(AF1065+AH1065+AJ1065+AL1065+AN1065)/N1065</f>
        <v>351.47281465905678</v>
      </c>
      <c r="BY1065" s="26">
        <f>BX1065/K1065</f>
        <v>0.13129354301795174</v>
      </c>
      <c r="BZ1065" s="11">
        <f>AP1065/BE1065</f>
        <v>7.5499800095764402E-2</v>
      </c>
      <c r="CA1065" s="15">
        <f>-(BM1065+BN1065+BO1065)/M1065</f>
        <v>-3997.2503777803008</v>
      </c>
      <c r="CB1065" s="15">
        <f>BG1065-CA1065</f>
        <v>93907.250377780307</v>
      </c>
      <c r="CC1065" s="18">
        <f t="shared" si="84"/>
        <v>0</v>
      </c>
      <c r="CD1065" s="17">
        <f>(AF1065/(AF1065+AH1065+AJ1065))/(X1065/(X1065+Z1065+AB1065))</f>
        <v>1.7167292718957348</v>
      </c>
      <c r="CE1065" s="19">
        <f>(AH1065/(AF1065+AH1065+AJ1065))/(Z1065/(X1065+Z1065+AB1065))</f>
        <v>1.0319764765174657</v>
      </c>
      <c r="CF1065" s="18">
        <f>(AJ1065/(AF1065+AH1065+AJ1065))/(AB1065/(X1065+Z1065+AB1065))</f>
        <v>0.84053784157274181</v>
      </c>
      <c r="CG1065">
        <f>AH1065/Z1065</f>
        <v>333.71046511627907</v>
      </c>
      <c r="CH1065" s="11">
        <f>BB1065/BE1065</f>
        <v>0.23244437842424895</v>
      </c>
      <c r="CI1065" s="14">
        <f>AY1065/V1065</f>
        <v>2947.0550465123088</v>
      </c>
      <c r="CJ1065" s="14">
        <f>AV1065/M1065</f>
        <v>5239.55</v>
      </c>
      <c r="CK1065" s="17">
        <f>N1065/V1065</f>
        <v>27.180347000524936</v>
      </c>
      <c r="CL1065" s="17">
        <f>(AL1065+AN1065)/N1065</f>
        <v>5.6638630219285071</v>
      </c>
      <c r="CM1065" s="14">
        <f>AP1065/AC1065</f>
        <v>4.9998953482287689</v>
      </c>
    </row>
    <row r="1066" spans="1:91" hidden="1" x14ac:dyDescent="0.2">
      <c r="A1066">
        <v>461</v>
      </c>
      <c r="B1066" s="2">
        <v>44866</v>
      </c>
      <c r="C1066" s="3" t="s">
        <v>37</v>
      </c>
      <c r="D1066" t="s">
        <v>38</v>
      </c>
      <c r="E1066" s="3" t="s">
        <v>32</v>
      </c>
      <c r="F1066" t="s">
        <v>33</v>
      </c>
      <c r="G1066" t="str">
        <f>CONCATENATE(C1066,E1066)</f>
        <v>LAXHNL</v>
      </c>
      <c r="H1066" t="s">
        <v>51</v>
      </c>
      <c r="I1066">
        <f>U1066/M1066</f>
        <v>363.46666666666664</v>
      </c>
      <c r="J1066" t="str">
        <f>_xlfn.CONCAT(C1066,E1066,H1066)</f>
        <v>LAXHNL777-200</v>
      </c>
      <c r="K1066" s="4">
        <v>2556</v>
      </c>
      <c r="L1066" s="4">
        <f>N1066/M1066</f>
        <v>319.76666666666665</v>
      </c>
      <c r="M1066" s="4">
        <v>30</v>
      </c>
      <c r="N1066" s="4">
        <v>9593</v>
      </c>
      <c r="O1066" s="4">
        <f>P1066/M1066</f>
        <v>47</v>
      </c>
      <c r="P1066" s="4">
        <v>1410</v>
      </c>
      <c r="Q1066" s="4">
        <v>2475</v>
      </c>
      <c r="R1066" s="4">
        <v>5708</v>
      </c>
      <c r="S1066" s="4">
        <f>U1066*K1066</f>
        <v>27870624</v>
      </c>
      <c r="T1066" s="7">
        <f>N1066/U1066</f>
        <v>0.8797688921496698</v>
      </c>
      <c r="U1066" s="4">
        <v>10904</v>
      </c>
      <c r="V1066" s="4">
        <v>171.95005875440657</v>
      </c>
      <c r="W1066" s="7">
        <f>P1066/X1066</f>
        <v>1</v>
      </c>
      <c r="X1066" s="4">
        <v>1410</v>
      </c>
      <c r="Y1066" s="7">
        <f>Q1066/Z1066</f>
        <v>0.9375</v>
      </c>
      <c r="Z1066" s="4">
        <v>2640</v>
      </c>
      <c r="AA1066" s="7">
        <f>R1066/AB1066</f>
        <v>0.83279836591771228</v>
      </c>
      <c r="AB1066" s="4">
        <v>6854</v>
      </c>
      <c r="AC1066" s="4">
        <v>347710</v>
      </c>
      <c r="AD1066" s="4">
        <f>AP1066/AC1066</f>
        <v>5</v>
      </c>
      <c r="AE1066" s="7">
        <f>AF1066/(AF1066+AH1066+AJ1066+AL1066+AN1066+AP1066)</f>
        <v>0.15894913558073781</v>
      </c>
      <c r="AF1066" s="4">
        <v>767477</v>
      </c>
      <c r="AG1066" s="7">
        <f>AH1066/(AF1066+AH1066+AJ1066+AL1066+AN1066+AP1066)</f>
        <v>0.16480174565553624</v>
      </c>
      <c r="AH1066" s="4">
        <v>795736</v>
      </c>
      <c r="AI1066" s="7">
        <f>AJ1066/(AF1066+AH1066+AJ1066+AL1066+AN1066+AP1066)</f>
        <v>0.30672821306408443</v>
      </c>
      <c r="AJ1066" s="4">
        <v>1481020</v>
      </c>
      <c r="AK1066" s="7">
        <f>AL1066/(AF1066+AH1066+AJ1066+AL1066+AN1066+AP1066)</f>
        <v>7.0923469341261907E-3</v>
      </c>
      <c r="AL1066" s="4">
        <v>34245</v>
      </c>
      <c r="AM1066" s="7">
        <f>AN1066/(AF1066+AH1066+AJ1066+AL1066+AN1066+AP1066)</f>
        <v>2.3643227507660854E-3</v>
      </c>
      <c r="AN1066" s="4">
        <v>11416</v>
      </c>
      <c r="AO1066" s="7">
        <f>AP1066/(AF1066+AH1066+AJ1066+AL1066+AN1066+AP1066)</f>
        <v>0.36006423601474924</v>
      </c>
      <c r="AP1066" s="4">
        <v>1738550</v>
      </c>
      <c r="AQ1066" s="6">
        <f>AO1066+AM1066+AK1066+AI1066+AG1066+AE1066</f>
        <v>1</v>
      </c>
      <c r="AR1066" s="4">
        <v>719601</v>
      </c>
      <c r="AS1066" s="4">
        <f>AR1066/M1066</f>
        <v>23986.7</v>
      </c>
      <c r="AT1066" s="4">
        <f>AR1066/V1066</f>
        <v>4184.9418674976678</v>
      </c>
      <c r="AU1066" s="7">
        <f>AR1066/(AR1066+AV1066+AY1066+BB1066)</f>
        <v>0.26423288299486042</v>
      </c>
      <c r="AV1066" s="4">
        <v>229324</v>
      </c>
      <c r="AW1066" s="4">
        <f>AV1066/M1066</f>
        <v>7644.1333333333332</v>
      </c>
      <c r="AX1066" s="7">
        <f>AV1066/(AR1066+AV1066+AY1066+BB1066)</f>
        <v>8.4206305521967548E-2</v>
      </c>
      <c r="AY1066" s="4">
        <v>1161873</v>
      </c>
      <c r="AZ1066" s="4">
        <f>AY1066/M1066</f>
        <v>38729.1</v>
      </c>
      <c r="BA1066" s="7">
        <f>AY1066/(AR1066+AV1066+AY1066+BB1066)</f>
        <v>0.42663233161694802</v>
      </c>
      <c r="BB1066" s="4">
        <v>612561</v>
      </c>
      <c r="BC1066" s="11">
        <f>BB1066/(AR1066+AV1066+AY1066+BB1066)</f>
        <v>0.22492847986622402</v>
      </c>
      <c r="BD1066" s="9">
        <f>BC1066+BA1066+AX1066+AU1066</f>
        <v>1</v>
      </c>
      <c r="BE1066" s="14">
        <f>(AF1066+AH1066+AJ1066+AL1066+AN1066+AP1066)</f>
        <v>4828444</v>
      </c>
      <c r="BF1066" s="14">
        <f t="shared" si="80"/>
        <v>-2723359</v>
      </c>
      <c r="BG1066" s="13">
        <f>(AF1066+AH1066+AJ1066+AL1066+AN1066+AP1066)-(AR1066+AV1066+AY1066+BB1066)</f>
        <v>2105085</v>
      </c>
      <c r="BH1066" s="13">
        <f t="shared" si="81"/>
        <v>0</v>
      </c>
      <c r="BI1066" s="14">
        <f>AF1066/W1066</f>
        <v>767477</v>
      </c>
      <c r="BJ1066" s="14">
        <f>AH1066/Y1066</f>
        <v>848785.06666666665</v>
      </c>
      <c r="BK1066" s="14">
        <f>AJ1066/AA1066</f>
        <v>1778365.641205326</v>
      </c>
      <c r="BL1066" s="14">
        <f>BI1066+BJ1066+BK1066</f>
        <v>3394627.7078719926</v>
      </c>
      <c r="BM1066" s="14">
        <f>(AF1066/W1066)-AF1066</f>
        <v>0</v>
      </c>
      <c r="BN1066" s="14">
        <f>AH1066/Y1066-AH1066</f>
        <v>53049.066666666651</v>
      </c>
      <c r="BO1066" s="14">
        <f>AJ1066/AA1066-AJ1066</f>
        <v>297345.64120532596</v>
      </c>
      <c r="BP1066" s="14">
        <f>BG1066/S1066</f>
        <v>7.5530601682976317E-2</v>
      </c>
      <c r="BQ1066" s="14">
        <f>(BG1066-CA1066)/S1066</f>
        <v>7.5949674596296549E-2</v>
      </c>
      <c r="BR1066" s="27">
        <f>BQ1066-BP1066</f>
        <v>4.1907291332023144E-4</v>
      </c>
      <c r="BS1066" s="28">
        <f t="shared" si="82"/>
        <v>24519708</v>
      </c>
      <c r="BT1066" s="11">
        <f>BS1066/S1066</f>
        <v>0.8797688921496698</v>
      </c>
      <c r="BU1066" s="14">
        <f>(BE1066-AP1066)*1/BT1066-(BE1066-AP1066)</f>
        <v>422271.55571771087</v>
      </c>
      <c r="BV1066" s="14">
        <f t="shared" si="83"/>
        <v>0.17324491909474291</v>
      </c>
      <c r="BW1066" s="27">
        <f>(AR1066+AV1066+AY1066+BB1066)/S1066</f>
        <v>9.7714317411766602E-2</v>
      </c>
      <c r="BX1066" s="13">
        <f>(AF1066+AH1066+AJ1066+AL1066+AN1066)/N1066</f>
        <v>322.09882205775045</v>
      </c>
      <c r="BY1066" s="26">
        <f>BX1066/K1066</f>
        <v>0.12601675354372083</v>
      </c>
      <c r="BZ1066" s="11">
        <f>AP1066/BE1066</f>
        <v>0.36006423601474924</v>
      </c>
      <c r="CA1066" s="15">
        <f>-(BM1066+BN1066+BO1066)/M1066</f>
        <v>-11679.823595733087</v>
      </c>
      <c r="CB1066" s="15">
        <f>BG1066-CA1066</f>
        <v>2116764.8235957329</v>
      </c>
      <c r="CC1066" s="18">
        <f t="shared" si="84"/>
        <v>0</v>
      </c>
      <c r="CD1066" s="17">
        <f>(AF1066/(AF1066+AH1066+AJ1066))/(X1066/(X1066+Z1066+AB1066))</f>
        <v>1.9496390278492697</v>
      </c>
      <c r="CE1066" s="19">
        <f>(AH1066/(AF1066+AH1066+AJ1066))/(Z1066/(X1066+Z1066+AB1066))</f>
        <v>1.0796252494868863</v>
      </c>
      <c r="CF1066" s="18">
        <f>(AJ1066/(AF1066+AH1066+AJ1066))/(AB1066/(X1066+Z1066+AB1066))</f>
        <v>0.77397115729313526</v>
      </c>
      <c r="CG1066">
        <f>AH1066/Z1066</f>
        <v>301.41515151515154</v>
      </c>
      <c r="CH1066" s="11">
        <f>BB1066/BE1066</f>
        <v>0.12686509359951156</v>
      </c>
      <c r="CI1066" s="14">
        <f>AY1066/V1066</f>
        <v>6757.0375283179401</v>
      </c>
      <c r="CJ1066" s="14">
        <f>AV1066/M1066</f>
        <v>7644.1333333333332</v>
      </c>
      <c r="CK1066" s="17">
        <f>N1066/V1066</f>
        <v>55.789454621248623</v>
      </c>
      <c r="CL1066" s="17">
        <f>(AL1066+AN1066)/N1066</f>
        <v>4.7598248723027208</v>
      </c>
      <c r="CM1066" s="14">
        <f>AP1066/AC1066</f>
        <v>5</v>
      </c>
    </row>
    <row r="1067" spans="1:91" hidden="1" x14ac:dyDescent="0.2">
      <c r="A1067">
        <v>1135</v>
      </c>
      <c r="B1067" s="2">
        <v>45231</v>
      </c>
      <c r="C1067" s="3" t="s">
        <v>41</v>
      </c>
      <c r="D1067" t="s">
        <v>42</v>
      </c>
      <c r="E1067" s="3" t="s">
        <v>29</v>
      </c>
      <c r="F1067" t="s">
        <v>28</v>
      </c>
      <c r="G1067" t="str">
        <f>CONCATENATE(C1067,E1067)</f>
        <v>SEAANC</v>
      </c>
      <c r="H1067" t="s">
        <v>31</v>
      </c>
      <c r="I1067">
        <f>U1067/M1067</f>
        <v>159.56730769230768</v>
      </c>
      <c r="J1067" t="str">
        <f>_xlfn.CONCAT(C1067,E1067,H1067)</f>
        <v>SEAANC737-800</v>
      </c>
      <c r="K1067" s="4">
        <v>1448</v>
      </c>
      <c r="L1067" s="4">
        <f>N1067/M1067</f>
        <v>119.70192307692308</v>
      </c>
      <c r="M1067" s="4">
        <v>104</v>
      </c>
      <c r="N1067" s="4">
        <v>12449</v>
      </c>
      <c r="O1067" s="4">
        <f>P1067/M1067</f>
        <v>17.673076923076923</v>
      </c>
      <c r="P1067" s="4">
        <v>1838</v>
      </c>
      <c r="Q1067" s="4">
        <v>3063</v>
      </c>
      <c r="R1067" s="4">
        <v>7548</v>
      </c>
      <c r="S1067" s="4">
        <f>U1067*K1067</f>
        <v>24029560</v>
      </c>
      <c r="T1067" s="7">
        <f>N1067/U1067</f>
        <v>0.75016571256402531</v>
      </c>
      <c r="U1067" s="4">
        <v>16595</v>
      </c>
      <c r="V1067" s="4">
        <v>382.31547519703292</v>
      </c>
      <c r="W1067" s="7">
        <f>P1067/X1067</f>
        <v>0.84157509157509158</v>
      </c>
      <c r="X1067" s="4">
        <v>2184</v>
      </c>
      <c r="Y1067" s="7">
        <f>Q1067/Z1067</f>
        <v>0.73629807692307692</v>
      </c>
      <c r="Z1067" s="4">
        <v>4160</v>
      </c>
      <c r="AA1067" s="7">
        <f>R1067/AB1067</f>
        <v>0.73631840796019898</v>
      </c>
      <c r="AB1067" s="4">
        <v>10251</v>
      </c>
      <c r="AC1067" s="4">
        <v>52048</v>
      </c>
      <c r="AD1067" s="4">
        <f>AP1067/AC1067</f>
        <v>5.9999807869658772</v>
      </c>
      <c r="AE1067" s="7">
        <f>AF1067/(AF1067+AH1067+AJ1067+AL1067+AN1067+AP1067)</f>
        <v>0.19071120727235891</v>
      </c>
      <c r="AF1067" s="4">
        <v>689023</v>
      </c>
      <c r="AG1067" s="7">
        <f>AH1067/(AF1067+AH1067+AJ1067+AL1067+AN1067+AP1067)</f>
        <v>0.23518473874128715</v>
      </c>
      <c r="AH1067" s="4">
        <v>849702</v>
      </c>
      <c r="AI1067" s="7">
        <f>AJ1067/(AF1067+AH1067+AJ1067+AL1067+AN1067+AP1067)</f>
        <v>0.46468763571112837</v>
      </c>
      <c r="AJ1067" s="4">
        <v>1678876</v>
      </c>
      <c r="AK1067" s="7">
        <f>AL1067/(AF1067+AH1067+AJ1067+AL1067+AN1067+AP1067)</f>
        <v>1.4623380081391387E-2</v>
      </c>
      <c r="AL1067" s="4">
        <v>52833</v>
      </c>
      <c r="AM1067" s="7">
        <f>AN1067/(AF1067+AH1067+AJ1067+AL1067+AN1067+AP1067)</f>
        <v>8.3566916778787647E-3</v>
      </c>
      <c r="AN1067" s="4">
        <v>30192</v>
      </c>
      <c r="AO1067" s="7">
        <f>AP1067/(AF1067+AH1067+AJ1067+AL1067+AN1067+AP1067)</f>
        <v>8.6436346515955415E-2</v>
      </c>
      <c r="AP1067" s="4">
        <v>312287</v>
      </c>
      <c r="AQ1067" s="6">
        <f>AO1067+AM1067+AK1067+AI1067+AG1067+AE1067</f>
        <v>1</v>
      </c>
      <c r="AR1067" s="4">
        <v>1589688</v>
      </c>
      <c r="AS1067" s="4">
        <f>AR1067/M1067</f>
        <v>15285.461538461539</v>
      </c>
      <c r="AT1067" s="4">
        <f>AR1067/V1067</f>
        <v>4158.0529775330879</v>
      </c>
      <c r="AU1067" s="7">
        <f>AR1067/(AR1067+AV1067+AY1067+BB1067)</f>
        <v>0.37441001185157829</v>
      </c>
      <c r="AV1067" s="4">
        <v>610118</v>
      </c>
      <c r="AW1067" s="4">
        <f>AV1067/M1067</f>
        <v>5866.5192307692305</v>
      </c>
      <c r="AX1067" s="7">
        <f>AV1067/(AR1067+AV1067+AY1067+BB1067)</f>
        <v>0.14369756053443269</v>
      </c>
      <c r="AY1067" s="4">
        <v>859374</v>
      </c>
      <c r="AZ1067" s="4">
        <f>AY1067/M1067</f>
        <v>8263.211538461539</v>
      </c>
      <c r="BA1067" s="7">
        <f>AY1067/(AR1067+AV1067+AY1067+BB1067)</f>
        <v>0.20240338325818541</v>
      </c>
      <c r="BB1067" s="4">
        <v>1186668</v>
      </c>
      <c r="BC1067" s="11">
        <f>BB1067/(AR1067+AV1067+AY1067+BB1067)</f>
        <v>0.27948904435580357</v>
      </c>
      <c r="BD1067" s="9">
        <f>BC1067+BA1067+AX1067+AU1067</f>
        <v>1</v>
      </c>
      <c r="BE1067" s="14">
        <f>(AF1067+AH1067+AJ1067+AL1067+AN1067+AP1067)</f>
        <v>3612913</v>
      </c>
      <c r="BF1067" s="14">
        <f t="shared" si="80"/>
        <v>-4245848</v>
      </c>
      <c r="BG1067" s="13">
        <f>(AF1067+AH1067+AJ1067+AL1067+AN1067+AP1067)-(AR1067+AV1067+AY1067+BB1067)</f>
        <v>-632935</v>
      </c>
      <c r="BH1067" s="13">
        <f t="shared" si="81"/>
        <v>1</v>
      </c>
      <c r="BI1067" s="14">
        <f>AF1067/W1067</f>
        <v>818730.26768226328</v>
      </c>
      <c r="BJ1067" s="14">
        <f>AH1067/Y1067</f>
        <v>1154019.040156709</v>
      </c>
      <c r="BK1067" s="14">
        <f>AJ1067/AA1067</f>
        <v>2280095.1081081084</v>
      </c>
      <c r="BL1067" s="14">
        <f>BI1067+BJ1067+BK1067</f>
        <v>4252844.4159470806</v>
      </c>
      <c r="BM1067" s="14">
        <f>(AF1067/W1067)-AF1067</f>
        <v>129707.26768226328</v>
      </c>
      <c r="BN1067" s="14">
        <f>AH1067/Y1067-AH1067</f>
        <v>304317.04015670903</v>
      </c>
      <c r="BO1067" s="14">
        <f>AJ1067/AA1067-AJ1067</f>
        <v>601219.1081081084</v>
      </c>
      <c r="BP1067" s="14">
        <f>BG1067/S1067</f>
        <v>-2.6339849751722461E-2</v>
      </c>
      <c r="BQ1067" s="14">
        <f>(BG1067-CA1067)/S1067</f>
        <v>-2.5925598986628315E-2</v>
      </c>
      <c r="BR1067" s="27">
        <f>BQ1067-BP1067</f>
        <v>4.1425076509414571E-4</v>
      </c>
      <c r="BS1067" s="28">
        <f t="shared" si="82"/>
        <v>18026152</v>
      </c>
      <c r="BT1067" s="11">
        <f>BS1067/S1067</f>
        <v>0.75016571256402531</v>
      </c>
      <c r="BU1067" s="14">
        <f>(BE1067-AP1067)*1/BT1067-(BE1067-AP1067)</f>
        <v>1099236.5166680058</v>
      </c>
      <c r="BV1067" s="14">
        <f t="shared" si="83"/>
        <v>0.15035285706438237</v>
      </c>
      <c r="BW1067" s="27">
        <f>(AR1067+AV1067+AY1067+BB1067)/S1067</f>
        <v>0.17669270681610483</v>
      </c>
      <c r="BX1067" s="13">
        <f>(AF1067+AH1067+AJ1067+AL1067+AN1067)/N1067</f>
        <v>265.13181781669209</v>
      </c>
      <c r="BY1067" s="26">
        <f>BX1067/K1067</f>
        <v>0.18310208412754977</v>
      </c>
      <c r="BZ1067" s="11">
        <f>AP1067/BE1067</f>
        <v>8.6436346515955415E-2</v>
      </c>
      <c r="CA1067" s="15">
        <f>-(BM1067+BN1067+BO1067)/M1067</f>
        <v>-9954.2636148757756</v>
      </c>
      <c r="CB1067" s="15">
        <f>BG1067-CA1067</f>
        <v>-622980.73638512427</v>
      </c>
      <c r="CC1067" s="18">
        <f t="shared" si="84"/>
        <v>1</v>
      </c>
      <c r="CD1067" s="17">
        <f>(AF1067/(AF1067+AH1067+AJ1067))/(X1067/(X1067+Z1067+AB1067))</f>
        <v>1.6271446164849277</v>
      </c>
      <c r="CE1067" s="19">
        <f>(AH1067/(AF1067+AH1067+AJ1067))/(Z1067/(X1067+Z1067+AB1067))</f>
        <v>1.0534607964192051</v>
      </c>
      <c r="CF1067" s="18">
        <f>(AJ1067/(AF1067+AH1067+AJ1067))/(AB1067/(X1067+Z1067+AB1067))</f>
        <v>0.84469020041879073</v>
      </c>
      <c r="CG1067">
        <f>AH1067/Z1067</f>
        <v>204.25528846153847</v>
      </c>
      <c r="CH1067" s="11">
        <f>BB1067/BE1067</f>
        <v>0.32845186142041061</v>
      </c>
      <c r="CI1067" s="14">
        <f>AY1067/V1067</f>
        <v>2247.8137971190067</v>
      </c>
      <c r="CJ1067" s="14">
        <f>AV1067/M1067</f>
        <v>5866.5192307692305</v>
      </c>
      <c r="CK1067" s="17">
        <f>N1067/V1067</f>
        <v>32.562113771576186</v>
      </c>
      <c r="CL1067" s="17">
        <f>(AL1067+AN1067)/N1067</f>
        <v>6.6692103783436423</v>
      </c>
      <c r="CM1067" s="14">
        <f>AP1067/AC1067</f>
        <v>5.9999807869658772</v>
      </c>
    </row>
    <row r="1068" spans="1:91" hidden="1" x14ac:dyDescent="0.2">
      <c r="A1068">
        <v>1188</v>
      </c>
      <c r="B1068" s="2">
        <v>45231</v>
      </c>
      <c r="C1068" s="3" t="s">
        <v>43</v>
      </c>
      <c r="D1068" t="s">
        <v>38</v>
      </c>
      <c r="E1068" s="3" t="s">
        <v>37</v>
      </c>
      <c r="F1068" t="s">
        <v>38</v>
      </c>
      <c r="G1068" t="str">
        <f>CONCATENATE(C1068,E1068)</f>
        <v>SFOLAX</v>
      </c>
      <c r="H1068" t="s">
        <v>31</v>
      </c>
      <c r="I1068">
        <f>U1068/M1068</f>
        <v>164.70422535211267</v>
      </c>
      <c r="J1068" t="str">
        <f>_xlfn.CONCAT(C1068,E1068,H1068)</f>
        <v>SFOLAX737-800</v>
      </c>
      <c r="K1068" s="4">
        <v>337</v>
      </c>
      <c r="L1068" s="4">
        <f>N1068/M1068</f>
        <v>150.91549295774647</v>
      </c>
      <c r="M1068" s="4">
        <v>71</v>
      </c>
      <c r="N1068" s="4">
        <v>10715</v>
      </c>
      <c r="O1068" s="4">
        <f>P1068/M1068</f>
        <v>19.309859154929576</v>
      </c>
      <c r="P1068" s="4">
        <v>1371</v>
      </c>
      <c r="Q1068" s="4">
        <v>2612</v>
      </c>
      <c r="R1068" s="4">
        <v>6733</v>
      </c>
      <c r="S1068" s="4">
        <f>U1068*K1068</f>
        <v>3940878</v>
      </c>
      <c r="T1068" s="7">
        <f>N1068/U1068</f>
        <v>0.91628185394219253</v>
      </c>
      <c r="U1068" s="4">
        <v>11694</v>
      </c>
      <c r="V1068" s="4">
        <v>100.32911672856179</v>
      </c>
      <c r="W1068" s="7">
        <f>P1068/X1068</f>
        <v>0.91644385026737973</v>
      </c>
      <c r="X1068" s="4">
        <v>1496</v>
      </c>
      <c r="Y1068" s="7">
        <f>Q1068/Z1068</f>
        <v>0.91649122807017547</v>
      </c>
      <c r="Z1068" s="4">
        <v>2850</v>
      </c>
      <c r="AA1068" s="7">
        <f>R1068/AB1068</f>
        <v>0.91630375612411541</v>
      </c>
      <c r="AB1068" s="4">
        <v>7348</v>
      </c>
      <c r="AC1068" s="4">
        <v>9893</v>
      </c>
      <c r="AD1068" s="4">
        <f>AP1068/AC1068</f>
        <v>5.9995956737086829</v>
      </c>
      <c r="AE1068" s="7">
        <f>AF1068/(AF1068+AH1068+AJ1068+AL1068+AN1068+AP1068)</f>
        <v>0.17033499402138128</v>
      </c>
      <c r="AF1068" s="4">
        <v>240319</v>
      </c>
      <c r="AG1068" s="7">
        <f>AH1068/(AF1068+AH1068+AJ1068+AL1068+AN1068+AP1068)</f>
        <v>0.22928268624620002</v>
      </c>
      <c r="AH1068" s="4">
        <v>323486</v>
      </c>
      <c r="AI1068" s="7">
        <f>AJ1068/(AF1068+AH1068+AJ1068+AL1068+AN1068+AP1068)</f>
        <v>0.4962778048298167</v>
      </c>
      <c r="AJ1068" s="4">
        <v>700179</v>
      </c>
      <c r="AK1068" s="7">
        <f>AL1068/(AF1068+AH1068+AJ1068+AL1068+AN1068+AP1068)</f>
        <v>3.3403715886965474E-2</v>
      </c>
      <c r="AL1068" s="4">
        <v>47128</v>
      </c>
      <c r="AM1068" s="7">
        <f>AN1068/(AF1068+AH1068+AJ1068+AL1068+AN1068+AP1068)</f>
        <v>2.8631452708665135E-2</v>
      </c>
      <c r="AN1068" s="4">
        <v>40395</v>
      </c>
      <c r="AO1068" s="7">
        <f>AP1068/(AF1068+AH1068+AJ1068+AL1068+AN1068+AP1068)</f>
        <v>4.2069346306971414E-2</v>
      </c>
      <c r="AP1068" s="4">
        <v>59354</v>
      </c>
      <c r="AQ1068" s="6">
        <f>AO1068+AM1068+AK1068+AI1068+AG1068+AE1068</f>
        <v>1</v>
      </c>
      <c r="AR1068" s="4">
        <v>417174</v>
      </c>
      <c r="AS1068" s="4">
        <f>AR1068/M1068</f>
        <v>5875.6901408450703</v>
      </c>
      <c r="AT1068" s="4">
        <f>AR1068/V1068</f>
        <v>4158.0551449351942</v>
      </c>
      <c r="AU1068" s="7">
        <f>AR1068/(AR1068+AV1068+AY1068+BB1068)</f>
        <v>0.30404118659249307</v>
      </c>
      <c r="AV1068" s="4">
        <v>417990</v>
      </c>
      <c r="AW1068" s="4">
        <f>AV1068/M1068</f>
        <v>5887.1830985915494</v>
      </c>
      <c r="AX1068" s="7">
        <f>AV1068/(AR1068+AV1068+AY1068+BB1068)</f>
        <v>0.30463589673324842</v>
      </c>
      <c r="AY1068" s="4">
        <v>225521</v>
      </c>
      <c r="AZ1068" s="4">
        <f>AY1068/M1068</f>
        <v>3176.3521126760565</v>
      </c>
      <c r="BA1068" s="7">
        <f>AY1068/(AR1068+AV1068+AY1068+BB1068)</f>
        <v>0.16436228633981417</v>
      </c>
      <c r="BB1068" s="4">
        <v>311412</v>
      </c>
      <c r="BC1068" s="11">
        <f>BB1068/(AR1068+AV1068+AY1068+BB1068)</f>
        <v>0.22696063033444427</v>
      </c>
      <c r="BD1068" s="9">
        <f>BC1068+BA1068+AX1068+AU1068</f>
        <v>1</v>
      </c>
      <c r="BE1068" s="14">
        <f>(AF1068+AH1068+AJ1068+AL1068+AN1068+AP1068)</f>
        <v>1410861</v>
      </c>
      <c r="BF1068" s="14">
        <f t="shared" si="80"/>
        <v>-1372097</v>
      </c>
      <c r="BG1068" s="13">
        <f>(AF1068+AH1068+AJ1068+AL1068+AN1068+AP1068)-(AR1068+AV1068+AY1068+BB1068)</f>
        <v>38764</v>
      </c>
      <c r="BH1068" s="13">
        <f t="shared" si="81"/>
        <v>0</v>
      </c>
      <c r="BI1068" s="14">
        <f>AF1068/W1068</f>
        <v>262229.92268417211</v>
      </c>
      <c r="BJ1068" s="14">
        <f>AH1068/Y1068</f>
        <v>352961.37059724348</v>
      </c>
      <c r="BK1068" s="14">
        <f>AJ1068/AA1068</f>
        <v>764134.15891875839</v>
      </c>
      <c r="BL1068" s="14">
        <f>BI1068+BJ1068+BK1068</f>
        <v>1379325.4522001739</v>
      </c>
      <c r="BM1068" s="14">
        <f>(AF1068/W1068)-AF1068</f>
        <v>21910.92268417211</v>
      </c>
      <c r="BN1068" s="14">
        <f>AH1068/Y1068-AH1068</f>
        <v>29475.370597243484</v>
      </c>
      <c r="BO1068" s="14">
        <f>AJ1068/AA1068-AJ1068</f>
        <v>63955.158918758389</v>
      </c>
      <c r="BP1068" s="14">
        <f>BG1068/S1068</f>
        <v>9.8363867138236711E-3</v>
      </c>
      <c r="BQ1068" s="14">
        <f>(BG1068-CA1068)/S1068</f>
        <v>1.0248611475863272E-2</v>
      </c>
      <c r="BR1068" s="27">
        <f>BQ1068-BP1068</f>
        <v>4.1222476203960079E-4</v>
      </c>
      <c r="BS1068" s="28">
        <f t="shared" si="82"/>
        <v>3610955</v>
      </c>
      <c r="BT1068" s="11">
        <f>BS1068/S1068</f>
        <v>0.91628185394219253</v>
      </c>
      <c r="BU1068" s="14">
        <f>(BE1068-AP1068)*1/BT1068-(BE1068-AP1068)</f>
        <v>123483.46738217468</v>
      </c>
      <c r="BV1068" s="14">
        <f t="shared" si="83"/>
        <v>0.35800676904994266</v>
      </c>
      <c r="BW1068" s="27">
        <f>(AR1068+AV1068+AY1068+BB1068)/S1068</f>
        <v>0.34817038233611902</v>
      </c>
      <c r="BX1068" s="13">
        <f>(AF1068+AH1068+AJ1068+AL1068+AN1068)/N1068</f>
        <v>126.13224451703219</v>
      </c>
      <c r="BY1068" s="26">
        <f>BX1068/K1068</f>
        <v>0.37427965732057028</v>
      </c>
      <c r="BZ1068" s="11">
        <f>AP1068/BE1068</f>
        <v>4.2069346306971414E-2</v>
      </c>
      <c r="CA1068" s="15">
        <f>-(BM1068+BN1068+BO1068)/M1068</f>
        <v>-1624.5274957770982</v>
      </c>
      <c r="CB1068" s="15">
        <f>BG1068-CA1068</f>
        <v>40388.527495777096</v>
      </c>
      <c r="CC1068" s="18">
        <f t="shared" si="84"/>
        <v>0</v>
      </c>
      <c r="CD1068" s="17">
        <f>(AF1068/(AF1068+AH1068+AJ1068))/(X1068/(X1068+Z1068+AB1068))</f>
        <v>1.4862026372786954</v>
      </c>
      <c r="CE1068" s="19">
        <f>(AH1068/(AF1068+AH1068+AJ1068))/(Z1068/(X1068+Z1068+AB1068))</f>
        <v>1.0501035889195132</v>
      </c>
      <c r="CF1068" s="18">
        <f>(AJ1068/(AF1068+AH1068+AJ1068))/(AB1068/(X1068+Z1068+AB1068))</f>
        <v>0.88157942653925681</v>
      </c>
      <c r="CG1068">
        <f>AH1068/Z1068</f>
        <v>113.5038596491228</v>
      </c>
      <c r="CH1068" s="11">
        <f>BB1068/BE1068</f>
        <v>0.2207247914571315</v>
      </c>
      <c r="CI1068" s="14">
        <f>AY1068/V1068</f>
        <v>2247.8120744363982</v>
      </c>
      <c r="CJ1068" s="14">
        <f>AV1068/M1068</f>
        <v>5887.1830985915494</v>
      </c>
      <c r="CK1068" s="17">
        <f>N1068/V1068</f>
        <v>106.79850824351615</v>
      </c>
      <c r="CL1068" s="17">
        <f>(AL1068+AN1068)/N1068</f>
        <v>8.1682687820811939</v>
      </c>
      <c r="CM1068" s="14">
        <f>AP1068/AC1068</f>
        <v>5.9995956737086829</v>
      </c>
    </row>
    <row r="1069" spans="1:91" hidden="1" x14ac:dyDescent="0.2">
      <c r="A1069">
        <v>502</v>
      </c>
      <c r="B1069" s="2">
        <v>44866</v>
      </c>
      <c r="C1069" s="3" t="s">
        <v>41</v>
      </c>
      <c r="D1069" t="s">
        <v>42</v>
      </c>
      <c r="E1069" s="3" t="s">
        <v>29</v>
      </c>
      <c r="F1069" t="s">
        <v>28</v>
      </c>
      <c r="G1069" t="str">
        <f>CONCATENATE(C1069,E1069)</f>
        <v>SEAANC</v>
      </c>
      <c r="H1069" t="s">
        <v>35</v>
      </c>
      <c r="I1069">
        <f>U1069/M1069</f>
        <v>176.10638297872342</v>
      </c>
      <c r="J1069" t="str">
        <f>_xlfn.CONCAT(C1069,E1069,H1069)</f>
        <v>SEAANC737-Max 9</v>
      </c>
      <c r="K1069" s="4">
        <v>1448</v>
      </c>
      <c r="L1069" s="4">
        <f>N1069/M1069</f>
        <v>152.21276595744681</v>
      </c>
      <c r="M1069" s="4">
        <v>47</v>
      </c>
      <c r="N1069" s="4">
        <v>7154</v>
      </c>
      <c r="O1069" s="4">
        <f>P1069/M1069</f>
        <v>22.76595744680851</v>
      </c>
      <c r="P1069" s="4">
        <v>1070</v>
      </c>
      <c r="Q1069" s="4">
        <v>2000</v>
      </c>
      <c r="R1069" s="4">
        <v>4085</v>
      </c>
      <c r="S1069" s="4">
        <f>U1069*K1069</f>
        <v>11985096</v>
      </c>
      <c r="T1069" s="7">
        <f>N1069/U1069</f>
        <v>0.86432282227860335</v>
      </c>
      <c r="U1069" s="4">
        <v>8277</v>
      </c>
      <c r="V1069" s="4">
        <v>170.93913073713492</v>
      </c>
      <c r="W1069" s="7">
        <f>P1069/X1069</f>
        <v>1</v>
      </c>
      <c r="X1069" s="4">
        <v>1070</v>
      </c>
      <c r="Y1069" s="7">
        <f>Q1069/Z1069</f>
        <v>1</v>
      </c>
      <c r="Z1069" s="4">
        <v>2000</v>
      </c>
      <c r="AA1069" s="7">
        <f>R1069/AB1069</f>
        <v>0.78437019969278032</v>
      </c>
      <c r="AB1069" s="4">
        <v>5208</v>
      </c>
      <c r="AC1069" s="4">
        <v>55617</v>
      </c>
      <c r="AD1069" s="4">
        <f>AP1069/AC1069</f>
        <v>5</v>
      </c>
      <c r="AE1069" s="7">
        <f>AF1069/(AF1069+AH1069+AJ1069+AL1069+AN1069+AP1069)</f>
        <v>0.20626110288356075</v>
      </c>
      <c r="AF1069" s="4">
        <v>418801</v>
      </c>
      <c r="AG1069" s="7">
        <f>AH1069/(AF1069+AH1069+AJ1069+AL1069+AN1069+AP1069)</f>
        <v>0.22875670851800176</v>
      </c>
      <c r="AH1069" s="4">
        <v>464477</v>
      </c>
      <c r="AI1069" s="7">
        <f>AJ1069/(AF1069+AH1069+AJ1069+AL1069+AN1069+AP1069)</f>
        <v>0.41394110934521122</v>
      </c>
      <c r="AJ1069" s="4">
        <v>840483</v>
      </c>
      <c r="AK1069" s="7">
        <f>AL1069/(AF1069+AH1069+AJ1069+AL1069+AN1069+AP1069)</f>
        <v>1.2071269246434641E-2</v>
      </c>
      <c r="AL1069" s="4">
        <v>24510</v>
      </c>
      <c r="AM1069" s="7">
        <f>AN1069/(AF1069+AH1069+AJ1069+AL1069+AN1069+AP1069)</f>
        <v>2.0118782077391071E-3</v>
      </c>
      <c r="AN1069" s="4">
        <v>4085</v>
      </c>
      <c r="AO1069" s="7">
        <f>AP1069/(AF1069+AH1069+AJ1069+AL1069+AN1069+AP1069)</f>
        <v>0.13695793179905252</v>
      </c>
      <c r="AP1069" s="4">
        <v>278085</v>
      </c>
      <c r="AQ1069" s="6">
        <f>AO1069+AM1069+AK1069+AI1069+AG1069+AE1069</f>
        <v>1</v>
      </c>
      <c r="AR1069" s="4">
        <v>580280</v>
      </c>
      <c r="AS1069" s="4">
        <f>AR1069/M1069</f>
        <v>12346.382978723404</v>
      </c>
      <c r="AT1069" s="4">
        <f>AR1069/V1069</f>
        <v>3394.6586571353123</v>
      </c>
      <c r="AU1069" s="7">
        <f>AR1069/(AR1069+AV1069+AY1069+BB1069)</f>
        <v>0.33382712072094878</v>
      </c>
      <c r="AV1069" s="4">
        <v>243638</v>
      </c>
      <c r="AW1069" s="4">
        <f>AV1069/M1069</f>
        <v>5183.7872340425529</v>
      </c>
      <c r="AX1069" s="7">
        <f>AV1069/(AR1069+AV1069+AY1069+BB1069)</f>
        <v>0.14016159791516253</v>
      </c>
      <c r="AY1069" s="4">
        <v>503766</v>
      </c>
      <c r="AZ1069" s="4">
        <f>AY1069/M1069</f>
        <v>10718.425531914894</v>
      </c>
      <c r="BA1069" s="7">
        <f>AY1069/(AR1069+AV1069+AY1069+BB1069)</f>
        <v>0.28980966653530965</v>
      </c>
      <c r="BB1069" s="4">
        <v>410581</v>
      </c>
      <c r="BC1069" s="11">
        <f>BB1069/(AR1069+AV1069+AY1069+BB1069)</f>
        <v>0.23620161482857907</v>
      </c>
      <c r="BD1069" s="9">
        <f>BC1069+BA1069+AX1069+AU1069</f>
        <v>1</v>
      </c>
      <c r="BE1069" s="14">
        <f>(AF1069+AH1069+AJ1069+AL1069+AN1069+AP1069)</f>
        <v>2030441</v>
      </c>
      <c r="BF1069" s="14">
        <f t="shared" si="80"/>
        <v>-1738265</v>
      </c>
      <c r="BG1069" s="13">
        <f>(AF1069+AH1069+AJ1069+AL1069+AN1069+AP1069)-(AR1069+AV1069+AY1069+BB1069)</f>
        <v>292176</v>
      </c>
      <c r="BH1069" s="13">
        <f t="shared" si="81"/>
        <v>0</v>
      </c>
      <c r="BI1069" s="14">
        <f>AF1069/W1069</f>
        <v>418801</v>
      </c>
      <c r="BJ1069" s="14">
        <f>AH1069/Y1069</f>
        <v>464477</v>
      </c>
      <c r="BK1069" s="14">
        <f>AJ1069/AA1069</f>
        <v>1071538.6692778459</v>
      </c>
      <c r="BL1069" s="14">
        <f>BI1069+BJ1069+BK1069</f>
        <v>1954816.6692778459</v>
      </c>
      <c r="BM1069" s="14">
        <f>(AF1069/W1069)-AF1069</f>
        <v>0</v>
      </c>
      <c r="BN1069" s="14">
        <f>AH1069/Y1069-AH1069</f>
        <v>0</v>
      </c>
      <c r="BO1069" s="14">
        <f>AJ1069/AA1069-AJ1069</f>
        <v>231055.66927784588</v>
      </c>
      <c r="BP1069" s="14">
        <f>BG1069/S1069</f>
        <v>2.437827782105375E-2</v>
      </c>
      <c r="BQ1069" s="14">
        <f>(BG1069-CA1069)/S1069</f>
        <v>2.4788460440345363E-2</v>
      </c>
      <c r="BR1069" s="27">
        <f>BQ1069-BP1069</f>
        <v>4.1018261929161304E-4</v>
      </c>
      <c r="BS1069" s="28">
        <f t="shared" si="82"/>
        <v>10358992</v>
      </c>
      <c r="BT1069" s="11">
        <f>BS1069/S1069</f>
        <v>0.86432282227860335</v>
      </c>
      <c r="BU1069" s="14">
        <f>(BE1069-AP1069)*1/BT1069-(BE1069-AP1069)</f>
        <v>275076.29130556341</v>
      </c>
      <c r="BV1069" s="14">
        <f t="shared" si="83"/>
        <v>0.16941382864183982</v>
      </c>
      <c r="BW1069" s="27">
        <f>(AR1069+AV1069+AY1069+BB1069)/S1069</f>
        <v>0.14503555082078609</v>
      </c>
      <c r="BX1069" s="13">
        <f>(AF1069+AH1069+AJ1069+AL1069+AN1069)/N1069</f>
        <v>244.94772155437516</v>
      </c>
      <c r="BY1069" s="26">
        <f>BX1069/K1069</f>
        <v>0.16916279112871213</v>
      </c>
      <c r="BZ1069" s="11">
        <f>AP1069/BE1069</f>
        <v>0.13695793179905252</v>
      </c>
      <c r="CA1069" s="15">
        <f>-(BM1069+BN1069+BO1069)/M1069</f>
        <v>-4916.078069741402</v>
      </c>
      <c r="CB1069" s="15">
        <f>BG1069-CA1069</f>
        <v>297092.07806974143</v>
      </c>
      <c r="CC1069" s="18">
        <f t="shared" si="84"/>
        <v>0</v>
      </c>
      <c r="CD1069" s="17">
        <f>(AF1069/(AF1069+AH1069+AJ1069))/(X1069/(X1069+Z1069+AB1069))</f>
        <v>1.8796297220703997</v>
      </c>
      <c r="CE1069" s="19">
        <f>(AH1069/(AF1069+AH1069+AJ1069))/(Z1069/(X1069+Z1069+AB1069))</f>
        <v>1.1152765975097476</v>
      </c>
      <c r="CF1069" s="18">
        <f>(AJ1069/(AF1069+AH1069+AJ1069))/(AB1069/(X1069+Z1069+AB1069))</f>
        <v>0.77500825698256093</v>
      </c>
      <c r="CG1069">
        <f>AH1069/Z1069</f>
        <v>232.23849999999999</v>
      </c>
      <c r="CH1069" s="11">
        <f>BB1069/BE1069</f>
        <v>0.20221272127582135</v>
      </c>
      <c r="CI1069" s="14">
        <f>AY1069/V1069</f>
        <v>2947.0490333467078</v>
      </c>
      <c r="CJ1069" s="14">
        <f>AV1069/M1069</f>
        <v>5183.7872340425529</v>
      </c>
      <c r="CK1069" s="17">
        <f>N1069/V1069</f>
        <v>41.851154672134186</v>
      </c>
      <c r="CL1069" s="17">
        <f>(AL1069+AN1069)/N1069</f>
        <v>3.9970645792563602</v>
      </c>
      <c r="CM1069" s="14">
        <f>AP1069/AC1069</f>
        <v>5</v>
      </c>
    </row>
    <row r="1070" spans="1:91" hidden="1" x14ac:dyDescent="0.2">
      <c r="A1070">
        <v>854</v>
      </c>
      <c r="B1070" s="2">
        <v>45200</v>
      </c>
      <c r="C1070" s="3" t="s">
        <v>32</v>
      </c>
      <c r="D1070" t="s">
        <v>33</v>
      </c>
      <c r="E1070" s="3" t="s">
        <v>41</v>
      </c>
      <c r="F1070" t="s">
        <v>42</v>
      </c>
      <c r="G1070" t="str">
        <f>CONCATENATE(C1070,E1070)</f>
        <v>HNLSEA</v>
      </c>
      <c r="H1070" t="s">
        <v>48</v>
      </c>
      <c r="I1070">
        <f>U1070/M1070</f>
        <v>193.96774193548387</v>
      </c>
      <c r="J1070" t="str">
        <f>_xlfn.CONCAT(C1070,E1070,H1070)</f>
        <v>HNLSEAA321</v>
      </c>
      <c r="K1070" s="4">
        <v>2677</v>
      </c>
      <c r="L1070" s="4">
        <f>N1070/M1070</f>
        <v>171.90322580645162</v>
      </c>
      <c r="M1070" s="4">
        <v>31</v>
      </c>
      <c r="N1070" s="4">
        <v>5329</v>
      </c>
      <c r="O1070" s="4">
        <f>P1070/M1070</f>
        <v>25</v>
      </c>
      <c r="P1070" s="4">
        <v>775</v>
      </c>
      <c r="Q1070" s="4">
        <v>1391</v>
      </c>
      <c r="R1070" s="4">
        <v>3163</v>
      </c>
      <c r="S1070" s="4">
        <f>U1070*K1070</f>
        <v>16096801</v>
      </c>
      <c r="T1070" s="7">
        <f>N1070/U1070</f>
        <v>0.88624646599035428</v>
      </c>
      <c r="U1070" s="4">
        <v>6013</v>
      </c>
      <c r="V1070" s="4">
        <v>179.64508511806702</v>
      </c>
      <c r="W1070" s="7">
        <f>P1070/X1070</f>
        <v>1</v>
      </c>
      <c r="X1070" s="4">
        <v>775</v>
      </c>
      <c r="Y1070" s="7">
        <f>Q1070/Z1070</f>
        <v>0.95470144131777623</v>
      </c>
      <c r="Z1070" s="4">
        <v>1457</v>
      </c>
      <c r="AA1070" s="7">
        <f>R1070/AB1070</f>
        <v>0.83655117693731817</v>
      </c>
      <c r="AB1070" s="4">
        <v>3781</v>
      </c>
      <c r="AC1070" s="4">
        <v>17452</v>
      </c>
      <c r="AD1070" s="4">
        <f>AP1070/AC1070</f>
        <v>5.9998280999312401</v>
      </c>
      <c r="AE1070" s="7">
        <f>AF1070/(AF1070+AH1070+AJ1070+AL1070+AN1070+AP1070)</f>
        <v>0.20843464107199614</v>
      </c>
      <c r="AF1070" s="4">
        <v>411831</v>
      </c>
      <c r="AG1070" s="7">
        <f>AH1070/(AF1070+AH1070+AJ1070+AL1070+AN1070+AP1070)</f>
        <v>0.24418167978184335</v>
      </c>
      <c r="AH1070" s="4">
        <v>482461</v>
      </c>
      <c r="AI1070" s="7">
        <f>AJ1070/(AF1070+AH1070+AJ1070+AL1070+AN1070+AP1070)</f>
        <v>0.47037748225047932</v>
      </c>
      <c r="AJ1070" s="4">
        <v>929385</v>
      </c>
      <c r="AK1070" s="7">
        <f>AL1070/(AF1070+AH1070+AJ1070+AL1070+AN1070+AP1070)</f>
        <v>1.1204416578771026E-2</v>
      </c>
      <c r="AL1070" s="4">
        <v>22138</v>
      </c>
      <c r="AM1070" s="7">
        <f>AN1070/(AF1070+AH1070+AJ1070+AL1070+AN1070+AP1070)</f>
        <v>1.2806782776638452E-2</v>
      </c>
      <c r="AN1070" s="4">
        <v>25304</v>
      </c>
      <c r="AO1070" s="7">
        <f>AP1070/(AF1070+AH1070+AJ1070+AL1070+AN1070+AP1070)</f>
        <v>5.2994997540271725E-2</v>
      </c>
      <c r="AP1070" s="4">
        <v>104709</v>
      </c>
      <c r="AQ1070" s="6">
        <f>AO1070+AM1070+AK1070+AI1070+AG1070+AE1070</f>
        <v>1</v>
      </c>
      <c r="AR1070" s="4">
        <v>811818</v>
      </c>
      <c r="AS1070" s="4">
        <f>AR1070/M1070</f>
        <v>26187.677419354837</v>
      </c>
      <c r="AT1070" s="4">
        <f>AR1070/V1070</f>
        <v>4519.0103557047159</v>
      </c>
      <c r="AU1070" s="7">
        <f>AR1070/(AR1070+AV1070+AY1070+BB1070)</f>
        <v>0.3961817476410433</v>
      </c>
      <c r="AV1070" s="4">
        <v>215561</v>
      </c>
      <c r="AW1070" s="4">
        <f>AV1070/M1070</f>
        <v>6953.5806451612907</v>
      </c>
      <c r="AX1070" s="7">
        <f>AV1070/(AR1070+AV1070+AY1070+BB1070)</f>
        <v>0.10519763506506499</v>
      </c>
      <c r="AY1070" s="4">
        <v>467624</v>
      </c>
      <c r="AZ1070" s="4">
        <f>AY1070/M1070</f>
        <v>15084.645161290322</v>
      </c>
      <c r="BA1070" s="7">
        <f>AY1070/(AR1070+AV1070+AY1070+BB1070)</f>
        <v>0.22820890095919927</v>
      </c>
      <c r="BB1070" s="4">
        <v>554102</v>
      </c>
      <c r="BC1070" s="11">
        <f>BB1070/(AR1070+AV1070+AY1070+BB1070)</f>
        <v>0.27041171633469246</v>
      </c>
      <c r="BD1070" s="9">
        <f>BC1070+BA1070+AX1070+AU1070</f>
        <v>1</v>
      </c>
      <c r="BE1070" s="14">
        <f>(AF1070+AH1070+AJ1070+AL1070+AN1070+AP1070)</f>
        <v>1975828</v>
      </c>
      <c r="BF1070" s="14">
        <f t="shared" si="80"/>
        <v>-2049105</v>
      </c>
      <c r="BG1070" s="13">
        <f>(AF1070+AH1070+AJ1070+AL1070+AN1070+AP1070)-(AR1070+AV1070+AY1070+BB1070)</f>
        <v>-73277</v>
      </c>
      <c r="BH1070" s="13">
        <f t="shared" si="81"/>
        <v>1</v>
      </c>
      <c r="BI1070" s="14">
        <f>AF1070/W1070</f>
        <v>411831</v>
      </c>
      <c r="BJ1070" s="14">
        <f>AH1070/Y1070</f>
        <v>505352.75125808769</v>
      </c>
      <c r="BK1070" s="14">
        <f>AJ1070/AA1070</f>
        <v>1110972.0787227317</v>
      </c>
      <c r="BL1070" s="14">
        <f>BI1070+BJ1070+BK1070</f>
        <v>2028155.8299808195</v>
      </c>
      <c r="BM1070" s="14">
        <f>(AF1070/W1070)-AF1070</f>
        <v>0</v>
      </c>
      <c r="BN1070" s="14">
        <f>AH1070/Y1070-AH1070</f>
        <v>22891.751258087694</v>
      </c>
      <c r="BO1070" s="14">
        <f>AJ1070/AA1070-AJ1070</f>
        <v>181587.07872273168</v>
      </c>
      <c r="BP1070" s="14">
        <f>BG1070/S1070</f>
        <v>-4.552270976077793E-3</v>
      </c>
      <c r="BQ1070" s="14">
        <f>(BG1070-CA1070)/S1070</f>
        <v>-4.142494444100797E-3</v>
      </c>
      <c r="BR1070" s="27">
        <f>BQ1070-BP1070</f>
        <v>4.0977653197699603E-4</v>
      </c>
      <c r="BS1070" s="28">
        <f t="shared" si="82"/>
        <v>14265733</v>
      </c>
      <c r="BT1070" s="11">
        <f>BS1070/S1070</f>
        <v>0.88624646599035428</v>
      </c>
      <c r="BU1070" s="14">
        <f>(BE1070-AP1070)*1/BT1070-(BE1070-AP1070)</f>
        <v>240166.14674422937</v>
      </c>
      <c r="BV1070" s="14">
        <f t="shared" si="83"/>
        <v>0.12274662524560004</v>
      </c>
      <c r="BW1070" s="27">
        <f>(AR1070+AV1070+AY1070+BB1070)/S1070</f>
        <v>0.12729889622167784</v>
      </c>
      <c r="BX1070" s="13">
        <f>(AF1070+AH1070+AJ1070+AL1070+AN1070)/N1070</f>
        <v>351.12009757928314</v>
      </c>
      <c r="BY1070" s="26">
        <f>BX1070/K1070</f>
        <v>0.13116178467660933</v>
      </c>
      <c r="BZ1070" s="11">
        <f>AP1070/BE1070</f>
        <v>5.2994997540271725E-2</v>
      </c>
      <c r="CA1070" s="15">
        <f>-(BM1070+BN1070+BO1070)/M1070</f>
        <v>-6596.0912897038506</v>
      </c>
      <c r="CB1070" s="15">
        <f>BG1070-CA1070</f>
        <v>-66680.908710296149</v>
      </c>
      <c r="CC1070" s="18">
        <f t="shared" si="84"/>
        <v>1</v>
      </c>
      <c r="CD1070" s="17">
        <f>(AF1070/(AF1070+AH1070+AJ1070))/(X1070/(X1070+Z1070+AB1070))</f>
        <v>1.7521069603670443</v>
      </c>
      <c r="CE1070" s="19">
        <f>(AH1070/(AF1070+AH1070+AJ1070))/(Z1070/(X1070+Z1070+AB1070))</f>
        <v>1.0918071746296838</v>
      </c>
      <c r="CF1070" s="18">
        <f>(AJ1070/(AF1070+AH1070+AJ1070))/(AB1070/(X1070+Z1070+AB1070))</f>
        <v>0.8104612674636581</v>
      </c>
      <c r="CG1070">
        <f>AH1070/Z1070</f>
        <v>331.13315030885383</v>
      </c>
      <c r="CH1070" s="11">
        <f>BB1070/BE1070</f>
        <v>0.28044040270711823</v>
      </c>
      <c r="CI1070" s="14">
        <f>AY1070/V1070</f>
        <v>2603.0436607417696</v>
      </c>
      <c r="CJ1070" s="14">
        <f>AV1070/M1070</f>
        <v>6953.5806451612907</v>
      </c>
      <c r="CK1070" s="17">
        <f>N1070/V1070</f>
        <v>29.664045618045463</v>
      </c>
      <c r="CL1070" s="17">
        <f>(AL1070+AN1070)/N1070</f>
        <v>8.9026083693000562</v>
      </c>
      <c r="CM1070" s="14">
        <f>AP1070/AC1070</f>
        <v>5.9998280999312401</v>
      </c>
    </row>
    <row r="1071" spans="1:91" x14ac:dyDescent="0.2">
      <c r="A1071">
        <v>1146</v>
      </c>
      <c r="B1071" s="2">
        <v>45231</v>
      </c>
      <c r="C1071" s="3" t="s">
        <v>41</v>
      </c>
      <c r="D1071" t="s">
        <v>42</v>
      </c>
      <c r="E1071" s="3" t="s">
        <v>46</v>
      </c>
      <c r="F1071" t="s">
        <v>42</v>
      </c>
      <c r="G1071" t="str">
        <f>CONCATENATE(C1071,E1071)</f>
        <v>SEAGEG</v>
      </c>
      <c r="H1071" t="s">
        <v>40</v>
      </c>
      <c r="I1071">
        <f>U1071/M1071</f>
        <v>73.088372093023253</v>
      </c>
      <c r="J1071" t="str">
        <f>_xlfn.CONCAT(C1071,E1071,H1071)</f>
        <v>SEAGEGE175</v>
      </c>
      <c r="K1071" s="4">
        <v>223</v>
      </c>
      <c r="L1071" s="4">
        <f>N1071/M1071</f>
        <v>56.906976744186046</v>
      </c>
      <c r="M1071" s="4">
        <v>215</v>
      </c>
      <c r="N1071" s="4">
        <v>12235</v>
      </c>
      <c r="O1071" s="4">
        <f>P1071/M1071</f>
        <v>10.013953488372094</v>
      </c>
      <c r="P1071" s="4">
        <v>2153</v>
      </c>
      <c r="Q1071" s="4">
        <v>3875</v>
      </c>
      <c r="R1071" s="4">
        <v>6208</v>
      </c>
      <c r="S1071" s="4">
        <f>U1071*K1071</f>
        <v>3504222</v>
      </c>
      <c r="T1071" s="7">
        <f>N1071/U1071</f>
        <v>0.77860506554664632</v>
      </c>
      <c r="U1071" s="4">
        <v>15714</v>
      </c>
      <c r="V1071" s="4">
        <v>227.71194137749737</v>
      </c>
      <c r="W1071" s="7">
        <f>P1071/X1071</f>
        <v>1</v>
      </c>
      <c r="X1071" s="4">
        <v>2153</v>
      </c>
      <c r="Y1071" s="7">
        <f>Q1071/Z1071</f>
        <v>1</v>
      </c>
      <c r="Z1071" s="4">
        <v>3875</v>
      </c>
      <c r="AA1071" s="7">
        <f>R1071/AB1071</f>
        <v>0.64085888303912464</v>
      </c>
      <c r="AB1071" s="4">
        <v>9687</v>
      </c>
      <c r="AC1071" s="4">
        <v>6879</v>
      </c>
      <c r="AD1071" s="4">
        <f>AP1071/AC1071</f>
        <v>5.9995638901003057</v>
      </c>
      <c r="AE1071" s="7">
        <f>AF1071/(AF1071+AH1071+AJ1071+AL1071+AN1071+AP1071)</f>
        <v>0.23623420481029916</v>
      </c>
      <c r="AF1071" s="4">
        <v>312900</v>
      </c>
      <c r="AG1071" s="7">
        <f>AH1071/(AF1071+AH1071+AJ1071+AL1071+AN1071+AP1071)</f>
        <v>0.27010878551157275</v>
      </c>
      <c r="AH1071" s="4">
        <v>357768</v>
      </c>
      <c r="AI1071" s="7">
        <f>AJ1071/(AF1071+AH1071+AJ1071+AL1071+AN1071+AP1071)</f>
        <v>0.41563101863071739</v>
      </c>
      <c r="AJ1071" s="4">
        <v>550517</v>
      </c>
      <c r="AK1071" s="7">
        <f>AL1071/(AF1071+AH1071+AJ1071+AL1071+AN1071+AP1071)</f>
        <v>3.2806279647241705E-2</v>
      </c>
      <c r="AL1071" s="4">
        <v>43453</v>
      </c>
      <c r="AM1071" s="7">
        <f>AN1071/(AF1071+AH1071+AJ1071+AL1071+AN1071+AP1071)</f>
        <v>1.4060804827059802E-2</v>
      </c>
      <c r="AN1071" s="4">
        <v>18624</v>
      </c>
      <c r="AO1071" s="7">
        <f>AP1071/(AF1071+AH1071+AJ1071+AL1071+AN1071+AP1071)</f>
        <v>3.1158906573109164E-2</v>
      </c>
      <c r="AP1071" s="4">
        <v>41271</v>
      </c>
      <c r="AQ1071" s="6">
        <f>AO1071+AM1071+AK1071+AI1071+AG1071+AE1071</f>
        <v>1</v>
      </c>
      <c r="AR1071" s="4">
        <v>568417</v>
      </c>
      <c r="AS1071" s="4">
        <f>AR1071/M1071</f>
        <v>2643.8</v>
      </c>
      <c r="AT1071" s="4">
        <f>AR1071/V1071</f>
        <v>2496.210767698331</v>
      </c>
      <c r="AU1071" s="7">
        <f>AR1071/(AR1071+AV1071+AY1071+BB1071)</f>
        <v>0.29558051702163174</v>
      </c>
      <c r="AV1071" s="4">
        <v>703423</v>
      </c>
      <c r="AW1071" s="4">
        <f>AV1071/M1071</f>
        <v>3271.7348837209302</v>
      </c>
      <c r="AX1071" s="7">
        <f>AV1071/(AR1071+AV1071+AY1071+BB1071)</f>
        <v>0.36578451035930887</v>
      </c>
      <c r="AY1071" s="4">
        <v>315168</v>
      </c>
      <c r="AZ1071" s="4">
        <f>AY1071/M1071</f>
        <v>1465.8976744186045</v>
      </c>
      <c r="BA1071" s="7">
        <f>AY1071/(AR1071+AV1071+AY1071+BB1071)</f>
        <v>0.16388939878412087</v>
      </c>
      <c r="BB1071" s="4">
        <v>336045</v>
      </c>
      <c r="BC1071" s="11">
        <f>BB1071/(AR1071+AV1071+AY1071+BB1071)</f>
        <v>0.17474557383493849</v>
      </c>
      <c r="BD1071" s="9">
        <f>BC1071+BA1071+AX1071+AU1071</f>
        <v>1</v>
      </c>
      <c r="BE1071" s="14">
        <f>(AF1071+AH1071+AJ1071+AL1071+AN1071+AP1071)</f>
        <v>1324533</v>
      </c>
      <c r="BF1071" s="14">
        <f t="shared" si="80"/>
        <v>-1923053</v>
      </c>
      <c r="BG1071" s="13">
        <f>(AF1071+AH1071+AJ1071+AL1071+AN1071+AP1071)-(AR1071+AV1071+AY1071+BB1071)</f>
        <v>-598520</v>
      </c>
      <c r="BH1071" s="13">
        <f t="shared" si="81"/>
        <v>1</v>
      </c>
      <c r="BI1071" s="14">
        <f>AF1071/W1071</f>
        <v>312900</v>
      </c>
      <c r="BJ1071" s="14">
        <f>AH1071/Y1071</f>
        <v>357768</v>
      </c>
      <c r="BK1071" s="14">
        <f>AJ1071/AA1071</f>
        <v>859029.99017396907</v>
      </c>
      <c r="BL1071" s="14">
        <f>BI1071+BJ1071+BK1071</f>
        <v>1529697.990173969</v>
      </c>
      <c r="BM1071" s="14">
        <f>(AF1071/W1071)-AF1071</f>
        <v>0</v>
      </c>
      <c r="BN1071" s="14">
        <f>AH1071/Y1071-AH1071</f>
        <v>0</v>
      </c>
      <c r="BO1071" s="14">
        <f>AJ1071/AA1071-AJ1071</f>
        <v>308512.99017396907</v>
      </c>
      <c r="BP1071" s="14">
        <f>BG1071/S1071</f>
        <v>-0.17079968107043447</v>
      </c>
      <c r="BQ1071" s="14">
        <f>(BG1071-CA1071)/S1071</f>
        <v>-0.17039019099236749</v>
      </c>
      <c r="BR1071" s="27">
        <f>BQ1071-BP1071</f>
        <v>4.094900780669819E-4</v>
      </c>
      <c r="BS1071" s="28">
        <f t="shared" si="82"/>
        <v>2728405</v>
      </c>
      <c r="BT1071" s="11">
        <f>BS1071/S1071</f>
        <v>0.77860506554664632</v>
      </c>
      <c r="BU1071" s="14">
        <f>(BE1071-AP1071)*1/BT1071-(BE1071-AP1071)</f>
        <v>364893.21601961576</v>
      </c>
      <c r="BV1071" s="14">
        <f t="shared" si="83"/>
        <v>0.3779820456580662</v>
      </c>
      <c r="BW1071" s="27">
        <f>(AR1071+AV1071+AY1071+BB1071)/S1071</f>
        <v>0.54878172672850067</v>
      </c>
      <c r="BX1071" s="13">
        <f>(AF1071+AH1071+AJ1071+AL1071+AN1071)/N1071</f>
        <v>104.88451164691459</v>
      </c>
      <c r="BY1071" s="26">
        <f>BX1071/K1071</f>
        <v>0.47033413294580534</v>
      </c>
      <c r="BZ1071" s="11">
        <f>AP1071/BE1071</f>
        <v>3.1158906573109164E-2</v>
      </c>
      <c r="CA1071" s="15">
        <f>-(BM1071+BN1071+BO1071)/M1071</f>
        <v>-1434.9441403440421</v>
      </c>
      <c r="CB1071" s="15">
        <f>BG1071-CA1071</f>
        <v>-597085.05585965596</v>
      </c>
      <c r="CC1071" s="18">
        <f t="shared" si="84"/>
        <v>1</v>
      </c>
      <c r="CD1071" s="17">
        <f>(AF1071/(AF1071+AH1071+AJ1071))/(X1071/(X1071+Z1071+AB1071))</f>
        <v>1.8702275814229392</v>
      </c>
      <c r="CE1071" s="19">
        <f>(AH1071/(AF1071+AH1071+AJ1071))/(Z1071/(X1071+Z1071+AB1071))</f>
        <v>1.1881265766844393</v>
      </c>
      <c r="CF1071" s="18">
        <f>(AJ1071/(AF1071+AH1071+AJ1071))/(AB1071/(X1071+Z1071+AB1071))</f>
        <v>0.73133163337918961</v>
      </c>
      <c r="CG1071">
        <f>AH1071/Z1071</f>
        <v>92.327225806451608</v>
      </c>
      <c r="CH1071" s="11">
        <f>BB1071/BE1071</f>
        <v>0.25370828812872159</v>
      </c>
      <c r="CI1071" s="14">
        <f>AY1071/V1071</f>
        <v>1384.064437259877</v>
      </c>
      <c r="CJ1071" s="14">
        <f>AV1071/M1071</f>
        <v>3271.7348837209302</v>
      </c>
      <c r="CK1071" s="17">
        <f>N1071/V1071</f>
        <v>53.730164197744045</v>
      </c>
      <c r="CL1071" s="17">
        <f>(AL1071+AN1071)/N1071</f>
        <v>5.0737229260318761</v>
      </c>
      <c r="CM1071" s="14">
        <f>AP1071/AC1071</f>
        <v>5.9995638901003057</v>
      </c>
    </row>
    <row r="1072" spans="1:91" hidden="1" x14ac:dyDescent="0.2">
      <c r="A1072">
        <v>157</v>
      </c>
      <c r="B1072" s="2">
        <v>44805</v>
      </c>
      <c r="C1072" s="3" t="s">
        <v>43</v>
      </c>
      <c r="D1072" t="s">
        <v>38</v>
      </c>
      <c r="E1072" s="3" t="s">
        <v>32</v>
      </c>
      <c r="F1072" t="s">
        <v>33</v>
      </c>
      <c r="G1072" t="str">
        <f>CONCATENATE(C1072,E1072)</f>
        <v>SFOHNL</v>
      </c>
      <c r="H1072" t="s">
        <v>51</v>
      </c>
      <c r="I1072">
        <f>U1072/M1072</f>
        <v>356.96428571428572</v>
      </c>
      <c r="J1072" t="str">
        <f>_xlfn.CONCAT(C1072,E1072,H1072)</f>
        <v>SFOHNL777-200</v>
      </c>
      <c r="K1072" s="4">
        <v>2399</v>
      </c>
      <c r="L1072" s="4">
        <f>N1072/M1072</f>
        <v>321.71428571428572</v>
      </c>
      <c r="M1072" s="4">
        <v>28</v>
      </c>
      <c r="N1072" s="4">
        <v>9008</v>
      </c>
      <c r="O1072" s="4">
        <f>P1072/M1072</f>
        <v>46.178571428571431</v>
      </c>
      <c r="P1072" s="4">
        <v>1293</v>
      </c>
      <c r="Q1072" s="4">
        <v>2420</v>
      </c>
      <c r="R1072" s="4">
        <v>5296</v>
      </c>
      <c r="S1072" s="4">
        <f>U1072*K1072</f>
        <v>23978005</v>
      </c>
      <c r="T1072" s="7">
        <f>N1072/U1072</f>
        <v>0.90125062531265632</v>
      </c>
      <c r="U1072" s="4">
        <v>9995</v>
      </c>
      <c r="V1072" s="4">
        <v>148.91988255033556</v>
      </c>
      <c r="W1072" s="7">
        <f>P1072/X1072</f>
        <v>1</v>
      </c>
      <c r="X1072" s="4">
        <v>1293</v>
      </c>
      <c r="Y1072" s="7">
        <f>Q1072/Z1072</f>
        <v>1</v>
      </c>
      <c r="Z1072" s="4">
        <v>2420</v>
      </c>
      <c r="AA1072" s="7">
        <f>R1072/AB1072</f>
        <v>0.84290943816648101</v>
      </c>
      <c r="AB1072" s="4">
        <v>6283</v>
      </c>
      <c r="AC1072" s="4">
        <v>226233</v>
      </c>
      <c r="AD1072" s="4">
        <f>AP1072/AC1072</f>
        <v>4.9999911595567399</v>
      </c>
      <c r="AE1072" s="7">
        <f>AF1072/(AF1072+AH1072+AJ1072+AL1072+AN1072+AP1072)</f>
        <v>0.16530742260548181</v>
      </c>
      <c r="AF1072" s="4">
        <v>674124</v>
      </c>
      <c r="AG1072" s="7">
        <f>AH1072/(AF1072+AH1072+AJ1072+AL1072+AN1072+AP1072)</f>
        <v>0.1857068731207096</v>
      </c>
      <c r="AH1072" s="4">
        <v>757313</v>
      </c>
      <c r="AI1072" s="7">
        <f>AJ1072/(AF1072+AH1072+AJ1072+AL1072+AN1072+AP1072)</f>
        <v>0.36121635055598306</v>
      </c>
      <c r="AJ1072" s="4">
        <v>1473041</v>
      </c>
      <c r="AK1072" s="7">
        <f>AL1072/(AF1072+AH1072+AJ1072+AL1072+AN1072+AP1072)</f>
        <v>7.7905797986366852E-3</v>
      </c>
      <c r="AL1072" s="4">
        <v>31770</v>
      </c>
      <c r="AM1072" s="7">
        <f>AN1072/(AF1072+AH1072+AJ1072+AL1072+AN1072+AP1072)</f>
        <v>2.5971051510028684E-3</v>
      </c>
      <c r="AN1072" s="4">
        <v>10591</v>
      </c>
      <c r="AO1072" s="7">
        <f>AP1072/(AF1072+AH1072+AJ1072+AL1072+AN1072+AP1072)</f>
        <v>0.27738166876818598</v>
      </c>
      <c r="AP1072" s="4">
        <v>1131163</v>
      </c>
      <c r="AQ1072" s="6">
        <f>AO1072+AM1072+AK1072+AI1072+AG1072+AE1072</f>
        <v>1</v>
      </c>
      <c r="AR1072" s="4">
        <v>623221</v>
      </c>
      <c r="AS1072" s="4">
        <f>AR1072/M1072</f>
        <v>22257.892857142859</v>
      </c>
      <c r="AT1072" s="4">
        <f>AR1072/V1072</f>
        <v>4184.9415224279983</v>
      </c>
      <c r="AU1072" s="7">
        <f>AR1072/(AR1072+AV1072+AY1072+BB1072)</f>
        <v>0.26293903791687745</v>
      </c>
      <c r="AV1072" s="4">
        <v>210214</v>
      </c>
      <c r="AW1072" s="4">
        <f>AV1072/M1072</f>
        <v>7507.6428571428569</v>
      </c>
      <c r="AX1072" s="7">
        <f>AV1072/(AR1072+AV1072+AY1072+BB1072)</f>
        <v>8.8689994266333255E-2</v>
      </c>
      <c r="AY1072" s="4">
        <v>1006257</v>
      </c>
      <c r="AZ1072" s="4">
        <f>AY1072/M1072</f>
        <v>35937.75</v>
      </c>
      <c r="BA1072" s="7">
        <f>AY1072/(AR1072+AV1072+AY1072+BB1072)</f>
        <v>0.42454321577277299</v>
      </c>
      <c r="BB1072" s="4">
        <v>530519</v>
      </c>
      <c r="BC1072" s="11">
        <f>BB1072/(AR1072+AV1072+AY1072+BB1072)</f>
        <v>0.22382775204401634</v>
      </c>
      <c r="BD1072" s="9">
        <f>BC1072+BA1072+AX1072+AU1072</f>
        <v>1</v>
      </c>
      <c r="BE1072" s="14">
        <f>(AF1072+AH1072+AJ1072+AL1072+AN1072+AP1072)</f>
        <v>4078002</v>
      </c>
      <c r="BF1072" s="14">
        <f t="shared" si="80"/>
        <v>-2370211</v>
      </c>
      <c r="BG1072" s="13">
        <f>(AF1072+AH1072+AJ1072+AL1072+AN1072+AP1072)-(AR1072+AV1072+AY1072+BB1072)</f>
        <v>1707791</v>
      </c>
      <c r="BH1072" s="13">
        <f t="shared" si="81"/>
        <v>0</v>
      </c>
      <c r="BI1072" s="14">
        <f>AF1072/W1072</f>
        <v>674124</v>
      </c>
      <c r="BJ1072" s="14">
        <f>AH1072/Y1072</f>
        <v>757313</v>
      </c>
      <c r="BK1072" s="14">
        <f>AJ1072/AA1072</f>
        <v>1747567.3344033232</v>
      </c>
      <c r="BL1072" s="14">
        <f>BI1072+BJ1072+BK1072</f>
        <v>3179004.334403323</v>
      </c>
      <c r="BM1072" s="14">
        <f>(AF1072/W1072)-AF1072</f>
        <v>0</v>
      </c>
      <c r="BN1072" s="14">
        <f>AH1072/Y1072-AH1072</f>
        <v>0</v>
      </c>
      <c r="BO1072" s="14">
        <f>AJ1072/AA1072-AJ1072</f>
        <v>274526.33440332324</v>
      </c>
      <c r="BP1072" s="14">
        <f>BG1072/S1072</f>
        <v>7.1223231457329325E-2</v>
      </c>
      <c r="BQ1072" s="14">
        <f>(BG1072-CA1072)/S1072</f>
        <v>7.1632127524494882E-2</v>
      </c>
      <c r="BR1072" s="27">
        <f>BQ1072-BP1072</f>
        <v>4.0889606716555671E-4</v>
      </c>
      <c r="BS1072" s="28">
        <f t="shared" si="82"/>
        <v>21610192</v>
      </c>
      <c r="BT1072" s="11">
        <f>BS1072/S1072</f>
        <v>0.90125062531265632</v>
      </c>
      <c r="BU1072" s="14">
        <f>(BE1072-AP1072)*1/BT1072-(BE1072-AP1072)</f>
        <v>322883.00321936049</v>
      </c>
      <c r="BV1072" s="14">
        <f t="shared" si="83"/>
        <v>0.17007261446479804</v>
      </c>
      <c r="BW1072" s="27">
        <f>(AR1072+AV1072+AY1072+BB1072)/S1072</f>
        <v>9.8849383007468719E-2</v>
      </c>
      <c r="BX1072" s="13">
        <f>(AF1072+AH1072+AJ1072+AL1072+AN1072)/N1072</f>
        <v>327.13576820603907</v>
      </c>
      <c r="BY1072" s="26">
        <f>BX1072/K1072</f>
        <v>0.13636338816425139</v>
      </c>
      <c r="BZ1072" s="11">
        <f>AP1072/BE1072</f>
        <v>0.27738166876818598</v>
      </c>
      <c r="CA1072" s="15">
        <f>-(BM1072+BN1072+BO1072)/M1072</f>
        <v>-9804.5119429758306</v>
      </c>
      <c r="CB1072" s="15">
        <f>BG1072-CA1072</f>
        <v>1717595.5119429759</v>
      </c>
      <c r="CC1072" s="18">
        <f t="shared" si="84"/>
        <v>0</v>
      </c>
      <c r="CD1072" s="17">
        <f>(AF1072/(AF1072+AH1072+AJ1072))/(X1072/(X1072+Z1072+AB1072))</f>
        <v>1.794318026970336</v>
      </c>
      <c r="CE1072" s="19">
        <f>(AH1072/(AF1072+AH1072+AJ1072))/(Z1072/(X1072+Z1072+AB1072))</f>
        <v>1.077006196968501</v>
      </c>
      <c r="CF1072" s="18">
        <f>(AJ1072/(AF1072+AH1072+AJ1072))/(AB1072/(X1072+Z1072+AB1072))</f>
        <v>0.80687439033321395</v>
      </c>
      <c r="CG1072">
        <f>AH1072/Z1072</f>
        <v>312.9392561983471</v>
      </c>
      <c r="CH1072" s="11">
        <f>BB1072/BE1072</f>
        <v>0.1300928739122737</v>
      </c>
      <c r="CI1072" s="14">
        <f>AY1072/V1072</f>
        <v>6757.0359495810162</v>
      </c>
      <c r="CJ1072" s="14">
        <f>AV1072/M1072</f>
        <v>7507.6428571428569</v>
      </c>
      <c r="CK1072" s="17">
        <f>N1072/V1072</f>
        <v>60.488900781635103</v>
      </c>
      <c r="CL1072" s="17">
        <f>(AL1072+AN1072)/N1072</f>
        <v>4.7025976909413858</v>
      </c>
      <c r="CM1072" s="14">
        <f>AP1072/AC1072</f>
        <v>4.9999911595567399</v>
      </c>
    </row>
    <row r="1073" spans="1:91" hidden="1" x14ac:dyDescent="0.2">
      <c r="A1073">
        <v>818</v>
      </c>
      <c r="B1073" s="2">
        <v>45200</v>
      </c>
      <c r="C1073" s="3" t="s">
        <v>29</v>
      </c>
      <c r="D1073" t="s">
        <v>28</v>
      </c>
      <c r="E1073" s="3" t="s">
        <v>41</v>
      </c>
      <c r="F1073" t="s">
        <v>42</v>
      </c>
      <c r="G1073" t="str">
        <f>CONCATENATE(C1073,E1073)</f>
        <v>ANCSEA</v>
      </c>
      <c r="H1073" t="s">
        <v>34</v>
      </c>
      <c r="I1073">
        <f>U1073/M1073</f>
        <v>178.74257425742573</v>
      </c>
      <c r="J1073" t="str">
        <f>_xlfn.CONCAT(C1073,E1073,H1073)</f>
        <v>ANCSEA737-900</v>
      </c>
      <c r="K1073" s="4">
        <v>1448</v>
      </c>
      <c r="L1073" s="4">
        <f>N1073/M1073</f>
        <v>137.32673267326732</v>
      </c>
      <c r="M1073" s="4">
        <v>101</v>
      </c>
      <c r="N1073" s="4">
        <v>13870</v>
      </c>
      <c r="O1073" s="4">
        <f>P1073/M1073</f>
        <v>20.643564356435643</v>
      </c>
      <c r="P1073" s="4">
        <v>2085</v>
      </c>
      <c r="Q1073" s="4">
        <v>4078</v>
      </c>
      <c r="R1073" s="4">
        <v>7707</v>
      </c>
      <c r="S1073" s="4">
        <f>U1073*K1073</f>
        <v>26140744</v>
      </c>
      <c r="T1073" s="7">
        <f>N1073/U1073</f>
        <v>0.7682933584445798</v>
      </c>
      <c r="U1073" s="4">
        <v>18053</v>
      </c>
      <c r="V1073" s="4">
        <v>347.37676935886759</v>
      </c>
      <c r="W1073" s="7">
        <f>P1073/X1073</f>
        <v>0.89523400601116354</v>
      </c>
      <c r="X1073" s="4">
        <v>2329</v>
      </c>
      <c r="Y1073" s="7">
        <f>Q1073/Z1073</f>
        <v>0.93661001378043174</v>
      </c>
      <c r="Z1073" s="4">
        <v>4354</v>
      </c>
      <c r="AA1073" s="7">
        <f>R1073/AB1073</f>
        <v>0.67777680063318968</v>
      </c>
      <c r="AB1073" s="4">
        <v>11371</v>
      </c>
      <c r="AC1073" s="4">
        <v>94372</v>
      </c>
      <c r="AD1073" s="4">
        <f>AP1073/AC1073</f>
        <v>5.9999894036366719</v>
      </c>
      <c r="AE1073" s="7">
        <f>AF1073/(AF1073+AH1073+AJ1073+AL1073+AN1073+AP1073)</f>
        <v>0.21730181201497603</v>
      </c>
      <c r="AF1073" s="4">
        <v>1001247</v>
      </c>
      <c r="AG1073" s="7">
        <f>AH1073/(AF1073+AH1073+AJ1073+AL1073+AN1073+AP1073)</f>
        <v>0.23224983413392516</v>
      </c>
      <c r="AH1073" s="4">
        <v>1070122</v>
      </c>
      <c r="AI1073" s="7">
        <f>AJ1073/(AF1073+AH1073+AJ1073+AL1073+AN1073+AP1073)</f>
        <v>0.4054860706136969</v>
      </c>
      <c r="AJ1073" s="4">
        <v>1868331</v>
      </c>
      <c r="AK1073" s="7">
        <f>AL1073/(AF1073+AH1073+AJ1073+AL1073+AN1073+AP1073)</f>
        <v>1.1709482938419792E-2</v>
      </c>
      <c r="AL1073" s="4">
        <v>53953</v>
      </c>
      <c r="AM1073" s="7">
        <f>AN1073/(AF1073+AH1073+AJ1073+AL1073+AN1073+AP1073)</f>
        <v>1.0363021534050129E-2</v>
      </c>
      <c r="AN1073" s="4">
        <v>47749</v>
      </c>
      <c r="AO1073" s="7">
        <f>AP1073/(AF1073+AH1073+AJ1073+AL1073+AN1073+AP1073)</f>
        <v>0.12288977876493201</v>
      </c>
      <c r="AP1073" s="4">
        <v>566231</v>
      </c>
      <c r="AQ1073" s="6">
        <f>AO1073+AM1073+AK1073+AI1073+AG1073+AE1073</f>
        <v>1</v>
      </c>
      <c r="AR1073" s="4">
        <v>1444411</v>
      </c>
      <c r="AS1073" s="4">
        <f>AR1073/M1073</f>
        <v>14301.09900990099</v>
      </c>
      <c r="AT1073" s="4">
        <f>AR1073/V1073</f>
        <v>4158.0529482897273</v>
      </c>
      <c r="AU1073" s="7">
        <f>AR1073/(AR1073+AV1073+AY1073+BB1073)</f>
        <v>0.37060363750190828</v>
      </c>
      <c r="AV1073" s="4">
        <v>593985</v>
      </c>
      <c r="AW1073" s="4">
        <f>AV1073/M1073</f>
        <v>5881.0396039603957</v>
      </c>
      <c r="AX1073" s="7">
        <f>AV1073/(AR1073+AV1073+AY1073+BB1073)</f>
        <v>0.15240329907593544</v>
      </c>
      <c r="AY1073" s="4">
        <v>780838</v>
      </c>
      <c r="AZ1073" s="4">
        <f>AY1073/M1073</f>
        <v>7731.0693069306926</v>
      </c>
      <c r="BA1073" s="7">
        <f>AY1073/(AR1073+AV1073+AY1073+BB1073)</f>
        <v>0.2003456101481608</v>
      </c>
      <c r="BB1073" s="4">
        <v>1078221</v>
      </c>
      <c r="BC1073" s="11">
        <f>BB1073/(AR1073+AV1073+AY1073+BB1073)</f>
        <v>0.27664745327399548</v>
      </c>
      <c r="BD1073" s="9">
        <f>BC1073+BA1073+AX1073+AU1073</f>
        <v>1</v>
      </c>
      <c r="BE1073" s="14">
        <f>(AF1073+AH1073+AJ1073+AL1073+AN1073+AP1073)</f>
        <v>4607633</v>
      </c>
      <c r="BF1073" s="14">
        <f t="shared" si="80"/>
        <v>-3897455</v>
      </c>
      <c r="BG1073" s="13">
        <f>(AF1073+AH1073+AJ1073+AL1073+AN1073+AP1073)-(AR1073+AV1073+AY1073+BB1073)</f>
        <v>710178</v>
      </c>
      <c r="BH1073" s="13">
        <f t="shared" si="81"/>
        <v>0</v>
      </c>
      <c r="BI1073" s="14">
        <f>AF1073/W1073</f>
        <v>1118419.310791367</v>
      </c>
      <c r="BJ1073" s="14">
        <f>AH1073/Y1073</f>
        <v>1142548.1088769005</v>
      </c>
      <c r="BK1073" s="14">
        <f>AJ1073/AA1073</f>
        <v>2756557.9085247177</v>
      </c>
      <c r="BL1073" s="14">
        <f>BI1073+BJ1073+BK1073</f>
        <v>5017525.3281929847</v>
      </c>
      <c r="BM1073" s="14">
        <f>(AF1073/W1073)-AF1073</f>
        <v>117172.31079136697</v>
      </c>
      <c r="BN1073" s="14">
        <f>AH1073/Y1073-AH1073</f>
        <v>72426.108876900515</v>
      </c>
      <c r="BO1073" s="14">
        <f>AJ1073/AA1073-AJ1073</f>
        <v>888226.90852471767</v>
      </c>
      <c r="BP1073" s="14">
        <f>BG1073/S1073</f>
        <v>2.7167474651830874E-2</v>
      </c>
      <c r="BQ1073" s="14">
        <f>(BG1073-CA1073)/S1073</f>
        <v>2.757570855301214E-2</v>
      </c>
      <c r="BR1073" s="27">
        <f>BQ1073-BP1073</f>
        <v>4.0823390118126593E-4</v>
      </c>
      <c r="BS1073" s="28">
        <f t="shared" si="82"/>
        <v>20083760</v>
      </c>
      <c r="BT1073" s="11">
        <f>BS1073/S1073</f>
        <v>0.7682933584445798</v>
      </c>
      <c r="BU1073" s="14">
        <f>(BE1073-AP1073)*1/BT1073-(BE1073-AP1073)</f>
        <v>1218830.8987743333</v>
      </c>
      <c r="BV1073" s="14">
        <f t="shared" si="83"/>
        <v>0.17626250423476852</v>
      </c>
      <c r="BW1073" s="27">
        <f>(AR1073+AV1073+AY1073+BB1073)/S1073</f>
        <v>0.14909502958293766</v>
      </c>
      <c r="BX1073" s="13">
        <f>(AF1073+AH1073+AJ1073+AL1073+AN1073)/N1073</f>
        <v>291.37721701514062</v>
      </c>
      <c r="BY1073" s="26">
        <f>BX1073/K1073</f>
        <v>0.20122735981708606</v>
      </c>
      <c r="BZ1073" s="11">
        <f>AP1073/BE1073</f>
        <v>0.12288977876493201</v>
      </c>
      <c r="CA1073" s="15">
        <f>-(BM1073+BN1073+BO1073)/M1073</f>
        <v>-10671.537902900844</v>
      </c>
      <c r="CB1073" s="15">
        <f>BG1073-CA1073</f>
        <v>720849.53790290083</v>
      </c>
      <c r="CC1073" s="18">
        <f t="shared" si="84"/>
        <v>0</v>
      </c>
      <c r="CD1073" s="17">
        <f>(AF1073/(AF1073+AH1073+AJ1073))/(X1073/(X1073+Z1073+AB1073))</f>
        <v>1.9700716661333844</v>
      </c>
      <c r="CE1073" s="19">
        <f>(AH1073/(AF1073+AH1073+AJ1073))/(Z1073/(X1073+Z1073+AB1073))</f>
        <v>1.1263027733808335</v>
      </c>
      <c r="CF1073" s="18">
        <f>(AJ1073/(AF1073+AH1073+AJ1073))/(AB1073/(X1073+Z1073+AB1073))</f>
        <v>0.75294880083327764</v>
      </c>
      <c r="CG1073">
        <f>AH1073/Z1073</f>
        <v>245.77905374368396</v>
      </c>
      <c r="CH1073" s="11">
        <f>BB1073/BE1073</f>
        <v>0.23400756961329169</v>
      </c>
      <c r="CI1073" s="14">
        <f>AY1073/V1073</f>
        <v>2247.8129480020953</v>
      </c>
      <c r="CJ1073" s="14">
        <f>AV1073/M1073</f>
        <v>5881.0396039603957</v>
      </c>
      <c r="CK1073" s="17">
        <f>N1073/V1073</f>
        <v>39.927828293178685</v>
      </c>
      <c r="CL1073" s="17">
        <f>(AL1073+AN1073)/N1073</f>
        <v>7.3325162220620044</v>
      </c>
      <c r="CM1073" s="14">
        <f>AP1073/AC1073</f>
        <v>5.9999894036366719</v>
      </c>
    </row>
    <row r="1074" spans="1:91" hidden="1" x14ac:dyDescent="0.2">
      <c r="A1074">
        <v>65</v>
      </c>
      <c r="B1074" s="2">
        <v>44805</v>
      </c>
      <c r="C1074" s="3" t="s">
        <v>37</v>
      </c>
      <c r="D1074" t="s">
        <v>38</v>
      </c>
      <c r="E1074" s="3" t="s">
        <v>32</v>
      </c>
      <c r="F1074" t="s">
        <v>33</v>
      </c>
      <c r="G1074" t="str">
        <f>CONCATENATE(C1074,E1074)</f>
        <v>LAXHNL</v>
      </c>
      <c r="H1074" t="s">
        <v>51</v>
      </c>
      <c r="I1074">
        <f>U1074/M1074</f>
        <v>353.5</v>
      </c>
      <c r="J1074" t="str">
        <f>_xlfn.CONCAT(C1074,E1074,H1074)</f>
        <v>LAXHNL777-200</v>
      </c>
      <c r="K1074" s="4">
        <v>2556</v>
      </c>
      <c r="L1074" s="4">
        <f>N1074/M1074</f>
        <v>328.83333333333331</v>
      </c>
      <c r="M1074" s="4">
        <v>18</v>
      </c>
      <c r="N1074" s="4">
        <v>5919</v>
      </c>
      <c r="O1074" s="4">
        <f>P1074/M1074</f>
        <v>45.722222222222221</v>
      </c>
      <c r="P1074" s="4">
        <v>823</v>
      </c>
      <c r="Q1074" s="4">
        <v>1540</v>
      </c>
      <c r="R1074" s="4">
        <v>3556</v>
      </c>
      <c r="S1074" s="4">
        <f>U1074*K1074</f>
        <v>16263828</v>
      </c>
      <c r="T1074" s="7">
        <f>N1074/U1074</f>
        <v>0.93022159358793022</v>
      </c>
      <c r="U1074" s="4">
        <v>6363</v>
      </c>
      <c r="V1074" s="4">
        <v>100.30420094007049</v>
      </c>
      <c r="W1074" s="7">
        <f>P1074/X1074</f>
        <v>1</v>
      </c>
      <c r="X1074" s="4">
        <v>823</v>
      </c>
      <c r="Y1074" s="7">
        <f>Q1074/Z1074</f>
        <v>1</v>
      </c>
      <c r="Z1074" s="4">
        <v>1540</v>
      </c>
      <c r="AA1074" s="7">
        <f>R1074/AB1074</f>
        <v>0.88877780554861285</v>
      </c>
      <c r="AB1074" s="4">
        <v>4001</v>
      </c>
      <c r="AC1074" s="4">
        <v>329227</v>
      </c>
      <c r="AD1074" s="4">
        <f>AP1074/AC1074</f>
        <v>4.9999939251640964</v>
      </c>
      <c r="AE1074" s="7">
        <f>AF1074/(AF1074+AH1074+AJ1074+AL1074+AN1074+AP1074)</f>
        <v>0.12376351185174068</v>
      </c>
      <c r="AF1074" s="4">
        <v>433777</v>
      </c>
      <c r="AG1074" s="7">
        <f>AH1074/(AF1074+AH1074+AJ1074+AL1074+AN1074+AP1074)</f>
        <v>0.12763610571071357</v>
      </c>
      <c r="AH1074" s="4">
        <v>447350</v>
      </c>
      <c r="AI1074" s="7">
        <f>AJ1074/(AF1074+AH1074+AJ1074+AL1074+AN1074+AP1074)</f>
        <v>0.27183195116759862</v>
      </c>
      <c r="AJ1074" s="4">
        <v>952740</v>
      </c>
      <c r="AK1074" s="7">
        <f>AL1074/(AF1074+AH1074+AJ1074+AL1074+AN1074+AP1074)</f>
        <v>6.0857899515134014E-3</v>
      </c>
      <c r="AL1074" s="4">
        <v>21330</v>
      </c>
      <c r="AM1074" s="7">
        <f>AN1074/(AF1074+AH1074+AJ1074+AL1074+AN1074+AP1074)</f>
        <v>1.0145836412368335E-3</v>
      </c>
      <c r="AN1074" s="4">
        <v>3556</v>
      </c>
      <c r="AO1074" s="7">
        <f>AP1074/(AF1074+AH1074+AJ1074+AL1074+AN1074+AP1074)</f>
        <v>0.46966805767719694</v>
      </c>
      <c r="AP1074" s="4">
        <v>1646133</v>
      </c>
      <c r="AQ1074" s="6">
        <f>AO1074+AM1074+AK1074+AI1074+AG1074+AE1074</f>
        <v>1</v>
      </c>
      <c r="AR1074" s="4">
        <v>419768</v>
      </c>
      <c r="AS1074" s="4">
        <f>AR1074/M1074</f>
        <v>23320.444444444445</v>
      </c>
      <c r="AT1074" s="4">
        <f>AR1074/V1074</f>
        <v>4184.9493447517916</v>
      </c>
      <c r="AU1074" s="7">
        <f>AR1074/(AR1074+AV1074+AY1074+BB1074)</f>
        <v>0.26423336896160582</v>
      </c>
      <c r="AV1074" s="4">
        <v>133772</v>
      </c>
      <c r="AW1074" s="4">
        <f>AV1074/M1074</f>
        <v>7431.7777777777774</v>
      </c>
      <c r="AX1074" s="7">
        <f>AV1074/(AR1074+AV1074+AY1074+BB1074)</f>
        <v>8.4206100114186722E-2</v>
      </c>
      <c r="AY1074" s="4">
        <v>677759</v>
      </c>
      <c r="AZ1074" s="4">
        <f>AY1074/M1074</f>
        <v>37653.277777777781</v>
      </c>
      <c r="BA1074" s="7">
        <f>AY1074/(AR1074+AV1074+AY1074+BB1074)</f>
        <v>0.42663219662777774</v>
      </c>
      <c r="BB1074" s="4">
        <v>357327</v>
      </c>
      <c r="BC1074" s="11">
        <f>BB1074/(AR1074+AV1074+AY1074+BB1074)</f>
        <v>0.22492833429642975</v>
      </c>
      <c r="BD1074" s="9">
        <f>BC1074+BA1074+AX1074+AU1074</f>
        <v>1</v>
      </c>
      <c r="BE1074" s="14">
        <f>(AF1074+AH1074+AJ1074+AL1074+AN1074+AP1074)</f>
        <v>3504886</v>
      </c>
      <c r="BF1074" s="14">
        <f t="shared" si="80"/>
        <v>-1588626</v>
      </c>
      <c r="BG1074" s="13">
        <f>(AF1074+AH1074+AJ1074+AL1074+AN1074+AP1074)-(AR1074+AV1074+AY1074+BB1074)</f>
        <v>1916260</v>
      </c>
      <c r="BH1074" s="13">
        <f t="shared" si="81"/>
        <v>0</v>
      </c>
      <c r="BI1074" s="14">
        <f>AF1074/W1074</f>
        <v>433777</v>
      </c>
      <c r="BJ1074" s="14">
        <f>AH1074/Y1074</f>
        <v>447350</v>
      </c>
      <c r="BK1074" s="14">
        <f>AJ1074/AA1074</f>
        <v>1071966.4623172104</v>
      </c>
      <c r="BL1074" s="14">
        <f>BI1074+BJ1074+BK1074</f>
        <v>1953093.4623172104</v>
      </c>
      <c r="BM1074" s="14">
        <f>(AF1074/W1074)-AF1074</f>
        <v>0</v>
      </c>
      <c r="BN1074" s="14">
        <f>AH1074/Y1074-AH1074</f>
        <v>0</v>
      </c>
      <c r="BO1074" s="14">
        <f>AJ1074/AA1074-AJ1074</f>
        <v>119226.46231721039</v>
      </c>
      <c r="BP1074" s="14">
        <f>BG1074/S1074</f>
        <v>0.11782343000676102</v>
      </c>
      <c r="BQ1074" s="14">
        <f>(BG1074-CA1074)/S1074</f>
        <v>0.11823069527979244</v>
      </c>
      <c r="BR1074" s="27">
        <f>BQ1074-BP1074</f>
        <v>4.0726527303142079E-4</v>
      </c>
      <c r="BS1074" s="28">
        <f t="shared" si="82"/>
        <v>15128964</v>
      </c>
      <c r="BT1074" s="11">
        <f>BS1074/S1074</f>
        <v>0.93022159358793022</v>
      </c>
      <c r="BU1074" s="14">
        <f>(BE1074-AP1074)*1/BT1074-(BE1074-AP1074)</f>
        <v>139430.02736948803</v>
      </c>
      <c r="BV1074" s="14">
        <f t="shared" si="83"/>
        <v>0.21550191012841502</v>
      </c>
      <c r="BW1074" s="27">
        <f>(AR1074+AV1074+AY1074+BB1074)/S1074</f>
        <v>9.7678480121654018E-2</v>
      </c>
      <c r="BX1074" s="13">
        <f>(AF1074+AH1074+AJ1074+AL1074+AN1074)/N1074</f>
        <v>314.0315931745227</v>
      </c>
      <c r="BY1074" s="26">
        <f>BX1074/K1074</f>
        <v>0.12286056070990715</v>
      </c>
      <c r="BZ1074" s="11">
        <f>AP1074/BE1074</f>
        <v>0.46966805767719694</v>
      </c>
      <c r="CA1074" s="15">
        <f>-(BM1074+BN1074+BO1074)/M1074</f>
        <v>-6623.6923509561329</v>
      </c>
      <c r="CB1074" s="15">
        <f>BG1074-CA1074</f>
        <v>1922883.6923509561</v>
      </c>
      <c r="CC1074" s="18">
        <f t="shared" si="84"/>
        <v>0</v>
      </c>
      <c r="CD1074" s="17">
        <f>(AF1074/(AF1074+AH1074+AJ1074))/(X1074/(X1074+Z1074+AB1074))</f>
        <v>1.8290645016114422</v>
      </c>
      <c r="CE1074" s="19">
        <f>(AH1074/(AF1074+AH1074+AJ1074))/(Z1074/(X1074+Z1074+AB1074))</f>
        <v>1.0080662069001463</v>
      </c>
      <c r="CF1074" s="18">
        <f>(AJ1074/(AF1074+AH1074+AJ1074))/(AB1074/(X1074+Z1074+AB1074))</f>
        <v>0.82635789966197393</v>
      </c>
      <c r="CG1074">
        <f>AH1074/Z1074</f>
        <v>290.48701298701297</v>
      </c>
      <c r="CH1074" s="11">
        <f>BB1074/BE1074</f>
        <v>0.10195110482908716</v>
      </c>
      <c r="CI1074" s="14">
        <f>AY1074/V1074</f>
        <v>6757.0350358999003</v>
      </c>
      <c r="CJ1074" s="14">
        <f>AV1074/M1074</f>
        <v>7431.7777777777774</v>
      </c>
      <c r="CK1074" s="17">
        <f>N1074/V1074</f>
        <v>59.010489536091015</v>
      </c>
      <c r="CL1074" s="17">
        <f>(AL1074+AN1074)/N1074</f>
        <v>4.2044264233823281</v>
      </c>
      <c r="CM1074" s="14">
        <f>AP1074/AC1074</f>
        <v>4.9999939251640964</v>
      </c>
    </row>
    <row r="1075" spans="1:91" hidden="1" x14ac:dyDescent="0.2">
      <c r="A1075">
        <v>298</v>
      </c>
      <c r="B1075" s="2">
        <v>44835</v>
      </c>
      <c r="C1075" s="3" t="s">
        <v>52</v>
      </c>
      <c r="D1075" t="s">
        <v>33</v>
      </c>
      <c r="E1075" s="3" t="s">
        <v>43</v>
      </c>
      <c r="F1075" t="s">
        <v>38</v>
      </c>
      <c r="G1075" t="str">
        <f>CONCATENATE(C1075,E1075)</f>
        <v>OGGSFO</v>
      </c>
      <c r="H1075" t="s">
        <v>31</v>
      </c>
      <c r="I1075">
        <f>U1075/M1075</f>
        <v>161.43478260869566</v>
      </c>
      <c r="J1075" t="str">
        <f>_xlfn.CONCAT(C1075,E1075,H1075)</f>
        <v>OGGSFO737-800</v>
      </c>
      <c r="K1075" s="4">
        <v>2338</v>
      </c>
      <c r="L1075" s="4">
        <f>N1075/M1075</f>
        <v>144.91304347826087</v>
      </c>
      <c r="M1075" s="4">
        <v>23</v>
      </c>
      <c r="N1075" s="4">
        <v>3333</v>
      </c>
      <c r="O1075" s="4">
        <f>P1075/M1075</f>
        <v>21</v>
      </c>
      <c r="P1075" s="4">
        <v>483</v>
      </c>
      <c r="Q1075" s="4">
        <v>888</v>
      </c>
      <c r="R1075" s="4">
        <v>1962</v>
      </c>
      <c r="S1075" s="4">
        <f>U1075*K1075</f>
        <v>8680994</v>
      </c>
      <c r="T1075" s="7">
        <f>N1075/U1075</f>
        <v>0.89765688122811738</v>
      </c>
      <c r="U1075" s="4">
        <v>3713</v>
      </c>
      <c r="V1075" s="4">
        <v>111.27723356009072</v>
      </c>
      <c r="W1075" s="7">
        <f>P1075/X1075</f>
        <v>1</v>
      </c>
      <c r="X1075" s="4">
        <v>483</v>
      </c>
      <c r="Y1075" s="7">
        <f>Q1075/Z1075</f>
        <v>0.9652173913043478</v>
      </c>
      <c r="Z1075" s="4">
        <v>920</v>
      </c>
      <c r="AA1075" s="7">
        <f>R1075/AB1075</f>
        <v>0.8493506493506493</v>
      </c>
      <c r="AB1075" s="4">
        <v>2310</v>
      </c>
      <c r="AC1075" s="4">
        <v>23</v>
      </c>
      <c r="AD1075" s="4">
        <f>AP1075/AC1075</f>
        <v>4.9130434782608692</v>
      </c>
      <c r="AE1075" s="7">
        <f>AF1075/(AF1075+AH1075+AJ1075+AL1075+AN1075+AP1075)</f>
        <v>0.21555794661427685</v>
      </c>
      <c r="AF1075" s="4">
        <v>179502</v>
      </c>
      <c r="AG1075" s="7">
        <f>AH1075/(AF1075+AH1075+AJ1075+AL1075+AN1075+AP1075)</f>
        <v>0.26928471585095803</v>
      </c>
      <c r="AH1075" s="4">
        <v>224242</v>
      </c>
      <c r="AI1075" s="7">
        <f>AJ1075/(AF1075+AH1075+AJ1075+AL1075+AN1075+AP1075)</f>
        <v>0.49381433642516442</v>
      </c>
      <c r="AJ1075" s="4">
        <v>411215</v>
      </c>
      <c r="AK1075" s="7">
        <f>AL1075/(AF1075+AH1075+AJ1075+AL1075+AN1075+AP1075)</f>
        <v>1.4140203570896759E-2</v>
      </c>
      <c r="AL1075" s="4">
        <v>11775</v>
      </c>
      <c r="AM1075" s="7">
        <f>AN1075/(AF1075+AH1075+AJ1075+AL1075+AN1075+AP1075)</f>
        <v>7.0670996190851315E-3</v>
      </c>
      <c r="AN1075" s="4">
        <v>5885</v>
      </c>
      <c r="AO1075" s="7">
        <f>AP1075/(AF1075+AH1075+AJ1075+AL1075+AN1075+AP1075)</f>
        <v>1.3569791961879694E-4</v>
      </c>
      <c r="AP1075" s="4">
        <v>113</v>
      </c>
      <c r="AQ1075" s="6">
        <f>AO1075+AM1075+AK1075+AI1075+AG1075+AE1075</f>
        <v>1</v>
      </c>
      <c r="AR1075" s="4">
        <v>409783</v>
      </c>
      <c r="AS1075" s="4">
        <f>AR1075/M1075</f>
        <v>17816.652173913044</v>
      </c>
      <c r="AT1075" s="4">
        <f>AR1075/V1075</f>
        <v>3682.5412250989639</v>
      </c>
      <c r="AU1075" s="7">
        <f>AR1075/(AR1075+AV1075+AY1075+BB1075)</f>
        <v>0.35266896625322303</v>
      </c>
      <c r="AV1075" s="4">
        <v>120509</v>
      </c>
      <c r="AW1075" s="4">
        <f>AV1075/M1075</f>
        <v>5239.521739130435</v>
      </c>
      <c r="AX1075" s="7">
        <f>AV1075/(AR1075+AV1075+AY1075+BB1075)</f>
        <v>0.10371290281492804</v>
      </c>
      <c r="AY1075" s="4">
        <v>364378</v>
      </c>
      <c r="AZ1075" s="4">
        <f>AY1075/M1075</f>
        <v>15842.521739130434</v>
      </c>
      <c r="BA1075" s="7">
        <f>AY1075/(AR1075+AV1075+AY1075+BB1075)</f>
        <v>0.31359234664546087</v>
      </c>
      <c r="BB1075" s="4">
        <v>267278</v>
      </c>
      <c r="BC1075" s="11">
        <f>BB1075/(AR1075+AV1075+AY1075+BB1075)</f>
        <v>0.23002578428638804</v>
      </c>
      <c r="BD1075" s="9">
        <f>BC1075+BA1075+AX1075+AU1075</f>
        <v>1</v>
      </c>
      <c r="BE1075" s="14">
        <f>(AF1075+AH1075+AJ1075+AL1075+AN1075+AP1075)</f>
        <v>832732</v>
      </c>
      <c r="BF1075" s="14">
        <f t="shared" si="80"/>
        <v>-1161948</v>
      </c>
      <c r="BG1075" s="13">
        <f>(AF1075+AH1075+AJ1075+AL1075+AN1075+AP1075)-(AR1075+AV1075+AY1075+BB1075)</f>
        <v>-329216</v>
      </c>
      <c r="BH1075" s="13">
        <f t="shared" si="81"/>
        <v>1</v>
      </c>
      <c r="BI1075" s="14">
        <f>AF1075/W1075</f>
        <v>179502</v>
      </c>
      <c r="BJ1075" s="14">
        <f>AH1075/Y1075</f>
        <v>232322.79279279281</v>
      </c>
      <c r="BK1075" s="14">
        <f>AJ1075/AA1075</f>
        <v>484152.21712538227</v>
      </c>
      <c r="BL1075" s="14">
        <f>BI1075+BJ1075+BK1075</f>
        <v>895977.00991817506</v>
      </c>
      <c r="BM1075" s="14">
        <f>(AF1075/W1075)-AF1075</f>
        <v>0</v>
      </c>
      <c r="BN1075" s="14">
        <f>AH1075/Y1075-AH1075</f>
        <v>8080.7927927928104</v>
      </c>
      <c r="BO1075" s="14">
        <f>AJ1075/AA1075-AJ1075</f>
        <v>72937.217125382274</v>
      </c>
      <c r="BP1075" s="14">
        <f>BG1075/S1075</f>
        <v>-3.7923767716001186E-2</v>
      </c>
      <c r="BQ1075" s="14">
        <f>(BG1075-CA1075)/S1075</f>
        <v>-3.7517993657137025E-2</v>
      </c>
      <c r="BR1075" s="27">
        <f>BQ1075-BP1075</f>
        <v>4.0577405886416118E-4</v>
      </c>
      <c r="BS1075" s="28">
        <f t="shared" si="82"/>
        <v>7792554</v>
      </c>
      <c r="BT1075" s="11">
        <f>BS1075/S1075</f>
        <v>0.89765688122811738</v>
      </c>
      <c r="BU1075" s="14">
        <f>(BE1075-AP1075)*1/BT1075-(BE1075-AP1075)</f>
        <v>94928.058805880602</v>
      </c>
      <c r="BV1075" s="14">
        <f t="shared" si="83"/>
        <v>9.5925881298846646E-2</v>
      </c>
      <c r="BW1075" s="27">
        <f>(AR1075+AV1075+AY1075+BB1075)/S1075</f>
        <v>0.13384964901484783</v>
      </c>
      <c r="BX1075" s="13">
        <f>(AF1075+AH1075+AJ1075+AL1075+AN1075)/N1075</f>
        <v>249.81068106810682</v>
      </c>
      <c r="BY1075" s="26">
        <f>BX1075/K1075</f>
        <v>0.10684802440894219</v>
      </c>
      <c r="BZ1075" s="11">
        <f>AP1075/BE1075</f>
        <v>1.3569791961879694E-4</v>
      </c>
      <c r="CA1075" s="15">
        <f>-(BM1075+BN1075+BO1075)/M1075</f>
        <v>-3522.5221703554384</v>
      </c>
      <c r="CB1075" s="15">
        <f>BG1075-CA1075</f>
        <v>-325693.47782964457</v>
      </c>
      <c r="CC1075" s="18">
        <f t="shared" si="84"/>
        <v>1</v>
      </c>
      <c r="CD1075" s="17">
        <f>(AF1075/(AF1075+AH1075+AJ1075))/(X1075/(X1075+Z1075+AB1075))</f>
        <v>1.6932120481098165</v>
      </c>
      <c r="CE1075" s="19">
        <f>(AH1075/(AF1075+AH1075+AJ1075))/(Z1075/(X1075+Z1075+AB1075))</f>
        <v>1.1104993785496919</v>
      </c>
      <c r="CF1075" s="18">
        <f>(AJ1075/(AF1075+AH1075+AJ1075))/(AB1075/(X1075+Z1075+AB1075))</f>
        <v>0.81104725216330831</v>
      </c>
      <c r="CG1075">
        <f>AH1075/Z1075</f>
        <v>243.74130434782609</v>
      </c>
      <c r="CH1075" s="11">
        <f>BB1075/BE1075</f>
        <v>0.32096520849444959</v>
      </c>
      <c r="CI1075" s="14">
        <f>AY1075/V1075</f>
        <v>3274.5062789796311</v>
      </c>
      <c r="CJ1075" s="14">
        <f>AV1075/M1075</f>
        <v>5239.521739130435</v>
      </c>
      <c r="CK1075" s="17">
        <f>N1075/V1075</f>
        <v>29.952218377177299</v>
      </c>
      <c r="CL1075" s="17">
        <f>(AL1075+AN1075)/N1075</f>
        <v>5.2985298529852987</v>
      </c>
      <c r="CM1075" s="14">
        <f>AP1075/AC1075</f>
        <v>4.9130434782608692</v>
      </c>
    </row>
    <row r="1076" spans="1:91" hidden="1" x14ac:dyDescent="0.2">
      <c r="A1076">
        <v>1030</v>
      </c>
      <c r="B1076" s="2">
        <v>45231</v>
      </c>
      <c r="C1076" s="3" t="s">
        <v>29</v>
      </c>
      <c r="D1076" t="s">
        <v>28</v>
      </c>
      <c r="E1076" s="3" t="s">
        <v>41</v>
      </c>
      <c r="F1076" t="s">
        <v>42</v>
      </c>
      <c r="G1076" t="str">
        <f>CONCATENATE(C1076,E1076)</f>
        <v>ANCSEA</v>
      </c>
      <c r="H1076" t="s">
        <v>31</v>
      </c>
      <c r="I1076">
        <f>U1076/M1076</f>
        <v>159.56730769230768</v>
      </c>
      <c r="J1076" t="str">
        <f>_xlfn.CONCAT(C1076,E1076,H1076)</f>
        <v>ANCSEA737-800</v>
      </c>
      <c r="K1076" s="4">
        <v>1448</v>
      </c>
      <c r="L1076" s="4">
        <f>N1076/M1076</f>
        <v>119.70192307692308</v>
      </c>
      <c r="M1076" s="4">
        <v>104</v>
      </c>
      <c r="N1076" s="4">
        <v>12449</v>
      </c>
      <c r="O1076" s="4">
        <f>P1076/M1076</f>
        <v>21</v>
      </c>
      <c r="P1076" s="4">
        <v>2184</v>
      </c>
      <c r="Q1076" s="4">
        <v>4160</v>
      </c>
      <c r="R1076" s="4">
        <v>6105</v>
      </c>
      <c r="S1076" s="4">
        <f>U1076*K1076</f>
        <v>24029560</v>
      </c>
      <c r="T1076" s="7">
        <f>N1076/U1076</f>
        <v>0.75016571256402531</v>
      </c>
      <c r="U1076" s="4">
        <v>16595</v>
      </c>
      <c r="V1076" s="4">
        <v>356.81169395873803</v>
      </c>
      <c r="W1076" s="7">
        <f>P1076/X1076</f>
        <v>1</v>
      </c>
      <c r="X1076" s="4">
        <v>2184</v>
      </c>
      <c r="Y1076" s="7">
        <f>Q1076/Z1076</f>
        <v>1</v>
      </c>
      <c r="Z1076" s="4">
        <v>4160</v>
      </c>
      <c r="AA1076" s="7">
        <f>R1076/AB1076</f>
        <v>0.59555165349721984</v>
      </c>
      <c r="AB1076" s="4">
        <v>10251</v>
      </c>
      <c r="AC1076" s="4">
        <v>52048</v>
      </c>
      <c r="AD1076" s="4">
        <f>AP1076/AC1076</f>
        <v>5.9999807869658772</v>
      </c>
      <c r="AE1076" s="7">
        <f>AF1076/(AF1076+AH1076+AJ1076+AL1076+AN1076+AP1076)</f>
        <v>0.23751705317128546</v>
      </c>
      <c r="AF1076" s="4">
        <v>933352</v>
      </c>
      <c r="AG1076" s="7">
        <f>AH1076/(AF1076+AH1076+AJ1076+AL1076+AN1076+AP1076)</f>
        <v>0.28308913251430606</v>
      </c>
      <c r="AH1076" s="4">
        <v>1112433</v>
      </c>
      <c r="AI1076" s="7">
        <f>AJ1076/(AF1076+AH1076+AJ1076+AL1076+AN1076+AP1076)</f>
        <v>0.37662003536727845</v>
      </c>
      <c r="AJ1076" s="4">
        <v>1479974</v>
      </c>
      <c r="AK1076" s="7">
        <f>AL1076/(AF1076+AH1076+AJ1076+AL1076+AN1076+AP1076)</f>
        <v>1.087509457018883E-2</v>
      </c>
      <c r="AL1076" s="4">
        <v>42735</v>
      </c>
      <c r="AM1076" s="7">
        <f>AN1076/(AF1076+AH1076+AJ1076+AL1076+AN1076+AP1076)</f>
        <v>1.2428679508787234E-2</v>
      </c>
      <c r="AN1076" s="4">
        <v>48840</v>
      </c>
      <c r="AO1076" s="7">
        <f>AP1076/(AF1076+AH1076+AJ1076+AL1076+AN1076+AP1076)</f>
        <v>7.9470004868153948E-2</v>
      </c>
      <c r="AP1076" s="4">
        <v>312287</v>
      </c>
      <c r="AQ1076" s="6">
        <f>AO1076+AM1076+AK1076+AI1076+AG1076+AE1076</f>
        <v>1</v>
      </c>
      <c r="AR1076" s="4">
        <v>1483642</v>
      </c>
      <c r="AS1076" s="4">
        <f>AR1076/M1076</f>
        <v>14265.788461538461</v>
      </c>
      <c r="AT1076" s="4">
        <f>AR1076/V1076</f>
        <v>4158.0531835696211</v>
      </c>
      <c r="AU1076" s="7">
        <f>AR1076/(AR1076+AV1076+AY1076+BB1076)</f>
        <v>0.37060373276020775</v>
      </c>
      <c r="AV1076" s="4">
        <v>610118</v>
      </c>
      <c r="AW1076" s="4">
        <f>AV1076/M1076</f>
        <v>5866.5192307692305</v>
      </c>
      <c r="AX1076" s="7">
        <f>AV1076/(AR1076+AV1076+AY1076+BB1076)</f>
        <v>0.15240334812858655</v>
      </c>
      <c r="AY1076" s="4">
        <v>802046</v>
      </c>
      <c r="AZ1076" s="4">
        <f>AY1076/M1076</f>
        <v>7711.9807692307695</v>
      </c>
      <c r="BA1076" s="7">
        <f>AY1076/(AR1076+AV1076+AY1076+BB1076)</f>
        <v>0.20034566387672603</v>
      </c>
      <c r="BB1076" s="4">
        <v>1107505</v>
      </c>
      <c r="BC1076" s="11">
        <f>BB1076/(AR1076+AV1076+AY1076+BB1076)</f>
        <v>0.27664725523447964</v>
      </c>
      <c r="BD1076" s="9">
        <f>BC1076+BA1076+AX1076+AU1076</f>
        <v>1</v>
      </c>
      <c r="BE1076" s="14">
        <f>(AF1076+AH1076+AJ1076+AL1076+AN1076+AP1076)</f>
        <v>3929621</v>
      </c>
      <c r="BF1076" s="14">
        <f t="shared" si="80"/>
        <v>-4003311</v>
      </c>
      <c r="BG1076" s="13">
        <f>(AF1076+AH1076+AJ1076+AL1076+AN1076+AP1076)-(AR1076+AV1076+AY1076+BB1076)</f>
        <v>-73690</v>
      </c>
      <c r="BH1076" s="13">
        <f t="shared" si="81"/>
        <v>1</v>
      </c>
      <c r="BI1076" s="14">
        <f>AF1076/W1076</f>
        <v>933352</v>
      </c>
      <c r="BJ1076" s="14">
        <f>AH1076/Y1076</f>
        <v>1112433</v>
      </c>
      <c r="BK1076" s="14">
        <f>AJ1076/AA1076</f>
        <v>2485047.2520884518</v>
      </c>
      <c r="BL1076" s="14">
        <f>BI1076+BJ1076+BK1076</f>
        <v>4530832.2520884518</v>
      </c>
      <c r="BM1076" s="14">
        <f>(AF1076/W1076)-AF1076</f>
        <v>0</v>
      </c>
      <c r="BN1076" s="14">
        <f>AH1076/Y1076-AH1076</f>
        <v>0</v>
      </c>
      <c r="BO1076" s="14">
        <f>AJ1076/AA1076-AJ1076</f>
        <v>1005073.2520884518</v>
      </c>
      <c r="BP1076" s="14">
        <f>BG1076/S1076</f>
        <v>-3.0666395889063303E-3</v>
      </c>
      <c r="BQ1076" s="14">
        <f>(BG1076-CA1076)/S1076</f>
        <v>-2.6644613598640226E-3</v>
      </c>
      <c r="BR1076" s="27">
        <f>BQ1076-BP1076</f>
        <v>4.0217822904230769E-4</v>
      </c>
      <c r="BS1076" s="28">
        <f t="shared" si="82"/>
        <v>18026152</v>
      </c>
      <c r="BT1076" s="11">
        <f>BS1076/S1076</f>
        <v>0.75016571256402531</v>
      </c>
      <c r="BU1076" s="14">
        <f>(BE1076-AP1076)*1/BT1076-(BE1076-AP1076)</f>
        <v>1204712.568399068</v>
      </c>
      <c r="BV1076" s="14">
        <f t="shared" si="83"/>
        <v>0.16353279044643348</v>
      </c>
      <c r="BW1076" s="27">
        <f>(AR1076+AV1076+AY1076+BB1076)/S1076</f>
        <v>0.16659943003533981</v>
      </c>
      <c r="BX1076" s="13">
        <f>(AF1076+AH1076+AJ1076+AL1076+AN1076)/N1076</f>
        <v>290.57225479958231</v>
      </c>
      <c r="BY1076" s="26">
        <f>BX1076/K1076</f>
        <v>0.20067144668479442</v>
      </c>
      <c r="BZ1076" s="11">
        <f>AP1076/BE1076</f>
        <v>7.9470004868153948E-2</v>
      </c>
      <c r="CA1076" s="15">
        <f>-(BM1076+BN1076+BO1076)/M1076</f>
        <v>-9664.1658854658817</v>
      </c>
      <c r="CB1076" s="15">
        <f>BG1076-CA1076</f>
        <v>-64025.834114534118</v>
      </c>
      <c r="CC1076" s="18">
        <f t="shared" si="84"/>
        <v>1</v>
      </c>
      <c r="CD1076" s="17">
        <f>(AF1076/(AF1076+AH1076+AJ1076))/(X1076/(X1076+Z1076+AB1076))</f>
        <v>2.0114880737699825</v>
      </c>
      <c r="CE1076" s="19">
        <f>(AH1076/(AF1076+AH1076+AJ1076))/(Z1076/(X1076+Z1076+AB1076))</f>
        <v>1.2586505401962877</v>
      </c>
      <c r="CF1076" s="18">
        <f>(AJ1076/(AF1076+AH1076+AJ1076))/(AB1076/(X1076+Z1076+AB1076))</f>
        <v>0.67953602572137362</v>
      </c>
      <c r="CG1076">
        <f>AH1076/Z1076</f>
        <v>267.41177884615382</v>
      </c>
      <c r="CH1076" s="11">
        <f>BB1076/BE1076</f>
        <v>0.28183506755486087</v>
      </c>
      <c r="CI1076" s="14">
        <f>AY1076/V1076</f>
        <v>2247.8131002420264</v>
      </c>
      <c r="CJ1076" s="14">
        <f>AV1076/M1076</f>
        <v>5866.5192307692305</v>
      </c>
      <c r="CK1076" s="17">
        <f>N1076/V1076</f>
        <v>34.889551577980548</v>
      </c>
      <c r="CL1076" s="17">
        <f>(AL1076+AN1076)/N1076</f>
        <v>7.3560125311269982</v>
      </c>
      <c r="CM1076" s="14">
        <f>AP1076/AC1076</f>
        <v>5.9999807869658772</v>
      </c>
    </row>
    <row r="1077" spans="1:91" hidden="1" x14ac:dyDescent="0.2">
      <c r="A1077">
        <v>816</v>
      </c>
      <c r="B1077" s="2">
        <v>45200</v>
      </c>
      <c r="C1077" s="3" t="s">
        <v>29</v>
      </c>
      <c r="D1077" t="s">
        <v>28</v>
      </c>
      <c r="E1077" s="3" t="s">
        <v>41</v>
      </c>
      <c r="F1077" t="s">
        <v>42</v>
      </c>
      <c r="G1077" t="str">
        <f>CONCATENATE(C1077,E1077)</f>
        <v>ANCSEA</v>
      </c>
      <c r="H1077" t="s">
        <v>30</v>
      </c>
      <c r="I1077">
        <f>U1077/M1077</f>
        <v>124.52542372881356</v>
      </c>
      <c r="J1077" t="str">
        <f>_xlfn.CONCAT(C1077,E1077,H1077)</f>
        <v>ANCSEA737-700</v>
      </c>
      <c r="K1077" s="4">
        <v>1448</v>
      </c>
      <c r="L1077" s="4">
        <f>N1077/M1077</f>
        <v>106.77966101694915</v>
      </c>
      <c r="M1077" s="4">
        <v>59</v>
      </c>
      <c r="N1077" s="4">
        <v>6300</v>
      </c>
      <c r="O1077" s="4">
        <f>P1077/M1077</f>
        <v>16.406779661016948</v>
      </c>
      <c r="P1077" s="4">
        <v>968</v>
      </c>
      <c r="Q1077" s="4">
        <v>1545</v>
      </c>
      <c r="R1077" s="4">
        <v>3787</v>
      </c>
      <c r="S1077" s="4">
        <f>U1077*K1077</f>
        <v>10638456</v>
      </c>
      <c r="T1077" s="7">
        <f>N1077/U1077</f>
        <v>0.8574928542262148</v>
      </c>
      <c r="U1077" s="4">
        <v>7347</v>
      </c>
      <c r="V1077" s="4">
        <v>203.2797391063003</v>
      </c>
      <c r="W1077" s="7">
        <f>P1077/X1077</f>
        <v>0.96127110228401191</v>
      </c>
      <c r="X1077" s="4">
        <v>1007</v>
      </c>
      <c r="Y1077" s="7">
        <f>Q1077/Z1077</f>
        <v>0.84104518236254766</v>
      </c>
      <c r="Z1077" s="4">
        <v>1837</v>
      </c>
      <c r="AA1077" s="7">
        <f>R1077/AB1077</f>
        <v>0.84099489229402624</v>
      </c>
      <c r="AB1077" s="4">
        <v>4503</v>
      </c>
      <c r="AC1077" s="4">
        <v>27058</v>
      </c>
      <c r="AD1077" s="4">
        <f>AP1077/AC1077</f>
        <v>5.9999630423534631</v>
      </c>
      <c r="AE1077" s="7">
        <f>AF1077/(AF1077+AH1077+AJ1077+AL1077+AN1077+AP1077)</f>
        <v>0.22114464017568233</v>
      </c>
      <c r="AF1077" s="4">
        <v>413684</v>
      </c>
      <c r="AG1077" s="7">
        <f>AH1077/(AF1077+AH1077+AJ1077+AL1077+AN1077+AP1077)</f>
        <v>0.20840788410867031</v>
      </c>
      <c r="AH1077" s="4">
        <v>389858</v>
      </c>
      <c r="AI1077" s="7">
        <f>AJ1077/(AF1077+AH1077+AJ1077+AL1077+AN1077+AP1077)</f>
        <v>0.45531684458174676</v>
      </c>
      <c r="AJ1077" s="4">
        <v>851738</v>
      </c>
      <c r="AK1077" s="7">
        <f>AL1077/(AF1077+AH1077+AJ1077+AL1077+AN1077+AP1077)</f>
        <v>1.4173155947481329E-2</v>
      </c>
      <c r="AL1077" s="4">
        <v>26513</v>
      </c>
      <c r="AM1077" s="7">
        <f>AN1077/(AF1077+AH1077+AJ1077+AL1077+AN1077+AP1077)</f>
        <v>1.4171017652162431E-2</v>
      </c>
      <c r="AN1077" s="4">
        <v>26509</v>
      </c>
      <c r="AO1077" s="7">
        <f>AP1077/(AF1077+AH1077+AJ1077+AL1077+AN1077+AP1077)</f>
        <v>8.6786457534256831E-2</v>
      </c>
      <c r="AP1077" s="4">
        <v>162347</v>
      </c>
      <c r="AQ1077" s="6">
        <f>AO1077+AM1077+AK1077+AI1077+AG1077+AE1077</f>
        <v>1</v>
      </c>
      <c r="AR1077" s="4">
        <v>845248</v>
      </c>
      <c r="AS1077" s="4">
        <f>AR1077/M1077</f>
        <v>14326.237288135593</v>
      </c>
      <c r="AT1077" s="4">
        <f>AR1077/V1077</f>
        <v>4158.0533491239757</v>
      </c>
      <c r="AU1077" s="7">
        <f>AR1077/(AR1077+AV1077+AY1077+BB1077)</f>
        <v>0.37060349869822612</v>
      </c>
      <c r="AV1077" s="4">
        <v>347592</v>
      </c>
      <c r="AW1077" s="4">
        <f>AV1077/M1077</f>
        <v>5891.3898305084749</v>
      </c>
      <c r="AX1077" s="7">
        <f>AV1077/(AR1077+AV1077+AY1077+BB1077)</f>
        <v>0.15240356832493399</v>
      </c>
      <c r="AY1077" s="4">
        <v>456935</v>
      </c>
      <c r="AZ1077" s="4">
        <f>AY1077/M1077</f>
        <v>7744.6610169491523</v>
      </c>
      <c r="BA1077" s="7">
        <f>AY1077/(AR1077+AV1077+AY1077+BB1077)</f>
        <v>0.2003455904984974</v>
      </c>
      <c r="BB1077" s="4">
        <v>630959</v>
      </c>
      <c r="BC1077" s="11">
        <f>BB1077/(AR1077+AV1077+AY1077+BB1077)</f>
        <v>0.2766473424783425</v>
      </c>
      <c r="BD1077" s="9">
        <f>BC1077+BA1077+AX1077+AU1077</f>
        <v>1</v>
      </c>
      <c r="BE1077" s="14">
        <f>(AF1077+AH1077+AJ1077+AL1077+AN1077+AP1077)</f>
        <v>1870649</v>
      </c>
      <c r="BF1077" s="14">
        <f t="shared" si="80"/>
        <v>-2280734</v>
      </c>
      <c r="BG1077" s="13">
        <f>(AF1077+AH1077+AJ1077+AL1077+AN1077+AP1077)-(AR1077+AV1077+AY1077+BB1077)</f>
        <v>-410085</v>
      </c>
      <c r="BH1077" s="13">
        <f t="shared" si="81"/>
        <v>1</v>
      </c>
      <c r="BI1077" s="14">
        <f>AF1077/W1077</f>
        <v>430351.02066115703</v>
      </c>
      <c r="BJ1077" s="14">
        <f>AH1077/Y1077</f>
        <v>463539.90032362461</v>
      </c>
      <c r="BK1077" s="14">
        <f>AJ1077/AA1077</f>
        <v>1012774.2841299181</v>
      </c>
      <c r="BL1077" s="14">
        <f>BI1077+BJ1077+BK1077</f>
        <v>1906665.2051146997</v>
      </c>
      <c r="BM1077" s="14">
        <f>(AF1077/W1077)-AF1077</f>
        <v>16667.020661157032</v>
      </c>
      <c r="BN1077" s="14">
        <f>AH1077/Y1077-AH1077</f>
        <v>73681.900323624606</v>
      </c>
      <c r="BO1077" s="14">
        <f>AJ1077/AA1077-AJ1077</f>
        <v>161036.28412991809</v>
      </c>
      <c r="BP1077" s="14">
        <f>BG1077/S1077</f>
        <v>-3.854741703119325E-2</v>
      </c>
      <c r="BQ1077" s="14">
        <f>(BG1077-CA1077)/S1077</f>
        <v>-3.8146910962607285E-2</v>
      </c>
      <c r="BR1077" s="27">
        <f>BQ1077-BP1077</f>
        <v>4.0050606858596516E-4</v>
      </c>
      <c r="BS1077" s="28">
        <f t="shared" si="82"/>
        <v>9122400</v>
      </c>
      <c r="BT1077" s="11">
        <f>BS1077/S1077</f>
        <v>0.8574928542262148</v>
      </c>
      <c r="BU1077" s="14">
        <f>(BE1077-AP1077)*1/BT1077-(BE1077-AP1077)</f>
        <v>283903.52285714285</v>
      </c>
      <c r="BV1077" s="14">
        <f t="shared" si="83"/>
        <v>0.17583839233813628</v>
      </c>
      <c r="BW1077" s="27">
        <f>(AR1077+AV1077+AY1077+BB1077)/S1077</f>
        <v>0.21438580936932952</v>
      </c>
      <c r="BX1077" s="13">
        <f>(AF1077+AH1077+AJ1077+AL1077+AN1077)/N1077</f>
        <v>271.15904761904761</v>
      </c>
      <c r="BY1077" s="26">
        <f>BX1077/K1077</f>
        <v>0.18726453564851356</v>
      </c>
      <c r="BZ1077" s="11">
        <f>AP1077/BE1077</f>
        <v>8.6786457534256831E-2</v>
      </c>
      <c r="CA1077" s="15">
        <f>-(BM1077+BN1077+BO1077)/M1077</f>
        <v>-4260.7661883847413</v>
      </c>
      <c r="CB1077" s="15">
        <f>BG1077-CA1077</f>
        <v>-405824.23381161527</v>
      </c>
      <c r="CC1077" s="18">
        <f t="shared" si="84"/>
        <v>1</v>
      </c>
      <c r="CD1077" s="17">
        <f>(AF1077/(AF1077+AH1077+AJ1077))/(X1077/(X1077+Z1077+AB1077))</f>
        <v>1.8233826819628125</v>
      </c>
      <c r="CE1077" s="19">
        <f>(AH1077/(AF1077+AH1077+AJ1077))/(Z1077/(X1077+Z1077+AB1077))</f>
        <v>0.94196738596041329</v>
      </c>
      <c r="CF1077" s="18">
        <f>(AJ1077/(AF1077+AH1077+AJ1077))/(AB1077/(X1077+Z1077+AB1077))</f>
        <v>0.83954242754922681</v>
      </c>
      <c r="CG1077">
        <f>AH1077/Z1077</f>
        <v>212.22536744692434</v>
      </c>
      <c r="CH1077" s="11">
        <f>BB1077/BE1077</f>
        <v>0.33729416902903753</v>
      </c>
      <c r="CI1077" s="14">
        <f>AY1077/V1077</f>
        <v>2247.8137861100695</v>
      </c>
      <c r="CJ1077" s="14">
        <f>AV1077/M1077</f>
        <v>5891.3898305084749</v>
      </c>
      <c r="CK1077" s="17">
        <f>N1077/V1077</f>
        <v>30.991775312666871</v>
      </c>
      <c r="CL1077" s="17">
        <f>(AL1077+AN1077)/N1077</f>
        <v>8.4161904761904758</v>
      </c>
      <c r="CM1077" s="14">
        <f>AP1077/AC1077</f>
        <v>5.9999630423534631</v>
      </c>
    </row>
    <row r="1078" spans="1:91" hidden="1" x14ac:dyDescent="0.2">
      <c r="A1078">
        <v>1136</v>
      </c>
      <c r="B1078" s="2">
        <v>45231</v>
      </c>
      <c r="C1078" s="3" t="s">
        <v>41</v>
      </c>
      <c r="D1078" t="s">
        <v>42</v>
      </c>
      <c r="E1078" s="3" t="s">
        <v>29</v>
      </c>
      <c r="F1078" t="s">
        <v>28</v>
      </c>
      <c r="G1078" t="str">
        <f>CONCATENATE(C1078,E1078)</f>
        <v>SEAANC</v>
      </c>
      <c r="H1078" t="s">
        <v>34</v>
      </c>
      <c r="I1078">
        <f>U1078/M1078</f>
        <v>177.33333333333334</v>
      </c>
      <c r="J1078" t="str">
        <f>_xlfn.CONCAT(C1078,E1078,H1078)</f>
        <v>SEAANC737-900</v>
      </c>
      <c r="K1078" s="4">
        <v>1448</v>
      </c>
      <c r="L1078" s="4">
        <f>N1078/M1078</f>
        <v>143.12345679012347</v>
      </c>
      <c r="M1078" s="4">
        <v>81</v>
      </c>
      <c r="N1078" s="4">
        <v>11593</v>
      </c>
      <c r="O1078" s="4">
        <f>P1078/M1078</f>
        <v>21.962962962962962</v>
      </c>
      <c r="P1078" s="4">
        <v>1779</v>
      </c>
      <c r="Q1078" s="4">
        <v>3326</v>
      </c>
      <c r="R1078" s="4">
        <v>6488</v>
      </c>
      <c r="S1078" s="4">
        <f>U1078*K1078</f>
        <v>20799072</v>
      </c>
      <c r="T1078" s="7">
        <f>N1078/U1078</f>
        <v>0.8070871623503203</v>
      </c>
      <c r="U1078" s="4">
        <v>14364</v>
      </c>
      <c r="V1078" s="4">
        <v>295.92688224385722</v>
      </c>
      <c r="W1078" s="7">
        <f>P1078/X1078</f>
        <v>0.96058315334773214</v>
      </c>
      <c r="X1078" s="4">
        <v>1852</v>
      </c>
      <c r="Y1078" s="7">
        <f>Q1078/Z1078</f>
        <v>0.96071634893125357</v>
      </c>
      <c r="Z1078" s="4">
        <v>3462</v>
      </c>
      <c r="AA1078" s="7">
        <f>R1078/AB1078</f>
        <v>0.71682686995912059</v>
      </c>
      <c r="AB1078" s="4">
        <v>9051</v>
      </c>
      <c r="AC1078" s="4">
        <v>45896</v>
      </c>
      <c r="AD1078" s="4">
        <f>AP1078/AC1078</f>
        <v>5.9999128464354188</v>
      </c>
      <c r="AE1078" s="7">
        <f>AF1078/(AF1078+AH1078+AJ1078+AL1078+AN1078+AP1078)</f>
        <v>0.21183860548600189</v>
      </c>
      <c r="AF1078" s="4">
        <v>758765</v>
      </c>
      <c r="AG1078" s="7">
        <f>AH1078/(AF1078+AH1078+AJ1078+AL1078+AN1078+AP1078)</f>
        <v>0.25864598511310072</v>
      </c>
      <c r="AH1078" s="4">
        <v>926420</v>
      </c>
      <c r="AI1078" s="7">
        <f>AJ1078/(AF1078+AH1078+AJ1078+AL1078+AN1078+AP1078)</f>
        <v>0.42708191703238058</v>
      </c>
      <c r="AJ1078" s="4">
        <v>1529725</v>
      </c>
      <c r="AK1078" s="7">
        <f>AL1078/(AF1078+AH1078+AJ1078+AL1078+AN1078+AP1078)</f>
        <v>1.2678795926190327E-2</v>
      </c>
      <c r="AL1078" s="4">
        <v>45413</v>
      </c>
      <c r="AM1078" s="7">
        <f>AN1078/(AF1078+AH1078+AJ1078+AL1078+AN1078+AP1078)</f>
        <v>1.287394881968794E-2</v>
      </c>
      <c r="AN1078" s="4">
        <v>46112</v>
      </c>
      <c r="AO1078" s="7">
        <f>AP1078/(AF1078+AH1078+AJ1078+AL1078+AN1078+AP1078)</f>
        <v>7.6880747622638523E-2</v>
      </c>
      <c r="AP1078" s="4">
        <v>275372</v>
      </c>
      <c r="AQ1078" s="6">
        <f>AO1078+AM1078+AK1078+AI1078+AG1078+AE1078</f>
        <v>0.99999999999999989</v>
      </c>
      <c r="AR1078" s="4">
        <v>1230480</v>
      </c>
      <c r="AS1078" s="4">
        <f>AR1078/M1078</f>
        <v>15191.111111111111</v>
      </c>
      <c r="AT1078" s="4">
        <f>AR1078/V1078</f>
        <v>4158.0541472607019</v>
      </c>
      <c r="AU1078" s="7">
        <f>AR1078/(AR1078+AV1078+AY1078+BB1078)</f>
        <v>0.37441030559436816</v>
      </c>
      <c r="AV1078" s="4">
        <v>472255</v>
      </c>
      <c r="AW1078" s="4">
        <f>AV1078/M1078</f>
        <v>5830.308641975309</v>
      </c>
      <c r="AX1078" s="7">
        <f>AV1078/(AR1078+AV1078+AY1078+BB1078)</f>
        <v>0.14369769428878837</v>
      </c>
      <c r="AY1078" s="4">
        <v>665188</v>
      </c>
      <c r="AZ1078" s="4">
        <f>AY1078/M1078</f>
        <v>8212.1975308641977</v>
      </c>
      <c r="BA1078" s="7">
        <f>AY1078/(AR1078+AV1078+AY1078+BB1078)</f>
        <v>0.20240332419682283</v>
      </c>
      <c r="BB1078" s="4">
        <v>918525</v>
      </c>
      <c r="BC1078" s="11">
        <f>BB1078/(AR1078+AV1078+AY1078+BB1078)</f>
        <v>0.27948867592002063</v>
      </c>
      <c r="BD1078" s="9">
        <f>BC1078+BA1078+AX1078+AU1078</f>
        <v>1</v>
      </c>
      <c r="BE1078" s="14">
        <f>(AF1078+AH1078+AJ1078+AL1078+AN1078+AP1078)</f>
        <v>3581807</v>
      </c>
      <c r="BF1078" s="14">
        <f t="shared" si="80"/>
        <v>-3286448</v>
      </c>
      <c r="BG1078" s="13">
        <f>(AF1078+AH1078+AJ1078+AL1078+AN1078+AP1078)-(AR1078+AV1078+AY1078+BB1078)</f>
        <v>295359</v>
      </c>
      <c r="BH1078" s="13">
        <f t="shared" si="81"/>
        <v>0</v>
      </c>
      <c r="BI1078" s="14">
        <f>AF1078/W1078</f>
        <v>789900.38223721192</v>
      </c>
      <c r="BJ1078" s="14">
        <f>AH1078/Y1078</f>
        <v>964301.27480457013</v>
      </c>
      <c r="BK1078" s="14">
        <f>AJ1078/AA1078</f>
        <v>2134022.9616214549</v>
      </c>
      <c r="BL1078" s="14">
        <f>BI1078+BJ1078+BK1078</f>
        <v>3888224.618663237</v>
      </c>
      <c r="BM1078" s="14">
        <f>(AF1078/W1078)-AF1078</f>
        <v>31135.382237211918</v>
      </c>
      <c r="BN1078" s="14">
        <f>AH1078/Y1078-AH1078</f>
        <v>37881.27480457013</v>
      </c>
      <c r="BO1078" s="14">
        <f>AJ1078/AA1078-AJ1078</f>
        <v>604297.96162145492</v>
      </c>
      <c r="BP1078" s="14">
        <f>BG1078/S1078</f>
        <v>1.4200585487660219E-2</v>
      </c>
      <c r="BQ1078" s="14">
        <f>(BG1078-CA1078)/S1078</f>
        <v>1.4600243999171513E-2</v>
      </c>
      <c r="BR1078" s="27">
        <f>BQ1078-BP1078</f>
        <v>3.9965851151129404E-4</v>
      </c>
      <c r="BS1078" s="28">
        <f t="shared" si="82"/>
        <v>16786664</v>
      </c>
      <c r="BT1078" s="11">
        <f>BS1078/S1078</f>
        <v>0.8070871623503203</v>
      </c>
      <c r="BU1078" s="14">
        <f>(BE1078-AP1078)*1/BT1078-(BE1078-AP1078)</f>
        <v>790315.82722332422</v>
      </c>
      <c r="BV1078" s="14">
        <f t="shared" si="83"/>
        <v>0.1722099428282185</v>
      </c>
      <c r="BW1078" s="27">
        <f>(AR1078+AV1078+AY1078+BB1078)/S1078</f>
        <v>0.15800935734055827</v>
      </c>
      <c r="BX1078" s="13">
        <f>(AF1078+AH1078+AJ1078+AL1078+AN1078)/N1078</f>
        <v>285.20960924695936</v>
      </c>
      <c r="BY1078" s="26">
        <f>BX1078/K1078</f>
        <v>0.19696796218712662</v>
      </c>
      <c r="BZ1078" s="11">
        <f>AP1078/BE1078</f>
        <v>7.6880747622638523E-2</v>
      </c>
      <c r="CA1078" s="15">
        <f>-(BM1078+BN1078+BO1078)/M1078</f>
        <v>-8312.5261563362583</v>
      </c>
      <c r="CB1078" s="15">
        <f>BG1078-CA1078</f>
        <v>303671.52615633624</v>
      </c>
      <c r="CC1078" s="18">
        <f t="shared" si="84"/>
        <v>0</v>
      </c>
      <c r="CD1078" s="17">
        <f>(AF1078/(AF1078+AH1078+AJ1078))/(X1078/(X1078+Z1078+AB1078))</f>
        <v>1.8306407189898595</v>
      </c>
      <c r="CE1078" s="19">
        <f>(AH1078/(AF1078+AH1078+AJ1078))/(Z1078/(X1078+Z1078+AB1078))</f>
        <v>1.1956874461309293</v>
      </c>
      <c r="CF1078" s="18">
        <f>(AJ1078/(AF1078+AH1078+AJ1078))/(AB1078/(X1078+Z1078+AB1078))</f>
        <v>0.75518544358916184</v>
      </c>
      <c r="CG1078">
        <f>AH1078/Z1078</f>
        <v>267.59676487579435</v>
      </c>
      <c r="CH1078" s="11">
        <f>BB1078/BE1078</f>
        <v>0.25644179041472642</v>
      </c>
      <c r="CI1078" s="14">
        <f>AY1078/V1078</f>
        <v>2247.8120100351507</v>
      </c>
      <c r="CJ1078" s="14">
        <f>AV1078/M1078</f>
        <v>5830.308641975309</v>
      </c>
      <c r="CK1078" s="17">
        <f>N1078/V1078</f>
        <v>39.17521758110113</v>
      </c>
      <c r="CL1078" s="17">
        <f>(AL1078+AN1078)/N1078</f>
        <v>7.8948503407228499</v>
      </c>
      <c r="CM1078" s="14">
        <f>AP1078/AC1078</f>
        <v>5.9999128464354188</v>
      </c>
    </row>
    <row r="1079" spans="1:91" hidden="1" x14ac:dyDescent="0.2">
      <c r="A1079">
        <v>305</v>
      </c>
      <c r="B1079" s="2">
        <v>44835</v>
      </c>
      <c r="C1079" s="3" t="s">
        <v>41</v>
      </c>
      <c r="D1079" t="s">
        <v>42</v>
      </c>
      <c r="E1079" s="3" t="s">
        <v>29</v>
      </c>
      <c r="F1079" t="s">
        <v>28</v>
      </c>
      <c r="G1079" t="str">
        <f>CONCATENATE(C1079,E1079)</f>
        <v>SEAANC</v>
      </c>
      <c r="H1079" t="s">
        <v>31</v>
      </c>
      <c r="I1079">
        <f>U1079/M1079</f>
        <v>158.79347826086956</v>
      </c>
      <c r="J1079" t="str">
        <f>_xlfn.CONCAT(C1079,E1079,H1079)</f>
        <v>SEAANC737-800</v>
      </c>
      <c r="K1079" s="4">
        <v>1448</v>
      </c>
      <c r="L1079" s="4">
        <f>N1079/M1079</f>
        <v>124.8695652173913</v>
      </c>
      <c r="M1079" s="4">
        <v>92</v>
      </c>
      <c r="N1079" s="4">
        <v>11488</v>
      </c>
      <c r="O1079" s="4">
        <f>P1079/M1079</f>
        <v>16.956521739130434</v>
      </c>
      <c r="P1079" s="4">
        <v>1560</v>
      </c>
      <c r="Q1079" s="4">
        <v>2600</v>
      </c>
      <c r="R1079" s="4">
        <v>7328</v>
      </c>
      <c r="S1079" s="4">
        <f>U1079*K1079</f>
        <v>21153832</v>
      </c>
      <c r="T1079" s="7">
        <f>N1079/U1079</f>
        <v>0.78636456978574854</v>
      </c>
      <c r="U1079" s="4">
        <v>14609</v>
      </c>
      <c r="V1079" s="4">
        <v>336.36409596662031</v>
      </c>
      <c r="W1079" s="7">
        <f>P1079/X1079</f>
        <v>0.81165452653485948</v>
      </c>
      <c r="X1079" s="4">
        <v>1922</v>
      </c>
      <c r="Y1079" s="7">
        <f>Q1079/Z1079</f>
        <v>0.7103825136612022</v>
      </c>
      <c r="Z1079" s="4">
        <v>3660</v>
      </c>
      <c r="AA1079" s="7">
        <f>R1079/AB1079</f>
        <v>0.81178686163731029</v>
      </c>
      <c r="AB1079" s="4">
        <v>9027</v>
      </c>
      <c r="AC1079" s="4">
        <v>49863</v>
      </c>
      <c r="AD1079" s="4">
        <f>AP1079/AC1079</f>
        <v>4.9999598900988707</v>
      </c>
      <c r="AE1079" s="7">
        <f>AF1079/(AF1079+AH1079+AJ1079+AL1079+AN1079+AP1079)</f>
        <v>0.20812958158110215</v>
      </c>
      <c r="AF1079" s="4">
        <v>665711</v>
      </c>
      <c r="AG1079" s="7">
        <f>AH1079/(AF1079+AH1079+AJ1079+AL1079+AN1079+AP1079)</f>
        <v>0.19395593178264714</v>
      </c>
      <c r="AH1079" s="4">
        <v>620376</v>
      </c>
      <c r="AI1079" s="7">
        <f>AJ1079/(AF1079+AH1079+AJ1079+AL1079+AN1079+AP1079)</f>
        <v>0.49935017246926022</v>
      </c>
      <c r="AJ1079" s="4">
        <v>1597192</v>
      </c>
      <c r="AK1079" s="7">
        <f>AL1079/(AF1079+AH1079+AJ1079+AL1079+AN1079+AP1079)</f>
        <v>1.3745329511174001E-2</v>
      </c>
      <c r="AL1079" s="4">
        <v>43965</v>
      </c>
      <c r="AM1079" s="7">
        <f>AN1079/(AF1079+AH1079+AJ1079+AL1079+AN1079+AP1079)</f>
        <v>6.8731337194051917E-3</v>
      </c>
      <c r="AN1079" s="4">
        <v>21984</v>
      </c>
      <c r="AO1079" s="7">
        <f>AP1079/(AF1079+AH1079+AJ1079+AL1079+AN1079+AP1079)</f>
        <v>7.7945850936411321E-2</v>
      </c>
      <c r="AP1079" s="4">
        <v>249313</v>
      </c>
      <c r="AQ1079" s="6">
        <f>AO1079+AM1079+AK1079+AI1079+AG1079+AE1079</f>
        <v>1</v>
      </c>
      <c r="AR1079" s="4">
        <v>1238674</v>
      </c>
      <c r="AS1079" s="4">
        <f>AR1079/M1079</f>
        <v>13463.847826086956</v>
      </c>
      <c r="AT1079" s="4">
        <f>AR1079/V1079</f>
        <v>3682.5392925495889</v>
      </c>
      <c r="AU1079" s="7">
        <f>AR1079/(AR1079+AV1079+AY1079+BB1079)</f>
        <v>0.34147407863193574</v>
      </c>
      <c r="AV1079" s="4">
        <v>479417</v>
      </c>
      <c r="AW1079" s="4">
        <f>AV1079/M1079</f>
        <v>5211.054347826087</v>
      </c>
      <c r="AX1079" s="7">
        <f>AV1079/(AR1079+AV1079+AY1079+BB1079)</f>
        <v>0.13216429694615917</v>
      </c>
      <c r="AY1079" s="4">
        <v>1101424</v>
      </c>
      <c r="AZ1079" s="4">
        <f>AY1079/M1079</f>
        <v>11972</v>
      </c>
      <c r="BA1079" s="7">
        <f>AY1079/(AR1079+AV1079+AY1079+BB1079)</f>
        <v>0.30363739416755436</v>
      </c>
      <c r="BB1079" s="4">
        <v>807917</v>
      </c>
      <c r="BC1079" s="11">
        <f>BB1079/(AR1079+AV1079+AY1079+BB1079)</f>
        <v>0.22272423025435073</v>
      </c>
      <c r="BD1079" s="9">
        <f>BC1079+BA1079+AX1079+AU1079</f>
        <v>1</v>
      </c>
      <c r="BE1079" s="14">
        <f>(AF1079+AH1079+AJ1079+AL1079+AN1079+AP1079)</f>
        <v>3198541</v>
      </c>
      <c r="BF1079" s="14">
        <f t="shared" si="80"/>
        <v>-3627432</v>
      </c>
      <c r="BG1079" s="13">
        <f>(AF1079+AH1079+AJ1079+AL1079+AN1079+AP1079)-(AR1079+AV1079+AY1079+BB1079)</f>
        <v>-428891</v>
      </c>
      <c r="BH1079" s="13">
        <f t="shared" si="81"/>
        <v>1</v>
      </c>
      <c r="BI1079" s="14">
        <f>AF1079/W1079</f>
        <v>820190.09102564107</v>
      </c>
      <c r="BJ1079" s="14">
        <f>AH1079/Y1079</f>
        <v>873298.5230769231</v>
      </c>
      <c r="BK1079" s="14">
        <f>AJ1079/AA1079</f>
        <v>1967501.6626637555</v>
      </c>
      <c r="BL1079" s="14">
        <f>BI1079+BJ1079+BK1079</f>
        <v>3660990.2767663198</v>
      </c>
      <c r="BM1079" s="14">
        <f>(AF1079/W1079)-AF1079</f>
        <v>154479.09102564107</v>
      </c>
      <c r="BN1079" s="14">
        <f>AH1079/Y1079-AH1079</f>
        <v>252922.5230769231</v>
      </c>
      <c r="BO1079" s="14">
        <f>AJ1079/AA1079-AJ1079</f>
        <v>370309.66266375547</v>
      </c>
      <c r="BP1079" s="14">
        <f>BG1079/S1079</f>
        <v>-2.0274860838452344E-2</v>
      </c>
      <c r="BQ1079" s="14">
        <f>(BG1079-CA1079)/S1079</f>
        <v>-1.9875246081035712E-2</v>
      </c>
      <c r="BR1079" s="27">
        <f>BQ1079-BP1079</f>
        <v>3.9961475741663241E-4</v>
      </c>
      <c r="BS1079" s="28">
        <f t="shared" si="82"/>
        <v>16634624</v>
      </c>
      <c r="BT1079" s="11">
        <f>BS1079/S1079</f>
        <v>0.78636456978574854</v>
      </c>
      <c r="BU1079" s="14">
        <f>(BE1079-AP1079)*1/BT1079-(BE1079-AP1079)</f>
        <v>801230.90076601645</v>
      </c>
      <c r="BV1079" s="14">
        <f t="shared" si="83"/>
        <v>0.15120385753276286</v>
      </c>
      <c r="BW1079" s="27">
        <f>(AR1079+AV1079+AY1079+BB1079)/S1079</f>
        <v>0.1714787183712152</v>
      </c>
      <c r="BX1079" s="13">
        <f>(AF1079+AH1079+AJ1079+AL1079+AN1079)/N1079</f>
        <v>256.72249303621169</v>
      </c>
      <c r="BY1079" s="26">
        <f>BX1079/K1079</f>
        <v>0.17729453938964895</v>
      </c>
      <c r="BZ1079" s="11">
        <f>AP1079/BE1079</f>
        <v>7.7945850936411321E-2</v>
      </c>
      <c r="CA1079" s="15">
        <f>-(BM1079+BN1079+BO1079)/M1079</f>
        <v>-8453.3834431121704</v>
      </c>
      <c r="CB1079" s="15">
        <f>BG1079-CA1079</f>
        <v>-420437.61655688781</v>
      </c>
      <c r="CC1079" s="18">
        <f t="shared" si="84"/>
        <v>1</v>
      </c>
      <c r="CD1079" s="17">
        <f>(AF1079/(AF1079+AH1079+AJ1079))/(X1079/(X1079+Z1079+AB1079))</f>
        <v>1.7549557481709517</v>
      </c>
      <c r="CE1079" s="19">
        <f>(AH1079/(AF1079+AH1079+AJ1079))/(Z1079/(X1079+Z1079+AB1079))</f>
        <v>0.8588310216182089</v>
      </c>
      <c r="CF1079" s="18">
        <f>(AJ1079/(AF1079+AH1079+AJ1079))/(AB1079/(X1079+Z1079+AB1079))</f>
        <v>0.89649424093195829</v>
      </c>
      <c r="CG1079">
        <f>AH1079/Z1079</f>
        <v>169.50163934426229</v>
      </c>
      <c r="CH1079" s="11">
        <f>BB1079/BE1079</f>
        <v>0.25258922740086809</v>
      </c>
      <c r="CI1079" s="14">
        <f>AY1079/V1079</f>
        <v>3274.4993095496784</v>
      </c>
      <c r="CJ1079" s="14">
        <f>AV1079/M1079</f>
        <v>5211.054347826087</v>
      </c>
      <c r="CK1079" s="17">
        <f>N1079/V1079</f>
        <v>34.153466846651888</v>
      </c>
      <c r="CL1079" s="17">
        <f>(AL1079+AN1079)/N1079</f>
        <v>5.7406859331476321</v>
      </c>
      <c r="CM1079" s="14">
        <f>AP1079/AC1079</f>
        <v>4.9999598900988707</v>
      </c>
    </row>
    <row r="1080" spans="1:91" hidden="1" x14ac:dyDescent="0.2">
      <c r="A1080">
        <v>323</v>
      </c>
      <c r="B1080" s="2">
        <v>44835</v>
      </c>
      <c r="C1080" s="3" t="s">
        <v>41</v>
      </c>
      <c r="D1080" t="s">
        <v>42</v>
      </c>
      <c r="E1080" s="3" t="s">
        <v>32</v>
      </c>
      <c r="F1080" t="s">
        <v>33</v>
      </c>
      <c r="G1080" t="str">
        <f>CONCATENATE(C1080,E1080)</f>
        <v>SEAHNL</v>
      </c>
      <c r="H1080" t="s">
        <v>49</v>
      </c>
      <c r="I1080">
        <f>U1080/M1080</f>
        <v>269.3125</v>
      </c>
      <c r="J1080" t="str">
        <f>_xlfn.CONCAT(C1080,E1080,H1080)</f>
        <v>SEAHNLA330-200</v>
      </c>
      <c r="K1080" s="4">
        <v>2677</v>
      </c>
      <c r="L1080" s="4">
        <f>N1080/M1080</f>
        <v>254.125</v>
      </c>
      <c r="M1080" s="4">
        <v>16</v>
      </c>
      <c r="N1080" s="4">
        <v>4066</v>
      </c>
      <c r="O1080" s="4">
        <f>P1080/M1080</f>
        <v>34.875</v>
      </c>
      <c r="P1080" s="4">
        <v>558</v>
      </c>
      <c r="Q1080" s="4">
        <v>962</v>
      </c>
      <c r="R1080" s="4">
        <v>2546</v>
      </c>
      <c r="S1080" s="4">
        <f>U1080*K1080</f>
        <v>11535193</v>
      </c>
      <c r="T1080" s="7">
        <f>N1080/U1080</f>
        <v>0.94360640519842187</v>
      </c>
      <c r="U1080" s="4">
        <v>4309</v>
      </c>
      <c r="V1080" s="4">
        <v>94.920605684326716</v>
      </c>
      <c r="W1080" s="7">
        <f>P1080/X1080</f>
        <v>1</v>
      </c>
      <c r="X1080" s="4">
        <v>558</v>
      </c>
      <c r="Y1080" s="7">
        <f>Q1080/Z1080</f>
        <v>0.92589027911453325</v>
      </c>
      <c r="Z1080" s="4">
        <v>1039</v>
      </c>
      <c r="AA1080" s="7">
        <f>R1080/AB1080</f>
        <v>0.93844452635458897</v>
      </c>
      <c r="AB1080" s="4">
        <v>2713</v>
      </c>
      <c r="AC1080" s="4">
        <v>200818</v>
      </c>
      <c r="AD1080" s="4">
        <f>AP1080/AC1080</f>
        <v>4.9999900407334001</v>
      </c>
      <c r="AE1080" s="7">
        <f>AF1080/(AF1080+AH1080+AJ1080+AL1080+AN1080+AP1080)</f>
        <v>0.11820435350560922</v>
      </c>
      <c r="AF1080" s="4">
        <v>277619</v>
      </c>
      <c r="AG1080" s="7">
        <f>AH1080/(AF1080+AH1080+AJ1080+AL1080+AN1080+AP1080)</f>
        <v>0.12830936764998918</v>
      </c>
      <c r="AH1080" s="4">
        <v>301352</v>
      </c>
      <c r="AI1080" s="7">
        <f>AJ1080/(AF1080+AH1080+AJ1080+AL1080+AN1080+AP1080)</f>
        <v>0.31621332552170706</v>
      </c>
      <c r="AJ1080" s="4">
        <v>742670</v>
      </c>
      <c r="AK1080" s="7">
        <f>AL1080/(AF1080+AH1080+AJ1080+AL1080+AN1080+AP1080)</f>
        <v>6.5016460617992738E-3</v>
      </c>
      <c r="AL1080" s="4">
        <v>15270</v>
      </c>
      <c r="AM1080" s="7">
        <f>AN1080/(AF1080+AH1080+AJ1080+AL1080+AN1080+AP1080)</f>
        <v>3.2516745889954852E-3</v>
      </c>
      <c r="AN1080" s="4">
        <v>7637</v>
      </c>
      <c r="AO1080" s="7">
        <f>AP1080/(AF1080+AH1080+AJ1080+AL1080+AN1080+AP1080)</f>
        <v>0.4275196326718998</v>
      </c>
      <c r="AP1080" s="4">
        <v>1004088</v>
      </c>
      <c r="AQ1080" s="6">
        <f>AO1080+AM1080+AK1080+AI1080+AG1080+AE1080</f>
        <v>1</v>
      </c>
      <c r="AR1080" s="4">
        <v>394018</v>
      </c>
      <c r="AS1080" s="4">
        <f>AR1080/M1080</f>
        <v>24626.125</v>
      </c>
      <c r="AT1080" s="4">
        <f>AR1080/V1080</f>
        <v>4151.0270310576016</v>
      </c>
      <c r="AU1080" s="7">
        <f>AR1080/(AR1080+AV1080+AY1080+BB1080)</f>
        <v>0.25652146739201198</v>
      </c>
      <c r="AV1080" s="4">
        <v>112775</v>
      </c>
      <c r="AW1080" s="4">
        <f>AV1080/M1080</f>
        <v>7048.4375</v>
      </c>
      <c r="AX1080" s="7">
        <f>AV1080/(AR1080+AV1080+AY1080+BB1080)</f>
        <v>7.3421032757727198E-2</v>
      </c>
      <c r="AY1080" s="4">
        <v>701748</v>
      </c>
      <c r="AZ1080" s="4">
        <f>AY1080/M1080</f>
        <v>43859.25</v>
      </c>
      <c r="BA1080" s="7">
        <f>AY1080/(AR1080+AV1080+AY1080+BB1080)</f>
        <v>0.45686599774479753</v>
      </c>
      <c r="BB1080" s="4">
        <v>327463</v>
      </c>
      <c r="BC1080" s="11">
        <f>BB1080/(AR1080+AV1080+AY1080+BB1080)</f>
        <v>0.21319150210546325</v>
      </c>
      <c r="BD1080" s="9">
        <f>BC1080+BA1080+AX1080+AU1080</f>
        <v>0.99999999999999989</v>
      </c>
      <c r="BE1080" s="14">
        <f>(AF1080+AH1080+AJ1080+AL1080+AN1080+AP1080)</f>
        <v>2348636</v>
      </c>
      <c r="BF1080" s="14">
        <f t="shared" si="80"/>
        <v>-1536004</v>
      </c>
      <c r="BG1080" s="13">
        <f>(AF1080+AH1080+AJ1080+AL1080+AN1080+AP1080)-(AR1080+AV1080+AY1080+BB1080)</f>
        <v>812632</v>
      </c>
      <c r="BH1080" s="13">
        <f t="shared" si="81"/>
        <v>0</v>
      </c>
      <c r="BI1080" s="14">
        <f>AF1080/W1080</f>
        <v>277619</v>
      </c>
      <c r="BJ1080" s="14">
        <f>AH1080/Y1080</f>
        <v>325472.69022869022</v>
      </c>
      <c r="BK1080" s="14">
        <f>AJ1080/AA1080</f>
        <v>791384.01806755702</v>
      </c>
      <c r="BL1080" s="14">
        <f>BI1080+BJ1080+BK1080</f>
        <v>1394475.7082962473</v>
      </c>
      <c r="BM1080" s="14">
        <f>(AF1080/W1080)-AF1080</f>
        <v>0</v>
      </c>
      <c r="BN1080" s="14">
        <f>AH1080/Y1080-AH1080</f>
        <v>24120.690228690219</v>
      </c>
      <c r="BO1080" s="14">
        <f>AJ1080/AA1080-AJ1080</f>
        <v>48714.018067557015</v>
      </c>
      <c r="BP1080" s="14">
        <f>BG1080/S1080</f>
        <v>7.0448062724221439E-2</v>
      </c>
      <c r="BQ1080" s="14">
        <f>(BG1080-CA1080)/S1080</f>
        <v>7.0842695849867049E-2</v>
      </c>
      <c r="BR1080" s="27">
        <f>BQ1080-BP1080</f>
        <v>3.9463312564561037E-4</v>
      </c>
      <c r="BS1080" s="28">
        <f t="shared" si="82"/>
        <v>10884682</v>
      </c>
      <c r="BT1080" s="11">
        <f>BS1080/S1080</f>
        <v>0.94360640519842187</v>
      </c>
      <c r="BU1080" s="14">
        <f>(BE1080-AP1080)*1/BT1080-(BE1080-AP1080)</f>
        <v>80355.426463354612</v>
      </c>
      <c r="BV1080" s="14">
        <f t="shared" si="83"/>
        <v>0.20360612952032967</v>
      </c>
      <c r="BW1080" s="27">
        <f>(AR1080+AV1080+AY1080+BB1080)/S1080</f>
        <v>0.13315806679610823</v>
      </c>
      <c r="BX1080" s="13">
        <f>(AF1080+AH1080+AJ1080+AL1080+AN1080)/N1080</f>
        <v>330.68076733890803</v>
      </c>
      <c r="BY1080" s="26">
        <f>BX1080/K1080</f>
        <v>0.123526622091486</v>
      </c>
      <c r="BZ1080" s="11">
        <f>AP1080/BE1080</f>
        <v>0.4275196326718998</v>
      </c>
      <c r="CA1080" s="15">
        <f>-(BM1080+BN1080+BO1080)/M1080</f>
        <v>-4552.1692685154521</v>
      </c>
      <c r="CB1080" s="15">
        <f>BG1080-CA1080</f>
        <v>817184.16926851543</v>
      </c>
      <c r="CC1080" s="18">
        <f t="shared" si="84"/>
        <v>0</v>
      </c>
      <c r="CD1080" s="17">
        <f>(AF1080/(AF1080+AH1080+AJ1080))/(X1080/(X1080+Z1080+AB1080))</f>
        <v>1.6224777652938407</v>
      </c>
      <c r="CE1080" s="19">
        <f>(AH1080/(AF1080+AH1080+AJ1080))/(Z1080/(X1080+Z1080+AB1080))</f>
        <v>0.94585006459133336</v>
      </c>
      <c r="CF1080" s="18">
        <f>(AJ1080/(AF1080+AH1080+AJ1080))/(AB1080/(X1080+Z1080+AB1080))</f>
        <v>0.8927088794160124</v>
      </c>
      <c r="CG1080">
        <f>AH1080/Z1080</f>
        <v>290.04042348411934</v>
      </c>
      <c r="CH1080" s="11">
        <f>BB1080/BE1080</f>
        <v>0.1394268843703324</v>
      </c>
      <c r="CI1080" s="14">
        <f>AY1080/V1080</f>
        <v>7392.9996015172137</v>
      </c>
      <c r="CJ1080" s="14">
        <f>AV1080/M1080</f>
        <v>7048.4375</v>
      </c>
      <c r="CK1080" s="17">
        <f>N1080/V1080</f>
        <v>42.835799146943053</v>
      </c>
      <c r="CL1080" s="17">
        <f>(AL1080+AN1080)/N1080</f>
        <v>5.6337924249877025</v>
      </c>
      <c r="CM1080" s="14">
        <f>AP1080/AC1080</f>
        <v>4.9999900407334001</v>
      </c>
    </row>
    <row r="1081" spans="1:91" hidden="1" x14ac:dyDescent="0.2">
      <c r="A1081">
        <v>42</v>
      </c>
      <c r="B1081" s="2">
        <v>44805</v>
      </c>
      <c r="C1081" s="3" t="s">
        <v>32</v>
      </c>
      <c r="D1081" t="s">
        <v>33</v>
      </c>
      <c r="E1081" s="3" t="s">
        <v>41</v>
      </c>
      <c r="F1081" t="s">
        <v>42</v>
      </c>
      <c r="G1081" t="str">
        <f>CONCATENATE(C1081,E1081)</f>
        <v>HNLSEA</v>
      </c>
      <c r="H1081" t="s">
        <v>50</v>
      </c>
      <c r="I1081">
        <f>U1081/M1081</f>
        <v>227.05882352941177</v>
      </c>
      <c r="J1081" t="str">
        <f>_xlfn.CONCAT(C1081,E1081,H1081)</f>
        <v>HNLSEA757-300</v>
      </c>
      <c r="K1081" s="4">
        <v>2677</v>
      </c>
      <c r="L1081" s="4">
        <f>N1081/M1081</f>
        <v>211.94117647058823</v>
      </c>
      <c r="M1081" s="4">
        <v>17</v>
      </c>
      <c r="N1081" s="4">
        <v>3603</v>
      </c>
      <c r="O1081" s="4">
        <f>P1081/M1081</f>
        <v>29.117647058823529</v>
      </c>
      <c r="P1081" s="4">
        <v>495</v>
      </c>
      <c r="Q1081" s="4">
        <v>941</v>
      </c>
      <c r="R1081" s="4">
        <v>2168</v>
      </c>
      <c r="S1081" s="4">
        <f>U1081*K1081</f>
        <v>10333220</v>
      </c>
      <c r="T1081" s="7">
        <f>N1081/U1081</f>
        <v>0.93341968911917095</v>
      </c>
      <c r="U1081" s="4">
        <v>3860</v>
      </c>
      <c r="V1081" s="4">
        <v>95.617545304777593</v>
      </c>
      <c r="W1081" s="7">
        <f>P1081/X1081</f>
        <v>1</v>
      </c>
      <c r="X1081" s="4">
        <v>495</v>
      </c>
      <c r="Y1081" s="7">
        <f>Q1081/Z1081</f>
        <v>1</v>
      </c>
      <c r="Z1081" s="4">
        <v>941</v>
      </c>
      <c r="AA1081" s="7">
        <f>R1081/AB1081</f>
        <v>0.89402061855670101</v>
      </c>
      <c r="AB1081" s="4">
        <v>2425</v>
      </c>
      <c r="AC1081" s="4">
        <v>47978</v>
      </c>
      <c r="AD1081" s="4">
        <f>AP1081/AC1081</f>
        <v>5</v>
      </c>
      <c r="AE1081" s="7">
        <f>AF1081/(AF1081+AH1081+AJ1081+AL1081+AN1081+AP1081)</f>
        <v>0.19187243233488696</v>
      </c>
      <c r="AF1081" s="4">
        <v>272191</v>
      </c>
      <c r="AG1081" s="7">
        <f>AH1081/(AF1081+AH1081+AJ1081+AL1081+AN1081+AP1081)</f>
        <v>0.21718323083820432</v>
      </c>
      <c r="AH1081" s="4">
        <v>308097</v>
      </c>
      <c r="AI1081" s="7">
        <f>AJ1081/(AF1081+AH1081+AJ1081+AL1081+AN1081+AP1081)</f>
        <v>0.41114574609968674</v>
      </c>
      <c r="AJ1081" s="4">
        <v>583253</v>
      </c>
      <c r="AK1081" s="7">
        <f>AL1081/(AF1081+AH1081+AJ1081+AL1081+AN1081+AP1081)</f>
        <v>9.1674632244093494E-3</v>
      </c>
      <c r="AL1081" s="4">
        <v>13005</v>
      </c>
      <c r="AM1081" s="7">
        <f>AN1081/(AF1081+AH1081+AJ1081+AL1081+AN1081+AP1081)</f>
        <v>1.5282629965797361E-3</v>
      </c>
      <c r="AN1081" s="4">
        <v>2168</v>
      </c>
      <c r="AO1081" s="7">
        <f>AP1081/(AF1081+AH1081+AJ1081+AL1081+AN1081+AP1081)</f>
        <v>0.16910286450623288</v>
      </c>
      <c r="AP1081" s="4">
        <v>239890</v>
      </c>
      <c r="AQ1081" s="6">
        <f>AO1081+AM1081+AK1081+AI1081+AG1081+AE1081</f>
        <v>1</v>
      </c>
      <c r="AR1081" s="4">
        <v>367600</v>
      </c>
      <c r="AS1081" s="4">
        <f>AR1081/M1081</f>
        <v>21623.529411764706</v>
      </c>
      <c r="AT1081" s="4">
        <f>AR1081/V1081</f>
        <v>3844.4827131703478</v>
      </c>
      <c r="AU1081" s="7">
        <f>AR1081/(AR1081+AV1081+AY1081+BB1081)</f>
        <v>0.33440313225480134</v>
      </c>
      <c r="AV1081" s="4">
        <v>103012</v>
      </c>
      <c r="AW1081" s="4">
        <f>AV1081/M1081</f>
        <v>6059.5294117647063</v>
      </c>
      <c r="AX1081" s="7">
        <f>AV1081/(AR1081+AV1081+AY1081+BB1081)</f>
        <v>9.370929124002067E-2</v>
      </c>
      <c r="AY1081" s="4">
        <v>399467</v>
      </c>
      <c r="AZ1081" s="4">
        <f>AY1081/M1081</f>
        <v>23498.058823529413</v>
      </c>
      <c r="BA1081" s="7">
        <f>AY1081/(AR1081+AV1081+AY1081+BB1081)</f>
        <v>0.36339231782488773</v>
      </c>
      <c r="BB1081" s="4">
        <v>229193</v>
      </c>
      <c r="BC1081" s="11">
        <f>BB1081/(AR1081+AV1081+AY1081+BB1081)</f>
        <v>0.20849525868029023</v>
      </c>
      <c r="BD1081" s="9">
        <f>BC1081+BA1081+AX1081+AU1081</f>
        <v>1</v>
      </c>
      <c r="BE1081" s="14">
        <f>(AF1081+AH1081+AJ1081+AL1081+AN1081+AP1081)</f>
        <v>1418604</v>
      </c>
      <c r="BF1081" s="14">
        <f t="shared" si="80"/>
        <v>-1099272</v>
      </c>
      <c r="BG1081" s="13">
        <f>(AF1081+AH1081+AJ1081+AL1081+AN1081+AP1081)-(AR1081+AV1081+AY1081+BB1081)</f>
        <v>319332</v>
      </c>
      <c r="BH1081" s="13">
        <f t="shared" si="81"/>
        <v>0</v>
      </c>
      <c r="BI1081" s="14">
        <f>AF1081/W1081</f>
        <v>272191</v>
      </c>
      <c r="BJ1081" s="14">
        <f>AH1081/Y1081</f>
        <v>308097</v>
      </c>
      <c r="BK1081" s="14">
        <f>AJ1081/AA1081</f>
        <v>652393.23108856089</v>
      </c>
      <c r="BL1081" s="14">
        <f>BI1081+BJ1081+BK1081</f>
        <v>1232681.231088561</v>
      </c>
      <c r="BM1081" s="14">
        <f>(AF1081/W1081)-AF1081</f>
        <v>0</v>
      </c>
      <c r="BN1081" s="14">
        <f>AH1081/Y1081-AH1081</f>
        <v>0</v>
      </c>
      <c r="BO1081" s="14">
        <f>AJ1081/AA1081-AJ1081</f>
        <v>69140.231088560889</v>
      </c>
      <c r="BP1081" s="14">
        <f>BG1081/S1081</f>
        <v>3.0903435715101391E-2</v>
      </c>
      <c r="BQ1081" s="14">
        <f>(BG1081-CA1081)/S1081</f>
        <v>3.1297027685172112E-2</v>
      </c>
      <c r="BR1081" s="27">
        <f>BQ1081-BP1081</f>
        <v>3.9359197007072036E-4</v>
      </c>
      <c r="BS1081" s="28">
        <f t="shared" si="82"/>
        <v>9645231</v>
      </c>
      <c r="BT1081" s="11">
        <f>BS1081/S1081</f>
        <v>0.93341968911917095</v>
      </c>
      <c r="BU1081" s="14">
        <f>(BE1081-AP1081)*1/BT1081-(BE1081-AP1081)</f>
        <v>84077.018595614703</v>
      </c>
      <c r="BV1081" s="14">
        <f t="shared" si="83"/>
        <v>0.13728576377934468</v>
      </c>
      <c r="BW1081" s="27">
        <f>(AR1081+AV1081+AY1081+BB1081)/S1081</f>
        <v>0.10638232806424329</v>
      </c>
      <c r="BX1081" s="13">
        <f>(AF1081+AH1081+AJ1081+AL1081+AN1081)/N1081</f>
        <v>327.1479322786567</v>
      </c>
      <c r="BY1081" s="26">
        <f>BX1081/K1081</f>
        <v>0.12220692277872869</v>
      </c>
      <c r="BZ1081" s="11">
        <f>AP1081/BE1081</f>
        <v>0.16910286450623288</v>
      </c>
      <c r="CA1081" s="15">
        <f>-(BM1081+BN1081+BO1081)/M1081</f>
        <v>-4067.0724169741698</v>
      </c>
      <c r="CB1081" s="15">
        <f>BG1081-CA1081</f>
        <v>323399.07241697417</v>
      </c>
      <c r="CC1081" s="18">
        <f t="shared" si="84"/>
        <v>0</v>
      </c>
      <c r="CD1081" s="17">
        <f>(AF1081/(AF1081+AH1081+AJ1081))/(X1081/(X1081+Z1081+AB1081))</f>
        <v>1.8246798350896103</v>
      </c>
      <c r="CE1081" s="19">
        <f>(AH1081/(AF1081+AH1081+AJ1081))/(Z1081/(X1081+Z1081+AB1081))</f>
        <v>1.0864655408901438</v>
      </c>
      <c r="CF1081" s="18">
        <f>(AJ1081/(AF1081+AH1081+AJ1081))/(AB1081/(X1081+Z1081+AB1081))</f>
        <v>0.79811109593938878</v>
      </c>
      <c r="CG1081">
        <f>AH1081/Z1081</f>
        <v>327.41445270988311</v>
      </c>
      <c r="CH1081" s="11">
        <f>BB1081/BE1081</f>
        <v>0.16156235284829312</v>
      </c>
      <c r="CI1081" s="14">
        <f>AY1081/V1081</f>
        <v>4177.7583677421635</v>
      </c>
      <c r="CJ1081" s="14">
        <f>AV1081/M1081</f>
        <v>6059.5294117647063</v>
      </c>
      <c r="CK1081" s="17">
        <f>N1081/V1081</f>
        <v>37.681368921525468</v>
      </c>
      <c r="CL1081" s="17">
        <f>(AL1081+AN1081)/N1081</f>
        <v>4.2112128781570917</v>
      </c>
      <c r="CM1081" s="14">
        <f>AP1081/AC1081</f>
        <v>5</v>
      </c>
    </row>
    <row r="1082" spans="1:91" hidden="1" x14ac:dyDescent="0.2">
      <c r="A1082">
        <v>970</v>
      </c>
      <c r="B1082" s="2">
        <v>45200</v>
      </c>
      <c r="C1082" s="3" t="s">
        <v>43</v>
      </c>
      <c r="D1082" t="s">
        <v>38</v>
      </c>
      <c r="E1082" s="3" t="s">
        <v>32</v>
      </c>
      <c r="F1082" t="s">
        <v>33</v>
      </c>
      <c r="G1082" t="str">
        <f>CONCATENATE(C1082,E1082)</f>
        <v>SFOHNL</v>
      </c>
      <c r="H1082" t="s">
        <v>35</v>
      </c>
      <c r="I1082">
        <f>U1082/M1082</f>
        <v>179.68421052631578</v>
      </c>
      <c r="J1082" t="str">
        <f>_xlfn.CONCAT(C1082,E1082,H1082)</f>
        <v>SFOHNL737-Max 9</v>
      </c>
      <c r="K1082" s="4">
        <v>2399</v>
      </c>
      <c r="L1082" s="4">
        <f>N1082/M1082</f>
        <v>161.02631578947367</v>
      </c>
      <c r="M1082" s="4">
        <v>38</v>
      </c>
      <c r="N1082" s="4">
        <v>6119</v>
      </c>
      <c r="O1082" s="4">
        <f>P1082/M1082</f>
        <v>20.763157894736842</v>
      </c>
      <c r="P1082" s="4">
        <v>789</v>
      </c>
      <c r="Q1082" s="4">
        <v>1474</v>
      </c>
      <c r="R1082" s="4">
        <v>3857</v>
      </c>
      <c r="S1082" s="4">
        <f>U1082*K1082</f>
        <v>16380372</v>
      </c>
      <c r="T1082" s="7">
        <f>N1082/U1082</f>
        <v>0.89616285881663738</v>
      </c>
      <c r="U1082" s="4">
        <v>6828</v>
      </c>
      <c r="V1082" s="4">
        <v>207.13401845637583</v>
      </c>
      <c r="W1082" s="7">
        <f>P1082/X1082</f>
        <v>0.89659090909090911</v>
      </c>
      <c r="X1082" s="4">
        <v>880</v>
      </c>
      <c r="Y1082" s="7">
        <f>Q1082/Z1082</f>
        <v>0.89604863221884501</v>
      </c>
      <c r="Z1082" s="4">
        <v>1645</v>
      </c>
      <c r="AA1082" s="7">
        <f>R1082/AB1082</f>
        <v>0.89635138275621662</v>
      </c>
      <c r="AB1082" s="4">
        <v>4303</v>
      </c>
      <c r="AC1082" s="4">
        <v>8721</v>
      </c>
      <c r="AD1082" s="4">
        <f>AP1082/AC1082</f>
        <v>5.9996560027519781</v>
      </c>
      <c r="AE1082" s="7">
        <f>AF1082/(AF1082+AH1082+AJ1082+AL1082+AN1082+AP1082)</f>
        <v>0.17738651757717985</v>
      </c>
      <c r="AF1082" s="4">
        <v>387462</v>
      </c>
      <c r="AG1082" s="7">
        <f>AH1082/(AF1082+AH1082+AJ1082+AL1082+AN1082+AP1082)</f>
        <v>0.24057344270265593</v>
      </c>
      <c r="AH1082" s="4">
        <v>525480</v>
      </c>
      <c r="AI1082" s="7">
        <f>AJ1082/(AF1082+AH1082+AJ1082+AL1082+AN1082+AP1082)</f>
        <v>0.53866100561237318</v>
      </c>
      <c r="AJ1082" s="4">
        <v>1176587</v>
      </c>
      <c r="AK1082" s="7">
        <f>AL1082/(AF1082+AH1082+AJ1082+AL1082+AN1082+AP1082)</f>
        <v>1.236242040286941E-2</v>
      </c>
      <c r="AL1082" s="4">
        <v>27003</v>
      </c>
      <c r="AM1082" s="7">
        <f>AN1082/(AF1082+AH1082+AJ1082+AL1082+AN1082+AP1082)</f>
        <v>7.0622781592661384E-3</v>
      </c>
      <c r="AN1082" s="4">
        <v>15426</v>
      </c>
      <c r="AO1082" s="7">
        <f>AP1082/(AF1082+AH1082+AJ1082+AL1082+AN1082+AP1082)</f>
        <v>2.3954335545655528E-2</v>
      </c>
      <c r="AP1082" s="4">
        <v>52323</v>
      </c>
      <c r="AQ1082" s="6">
        <f>AO1082+AM1082+AK1082+AI1082+AG1082+AE1082</f>
        <v>1</v>
      </c>
      <c r="AR1082" s="4">
        <v>910832</v>
      </c>
      <c r="AS1082" s="4">
        <f>AR1082/M1082</f>
        <v>23969.263157894737</v>
      </c>
      <c r="AT1082" s="4">
        <f>AR1082/V1082</f>
        <v>4397.3076310100596</v>
      </c>
      <c r="AU1082" s="7">
        <f>AR1082/(AR1082+AV1082+AY1082+BB1082)</f>
        <v>0.39708829585439215</v>
      </c>
      <c r="AV1082" s="4">
        <v>251591</v>
      </c>
      <c r="AW1082" s="4">
        <f>AV1082/M1082</f>
        <v>6620.8157894736842</v>
      </c>
      <c r="AX1082" s="7">
        <f>AV1082/(AR1082+AV1082+AY1082+BB1082)</f>
        <v>0.10968415848619983</v>
      </c>
      <c r="AY1082" s="4">
        <v>490219</v>
      </c>
      <c r="AZ1082" s="4">
        <f>AY1082/M1082</f>
        <v>12900.5</v>
      </c>
      <c r="BA1082" s="7">
        <f>AY1082/(AR1082+AV1082+AY1082+BB1082)</f>
        <v>0.21371693935373839</v>
      </c>
      <c r="BB1082" s="4">
        <v>641135</v>
      </c>
      <c r="BC1082" s="11">
        <f>BB1082/(AR1082+AV1082+AY1082+BB1082)</f>
        <v>0.27951060630566965</v>
      </c>
      <c r="BD1082" s="9">
        <f>BC1082+BA1082+AX1082+AU1082</f>
        <v>1</v>
      </c>
      <c r="BE1082" s="14">
        <f>(AF1082+AH1082+AJ1082+AL1082+AN1082+AP1082)</f>
        <v>2184281</v>
      </c>
      <c r="BF1082" s="14">
        <f t="shared" si="80"/>
        <v>-2293777</v>
      </c>
      <c r="BG1082" s="13">
        <f>(AF1082+AH1082+AJ1082+AL1082+AN1082+AP1082)-(AR1082+AV1082+AY1082+BB1082)</f>
        <v>-109496</v>
      </c>
      <c r="BH1082" s="13">
        <f t="shared" si="81"/>
        <v>1</v>
      </c>
      <c r="BI1082" s="14">
        <f>AF1082/W1082</f>
        <v>432150.26615969581</v>
      </c>
      <c r="BJ1082" s="14">
        <f>AH1082/Y1082</f>
        <v>586441.38398914516</v>
      </c>
      <c r="BK1082" s="14">
        <f>AJ1082/AA1082</f>
        <v>1312640.3580502982</v>
      </c>
      <c r="BL1082" s="14">
        <f>BI1082+BJ1082+BK1082</f>
        <v>2331232.008199139</v>
      </c>
      <c r="BM1082" s="14">
        <f>(AF1082/W1082)-AF1082</f>
        <v>44688.266159695806</v>
      </c>
      <c r="BN1082" s="14">
        <f>AH1082/Y1082-AH1082</f>
        <v>60961.383989145164</v>
      </c>
      <c r="BO1082" s="14">
        <f>AJ1082/AA1082-AJ1082</f>
        <v>136053.35805029818</v>
      </c>
      <c r="BP1082" s="14">
        <f>BG1082/S1082</f>
        <v>-6.6845856736342741E-3</v>
      </c>
      <c r="BQ1082" s="14">
        <f>(BG1082-CA1082)/S1082</f>
        <v>-6.29627913951376E-3</v>
      </c>
      <c r="BR1082" s="27">
        <f>BQ1082-BP1082</f>
        <v>3.8830653412051403E-4</v>
      </c>
      <c r="BS1082" s="28">
        <f t="shared" si="82"/>
        <v>14679481</v>
      </c>
      <c r="BT1082" s="11">
        <f>BS1082/S1082</f>
        <v>0.89616285881663738</v>
      </c>
      <c r="BU1082" s="14">
        <f>(BE1082-AP1082)*1/BT1082-(BE1082-AP1082)</f>
        <v>247027.00147082843</v>
      </c>
      <c r="BV1082" s="14">
        <f t="shared" si="83"/>
        <v>0.133347459996635</v>
      </c>
      <c r="BW1082" s="27">
        <f>(AR1082+AV1082+AY1082+BB1082)/S1082</f>
        <v>0.14003204567026928</v>
      </c>
      <c r="BX1082" s="13">
        <f>(AF1082+AH1082+AJ1082+AL1082+AN1082)/N1082</f>
        <v>348.41608105899655</v>
      </c>
      <c r="BY1082" s="26">
        <f>BX1082/K1082</f>
        <v>0.14523388122509234</v>
      </c>
      <c r="BZ1082" s="11">
        <f>AP1082/BE1082</f>
        <v>2.3954335545655528E-2</v>
      </c>
      <c r="CA1082" s="15">
        <f>-(BM1082+BN1082+BO1082)/M1082</f>
        <v>-6360.6054789247146</v>
      </c>
      <c r="CB1082" s="15">
        <f>BG1082-CA1082</f>
        <v>-103135.39452107529</v>
      </c>
      <c r="CC1082" s="18">
        <f t="shared" si="84"/>
        <v>1</v>
      </c>
      <c r="CD1082" s="17">
        <f>(AF1082/(AF1082+AH1082+AJ1082))/(X1082/(X1082+Z1082+AB1082))</f>
        <v>1.4387705946259572</v>
      </c>
      <c r="CE1082" s="19">
        <f>(AH1082/(AF1082+AH1082+AJ1082))/(Z1082/(X1082+Z1082+AB1082))</f>
        <v>1.0438435173246479</v>
      </c>
      <c r="CF1082" s="18">
        <f>(AJ1082/(AF1082+AH1082+AJ1082))/(AB1082/(X1082+Z1082+AB1082))</f>
        <v>0.89350669085059531</v>
      </c>
      <c r="CG1082">
        <f>AH1082/Z1082</f>
        <v>319.44072948328267</v>
      </c>
      <c r="CH1082" s="11">
        <f>BB1082/BE1082</f>
        <v>0.29352221623499908</v>
      </c>
      <c r="CI1082" s="14">
        <f>AY1082/V1082</f>
        <v>2366.6754676670566</v>
      </c>
      <c r="CJ1082" s="14">
        <f>AV1082/M1082</f>
        <v>6620.8157894736842</v>
      </c>
      <c r="CK1082" s="17">
        <f>N1082/V1082</f>
        <v>29.541260511434114</v>
      </c>
      <c r="CL1082" s="17">
        <f>(AL1082+AN1082)/N1082</f>
        <v>6.9339761398921391</v>
      </c>
      <c r="CM1082" s="14">
        <f>AP1082/AC1082</f>
        <v>5.9996560027519781</v>
      </c>
    </row>
    <row r="1083" spans="1:91" hidden="1" x14ac:dyDescent="0.2">
      <c r="A1083">
        <v>633</v>
      </c>
      <c r="B1083" s="2">
        <v>45170</v>
      </c>
      <c r="C1083" s="3" t="s">
        <v>32</v>
      </c>
      <c r="D1083" t="s">
        <v>33</v>
      </c>
      <c r="E1083" s="3" t="s">
        <v>37</v>
      </c>
      <c r="F1083" t="s">
        <v>38</v>
      </c>
      <c r="G1083" t="str">
        <f>CONCATENATE(C1083,E1083)</f>
        <v>HNLLAX</v>
      </c>
      <c r="H1083" t="s">
        <v>51</v>
      </c>
      <c r="I1083">
        <f>U1083/M1083</f>
        <v>363.8</v>
      </c>
      <c r="J1083" t="str">
        <f>_xlfn.CONCAT(C1083,E1083,H1083)</f>
        <v>HNLLAX777-200</v>
      </c>
      <c r="K1083" s="4">
        <v>2556</v>
      </c>
      <c r="L1083" s="4">
        <f>N1083/M1083</f>
        <v>327.46666666666664</v>
      </c>
      <c r="M1083" s="4">
        <v>30</v>
      </c>
      <c r="N1083" s="4">
        <v>9824</v>
      </c>
      <c r="O1083" s="4">
        <f>P1083/M1083</f>
        <v>47</v>
      </c>
      <c r="P1083" s="4">
        <v>1410</v>
      </c>
      <c r="Q1083" s="4">
        <v>2640</v>
      </c>
      <c r="R1083" s="4">
        <v>5774</v>
      </c>
      <c r="S1083" s="4">
        <f>U1083*K1083</f>
        <v>27896184</v>
      </c>
      <c r="T1083" s="7">
        <f>N1083/U1083</f>
        <v>0.90012827560930919</v>
      </c>
      <c r="U1083" s="4">
        <v>10914</v>
      </c>
      <c r="V1083" s="4">
        <v>160.64707046714173</v>
      </c>
      <c r="W1083" s="7">
        <f>P1083/X1083</f>
        <v>1</v>
      </c>
      <c r="X1083" s="4">
        <v>1410</v>
      </c>
      <c r="Y1083" s="7">
        <f>Q1083/Z1083</f>
        <v>1</v>
      </c>
      <c r="Z1083" s="4">
        <v>2640</v>
      </c>
      <c r="AA1083" s="7">
        <f>R1083/AB1083</f>
        <v>0.84120046620046618</v>
      </c>
      <c r="AB1083" s="4">
        <v>6864</v>
      </c>
      <c r="AC1083" s="4">
        <v>345524</v>
      </c>
      <c r="AD1083" s="4">
        <f>AP1083/AC1083</f>
        <v>5.9999913175351063</v>
      </c>
      <c r="AE1083" s="7">
        <f>AF1083/(AF1083+AH1083+AJ1083+AL1083+AN1083+AP1083)</f>
        <v>0.12366474622630358</v>
      </c>
      <c r="AF1083" s="4">
        <v>675836</v>
      </c>
      <c r="AG1083" s="7">
        <f>AH1083/(AF1083+AH1083+AJ1083+AL1083+AN1083+AP1083)</f>
        <v>0.16825414368280273</v>
      </c>
      <c r="AH1083" s="4">
        <v>919520</v>
      </c>
      <c r="AI1083" s="7">
        <f>AJ1083/(AF1083+AH1083+AJ1083+AL1083+AN1083+AP1083)</f>
        <v>0.31394790108664744</v>
      </c>
      <c r="AJ1083" s="4">
        <v>1715746</v>
      </c>
      <c r="AK1083" s="7">
        <f>AL1083/(AF1083+AH1083+AJ1083+AL1083+AN1083+AP1083)</f>
        <v>7.3938722789441153E-3</v>
      </c>
      <c r="AL1083" s="4">
        <v>40408</v>
      </c>
      <c r="AM1083" s="7">
        <f>AN1083/(AF1083+AH1083+AJ1083+AL1083+AN1083+AP1083)</f>
        <v>7.3951531417918836E-3</v>
      </c>
      <c r="AN1083" s="4">
        <v>40415</v>
      </c>
      <c r="AO1083" s="7">
        <f>AP1083/(AF1083+AH1083+AJ1083+AL1083+AN1083+AP1083)</f>
        <v>0.37934418358351024</v>
      </c>
      <c r="AP1083" s="4">
        <v>2073141</v>
      </c>
      <c r="AQ1083" s="6">
        <f>AO1083+AM1083+AK1083+AI1083+AG1083+AE1083</f>
        <v>1</v>
      </c>
      <c r="AR1083" s="4">
        <v>784195</v>
      </c>
      <c r="AS1083" s="4">
        <f>AR1083/M1083</f>
        <v>26139.833333333332</v>
      </c>
      <c r="AT1083" s="4">
        <f>AR1083/V1083</f>
        <v>4881.4771269694393</v>
      </c>
      <c r="AU1083" s="7">
        <f>AR1083/(AR1083+AV1083+AY1083+BB1083)</f>
        <v>0.31379058806299698</v>
      </c>
      <c r="AV1083" s="4">
        <v>237114</v>
      </c>
      <c r="AW1083" s="4">
        <f>AV1083/M1083</f>
        <v>7903.8</v>
      </c>
      <c r="AX1083" s="7">
        <f>AV1083/(AR1083+AV1083+AY1083+BB1083)</f>
        <v>9.4879642815842324E-2</v>
      </c>
      <c r="AY1083" s="4">
        <v>698719</v>
      </c>
      <c r="AZ1083" s="4">
        <f>AY1083/M1083</f>
        <v>23290.633333333335</v>
      </c>
      <c r="BA1083" s="7">
        <f>AY1083/(AR1083+AV1083+AY1083+BB1083)</f>
        <v>0.27958791614431255</v>
      </c>
      <c r="BB1083" s="4">
        <v>779075</v>
      </c>
      <c r="BC1083" s="11">
        <f>BB1083/(AR1083+AV1083+AY1083+BB1083)</f>
        <v>0.31174185297684809</v>
      </c>
      <c r="BD1083" s="9">
        <f>BC1083+BA1083+AX1083+AU1083</f>
        <v>1</v>
      </c>
      <c r="BE1083" s="14">
        <f>(AF1083+AH1083+AJ1083+AL1083+AN1083+AP1083)</f>
        <v>5465066</v>
      </c>
      <c r="BF1083" s="14">
        <f t="shared" si="80"/>
        <v>-2499103</v>
      </c>
      <c r="BG1083" s="13">
        <f>(AF1083+AH1083+AJ1083+AL1083+AN1083+AP1083)-(AR1083+AV1083+AY1083+BB1083)</f>
        <v>2965963</v>
      </c>
      <c r="BH1083" s="13">
        <f t="shared" si="81"/>
        <v>0</v>
      </c>
      <c r="BI1083" s="14">
        <f>AF1083/W1083</f>
        <v>675836</v>
      </c>
      <c r="BJ1083" s="14">
        <f>AH1083/Y1083</f>
        <v>919520</v>
      </c>
      <c r="BK1083" s="14">
        <f>AJ1083/AA1083</f>
        <v>2039639.8586768273</v>
      </c>
      <c r="BL1083" s="14">
        <f>BI1083+BJ1083+BK1083</f>
        <v>3634995.8586768275</v>
      </c>
      <c r="BM1083" s="14">
        <f>(AF1083/W1083)-AF1083</f>
        <v>0</v>
      </c>
      <c r="BN1083" s="14">
        <f>AH1083/Y1083-AH1083</f>
        <v>0</v>
      </c>
      <c r="BO1083" s="14">
        <f>AJ1083/AA1083-AJ1083</f>
        <v>323893.85867682728</v>
      </c>
      <c r="BP1083" s="14">
        <f>BG1083/S1083</f>
        <v>0.10632145959461696</v>
      </c>
      <c r="BQ1083" s="14">
        <f>(BG1083-CA1083)/S1083</f>
        <v>0.10670848249193847</v>
      </c>
      <c r="BR1083" s="27">
        <f>BQ1083-BP1083</f>
        <v>3.8702289732150952E-4</v>
      </c>
      <c r="BS1083" s="28">
        <f t="shared" si="82"/>
        <v>25110144</v>
      </c>
      <c r="BT1083" s="11">
        <f>BS1083/S1083</f>
        <v>0.90012827560930919</v>
      </c>
      <c r="BU1083" s="14">
        <f>(BE1083-AP1083)*1/BT1083-(BE1083-AP1083)</f>
        <v>376343.4700732897</v>
      </c>
      <c r="BV1083" s="14">
        <f t="shared" si="83"/>
        <v>0.19590729685465225</v>
      </c>
      <c r="BW1083" s="27">
        <f>(AR1083+AV1083+AY1083+BB1083)/S1083</f>
        <v>8.9585837260035273E-2</v>
      </c>
      <c r="BX1083" s="13">
        <f>(AF1083+AH1083+AJ1083+AL1083+AN1083)/N1083</f>
        <v>345.26923859934851</v>
      </c>
      <c r="BY1083" s="26">
        <f>BX1083/K1083</f>
        <v>0.13508186173683431</v>
      </c>
      <c r="BZ1083" s="11">
        <f>AP1083/BE1083</f>
        <v>0.37934418358351024</v>
      </c>
      <c r="CA1083" s="15">
        <f>-(BM1083+BN1083+BO1083)/M1083</f>
        <v>-10796.461955894243</v>
      </c>
      <c r="CB1083" s="15">
        <f>BG1083-CA1083</f>
        <v>2976759.4619558943</v>
      </c>
      <c r="CC1083" s="18">
        <f t="shared" si="84"/>
        <v>0</v>
      </c>
      <c r="CD1083" s="17">
        <f>(AF1083/(AF1083+AH1083+AJ1083))/(X1083/(X1083+Z1083+AB1083))</f>
        <v>1.5799145510428958</v>
      </c>
      <c r="CE1083" s="19">
        <f>(AH1083/(AF1083+AH1083+AJ1083))/(Z1083/(X1083+Z1083+AB1083))</f>
        <v>1.1480707247095598</v>
      </c>
      <c r="CF1083" s="18">
        <f>(AJ1083/(AF1083+AH1083+AJ1083))/(AB1083/(X1083+Z1083+AB1083))</f>
        <v>0.82392391751111294</v>
      </c>
      <c r="CG1083">
        <f>AH1083/Z1083</f>
        <v>348.30303030303031</v>
      </c>
      <c r="CH1083" s="11">
        <f>BB1083/BE1083</f>
        <v>0.14255546044640632</v>
      </c>
      <c r="CI1083" s="14">
        <f>AY1083/V1083</f>
        <v>4349.4039322859226</v>
      </c>
      <c r="CJ1083" s="14">
        <f>AV1083/M1083</f>
        <v>7903.8</v>
      </c>
      <c r="CK1083" s="17">
        <f>N1083/V1083</f>
        <v>61.15268688954631</v>
      </c>
      <c r="CL1083" s="17">
        <f>(AL1083+AN1083)/N1083</f>
        <v>8.2270969055374596</v>
      </c>
      <c r="CM1083" s="14">
        <f>AP1083/AC1083</f>
        <v>5.9999913175351063</v>
      </c>
    </row>
    <row r="1084" spans="1:91" hidden="1" x14ac:dyDescent="0.2">
      <c r="A1084">
        <v>566</v>
      </c>
      <c r="B1084" s="2">
        <v>44866</v>
      </c>
      <c r="C1084" s="3" t="s">
        <v>43</v>
      </c>
      <c r="D1084" t="s">
        <v>38</v>
      </c>
      <c r="E1084" s="3" t="s">
        <v>41</v>
      </c>
      <c r="F1084" t="s">
        <v>42</v>
      </c>
      <c r="G1084" t="str">
        <f>CONCATENATE(C1084,E1084)</f>
        <v>SFOSEA</v>
      </c>
      <c r="H1084" t="s">
        <v>40</v>
      </c>
      <c r="I1084">
        <f>U1084/M1084</f>
        <v>70.977272727272734</v>
      </c>
      <c r="J1084" t="str">
        <f>_xlfn.CONCAT(C1084,E1084,H1084)</f>
        <v>SFOSEAE175</v>
      </c>
      <c r="K1084" s="4">
        <v>679</v>
      </c>
      <c r="L1084" s="4">
        <f>N1084/M1084</f>
        <v>64.25</v>
      </c>
      <c r="M1084" s="4">
        <v>44</v>
      </c>
      <c r="N1084" s="4">
        <v>2827</v>
      </c>
      <c r="O1084" s="4">
        <f>P1084/M1084</f>
        <v>9.8863636363636367</v>
      </c>
      <c r="P1084" s="4">
        <v>435</v>
      </c>
      <c r="Q1084" s="4">
        <v>783</v>
      </c>
      <c r="R1084" s="4">
        <v>1609</v>
      </c>
      <c r="S1084" s="4">
        <f>U1084*K1084</f>
        <v>2120517</v>
      </c>
      <c r="T1084" s="7">
        <f>N1084/U1084</f>
        <v>0.9052193403778418</v>
      </c>
      <c r="U1084" s="4">
        <v>3123</v>
      </c>
      <c r="V1084" s="4">
        <v>93.540416420555246</v>
      </c>
      <c r="W1084" s="7">
        <f>P1084/X1084</f>
        <v>1</v>
      </c>
      <c r="X1084" s="4">
        <v>435</v>
      </c>
      <c r="Y1084" s="7">
        <f>Q1084/Z1084</f>
        <v>1</v>
      </c>
      <c r="Z1084" s="4">
        <v>783</v>
      </c>
      <c r="AA1084" s="7">
        <f>R1084/AB1084</f>
        <v>0.84461942257217848</v>
      </c>
      <c r="AB1084" s="4">
        <v>1905</v>
      </c>
      <c r="AC1084" s="4">
        <v>0</v>
      </c>
      <c r="AD1084" s="4" t="e">
        <f>AP1084/AC1084</f>
        <v>#DIV/0!</v>
      </c>
      <c r="AE1084" s="7">
        <f>AF1084/(AF1084+AH1084+AJ1084+AL1084+AN1084+AP1084)</f>
        <v>0.22661423936570349</v>
      </c>
      <c r="AF1084" s="4">
        <v>98206</v>
      </c>
      <c r="AG1084" s="7">
        <f>AH1084/(AF1084+AH1084+AJ1084+AL1084+AN1084+AP1084)</f>
        <v>0.28429811566311769</v>
      </c>
      <c r="AH1084" s="4">
        <v>123204</v>
      </c>
      <c r="AI1084" s="7">
        <f>AJ1084/(AF1084+AH1084+AJ1084+AL1084+AN1084+AP1084)</f>
        <v>0.45198471485732483</v>
      </c>
      <c r="AJ1084" s="4">
        <v>195873</v>
      </c>
      <c r="AK1084" s="7">
        <f>AL1084/(AF1084+AH1084+AJ1084+AL1084+AN1084+AP1084)</f>
        <v>2.2256219973140239E-2</v>
      </c>
      <c r="AL1084" s="4">
        <v>9645</v>
      </c>
      <c r="AM1084" s="7">
        <f>AN1084/(AF1084+AH1084+AJ1084+AL1084+AN1084+AP1084)</f>
        <v>1.4846710140713768E-2</v>
      </c>
      <c r="AN1084" s="4">
        <v>6434</v>
      </c>
      <c r="AO1084" s="7">
        <f>AP1084/(AF1084+AH1084+AJ1084+AL1084+AN1084+AP1084)</f>
        <v>0</v>
      </c>
      <c r="AP1084" s="4">
        <v>0</v>
      </c>
      <c r="AQ1084" s="6">
        <f>AO1084+AM1084+AK1084+AI1084+AG1084+AE1084</f>
        <v>1</v>
      </c>
      <c r="AR1084" s="4">
        <v>150189</v>
      </c>
      <c r="AS1084" s="4">
        <f>AR1084/M1084</f>
        <v>3413.3863636363635</v>
      </c>
      <c r="AT1084" s="4">
        <f>AR1084/V1084</f>
        <v>1605.6054243414335</v>
      </c>
      <c r="AU1084" s="7">
        <f>AR1084/(AR1084+AV1084+AY1084+BB1084)</f>
        <v>0.28627822486876364</v>
      </c>
      <c r="AV1084" s="4">
        <v>117974</v>
      </c>
      <c r="AW1084" s="4">
        <f>AV1084/M1084</f>
        <v>2681.2272727272725</v>
      </c>
      <c r="AX1084" s="7">
        <f>AV1084/(AR1084+AV1084+AY1084+BB1084)</f>
        <v>0.22487257589215937</v>
      </c>
      <c r="AY1084" s="4">
        <v>171492</v>
      </c>
      <c r="AZ1084" s="4">
        <f>AY1084/M1084</f>
        <v>3897.5454545454545</v>
      </c>
      <c r="BA1084" s="7">
        <f>AY1084/(AR1084+AV1084+AY1084+BB1084)</f>
        <v>0.32688429471661717</v>
      </c>
      <c r="BB1084" s="4">
        <v>84971</v>
      </c>
      <c r="BC1084" s="11">
        <f>BB1084/(AR1084+AV1084+AY1084+BB1084)</f>
        <v>0.16196490452245982</v>
      </c>
      <c r="BD1084" s="9">
        <f>BC1084+BA1084+AX1084+AU1084</f>
        <v>1</v>
      </c>
      <c r="BE1084" s="14">
        <f>(AF1084+AH1084+AJ1084+AL1084+AN1084+AP1084)</f>
        <v>433362</v>
      </c>
      <c r="BF1084" s="14">
        <f t="shared" si="80"/>
        <v>-524626</v>
      </c>
      <c r="BG1084" s="13">
        <f>(AF1084+AH1084+AJ1084+AL1084+AN1084+AP1084)-(AR1084+AV1084+AY1084+BB1084)</f>
        <v>-91264</v>
      </c>
      <c r="BH1084" s="13">
        <f t="shared" si="81"/>
        <v>1</v>
      </c>
      <c r="BI1084" s="14">
        <f>AF1084/W1084</f>
        <v>98206</v>
      </c>
      <c r="BJ1084" s="14">
        <f>AH1084/Y1084</f>
        <v>123204</v>
      </c>
      <c r="BK1084" s="14">
        <f>AJ1084/AA1084</f>
        <v>231906.81479179615</v>
      </c>
      <c r="BL1084" s="14">
        <f>BI1084+BJ1084+BK1084</f>
        <v>453316.81479179615</v>
      </c>
      <c r="BM1084" s="14">
        <f>(AF1084/W1084)-AF1084</f>
        <v>0</v>
      </c>
      <c r="BN1084" s="14">
        <f>AH1084/Y1084-AH1084</f>
        <v>0</v>
      </c>
      <c r="BO1084" s="14">
        <f>AJ1084/AA1084-AJ1084</f>
        <v>36033.814791796147</v>
      </c>
      <c r="BP1084" s="14">
        <f>BG1084/S1084</f>
        <v>-4.3038560879257275E-2</v>
      </c>
      <c r="BQ1084" s="14">
        <f>(BG1084-CA1084)/S1084</f>
        <v>-4.2652357733431435E-2</v>
      </c>
      <c r="BR1084" s="27">
        <f>BQ1084-BP1084</f>
        <v>3.8620314582583914E-4</v>
      </c>
      <c r="BS1084" s="28">
        <f t="shared" si="82"/>
        <v>1919533</v>
      </c>
      <c r="BT1084" s="11">
        <f>BS1084/S1084</f>
        <v>0.9052193403778418</v>
      </c>
      <c r="BU1084" s="14">
        <f>(BE1084-AP1084)*1/BT1084-(BE1084-AP1084)</f>
        <v>45375.009550760558</v>
      </c>
      <c r="BV1084" s="14">
        <f t="shared" si="83"/>
        <v>0.20436619937496375</v>
      </c>
      <c r="BW1084" s="27">
        <f>(AR1084+AV1084+AY1084+BB1084)/S1084</f>
        <v>0.24740476025422103</v>
      </c>
      <c r="BX1084" s="13">
        <f>(AF1084+AH1084+AJ1084+AL1084+AN1084)/N1084</f>
        <v>153.29395118500176</v>
      </c>
      <c r="BY1084" s="26">
        <f>BX1084/K1084</f>
        <v>0.22576428745950186</v>
      </c>
      <c r="BZ1084" s="11">
        <f>AP1084/BE1084</f>
        <v>0</v>
      </c>
      <c r="CA1084" s="15">
        <f>-(BM1084+BN1084+BO1084)/M1084</f>
        <v>-818.95033617718514</v>
      </c>
      <c r="CB1084" s="15">
        <f>BG1084-CA1084</f>
        <v>-90445.049663822821</v>
      </c>
      <c r="CC1084" s="18">
        <f t="shared" si="84"/>
        <v>1</v>
      </c>
      <c r="CD1084" s="17">
        <f>(AF1084/(AF1084+AH1084+AJ1084))/(X1084/(X1084+Z1084+AB1084))</f>
        <v>1.6896239523875591</v>
      </c>
      <c r="CE1084" s="19">
        <f>(AH1084/(AF1084+AH1084+AJ1084))/(Z1084/(X1084+Z1084+AB1084))</f>
        <v>1.1776177368092289</v>
      </c>
      <c r="CF1084" s="18">
        <f>(AJ1084/(AF1084+AH1084+AJ1084))/(AB1084/(X1084+Z1084+AB1084))</f>
        <v>0.76952172849857503</v>
      </c>
      <c r="CG1084">
        <f>AH1084/Z1084</f>
        <v>157.34865900383141</v>
      </c>
      <c r="CH1084" s="11">
        <f>BB1084/BE1084</f>
        <v>0.19607395203086564</v>
      </c>
      <c r="CI1084" s="14">
        <f>AY1084/V1084</f>
        <v>1833.3465528844397</v>
      </c>
      <c r="CJ1084" s="14">
        <f>AV1084/M1084</f>
        <v>2681.2272727272725</v>
      </c>
      <c r="CK1084" s="17">
        <f>N1084/V1084</f>
        <v>30.222230220676831</v>
      </c>
      <c r="CL1084" s="17">
        <f>(AL1084+AN1084)/N1084</f>
        <v>5.687654757693668</v>
      </c>
      <c r="CM1084" s="14" t="e">
        <f>AP1084/AC1084</f>
        <v>#DIV/0!</v>
      </c>
    </row>
    <row r="1085" spans="1:91" hidden="1" x14ac:dyDescent="0.2">
      <c r="A1085">
        <v>1134</v>
      </c>
      <c r="B1085" s="2">
        <v>45231</v>
      </c>
      <c r="C1085" s="3" t="s">
        <v>41</v>
      </c>
      <c r="D1085" t="s">
        <v>42</v>
      </c>
      <c r="E1085" s="3" t="s">
        <v>29</v>
      </c>
      <c r="F1085" t="s">
        <v>28</v>
      </c>
      <c r="G1085" t="str">
        <f>CONCATENATE(C1085,E1085)</f>
        <v>SEAANC</v>
      </c>
      <c r="H1085" t="s">
        <v>30</v>
      </c>
      <c r="I1085">
        <f>U1085/M1085</f>
        <v>122.93103448275862</v>
      </c>
      <c r="J1085" t="str">
        <f>_xlfn.CONCAT(C1085,E1085,H1085)</f>
        <v>SEAANC737-700</v>
      </c>
      <c r="K1085" s="4">
        <v>1448</v>
      </c>
      <c r="L1085" s="4">
        <f>N1085/M1085</f>
        <v>105.74137931034483</v>
      </c>
      <c r="M1085" s="4">
        <v>58</v>
      </c>
      <c r="N1085" s="4">
        <v>6133</v>
      </c>
      <c r="O1085" s="4">
        <f>P1085/M1085</f>
        <v>16.862068965517242</v>
      </c>
      <c r="P1085" s="4">
        <v>978</v>
      </c>
      <c r="Q1085" s="4">
        <v>1645</v>
      </c>
      <c r="R1085" s="4">
        <v>3510</v>
      </c>
      <c r="S1085" s="4">
        <f>U1085*K1085</f>
        <v>10324240</v>
      </c>
      <c r="T1085" s="7">
        <f>N1085/U1085</f>
        <v>0.86016830294530155</v>
      </c>
      <c r="U1085" s="4">
        <v>7130</v>
      </c>
      <c r="V1085" s="4">
        <v>211.37634445989801</v>
      </c>
      <c r="W1085" s="7">
        <f>P1085/X1085</f>
        <v>1</v>
      </c>
      <c r="X1085" s="4">
        <v>978</v>
      </c>
      <c r="Y1085" s="7">
        <f>Q1085/Z1085</f>
        <v>0.92260235558048231</v>
      </c>
      <c r="Z1085" s="4">
        <v>1783</v>
      </c>
      <c r="AA1085" s="7">
        <f>R1085/AB1085</f>
        <v>0.80320366132723109</v>
      </c>
      <c r="AB1085" s="4">
        <v>4370</v>
      </c>
      <c r="AC1085" s="4">
        <v>19740</v>
      </c>
      <c r="AD1085" s="4">
        <f>AP1085/AC1085</f>
        <v>5.9999493414387031</v>
      </c>
      <c r="AE1085" s="7">
        <f>AF1085/(AF1085+AH1085+AJ1085+AL1085+AN1085+AP1085)</f>
        <v>0.24846176851540322</v>
      </c>
      <c r="AF1085" s="4">
        <v>451945</v>
      </c>
      <c r="AG1085" s="7">
        <f>AH1085/(AF1085+AH1085+AJ1085+AL1085+AN1085+AP1085)</f>
        <v>0.22827509164517101</v>
      </c>
      <c r="AH1085" s="4">
        <v>415226</v>
      </c>
      <c r="AI1085" s="7">
        <f>AJ1085/(AF1085+AH1085+AJ1085+AL1085+AN1085+AP1085)</f>
        <v>0.43885337432351901</v>
      </c>
      <c r="AJ1085" s="4">
        <v>798262</v>
      </c>
      <c r="AK1085" s="7">
        <f>AL1085/(AF1085+AH1085+AJ1085+AL1085+AN1085+AP1085)</f>
        <v>1.3507629584182715E-2</v>
      </c>
      <c r="AL1085" s="4">
        <v>24570</v>
      </c>
      <c r="AM1085" s="7">
        <f>AN1085/(AF1085+AH1085+AJ1085+AL1085+AN1085+AP1085)</f>
        <v>5.7889841075068772E-3</v>
      </c>
      <c r="AN1085" s="4">
        <v>10530</v>
      </c>
      <c r="AO1085" s="7">
        <f>AP1085/(AF1085+AH1085+AJ1085+AL1085+AN1085+AP1085)</f>
        <v>6.5113151824217189E-2</v>
      </c>
      <c r="AP1085" s="4">
        <v>118439</v>
      </c>
      <c r="AQ1085" s="6">
        <f>AO1085+AM1085+AK1085+AI1085+AG1085+AE1085</f>
        <v>1</v>
      </c>
      <c r="AR1085" s="4">
        <v>878914</v>
      </c>
      <c r="AS1085" s="4">
        <f>AR1085/M1085</f>
        <v>15153.689655172413</v>
      </c>
      <c r="AT1085" s="4">
        <f>AR1085/V1085</f>
        <v>4158.0527955754587</v>
      </c>
      <c r="AU1085" s="7">
        <f>AR1085/(AR1085+AV1085+AY1085+BB1085)</f>
        <v>0.37441000160172849</v>
      </c>
      <c r="AV1085" s="4">
        <v>337325</v>
      </c>
      <c r="AW1085" s="4">
        <f>AV1085/M1085</f>
        <v>5815.9482758620688</v>
      </c>
      <c r="AX1085" s="7">
        <f>AV1085/(AR1085+AV1085+AY1085+BB1085)</f>
        <v>0.14369762432991517</v>
      </c>
      <c r="AY1085" s="4">
        <v>475135</v>
      </c>
      <c r="AZ1085" s="4">
        <f>AY1085/M1085</f>
        <v>8191.9827586206893</v>
      </c>
      <c r="BA1085" s="7">
        <f>AY1085/(AR1085+AV1085+AY1085+BB1085)</f>
        <v>0.20240352993698732</v>
      </c>
      <c r="BB1085" s="4">
        <v>656090</v>
      </c>
      <c r="BC1085" s="11">
        <f>BB1085/(AR1085+AV1085+AY1085+BB1085)</f>
        <v>0.27948884413136899</v>
      </c>
      <c r="BD1085" s="9">
        <f>BC1085+BA1085+AX1085+AU1085</f>
        <v>1</v>
      </c>
      <c r="BE1085" s="14">
        <f>(AF1085+AH1085+AJ1085+AL1085+AN1085+AP1085)</f>
        <v>1818972</v>
      </c>
      <c r="BF1085" s="14">
        <f t="shared" si="80"/>
        <v>-2347464</v>
      </c>
      <c r="BG1085" s="13">
        <f>(AF1085+AH1085+AJ1085+AL1085+AN1085+AP1085)-(AR1085+AV1085+AY1085+BB1085)</f>
        <v>-528492</v>
      </c>
      <c r="BH1085" s="13">
        <f t="shared" si="81"/>
        <v>1</v>
      </c>
      <c r="BI1085" s="14">
        <f>AF1085/W1085</f>
        <v>451945</v>
      </c>
      <c r="BJ1085" s="14">
        <f>AH1085/Y1085</f>
        <v>450059.54893617023</v>
      </c>
      <c r="BK1085" s="14">
        <f>AJ1085/AA1085</f>
        <v>993847.56125356129</v>
      </c>
      <c r="BL1085" s="14">
        <f>BI1085+BJ1085+BK1085</f>
        <v>1895852.1101897317</v>
      </c>
      <c r="BM1085" s="14">
        <f>(AF1085/W1085)-AF1085</f>
        <v>0</v>
      </c>
      <c r="BN1085" s="14">
        <f>AH1085/Y1085-AH1085</f>
        <v>34833.548936170235</v>
      </c>
      <c r="BO1085" s="14">
        <f>AJ1085/AA1085-AJ1085</f>
        <v>195585.56125356129</v>
      </c>
      <c r="BP1085" s="14">
        <f>BG1085/S1085</f>
        <v>-5.1189433798516891E-2</v>
      </c>
      <c r="BQ1085" s="14">
        <f>(BG1085-CA1085)/S1085</f>
        <v>-5.0804636149572917E-2</v>
      </c>
      <c r="BR1085" s="27">
        <f>BQ1085-BP1085</f>
        <v>3.8479764894397417E-4</v>
      </c>
      <c r="BS1085" s="28">
        <f t="shared" si="82"/>
        <v>8880584</v>
      </c>
      <c r="BT1085" s="11">
        <f>BS1085/S1085</f>
        <v>0.86016830294530155</v>
      </c>
      <c r="BU1085" s="14">
        <f>(BE1085-AP1085)*1/BT1085-(BE1085-AP1085)</f>
        <v>276444.0569052666</v>
      </c>
      <c r="BV1085" s="14">
        <f t="shared" si="83"/>
        <v>0.17618459082702456</v>
      </c>
      <c r="BW1085" s="27">
        <f>(AR1085+AV1085+AY1085+BB1085)/S1085</f>
        <v>0.22737402462554143</v>
      </c>
      <c r="BX1085" s="13">
        <f>(AF1085+AH1085+AJ1085+AL1085+AN1085)/N1085</f>
        <v>277.2758845589434</v>
      </c>
      <c r="BY1085" s="26">
        <f>BX1085/K1085</f>
        <v>0.19148887055175651</v>
      </c>
      <c r="BZ1085" s="11">
        <f>AP1085/BE1085</f>
        <v>6.5113151824217189E-2</v>
      </c>
      <c r="CA1085" s="15">
        <f>-(BM1085+BN1085+BO1085)/M1085</f>
        <v>-3972.7432791333022</v>
      </c>
      <c r="CB1085" s="15">
        <f>BG1085-CA1085</f>
        <v>-524519.25672086666</v>
      </c>
      <c r="CC1085" s="18">
        <f t="shared" si="84"/>
        <v>1</v>
      </c>
      <c r="CD1085" s="17">
        <f>(AF1085/(AF1085+AH1085+AJ1085))/(X1085/(X1085+Z1085+AB1085))</f>
        <v>1.9786546584604012</v>
      </c>
      <c r="CE1085" s="19">
        <f>(AH1085/(AF1085+AH1085+AJ1085))/(Z1085/(X1085+Z1085+AB1085))</f>
        <v>0.99714075526399537</v>
      </c>
      <c r="CF1085" s="18">
        <f>(AJ1085/(AF1085+AH1085+AJ1085))/(AB1085/(X1085+Z1085+AB1085))</f>
        <v>0.78214502915103523</v>
      </c>
      <c r="CG1085">
        <f>AH1085/Z1085</f>
        <v>232.88053841839596</v>
      </c>
      <c r="CH1085" s="11">
        <f>BB1085/BE1085</f>
        <v>0.3606927429339209</v>
      </c>
      <c r="CI1085" s="14">
        <f>AY1085/V1085</f>
        <v>2247.8153892482605</v>
      </c>
      <c r="CJ1085" s="14">
        <f>AV1085/M1085</f>
        <v>5815.9482758620688</v>
      </c>
      <c r="CK1085" s="17">
        <f>N1085/V1085</f>
        <v>29.014599602764648</v>
      </c>
      <c r="CL1085" s="17">
        <f>(AL1085+AN1085)/N1085</f>
        <v>5.7231371270177727</v>
      </c>
      <c r="CM1085" s="14">
        <f>AP1085/AC1085</f>
        <v>5.9999493414387031</v>
      </c>
    </row>
    <row r="1086" spans="1:91" hidden="1" x14ac:dyDescent="0.2">
      <c r="A1086">
        <v>21</v>
      </c>
      <c r="B1086" s="2">
        <v>44805</v>
      </c>
      <c r="C1086" s="3" t="s">
        <v>44</v>
      </c>
      <c r="D1086" t="s">
        <v>45</v>
      </c>
      <c r="E1086" s="3" t="s">
        <v>41</v>
      </c>
      <c r="F1086" t="s">
        <v>42</v>
      </c>
      <c r="G1086" t="str">
        <f>CONCATENATE(C1086,E1086)</f>
        <v>BOISEA</v>
      </c>
      <c r="H1086" t="s">
        <v>40</v>
      </c>
      <c r="I1086">
        <f>U1086/M1086</f>
        <v>73.463917525773198</v>
      </c>
      <c r="J1086" t="str">
        <f>_xlfn.CONCAT(C1086,E1086,H1086)</f>
        <v>BOISEAE175</v>
      </c>
      <c r="K1086" s="4">
        <v>399</v>
      </c>
      <c r="L1086" s="4">
        <f>N1086/M1086</f>
        <v>51.814432989690722</v>
      </c>
      <c r="M1086" s="4">
        <v>194</v>
      </c>
      <c r="N1086" s="4">
        <v>10052</v>
      </c>
      <c r="O1086" s="4">
        <f>P1086/M1086</f>
        <v>6.4793814432989691</v>
      </c>
      <c r="P1086" s="4">
        <v>1257</v>
      </c>
      <c r="Q1086" s="4">
        <v>2263</v>
      </c>
      <c r="R1086" s="4">
        <v>6532</v>
      </c>
      <c r="S1086" s="4">
        <f>U1086*K1086</f>
        <v>5686548</v>
      </c>
      <c r="T1086" s="7">
        <f>N1086/U1086</f>
        <v>0.7053045186640472</v>
      </c>
      <c r="U1086" s="4">
        <v>14252</v>
      </c>
      <c r="V1086" s="4">
        <v>313.58907067334445</v>
      </c>
      <c r="W1086" s="7">
        <f>P1086/X1086</f>
        <v>0.64793814432989694</v>
      </c>
      <c r="X1086" s="4">
        <v>1940</v>
      </c>
      <c r="Y1086" s="7">
        <f>Q1086/Z1086</f>
        <v>0.64805269186712489</v>
      </c>
      <c r="Z1086" s="4">
        <v>3492</v>
      </c>
      <c r="AA1086" s="7">
        <f>R1086/AB1086</f>
        <v>0.74058956916099772</v>
      </c>
      <c r="AB1086" s="4">
        <v>8820</v>
      </c>
      <c r="AC1086" s="4">
        <v>5278</v>
      </c>
      <c r="AD1086" s="4">
        <f>AP1086/AC1086</f>
        <v>5</v>
      </c>
      <c r="AE1086" s="7">
        <f>AF1086/(AF1086+AH1086+AJ1086+AL1086+AN1086+AP1086)</f>
        <v>0.19837468986113829</v>
      </c>
      <c r="AF1086" s="4">
        <v>211958</v>
      </c>
      <c r="AG1086" s="7">
        <f>AH1086/(AF1086+AH1086+AJ1086+AL1086+AN1086+AP1086)</f>
        <v>0.19710839674937972</v>
      </c>
      <c r="AH1086" s="4">
        <v>210605</v>
      </c>
      <c r="AI1086" s="7">
        <f>AJ1086/(AF1086+AH1086+AJ1086+AL1086+AN1086+AP1086)</f>
        <v>0.51256980756649906</v>
      </c>
      <c r="AJ1086" s="4">
        <v>547667</v>
      </c>
      <c r="AK1086" s="7">
        <f>AL1086/(AF1086+AH1086+AJ1086+AL1086+AN1086+AP1086)</f>
        <v>3.66831918073737E-2</v>
      </c>
      <c r="AL1086" s="4">
        <v>39195</v>
      </c>
      <c r="AM1086" s="7">
        <f>AN1086/(AF1086+AH1086+AJ1086+AL1086+AN1086+AP1086)</f>
        <v>3.0565114888256417E-2</v>
      </c>
      <c r="AN1086" s="4">
        <v>32658</v>
      </c>
      <c r="AO1086" s="7">
        <f>AP1086/(AF1086+AH1086+AJ1086+AL1086+AN1086+AP1086)</f>
        <v>2.4698799127352775E-2</v>
      </c>
      <c r="AP1086" s="4">
        <v>26390</v>
      </c>
      <c r="AQ1086" s="6">
        <f>AO1086+AM1086+AK1086+AI1086+AG1086+AE1086</f>
        <v>1</v>
      </c>
      <c r="AR1086" s="4">
        <v>503500</v>
      </c>
      <c r="AS1086" s="4">
        <f>AR1086/M1086</f>
        <v>2595.3608247422681</v>
      </c>
      <c r="AT1086" s="4">
        <f>AR1086/V1086</f>
        <v>1605.6044265792655</v>
      </c>
      <c r="AU1086" s="7">
        <f>AR1086/(AR1086+AV1086+AY1086+BB1086)</f>
        <v>0.26648530493646166</v>
      </c>
      <c r="AV1086" s="4">
        <v>526134</v>
      </c>
      <c r="AW1086" s="4">
        <f>AV1086/M1086</f>
        <v>2712.0309278350514</v>
      </c>
      <c r="AX1086" s="7">
        <f>AV1086/(AR1086+AV1086+AY1086+BB1086)</f>
        <v>0.27846470591348621</v>
      </c>
      <c r="AY1086" s="4">
        <v>574918</v>
      </c>
      <c r="AZ1086" s="4">
        <f>AY1086/M1086</f>
        <v>2963.4948453608249</v>
      </c>
      <c r="BA1086" s="7">
        <f>AY1086/(AR1086+AV1086+AY1086+BB1086)</f>
        <v>0.30428440624321879</v>
      </c>
      <c r="BB1086" s="4">
        <v>284858</v>
      </c>
      <c r="BC1086" s="11">
        <f>BB1086/(AR1086+AV1086+AY1086+BB1086)</f>
        <v>0.15076558290683334</v>
      </c>
      <c r="BD1086" s="9">
        <f>BC1086+BA1086+AX1086+AU1086</f>
        <v>1</v>
      </c>
      <c r="BE1086" s="14">
        <f>(AF1086+AH1086+AJ1086+AL1086+AN1086+AP1086)</f>
        <v>1068473</v>
      </c>
      <c r="BF1086" s="14">
        <f t="shared" si="80"/>
        <v>-1889410</v>
      </c>
      <c r="BG1086" s="13">
        <f>(AF1086+AH1086+AJ1086+AL1086+AN1086+AP1086)-(AR1086+AV1086+AY1086+BB1086)</f>
        <v>-820937</v>
      </c>
      <c r="BH1086" s="13">
        <f t="shared" si="81"/>
        <v>1</v>
      </c>
      <c r="BI1086" s="14">
        <f>AF1086/W1086</f>
        <v>327126.90533015114</v>
      </c>
      <c r="BJ1086" s="14">
        <f>AH1086/Y1086</f>
        <v>324981.29032258061</v>
      </c>
      <c r="BK1086" s="14">
        <f>AJ1086/AA1086</f>
        <v>739501.36864666257</v>
      </c>
      <c r="BL1086" s="14">
        <f>BI1086+BJ1086+BK1086</f>
        <v>1391609.5642993944</v>
      </c>
      <c r="BM1086" s="14">
        <f>(AF1086/W1086)-AF1086</f>
        <v>115168.90533015114</v>
      </c>
      <c r="BN1086" s="14">
        <f>AH1086/Y1086-AH1086</f>
        <v>114376.29032258061</v>
      </c>
      <c r="BO1086" s="14">
        <f>AJ1086/AA1086-AJ1086</f>
        <v>191834.36864666257</v>
      </c>
      <c r="BP1086" s="14">
        <f>BG1086/S1086</f>
        <v>-0.14436473586435919</v>
      </c>
      <c r="BQ1086" s="14">
        <f>(BG1086-CA1086)/S1086</f>
        <v>-0.14398277133864154</v>
      </c>
      <c r="BR1086" s="27">
        <f>BQ1086-BP1086</f>
        <v>3.819645257176485E-4</v>
      </c>
      <c r="BS1086" s="28">
        <f t="shared" si="82"/>
        <v>4010748</v>
      </c>
      <c r="BT1086" s="11">
        <f>BS1086/S1086</f>
        <v>0.7053045186640472</v>
      </c>
      <c r="BU1086" s="14">
        <f>(BE1086-AP1086)*1/BT1086-(BE1086-AP1086)</f>
        <v>435410.72423398308</v>
      </c>
      <c r="BV1086" s="14">
        <f t="shared" si="83"/>
        <v>0.18789483532012743</v>
      </c>
      <c r="BW1086" s="27">
        <f>(AR1086+AV1086+AY1086+BB1086)/S1086</f>
        <v>0.33225957118448662</v>
      </c>
      <c r="BX1086" s="13">
        <f>(AF1086+AH1086+AJ1086+AL1086+AN1086)/N1086</f>
        <v>103.66922005571031</v>
      </c>
      <c r="BY1086" s="26">
        <f>BX1086/K1086</f>
        <v>0.25982260665591556</v>
      </c>
      <c r="BZ1086" s="11">
        <f>AP1086/BE1086</f>
        <v>2.4698799127352775E-2</v>
      </c>
      <c r="CA1086" s="15">
        <f>-(BM1086+BN1086+BO1086)/M1086</f>
        <v>-2172.0596097906923</v>
      </c>
      <c r="CB1086" s="15">
        <f>BG1086-CA1086</f>
        <v>-818764.94039020932</v>
      </c>
      <c r="CC1086" s="18">
        <f t="shared" si="84"/>
        <v>1</v>
      </c>
      <c r="CD1086" s="17">
        <f>(AF1086/(AF1086+AH1086+AJ1086))/(X1086/(X1086+Z1086+AB1086))</f>
        <v>1.604904510366391</v>
      </c>
      <c r="CE1086" s="19">
        <f>(AH1086/(AF1086+AH1086+AJ1086))/(Z1086/(X1086+Z1086+AB1086))</f>
        <v>0.88592214391979585</v>
      </c>
      <c r="CF1086" s="18">
        <f>(AJ1086/(AF1086+AH1086+AJ1086))/(AB1086/(X1086+Z1086+AB1086))</f>
        <v>0.91211395956023522</v>
      </c>
      <c r="CG1086">
        <f>AH1086/Z1086</f>
        <v>60.310710194730817</v>
      </c>
      <c r="CH1086" s="11">
        <f>BB1086/BE1086</f>
        <v>0.26660289965212036</v>
      </c>
      <c r="CI1086" s="14">
        <f>AY1086/V1086</f>
        <v>1833.3483331084374</v>
      </c>
      <c r="CJ1086" s="14">
        <f>AV1086/M1086</f>
        <v>2712.0309278350514</v>
      </c>
      <c r="CK1086" s="17">
        <f>N1086/V1086</f>
        <v>32.054688571945931</v>
      </c>
      <c r="CL1086" s="17">
        <f>(AL1086+AN1086)/N1086</f>
        <v>7.1481297254277756</v>
      </c>
      <c r="CM1086" s="14">
        <f>AP1086/AC1086</f>
        <v>5</v>
      </c>
    </row>
    <row r="1087" spans="1:91" hidden="1" x14ac:dyDescent="0.2">
      <c r="A1087">
        <v>354</v>
      </c>
      <c r="B1087" s="2">
        <v>44835</v>
      </c>
      <c r="C1087" s="3" t="s">
        <v>43</v>
      </c>
      <c r="D1087" t="s">
        <v>38</v>
      </c>
      <c r="E1087" s="3" t="s">
        <v>32</v>
      </c>
      <c r="F1087" t="s">
        <v>33</v>
      </c>
      <c r="G1087" t="str">
        <f>CONCATENATE(C1087,E1087)</f>
        <v>SFOHNL</v>
      </c>
      <c r="H1087" t="s">
        <v>51</v>
      </c>
      <c r="I1087">
        <f>U1087/M1087</f>
        <v>350.47058823529414</v>
      </c>
      <c r="J1087" t="str">
        <f>_xlfn.CONCAT(C1087,E1087,H1087)</f>
        <v>SFOHNL777-200</v>
      </c>
      <c r="K1087" s="4">
        <v>2399</v>
      </c>
      <c r="L1087" s="4">
        <f>N1087/M1087</f>
        <v>329.1764705882353</v>
      </c>
      <c r="M1087" s="4">
        <v>17</v>
      </c>
      <c r="N1087" s="4">
        <v>5596</v>
      </c>
      <c r="O1087" s="4">
        <f>P1087/M1087</f>
        <v>45.647058823529413</v>
      </c>
      <c r="P1087" s="4">
        <v>776</v>
      </c>
      <c r="Q1087" s="4">
        <v>1452</v>
      </c>
      <c r="R1087" s="4">
        <v>3368</v>
      </c>
      <c r="S1087" s="4">
        <f>U1087*K1087</f>
        <v>14293242</v>
      </c>
      <c r="T1087" s="7">
        <f>N1087/U1087</f>
        <v>0.93924135615978521</v>
      </c>
      <c r="U1087" s="4">
        <v>5958</v>
      </c>
      <c r="V1087" s="4">
        <v>89.351929530201332</v>
      </c>
      <c r="W1087" s="7">
        <f>P1087/X1087</f>
        <v>1</v>
      </c>
      <c r="X1087" s="4">
        <v>776</v>
      </c>
      <c r="Y1087" s="7">
        <f>Q1087/Z1087</f>
        <v>1</v>
      </c>
      <c r="Z1087" s="4">
        <v>1452</v>
      </c>
      <c r="AA1087" s="7">
        <f>R1087/AB1087</f>
        <v>0.90270704904851251</v>
      </c>
      <c r="AB1087" s="4">
        <v>3731</v>
      </c>
      <c r="AC1087" s="4">
        <v>159548</v>
      </c>
      <c r="AD1087" s="4">
        <f>AP1087/AC1087</f>
        <v>5</v>
      </c>
      <c r="AE1087" s="7">
        <f>AF1087/(AF1087+AH1087+AJ1087+AL1087+AN1087+AP1087)</f>
        <v>0.16768613820845979</v>
      </c>
      <c r="AF1087" s="4">
        <v>429192</v>
      </c>
      <c r="AG1087" s="7">
        <f>AH1087/(AF1087+AH1087+AJ1087+AL1087+AN1087+AP1087)</f>
        <v>0.16931145819333182</v>
      </c>
      <c r="AH1087" s="4">
        <v>433352</v>
      </c>
      <c r="AI1087" s="7">
        <f>AJ1087/(AF1087+AH1087+AJ1087+AL1087+AN1087+AP1087)</f>
        <v>0.33553441771348735</v>
      </c>
      <c r="AJ1087" s="4">
        <v>858799</v>
      </c>
      <c r="AK1087" s="7">
        <f>AL1087/(AF1087+AH1087+AJ1087+AL1087+AN1087+AP1087)</f>
        <v>7.894132282293076E-3</v>
      </c>
      <c r="AL1087" s="4">
        <v>20205</v>
      </c>
      <c r="AM1087" s="7">
        <f>AN1087/(AF1087+AH1087+AJ1087+AL1087+AN1087+AP1087)</f>
        <v>7.8953043880513971E-3</v>
      </c>
      <c r="AN1087" s="4">
        <v>20208</v>
      </c>
      <c r="AO1087" s="7">
        <f>AP1087/(AF1087+AH1087+AJ1087+AL1087+AN1087+AP1087)</f>
        <v>0.3116785492143766</v>
      </c>
      <c r="AP1087" s="4">
        <v>797740</v>
      </c>
      <c r="AQ1087" s="6">
        <f>AO1087+AM1087+AK1087+AI1087+AG1087+AE1087</f>
        <v>1</v>
      </c>
      <c r="AR1087" s="4">
        <v>373933</v>
      </c>
      <c r="AS1087" s="4">
        <f>AR1087/M1087</f>
        <v>21996.058823529413</v>
      </c>
      <c r="AT1087" s="4">
        <f>AR1087/V1087</f>
        <v>4184.9459991080448</v>
      </c>
      <c r="AU1087" s="7">
        <f>AR1087/(AR1087+AV1087+AY1087+BB1087)</f>
        <v>0.26293943012081911</v>
      </c>
      <c r="AV1087" s="4">
        <v>126128</v>
      </c>
      <c r="AW1087" s="4">
        <f>AV1087/M1087</f>
        <v>7419.2941176470586</v>
      </c>
      <c r="AX1087" s="7">
        <f>AV1087/(AR1087+AV1087+AY1087+BB1087)</f>
        <v>8.8689750415926583E-2</v>
      </c>
      <c r="AY1087" s="4">
        <v>603754</v>
      </c>
      <c r="AZ1087" s="4">
        <f>AY1087/M1087</f>
        <v>35514.941176470587</v>
      </c>
      <c r="BA1087" s="7">
        <f>AY1087/(AR1087+AV1087+AY1087+BB1087)</f>
        <v>0.42454325425454564</v>
      </c>
      <c r="BB1087" s="4">
        <v>318311</v>
      </c>
      <c r="BC1087" s="11">
        <f>BB1087/(AR1087+AV1087+AY1087+BB1087)</f>
        <v>0.22382756520870864</v>
      </c>
      <c r="BD1087" s="9">
        <f>BC1087+BA1087+AX1087+AU1087</f>
        <v>0.99999999999999989</v>
      </c>
      <c r="BE1087" s="14">
        <f>(AF1087+AH1087+AJ1087+AL1087+AN1087+AP1087)</f>
        <v>2559496</v>
      </c>
      <c r="BF1087" s="14">
        <f t="shared" si="80"/>
        <v>-1422126</v>
      </c>
      <c r="BG1087" s="13">
        <f>(AF1087+AH1087+AJ1087+AL1087+AN1087+AP1087)-(AR1087+AV1087+AY1087+BB1087)</f>
        <v>1137370</v>
      </c>
      <c r="BH1087" s="13">
        <f t="shared" si="81"/>
        <v>0</v>
      </c>
      <c r="BI1087" s="14">
        <f>AF1087/W1087</f>
        <v>429192</v>
      </c>
      <c r="BJ1087" s="14">
        <f>AH1087/Y1087</f>
        <v>433352</v>
      </c>
      <c r="BK1087" s="14">
        <f>AJ1087/AA1087</f>
        <v>951359.58105700708</v>
      </c>
      <c r="BL1087" s="14">
        <f>BI1087+BJ1087+BK1087</f>
        <v>1813903.581057007</v>
      </c>
      <c r="BM1087" s="14">
        <f>(AF1087/W1087)-AF1087</f>
        <v>0</v>
      </c>
      <c r="BN1087" s="14">
        <f>AH1087/Y1087-AH1087</f>
        <v>0</v>
      </c>
      <c r="BO1087" s="14">
        <f>AJ1087/AA1087-AJ1087</f>
        <v>92560.581057007075</v>
      </c>
      <c r="BP1087" s="14">
        <f>BG1087/S1087</f>
        <v>7.957396929262095E-2</v>
      </c>
      <c r="BQ1087" s="14">
        <f>(BG1087-CA1087)/S1087</f>
        <v>7.9954900369151871E-2</v>
      </c>
      <c r="BR1087" s="27">
        <f>BQ1087-BP1087</f>
        <v>3.8093107653092151E-4</v>
      </c>
      <c r="BS1087" s="28">
        <f t="shared" si="82"/>
        <v>13424804</v>
      </c>
      <c r="BT1087" s="11">
        <f>BS1087/S1087</f>
        <v>0.93924135615978521</v>
      </c>
      <c r="BU1087" s="14">
        <f>(BE1087-AP1087)*1/BT1087-(BE1087-AP1087)</f>
        <v>113966.34596140101</v>
      </c>
      <c r="BV1087" s="14">
        <f t="shared" si="83"/>
        <v>0.17907036066415163</v>
      </c>
      <c r="BW1087" s="27">
        <f>(AR1087+AV1087+AY1087+BB1087)/S1087</f>
        <v>9.9496391371530685E-2</v>
      </c>
      <c r="BX1087" s="13">
        <f>(AF1087+AH1087+AJ1087+AL1087+AN1087)/N1087</f>
        <v>314.82416011436743</v>
      </c>
      <c r="BY1087" s="26">
        <f>BX1087/K1087</f>
        <v>0.13123141313645995</v>
      </c>
      <c r="BZ1087" s="11">
        <f>AP1087/BE1087</f>
        <v>0.3116785492143766</v>
      </c>
      <c r="CA1087" s="15">
        <f>-(BM1087+BN1087+BO1087)/M1087</f>
        <v>-5444.7400621768866</v>
      </c>
      <c r="CB1087" s="15">
        <f>BG1087-CA1087</f>
        <v>1142814.7400621769</v>
      </c>
      <c r="CC1087" s="18">
        <f t="shared" si="84"/>
        <v>0</v>
      </c>
      <c r="CD1087" s="17">
        <f>(AF1087/(AF1087+AH1087+AJ1087))/(X1087/(X1087+Z1087+AB1087))</f>
        <v>1.914678517830279</v>
      </c>
      <c r="CE1087" s="19">
        <f>(AH1087/(AF1087+AH1087+AJ1087))/(Z1087/(X1087+Z1087+AB1087))</f>
        <v>1.0331899106602664</v>
      </c>
      <c r="CF1087" s="18">
        <f>(AJ1087/(AF1087+AH1087+AJ1087))/(AB1087/(X1087+Z1087+AB1087))</f>
        <v>0.79684205839855182</v>
      </c>
      <c r="CG1087">
        <f>AH1087/Z1087</f>
        <v>298.45179063360882</v>
      </c>
      <c r="CH1087" s="11">
        <f>BB1087/BE1087</f>
        <v>0.12436471867898993</v>
      </c>
      <c r="CI1087" s="14">
        <f>AY1087/V1087</f>
        <v>6757.0337112409934</v>
      </c>
      <c r="CJ1087" s="14">
        <f>AV1087/M1087</f>
        <v>7419.2941176470586</v>
      </c>
      <c r="CK1087" s="17">
        <f>N1087/V1087</f>
        <v>62.628753843626043</v>
      </c>
      <c r="CL1087" s="17">
        <f>(AL1087+AN1087)/N1087</f>
        <v>7.2217655468191566</v>
      </c>
      <c r="CM1087" s="14">
        <f>AP1087/AC1087</f>
        <v>5</v>
      </c>
    </row>
    <row r="1088" spans="1:91" hidden="1" x14ac:dyDescent="0.2">
      <c r="A1088">
        <v>174</v>
      </c>
      <c r="B1088" s="2">
        <v>44805</v>
      </c>
      <c r="C1088" s="3" t="s">
        <v>43</v>
      </c>
      <c r="D1088" t="s">
        <v>38</v>
      </c>
      <c r="E1088" s="3" t="s">
        <v>41</v>
      </c>
      <c r="F1088" t="s">
        <v>42</v>
      </c>
      <c r="G1088" t="str">
        <f>CONCATENATE(C1088,E1088)</f>
        <v>SFOSEA</v>
      </c>
      <c r="H1088" t="s">
        <v>40</v>
      </c>
      <c r="I1088">
        <f>U1088/M1088</f>
        <v>72.75</v>
      </c>
      <c r="J1088" t="str">
        <f>_xlfn.CONCAT(C1088,E1088,H1088)</f>
        <v>SFOSEAE175</v>
      </c>
      <c r="K1088" s="4">
        <v>679</v>
      </c>
      <c r="L1088" s="4">
        <f>N1088/M1088</f>
        <v>66</v>
      </c>
      <c r="M1088" s="4">
        <v>52</v>
      </c>
      <c r="N1088" s="4">
        <v>3432</v>
      </c>
      <c r="O1088" s="4">
        <f>P1088/M1088</f>
        <v>8.9807692307692299</v>
      </c>
      <c r="P1088" s="4">
        <v>467</v>
      </c>
      <c r="Q1088" s="4">
        <v>841</v>
      </c>
      <c r="R1088" s="4">
        <v>2124</v>
      </c>
      <c r="S1088" s="4">
        <f>U1088*K1088</f>
        <v>2568657</v>
      </c>
      <c r="T1088" s="7">
        <f>N1088/U1088</f>
        <v>0.90721649484536082</v>
      </c>
      <c r="U1088" s="4">
        <v>3783</v>
      </c>
      <c r="V1088" s="4">
        <v>110.74325162433551</v>
      </c>
      <c r="W1088" s="7">
        <f>P1088/X1088</f>
        <v>0.90679611650485437</v>
      </c>
      <c r="X1088" s="4">
        <v>515</v>
      </c>
      <c r="Y1088" s="7">
        <f>Q1088/Z1088</f>
        <v>0.90722761596548007</v>
      </c>
      <c r="Z1088" s="4">
        <v>927</v>
      </c>
      <c r="AA1088" s="7">
        <f>R1088/AB1088</f>
        <v>0.90730457069628367</v>
      </c>
      <c r="AB1088" s="4">
        <v>2341</v>
      </c>
      <c r="AC1088" s="4">
        <v>61</v>
      </c>
      <c r="AD1088" s="4">
        <f>AP1088/AC1088</f>
        <v>4.9672131147540988</v>
      </c>
      <c r="AE1088" s="7">
        <f>AF1088/(AF1088+AH1088+AJ1088+AL1088+AN1088+AP1088)</f>
        <v>0.22507309505340414</v>
      </c>
      <c r="AF1088" s="4">
        <v>116932</v>
      </c>
      <c r="AG1088" s="7">
        <f>AH1088/(AF1088+AH1088+AJ1088+AL1088+AN1088+AP1088)</f>
        <v>0.2259180911941393</v>
      </c>
      <c r="AH1088" s="4">
        <v>117371</v>
      </c>
      <c r="AI1088" s="7">
        <f>AJ1088/(AF1088+AH1088+AJ1088+AL1088+AN1088+AP1088)</f>
        <v>0.50344254122484022</v>
      </c>
      <c r="AJ1088" s="4">
        <v>261553</v>
      </c>
      <c r="AK1088" s="7">
        <f>AL1088/(AF1088+AH1088+AJ1088+AL1088+AN1088+AP1088)</f>
        <v>2.4541459668276457E-2</v>
      </c>
      <c r="AL1088" s="4">
        <v>12750</v>
      </c>
      <c r="AM1088" s="7">
        <f>AN1088/(AF1088+AH1088+AJ1088+AL1088+AN1088+AP1088)</f>
        <v>2.0441592288399684E-2</v>
      </c>
      <c r="AN1088" s="4">
        <v>10620</v>
      </c>
      <c r="AO1088" s="7">
        <f>AP1088/(AF1088+AH1088+AJ1088+AL1088+AN1088+AP1088)</f>
        <v>5.8322057094021705E-4</v>
      </c>
      <c r="AP1088" s="4">
        <v>303</v>
      </c>
      <c r="AQ1088" s="6">
        <f>AO1088+AM1088+AK1088+AI1088+AG1088+AE1088</f>
        <v>1</v>
      </c>
      <c r="AR1088" s="4">
        <v>177810</v>
      </c>
      <c r="AS1088" s="4">
        <f>AR1088/M1088</f>
        <v>3419.4230769230771</v>
      </c>
      <c r="AT1088" s="4">
        <f>AR1088/V1088</f>
        <v>1605.6057357171437</v>
      </c>
      <c r="AU1088" s="7">
        <f>AR1088/(AR1088+AV1088+AY1088+BB1088)</f>
        <v>0.28627871481288281</v>
      </c>
      <c r="AV1088" s="4">
        <v>139670</v>
      </c>
      <c r="AW1088" s="4">
        <f>AV1088/M1088</f>
        <v>2685.9615384615386</v>
      </c>
      <c r="AX1088" s="7">
        <f>AV1088/(AR1088+AV1088+AY1088+BB1088)</f>
        <v>0.22487232494187806</v>
      </c>
      <c r="AY1088" s="4">
        <v>203031</v>
      </c>
      <c r="AZ1088" s="4">
        <f>AY1088/M1088</f>
        <v>3904.4423076923076</v>
      </c>
      <c r="BA1088" s="7">
        <f>AY1088/(AR1088+AV1088+AY1088+BB1088)</f>
        <v>0.32688517938909173</v>
      </c>
      <c r="BB1088" s="4">
        <v>100597</v>
      </c>
      <c r="BC1088" s="11">
        <f>BB1088/(AR1088+AV1088+AY1088+BB1088)</f>
        <v>0.1619637808561474</v>
      </c>
      <c r="BD1088" s="9">
        <f>BC1088+BA1088+AX1088+AU1088</f>
        <v>1</v>
      </c>
      <c r="BE1088" s="14">
        <f>(AF1088+AH1088+AJ1088+AL1088+AN1088+AP1088)</f>
        <v>519529</v>
      </c>
      <c r="BF1088" s="14">
        <f t="shared" si="80"/>
        <v>-621108</v>
      </c>
      <c r="BG1088" s="13">
        <f>(AF1088+AH1088+AJ1088+AL1088+AN1088+AP1088)-(AR1088+AV1088+AY1088+BB1088)</f>
        <v>-101579</v>
      </c>
      <c r="BH1088" s="13">
        <f t="shared" si="81"/>
        <v>1</v>
      </c>
      <c r="BI1088" s="14">
        <f>AF1088/W1088</f>
        <v>128950.70663811563</v>
      </c>
      <c r="BJ1088" s="14">
        <f>AH1088/Y1088</f>
        <v>129373.26634958382</v>
      </c>
      <c r="BK1088" s="14">
        <f>AJ1088/AA1088</f>
        <v>288274.75188323914</v>
      </c>
      <c r="BL1088" s="14">
        <f>BI1088+BJ1088+BK1088</f>
        <v>546598.72487093857</v>
      </c>
      <c r="BM1088" s="14">
        <f>(AF1088/W1088)-AF1088</f>
        <v>12018.706638115633</v>
      </c>
      <c r="BN1088" s="14">
        <f>AH1088/Y1088-AH1088</f>
        <v>12002.266349583821</v>
      </c>
      <c r="BO1088" s="14">
        <f>AJ1088/AA1088-AJ1088</f>
        <v>26721.751883239136</v>
      </c>
      <c r="BP1088" s="14">
        <f>BG1088/S1088</f>
        <v>-3.9545567975794352E-2</v>
      </c>
      <c r="BQ1088" s="14">
        <f>(BG1088-CA1088)/S1088</f>
        <v>-3.9165672321320663E-2</v>
      </c>
      <c r="BR1088" s="27">
        <f>BQ1088-BP1088</f>
        <v>3.7989565447368867E-4</v>
      </c>
      <c r="BS1088" s="28">
        <f t="shared" si="82"/>
        <v>2330328</v>
      </c>
      <c r="BT1088" s="11">
        <f>BS1088/S1088</f>
        <v>0.90721649484536082</v>
      </c>
      <c r="BU1088" s="14">
        <f>(BE1088-AP1088)*1/BT1088-(BE1088-AP1088)</f>
        <v>53102.659090909059</v>
      </c>
      <c r="BV1088" s="14">
        <f t="shared" si="83"/>
        <v>0.20225705495128388</v>
      </c>
      <c r="BW1088" s="27">
        <f>(AR1088+AV1088+AY1088+BB1088)/S1088</f>
        <v>0.24180262292707824</v>
      </c>
      <c r="BX1088" s="13">
        <f>(AF1088+AH1088+AJ1088+AL1088+AN1088)/N1088</f>
        <v>151.28962703962705</v>
      </c>
      <c r="BY1088" s="26">
        <f>BX1088/K1088</f>
        <v>0.22281241095674087</v>
      </c>
      <c r="BZ1088" s="11">
        <f>AP1088/BE1088</f>
        <v>5.8322057094021705E-4</v>
      </c>
      <c r="CA1088" s="15">
        <f>-(BM1088+BN1088+BO1088)/M1088</f>
        <v>-975.82163213343438</v>
      </c>
      <c r="CB1088" s="15">
        <f>BG1088-CA1088</f>
        <v>-100603.17836786657</v>
      </c>
      <c r="CC1088" s="18">
        <f t="shared" si="84"/>
        <v>1</v>
      </c>
      <c r="CD1088" s="17">
        <f>(AF1088/(AF1088+AH1088+AJ1088))/(X1088/(X1088+Z1088+AB1088))</f>
        <v>1.7322354313325543</v>
      </c>
      <c r="CE1088" s="19">
        <f>(AH1088/(AF1088+AH1088+AJ1088))/(Z1088/(X1088+Z1088+AB1088))</f>
        <v>0.96596599738372735</v>
      </c>
      <c r="CF1088" s="18">
        <f>(AJ1088/(AF1088+AH1088+AJ1088))/(AB1088/(X1088+Z1088+AB1088))</f>
        <v>0.85239140251559986</v>
      </c>
      <c r="CG1088">
        <f>AH1088/Z1088</f>
        <v>126.61380798274003</v>
      </c>
      <c r="CH1088" s="11">
        <f>BB1088/BE1088</f>
        <v>0.19363115437251818</v>
      </c>
      <c r="CI1088" s="14">
        <f>AY1088/V1088</f>
        <v>1833.348732514411</v>
      </c>
      <c r="CJ1088" s="14">
        <f>AV1088/M1088</f>
        <v>2685.9615384615386</v>
      </c>
      <c r="CK1088" s="17">
        <f>N1088/V1088</f>
        <v>30.990601681464696</v>
      </c>
      <c r="CL1088" s="17">
        <f>(AL1088+AN1088)/N1088</f>
        <v>6.8094405594405591</v>
      </c>
      <c r="CM1088" s="14">
        <f>AP1088/AC1088</f>
        <v>4.9672131147540988</v>
      </c>
    </row>
    <row r="1089" spans="1:91" hidden="1" x14ac:dyDescent="0.2">
      <c r="A1089">
        <v>1066</v>
      </c>
      <c r="B1089" s="2">
        <v>45231</v>
      </c>
      <c r="C1089" s="3" t="s">
        <v>32</v>
      </c>
      <c r="D1089" t="s">
        <v>33</v>
      </c>
      <c r="E1089" s="3" t="s">
        <v>41</v>
      </c>
      <c r="F1089" t="s">
        <v>42</v>
      </c>
      <c r="G1089" t="str">
        <f>CONCATENATE(C1089,E1089)</f>
        <v>HNLSEA</v>
      </c>
      <c r="H1089" t="s">
        <v>35</v>
      </c>
      <c r="I1089">
        <f>U1089/M1089</f>
        <v>177.15384615384616</v>
      </c>
      <c r="J1089" t="str">
        <f>_xlfn.CONCAT(C1089,E1089,H1089)</f>
        <v>HNLSEA737-Max 9</v>
      </c>
      <c r="K1089" s="4">
        <v>2677</v>
      </c>
      <c r="L1089" s="4">
        <f>N1089/M1089</f>
        <v>148.96153846153845</v>
      </c>
      <c r="M1089" s="4">
        <v>52</v>
      </c>
      <c r="N1089" s="4">
        <v>7746</v>
      </c>
      <c r="O1089" s="4">
        <f>P1089/M1089</f>
        <v>19.25</v>
      </c>
      <c r="P1089" s="4">
        <v>1001</v>
      </c>
      <c r="Q1089" s="4">
        <v>1871</v>
      </c>
      <c r="R1089" s="4">
        <v>4874</v>
      </c>
      <c r="S1089" s="4">
        <f>U1089*K1089</f>
        <v>24660524</v>
      </c>
      <c r="T1089" s="7">
        <f>N1089/U1089</f>
        <v>0.84085974815458098</v>
      </c>
      <c r="U1089" s="4">
        <v>9212</v>
      </c>
      <c r="V1089" s="4">
        <v>299.89139209225704</v>
      </c>
      <c r="W1089" s="7">
        <f>P1089/X1089</f>
        <v>0.8411764705882353</v>
      </c>
      <c r="X1089" s="4">
        <v>1190</v>
      </c>
      <c r="Y1089" s="7">
        <f>Q1089/Z1089</f>
        <v>0.84089887640449434</v>
      </c>
      <c r="Z1089" s="4">
        <v>2225</v>
      </c>
      <c r="AA1089" s="7">
        <f>R1089/AB1089</f>
        <v>0.84092477570738444</v>
      </c>
      <c r="AB1089" s="4">
        <v>5796</v>
      </c>
      <c r="AC1089" s="4">
        <v>36690</v>
      </c>
      <c r="AD1089" s="4">
        <f>AP1089/AC1089</f>
        <v>5.9999182338511856</v>
      </c>
      <c r="AE1089" s="7">
        <f>AF1089/(AF1089+AH1089+AJ1089+AL1089+AN1089+AP1089)</f>
        <v>0.21457165676664933</v>
      </c>
      <c r="AF1089" s="4">
        <v>614418</v>
      </c>
      <c r="AG1089" s="7">
        <f>AH1089/(AF1089+AH1089+AJ1089+AL1089+AN1089+AP1089)</f>
        <v>0.21456851371922739</v>
      </c>
      <c r="AH1089" s="4">
        <v>614409</v>
      </c>
      <c r="AI1089" s="7">
        <f>AJ1089/(AF1089+AH1089+AJ1089+AL1089+AN1089+AP1089)</f>
        <v>0.4701496055650099</v>
      </c>
      <c r="AJ1089" s="4">
        <v>1346256</v>
      </c>
      <c r="AK1089" s="7">
        <f>AL1089/(AF1089+AH1089+AJ1089+AL1089+AN1089+AP1089)</f>
        <v>1.191738814156146E-2</v>
      </c>
      <c r="AL1089" s="4">
        <v>34125</v>
      </c>
      <c r="AM1089" s="7">
        <f>AN1089/(AF1089+AH1089+AJ1089+AL1089+AN1089+AP1089)</f>
        <v>1.1914943549122165E-2</v>
      </c>
      <c r="AN1089" s="4">
        <v>34118</v>
      </c>
      <c r="AO1089" s="7">
        <f>AP1089/(AF1089+AH1089+AJ1089+AL1089+AN1089+AP1089)</f>
        <v>7.6877892258429739E-2</v>
      </c>
      <c r="AP1089" s="4">
        <v>220137</v>
      </c>
      <c r="AQ1089" s="6">
        <f>AO1089+AM1089+AK1089+AI1089+AG1089+AE1089</f>
        <v>1</v>
      </c>
      <c r="AR1089" s="4">
        <v>1318715</v>
      </c>
      <c r="AS1089" s="4">
        <f>AR1089/M1089</f>
        <v>25359.903846153848</v>
      </c>
      <c r="AT1089" s="4">
        <f>AR1089/V1089</f>
        <v>4397.3086082921554</v>
      </c>
      <c r="AU1089" s="7">
        <f>AR1089/(AR1089+AV1089+AY1089+BB1089)</f>
        <v>0.39996305835566615</v>
      </c>
      <c r="AV1089" s="4">
        <v>340388</v>
      </c>
      <c r="AW1089" s="4">
        <f>AV1089/M1089</f>
        <v>6545.9230769230771</v>
      </c>
      <c r="AX1089" s="7">
        <f>AV1089/(AR1089+AV1089+AY1089+BB1089)</f>
        <v>0.10323885411750719</v>
      </c>
      <c r="AY1089" s="4">
        <v>709745</v>
      </c>
      <c r="AZ1089" s="4">
        <f>AY1089/M1089</f>
        <v>13648.942307692309</v>
      </c>
      <c r="BA1089" s="7">
        <f>AY1089/(AR1089+AV1089+AY1089+BB1089)</f>
        <v>0.21526393561356491</v>
      </c>
      <c r="BB1089" s="4">
        <v>928244</v>
      </c>
      <c r="BC1089" s="11">
        <f>BB1089/(AR1089+AV1089+AY1089+BB1089)</f>
        <v>0.28153415191326175</v>
      </c>
      <c r="BD1089" s="9">
        <f>BC1089+BA1089+AX1089+AU1089</f>
        <v>1</v>
      </c>
      <c r="BE1089" s="14">
        <f>(AF1089+AH1089+AJ1089+AL1089+AN1089+AP1089)</f>
        <v>2863463</v>
      </c>
      <c r="BF1089" s="14">
        <f t="shared" si="80"/>
        <v>-3297092</v>
      </c>
      <c r="BG1089" s="13">
        <f>(AF1089+AH1089+AJ1089+AL1089+AN1089+AP1089)-(AR1089+AV1089+AY1089+BB1089)</f>
        <v>-433629</v>
      </c>
      <c r="BH1089" s="13">
        <f t="shared" si="81"/>
        <v>1</v>
      </c>
      <c r="BI1089" s="14">
        <f>AF1089/W1089</f>
        <v>730426.99300699297</v>
      </c>
      <c r="BJ1089" s="14">
        <f>AH1089/Y1089</f>
        <v>730657.41582041688</v>
      </c>
      <c r="BK1089" s="14">
        <f>AJ1089/AA1089</f>
        <v>1600923.2203528928</v>
      </c>
      <c r="BL1089" s="14">
        <f>BI1089+BJ1089+BK1089</f>
        <v>3062007.6291803028</v>
      </c>
      <c r="BM1089" s="14">
        <f>(AF1089/W1089)-AF1089</f>
        <v>116008.99300699297</v>
      </c>
      <c r="BN1089" s="14">
        <f>AH1089/Y1089-AH1089</f>
        <v>116248.41582041688</v>
      </c>
      <c r="BO1089" s="14">
        <f>AJ1089/AA1089-AJ1089</f>
        <v>254667.22035289276</v>
      </c>
      <c r="BP1089" s="14">
        <f>BG1089/S1089</f>
        <v>-1.7583932928594705E-2</v>
      </c>
      <c r="BQ1089" s="14">
        <f>(BG1089-CA1089)/S1089</f>
        <v>-1.7204219376013897E-2</v>
      </c>
      <c r="BR1089" s="27">
        <f>BQ1089-BP1089</f>
        <v>3.7971355258080777E-4</v>
      </c>
      <c r="BS1089" s="28">
        <f t="shared" si="82"/>
        <v>20736042</v>
      </c>
      <c r="BT1089" s="11">
        <f>BS1089/S1089</f>
        <v>0.84085974815458098</v>
      </c>
      <c r="BU1089" s="14">
        <f>(BE1089-AP1089)*1/BT1089-(BE1089-AP1089)</f>
        <v>500273.16240640311</v>
      </c>
      <c r="BV1089" s="14">
        <f t="shared" si="83"/>
        <v>0.11611525367425282</v>
      </c>
      <c r="BW1089" s="27">
        <f>(AR1089+AV1089+AY1089+BB1089)/S1089</f>
        <v>0.13369918660284752</v>
      </c>
      <c r="BX1089" s="13">
        <f>(AF1089+AH1089+AJ1089+AL1089+AN1089)/N1089</f>
        <v>341.25045184611412</v>
      </c>
      <c r="BY1089" s="26">
        <f>BX1089/K1089</f>
        <v>0.12747495399556</v>
      </c>
      <c r="BZ1089" s="11">
        <f>AP1089/BE1089</f>
        <v>7.6877892258429739E-2</v>
      </c>
      <c r="CA1089" s="15">
        <f>-(BM1089+BN1089+BO1089)/M1089</f>
        <v>-9363.9351765442807</v>
      </c>
      <c r="CB1089" s="15">
        <f>BG1089-CA1089</f>
        <v>-424265.0648234557</v>
      </c>
      <c r="CC1089" s="18">
        <f t="shared" si="84"/>
        <v>1</v>
      </c>
      <c r="CD1089" s="17">
        <f>(AF1089/(AF1089+AH1089+AJ1089))/(X1089/(X1089+Z1089+AB1089))</f>
        <v>1.8468538090068647</v>
      </c>
      <c r="CE1089" s="19">
        <f>(AH1089/(AF1089+AH1089+AJ1089))/(Z1089/(X1089+Z1089+AB1089))</f>
        <v>0.98774105167165394</v>
      </c>
      <c r="CF1089" s="18">
        <f>(AJ1089/(AF1089+AH1089+AJ1089))/(AB1089/(X1089+Z1089+AB1089))</f>
        <v>0.8308350806267083</v>
      </c>
      <c r="CG1089">
        <f>AH1089/Z1089</f>
        <v>276.1388764044944</v>
      </c>
      <c r="CH1089" s="11">
        <f>BB1089/BE1089</f>
        <v>0.32416832346009011</v>
      </c>
      <c r="CI1089" s="14">
        <f>AY1089/V1089</f>
        <v>2366.6734648444253</v>
      </c>
      <c r="CJ1089" s="14">
        <f>AV1089/M1089</f>
        <v>6545.9230769230771</v>
      </c>
      <c r="CK1089" s="17">
        <f>N1089/V1089</f>
        <v>25.829350905867482</v>
      </c>
      <c r="CL1089" s="17">
        <f>(AL1089+AN1089)/N1089</f>
        <v>8.8100955331784139</v>
      </c>
      <c r="CM1089" s="14">
        <f>AP1089/AC1089</f>
        <v>5.9999182338511856</v>
      </c>
    </row>
    <row r="1090" spans="1:91" hidden="1" x14ac:dyDescent="0.2">
      <c r="A1090">
        <v>1029</v>
      </c>
      <c r="B1090" s="2">
        <v>45231</v>
      </c>
      <c r="C1090" s="3" t="s">
        <v>29</v>
      </c>
      <c r="D1090" t="s">
        <v>28</v>
      </c>
      <c r="E1090" s="3" t="s">
        <v>41</v>
      </c>
      <c r="F1090" t="s">
        <v>42</v>
      </c>
      <c r="G1090" t="str">
        <f>CONCATENATE(C1090,E1090)</f>
        <v>ANCSEA</v>
      </c>
      <c r="H1090" t="s">
        <v>30</v>
      </c>
      <c r="I1090">
        <f>U1090/M1090</f>
        <v>122.93103448275862</v>
      </c>
      <c r="J1090" t="str">
        <f>_xlfn.CONCAT(C1090,E1090,H1090)</f>
        <v>ANCSEA737-700</v>
      </c>
      <c r="K1090" s="4">
        <v>1448</v>
      </c>
      <c r="L1090" s="4">
        <f>N1090/M1090</f>
        <v>105.74137931034483</v>
      </c>
      <c r="M1090" s="4">
        <v>58</v>
      </c>
      <c r="N1090" s="4">
        <v>6133</v>
      </c>
      <c r="O1090" s="4">
        <f>P1090/M1090</f>
        <v>16.862068965517242</v>
      </c>
      <c r="P1090" s="4">
        <v>978</v>
      </c>
      <c r="Q1090" s="4">
        <v>1645</v>
      </c>
      <c r="R1090" s="4">
        <v>3510</v>
      </c>
      <c r="S1090" s="4">
        <f>U1090*K1090</f>
        <v>10324240</v>
      </c>
      <c r="T1090" s="7">
        <f>N1090/U1090</f>
        <v>0.86016830294530155</v>
      </c>
      <c r="U1090" s="4">
        <v>7130</v>
      </c>
      <c r="V1090" s="4">
        <v>197.27569617910999</v>
      </c>
      <c r="W1090" s="7">
        <f>P1090/X1090</f>
        <v>1</v>
      </c>
      <c r="X1090" s="4">
        <v>978</v>
      </c>
      <c r="Y1090" s="7">
        <f>Q1090/Z1090</f>
        <v>0.92260235558048231</v>
      </c>
      <c r="Z1090" s="4">
        <v>1783</v>
      </c>
      <c r="AA1090" s="7">
        <f>R1090/AB1090</f>
        <v>0.80320366132723109</v>
      </c>
      <c r="AB1090" s="4">
        <v>4370</v>
      </c>
      <c r="AC1090" s="4">
        <v>19740</v>
      </c>
      <c r="AD1090" s="4">
        <f>AP1090/AC1090</f>
        <v>5.9999493414387031</v>
      </c>
      <c r="AE1090" s="7">
        <f>AF1090/(AF1090+AH1090+AJ1090+AL1090+AN1090+AP1090)</f>
        <v>0.22062488425317289</v>
      </c>
      <c r="AF1090" s="4">
        <v>385985</v>
      </c>
      <c r="AG1090" s="7">
        <f>AH1090/(AF1090+AH1090+AJ1090+AL1090+AN1090+AP1090)</f>
        <v>0.2373387260875629</v>
      </c>
      <c r="AH1090" s="4">
        <v>415226</v>
      </c>
      <c r="AI1090" s="7">
        <f>AJ1090/(AF1090+AH1090+AJ1090+AL1090+AN1090+AP1090)</f>
        <v>0.44625003143740982</v>
      </c>
      <c r="AJ1090" s="4">
        <v>780718</v>
      </c>
      <c r="AK1090" s="7">
        <f>AL1090/(AF1090+AH1090+AJ1090+AL1090+AN1090+AP1090)</f>
        <v>1.4043948355766308E-2</v>
      </c>
      <c r="AL1090" s="4">
        <v>24570</v>
      </c>
      <c r="AM1090" s="7">
        <f>AN1090/(AF1090+AH1090+AJ1090+AL1090+AN1090+AP1090)</f>
        <v>1.4043948355766308E-2</v>
      </c>
      <c r="AN1090" s="4">
        <v>24570</v>
      </c>
      <c r="AO1090" s="7">
        <f>AP1090/(AF1090+AH1090+AJ1090+AL1090+AN1090+AP1090)</f>
        <v>6.7698461510321759E-2</v>
      </c>
      <c r="AP1090" s="4">
        <v>118439</v>
      </c>
      <c r="AQ1090" s="6">
        <f>AO1090+AM1090+AK1090+AI1090+AG1090+AE1090</f>
        <v>1</v>
      </c>
      <c r="AR1090" s="4">
        <v>820283</v>
      </c>
      <c r="AS1090" s="4">
        <f>AR1090/M1090</f>
        <v>14142.810344827587</v>
      </c>
      <c r="AT1090" s="4">
        <f>AR1090/V1090</f>
        <v>4158.0540121640279</v>
      </c>
      <c r="AU1090" s="7">
        <f>AR1090/(AR1090+AV1090+AY1090+BB1090)</f>
        <v>0.37060364963833431</v>
      </c>
      <c r="AV1090" s="4">
        <v>337325</v>
      </c>
      <c r="AW1090" s="4">
        <f>AV1090/M1090</f>
        <v>5815.9482758620688</v>
      </c>
      <c r="AX1090" s="7">
        <f>AV1090/(AR1090+AV1090+AY1090+BB1090)</f>
        <v>0.15240334873970462</v>
      </c>
      <c r="AY1090" s="4">
        <v>443439</v>
      </c>
      <c r="AZ1090" s="4">
        <f>AY1090/M1090</f>
        <v>7645.5</v>
      </c>
      <c r="BA1090" s="7">
        <f>AY1090/(AR1090+AV1090+AY1090+BB1090)</f>
        <v>0.20034562680437523</v>
      </c>
      <c r="BB1090" s="4">
        <v>612323</v>
      </c>
      <c r="BC1090" s="11">
        <f>BB1090/(AR1090+AV1090+AY1090+BB1090)</f>
        <v>0.27664737481758583</v>
      </c>
      <c r="BD1090" s="9">
        <f>BC1090+BA1090+AX1090+AU1090</f>
        <v>1</v>
      </c>
      <c r="BE1090" s="14">
        <f>(AF1090+AH1090+AJ1090+AL1090+AN1090+AP1090)</f>
        <v>1749508</v>
      </c>
      <c r="BF1090" s="14">
        <f t="shared" si="80"/>
        <v>-2213370</v>
      </c>
      <c r="BG1090" s="13">
        <f>(AF1090+AH1090+AJ1090+AL1090+AN1090+AP1090)-(AR1090+AV1090+AY1090+BB1090)</f>
        <v>-463862</v>
      </c>
      <c r="BH1090" s="13">
        <f t="shared" si="81"/>
        <v>1</v>
      </c>
      <c r="BI1090" s="14">
        <f>AF1090/W1090</f>
        <v>385985</v>
      </c>
      <c r="BJ1090" s="14">
        <f>AH1090/Y1090</f>
        <v>450059.54893617023</v>
      </c>
      <c r="BK1090" s="14">
        <f>AJ1090/AA1090</f>
        <v>972005.03133903141</v>
      </c>
      <c r="BL1090" s="14">
        <f>BI1090+BJ1090+BK1090</f>
        <v>1808049.5802752017</v>
      </c>
      <c r="BM1090" s="14">
        <f>(AF1090/W1090)-AF1090</f>
        <v>0</v>
      </c>
      <c r="BN1090" s="14">
        <f>AH1090/Y1090-AH1090</f>
        <v>34833.548936170235</v>
      </c>
      <c r="BO1090" s="14">
        <f>AJ1090/AA1090-AJ1090</f>
        <v>191287.03133903141</v>
      </c>
      <c r="BP1090" s="14">
        <f>BG1090/S1090</f>
        <v>-4.492940884752776E-2</v>
      </c>
      <c r="BQ1090" s="14">
        <f>(BG1090-CA1090)/S1090</f>
        <v>-4.455178970128551E-2</v>
      </c>
      <c r="BR1090" s="27">
        <f>BQ1090-BP1090</f>
        <v>3.7761914624225013E-4</v>
      </c>
      <c r="BS1090" s="28">
        <f t="shared" si="82"/>
        <v>8880584</v>
      </c>
      <c r="BT1090" s="11">
        <f>BS1090/S1090</f>
        <v>0.86016830294530155</v>
      </c>
      <c r="BU1090" s="14">
        <f>(BE1090-AP1090)*1/BT1090-(BE1090-AP1090)</f>
        <v>265151.76797652035</v>
      </c>
      <c r="BV1090" s="14">
        <f t="shared" si="83"/>
        <v>0.1694563473921567</v>
      </c>
      <c r="BW1090" s="27">
        <f>(AR1090+AV1090+AY1090+BB1090)/S1090</f>
        <v>0.21438575623968448</v>
      </c>
      <c r="BX1090" s="13">
        <f>(AF1090+AH1090+AJ1090+AL1090+AN1090)/N1090</f>
        <v>265.94961682700148</v>
      </c>
      <c r="BY1090" s="26">
        <f>BX1090/K1090</f>
        <v>0.18366686244958666</v>
      </c>
      <c r="BZ1090" s="11">
        <f>AP1090/BE1090</f>
        <v>6.7698461510321759E-2</v>
      </c>
      <c r="CA1090" s="15">
        <f>-(BM1090+BN1090+BO1090)/M1090</f>
        <v>-3898.6306944000285</v>
      </c>
      <c r="CB1090" s="15">
        <f>BG1090-CA1090</f>
        <v>-459963.36930559995</v>
      </c>
      <c r="CC1090" s="18">
        <f t="shared" si="84"/>
        <v>1</v>
      </c>
      <c r="CD1090" s="17">
        <f>(AF1090/(AF1090+AH1090+AJ1090))/(X1090/(X1090+Z1090+AB1090))</f>
        <v>1.7790781327171088</v>
      </c>
      <c r="CE1090" s="19">
        <f>(AH1090/(AF1090+AH1090+AJ1090))/(Z1090/(X1090+Z1090+AB1090))</f>
        <v>1.0497760136274015</v>
      </c>
      <c r="CF1090" s="18">
        <f>(AJ1090/(AF1090+AH1090+AJ1090))/(AB1090/(X1090+Z1090+AB1090))</f>
        <v>0.80533431439473924</v>
      </c>
      <c r="CG1090">
        <f>AH1090/Z1090</f>
        <v>232.88053841839596</v>
      </c>
      <c r="CH1090" s="11">
        <f>BB1090/BE1090</f>
        <v>0.34999725637150558</v>
      </c>
      <c r="CI1090" s="14">
        <f>AY1090/V1090</f>
        <v>2247.8136363913482</v>
      </c>
      <c r="CJ1090" s="14">
        <f>AV1090/M1090</f>
        <v>5815.9482758620688</v>
      </c>
      <c r="CK1090" s="17">
        <f>N1090/V1090</f>
        <v>31.088472218249045</v>
      </c>
      <c r="CL1090" s="17">
        <f>(AL1090+AN1090)/N1090</f>
        <v>8.0123919778248816</v>
      </c>
      <c r="CM1090" s="14">
        <f>AP1090/AC1090</f>
        <v>5.9999493414387031</v>
      </c>
    </row>
    <row r="1091" spans="1:91" hidden="1" x14ac:dyDescent="0.2">
      <c r="A1091">
        <v>937</v>
      </c>
      <c r="B1091" s="2">
        <v>45200</v>
      </c>
      <c r="C1091" s="3" t="s">
        <v>41</v>
      </c>
      <c r="D1091" t="s">
        <v>42</v>
      </c>
      <c r="E1091" s="3" t="s">
        <v>32</v>
      </c>
      <c r="F1091" t="s">
        <v>33</v>
      </c>
      <c r="G1091" t="str">
        <f>CONCATENATE(C1091,E1091)</f>
        <v>SEAHNL</v>
      </c>
      <c r="H1091" t="s">
        <v>48</v>
      </c>
      <c r="I1091">
        <f>U1091/M1091</f>
        <v>193.96774193548387</v>
      </c>
      <c r="J1091" t="str">
        <f>_xlfn.CONCAT(C1091,E1091,H1091)</f>
        <v>SEAHNLA321</v>
      </c>
      <c r="K1091" s="4">
        <v>2677</v>
      </c>
      <c r="L1091" s="4">
        <f>N1091/M1091</f>
        <v>171.90322580645162</v>
      </c>
      <c r="M1091" s="4">
        <v>31</v>
      </c>
      <c r="N1091" s="4">
        <v>5329</v>
      </c>
      <c r="O1091" s="4">
        <f>P1091/M1091</f>
        <v>25</v>
      </c>
      <c r="P1091" s="4">
        <v>775</v>
      </c>
      <c r="Q1091" s="4">
        <v>1457</v>
      </c>
      <c r="R1091" s="4">
        <v>3097</v>
      </c>
      <c r="S1091" s="4">
        <f>U1091*K1091</f>
        <v>16096801</v>
      </c>
      <c r="T1091" s="7">
        <f>N1091/U1091</f>
        <v>0.88624646599035428</v>
      </c>
      <c r="U1091" s="4">
        <v>6013</v>
      </c>
      <c r="V1091" s="4">
        <v>189.84121136865343</v>
      </c>
      <c r="W1091" s="7">
        <f>P1091/X1091</f>
        <v>1</v>
      </c>
      <c r="X1091" s="4">
        <v>775</v>
      </c>
      <c r="Y1091" s="7">
        <f>Q1091/Z1091</f>
        <v>1</v>
      </c>
      <c r="Z1091" s="4">
        <v>1457</v>
      </c>
      <c r="AA1091" s="7">
        <f>R1091/AB1091</f>
        <v>0.81909547738693467</v>
      </c>
      <c r="AB1091" s="4">
        <v>3781</v>
      </c>
      <c r="AC1091" s="4">
        <v>17452</v>
      </c>
      <c r="AD1091" s="4">
        <f>AP1091/AC1091</f>
        <v>5.9998280999312401</v>
      </c>
      <c r="AE1091" s="7">
        <f>AF1091/(AF1091+AH1091+AJ1091+AL1091+AN1091+AP1091)</f>
        <v>0.22033977156896056</v>
      </c>
      <c r="AF1091" s="4">
        <v>421521</v>
      </c>
      <c r="AG1091" s="7">
        <f>AH1091/(AF1091+AH1091+AJ1091+AL1091+AN1091+AP1091)</f>
        <v>0.2618755390606623</v>
      </c>
      <c r="AH1091" s="4">
        <v>500981</v>
      </c>
      <c r="AI1091" s="7">
        <f>AJ1091/(AF1091+AH1091+AJ1091+AL1091+AN1091+AP1091)</f>
        <v>0.44524189122082536</v>
      </c>
      <c r="AJ1091" s="4">
        <v>851770</v>
      </c>
      <c r="AK1091" s="7">
        <f>AL1091/(AF1091+AH1091+AJ1091+AL1091+AN1091+AP1091)</f>
        <v>1.1334256815033585E-2</v>
      </c>
      <c r="AL1091" s="4">
        <v>21683</v>
      </c>
      <c r="AM1091" s="7">
        <f>AN1091/(AF1091+AH1091+AJ1091+AL1091+AN1091+AP1091)</f>
        <v>6.4744779279161547E-3</v>
      </c>
      <c r="AN1091" s="4">
        <v>12386</v>
      </c>
      <c r="AO1091" s="7">
        <f>AP1091/(AF1091+AH1091+AJ1091+AL1091+AN1091+AP1091)</f>
        <v>5.4734063406602022E-2</v>
      </c>
      <c r="AP1091" s="4">
        <v>104709</v>
      </c>
      <c r="AQ1091" s="6">
        <f>AO1091+AM1091+AK1091+AI1091+AG1091+AE1091</f>
        <v>1</v>
      </c>
      <c r="AR1091" s="4">
        <v>857894</v>
      </c>
      <c r="AS1091" s="4">
        <f>AR1091/M1091</f>
        <v>27674</v>
      </c>
      <c r="AT1091" s="4">
        <f>AR1091/V1091</f>
        <v>4519.0082480776637</v>
      </c>
      <c r="AU1091" s="7">
        <f>AR1091/(AR1091+AV1091+AY1091+BB1091)</f>
        <v>0.39843282303170535</v>
      </c>
      <c r="AV1091" s="4">
        <v>215561</v>
      </c>
      <c r="AW1091" s="4">
        <f>AV1091/M1091</f>
        <v>6953.5806451612907</v>
      </c>
      <c r="AX1091" s="7">
        <f>AV1091/(AR1091+AV1091+AY1091+BB1091)</f>
        <v>0.10011327479331646</v>
      </c>
      <c r="AY1091" s="4">
        <v>494165</v>
      </c>
      <c r="AZ1091" s="4">
        <f>AY1091/M1091</f>
        <v>15940.806451612903</v>
      </c>
      <c r="BA1091" s="7">
        <f>AY1091/(AR1091+AV1091+AY1091+BB1091)</f>
        <v>0.22950569183775929</v>
      </c>
      <c r="BB1091" s="4">
        <v>585551</v>
      </c>
      <c r="BC1091" s="11">
        <f>BB1091/(AR1091+AV1091+AY1091+BB1091)</f>
        <v>0.27194821033721894</v>
      </c>
      <c r="BD1091" s="9">
        <f>BC1091+BA1091+AX1091+AU1091</f>
        <v>1</v>
      </c>
      <c r="BE1091" s="14">
        <f>(AF1091+AH1091+AJ1091+AL1091+AN1091+AP1091)</f>
        <v>1913050</v>
      </c>
      <c r="BF1091" s="14">
        <f t="shared" ref="BF1091:BF1154" si="85">-(AR1091+AV1091+AY1091+BB1091)</f>
        <v>-2153171</v>
      </c>
      <c r="BG1091" s="13">
        <f>(AF1091+AH1091+AJ1091+AL1091+AN1091+AP1091)-(AR1091+AV1091+AY1091+BB1091)</f>
        <v>-240121</v>
      </c>
      <c r="BH1091" s="13">
        <f t="shared" ref="BH1091:BH1154" si="86">IF(BG1091&lt;0,1,0)</f>
        <v>1</v>
      </c>
      <c r="BI1091" s="14">
        <f>AF1091/W1091</f>
        <v>421521</v>
      </c>
      <c r="BJ1091" s="14">
        <f>AH1091/Y1091</f>
        <v>500981</v>
      </c>
      <c r="BK1091" s="14">
        <f>AJ1091/AA1091</f>
        <v>1039890.981595092</v>
      </c>
      <c r="BL1091" s="14">
        <f>BI1091+BJ1091+BK1091</f>
        <v>1962392.981595092</v>
      </c>
      <c r="BM1091" s="14">
        <f>(AF1091/W1091)-AF1091</f>
        <v>0</v>
      </c>
      <c r="BN1091" s="14">
        <f>AH1091/Y1091-AH1091</f>
        <v>0</v>
      </c>
      <c r="BO1091" s="14">
        <f>AJ1091/AA1091-AJ1091</f>
        <v>188120.98159509199</v>
      </c>
      <c r="BP1091" s="14">
        <f>BG1091/S1091</f>
        <v>-1.4917311831089916E-2</v>
      </c>
      <c r="BQ1091" s="14">
        <f>(BG1091-CA1091)/S1091</f>
        <v>-1.454031650381141E-2</v>
      </c>
      <c r="BR1091" s="27">
        <f>BQ1091-BP1091</f>
        <v>3.7699532727850614E-4</v>
      </c>
      <c r="BS1091" s="28">
        <f t="shared" ref="BS1091:BS1154" si="87">N1091*K1091</f>
        <v>14265733</v>
      </c>
      <c r="BT1091" s="11">
        <f>BS1091/S1091</f>
        <v>0.88624646599035428</v>
      </c>
      <c r="BU1091" s="14">
        <f>(BE1091-AP1091)*1/BT1091-(BE1091-AP1091)</f>
        <v>232108.32126102457</v>
      </c>
      <c r="BV1091" s="14">
        <f t="shared" ref="BV1091:BV1154" si="88">BE1091/S1091</f>
        <v>0.11884659566829459</v>
      </c>
      <c r="BW1091" s="27">
        <f>(AR1091+AV1091+AY1091+BB1091)/S1091</f>
        <v>0.13376390749938449</v>
      </c>
      <c r="BX1091" s="13">
        <f>(AF1091+AH1091+AJ1091+AL1091+AN1091)/N1091</f>
        <v>339.3396509664102</v>
      </c>
      <c r="BY1091" s="26">
        <f>BX1091/K1091</f>
        <v>0.12676116958028025</v>
      </c>
      <c r="BZ1091" s="11">
        <f>AP1091/BE1091</f>
        <v>5.4734063406602022E-2</v>
      </c>
      <c r="CA1091" s="15">
        <f>-(BM1091+BN1091+BO1091)/M1091</f>
        <v>-6068.4187611319994</v>
      </c>
      <c r="CB1091" s="15">
        <f>BG1091-CA1091</f>
        <v>-234052.58123886801</v>
      </c>
      <c r="CC1091" s="18">
        <f t="shared" ref="CC1091:CC1154" si="89">IF(CB1091&lt;0,1,0)</f>
        <v>1</v>
      </c>
      <c r="CD1091" s="17">
        <f>(AF1091/(AF1091+AH1091+AJ1091))/(X1091/(X1091+Z1091+AB1091))</f>
        <v>1.8432681471248398</v>
      </c>
      <c r="CE1091" s="19">
        <f>(AH1091/(AF1091+AH1091+AJ1091))/(Z1091/(X1091+Z1091+AB1091))</f>
        <v>1.165286482047952</v>
      </c>
      <c r="CF1091" s="18">
        <f>(AJ1091/(AF1091+AH1091+AJ1091))/(AB1091/(X1091+Z1091+AB1091))</f>
        <v>0.7634606669226085</v>
      </c>
      <c r="CG1091">
        <f>AH1091/Z1091</f>
        <v>343.8442004118051</v>
      </c>
      <c r="CH1091" s="11">
        <f>BB1091/BE1091</f>
        <v>0.30608243380988476</v>
      </c>
      <c r="CI1091" s="14">
        <f>AY1091/V1091</f>
        <v>2603.0438619588185</v>
      </c>
      <c r="CJ1091" s="14">
        <f>AV1091/M1091</f>
        <v>6953.5806451612907</v>
      </c>
      <c r="CK1091" s="17">
        <f>N1091/V1091</f>
        <v>28.070828044030929</v>
      </c>
      <c r="CL1091" s="17">
        <f>(AL1091+AN1091)/N1091</f>
        <v>6.3931319196847438</v>
      </c>
      <c r="CM1091" s="14">
        <f>AP1091/AC1091</f>
        <v>5.9998280999312401</v>
      </c>
    </row>
    <row r="1092" spans="1:91" hidden="1" x14ac:dyDescent="0.2">
      <c r="A1092">
        <v>923</v>
      </c>
      <c r="B1092" s="2">
        <v>45200</v>
      </c>
      <c r="C1092" s="3" t="s">
        <v>41</v>
      </c>
      <c r="D1092" t="s">
        <v>42</v>
      </c>
      <c r="E1092" s="3" t="s">
        <v>29</v>
      </c>
      <c r="F1092" t="s">
        <v>28</v>
      </c>
      <c r="G1092" t="str">
        <f>CONCATENATE(C1092,E1092)</f>
        <v>SEAANC</v>
      </c>
      <c r="H1092" t="s">
        <v>34</v>
      </c>
      <c r="I1092">
        <f>U1092/M1092</f>
        <v>178.74257425742573</v>
      </c>
      <c r="J1092" t="str">
        <f>_xlfn.CONCAT(C1092,E1092,H1092)</f>
        <v>SEAANC737-900</v>
      </c>
      <c r="K1092" s="4">
        <v>1448</v>
      </c>
      <c r="L1092" s="4">
        <f>N1092/M1092</f>
        <v>137.32673267326732</v>
      </c>
      <c r="M1092" s="4">
        <v>101</v>
      </c>
      <c r="N1092" s="4">
        <v>13870</v>
      </c>
      <c r="O1092" s="4">
        <f>P1092/M1092</f>
        <v>22.306930693069308</v>
      </c>
      <c r="P1092" s="4">
        <v>2253</v>
      </c>
      <c r="Q1092" s="4">
        <v>3836</v>
      </c>
      <c r="R1092" s="4">
        <v>7781</v>
      </c>
      <c r="S1092" s="4">
        <f>U1092*K1092</f>
        <v>26140744</v>
      </c>
      <c r="T1092" s="7">
        <f>N1092/U1092</f>
        <v>0.7682933584445798</v>
      </c>
      <c r="U1092" s="4">
        <v>18053</v>
      </c>
      <c r="V1092" s="4">
        <v>372.20617176634215</v>
      </c>
      <c r="W1092" s="7">
        <f>P1092/X1092</f>
        <v>0.96736796908544442</v>
      </c>
      <c r="X1092" s="4">
        <v>2329</v>
      </c>
      <c r="Y1092" s="7">
        <f>Q1092/Z1092</f>
        <v>0.88102893890675238</v>
      </c>
      <c r="Z1092" s="4">
        <v>4354</v>
      </c>
      <c r="AA1092" s="7">
        <f>R1092/AB1092</f>
        <v>0.68428458358983379</v>
      </c>
      <c r="AB1092" s="4">
        <v>11371</v>
      </c>
      <c r="AC1092" s="4">
        <v>94372</v>
      </c>
      <c r="AD1092" s="4">
        <f>AP1092/AC1092</f>
        <v>5.9999894036366719</v>
      </c>
      <c r="AE1092" s="7">
        <f>AF1092/(AF1092+AH1092+AJ1092+AL1092+AN1092+AP1092)</f>
        <v>0.20282930435966959</v>
      </c>
      <c r="AF1092" s="4">
        <v>886073</v>
      </c>
      <c r="AG1092" s="7">
        <f>AH1092/(AF1092+AH1092+AJ1092+AL1092+AN1092+AP1092)</f>
        <v>0.24467164847037873</v>
      </c>
      <c r="AH1092" s="4">
        <v>1068864</v>
      </c>
      <c r="AI1092" s="7">
        <f>AJ1092/(AF1092+AH1092+AJ1092+AL1092+AN1092+AP1092)</f>
        <v>0.4050744351978281</v>
      </c>
      <c r="AJ1092" s="4">
        <v>1769594</v>
      </c>
      <c r="AK1092" s="7">
        <f>AL1092/(AF1092+AH1092+AJ1092+AL1092+AN1092+AP1092)</f>
        <v>1.2466336199644506E-2</v>
      </c>
      <c r="AL1092" s="4">
        <v>54460</v>
      </c>
      <c r="AM1092" s="7">
        <f>AN1092/(AF1092+AH1092+AJ1092+AL1092+AN1092+AP1092)</f>
        <v>5.3434022384925024E-3</v>
      </c>
      <c r="AN1092" s="4">
        <v>23343</v>
      </c>
      <c r="AO1092" s="7">
        <f>AP1092/(AF1092+AH1092+AJ1092+AL1092+AN1092+AP1092)</f>
        <v>0.12961487353398657</v>
      </c>
      <c r="AP1092" s="4">
        <v>566231</v>
      </c>
      <c r="AQ1092" s="6">
        <f>AO1092+AM1092+AK1092+AI1092+AG1092+AE1092</f>
        <v>1</v>
      </c>
      <c r="AR1092" s="4">
        <v>1547653</v>
      </c>
      <c r="AS1092" s="4">
        <f>AR1092/M1092</f>
        <v>15323.29702970297</v>
      </c>
      <c r="AT1092" s="4">
        <f>AR1092/V1092</f>
        <v>4158.0530292000685</v>
      </c>
      <c r="AU1092" s="7">
        <f>AR1092/(AR1092+AV1092+AY1092+BB1092)</f>
        <v>0.3744100147620294</v>
      </c>
      <c r="AV1092" s="4">
        <v>593985</v>
      </c>
      <c r="AW1092" s="4">
        <f>AV1092/M1092</f>
        <v>5881.0396039603957</v>
      </c>
      <c r="AX1092" s="7">
        <f>AV1092/(AR1092+AV1092+AY1092+BB1092)</f>
        <v>0.14369754241966645</v>
      </c>
      <c r="AY1092" s="4">
        <v>836650</v>
      </c>
      <c r="AZ1092" s="4">
        <f>AY1092/M1092</f>
        <v>8283.6633663366338</v>
      </c>
      <c r="BA1092" s="7">
        <f>AY1092/(AR1092+AV1092+AY1092+BB1092)</f>
        <v>0.20240334160864995</v>
      </c>
      <c r="BB1092" s="4">
        <v>1155290</v>
      </c>
      <c r="BC1092" s="11">
        <f>BB1092/(AR1092+AV1092+AY1092+BB1092)</f>
        <v>0.2794891012096542</v>
      </c>
      <c r="BD1092" s="9">
        <f>BC1092+BA1092+AX1092+AU1092</f>
        <v>1</v>
      </c>
      <c r="BE1092" s="14">
        <f>(AF1092+AH1092+AJ1092+AL1092+AN1092+AP1092)</f>
        <v>4368565</v>
      </c>
      <c r="BF1092" s="14">
        <f t="shared" si="85"/>
        <v>-4133578</v>
      </c>
      <c r="BG1092" s="13">
        <f>(AF1092+AH1092+AJ1092+AL1092+AN1092+AP1092)-(AR1092+AV1092+AY1092+BB1092)</f>
        <v>234987</v>
      </c>
      <c r="BH1092" s="13">
        <f t="shared" si="86"/>
        <v>0</v>
      </c>
      <c r="BI1092" s="14">
        <f>AF1092/W1092</f>
        <v>915962.72392365732</v>
      </c>
      <c r="BJ1092" s="14">
        <f>AH1092/Y1092</f>
        <v>1213199.6496350365</v>
      </c>
      <c r="BK1092" s="14">
        <f>AJ1092/AA1092</f>
        <v>2586049.7846035212</v>
      </c>
      <c r="BL1092" s="14">
        <f>BI1092+BJ1092+BK1092</f>
        <v>4715212.1581622148</v>
      </c>
      <c r="BM1092" s="14">
        <f>(AF1092/W1092)-AF1092</f>
        <v>29889.723923657322</v>
      </c>
      <c r="BN1092" s="14">
        <f>AH1092/Y1092-AH1092</f>
        <v>144335.64963503648</v>
      </c>
      <c r="BO1092" s="14">
        <f>AJ1092/AA1092-AJ1092</f>
        <v>816455.78460352123</v>
      </c>
      <c r="BP1092" s="14">
        <f>BG1092/S1092</f>
        <v>8.9893003810450085E-3</v>
      </c>
      <c r="BQ1092" s="14">
        <f>(BG1092-CA1092)/S1092</f>
        <v>9.3645278167384886E-3</v>
      </c>
      <c r="BR1092" s="27">
        <f>BQ1092-BP1092</f>
        <v>3.752274356934801E-4</v>
      </c>
      <c r="BS1092" s="28">
        <f t="shared" si="87"/>
        <v>20083760</v>
      </c>
      <c r="BT1092" s="11">
        <f>BS1092/S1092</f>
        <v>0.7682933584445798</v>
      </c>
      <c r="BU1092" s="14">
        <f>(BE1092-AP1092)*1/BT1092-(BE1092-AP1092)</f>
        <v>1146731.2993511176</v>
      </c>
      <c r="BV1092" s="14">
        <f t="shared" si="88"/>
        <v>0.16711708740960088</v>
      </c>
      <c r="BW1092" s="27">
        <f>(AR1092+AV1092+AY1092+BB1092)/S1092</f>
        <v>0.15812778702855587</v>
      </c>
      <c r="BX1092" s="13">
        <f>(AF1092+AH1092+AJ1092+AL1092+AN1092)/N1092</f>
        <v>274.1408795962509</v>
      </c>
      <c r="BY1092" s="26">
        <f>BX1092/K1092</f>
        <v>0.18932381187586389</v>
      </c>
      <c r="BZ1092" s="11">
        <f>AP1092/BE1092</f>
        <v>0.12961487353398657</v>
      </c>
      <c r="CA1092" s="15">
        <f>-(BM1092+BN1092+BO1092)/M1092</f>
        <v>-9808.7243382397519</v>
      </c>
      <c r="CB1092" s="15">
        <f>BG1092-CA1092</f>
        <v>244795.72433823976</v>
      </c>
      <c r="CC1092" s="18">
        <f t="shared" si="89"/>
        <v>0</v>
      </c>
      <c r="CD1092" s="17">
        <f>(AF1092/(AF1092+AH1092+AJ1092))/(X1092/(X1092+Z1092+AB1092))</f>
        <v>1.8441738494142881</v>
      </c>
      <c r="CE1092" s="19">
        <f>(AH1092/(AF1092+AH1092+AJ1092))/(Z1092/(X1092+Z1092+AB1092))</f>
        <v>1.1899696093621557</v>
      </c>
      <c r="CF1092" s="18">
        <f>(AJ1092/(AF1092+AH1092+AJ1092))/(AB1092/(X1092+Z1092+AB1092))</f>
        <v>0.75435682222771072</v>
      </c>
      <c r="CG1092">
        <f>AH1092/Z1092</f>
        <v>245.49012402388607</v>
      </c>
      <c r="CH1092" s="11">
        <f>BB1092/BE1092</f>
        <v>0.2644552616248127</v>
      </c>
      <c r="CI1092" s="14">
        <f>AY1092/V1092</f>
        <v>2247.8133450329224</v>
      </c>
      <c r="CJ1092" s="14">
        <f>AV1092/M1092</f>
        <v>5881.0396039603957</v>
      </c>
      <c r="CK1092" s="17">
        <f>N1092/V1092</f>
        <v>37.264293426888941</v>
      </c>
      <c r="CL1092" s="17">
        <f>(AL1092+AN1092)/N1092</f>
        <v>5.6094448449891852</v>
      </c>
      <c r="CM1092" s="14">
        <f>AP1092/AC1092</f>
        <v>5.9999894036366719</v>
      </c>
    </row>
    <row r="1093" spans="1:91" hidden="1" x14ac:dyDescent="0.2">
      <c r="A1093">
        <v>681</v>
      </c>
      <c r="B1093" s="2">
        <v>45170</v>
      </c>
      <c r="C1093" s="3" t="s">
        <v>37</v>
      </c>
      <c r="D1093" t="s">
        <v>38</v>
      </c>
      <c r="E1093" s="3" t="s">
        <v>43</v>
      </c>
      <c r="F1093" t="s">
        <v>38</v>
      </c>
      <c r="G1093" t="str">
        <f>CONCATENATE(C1093,E1093)</f>
        <v>LAXSFO</v>
      </c>
      <c r="H1093" t="s">
        <v>31</v>
      </c>
      <c r="I1093">
        <f>U1093/M1093</f>
        <v>164.75</v>
      </c>
      <c r="J1093" t="str">
        <f>_xlfn.CONCAT(C1093,E1093,H1093)</f>
        <v>LAXSFO737-800</v>
      </c>
      <c r="K1093" s="4">
        <v>337</v>
      </c>
      <c r="L1093" s="4">
        <f>N1093/M1093</f>
        <v>147.36458333333334</v>
      </c>
      <c r="M1093" s="4">
        <v>96</v>
      </c>
      <c r="N1093" s="4">
        <v>14147</v>
      </c>
      <c r="O1093" s="4">
        <f>P1093/M1093</f>
        <v>20.947916666666668</v>
      </c>
      <c r="P1093" s="4">
        <v>2011</v>
      </c>
      <c r="Q1093" s="4">
        <v>3355</v>
      </c>
      <c r="R1093" s="4">
        <v>8781</v>
      </c>
      <c r="S1093" s="4">
        <f>U1093*K1093</f>
        <v>5329992</v>
      </c>
      <c r="T1093" s="7">
        <f>N1093/U1093</f>
        <v>0.89447395042994438</v>
      </c>
      <c r="U1093" s="4">
        <v>15816</v>
      </c>
      <c r="V1093" s="4">
        <v>127.97224029632133</v>
      </c>
      <c r="W1093" s="7">
        <f>P1093/X1093</f>
        <v>1</v>
      </c>
      <c r="X1093" s="4">
        <v>2011</v>
      </c>
      <c r="Y1093" s="7">
        <f>Q1093/Z1093</f>
        <v>0.87597911227154046</v>
      </c>
      <c r="Z1093" s="4">
        <v>3830</v>
      </c>
      <c r="AA1093" s="7">
        <f>R1093/AB1093</f>
        <v>0.88030075187969925</v>
      </c>
      <c r="AB1093" s="4">
        <v>9975</v>
      </c>
      <c r="AC1093" s="4">
        <v>11955</v>
      </c>
      <c r="AD1093" s="4">
        <f>AP1093/AC1093</f>
        <v>5.999665411961522</v>
      </c>
      <c r="AE1093" s="7">
        <f>AF1093/(AF1093+AH1093+AJ1093+AL1093+AN1093+AP1093)</f>
        <v>0.21156076749194955</v>
      </c>
      <c r="AF1093" s="4">
        <v>420601</v>
      </c>
      <c r="AG1093" s="7">
        <f>AH1093/(AF1093+AH1093+AJ1093+AL1093+AN1093+AP1093)</f>
        <v>0.20900554603774685</v>
      </c>
      <c r="AH1093" s="4">
        <v>415521</v>
      </c>
      <c r="AI1093" s="7">
        <f>AJ1093/(AF1093+AH1093+AJ1093+AL1093+AN1093+AP1093)</f>
        <v>0.49034699706149532</v>
      </c>
      <c r="AJ1093" s="4">
        <v>974852</v>
      </c>
      <c r="AK1093" s="7">
        <f>AL1093/(AF1093+AH1093+AJ1093+AL1093+AN1093+AP1093)</f>
        <v>3.0923209559345018E-2</v>
      </c>
      <c r="AL1093" s="4">
        <v>61478</v>
      </c>
      <c r="AM1093" s="7">
        <f>AN1093/(AF1093+AH1093+AJ1093+AL1093+AN1093+AP1093)</f>
        <v>2.2085563702978643E-2</v>
      </c>
      <c r="AN1093" s="4">
        <v>43908</v>
      </c>
      <c r="AO1093" s="7">
        <f>AP1093/(AF1093+AH1093+AJ1093+AL1093+AN1093+AP1093)</f>
        <v>3.6077916146484611E-2</v>
      </c>
      <c r="AP1093" s="4">
        <v>71726</v>
      </c>
      <c r="AQ1093" s="6">
        <f>AO1093+AM1093+AK1093+AI1093+AG1093+AE1093</f>
        <v>1</v>
      </c>
      <c r="AR1093" s="4">
        <v>532115</v>
      </c>
      <c r="AS1093" s="4">
        <f>AR1093/M1093</f>
        <v>5542.864583333333</v>
      </c>
      <c r="AT1093" s="4">
        <f>AR1093/V1093</f>
        <v>4158.0502050122823</v>
      </c>
      <c r="AU1093" s="7">
        <f>AR1093/(AR1093+AV1093+AY1093+BB1093)</f>
        <v>0.29915865756266496</v>
      </c>
      <c r="AV1093" s="4">
        <v>561719</v>
      </c>
      <c r="AW1093" s="4">
        <f>AV1093/M1093</f>
        <v>5851.239583333333</v>
      </c>
      <c r="AX1093" s="7">
        <f>AV1093/(AR1093+AV1093+AY1093+BB1093)</f>
        <v>0.31580222690103193</v>
      </c>
      <c r="AY1093" s="4">
        <v>287658</v>
      </c>
      <c r="AZ1093" s="4">
        <f>AY1093/M1093</f>
        <v>2996.4375</v>
      </c>
      <c r="BA1093" s="7">
        <f>AY1093/(AR1093+AV1093+AY1093+BB1093)</f>
        <v>0.16172327620375498</v>
      </c>
      <c r="BB1093" s="4">
        <v>397213</v>
      </c>
      <c r="BC1093" s="11">
        <f>BB1093/(AR1093+AV1093+AY1093+BB1093)</f>
        <v>0.22331583933254812</v>
      </c>
      <c r="BD1093" s="9">
        <f>BC1093+BA1093+AX1093+AU1093</f>
        <v>1</v>
      </c>
      <c r="BE1093" s="14">
        <f>(AF1093+AH1093+AJ1093+AL1093+AN1093+AP1093)</f>
        <v>1988086</v>
      </c>
      <c r="BF1093" s="14">
        <f t="shared" si="85"/>
        <v>-1778705</v>
      </c>
      <c r="BG1093" s="13">
        <f>(AF1093+AH1093+AJ1093+AL1093+AN1093+AP1093)-(AR1093+AV1093+AY1093+BB1093)</f>
        <v>209381</v>
      </c>
      <c r="BH1093" s="13">
        <f t="shared" si="86"/>
        <v>0</v>
      </c>
      <c r="BI1093" s="14">
        <f>AF1093/W1093</f>
        <v>420601</v>
      </c>
      <c r="BJ1093" s="14">
        <f>AH1093/Y1093</f>
        <v>474350.35171385994</v>
      </c>
      <c r="BK1093" s="14">
        <f>AJ1093/AA1093</f>
        <v>1107407.892039631</v>
      </c>
      <c r="BL1093" s="14">
        <f>BI1093+BJ1093+BK1093</f>
        <v>2002359.243753491</v>
      </c>
      <c r="BM1093" s="14">
        <f>(AF1093/W1093)-AF1093</f>
        <v>0</v>
      </c>
      <c r="BN1093" s="14">
        <f>AH1093/Y1093-AH1093</f>
        <v>58829.351713859942</v>
      </c>
      <c r="BO1093" s="14">
        <f>AJ1093/AA1093-AJ1093</f>
        <v>132555.89203963103</v>
      </c>
      <c r="BP1093" s="14">
        <f>BG1093/S1093</f>
        <v>3.9283548643224982E-2</v>
      </c>
      <c r="BQ1093" s="14">
        <f>(BG1093-CA1093)/S1093</f>
        <v>3.9657582279504146E-2</v>
      </c>
      <c r="BR1093" s="27">
        <f>BQ1093-BP1093</f>
        <v>3.7403363627916408E-4</v>
      </c>
      <c r="BS1093" s="28">
        <f t="shared" si="87"/>
        <v>4767539</v>
      </c>
      <c r="BT1093" s="11">
        <f>BS1093/S1093</f>
        <v>0.89447395042994438</v>
      </c>
      <c r="BU1093" s="14">
        <f>(BE1093-AP1093)*1/BT1093-(BE1093-AP1093)</f>
        <v>226083.61065950384</v>
      </c>
      <c r="BV1093" s="14">
        <f t="shared" si="88"/>
        <v>0.37299980938057692</v>
      </c>
      <c r="BW1093" s="27">
        <f>(AR1093+AV1093+AY1093+BB1093)/S1093</f>
        <v>0.33371626073735194</v>
      </c>
      <c r="BX1093" s="13">
        <f>(AF1093+AH1093+AJ1093+AL1093+AN1093)/N1093</f>
        <v>135.46052166537075</v>
      </c>
      <c r="BY1093" s="26">
        <f>BX1093/K1093</f>
        <v>0.40196000494175299</v>
      </c>
      <c r="BZ1093" s="11">
        <f>AP1093/BE1093</f>
        <v>3.6077916146484611E-2</v>
      </c>
      <c r="CA1093" s="15">
        <f>-(BM1093+BN1093+BO1093)/M1093</f>
        <v>-1993.5962890988642</v>
      </c>
      <c r="CB1093" s="15">
        <f>BG1093-CA1093</f>
        <v>211374.59628909887</v>
      </c>
      <c r="CC1093" s="18">
        <f t="shared" si="89"/>
        <v>0</v>
      </c>
      <c r="CD1093" s="17">
        <f>(AF1093/(AF1093+AH1093+AJ1093))/(X1093/(X1093+Z1093+AB1093))</f>
        <v>1.8265967113058321</v>
      </c>
      <c r="CE1093" s="19">
        <f>(AH1093/(AF1093+AH1093+AJ1093))/(Z1093/(X1093+Z1093+AB1093))</f>
        <v>0.94749874756172137</v>
      </c>
      <c r="CF1093" s="18">
        <f>(AJ1093/(AF1093+AH1093+AJ1093))/(AB1093/(X1093+Z1093+AB1093))</f>
        <v>0.85351316395013321</v>
      </c>
      <c r="CG1093">
        <f>AH1093/Z1093</f>
        <v>108.4911227154047</v>
      </c>
      <c r="CH1093" s="11">
        <f>BB1093/BE1093</f>
        <v>0.19979668887563215</v>
      </c>
      <c r="CI1093" s="14">
        <f>AY1093/V1093</f>
        <v>2247.8156148077451</v>
      </c>
      <c r="CJ1093" s="14">
        <f>AV1093/M1093</f>
        <v>5851.239583333333</v>
      </c>
      <c r="CK1093" s="17">
        <f>N1093/V1093</f>
        <v>110.54741221410552</v>
      </c>
      <c r="CL1093" s="17">
        <f>(AL1093+AN1093)/N1093</f>
        <v>7.4493532197639079</v>
      </c>
      <c r="CM1093" s="14">
        <f>AP1093/AC1093</f>
        <v>5.999665411961522</v>
      </c>
    </row>
    <row r="1094" spans="1:91" hidden="1" x14ac:dyDescent="0.2">
      <c r="A1094">
        <v>12</v>
      </c>
      <c r="B1094" s="2">
        <v>44805</v>
      </c>
      <c r="C1094" s="3" t="s">
        <v>29</v>
      </c>
      <c r="D1094" t="s">
        <v>28</v>
      </c>
      <c r="E1094" s="3" t="s">
        <v>41</v>
      </c>
      <c r="F1094" t="s">
        <v>42</v>
      </c>
      <c r="G1094" t="str">
        <f>CONCATENATE(C1094,E1094)</f>
        <v>ANCSEA</v>
      </c>
      <c r="H1094" t="s">
        <v>35</v>
      </c>
      <c r="I1094">
        <f>U1094/M1094</f>
        <v>175.71794871794873</v>
      </c>
      <c r="J1094" t="str">
        <f>_xlfn.CONCAT(C1094,E1094,H1094)</f>
        <v>ANCSEA737-Max 9</v>
      </c>
      <c r="K1094" s="4">
        <v>1448</v>
      </c>
      <c r="L1094" s="4">
        <f>N1094/M1094</f>
        <v>157.12820512820514</v>
      </c>
      <c r="M1094" s="4">
        <v>39</v>
      </c>
      <c r="N1094" s="4">
        <v>6128</v>
      </c>
      <c r="O1094" s="4">
        <f>P1094/M1094</f>
        <v>22.717948717948719</v>
      </c>
      <c r="P1094" s="4">
        <v>886</v>
      </c>
      <c r="Q1094" s="4">
        <v>1656</v>
      </c>
      <c r="R1094" s="4">
        <v>3587</v>
      </c>
      <c r="S1094" s="4">
        <f>U1094*K1094</f>
        <v>9923144</v>
      </c>
      <c r="T1094" s="7">
        <f>N1094/U1094</f>
        <v>0.89420691667882679</v>
      </c>
      <c r="U1094" s="4">
        <v>6853</v>
      </c>
      <c r="V1094" s="4">
        <v>132.0889443981867</v>
      </c>
      <c r="W1094" s="7">
        <f>P1094/X1094</f>
        <v>1</v>
      </c>
      <c r="X1094" s="4">
        <v>886</v>
      </c>
      <c r="Y1094" s="7">
        <f>Q1094/Z1094</f>
        <v>1</v>
      </c>
      <c r="Z1094" s="4">
        <v>1656</v>
      </c>
      <c r="AA1094" s="7">
        <f>R1094/AB1094</f>
        <v>0.83186456400742115</v>
      </c>
      <c r="AB1094" s="4">
        <v>4312</v>
      </c>
      <c r="AC1094" s="4">
        <v>33643</v>
      </c>
      <c r="AD1094" s="4">
        <f>AP1094/AC1094</f>
        <v>4.9999405522694174</v>
      </c>
      <c r="AE1094" s="7">
        <f>AF1094/(AF1094+AH1094+AJ1094+AL1094+AN1094+AP1094)</f>
        <v>0.1962239629795873</v>
      </c>
      <c r="AF1094" s="4">
        <v>313446</v>
      </c>
      <c r="AG1094" s="7">
        <f>AH1094/(AF1094+AH1094+AJ1094+AL1094+AN1094+AP1094)</f>
        <v>0.23386914521134175</v>
      </c>
      <c r="AH1094" s="4">
        <v>373580</v>
      </c>
      <c r="AI1094" s="7">
        <f>AJ1094/(AF1094+AH1094+AJ1094+AL1094+AN1094+AP1094)</f>
        <v>0.44214464980039303</v>
      </c>
      <c r="AJ1094" s="4">
        <v>706277</v>
      </c>
      <c r="AK1094" s="7">
        <f>AL1094/(AF1094+AH1094+AJ1094+AL1094+AN1094+AP1094)</f>
        <v>1.3475114702805642E-2</v>
      </c>
      <c r="AL1094" s="4">
        <v>21525</v>
      </c>
      <c r="AM1094" s="7">
        <f>AN1094/(AF1094+AH1094+AJ1094+AL1094+AN1094+AP1094)</f>
        <v>8.9821577586924658E-3</v>
      </c>
      <c r="AN1094" s="4">
        <v>14348</v>
      </c>
      <c r="AO1094" s="7">
        <f>AP1094/(AF1094+AH1094+AJ1094+AL1094+AN1094+AP1094)</f>
        <v>0.1053049695471798</v>
      </c>
      <c r="AP1094" s="4">
        <v>168213</v>
      </c>
      <c r="AQ1094" s="6">
        <f>AO1094+AM1094+AK1094+AI1094+AG1094+AE1094</f>
        <v>1</v>
      </c>
      <c r="AR1094" s="4">
        <v>448397</v>
      </c>
      <c r="AS1094" s="4">
        <f>AR1094/M1094</f>
        <v>11497.358974358975</v>
      </c>
      <c r="AT1094" s="4">
        <f>AR1094/V1094</f>
        <v>3394.6595761132871</v>
      </c>
      <c r="AU1094" s="7">
        <f>AR1094/(AR1094+AV1094+AY1094+BB1094)</f>
        <v>0.33051611424258304</v>
      </c>
      <c r="AV1094" s="4">
        <v>201722</v>
      </c>
      <c r="AW1094" s="4">
        <f>AV1094/M1094</f>
        <v>5172.3589743589746</v>
      </c>
      <c r="AX1094" s="7">
        <f>AV1094/(AR1094+AV1094+AY1094+BB1094)</f>
        <v>0.14869049435487378</v>
      </c>
      <c r="AY1094" s="4">
        <v>389273</v>
      </c>
      <c r="AZ1094" s="4">
        <f>AY1094/M1094</f>
        <v>9981.3589743589746</v>
      </c>
      <c r="BA1094" s="7">
        <f>AY1094/(AR1094+AV1094+AY1094+BB1094)</f>
        <v>0.28693545973669099</v>
      </c>
      <c r="BB1094" s="4">
        <v>317265</v>
      </c>
      <c r="BC1094" s="11">
        <f>BB1094/(AR1094+AV1094+AY1094+BB1094)</f>
        <v>0.23385793166585217</v>
      </c>
      <c r="BD1094" s="9">
        <f>BC1094+BA1094+AX1094+AU1094</f>
        <v>1</v>
      </c>
      <c r="BE1094" s="14">
        <f>(AF1094+AH1094+AJ1094+AL1094+AN1094+AP1094)</f>
        <v>1597389</v>
      </c>
      <c r="BF1094" s="14">
        <f t="shared" si="85"/>
        <v>-1356657</v>
      </c>
      <c r="BG1094" s="13">
        <f>(AF1094+AH1094+AJ1094+AL1094+AN1094+AP1094)-(AR1094+AV1094+AY1094+BB1094)</f>
        <v>240732</v>
      </c>
      <c r="BH1094" s="13">
        <f t="shared" si="86"/>
        <v>0</v>
      </c>
      <c r="BI1094" s="14">
        <f>AF1094/W1094</f>
        <v>313446</v>
      </c>
      <c r="BJ1094" s="14">
        <f>AH1094/Y1094</f>
        <v>373580</v>
      </c>
      <c r="BK1094" s="14">
        <f>AJ1094/AA1094</f>
        <v>849028.8330080848</v>
      </c>
      <c r="BL1094" s="14">
        <f>BI1094+BJ1094+BK1094</f>
        <v>1536054.8330080849</v>
      </c>
      <c r="BM1094" s="14">
        <f>(AF1094/W1094)-AF1094</f>
        <v>0</v>
      </c>
      <c r="BN1094" s="14">
        <f>AH1094/Y1094-AH1094</f>
        <v>0</v>
      </c>
      <c r="BO1094" s="14">
        <f>AJ1094/AA1094-AJ1094</f>
        <v>142751.8330080848</v>
      </c>
      <c r="BP1094" s="14">
        <f>BG1094/S1094</f>
        <v>2.4259649965776977E-2</v>
      </c>
      <c r="BQ1094" s="14">
        <f>(BG1094-CA1094)/S1094</f>
        <v>2.4628515257912584E-2</v>
      </c>
      <c r="BR1094" s="27">
        <f>BQ1094-BP1094</f>
        <v>3.6886529213560684E-4</v>
      </c>
      <c r="BS1094" s="28">
        <f t="shared" si="87"/>
        <v>8873344</v>
      </c>
      <c r="BT1094" s="11">
        <f>BS1094/S1094</f>
        <v>0.89420691667882679</v>
      </c>
      <c r="BU1094" s="14">
        <f>(BE1094-AP1094)*1/BT1094-(BE1094-AP1094)</f>
        <v>169084.95430809399</v>
      </c>
      <c r="BV1094" s="14">
        <f t="shared" si="88"/>
        <v>0.16097609789800491</v>
      </c>
      <c r="BW1094" s="27">
        <f>(AR1094+AV1094+AY1094+BB1094)/S1094</f>
        <v>0.13671644793222792</v>
      </c>
      <c r="BX1094" s="13">
        <f>(AF1094+AH1094+AJ1094+AL1094+AN1094)/N1094</f>
        <v>233.22062663185378</v>
      </c>
      <c r="BY1094" s="26">
        <f>BX1094/K1094</f>
        <v>0.1610639686684073</v>
      </c>
      <c r="BZ1094" s="11">
        <f>AP1094/BE1094</f>
        <v>0.1053049695471798</v>
      </c>
      <c r="CA1094" s="15">
        <f>-(BM1094+BN1094+BO1094)/M1094</f>
        <v>-3660.3034104637127</v>
      </c>
      <c r="CB1094" s="15">
        <f>BG1094-CA1094</f>
        <v>244392.3034104637</v>
      </c>
      <c r="CC1094" s="18">
        <f t="shared" si="89"/>
        <v>0</v>
      </c>
      <c r="CD1094" s="17">
        <f>(AF1094/(AF1094+AH1094+AJ1094))/(X1094/(X1094+Z1094+AB1094))</f>
        <v>1.7403136959108858</v>
      </c>
      <c r="CE1094" s="19">
        <f>(AH1094/(AF1094+AH1094+AJ1094))/(Z1094/(X1094+Z1094+AB1094))</f>
        <v>1.1097414640685559</v>
      </c>
      <c r="CF1094" s="18">
        <f>(AJ1094/(AF1094+AH1094+AJ1094))/(AB1094/(X1094+Z1094+AB1094))</f>
        <v>0.80573984251517317</v>
      </c>
      <c r="CG1094">
        <f>AH1094/Z1094</f>
        <v>225.59178743961354</v>
      </c>
      <c r="CH1094" s="11">
        <f>BB1094/BE1094</f>
        <v>0.19861473942790392</v>
      </c>
      <c r="CI1094" s="14">
        <f>AY1094/V1094</f>
        <v>2947.0520926151326</v>
      </c>
      <c r="CJ1094" s="14">
        <f>AV1094/M1094</f>
        <v>5172.3589743589746</v>
      </c>
      <c r="CK1094" s="17">
        <f>N1094/V1094</f>
        <v>46.392981849615907</v>
      </c>
      <c r="CL1094" s="17">
        <f>(AL1094+AN1094)/N1094</f>
        <v>5.8539490861618795</v>
      </c>
      <c r="CM1094" s="14">
        <f>AP1094/AC1094</f>
        <v>4.9999405522694174</v>
      </c>
    </row>
    <row r="1095" spans="1:91" hidden="1" x14ac:dyDescent="0.2">
      <c r="A1095">
        <v>47</v>
      </c>
      <c r="B1095" s="2">
        <v>44805</v>
      </c>
      <c r="C1095" s="3" t="s">
        <v>32</v>
      </c>
      <c r="D1095" t="s">
        <v>33</v>
      </c>
      <c r="E1095" s="3" t="s">
        <v>43</v>
      </c>
      <c r="F1095" t="s">
        <v>38</v>
      </c>
      <c r="G1095" t="str">
        <f>CONCATENATE(C1095,E1095)</f>
        <v>HNLSFO</v>
      </c>
      <c r="H1095" t="s">
        <v>51</v>
      </c>
      <c r="I1095">
        <f>U1095/M1095</f>
        <v>357</v>
      </c>
      <c r="J1095" t="str">
        <f>_xlfn.CONCAT(C1095,E1095,H1095)</f>
        <v>HNLSFO777-200</v>
      </c>
      <c r="K1095" s="4">
        <v>2399</v>
      </c>
      <c r="L1095" s="4">
        <f>N1095/M1095</f>
        <v>325.96428571428572</v>
      </c>
      <c r="M1095" s="4">
        <v>28</v>
      </c>
      <c r="N1095" s="4">
        <v>9127</v>
      </c>
      <c r="O1095" s="4">
        <f>P1095/M1095</f>
        <v>46.178571428571431</v>
      </c>
      <c r="P1095" s="4">
        <v>1293</v>
      </c>
      <c r="Q1095" s="4">
        <v>2410</v>
      </c>
      <c r="R1095" s="4">
        <v>5424</v>
      </c>
      <c r="S1095" s="4">
        <f>U1095*K1095</f>
        <v>23980404</v>
      </c>
      <c r="T1095" s="7">
        <f>N1095/U1095</f>
        <v>0.91306522609043617</v>
      </c>
      <c r="U1095" s="4">
        <v>9996</v>
      </c>
      <c r="V1095" s="4">
        <v>138.03523749297358</v>
      </c>
      <c r="W1095" s="7">
        <f>P1095/X1095</f>
        <v>1</v>
      </c>
      <c r="X1095" s="4">
        <v>1293</v>
      </c>
      <c r="Y1095" s="7">
        <f>Q1095/Z1095</f>
        <v>0.99586776859504134</v>
      </c>
      <c r="Z1095" s="4">
        <v>2420</v>
      </c>
      <c r="AA1095" s="7">
        <f>R1095/AB1095</f>
        <v>0.86314449395289627</v>
      </c>
      <c r="AB1095" s="4">
        <v>6284</v>
      </c>
      <c r="AC1095" s="4">
        <v>88694</v>
      </c>
      <c r="AD1095" s="4">
        <f>AP1095/AC1095</f>
        <v>4.9999774505603538</v>
      </c>
      <c r="AE1095" s="7">
        <f>AF1095/(AF1095+AH1095+AJ1095+AL1095+AN1095+AP1095)</f>
        <v>0.17881305979726417</v>
      </c>
      <c r="AF1095" s="4">
        <v>617947</v>
      </c>
      <c r="AG1095" s="7">
        <f>AH1095/(AF1095+AH1095+AJ1095+AL1095+AN1095+AP1095)</f>
        <v>0.22833897645918039</v>
      </c>
      <c r="AH1095" s="4">
        <v>789100</v>
      </c>
      <c r="AI1095" s="7">
        <f>AJ1095/(AF1095+AH1095+AJ1095+AL1095+AN1095+AP1095)</f>
        <v>0.44568724070967675</v>
      </c>
      <c r="AJ1095" s="4">
        <v>1540218</v>
      </c>
      <c r="AK1095" s="7">
        <f>AL1095/(AF1095+AH1095+AJ1095+AL1095+AN1095+AP1095)</f>
        <v>9.418874266564849E-3</v>
      </c>
      <c r="AL1095" s="4">
        <v>32550</v>
      </c>
      <c r="AM1095" s="7">
        <f>AN1095/(AF1095+AH1095+AJ1095+AL1095+AN1095+AP1095)</f>
        <v>9.4171380685433622E-3</v>
      </c>
      <c r="AN1095" s="4">
        <v>32544</v>
      </c>
      <c r="AO1095" s="7">
        <f>AP1095/(AF1095+AH1095+AJ1095+AL1095+AN1095+AP1095)</f>
        <v>0.12832471069877052</v>
      </c>
      <c r="AP1095" s="4">
        <v>443468</v>
      </c>
      <c r="AQ1095" s="6">
        <f>AO1095+AM1095+AK1095+AI1095+AG1095+AE1095</f>
        <v>1</v>
      </c>
      <c r="AR1095" s="4">
        <v>577670</v>
      </c>
      <c r="AS1095" s="4">
        <f>AR1095/M1095</f>
        <v>20631.071428571428</v>
      </c>
      <c r="AT1095" s="4">
        <f>AR1095/V1095</f>
        <v>4184.9458912939181</v>
      </c>
      <c r="AU1095" s="7">
        <f>AR1095/(AR1095+AV1095+AY1095+BB1095)</f>
        <v>0.26111325816388564</v>
      </c>
      <c r="AV1095" s="4">
        <v>210214</v>
      </c>
      <c r="AW1095" s="4">
        <f>AV1095/M1095</f>
        <v>7507.6428571428569</v>
      </c>
      <c r="AX1095" s="7">
        <f>AV1095/(AR1095+AV1095+AY1095+BB1095)</f>
        <v>9.5019063568582515E-2</v>
      </c>
      <c r="AY1095" s="4">
        <v>932709</v>
      </c>
      <c r="AZ1095" s="4">
        <f>AY1095/M1095</f>
        <v>33311.035714285717</v>
      </c>
      <c r="BA1095" s="7">
        <f>AY1095/(AR1095+AV1095+AY1095+BB1095)</f>
        <v>0.42159483080094107</v>
      </c>
      <c r="BB1095" s="4">
        <v>491742</v>
      </c>
      <c r="BC1095" s="11">
        <f>BB1095/(AR1095+AV1095+AY1095+BB1095)</f>
        <v>0.22227284746659073</v>
      </c>
      <c r="BD1095" s="9">
        <f>BC1095+BA1095+AX1095+AU1095</f>
        <v>0.99999999999999989</v>
      </c>
      <c r="BE1095" s="14">
        <f>(AF1095+AH1095+AJ1095+AL1095+AN1095+AP1095)</f>
        <v>3455827</v>
      </c>
      <c r="BF1095" s="14">
        <f t="shared" si="85"/>
        <v>-2212335</v>
      </c>
      <c r="BG1095" s="13">
        <f>(AF1095+AH1095+AJ1095+AL1095+AN1095+AP1095)-(AR1095+AV1095+AY1095+BB1095)</f>
        <v>1243492</v>
      </c>
      <c r="BH1095" s="13">
        <f t="shared" si="86"/>
        <v>0</v>
      </c>
      <c r="BI1095" s="14">
        <f>AF1095/W1095</f>
        <v>617947</v>
      </c>
      <c r="BJ1095" s="14">
        <f>AH1095/Y1095</f>
        <v>792374.27385892114</v>
      </c>
      <c r="BK1095" s="14">
        <f>AJ1095/AA1095</f>
        <v>1784426.6061946901</v>
      </c>
      <c r="BL1095" s="14">
        <f>BI1095+BJ1095+BK1095</f>
        <v>3194747.8800536115</v>
      </c>
      <c r="BM1095" s="14">
        <f>(AF1095/W1095)-AF1095</f>
        <v>0</v>
      </c>
      <c r="BN1095" s="14">
        <f>AH1095/Y1095-AH1095</f>
        <v>3274.2738589211367</v>
      </c>
      <c r="BO1095" s="14">
        <f>AJ1095/AA1095-AJ1095</f>
        <v>244208.6061946901</v>
      </c>
      <c r="BP1095" s="14">
        <f>BG1095/S1095</f>
        <v>5.1854505870710103E-2</v>
      </c>
      <c r="BQ1095" s="14">
        <f>(BG1095-CA1095)/S1095</f>
        <v>5.2223084910814226E-2</v>
      </c>
      <c r="BR1095" s="27">
        <f>BQ1095-BP1095</f>
        <v>3.6857904010412224E-4</v>
      </c>
      <c r="BS1095" s="28">
        <f t="shared" si="87"/>
        <v>21895673</v>
      </c>
      <c r="BT1095" s="11">
        <f>BS1095/S1095</f>
        <v>0.91306522609043617</v>
      </c>
      <c r="BU1095" s="14">
        <f>(BE1095-AP1095)*1/BT1095-(BE1095-AP1095)</f>
        <v>286812.75019173883</v>
      </c>
      <c r="BV1095" s="14">
        <f t="shared" si="88"/>
        <v>0.14411045785550569</v>
      </c>
      <c r="BW1095" s="27">
        <f>(AR1095+AV1095+AY1095+BB1095)/S1095</f>
        <v>9.2255951984795581E-2</v>
      </c>
      <c r="BX1095" s="13">
        <f>(AF1095+AH1095+AJ1095+AL1095+AN1095)/N1095</f>
        <v>330.04919469705271</v>
      </c>
      <c r="BY1095" s="26">
        <f>BX1095/K1095</f>
        <v>0.13757782188288983</v>
      </c>
      <c r="BZ1095" s="11">
        <f>AP1095/BE1095</f>
        <v>0.12832471069877052</v>
      </c>
      <c r="CA1095" s="15">
        <f>-(BM1095+BN1095+BO1095)/M1095</f>
        <v>-8838.6742876289736</v>
      </c>
      <c r="CB1095" s="15">
        <f>BG1095-CA1095</f>
        <v>1252330.6742876291</v>
      </c>
      <c r="CC1095" s="18">
        <f t="shared" si="89"/>
        <v>0</v>
      </c>
      <c r="CD1095" s="17">
        <f>(AF1095/(AF1095+AH1095+AJ1095))/(X1095/(X1095+Z1095+AB1095))</f>
        <v>1.6210753750988001</v>
      </c>
      <c r="CE1095" s="19">
        <f>(AH1095/(AF1095+AH1095+AJ1095))/(Z1095/(X1095+Z1095+AB1095))</f>
        <v>1.1060307025368932</v>
      </c>
      <c r="CF1095" s="18">
        <f>(AJ1095/(AF1095+AH1095+AJ1095))/(AB1095/(X1095+Z1095+AB1095))</f>
        <v>0.83137416293093103</v>
      </c>
      <c r="CG1095">
        <f>AH1095/Z1095</f>
        <v>326.07438016528926</v>
      </c>
      <c r="CH1095" s="11">
        <f>BB1095/BE1095</f>
        <v>0.14229358124697794</v>
      </c>
      <c r="CI1095" s="14">
        <f>AY1095/V1095</f>
        <v>6757.0355000655381</v>
      </c>
      <c r="CJ1095" s="14">
        <f>AV1095/M1095</f>
        <v>7507.6428571428569</v>
      </c>
      <c r="CK1095" s="17">
        <f>N1095/V1095</f>
        <v>66.120797600428602</v>
      </c>
      <c r="CL1095" s="17">
        <f>(AL1095+AN1095)/N1095</f>
        <v>7.1320258573463349</v>
      </c>
      <c r="CM1095" s="14">
        <f>AP1095/AC1095</f>
        <v>4.9999774505603538</v>
      </c>
    </row>
    <row r="1096" spans="1:91" hidden="1" x14ac:dyDescent="0.2">
      <c r="A1096">
        <v>286</v>
      </c>
      <c r="B1096" s="2">
        <v>44835</v>
      </c>
      <c r="C1096" s="3" t="s">
        <v>37</v>
      </c>
      <c r="D1096" t="s">
        <v>38</v>
      </c>
      <c r="E1096" s="3" t="s">
        <v>53</v>
      </c>
      <c r="F1096" t="s">
        <v>54</v>
      </c>
      <c r="G1096" t="str">
        <f>CONCATENATE(C1096,E1096)</f>
        <v>LAXYVR</v>
      </c>
      <c r="H1096" t="s">
        <v>31</v>
      </c>
      <c r="I1096">
        <f>U1096/M1096</f>
        <v>169.59210526315789</v>
      </c>
      <c r="J1096" t="str">
        <f>_xlfn.CONCAT(C1096,E1096,H1096)</f>
        <v>LAXYVR737-800</v>
      </c>
      <c r="K1096" s="4">
        <v>1080</v>
      </c>
      <c r="L1096" s="4">
        <f>N1096/M1096</f>
        <v>146.32894736842104</v>
      </c>
      <c r="M1096" s="4">
        <v>76</v>
      </c>
      <c r="N1096" s="4">
        <v>11121</v>
      </c>
      <c r="O1096" s="4">
        <f>P1096/M1096</f>
        <v>18.118421052631579</v>
      </c>
      <c r="P1096" s="4">
        <v>1377</v>
      </c>
      <c r="Q1096" s="4">
        <v>2623</v>
      </c>
      <c r="R1096" s="4">
        <v>7121</v>
      </c>
      <c r="S1096" s="4">
        <f>U1096*K1096</f>
        <v>13920120</v>
      </c>
      <c r="T1096" s="7">
        <f>N1096/U1096</f>
        <v>0.86282876871751102</v>
      </c>
      <c r="U1096" s="4">
        <v>12889</v>
      </c>
      <c r="V1096" s="4">
        <v>50.430687153222358</v>
      </c>
      <c r="W1096" s="7">
        <f>P1096/X1096</f>
        <v>0.86278195488721809</v>
      </c>
      <c r="X1096" s="4">
        <v>1596</v>
      </c>
      <c r="Y1096" s="7">
        <f>Q1096/Z1096</f>
        <v>0.86282894736842108</v>
      </c>
      <c r="Z1096" s="4">
        <v>3040</v>
      </c>
      <c r="AA1096" s="7">
        <f>R1096/AB1096</f>
        <v>0.86283775596752699</v>
      </c>
      <c r="AB1096" s="4">
        <v>8253</v>
      </c>
      <c r="AC1096" s="4">
        <v>8595</v>
      </c>
      <c r="AD1096" s="4">
        <f>AP1096/AC1096</f>
        <v>4.999767306573589</v>
      </c>
      <c r="AE1096" s="7">
        <f>AF1096/(AF1096+AH1096+AJ1096+AL1096+AN1096+AP1096)</f>
        <v>0.2089873565747199</v>
      </c>
      <c r="AF1096" s="4">
        <v>527203</v>
      </c>
      <c r="AG1096" s="7">
        <f>AH1096/(AF1096+AH1096+AJ1096+AL1096+AN1096+AP1096)</f>
        <v>0.21935738339170438</v>
      </c>
      <c r="AH1096" s="4">
        <v>553363</v>
      </c>
      <c r="AI1096" s="7">
        <f>AJ1096/(AF1096+AH1096+AJ1096+AL1096+AN1096+AP1096)</f>
        <v>0.53486307085193974</v>
      </c>
      <c r="AJ1096" s="4">
        <v>1349275</v>
      </c>
      <c r="AK1096" s="7">
        <f>AL1096/(AF1096+AH1096+AJ1096+AL1096+AN1096+AP1096)</f>
        <v>1.6934539205717785E-2</v>
      </c>
      <c r="AL1096" s="4">
        <v>42720</v>
      </c>
      <c r="AM1096" s="7">
        <f>AN1096/(AF1096+AH1096+AJ1096+AL1096+AN1096+AP1096)</f>
        <v>2.8228196087059071E-3</v>
      </c>
      <c r="AN1096" s="4">
        <v>7121</v>
      </c>
      <c r="AO1096" s="7">
        <f>AP1096/(AF1096+AH1096+AJ1096+AL1096+AN1096+AP1096)</f>
        <v>1.703483036721232E-2</v>
      </c>
      <c r="AP1096" s="4">
        <v>42973</v>
      </c>
      <c r="AQ1096" s="6">
        <f>AO1096+AM1096+AK1096+AI1096+AG1096+AE1096</f>
        <v>1</v>
      </c>
      <c r="AR1096" s="4">
        <v>185713</v>
      </c>
      <c r="AS1096" s="4">
        <f>AR1096/M1096</f>
        <v>2443.5921052631579</v>
      </c>
      <c r="AT1096" s="4">
        <f>AR1096/V1096</f>
        <v>3682.5395504874364</v>
      </c>
      <c r="AU1096" s="7">
        <f>AR1096/(AR1096+AV1096+AY1096+BB1096)</f>
        <v>0.21341808169306722</v>
      </c>
      <c r="AV1096" s="4">
        <v>398204</v>
      </c>
      <c r="AW1096" s="4">
        <f>AV1096/M1096</f>
        <v>5239.5263157894733</v>
      </c>
      <c r="AX1096" s="7">
        <f>AV1096/(AR1096+AV1096+AY1096+BB1096)</f>
        <v>0.45760896546017854</v>
      </c>
      <c r="AY1096" s="4">
        <v>165136</v>
      </c>
      <c r="AZ1096" s="4">
        <f>AY1096/M1096</f>
        <v>2172.8421052631579</v>
      </c>
      <c r="BA1096" s="7">
        <f>AY1096/(AR1096+AV1096+AY1096+BB1096)</f>
        <v>0.18977135870114825</v>
      </c>
      <c r="BB1096" s="4">
        <v>121131</v>
      </c>
      <c r="BC1096" s="11">
        <f>BB1096/(AR1096+AV1096+AY1096+BB1096)</f>
        <v>0.13920159414560598</v>
      </c>
      <c r="BD1096" s="9">
        <f>BC1096+BA1096+AX1096+AU1096</f>
        <v>0.99999999999999989</v>
      </c>
      <c r="BE1096" s="14">
        <f>(AF1096+AH1096+AJ1096+AL1096+AN1096+AP1096)</f>
        <v>2522655</v>
      </c>
      <c r="BF1096" s="14">
        <f t="shared" si="85"/>
        <v>-870184</v>
      </c>
      <c r="BG1096" s="13">
        <f>(AF1096+AH1096+AJ1096+AL1096+AN1096+AP1096)-(AR1096+AV1096+AY1096+BB1096)</f>
        <v>1652471</v>
      </c>
      <c r="BH1096" s="13">
        <f t="shared" si="86"/>
        <v>0</v>
      </c>
      <c r="BI1096" s="14">
        <f>AF1096/W1096</f>
        <v>611050.10021786485</v>
      </c>
      <c r="BJ1096" s="14">
        <f>AH1096/Y1096</f>
        <v>641335.69195577584</v>
      </c>
      <c r="BK1096" s="14">
        <f>AJ1096/AA1096</f>
        <v>1563764.4396854374</v>
      </c>
      <c r="BL1096" s="14">
        <f>BI1096+BJ1096+BK1096</f>
        <v>2816150.2318590782</v>
      </c>
      <c r="BM1096" s="14">
        <f>(AF1096/W1096)-AF1096</f>
        <v>83847.100217864849</v>
      </c>
      <c r="BN1096" s="14">
        <f>AH1096/Y1096-AH1096</f>
        <v>87972.691955775837</v>
      </c>
      <c r="BO1096" s="14">
        <f>AJ1096/AA1096-AJ1096</f>
        <v>214489.43968543736</v>
      </c>
      <c r="BP1096" s="14">
        <f>BG1096/S1096</f>
        <v>0.11871097375597336</v>
      </c>
      <c r="BQ1096" s="14">
        <f>(BG1096-CA1096)/S1096</f>
        <v>0.11907612981846938</v>
      </c>
      <c r="BR1096" s="27">
        <f>BQ1096-BP1096</f>
        <v>3.6515606249601373E-4</v>
      </c>
      <c r="BS1096" s="28">
        <f t="shared" si="87"/>
        <v>12010680</v>
      </c>
      <c r="BT1096" s="11">
        <f>BS1096/S1096</f>
        <v>0.86282876871751102</v>
      </c>
      <c r="BU1096" s="14">
        <f>(BE1096-AP1096)*1/BT1096-(BE1096-AP1096)</f>
        <v>394216.14746875316</v>
      </c>
      <c r="BV1096" s="14">
        <f t="shared" si="88"/>
        <v>0.18122365324436859</v>
      </c>
      <c r="BW1096" s="27">
        <f>(AR1096+AV1096+AY1096+BB1096)/S1096</f>
        <v>6.2512679488395215E-2</v>
      </c>
      <c r="BX1096" s="13">
        <f>(AF1096+AH1096+AJ1096+AL1096+AN1096)/N1096</f>
        <v>222.97293408866111</v>
      </c>
      <c r="BY1096" s="26">
        <f>BX1096/K1096</f>
        <v>0.20645642045246398</v>
      </c>
      <c r="BZ1096" s="11">
        <f>AP1096/BE1096</f>
        <v>1.703483036721232E-2</v>
      </c>
      <c r="CA1096" s="15">
        <f>-(BM1096+BN1096+BO1096)/M1096</f>
        <v>-5083.0162086720793</v>
      </c>
      <c r="CB1096" s="15">
        <f>BG1096-CA1096</f>
        <v>1657554.016208672</v>
      </c>
      <c r="CC1096" s="18">
        <f t="shared" si="89"/>
        <v>0</v>
      </c>
      <c r="CD1096" s="17">
        <f>(AF1096/(AF1096+AH1096+AJ1096))/(X1096/(X1096+Z1096+AB1096))</f>
        <v>1.7522108035062813</v>
      </c>
      <c r="CE1096" s="19">
        <f>(AH1096/(AF1096+AH1096+AJ1096))/(Z1096/(X1096+Z1096+AB1096))</f>
        <v>0.96555696591605</v>
      </c>
      <c r="CF1096" s="18">
        <f>(AJ1096/(AF1096+AH1096+AJ1096))/(AB1096/(X1096+Z1096+AB1096))</f>
        <v>0.86722142023739035</v>
      </c>
      <c r="CG1096">
        <f>AH1096/Z1096</f>
        <v>182.02730263157895</v>
      </c>
      <c r="CH1096" s="11">
        <f>BB1096/BE1096</f>
        <v>4.8017267521718192E-2</v>
      </c>
      <c r="CI1096" s="14">
        <f>AY1096/V1096</f>
        <v>3274.5141762251069</v>
      </c>
      <c r="CJ1096" s="14">
        <f>AV1096/M1096</f>
        <v>5239.5263157894733</v>
      </c>
      <c r="CK1096" s="17">
        <f>N1096/V1096</f>
        <v>220.52049313171818</v>
      </c>
      <c r="CL1096" s="17">
        <f>(AL1096+AN1096)/N1096</f>
        <v>4.4817012858555882</v>
      </c>
      <c r="CM1096" s="14">
        <f>AP1096/AC1096</f>
        <v>4.999767306573589</v>
      </c>
    </row>
    <row r="1097" spans="1:91" hidden="1" x14ac:dyDescent="0.2">
      <c r="A1097">
        <v>1061</v>
      </c>
      <c r="B1097" s="2">
        <v>45231</v>
      </c>
      <c r="C1097" s="3" t="s">
        <v>32</v>
      </c>
      <c r="D1097" t="s">
        <v>33</v>
      </c>
      <c r="E1097" s="3" t="s">
        <v>37</v>
      </c>
      <c r="F1097" t="s">
        <v>38</v>
      </c>
      <c r="G1097" t="str">
        <f>CONCATENATE(C1097,E1097)</f>
        <v>HNLLAX</v>
      </c>
      <c r="H1097" t="s">
        <v>49</v>
      </c>
      <c r="I1097">
        <f>U1097/M1097</f>
        <v>276.46666666666664</v>
      </c>
      <c r="J1097" t="str">
        <f>_xlfn.CONCAT(C1097,E1097,H1097)</f>
        <v>HNLLAXA330-200</v>
      </c>
      <c r="K1097" s="4">
        <v>2556</v>
      </c>
      <c r="L1097" s="4">
        <f>N1097/M1097</f>
        <v>241.35555555555555</v>
      </c>
      <c r="M1097" s="4">
        <v>45</v>
      </c>
      <c r="N1097" s="4">
        <v>10861</v>
      </c>
      <c r="O1097" s="4">
        <f>P1097/M1097</f>
        <v>31.444444444444443</v>
      </c>
      <c r="P1097" s="4">
        <v>1415</v>
      </c>
      <c r="Q1097" s="4">
        <v>2632</v>
      </c>
      <c r="R1097" s="4">
        <v>6815</v>
      </c>
      <c r="S1097" s="4">
        <f>U1097*K1097</f>
        <v>31799196</v>
      </c>
      <c r="T1097" s="7">
        <f>N1097/U1097</f>
        <v>0.87300056265573511</v>
      </c>
      <c r="U1097" s="4">
        <v>12441</v>
      </c>
      <c r="V1097" s="4">
        <v>240.97060570071261</v>
      </c>
      <c r="W1097" s="7">
        <f>P1097/X1097</f>
        <v>0.87345679012345678</v>
      </c>
      <c r="X1097" s="4">
        <v>1620</v>
      </c>
      <c r="Y1097" s="7">
        <f>Q1097/Z1097</f>
        <v>0.87296849087893869</v>
      </c>
      <c r="Z1097" s="4">
        <v>3015</v>
      </c>
      <c r="AA1097" s="7">
        <f>R1097/AB1097</f>
        <v>0.87304637458365364</v>
      </c>
      <c r="AB1097" s="4">
        <v>7806</v>
      </c>
      <c r="AC1097" s="4">
        <v>898192</v>
      </c>
      <c r="AD1097" s="4">
        <f>AP1097/AC1097</f>
        <v>5.9999966599568912</v>
      </c>
      <c r="AE1097" s="7">
        <f>AF1097/(AF1097+AH1097+AJ1097+AL1097+AN1097+AP1097)</f>
        <v>8.3975263818220458E-2</v>
      </c>
      <c r="AF1097" s="4">
        <v>761964</v>
      </c>
      <c r="AG1097" s="7">
        <f>AH1097/(AF1097+AH1097+AJ1097+AL1097+AN1097+AP1097)</f>
        <v>9.1967397543133586E-2</v>
      </c>
      <c r="AH1097" s="4">
        <v>834482</v>
      </c>
      <c r="AI1097" s="7">
        <f>AJ1097/(AF1097+AH1097+AJ1097+AL1097+AN1097+AP1097)</f>
        <v>0.2196100983152135</v>
      </c>
      <c r="AJ1097" s="4">
        <v>1992670</v>
      </c>
      <c r="AK1097" s="7">
        <f>AL1097/(AF1097+AH1097+AJ1097+AL1097+AN1097+AP1097)</f>
        <v>5.2575186760112115E-3</v>
      </c>
      <c r="AL1097" s="4">
        <v>47705</v>
      </c>
      <c r="AM1097" s="7">
        <f>AN1097/(AF1097+AH1097+AJ1097+AL1097+AN1097+AP1097)</f>
        <v>5.257188049116168E-3</v>
      </c>
      <c r="AN1097" s="4">
        <v>47702</v>
      </c>
      <c r="AO1097" s="7">
        <f>AP1097/(AF1097+AH1097+AJ1097+AL1097+AN1097+AP1097)</f>
        <v>0.59393253359830511</v>
      </c>
      <c r="AP1097" s="4">
        <v>5389149</v>
      </c>
      <c r="AQ1097" s="6">
        <f>AO1097+AM1097+AK1097+AI1097+AG1097+AE1097</f>
        <v>1</v>
      </c>
      <c r="AR1097" s="4">
        <v>1195251</v>
      </c>
      <c r="AS1097" s="4">
        <f>AR1097/M1097</f>
        <v>26561.133333333335</v>
      </c>
      <c r="AT1097" s="4">
        <f>AR1097/V1097</f>
        <v>4960.1526979789023</v>
      </c>
      <c r="AU1097" s="7">
        <f>AR1097/(AR1097+AV1097+AY1097+BB1097)</f>
        <v>0.30916978315065535</v>
      </c>
      <c r="AV1097" s="4">
        <v>364263</v>
      </c>
      <c r="AW1097" s="4">
        <f>AV1097/M1097</f>
        <v>8094.7333333333336</v>
      </c>
      <c r="AX1097" s="7">
        <f>AV1097/(AR1097+AV1097+AY1097+BB1097)</f>
        <v>9.4222144737638527E-2</v>
      </c>
      <c r="AY1097" s="4">
        <v>1228906</v>
      </c>
      <c r="AZ1097" s="4">
        <f>AY1097/M1097</f>
        <v>27309.022222222222</v>
      </c>
      <c r="BA1097" s="7">
        <f>AY1097/(AR1097+AV1097+AY1097+BB1097)</f>
        <v>0.3178751588850704</v>
      </c>
      <c r="BB1097" s="4">
        <v>1077582</v>
      </c>
      <c r="BC1097" s="11">
        <f>BB1097/(AR1097+AV1097+AY1097+BB1097)</f>
        <v>0.27873291322663568</v>
      </c>
      <c r="BD1097" s="9">
        <f>BC1097+BA1097+AX1097+AU1097</f>
        <v>1</v>
      </c>
      <c r="BE1097" s="14">
        <f>(AF1097+AH1097+AJ1097+AL1097+AN1097+AP1097)</f>
        <v>9073672</v>
      </c>
      <c r="BF1097" s="14">
        <f t="shared" si="85"/>
        <v>-3866002</v>
      </c>
      <c r="BG1097" s="13">
        <f>(AF1097+AH1097+AJ1097+AL1097+AN1097+AP1097)-(AR1097+AV1097+AY1097+BB1097)</f>
        <v>5207670</v>
      </c>
      <c r="BH1097" s="13">
        <f t="shared" si="86"/>
        <v>0</v>
      </c>
      <c r="BI1097" s="14">
        <f>AF1097/W1097</f>
        <v>872354.5441696113</v>
      </c>
      <c r="BJ1097" s="14">
        <f>AH1097/Y1097</f>
        <v>955913.08130699082</v>
      </c>
      <c r="BK1097" s="14">
        <f>AJ1097/AA1097</f>
        <v>2282433.1650770358</v>
      </c>
      <c r="BL1097" s="14">
        <f>BI1097+BJ1097+BK1097</f>
        <v>4110700.7905536378</v>
      </c>
      <c r="BM1097" s="14">
        <f>(AF1097/W1097)-AF1097</f>
        <v>110390.5441696113</v>
      </c>
      <c r="BN1097" s="14">
        <f>AH1097/Y1097-AH1097</f>
        <v>121431.08130699082</v>
      </c>
      <c r="BO1097" s="14">
        <f>AJ1097/AA1097-AJ1097</f>
        <v>289763.16507703578</v>
      </c>
      <c r="BP1097" s="14">
        <f>BG1097/S1097</f>
        <v>0.16376734808012128</v>
      </c>
      <c r="BQ1097" s="14">
        <f>(BG1097-CA1097)/S1097</f>
        <v>0.16413184701661684</v>
      </c>
      <c r="BR1097" s="27">
        <f>BQ1097-BP1097</f>
        <v>3.6449893649556642E-4</v>
      </c>
      <c r="BS1097" s="28">
        <f t="shared" si="87"/>
        <v>27760716</v>
      </c>
      <c r="BT1097" s="11">
        <f>BS1097/S1097</f>
        <v>0.87300056265573511</v>
      </c>
      <c r="BU1097" s="14">
        <f>(BE1097-AP1097)*1/BT1097-(BE1097-AP1097)</f>
        <v>536004.63493232615</v>
      </c>
      <c r="BV1097" s="14">
        <f t="shared" si="88"/>
        <v>0.28534281181197158</v>
      </c>
      <c r="BW1097" s="27">
        <f>(AR1097+AV1097+AY1097+BB1097)/S1097</f>
        <v>0.12157546373185033</v>
      </c>
      <c r="BX1097" s="13">
        <f>(AF1097+AH1097+AJ1097+AL1097+AN1097)/N1097</f>
        <v>339.24343983058651</v>
      </c>
      <c r="BY1097" s="26">
        <f>BX1097/K1097</f>
        <v>0.13272435048145012</v>
      </c>
      <c r="BZ1097" s="11">
        <f>AP1097/BE1097</f>
        <v>0.59393253359830511</v>
      </c>
      <c r="CA1097" s="15">
        <f>-(BM1097+BN1097+BO1097)/M1097</f>
        <v>-11590.773123414176</v>
      </c>
      <c r="CB1097" s="15">
        <f>BG1097-CA1097</f>
        <v>5219260.7731234143</v>
      </c>
      <c r="CC1097" s="18">
        <f t="shared" si="89"/>
        <v>0</v>
      </c>
      <c r="CD1097" s="17">
        <f>(AF1097/(AF1097+AH1097+AJ1097))/(X1097/(X1097+Z1097+AB1097))</f>
        <v>1.6303739726191939</v>
      </c>
      <c r="CE1097" s="19">
        <f>(AH1097/(AF1097+AH1097+AJ1097))/(Z1097/(X1097+Z1097+AB1097))</f>
        <v>0.95939500262149668</v>
      </c>
      <c r="CF1097" s="18">
        <f>(AJ1097/(AF1097+AH1097+AJ1097))/(AB1097/(X1097+Z1097+AB1097))</f>
        <v>0.8848601372601963</v>
      </c>
      <c r="CG1097">
        <f>AH1097/Z1097</f>
        <v>276.77678275290214</v>
      </c>
      <c r="CH1097" s="11">
        <f>BB1097/BE1097</f>
        <v>0.11875919693813045</v>
      </c>
      <c r="CI1097" s="14">
        <f>AY1097/V1097</f>
        <v>5099.8170354699232</v>
      </c>
      <c r="CJ1097" s="14">
        <f>AV1097/M1097</f>
        <v>8094.7333333333336</v>
      </c>
      <c r="CK1097" s="17">
        <f>N1097/V1097</f>
        <v>45.071887371563683</v>
      </c>
      <c r="CL1097" s="17">
        <f>(AL1097+AN1097)/N1097</f>
        <v>8.7843660804714112</v>
      </c>
      <c r="CM1097" s="14">
        <f>AP1097/AC1097</f>
        <v>5.9999966599568912</v>
      </c>
    </row>
    <row r="1098" spans="1:91" hidden="1" x14ac:dyDescent="0.2">
      <c r="A1098">
        <v>847</v>
      </c>
      <c r="B1098" s="2">
        <v>45200</v>
      </c>
      <c r="C1098" s="3" t="s">
        <v>32</v>
      </c>
      <c r="D1098" t="s">
        <v>33</v>
      </c>
      <c r="E1098" s="3" t="s">
        <v>37</v>
      </c>
      <c r="F1098" t="s">
        <v>38</v>
      </c>
      <c r="G1098" t="str">
        <f>CONCATENATE(C1098,E1098)</f>
        <v>HNLLAX</v>
      </c>
      <c r="H1098" t="s">
        <v>51</v>
      </c>
      <c r="I1098">
        <f>U1098/M1098</f>
        <v>360.87096774193549</v>
      </c>
      <c r="J1098" t="str">
        <f>_xlfn.CONCAT(C1098,E1098,H1098)</f>
        <v>HNLLAX777-200</v>
      </c>
      <c r="K1098" s="4">
        <v>2556</v>
      </c>
      <c r="L1098" s="4">
        <f>N1098/M1098</f>
        <v>324.41935483870969</v>
      </c>
      <c r="M1098" s="4">
        <v>31</v>
      </c>
      <c r="N1098" s="4">
        <v>10057</v>
      </c>
      <c r="O1098" s="4">
        <f>P1098/M1098</f>
        <v>46.645161290322584</v>
      </c>
      <c r="P1098" s="4">
        <v>1446</v>
      </c>
      <c r="Q1098" s="4">
        <v>2706</v>
      </c>
      <c r="R1098" s="4">
        <v>5906</v>
      </c>
      <c r="S1098" s="4">
        <f>U1098*K1098</f>
        <v>28593972</v>
      </c>
      <c r="T1098" s="7">
        <f>N1098/U1098</f>
        <v>0.89898989898989901</v>
      </c>
      <c r="U1098" s="4">
        <v>11187</v>
      </c>
      <c r="V1098" s="4">
        <v>164.6632472288203</v>
      </c>
      <c r="W1098" s="7">
        <f>P1098/X1098</f>
        <v>1.0006920415224914</v>
      </c>
      <c r="X1098" s="4">
        <v>1445</v>
      </c>
      <c r="Y1098" s="7">
        <f>Q1098/Z1098</f>
        <v>1</v>
      </c>
      <c r="Z1098" s="4">
        <v>2706</v>
      </c>
      <c r="AA1098" s="7">
        <f>R1098/AB1098</f>
        <v>0.83939738487777149</v>
      </c>
      <c r="AB1098" s="4">
        <v>7036</v>
      </c>
      <c r="AC1098" s="4">
        <v>316998</v>
      </c>
      <c r="AD1098" s="4">
        <f>AP1098/AC1098</f>
        <v>5.9999905362178945</v>
      </c>
      <c r="AE1098" s="7">
        <f>AF1098/(AF1098+AH1098+AJ1098+AL1098+AN1098+AP1098)</f>
        <v>0.1463737483800911</v>
      </c>
      <c r="AF1098" s="4">
        <v>780478</v>
      </c>
      <c r="AG1098" s="7">
        <f>AH1098/(AF1098+AH1098+AJ1098+AL1098+AN1098+AP1098)</f>
        <v>0.16865319227544923</v>
      </c>
      <c r="AH1098" s="4">
        <v>899274</v>
      </c>
      <c r="AI1098" s="7">
        <f>AJ1098/(AF1098+AH1098+AJ1098+AL1098+AN1098+AP1098)</f>
        <v>0.31497780420060428</v>
      </c>
      <c r="AJ1098" s="4">
        <v>1679490</v>
      </c>
      <c r="AK1098" s="7">
        <f>AL1098/(AF1098+AH1098+AJ1098+AL1098+AN1098+AP1098)</f>
        <v>7.752119712908072E-3</v>
      </c>
      <c r="AL1098" s="4">
        <v>41335</v>
      </c>
      <c r="AM1098" s="7">
        <f>AN1098/(AF1098+AH1098+AJ1098+AL1098+AN1098+AP1098)</f>
        <v>5.5377909975262984E-3</v>
      </c>
      <c r="AN1098" s="4">
        <v>29528</v>
      </c>
      <c r="AO1098" s="7">
        <f>AP1098/(AF1098+AH1098+AJ1098+AL1098+AN1098+AP1098)</f>
        <v>0.35670534443342106</v>
      </c>
      <c r="AP1098" s="4">
        <v>1901985</v>
      </c>
      <c r="AQ1098" s="6">
        <f>AO1098+AM1098+AK1098+AI1098+AG1098+AE1098</f>
        <v>1</v>
      </c>
      <c r="AR1098" s="4">
        <v>803800</v>
      </c>
      <c r="AS1098" s="4">
        <f>AR1098/M1098</f>
        <v>25929.032258064515</v>
      </c>
      <c r="AT1098" s="4">
        <f>AR1098/V1098</f>
        <v>4881.4778860945135</v>
      </c>
      <c r="AU1098" s="7">
        <f>AR1098/(AR1098+AV1098+AY1098+BB1098)</f>
        <v>0.31379046230025037</v>
      </c>
      <c r="AV1098" s="4">
        <v>243042</v>
      </c>
      <c r="AW1098" s="4">
        <f>AV1098/M1098</f>
        <v>7840.0645161290322</v>
      </c>
      <c r="AX1098" s="7">
        <f>AV1098/(AR1098+AV1098+AY1098+BB1098)</f>
        <v>9.4879648592159069E-2</v>
      </c>
      <c r="AY1098" s="4">
        <v>716187</v>
      </c>
      <c r="AZ1098" s="4">
        <f>AY1098/M1098</f>
        <v>23102.806451612902</v>
      </c>
      <c r="BA1098" s="7">
        <f>AY1098/(AR1098+AV1098+AY1098+BB1098)</f>
        <v>0.27958777037002913</v>
      </c>
      <c r="BB1098" s="4">
        <v>798553</v>
      </c>
      <c r="BC1098" s="11">
        <f>BB1098/(AR1098+AV1098+AY1098+BB1098)</f>
        <v>0.31174211873756141</v>
      </c>
      <c r="BD1098" s="9">
        <f>BC1098+BA1098+AX1098+AU1098</f>
        <v>1</v>
      </c>
      <c r="BE1098" s="14">
        <f>(AF1098+AH1098+AJ1098+AL1098+AN1098+AP1098)</f>
        <v>5332090</v>
      </c>
      <c r="BF1098" s="14">
        <f t="shared" si="85"/>
        <v>-2561582</v>
      </c>
      <c r="BG1098" s="13">
        <f>(AF1098+AH1098+AJ1098+AL1098+AN1098+AP1098)-(AR1098+AV1098+AY1098+BB1098)</f>
        <v>2770508</v>
      </c>
      <c r="BH1098" s="13">
        <f t="shared" si="86"/>
        <v>0</v>
      </c>
      <c r="BI1098" s="14">
        <f>AF1098/W1098</f>
        <v>779938.25034578145</v>
      </c>
      <c r="BJ1098" s="14">
        <f>AH1098/Y1098</f>
        <v>899274</v>
      </c>
      <c r="BK1098" s="14">
        <f>AJ1098/AA1098</f>
        <v>2000828.2492380629</v>
      </c>
      <c r="BL1098" s="14">
        <f>BI1098+BJ1098+BK1098</f>
        <v>3680040.4995838441</v>
      </c>
      <c r="BM1098" s="14">
        <f>(AF1098/W1098)-AF1098</f>
        <v>-539.7496542185545</v>
      </c>
      <c r="BN1098" s="14">
        <f>AH1098/Y1098-AH1098</f>
        <v>0</v>
      </c>
      <c r="BO1098" s="14">
        <f>AJ1098/AA1098-AJ1098</f>
        <v>321338.24923806288</v>
      </c>
      <c r="BP1098" s="14">
        <f>BG1098/S1098</f>
        <v>9.6891330802170467E-2</v>
      </c>
      <c r="BQ1098" s="14">
        <f>(BG1098-CA1098)/S1098</f>
        <v>9.7253237105228083E-2</v>
      </c>
      <c r="BR1098" s="27">
        <f>BQ1098-BP1098</f>
        <v>3.6190630305761584E-4</v>
      </c>
      <c r="BS1098" s="28">
        <f t="shared" si="87"/>
        <v>25705692</v>
      </c>
      <c r="BT1098" s="11">
        <f>BS1098/S1098</f>
        <v>0.89898989898989901</v>
      </c>
      <c r="BU1098" s="14">
        <f>(BE1098-AP1098)*1/BT1098-(BE1098-AP1098)</f>
        <v>385405.05617977539</v>
      </c>
      <c r="BV1098" s="14">
        <f t="shared" si="88"/>
        <v>0.18647601669330865</v>
      </c>
      <c r="BW1098" s="27">
        <f>(AR1098+AV1098+AY1098+BB1098)/S1098</f>
        <v>8.9584685891138174E-2</v>
      </c>
      <c r="BX1098" s="13">
        <f>(AF1098+AH1098+AJ1098+AL1098+AN1098)/N1098</f>
        <v>341.0664213980312</v>
      </c>
      <c r="BY1098" s="26">
        <f>BX1098/K1098</f>
        <v>0.13343756705713269</v>
      </c>
      <c r="BZ1098" s="11">
        <f>AP1098/BE1098</f>
        <v>0.35670534443342106</v>
      </c>
      <c r="CA1098" s="15">
        <f>-(BM1098+BN1098+BO1098)/M1098</f>
        <v>-10348.338696253042</v>
      </c>
      <c r="CB1098" s="15">
        <f>BG1098-CA1098</f>
        <v>2780856.338696253</v>
      </c>
      <c r="CC1098" s="18">
        <f t="shared" si="89"/>
        <v>0</v>
      </c>
      <c r="CD1098" s="17">
        <f>(AF1098/(AF1098+AH1098+AJ1098))/(X1098/(X1098+Z1098+AB1098))</f>
        <v>1.7987266331497271</v>
      </c>
      <c r="CE1098" s="19">
        <f>(AH1098/(AF1098+AH1098+AJ1098))/(Z1098/(X1098+Z1098+AB1098))</f>
        <v>1.1067170263628434</v>
      </c>
      <c r="CF1098" s="18">
        <f>(AJ1098/(AF1098+AH1098+AJ1098))/(AB1098/(X1098+Z1098+AB1098))</f>
        <v>0.79492094112575185</v>
      </c>
      <c r="CG1098">
        <f>AH1098/Z1098</f>
        <v>332.32594235033258</v>
      </c>
      <c r="CH1098" s="11">
        <f>BB1098/BE1098</f>
        <v>0.14976360113951565</v>
      </c>
      <c r="CI1098" s="14">
        <f>AY1098/V1098</f>
        <v>4349.4040841109372</v>
      </c>
      <c r="CJ1098" s="14">
        <f>AV1098/M1098</f>
        <v>7840.0645161290322</v>
      </c>
      <c r="CK1098" s="17">
        <f>N1098/V1098</f>
        <v>61.076167081926506</v>
      </c>
      <c r="CL1098" s="17">
        <f>(AL1098+AN1098)/N1098</f>
        <v>7.0461370189917467</v>
      </c>
      <c r="CM1098" s="14">
        <f>AP1098/AC1098</f>
        <v>5.9999905362178945</v>
      </c>
    </row>
    <row r="1099" spans="1:91" hidden="1" x14ac:dyDescent="0.2">
      <c r="A1099">
        <v>43</v>
      </c>
      <c r="B1099" s="2">
        <v>44805</v>
      </c>
      <c r="C1099" s="3" t="s">
        <v>32</v>
      </c>
      <c r="D1099" t="s">
        <v>33</v>
      </c>
      <c r="E1099" s="3" t="s">
        <v>41</v>
      </c>
      <c r="F1099" t="s">
        <v>42</v>
      </c>
      <c r="G1099" t="str">
        <f>CONCATENATE(C1099,E1099)</f>
        <v>HNLSEA</v>
      </c>
      <c r="H1099" t="s">
        <v>49</v>
      </c>
      <c r="I1099">
        <f>U1099/M1099</f>
        <v>278</v>
      </c>
      <c r="J1099" t="str">
        <f>_xlfn.CONCAT(C1099,E1099,H1099)</f>
        <v>HNLSEAA330-200</v>
      </c>
      <c r="K1099" s="4">
        <v>2677</v>
      </c>
      <c r="L1099" s="4">
        <f>N1099/M1099</f>
        <v>265.53333333333336</v>
      </c>
      <c r="M1099" s="4">
        <v>15</v>
      </c>
      <c r="N1099" s="4">
        <v>3983</v>
      </c>
      <c r="O1099" s="4">
        <f>P1099/M1099</f>
        <v>35.466666666666669</v>
      </c>
      <c r="P1099" s="4">
        <v>532</v>
      </c>
      <c r="Q1099" s="4">
        <v>866</v>
      </c>
      <c r="R1099" s="4">
        <v>2585</v>
      </c>
      <c r="S1099" s="4">
        <f>U1099*K1099</f>
        <v>11163090</v>
      </c>
      <c r="T1099" s="7">
        <f>N1099/U1099</f>
        <v>0.9551558752997602</v>
      </c>
      <c r="U1099" s="4">
        <v>4170</v>
      </c>
      <c r="V1099" s="4">
        <v>86.925041186161451</v>
      </c>
      <c r="W1099" s="7">
        <f>P1099/X1099</f>
        <v>0.98518518518518516</v>
      </c>
      <c r="X1099" s="4">
        <v>540</v>
      </c>
      <c r="Y1099" s="7">
        <f>Q1099/Z1099</f>
        <v>0.86169154228855727</v>
      </c>
      <c r="Z1099" s="4">
        <v>1005</v>
      </c>
      <c r="AA1099" s="7">
        <f>R1099/AB1099</f>
        <v>0.98476190476190473</v>
      </c>
      <c r="AB1099" s="4">
        <v>2625</v>
      </c>
      <c r="AC1099" s="4">
        <v>194718</v>
      </c>
      <c r="AD1099" s="4">
        <f>AP1099/AC1099</f>
        <v>5</v>
      </c>
      <c r="AE1099" s="7">
        <f>AF1099/(AF1099+AH1099+AJ1099+AL1099+AN1099+AP1099)</f>
        <v>0.1220655686793404</v>
      </c>
      <c r="AF1099" s="4">
        <v>277493</v>
      </c>
      <c r="AG1099" s="7">
        <f>AH1099/(AF1099+AH1099+AJ1099+AL1099+AN1099+AP1099)</f>
        <v>0.12050221021232907</v>
      </c>
      <c r="AH1099" s="4">
        <v>273939</v>
      </c>
      <c r="AI1099" s="7">
        <f>AJ1099/(AF1099+AH1099+AJ1099+AL1099+AN1099+AP1099)</f>
        <v>0.31779153842127189</v>
      </c>
      <c r="AJ1099" s="4">
        <v>722439</v>
      </c>
      <c r="AK1099" s="7">
        <f>AL1099/(AF1099+AH1099+AJ1099+AL1099+AN1099+AP1099)</f>
        <v>6.8226476711721364E-3</v>
      </c>
      <c r="AL1099" s="4">
        <v>15510</v>
      </c>
      <c r="AM1099" s="7">
        <f>AN1099/(AF1099+AH1099+AJ1099+AL1099+AN1099+AP1099)</f>
        <v>4.5484317807814242E-3</v>
      </c>
      <c r="AN1099" s="4">
        <v>10340</v>
      </c>
      <c r="AO1099" s="7">
        <f>AP1099/(AF1099+AH1099+AJ1099+AL1099+AN1099+AP1099)</f>
        <v>0.4282696032351051</v>
      </c>
      <c r="AP1099" s="4">
        <v>973590</v>
      </c>
      <c r="AQ1099" s="6">
        <f>AO1099+AM1099+AK1099+AI1099+AG1099+AE1099</f>
        <v>1</v>
      </c>
      <c r="AR1099" s="4">
        <v>360828</v>
      </c>
      <c r="AS1099" s="4">
        <f>AR1099/M1099</f>
        <v>24055.200000000001</v>
      </c>
      <c r="AT1099" s="4">
        <f>AR1099/V1099</f>
        <v>4151.0247803879574</v>
      </c>
      <c r="AU1099" s="7">
        <f>AR1099/(AR1099+AV1099+AY1099+BB1099)</f>
        <v>0.2554568875616734</v>
      </c>
      <c r="AV1099" s="4">
        <v>109137</v>
      </c>
      <c r="AW1099" s="4">
        <f>AV1099/M1099</f>
        <v>7275.8</v>
      </c>
      <c r="AX1099" s="7">
        <f>AV1099/(AR1099+AV1099+AY1099+BB1099)</f>
        <v>7.7266172075942968E-2</v>
      </c>
      <c r="AY1099" s="4">
        <v>642637</v>
      </c>
      <c r="AZ1099" s="4">
        <f>AY1099/M1099</f>
        <v>42842.466666666667</v>
      </c>
      <c r="BA1099" s="7">
        <f>AY1099/(AR1099+AV1099+AY1099+BB1099)</f>
        <v>0.4549703677429997</v>
      </c>
      <c r="BB1099" s="4">
        <v>299879</v>
      </c>
      <c r="BC1099" s="11">
        <f>BB1099/(AR1099+AV1099+AY1099+BB1099)</f>
        <v>0.2123065726193839</v>
      </c>
      <c r="BD1099" s="9">
        <f>BC1099+BA1099+AX1099+AU1099</f>
        <v>1</v>
      </c>
      <c r="BE1099" s="14">
        <f>(AF1099+AH1099+AJ1099+AL1099+AN1099+AP1099)</f>
        <v>2273311</v>
      </c>
      <c r="BF1099" s="14">
        <f t="shared" si="85"/>
        <v>-1412481</v>
      </c>
      <c r="BG1099" s="13">
        <f>(AF1099+AH1099+AJ1099+AL1099+AN1099+AP1099)-(AR1099+AV1099+AY1099+BB1099)</f>
        <v>860830</v>
      </c>
      <c r="BH1099" s="13">
        <f t="shared" si="86"/>
        <v>0</v>
      </c>
      <c r="BI1099" s="14">
        <f>AF1099/W1099</f>
        <v>281665.82706766919</v>
      </c>
      <c r="BJ1099" s="14">
        <f>AH1099/Y1099</f>
        <v>317908.42378752882</v>
      </c>
      <c r="BK1099" s="14">
        <f>AJ1099/AA1099</f>
        <v>733617.94003868476</v>
      </c>
      <c r="BL1099" s="14">
        <f>BI1099+BJ1099+BK1099</f>
        <v>1333192.1908938829</v>
      </c>
      <c r="BM1099" s="14">
        <f>(AF1099/W1099)-AF1099</f>
        <v>4172.82706766919</v>
      </c>
      <c r="BN1099" s="14">
        <f>AH1099/Y1099-AH1099</f>
        <v>43969.423787528824</v>
      </c>
      <c r="BO1099" s="14">
        <f>AJ1099/AA1099-AJ1099</f>
        <v>11178.940038684756</v>
      </c>
      <c r="BP1099" s="14">
        <f>BG1099/S1099</f>
        <v>7.7113953215462744E-2</v>
      </c>
      <c r="BQ1099" s="14">
        <f>(BG1099-CA1099)/S1099</f>
        <v>7.7468223051107912E-2</v>
      </c>
      <c r="BR1099" s="27">
        <f>BQ1099-BP1099</f>
        <v>3.5426983564516845E-4</v>
      </c>
      <c r="BS1099" s="28">
        <f t="shared" si="87"/>
        <v>10662491</v>
      </c>
      <c r="BT1099" s="11">
        <f>BS1099/S1099</f>
        <v>0.9551558752997602</v>
      </c>
      <c r="BU1099" s="14">
        <f>(BE1099-AP1099)*1/BT1099-(BE1099-AP1099)</f>
        <v>61021.297263369197</v>
      </c>
      <c r="BV1099" s="14">
        <f t="shared" si="88"/>
        <v>0.20364531684327547</v>
      </c>
      <c r="BW1099" s="27">
        <f>(AR1099+AV1099+AY1099+BB1099)/S1099</f>
        <v>0.12653136362781273</v>
      </c>
      <c r="BX1099" s="13">
        <f>(AF1099+AH1099+AJ1099+AL1099+AN1099)/N1099</f>
        <v>326.31709766507657</v>
      </c>
      <c r="BY1099" s="26">
        <f>BX1099/K1099</f>
        <v>0.12189656244492961</v>
      </c>
      <c r="BZ1099" s="11">
        <f>AP1099/BE1099</f>
        <v>0.4282696032351051</v>
      </c>
      <c r="CA1099" s="15">
        <f>-(BM1099+BN1099+BO1099)/M1099</f>
        <v>-3954.7460595921848</v>
      </c>
      <c r="CB1099" s="15">
        <f>BG1099-CA1099</f>
        <v>864784.74605959223</v>
      </c>
      <c r="CC1099" s="18">
        <f t="shared" si="89"/>
        <v>0</v>
      </c>
      <c r="CD1099" s="17">
        <f>(AF1099/(AF1099+AH1099+AJ1099))/(X1099/(X1099+Z1099+AB1099))</f>
        <v>1.6821660993233312</v>
      </c>
      <c r="CE1099" s="19">
        <f>(AH1099/(AF1099+AH1099+AJ1099))/(Z1099/(X1099+Z1099+AB1099))</f>
        <v>0.89227434953024898</v>
      </c>
      <c r="CF1099" s="18">
        <f>(AJ1099/(AF1099+AH1099+AJ1099))/(AB1099/(X1099+Z1099+AB1099))</f>
        <v>0.90091222289047668</v>
      </c>
      <c r="CG1099">
        <f>AH1099/Z1099</f>
        <v>272.57611940298506</v>
      </c>
      <c r="CH1099" s="11">
        <f>BB1099/BE1099</f>
        <v>0.13191287949603023</v>
      </c>
      <c r="CI1099" s="14">
        <f>AY1099/V1099</f>
        <v>7393.0019615832916</v>
      </c>
      <c r="CJ1099" s="14">
        <f>AV1099/M1099</f>
        <v>7275.8</v>
      </c>
      <c r="CK1099" s="17">
        <f>N1099/V1099</f>
        <v>45.821088441820578</v>
      </c>
      <c r="CL1099" s="17">
        <f>(AL1099+AN1099)/N1099</f>
        <v>6.4900828521215166</v>
      </c>
      <c r="CM1099" s="14">
        <f>AP1099/AC1099</f>
        <v>5</v>
      </c>
    </row>
    <row r="1100" spans="1:91" hidden="1" x14ac:dyDescent="0.2">
      <c r="A1100">
        <v>337</v>
      </c>
      <c r="B1100" s="2">
        <v>44835</v>
      </c>
      <c r="C1100" s="3" t="s">
        <v>41</v>
      </c>
      <c r="D1100" t="s">
        <v>42</v>
      </c>
      <c r="E1100" s="3" t="s">
        <v>52</v>
      </c>
      <c r="F1100" t="s">
        <v>33</v>
      </c>
      <c r="G1100" t="str">
        <f>CONCATENATE(C1100,E1100)</f>
        <v>SEAOGG</v>
      </c>
      <c r="H1100" t="s">
        <v>49</v>
      </c>
      <c r="I1100">
        <f>U1100/M1100</f>
        <v>269.3125</v>
      </c>
      <c r="J1100" t="str">
        <f>_xlfn.CONCAT(C1100,E1100,H1100)</f>
        <v>SEAOGGA330-200</v>
      </c>
      <c r="K1100" s="4">
        <v>2640</v>
      </c>
      <c r="L1100" s="4">
        <f>N1100/M1100</f>
        <v>252.8125</v>
      </c>
      <c r="M1100" s="4">
        <v>16</v>
      </c>
      <c r="N1100" s="4">
        <v>4045</v>
      </c>
      <c r="O1100" s="4">
        <f>P1100/M1100</f>
        <v>34.875</v>
      </c>
      <c r="P1100" s="4">
        <v>558</v>
      </c>
      <c r="Q1100" s="4">
        <v>1039</v>
      </c>
      <c r="R1100" s="4">
        <v>2448</v>
      </c>
      <c r="S1100" s="4">
        <f>U1100*K1100</f>
        <v>11375760</v>
      </c>
      <c r="T1100" s="7">
        <f>N1100/U1100</f>
        <v>0.93873288466001392</v>
      </c>
      <c r="U1100" s="4">
        <v>4309</v>
      </c>
      <c r="V1100" s="4">
        <v>95.153636741479644</v>
      </c>
      <c r="W1100" s="7">
        <f>P1100/X1100</f>
        <v>1</v>
      </c>
      <c r="X1100" s="4">
        <v>558</v>
      </c>
      <c r="Y1100" s="7">
        <f>Q1100/Z1100</f>
        <v>1</v>
      </c>
      <c r="Z1100" s="4">
        <v>1039</v>
      </c>
      <c r="AA1100" s="7">
        <f>R1100/AB1100</f>
        <v>0.90232215259859938</v>
      </c>
      <c r="AB1100" s="4">
        <v>2713</v>
      </c>
      <c r="AC1100" s="4">
        <v>34293</v>
      </c>
      <c r="AD1100" s="4">
        <f>AP1100/AC1100</f>
        <v>5</v>
      </c>
      <c r="AE1100" s="7">
        <f>AF1100/(AF1100+AH1100+AJ1100+AL1100+AN1100+AP1100)</f>
        <v>0.16246369661504131</v>
      </c>
      <c r="AF1100" s="4">
        <v>206473</v>
      </c>
      <c r="AG1100" s="7">
        <f>AH1100/(AF1100+AH1100+AJ1100+AL1100+AN1100+AP1100)</f>
        <v>0.21770070824550097</v>
      </c>
      <c r="AH1100" s="4">
        <v>276673</v>
      </c>
      <c r="AI1100" s="7">
        <f>AJ1100/(AF1100+AH1100+AJ1100+AL1100+AN1100+AP1100)</f>
        <v>0.4656582371210029</v>
      </c>
      <c r="AJ1100" s="4">
        <v>591799</v>
      </c>
      <c r="AK1100" s="7">
        <f>AL1100/(AF1100+AH1100+AJ1100+AL1100+AN1100+AP1100)</f>
        <v>1.155492187739744E-2</v>
      </c>
      <c r="AL1100" s="4">
        <v>14685</v>
      </c>
      <c r="AM1100" s="7">
        <f>AN1100/(AF1100+AH1100+AJ1100+AL1100+AN1100+AP1100)</f>
        <v>7.7048549556333491E-3</v>
      </c>
      <c r="AN1100" s="4">
        <v>9792</v>
      </c>
      <c r="AO1100" s="7">
        <f>AP1100/(AF1100+AH1100+AJ1100+AL1100+AN1100+AP1100)</f>
        <v>0.13491758118542405</v>
      </c>
      <c r="AP1100" s="4">
        <v>171465</v>
      </c>
      <c r="AQ1100" s="6">
        <f>AO1100+AM1100+AK1100+AI1100+AG1100+AE1100</f>
        <v>1</v>
      </c>
      <c r="AR1100" s="4">
        <v>394985</v>
      </c>
      <c r="AS1100" s="4">
        <f>AR1100/M1100</f>
        <v>24686.5625</v>
      </c>
      <c r="AT1100" s="4">
        <f>AR1100/V1100</f>
        <v>4151.0236868100392</v>
      </c>
      <c r="AU1100" s="7">
        <f>AR1100/(AR1100+AV1100+AY1100+BB1100)</f>
        <v>0.25656723388582908</v>
      </c>
      <c r="AV1100" s="4">
        <v>112775</v>
      </c>
      <c r="AW1100" s="4">
        <f>AV1100/M1100</f>
        <v>7048.4375</v>
      </c>
      <c r="AX1100" s="7">
        <f>AV1100/(AR1100+AV1100+AY1100+BB1100)</f>
        <v>7.3254350928451395E-2</v>
      </c>
      <c r="AY1100" s="4">
        <v>703471</v>
      </c>
      <c r="AZ1100" s="4">
        <f>AY1100/M1100</f>
        <v>43966.9375</v>
      </c>
      <c r="BA1100" s="7">
        <f>AY1100/(AR1100+AV1100+AY1100+BB1100)</f>
        <v>0.45694800711140443</v>
      </c>
      <c r="BB1100" s="4">
        <v>328268</v>
      </c>
      <c r="BC1100" s="11">
        <f>BB1100/(AR1100+AV1100+AY1100+BB1100)</f>
        <v>0.21323040807431509</v>
      </c>
      <c r="BD1100" s="9">
        <f>BC1100+BA1100+AX1100+AU1100</f>
        <v>1</v>
      </c>
      <c r="BE1100" s="14">
        <f>(AF1100+AH1100+AJ1100+AL1100+AN1100+AP1100)</f>
        <v>1270887</v>
      </c>
      <c r="BF1100" s="14">
        <f t="shared" si="85"/>
        <v>-1539499</v>
      </c>
      <c r="BG1100" s="13">
        <f>(AF1100+AH1100+AJ1100+AL1100+AN1100+AP1100)-(AR1100+AV1100+AY1100+BB1100)</f>
        <v>-268612</v>
      </c>
      <c r="BH1100" s="13">
        <f t="shared" si="86"/>
        <v>1</v>
      </c>
      <c r="BI1100" s="14">
        <f>AF1100/W1100</f>
        <v>206473</v>
      </c>
      <c r="BJ1100" s="14">
        <f>AH1100/Y1100</f>
        <v>276673</v>
      </c>
      <c r="BK1100" s="14">
        <f>AJ1100/AA1100</f>
        <v>655862.20874183008</v>
      </c>
      <c r="BL1100" s="14">
        <f>BI1100+BJ1100+BK1100</f>
        <v>1139008.2087418302</v>
      </c>
      <c r="BM1100" s="14">
        <f>(AF1100/W1100)-AF1100</f>
        <v>0</v>
      </c>
      <c r="BN1100" s="14">
        <f>AH1100/Y1100-AH1100</f>
        <v>0</v>
      </c>
      <c r="BO1100" s="14">
        <f>AJ1100/AA1100-AJ1100</f>
        <v>64063.20874183008</v>
      </c>
      <c r="BP1100" s="14">
        <f>BG1100/S1100</f>
        <v>-2.3612664120902693E-2</v>
      </c>
      <c r="BQ1100" s="14">
        <f>(BG1100-CA1100)/S1100</f>
        <v>-2.3260691984855135E-2</v>
      </c>
      <c r="BR1100" s="27">
        <f>BQ1100-BP1100</f>
        <v>3.5197213604755764E-4</v>
      </c>
      <c r="BS1100" s="28">
        <f t="shared" si="87"/>
        <v>10678800</v>
      </c>
      <c r="BT1100" s="11">
        <f>BS1100/S1100</f>
        <v>0.93873288466001392</v>
      </c>
      <c r="BU1100" s="14">
        <f>(BE1100-AP1100)*1/BT1100-(BE1100-AP1100)</f>
        <v>71754.612608158262</v>
      </c>
      <c r="BV1100" s="14">
        <f t="shared" si="88"/>
        <v>0.11171886537690669</v>
      </c>
      <c r="BW1100" s="27">
        <f>(AR1100+AV1100+AY1100+BB1100)/S1100</f>
        <v>0.13533152949780938</v>
      </c>
      <c r="BX1100" s="13">
        <f>(AF1100+AH1100+AJ1100+AL1100+AN1100)/N1100</f>
        <v>271.79777503090236</v>
      </c>
      <c r="BY1100" s="26">
        <f>BX1100/K1100</f>
        <v>0.10295370266322058</v>
      </c>
      <c r="BZ1100" s="11">
        <f>AP1100/BE1100</f>
        <v>0.13491758118542405</v>
      </c>
      <c r="CA1100" s="15">
        <f>-(BM1100+BN1100+BO1100)/M1100</f>
        <v>-4003.95054636438</v>
      </c>
      <c r="CB1100" s="15">
        <f>BG1100-CA1100</f>
        <v>-264608.04945363564</v>
      </c>
      <c r="CC1100" s="18">
        <f t="shared" si="89"/>
        <v>1</v>
      </c>
      <c r="CD1100" s="17">
        <f>(AF1100/(AF1100+AH1100+AJ1100))/(X1100/(X1100+Z1100+AB1100))</f>
        <v>1.4836111728380335</v>
      </c>
      <c r="CE1100" s="19">
        <f>(AH1100/(AF1100+AH1100+AJ1100))/(Z1100/(X1100+Z1100+AB1100))</f>
        <v>1.0676828280638448</v>
      </c>
      <c r="CF1100" s="18">
        <f>(AJ1100/(AF1100+AH1100+AJ1100))/(AB1100/(X1100+Z1100+AB1100))</f>
        <v>0.87461205573094103</v>
      </c>
      <c r="CG1100">
        <f>AH1100/Z1100</f>
        <v>266.28777670837343</v>
      </c>
      <c r="CH1100" s="11">
        <f>BB1100/BE1100</f>
        <v>0.25829833808985375</v>
      </c>
      <c r="CI1100" s="14">
        <f>AY1100/V1100</f>
        <v>7393.0017190119743</v>
      </c>
      <c r="CJ1100" s="14">
        <f>AV1100/M1100</f>
        <v>7048.4375</v>
      </c>
      <c r="CK1100" s="17">
        <f>N1100/V1100</f>
        <v>42.510198648421095</v>
      </c>
      <c r="CL1100" s="17">
        <f>(AL1100+AN1100)/N1100</f>
        <v>6.0511742892459823</v>
      </c>
      <c r="CM1100" s="14">
        <f>AP1100/AC1100</f>
        <v>5</v>
      </c>
    </row>
    <row r="1101" spans="1:91" x14ac:dyDescent="0.2">
      <c r="A1101">
        <v>1141</v>
      </c>
      <c r="B1101" s="2">
        <v>45231</v>
      </c>
      <c r="C1101" s="3" t="s">
        <v>41</v>
      </c>
      <c r="D1101" t="s">
        <v>42</v>
      </c>
      <c r="E1101" s="3" t="s">
        <v>44</v>
      </c>
      <c r="F1101" t="s">
        <v>45</v>
      </c>
      <c r="G1101" t="str">
        <f>CONCATENATE(C1101,E1101)</f>
        <v>SEABOI</v>
      </c>
      <c r="H1101" t="s">
        <v>40</v>
      </c>
      <c r="I1101">
        <f>U1101/M1101</f>
        <v>75.476190476190482</v>
      </c>
      <c r="J1101" t="str">
        <f>_xlfn.CONCAT(C1101,E1101,H1101)</f>
        <v>SEABOIE175</v>
      </c>
      <c r="K1101" s="4">
        <v>399</v>
      </c>
      <c r="L1101" s="4">
        <f>N1101/M1101</f>
        <v>58.677248677248677</v>
      </c>
      <c r="M1101" s="4">
        <v>189</v>
      </c>
      <c r="N1101" s="4">
        <v>11090</v>
      </c>
      <c r="O1101" s="4">
        <f>P1101/M1101</f>
        <v>8.0634920634920633</v>
      </c>
      <c r="P1101" s="4">
        <v>1524</v>
      </c>
      <c r="Q1101" s="4">
        <v>2350</v>
      </c>
      <c r="R1101" s="4">
        <v>7217</v>
      </c>
      <c r="S1101" s="4">
        <f>U1101*K1101</f>
        <v>5691735</v>
      </c>
      <c r="T1101" s="7">
        <f>N1101/U1101</f>
        <v>0.77742726954083419</v>
      </c>
      <c r="U1101" s="4">
        <v>14265</v>
      </c>
      <c r="V1101" s="4">
        <v>264.22697280613943</v>
      </c>
      <c r="W1101" s="7">
        <f>P1101/X1101</f>
        <v>0.80507131537242471</v>
      </c>
      <c r="X1101" s="4">
        <v>1893</v>
      </c>
      <c r="Y1101" s="7">
        <f>Q1101/Z1101</f>
        <v>0.68975638391546812</v>
      </c>
      <c r="Z1101" s="4">
        <v>3407</v>
      </c>
      <c r="AA1101" s="7">
        <f>R1101/AB1101</f>
        <v>0.80492973455275485</v>
      </c>
      <c r="AB1101" s="4">
        <v>8966</v>
      </c>
      <c r="AC1101" s="4">
        <v>5182</v>
      </c>
      <c r="AD1101" s="4">
        <f>AP1101/AC1101</f>
        <v>5.9998070243149364</v>
      </c>
      <c r="AE1101" s="7">
        <f>AF1101/(AF1101+AH1101+AJ1101+AL1101+AN1101+AP1101)</f>
        <v>0.18389310396503714</v>
      </c>
      <c r="AF1101" s="4">
        <v>263825</v>
      </c>
      <c r="AG1101" s="7">
        <f>AH1101/(AF1101+AH1101+AJ1101+AL1101+AN1101+AP1101)</f>
        <v>0.19398326438576252</v>
      </c>
      <c r="AH1101" s="4">
        <v>278301</v>
      </c>
      <c r="AI1101" s="7">
        <f>AJ1101/(AF1101+AH1101+AJ1101+AL1101+AN1101+AP1101)</f>
        <v>0.5451161072445484</v>
      </c>
      <c r="AJ1101" s="4">
        <v>782059</v>
      </c>
      <c r="AK1101" s="7">
        <f>AL1101/(AF1101+AH1101+AJ1101+AL1101+AN1101+AP1101)</f>
        <v>3.5215886635556033E-2</v>
      </c>
      <c r="AL1101" s="4">
        <v>50523</v>
      </c>
      <c r="AM1101" s="7">
        <f>AN1101/(AF1101+AH1101+AJ1101+AL1101+AN1101+AP1101)</f>
        <v>2.0120376533894674E-2</v>
      </c>
      <c r="AN1101" s="4">
        <v>28866</v>
      </c>
      <c r="AO1101" s="7">
        <f>AP1101/(AF1101+AH1101+AJ1101+AL1101+AN1101+AP1101)</f>
        <v>2.1671261235201248E-2</v>
      </c>
      <c r="AP1101" s="4">
        <v>31091</v>
      </c>
      <c r="AQ1101" s="6">
        <f>AO1101+AM1101+AK1101+AI1101+AG1101+AE1101</f>
        <v>1</v>
      </c>
      <c r="AR1101" s="4">
        <v>659567</v>
      </c>
      <c r="AS1101" s="4">
        <f>AR1101/M1101</f>
        <v>3489.7724867724869</v>
      </c>
      <c r="AT1101" s="4">
        <f>AR1101/V1101</f>
        <v>2496.2137400102501</v>
      </c>
      <c r="AU1101" s="7">
        <f>AR1101/(AR1101+AV1101+AY1101+BB1101)</f>
        <v>0.32432462999031797</v>
      </c>
      <c r="AV1101" s="4">
        <v>618457</v>
      </c>
      <c r="AW1101" s="4">
        <f>AV1101/M1101</f>
        <v>3272.2592592592591</v>
      </c>
      <c r="AX1101" s="7">
        <f>AV1101/(AR1101+AV1101+AY1101+BB1101)</f>
        <v>0.30410987464491412</v>
      </c>
      <c r="AY1101" s="4">
        <v>365707</v>
      </c>
      <c r="AZ1101" s="4">
        <f>AY1101/M1101</f>
        <v>1934.9576719576719</v>
      </c>
      <c r="BA1101" s="7">
        <f>AY1101/(AR1101+AV1101+AY1101+BB1101)</f>
        <v>0.17982674612263683</v>
      </c>
      <c r="BB1101" s="4">
        <v>389932</v>
      </c>
      <c r="BC1101" s="11">
        <f>BB1101/(AR1101+AV1101+AY1101+BB1101)</f>
        <v>0.19173874924213108</v>
      </c>
      <c r="BD1101" s="9">
        <f>BC1101+BA1101+AX1101+AU1101</f>
        <v>1</v>
      </c>
      <c r="BE1101" s="14">
        <f>(AF1101+AH1101+AJ1101+AL1101+AN1101+AP1101)</f>
        <v>1434665</v>
      </c>
      <c r="BF1101" s="14">
        <f t="shared" si="85"/>
        <v>-2033663</v>
      </c>
      <c r="BG1101" s="13">
        <f>(AF1101+AH1101+AJ1101+AL1101+AN1101+AP1101)-(AR1101+AV1101+AY1101+BB1101)</f>
        <v>-598998</v>
      </c>
      <c r="BH1101" s="13">
        <f t="shared" si="86"/>
        <v>1</v>
      </c>
      <c r="BI1101" s="14">
        <f>AF1101/W1101</f>
        <v>327703.8877952756</v>
      </c>
      <c r="BJ1101" s="14">
        <f>AH1101/Y1101</f>
        <v>403477.23702127661</v>
      </c>
      <c r="BK1101" s="14">
        <f>AJ1101/AA1101</f>
        <v>971586.66953027574</v>
      </c>
      <c r="BL1101" s="14">
        <f>BI1101+BJ1101+BK1101</f>
        <v>1702767.794346828</v>
      </c>
      <c r="BM1101" s="14">
        <f>(AF1101/W1101)-AF1101</f>
        <v>63878.887795275601</v>
      </c>
      <c r="BN1101" s="14">
        <f>AH1101/Y1101-AH1101</f>
        <v>125176.23702127661</v>
      </c>
      <c r="BO1101" s="14">
        <f>AJ1101/AA1101-AJ1101</f>
        <v>189527.66953027574</v>
      </c>
      <c r="BP1101" s="14">
        <f>BG1101/S1101</f>
        <v>-0.10523996637229245</v>
      </c>
      <c r="BQ1101" s="14">
        <f>(BG1101-CA1101)/S1101</f>
        <v>-0.10488803790619686</v>
      </c>
      <c r="BR1101" s="27">
        <f>BQ1101-BP1101</f>
        <v>3.5192846609559403E-4</v>
      </c>
      <c r="BS1101" s="28">
        <f t="shared" si="87"/>
        <v>4424910</v>
      </c>
      <c r="BT1101" s="11">
        <f>BS1101/S1101</f>
        <v>0.77742726954083419</v>
      </c>
      <c r="BU1101" s="14">
        <f>(BE1101-AP1101)*1/BT1101-(BE1101-AP1101)</f>
        <v>401834.75653742114</v>
      </c>
      <c r="BV1101" s="14">
        <f t="shared" si="88"/>
        <v>0.25206110263390691</v>
      </c>
      <c r="BW1101" s="27">
        <f>(AR1101+AV1101+AY1101+BB1101)/S1101</f>
        <v>0.35730106900619935</v>
      </c>
      <c r="BX1101" s="13">
        <f>(AF1101+AH1101+AJ1101+AL1101+AN1101)/N1101</f>
        <v>126.56212804328224</v>
      </c>
      <c r="BY1101" s="26">
        <f>BX1101/K1101</f>
        <v>0.3171983158979505</v>
      </c>
      <c r="BZ1101" s="11">
        <f>AP1101/BE1101</f>
        <v>2.1671261235201248E-2</v>
      </c>
      <c r="CA1101" s="15">
        <f>-(BM1101+BN1101+BO1101)/M1101</f>
        <v>-2003.0835679726347</v>
      </c>
      <c r="CB1101" s="15">
        <f>BG1101-CA1101</f>
        <v>-596994.91643202736</v>
      </c>
      <c r="CC1101" s="18">
        <f t="shared" si="89"/>
        <v>1</v>
      </c>
      <c r="CD1101" s="17">
        <f>(AF1101/(AF1101+AH1101+AJ1101))/(X1101/(X1101+Z1101+AB1101))</f>
        <v>1.5014777072628558</v>
      </c>
      <c r="CE1101" s="19">
        <f>(AH1101/(AF1101+AH1101+AJ1101))/(Z1101/(X1101+Z1101+AB1101))</f>
        <v>0.88002738921571499</v>
      </c>
      <c r="CF1101" s="18">
        <f>(AJ1101/(AF1101+AH1101+AJ1101))/(AB1101/(X1101+Z1101+AB1101))</f>
        <v>0.93971106235706814</v>
      </c>
      <c r="CG1101">
        <f>AH1101/Z1101</f>
        <v>81.685060170237747</v>
      </c>
      <c r="CH1101" s="11">
        <f>BB1101/BE1101</f>
        <v>0.27179306667410164</v>
      </c>
      <c r="CI1101" s="14">
        <f>AY1101/V1101</f>
        <v>1384.0638452468493</v>
      </c>
      <c r="CJ1101" s="14">
        <f>AV1101/M1101</f>
        <v>3272.2592592592591</v>
      </c>
      <c r="CK1101" s="17">
        <f>N1101/V1101</f>
        <v>41.971490958028035</v>
      </c>
      <c r="CL1101" s="17">
        <f>(AL1101+AN1101)/N1101</f>
        <v>7.1586113615870151</v>
      </c>
      <c r="CM1101" s="14">
        <f>AP1101/AC1101</f>
        <v>5.9998070243149364</v>
      </c>
    </row>
    <row r="1102" spans="1:91" hidden="1" x14ac:dyDescent="0.2">
      <c r="A1102">
        <v>1189</v>
      </c>
      <c r="B1102" s="2">
        <v>45231</v>
      </c>
      <c r="C1102" s="3" t="s">
        <v>43</v>
      </c>
      <c r="D1102" t="s">
        <v>38</v>
      </c>
      <c r="E1102" s="3" t="s">
        <v>37</v>
      </c>
      <c r="F1102" t="s">
        <v>38</v>
      </c>
      <c r="G1102" t="str">
        <f>CONCATENATE(C1102,E1102)</f>
        <v>SFOLAX</v>
      </c>
      <c r="H1102" t="s">
        <v>34</v>
      </c>
      <c r="I1102">
        <f>U1102/M1102</f>
        <v>178.40845070422534</v>
      </c>
      <c r="J1102" t="str">
        <f>_xlfn.CONCAT(C1102,E1102,H1102)</f>
        <v>SFOLAX737-900</v>
      </c>
      <c r="K1102" s="4">
        <v>337</v>
      </c>
      <c r="L1102" s="4">
        <f>N1102/M1102</f>
        <v>165.08450704225353</v>
      </c>
      <c r="M1102" s="4">
        <v>71</v>
      </c>
      <c r="N1102" s="4">
        <v>11721</v>
      </c>
      <c r="O1102" s="4">
        <f>P1102/M1102</f>
        <v>22.929577464788732</v>
      </c>
      <c r="P1102" s="4">
        <v>1628</v>
      </c>
      <c r="Q1102" s="4">
        <v>3033</v>
      </c>
      <c r="R1102" s="4">
        <v>7061</v>
      </c>
      <c r="S1102" s="4">
        <f>U1102*K1102</f>
        <v>4268779</v>
      </c>
      <c r="T1102" s="7">
        <f>N1102/U1102</f>
        <v>0.92531775479592637</v>
      </c>
      <c r="U1102" s="4">
        <v>12667</v>
      </c>
      <c r="V1102" s="4">
        <v>99.625052751519249</v>
      </c>
      <c r="W1102" s="7">
        <f>P1102/X1102</f>
        <v>1.0006146281499693</v>
      </c>
      <c r="X1102" s="4">
        <v>1627</v>
      </c>
      <c r="Y1102" s="7">
        <f>Q1102/Z1102</f>
        <v>0.99704142011834318</v>
      </c>
      <c r="Z1102" s="4">
        <v>3042</v>
      </c>
      <c r="AA1102" s="7">
        <f>R1102/AB1102</f>
        <v>0.88295610854070272</v>
      </c>
      <c r="AB1102" s="4">
        <v>7997</v>
      </c>
      <c r="AC1102" s="4">
        <v>8054</v>
      </c>
      <c r="AD1102" s="4">
        <f>AP1102/AC1102</f>
        <v>5.9998758380928727</v>
      </c>
      <c r="AE1102" s="7">
        <f>AF1102/(AF1102+AH1102+AJ1102+AL1102+AN1102+AP1102)</f>
        <v>0.18543983005577847</v>
      </c>
      <c r="AF1102" s="4">
        <v>298547</v>
      </c>
      <c r="AG1102" s="7">
        <f>AH1102/(AF1102+AH1102+AJ1102+AL1102+AN1102+AP1102)</f>
        <v>0.2311589251773358</v>
      </c>
      <c r="AH1102" s="4">
        <v>372152</v>
      </c>
      <c r="AI1102" s="7">
        <f>AJ1102/(AF1102+AH1102+AJ1102+AL1102+AN1102+AP1102)</f>
        <v>0.4919897635936743</v>
      </c>
      <c r="AJ1102" s="4">
        <v>792074</v>
      </c>
      <c r="AK1102" s="7">
        <f>AL1102/(AF1102+AH1102+AJ1102+AL1102+AN1102+AP1102)</f>
        <v>3.0696796153893934E-2</v>
      </c>
      <c r="AL1102" s="4">
        <v>49420</v>
      </c>
      <c r="AM1102" s="7">
        <f>AN1102/(AF1102+AH1102+AJ1102+AL1102+AN1102+AP1102)</f>
        <v>3.0699280718536094E-2</v>
      </c>
      <c r="AN1102" s="4">
        <v>49424</v>
      </c>
      <c r="AO1102" s="7">
        <f>AP1102/(AF1102+AH1102+AJ1102+AL1102+AN1102+AP1102)</f>
        <v>3.0015404300781395E-2</v>
      </c>
      <c r="AP1102" s="4">
        <v>48323</v>
      </c>
      <c r="AQ1102" s="6">
        <f>AO1102+AM1102+AK1102+AI1102+AG1102+AE1102</f>
        <v>1</v>
      </c>
      <c r="AR1102" s="4">
        <v>414246</v>
      </c>
      <c r="AS1102" s="4">
        <f>AR1102/M1102</f>
        <v>5834.4507042253517</v>
      </c>
      <c r="AT1102" s="4">
        <f>AR1102/V1102</f>
        <v>4158.050495924911</v>
      </c>
      <c r="AU1102" s="7">
        <f>AR1102/(AR1102+AV1102+AY1102+BB1102)</f>
        <v>0.30404090224504354</v>
      </c>
      <c r="AV1102" s="4">
        <v>415056</v>
      </c>
      <c r="AW1102" s="4">
        <f>AV1102/M1102</f>
        <v>5845.859154929577</v>
      </c>
      <c r="AX1102" s="7">
        <f>AV1102/(AR1102+AV1102+AY1102+BB1102)</f>
        <v>0.30463541162067659</v>
      </c>
      <c r="AY1102" s="4">
        <v>223939</v>
      </c>
      <c r="AZ1102" s="4">
        <f>AY1102/M1102</f>
        <v>3154.0704225352115</v>
      </c>
      <c r="BA1102" s="7">
        <f>AY1102/(AR1102+AV1102+AY1102+BB1102)</f>
        <v>0.16436275934554059</v>
      </c>
      <c r="BB1102" s="4">
        <v>309227</v>
      </c>
      <c r="BC1102" s="11">
        <f>BB1102/(AR1102+AV1102+AY1102+BB1102)</f>
        <v>0.22696092678873925</v>
      </c>
      <c r="BD1102" s="9">
        <f>BC1102+BA1102+AX1102+AU1102</f>
        <v>0.99999999999999989</v>
      </c>
      <c r="BE1102" s="14">
        <f>(AF1102+AH1102+AJ1102+AL1102+AN1102+AP1102)</f>
        <v>1609940</v>
      </c>
      <c r="BF1102" s="14">
        <f t="shared" si="85"/>
        <v>-1362468</v>
      </c>
      <c r="BG1102" s="13">
        <f>(AF1102+AH1102+AJ1102+AL1102+AN1102+AP1102)-(AR1102+AV1102+AY1102+BB1102)</f>
        <v>247472</v>
      </c>
      <c r="BH1102" s="13">
        <f t="shared" si="86"/>
        <v>0</v>
      </c>
      <c r="BI1102" s="14">
        <f>AF1102/W1102</f>
        <v>298363.61732186732</v>
      </c>
      <c r="BJ1102" s="14">
        <f>AH1102/Y1102</f>
        <v>373256.30860534124</v>
      </c>
      <c r="BK1102" s="14">
        <f>AJ1102/AA1102</f>
        <v>897070.63843648217</v>
      </c>
      <c r="BL1102" s="14">
        <f>BI1102+BJ1102+BK1102</f>
        <v>1568690.5643636906</v>
      </c>
      <c r="BM1102" s="14">
        <f>(AF1102/W1102)-AF1102</f>
        <v>-183.38267813267885</v>
      </c>
      <c r="BN1102" s="14">
        <f>AH1102/Y1102-AH1102</f>
        <v>1104.3086053412408</v>
      </c>
      <c r="BO1102" s="14">
        <f>AJ1102/AA1102-AJ1102</f>
        <v>104996.63843648217</v>
      </c>
      <c r="BP1102" s="14">
        <f>BG1102/S1102</f>
        <v>5.7972549059110347E-2</v>
      </c>
      <c r="BQ1102" s="14">
        <f>(BG1102-CA1102)/S1102</f>
        <v>5.8322015892876798E-2</v>
      </c>
      <c r="BR1102" s="27">
        <f>BQ1102-BP1102</f>
        <v>3.4946683376645138E-4</v>
      </c>
      <c r="BS1102" s="28">
        <f t="shared" si="87"/>
        <v>3949977</v>
      </c>
      <c r="BT1102" s="11">
        <f>BS1102/S1102</f>
        <v>0.92531775479592637</v>
      </c>
      <c r="BU1102" s="14">
        <f>(BE1102-AP1102)*1/BT1102-(BE1102-AP1102)</f>
        <v>126037.85359610966</v>
      </c>
      <c r="BV1102" s="14">
        <f t="shared" si="88"/>
        <v>0.37714297226443438</v>
      </c>
      <c r="BW1102" s="27">
        <f>(AR1102+AV1102+AY1102+BB1102)/S1102</f>
        <v>0.31917042320532407</v>
      </c>
      <c r="BX1102" s="13">
        <f>(AF1102+AH1102+AJ1102+AL1102+AN1102)/N1102</f>
        <v>133.23240337855131</v>
      </c>
      <c r="BY1102" s="26">
        <f>BX1102/K1102</f>
        <v>0.39534837797789707</v>
      </c>
      <c r="BZ1102" s="11">
        <f>AP1102/BE1102</f>
        <v>3.0015404300781395E-2</v>
      </c>
      <c r="CA1102" s="15">
        <f>-(BM1102+BN1102+BO1102)/M1102</f>
        <v>-1491.7966811787428</v>
      </c>
      <c r="CB1102" s="15">
        <f>BG1102-CA1102</f>
        <v>248963.79668117873</v>
      </c>
      <c r="CC1102" s="18">
        <f t="shared" si="89"/>
        <v>0</v>
      </c>
      <c r="CD1102" s="17">
        <f>(AF1102/(AF1102+AH1102+AJ1102))/(X1102/(X1102+Z1102+AB1102))</f>
        <v>1.5888675914847306</v>
      </c>
      <c r="CE1102" s="19">
        <f>(AH1102/(AF1102+AH1102+AJ1102))/(Z1102/(X1102+Z1102+AB1102))</f>
        <v>1.0593115212772011</v>
      </c>
      <c r="CF1102" s="18">
        <f>(AJ1102/(AF1102+AH1102+AJ1102))/(AB1102/(X1102+Z1102+AB1102))</f>
        <v>0.85763245978855807</v>
      </c>
      <c r="CG1102">
        <f>AH1102/Z1102</f>
        <v>122.33793556870479</v>
      </c>
      <c r="CH1102" s="11">
        <f>BB1102/BE1102</f>
        <v>0.19207361765034722</v>
      </c>
      <c r="CI1102" s="14">
        <f>AY1102/V1102</f>
        <v>2247.8181322376768</v>
      </c>
      <c r="CJ1102" s="14">
        <f>AV1102/M1102</f>
        <v>5845.859154929577</v>
      </c>
      <c r="CK1102" s="17">
        <f>N1102/V1102</f>
        <v>117.65112967351737</v>
      </c>
      <c r="CL1102" s="17">
        <f>(AL1102+AN1102)/N1102</f>
        <v>8.4330688507806499</v>
      </c>
      <c r="CM1102" s="14">
        <f>AP1102/AC1102</f>
        <v>5.9998758380928727</v>
      </c>
    </row>
    <row r="1103" spans="1:91" hidden="1" x14ac:dyDescent="0.2">
      <c r="A1103">
        <v>1095</v>
      </c>
      <c r="B1103" s="2">
        <v>45231</v>
      </c>
      <c r="C1103" s="3" t="s">
        <v>37</v>
      </c>
      <c r="D1103" t="s">
        <v>38</v>
      </c>
      <c r="E1103" s="3" t="s">
        <v>32</v>
      </c>
      <c r="F1103" t="s">
        <v>33</v>
      </c>
      <c r="G1103" t="str">
        <f>CONCATENATE(C1103,E1103)</f>
        <v>LAXHNL</v>
      </c>
      <c r="H1103" t="s">
        <v>48</v>
      </c>
      <c r="I1103">
        <f>U1103/M1103</f>
        <v>194.87234042553192</v>
      </c>
      <c r="J1103" t="str">
        <f>_xlfn.CONCAT(C1103,E1103,H1103)</f>
        <v>LAXHNLA321</v>
      </c>
      <c r="K1103" s="4">
        <v>2556</v>
      </c>
      <c r="L1103" s="4">
        <f>N1103/M1103</f>
        <v>169.12765957446808</v>
      </c>
      <c r="M1103" s="4">
        <v>47</v>
      </c>
      <c r="N1103" s="4">
        <v>7949</v>
      </c>
      <c r="O1103" s="4">
        <f>P1103/M1103</f>
        <v>24.872340425531913</v>
      </c>
      <c r="P1103" s="4">
        <v>1169</v>
      </c>
      <c r="Q1103" s="4">
        <v>1990</v>
      </c>
      <c r="R1103" s="4">
        <v>4790</v>
      </c>
      <c r="S1103" s="4">
        <f>U1103*K1103</f>
        <v>23410404</v>
      </c>
      <c r="T1103" s="7">
        <f>N1103/U1103</f>
        <v>0.86788950758816463</v>
      </c>
      <c r="U1103" s="4">
        <v>9159</v>
      </c>
      <c r="V1103" s="4">
        <v>267.95550822561688</v>
      </c>
      <c r="W1103" s="7">
        <f>P1103/X1103</f>
        <v>1</v>
      </c>
      <c r="X1103" s="4">
        <v>1169</v>
      </c>
      <c r="Y1103" s="7">
        <f>Q1103/Z1103</f>
        <v>0.90578060992262177</v>
      </c>
      <c r="Z1103" s="4">
        <v>2197</v>
      </c>
      <c r="AA1103" s="7">
        <f>R1103/AB1103</f>
        <v>0.82686000345244259</v>
      </c>
      <c r="AB1103" s="4">
        <v>5793</v>
      </c>
      <c r="AC1103" s="4">
        <v>7952</v>
      </c>
      <c r="AD1103" s="4">
        <f>AP1103/AC1103</f>
        <v>6</v>
      </c>
      <c r="AE1103" s="7">
        <f>AF1103/(AF1103+AH1103+AJ1103+AL1103+AN1103+AP1103)</f>
        <v>0.24522449749745029</v>
      </c>
      <c r="AF1103" s="4">
        <v>753787</v>
      </c>
      <c r="AG1103" s="7">
        <f>AH1103/(AF1103+AH1103+AJ1103+AL1103+AN1103+AP1103)</f>
        <v>0.24002355340914452</v>
      </c>
      <c r="AH1103" s="4">
        <v>737800</v>
      </c>
      <c r="AI1103" s="7">
        <f>AJ1103/(AF1103+AH1103+AJ1103+AL1103+AN1103+AP1103)</f>
        <v>0.47741263848607535</v>
      </c>
      <c r="AJ1103" s="4">
        <v>1467502</v>
      </c>
      <c r="AK1103" s="7">
        <f>AL1103/(AF1103+AH1103+AJ1103+AL1103+AN1103+AP1103)</f>
        <v>1.0908091279220135E-2</v>
      </c>
      <c r="AL1103" s="4">
        <v>33530</v>
      </c>
      <c r="AM1103" s="7">
        <f>AN1103/(AF1103+AH1103+AJ1103+AL1103+AN1103+AP1103)</f>
        <v>1.0909392572543036E-2</v>
      </c>
      <c r="AN1103" s="4">
        <v>33534</v>
      </c>
      <c r="AO1103" s="7">
        <f>AP1103/(AF1103+AH1103+AJ1103+AL1103+AN1103+AP1103)</f>
        <v>1.5521826755566688E-2</v>
      </c>
      <c r="AP1103" s="4">
        <v>47712</v>
      </c>
      <c r="AQ1103" s="6">
        <f>AO1103+AM1103+AK1103+AI1103+AG1103+AE1103</f>
        <v>1</v>
      </c>
      <c r="AR1103" s="4">
        <v>1210893</v>
      </c>
      <c r="AS1103" s="4">
        <f>AR1103/M1103</f>
        <v>25763.680851063829</v>
      </c>
      <c r="AT1103" s="4">
        <f>AR1103/V1103</f>
        <v>4519.0076816052442</v>
      </c>
      <c r="AU1103" s="7">
        <f>AR1103/(AR1103+AV1103+AY1103+BB1103)</f>
        <v>0.39572196882376531</v>
      </c>
      <c r="AV1103" s="4">
        <v>325079</v>
      </c>
      <c r="AW1103" s="4">
        <f>AV1103/M1103</f>
        <v>6916.5744680851067</v>
      </c>
      <c r="AX1103" s="7">
        <f>AV1103/(AR1103+AV1103+AY1103+BB1103)</f>
        <v>0.10623639074902638</v>
      </c>
      <c r="AY1103" s="4">
        <v>697500</v>
      </c>
      <c r="AZ1103" s="4">
        <f>AY1103/M1103</f>
        <v>14840.425531914894</v>
      </c>
      <c r="BA1103" s="7">
        <f>AY1103/(AR1103+AV1103+AY1103+BB1103)</f>
        <v>0.2279442306253123</v>
      </c>
      <c r="BB1103" s="4">
        <v>826487</v>
      </c>
      <c r="BC1103" s="11">
        <f>BB1103/(AR1103+AV1103+AY1103+BB1103)</f>
        <v>0.27009740980189606</v>
      </c>
      <c r="BD1103" s="9">
        <f>BC1103+BA1103+AX1103+AU1103</f>
        <v>1</v>
      </c>
      <c r="BE1103" s="14">
        <f>(AF1103+AH1103+AJ1103+AL1103+AN1103+AP1103)</f>
        <v>3073865</v>
      </c>
      <c r="BF1103" s="14">
        <f t="shared" si="85"/>
        <v>-3059959</v>
      </c>
      <c r="BG1103" s="13">
        <f>(AF1103+AH1103+AJ1103+AL1103+AN1103+AP1103)-(AR1103+AV1103+AY1103+BB1103)</f>
        <v>13906</v>
      </c>
      <c r="BH1103" s="13">
        <f t="shared" si="86"/>
        <v>0</v>
      </c>
      <c r="BI1103" s="14">
        <f>AF1103/W1103</f>
        <v>753787</v>
      </c>
      <c r="BJ1103" s="14">
        <f>AH1103/Y1103</f>
        <v>814546.0301507538</v>
      </c>
      <c r="BK1103" s="14">
        <f>AJ1103/AA1103</f>
        <v>1774788.9532359082</v>
      </c>
      <c r="BL1103" s="14">
        <f>BI1103+BJ1103+BK1103</f>
        <v>3343121.9833866619</v>
      </c>
      <c r="BM1103" s="14">
        <f>(AF1103/W1103)-AF1103</f>
        <v>0</v>
      </c>
      <c r="BN1103" s="14">
        <f>AH1103/Y1103-AH1103</f>
        <v>76746.030150753795</v>
      </c>
      <c r="BO1103" s="14">
        <f>AJ1103/AA1103-AJ1103</f>
        <v>307286.95323590818</v>
      </c>
      <c r="BP1103" s="14">
        <f>BG1103/S1103</f>
        <v>5.9400939855629999E-4</v>
      </c>
      <c r="BQ1103" s="14">
        <f>(BG1103-CA1103)/S1103</f>
        <v>9.4303859686239262E-4</v>
      </c>
      <c r="BR1103" s="27">
        <f>BQ1103-BP1103</f>
        <v>3.4902919830609262E-4</v>
      </c>
      <c r="BS1103" s="28">
        <f t="shared" si="87"/>
        <v>20317644</v>
      </c>
      <c r="BT1103" s="11">
        <f>BS1103/S1103</f>
        <v>0.86788950758816463</v>
      </c>
      <c r="BU1103" s="14">
        <f>(BE1103-AP1103)*1/BT1103-(BE1103-AP1103)</f>
        <v>460642.23550132103</v>
      </c>
      <c r="BV1103" s="14">
        <f t="shared" si="88"/>
        <v>0.13130337263722575</v>
      </c>
      <c r="BW1103" s="27">
        <f>(AR1103+AV1103+AY1103+BB1103)/S1103</f>
        <v>0.13070936323866944</v>
      </c>
      <c r="BX1103" s="13">
        <f>(AF1103+AH1103+AJ1103+AL1103+AN1103)/N1103</f>
        <v>380.69606239778591</v>
      </c>
      <c r="BY1103" s="26">
        <f>BX1103/K1103</f>
        <v>0.14894212143888338</v>
      </c>
      <c r="BZ1103" s="11">
        <f>AP1103/BE1103</f>
        <v>1.5521826755566688E-2</v>
      </c>
      <c r="CA1103" s="15">
        <f>-(BM1103+BN1103+BO1103)/M1103</f>
        <v>-8170.9145401417445</v>
      </c>
      <c r="CB1103" s="15">
        <f>BG1103-CA1103</f>
        <v>22076.914540141745</v>
      </c>
      <c r="CC1103" s="18">
        <f t="shared" si="89"/>
        <v>0</v>
      </c>
      <c r="CD1103" s="17">
        <f>(AF1103/(AF1103+AH1103+AJ1103))/(X1103/(X1103+Z1103+AB1103))</f>
        <v>1.9958328362025204</v>
      </c>
      <c r="CE1103" s="19">
        <f>(AH1103/(AF1103+AH1103+AJ1103))/(Z1103/(X1103+Z1103+AB1103))</f>
        <v>1.0394380852615659</v>
      </c>
      <c r="CF1103" s="18">
        <f>(AJ1103/(AF1103+AH1103+AJ1103))/(AB1103/(X1103+Z1103+AB1103))</f>
        <v>0.78408871761774435</v>
      </c>
      <c r="CG1103">
        <f>AH1103/Z1103</f>
        <v>335.82157487482931</v>
      </c>
      <c r="CH1103" s="11">
        <f>BB1103/BE1103</f>
        <v>0.2688755036411814</v>
      </c>
      <c r="CI1103" s="14">
        <f>AY1103/V1103</f>
        <v>2603.0440822761861</v>
      </c>
      <c r="CJ1103" s="14">
        <f>AV1103/M1103</f>
        <v>6916.5744680851067</v>
      </c>
      <c r="CK1103" s="17">
        <f>N1103/V1103</f>
        <v>29.665372630843592</v>
      </c>
      <c r="CL1103" s="17">
        <f>(AL1103+AN1103)/N1103</f>
        <v>8.4367845011951186</v>
      </c>
      <c r="CM1103" s="14">
        <f>AP1103/AC1103</f>
        <v>6</v>
      </c>
    </row>
    <row r="1104" spans="1:91" hidden="1" x14ac:dyDescent="0.2">
      <c r="A1104">
        <v>70</v>
      </c>
      <c r="B1104" s="2">
        <v>44805</v>
      </c>
      <c r="C1104" s="3" t="s">
        <v>37</v>
      </c>
      <c r="D1104" t="s">
        <v>38</v>
      </c>
      <c r="E1104" s="3" t="s">
        <v>52</v>
      </c>
      <c r="F1104" t="s">
        <v>33</v>
      </c>
      <c r="G1104" t="str">
        <f>CONCATENATE(C1104,E1104)</f>
        <v>LAXOGG</v>
      </c>
      <c r="H1104" t="s">
        <v>48</v>
      </c>
      <c r="I1104">
        <f>U1104/M1104</f>
        <v>192.97222222222223</v>
      </c>
      <c r="J1104" t="str">
        <f>_xlfn.CONCAT(C1104,E1104,H1104)</f>
        <v>LAXOGGA321</v>
      </c>
      <c r="K1104" s="4">
        <v>2486</v>
      </c>
      <c r="L1104" s="4">
        <f>N1104/M1104</f>
        <v>168.47222222222223</v>
      </c>
      <c r="M1104" s="4">
        <v>36</v>
      </c>
      <c r="N1104" s="4">
        <v>6065</v>
      </c>
      <c r="O1104" s="4">
        <f>P1104/M1104</f>
        <v>24.666666666666668</v>
      </c>
      <c r="P1104" s="4">
        <v>888</v>
      </c>
      <c r="Q1104" s="4">
        <v>1540</v>
      </c>
      <c r="R1104" s="4">
        <v>3638</v>
      </c>
      <c r="S1104" s="4">
        <f>U1104*K1104</f>
        <v>17270242</v>
      </c>
      <c r="T1104" s="7">
        <f>N1104/U1104</f>
        <v>0.87303872175039587</v>
      </c>
      <c r="U1104" s="4">
        <v>6947</v>
      </c>
      <c r="V1104" s="4">
        <v>200.82088744588745</v>
      </c>
      <c r="W1104" s="7">
        <f>P1104/X1104</f>
        <v>1</v>
      </c>
      <c r="X1104" s="4">
        <v>888</v>
      </c>
      <c r="Y1104" s="7">
        <f>Q1104/Z1104</f>
        <v>0.92270820850808866</v>
      </c>
      <c r="Z1104" s="4">
        <v>1669</v>
      </c>
      <c r="AA1104" s="7">
        <f>R1104/AB1104</f>
        <v>0.82851286722842177</v>
      </c>
      <c r="AB1104" s="4">
        <v>4391</v>
      </c>
      <c r="AC1104" s="4">
        <v>7464</v>
      </c>
      <c r="AD1104" s="4">
        <f>AP1104/AC1104</f>
        <v>5</v>
      </c>
      <c r="AE1104" s="7">
        <f>AF1104/(AF1104+AH1104+AJ1104+AL1104+AN1104+AP1104)</f>
        <v>0.23350342931219109</v>
      </c>
      <c r="AF1104" s="4">
        <v>416271</v>
      </c>
      <c r="AG1104" s="7">
        <f>AH1104/(AF1104+AH1104+AJ1104+AL1104+AN1104+AP1104)</f>
        <v>0.24002773291808749</v>
      </c>
      <c r="AH1104" s="4">
        <v>427902</v>
      </c>
      <c r="AI1104" s="7">
        <f>AJ1104/(AF1104+AH1104+AJ1104+AL1104+AN1104+AP1104)</f>
        <v>0.48104945311066971</v>
      </c>
      <c r="AJ1104" s="4">
        <v>857576</v>
      </c>
      <c r="AK1104" s="7">
        <f>AL1104/(AF1104+AH1104+AJ1104+AL1104+AN1104+AP1104)</f>
        <v>1.2242535138740317E-2</v>
      </c>
      <c r="AL1104" s="4">
        <v>21825</v>
      </c>
      <c r="AM1104" s="7">
        <f>AN1104/(AF1104+AH1104+AJ1104+AL1104+AN1104+AP1104)</f>
        <v>1.2242535138740317E-2</v>
      </c>
      <c r="AN1104" s="4">
        <v>21825</v>
      </c>
      <c r="AO1104" s="7">
        <f>AP1104/(AF1104+AH1104+AJ1104+AL1104+AN1104+AP1104)</f>
        <v>2.0934314381571072E-2</v>
      </c>
      <c r="AP1104" s="4">
        <v>37320</v>
      </c>
      <c r="AQ1104" s="6">
        <f>AO1104+AM1104+AK1104+AI1104+AG1104+AE1104</f>
        <v>1</v>
      </c>
      <c r="AR1104" s="4">
        <v>773314</v>
      </c>
      <c r="AS1104" s="4">
        <f>AR1104/M1104</f>
        <v>21480.944444444445</v>
      </c>
      <c r="AT1104" s="4">
        <f>AR1104/V1104</f>
        <v>3850.7647776846652</v>
      </c>
      <c r="AU1104" s="7">
        <f>AR1104/(AR1104+AV1104+AY1104+BB1104)</f>
        <v>0.34720465577165094</v>
      </c>
      <c r="AV1104" s="4">
        <v>220466</v>
      </c>
      <c r="AW1104" s="4">
        <f>AV1104/M1104</f>
        <v>6124.0555555555557</v>
      </c>
      <c r="AX1104" s="7">
        <f>AV1104/(AR1104+AV1104+AY1104+BB1104)</f>
        <v>9.8985433652245783E-2</v>
      </c>
      <c r="AY1104" s="4">
        <v>748906</v>
      </c>
      <c r="AZ1104" s="4">
        <f>AY1104/M1104</f>
        <v>20802.944444444445</v>
      </c>
      <c r="BA1104" s="7">
        <f>AY1104/(AR1104+AV1104+AY1104+BB1104)</f>
        <v>0.33624588451175597</v>
      </c>
      <c r="BB1104" s="4">
        <v>484571</v>
      </c>
      <c r="BC1104" s="11">
        <f>BB1104/(AR1104+AV1104+AY1104+BB1104)</f>
        <v>0.2175640260643473</v>
      </c>
      <c r="BD1104" s="9">
        <f>BC1104+BA1104+AX1104+AU1104</f>
        <v>1</v>
      </c>
      <c r="BE1104" s="14">
        <f>(AF1104+AH1104+AJ1104+AL1104+AN1104+AP1104)</f>
        <v>1782719</v>
      </c>
      <c r="BF1104" s="14">
        <f t="shared" si="85"/>
        <v>-2227257</v>
      </c>
      <c r="BG1104" s="13">
        <f>(AF1104+AH1104+AJ1104+AL1104+AN1104+AP1104)-(AR1104+AV1104+AY1104+BB1104)</f>
        <v>-444538</v>
      </c>
      <c r="BH1104" s="13">
        <f t="shared" si="86"/>
        <v>1</v>
      </c>
      <c r="BI1104" s="14">
        <f>AF1104/W1104</f>
        <v>416271</v>
      </c>
      <c r="BJ1104" s="14">
        <f>AH1104/Y1104</f>
        <v>463745.73896103899</v>
      </c>
      <c r="BK1104" s="14">
        <f>AJ1104/AA1104</f>
        <v>1035078.6739967015</v>
      </c>
      <c r="BL1104" s="14">
        <f>BI1104+BJ1104+BK1104</f>
        <v>1915095.4129577405</v>
      </c>
      <c r="BM1104" s="14">
        <f>(AF1104/W1104)-AF1104</f>
        <v>0</v>
      </c>
      <c r="BN1104" s="14">
        <f>AH1104/Y1104-AH1104</f>
        <v>35843.738961038995</v>
      </c>
      <c r="BO1104" s="14">
        <f>AJ1104/AA1104-AJ1104</f>
        <v>177502.67399670149</v>
      </c>
      <c r="BP1104" s="14">
        <f>BG1104/S1104</f>
        <v>-2.5740114122315135E-2</v>
      </c>
      <c r="BQ1104" s="14">
        <f>(BG1104-CA1104)/S1104</f>
        <v>-2.5396963791889767E-2</v>
      </c>
      <c r="BR1104" s="27">
        <f>BQ1104-BP1104</f>
        <v>3.4315033042536802E-4</v>
      </c>
      <c r="BS1104" s="28">
        <f t="shared" si="87"/>
        <v>15077590</v>
      </c>
      <c r="BT1104" s="11">
        <f>BS1104/S1104</f>
        <v>0.87303872175039587</v>
      </c>
      <c r="BU1104" s="14">
        <f>(BE1104-AP1104)*1/BT1104-(BE1104-AP1104)</f>
        <v>253823.89414674346</v>
      </c>
      <c r="BV1104" s="14">
        <f t="shared" si="88"/>
        <v>0.10322489980163567</v>
      </c>
      <c r="BW1104" s="27">
        <f>(AR1104+AV1104+AY1104+BB1104)/S1104</f>
        <v>0.12896501392395079</v>
      </c>
      <c r="BX1104" s="13">
        <f>(AF1104+AH1104+AJ1104+AL1104+AN1104)/N1104</f>
        <v>287.78219291014017</v>
      </c>
      <c r="BY1104" s="26">
        <f>BX1104/K1104</f>
        <v>0.11576113954551093</v>
      </c>
      <c r="BZ1104" s="11">
        <f>AP1104/BE1104</f>
        <v>2.0934314381571072E-2</v>
      </c>
      <c r="CA1104" s="15">
        <f>-(BM1104+BN1104+BO1104)/M1104</f>
        <v>-5926.2892488261241</v>
      </c>
      <c r="CB1104" s="15">
        <f>BG1104-CA1104</f>
        <v>-438611.7107511739</v>
      </c>
      <c r="CC1104" s="18">
        <f t="shared" si="89"/>
        <v>1</v>
      </c>
      <c r="CD1104" s="17">
        <f>(AF1104/(AF1104+AH1104+AJ1104))/(X1104/(X1104+Z1104+AB1104))</f>
        <v>1.9139363741719906</v>
      </c>
      <c r="CE1104" s="19">
        <f>(AH1104/(AF1104+AH1104+AJ1104))/(Z1104/(X1104+Z1104+AB1104))</f>
        <v>1.0467724535366572</v>
      </c>
      <c r="CF1104" s="18">
        <f>(AJ1104/(AF1104+AH1104+AJ1104))/(AB1104/(X1104+Z1104+AB1104))</f>
        <v>0.79739496123493325</v>
      </c>
      <c r="CG1104">
        <f>AH1104/Z1104</f>
        <v>256.38226482923909</v>
      </c>
      <c r="CH1104" s="11">
        <f>BB1104/BE1104</f>
        <v>0.27181569277042539</v>
      </c>
      <c r="CI1104" s="14">
        <f>AY1104/V1104</f>
        <v>3729.2236356728472</v>
      </c>
      <c r="CJ1104" s="14">
        <f>AV1104/M1104</f>
        <v>6124.0555555555557</v>
      </c>
      <c r="CK1104" s="17">
        <f>N1104/V1104</f>
        <v>30.20104171999666</v>
      </c>
      <c r="CL1104" s="17">
        <f>(AL1104+AN1104)/N1104</f>
        <v>7.1970321516900251</v>
      </c>
      <c r="CM1104" s="14">
        <f>AP1104/AC1104</f>
        <v>5</v>
      </c>
    </row>
    <row r="1105" spans="1:91" hidden="1" x14ac:dyDescent="0.2">
      <c r="A1105">
        <v>64</v>
      </c>
      <c r="B1105" s="2">
        <v>44805</v>
      </c>
      <c r="C1105" s="3" t="s">
        <v>37</v>
      </c>
      <c r="D1105" t="s">
        <v>38</v>
      </c>
      <c r="E1105" s="3" t="s">
        <v>32</v>
      </c>
      <c r="F1105" t="s">
        <v>33</v>
      </c>
      <c r="G1105" t="str">
        <f>CONCATENATE(C1105,E1105)</f>
        <v>LAXHNL</v>
      </c>
      <c r="H1105" t="s">
        <v>50</v>
      </c>
      <c r="I1105">
        <f>U1105/M1105</f>
        <v>234</v>
      </c>
      <c r="J1105" t="str">
        <f>_xlfn.CONCAT(C1105,E1105,H1105)</f>
        <v>LAXHNL757-300</v>
      </c>
      <c r="K1105" s="4">
        <v>2556</v>
      </c>
      <c r="L1105" s="4">
        <f>N1105/M1105</f>
        <v>221.4</v>
      </c>
      <c r="M1105" s="4">
        <v>15</v>
      </c>
      <c r="N1105" s="4">
        <v>3321</v>
      </c>
      <c r="O1105" s="4">
        <f>P1105/M1105</f>
        <v>30</v>
      </c>
      <c r="P1105" s="4">
        <v>450</v>
      </c>
      <c r="Q1105" s="4">
        <v>855</v>
      </c>
      <c r="R1105" s="4">
        <v>2016</v>
      </c>
      <c r="S1105" s="4">
        <f>U1105*K1105</f>
        <v>8971560</v>
      </c>
      <c r="T1105" s="7">
        <f>N1105/U1105</f>
        <v>0.94615384615384612</v>
      </c>
      <c r="U1105" s="4">
        <v>3510</v>
      </c>
      <c r="V1105" s="4">
        <v>85.975029377203285</v>
      </c>
      <c r="W1105" s="7">
        <f>P1105/X1105</f>
        <v>1</v>
      </c>
      <c r="X1105" s="4">
        <v>450</v>
      </c>
      <c r="Y1105" s="7">
        <f>Q1105/Z1105</f>
        <v>1</v>
      </c>
      <c r="Z1105" s="4">
        <v>855</v>
      </c>
      <c r="AA1105" s="7">
        <f>R1105/AB1105</f>
        <v>0.91428571428571426</v>
      </c>
      <c r="AB1105" s="4">
        <v>2205</v>
      </c>
      <c r="AC1105" s="4">
        <v>9283</v>
      </c>
      <c r="AD1105" s="4">
        <f>AP1105/AC1105</f>
        <v>5</v>
      </c>
      <c r="AE1105" s="7">
        <f>AF1105/(AF1105+AH1105+AJ1105+AL1105+AN1105+AP1105)</f>
        <v>0.21694556894495701</v>
      </c>
      <c r="AF1105" s="4">
        <v>221222</v>
      </c>
      <c r="AG1105" s="7">
        <f>AH1105/(AF1105+AH1105+AJ1105+AL1105+AN1105+AP1105)</f>
        <v>0.24297939025921045</v>
      </c>
      <c r="AH1105" s="4">
        <v>247769</v>
      </c>
      <c r="AI1105" s="7">
        <f>AJ1105/(AF1105+AH1105+AJ1105+AL1105+AN1105+AP1105)</f>
        <v>0.48072396912069293</v>
      </c>
      <c r="AJ1105" s="4">
        <v>490200</v>
      </c>
      <c r="AK1105" s="7">
        <f>AL1105/(AF1105+AH1105+AJ1105+AL1105+AN1105+AP1105)</f>
        <v>1.1856288834494445E-2</v>
      </c>
      <c r="AL1105" s="4">
        <v>12090</v>
      </c>
      <c r="AM1105" s="7">
        <f>AN1105/(AF1105+AH1105+AJ1105+AL1105+AN1105+AP1105)</f>
        <v>1.9770288081340614E-3</v>
      </c>
      <c r="AN1105" s="4">
        <v>2016</v>
      </c>
      <c r="AO1105" s="7">
        <f>AP1105/(AF1105+AH1105+AJ1105+AL1105+AN1105+AP1105)</f>
        <v>4.551775403251114E-2</v>
      </c>
      <c r="AP1105" s="4">
        <v>46415</v>
      </c>
      <c r="AQ1105" s="6">
        <f>AO1105+AM1105+AK1105+AI1105+AG1105+AE1105</f>
        <v>1</v>
      </c>
      <c r="AR1105" s="4">
        <v>330530</v>
      </c>
      <c r="AS1105" s="4">
        <f>AR1105/M1105</f>
        <v>22035.333333333332</v>
      </c>
      <c r="AT1105" s="4">
        <f>AR1105/V1105</f>
        <v>3844.4883635903902</v>
      </c>
      <c r="AU1105" s="7">
        <f>AR1105/(AR1105+AV1105+AY1105+BB1105)</f>
        <v>0.33405764877102201</v>
      </c>
      <c r="AV1105" s="4">
        <v>93647</v>
      </c>
      <c r="AW1105" s="4">
        <f>AV1105/M1105</f>
        <v>6243.1333333333332</v>
      </c>
      <c r="AX1105" s="7">
        <f>AV1105/(AR1105+AV1105+AY1105+BB1105)</f>
        <v>9.4646466688227682E-2</v>
      </c>
      <c r="AY1105" s="4">
        <v>359183</v>
      </c>
      <c r="AZ1105" s="4">
        <f>AY1105/M1105</f>
        <v>23945.533333333333</v>
      </c>
      <c r="BA1105" s="7">
        <f>AY1105/(AR1105+AV1105+AY1105+BB1105)</f>
        <v>0.36301645375161706</v>
      </c>
      <c r="BB1105" s="4">
        <v>206080</v>
      </c>
      <c r="BC1105" s="11">
        <f>BB1105/(AR1105+AV1105+AY1105+BB1105)</f>
        <v>0.20827943078913325</v>
      </c>
      <c r="BD1105" s="9">
        <f>BC1105+BA1105+AX1105+AU1105</f>
        <v>1</v>
      </c>
      <c r="BE1105" s="14">
        <f>(AF1105+AH1105+AJ1105+AL1105+AN1105+AP1105)</f>
        <v>1019712</v>
      </c>
      <c r="BF1105" s="14">
        <f t="shared" si="85"/>
        <v>-989440</v>
      </c>
      <c r="BG1105" s="13">
        <f>(AF1105+AH1105+AJ1105+AL1105+AN1105+AP1105)-(AR1105+AV1105+AY1105+BB1105)</f>
        <v>30272</v>
      </c>
      <c r="BH1105" s="13">
        <f t="shared" si="86"/>
        <v>0</v>
      </c>
      <c r="BI1105" s="14">
        <f>AF1105/W1105</f>
        <v>221222</v>
      </c>
      <c r="BJ1105" s="14">
        <f>AH1105/Y1105</f>
        <v>247769</v>
      </c>
      <c r="BK1105" s="14">
        <f>AJ1105/AA1105</f>
        <v>536156.25</v>
      </c>
      <c r="BL1105" s="14">
        <f>BI1105+BJ1105+BK1105</f>
        <v>1005147.25</v>
      </c>
      <c r="BM1105" s="14">
        <f>(AF1105/W1105)-AF1105</f>
        <v>0</v>
      </c>
      <c r="BN1105" s="14">
        <f>AH1105/Y1105-AH1105</f>
        <v>0</v>
      </c>
      <c r="BO1105" s="14">
        <f>AJ1105/AA1105-AJ1105</f>
        <v>45956.25</v>
      </c>
      <c r="BP1105" s="14">
        <f>BG1105/S1105</f>
        <v>3.3742180847032175E-3</v>
      </c>
      <c r="BQ1105" s="14">
        <f>(BG1105-CA1105)/S1105</f>
        <v>3.7157138780769452E-3</v>
      </c>
      <c r="BR1105" s="27">
        <f>BQ1105-BP1105</f>
        <v>3.4149579337372764E-4</v>
      </c>
      <c r="BS1105" s="28">
        <f t="shared" si="87"/>
        <v>8488476</v>
      </c>
      <c r="BT1105" s="11">
        <f>BS1105/S1105</f>
        <v>0.94615384615384612</v>
      </c>
      <c r="BU1105" s="14">
        <f>(BE1105-AP1105)*1/BT1105-(BE1105-AP1105)</f>
        <v>55390.886178861838</v>
      </c>
      <c r="BV1105" s="14">
        <f t="shared" si="88"/>
        <v>0.11366050051496061</v>
      </c>
      <c r="BW1105" s="27">
        <f>(AR1105+AV1105+AY1105+BB1105)/S1105</f>
        <v>0.11028628243025738</v>
      </c>
      <c r="BX1105" s="13">
        <f>(AF1105+AH1105+AJ1105+AL1105+AN1105)/N1105</f>
        <v>293.07347184582954</v>
      </c>
      <c r="BY1105" s="26">
        <f>BX1105/K1105</f>
        <v>0.11466098272528542</v>
      </c>
      <c r="BZ1105" s="11">
        <f>AP1105/BE1105</f>
        <v>4.551775403251114E-2</v>
      </c>
      <c r="CA1105" s="15">
        <f>-(BM1105+BN1105+BO1105)/M1105</f>
        <v>-3063.75</v>
      </c>
      <c r="CB1105" s="15">
        <f>BG1105-CA1105</f>
        <v>33335.75</v>
      </c>
      <c r="CC1105" s="18">
        <f t="shared" si="89"/>
        <v>0</v>
      </c>
      <c r="CD1105" s="17">
        <f>(AF1105/(AF1105+AH1105+AJ1105))/(X1105/(X1105+Z1105+AB1105))</f>
        <v>1.7989447357199975</v>
      </c>
      <c r="CE1105" s="19">
        <f>(AH1105/(AF1105+AH1105+AJ1105))/(Z1105/(X1105+Z1105+AB1105))</f>
        <v>1.0604321218281043</v>
      </c>
      <c r="CF1105" s="18">
        <f>(AJ1105/(AF1105+AH1105+AJ1105))/(AB1105/(X1105+Z1105+AB1105))</f>
        <v>0.81351719036869474</v>
      </c>
      <c r="CG1105">
        <f>AH1105/Z1105</f>
        <v>289.78830409356726</v>
      </c>
      <c r="CH1105" s="11">
        <f>BB1105/BE1105</f>
        <v>0.20209627816481515</v>
      </c>
      <c r="CI1105" s="14">
        <f>AY1105/V1105</f>
        <v>4177.7595495098394</v>
      </c>
      <c r="CJ1105" s="14">
        <f>AV1105/M1105</f>
        <v>6243.1333333333332</v>
      </c>
      <c r="CK1105" s="17">
        <f>N1105/V1105</f>
        <v>38.627494797699711</v>
      </c>
      <c r="CL1105" s="17">
        <f>(AL1105+AN1105)/N1105</f>
        <v>4.2475158084914186</v>
      </c>
      <c r="CM1105" s="14">
        <f>AP1105/AC1105</f>
        <v>5</v>
      </c>
    </row>
    <row r="1106" spans="1:91" hidden="1" x14ac:dyDescent="0.2">
      <c r="A1106">
        <v>466</v>
      </c>
      <c r="B1106" s="2">
        <v>44866</v>
      </c>
      <c r="C1106" s="3" t="s">
        <v>37</v>
      </c>
      <c r="D1106" t="s">
        <v>38</v>
      </c>
      <c r="E1106" s="3" t="s">
        <v>52</v>
      </c>
      <c r="F1106" t="s">
        <v>33</v>
      </c>
      <c r="G1106" t="str">
        <f>CONCATENATE(C1106,E1106)</f>
        <v>LAXOGG</v>
      </c>
      <c r="H1106" t="s">
        <v>48</v>
      </c>
      <c r="I1106">
        <f>U1106/M1106</f>
        <v>195.28260869565219</v>
      </c>
      <c r="J1106" t="str">
        <f>_xlfn.CONCAT(C1106,E1106,H1106)</f>
        <v>LAXOGGA321</v>
      </c>
      <c r="K1106" s="4">
        <v>2486</v>
      </c>
      <c r="L1106" s="4">
        <f>N1106/M1106</f>
        <v>161.19565217391303</v>
      </c>
      <c r="M1106" s="4">
        <v>46</v>
      </c>
      <c r="N1106" s="4">
        <v>7415</v>
      </c>
      <c r="O1106" s="4">
        <f>P1106/M1106</f>
        <v>25</v>
      </c>
      <c r="P1106" s="4">
        <v>1150</v>
      </c>
      <c r="Q1106" s="4">
        <v>2080</v>
      </c>
      <c r="R1106" s="4">
        <v>4186</v>
      </c>
      <c r="S1106" s="4">
        <f>U1106*K1106</f>
        <v>22331738</v>
      </c>
      <c r="T1106" s="7">
        <f>N1106/U1106</f>
        <v>0.82544806857397302</v>
      </c>
      <c r="U1106" s="4">
        <v>8983</v>
      </c>
      <c r="V1106" s="4">
        <v>260.21861471861473</v>
      </c>
      <c r="W1106" s="7">
        <f>P1106/X1106</f>
        <v>1</v>
      </c>
      <c r="X1106" s="4">
        <v>1150</v>
      </c>
      <c r="Y1106" s="7">
        <f>Q1106/Z1106</f>
        <v>0.96207215541165592</v>
      </c>
      <c r="Z1106" s="4">
        <v>2162</v>
      </c>
      <c r="AA1106" s="7">
        <f>R1106/AB1106</f>
        <v>0.73814142126609061</v>
      </c>
      <c r="AB1106" s="4">
        <v>5671</v>
      </c>
      <c r="AC1106" s="4">
        <v>15218</v>
      </c>
      <c r="AD1106" s="4">
        <f>AP1106/AC1106</f>
        <v>4.999868576685504</v>
      </c>
      <c r="AE1106" s="7">
        <f>AF1106/(AF1106+AH1106+AJ1106+AL1106+AN1106+AP1106)</f>
        <v>0.22304663173478681</v>
      </c>
      <c r="AF1106" s="4">
        <v>450922</v>
      </c>
      <c r="AG1106" s="7">
        <f>AH1106/(AF1106+AH1106+AJ1106+AL1106+AN1106+AP1106)</f>
        <v>0.26548030840170572</v>
      </c>
      <c r="AH1106" s="4">
        <v>536708</v>
      </c>
      <c r="AI1106" s="7">
        <f>AJ1106/(AF1106+AH1106+AJ1106+AL1106+AN1106+AP1106)</f>
        <v>0.45727522433419449</v>
      </c>
      <c r="AJ1106" s="4">
        <v>924450</v>
      </c>
      <c r="AK1106" s="7">
        <f>AL1106/(AF1106+AH1106+AJ1106+AL1106+AN1106+AP1106)</f>
        <v>1.2420553716297933E-2</v>
      </c>
      <c r="AL1106" s="4">
        <v>25110</v>
      </c>
      <c r="AM1106" s="7">
        <f>AN1106/(AF1106+AH1106+AJ1106+AL1106+AN1106+AP1106)</f>
        <v>4.1406792178068494E-3</v>
      </c>
      <c r="AN1106" s="4">
        <v>8371</v>
      </c>
      <c r="AO1106" s="7">
        <f>AP1106/(AF1106+AH1106+AJ1106+AL1106+AN1106+AP1106)</f>
        <v>3.7636602595208173E-2</v>
      </c>
      <c r="AP1106" s="4">
        <v>76088</v>
      </c>
      <c r="AQ1106" s="6">
        <f>AO1106+AM1106+AK1106+AI1106+AG1106+AE1106</f>
        <v>1</v>
      </c>
      <c r="AR1106" s="4">
        <v>1002040</v>
      </c>
      <c r="AS1106" s="4">
        <f>AR1106/M1106</f>
        <v>21783.478260869564</v>
      </c>
      <c r="AT1106" s="4">
        <f>AR1106/V1106</f>
        <v>3850.7621796524732</v>
      </c>
      <c r="AU1106" s="7">
        <f>AR1106/(AR1106+AV1106+AY1106+BB1106)</f>
        <v>0.34720468076982114</v>
      </c>
      <c r="AV1106" s="4">
        <v>285674</v>
      </c>
      <c r="AW1106" s="4">
        <f>AV1106/M1106</f>
        <v>6210.304347826087</v>
      </c>
      <c r="AX1106" s="7">
        <f>AV1106/(AR1106+AV1106+AY1106+BB1106)</f>
        <v>9.898541971801314E-2</v>
      </c>
      <c r="AY1106" s="4">
        <v>970413</v>
      </c>
      <c r="AZ1106" s="4">
        <f>AY1106/M1106</f>
        <v>21095.934782608696</v>
      </c>
      <c r="BA1106" s="7">
        <f>AY1106/(AR1106+AV1106+AY1106+BB1106)</f>
        <v>0.33624599405201833</v>
      </c>
      <c r="BB1106" s="4">
        <v>627894</v>
      </c>
      <c r="BC1106" s="11">
        <f>BB1106/(AR1106+AV1106+AY1106+BB1106)</f>
        <v>0.21756390546014737</v>
      </c>
      <c r="BD1106" s="9">
        <f>BC1106+BA1106+AX1106+AU1106</f>
        <v>0.99999999999999989</v>
      </c>
      <c r="BE1106" s="14">
        <f>(AF1106+AH1106+AJ1106+AL1106+AN1106+AP1106)</f>
        <v>2021649</v>
      </c>
      <c r="BF1106" s="14">
        <f t="shared" si="85"/>
        <v>-2886021</v>
      </c>
      <c r="BG1106" s="13">
        <f>(AF1106+AH1106+AJ1106+AL1106+AN1106+AP1106)-(AR1106+AV1106+AY1106+BB1106)</f>
        <v>-864372</v>
      </c>
      <c r="BH1106" s="13">
        <f t="shared" si="86"/>
        <v>1</v>
      </c>
      <c r="BI1106" s="14">
        <f>AF1106/W1106</f>
        <v>450922</v>
      </c>
      <c r="BJ1106" s="14">
        <f>AH1106/Y1106</f>
        <v>557866.6807692307</v>
      </c>
      <c r="BK1106" s="14">
        <f>AJ1106/AA1106</f>
        <v>1252402.281414238</v>
      </c>
      <c r="BL1106" s="14">
        <f>BI1106+BJ1106+BK1106</f>
        <v>2261190.962183469</v>
      </c>
      <c r="BM1106" s="14">
        <f>(AF1106/W1106)-AF1106</f>
        <v>0</v>
      </c>
      <c r="BN1106" s="14">
        <f>AH1106/Y1106-AH1106</f>
        <v>21158.680769230705</v>
      </c>
      <c r="BO1106" s="14">
        <f>AJ1106/AA1106-AJ1106</f>
        <v>327952.28141423804</v>
      </c>
      <c r="BP1106" s="14">
        <f>BG1106/S1106</f>
        <v>-3.8705988759137333E-2</v>
      </c>
      <c r="BQ1106" s="14">
        <f>(BG1106-CA1106)/S1106</f>
        <v>-3.8366142001884547E-2</v>
      </c>
      <c r="BR1106" s="27">
        <f>BQ1106-BP1106</f>
        <v>3.3984675725278607E-4</v>
      </c>
      <c r="BS1106" s="28">
        <f t="shared" si="87"/>
        <v>18433690</v>
      </c>
      <c r="BT1106" s="11">
        <f>BS1106/S1106</f>
        <v>0.82544806857397302</v>
      </c>
      <c r="BU1106" s="14">
        <f>(BE1106-AP1106)*1/BT1106-(BE1106-AP1106)</f>
        <v>411414.6524612275</v>
      </c>
      <c r="BV1106" s="14">
        <f t="shared" si="88"/>
        <v>9.0528063691236213E-2</v>
      </c>
      <c r="BW1106" s="27">
        <f>(AR1106+AV1106+AY1106+BB1106)/S1106</f>
        <v>0.12923405245037353</v>
      </c>
      <c r="BX1106" s="13">
        <f>(AF1106+AH1106+AJ1106+AL1106+AN1106)/N1106</f>
        <v>262.38179366149694</v>
      </c>
      <c r="BY1106" s="26">
        <f>BX1106/K1106</f>
        <v>0.10554376253479363</v>
      </c>
      <c r="BZ1106" s="11">
        <f>AP1106/BE1106</f>
        <v>3.7636602595208173E-2</v>
      </c>
      <c r="CA1106" s="15">
        <f>-(BM1106+BN1106+BO1106)/M1106</f>
        <v>-7589.3687431188855</v>
      </c>
      <c r="CB1106" s="15">
        <f>BG1106-CA1106</f>
        <v>-856782.63125688117</v>
      </c>
      <c r="CC1106" s="18">
        <f t="shared" si="89"/>
        <v>1</v>
      </c>
      <c r="CD1106" s="17">
        <f>(AF1106/(AF1106+AH1106+AJ1106))/(X1106/(X1106+Z1106+AB1106))</f>
        <v>1.8421242725881943</v>
      </c>
      <c r="CE1106" s="19">
        <f>(AH1106/(AF1106+AH1106+AJ1106))/(Z1106/(X1106+Z1106+AB1106))</f>
        <v>1.1662662822332068</v>
      </c>
      <c r="CF1106" s="18">
        <f>(AJ1106/(AF1106+AH1106+AJ1106))/(AB1106/(X1106+Z1106+AB1106))</f>
        <v>0.76584189461036567</v>
      </c>
      <c r="CG1106">
        <f>AH1106/Z1106</f>
        <v>248.24606845513412</v>
      </c>
      <c r="CH1106" s="11">
        <f>BB1106/BE1106</f>
        <v>0.31058507188933393</v>
      </c>
      <c r="CI1106" s="14">
        <f>AY1106/V1106</f>
        <v>3729.2220660283974</v>
      </c>
      <c r="CJ1106" s="14">
        <f>AV1106/M1106</f>
        <v>6210.304347826087</v>
      </c>
      <c r="CK1106" s="17">
        <f>N1106/V1106</f>
        <v>28.495271208857019</v>
      </c>
      <c r="CL1106" s="17">
        <f>(AL1106+AN1106)/N1106</f>
        <v>4.5153068105192178</v>
      </c>
      <c r="CM1106" s="14">
        <f>AP1106/AC1106</f>
        <v>4.999868576685504</v>
      </c>
    </row>
    <row r="1107" spans="1:91" hidden="1" x14ac:dyDescent="0.2">
      <c r="A1107">
        <v>732</v>
      </c>
      <c r="B1107" s="2">
        <v>45170</v>
      </c>
      <c r="C1107" s="3" t="s">
        <v>41</v>
      </c>
      <c r="D1107" t="s">
        <v>42</v>
      </c>
      <c r="E1107" s="3" t="s">
        <v>37</v>
      </c>
      <c r="F1107" t="s">
        <v>38</v>
      </c>
      <c r="G1107" t="str">
        <f>CONCATENATE(C1107,E1107)</f>
        <v>SEALAX</v>
      </c>
      <c r="H1107" t="s">
        <v>48</v>
      </c>
      <c r="I1107">
        <f>U1107/M1107</f>
        <v>190.85915492957747</v>
      </c>
      <c r="J1107" t="str">
        <f>_xlfn.CONCAT(C1107,E1107,H1107)</f>
        <v>SEALAXA321</v>
      </c>
      <c r="K1107" s="4">
        <v>954</v>
      </c>
      <c r="L1107" s="4">
        <f>N1107/M1107</f>
        <v>163.3943661971831</v>
      </c>
      <c r="M1107" s="4">
        <v>71</v>
      </c>
      <c r="N1107" s="4">
        <v>11601</v>
      </c>
      <c r="O1107" s="4">
        <f>P1107/M1107</f>
        <v>24.6056338028169</v>
      </c>
      <c r="P1107" s="4">
        <v>1747</v>
      </c>
      <c r="Q1107" s="4">
        <v>2492</v>
      </c>
      <c r="R1107" s="4">
        <v>7363</v>
      </c>
      <c r="S1107" s="4">
        <f>U1107*K1107</f>
        <v>12927654</v>
      </c>
      <c r="T1107" s="7">
        <f>N1107/U1107</f>
        <v>0.85609918087226033</v>
      </c>
      <c r="U1107" s="4">
        <v>13551</v>
      </c>
      <c r="V1107" s="4">
        <v>190.12406367041197</v>
      </c>
      <c r="W1107" s="7">
        <f>P1107/X1107</f>
        <v>0.98756359525155457</v>
      </c>
      <c r="X1107" s="4">
        <v>1769</v>
      </c>
      <c r="Y1107" s="7">
        <f>Q1107/Z1107</f>
        <v>0.7499247667770087</v>
      </c>
      <c r="Z1107" s="4">
        <v>3323</v>
      </c>
      <c r="AA1107" s="7">
        <f>R1107/AB1107</f>
        <v>0.87043385742995627</v>
      </c>
      <c r="AB1107" s="4">
        <v>8459</v>
      </c>
      <c r="AC1107" s="4">
        <v>36090</v>
      </c>
      <c r="AD1107" s="4">
        <f>AP1107/AC1107</f>
        <v>5.9998891659739542</v>
      </c>
      <c r="AE1107" s="7">
        <f>AF1107/(AF1107+AH1107+AJ1107+AL1107+AN1107+AP1107)</f>
        <v>0.21404861562881364</v>
      </c>
      <c r="AF1107" s="4">
        <v>501109</v>
      </c>
      <c r="AG1107" s="7">
        <f>AH1107/(AF1107+AH1107+AJ1107+AL1107+AN1107+AP1107)</f>
        <v>0.17353217441893742</v>
      </c>
      <c r="AH1107" s="4">
        <v>406256</v>
      </c>
      <c r="AI1107" s="7">
        <f>AJ1107/(AF1107+AH1107+AJ1107+AL1107+AN1107+AP1107)</f>
        <v>0.48504142712461112</v>
      </c>
      <c r="AJ1107" s="4">
        <v>1135530</v>
      </c>
      <c r="AK1107" s="7">
        <f>AL1107/(AF1107+AH1107+AJ1107+AL1107+AN1107+AP1107)</f>
        <v>2.2014447060974354E-2</v>
      </c>
      <c r="AL1107" s="4">
        <v>51538</v>
      </c>
      <c r="AM1107" s="7">
        <f>AN1107/(AF1107+AH1107+AJ1107+AL1107+AN1107+AP1107)</f>
        <v>1.2870023864860051E-2</v>
      </c>
      <c r="AN1107" s="4">
        <v>30130</v>
      </c>
      <c r="AO1107" s="7">
        <f>AP1107/(AF1107+AH1107+AJ1107+AL1107+AN1107+AP1107)</f>
        <v>9.2493311901803391E-2</v>
      </c>
      <c r="AP1107" s="4">
        <v>216536</v>
      </c>
      <c r="AQ1107" s="6">
        <f>AO1107+AM1107+AK1107+AI1107+AG1107+AE1107</f>
        <v>1</v>
      </c>
      <c r="AR1107" s="4">
        <v>859172</v>
      </c>
      <c r="AS1107" s="4">
        <f>AR1107/M1107</f>
        <v>12101.014084507042</v>
      </c>
      <c r="AT1107" s="4">
        <f>AR1107/V1107</f>
        <v>4519.0071336230785</v>
      </c>
      <c r="AU1107" s="7">
        <f>AR1107/(AR1107+AV1107+AY1107+BB1107)</f>
        <v>0.3532110072885033</v>
      </c>
      <c r="AV1107" s="4">
        <v>491965</v>
      </c>
      <c r="AW1107" s="4">
        <f>AV1107/M1107</f>
        <v>6929.0845070422538</v>
      </c>
      <c r="AX1107" s="7">
        <f>AV1107/(AR1107+AV1107+AY1107+BB1107)</f>
        <v>0.20224990246503438</v>
      </c>
      <c r="AY1107" s="4">
        <v>494901</v>
      </c>
      <c r="AZ1107" s="4">
        <f>AY1107/M1107</f>
        <v>6970.4366197183099</v>
      </c>
      <c r="BA1107" s="7">
        <f>AY1107/(AR1107+AV1107+AY1107+BB1107)</f>
        <v>0.20345691051161766</v>
      </c>
      <c r="BB1107" s="4">
        <v>586423</v>
      </c>
      <c r="BC1107" s="11">
        <f>BB1107/(AR1107+AV1107+AY1107+BB1107)</f>
        <v>0.24108217973484466</v>
      </c>
      <c r="BD1107" s="9">
        <f>BC1107+BA1107+AX1107+AU1107</f>
        <v>1</v>
      </c>
      <c r="BE1107" s="14">
        <f>(AF1107+AH1107+AJ1107+AL1107+AN1107+AP1107)</f>
        <v>2341099</v>
      </c>
      <c r="BF1107" s="14">
        <f t="shared" si="85"/>
        <v>-2432461</v>
      </c>
      <c r="BG1107" s="13">
        <f>(AF1107+AH1107+AJ1107+AL1107+AN1107+AP1107)-(AR1107+AV1107+AY1107+BB1107)</f>
        <v>-91362</v>
      </c>
      <c r="BH1107" s="13">
        <f t="shared" si="86"/>
        <v>1</v>
      </c>
      <c r="BI1107" s="14">
        <f>AF1107/W1107</f>
        <v>507419.47395535203</v>
      </c>
      <c r="BJ1107" s="14">
        <f>AH1107/Y1107</f>
        <v>541729.00802568218</v>
      </c>
      <c r="BK1107" s="14">
        <f>AJ1107/AA1107</f>
        <v>1304556.3316582914</v>
      </c>
      <c r="BL1107" s="14">
        <f>BI1107+BJ1107+BK1107</f>
        <v>2353704.8136393256</v>
      </c>
      <c r="BM1107" s="14">
        <f>(AF1107/W1107)-AF1107</f>
        <v>6310.473955352034</v>
      </c>
      <c r="BN1107" s="14">
        <f>AH1107/Y1107-AH1107</f>
        <v>135473.00802568218</v>
      </c>
      <c r="BO1107" s="14">
        <f>AJ1107/AA1107-AJ1107</f>
        <v>169026.3316582914</v>
      </c>
      <c r="BP1107" s="14">
        <f>BG1107/S1107</f>
        <v>-7.0671755292955702E-3</v>
      </c>
      <c r="BQ1107" s="14">
        <f>(BG1107-CA1107)/S1107</f>
        <v>-6.7285523723790422E-3</v>
      </c>
      <c r="BR1107" s="27">
        <f>BQ1107-BP1107</f>
        <v>3.3862315691652808E-4</v>
      </c>
      <c r="BS1107" s="28">
        <f t="shared" si="87"/>
        <v>11067354</v>
      </c>
      <c r="BT1107" s="11">
        <f>BS1107/S1107</f>
        <v>0.85609918087226033</v>
      </c>
      <c r="BU1107" s="14">
        <f>(BE1107-AP1107)*1/BT1107-(BE1107-AP1107)</f>
        <v>357115.5805534008</v>
      </c>
      <c r="BV1107" s="14">
        <f t="shared" si="88"/>
        <v>0.18109233121492888</v>
      </c>
      <c r="BW1107" s="27">
        <f>(AR1107+AV1107+AY1107+BB1107)/S1107</f>
        <v>0.18815950674422444</v>
      </c>
      <c r="BX1107" s="13">
        <f>(AF1107+AH1107+AJ1107+AL1107+AN1107)/N1107</f>
        <v>183.13619515559003</v>
      </c>
      <c r="BY1107" s="26">
        <f>BX1107/K1107</f>
        <v>0.19196666158866879</v>
      </c>
      <c r="BZ1107" s="11">
        <f>AP1107/BE1107</f>
        <v>9.2493311901803391E-2</v>
      </c>
      <c r="CA1107" s="15">
        <f>-(BM1107+BN1107+BO1107)/M1107</f>
        <v>-4377.6030090045861</v>
      </c>
      <c r="CB1107" s="15">
        <f>BG1107-CA1107</f>
        <v>-86984.396990995418</v>
      </c>
      <c r="CC1107" s="18">
        <f t="shared" si="89"/>
        <v>1</v>
      </c>
      <c r="CD1107" s="17">
        <f>(AF1107/(AF1107+AH1107+AJ1107))/(X1107/(X1107+Z1107+AB1107))</f>
        <v>1.879012502030867</v>
      </c>
      <c r="CE1107" s="19">
        <f>(AH1107/(AF1107+AH1107+AJ1107))/(Z1107/(X1107+Z1107+AB1107))</f>
        <v>0.81095124829037524</v>
      </c>
      <c r="CF1107" s="18">
        <f>(AJ1107/(AF1107+AH1107+AJ1107))/(AB1107/(X1107+Z1107+AB1107))</f>
        <v>0.89044046410195998</v>
      </c>
      <c r="CG1107">
        <f>AH1107/Z1107</f>
        <v>122.25579295817033</v>
      </c>
      <c r="CH1107" s="11">
        <f>BB1107/BE1107</f>
        <v>0.25049047477274561</v>
      </c>
      <c r="CI1107" s="14">
        <f>AY1107/V1107</f>
        <v>2603.0424052892727</v>
      </c>
      <c r="CJ1107" s="14">
        <f>AV1107/M1107</f>
        <v>6929.0845070422538</v>
      </c>
      <c r="CK1107" s="17">
        <f>N1107/V1107</f>
        <v>61.018051981630371</v>
      </c>
      <c r="CL1107" s="17">
        <f>(AL1107+AN1107)/N1107</f>
        <v>7.0397379536246873</v>
      </c>
      <c r="CM1107" s="14">
        <f>AP1107/AC1107</f>
        <v>5.9998891659739542</v>
      </c>
    </row>
    <row r="1108" spans="1:91" hidden="1" x14ac:dyDescent="0.2">
      <c r="A1108">
        <v>273</v>
      </c>
      <c r="B1108" s="2">
        <v>44835</v>
      </c>
      <c r="C1108" s="3" t="s">
        <v>37</v>
      </c>
      <c r="D1108" t="s">
        <v>38</v>
      </c>
      <c r="E1108" s="3" t="s">
        <v>41</v>
      </c>
      <c r="F1108" t="s">
        <v>42</v>
      </c>
      <c r="G1108" t="str">
        <f>CONCATENATE(C1108,E1108)</f>
        <v>LAXSEA</v>
      </c>
      <c r="H1108" t="s">
        <v>34</v>
      </c>
      <c r="I1108">
        <f>U1108/M1108</f>
        <v>178.44274809160305</v>
      </c>
      <c r="J1108" t="str">
        <f>_xlfn.CONCAT(C1108,E1108,H1108)</f>
        <v>LAXSEA737-900</v>
      </c>
      <c r="K1108" s="4">
        <v>954</v>
      </c>
      <c r="L1108" s="4">
        <f>N1108/M1108</f>
        <v>140.41984732824429</v>
      </c>
      <c r="M1108" s="4">
        <v>131</v>
      </c>
      <c r="N1108" s="4">
        <v>18395</v>
      </c>
      <c r="O1108" s="4">
        <f>P1108/M1108</f>
        <v>22.916030534351144</v>
      </c>
      <c r="P1108" s="4">
        <v>3002</v>
      </c>
      <c r="Q1108" s="4">
        <v>5179</v>
      </c>
      <c r="R1108" s="4">
        <v>10214</v>
      </c>
      <c r="S1108" s="4">
        <f>U1108*K1108</f>
        <v>22300704</v>
      </c>
      <c r="T1108" s="7">
        <f>N1108/U1108</f>
        <v>0.78691820670773438</v>
      </c>
      <c r="U1108" s="4">
        <v>23376</v>
      </c>
      <c r="V1108" s="4">
        <v>363.11191924778763</v>
      </c>
      <c r="W1108" s="7">
        <f>P1108/X1108</f>
        <v>1</v>
      </c>
      <c r="X1108" s="4">
        <v>3002</v>
      </c>
      <c r="Y1108" s="7">
        <f>Q1108/Z1108</f>
        <v>0.92284390591589449</v>
      </c>
      <c r="Z1108" s="4">
        <v>5612</v>
      </c>
      <c r="AA1108" s="7">
        <f>R1108/AB1108</f>
        <v>0.69186479712795501</v>
      </c>
      <c r="AB1108" s="4">
        <v>14763</v>
      </c>
      <c r="AC1108" s="4">
        <v>126224</v>
      </c>
      <c r="AD1108" s="4">
        <f>AP1108/AC1108</f>
        <v>4.9999841551527444</v>
      </c>
      <c r="AE1108" s="7">
        <f>AF1108/(AF1108+AH1108+AJ1108+AL1108+AN1108+AP1108)</f>
        <v>0.2236039092631491</v>
      </c>
      <c r="AF1108" s="4">
        <v>1112213</v>
      </c>
      <c r="AG1108" s="7">
        <f>AH1108/(AF1108+AH1108+AJ1108+AL1108+AN1108+AP1108)</f>
        <v>0.23634427764035293</v>
      </c>
      <c r="AH1108" s="4">
        <v>1175584</v>
      </c>
      <c r="AI1108" s="7">
        <f>AJ1108/(AF1108+AH1108+AJ1108+AL1108+AN1108+AP1108)</f>
        <v>0.39841078625951742</v>
      </c>
      <c r="AJ1108" s="4">
        <v>1981708</v>
      </c>
      <c r="AK1108" s="7">
        <f>AL1108/(AF1108+AH1108+AJ1108+AL1108+AN1108+AP1108)</f>
        <v>1.2321995515911437E-2</v>
      </c>
      <c r="AL1108" s="4">
        <v>61290</v>
      </c>
      <c r="AM1108" s="7">
        <f>AN1108/(AF1108+AH1108+AJ1108+AL1108+AN1108+AP1108)</f>
        <v>2.4364539673246977E-3</v>
      </c>
      <c r="AN1108" s="4">
        <v>12119</v>
      </c>
      <c r="AO1108" s="7">
        <f>AP1108/(AF1108+AH1108+AJ1108+AL1108+AN1108+AP1108)</f>
        <v>0.12688257735374442</v>
      </c>
      <c r="AP1108" s="4">
        <v>631118</v>
      </c>
      <c r="AQ1108" s="6">
        <f>AO1108+AM1108+AK1108+AI1108+AG1108+AE1108</f>
        <v>1</v>
      </c>
      <c r="AR1108" s="4">
        <v>1337174</v>
      </c>
      <c r="AS1108" s="4">
        <f>AR1108/M1108</f>
        <v>10207.435114503816</v>
      </c>
      <c r="AT1108" s="4">
        <f>AR1108/V1108</f>
        <v>3682.5395397927223</v>
      </c>
      <c r="AU1108" s="7">
        <f>AR1108/(AR1108+AV1108+AY1108+BB1108)</f>
        <v>0.32756964174864639</v>
      </c>
      <c r="AV1108" s="4">
        <v>683758</v>
      </c>
      <c r="AW1108" s="4">
        <f>AV1108/M1108</f>
        <v>5219.5267175572517</v>
      </c>
      <c r="AX1108" s="7">
        <f>AV1108/(AR1108+AV1108+AY1108+BB1108)</f>
        <v>0.16750128487599292</v>
      </c>
      <c r="AY1108" s="4">
        <v>1189010</v>
      </c>
      <c r="AZ1108" s="4">
        <f>AY1108/M1108</f>
        <v>9076.4122137404574</v>
      </c>
      <c r="BA1108" s="7">
        <f>AY1108/(AR1108+AV1108+AY1108+BB1108)</f>
        <v>0.291273670992375</v>
      </c>
      <c r="BB1108" s="4">
        <v>872164</v>
      </c>
      <c r="BC1108" s="11">
        <f>BB1108/(AR1108+AV1108+AY1108+BB1108)</f>
        <v>0.21365540238298564</v>
      </c>
      <c r="BD1108" s="9">
        <f>BC1108+BA1108+AX1108+AU1108</f>
        <v>1</v>
      </c>
      <c r="BE1108" s="14">
        <f>(AF1108+AH1108+AJ1108+AL1108+AN1108+AP1108)</f>
        <v>4974032</v>
      </c>
      <c r="BF1108" s="14">
        <f t="shared" si="85"/>
        <v>-4082106</v>
      </c>
      <c r="BG1108" s="13">
        <f>(AF1108+AH1108+AJ1108+AL1108+AN1108+AP1108)-(AR1108+AV1108+AY1108+BB1108)</f>
        <v>891926</v>
      </c>
      <c r="BH1108" s="13">
        <f t="shared" si="86"/>
        <v>0</v>
      </c>
      <c r="BI1108" s="14">
        <f>AF1108/W1108</f>
        <v>1112213</v>
      </c>
      <c r="BJ1108" s="14">
        <f>AH1108/Y1108</f>
        <v>1273870.9032631782</v>
      </c>
      <c r="BK1108" s="14">
        <f>AJ1108/AA1108</f>
        <v>2864299.5108674369</v>
      </c>
      <c r="BL1108" s="14">
        <f>BI1108+BJ1108+BK1108</f>
        <v>5250383.4141306151</v>
      </c>
      <c r="BM1108" s="14">
        <f>(AF1108/W1108)-AF1108</f>
        <v>0</v>
      </c>
      <c r="BN1108" s="14">
        <f>AH1108/Y1108-AH1108</f>
        <v>98286.903263178188</v>
      </c>
      <c r="BO1108" s="14">
        <f>AJ1108/AA1108-AJ1108</f>
        <v>882591.51086743688</v>
      </c>
      <c r="BP1108" s="14">
        <f>BG1108/S1108</f>
        <v>3.9995418978701298E-2</v>
      </c>
      <c r="BQ1108" s="14">
        <f>(BG1108-CA1108)/S1108</f>
        <v>4.0331176158470747E-2</v>
      </c>
      <c r="BR1108" s="27">
        <f>BQ1108-BP1108</f>
        <v>3.3575717976944836E-4</v>
      </c>
      <c r="BS1108" s="28">
        <f t="shared" si="87"/>
        <v>17548830</v>
      </c>
      <c r="BT1108" s="11">
        <f>BS1108/S1108</f>
        <v>0.78691820670773438</v>
      </c>
      <c r="BU1108" s="14">
        <f>(BE1108-AP1108)*1/BT1108-(BE1108-AP1108)</f>
        <v>1175974.7014949722</v>
      </c>
      <c r="BV1108" s="14">
        <f t="shared" si="88"/>
        <v>0.2230437209515897</v>
      </c>
      <c r="BW1108" s="27">
        <f>(AR1108+AV1108+AY1108+BB1108)/S1108</f>
        <v>0.18304830197288838</v>
      </c>
      <c r="BX1108" s="13">
        <f>(AF1108+AH1108+AJ1108+AL1108+AN1108)/N1108</f>
        <v>236.09209024191355</v>
      </c>
      <c r="BY1108" s="26">
        <f>BX1108/K1108</f>
        <v>0.24747598557852574</v>
      </c>
      <c r="BZ1108" s="11">
        <f>AP1108/BE1108</f>
        <v>0.12688257735374442</v>
      </c>
      <c r="CA1108" s="15">
        <f>-(BM1108+BN1108+BO1108)/M1108</f>
        <v>-7487.6214819130919</v>
      </c>
      <c r="CB1108" s="15">
        <f>BG1108-CA1108</f>
        <v>899413.62148191314</v>
      </c>
      <c r="CC1108" s="18">
        <f t="shared" si="89"/>
        <v>0</v>
      </c>
      <c r="CD1108" s="17">
        <f>(AF1108/(AF1108+AH1108+AJ1108))/(X1108/(X1108+Z1108+AB1108))</f>
        <v>2.028563137887565</v>
      </c>
      <c r="CE1108" s="19">
        <f>(AH1108/(AF1108+AH1108+AJ1108))/(Z1108/(X1108+Z1108+AB1108))</f>
        <v>1.1469573123916625</v>
      </c>
      <c r="CF1108" s="18">
        <f>(AJ1108/(AF1108+AH1108+AJ1108))/(AB1108/(X1108+Z1108+AB1108))</f>
        <v>0.73498130616538093</v>
      </c>
      <c r="CG1108">
        <f>AH1108/Z1108</f>
        <v>209.47683535281539</v>
      </c>
      <c r="CH1108" s="11">
        <f>BB1108/BE1108</f>
        <v>0.17534346381366264</v>
      </c>
      <c r="CI1108" s="14">
        <f>AY1108/V1108</f>
        <v>3274.5000562446958</v>
      </c>
      <c r="CJ1108" s="14">
        <f>AV1108/M1108</f>
        <v>5219.5267175572517</v>
      </c>
      <c r="CK1108" s="17">
        <f>N1108/V1108</f>
        <v>50.659311977713543</v>
      </c>
      <c r="CL1108" s="17">
        <f>(AL1108+AN1108)/N1108</f>
        <v>3.9907039956509922</v>
      </c>
      <c r="CM1108" s="14">
        <f>AP1108/AC1108</f>
        <v>4.9999841551527444</v>
      </c>
    </row>
    <row r="1109" spans="1:91" hidden="1" x14ac:dyDescent="0.2">
      <c r="A1109">
        <v>573</v>
      </c>
      <c r="B1109" s="2">
        <v>44866</v>
      </c>
      <c r="C1109" s="3" t="s">
        <v>53</v>
      </c>
      <c r="D1109" t="s">
        <v>54</v>
      </c>
      <c r="E1109" s="3" t="s">
        <v>37</v>
      </c>
      <c r="F1109" t="s">
        <v>38</v>
      </c>
      <c r="G1109" t="str">
        <f>CONCATENATE(C1109,E1109)</f>
        <v>YVRLAX</v>
      </c>
      <c r="H1109" t="s">
        <v>31</v>
      </c>
      <c r="I1109">
        <f>U1109/M1109</f>
        <v>168.64634146341464</v>
      </c>
      <c r="J1109" t="str">
        <f>_xlfn.CONCAT(C1109,E1109,H1109)</f>
        <v>YVRLAX737-800</v>
      </c>
      <c r="K1109" s="4">
        <v>1080</v>
      </c>
      <c r="L1109" s="4">
        <f>N1109/M1109</f>
        <v>143.34146341463415</v>
      </c>
      <c r="M1109" s="4">
        <v>82</v>
      </c>
      <c r="N1109" s="4">
        <v>11754</v>
      </c>
      <c r="O1109" s="4">
        <f>P1109/M1109</f>
        <v>20.280487804878049</v>
      </c>
      <c r="P1109" s="4">
        <v>1663</v>
      </c>
      <c r="Q1109" s="4">
        <v>2715</v>
      </c>
      <c r="R1109" s="4">
        <v>7376</v>
      </c>
      <c r="S1109" s="4">
        <f>U1109*K1109</f>
        <v>14935320</v>
      </c>
      <c r="T1109" s="7">
        <f>N1109/U1109</f>
        <v>0.84995299732446306</v>
      </c>
      <c r="U1109" s="4">
        <v>13829</v>
      </c>
      <c r="V1109" s="4">
        <v>52.728742259235531</v>
      </c>
      <c r="W1109" s="7">
        <f>P1109/X1109</f>
        <v>0.97137850467289721</v>
      </c>
      <c r="X1109" s="4">
        <v>1712</v>
      </c>
      <c r="Y1109" s="7">
        <f>Q1109/Z1109</f>
        <v>0.83282208588957052</v>
      </c>
      <c r="Z1109" s="4">
        <v>3260</v>
      </c>
      <c r="AA1109" s="7">
        <f>R1109/AB1109</f>
        <v>0.83269361029577782</v>
      </c>
      <c r="AB1109" s="4">
        <v>8858</v>
      </c>
      <c r="AC1109" s="4">
        <v>1627</v>
      </c>
      <c r="AD1109" s="4">
        <f>AP1109/AC1109</f>
        <v>5</v>
      </c>
      <c r="AE1109" s="7">
        <f>AF1109/(AF1109+AH1109+AJ1109+AL1109+AN1109+AP1109)</f>
        <v>0.21705989505535681</v>
      </c>
      <c r="AF1109" s="4">
        <v>558738</v>
      </c>
      <c r="AG1109" s="7">
        <f>AH1109/(AF1109+AH1109+AJ1109+AL1109+AN1109+AP1109)</f>
        <v>0.23071039062296653</v>
      </c>
      <c r="AH1109" s="4">
        <v>593876</v>
      </c>
      <c r="AI1109" s="7">
        <f>AJ1109/(AF1109+AH1109+AJ1109+AL1109+AN1109+AP1109)</f>
        <v>0.52614816952906995</v>
      </c>
      <c r="AJ1109" s="4">
        <v>1354368</v>
      </c>
      <c r="AK1109" s="7">
        <f>AL1109/(AF1109+AH1109+AJ1109+AL1109+AN1109+AP1109)</f>
        <v>1.7190347454799099E-2</v>
      </c>
      <c r="AL1109" s="4">
        <v>44250</v>
      </c>
      <c r="AM1109" s="7">
        <f>AN1109/(AF1109+AH1109+AJ1109+AL1109+AN1109+AP1109)</f>
        <v>5.7308927831230799E-3</v>
      </c>
      <c r="AN1109" s="4">
        <v>14752</v>
      </c>
      <c r="AO1109" s="7">
        <f>AP1109/(AF1109+AH1109+AJ1109+AL1109+AN1109+AP1109)</f>
        <v>3.1603045546845349E-3</v>
      </c>
      <c r="AP1109" s="4">
        <v>8135</v>
      </c>
      <c r="AQ1109" s="6">
        <f>AO1109+AM1109+AK1109+AI1109+AG1109+AE1109</f>
        <v>1</v>
      </c>
      <c r="AR1109" s="4">
        <v>194176</v>
      </c>
      <c r="AS1109" s="4">
        <f>AR1109/M1109</f>
        <v>2368</v>
      </c>
      <c r="AT1109" s="4">
        <f>AR1109/V1109</f>
        <v>3682.5456417176297</v>
      </c>
      <c r="AU1109" s="7">
        <f>AR1109/(AR1109+AV1109+AY1109+BB1109)</f>
        <v>0.21094462073618125</v>
      </c>
      <c r="AV1109" s="4">
        <v>427021</v>
      </c>
      <c r="AW1109" s="4">
        <f>AV1109/M1109</f>
        <v>5207.5731707317073</v>
      </c>
      <c r="AX1109" s="7">
        <f>AV1109/(AR1109+AV1109+AY1109+BB1109)</f>
        <v>0.46389761294590914</v>
      </c>
      <c r="AY1109" s="4">
        <v>172660</v>
      </c>
      <c r="AZ1109" s="4">
        <f>AY1109/M1109</f>
        <v>2105.6097560975609</v>
      </c>
      <c r="BA1109" s="7">
        <f>AY1109/(AR1109+AV1109+AY1109+BB1109)</f>
        <v>0.18757054536250131</v>
      </c>
      <c r="BB1109" s="4">
        <v>126650</v>
      </c>
      <c r="BC1109" s="11">
        <f>BB1109/(AR1109+AV1109+AY1109+BB1109)</f>
        <v>0.13758722095540826</v>
      </c>
      <c r="BD1109" s="9">
        <f>BC1109+BA1109+AX1109+AU1109</f>
        <v>1</v>
      </c>
      <c r="BE1109" s="14">
        <f>(AF1109+AH1109+AJ1109+AL1109+AN1109+AP1109)</f>
        <v>2574119</v>
      </c>
      <c r="BF1109" s="14">
        <f t="shared" si="85"/>
        <v>-920507</v>
      </c>
      <c r="BG1109" s="13">
        <f>(AF1109+AH1109+AJ1109+AL1109+AN1109+AP1109)-(AR1109+AV1109+AY1109+BB1109)</f>
        <v>1653612</v>
      </c>
      <c r="BH1109" s="13">
        <f t="shared" si="86"/>
        <v>0</v>
      </c>
      <c r="BI1109" s="14">
        <f>AF1109/W1109</f>
        <v>575201.11605532165</v>
      </c>
      <c r="BJ1109" s="14">
        <f>AH1109/Y1109</f>
        <v>713088.67771639046</v>
      </c>
      <c r="BK1109" s="14">
        <f>AJ1109/AA1109</f>
        <v>1626490.2039045554</v>
      </c>
      <c r="BL1109" s="14">
        <f>BI1109+BJ1109+BK1109</f>
        <v>2914779.9976762673</v>
      </c>
      <c r="BM1109" s="14">
        <f>(AF1109/W1109)-AF1109</f>
        <v>16463.116055321647</v>
      </c>
      <c r="BN1109" s="14">
        <f>AH1109/Y1109-AH1109</f>
        <v>119212.67771639046</v>
      </c>
      <c r="BO1109" s="14">
        <f>AJ1109/AA1109-AJ1109</f>
        <v>272122.20390455541</v>
      </c>
      <c r="BP1109" s="14">
        <f>BG1109/S1109</f>
        <v>0.11071821695149485</v>
      </c>
      <c r="BQ1109" s="14">
        <f>(BG1109-CA1109)/S1109</f>
        <v>0.11105119584402111</v>
      </c>
      <c r="BR1109" s="27">
        <f>BQ1109-BP1109</f>
        <v>3.329788925262589E-4</v>
      </c>
      <c r="BS1109" s="28">
        <f t="shared" si="87"/>
        <v>12694320</v>
      </c>
      <c r="BT1109" s="11">
        <f>BS1109/S1109</f>
        <v>0.84995299732446306</v>
      </c>
      <c r="BU1109" s="14">
        <f>(BE1109-AP1109)*1/BT1109-(BE1109-AP1109)</f>
        <v>452987.64675855031</v>
      </c>
      <c r="BV1109" s="14">
        <f t="shared" si="88"/>
        <v>0.17235111132536832</v>
      </c>
      <c r="BW1109" s="27">
        <f>(AR1109+AV1109+AY1109+BB1109)/S1109</f>
        <v>6.1632894373873474E-2</v>
      </c>
      <c r="BX1109" s="13">
        <f>(AF1109+AH1109+AJ1109+AL1109+AN1109)/N1109</f>
        <v>218.30729964267482</v>
      </c>
      <c r="BY1109" s="26">
        <f>BX1109/K1109</f>
        <v>0.20213638855803223</v>
      </c>
      <c r="BZ1109" s="11">
        <f>AP1109/BE1109</f>
        <v>3.1603045546845349E-3</v>
      </c>
      <c r="CA1109" s="15">
        <f>-(BM1109+BN1109+BO1109)/M1109</f>
        <v>-4973.146313125214</v>
      </c>
      <c r="CB1109" s="15">
        <f>BG1109-CA1109</f>
        <v>1658585.1463131253</v>
      </c>
      <c r="CC1109" s="18">
        <f t="shared" si="89"/>
        <v>0</v>
      </c>
      <c r="CD1109" s="17">
        <f>(AF1109/(AF1109+AH1109+AJ1109))/(X1109/(X1109+Z1109+AB1109))</f>
        <v>1.8004265677470166</v>
      </c>
      <c r="CE1109" s="19">
        <f>(AH1109/(AF1109+AH1109+AJ1109))/(Z1109/(X1109+Z1109+AB1109))</f>
        <v>1.0049608398450085</v>
      </c>
      <c r="CF1109" s="18">
        <f>(AJ1109/(AF1109+AH1109+AJ1109))/(AB1109/(X1109+Z1109+AB1109))</f>
        <v>0.84347452902713704</v>
      </c>
      <c r="CG1109">
        <f>AH1109/Z1109</f>
        <v>182.17055214723928</v>
      </c>
      <c r="CH1109" s="11">
        <f>BB1109/BE1109</f>
        <v>4.9201299551419338E-2</v>
      </c>
      <c r="CI1109" s="14">
        <f>AY1109/V1109</f>
        <v>3274.4949453020245</v>
      </c>
      <c r="CJ1109" s="14">
        <f>AV1109/M1109</f>
        <v>5207.5731707317073</v>
      </c>
      <c r="CK1109" s="17">
        <f>N1109/V1109</f>
        <v>222.91447693200507</v>
      </c>
      <c r="CL1109" s="17">
        <f>(AL1109+AN1109)/N1109</f>
        <v>5.0197379615450064</v>
      </c>
      <c r="CM1109" s="14">
        <f>AP1109/AC1109</f>
        <v>5</v>
      </c>
    </row>
    <row r="1110" spans="1:91" x14ac:dyDescent="0.2">
      <c r="A1110">
        <v>1038</v>
      </c>
      <c r="B1110" s="2">
        <v>45231</v>
      </c>
      <c r="C1110" s="3" t="s">
        <v>44</v>
      </c>
      <c r="D1110" t="s">
        <v>45</v>
      </c>
      <c r="E1110" s="3" t="s">
        <v>41</v>
      </c>
      <c r="F1110" t="s">
        <v>42</v>
      </c>
      <c r="G1110" t="str">
        <f>CONCATENATE(C1110,E1110)</f>
        <v>BOISEA</v>
      </c>
      <c r="H1110" t="s">
        <v>40</v>
      </c>
      <c r="I1110">
        <f>U1110/M1110</f>
        <v>75.476190476190482</v>
      </c>
      <c r="J1110" t="str">
        <f>_xlfn.CONCAT(C1110,E1110,H1110)</f>
        <v>BOISEAE175</v>
      </c>
      <c r="K1110" s="4">
        <v>399</v>
      </c>
      <c r="L1110" s="4">
        <f>N1110/M1110</f>
        <v>58.677248677248677</v>
      </c>
      <c r="M1110" s="4">
        <v>189</v>
      </c>
      <c r="N1110" s="4">
        <v>11090</v>
      </c>
      <c r="O1110" s="4">
        <f>P1110/M1110</f>
        <v>9.5767195767195759</v>
      </c>
      <c r="P1110" s="4">
        <v>1810</v>
      </c>
      <c r="Q1110" s="4">
        <v>2851</v>
      </c>
      <c r="R1110" s="4">
        <v>6430</v>
      </c>
      <c r="S1110" s="4">
        <f>U1110*K1110</f>
        <v>5691735</v>
      </c>
      <c r="T1110" s="7">
        <f>N1110/U1110</f>
        <v>0.77742726954083419</v>
      </c>
      <c r="U1110" s="4">
        <v>14265</v>
      </c>
      <c r="V1110" s="4">
        <v>305.91098775737339</v>
      </c>
      <c r="W1110" s="7">
        <f>P1110/X1110</f>
        <v>0.95615425250924457</v>
      </c>
      <c r="X1110" s="4">
        <v>1893</v>
      </c>
      <c r="Y1110" s="7">
        <f>Q1110/Z1110</f>
        <v>0.83680657469914876</v>
      </c>
      <c r="Z1110" s="4">
        <v>3407</v>
      </c>
      <c r="AA1110" s="7">
        <f>R1110/AB1110</f>
        <v>0.71715369172429178</v>
      </c>
      <c r="AB1110" s="4">
        <v>8966</v>
      </c>
      <c r="AC1110" s="4">
        <v>5182</v>
      </c>
      <c r="AD1110" s="4">
        <f>AP1110/AC1110</f>
        <v>5.9998070243149364</v>
      </c>
      <c r="AE1110" s="7">
        <f>AF1110/(AF1110+AH1110+AJ1110+AL1110+AN1110+AP1110)</f>
        <v>0.23271334551883419</v>
      </c>
      <c r="AF1110" s="4">
        <v>349740</v>
      </c>
      <c r="AG1110" s="7">
        <f>AH1110/(AF1110+AH1110+AJ1110+AL1110+AN1110+AP1110)</f>
        <v>0.21826041883611388</v>
      </c>
      <c r="AH1110" s="4">
        <v>328019</v>
      </c>
      <c r="AI1110" s="7">
        <f>AJ1110/(AF1110+AH1110+AJ1110+AL1110+AN1110+AP1110)</f>
        <v>0.4684402403653255</v>
      </c>
      <c r="AJ1110" s="4">
        <v>704009</v>
      </c>
      <c r="AK1110" s="7">
        <f>AL1110/(AF1110+AH1110+AJ1110+AL1110+AN1110+AP1110)</f>
        <v>2.9949184199127142E-2</v>
      </c>
      <c r="AL1110" s="4">
        <v>45010</v>
      </c>
      <c r="AM1110" s="7">
        <f>AN1110/(AF1110+AH1110+AJ1110+AL1110+AN1110+AP1110)</f>
        <v>2.9949184199127142E-2</v>
      </c>
      <c r="AN1110" s="4">
        <v>45010</v>
      </c>
      <c r="AO1110" s="7">
        <f>AP1110/(AF1110+AH1110+AJ1110+AL1110+AN1110+AP1110)</f>
        <v>2.068762688147216E-2</v>
      </c>
      <c r="AP1110" s="4">
        <v>31091</v>
      </c>
      <c r="AQ1110" s="6">
        <f>AO1110+AM1110+AK1110+AI1110+AG1110+AE1110</f>
        <v>1</v>
      </c>
      <c r="AR1110" s="4">
        <v>763619</v>
      </c>
      <c r="AS1110" s="4">
        <f>AR1110/M1110</f>
        <v>4040.3121693121693</v>
      </c>
      <c r="AT1110" s="4">
        <f>AR1110/V1110</f>
        <v>2496.2130507245711</v>
      </c>
      <c r="AU1110" s="7">
        <f>AR1110/(AR1110+AV1110+AY1110+BB1110)</f>
        <v>0.33834502180844372</v>
      </c>
      <c r="AV1110" s="4">
        <v>618457</v>
      </c>
      <c r="AW1110" s="4">
        <f>AV1110/M1110</f>
        <v>3272.2592592592591</v>
      </c>
      <c r="AX1110" s="7">
        <f>AV1110/(AR1110+AV1110+AY1110+BB1110)</f>
        <v>0.27402650687395763</v>
      </c>
      <c r="AY1110" s="4">
        <v>423400</v>
      </c>
      <c r="AZ1110" s="4">
        <f>AY1110/M1110</f>
        <v>2240.2116402116403</v>
      </c>
      <c r="BA1110" s="7">
        <f>AY1110/(AR1110+AV1110+AY1110+BB1110)</f>
        <v>0.18760046860239865</v>
      </c>
      <c r="BB1110" s="4">
        <v>451448</v>
      </c>
      <c r="BC1110" s="11">
        <f>BB1110/(AR1110+AV1110+AY1110+BB1110)</f>
        <v>0.20002800271519999</v>
      </c>
      <c r="BD1110" s="9">
        <f>BC1110+BA1110+AX1110+AU1110</f>
        <v>1</v>
      </c>
      <c r="BE1110" s="14">
        <f>(AF1110+AH1110+AJ1110+AL1110+AN1110+AP1110)</f>
        <v>1502879</v>
      </c>
      <c r="BF1110" s="14">
        <f t="shared" si="85"/>
        <v>-2256924</v>
      </c>
      <c r="BG1110" s="13">
        <f>(AF1110+AH1110+AJ1110+AL1110+AN1110+AP1110)-(AR1110+AV1110+AY1110+BB1110)</f>
        <v>-754045</v>
      </c>
      <c r="BH1110" s="13">
        <f t="shared" si="86"/>
        <v>1</v>
      </c>
      <c r="BI1110" s="14">
        <f>AF1110/W1110</f>
        <v>365777.80110497237</v>
      </c>
      <c r="BJ1110" s="14">
        <f>AH1110/Y1110</f>
        <v>391989.03297088743</v>
      </c>
      <c r="BK1110" s="14">
        <f>AJ1110/AA1110</f>
        <v>981671.02550544322</v>
      </c>
      <c r="BL1110" s="14">
        <f>BI1110+BJ1110+BK1110</f>
        <v>1739437.8595813029</v>
      </c>
      <c r="BM1110" s="14">
        <f>(AF1110/W1110)-AF1110</f>
        <v>16037.801104972372</v>
      </c>
      <c r="BN1110" s="14">
        <f>AH1110/Y1110-AH1110</f>
        <v>63970.032970887434</v>
      </c>
      <c r="BO1110" s="14">
        <f>AJ1110/AA1110-AJ1110</f>
        <v>277662.02550544322</v>
      </c>
      <c r="BP1110" s="14">
        <f>BG1110/S1110</f>
        <v>-0.13248069349679842</v>
      </c>
      <c r="BQ1110" s="14">
        <f>(BG1110-CA1110)/S1110</f>
        <v>-0.13214820557888274</v>
      </c>
      <c r="BR1110" s="27">
        <f>BQ1110-BP1110</f>
        <v>3.3248791791568033E-4</v>
      </c>
      <c r="BS1110" s="28">
        <f t="shared" si="87"/>
        <v>4424910</v>
      </c>
      <c r="BT1110" s="11">
        <f>BS1110/S1110</f>
        <v>0.77742726954083419</v>
      </c>
      <c r="BU1110" s="14">
        <f>(BE1110-AP1110)*1/BT1110-(BE1110-AP1110)</f>
        <v>421364.01262398553</v>
      </c>
      <c r="BV1110" s="14">
        <f t="shared" si="88"/>
        <v>0.26404584893709915</v>
      </c>
      <c r="BW1110" s="27">
        <f>(AR1110+AV1110+AY1110+BB1110)/S1110</f>
        <v>0.39652654243389757</v>
      </c>
      <c r="BX1110" s="13">
        <f>(AF1110+AH1110+AJ1110+AL1110+AN1110)/N1110</f>
        <v>132.71307484220017</v>
      </c>
      <c r="BY1110" s="26">
        <f>BX1110/K1110</f>
        <v>0.33261422266215585</v>
      </c>
      <c r="BZ1110" s="11">
        <f>AP1110/BE1110</f>
        <v>2.068762688147216E-2</v>
      </c>
      <c r="CA1110" s="15">
        <f>-(BM1110+BN1110+BO1110)/M1110</f>
        <v>-1892.4331194777938</v>
      </c>
      <c r="CB1110" s="15">
        <f>BG1110-CA1110</f>
        <v>-752152.56688052218</v>
      </c>
      <c r="CC1110" s="18">
        <f t="shared" si="89"/>
        <v>1</v>
      </c>
      <c r="CD1110" s="17">
        <f>(AF1110/(AF1110+AH1110+AJ1110))/(X1110/(X1110+Z1110+AB1110))</f>
        <v>1.9074878514584741</v>
      </c>
      <c r="CE1110" s="19">
        <f>(AH1110/(AF1110+AH1110+AJ1110))/(Z1110/(X1110+Z1110+AB1110))</f>
        <v>0.99401732900155315</v>
      </c>
      <c r="CF1110" s="18">
        <f>(AJ1110/(AF1110+AH1110+AJ1110))/(AB1110/(X1110+Z1110+AB1110))</f>
        <v>0.81067459929520602</v>
      </c>
      <c r="CG1110">
        <f>AH1110/Z1110</f>
        <v>96.277957147050188</v>
      </c>
      <c r="CH1110" s="11">
        <f>BB1110/BE1110</f>
        <v>0.30038878712125194</v>
      </c>
      <c r="CI1110" s="14">
        <f>AY1110/V1110</f>
        <v>1384.0627402890493</v>
      </c>
      <c r="CJ1110" s="14">
        <f>AV1110/M1110</f>
        <v>3272.2592592592591</v>
      </c>
      <c r="CK1110" s="17">
        <f>N1110/V1110</f>
        <v>36.252375507334804</v>
      </c>
      <c r="CL1110" s="17">
        <f>(AL1110+AN1110)/N1110</f>
        <v>8.1172227231740308</v>
      </c>
      <c r="CM1110" s="14">
        <f>AP1110/AC1110</f>
        <v>5.9998070243149364</v>
      </c>
    </row>
    <row r="1111" spans="1:91" hidden="1" x14ac:dyDescent="0.2">
      <c r="A1111">
        <v>108</v>
      </c>
      <c r="B1111" s="2">
        <v>44805</v>
      </c>
      <c r="C1111" s="3" t="s">
        <v>41</v>
      </c>
      <c r="D1111" t="s">
        <v>42</v>
      </c>
      <c r="E1111" s="3" t="s">
        <v>29</v>
      </c>
      <c r="F1111" t="s">
        <v>28</v>
      </c>
      <c r="G1111" t="str">
        <f>CONCATENATE(C1111,E1111)</f>
        <v>SEAANC</v>
      </c>
      <c r="H1111" t="s">
        <v>34</v>
      </c>
      <c r="I1111">
        <f>U1111/M1111</f>
        <v>178.45806451612904</v>
      </c>
      <c r="J1111" t="str">
        <f>_xlfn.CONCAT(C1111,E1111,H1111)</f>
        <v>SEAANC737-900</v>
      </c>
      <c r="K1111" s="4">
        <v>1448</v>
      </c>
      <c r="L1111" s="4">
        <f>N1111/M1111</f>
        <v>126.06451612903226</v>
      </c>
      <c r="M1111" s="4">
        <v>155</v>
      </c>
      <c r="N1111" s="4">
        <v>19540</v>
      </c>
      <c r="O1111" s="4">
        <f>P1111/M1111</f>
        <v>16.612903225806452</v>
      </c>
      <c r="P1111" s="4">
        <v>2575</v>
      </c>
      <c r="Q1111" s="4">
        <v>4757</v>
      </c>
      <c r="R1111" s="4">
        <v>12209</v>
      </c>
      <c r="S1111" s="4">
        <f>U1111*K1111</f>
        <v>40053128</v>
      </c>
      <c r="T1111" s="7">
        <f>N1111/U1111</f>
        <v>0.70640974657459965</v>
      </c>
      <c r="U1111" s="4">
        <v>27661</v>
      </c>
      <c r="V1111" s="4">
        <v>569.79710245711635</v>
      </c>
      <c r="W1111" s="7">
        <f>P1111/X1111</f>
        <v>0.72230014025245437</v>
      </c>
      <c r="X1111" s="4">
        <v>3565</v>
      </c>
      <c r="Y1111" s="7">
        <f>Q1111/Z1111</f>
        <v>0.71372843210802706</v>
      </c>
      <c r="Z1111" s="4">
        <v>6665</v>
      </c>
      <c r="AA1111" s="7">
        <f>R1111/AB1111</f>
        <v>0.70041879410246111</v>
      </c>
      <c r="AB1111" s="4">
        <v>17431</v>
      </c>
      <c r="AC1111" s="4">
        <v>146545</v>
      </c>
      <c r="AD1111" s="4">
        <f>AP1111/AC1111</f>
        <v>5</v>
      </c>
      <c r="AE1111" s="7">
        <f>AF1111/(AF1111+AH1111+AJ1111+AL1111+AN1111+AP1111)</f>
        <v>0.19238439379076971</v>
      </c>
      <c r="AF1111" s="4">
        <v>1116352</v>
      </c>
      <c r="AG1111" s="7">
        <f>AH1111/(AF1111+AH1111+AJ1111+AL1111+AN1111+AP1111)</f>
        <v>0.19438742133855938</v>
      </c>
      <c r="AH1111" s="4">
        <v>1127975</v>
      </c>
      <c r="AI1111" s="7">
        <f>AJ1111/(AF1111+AH1111+AJ1111+AL1111+AN1111+AP1111)</f>
        <v>0.47222628162398433</v>
      </c>
      <c r="AJ1111" s="4">
        <v>2740195</v>
      </c>
      <c r="AK1111" s="7">
        <f>AL1111/(AF1111+AH1111+AJ1111+AL1111+AN1111+AP1111)</f>
        <v>1.2625122442663056E-2</v>
      </c>
      <c r="AL1111" s="4">
        <v>73260</v>
      </c>
      <c r="AM1111" s="7">
        <f>AN1111/(AF1111+AH1111+AJ1111+AL1111+AN1111+AP1111)</f>
        <v>2.1040147406835006E-3</v>
      </c>
      <c r="AN1111" s="4">
        <v>12209</v>
      </c>
      <c r="AO1111" s="7">
        <f>AP1111/(AF1111+AH1111+AJ1111+AL1111+AN1111+AP1111)</f>
        <v>0.12627276606334001</v>
      </c>
      <c r="AP1111" s="4">
        <v>732725</v>
      </c>
      <c r="AQ1111" s="6">
        <f>AO1111+AM1111+AK1111+AI1111+AG1111+AE1111</f>
        <v>1</v>
      </c>
      <c r="AR1111" s="4">
        <v>2098300</v>
      </c>
      <c r="AS1111" s="4">
        <f>AR1111/M1111</f>
        <v>13537.41935483871</v>
      </c>
      <c r="AT1111" s="4">
        <f>AR1111/V1111</f>
        <v>3682.5389089406972</v>
      </c>
      <c r="AU1111" s="7">
        <f>AR1111/(AR1111+AV1111+AY1111+BB1111)</f>
        <v>0.34147410774164749</v>
      </c>
      <c r="AV1111" s="4">
        <v>812126</v>
      </c>
      <c r="AW1111" s="4">
        <f>AV1111/M1111</f>
        <v>5239.5225806451617</v>
      </c>
      <c r="AX1111" s="7">
        <f>AV1111/(AR1111+AV1111+AY1111+BB1111)</f>
        <v>0.13216413345269656</v>
      </c>
      <c r="AY1111" s="4">
        <v>1865801</v>
      </c>
      <c r="AZ1111" s="4">
        <f>AY1111/M1111</f>
        <v>12037.425806451613</v>
      </c>
      <c r="BA1111" s="7">
        <f>AY1111/(AR1111+AV1111+AY1111+BB1111)</f>
        <v>0.30363757884881742</v>
      </c>
      <c r="BB1111" s="4">
        <v>1368602</v>
      </c>
      <c r="BC1111" s="11">
        <f>BB1111/(AR1111+AV1111+AY1111+BB1111)</f>
        <v>0.22272417995683852</v>
      </c>
      <c r="BD1111" s="9">
        <f>BC1111+BA1111+AX1111+AU1111</f>
        <v>1</v>
      </c>
      <c r="BE1111" s="14">
        <f>(AF1111+AH1111+AJ1111+AL1111+AN1111+AP1111)</f>
        <v>5802716</v>
      </c>
      <c r="BF1111" s="14">
        <f t="shared" si="85"/>
        <v>-6144829</v>
      </c>
      <c r="BG1111" s="13">
        <f>(AF1111+AH1111+AJ1111+AL1111+AN1111+AP1111)-(AR1111+AV1111+AY1111+BB1111)</f>
        <v>-342113</v>
      </c>
      <c r="BH1111" s="13">
        <f t="shared" si="86"/>
        <v>1</v>
      </c>
      <c r="BI1111" s="14">
        <f>AF1111/W1111</f>
        <v>1545551.4097087379</v>
      </c>
      <c r="BJ1111" s="14">
        <f>AH1111/Y1111</f>
        <v>1580398.0187092705</v>
      </c>
      <c r="BK1111" s="14">
        <f>AJ1111/AA1111</f>
        <v>3912223.6911294949</v>
      </c>
      <c r="BL1111" s="14">
        <f>BI1111+BJ1111+BK1111</f>
        <v>7038173.1195475031</v>
      </c>
      <c r="BM1111" s="14">
        <f>(AF1111/W1111)-AF1111</f>
        <v>429199.40970873786</v>
      </c>
      <c r="BN1111" s="14">
        <f>AH1111/Y1111-AH1111</f>
        <v>452423.01870927052</v>
      </c>
      <c r="BO1111" s="14">
        <f>AJ1111/AA1111-AJ1111</f>
        <v>1172028.6911294949</v>
      </c>
      <c r="BP1111" s="14">
        <f>BG1111/S1111</f>
        <v>-8.5414802059904042E-3</v>
      </c>
      <c r="BQ1111" s="14">
        <f>(BG1111-CA1111)/S1111</f>
        <v>-8.210685515957784E-3</v>
      </c>
      <c r="BR1111" s="27">
        <f>BQ1111-BP1111</f>
        <v>3.3079469003262016E-4</v>
      </c>
      <c r="BS1111" s="28">
        <f t="shared" si="87"/>
        <v>28293920</v>
      </c>
      <c r="BT1111" s="11">
        <f>BS1111/S1111</f>
        <v>0.70640974657459965</v>
      </c>
      <c r="BU1111" s="14">
        <f>(BE1111-AP1111)*1/BT1111-(BE1111-AP1111)</f>
        <v>2107133.9258444216</v>
      </c>
      <c r="BV1111" s="14">
        <f t="shared" si="88"/>
        <v>0.14487547639225581</v>
      </c>
      <c r="BW1111" s="27">
        <f>(AR1111+AV1111+AY1111+BB1111)/S1111</f>
        <v>0.1534169565982462</v>
      </c>
      <c r="BX1111" s="13">
        <f>(AF1111+AH1111+AJ1111+AL1111+AN1111)/N1111</f>
        <v>259.46729785056294</v>
      </c>
      <c r="BY1111" s="26">
        <f>BX1111/K1111</f>
        <v>0.1791901228249744</v>
      </c>
      <c r="BZ1111" s="11">
        <f>AP1111/BE1111</f>
        <v>0.12627276606334001</v>
      </c>
      <c r="CA1111" s="15">
        <f>-(BM1111+BN1111+BO1111)/M1111</f>
        <v>-13249.362061596796</v>
      </c>
      <c r="CB1111" s="15">
        <f>BG1111-CA1111</f>
        <v>-328863.63793840318</v>
      </c>
      <c r="CC1111" s="18">
        <f t="shared" si="89"/>
        <v>1</v>
      </c>
      <c r="CD1111" s="17">
        <f>(AF1111/(AF1111+AH1111+AJ1111))/(X1111/(X1111+Z1111+AB1111))</f>
        <v>1.7377447298789408</v>
      </c>
      <c r="CE1111" s="19">
        <f>(AH1111/(AF1111+AH1111+AJ1111))/(Z1111/(X1111+Z1111+AB1111))</f>
        <v>0.93916885073424294</v>
      </c>
      <c r="CF1111" s="18">
        <f>(AJ1111/(AF1111+AH1111+AJ1111))/(AB1111/(X1111+Z1111+AB1111))</f>
        <v>0.87237563236979221</v>
      </c>
      <c r="CG1111">
        <f>AH1111/Z1111</f>
        <v>169.23855963990997</v>
      </c>
      <c r="CH1111" s="11">
        <f>BB1111/BE1111</f>
        <v>0.23585541667040055</v>
      </c>
      <c r="CI1111" s="14">
        <f>AY1111/V1111</f>
        <v>3274.5006809514666</v>
      </c>
      <c r="CJ1111" s="14">
        <f>AV1111/M1111</f>
        <v>5239.5225806451617</v>
      </c>
      <c r="CK1111" s="17">
        <f>N1111/V1111</f>
        <v>34.292908678788173</v>
      </c>
      <c r="CL1111" s="17">
        <f>(AL1111+AN1111)/N1111</f>
        <v>4.3740532241555785</v>
      </c>
      <c r="CM1111" s="14">
        <f>AP1111/AC1111</f>
        <v>5</v>
      </c>
    </row>
    <row r="1112" spans="1:91" x14ac:dyDescent="0.2">
      <c r="A1112">
        <v>839</v>
      </c>
      <c r="B1112" s="2">
        <v>45200</v>
      </c>
      <c r="C1112" s="3" t="s">
        <v>46</v>
      </c>
      <c r="D1112" t="s">
        <v>42</v>
      </c>
      <c r="E1112" s="3" t="s">
        <v>41</v>
      </c>
      <c r="F1112" t="s">
        <v>42</v>
      </c>
      <c r="G1112" t="str">
        <f>CONCATENATE(C1112,E1112)</f>
        <v>GEGSEA</v>
      </c>
      <c r="H1112" t="s">
        <v>40</v>
      </c>
      <c r="I1112">
        <f>U1112/M1112</f>
        <v>73.323404255319147</v>
      </c>
      <c r="J1112" t="str">
        <f>_xlfn.CONCAT(C1112,E1112,H1112)</f>
        <v>GEGSEAE175</v>
      </c>
      <c r="K1112" s="4">
        <v>223</v>
      </c>
      <c r="L1112" s="4">
        <f>N1112/M1112</f>
        <v>59.140425531914893</v>
      </c>
      <c r="M1112" s="4">
        <v>235</v>
      </c>
      <c r="N1112" s="4">
        <v>13898</v>
      </c>
      <c r="O1112" s="4">
        <f>P1112/M1112</f>
        <v>9.9914893617021274</v>
      </c>
      <c r="P1112" s="4">
        <v>2348</v>
      </c>
      <c r="Q1112" s="4">
        <v>3706</v>
      </c>
      <c r="R1112" s="4">
        <v>7844</v>
      </c>
      <c r="S1112" s="4">
        <f>U1112*K1112</f>
        <v>3842513</v>
      </c>
      <c r="T1112" s="7">
        <f>N1112/U1112</f>
        <v>0.80656955487203297</v>
      </c>
      <c r="U1112" s="4">
        <v>17231</v>
      </c>
      <c r="V1112" s="4">
        <v>288.91755179648567</v>
      </c>
      <c r="W1112" s="7">
        <f>P1112/X1112</f>
        <v>1</v>
      </c>
      <c r="X1112" s="4">
        <v>2348</v>
      </c>
      <c r="Y1112" s="7">
        <f>Q1112/Z1112</f>
        <v>0.87695220066256507</v>
      </c>
      <c r="Z1112" s="4">
        <v>4226</v>
      </c>
      <c r="AA1112" s="7">
        <f>R1112/AB1112</f>
        <v>0.73597297804466133</v>
      </c>
      <c r="AB1112" s="4">
        <v>10658</v>
      </c>
      <c r="AC1112" s="4">
        <v>8050</v>
      </c>
      <c r="AD1112" s="4">
        <f>AP1112/AC1112</f>
        <v>5.9998757763975155</v>
      </c>
      <c r="AE1112" s="7">
        <f>AF1112/(AF1112+AH1112+AJ1112+AL1112+AN1112+AP1112)</f>
        <v>0.2211041796792996</v>
      </c>
      <c r="AF1112" s="4">
        <v>341246</v>
      </c>
      <c r="AG1112" s="7">
        <f>AH1112/(AF1112+AH1112+AJ1112+AL1112+AN1112+AP1112)</f>
        <v>0.25026759588744646</v>
      </c>
      <c r="AH1112" s="4">
        <v>386256</v>
      </c>
      <c r="AI1112" s="7">
        <f>AJ1112/(AF1112+AH1112+AJ1112+AL1112+AN1112+AP1112)</f>
        <v>0.44142306585839319</v>
      </c>
      <c r="AJ1112" s="4">
        <v>681280</v>
      </c>
      <c r="AK1112" s="7">
        <f>AL1112/(AF1112+AH1112+AJ1112+AL1112+AN1112+AP1112)</f>
        <v>3.5581181983345554E-2</v>
      </c>
      <c r="AL1112" s="4">
        <v>54915</v>
      </c>
      <c r="AM1112" s="7">
        <f>AN1112/(AF1112+AH1112+AJ1112+AL1112+AN1112+AP1112)</f>
        <v>2.0329512262759725E-2</v>
      </c>
      <c r="AN1112" s="4">
        <v>31376</v>
      </c>
      <c r="AO1112" s="7">
        <f>AP1112/(AF1112+AH1112+AJ1112+AL1112+AN1112+AP1112)</f>
        <v>3.1294464328755475E-2</v>
      </c>
      <c r="AP1112" s="4">
        <v>48299</v>
      </c>
      <c r="AQ1112" s="6">
        <f>AO1112+AM1112+AK1112+AI1112+AG1112+AE1112</f>
        <v>1</v>
      </c>
      <c r="AR1112" s="4">
        <v>721200</v>
      </c>
      <c r="AS1112" s="4">
        <f>AR1112/M1112</f>
        <v>3068.9361702127658</v>
      </c>
      <c r="AT1112" s="4">
        <f>AR1112/V1112</f>
        <v>2496.2138697202286</v>
      </c>
      <c r="AU1112" s="7">
        <f>AR1112/(AR1112+AV1112+AY1112+BB1112)</f>
        <v>0.31158771915802191</v>
      </c>
      <c r="AV1112" s="4">
        <v>767148</v>
      </c>
      <c r="AW1112" s="4">
        <f>AV1112/M1112</f>
        <v>3264.4595744680851</v>
      </c>
      <c r="AX1112" s="7">
        <f>AV1112/(AR1112+AV1112+AY1112+BB1112)</f>
        <v>0.33143912309572682</v>
      </c>
      <c r="AY1112" s="4">
        <v>399880</v>
      </c>
      <c r="AZ1112" s="4">
        <f>AY1112/M1112</f>
        <v>1701.6170212765958</v>
      </c>
      <c r="BA1112" s="7">
        <f>AY1112/(AR1112+AV1112+AY1112+BB1112)</f>
        <v>0.17276441644052939</v>
      </c>
      <c r="BB1112" s="4">
        <v>426369</v>
      </c>
      <c r="BC1112" s="11">
        <f>BB1112/(AR1112+AV1112+AY1112+BB1112)</f>
        <v>0.1842087413057219</v>
      </c>
      <c r="BD1112" s="9">
        <f>BC1112+BA1112+AX1112+AU1112</f>
        <v>1</v>
      </c>
      <c r="BE1112" s="14">
        <f>(AF1112+AH1112+AJ1112+AL1112+AN1112+AP1112)</f>
        <v>1543372</v>
      </c>
      <c r="BF1112" s="14">
        <f t="shared" si="85"/>
        <v>-2314597</v>
      </c>
      <c r="BG1112" s="13">
        <f>(AF1112+AH1112+AJ1112+AL1112+AN1112+AP1112)-(AR1112+AV1112+AY1112+BB1112)</f>
        <v>-771225</v>
      </c>
      <c r="BH1112" s="13">
        <f t="shared" si="86"/>
        <v>1</v>
      </c>
      <c r="BI1112" s="14">
        <f>AF1112/W1112</f>
        <v>341246</v>
      </c>
      <c r="BJ1112" s="14">
        <f>AH1112/Y1112</f>
        <v>440452.74042093899</v>
      </c>
      <c r="BK1112" s="14">
        <f>AJ1112/AA1112</f>
        <v>925686.16012238653</v>
      </c>
      <c r="BL1112" s="14">
        <f>BI1112+BJ1112+BK1112</f>
        <v>1707384.9005433256</v>
      </c>
      <c r="BM1112" s="14">
        <f>(AF1112/W1112)-AF1112</f>
        <v>0</v>
      </c>
      <c r="BN1112" s="14">
        <f>AH1112/Y1112-AH1112</f>
        <v>54196.740420938993</v>
      </c>
      <c r="BO1112" s="14">
        <f>AJ1112/AA1112-AJ1112</f>
        <v>244406.16012238653</v>
      </c>
      <c r="BP1112" s="14">
        <f>BG1112/S1112</f>
        <v>-0.20070849467522947</v>
      </c>
      <c r="BQ1112" s="14">
        <f>(BG1112-CA1112)/S1112</f>
        <v>-0.20037781247828962</v>
      </c>
      <c r="BR1112" s="27">
        <f>BQ1112-BP1112</f>
        <v>3.3068219693985212E-4</v>
      </c>
      <c r="BS1112" s="28">
        <f t="shared" si="87"/>
        <v>3099254</v>
      </c>
      <c r="BT1112" s="11">
        <f>BS1112/S1112</f>
        <v>0.80656955487203297</v>
      </c>
      <c r="BU1112" s="14">
        <f>(BE1112-AP1112)*1/BT1112-(BE1112-AP1112)</f>
        <v>358546.4317887465</v>
      </c>
      <c r="BV1112" s="14">
        <f t="shared" si="88"/>
        <v>0.40165693648921941</v>
      </c>
      <c r="BW1112" s="27">
        <f>(AR1112+AV1112+AY1112+BB1112)/S1112</f>
        <v>0.60236543116444885</v>
      </c>
      <c r="BX1112" s="13">
        <f>(AF1112+AH1112+AJ1112+AL1112+AN1112)/N1112</f>
        <v>107.57468700532451</v>
      </c>
      <c r="BY1112" s="26">
        <f>BX1112/K1112</f>
        <v>0.4823976995754462</v>
      </c>
      <c r="BZ1112" s="11">
        <f>AP1112/BE1112</f>
        <v>3.1294464328755475E-2</v>
      </c>
      <c r="CA1112" s="15">
        <f>-(BM1112+BN1112+BO1112)/M1112</f>
        <v>-1270.6506406098958</v>
      </c>
      <c r="CB1112" s="15">
        <f>BG1112-CA1112</f>
        <v>-769954.34935939009</v>
      </c>
      <c r="CC1112" s="18">
        <f t="shared" si="89"/>
        <v>1</v>
      </c>
      <c r="CD1112" s="17">
        <f>(AF1112/(AF1112+AH1112+AJ1112))/(X1112/(X1112+Z1112+AB1112))</f>
        <v>1.7777118556122122</v>
      </c>
      <c r="CE1112" s="19">
        <f>(AH1112/(AF1112+AH1112+AJ1112))/(Z1112/(X1112+Z1112+AB1112))</f>
        <v>1.1179892765197834</v>
      </c>
      <c r="CF1112" s="18">
        <f>(AJ1112/(AF1112+AH1112+AJ1112))/(AB1112/(X1112+Z1112+AB1112))</f>
        <v>0.78188308129573292</v>
      </c>
      <c r="CG1112">
        <f>AH1112/Z1112</f>
        <v>91.399905347846669</v>
      </c>
      <c r="CH1112" s="11">
        <f>BB1112/BE1112</f>
        <v>0.27625808943015684</v>
      </c>
      <c r="CI1112" s="14">
        <f>AY1112/V1112</f>
        <v>1384.0626764056085</v>
      </c>
      <c r="CJ1112" s="14">
        <f>AV1112/M1112</f>
        <v>3264.4595744680851</v>
      </c>
      <c r="CK1112" s="17">
        <f>N1112/V1112</f>
        <v>48.103688798352373</v>
      </c>
      <c r="CL1112" s="17">
        <f>(AL1112+AN1112)/N1112</f>
        <v>6.2088789753921425</v>
      </c>
      <c r="CM1112" s="14">
        <f>AP1112/AC1112</f>
        <v>5.9998757763975155</v>
      </c>
    </row>
    <row r="1113" spans="1:91" hidden="1" x14ac:dyDescent="0.2">
      <c r="A1113">
        <v>1149</v>
      </c>
      <c r="B1113" s="2">
        <v>45231</v>
      </c>
      <c r="C1113" s="3" t="s">
        <v>41</v>
      </c>
      <c r="D1113" t="s">
        <v>42</v>
      </c>
      <c r="E1113" s="3" t="s">
        <v>32</v>
      </c>
      <c r="F1113" t="s">
        <v>33</v>
      </c>
      <c r="G1113" t="str">
        <f>CONCATENATE(C1113,E1113)</f>
        <v>SEAHNL</v>
      </c>
      <c r="H1113" t="s">
        <v>35</v>
      </c>
      <c r="I1113">
        <f>U1113/M1113</f>
        <v>177.15384615384616</v>
      </c>
      <c r="J1113" t="str">
        <f>_xlfn.CONCAT(C1113,E1113,H1113)</f>
        <v>SEAHNL737-Max 9</v>
      </c>
      <c r="K1113" s="4">
        <v>2677</v>
      </c>
      <c r="L1113" s="4">
        <f>N1113/M1113</f>
        <v>148.96153846153845</v>
      </c>
      <c r="M1113" s="4">
        <v>52</v>
      </c>
      <c r="N1113" s="4">
        <v>7746</v>
      </c>
      <c r="O1113" s="4">
        <f>P1113/M1113</f>
        <v>22.903846153846153</v>
      </c>
      <c r="P1113" s="4">
        <v>1191</v>
      </c>
      <c r="Q1113" s="4">
        <v>2226</v>
      </c>
      <c r="R1113" s="4">
        <v>4330</v>
      </c>
      <c r="S1113" s="4">
        <f>U1113*K1113</f>
        <v>24660524</v>
      </c>
      <c r="T1113" s="7">
        <f>N1113/U1113</f>
        <v>0.84085974815458098</v>
      </c>
      <c r="U1113" s="4">
        <v>9212</v>
      </c>
      <c r="V1113" s="4">
        <v>316.91234478476821</v>
      </c>
      <c r="W1113" s="7">
        <f>P1113/X1113</f>
        <v>1.0008403361344538</v>
      </c>
      <c r="X1113" s="4">
        <v>1190</v>
      </c>
      <c r="Y1113" s="7">
        <f>Q1113/Z1113</f>
        <v>1.0004494382022473</v>
      </c>
      <c r="Z1113" s="4">
        <v>2225</v>
      </c>
      <c r="AA1113" s="7">
        <f>R1113/AB1113</f>
        <v>0.74706694271911667</v>
      </c>
      <c r="AB1113" s="4">
        <v>5796</v>
      </c>
      <c r="AC1113" s="4">
        <v>36690</v>
      </c>
      <c r="AD1113" s="4">
        <f>AP1113/AC1113</f>
        <v>5.9999182338511856</v>
      </c>
      <c r="AE1113" s="7">
        <f>AF1113/(AF1113+AH1113+AJ1113+AL1113+AN1113+AP1113)</f>
        <v>0.23184063459438106</v>
      </c>
      <c r="AF1113" s="4">
        <v>683092</v>
      </c>
      <c r="AG1113" s="7">
        <f>AH1113/(AF1113+AH1113+AJ1113+AL1113+AN1113+AP1113)</f>
        <v>0.25032972597616199</v>
      </c>
      <c r="AH1113" s="4">
        <v>737568</v>
      </c>
      <c r="AI1113" s="7">
        <f>AJ1113/(AF1113+AH1113+AJ1113+AL1113+AN1113+AP1113)</f>
        <v>0.42400961720562069</v>
      </c>
      <c r="AJ1113" s="4">
        <v>1249296</v>
      </c>
      <c r="AK1113" s="7">
        <f>AL1113/(AF1113+AH1113+AJ1113+AL1113+AN1113+AP1113)</f>
        <v>1.0287178937179311E-2</v>
      </c>
      <c r="AL1113" s="4">
        <v>30310</v>
      </c>
      <c r="AM1113" s="7">
        <f>AN1113/(AF1113+AH1113+AJ1113+AL1113+AN1113+AP1113)</f>
        <v>8.8186001426832743E-3</v>
      </c>
      <c r="AN1113" s="4">
        <v>25983</v>
      </c>
      <c r="AO1113" s="7">
        <f>AP1113/(AF1113+AH1113+AJ1113+AL1113+AN1113+AP1113)</f>
        <v>7.4714243143973666E-2</v>
      </c>
      <c r="AP1113" s="4">
        <v>220137</v>
      </c>
      <c r="AQ1113" s="6">
        <f>AO1113+AM1113+AK1113+AI1113+AG1113+AE1113</f>
        <v>1</v>
      </c>
      <c r="AR1113" s="4">
        <v>1393562</v>
      </c>
      <c r="AS1113" s="4">
        <f>AR1113/M1113</f>
        <v>26799.26923076923</v>
      </c>
      <c r="AT1113" s="4">
        <f>AR1113/V1113</f>
        <v>4397.3105590015466</v>
      </c>
      <c r="AU1113" s="7">
        <f>AR1113/(AR1113+AV1113+AY1113+BB1113)</f>
        <v>0.40219342233048239</v>
      </c>
      <c r="AV1113" s="4">
        <v>340388</v>
      </c>
      <c r="AW1113" s="4">
        <f>AV1113/M1113</f>
        <v>6545.9230769230771</v>
      </c>
      <c r="AX1113" s="7">
        <f>AV1113/(AR1113+AV1113+AY1113+BB1113)</f>
        <v>9.8238768451083078E-2</v>
      </c>
      <c r="AY1113" s="4">
        <v>750028</v>
      </c>
      <c r="AZ1113" s="4">
        <f>AY1113/M1113</f>
        <v>14423.615384615385</v>
      </c>
      <c r="BA1113" s="7">
        <f>AY1113/(AR1113+AV1113+AY1113+BB1113)</f>
        <v>0.21646423206408255</v>
      </c>
      <c r="BB1113" s="4">
        <v>980927</v>
      </c>
      <c r="BC1113" s="11">
        <f>BB1113/(AR1113+AV1113+AY1113+BB1113)</f>
        <v>0.28310357715435197</v>
      </c>
      <c r="BD1113" s="9">
        <f>BC1113+BA1113+AX1113+AU1113</f>
        <v>1</v>
      </c>
      <c r="BE1113" s="14">
        <f>(AF1113+AH1113+AJ1113+AL1113+AN1113+AP1113)</f>
        <v>2946386</v>
      </c>
      <c r="BF1113" s="14">
        <f t="shared" si="85"/>
        <v>-3464905</v>
      </c>
      <c r="BG1113" s="13">
        <f>(AF1113+AH1113+AJ1113+AL1113+AN1113+AP1113)-(AR1113+AV1113+AY1113+BB1113)</f>
        <v>-518519</v>
      </c>
      <c r="BH1113" s="13">
        <f t="shared" si="86"/>
        <v>1</v>
      </c>
      <c r="BI1113" s="14">
        <f>AF1113/W1113</f>
        <v>682518.45507976494</v>
      </c>
      <c r="BJ1113" s="14">
        <f>AH1113/Y1113</f>
        <v>737236.65768194059</v>
      </c>
      <c r="BK1113" s="14">
        <f>AJ1113/AA1113</f>
        <v>1672267.8096997689</v>
      </c>
      <c r="BL1113" s="14">
        <f>BI1113+BJ1113+BK1113</f>
        <v>3092022.9224614743</v>
      </c>
      <c r="BM1113" s="14">
        <f>(AF1113/W1113)-AF1113</f>
        <v>-573.54492023505736</v>
      </c>
      <c r="BN1113" s="14">
        <f>AH1113/Y1113-AH1113</f>
        <v>-331.3423180594109</v>
      </c>
      <c r="BO1113" s="14">
        <f>AJ1113/AA1113-AJ1113</f>
        <v>422971.8096997689</v>
      </c>
      <c r="BP1113" s="14">
        <f>BG1113/S1113</f>
        <v>-2.1026276651704562E-2</v>
      </c>
      <c r="BQ1113" s="14">
        <f>(BG1113-CA1113)/S1113</f>
        <v>-2.0697140434412602E-2</v>
      </c>
      <c r="BR1113" s="27">
        <f>BQ1113-BP1113</f>
        <v>3.2913621729195944E-4</v>
      </c>
      <c r="BS1113" s="28">
        <f t="shared" si="87"/>
        <v>20736042</v>
      </c>
      <c r="BT1113" s="11">
        <f>BS1113/S1113</f>
        <v>0.84085974815458098</v>
      </c>
      <c r="BU1113" s="14">
        <f>(BE1113-AP1113)*1/BT1113-(BE1113-AP1113)</f>
        <v>515967.08417247608</v>
      </c>
      <c r="BV1113" s="14">
        <f t="shared" si="88"/>
        <v>0.11947783429095019</v>
      </c>
      <c r="BW1113" s="27">
        <f>(AR1113+AV1113+AY1113+BB1113)/S1113</f>
        <v>0.14050411094265475</v>
      </c>
      <c r="BX1113" s="13">
        <f>(AF1113+AH1113+AJ1113+AL1113+AN1113)/N1113</f>
        <v>351.95571908081592</v>
      </c>
      <c r="BY1113" s="26">
        <f>BX1113/K1113</f>
        <v>0.13147393316429434</v>
      </c>
      <c r="BZ1113" s="11">
        <f>AP1113/BE1113</f>
        <v>7.4714243143973666E-2</v>
      </c>
      <c r="CA1113" s="15">
        <f>-(BM1113+BN1113+BO1113)/M1113</f>
        <v>-8116.6715857975851</v>
      </c>
      <c r="CB1113" s="15">
        <f>BG1113-CA1113</f>
        <v>-510402.32841420243</v>
      </c>
      <c r="CC1113" s="18">
        <f t="shared" si="89"/>
        <v>1</v>
      </c>
      <c r="CD1113" s="17">
        <f>(AF1113/(AF1113+AH1113+AJ1113))/(X1113/(X1113+Z1113+AB1113))</f>
        <v>1.9803179118892984</v>
      </c>
      <c r="CE1113" s="19">
        <f>(AH1113/(AF1113+AH1113+AJ1113))/(Z1113/(X1113+Z1113+AB1113))</f>
        <v>1.1436015329024232</v>
      </c>
      <c r="CF1113" s="18">
        <f>(AJ1113/(AF1113+AH1113+AJ1113))/(AB1113/(X1113+Z1113+AB1113))</f>
        <v>0.74360046137747471</v>
      </c>
      <c r="CG1113">
        <f>AH1113/Z1113</f>
        <v>331.4912359550562</v>
      </c>
      <c r="CH1113" s="11">
        <f>BB1113/BE1113</f>
        <v>0.33292548905676311</v>
      </c>
      <c r="CI1113" s="14">
        <f>AY1113/V1113</f>
        <v>2366.6733478286665</v>
      </c>
      <c r="CJ1113" s="14">
        <f>AV1113/M1113</f>
        <v>6545.9230769230771</v>
      </c>
      <c r="CK1113" s="17">
        <f>N1113/V1113</f>
        <v>24.442089831687419</v>
      </c>
      <c r="CL1113" s="17">
        <f>(AL1113+AN1113)/N1113</f>
        <v>7.2673638006713146</v>
      </c>
      <c r="CM1113" s="14">
        <f>AP1113/AC1113</f>
        <v>5.9999182338511856</v>
      </c>
    </row>
    <row r="1114" spans="1:91" hidden="1" x14ac:dyDescent="0.2">
      <c r="A1114">
        <v>136</v>
      </c>
      <c r="B1114" s="2">
        <v>44805</v>
      </c>
      <c r="C1114" s="3" t="s">
        <v>41</v>
      </c>
      <c r="D1114" t="s">
        <v>42</v>
      </c>
      <c r="E1114" s="3" t="s">
        <v>52</v>
      </c>
      <c r="F1114" t="s">
        <v>33</v>
      </c>
      <c r="G1114" t="str">
        <f>CONCATENATE(C1114,E1114)</f>
        <v>SEAOGG</v>
      </c>
      <c r="H1114" t="s">
        <v>31</v>
      </c>
      <c r="I1114">
        <f>U1114/M1114</f>
        <v>157.20454545454547</v>
      </c>
      <c r="J1114" t="str">
        <f>_xlfn.CONCAT(C1114,E1114,H1114)</f>
        <v>SEAOGG737-800</v>
      </c>
      <c r="K1114" s="4">
        <v>2640</v>
      </c>
      <c r="L1114" s="4">
        <f>N1114/M1114</f>
        <v>132.61363636363637</v>
      </c>
      <c r="M1114" s="4">
        <v>44</v>
      </c>
      <c r="N1114" s="4">
        <v>5835</v>
      </c>
      <c r="O1114" s="4">
        <f>P1114/M1114</f>
        <v>20.772727272727273</v>
      </c>
      <c r="P1114" s="4">
        <v>914</v>
      </c>
      <c r="Q1114" s="4">
        <v>1415</v>
      </c>
      <c r="R1114" s="4">
        <v>3507</v>
      </c>
      <c r="S1114" s="4">
        <f>U1114*K1114</f>
        <v>18260880</v>
      </c>
      <c r="T1114" s="7">
        <f>N1114/U1114</f>
        <v>0.84357380367211221</v>
      </c>
      <c r="U1114" s="4">
        <v>6917</v>
      </c>
      <c r="V1114" s="4">
        <v>267.04407730673319</v>
      </c>
      <c r="W1114" s="7">
        <f>P1114/X1114</f>
        <v>1</v>
      </c>
      <c r="X1114" s="4">
        <v>914</v>
      </c>
      <c r="Y1114" s="7">
        <f>Q1114/Z1114</f>
        <v>0.81321839080459768</v>
      </c>
      <c r="Z1114" s="4">
        <v>1740</v>
      </c>
      <c r="AA1114" s="7">
        <f>R1114/AB1114</f>
        <v>0.82266009852216748</v>
      </c>
      <c r="AB1114" s="4">
        <v>4263</v>
      </c>
      <c r="AC1114" s="4">
        <v>8143</v>
      </c>
      <c r="AD1114" s="4">
        <f>AP1114/AC1114</f>
        <v>4.9997543902738553</v>
      </c>
      <c r="AE1114" s="7">
        <f>AF1114/(AF1114+AH1114+AJ1114+AL1114+AN1114+AP1114)</f>
        <v>0.23025993892135624</v>
      </c>
      <c r="AF1114" s="4">
        <v>379779</v>
      </c>
      <c r="AG1114" s="7">
        <f>AH1114/(AF1114+AH1114+AJ1114+AL1114+AN1114+AP1114)</f>
        <v>0.23017384434707269</v>
      </c>
      <c r="AH1114" s="4">
        <v>379637</v>
      </c>
      <c r="AI1114" s="7">
        <f>AJ1114/(AF1114+AH1114+AJ1114+AL1114+AN1114+AP1114)</f>
        <v>0.49787037188611993</v>
      </c>
      <c r="AJ1114" s="4">
        <v>821162</v>
      </c>
      <c r="AK1114" s="7">
        <f>AL1114/(AF1114+AH1114+AJ1114+AL1114+AN1114+AP1114)</f>
        <v>1.2759579688713546E-2</v>
      </c>
      <c r="AL1114" s="4">
        <v>21045</v>
      </c>
      <c r="AM1114" s="7">
        <f>AN1114/(AF1114+AH1114+AJ1114+AL1114+AN1114+AP1114)</f>
        <v>4.2519806299333857E-3</v>
      </c>
      <c r="AN1114" s="4">
        <v>7013</v>
      </c>
      <c r="AO1114" s="7">
        <f>AP1114/(AF1114+AH1114+AJ1114+AL1114+AN1114+AP1114)</f>
        <v>2.4684284526804212E-2</v>
      </c>
      <c r="AP1114" s="4">
        <v>40713</v>
      </c>
      <c r="AQ1114" s="6">
        <f>AO1114+AM1114+AK1114+AI1114+AG1114+AE1114</f>
        <v>1</v>
      </c>
      <c r="AR1114" s="4">
        <v>983400</v>
      </c>
      <c r="AS1114" s="4">
        <f>AR1114/M1114</f>
        <v>22350</v>
      </c>
      <c r="AT1114" s="4">
        <f>AR1114/V1114</f>
        <v>3682.5381409618135</v>
      </c>
      <c r="AU1114" s="7">
        <f>AR1114/(AR1114+AV1114+AY1114+BB1114)</f>
        <v>0.36059318569082344</v>
      </c>
      <c r="AV1114" s="4">
        <v>227920</v>
      </c>
      <c r="AW1114" s="4">
        <f>AV1114/M1114</f>
        <v>5180</v>
      </c>
      <c r="AX1114" s="7">
        <f>AV1114/(AR1114+AV1114+AY1114+BB1114)</f>
        <v>8.3573722679125967E-2</v>
      </c>
      <c r="AY1114" s="4">
        <v>874436</v>
      </c>
      <c r="AZ1114" s="4">
        <f>AY1114/M1114</f>
        <v>19873.545454545456</v>
      </c>
      <c r="BA1114" s="7">
        <f>AY1114/(AR1114+AV1114+AY1114+BB1114)</f>
        <v>0.32063825800563439</v>
      </c>
      <c r="BB1114" s="4">
        <v>641417</v>
      </c>
      <c r="BC1114" s="11">
        <f>BB1114/(AR1114+AV1114+AY1114+BB1114)</f>
        <v>0.23519483362441621</v>
      </c>
      <c r="BD1114" s="9">
        <f>BC1114+BA1114+AX1114+AU1114</f>
        <v>1</v>
      </c>
      <c r="BE1114" s="14">
        <f>(AF1114+AH1114+AJ1114+AL1114+AN1114+AP1114)</f>
        <v>1649349</v>
      </c>
      <c r="BF1114" s="14">
        <f t="shared" si="85"/>
        <v>-2727173</v>
      </c>
      <c r="BG1114" s="13">
        <f>(AF1114+AH1114+AJ1114+AL1114+AN1114+AP1114)-(AR1114+AV1114+AY1114+BB1114)</f>
        <v>-1077824</v>
      </c>
      <c r="BH1114" s="13">
        <f t="shared" si="86"/>
        <v>1</v>
      </c>
      <c r="BI1114" s="14">
        <f>AF1114/W1114</f>
        <v>379779</v>
      </c>
      <c r="BJ1114" s="14">
        <f>AH1114/Y1114</f>
        <v>466832.77738515905</v>
      </c>
      <c r="BK1114" s="14">
        <f>AJ1114/AA1114</f>
        <v>998178.95808383229</v>
      </c>
      <c r="BL1114" s="14">
        <f>BI1114+BJ1114+BK1114</f>
        <v>1844790.7354689913</v>
      </c>
      <c r="BM1114" s="14">
        <f>(AF1114/W1114)-AF1114</f>
        <v>0</v>
      </c>
      <c r="BN1114" s="14">
        <f>AH1114/Y1114-AH1114</f>
        <v>87195.777385159046</v>
      </c>
      <c r="BO1114" s="14">
        <f>AJ1114/AA1114-AJ1114</f>
        <v>177016.95808383229</v>
      </c>
      <c r="BP1114" s="14">
        <f>BG1114/S1114</f>
        <v>-5.9023661510288664E-2</v>
      </c>
      <c r="BQ1114" s="14">
        <f>(BG1114-CA1114)/S1114</f>
        <v>-5.8694825501453246E-2</v>
      </c>
      <c r="BR1114" s="27">
        <f>BQ1114-BP1114</f>
        <v>3.2883600883541753E-4</v>
      </c>
      <c r="BS1114" s="28">
        <f t="shared" si="87"/>
        <v>15404400</v>
      </c>
      <c r="BT1114" s="11">
        <f>BS1114/S1114</f>
        <v>0.84357380367211221</v>
      </c>
      <c r="BU1114" s="14">
        <f>(BE1114-AP1114)*1/BT1114-(BE1114-AP1114)</f>
        <v>298293.77069408726</v>
      </c>
      <c r="BV1114" s="14">
        <f t="shared" si="88"/>
        <v>9.0321441244890721E-2</v>
      </c>
      <c r="BW1114" s="27">
        <f>(AR1114+AV1114+AY1114+BB1114)/S1114</f>
        <v>0.14934510275517937</v>
      </c>
      <c r="BX1114" s="13">
        <f>(AF1114+AH1114+AJ1114+AL1114+AN1114)/N1114</f>
        <v>275.68740359897174</v>
      </c>
      <c r="BY1114" s="26">
        <f>BX1114/K1114</f>
        <v>0.10442704681779233</v>
      </c>
      <c r="BZ1114" s="11">
        <f>AP1114/BE1114</f>
        <v>2.4684284526804212E-2</v>
      </c>
      <c r="CA1114" s="15">
        <f>-(BM1114+BN1114+BO1114)/M1114</f>
        <v>-6004.8348970225306</v>
      </c>
      <c r="CB1114" s="15">
        <f>BG1114-CA1114</f>
        <v>-1071819.1651029775</v>
      </c>
      <c r="CC1114" s="18">
        <f t="shared" si="89"/>
        <v>1</v>
      </c>
      <c r="CD1114" s="17">
        <f>(AF1114/(AF1114+AH1114+AJ1114))/(X1114/(X1114+Z1114+AB1114))</f>
        <v>1.8183881554750074</v>
      </c>
      <c r="CE1114" s="19">
        <f>(AH1114/(AF1114+AH1114+AJ1114))/(Z1114/(X1114+Z1114+AB1114))</f>
        <v>0.95481916494595898</v>
      </c>
      <c r="CF1114" s="18">
        <f>(AJ1114/(AF1114+AH1114+AJ1114))/(AB1114/(X1114+Z1114+AB1114))</f>
        <v>0.84297627935488506</v>
      </c>
      <c r="CG1114">
        <f>AH1114/Z1114</f>
        <v>218.18218390804597</v>
      </c>
      <c r="CH1114" s="11">
        <f>BB1114/BE1114</f>
        <v>0.38889101093825501</v>
      </c>
      <c r="CI1114" s="14">
        <f>AY1114/V1114</f>
        <v>3274.5006323267075</v>
      </c>
      <c r="CJ1114" s="14">
        <f>AV1114/M1114</f>
        <v>5180</v>
      </c>
      <c r="CK1114" s="17">
        <f>N1114/V1114</f>
        <v>21.85032545506628</v>
      </c>
      <c r="CL1114" s="17">
        <f>(AL1114+AN1114)/N1114</f>
        <v>4.8085689802913452</v>
      </c>
      <c r="CM1114" s="14">
        <f>AP1114/AC1114</f>
        <v>4.9997543902738553</v>
      </c>
    </row>
    <row r="1115" spans="1:91" hidden="1" x14ac:dyDescent="0.2">
      <c r="A1115">
        <v>678</v>
      </c>
      <c r="B1115" s="2">
        <v>45170</v>
      </c>
      <c r="C1115" s="3" t="s">
        <v>37</v>
      </c>
      <c r="D1115" t="s">
        <v>38</v>
      </c>
      <c r="E1115" s="3" t="s">
        <v>41</v>
      </c>
      <c r="F1115" t="s">
        <v>42</v>
      </c>
      <c r="G1115" t="str">
        <f>CONCATENATE(C1115,E1115)</f>
        <v>LAXSEA</v>
      </c>
      <c r="H1115" t="s">
        <v>48</v>
      </c>
      <c r="I1115">
        <f>U1115/M1115</f>
        <v>190.85915492957747</v>
      </c>
      <c r="J1115" t="str">
        <f>_xlfn.CONCAT(C1115,E1115,H1115)</f>
        <v>LAXSEAA321</v>
      </c>
      <c r="K1115" s="4">
        <v>954</v>
      </c>
      <c r="L1115" s="4">
        <f>N1115/M1115</f>
        <v>163.3943661971831</v>
      </c>
      <c r="M1115" s="4">
        <v>71</v>
      </c>
      <c r="N1115" s="4">
        <v>11601</v>
      </c>
      <c r="O1115" s="4">
        <f>P1115/M1115</f>
        <v>24.91549295774648</v>
      </c>
      <c r="P1115" s="4">
        <v>1769</v>
      </c>
      <c r="Q1115" s="4">
        <v>3305</v>
      </c>
      <c r="R1115" s="4">
        <v>6527</v>
      </c>
      <c r="S1115" s="4">
        <f>U1115*K1115</f>
        <v>12927654</v>
      </c>
      <c r="T1115" s="7">
        <f>N1115/U1115</f>
        <v>0.85609918087226033</v>
      </c>
      <c r="U1115" s="4">
        <v>13551</v>
      </c>
      <c r="V1115" s="4">
        <v>196.85952710176991</v>
      </c>
      <c r="W1115" s="7">
        <f>P1115/X1115</f>
        <v>1</v>
      </c>
      <c r="X1115" s="4">
        <v>1769</v>
      </c>
      <c r="Y1115" s="7">
        <f>Q1115/Z1115</f>
        <v>0.9945832079446284</v>
      </c>
      <c r="Z1115" s="4">
        <v>3323</v>
      </c>
      <c r="AA1115" s="7">
        <f>R1115/AB1115</f>
        <v>0.77160420853528788</v>
      </c>
      <c r="AB1115" s="4">
        <v>8459</v>
      </c>
      <c r="AC1115" s="4">
        <v>36090</v>
      </c>
      <c r="AD1115" s="4">
        <f>AP1115/AC1115</f>
        <v>5.9998891659739542</v>
      </c>
      <c r="AE1115" s="7">
        <f>AF1115/(AF1115+AH1115+AJ1115+AL1115+AN1115+AP1115)</f>
        <v>0.22864801416303726</v>
      </c>
      <c r="AF1115" s="4">
        <v>554966</v>
      </c>
      <c r="AG1115" s="7">
        <f>AH1115/(AF1115+AH1115+AJ1115+AL1115+AN1115+AP1115)</f>
        <v>0.23816612234118598</v>
      </c>
      <c r="AH1115" s="4">
        <v>578068</v>
      </c>
      <c r="AI1115" s="7">
        <f>AJ1115/(AF1115+AH1115+AJ1115+AL1115+AN1115+AP1115)</f>
        <v>0.41438914485759715</v>
      </c>
      <c r="AJ1115" s="4">
        <v>1005790</v>
      </c>
      <c r="AK1115" s="7">
        <f>AL1115/(AF1115+AH1115+AJ1115+AL1115+AN1115+AP1115)</f>
        <v>1.8825682494335978E-2</v>
      </c>
      <c r="AL1115" s="4">
        <v>45693</v>
      </c>
      <c r="AM1115" s="7">
        <f>AN1115/(AF1115+AH1115+AJ1115+AL1115+AN1115+AP1115)</f>
        <v>1.0757415138579486E-2</v>
      </c>
      <c r="AN1115" s="4">
        <v>26110</v>
      </c>
      <c r="AO1115" s="7">
        <f>AP1115/(AF1115+AH1115+AJ1115+AL1115+AN1115+AP1115)</f>
        <v>8.9213621005264171E-2</v>
      </c>
      <c r="AP1115" s="4">
        <v>216536</v>
      </c>
      <c r="AQ1115" s="6">
        <f>AO1115+AM1115+AK1115+AI1115+AG1115+AE1115</f>
        <v>1</v>
      </c>
      <c r="AR1115" s="4">
        <v>889610</v>
      </c>
      <c r="AS1115" s="4">
        <f>AR1115/M1115</f>
        <v>12529.718309859154</v>
      </c>
      <c r="AT1115" s="4">
        <f>AR1115/V1115</f>
        <v>4519.0091284741366</v>
      </c>
      <c r="AU1115" s="7">
        <f>AR1115/(AR1115+AV1115+AY1115+BB1115)</f>
        <v>0.35567228142252921</v>
      </c>
      <c r="AV1115" s="4">
        <v>491965</v>
      </c>
      <c r="AW1115" s="4">
        <f>AV1115/M1115</f>
        <v>6929.0845070422538</v>
      </c>
      <c r="AX1115" s="7">
        <f>AV1115/(AR1115+AV1115+AY1115+BB1115)</f>
        <v>0.19669103756706263</v>
      </c>
      <c r="AY1115" s="4">
        <v>512434</v>
      </c>
      <c r="AZ1115" s="4">
        <f>AY1115/M1115</f>
        <v>7217.3802816901407</v>
      </c>
      <c r="BA1115" s="7">
        <f>AY1115/(AR1115+AV1115+AY1115+BB1115)</f>
        <v>0.20487468650135715</v>
      </c>
      <c r="BB1115" s="4">
        <v>607198</v>
      </c>
      <c r="BC1115" s="11">
        <f>BB1115/(AR1115+AV1115+AY1115+BB1115)</f>
        <v>0.24276199450905103</v>
      </c>
      <c r="BD1115" s="9">
        <f>BC1115+BA1115+AX1115+AU1115</f>
        <v>1</v>
      </c>
      <c r="BE1115" s="14">
        <f>(AF1115+AH1115+AJ1115+AL1115+AN1115+AP1115)</f>
        <v>2427163</v>
      </c>
      <c r="BF1115" s="14">
        <f t="shared" si="85"/>
        <v>-2501207</v>
      </c>
      <c r="BG1115" s="13">
        <f>(AF1115+AH1115+AJ1115+AL1115+AN1115+AP1115)-(AR1115+AV1115+AY1115+BB1115)</f>
        <v>-74044</v>
      </c>
      <c r="BH1115" s="13">
        <f t="shared" si="86"/>
        <v>1</v>
      </c>
      <c r="BI1115" s="14">
        <f>AF1115/W1115</f>
        <v>554966</v>
      </c>
      <c r="BJ1115" s="14">
        <f>AH1115/Y1115</f>
        <v>581216.32798789709</v>
      </c>
      <c r="BK1115" s="14">
        <f>AJ1115/AA1115</f>
        <v>1303505.0727746284</v>
      </c>
      <c r="BL1115" s="14">
        <f>BI1115+BJ1115+BK1115</f>
        <v>2439687.4007625254</v>
      </c>
      <c r="BM1115" s="14">
        <f>(AF1115/W1115)-AF1115</f>
        <v>0</v>
      </c>
      <c r="BN1115" s="14">
        <f>AH1115/Y1115-AH1115</f>
        <v>3148.3279878970934</v>
      </c>
      <c r="BO1115" s="14">
        <f>AJ1115/AA1115-AJ1115</f>
        <v>297715.07277462841</v>
      </c>
      <c r="BP1115" s="14">
        <f>BG1115/S1115</f>
        <v>-5.7275666567189994E-3</v>
      </c>
      <c r="BQ1115" s="14">
        <f>(BG1115-CA1115)/S1115</f>
        <v>-5.3997799843037153E-3</v>
      </c>
      <c r="BR1115" s="27">
        <f>BQ1115-BP1115</f>
        <v>3.2778667241528409E-4</v>
      </c>
      <c r="BS1115" s="28">
        <f t="shared" si="87"/>
        <v>11067354</v>
      </c>
      <c r="BT1115" s="11">
        <f>BS1115/S1115</f>
        <v>0.85609918087226033</v>
      </c>
      <c r="BU1115" s="14">
        <f>(BE1115-AP1115)*1/BT1115-(BE1115-AP1115)</f>
        <v>371581.98862167075</v>
      </c>
      <c r="BV1115" s="14">
        <f t="shared" si="88"/>
        <v>0.18774968760766647</v>
      </c>
      <c r="BW1115" s="27">
        <f>(AR1115+AV1115+AY1115+BB1115)/S1115</f>
        <v>0.19347725426438547</v>
      </c>
      <c r="BX1115" s="13">
        <f>(AF1115+AH1115+AJ1115+AL1115+AN1115)/N1115</f>
        <v>190.55486595983106</v>
      </c>
      <c r="BY1115" s="26">
        <f>BX1115/K1115</f>
        <v>0.19974304607948748</v>
      </c>
      <c r="BZ1115" s="11">
        <f>AP1115/BE1115</f>
        <v>8.9213621005264171E-2</v>
      </c>
      <c r="CA1115" s="15">
        <f>-(BM1115+BN1115+BO1115)/M1115</f>
        <v>-4237.5126867961335</v>
      </c>
      <c r="CB1115" s="15">
        <f>BG1115-CA1115</f>
        <v>-69806.487313203863</v>
      </c>
      <c r="CC1115" s="18">
        <f t="shared" si="89"/>
        <v>1</v>
      </c>
      <c r="CD1115" s="17">
        <f>(AF1115/(AF1115+AH1115+AJ1115))/(X1115/(X1115+Z1115+AB1115))</f>
        <v>1.987626784617641</v>
      </c>
      <c r="CE1115" s="19">
        <f>(AH1115/(AF1115+AH1115+AJ1115))/(Z1115/(X1115+Z1115+AB1115))</f>
        <v>1.1021606059325364</v>
      </c>
      <c r="CF1115" s="18">
        <f>(AJ1115/(AF1115+AH1115+AJ1115))/(AB1115/(X1115+Z1115+AB1115))</f>
        <v>0.75332882426972148</v>
      </c>
      <c r="CG1115">
        <f>AH1115/Z1115</f>
        <v>173.95967499247666</v>
      </c>
      <c r="CH1115" s="11">
        <f>BB1115/BE1115</f>
        <v>0.25016778848392135</v>
      </c>
      <c r="CI1115" s="14">
        <f>AY1115/V1115</f>
        <v>2603.043944807855</v>
      </c>
      <c r="CJ1115" s="14">
        <f>AV1115/M1115</f>
        <v>6929.0845070422538</v>
      </c>
      <c r="CK1115" s="17">
        <f>N1115/V1115</f>
        <v>58.930345768852042</v>
      </c>
      <c r="CL1115" s="17">
        <f>(AL1115+AN1115)/N1115</f>
        <v>6.1893802258425996</v>
      </c>
      <c r="CM1115" s="14">
        <f>AP1115/AC1115</f>
        <v>5.9998891659739542</v>
      </c>
    </row>
    <row r="1116" spans="1:91" hidden="1" x14ac:dyDescent="0.2">
      <c r="A1116">
        <v>1109</v>
      </c>
      <c r="B1116" s="2">
        <v>45231</v>
      </c>
      <c r="C1116" s="3" t="s">
        <v>37</v>
      </c>
      <c r="D1116" t="s">
        <v>38</v>
      </c>
      <c r="E1116" s="3" t="s">
        <v>43</v>
      </c>
      <c r="F1116" t="s">
        <v>38</v>
      </c>
      <c r="G1116" t="str">
        <f>CONCATENATE(C1116,E1116)</f>
        <v>LAXSFO</v>
      </c>
      <c r="H1116" t="s">
        <v>34</v>
      </c>
      <c r="I1116">
        <f>U1116/M1116</f>
        <v>178.40845070422534</v>
      </c>
      <c r="J1116" t="str">
        <f>_xlfn.CONCAT(C1116,E1116,H1116)</f>
        <v>LAXSFO737-900</v>
      </c>
      <c r="K1116" s="4">
        <v>337</v>
      </c>
      <c r="L1116" s="4">
        <f>N1116/M1116</f>
        <v>165.08450704225353</v>
      </c>
      <c r="M1116" s="4">
        <v>71</v>
      </c>
      <c r="N1116" s="4">
        <v>11721</v>
      </c>
      <c r="O1116" s="4">
        <f>P1116/M1116</f>
        <v>22.929577464788732</v>
      </c>
      <c r="P1116" s="4">
        <v>1628</v>
      </c>
      <c r="Q1116" s="4">
        <v>3043</v>
      </c>
      <c r="R1116" s="4">
        <v>7051</v>
      </c>
      <c r="S1116" s="4">
        <f>U1116*K1116</f>
        <v>4268779</v>
      </c>
      <c r="T1116" s="7">
        <f>N1116/U1116</f>
        <v>0.92531775479592637</v>
      </c>
      <c r="U1116" s="4">
        <v>12667</v>
      </c>
      <c r="V1116" s="4">
        <v>94.55912272548025</v>
      </c>
      <c r="W1116" s="7">
        <f>P1116/X1116</f>
        <v>1.0006146281499693</v>
      </c>
      <c r="X1116" s="4">
        <v>1627</v>
      </c>
      <c r="Y1116" s="7">
        <f>Q1116/Z1116</f>
        <v>1.0003287310979618</v>
      </c>
      <c r="Z1116" s="4">
        <v>3042</v>
      </c>
      <c r="AA1116" s="7">
        <f>R1116/AB1116</f>
        <v>0.8817056396148556</v>
      </c>
      <c r="AB1116" s="4">
        <v>7997</v>
      </c>
      <c r="AC1116" s="4">
        <v>8054</v>
      </c>
      <c r="AD1116" s="4">
        <f>AP1116/AC1116</f>
        <v>5.9998758380928727</v>
      </c>
      <c r="AE1116" s="7">
        <f>AF1116/(AF1116+AH1116+AJ1116+AL1116+AN1116+AP1116)</f>
        <v>0.19894913049852087</v>
      </c>
      <c r="AF1116" s="4">
        <v>317563</v>
      </c>
      <c r="AG1116" s="7">
        <f>AH1116/(AF1116+AH1116+AJ1116+AL1116+AN1116+AP1116)</f>
        <v>0.2539045809991467</v>
      </c>
      <c r="AH1116" s="4">
        <v>405283</v>
      </c>
      <c r="AI1116" s="7">
        <f>AJ1116/(AF1116+AH1116+AJ1116+AL1116+AN1116+AP1116)</f>
        <v>0.45943809116891221</v>
      </c>
      <c r="AJ1116" s="4">
        <v>733356</v>
      </c>
      <c r="AK1116" s="7">
        <f>AL1116/(AF1116+AH1116+AJ1116+AL1116+AN1116+AP1116)</f>
        <v>3.0928416328259205E-2</v>
      </c>
      <c r="AL1116" s="4">
        <v>49368</v>
      </c>
      <c r="AM1116" s="7">
        <f>AN1116/(AF1116+AH1116+AJ1116+AL1116+AN1116+AP1116)</f>
        <v>2.6506043721283398E-2</v>
      </c>
      <c r="AN1116" s="4">
        <v>42309</v>
      </c>
      <c r="AO1116" s="7">
        <f>AP1116/(AF1116+AH1116+AJ1116+AL1116+AN1116+AP1116)</f>
        <v>3.0273737283877604E-2</v>
      </c>
      <c r="AP1116" s="4">
        <v>48323</v>
      </c>
      <c r="AQ1116" s="6">
        <f>AO1116+AM1116+AK1116+AI1116+AG1116+AE1116</f>
        <v>1</v>
      </c>
      <c r="AR1116" s="4">
        <v>393182</v>
      </c>
      <c r="AS1116" s="4">
        <f>AR1116/M1116</f>
        <v>5537.7746478873241</v>
      </c>
      <c r="AT1116" s="4">
        <f>AR1116/V1116</f>
        <v>4158.054650543535</v>
      </c>
      <c r="AU1116" s="7">
        <f>AR1116/(AR1116+AV1116+AY1116+BB1116)</f>
        <v>0.29915901425179053</v>
      </c>
      <c r="AV1116" s="4">
        <v>415056</v>
      </c>
      <c r="AW1116" s="4">
        <f>AV1116/M1116</f>
        <v>5845.859154929577</v>
      </c>
      <c r="AX1116" s="7">
        <f>AV1116/(AR1116+AV1116+AY1116+BB1116)</f>
        <v>0.3158022081867714</v>
      </c>
      <c r="AY1116" s="4">
        <v>212551</v>
      </c>
      <c r="AZ1116" s="4">
        <f>AY1116/M1116</f>
        <v>2993.676056338028</v>
      </c>
      <c r="BA1116" s="7">
        <f>AY1116/(AR1116+AV1116+AY1116+BB1116)</f>
        <v>0.16172293654905953</v>
      </c>
      <c r="BB1116" s="4">
        <v>293502</v>
      </c>
      <c r="BC1116" s="11">
        <f>BB1116/(AR1116+AV1116+AY1116+BB1116)</f>
        <v>0.22331584101237853</v>
      </c>
      <c r="BD1116" s="9">
        <f>BC1116+BA1116+AX1116+AU1116</f>
        <v>1</v>
      </c>
      <c r="BE1116" s="14">
        <f>(AF1116+AH1116+AJ1116+AL1116+AN1116+AP1116)</f>
        <v>1596202</v>
      </c>
      <c r="BF1116" s="14">
        <f t="shared" si="85"/>
        <v>-1314291</v>
      </c>
      <c r="BG1116" s="13">
        <f>(AF1116+AH1116+AJ1116+AL1116+AN1116+AP1116)-(AR1116+AV1116+AY1116+BB1116)</f>
        <v>281911</v>
      </c>
      <c r="BH1116" s="13">
        <f t="shared" si="86"/>
        <v>0</v>
      </c>
      <c r="BI1116" s="14">
        <f>AF1116/W1116</f>
        <v>317367.93673218676</v>
      </c>
      <c r="BJ1116" s="14">
        <f>AH1116/Y1116</f>
        <v>405149.81465658889</v>
      </c>
      <c r="BK1116" s="14">
        <f>AJ1116/AA1116</f>
        <v>831746.97659906396</v>
      </c>
      <c r="BL1116" s="14">
        <f>BI1116+BJ1116+BK1116</f>
        <v>1554264.7279878396</v>
      </c>
      <c r="BM1116" s="14">
        <f>(AF1116/W1116)-AF1116</f>
        <v>-195.06326781323878</v>
      </c>
      <c r="BN1116" s="14">
        <f>AH1116/Y1116-AH1116</f>
        <v>-133.18534341111081</v>
      </c>
      <c r="BO1116" s="14">
        <f>AJ1116/AA1116-AJ1116</f>
        <v>98390.976599063957</v>
      </c>
      <c r="BP1116" s="14">
        <f>BG1116/S1116</f>
        <v>6.6040195568803167E-2</v>
      </c>
      <c r="BQ1116" s="14">
        <f>(BG1116-CA1116)/S1116</f>
        <v>6.636374597582291E-2</v>
      </c>
      <c r="BR1116" s="27">
        <f>BQ1116-BP1116</f>
        <v>3.2355040701974314E-4</v>
      </c>
      <c r="BS1116" s="28">
        <f t="shared" si="87"/>
        <v>3949977</v>
      </c>
      <c r="BT1116" s="11">
        <f>BS1116/S1116</f>
        <v>0.92531775479592637</v>
      </c>
      <c r="BU1116" s="14">
        <f>(BE1116-AP1116)*1/BT1116-(BE1116-AP1116)</f>
        <v>124929.06185479066</v>
      </c>
      <c r="BV1116" s="14">
        <f t="shared" si="88"/>
        <v>0.37392472179984021</v>
      </c>
      <c r="BW1116" s="27">
        <f>(AR1116+AV1116+AY1116+BB1116)/S1116</f>
        <v>0.30788452623103701</v>
      </c>
      <c r="BX1116" s="13">
        <f>(AF1116+AH1116+AJ1116+AL1116+AN1116)/N1116</f>
        <v>132.06031908540226</v>
      </c>
      <c r="BY1116" s="26">
        <f>BX1116/K1116</f>
        <v>0.39187038304273664</v>
      </c>
      <c r="BZ1116" s="11">
        <f>AP1116/BE1116</f>
        <v>3.0273737283877604E-2</v>
      </c>
      <c r="CA1116" s="15">
        <f>-(BM1116+BN1116+BO1116)/M1116</f>
        <v>-1381.1651829273185</v>
      </c>
      <c r="CB1116" s="15">
        <f>BG1116-CA1116</f>
        <v>283292.16518292733</v>
      </c>
      <c r="CC1116" s="18">
        <f t="shared" si="89"/>
        <v>0</v>
      </c>
      <c r="CD1116" s="17">
        <f>(AF1116/(AF1116+AH1116+AJ1116))/(X1116/(X1116+Z1116+AB1116))</f>
        <v>1.6976970875496382</v>
      </c>
      <c r="CE1116" s="19">
        <f>(AH1116/(AF1116+AH1116+AJ1116))/(Z1116/(X1116+Z1116+AB1116))</f>
        <v>1.158822817532519</v>
      </c>
      <c r="CF1116" s="18">
        <f>(AJ1116/(AF1116+AH1116+AJ1116))/(AB1116/(X1116+Z1116+AB1116))</f>
        <v>0.79763759255005828</v>
      </c>
      <c r="CG1116">
        <f>AH1116/Z1116</f>
        <v>133.22912557527943</v>
      </c>
      <c r="CH1116" s="11">
        <f>BB1116/BE1116</f>
        <v>0.18387522381252497</v>
      </c>
      <c r="CI1116" s="14">
        <f>AY1116/V1116</f>
        <v>2247.8106170365859</v>
      </c>
      <c r="CJ1116" s="14">
        <f>AV1116/M1116</f>
        <v>5845.859154929577</v>
      </c>
      <c r="CK1116" s="17">
        <f>N1116/V1116</f>
        <v>123.9541956626213</v>
      </c>
      <c r="CL1116" s="17">
        <f>(AL1116+AN1116)/N1116</f>
        <v>7.821602252367545</v>
      </c>
      <c r="CM1116" s="14">
        <f>AP1116/AC1116</f>
        <v>5.9998758380928727</v>
      </c>
    </row>
    <row r="1117" spans="1:91" hidden="1" x14ac:dyDescent="0.2">
      <c r="A1117">
        <v>976</v>
      </c>
      <c r="B1117" s="2">
        <v>45200</v>
      </c>
      <c r="C1117" s="3" t="s">
        <v>43</v>
      </c>
      <c r="D1117" t="s">
        <v>38</v>
      </c>
      <c r="E1117" s="3" t="s">
        <v>37</v>
      </c>
      <c r="F1117" t="s">
        <v>38</v>
      </c>
      <c r="G1117" t="str">
        <f>CONCATENATE(C1117,E1117)</f>
        <v>SFOLAX</v>
      </c>
      <c r="H1117" t="s">
        <v>31</v>
      </c>
      <c r="I1117">
        <f>U1117/M1117</f>
        <v>163.41666666666666</v>
      </c>
      <c r="J1117" t="str">
        <f>_xlfn.CONCAT(C1117,E1117,H1117)</f>
        <v>SFOLAX737-800</v>
      </c>
      <c r="K1117" s="4">
        <v>337</v>
      </c>
      <c r="L1117" s="4">
        <f>N1117/M1117</f>
        <v>146.7651515151515</v>
      </c>
      <c r="M1117" s="4">
        <v>132</v>
      </c>
      <c r="N1117" s="4">
        <v>19373</v>
      </c>
      <c r="O1117" s="4">
        <f>P1117/M1117</f>
        <v>17.310606060606062</v>
      </c>
      <c r="P1117" s="4">
        <v>2285</v>
      </c>
      <c r="Q1117" s="4">
        <v>4353</v>
      </c>
      <c r="R1117" s="4">
        <v>12736</v>
      </c>
      <c r="S1117" s="4">
        <f>U1117*K1117</f>
        <v>7269427</v>
      </c>
      <c r="T1117" s="7">
        <f>N1117/U1117</f>
        <v>0.89810393583978487</v>
      </c>
      <c r="U1117" s="4">
        <v>21571</v>
      </c>
      <c r="V1117" s="4">
        <v>185.87288993923025</v>
      </c>
      <c r="W1117" s="7">
        <f>P1117/X1117</f>
        <v>0.82431457431457433</v>
      </c>
      <c r="X1117" s="4">
        <v>2772</v>
      </c>
      <c r="Y1117" s="7">
        <f>Q1117/Z1117</f>
        <v>0.82443181818181821</v>
      </c>
      <c r="Z1117" s="4">
        <v>5280</v>
      </c>
      <c r="AA1117" s="7">
        <f>R1117/AB1117</f>
        <v>0.94208151490494862</v>
      </c>
      <c r="AB1117" s="4">
        <v>13519</v>
      </c>
      <c r="AC1117" s="4">
        <v>17538</v>
      </c>
      <c r="AD1117" s="4">
        <f>AP1117/AC1117</f>
        <v>5.9997719238225571</v>
      </c>
      <c r="AE1117" s="7">
        <f>AF1117/(AF1117+AH1117+AJ1117+AL1117+AN1117+AP1117)</f>
        <v>0.19742043265873702</v>
      </c>
      <c r="AF1117" s="4">
        <v>528701</v>
      </c>
      <c r="AG1117" s="7">
        <f>AH1117/(AF1117+AH1117+AJ1117+AL1117+AN1117+AP1117)</f>
        <v>0.20131917076853795</v>
      </c>
      <c r="AH1117" s="4">
        <v>539142</v>
      </c>
      <c r="AI1117" s="7">
        <f>AJ1117/(AF1117+AH1117+AJ1117+AL1117+AN1117+AP1117)</f>
        <v>0.50014861581914571</v>
      </c>
      <c r="AJ1117" s="4">
        <v>1339421</v>
      </c>
      <c r="AK1117" s="7">
        <f>AL1117/(AF1117+AH1117+AJ1117+AL1117+AN1117+AP1117)</f>
        <v>3.3287329642582686E-2</v>
      </c>
      <c r="AL1117" s="4">
        <v>89145</v>
      </c>
      <c r="AM1117" s="7">
        <f>AN1117/(AF1117+AH1117+AJ1117+AL1117+AN1117+AP1117)</f>
        <v>2.8533117056241751E-2</v>
      </c>
      <c r="AN1117" s="4">
        <v>76413</v>
      </c>
      <c r="AO1117" s="7">
        <f>AP1117/(AF1117+AH1117+AJ1117+AL1117+AN1117+AP1117)</f>
        <v>3.9291334054754851E-2</v>
      </c>
      <c r="AP1117" s="4">
        <v>105224</v>
      </c>
      <c r="AQ1117" s="6">
        <f>AO1117+AM1117+AK1117+AI1117+AG1117+AE1117</f>
        <v>1</v>
      </c>
      <c r="AR1117" s="4">
        <v>772869</v>
      </c>
      <c r="AS1117" s="4">
        <f>AR1117/M1117</f>
        <v>5855.068181818182</v>
      </c>
      <c r="AT1117" s="4">
        <f>AR1117/V1117</f>
        <v>4158.0512373411948</v>
      </c>
      <c r="AU1117" s="7">
        <f>AR1117/(AR1117+AV1117+AY1117+BB1117)</f>
        <v>0.30404116777891949</v>
      </c>
      <c r="AV1117" s="4">
        <v>774381</v>
      </c>
      <c r="AW1117" s="4">
        <f>AV1117/M1117</f>
        <v>5866.522727272727</v>
      </c>
      <c r="AX1117" s="7">
        <f>AV1117/(AR1117+AV1117+AY1117+BB1117)</f>
        <v>0.30463597782522972</v>
      </c>
      <c r="AY1117" s="4">
        <v>417808</v>
      </c>
      <c r="AZ1117" s="4">
        <f>AY1117/M1117</f>
        <v>3165.212121212121</v>
      </c>
      <c r="BA1117" s="7">
        <f>AY1117/(AR1117+AV1117+AY1117+BB1117)</f>
        <v>0.16436269565395273</v>
      </c>
      <c r="BB1117" s="4">
        <v>576930</v>
      </c>
      <c r="BC1117" s="11">
        <f>BB1117/(AR1117+AV1117+AY1117+BB1117)</f>
        <v>0.22696015874189807</v>
      </c>
      <c r="BD1117" s="9">
        <f>BC1117+BA1117+AX1117+AU1117</f>
        <v>1</v>
      </c>
      <c r="BE1117" s="14">
        <f>(AF1117+AH1117+AJ1117+AL1117+AN1117+AP1117)</f>
        <v>2678046</v>
      </c>
      <c r="BF1117" s="14">
        <f t="shared" si="85"/>
        <v>-2541988</v>
      </c>
      <c r="BG1117" s="13">
        <f>(AF1117+AH1117+AJ1117+AL1117+AN1117+AP1117)-(AR1117+AV1117+AY1117+BB1117)</f>
        <v>136058</v>
      </c>
      <c r="BH1117" s="13">
        <f t="shared" si="86"/>
        <v>0</v>
      </c>
      <c r="BI1117" s="14">
        <f>AF1117/W1117</f>
        <v>641382.56980306341</v>
      </c>
      <c r="BJ1117" s="14">
        <f>AH1117/Y1117</f>
        <v>653955.8373535492</v>
      </c>
      <c r="BK1117" s="14">
        <f>AJ1117/AA1117</f>
        <v>1421767.6271199749</v>
      </c>
      <c r="BL1117" s="14">
        <f>BI1117+BJ1117+BK1117</f>
        <v>2717106.0342765879</v>
      </c>
      <c r="BM1117" s="14">
        <f>(AF1117/W1117)-AF1117</f>
        <v>112681.56980306341</v>
      </c>
      <c r="BN1117" s="14">
        <f>AH1117/Y1117-AH1117</f>
        <v>114813.8373535492</v>
      </c>
      <c r="BO1117" s="14">
        <f>AJ1117/AA1117-AJ1117</f>
        <v>82346.627119974932</v>
      </c>
      <c r="BP1117" s="14">
        <f>BG1117/S1117</f>
        <v>1.8716468299358396E-2</v>
      </c>
      <c r="BQ1117" s="14">
        <f>(BG1117-CA1117)/S1117</f>
        <v>1.9039366945766013E-2</v>
      </c>
      <c r="BR1117" s="27">
        <f>BQ1117-BP1117</f>
        <v>3.2289864640761695E-4</v>
      </c>
      <c r="BS1117" s="28">
        <f t="shared" si="87"/>
        <v>6528701</v>
      </c>
      <c r="BT1117" s="11">
        <f>BS1117/S1117</f>
        <v>0.89810393583978487</v>
      </c>
      <c r="BU1117" s="14">
        <f>(BE1117-AP1117)*1/BT1117-(BE1117-AP1117)</f>
        <v>291904.33882207191</v>
      </c>
      <c r="BV1117" s="14">
        <f t="shared" si="88"/>
        <v>0.36839849963415272</v>
      </c>
      <c r="BW1117" s="27">
        <f>(AR1117+AV1117+AY1117+BB1117)/S1117</f>
        <v>0.34968203133479436</v>
      </c>
      <c r="BX1117" s="13">
        <f>(AF1117+AH1117+AJ1117+AL1117+AN1117)/N1117</f>
        <v>132.80452175708461</v>
      </c>
      <c r="BY1117" s="26">
        <f>BX1117/K1117</f>
        <v>0.39407869957591873</v>
      </c>
      <c r="BZ1117" s="11">
        <f>AP1117/BE1117</f>
        <v>3.9291334054754851E-2</v>
      </c>
      <c r="CA1117" s="15">
        <f>-(BM1117+BN1117+BO1117)/M1117</f>
        <v>-2347.2881384589964</v>
      </c>
      <c r="CB1117" s="15">
        <f>BG1117-CA1117</f>
        <v>138405.288138459</v>
      </c>
      <c r="CC1117" s="18">
        <f t="shared" si="89"/>
        <v>0</v>
      </c>
      <c r="CD1117" s="17">
        <f>(AF1117/(AF1117+AH1117+AJ1117))/(X1117/(X1117+Z1117+AB1117))</f>
        <v>1.7090842170738891</v>
      </c>
      <c r="CE1117" s="19">
        <f>(AH1117/(AF1117+AH1117+AJ1117))/(Z1117/(X1117+Z1117+AB1117))</f>
        <v>0.91498884729718044</v>
      </c>
      <c r="CF1117" s="18">
        <f>(AJ1117/(AF1117+AH1117+AJ1117))/(AB1117/(X1117+Z1117+AB1117))</f>
        <v>0.88780808022354218</v>
      </c>
      <c r="CG1117">
        <f>AH1117/Z1117</f>
        <v>102.11022727272727</v>
      </c>
      <c r="CH1117" s="11">
        <f>BB1117/BE1117</f>
        <v>0.21542945864260735</v>
      </c>
      <c r="CI1117" s="14">
        <f>AY1117/V1117</f>
        <v>2247.8156988714127</v>
      </c>
      <c r="CJ1117" s="14">
        <f>AV1117/M1117</f>
        <v>5866.522727272727</v>
      </c>
      <c r="CK1117" s="17">
        <f>N1117/V1117</f>
        <v>104.22714149617977</v>
      </c>
      <c r="CL1117" s="17">
        <f>(AL1117+AN1117)/N1117</f>
        <v>8.5458111805089558</v>
      </c>
      <c r="CM1117" s="14">
        <f>AP1117/AC1117</f>
        <v>5.9997719238225571</v>
      </c>
    </row>
    <row r="1118" spans="1:91" hidden="1" x14ac:dyDescent="0.2">
      <c r="A1118">
        <v>94</v>
      </c>
      <c r="B1118" s="2">
        <v>44805</v>
      </c>
      <c r="C1118" s="3" t="s">
        <v>52</v>
      </c>
      <c r="D1118" t="s">
        <v>33</v>
      </c>
      <c r="E1118" s="3" t="s">
        <v>37</v>
      </c>
      <c r="F1118" t="s">
        <v>38</v>
      </c>
      <c r="G1118" t="str">
        <f>CONCATENATE(C1118,E1118)</f>
        <v>OGGLAX</v>
      </c>
      <c r="H1118" t="s">
        <v>48</v>
      </c>
      <c r="I1118">
        <f>U1118/M1118</f>
        <v>192.94444444444446</v>
      </c>
      <c r="J1118" t="str">
        <f>_xlfn.CONCAT(C1118,E1118,H1118)</f>
        <v>OGGLAXA321</v>
      </c>
      <c r="K1118" s="4">
        <v>2486</v>
      </c>
      <c r="L1118" s="4">
        <f>N1118/M1118</f>
        <v>173.72222222222223</v>
      </c>
      <c r="M1118" s="4">
        <v>36</v>
      </c>
      <c r="N1118" s="4">
        <v>6254</v>
      </c>
      <c r="O1118" s="4">
        <f>P1118/M1118</f>
        <v>21.027777777777779</v>
      </c>
      <c r="P1118" s="4">
        <v>757</v>
      </c>
      <c r="Q1118" s="4">
        <v>1220</v>
      </c>
      <c r="R1118" s="4">
        <v>4278</v>
      </c>
      <c r="S1118" s="4">
        <f>U1118*K1118</f>
        <v>17267756</v>
      </c>
      <c r="T1118" s="7">
        <f>N1118/U1118</f>
        <v>0.90037431615318164</v>
      </c>
      <c r="U1118" s="4">
        <v>6946</v>
      </c>
      <c r="V1118" s="4">
        <v>183.3353543519267</v>
      </c>
      <c r="W1118" s="7">
        <f>P1118/X1118</f>
        <v>0.85247747747747749</v>
      </c>
      <c r="X1118" s="4">
        <v>888</v>
      </c>
      <c r="Y1118" s="7">
        <f>Q1118/Z1118</f>
        <v>0.7309766327142001</v>
      </c>
      <c r="Z1118" s="4">
        <v>1669</v>
      </c>
      <c r="AA1118" s="7">
        <f>R1118/AB1118</f>
        <v>0.97448747152619586</v>
      </c>
      <c r="AB1118" s="4">
        <v>4390</v>
      </c>
      <c r="AC1118" s="4">
        <v>304</v>
      </c>
      <c r="AD1118" s="4">
        <f>AP1118/AC1118</f>
        <v>4.9934210526315788</v>
      </c>
      <c r="AE1118" s="7">
        <f>AF1118/(AF1118+AH1118+AJ1118+AL1118+AN1118+AP1118)</f>
        <v>0.21217525061251585</v>
      </c>
      <c r="AF1118" s="4">
        <v>356705</v>
      </c>
      <c r="AG1118" s="7">
        <f>AH1118/(AF1118+AH1118+AJ1118+AL1118+AN1118+AP1118)</f>
        <v>0.18181742477460786</v>
      </c>
      <c r="AH1118" s="4">
        <v>305668</v>
      </c>
      <c r="AI1118" s="7">
        <f>AJ1118/(AF1118+AH1118+AJ1118+AL1118+AN1118+AP1118)</f>
        <v>0.58729369413525367</v>
      </c>
      <c r="AJ1118" s="4">
        <v>987347</v>
      </c>
      <c r="AK1118" s="7">
        <f>AL1118/(AF1118+AH1118+AJ1118+AL1118+AN1118+AP1118)</f>
        <v>1.5266054041771827E-2</v>
      </c>
      <c r="AL1118" s="4">
        <v>25665</v>
      </c>
      <c r="AM1118" s="7">
        <f>AN1118/(AF1118+AH1118+AJ1118+AL1118+AN1118+AP1118)</f>
        <v>2.5446397502707917E-3</v>
      </c>
      <c r="AN1118" s="4">
        <v>4278</v>
      </c>
      <c r="AO1118" s="7">
        <f>AP1118/(AF1118+AH1118+AJ1118+AL1118+AN1118+AP1118)</f>
        <v>9.0293668557995838E-4</v>
      </c>
      <c r="AP1118" s="4">
        <v>1518</v>
      </c>
      <c r="AQ1118" s="6">
        <f>AO1118+AM1118+AK1118+AI1118+AG1118+AE1118</f>
        <v>0.99999999999999989</v>
      </c>
      <c r="AR1118" s="4">
        <v>705981</v>
      </c>
      <c r="AS1118" s="4">
        <f>AR1118/M1118</f>
        <v>19610.583333333332</v>
      </c>
      <c r="AT1118" s="4">
        <f>AR1118/V1118</f>
        <v>3850.7630047438297</v>
      </c>
      <c r="AU1118" s="7">
        <f>AR1118/(AR1118+AV1118+AY1118+BB1118)</f>
        <v>0.34395732086089087</v>
      </c>
      <c r="AV1118" s="4">
        <v>220466</v>
      </c>
      <c r="AW1118" s="4">
        <f>AV1118/M1118</f>
        <v>6124.0555555555557</v>
      </c>
      <c r="AX1118" s="7">
        <f>AV1118/(AR1118+AV1118+AY1118+BB1118)</f>
        <v>0.10741208998672366</v>
      </c>
      <c r="AY1118" s="4">
        <v>683699</v>
      </c>
      <c r="AZ1118" s="4">
        <f>AY1118/M1118</f>
        <v>18991.638888888891</v>
      </c>
      <c r="BA1118" s="7">
        <f>AY1118/(AR1118+AV1118+AY1118+BB1118)</f>
        <v>0.33310142385598229</v>
      </c>
      <c r="BB1118" s="4">
        <v>442379</v>
      </c>
      <c r="BC1118" s="11">
        <f>BB1118/(AR1118+AV1118+AY1118+BB1118)</f>
        <v>0.2155291652964032</v>
      </c>
      <c r="BD1118" s="9">
        <f>BC1118+BA1118+AX1118+AU1118</f>
        <v>1</v>
      </c>
      <c r="BE1118" s="14">
        <f>(AF1118+AH1118+AJ1118+AL1118+AN1118+AP1118)</f>
        <v>1681181</v>
      </c>
      <c r="BF1118" s="14">
        <f t="shared" si="85"/>
        <v>-2052525</v>
      </c>
      <c r="BG1118" s="13">
        <f>(AF1118+AH1118+AJ1118+AL1118+AN1118+AP1118)-(AR1118+AV1118+AY1118+BB1118)</f>
        <v>-371344</v>
      </c>
      <c r="BH1118" s="13">
        <f t="shared" si="86"/>
        <v>1</v>
      </c>
      <c r="BI1118" s="14">
        <f>AF1118/W1118</f>
        <v>418433.34214002639</v>
      </c>
      <c r="BJ1118" s="14">
        <f>AH1118/Y1118</f>
        <v>418163.84590163938</v>
      </c>
      <c r="BK1118" s="14">
        <f>AJ1118/AA1118</f>
        <v>1013196.1968209444</v>
      </c>
      <c r="BL1118" s="14">
        <f>BI1118+BJ1118+BK1118</f>
        <v>1849793.3848626101</v>
      </c>
      <c r="BM1118" s="14">
        <f>(AF1118/W1118)-AF1118</f>
        <v>61728.342140026391</v>
      </c>
      <c r="BN1118" s="14">
        <f>AH1118/Y1118-AH1118</f>
        <v>112495.84590163938</v>
      </c>
      <c r="BO1118" s="14">
        <f>AJ1118/AA1118-AJ1118</f>
        <v>25849.196820944431</v>
      </c>
      <c r="BP1118" s="14">
        <f>BG1118/S1118</f>
        <v>-2.1505052538384258E-2</v>
      </c>
      <c r="BQ1118" s="14">
        <f>(BG1118-CA1118)/S1118</f>
        <v>-2.1183204463627966E-2</v>
      </c>
      <c r="BR1118" s="27">
        <f>BQ1118-BP1118</f>
        <v>3.2184807475629101E-4</v>
      </c>
      <c r="BS1118" s="28">
        <f t="shared" si="87"/>
        <v>15547444</v>
      </c>
      <c r="BT1118" s="11">
        <f>BS1118/S1118</f>
        <v>0.90037431615318164</v>
      </c>
      <c r="BU1118" s="14">
        <f>(BE1118-AP1118)*1/BT1118-(BE1118-AP1118)</f>
        <v>185853.34122161823</v>
      </c>
      <c r="BV1118" s="14">
        <f t="shared" si="88"/>
        <v>9.735955268304694E-2</v>
      </c>
      <c r="BW1118" s="27">
        <f>(AR1118+AV1118+AY1118+BB1118)/S1118</f>
        <v>0.1188646052214312</v>
      </c>
      <c r="BX1118" s="13">
        <f>(AF1118+AH1118+AJ1118+AL1118+AN1118)/N1118</f>
        <v>268.57419251678925</v>
      </c>
      <c r="BY1118" s="26">
        <f>BX1118/K1118</f>
        <v>0.10803467116524106</v>
      </c>
      <c r="BZ1118" s="11">
        <f>AP1118/BE1118</f>
        <v>9.0293668557995838E-4</v>
      </c>
      <c r="CA1118" s="15">
        <f>-(BM1118+BN1118+BO1118)/M1118</f>
        <v>-5557.5940239613947</v>
      </c>
      <c r="CB1118" s="15">
        <f>BG1118-CA1118</f>
        <v>-365786.4059760386</v>
      </c>
      <c r="CC1118" s="18">
        <f t="shared" si="89"/>
        <v>1</v>
      </c>
      <c r="CD1118" s="17">
        <f>(AF1118/(AF1118+AH1118+AJ1118))/(X1118/(X1118+Z1118+AB1118))</f>
        <v>1.691543967029731</v>
      </c>
      <c r="CE1118" s="19">
        <f>(AH1118/(AF1118+AH1118+AJ1118))/(Z1118/(X1118+Z1118+AB1118))</f>
        <v>0.77122428764606021</v>
      </c>
      <c r="CF1118" s="18">
        <f>(AJ1118/(AF1118+AH1118+AJ1118))/(AB1118/(X1118+Z1118+AB1118))</f>
        <v>0.94709239662786437</v>
      </c>
      <c r="CG1118">
        <f>AH1118/Z1118</f>
        <v>183.14439784301976</v>
      </c>
      <c r="CH1118" s="11">
        <f>BB1118/BE1118</f>
        <v>0.26313585509234283</v>
      </c>
      <c r="CI1118" s="14">
        <f>AY1118/V1118</f>
        <v>3729.2261627159251</v>
      </c>
      <c r="CJ1118" s="14">
        <f>AV1118/M1118</f>
        <v>6124.0555555555557</v>
      </c>
      <c r="CK1118" s="17">
        <f>N1118/V1118</f>
        <v>34.112351227112221</v>
      </c>
      <c r="CL1118" s="17">
        <f>(AL1118+AN1118)/N1118</f>
        <v>4.7878157978893512</v>
      </c>
      <c r="CM1118" s="14">
        <f>AP1118/AC1118</f>
        <v>4.9934210526315788</v>
      </c>
    </row>
    <row r="1119" spans="1:91" hidden="1" x14ac:dyDescent="0.2">
      <c r="A1119">
        <v>211</v>
      </c>
      <c r="B1119" s="2">
        <v>44835</v>
      </c>
      <c r="C1119" s="3" t="s">
        <v>29</v>
      </c>
      <c r="D1119" t="s">
        <v>28</v>
      </c>
      <c r="E1119" s="3" t="s">
        <v>41</v>
      </c>
      <c r="F1119" t="s">
        <v>42</v>
      </c>
      <c r="G1119" t="str">
        <f>CONCATENATE(C1119,E1119)</f>
        <v>ANCSEA</v>
      </c>
      <c r="H1119" t="s">
        <v>35</v>
      </c>
      <c r="I1119">
        <f>U1119/M1119</f>
        <v>178</v>
      </c>
      <c r="J1119" t="str">
        <f>_xlfn.CONCAT(C1119,E1119,H1119)</f>
        <v>ANCSEA737-Max 9</v>
      </c>
      <c r="K1119" s="4">
        <v>1448</v>
      </c>
      <c r="L1119" s="4">
        <f>N1119/M1119</f>
        <v>163.5609756097561</v>
      </c>
      <c r="M1119" s="4">
        <v>41</v>
      </c>
      <c r="N1119" s="4">
        <v>6706</v>
      </c>
      <c r="O1119" s="4">
        <f>P1119/M1119</f>
        <v>23</v>
      </c>
      <c r="P1119" s="4">
        <v>943</v>
      </c>
      <c r="Q1119" s="4">
        <v>1271</v>
      </c>
      <c r="R1119" s="4">
        <v>4492</v>
      </c>
      <c r="S1119" s="4">
        <f>U1119*K1119</f>
        <v>10567504</v>
      </c>
      <c r="T1119" s="7">
        <f>N1119/U1119</f>
        <v>0.91888188544806793</v>
      </c>
      <c r="U1119" s="4">
        <v>7298</v>
      </c>
      <c r="V1119" s="4">
        <v>140.66614857988711</v>
      </c>
      <c r="W1119" s="7">
        <f>P1119/X1119</f>
        <v>1</v>
      </c>
      <c r="X1119" s="4">
        <v>943</v>
      </c>
      <c r="Y1119" s="7">
        <f>Q1119/Z1119</f>
        <v>0.72093023255813948</v>
      </c>
      <c r="Z1119" s="4">
        <v>1763</v>
      </c>
      <c r="AA1119" s="7">
        <f>R1119/AB1119</f>
        <v>0.97822299651567945</v>
      </c>
      <c r="AB1119" s="4">
        <v>4592</v>
      </c>
      <c r="AC1119" s="4">
        <v>40504</v>
      </c>
      <c r="AD1119" s="4">
        <f>AP1119/AC1119</f>
        <v>4.9999506221607746</v>
      </c>
      <c r="AE1119" s="7">
        <f>AF1119/(AF1119+AH1119+AJ1119+AL1119+AN1119+AP1119)</f>
        <v>0.19459396729092079</v>
      </c>
      <c r="AF1119" s="4">
        <v>358834</v>
      </c>
      <c r="AG1119" s="7">
        <f>AH1119/(AF1119+AH1119+AJ1119+AL1119+AN1119+AP1119)</f>
        <v>0.16468692753959568</v>
      </c>
      <c r="AH1119" s="4">
        <v>303685</v>
      </c>
      <c r="AI1119" s="7">
        <f>AJ1119/(AF1119+AH1119+AJ1119+AL1119+AN1119+AP1119)</f>
        <v>0.50653411525075187</v>
      </c>
      <c r="AJ1119" s="4">
        <v>934056</v>
      </c>
      <c r="AK1119" s="7">
        <f>AL1119/(AF1119+AH1119+AJ1119+AL1119+AN1119+AP1119)</f>
        <v>1.4617567979418811E-2</v>
      </c>
      <c r="AL1119" s="4">
        <v>26955</v>
      </c>
      <c r="AM1119" s="7">
        <f>AN1119/(AF1119+AH1119+AJ1119+AL1119+AN1119+AP1119)</f>
        <v>9.7428761386844139E-3</v>
      </c>
      <c r="AN1119" s="4">
        <v>17966</v>
      </c>
      <c r="AO1119" s="7">
        <f>AP1119/(AF1119+AH1119+AJ1119+AL1119+AN1119+AP1119)</f>
        <v>0.10982454580062841</v>
      </c>
      <c r="AP1119" s="4">
        <v>202518</v>
      </c>
      <c r="AQ1119" s="6">
        <f>AO1119+AM1119+AK1119+AI1119+AG1119+AE1119</f>
        <v>1</v>
      </c>
      <c r="AR1119" s="4">
        <v>477514</v>
      </c>
      <c r="AS1119" s="4">
        <f>AR1119/M1119</f>
        <v>11646.682926829268</v>
      </c>
      <c r="AT1119" s="4">
        <f>AR1119/V1119</f>
        <v>3394.6617919151336</v>
      </c>
      <c r="AU1119" s="7">
        <f>AR1119/(AR1119+AV1119+AY1119+BB1119)</f>
        <v>0.33051601207957348</v>
      </c>
      <c r="AV1119" s="4">
        <v>214821</v>
      </c>
      <c r="AW1119" s="4">
        <f>AV1119/M1119</f>
        <v>5239.5365853658541</v>
      </c>
      <c r="AX1119" s="7">
        <f>AV1119/(AR1119+AV1119+AY1119+BB1119)</f>
        <v>0.14869046819767809</v>
      </c>
      <c r="AY1119" s="4">
        <v>414550</v>
      </c>
      <c r="AZ1119" s="4">
        <f>AY1119/M1119</f>
        <v>10110.975609756097</v>
      </c>
      <c r="BA1119" s="7">
        <f>AY1119/(AR1119+AV1119+AY1119+BB1119)</f>
        <v>0.28693486014564429</v>
      </c>
      <c r="BB1119" s="4">
        <v>337868</v>
      </c>
      <c r="BC1119" s="11">
        <f>BB1119/(AR1119+AV1119+AY1119+BB1119)</f>
        <v>0.23385865957710419</v>
      </c>
      <c r="BD1119" s="9">
        <f>BC1119+BA1119+AX1119+AU1119</f>
        <v>1</v>
      </c>
      <c r="BE1119" s="14">
        <f>(AF1119+AH1119+AJ1119+AL1119+AN1119+AP1119)</f>
        <v>1844014</v>
      </c>
      <c r="BF1119" s="14">
        <f t="shared" si="85"/>
        <v>-1444753</v>
      </c>
      <c r="BG1119" s="13">
        <f>(AF1119+AH1119+AJ1119+AL1119+AN1119+AP1119)-(AR1119+AV1119+AY1119+BB1119)</f>
        <v>399261</v>
      </c>
      <c r="BH1119" s="13">
        <f t="shared" si="86"/>
        <v>0</v>
      </c>
      <c r="BI1119" s="14">
        <f>AF1119/W1119</f>
        <v>358834</v>
      </c>
      <c r="BJ1119" s="14">
        <f>AH1119/Y1119</f>
        <v>421240.48387096776</v>
      </c>
      <c r="BK1119" s="14">
        <f>AJ1119/AA1119</f>
        <v>954849.76669634902</v>
      </c>
      <c r="BL1119" s="14">
        <f>BI1119+BJ1119+BK1119</f>
        <v>1734924.2505673168</v>
      </c>
      <c r="BM1119" s="14">
        <f>(AF1119/W1119)-AF1119</f>
        <v>0</v>
      </c>
      <c r="BN1119" s="14">
        <f>AH1119/Y1119-AH1119</f>
        <v>117555.48387096776</v>
      </c>
      <c r="BO1119" s="14">
        <f>AJ1119/AA1119-AJ1119</f>
        <v>20793.766696349019</v>
      </c>
      <c r="BP1119" s="14">
        <f>BG1119/S1119</f>
        <v>3.7781958729327193E-2</v>
      </c>
      <c r="BQ1119" s="14">
        <f>(BG1119-CA1119)/S1119</f>
        <v>3.8101274621240411E-2</v>
      </c>
      <c r="BR1119" s="27">
        <f>BQ1119-BP1119</f>
        <v>3.1931589191321746E-4</v>
      </c>
      <c r="BS1119" s="28">
        <f t="shared" si="87"/>
        <v>9710288</v>
      </c>
      <c r="BT1119" s="11">
        <f>BS1119/S1119</f>
        <v>0.91888188544806793</v>
      </c>
      <c r="BU1119" s="14">
        <f>(BE1119-AP1119)*1/BT1119-(BE1119-AP1119)</f>
        <v>144909.87652848195</v>
      </c>
      <c r="BV1119" s="14">
        <f t="shared" si="88"/>
        <v>0.17449853816000449</v>
      </c>
      <c r="BW1119" s="27">
        <f>(AR1119+AV1119+AY1119+BB1119)/S1119</f>
        <v>0.1367165794306773</v>
      </c>
      <c r="BX1119" s="13">
        <f>(AF1119+AH1119+AJ1119+AL1119+AN1119)/N1119</f>
        <v>244.78019683865196</v>
      </c>
      <c r="BY1119" s="26">
        <f>BX1119/K1119</f>
        <v>0.1690470972642624</v>
      </c>
      <c r="BZ1119" s="11">
        <f>AP1119/BE1119</f>
        <v>0.10982454580062841</v>
      </c>
      <c r="CA1119" s="15">
        <f>-(BM1119+BN1119+BO1119)/M1119</f>
        <v>-3374.3719650565067</v>
      </c>
      <c r="CB1119" s="15">
        <f>BG1119-CA1119</f>
        <v>402635.37196505652</v>
      </c>
      <c r="CC1119" s="18">
        <f t="shared" si="89"/>
        <v>0</v>
      </c>
      <c r="CD1119" s="17">
        <f>(AF1119/(AF1119+AH1119+AJ1119))/(X1119/(X1119+Z1119+AB1119))</f>
        <v>1.7393878336030455</v>
      </c>
      <c r="CE1119" s="19">
        <f>(AH1119/(AF1119+AH1119+AJ1119))/(Z1119/(X1119+Z1119+AB1119))</f>
        <v>0.7873821468849197</v>
      </c>
      <c r="CF1119" s="18">
        <f>(AJ1119/(AF1119+AH1119+AJ1119))/(AB1119/(X1119+Z1119+AB1119))</f>
        <v>0.92979149563462848</v>
      </c>
      <c r="CG1119">
        <f>AH1119/Z1119</f>
        <v>172.25467952353941</v>
      </c>
      <c r="CH1119" s="11">
        <f>BB1119/BE1119</f>
        <v>0.18322420545614079</v>
      </c>
      <c r="CI1119" s="14">
        <f>AY1119/V1119</f>
        <v>2947.0487689123643</v>
      </c>
      <c r="CJ1119" s="14">
        <f>AV1119/M1119</f>
        <v>5239.5365853658541</v>
      </c>
      <c r="CK1119" s="17">
        <f>N1119/V1119</f>
        <v>47.673161366123061</v>
      </c>
      <c r="CL1119" s="17">
        <f>(AL1119+AN1119)/N1119</f>
        <v>6.6986280942439604</v>
      </c>
      <c r="CM1119" s="14">
        <f>AP1119/AC1119</f>
        <v>4.9999506221607746</v>
      </c>
    </row>
    <row r="1120" spans="1:91" hidden="1" x14ac:dyDescent="0.2">
      <c r="A1120">
        <v>1060</v>
      </c>
      <c r="B1120" s="2">
        <v>45231</v>
      </c>
      <c r="C1120" s="3" t="s">
        <v>32</v>
      </c>
      <c r="D1120" t="s">
        <v>33</v>
      </c>
      <c r="E1120" s="3" t="s">
        <v>37</v>
      </c>
      <c r="F1120" t="s">
        <v>38</v>
      </c>
      <c r="G1120" t="str">
        <f>CONCATENATE(C1120,E1120)</f>
        <v>HNLLAX</v>
      </c>
      <c r="H1120" t="s">
        <v>48</v>
      </c>
      <c r="I1120">
        <f>U1120/M1120</f>
        <v>194.87234042553192</v>
      </c>
      <c r="J1120" t="str">
        <f>_xlfn.CONCAT(C1120,E1120,H1120)</f>
        <v>HNLLAXA321</v>
      </c>
      <c r="K1120" s="4">
        <v>2556</v>
      </c>
      <c r="L1120" s="4">
        <f>N1120/M1120</f>
        <v>169.12765957446808</v>
      </c>
      <c r="M1120" s="4">
        <v>47</v>
      </c>
      <c r="N1120" s="4">
        <v>7949</v>
      </c>
      <c r="O1120" s="4">
        <f>P1120/M1120</f>
        <v>24.872340425531913</v>
      </c>
      <c r="P1120" s="4">
        <v>1169</v>
      </c>
      <c r="Q1120" s="4">
        <v>2035</v>
      </c>
      <c r="R1120" s="4">
        <v>4745</v>
      </c>
      <c r="S1120" s="4">
        <f>U1120*K1120</f>
        <v>23410404</v>
      </c>
      <c r="T1120" s="7">
        <f>N1120/U1120</f>
        <v>0.86788950758816463</v>
      </c>
      <c r="U1120" s="4">
        <v>9159</v>
      </c>
      <c r="V1120" s="4">
        <v>250.34168481129589</v>
      </c>
      <c r="W1120" s="7">
        <f>P1120/X1120</f>
        <v>1</v>
      </c>
      <c r="X1120" s="4">
        <v>1169</v>
      </c>
      <c r="Y1120" s="7">
        <f>Q1120/Z1120</f>
        <v>0.92626308602639962</v>
      </c>
      <c r="Z1120" s="4">
        <v>2197</v>
      </c>
      <c r="AA1120" s="7">
        <f>R1120/AB1120</f>
        <v>0.81909200759537371</v>
      </c>
      <c r="AB1120" s="4">
        <v>5793</v>
      </c>
      <c r="AC1120" s="4">
        <v>7952</v>
      </c>
      <c r="AD1120" s="4">
        <f>AP1120/AC1120</f>
        <v>6</v>
      </c>
      <c r="AE1120" s="7">
        <f>AF1120/(AF1120+AH1120+AJ1120+AL1120+AN1120+AP1120)</f>
        <v>0.23485659420961988</v>
      </c>
      <c r="AF1120" s="4">
        <v>655795</v>
      </c>
      <c r="AG1120" s="7">
        <f>AH1120/(AF1120+AH1120+AJ1120+AL1120+AN1120+AP1120)</f>
        <v>0.24206565076149913</v>
      </c>
      <c r="AH1120" s="4">
        <v>675925</v>
      </c>
      <c r="AI1120" s="7">
        <f>AJ1120/(AF1120+AH1120+AJ1120+AL1120+AN1120+AP1120)</f>
        <v>0.4822006495671522</v>
      </c>
      <c r="AJ1120" s="4">
        <v>1346459</v>
      </c>
      <c r="AK1120" s="7">
        <f>AL1120/(AF1120+AH1120+AJ1120+AL1120+AN1120+AP1120)</f>
        <v>1.189512237310825E-2</v>
      </c>
      <c r="AL1120" s="4">
        <v>33215</v>
      </c>
      <c r="AM1120" s="7">
        <f>AN1120/(AF1120+AH1120+AJ1120+AL1120+AN1120+AP1120)</f>
        <v>1.189512237310825E-2</v>
      </c>
      <c r="AN1120" s="4">
        <v>33215</v>
      </c>
      <c r="AO1120" s="7">
        <f>AP1120/(AF1120+AH1120+AJ1120+AL1120+AN1120+AP1120)</f>
        <v>1.7086860715512294E-2</v>
      </c>
      <c r="AP1120" s="4">
        <v>47712</v>
      </c>
      <c r="AQ1120" s="6">
        <f>AO1120+AM1120+AK1120+AI1120+AG1120+AE1120</f>
        <v>1</v>
      </c>
      <c r="AR1120" s="4">
        <v>1131296</v>
      </c>
      <c r="AS1120" s="4">
        <f>AR1120/M1120</f>
        <v>24070.127659574468</v>
      </c>
      <c r="AT1120" s="4">
        <f>AR1120/V1120</f>
        <v>4519.0076948341839</v>
      </c>
      <c r="AU1120" s="7">
        <f>AR1120/(AR1120+AV1120+AY1120+BB1120)</f>
        <v>0.39278601644894912</v>
      </c>
      <c r="AV1120" s="4">
        <v>325079</v>
      </c>
      <c r="AW1120" s="4">
        <f>AV1120/M1120</f>
        <v>6916.5744680851067</v>
      </c>
      <c r="AX1120" s="7">
        <f>AV1120/(AR1120+AV1120+AY1120+BB1120)</f>
        <v>0.1128674418023293</v>
      </c>
      <c r="AY1120" s="4">
        <v>651650</v>
      </c>
      <c r="AZ1120" s="4">
        <f>AY1120/M1120</f>
        <v>13864.893617021276</v>
      </c>
      <c r="BA1120" s="7">
        <f>AY1120/(AR1120+AV1120+AY1120+BB1120)</f>
        <v>0.22625290606433479</v>
      </c>
      <c r="BB1120" s="4">
        <v>772159</v>
      </c>
      <c r="BC1120" s="11">
        <f>BB1120/(AR1120+AV1120+AY1120+BB1120)</f>
        <v>0.26809363568438682</v>
      </c>
      <c r="BD1120" s="9">
        <f>BC1120+BA1120+AX1120+AU1120</f>
        <v>1</v>
      </c>
      <c r="BE1120" s="14">
        <f>(AF1120+AH1120+AJ1120+AL1120+AN1120+AP1120)</f>
        <v>2792321</v>
      </c>
      <c r="BF1120" s="14">
        <f t="shared" si="85"/>
        <v>-2880184</v>
      </c>
      <c r="BG1120" s="13">
        <f>(AF1120+AH1120+AJ1120+AL1120+AN1120+AP1120)-(AR1120+AV1120+AY1120+BB1120)</f>
        <v>-87863</v>
      </c>
      <c r="BH1120" s="13">
        <f t="shared" si="86"/>
        <v>1</v>
      </c>
      <c r="BI1120" s="14">
        <f>AF1120/W1120</f>
        <v>655795</v>
      </c>
      <c r="BJ1120" s="14">
        <f>AH1120/Y1120</f>
        <v>729733.28009828005</v>
      </c>
      <c r="BK1120" s="14">
        <f>AJ1120/AA1120</f>
        <v>1643843.4113804004</v>
      </c>
      <c r="BL1120" s="14">
        <f>BI1120+BJ1120+BK1120</f>
        <v>3029371.6914786804</v>
      </c>
      <c r="BM1120" s="14">
        <f>(AF1120/W1120)-AF1120</f>
        <v>0</v>
      </c>
      <c r="BN1120" s="14">
        <f>AH1120/Y1120-AH1120</f>
        <v>53808.280098280055</v>
      </c>
      <c r="BO1120" s="14">
        <f>AJ1120/AA1120-AJ1120</f>
        <v>297384.41138040042</v>
      </c>
      <c r="BP1120" s="14">
        <f>BG1120/S1120</f>
        <v>-3.753160346997856E-3</v>
      </c>
      <c r="BQ1120" s="14">
        <f>(BG1120-CA1120)/S1120</f>
        <v>-3.4339781182298984E-3</v>
      </c>
      <c r="BR1120" s="27">
        <f>BQ1120-BP1120</f>
        <v>3.1918222876795759E-4</v>
      </c>
      <c r="BS1120" s="28">
        <f t="shared" si="87"/>
        <v>20317644</v>
      </c>
      <c r="BT1120" s="11">
        <f>BS1120/S1120</f>
        <v>0.86788950758816463</v>
      </c>
      <c r="BU1120" s="14">
        <f>(BE1120-AP1120)*1/BT1120-(BE1120-AP1120)</f>
        <v>417785.49377280148</v>
      </c>
      <c r="BV1120" s="14">
        <f t="shared" si="88"/>
        <v>0.11927692490911306</v>
      </c>
      <c r="BW1120" s="27">
        <f>(AR1120+AV1120+AY1120+BB1120)/S1120</f>
        <v>0.12303008525611092</v>
      </c>
      <c r="BX1120" s="13">
        <f>(AF1120+AH1120+AJ1120+AL1120+AN1120)/N1120</f>
        <v>345.27726758082775</v>
      </c>
      <c r="BY1120" s="26">
        <f>BX1120/K1120</f>
        <v>0.13508500296589504</v>
      </c>
      <c r="BZ1120" s="11">
        <f>AP1120/BE1120</f>
        <v>1.7086860715512294E-2</v>
      </c>
      <c r="CA1120" s="15">
        <f>-(BM1120+BN1120+BO1120)/M1120</f>
        <v>-7472.184925078308</v>
      </c>
      <c r="CB1120" s="15">
        <f>BG1120-CA1120</f>
        <v>-80390.815074921687</v>
      </c>
      <c r="CC1120" s="18">
        <f t="shared" si="89"/>
        <v>1</v>
      </c>
      <c r="CD1120" s="17">
        <f>(AF1120/(AF1120+AH1120+AJ1120))/(X1120/(X1120+Z1120+AB1120))</f>
        <v>1.9185010827794728</v>
      </c>
      <c r="CE1120" s="19">
        <f>(AH1120/(AF1120+AH1120+AJ1120))/(Z1120/(X1120+Z1120+AB1120))</f>
        <v>1.0521481876887699</v>
      </c>
      <c r="CF1120" s="18">
        <f>(AJ1120/(AF1120+AH1120+AJ1120))/(AB1120/(X1120+Z1120+AB1120))</f>
        <v>0.79487358292397181</v>
      </c>
      <c r="CG1120">
        <f>AH1120/Z1120</f>
        <v>307.65817023213475</v>
      </c>
      <c r="CH1120" s="11">
        <f>BB1120/BE1120</f>
        <v>0.27652945345467084</v>
      </c>
      <c r="CI1120" s="14">
        <f>AY1120/V1120</f>
        <v>2603.0423199045126</v>
      </c>
      <c r="CJ1120" s="14">
        <f>AV1120/M1120</f>
        <v>6916.5744680851067</v>
      </c>
      <c r="CK1120" s="17">
        <f>N1120/V1120</f>
        <v>31.752602472064716</v>
      </c>
      <c r="CL1120" s="17">
        <f>(AL1120+AN1120)/N1120</f>
        <v>8.3570260410114479</v>
      </c>
      <c r="CM1120" s="14">
        <f>AP1120/AC1120</f>
        <v>6</v>
      </c>
    </row>
    <row r="1121" spans="1:91" hidden="1" x14ac:dyDescent="0.2">
      <c r="A1121">
        <v>31</v>
      </c>
      <c r="B1121" s="2">
        <v>44805</v>
      </c>
      <c r="C1121" s="3" t="s">
        <v>32</v>
      </c>
      <c r="D1121" t="s">
        <v>33</v>
      </c>
      <c r="E1121" s="3" t="s">
        <v>37</v>
      </c>
      <c r="F1121" t="s">
        <v>38</v>
      </c>
      <c r="G1121" t="str">
        <f>CONCATENATE(C1121,E1121)</f>
        <v>HNLLAX</v>
      </c>
      <c r="H1121" t="s">
        <v>31</v>
      </c>
      <c r="I1121">
        <f>U1121/M1121</f>
        <v>162.52380952380952</v>
      </c>
      <c r="J1121" t="str">
        <f>_xlfn.CONCAT(C1121,E1121,H1121)</f>
        <v>HNLLAX737-800</v>
      </c>
      <c r="K1121" s="4">
        <v>2556</v>
      </c>
      <c r="L1121" s="4">
        <f>N1121/M1121</f>
        <v>152.85714285714286</v>
      </c>
      <c r="M1121" s="4">
        <v>21</v>
      </c>
      <c r="N1121" s="4">
        <v>3210</v>
      </c>
      <c r="O1121" s="4">
        <f>P1121/M1121</f>
        <v>20.523809523809526</v>
      </c>
      <c r="P1121" s="4">
        <v>431</v>
      </c>
      <c r="Q1121" s="4">
        <v>759</v>
      </c>
      <c r="R1121" s="4">
        <v>2020</v>
      </c>
      <c r="S1121" s="4">
        <f>U1121*K1121</f>
        <v>8723628</v>
      </c>
      <c r="T1121" s="7">
        <f>N1121/U1121</f>
        <v>0.94052153530618221</v>
      </c>
      <c r="U1121" s="4">
        <v>3413</v>
      </c>
      <c r="V1121" s="4">
        <v>109.77549815254686</v>
      </c>
      <c r="W1121" s="7">
        <f>P1121/X1121</f>
        <v>1</v>
      </c>
      <c r="X1121" s="4">
        <v>431</v>
      </c>
      <c r="Y1121" s="7">
        <f>Q1121/Z1121</f>
        <v>0.92560975609756102</v>
      </c>
      <c r="Z1121" s="4">
        <v>820</v>
      </c>
      <c r="AA1121" s="7">
        <f>R1121/AB1121</f>
        <v>0.93432007400555039</v>
      </c>
      <c r="AB1121" s="4">
        <v>2162</v>
      </c>
      <c r="AC1121" s="4">
        <v>2211</v>
      </c>
      <c r="AD1121" s="4">
        <f>AP1121/AC1121</f>
        <v>5</v>
      </c>
      <c r="AE1121" s="7">
        <f>AF1121/(AF1121+AH1121+AJ1121+AL1121+AN1121+AP1121)</f>
        <v>0.2246278515212467</v>
      </c>
      <c r="AF1121" s="4">
        <v>240775</v>
      </c>
      <c r="AG1121" s="7">
        <f>AH1121/(AF1121+AH1121+AJ1121+AL1121+AN1121+AP1121)</f>
        <v>0.20725097118718069</v>
      </c>
      <c r="AH1121" s="4">
        <v>222149</v>
      </c>
      <c r="AI1121" s="7">
        <f>AJ1121/(AF1121+AH1121+AJ1121+AL1121+AN1121+AP1121)</f>
        <v>0.5351931738882193</v>
      </c>
      <c r="AJ1121" s="4">
        <v>573665</v>
      </c>
      <c r="AK1121" s="7">
        <f>AL1121/(AF1121+AH1121+AJ1121+AL1121+AN1121+AP1121)</f>
        <v>1.1307193688869318E-2</v>
      </c>
      <c r="AL1121" s="4">
        <v>12120</v>
      </c>
      <c r="AM1121" s="7">
        <f>AN1121/(AF1121+AH1121+AJ1121+AL1121+AN1121+AP1121)</f>
        <v>1.1307193688869318E-2</v>
      </c>
      <c r="AN1121" s="4">
        <v>12120</v>
      </c>
      <c r="AO1121" s="7">
        <f>AP1121/(AF1121+AH1121+AJ1121+AL1121+AN1121+AP1121)</f>
        <v>1.0313616025614713E-2</v>
      </c>
      <c r="AP1121" s="4">
        <v>11055</v>
      </c>
      <c r="AQ1121" s="6">
        <f>AO1121+AM1121+AK1121+AI1121+AG1121+AE1121</f>
        <v>1</v>
      </c>
      <c r="AR1121" s="4">
        <v>404253</v>
      </c>
      <c r="AS1121" s="4">
        <f>AR1121/M1121</f>
        <v>19250.142857142859</v>
      </c>
      <c r="AT1121" s="4">
        <f>AR1121/V1121</f>
        <v>3682.543070205335</v>
      </c>
      <c r="AU1121" s="7">
        <f>AR1121/(AR1121+AV1121+AY1121+BB1121)</f>
        <v>0.35623469986623124</v>
      </c>
      <c r="AV1121" s="4">
        <v>107410</v>
      </c>
      <c r="AW1121" s="4">
        <f>AV1121/M1121</f>
        <v>5114.7619047619046</v>
      </c>
      <c r="AX1121" s="7">
        <f>AV1121/(AR1121+AV1121+AY1121+BB1121)</f>
        <v>9.4651540279557342E-2</v>
      </c>
      <c r="AY1121" s="4">
        <v>359460</v>
      </c>
      <c r="AZ1121" s="4">
        <f>AY1121/M1121</f>
        <v>17117.142857142859</v>
      </c>
      <c r="BA1121" s="7">
        <f>AY1121/(AR1121+AV1121+AY1121+BB1121)</f>
        <v>0.31676233748151644</v>
      </c>
      <c r="BB1121" s="4">
        <v>263671</v>
      </c>
      <c r="BC1121" s="11">
        <f>BB1121/(AR1121+AV1121+AY1121+BB1121)</f>
        <v>0.23235142237269496</v>
      </c>
      <c r="BD1121" s="9">
        <f>BC1121+BA1121+AX1121+AU1121</f>
        <v>1</v>
      </c>
      <c r="BE1121" s="14">
        <f>(AF1121+AH1121+AJ1121+AL1121+AN1121+AP1121)</f>
        <v>1071884</v>
      </c>
      <c r="BF1121" s="14">
        <f t="shared" si="85"/>
        <v>-1134794</v>
      </c>
      <c r="BG1121" s="13">
        <f>(AF1121+AH1121+AJ1121+AL1121+AN1121+AP1121)-(AR1121+AV1121+AY1121+BB1121)</f>
        <v>-62910</v>
      </c>
      <c r="BH1121" s="13">
        <f t="shared" si="86"/>
        <v>1</v>
      </c>
      <c r="BI1121" s="14">
        <f>AF1121/W1121</f>
        <v>240775</v>
      </c>
      <c r="BJ1121" s="14">
        <f>AH1121/Y1121</f>
        <v>240002.87220026349</v>
      </c>
      <c r="BK1121" s="14">
        <f>AJ1121/AA1121</f>
        <v>613991.9455445545</v>
      </c>
      <c r="BL1121" s="14">
        <f>BI1121+BJ1121+BK1121</f>
        <v>1094769.8177448181</v>
      </c>
      <c r="BM1121" s="14">
        <f>(AF1121/W1121)-AF1121</f>
        <v>0</v>
      </c>
      <c r="BN1121" s="14">
        <f>AH1121/Y1121-AH1121</f>
        <v>17853.87220026349</v>
      </c>
      <c r="BO1121" s="14">
        <f>AJ1121/AA1121-AJ1121</f>
        <v>40326.945544554503</v>
      </c>
      <c r="BP1121" s="14">
        <f>BG1121/S1121</f>
        <v>-7.2114491814644095E-3</v>
      </c>
      <c r="BQ1121" s="14">
        <f>(BG1121-CA1121)/S1121</f>
        <v>-6.89386169026171E-3</v>
      </c>
      <c r="BR1121" s="27">
        <f>BQ1121-BP1121</f>
        <v>3.1758749120269943E-4</v>
      </c>
      <c r="BS1121" s="28">
        <f t="shared" si="87"/>
        <v>8204760</v>
      </c>
      <c r="BT1121" s="11">
        <f>BS1121/S1121</f>
        <v>0.94052153530618221</v>
      </c>
      <c r="BU1121" s="14">
        <f>(BE1121-AP1121)*1/BT1121-(BE1121-AP1121)</f>
        <v>67086.693769470556</v>
      </c>
      <c r="BV1121" s="14">
        <f t="shared" si="88"/>
        <v>0.12287135581663959</v>
      </c>
      <c r="BW1121" s="27">
        <f>(AR1121+AV1121+AY1121+BB1121)/S1121</f>
        <v>0.13008280499810401</v>
      </c>
      <c r="BX1121" s="13">
        <f>(AF1121+AH1121+AJ1121+AL1121+AN1121)/N1121</f>
        <v>330.47632398753893</v>
      </c>
      <c r="BY1121" s="26">
        <f>BX1121/K1121</f>
        <v>0.12929433645834856</v>
      </c>
      <c r="BZ1121" s="11">
        <f>AP1121/BE1121</f>
        <v>1.0313616025614713E-2</v>
      </c>
      <c r="CA1121" s="15">
        <f>-(BM1121+BN1121+BO1121)/M1121</f>
        <v>-2770.5151307056185</v>
      </c>
      <c r="CB1121" s="15">
        <f>BG1121-CA1121</f>
        <v>-60139.484869294378</v>
      </c>
      <c r="CC1121" s="18">
        <f t="shared" si="89"/>
        <v>1</v>
      </c>
      <c r="CD1121" s="17">
        <f>(AF1121/(AF1121+AH1121+AJ1121))/(X1121/(X1121+Z1121+AB1121))</f>
        <v>1.8393476158829236</v>
      </c>
      <c r="CE1121" s="19">
        <f>(AH1121/(AF1121+AH1121+AJ1121))/(Z1121/(X1121+Z1121+AB1121))</f>
        <v>0.89199044572761377</v>
      </c>
      <c r="CF1121" s="18">
        <f>(AJ1121/(AF1121+AH1121+AJ1121))/(AB1121/(X1121+Z1121+AB1121))</f>
        <v>0.8736396910535692</v>
      </c>
      <c r="CG1121">
        <f>AH1121/Z1121</f>
        <v>270.91341463414636</v>
      </c>
      <c r="CH1121" s="11">
        <f>BB1121/BE1121</f>
        <v>0.24598837187606121</v>
      </c>
      <c r="CI1121" s="14">
        <f>AY1121/V1121</f>
        <v>3274.5011960727807</v>
      </c>
      <c r="CJ1121" s="14">
        <f>AV1121/M1121</f>
        <v>5114.7619047619046</v>
      </c>
      <c r="CK1121" s="17">
        <f>N1121/V1121</f>
        <v>29.241497911850068</v>
      </c>
      <c r="CL1121" s="17">
        <f>(AL1121+AN1121)/N1121</f>
        <v>7.5514018691588785</v>
      </c>
      <c r="CM1121" s="14">
        <f>AP1121/AC1121</f>
        <v>5</v>
      </c>
    </row>
    <row r="1122" spans="1:91" x14ac:dyDescent="0.2">
      <c r="A1122">
        <v>928</v>
      </c>
      <c r="B1122" s="2">
        <v>45200</v>
      </c>
      <c r="C1122" s="3" t="s">
        <v>41</v>
      </c>
      <c r="D1122" t="s">
        <v>42</v>
      </c>
      <c r="E1122" s="3" t="s">
        <v>44</v>
      </c>
      <c r="F1122" t="s">
        <v>45</v>
      </c>
      <c r="G1122" t="str">
        <f>CONCATENATE(C1122,E1122)</f>
        <v>SEABOI</v>
      </c>
      <c r="H1122" t="s">
        <v>40</v>
      </c>
      <c r="I1122">
        <f>U1122/M1122</f>
        <v>74.831683168316829</v>
      </c>
      <c r="J1122" t="str">
        <f>_xlfn.CONCAT(C1122,E1122,H1122)</f>
        <v>SEABOIE175</v>
      </c>
      <c r="K1122" s="4">
        <v>399</v>
      </c>
      <c r="L1122" s="4">
        <f>N1122/M1122</f>
        <v>58.618811881188115</v>
      </c>
      <c r="M1122" s="4">
        <v>202</v>
      </c>
      <c r="N1122" s="4">
        <v>11841</v>
      </c>
      <c r="O1122" s="4">
        <f>P1122/M1122</f>
        <v>8.9108910891089117</v>
      </c>
      <c r="P1122" s="4">
        <v>1800</v>
      </c>
      <c r="Q1122" s="4">
        <v>2520</v>
      </c>
      <c r="R1122" s="4">
        <v>7522</v>
      </c>
      <c r="S1122" s="4">
        <f>U1122*K1122</f>
        <v>6031284</v>
      </c>
      <c r="T1122" s="7">
        <f>N1122/U1122</f>
        <v>0.78334215400899709</v>
      </c>
      <c r="U1122" s="4">
        <v>15116</v>
      </c>
      <c r="V1122" s="4">
        <v>281.33017183850512</v>
      </c>
      <c r="W1122" s="7">
        <f>P1122/X1122</f>
        <v>0.89330024813895781</v>
      </c>
      <c r="X1122" s="4">
        <v>2015</v>
      </c>
      <c r="Y1122" s="7">
        <f>Q1122/Z1122</f>
        <v>0.69478908188585609</v>
      </c>
      <c r="Z1122" s="4">
        <v>3627</v>
      </c>
      <c r="AA1122" s="7">
        <f>R1122/AB1122</f>
        <v>0.79396242347477308</v>
      </c>
      <c r="AB1122" s="4">
        <v>9474</v>
      </c>
      <c r="AC1122" s="4">
        <v>2738</v>
      </c>
      <c r="AD1122" s="4">
        <f>AP1122/AC1122</f>
        <v>5.9989043097151207</v>
      </c>
      <c r="AE1122" s="7">
        <f>AF1122/(AF1122+AH1122+AJ1122+AL1122+AN1122+AP1122)</f>
        <v>0.24167413041609728</v>
      </c>
      <c r="AF1122" s="4">
        <v>388017</v>
      </c>
      <c r="AG1122" s="7">
        <f>AH1122/(AF1122+AH1122+AJ1122+AL1122+AN1122+AP1122)</f>
        <v>0.18058121327554999</v>
      </c>
      <c r="AH1122" s="4">
        <v>289930</v>
      </c>
      <c r="AI1122" s="7">
        <f>AJ1122/(AF1122+AH1122+AJ1122+AL1122+AN1122+AP1122)</f>
        <v>0.4972364403707667</v>
      </c>
      <c r="AJ1122" s="4">
        <v>798332</v>
      </c>
      <c r="AK1122" s="7">
        <f>AL1122/(AF1122+AH1122+AJ1122+AL1122+AN1122+AP1122)</f>
        <v>3.2797728860979931E-2</v>
      </c>
      <c r="AL1122" s="4">
        <v>52658</v>
      </c>
      <c r="AM1122" s="7">
        <f>AN1122/(AF1122+AH1122+AJ1122+AL1122+AN1122+AP1122)</f>
        <v>3.7480271410580128E-2</v>
      </c>
      <c r="AN1122" s="4">
        <v>60176</v>
      </c>
      <c r="AO1122" s="7">
        <f>AP1122/(AF1122+AH1122+AJ1122+AL1122+AN1122+AP1122)</f>
        <v>1.0230215666025968E-2</v>
      </c>
      <c r="AP1122" s="4">
        <v>16425</v>
      </c>
      <c r="AQ1122" s="6">
        <f>AO1122+AM1122+AK1122+AI1122+AG1122+AE1122</f>
        <v>1</v>
      </c>
      <c r="AR1122" s="4">
        <v>702260</v>
      </c>
      <c r="AS1122" s="4">
        <f>AR1122/M1122</f>
        <v>3476.5346534653463</v>
      </c>
      <c r="AT1122" s="4">
        <f>AR1122/V1122</f>
        <v>2496.2128854175144</v>
      </c>
      <c r="AU1122" s="7">
        <f>AR1122/(AR1122+AV1122+AY1122+BB1122)</f>
        <v>0.32432442417936352</v>
      </c>
      <c r="AV1122" s="4">
        <v>658489</v>
      </c>
      <c r="AW1122" s="4">
        <f>AV1122/M1122</f>
        <v>3259.8465346534654</v>
      </c>
      <c r="AX1122" s="7">
        <f>AV1122/(AR1122+AV1122+AY1122+BB1122)</f>
        <v>0.3041096826722936</v>
      </c>
      <c r="AY1122" s="4">
        <v>389379</v>
      </c>
      <c r="AZ1122" s="4">
        <f>AY1122/M1122</f>
        <v>1927.6188118811881</v>
      </c>
      <c r="BA1122" s="7">
        <f>AY1122/(AR1122+AV1122+AY1122+BB1122)</f>
        <v>0.17982673078708225</v>
      </c>
      <c r="BB1122" s="4">
        <v>415173</v>
      </c>
      <c r="BC1122" s="11">
        <f>BB1122/(AR1122+AV1122+AY1122+BB1122)</f>
        <v>0.19173916236126062</v>
      </c>
      <c r="BD1122" s="9">
        <f>BC1122+BA1122+AX1122+AU1122</f>
        <v>1</v>
      </c>
      <c r="BE1122" s="14">
        <f>(AF1122+AH1122+AJ1122+AL1122+AN1122+AP1122)</f>
        <v>1605538</v>
      </c>
      <c r="BF1122" s="14">
        <f t="shared" si="85"/>
        <v>-2165301</v>
      </c>
      <c r="BG1122" s="13">
        <f>(AF1122+AH1122+AJ1122+AL1122+AN1122+AP1122)-(AR1122+AV1122+AY1122+BB1122)</f>
        <v>-559763</v>
      </c>
      <c r="BH1122" s="13">
        <f t="shared" si="86"/>
        <v>1</v>
      </c>
      <c r="BI1122" s="14">
        <f>AF1122/W1122</f>
        <v>434363.47499999998</v>
      </c>
      <c r="BJ1122" s="14">
        <f>AH1122/Y1122</f>
        <v>417292.10714285716</v>
      </c>
      <c r="BK1122" s="14">
        <f>AJ1122/AA1122</f>
        <v>1005503.5054506779</v>
      </c>
      <c r="BL1122" s="14">
        <f>BI1122+BJ1122+BK1122</f>
        <v>1857159.087593535</v>
      </c>
      <c r="BM1122" s="14">
        <f>(AF1122/W1122)-AF1122</f>
        <v>46346.474999999977</v>
      </c>
      <c r="BN1122" s="14">
        <f>AH1122/Y1122-AH1122</f>
        <v>127362.10714285716</v>
      </c>
      <c r="BO1122" s="14">
        <f>AJ1122/AA1122-AJ1122</f>
        <v>207171.50545067794</v>
      </c>
      <c r="BP1122" s="14">
        <f>BG1122/S1122</f>
        <v>-9.2809922397950426E-2</v>
      </c>
      <c r="BQ1122" s="14">
        <f>(BG1122-CA1122)/S1122</f>
        <v>-9.2497294939504288E-2</v>
      </c>
      <c r="BR1122" s="27">
        <f>BQ1122-BP1122</f>
        <v>3.1262745844613804E-4</v>
      </c>
      <c r="BS1122" s="28">
        <f t="shared" si="87"/>
        <v>4724559</v>
      </c>
      <c r="BT1122" s="11">
        <f>BS1122/S1122</f>
        <v>0.78334215400899709</v>
      </c>
      <c r="BU1122" s="14">
        <f>(BE1122-AP1122)*1/BT1122-(BE1122-AP1122)</f>
        <v>439519.05033358675</v>
      </c>
      <c r="BV1122" s="14">
        <f t="shared" si="88"/>
        <v>0.26620169104953439</v>
      </c>
      <c r="BW1122" s="27">
        <f>(AR1122+AV1122+AY1122+BB1122)/S1122</f>
        <v>0.35901161344748483</v>
      </c>
      <c r="BX1122" s="13">
        <f>(AF1122+AH1122+AJ1122+AL1122+AN1122)/N1122</f>
        <v>134.20429017819441</v>
      </c>
      <c r="BY1122" s="26">
        <f>BX1122/K1122</f>
        <v>0.3363516044566276</v>
      </c>
      <c r="BZ1122" s="11">
        <f>AP1122/BE1122</f>
        <v>1.0230215666025968E-2</v>
      </c>
      <c r="CA1122" s="15">
        <f>-(BM1122+BN1122+BO1122)/M1122</f>
        <v>-1885.5449880868073</v>
      </c>
      <c r="CB1122" s="15">
        <f>BG1122-CA1122</f>
        <v>-557877.4550119132</v>
      </c>
      <c r="CC1122" s="18">
        <f t="shared" si="89"/>
        <v>1</v>
      </c>
      <c r="CD1122" s="17">
        <f>(AF1122/(AF1122+AH1122+AJ1122))/(X1122/(X1122+Z1122+AB1122))</f>
        <v>1.971715017918676</v>
      </c>
      <c r="CE1122" s="19">
        <f>(AH1122/(AF1122+AH1122+AJ1122))/(Z1122/(X1122+Z1122+AB1122))</f>
        <v>0.81849125044802129</v>
      </c>
      <c r="CF1122" s="18">
        <f>(AJ1122/(AF1122+AH1122+AJ1122))/(AB1122/(X1122+Z1122+AB1122))</f>
        <v>0.86281681164438406</v>
      </c>
      <c r="CG1122">
        <f>AH1122/Z1122</f>
        <v>79.936586710780261</v>
      </c>
      <c r="CH1122" s="11">
        <f>BB1122/BE1122</f>
        <v>0.25858808698392688</v>
      </c>
      <c r="CI1122" s="14">
        <f>AY1122/V1122</f>
        <v>1384.0641316762826</v>
      </c>
      <c r="CJ1122" s="14">
        <f>AV1122/M1122</f>
        <v>3259.8465346534654</v>
      </c>
      <c r="CK1122" s="17">
        <f>N1122/V1122</f>
        <v>42.089335539869545</v>
      </c>
      <c r="CL1122" s="17">
        <f>(AL1122+AN1122)/N1122</f>
        <v>9.5290938265349219</v>
      </c>
      <c r="CM1122" s="14">
        <f>AP1122/AC1122</f>
        <v>5.9989043097151207</v>
      </c>
    </row>
    <row r="1123" spans="1:91" x14ac:dyDescent="0.2">
      <c r="A1123">
        <v>933</v>
      </c>
      <c r="B1123" s="2">
        <v>45200</v>
      </c>
      <c r="C1123" s="3" t="s">
        <v>41</v>
      </c>
      <c r="D1123" t="s">
        <v>42</v>
      </c>
      <c r="E1123" s="3" t="s">
        <v>46</v>
      </c>
      <c r="F1123" t="s">
        <v>42</v>
      </c>
      <c r="G1123" t="str">
        <f>CONCATENATE(C1123,E1123)</f>
        <v>SEAGEG</v>
      </c>
      <c r="H1123" t="s">
        <v>40</v>
      </c>
      <c r="I1123">
        <f>U1123/M1123</f>
        <v>73.323404255319147</v>
      </c>
      <c r="J1123" t="str">
        <f>_xlfn.CONCAT(C1123,E1123,H1123)</f>
        <v>SEAGEGE175</v>
      </c>
      <c r="K1123" s="4">
        <v>223</v>
      </c>
      <c r="L1123" s="4">
        <f>N1123/M1123</f>
        <v>59.140425531914893</v>
      </c>
      <c r="M1123" s="4">
        <v>235</v>
      </c>
      <c r="N1123" s="4">
        <v>13898</v>
      </c>
      <c r="O1123" s="4">
        <f>P1123/M1123</f>
        <v>9.9914893617021274</v>
      </c>
      <c r="P1123" s="4">
        <v>2348</v>
      </c>
      <c r="Q1123" s="4">
        <v>3586</v>
      </c>
      <c r="R1123" s="4">
        <v>7965</v>
      </c>
      <c r="S1123" s="4">
        <f>U1123*K1123</f>
        <v>3842513</v>
      </c>
      <c r="T1123" s="7">
        <f>N1123/U1123</f>
        <v>0.80656955487203297</v>
      </c>
      <c r="U1123" s="4">
        <v>17231</v>
      </c>
      <c r="V1123" s="4">
        <v>248.34089773922184</v>
      </c>
      <c r="W1123" s="7">
        <f>P1123/X1123</f>
        <v>1</v>
      </c>
      <c r="X1123" s="4">
        <v>2348</v>
      </c>
      <c r="Y1123" s="7">
        <f>Q1123/Z1123</f>
        <v>0.8485565546616185</v>
      </c>
      <c r="Z1123" s="4">
        <v>4226</v>
      </c>
      <c r="AA1123" s="7">
        <f>R1123/AB1123</f>
        <v>0.74732595233627319</v>
      </c>
      <c r="AB1123" s="4">
        <v>10658</v>
      </c>
      <c r="AC1123" s="4">
        <v>8050</v>
      </c>
      <c r="AD1123" s="4">
        <f>AP1123/AC1123</f>
        <v>5.9998757763975155</v>
      </c>
      <c r="AE1123" s="7">
        <f>AF1123/(AF1123+AH1123+AJ1123+AL1123+AN1123+AP1123)</f>
        <v>0.25447339418155857</v>
      </c>
      <c r="AF1123" s="4">
        <v>392755</v>
      </c>
      <c r="AG1123" s="7">
        <f>AH1123/(AF1123+AH1123+AJ1123+AL1123+AN1123+AP1123)</f>
        <v>0.22725756007990136</v>
      </c>
      <c r="AH1123" s="4">
        <v>350750</v>
      </c>
      <c r="AI1123" s="7">
        <f>AJ1123/(AF1123+AH1123+AJ1123+AL1123+AN1123+AP1123)</f>
        <v>0.41988838948738599</v>
      </c>
      <c r="AJ1123" s="4">
        <v>648057</v>
      </c>
      <c r="AK1123" s="7">
        <f>AL1123/(AF1123+AH1123+AJ1123+AL1123+AN1123+AP1123)</f>
        <v>3.6124719208139415E-2</v>
      </c>
      <c r="AL1123" s="4">
        <v>55755</v>
      </c>
      <c r="AM1123" s="7">
        <f>AN1123/(AF1123+AH1123+AJ1123+AL1123+AN1123+AP1123)</f>
        <v>3.0962101278797567E-2</v>
      </c>
      <c r="AN1123" s="4">
        <v>47787</v>
      </c>
      <c r="AO1123" s="7">
        <f>AP1123/(AF1123+AH1123+AJ1123+AL1123+AN1123+AP1123)</f>
        <v>3.1293835764217126E-2</v>
      </c>
      <c r="AP1123" s="4">
        <v>48299</v>
      </c>
      <c r="AQ1123" s="6">
        <f>AO1123+AM1123+AK1123+AI1123+AG1123+AE1123</f>
        <v>1</v>
      </c>
      <c r="AR1123" s="4">
        <v>619912</v>
      </c>
      <c r="AS1123" s="4">
        <f>AR1123/M1123</f>
        <v>2637.9234042553189</v>
      </c>
      <c r="AT1123" s="4">
        <f>AR1123/V1123</f>
        <v>2496.2138964761175</v>
      </c>
      <c r="AU1123" s="7">
        <f>AR1123/(AR1123+AV1123+AY1123+BB1123)</f>
        <v>0.29558086786279475</v>
      </c>
      <c r="AV1123" s="4">
        <v>767148</v>
      </c>
      <c r="AW1123" s="4">
        <f>AV1123/M1123</f>
        <v>3264.4595744680851</v>
      </c>
      <c r="AX1123" s="7">
        <f>AV1123/(AR1123+AV1123+AY1123+BB1123)</f>
        <v>0.365784613976189</v>
      </c>
      <c r="AY1123" s="4">
        <v>343719</v>
      </c>
      <c r="AZ1123" s="4">
        <f>AY1123/M1123</f>
        <v>1462.6340425531914</v>
      </c>
      <c r="BA1123" s="7">
        <f>AY1123/(AR1123+AV1123+AY1123+BB1123)</f>
        <v>0.16388900411821672</v>
      </c>
      <c r="BB1123" s="4">
        <v>366488</v>
      </c>
      <c r="BC1123" s="11">
        <f>BB1123/(AR1123+AV1123+AY1123+BB1123)</f>
        <v>0.1747455140427995</v>
      </c>
      <c r="BD1123" s="9">
        <f>BC1123+BA1123+AX1123+AU1123</f>
        <v>1</v>
      </c>
      <c r="BE1123" s="14">
        <f>(AF1123+AH1123+AJ1123+AL1123+AN1123+AP1123)</f>
        <v>1543403</v>
      </c>
      <c r="BF1123" s="14">
        <f t="shared" si="85"/>
        <v>-2097267</v>
      </c>
      <c r="BG1123" s="13">
        <f>(AF1123+AH1123+AJ1123+AL1123+AN1123+AP1123)-(AR1123+AV1123+AY1123+BB1123)</f>
        <v>-553864</v>
      </c>
      <c r="BH1123" s="13">
        <f t="shared" si="86"/>
        <v>1</v>
      </c>
      <c r="BI1123" s="14">
        <f>AF1123/W1123</f>
        <v>392755</v>
      </c>
      <c r="BJ1123" s="14">
        <f>AH1123/Y1123</f>
        <v>413348.99609592865</v>
      </c>
      <c r="BK1123" s="14">
        <f>AJ1123/AA1123</f>
        <v>867167.79736346519</v>
      </c>
      <c r="BL1123" s="14">
        <f>BI1123+BJ1123+BK1123</f>
        <v>1673271.7934593938</v>
      </c>
      <c r="BM1123" s="14">
        <f>(AF1123/W1123)-AF1123</f>
        <v>0</v>
      </c>
      <c r="BN1123" s="14">
        <f>AH1123/Y1123-AH1123</f>
        <v>62598.996095928655</v>
      </c>
      <c r="BO1123" s="14">
        <f>AJ1123/AA1123-AJ1123</f>
        <v>219110.79736346519</v>
      </c>
      <c r="BP1123" s="14">
        <f>BG1123/S1123</f>
        <v>-0.14414108683562032</v>
      </c>
      <c r="BQ1123" s="14">
        <f>(BG1123-CA1123)/S1123</f>
        <v>-0.14382911259414069</v>
      </c>
      <c r="BR1123" s="27">
        <f>BQ1123-BP1123</f>
        <v>3.1197424147963448E-4</v>
      </c>
      <c r="BS1123" s="28">
        <f t="shared" si="87"/>
        <v>3099254</v>
      </c>
      <c r="BT1123" s="11">
        <f>BS1123/S1123</f>
        <v>0.80656955487203297</v>
      </c>
      <c r="BU1123" s="14">
        <f>(BE1123-AP1123)*1/BT1123-(BE1123-AP1123)</f>
        <v>358553.86616779398</v>
      </c>
      <c r="BV1123" s="14">
        <f t="shared" si="88"/>
        <v>0.40166500412620593</v>
      </c>
      <c r="BW1123" s="27">
        <f>(AR1123+AV1123+AY1123+BB1123)/S1123</f>
        <v>0.54580609096182631</v>
      </c>
      <c r="BX1123" s="13">
        <f>(AF1123+AH1123+AJ1123+AL1123+AN1123)/N1123</f>
        <v>107.57691754209239</v>
      </c>
      <c r="BY1123" s="26">
        <f>BX1123/K1123</f>
        <v>0.48240770198247707</v>
      </c>
      <c r="BZ1123" s="11">
        <f>AP1123/BE1123</f>
        <v>3.1293835764217126E-2</v>
      </c>
      <c r="CA1123" s="15">
        <f>-(BM1123+BN1123+BO1123)/M1123</f>
        <v>-1198.7650785506121</v>
      </c>
      <c r="CB1123" s="15">
        <f>BG1123-CA1123</f>
        <v>-552665.23492144933</v>
      </c>
      <c r="CC1123" s="18">
        <f t="shared" si="89"/>
        <v>1</v>
      </c>
      <c r="CD1123" s="17">
        <f>(AF1123/(AF1123+AH1123+AJ1123))/(X1123/(X1123+Z1123+AB1123))</f>
        <v>2.0713655795574342</v>
      </c>
      <c r="CE1123" s="19">
        <f>(AH1123/(AF1123+AH1123+AJ1123))/(Z1123/(X1123+Z1123+AB1123))</f>
        <v>1.0277827212024142</v>
      </c>
      <c r="CF1123" s="18">
        <f>(AJ1123/(AF1123+AH1123+AJ1123))/(AB1123/(X1123+Z1123+AB1123))</f>
        <v>0.75295776312607832</v>
      </c>
      <c r="CG1123">
        <f>AH1123/Z1123</f>
        <v>82.99810695693327</v>
      </c>
      <c r="CH1123" s="11">
        <f>BB1123/BE1123</f>
        <v>0.23745450799305171</v>
      </c>
      <c r="CI1123" s="14">
        <f>AY1123/V1123</f>
        <v>1384.0611962389414</v>
      </c>
      <c r="CJ1123" s="14">
        <f>AV1123/M1123</f>
        <v>3264.4595744680851</v>
      </c>
      <c r="CK1123" s="17">
        <f>N1123/V1123</f>
        <v>55.963395987212834</v>
      </c>
      <c r="CL1123" s="17">
        <f>(AL1123+AN1123)/N1123</f>
        <v>7.4501367103180316</v>
      </c>
      <c r="CM1123" s="14">
        <f>AP1123/AC1123</f>
        <v>5.9998757763975155</v>
      </c>
    </row>
    <row r="1124" spans="1:91" hidden="1" x14ac:dyDescent="0.2">
      <c r="A1124">
        <v>383</v>
      </c>
      <c r="B1124" s="2">
        <v>44835</v>
      </c>
      <c r="C1124" s="3" t="s">
        <v>53</v>
      </c>
      <c r="D1124" t="s">
        <v>54</v>
      </c>
      <c r="E1124" s="3" t="s">
        <v>37</v>
      </c>
      <c r="F1124" t="s">
        <v>38</v>
      </c>
      <c r="G1124" t="str">
        <f>CONCATENATE(C1124,E1124)</f>
        <v>YVRLAX</v>
      </c>
      <c r="H1124" t="s">
        <v>31</v>
      </c>
      <c r="I1124">
        <f>U1124/M1124</f>
        <v>169.64935064935065</v>
      </c>
      <c r="J1124" t="str">
        <f>_xlfn.CONCAT(C1124,E1124,H1124)</f>
        <v>YVRLAX737-800</v>
      </c>
      <c r="K1124" s="4">
        <v>1080</v>
      </c>
      <c r="L1124" s="4">
        <f>N1124/M1124</f>
        <v>145.67532467532467</v>
      </c>
      <c r="M1124" s="4">
        <v>77</v>
      </c>
      <c r="N1124" s="4">
        <v>11217</v>
      </c>
      <c r="O1124" s="4">
        <f>P1124/M1124</f>
        <v>21</v>
      </c>
      <c r="P1124" s="4">
        <v>1617</v>
      </c>
      <c r="Q1124" s="4">
        <v>2830</v>
      </c>
      <c r="R1124" s="4">
        <v>6770</v>
      </c>
      <c r="S1124" s="4">
        <f>U1124*K1124</f>
        <v>14108040</v>
      </c>
      <c r="T1124" s="7">
        <f>N1124/U1124</f>
        <v>0.85868483503023807</v>
      </c>
      <c r="U1124" s="4">
        <v>13063</v>
      </c>
      <c r="V1124" s="4">
        <v>49.817339312406574</v>
      </c>
      <c r="W1124" s="7">
        <f>P1124/X1124</f>
        <v>1</v>
      </c>
      <c r="X1124" s="4">
        <v>1617</v>
      </c>
      <c r="Y1124" s="7">
        <f>Q1124/Z1124</f>
        <v>0.91883116883116878</v>
      </c>
      <c r="Z1124" s="4">
        <v>3080</v>
      </c>
      <c r="AA1124" s="7">
        <f>R1124/AB1124</f>
        <v>0.80922782691847961</v>
      </c>
      <c r="AB1124" s="4">
        <v>8366</v>
      </c>
      <c r="AC1124" s="4">
        <v>2373</v>
      </c>
      <c r="AD1124" s="4">
        <f>AP1124/AC1124</f>
        <v>4.9991571849978929</v>
      </c>
      <c r="AE1124" s="7">
        <f>AF1124/(AF1124+AH1124+AJ1124+AL1124+AN1124+AP1124)</f>
        <v>0.20690322731384284</v>
      </c>
      <c r="AF1124" s="4">
        <v>495904</v>
      </c>
      <c r="AG1124" s="7">
        <f>AH1124/(AF1124+AH1124+AJ1124+AL1124+AN1124+AP1124)</f>
        <v>0.2606287904832793</v>
      </c>
      <c r="AH1124" s="4">
        <v>624673</v>
      </c>
      <c r="AI1124" s="7">
        <f>AJ1124/(AF1124+AH1124+AJ1124+AL1124+AN1124+AP1124)</f>
        <v>0.50209696961605343</v>
      </c>
      <c r="AJ1124" s="4">
        <v>1203422</v>
      </c>
      <c r="AK1124" s="7">
        <f>AL1124/(AF1124+AH1124+AJ1124+AL1124+AN1124+AP1124)</f>
        <v>1.6947653363328982E-2</v>
      </c>
      <c r="AL1124" s="4">
        <v>40620</v>
      </c>
      <c r="AM1124" s="7">
        <f>AN1124/(AF1124+AH1124+AJ1124+AL1124+AN1124+AP1124)</f>
        <v>8.4738266816644908E-3</v>
      </c>
      <c r="AN1124" s="4">
        <v>20310</v>
      </c>
      <c r="AO1124" s="7">
        <f>AP1124/(AF1124+AH1124+AJ1124+AL1124+AN1124+AP1124)</f>
        <v>4.9495325418309139E-3</v>
      </c>
      <c r="AP1124" s="4">
        <v>11863</v>
      </c>
      <c r="AQ1124" s="6">
        <f>AO1124+AM1124+AK1124+AI1124+AG1124+AE1124</f>
        <v>0.99999999999999989</v>
      </c>
      <c r="AR1124" s="4">
        <v>183455</v>
      </c>
      <c r="AS1124" s="4">
        <f>AR1124/M1124</f>
        <v>2382.5324675324673</v>
      </c>
      <c r="AT1124" s="4">
        <f>AR1124/V1124</f>
        <v>3682.553153823535</v>
      </c>
      <c r="AU1124" s="7">
        <f>AR1124/(AR1124+AV1124+AY1124+BB1124)</f>
        <v>0.21094467754342675</v>
      </c>
      <c r="AV1124" s="4">
        <v>403444</v>
      </c>
      <c r="AW1124" s="4">
        <f>AV1124/M1124</f>
        <v>5239.5324675324673</v>
      </c>
      <c r="AX1124" s="7">
        <f>AV1124/(AR1124+AV1124+AY1124+BB1124)</f>
        <v>0.46389776504772429</v>
      </c>
      <c r="AY1124" s="4">
        <v>163127</v>
      </c>
      <c r="AZ1124" s="4">
        <f>AY1124/M1124</f>
        <v>2118.5324675324673</v>
      </c>
      <c r="BA1124" s="7">
        <f>AY1124/(AR1124+AV1124+AY1124+BB1124)</f>
        <v>0.1875706435563303</v>
      </c>
      <c r="BB1124" s="4">
        <v>119657</v>
      </c>
      <c r="BC1124" s="11">
        <f>BB1124/(AR1124+AV1124+AY1124+BB1124)</f>
        <v>0.13758691385251867</v>
      </c>
      <c r="BD1124" s="9">
        <f>BC1124+BA1124+AX1124+AU1124</f>
        <v>1</v>
      </c>
      <c r="BE1124" s="14">
        <f>(AF1124+AH1124+AJ1124+AL1124+AN1124+AP1124)</f>
        <v>2396792</v>
      </c>
      <c r="BF1124" s="14">
        <f t="shared" si="85"/>
        <v>-869683</v>
      </c>
      <c r="BG1124" s="13">
        <f>(AF1124+AH1124+AJ1124+AL1124+AN1124+AP1124)-(AR1124+AV1124+AY1124+BB1124)</f>
        <v>1527109</v>
      </c>
      <c r="BH1124" s="13">
        <f t="shared" si="86"/>
        <v>0</v>
      </c>
      <c r="BI1124" s="14">
        <f>AF1124/W1124</f>
        <v>495904</v>
      </c>
      <c r="BJ1124" s="14">
        <f>AH1124/Y1124</f>
        <v>679856.12720848061</v>
      </c>
      <c r="BK1124" s="14">
        <f>AJ1124/AA1124</f>
        <v>1487123.8481536189</v>
      </c>
      <c r="BL1124" s="14">
        <f>BI1124+BJ1124+BK1124</f>
        <v>2662883.9753620997</v>
      </c>
      <c r="BM1124" s="14">
        <f>(AF1124/W1124)-AF1124</f>
        <v>0</v>
      </c>
      <c r="BN1124" s="14">
        <f>AH1124/Y1124-AH1124</f>
        <v>55183.127208480611</v>
      </c>
      <c r="BO1124" s="14">
        <f>AJ1124/AA1124-AJ1124</f>
        <v>283701.84815361886</v>
      </c>
      <c r="BP1124" s="14">
        <f>BG1124/S1124</f>
        <v>0.10824388079421379</v>
      </c>
      <c r="BQ1124" s="14">
        <f>(BG1124-CA1124)/S1124</f>
        <v>0.10855583791767894</v>
      </c>
      <c r="BR1124" s="27">
        <f>BQ1124-BP1124</f>
        <v>3.1195712346514248E-4</v>
      </c>
      <c r="BS1124" s="28">
        <f t="shared" si="87"/>
        <v>12114360</v>
      </c>
      <c r="BT1124" s="11">
        <f>BS1124/S1124</f>
        <v>0.85868483503023807</v>
      </c>
      <c r="BU1124" s="14">
        <f>(BE1124-AP1124)*1/BT1124-(BE1124-AP1124)</f>
        <v>392491.65855398076</v>
      </c>
      <c r="BV1124" s="14">
        <f t="shared" si="88"/>
        <v>0.16988837570633483</v>
      </c>
      <c r="BW1124" s="27">
        <f>(AR1124+AV1124+AY1124+BB1124)/S1124</f>
        <v>6.1644494912121033E-2</v>
      </c>
      <c r="BX1124" s="13">
        <f>(AF1124+AH1124+AJ1124+AL1124+AN1124)/N1124</f>
        <v>212.61736649728093</v>
      </c>
      <c r="BY1124" s="26">
        <f>BX1124/K1124</f>
        <v>0.19686793194192678</v>
      </c>
      <c r="BZ1124" s="11">
        <f>AP1124/BE1124</f>
        <v>4.9495325418309139E-3</v>
      </c>
      <c r="CA1124" s="15">
        <f>-(BM1124+BN1124+BO1124)/M1124</f>
        <v>-4401.1035761311623</v>
      </c>
      <c r="CB1124" s="15">
        <f>BG1124-CA1124</f>
        <v>1531510.1035761312</v>
      </c>
      <c r="CC1124" s="18">
        <f t="shared" si="89"/>
        <v>0</v>
      </c>
      <c r="CD1124" s="17">
        <f>(AF1124/(AF1124+AH1124+AJ1124))/(X1124/(X1124+Z1124+AB1124))</f>
        <v>1.7238305832484597</v>
      </c>
      <c r="CE1124" s="19">
        <f>(AH1124/(AF1124+AH1124+AJ1124))/(Z1124/(X1124+Z1124+AB1124))</f>
        <v>1.1400109124205928</v>
      </c>
      <c r="CF1124" s="18">
        <f>(AJ1124/(AF1124+AH1124+AJ1124))/(AB1124/(X1124+Z1124+AB1124))</f>
        <v>0.80855036297296379</v>
      </c>
      <c r="CG1124">
        <f>AH1124/Z1124</f>
        <v>202.81590909090909</v>
      </c>
      <c r="CH1124" s="11">
        <f>BB1124/BE1124</f>
        <v>4.9923814832492766E-2</v>
      </c>
      <c r="CI1124" s="14">
        <f>AY1124/V1124</f>
        <v>3274.5024574079298</v>
      </c>
      <c r="CJ1124" s="14">
        <f>AV1124/M1124</f>
        <v>5239.5324675324673</v>
      </c>
      <c r="CK1124" s="17">
        <f>N1124/V1124</f>
        <v>225.16256698611971</v>
      </c>
      <c r="CL1124" s="17">
        <f>(AL1124+AN1124)/N1124</f>
        <v>5.431933672104841</v>
      </c>
      <c r="CM1124" s="14">
        <f>AP1124/AC1124</f>
        <v>4.9991571849978929</v>
      </c>
    </row>
    <row r="1125" spans="1:91" hidden="1" x14ac:dyDescent="0.2">
      <c r="A1125">
        <v>481</v>
      </c>
      <c r="B1125" s="2">
        <v>44866</v>
      </c>
      <c r="C1125" s="3" t="s">
        <v>37</v>
      </c>
      <c r="D1125" t="s">
        <v>38</v>
      </c>
      <c r="E1125" s="3" t="s">
        <v>53</v>
      </c>
      <c r="F1125" t="s">
        <v>54</v>
      </c>
      <c r="G1125" t="str">
        <f>CONCATENATE(C1125,E1125)</f>
        <v>LAXYVR</v>
      </c>
      <c r="H1125" t="s">
        <v>31</v>
      </c>
      <c r="I1125">
        <f>U1125/M1125</f>
        <v>169.33333333333334</v>
      </c>
      <c r="J1125" t="str">
        <f>_xlfn.CONCAT(C1125,E1125,H1125)</f>
        <v>LAXYVR737-800</v>
      </c>
      <c r="K1125" s="4">
        <v>1080</v>
      </c>
      <c r="L1125" s="4">
        <f>N1125/M1125</f>
        <v>141.48888888888888</v>
      </c>
      <c r="M1125" s="4">
        <v>90</v>
      </c>
      <c r="N1125" s="4">
        <v>12734</v>
      </c>
      <c r="O1125" s="4">
        <f>P1125/M1125</f>
        <v>21</v>
      </c>
      <c r="P1125" s="4">
        <v>1890</v>
      </c>
      <c r="Q1125" s="4">
        <v>2905</v>
      </c>
      <c r="R1125" s="4">
        <v>7939</v>
      </c>
      <c r="S1125" s="4">
        <f>U1125*K1125</f>
        <v>16459200</v>
      </c>
      <c r="T1125" s="7">
        <f>N1125/U1125</f>
        <v>0.8355643044619423</v>
      </c>
      <c r="U1125" s="4">
        <v>15240</v>
      </c>
      <c r="V1125" s="4">
        <v>59.720550576184372</v>
      </c>
      <c r="W1125" s="7">
        <f>P1125/X1125</f>
        <v>1</v>
      </c>
      <c r="X1125" s="4">
        <v>1890</v>
      </c>
      <c r="Y1125" s="7">
        <f>Q1125/Z1125</f>
        <v>0.80694444444444446</v>
      </c>
      <c r="Z1125" s="4">
        <v>3600</v>
      </c>
      <c r="AA1125" s="7">
        <f>R1125/AB1125</f>
        <v>0.81425641025641027</v>
      </c>
      <c r="AB1125" s="4">
        <v>9750</v>
      </c>
      <c r="AC1125" s="4">
        <v>10028</v>
      </c>
      <c r="AD1125" s="4">
        <f>AP1125/AC1125</f>
        <v>4.9998005584363785</v>
      </c>
      <c r="AE1125" s="7">
        <f>AF1125/(AF1125+AH1125+AJ1125+AL1125+AN1125+AP1125)</f>
        <v>0.2325799279924696</v>
      </c>
      <c r="AF1125" s="4">
        <v>635006</v>
      </c>
      <c r="AG1125" s="7">
        <f>AH1125/(AF1125+AH1125+AJ1125+AL1125+AN1125+AP1125)</f>
        <v>0.220310079222934</v>
      </c>
      <c r="AH1125" s="4">
        <v>601506</v>
      </c>
      <c r="AI1125" s="7">
        <f>AJ1125/(AF1125+AH1125+AJ1125+AL1125+AN1125+AP1125)</f>
        <v>0.50548773564519256</v>
      </c>
      <c r="AJ1125" s="4">
        <v>1380118</v>
      </c>
      <c r="AK1125" s="7">
        <f>AL1125/(AF1125+AH1125+AJ1125+AL1125+AN1125+AP1125)</f>
        <v>1.7443329780571153E-2</v>
      </c>
      <c r="AL1125" s="4">
        <v>47625</v>
      </c>
      <c r="AM1125" s="7">
        <f>AN1125/(AF1125+AH1125+AJ1125+AL1125+AN1125+AP1125)</f>
        <v>5.8151757884751321E-3</v>
      </c>
      <c r="AN1125" s="4">
        <v>15877</v>
      </c>
      <c r="AO1125" s="7">
        <f>AP1125/(AF1125+AH1125+AJ1125+AL1125+AN1125+AP1125)</f>
        <v>1.8363751570357509E-2</v>
      </c>
      <c r="AP1125" s="4">
        <v>50138</v>
      </c>
      <c r="AQ1125" s="6">
        <f>AO1125+AM1125+AK1125+AI1125+AG1125+AE1125</f>
        <v>1</v>
      </c>
      <c r="AR1125" s="4">
        <v>219923</v>
      </c>
      <c r="AS1125" s="4">
        <f>AR1125/M1125</f>
        <v>2443.588888888889</v>
      </c>
      <c r="AT1125" s="4">
        <f>AR1125/V1125</f>
        <v>3682.5347033505395</v>
      </c>
      <c r="AU1125" s="7">
        <f>AR1125/(AR1125+AV1125+AY1125+BB1125)</f>
        <v>0.21341822589300705</v>
      </c>
      <c r="AV1125" s="4">
        <v>471557</v>
      </c>
      <c r="AW1125" s="4">
        <f>AV1125/M1125</f>
        <v>5239.5222222222219</v>
      </c>
      <c r="AX1125" s="7">
        <f>AV1125/(AR1125+AV1125+AY1125+BB1125)</f>
        <v>0.45760951945648576</v>
      </c>
      <c r="AY1125" s="4">
        <v>195555</v>
      </c>
      <c r="AZ1125" s="4">
        <f>AY1125/M1125</f>
        <v>2172.8333333333335</v>
      </c>
      <c r="BA1125" s="7">
        <f>AY1125/(AR1125+AV1125+AY1125+BB1125)</f>
        <v>0.18977097058746467</v>
      </c>
      <c r="BB1125" s="4">
        <v>143444</v>
      </c>
      <c r="BC1125" s="11">
        <f>BB1125/(AR1125+AV1125+AY1125+BB1125)</f>
        <v>0.13920128406304252</v>
      </c>
      <c r="BD1125" s="9">
        <f>BC1125+BA1125+AX1125+AU1125</f>
        <v>1</v>
      </c>
      <c r="BE1125" s="14">
        <f>(AF1125+AH1125+AJ1125+AL1125+AN1125+AP1125)</f>
        <v>2730270</v>
      </c>
      <c r="BF1125" s="14">
        <f t="shared" si="85"/>
        <v>-1030479</v>
      </c>
      <c r="BG1125" s="13">
        <f>(AF1125+AH1125+AJ1125+AL1125+AN1125+AP1125)-(AR1125+AV1125+AY1125+BB1125)</f>
        <v>1699791</v>
      </c>
      <c r="BH1125" s="13">
        <f t="shared" si="86"/>
        <v>0</v>
      </c>
      <c r="BI1125" s="14">
        <f>AF1125/W1125</f>
        <v>635006</v>
      </c>
      <c r="BJ1125" s="14">
        <f>AH1125/Y1125</f>
        <v>745411.91049913934</v>
      </c>
      <c r="BK1125" s="14">
        <f>AJ1125/AA1125</f>
        <v>1694942.7509761935</v>
      </c>
      <c r="BL1125" s="14">
        <f>BI1125+BJ1125+BK1125</f>
        <v>3075360.6614753325</v>
      </c>
      <c r="BM1125" s="14">
        <f>(AF1125/W1125)-AF1125</f>
        <v>0</v>
      </c>
      <c r="BN1125" s="14">
        <f>AH1125/Y1125-AH1125</f>
        <v>143905.91049913934</v>
      </c>
      <c r="BO1125" s="14">
        <f>AJ1125/AA1125-AJ1125</f>
        <v>314824.75097619346</v>
      </c>
      <c r="BP1125" s="14">
        <f>BG1125/S1125</f>
        <v>0.10327300233304171</v>
      </c>
      <c r="BQ1125" s="14">
        <f>(BG1125-CA1125)/S1125</f>
        <v>0.10358267761189643</v>
      </c>
      <c r="BR1125" s="27">
        <f>BQ1125-BP1125</f>
        <v>3.0967527885472634E-4</v>
      </c>
      <c r="BS1125" s="28">
        <f t="shared" si="87"/>
        <v>13752720</v>
      </c>
      <c r="BT1125" s="11">
        <f>BS1125/S1125</f>
        <v>0.8355643044619423</v>
      </c>
      <c r="BU1125" s="14">
        <f>(BE1125-AP1125)*1/BT1125-(BE1125-AP1125)</f>
        <v>527439.20150777418</v>
      </c>
      <c r="BV1125" s="14">
        <f t="shared" si="88"/>
        <v>0.16588108778069408</v>
      </c>
      <c r="BW1125" s="27">
        <f>(AR1125+AV1125+AY1125+BB1125)/S1125</f>
        <v>6.2608085447652381E-2</v>
      </c>
      <c r="BX1125" s="13">
        <f>(AF1125+AH1125+AJ1125+AL1125+AN1125)/N1125</f>
        <v>210.47055128003768</v>
      </c>
      <c r="BY1125" s="26">
        <f>BX1125/K1125</f>
        <v>0.19488014007410898</v>
      </c>
      <c r="BZ1125" s="11">
        <f>AP1125/BE1125</f>
        <v>1.8363751570357509E-2</v>
      </c>
      <c r="CA1125" s="15">
        <f>-(BM1125+BN1125+BO1125)/M1125</f>
        <v>-5097.00734972592</v>
      </c>
      <c r="CB1125" s="15">
        <f>BG1125-CA1125</f>
        <v>1704888.0073497258</v>
      </c>
      <c r="CC1125" s="18">
        <f t="shared" si="89"/>
        <v>0</v>
      </c>
      <c r="CD1125" s="17">
        <f>(AF1125/(AF1125+AH1125+AJ1125))/(X1125/(X1125+Z1125+AB1125))</f>
        <v>1.9568551309393536</v>
      </c>
      <c r="CE1125" s="19">
        <f>(AH1125/(AF1125+AH1125+AJ1125))/(Z1125/(X1125+Z1125+AB1125))</f>
        <v>0.97315073204847458</v>
      </c>
      <c r="CF1125" s="18">
        <f>(AJ1125/(AF1125+AH1125+AJ1125))/(AB1125/(X1125+Z1125+AB1125))</f>
        <v>0.82443088893847316</v>
      </c>
      <c r="CG1125">
        <f>AH1125/Z1125</f>
        <v>167.08500000000001</v>
      </c>
      <c r="CH1125" s="11">
        <f>BB1125/BE1125</f>
        <v>5.2538393638724375E-2</v>
      </c>
      <c r="CI1125" s="14">
        <f>AY1125/V1125</f>
        <v>3274.5009567608422</v>
      </c>
      <c r="CJ1125" s="14">
        <f>AV1125/M1125</f>
        <v>5239.5222222222219</v>
      </c>
      <c r="CK1125" s="17">
        <f>N1125/V1125</f>
        <v>213.22643339926142</v>
      </c>
      <c r="CL1125" s="17">
        <f>(AL1125+AN1125)/N1125</f>
        <v>4.9868069734568872</v>
      </c>
      <c r="CM1125" s="14">
        <f>AP1125/AC1125</f>
        <v>4.9998005584363785</v>
      </c>
    </row>
    <row r="1126" spans="1:91" hidden="1" x14ac:dyDescent="0.2">
      <c r="A1126">
        <v>1096</v>
      </c>
      <c r="B1126" s="2">
        <v>45231</v>
      </c>
      <c r="C1126" s="3" t="s">
        <v>37</v>
      </c>
      <c r="D1126" t="s">
        <v>38</v>
      </c>
      <c r="E1126" s="3" t="s">
        <v>32</v>
      </c>
      <c r="F1126" t="s">
        <v>33</v>
      </c>
      <c r="G1126" t="str">
        <f>CONCATENATE(C1126,E1126)</f>
        <v>LAXHNL</v>
      </c>
      <c r="H1126" t="s">
        <v>49</v>
      </c>
      <c r="I1126">
        <f>U1126/M1126</f>
        <v>276.46666666666664</v>
      </c>
      <c r="J1126" t="str">
        <f>_xlfn.CONCAT(C1126,E1126,H1126)</f>
        <v>LAXHNLA330-200</v>
      </c>
      <c r="K1126" s="4">
        <v>2556</v>
      </c>
      <c r="L1126" s="4">
        <f>N1126/M1126</f>
        <v>241.35555555555555</v>
      </c>
      <c r="M1126" s="4">
        <v>45</v>
      </c>
      <c r="N1126" s="4">
        <v>10861</v>
      </c>
      <c r="O1126" s="4">
        <f>P1126/M1126</f>
        <v>36</v>
      </c>
      <c r="P1126" s="4">
        <v>1620</v>
      </c>
      <c r="Q1126" s="4">
        <v>3015</v>
      </c>
      <c r="R1126" s="4">
        <v>6226</v>
      </c>
      <c r="S1126" s="4">
        <f>U1126*K1126</f>
        <v>31799196</v>
      </c>
      <c r="T1126" s="7">
        <f>N1126/U1126</f>
        <v>0.87300056265573511</v>
      </c>
      <c r="U1126" s="4">
        <v>12441</v>
      </c>
      <c r="V1126" s="4">
        <v>257.92508813160987</v>
      </c>
      <c r="W1126" s="7">
        <f>P1126/X1126</f>
        <v>1</v>
      </c>
      <c r="X1126" s="4">
        <v>1620</v>
      </c>
      <c r="Y1126" s="7">
        <f>Q1126/Z1126</f>
        <v>1</v>
      </c>
      <c r="Z1126" s="4">
        <v>3015</v>
      </c>
      <c r="AA1126" s="7">
        <f>R1126/AB1126</f>
        <v>0.79759159620804509</v>
      </c>
      <c r="AB1126" s="4">
        <v>7806</v>
      </c>
      <c r="AC1126" s="4">
        <v>898192</v>
      </c>
      <c r="AD1126" s="4">
        <f>AP1126/AC1126</f>
        <v>5.9999966599568912</v>
      </c>
      <c r="AE1126" s="7">
        <f>AF1126/(AF1126+AH1126+AJ1126+AL1126+AN1126+AP1126)</f>
        <v>0.1031833532162897</v>
      </c>
      <c r="AF1126" s="4">
        <v>937490</v>
      </c>
      <c r="AG1126" s="7">
        <f>AH1126/(AF1126+AH1126+AJ1126+AL1126+AN1126+AP1126)</f>
        <v>0.10418955297853071</v>
      </c>
      <c r="AH1126" s="4">
        <v>946632</v>
      </c>
      <c r="AI1126" s="7">
        <f>AJ1126/(AF1126+AH1126+AJ1126+AL1126+AN1126+AP1126)</f>
        <v>0.19194190500624556</v>
      </c>
      <c r="AJ1126" s="4">
        <v>1743921</v>
      </c>
      <c r="AK1126" s="7">
        <f>AL1126/(AF1126+AH1126+AJ1126+AL1126+AN1126+AP1126)</f>
        <v>4.7960134149695717E-3</v>
      </c>
      <c r="AL1126" s="4">
        <v>43575</v>
      </c>
      <c r="AM1126" s="7">
        <f>AN1126/(AF1126+AH1126+AJ1126+AL1126+AN1126+AP1126)</f>
        <v>2.7410193479380884E-3</v>
      </c>
      <c r="AN1126" s="4">
        <v>24904</v>
      </c>
      <c r="AO1126" s="7">
        <f>AP1126/(AF1126+AH1126+AJ1126+AL1126+AN1126+AP1126)</f>
        <v>0.59314815603602644</v>
      </c>
      <c r="AP1126" s="4">
        <v>5389149</v>
      </c>
      <c r="AQ1126" s="6">
        <f>AO1126+AM1126+AK1126+AI1126+AG1126+AE1126</f>
        <v>1.0000000000000002</v>
      </c>
      <c r="AR1126" s="4">
        <v>1279347</v>
      </c>
      <c r="AS1126" s="4">
        <f>AR1126/M1126</f>
        <v>28429.933333333334</v>
      </c>
      <c r="AT1126" s="4">
        <f>AR1126/V1126</f>
        <v>4960.1495118892635</v>
      </c>
      <c r="AU1126" s="7">
        <f>AR1126/(AR1126+AV1126+AY1126+BB1126)</f>
        <v>0.31109641835228791</v>
      </c>
      <c r="AV1126" s="4">
        <v>364263</v>
      </c>
      <c r="AW1126" s="4">
        <f>AV1126/M1126</f>
        <v>8094.7333333333336</v>
      </c>
      <c r="AX1126" s="7">
        <f>AV1126/(AR1126+AV1126+AY1126+BB1126)</f>
        <v>8.8577152749222413E-2</v>
      </c>
      <c r="AY1126" s="4">
        <v>1315371</v>
      </c>
      <c r="AZ1126" s="4">
        <f>AY1126/M1126</f>
        <v>29230.466666666667</v>
      </c>
      <c r="BA1126" s="7">
        <f>AY1126/(AR1126+AV1126+AY1126+BB1126)</f>
        <v>0.31985630708827806</v>
      </c>
      <c r="BB1126" s="4">
        <v>1153400</v>
      </c>
      <c r="BC1126" s="11">
        <f>BB1126/(AR1126+AV1126+AY1126+BB1126)</f>
        <v>0.28047012181021164</v>
      </c>
      <c r="BD1126" s="9">
        <f>BC1126+BA1126+AX1126+AU1126</f>
        <v>1</v>
      </c>
      <c r="BE1126" s="14">
        <f>(AF1126+AH1126+AJ1126+AL1126+AN1126+AP1126)</f>
        <v>9085671</v>
      </c>
      <c r="BF1126" s="14">
        <f t="shared" si="85"/>
        <v>-4112381</v>
      </c>
      <c r="BG1126" s="13">
        <f>(AF1126+AH1126+AJ1126+AL1126+AN1126+AP1126)-(AR1126+AV1126+AY1126+BB1126)</f>
        <v>4973290</v>
      </c>
      <c r="BH1126" s="13">
        <f t="shared" si="86"/>
        <v>0</v>
      </c>
      <c r="BI1126" s="14">
        <f>AF1126/W1126</f>
        <v>937490</v>
      </c>
      <c r="BJ1126" s="14">
        <f>AH1126/Y1126</f>
        <v>946632</v>
      </c>
      <c r="BK1126" s="14">
        <f>AJ1126/AA1126</f>
        <v>2186483.6694506905</v>
      </c>
      <c r="BL1126" s="14">
        <f>BI1126+BJ1126+BK1126</f>
        <v>4070605.6694506905</v>
      </c>
      <c r="BM1126" s="14">
        <f>(AF1126/W1126)-AF1126</f>
        <v>0</v>
      </c>
      <c r="BN1126" s="14">
        <f>AH1126/Y1126-AH1126</f>
        <v>0</v>
      </c>
      <c r="BO1126" s="14">
        <f>AJ1126/AA1126-AJ1126</f>
        <v>442562.6694506905</v>
      </c>
      <c r="BP1126" s="14">
        <f>BG1126/S1126</f>
        <v>0.15639672147685746</v>
      </c>
      <c r="BQ1126" s="14">
        <f>(BG1126-CA1126)/S1126</f>
        <v>0.15670599740911037</v>
      </c>
      <c r="BR1126" s="27">
        <f>BQ1126-BP1126</f>
        <v>3.092759322529115E-4</v>
      </c>
      <c r="BS1126" s="28">
        <f t="shared" si="87"/>
        <v>27760716</v>
      </c>
      <c r="BT1126" s="11">
        <f>BS1126/S1126</f>
        <v>0.87300056265573511</v>
      </c>
      <c r="BU1126" s="14">
        <f>(BE1126-AP1126)*1/BT1126-(BE1126-AP1126)</f>
        <v>537750.18506583199</v>
      </c>
      <c r="BV1126" s="14">
        <f t="shared" si="88"/>
        <v>0.28572014839620474</v>
      </c>
      <c r="BW1126" s="27">
        <f>(AR1126+AV1126+AY1126+BB1126)/S1126</f>
        <v>0.12932342691934726</v>
      </c>
      <c r="BX1126" s="13">
        <f>(AF1126+AH1126+AJ1126+AL1126+AN1126)/N1126</f>
        <v>340.34821839609612</v>
      </c>
      <c r="BY1126" s="26">
        <f>BX1126/K1126</f>
        <v>0.13315657996717375</v>
      </c>
      <c r="BZ1126" s="11">
        <f>AP1126/BE1126</f>
        <v>0.59314815603602644</v>
      </c>
      <c r="CA1126" s="15">
        <f>-(BM1126+BN1126+BO1126)/M1126</f>
        <v>-9834.7259877931228</v>
      </c>
      <c r="CB1126" s="15">
        <f>BG1126-CA1126</f>
        <v>4983124.7259877929</v>
      </c>
      <c r="CC1126" s="18">
        <f t="shared" si="89"/>
        <v>0</v>
      </c>
      <c r="CD1126" s="17">
        <f>(AF1126/(AF1126+AH1126+AJ1126))/(X1126/(X1126+Z1126+AB1126))</f>
        <v>1.9844241045327966</v>
      </c>
      <c r="CE1126" s="19">
        <f>(AH1126/(AF1126+AH1126+AJ1126))/(Z1126/(X1126+Z1126+AB1126))</f>
        <v>1.0766554154081365</v>
      </c>
      <c r="CF1126" s="18">
        <f>(AJ1126/(AF1126+AH1126+AJ1126))/(AB1126/(X1126+Z1126+AB1126))</f>
        <v>0.76609234860380959</v>
      </c>
      <c r="CG1126">
        <f>AH1126/Z1126</f>
        <v>313.97412935323382</v>
      </c>
      <c r="CH1126" s="11">
        <f>BB1126/BE1126</f>
        <v>0.12694714567586698</v>
      </c>
      <c r="CI1126" s="14">
        <f>AY1126/V1126</f>
        <v>5099.8179724525817</v>
      </c>
      <c r="CJ1126" s="14">
        <f>AV1126/M1126</f>
        <v>8094.7333333333336</v>
      </c>
      <c r="CK1126" s="17">
        <f>N1126/V1126</f>
        <v>42.109125865483946</v>
      </c>
      <c r="CL1126" s="17">
        <f>(AL1126+AN1126)/N1126</f>
        <v>6.3050363686585031</v>
      </c>
      <c r="CM1126" s="14">
        <f>AP1126/AC1126</f>
        <v>5.9999966599568912</v>
      </c>
    </row>
    <row r="1127" spans="1:91" hidden="1" x14ac:dyDescent="0.2">
      <c r="A1127">
        <v>73</v>
      </c>
      <c r="B1127" s="2">
        <v>44805</v>
      </c>
      <c r="C1127" s="3" t="s">
        <v>37</v>
      </c>
      <c r="D1127" t="s">
        <v>38</v>
      </c>
      <c r="E1127" s="3" t="s">
        <v>41</v>
      </c>
      <c r="F1127" t="s">
        <v>42</v>
      </c>
      <c r="G1127" t="str">
        <f>CONCATENATE(C1127,E1127)</f>
        <v>LAXSEA</v>
      </c>
      <c r="H1127" t="s">
        <v>34</v>
      </c>
      <c r="I1127">
        <f>U1127/M1127</f>
        <v>179.21052631578948</v>
      </c>
      <c r="J1127" t="str">
        <f>_xlfn.CONCAT(C1127,E1127,H1127)</f>
        <v>LAXSEA737-900</v>
      </c>
      <c r="K1127" s="4">
        <v>954</v>
      </c>
      <c r="L1127" s="4">
        <f>N1127/M1127</f>
        <v>151.13157894736841</v>
      </c>
      <c r="M1127" s="4">
        <v>114</v>
      </c>
      <c r="N1127" s="4">
        <v>17229</v>
      </c>
      <c r="O1127" s="4">
        <f>P1127/M1127</f>
        <v>22.859649122807017</v>
      </c>
      <c r="P1127" s="4">
        <v>2606</v>
      </c>
      <c r="Q1127" s="4">
        <v>3330</v>
      </c>
      <c r="R1127" s="4">
        <v>11293</v>
      </c>
      <c r="S1127" s="4">
        <f>U1127*K1127</f>
        <v>19490220</v>
      </c>
      <c r="T1127" s="7">
        <f>N1127/U1127</f>
        <v>0.84331864904552134</v>
      </c>
      <c r="U1127" s="4">
        <v>20430</v>
      </c>
      <c r="V1127" s="4">
        <v>317.20121681415924</v>
      </c>
      <c r="W1127" s="7">
        <f>P1127/X1127</f>
        <v>0.99389778794813122</v>
      </c>
      <c r="X1127" s="4">
        <v>2622</v>
      </c>
      <c r="Y1127" s="7">
        <f>Q1127/Z1127</f>
        <v>0.67931456548347613</v>
      </c>
      <c r="Z1127" s="4">
        <v>4902</v>
      </c>
      <c r="AA1127" s="7">
        <f>R1127/AB1127</f>
        <v>0.87501937083527037</v>
      </c>
      <c r="AB1127" s="4">
        <v>12906</v>
      </c>
      <c r="AC1127" s="4">
        <v>90007</v>
      </c>
      <c r="AD1127" s="4">
        <f>AP1127/AC1127</f>
        <v>5</v>
      </c>
      <c r="AE1127" s="7">
        <f>AF1127/(AF1127+AH1127+AJ1127+AL1127+AN1127+AP1127)</f>
        <v>0.21494793782608132</v>
      </c>
      <c r="AF1127" s="4">
        <v>979343</v>
      </c>
      <c r="AG1127" s="7">
        <f>AH1127/(AF1127+AH1127+AJ1127+AL1127+AN1127+AP1127)</f>
        <v>0.1687097127488402</v>
      </c>
      <c r="AH1127" s="4">
        <v>768673</v>
      </c>
      <c r="AI1127" s="7">
        <f>AJ1127/(AF1127+AH1127+AJ1127+AL1127+AN1127+AP1127)</f>
        <v>0.48782589476683025</v>
      </c>
      <c r="AJ1127" s="4">
        <v>2222626</v>
      </c>
      <c r="AK1127" s="7">
        <f>AL1127/(AF1127+AH1127+AJ1127+AL1127+AN1127+AP1127)</f>
        <v>1.4870987516535207E-2</v>
      </c>
      <c r="AL1127" s="4">
        <v>67755</v>
      </c>
      <c r="AM1127" s="7">
        <f>AN1127/(AF1127+AH1127+AJ1127+AL1127+AN1127+AP1127)</f>
        <v>1.4870987516535207E-2</v>
      </c>
      <c r="AN1127" s="4">
        <v>67755</v>
      </c>
      <c r="AO1127" s="7">
        <f>AP1127/(AF1127+AH1127+AJ1127+AL1127+AN1127+AP1127)</f>
        <v>9.8774479625177811E-2</v>
      </c>
      <c r="AP1127" s="4">
        <v>450035</v>
      </c>
      <c r="AQ1127" s="6">
        <f>AO1127+AM1127+AK1127+AI1127+AG1127+AE1127</f>
        <v>1</v>
      </c>
      <c r="AR1127" s="4">
        <v>1168106</v>
      </c>
      <c r="AS1127" s="4">
        <f>AR1127/M1127</f>
        <v>10246.543859649122</v>
      </c>
      <c r="AT1127" s="4">
        <f>AR1127/V1127</f>
        <v>3682.5394673197798</v>
      </c>
      <c r="AU1127" s="7">
        <f>AR1127/(AR1127+AV1127+AY1127+BB1127)</f>
        <v>0.32756969548597764</v>
      </c>
      <c r="AV1127" s="4">
        <v>597306</v>
      </c>
      <c r="AW1127" s="4">
        <f>AV1127/M1127</f>
        <v>5239.5263157894733</v>
      </c>
      <c r="AX1127" s="7">
        <f>AV1127/(AR1127+AV1127+AY1127+BB1127)</f>
        <v>0.16750136077714467</v>
      </c>
      <c r="AY1127" s="4">
        <v>1038675</v>
      </c>
      <c r="AZ1127" s="4">
        <f>AY1127/M1127</f>
        <v>9111.1842105263149</v>
      </c>
      <c r="BA1127" s="7">
        <f>AY1127/(AR1127+AV1127+AY1127+BB1127)</f>
        <v>0.29127361169183086</v>
      </c>
      <c r="BB1127" s="4">
        <v>761890</v>
      </c>
      <c r="BC1127" s="11">
        <f>BB1127/(AR1127+AV1127+AY1127+BB1127)</f>
        <v>0.21365533204504683</v>
      </c>
      <c r="BD1127" s="9">
        <f>BC1127+BA1127+AX1127+AU1127</f>
        <v>1</v>
      </c>
      <c r="BE1127" s="14">
        <f>(AF1127+AH1127+AJ1127+AL1127+AN1127+AP1127)</f>
        <v>4556187</v>
      </c>
      <c r="BF1127" s="14">
        <f t="shared" si="85"/>
        <v>-3565977</v>
      </c>
      <c r="BG1127" s="13">
        <f>(AF1127+AH1127+AJ1127+AL1127+AN1127+AP1127)-(AR1127+AV1127+AY1127+BB1127)</f>
        <v>990210</v>
      </c>
      <c r="BH1127" s="13">
        <f t="shared" si="86"/>
        <v>0</v>
      </c>
      <c r="BI1127" s="14">
        <f>AF1127/W1127</f>
        <v>985355.85034535686</v>
      </c>
      <c r="BJ1127" s="14">
        <f>AH1127/Y1127</f>
        <v>1131542.0558558558</v>
      </c>
      <c r="BK1127" s="14">
        <f>AJ1127/AA1127</f>
        <v>2540087.7672894713</v>
      </c>
      <c r="BL1127" s="14">
        <f>BI1127+BJ1127+BK1127</f>
        <v>4656985.6734906845</v>
      </c>
      <c r="BM1127" s="14">
        <f>(AF1127/W1127)-AF1127</f>
        <v>6012.8503453568555</v>
      </c>
      <c r="BN1127" s="14">
        <f>AH1127/Y1127-AH1127</f>
        <v>362869.05585585581</v>
      </c>
      <c r="BO1127" s="14">
        <f>AJ1127/AA1127-AJ1127</f>
        <v>317461.76728947135</v>
      </c>
      <c r="BP1127" s="14">
        <f>BG1127/S1127</f>
        <v>5.0805480902729676E-2</v>
      </c>
      <c r="BQ1127" s="14">
        <f>(BG1127-CA1127)/S1127</f>
        <v>5.1114382420485348E-2</v>
      </c>
      <c r="BR1127" s="27">
        <f>BQ1127-BP1127</f>
        <v>3.0890151775567198E-4</v>
      </c>
      <c r="BS1127" s="28">
        <f t="shared" si="87"/>
        <v>16436466</v>
      </c>
      <c r="BT1127" s="11">
        <f>BS1127/S1127</f>
        <v>0.84331864904552134</v>
      </c>
      <c r="BU1127" s="14">
        <f>(BE1127-AP1127)*1/BT1127-(BE1127-AP1127)</f>
        <v>762887.72139996476</v>
      </c>
      <c r="BV1127" s="14">
        <f t="shared" si="88"/>
        <v>0.23376785895695379</v>
      </c>
      <c r="BW1127" s="27">
        <f>(AR1127+AV1127+AY1127+BB1127)/S1127</f>
        <v>0.18296237805422411</v>
      </c>
      <c r="BX1127" s="13">
        <f>(AF1127+AH1127+AJ1127+AL1127+AN1127)/N1127</f>
        <v>238.32793545765861</v>
      </c>
      <c r="BY1127" s="26">
        <f>BX1127/K1127</f>
        <v>0.24981963884450589</v>
      </c>
      <c r="BZ1127" s="11">
        <f>AP1127/BE1127</f>
        <v>9.8774479625177811E-2</v>
      </c>
      <c r="CA1127" s="15">
        <f>-(BM1127+BN1127+BO1127)/M1127</f>
        <v>-6020.5585393919646</v>
      </c>
      <c r="CB1127" s="15">
        <f>BG1127-CA1127</f>
        <v>996230.55853939196</v>
      </c>
      <c r="CC1127" s="18">
        <f t="shared" si="89"/>
        <v>0</v>
      </c>
      <c r="CD1127" s="17">
        <f>(AF1127/(AF1127+AH1127+AJ1127))/(X1127/(X1127+Z1127+AB1127))</f>
        <v>1.9218069989216751</v>
      </c>
      <c r="CE1127" s="19">
        <f>(AH1127/(AF1127+AH1127+AJ1127))/(Z1127/(X1127+Z1127+AB1127))</f>
        <v>0.80681869754421209</v>
      </c>
      <c r="CF1127" s="18">
        <f>(AJ1127/(AF1127+AH1127+AJ1127))/(AB1127/(X1127+Z1127+AB1127))</f>
        <v>0.88609924015695352</v>
      </c>
      <c r="CG1127">
        <f>AH1127/Z1127</f>
        <v>156.80803753569973</v>
      </c>
      <c r="CH1127" s="11">
        <f>BB1127/BE1127</f>
        <v>0.16722096788389063</v>
      </c>
      <c r="CI1127" s="14">
        <f>AY1127/V1127</f>
        <v>3274.4987879681917</v>
      </c>
      <c r="CJ1127" s="14">
        <f>AV1127/M1127</f>
        <v>5239.5263157894733</v>
      </c>
      <c r="CK1127" s="17">
        <f>N1127/V1127</f>
        <v>54.315680668066499</v>
      </c>
      <c r="CL1127" s="17">
        <f>(AL1127+AN1127)/N1127</f>
        <v>7.8652272331534041</v>
      </c>
      <c r="CM1127" s="14">
        <f>AP1127/AC1127</f>
        <v>5</v>
      </c>
    </row>
    <row r="1128" spans="1:91" hidden="1" x14ac:dyDescent="0.2">
      <c r="A1128">
        <v>999</v>
      </c>
      <c r="B1128" s="2">
        <v>45200</v>
      </c>
      <c r="C1128" s="3" t="s">
        <v>53</v>
      </c>
      <c r="D1128" t="s">
        <v>54</v>
      </c>
      <c r="E1128" s="3" t="s">
        <v>37</v>
      </c>
      <c r="F1128" t="s">
        <v>38</v>
      </c>
      <c r="G1128" t="str">
        <f>CONCATENATE(C1128,E1128)</f>
        <v>YVRLAX</v>
      </c>
      <c r="H1128" t="s">
        <v>31</v>
      </c>
      <c r="I1128">
        <f>U1128/M1128</f>
        <v>169.11904761904762</v>
      </c>
      <c r="J1128" t="str">
        <f>_xlfn.CONCAT(C1128,E1128,H1128)</f>
        <v>YVRLAX737-800</v>
      </c>
      <c r="K1128" s="4">
        <v>1080</v>
      </c>
      <c r="L1128" s="4">
        <f>N1128/M1128</f>
        <v>148.32142857142858</v>
      </c>
      <c r="M1128" s="4">
        <v>84</v>
      </c>
      <c r="N1128" s="4">
        <v>12459</v>
      </c>
      <c r="O1128" s="4">
        <f>P1128/M1128</f>
        <v>20.94047619047619</v>
      </c>
      <c r="P1128" s="4">
        <v>1759</v>
      </c>
      <c r="Q1128" s="4">
        <v>2514</v>
      </c>
      <c r="R1128" s="4">
        <v>8186</v>
      </c>
      <c r="S1128" s="4">
        <f>U1128*K1128</f>
        <v>15342480</v>
      </c>
      <c r="T1128" s="7">
        <f>N1128/U1128</f>
        <v>0.87702379276362097</v>
      </c>
      <c r="U1128" s="4">
        <v>14206</v>
      </c>
      <c r="V1128" s="4">
        <v>54.18444373265001</v>
      </c>
      <c r="W1128" s="7">
        <f>P1128/X1128</f>
        <v>1</v>
      </c>
      <c r="X1128" s="4">
        <v>1759</v>
      </c>
      <c r="Y1128" s="7">
        <f>Q1128/Z1128</f>
        <v>0.75044776119402989</v>
      </c>
      <c r="Z1128" s="4">
        <v>3350</v>
      </c>
      <c r="AA1128" s="7">
        <f>R1128/AB1128</f>
        <v>0.89975818861288193</v>
      </c>
      <c r="AB1128" s="4">
        <v>9098</v>
      </c>
      <c r="AC1128" s="4">
        <v>4105</v>
      </c>
      <c r="AD1128" s="4">
        <f>AP1128/AC1128</f>
        <v>5.999025578562728</v>
      </c>
      <c r="AE1128" s="7">
        <f>AF1128/(AF1128+AH1128+AJ1128+AL1128+AN1128+AP1128)</f>
        <v>0.23632264994949576</v>
      </c>
      <c r="AF1128" s="4">
        <v>736984</v>
      </c>
      <c r="AG1128" s="7">
        <f>AH1128/(AF1128+AH1128+AJ1128+AL1128+AN1128+AP1128)</f>
        <v>0.20339067836013533</v>
      </c>
      <c r="AH1128" s="4">
        <v>634284</v>
      </c>
      <c r="AI1128" s="7">
        <f>AJ1128/(AF1128+AH1128+AJ1128+AL1128+AN1128+AP1128)</f>
        <v>0.51826906735502076</v>
      </c>
      <c r="AJ1128" s="4">
        <v>1616248</v>
      </c>
      <c r="AK1128" s="7">
        <f>AL1128/(AF1128+AH1128+AJ1128+AL1128+AN1128+AP1128)</f>
        <v>1.8372320469448943E-2</v>
      </c>
      <c r="AL1128" s="4">
        <v>57295</v>
      </c>
      <c r="AM1128" s="7">
        <f>AN1128/(AF1128+AH1128+AJ1128+AL1128+AN1128+AP1128)</f>
        <v>1.5748665245065817E-2</v>
      </c>
      <c r="AN1128" s="4">
        <v>49113</v>
      </c>
      <c r="AO1128" s="7">
        <f>AP1128/(AF1128+AH1128+AJ1128+AL1128+AN1128+AP1128)</f>
        <v>7.8966186208333997E-3</v>
      </c>
      <c r="AP1128" s="4">
        <v>24626</v>
      </c>
      <c r="AQ1128" s="6">
        <f>AO1128+AM1128+AK1128+AI1128+AG1128+AE1128</f>
        <v>1</v>
      </c>
      <c r="AR1128" s="4">
        <v>225302</v>
      </c>
      <c r="AS1128" s="4">
        <f>AR1128/M1128</f>
        <v>2682.1666666666665</v>
      </c>
      <c r="AT1128" s="4">
        <f>AR1128/V1128</f>
        <v>4158.0568975046872</v>
      </c>
      <c r="AU1128" s="7">
        <f>AR1128/(AR1128+AV1128+AY1128+BB1128)</f>
        <v>0.22382431189288318</v>
      </c>
      <c r="AV1128" s="4">
        <v>491321</v>
      </c>
      <c r="AW1128" s="4">
        <f>AV1128/M1128</f>
        <v>5849.0595238095239</v>
      </c>
      <c r="AX1128" s="7">
        <f>AV1128/(AR1128+AV1128+AY1128+BB1128)</f>
        <v>0.48809857321960415</v>
      </c>
      <c r="AY1128" s="4">
        <v>121797</v>
      </c>
      <c r="AZ1128" s="4">
        <f>AY1128/M1128</f>
        <v>1449.9642857142858</v>
      </c>
      <c r="BA1128" s="7">
        <f>AY1128/(AR1128+AV1128+AY1128+BB1128)</f>
        <v>0.12099817008112441</v>
      </c>
      <c r="BB1128" s="4">
        <v>168182</v>
      </c>
      <c r="BC1128" s="11">
        <f>BB1128/(AR1128+AV1128+AY1128+BB1128)</f>
        <v>0.16707894480638821</v>
      </c>
      <c r="BD1128" s="9">
        <f>BC1128+BA1128+AX1128+AU1128</f>
        <v>1</v>
      </c>
      <c r="BE1128" s="14">
        <f>(AF1128+AH1128+AJ1128+AL1128+AN1128+AP1128)</f>
        <v>3118550</v>
      </c>
      <c r="BF1128" s="14">
        <f t="shared" si="85"/>
        <v>-1006602</v>
      </c>
      <c r="BG1128" s="13">
        <f>(AF1128+AH1128+AJ1128+AL1128+AN1128+AP1128)-(AR1128+AV1128+AY1128+BB1128)</f>
        <v>2111948</v>
      </c>
      <c r="BH1128" s="13">
        <f t="shared" si="86"/>
        <v>0</v>
      </c>
      <c r="BI1128" s="14">
        <f>AF1128/W1128</f>
        <v>736984</v>
      </c>
      <c r="BJ1128" s="14">
        <f>AH1128/Y1128</f>
        <v>845207.39856801904</v>
      </c>
      <c r="BK1128" s="14">
        <f>AJ1128/AA1128</f>
        <v>1796313.7434644515</v>
      </c>
      <c r="BL1128" s="14">
        <f>BI1128+BJ1128+BK1128</f>
        <v>3378505.1420324706</v>
      </c>
      <c r="BM1128" s="14">
        <f>(AF1128/W1128)-AF1128</f>
        <v>0</v>
      </c>
      <c r="BN1128" s="14">
        <f>AH1128/Y1128-AH1128</f>
        <v>210923.39856801904</v>
      </c>
      <c r="BO1128" s="14">
        <f>AJ1128/AA1128-AJ1128</f>
        <v>180065.74346445152</v>
      </c>
      <c r="BP1128" s="14">
        <f>BG1128/S1128</f>
        <v>0.13765362575020465</v>
      </c>
      <c r="BQ1128" s="14">
        <f>(BG1128-CA1128)/S1128</f>
        <v>0.13795700777470421</v>
      </c>
      <c r="BR1128" s="27">
        <f>BQ1128-BP1128</f>
        <v>3.0338202449955998E-4</v>
      </c>
      <c r="BS1128" s="28">
        <f t="shared" si="87"/>
        <v>13455720</v>
      </c>
      <c r="BT1128" s="11">
        <f>BS1128/S1128</f>
        <v>0.87702379276362097</v>
      </c>
      <c r="BU1128" s="14">
        <f>(BE1128-AP1128)*1/BT1128-(BE1128-AP1128)</f>
        <v>433829.77991813142</v>
      </c>
      <c r="BV1128" s="14">
        <f t="shared" si="88"/>
        <v>0.20326244518487233</v>
      </c>
      <c r="BW1128" s="27">
        <f>(AR1128+AV1128+AY1128+BB1128)/S1128</f>
        <v>6.5608819434667662E-2</v>
      </c>
      <c r="BX1128" s="13">
        <f>(AF1128+AH1128+AJ1128+AL1128+AN1128)/N1128</f>
        <v>248.32843727425958</v>
      </c>
      <c r="BY1128" s="26">
        <f>BX1128/K1128</f>
        <v>0.22993373821690702</v>
      </c>
      <c r="BZ1128" s="11">
        <f>AP1128/BE1128</f>
        <v>7.8966186208333997E-3</v>
      </c>
      <c r="CA1128" s="15">
        <f>-(BM1128+BN1128+BO1128)/M1128</f>
        <v>-4654.6326432436972</v>
      </c>
      <c r="CB1128" s="15">
        <f>BG1128-CA1128</f>
        <v>2116602.6326432438</v>
      </c>
      <c r="CC1128" s="18">
        <f t="shared" si="89"/>
        <v>0</v>
      </c>
      <c r="CD1128" s="17">
        <f>(AF1128/(AF1128+AH1128+AJ1128))/(X1128/(X1128+Z1128+AB1128))</f>
        <v>1.9924359100732389</v>
      </c>
      <c r="CE1128" s="19">
        <f>(AH1128/(AF1128+AH1128+AJ1128))/(Z1128/(X1128+Z1128+AB1128))</f>
        <v>0.90039088511070331</v>
      </c>
      <c r="CF1128" s="18">
        <f>(AJ1128/(AF1128+AH1128+AJ1128))/(AB1128/(X1128+Z1128+AB1128))</f>
        <v>0.84480059013632836</v>
      </c>
      <c r="CG1128">
        <f>AH1128/Z1128</f>
        <v>189.33850746268658</v>
      </c>
      <c r="CH1128" s="11">
        <f>BB1128/BE1128</f>
        <v>5.3929550592422763E-2</v>
      </c>
      <c r="CI1128" s="14">
        <f>AY1128/V1128</f>
        <v>2247.8222827377404</v>
      </c>
      <c r="CJ1128" s="14">
        <f>AV1128/M1128</f>
        <v>5849.0595238095239</v>
      </c>
      <c r="CK1128" s="17">
        <f>N1128/V1128</f>
        <v>229.93684426241623</v>
      </c>
      <c r="CL1128" s="17">
        <f>(AL1128+AN1128)/N1128</f>
        <v>8.5406533429649247</v>
      </c>
      <c r="CM1128" s="14">
        <f>AP1128/AC1128</f>
        <v>5.999025578562728</v>
      </c>
    </row>
    <row r="1129" spans="1:91" hidden="1" x14ac:dyDescent="0.2">
      <c r="A1129">
        <v>185</v>
      </c>
      <c r="B1129" s="2">
        <v>44805</v>
      </c>
      <c r="C1129" s="3" t="s">
        <v>53</v>
      </c>
      <c r="D1129" t="s">
        <v>54</v>
      </c>
      <c r="E1129" s="3" t="s">
        <v>37</v>
      </c>
      <c r="F1129" t="s">
        <v>38</v>
      </c>
      <c r="G1129" t="str">
        <f>CONCATENATE(C1129,E1129)</f>
        <v>YVRLAX</v>
      </c>
      <c r="H1129" t="s">
        <v>31</v>
      </c>
      <c r="I1129">
        <f>U1129/M1129</f>
        <v>169.54761904761904</v>
      </c>
      <c r="J1129" t="str">
        <f>_xlfn.CONCAT(C1129,E1129,H1129)</f>
        <v>YVRLAX737-800</v>
      </c>
      <c r="K1129" s="4">
        <v>1080</v>
      </c>
      <c r="L1129" s="4">
        <f>N1129/M1129</f>
        <v>143.71428571428572</v>
      </c>
      <c r="M1129" s="4">
        <v>84</v>
      </c>
      <c r="N1129" s="4">
        <v>12072</v>
      </c>
      <c r="O1129" s="4">
        <f>P1129/M1129</f>
        <v>21</v>
      </c>
      <c r="P1129" s="4">
        <v>1764</v>
      </c>
      <c r="Q1129" s="4">
        <v>3330</v>
      </c>
      <c r="R1129" s="4">
        <v>6979</v>
      </c>
      <c r="S1129" s="4">
        <f>U1129*K1129</f>
        <v>15381360</v>
      </c>
      <c r="T1129" s="7">
        <f>N1129/U1129</f>
        <v>0.84763375930346863</v>
      </c>
      <c r="U1129" s="4">
        <v>14242</v>
      </c>
      <c r="V1129" s="4">
        <v>54.346188340807174</v>
      </c>
      <c r="W1129" s="7">
        <f>P1129/X1129</f>
        <v>1</v>
      </c>
      <c r="X1129" s="4">
        <v>1764</v>
      </c>
      <c r="Y1129" s="7">
        <f>Q1129/Z1129</f>
        <v>0.9910714285714286</v>
      </c>
      <c r="Z1129" s="4">
        <v>3360</v>
      </c>
      <c r="AA1129" s="7">
        <f>R1129/AB1129</f>
        <v>0.76540908093880233</v>
      </c>
      <c r="AB1129" s="4">
        <v>9118</v>
      </c>
      <c r="AC1129" s="4">
        <v>10113</v>
      </c>
      <c r="AD1129" s="4">
        <f>AP1129/AC1129</f>
        <v>4.9998022347473547</v>
      </c>
      <c r="AE1129" s="7">
        <f>AF1129/(AF1129+AH1129+AJ1129+AL1129+AN1129+AP1129)</f>
        <v>0.23215224124651071</v>
      </c>
      <c r="AF1129" s="4">
        <v>637468</v>
      </c>
      <c r="AG1129" s="7">
        <f>AH1129/(AF1129+AH1129+AJ1129+AL1129+AN1129+AP1129)</f>
        <v>0.27238232932311934</v>
      </c>
      <c r="AH1129" s="4">
        <v>747936</v>
      </c>
      <c r="AI1129" s="7">
        <f>AJ1129/(AF1129+AH1129+AJ1129+AL1129+AN1129+AP1129)</f>
        <v>0.4567222828175046</v>
      </c>
      <c r="AJ1129" s="4">
        <v>1254116</v>
      </c>
      <c r="AK1129" s="7">
        <f>AL1129/(AF1129+AH1129+AJ1129+AL1129+AN1129+AP1129)</f>
        <v>1.5246339549256074E-2</v>
      </c>
      <c r="AL1129" s="4">
        <v>41865</v>
      </c>
      <c r="AM1129" s="7">
        <f>AN1129/(AF1129+AH1129+AJ1129+AL1129+AN1129+AP1129)</f>
        <v>5.0828415404028911E-3</v>
      </c>
      <c r="AN1129" s="4">
        <v>13957</v>
      </c>
      <c r="AO1129" s="7">
        <f>AP1129/(AF1129+AH1129+AJ1129+AL1129+AN1129+AP1129)</f>
        <v>1.8413965523206375E-2</v>
      </c>
      <c r="AP1129" s="4">
        <v>50563</v>
      </c>
      <c r="AQ1129" s="6">
        <f>AO1129+AM1129+AK1129+AI1129+AG1129+AE1129</f>
        <v>1</v>
      </c>
      <c r="AR1129" s="4">
        <v>200132</v>
      </c>
      <c r="AS1129" s="4">
        <f>AR1129/M1129</f>
        <v>2382.5238095238096</v>
      </c>
      <c r="AT1129" s="4">
        <f>AR1129/V1129</f>
        <v>3682.5397716020861</v>
      </c>
      <c r="AU1129" s="7">
        <f>AR1129/(AR1129+AV1129+AY1129+BB1129)</f>
        <v>0.21094415353351378</v>
      </c>
      <c r="AV1129" s="4">
        <v>440120</v>
      </c>
      <c r="AW1129" s="4">
        <f>AV1129/M1129</f>
        <v>5239.5238095238092</v>
      </c>
      <c r="AX1129" s="7">
        <f>AV1129/(AR1129+AV1129+AY1129+BB1129)</f>
        <v>0.46389753189479987</v>
      </c>
      <c r="AY1129" s="4">
        <v>177957</v>
      </c>
      <c r="AZ1129" s="4">
        <f>AY1129/M1129</f>
        <v>2118.5357142857142</v>
      </c>
      <c r="BA1129" s="7">
        <f>AY1129/(AR1129+AV1129+AY1129+BB1129)</f>
        <v>0.18757114669499886</v>
      </c>
      <c r="BB1129" s="4">
        <v>130535</v>
      </c>
      <c r="BC1129" s="11">
        <f>BB1129/(AR1129+AV1129+AY1129+BB1129)</f>
        <v>0.13758716787668748</v>
      </c>
      <c r="BD1129" s="9">
        <f>BC1129+BA1129+AX1129+AU1129</f>
        <v>1</v>
      </c>
      <c r="BE1129" s="14">
        <f>(AF1129+AH1129+AJ1129+AL1129+AN1129+AP1129)</f>
        <v>2745905</v>
      </c>
      <c r="BF1129" s="14">
        <f t="shared" si="85"/>
        <v>-948744</v>
      </c>
      <c r="BG1129" s="13">
        <f>(AF1129+AH1129+AJ1129+AL1129+AN1129+AP1129)-(AR1129+AV1129+AY1129+BB1129)</f>
        <v>1797161</v>
      </c>
      <c r="BH1129" s="13">
        <f t="shared" si="86"/>
        <v>0</v>
      </c>
      <c r="BI1129" s="14">
        <f>AF1129/W1129</f>
        <v>637468</v>
      </c>
      <c r="BJ1129" s="14">
        <f>AH1129/Y1129</f>
        <v>754674.16216216213</v>
      </c>
      <c r="BK1129" s="14">
        <f>AJ1129/AA1129</f>
        <v>1638491.143143717</v>
      </c>
      <c r="BL1129" s="14">
        <f>BI1129+BJ1129+BK1129</f>
        <v>3030633.3053058791</v>
      </c>
      <c r="BM1129" s="14">
        <f>(AF1129/W1129)-AF1129</f>
        <v>0</v>
      </c>
      <c r="BN1129" s="14">
        <f>AH1129/Y1129-AH1129</f>
        <v>6738.1621621621307</v>
      </c>
      <c r="BO1129" s="14">
        <f>AJ1129/AA1129-AJ1129</f>
        <v>384375.14314371697</v>
      </c>
      <c r="BP1129" s="14">
        <f>BG1129/S1129</f>
        <v>0.11684018838386202</v>
      </c>
      <c r="BQ1129" s="14">
        <f>(BG1129-CA1129)/S1129</f>
        <v>0.11714289963809774</v>
      </c>
      <c r="BR1129" s="27">
        <f>BQ1129-BP1129</f>
        <v>3.0271125423571299E-4</v>
      </c>
      <c r="BS1129" s="28">
        <f t="shared" si="87"/>
        <v>13037760</v>
      </c>
      <c r="BT1129" s="11">
        <f>BS1129/S1129</f>
        <v>0.84763375930346863</v>
      </c>
      <c r="BU1129" s="14">
        <f>(BE1129-AP1129)*1/BT1129-(BE1129-AP1129)</f>
        <v>484500.67428760743</v>
      </c>
      <c r="BV1129" s="14">
        <f t="shared" si="88"/>
        <v>0.1785216001705961</v>
      </c>
      <c r="BW1129" s="27">
        <f>(AR1129+AV1129+AY1129+BB1129)/S1129</f>
        <v>6.1681411786734072E-2</v>
      </c>
      <c r="BX1129" s="13">
        <f>(AF1129+AH1129+AJ1129+AL1129+AN1129)/N1129</f>
        <v>223.2722001325381</v>
      </c>
      <c r="BY1129" s="26">
        <f>BX1129/K1129</f>
        <v>0.20673351864123898</v>
      </c>
      <c r="BZ1129" s="11">
        <f>AP1129/BE1129</f>
        <v>1.8413965523206375E-2</v>
      </c>
      <c r="CA1129" s="15">
        <f>-(BM1129+BN1129+BO1129)/M1129</f>
        <v>-4656.1107774509419</v>
      </c>
      <c r="CB1129" s="15">
        <f>BG1129-CA1129</f>
        <v>1801817.110777451</v>
      </c>
      <c r="CC1129" s="18">
        <f t="shared" si="89"/>
        <v>0</v>
      </c>
      <c r="CD1129" s="17">
        <f>(AF1129/(AF1129+AH1129+AJ1129))/(X1129/(X1129+Z1129+AB1129))</f>
        <v>1.9498707849307308</v>
      </c>
      <c r="CE1129" s="19">
        <f>(AH1129/(AF1129+AH1129+AJ1129))/(Z1129/(X1129+Z1129+AB1129))</f>
        <v>1.2010779232587743</v>
      </c>
      <c r="CF1129" s="18">
        <f>(AJ1129/(AF1129+AH1129+AJ1129))/(AB1129/(X1129+Z1129+AB1129))</f>
        <v>0.74213710388601772</v>
      </c>
      <c r="CG1129">
        <f>AH1129/Z1129</f>
        <v>222.6</v>
      </c>
      <c r="CH1129" s="11">
        <f>BB1129/BE1129</f>
        <v>4.7538061222074324E-2</v>
      </c>
      <c r="CI1129" s="14">
        <f>AY1129/V1129</f>
        <v>3274.507475740973</v>
      </c>
      <c r="CJ1129" s="14">
        <f>AV1129/M1129</f>
        <v>5239.5238095238092</v>
      </c>
      <c r="CK1129" s="17">
        <f>N1129/V1129</f>
        <v>222.13149382797545</v>
      </c>
      <c r="CL1129" s="17">
        <f>(AL1129+AN1129)/N1129</f>
        <v>4.6240888005301528</v>
      </c>
      <c r="CM1129" s="14">
        <f>AP1129/AC1129</f>
        <v>4.9998022347473547</v>
      </c>
    </row>
    <row r="1130" spans="1:91" hidden="1" x14ac:dyDescent="0.2">
      <c r="A1130">
        <v>131</v>
      </c>
      <c r="B1130" s="2">
        <v>44805</v>
      </c>
      <c r="C1130" s="3" t="s">
        <v>41</v>
      </c>
      <c r="D1130" t="s">
        <v>42</v>
      </c>
      <c r="E1130" s="3" t="s">
        <v>37</v>
      </c>
      <c r="F1130" t="s">
        <v>38</v>
      </c>
      <c r="G1130" t="str">
        <f>CONCATENATE(C1130,E1130)</f>
        <v>SEALAX</v>
      </c>
      <c r="H1130" t="s">
        <v>34</v>
      </c>
      <c r="I1130">
        <f>U1130/M1130</f>
        <v>178.41904761904763</v>
      </c>
      <c r="J1130" t="str">
        <f>_xlfn.CONCAT(C1130,E1130,H1130)</f>
        <v>SEALAX737-900</v>
      </c>
      <c r="K1130" s="4">
        <v>954</v>
      </c>
      <c r="L1130" s="4">
        <f>N1130/M1130</f>
        <v>151</v>
      </c>
      <c r="M1130" s="4">
        <v>105</v>
      </c>
      <c r="N1130" s="4">
        <v>15855</v>
      </c>
      <c r="O1130" s="4">
        <f>P1130/M1130</f>
        <v>22.609523809523811</v>
      </c>
      <c r="P1130" s="4">
        <v>2374</v>
      </c>
      <c r="Q1130" s="4">
        <v>4461</v>
      </c>
      <c r="R1130" s="4">
        <v>9020</v>
      </c>
      <c r="S1130" s="4">
        <f>U1130*K1130</f>
        <v>17872236</v>
      </c>
      <c r="T1130" s="7">
        <f>N1130/U1130</f>
        <v>0.84632219493968186</v>
      </c>
      <c r="U1130" s="4">
        <v>18734</v>
      </c>
      <c r="V1130" s="4">
        <v>280.81928838951308</v>
      </c>
      <c r="W1130" s="7">
        <f>P1130/X1130</f>
        <v>0.9875207986688852</v>
      </c>
      <c r="X1130" s="4">
        <v>2404</v>
      </c>
      <c r="Y1130" s="7">
        <f>Q1130/Z1130</f>
        <v>0.99265687583444595</v>
      </c>
      <c r="Z1130" s="4">
        <v>4494</v>
      </c>
      <c r="AA1130" s="7">
        <f>R1130/AB1130</f>
        <v>0.76201740305820731</v>
      </c>
      <c r="AB1130" s="4">
        <v>11837</v>
      </c>
      <c r="AC1130" s="4">
        <v>42602</v>
      </c>
      <c r="AD1130" s="4">
        <f>AP1130/AC1130</f>
        <v>5</v>
      </c>
      <c r="AE1130" s="7">
        <f>AF1130/(AF1130+AH1130+AJ1130+AL1130+AN1130+AP1130)</f>
        <v>0.24334370959608406</v>
      </c>
      <c r="AF1130" s="4">
        <v>962703</v>
      </c>
      <c r="AG1130" s="7">
        <f>AH1130/(AF1130+AH1130+AJ1130+AL1130+AN1130+AP1130)</f>
        <v>0.24381083099835826</v>
      </c>
      <c r="AH1130" s="4">
        <v>964551</v>
      </c>
      <c r="AI1130" s="7">
        <f>AJ1130/(AF1130+AH1130+AJ1130+AL1130+AN1130+AP1130)</f>
        <v>0.44256239344108977</v>
      </c>
      <c r="AJ1130" s="4">
        <v>1750841</v>
      </c>
      <c r="AK1130" s="7">
        <f>AL1130/(AF1130+AH1130+AJ1130+AL1130+AN1130+AP1130)</f>
        <v>1.3679983923743947E-2</v>
      </c>
      <c r="AL1130" s="4">
        <v>54120</v>
      </c>
      <c r="AM1130" s="7">
        <f>AN1130/(AF1130+AH1130+AJ1130+AL1130+AN1130+AP1130)</f>
        <v>2.7602628316201758E-3</v>
      </c>
      <c r="AN1130" s="4">
        <v>10920</v>
      </c>
      <c r="AO1130" s="7">
        <f>AP1130/(AF1130+AH1130+AJ1130+AL1130+AN1130+AP1130)</f>
        <v>5.3842819209103811E-2</v>
      </c>
      <c r="AP1130" s="4">
        <v>213010</v>
      </c>
      <c r="AQ1130" s="6">
        <f>AO1130+AM1130+AK1130+AI1130+AG1130+AE1130</f>
        <v>1</v>
      </c>
      <c r="AR1130" s="4">
        <v>1034128</v>
      </c>
      <c r="AS1130" s="4">
        <f>AR1130/M1130</f>
        <v>9848.8380952380958</v>
      </c>
      <c r="AT1130" s="4">
        <f>AR1130/V1130</f>
        <v>3682.5390660687199</v>
      </c>
      <c r="AU1130" s="7">
        <f>AR1130/(AR1130+AV1130+AY1130+BB1130)</f>
        <v>0.32563729943429887</v>
      </c>
      <c r="AV1130" s="4">
        <v>547530</v>
      </c>
      <c r="AW1130" s="4">
        <f>AV1130/M1130</f>
        <v>5214.5714285714284</v>
      </c>
      <c r="AX1130" s="7">
        <f>AV1130/(AR1130+AV1130+AY1130+BB1130)</f>
        <v>0.17241211006689852</v>
      </c>
      <c r="AY1130" s="4">
        <v>919543</v>
      </c>
      <c r="AZ1130" s="4">
        <f>AY1130/M1130</f>
        <v>8757.5523809523802</v>
      </c>
      <c r="BA1130" s="7">
        <f>AY1130/(AR1130+AV1130+AY1130+BB1130)</f>
        <v>0.28955554750834855</v>
      </c>
      <c r="BB1130" s="4">
        <v>674504</v>
      </c>
      <c r="BC1130" s="11">
        <f>BB1130/(AR1130+AV1130+AY1130+BB1130)</f>
        <v>0.21239504299045409</v>
      </c>
      <c r="BD1130" s="9">
        <f>BC1130+BA1130+AX1130+AU1130</f>
        <v>1</v>
      </c>
      <c r="BE1130" s="14">
        <f>(AF1130+AH1130+AJ1130+AL1130+AN1130+AP1130)</f>
        <v>3956145</v>
      </c>
      <c r="BF1130" s="14">
        <f t="shared" si="85"/>
        <v>-3175705</v>
      </c>
      <c r="BG1130" s="13">
        <f>(AF1130+AH1130+AJ1130+AL1130+AN1130+AP1130)-(AR1130+AV1130+AY1130+BB1130)</f>
        <v>780440</v>
      </c>
      <c r="BH1130" s="13">
        <f t="shared" si="86"/>
        <v>0</v>
      </c>
      <c r="BI1130" s="14">
        <f>AF1130/W1130</f>
        <v>974868.58129738842</v>
      </c>
      <c r="BJ1130" s="14">
        <f>AH1130/Y1130</f>
        <v>971686.21250840614</v>
      </c>
      <c r="BK1130" s="14">
        <f>AJ1130/AA1130</f>
        <v>2297639.126053215</v>
      </c>
      <c r="BL1130" s="14">
        <f>BI1130+BJ1130+BK1130</f>
        <v>4244193.9198590098</v>
      </c>
      <c r="BM1130" s="14">
        <f>(AF1130/W1130)-AF1130</f>
        <v>12165.581297388417</v>
      </c>
      <c r="BN1130" s="14">
        <f>AH1130/Y1130-AH1130</f>
        <v>7135.2125084061408</v>
      </c>
      <c r="BO1130" s="14">
        <f>AJ1130/AA1130-AJ1130</f>
        <v>546798.126053215</v>
      </c>
      <c r="BP1130" s="14">
        <f>BG1130/S1130</f>
        <v>4.3667731334792133E-2</v>
      </c>
      <c r="BQ1130" s="14">
        <f>(BG1130-CA1130)/S1130</f>
        <v>4.3969395787095217E-2</v>
      </c>
      <c r="BR1130" s="27">
        <f>BQ1130-BP1130</f>
        <v>3.0166445230308397E-4</v>
      </c>
      <c r="BS1130" s="28">
        <f t="shared" si="87"/>
        <v>15125670</v>
      </c>
      <c r="BT1130" s="11">
        <f>BS1130/S1130</f>
        <v>0.84632219493968186</v>
      </c>
      <c r="BU1130" s="14">
        <f>(BE1130-AP1130)*1/BT1130-(BE1130-AP1130)</f>
        <v>679690.04509618413</v>
      </c>
      <c r="BV1130" s="14">
        <f t="shared" si="88"/>
        <v>0.2213570255003347</v>
      </c>
      <c r="BW1130" s="27">
        <f>(AR1130+AV1130+AY1130+BB1130)/S1130</f>
        <v>0.17768929416554258</v>
      </c>
      <c r="BX1130" s="13">
        <f>(AF1130+AH1130+AJ1130+AL1130+AN1130)/N1130</f>
        <v>236.08546199936927</v>
      </c>
      <c r="BY1130" s="26">
        <f>BX1130/K1130</f>
        <v>0.24746903773518791</v>
      </c>
      <c r="BZ1130" s="11">
        <f>AP1130/BE1130</f>
        <v>5.3842819209103811E-2</v>
      </c>
      <c r="CA1130" s="15">
        <f>-(BM1130+BN1130+BO1130)/M1130</f>
        <v>-5391.4182843715198</v>
      </c>
      <c r="CB1130" s="15">
        <f>BG1130-CA1130</f>
        <v>785831.4182843715</v>
      </c>
      <c r="CC1130" s="18">
        <f t="shared" si="89"/>
        <v>0</v>
      </c>
      <c r="CD1130" s="17">
        <f>(AF1130/(AF1130+AH1130+AJ1130))/(X1130/(X1130+Z1130+AB1130))</f>
        <v>2.0398048356929617</v>
      </c>
      <c r="CE1130" s="19">
        <f>(AH1130/(AF1130+AH1130+AJ1130))/(Z1130/(X1130+Z1130+AB1130))</f>
        <v>1.0932585505298844</v>
      </c>
      <c r="CF1130" s="18">
        <f>(AJ1130/(AF1130+AH1130+AJ1130))/(AB1130/(X1130+Z1130+AB1130))</f>
        <v>0.75341769442534601</v>
      </c>
      <c r="CG1130">
        <f>AH1130/Z1130</f>
        <v>214.63084112149534</v>
      </c>
      <c r="CH1130" s="11">
        <f>BB1130/BE1130</f>
        <v>0.17049526748893176</v>
      </c>
      <c r="CI1130" s="14">
        <f>AY1130/V1130</f>
        <v>3274.5008552423192</v>
      </c>
      <c r="CJ1130" s="14">
        <f>AV1130/M1130</f>
        <v>5214.5714285714284</v>
      </c>
      <c r="CK1130" s="17">
        <f>N1130/V1130</f>
        <v>56.459796942467037</v>
      </c>
      <c r="CL1130" s="17">
        <f>(AL1130+AN1130)/N1130</f>
        <v>4.1021759697256384</v>
      </c>
      <c r="CM1130" s="14">
        <f>AP1130/AC1130</f>
        <v>5</v>
      </c>
    </row>
    <row r="1131" spans="1:91" x14ac:dyDescent="0.2">
      <c r="A1131">
        <v>611</v>
      </c>
      <c r="B1131" s="2">
        <v>45170</v>
      </c>
      <c r="C1131" s="3" t="s">
        <v>44</v>
      </c>
      <c r="D1131" t="s">
        <v>45</v>
      </c>
      <c r="E1131" s="3" t="s">
        <v>41</v>
      </c>
      <c r="F1131" t="s">
        <v>42</v>
      </c>
      <c r="G1131" t="str">
        <f>CONCATENATE(C1131,E1131)</f>
        <v>BOISEA</v>
      </c>
      <c r="H1131" t="s">
        <v>40</v>
      </c>
      <c r="I1131">
        <f>U1131/M1131</f>
        <v>74.133663366336634</v>
      </c>
      <c r="J1131" t="str">
        <f>_xlfn.CONCAT(C1131,E1131,H1131)</f>
        <v>BOISEAE175</v>
      </c>
      <c r="K1131" s="4">
        <v>399</v>
      </c>
      <c r="L1131" s="4">
        <f>N1131/M1131</f>
        <v>58.128712871287128</v>
      </c>
      <c r="M1131" s="4">
        <v>202</v>
      </c>
      <c r="N1131" s="4">
        <v>11742</v>
      </c>
      <c r="O1131" s="4">
        <f>P1131/M1131</f>
        <v>8.272277227722773</v>
      </c>
      <c r="P1131" s="4">
        <v>1671</v>
      </c>
      <c r="Q1131" s="4">
        <v>3438</v>
      </c>
      <c r="R1131" s="4">
        <v>6634</v>
      </c>
      <c r="S1131" s="4">
        <f>U1131*K1131</f>
        <v>5975025</v>
      </c>
      <c r="T1131" s="7">
        <f>N1131/U1131</f>
        <v>0.78410684474123538</v>
      </c>
      <c r="U1131" s="4">
        <v>14975</v>
      </c>
      <c r="V1131" s="4">
        <v>325.71235948803559</v>
      </c>
      <c r="W1131" s="7">
        <f>P1131/X1131</f>
        <v>0.82928039702233247</v>
      </c>
      <c r="X1131" s="4">
        <v>2015</v>
      </c>
      <c r="Y1131" s="7">
        <f>Q1131/Z1131</f>
        <v>0.94789081885856075</v>
      </c>
      <c r="Z1131" s="4">
        <v>3627</v>
      </c>
      <c r="AA1131" s="7">
        <f>R1131/AB1131</f>
        <v>0.71081110039644269</v>
      </c>
      <c r="AB1131" s="4">
        <v>9333</v>
      </c>
      <c r="AC1131" s="4">
        <v>6476</v>
      </c>
      <c r="AD1131" s="4">
        <f>AP1131/AC1131</f>
        <v>5.9995367510809139</v>
      </c>
      <c r="AE1131" s="7">
        <f>AF1131/(AF1131+AH1131+AJ1131+AL1131+AN1131+AP1131)</f>
        <v>0.21272270896349757</v>
      </c>
      <c r="AF1131" s="4">
        <v>324838</v>
      </c>
      <c r="AG1131" s="7">
        <f>AH1131/(AF1131+AH1131+AJ1131+AL1131+AN1131+AP1131)</f>
        <v>0.26910072957711245</v>
      </c>
      <c r="AH1131" s="4">
        <v>410930</v>
      </c>
      <c r="AI1131" s="7">
        <f>AJ1131/(AF1131+AH1131+AJ1131+AL1131+AN1131+AP1131)</f>
        <v>0.43192130704384729</v>
      </c>
      <c r="AJ1131" s="4">
        <v>659565</v>
      </c>
      <c r="AK1131" s="7">
        <f>AL1131/(AF1131+AH1131+AJ1131+AL1131+AN1131+AP1131)</f>
        <v>3.0403739500173211E-2</v>
      </c>
      <c r="AL1131" s="4">
        <v>46428</v>
      </c>
      <c r="AM1131" s="7">
        <f>AN1131/(AF1131+AH1131+AJ1131+AL1131+AN1131+AP1131)</f>
        <v>3.0408323505008682E-2</v>
      </c>
      <c r="AN1131" s="4">
        <v>46435</v>
      </c>
      <c r="AO1131" s="7">
        <f>AP1131/(AF1131+AH1131+AJ1131+AL1131+AN1131+AP1131)</f>
        <v>2.5443191410360767E-2</v>
      </c>
      <c r="AP1131" s="4">
        <v>38853</v>
      </c>
      <c r="AQ1131" s="6">
        <f>AO1131+AM1131+AK1131+AI1131+AG1131+AE1131</f>
        <v>1</v>
      </c>
      <c r="AR1131" s="4">
        <v>813047</v>
      </c>
      <c r="AS1131" s="4">
        <f>AR1131/M1131</f>
        <v>4024.9851485148515</v>
      </c>
      <c r="AT1131" s="4">
        <f>AR1131/V1131</f>
        <v>2496.2116920523727</v>
      </c>
      <c r="AU1131" s="7">
        <f>AR1131/(AR1131+AV1131+AY1131+BB1131)</f>
        <v>0.33834510120844224</v>
      </c>
      <c r="AV1131" s="4">
        <v>658489</v>
      </c>
      <c r="AW1131" s="4">
        <f>AV1131/M1131</f>
        <v>3259.8465346534654</v>
      </c>
      <c r="AX1131" s="7">
        <f>AV1131/(AR1131+AV1131+AY1131+BB1131)</f>
        <v>0.27402662742700717</v>
      </c>
      <c r="AY1131" s="4">
        <v>450806</v>
      </c>
      <c r="AZ1131" s="4">
        <f>AY1131/M1131</f>
        <v>2231.7128712871286</v>
      </c>
      <c r="BA1131" s="7">
        <f>AY1131/(AR1131+AV1131+AY1131+BB1131)</f>
        <v>0.18760047290669915</v>
      </c>
      <c r="BB1131" s="4">
        <v>480669</v>
      </c>
      <c r="BC1131" s="11">
        <f>BB1131/(AR1131+AV1131+AY1131+BB1131)</f>
        <v>0.20002779845785143</v>
      </c>
      <c r="BD1131" s="9">
        <f>BC1131+BA1131+AX1131+AU1131</f>
        <v>1</v>
      </c>
      <c r="BE1131" s="14">
        <f>(AF1131+AH1131+AJ1131+AL1131+AN1131+AP1131)</f>
        <v>1527049</v>
      </c>
      <c r="BF1131" s="14">
        <f t="shared" si="85"/>
        <v>-2403011</v>
      </c>
      <c r="BG1131" s="13">
        <f>(AF1131+AH1131+AJ1131+AL1131+AN1131+AP1131)-(AR1131+AV1131+AY1131+BB1131)</f>
        <v>-875962</v>
      </c>
      <c r="BH1131" s="13">
        <f t="shared" si="86"/>
        <v>1</v>
      </c>
      <c r="BI1131" s="14">
        <f>AF1131/W1131</f>
        <v>391710.69419509277</v>
      </c>
      <c r="BJ1131" s="14">
        <f>AH1131/Y1131</f>
        <v>433520.39267015707</v>
      </c>
      <c r="BK1131" s="14">
        <f>AJ1131/AA1131</f>
        <v>927904.75504974381</v>
      </c>
      <c r="BL1131" s="14">
        <f>BI1131+BJ1131+BK1131</f>
        <v>1753135.8419149937</v>
      </c>
      <c r="BM1131" s="14">
        <f>(AF1131/W1131)-AF1131</f>
        <v>66872.694195092772</v>
      </c>
      <c r="BN1131" s="14">
        <f>AH1131/Y1131-AH1131</f>
        <v>22590.392670157074</v>
      </c>
      <c r="BO1131" s="14">
        <f>AJ1131/AA1131-AJ1131</f>
        <v>268339.75504974381</v>
      </c>
      <c r="BP1131" s="14">
        <f>BG1131/S1131</f>
        <v>-0.14660390542298987</v>
      </c>
      <c r="BQ1131" s="14">
        <f>(BG1131-CA1131)/S1131</f>
        <v>-0.14630745458008981</v>
      </c>
      <c r="BR1131" s="27">
        <f>BQ1131-BP1131</f>
        <v>2.9645084290005896E-4</v>
      </c>
      <c r="BS1131" s="28">
        <f t="shared" si="87"/>
        <v>4685058</v>
      </c>
      <c r="BT1131" s="11">
        <f>BS1131/S1131</f>
        <v>0.78410684474123538</v>
      </c>
      <c r="BU1131" s="14">
        <f>(BE1131-AP1131)*1/BT1131-(BE1131-AP1131)</f>
        <v>409754.52801907691</v>
      </c>
      <c r="BV1131" s="14">
        <f t="shared" si="88"/>
        <v>0.25557198505445583</v>
      </c>
      <c r="BW1131" s="27">
        <f>(AR1131+AV1131+AY1131+BB1131)/S1131</f>
        <v>0.40217589047744567</v>
      </c>
      <c r="BX1131" s="13">
        <f>(AF1131+AH1131+AJ1131+AL1131+AN1131)/N1131</f>
        <v>126.74127065235905</v>
      </c>
      <c r="BY1131" s="26">
        <f>BX1131/K1131</f>
        <v>0.31764729486806781</v>
      </c>
      <c r="BZ1131" s="11">
        <f>AP1131/BE1131</f>
        <v>2.5443191410360767E-2</v>
      </c>
      <c r="CA1131" s="15">
        <f>-(BM1131+BN1131+BO1131)/M1131</f>
        <v>-1771.3011975989784</v>
      </c>
      <c r="CB1131" s="15">
        <f>BG1131-CA1131</f>
        <v>-874190.69880240108</v>
      </c>
      <c r="CC1131" s="18">
        <f t="shared" si="89"/>
        <v>1</v>
      </c>
      <c r="CD1131" s="17">
        <f>(AF1131/(AF1131+AH1131+AJ1131))/(X1131/(X1131+Z1131+AB1131))</f>
        <v>1.7301379923184874</v>
      </c>
      <c r="CE1131" s="19">
        <f>(AH1131/(AF1131+AH1131+AJ1131))/(Z1131/(X1131+Z1131+AB1131))</f>
        <v>1.21593191611996</v>
      </c>
      <c r="CF1131" s="18">
        <f>(AJ1131/(AF1131+AH1131+AJ1131))/(AB1131/(X1131+Z1131+AB1131))</f>
        <v>0.75844711086586858</v>
      </c>
      <c r="CG1131">
        <f>AH1131/Z1131</f>
        <v>113.29749103942652</v>
      </c>
      <c r="CH1131" s="11">
        <f>BB1131/BE1131</f>
        <v>0.31476986003723523</v>
      </c>
      <c r="CI1131" s="14">
        <f>AY1131/V1131</f>
        <v>1384.0616939086694</v>
      </c>
      <c r="CJ1131" s="14">
        <f>AV1131/M1131</f>
        <v>3259.8465346534654</v>
      </c>
      <c r="CK1131" s="17">
        <f>N1131/V1131</f>
        <v>36.05021319564424</v>
      </c>
      <c r="CL1131" s="17">
        <f>(AL1131+AN1131)/N1131</f>
        <v>7.9086186339635498</v>
      </c>
      <c r="CM1131" s="14">
        <f>AP1131/AC1131</f>
        <v>5.9995367510809139</v>
      </c>
    </row>
    <row r="1132" spans="1:91" hidden="1" x14ac:dyDescent="0.2">
      <c r="A1132">
        <v>901</v>
      </c>
      <c r="B1132" s="2">
        <v>45200</v>
      </c>
      <c r="C1132" s="3" t="s">
        <v>37</v>
      </c>
      <c r="D1132" t="s">
        <v>38</v>
      </c>
      <c r="E1132" s="3" t="s">
        <v>53</v>
      </c>
      <c r="F1132" t="s">
        <v>54</v>
      </c>
      <c r="G1132" t="str">
        <f>CONCATENATE(C1132,E1132)</f>
        <v>LAXYVR</v>
      </c>
      <c r="H1132" t="s">
        <v>31</v>
      </c>
      <c r="I1132">
        <f>U1132/M1132</f>
        <v>169.11904761904762</v>
      </c>
      <c r="J1132" t="str">
        <f>_xlfn.CONCAT(C1132,E1132,H1132)</f>
        <v>LAXYVR737-800</v>
      </c>
      <c r="K1132" s="4">
        <v>1080</v>
      </c>
      <c r="L1132" s="4">
        <f>N1132/M1132</f>
        <v>148.32142857142858</v>
      </c>
      <c r="M1132" s="4">
        <v>84</v>
      </c>
      <c r="N1132" s="4">
        <v>12459</v>
      </c>
      <c r="O1132" s="4">
        <f>P1132/M1132</f>
        <v>20.94047619047619</v>
      </c>
      <c r="P1132" s="4">
        <v>1759</v>
      </c>
      <c r="Q1132" s="4">
        <v>2767</v>
      </c>
      <c r="R1132" s="4">
        <v>7933</v>
      </c>
      <c r="S1132" s="4">
        <f>U1132*K1132</f>
        <v>15342480</v>
      </c>
      <c r="T1132" s="7">
        <f>N1132/U1132</f>
        <v>0.87702379276362097</v>
      </c>
      <c r="U1132" s="4">
        <v>14206</v>
      </c>
      <c r="V1132" s="4">
        <v>55.573290119504904</v>
      </c>
      <c r="W1132" s="7">
        <f>P1132/X1132</f>
        <v>1</v>
      </c>
      <c r="X1132" s="4">
        <v>1759</v>
      </c>
      <c r="Y1132" s="7">
        <f>Q1132/Z1132</f>
        <v>0.82597014925373136</v>
      </c>
      <c r="Z1132" s="4">
        <v>3350</v>
      </c>
      <c r="AA1132" s="7">
        <f>R1132/AB1132</f>
        <v>0.87194987909430643</v>
      </c>
      <c r="AB1132" s="4">
        <v>9098</v>
      </c>
      <c r="AC1132" s="4">
        <v>4105</v>
      </c>
      <c r="AD1132" s="4">
        <f>AP1132/AC1132</f>
        <v>5.999025578562728</v>
      </c>
      <c r="AE1132" s="7">
        <f>AF1132/(AF1132+AH1132+AJ1132+AL1132+AN1132+AP1132)</f>
        <v>0.22497269760478947</v>
      </c>
      <c r="AF1132" s="4">
        <v>702257</v>
      </c>
      <c r="AG1132" s="7">
        <f>AH1132/(AF1132+AH1132+AJ1132+AL1132+AN1132+AP1132)</f>
        <v>0.20999474294742851</v>
      </c>
      <c r="AH1132" s="4">
        <v>655503</v>
      </c>
      <c r="AI1132" s="7">
        <f>AJ1132/(AF1132+AH1132+AJ1132+AL1132+AN1132+AP1132)</f>
        <v>0.52410635712526044</v>
      </c>
      <c r="AJ1132" s="4">
        <v>1636009</v>
      </c>
      <c r="AK1132" s="7">
        <f>AL1132/(AF1132+AH1132+AJ1132+AL1132+AN1132+AP1132)</f>
        <v>1.7788763875046812E-2</v>
      </c>
      <c r="AL1132" s="4">
        <v>55528</v>
      </c>
      <c r="AM1132" s="7">
        <f>AN1132/(AF1132+AH1132+AJ1132+AL1132+AN1132+AP1132)</f>
        <v>1.5248335667131505E-2</v>
      </c>
      <c r="AN1132" s="4">
        <v>47598</v>
      </c>
      <c r="AO1132" s="7">
        <f>AP1132/(AF1132+AH1132+AJ1132+AL1132+AN1132+AP1132)</f>
        <v>7.8891027803433007E-3</v>
      </c>
      <c r="AP1132" s="4">
        <v>24626</v>
      </c>
      <c r="AQ1132" s="6">
        <f>AO1132+AM1132+AK1132+AI1132+AG1132+AE1132</f>
        <v>1</v>
      </c>
      <c r="AR1132" s="4">
        <v>231077</v>
      </c>
      <c r="AS1132" s="4">
        <f>AR1132/M1132</f>
        <v>2750.9166666666665</v>
      </c>
      <c r="AT1132" s="4">
        <f>AR1132/V1132</f>
        <v>4158.0586555716172</v>
      </c>
      <c r="AU1132" s="7">
        <f>AR1132/(AR1132+AV1132+AY1132+BB1132)</f>
        <v>0.22658806386673608</v>
      </c>
      <c r="AV1132" s="4">
        <v>491321</v>
      </c>
      <c r="AW1132" s="4">
        <f>AV1132/M1132</f>
        <v>5849.0595238095239</v>
      </c>
      <c r="AX1132" s="7">
        <f>AV1132/(AR1132+AV1132+AY1132+BB1132)</f>
        <v>0.48177652525811154</v>
      </c>
      <c r="AY1132" s="4">
        <v>124919</v>
      </c>
      <c r="AZ1132" s="4">
        <f>AY1132/M1132</f>
        <v>1487.1309523809523</v>
      </c>
      <c r="BA1132" s="7">
        <f>AY1132/(AR1132+AV1132+AY1132+BB1132)</f>
        <v>0.12249230494670091</v>
      </c>
      <c r="BB1132" s="4">
        <v>172494</v>
      </c>
      <c r="BC1132" s="11">
        <f>BB1132/(AR1132+AV1132+AY1132+BB1132)</f>
        <v>0.16914310592845144</v>
      </c>
      <c r="BD1132" s="9">
        <f>BC1132+BA1132+AX1132+AU1132</f>
        <v>1</v>
      </c>
      <c r="BE1132" s="14">
        <f>(AF1132+AH1132+AJ1132+AL1132+AN1132+AP1132)</f>
        <v>3121521</v>
      </c>
      <c r="BF1132" s="14">
        <f t="shared" si="85"/>
        <v>-1019811</v>
      </c>
      <c r="BG1132" s="13">
        <f>(AF1132+AH1132+AJ1132+AL1132+AN1132+AP1132)-(AR1132+AV1132+AY1132+BB1132)</f>
        <v>2101710</v>
      </c>
      <c r="BH1132" s="13">
        <f t="shared" si="86"/>
        <v>0</v>
      </c>
      <c r="BI1132" s="14">
        <f>AF1132/W1132</f>
        <v>702257</v>
      </c>
      <c r="BJ1132" s="14">
        <f>AH1132/Y1132</f>
        <v>793615.84748825443</v>
      </c>
      <c r="BK1132" s="14">
        <f>AJ1132/AA1132</f>
        <v>1876264.954241775</v>
      </c>
      <c r="BL1132" s="14">
        <f>BI1132+BJ1132+BK1132</f>
        <v>3372137.8017300293</v>
      </c>
      <c r="BM1132" s="14">
        <f>(AF1132/W1132)-AF1132</f>
        <v>0</v>
      </c>
      <c r="BN1132" s="14">
        <f>AH1132/Y1132-AH1132</f>
        <v>138112.84748825443</v>
      </c>
      <c r="BO1132" s="14">
        <f>AJ1132/AA1132-AJ1132</f>
        <v>240255.95424177498</v>
      </c>
      <c r="BP1132" s="14">
        <f>BG1132/S1132</f>
        <v>0.13698632815555242</v>
      </c>
      <c r="BQ1132" s="14">
        <f>(BG1132-CA1132)/S1132</f>
        <v>0.1372799176206706</v>
      </c>
      <c r="BR1132" s="27">
        <f>BQ1132-BP1132</f>
        <v>2.9358946511817696E-4</v>
      </c>
      <c r="BS1132" s="28">
        <f t="shared" si="87"/>
        <v>13455720</v>
      </c>
      <c r="BT1132" s="11">
        <f>BS1132/S1132</f>
        <v>0.87702379276362097</v>
      </c>
      <c r="BU1132" s="14">
        <f>(BE1132-AP1132)*1/BT1132-(BE1132-AP1132)</f>
        <v>434246.37330443878</v>
      </c>
      <c r="BV1132" s="14">
        <f t="shared" si="88"/>
        <v>0.20345609054077307</v>
      </c>
      <c r="BW1132" s="27">
        <f>(AR1132+AV1132+AY1132+BB1132)/S1132</f>
        <v>6.6469762385220649E-2</v>
      </c>
      <c r="BX1132" s="13">
        <f>(AF1132+AH1132+AJ1132+AL1132+AN1132)/N1132</f>
        <v>248.56689943013083</v>
      </c>
      <c r="BY1132" s="26">
        <f>BX1132/K1132</f>
        <v>0.23015453650938039</v>
      </c>
      <c r="BZ1132" s="11">
        <f>AP1132/BE1132</f>
        <v>7.8891027803433007E-3</v>
      </c>
      <c r="CA1132" s="15">
        <f>-(BM1132+BN1132+BO1132)/M1132</f>
        <v>-4504.3904967860644</v>
      </c>
      <c r="CB1132" s="15">
        <f>BG1132-CA1132</f>
        <v>2106214.3904967862</v>
      </c>
      <c r="CC1132" s="18">
        <f t="shared" si="89"/>
        <v>0</v>
      </c>
      <c r="CD1132" s="17">
        <f>(AF1132/(AF1132+AH1132+AJ1132))/(X1132/(X1132+Z1132+AB1132))</f>
        <v>1.8945860309300353</v>
      </c>
      <c r="CE1132" s="19">
        <f>(AH1132/(AF1132+AH1132+AJ1132))/(Z1132/(X1132+Z1132+AB1132))</f>
        <v>0.92856854941444722</v>
      </c>
      <c r="CF1132" s="18">
        <f>(AJ1132/(AF1132+AH1132+AJ1132))/(AB1132/(X1132+Z1132+AB1132))</f>
        <v>0.85334343054030215</v>
      </c>
      <c r="CG1132">
        <f>AH1132/Z1132</f>
        <v>195.67253731343283</v>
      </c>
      <c r="CH1132" s="11">
        <f>BB1132/BE1132</f>
        <v>5.5259599406827634E-2</v>
      </c>
      <c r="CI1132" s="14">
        <f>AY1132/V1132</f>
        <v>2247.8244446455114</v>
      </c>
      <c r="CJ1132" s="14">
        <f>AV1132/M1132</f>
        <v>5849.0595238095239</v>
      </c>
      <c r="CK1132" s="17">
        <f>N1132/V1132</f>
        <v>224.19043344758146</v>
      </c>
      <c r="CL1132" s="17">
        <f>(AL1132+AN1132)/N1132</f>
        <v>8.277229312143831</v>
      </c>
      <c r="CM1132" s="14">
        <f>AP1132/AC1132</f>
        <v>5.999025578562728</v>
      </c>
    </row>
    <row r="1133" spans="1:91" x14ac:dyDescent="0.2">
      <c r="A1133">
        <v>825</v>
      </c>
      <c r="B1133" s="2">
        <v>45200</v>
      </c>
      <c r="C1133" s="3" t="s">
        <v>44</v>
      </c>
      <c r="D1133" t="s">
        <v>45</v>
      </c>
      <c r="E1133" s="3" t="s">
        <v>41</v>
      </c>
      <c r="F1133" t="s">
        <v>42</v>
      </c>
      <c r="G1133" t="str">
        <f>CONCATENATE(C1133,E1133)</f>
        <v>BOISEA</v>
      </c>
      <c r="H1133" t="s">
        <v>40</v>
      </c>
      <c r="I1133">
        <f>U1133/M1133</f>
        <v>74.831683168316829</v>
      </c>
      <c r="J1133" t="str">
        <f>_xlfn.CONCAT(C1133,E1133,H1133)</f>
        <v>BOISEAE175</v>
      </c>
      <c r="K1133" s="4">
        <v>399</v>
      </c>
      <c r="L1133" s="4">
        <f>N1133/M1133</f>
        <v>58.618811881188115</v>
      </c>
      <c r="M1133" s="4">
        <v>202</v>
      </c>
      <c r="N1133" s="4">
        <v>11841</v>
      </c>
      <c r="O1133" s="4">
        <f>P1133/M1133</f>
        <v>9.9752475247524757</v>
      </c>
      <c r="P1133" s="4">
        <v>2015</v>
      </c>
      <c r="Q1133" s="4">
        <v>3401</v>
      </c>
      <c r="R1133" s="4">
        <v>6426</v>
      </c>
      <c r="S1133" s="4">
        <f>U1133*K1133</f>
        <v>6031284</v>
      </c>
      <c r="T1133" s="7">
        <f>N1133/U1133</f>
        <v>0.78334215400899709</v>
      </c>
      <c r="U1133" s="4">
        <v>15116</v>
      </c>
      <c r="V1133" s="4">
        <v>325.71235948803559</v>
      </c>
      <c r="W1133" s="7">
        <f>P1133/X1133</f>
        <v>1</v>
      </c>
      <c r="X1133" s="4">
        <v>2015</v>
      </c>
      <c r="Y1133" s="7">
        <f>Q1133/Z1133</f>
        <v>0.93768955059277637</v>
      </c>
      <c r="Z1133" s="4">
        <v>3627</v>
      </c>
      <c r="AA1133" s="7">
        <f>R1133/AB1133</f>
        <v>0.67827739075364157</v>
      </c>
      <c r="AB1133" s="4">
        <v>9474</v>
      </c>
      <c r="AC1133" s="4">
        <v>2738</v>
      </c>
      <c r="AD1133" s="4">
        <f>AP1133/AC1133</f>
        <v>5.9989043097151207</v>
      </c>
      <c r="AE1133" s="7">
        <f>AF1133/(AF1133+AH1133+AJ1133+AL1133+AN1133+AP1133)</f>
        <v>0.24940508057347927</v>
      </c>
      <c r="AF1133" s="4">
        <v>389460</v>
      </c>
      <c r="AG1133" s="7">
        <f>AH1133/(AF1133+AH1133+AJ1133+AL1133+AN1133+AP1133)</f>
        <v>0.25302262614981469</v>
      </c>
      <c r="AH1133" s="4">
        <v>395109</v>
      </c>
      <c r="AI1133" s="7">
        <f>AJ1133/(AF1133+AH1133+AJ1133+AL1133+AN1133+AP1133)</f>
        <v>0.44590779965624033</v>
      </c>
      <c r="AJ1133" s="4">
        <v>696310</v>
      </c>
      <c r="AK1133" s="7">
        <f>AL1133/(AF1133+AH1133+AJ1133+AL1133+AN1133+AP1133)</f>
        <v>2.8801400654219253E-2</v>
      </c>
      <c r="AL1133" s="4">
        <v>44975</v>
      </c>
      <c r="AM1133" s="7">
        <f>AN1133/(AF1133+AH1133+AJ1133+AL1133+AN1133+AP1133)</f>
        <v>1.2344738197029118E-2</v>
      </c>
      <c r="AN1133" s="4">
        <v>19277</v>
      </c>
      <c r="AO1133" s="7">
        <f>AP1133/(AF1133+AH1133+AJ1133+AL1133+AN1133+AP1133)</f>
        <v>1.0518354769217371E-2</v>
      </c>
      <c r="AP1133" s="4">
        <v>16425</v>
      </c>
      <c r="AQ1133" s="6">
        <f>AO1133+AM1133+AK1133+AI1133+AG1133+AE1133</f>
        <v>1</v>
      </c>
      <c r="AR1133" s="4">
        <v>813047</v>
      </c>
      <c r="AS1133" s="4">
        <f>AR1133/M1133</f>
        <v>4024.9851485148515</v>
      </c>
      <c r="AT1133" s="4">
        <f>AR1133/V1133</f>
        <v>2496.2116920523727</v>
      </c>
      <c r="AU1133" s="7">
        <f>AR1133/(AR1133+AV1133+AY1133+BB1133)</f>
        <v>0.33834510120844224</v>
      </c>
      <c r="AV1133" s="4">
        <v>658489</v>
      </c>
      <c r="AW1133" s="4">
        <f>AV1133/M1133</f>
        <v>3259.8465346534654</v>
      </c>
      <c r="AX1133" s="7">
        <f>AV1133/(AR1133+AV1133+AY1133+BB1133)</f>
        <v>0.27402662742700717</v>
      </c>
      <c r="AY1133" s="4">
        <v>450806</v>
      </c>
      <c r="AZ1133" s="4">
        <f>AY1133/M1133</f>
        <v>2231.7128712871286</v>
      </c>
      <c r="BA1133" s="7">
        <f>AY1133/(AR1133+AV1133+AY1133+BB1133)</f>
        <v>0.18760047290669915</v>
      </c>
      <c r="BB1133" s="4">
        <v>480669</v>
      </c>
      <c r="BC1133" s="11">
        <f>BB1133/(AR1133+AV1133+AY1133+BB1133)</f>
        <v>0.20002779845785143</v>
      </c>
      <c r="BD1133" s="9">
        <f>BC1133+BA1133+AX1133+AU1133</f>
        <v>1</v>
      </c>
      <c r="BE1133" s="14">
        <f>(AF1133+AH1133+AJ1133+AL1133+AN1133+AP1133)</f>
        <v>1561556</v>
      </c>
      <c r="BF1133" s="14">
        <f t="shared" si="85"/>
        <v>-2403011</v>
      </c>
      <c r="BG1133" s="13">
        <f>(AF1133+AH1133+AJ1133+AL1133+AN1133+AP1133)-(AR1133+AV1133+AY1133+BB1133)</f>
        <v>-841455</v>
      </c>
      <c r="BH1133" s="13">
        <f t="shared" si="86"/>
        <v>1</v>
      </c>
      <c r="BI1133" s="14">
        <f>AF1133/W1133</f>
        <v>389460</v>
      </c>
      <c r="BJ1133" s="14">
        <f>AH1133/Y1133</f>
        <v>421364.40546897973</v>
      </c>
      <c r="BK1133" s="14">
        <f>AJ1133/AA1133</f>
        <v>1026585.8916900093</v>
      </c>
      <c r="BL1133" s="14">
        <f>BI1133+BJ1133+BK1133</f>
        <v>1837410.2971589891</v>
      </c>
      <c r="BM1133" s="14">
        <f>(AF1133/W1133)-AF1133</f>
        <v>0</v>
      </c>
      <c r="BN1133" s="14">
        <f>AH1133/Y1133-AH1133</f>
        <v>26255.405468979734</v>
      </c>
      <c r="BO1133" s="14">
        <f>AJ1133/AA1133-AJ1133</f>
        <v>330275.89169000927</v>
      </c>
      <c r="BP1133" s="14">
        <f>BG1133/S1133</f>
        <v>-0.13951506843318934</v>
      </c>
      <c r="BQ1133" s="14">
        <f>(BG1133-CA1133)/S1133</f>
        <v>-0.13922242653113678</v>
      </c>
      <c r="BR1133" s="27">
        <f>BQ1133-BP1133</f>
        <v>2.9264190205255391E-4</v>
      </c>
      <c r="BS1133" s="28">
        <f t="shared" si="87"/>
        <v>4724559</v>
      </c>
      <c r="BT1133" s="11">
        <f>BS1133/S1133</f>
        <v>0.78334215400899709</v>
      </c>
      <c r="BU1133" s="14">
        <f>(BE1133-AP1133)*1/BT1133-(BE1133-AP1133)</f>
        <v>427354.44852630678</v>
      </c>
      <c r="BV1133" s="14">
        <f t="shared" si="88"/>
        <v>0.25890937982691581</v>
      </c>
      <c r="BW1133" s="27">
        <f>(AR1133+AV1133+AY1133+BB1133)/S1133</f>
        <v>0.39842444826010515</v>
      </c>
      <c r="BX1133" s="13">
        <f>(AF1133+AH1133+AJ1133+AL1133+AN1133)/N1133</f>
        <v>130.48990794696394</v>
      </c>
      <c r="BY1133" s="26">
        <f>BX1133/K1133</f>
        <v>0.32704237580692719</v>
      </c>
      <c r="BZ1133" s="11">
        <f>AP1133/BE1133</f>
        <v>1.0518354769217371E-2</v>
      </c>
      <c r="CA1133" s="15">
        <f>-(BM1133+BN1133+BO1133)/M1133</f>
        <v>-1765.0064215791535</v>
      </c>
      <c r="CB1133" s="15">
        <f>BG1133-CA1133</f>
        <v>-839689.99357842084</v>
      </c>
      <c r="CC1133" s="18">
        <f t="shared" si="89"/>
        <v>1</v>
      </c>
      <c r="CD1133" s="17">
        <f>(AF1133/(AF1133+AH1133+AJ1133))/(X1133/(X1133+Z1133+AB1133))</f>
        <v>1.9729002041284789</v>
      </c>
      <c r="CE1133" s="19">
        <f>(AH1133/(AF1133+AH1133+AJ1133))/(Z1133/(X1133+Z1133+AB1133))</f>
        <v>1.1119536263216296</v>
      </c>
      <c r="CF1133" s="18">
        <f>(AJ1133/(AF1133+AH1133+AJ1133))/(AB1133/(X1133+Z1133+AB1133))</f>
        <v>0.75021641186537502</v>
      </c>
      <c r="CG1133">
        <f>AH1133/Z1133</f>
        <v>108.93548387096774</v>
      </c>
      <c r="CH1133" s="11">
        <f>BB1133/BE1133</f>
        <v>0.3078141289841671</v>
      </c>
      <c r="CI1133" s="14">
        <f>AY1133/V1133</f>
        <v>1384.0616939086694</v>
      </c>
      <c r="CJ1133" s="14">
        <f>AV1133/M1133</f>
        <v>3259.8465346534654</v>
      </c>
      <c r="CK1133" s="17">
        <f>N1133/V1133</f>
        <v>36.354162361575831</v>
      </c>
      <c r="CL1133" s="17">
        <f>(AL1133+AN1133)/N1133</f>
        <v>5.4262308926610929</v>
      </c>
      <c r="CM1133" s="14">
        <f>AP1133/AC1133</f>
        <v>5.9989043097151207</v>
      </c>
    </row>
    <row r="1134" spans="1:91" hidden="1" x14ac:dyDescent="0.2">
      <c r="A1134">
        <v>500</v>
      </c>
      <c r="B1134" s="2">
        <v>44866</v>
      </c>
      <c r="C1134" s="3" t="s">
        <v>41</v>
      </c>
      <c r="D1134" t="s">
        <v>42</v>
      </c>
      <c r="E1134" s="3" t="s">
        <v>29</v>
      </c>
      <c r="F1134" t="s">
        <v>28</v>
      </c>
      <c r="G1134" t="str">
        <f>CONCATENATE(C1134,E1134)</f>
        <v>SEAANC</v>
      </c>
      <c r="H1134" t="s">
        <v>31</v>
      </c>
      <c r="I1134">
        <f>U1134/M1134</f>
        <v>159.67816091954023</v>
      </c>
      <c r="J1134" t="str">
        <f>_xlfn.CONCAT(C1134,E1134,H1134)</f>
        <v>SEAANC737-800</v>
      </c>
      <c r="K1134" s="4">
        <v>1448</v>
      </c>
      <c r="L1134" s="4">
        <f>N1134/M1134</f>
        <v>135.36781609195401</v>
      </c>
      <c r="M1134" s="4">
        <v>87</v>
      </c>
      <c r="N1134" s="4">
        <v>11777</v>
      </c>
      <c r="O1134" s="4">
        <f>P1134/M1134</f>
        <v>18.793103448275861</v>
      </c>
      <c r="P1134" s="4">
        <v>1635</v>
      </c>
      <c r="Q1134" s="4">
        <v>3480</v>
      </c>
      <c r="R1134" s="4">
        <v>6663</v>
      </c>
      <c r="S1134" s="4">
        <f>U1134*K1134</f>
        <v>20115616</v>
      </c>
      <c r="T1134" s="7">
        <f>N1134/U1134</f>
        <v>0.84775410308090993</v>
      </c>
      <c r="U1134" s="4">
        <v>13892</v>
      </c>
      <c r="V1134" s="4">
        <v>319.82159944367174</v>
      </c>
      <c r="W1134" s="7">
        <f>P1134/X1134</f>
        <v>0.89490968801313631</v>
      </c>
      <c r="X1134" s="4">
        <v>1827</v>
      </c>
      <c r="Y1134" s="7">
        <f>Q1134/Z1134</f>
        <v>1</v>
      </c>
      <c r="Z1134" s="4">
        <v>3480</v>
      </c>
      <c r="AA1134" s="7">
        <f>R1134/AB1134</f>
        <v>0.77612114152591727</v>
      </c>
      <c r="AB1134" s="4">
        <v>8585</v>
      </c>
      <c r="AC1134" s="4">
        <v>41027</v>
      </c>
      <c r="AD1134" s="4">
        <f>AP1134/AC1134</f>
        <v>4.9999512516147906</v>
      </c>
      <c r="AE1134" s="7">
        <f>AF1134/(AF1134+AH1134+AJ1134+AL1134+AN1134+AP1134)</f>
        <v>0.21571500981668593</v>
      </c>
      <c r="AF1134" s="4">
        <v>716253</v>
      </c>
      <c r="AG1134" s="7">
        <f>AH1134/(AF1134+AH1134+AJ1134+AL1134+AN1134+AP1134)</f>
        <v>0.26450509838219693</v>
      </c>
      <c r="AH1134" s="4">
        <v>878254</v>
      </c>
      <c r="AI1134" s="7">
        <f>AJ1134/(AF1134+AH1134+AJ1134+AL1134+AN1134+AP1134)</f>
        <v>0.4419472305320466</v>
      </c>
      <c r="AJ1134" s="4">
        <v>1467427</v>
      </c>
      <c r="AK1134" s="7">
        <f>AL1134/(AF1134+AH1134+AJ1134+AL1134+AN1134+AP1134)</f>
        <v>1.2039331796756201E-2</v>
      </c>
      <c r="AL1134" s="4">
        <v>39975</v>
      </c>
      <c r="AM1134" s="7">
        <f>AN1134/(AF1134+AH1134+AJ1134+AL1134+AN1134+AP1134)</f>
        <v>4.0131105989187343E-3</v>
      </c>
      <c r="AN1134" s="4">
        <v>13325</v>
      </c>
      <c r="AO1134" s="7">
        <f>AP1134/(AF1134+AH1134+AJ1134+AL1134+AN1134+AP1134)</f>
        <v>6.1780218873395625E-2</v>
      </c>
      <c r="AP1134" s="4">
        <v>205133</v>
      </c>
      <c r="AQ1134" s="6">
        <f>AO1134+AM1134+AK1134+AI1134+AG1134+AE1134</f>
        <v>1</v>
      </c>
      <c r="AR1134" s="4">
        <v>1177756</v>
      </c>
      <c r="AS1134" s="4">
        <f>AR1134/M1134</f>
        <v>13537.425287356322</v>
      </c>
      <c r="AT1134" s="4">
        <f>AR1134/V1134</f>
        <v>3682.5405227436213</v>
      </c>
      <c r="AU1134" s="7">
        <f>AR1134/(AR1134+AV1134+AY1134+BB1134)</f>
        <v>0.34147416349041498</v>
      </c>
      <c r="AV1134" s="4">
        <v>455839</v>
      </c>
      <c r="AW1134" s="4">
        <f>AV1134/M1134</f>
        <v>5239.5287356321842</v>
      </c>
      <c r="AX1134" s="7">
        <f>AV1134/(AR1134+AV1134+AY1134+BB1134)</f>
        <v>0.13216425236747448</v>
      </c>
      <c r="AY1134" s="4">
        <v>1047256</v>
      </c>
      <c r="AZ1134" s="4">
        <f>AY1134/M1134</f>
        <v>12037.425287356322</v>
      </c>
      <c r="BA1134" s="7">
        <f>AY1134/(AR1134+AV1134+AY1134+BB1134)</f>
        <v>0.30363748226314963</v>
      </c>
      <c r="BB1134" s="4">
        <v>768183</v>
      </c>
      <c r="BC1134" s="11">
        <f>BB1134/(AR1134+AV1134+AY1134+BB1134)</f>
        <v>0.22272410187896088</v>
      </c>
      <c r="BD1134" s="9">
        <f>BC1134+BA1134+AX1134+AU1134</f>
        <v>1</v>
      </c>
      <c r="BE1134" s="14">
        <f>(AF1134+AH1134+AJ1134+AL1134+AN1134+AP1134)</f>
        <v>3320367</v>
      </c>
      <c r="BF1134" s="14">
        <f t="shared" si="85"/>
        <v>-3449034</v>
      </c>
      <c r="BG1134" s="13">
        <f>(AF1134+AH1134+AJ1134+AL1134+AN1134+AP1134)-(AR1134+AV1134+AY1134+BB1134)</f>
        <v>-128667</v>
      </c>
      <c r="BH1134" s="13">
        <f t="shared" si="86"/>
        <v>1</v>
      </c>
      <c r="BI1134" s="14">
        <f>AF1134/W1134</f>
        <v>800363.44403669727</v>
      </c>
      <c r="BJ1134" s="14">
        <f>AH1134/Y1134</f>
        <v>878254</v>
      </c>
      <c r="BK1134" s="14">
        <f>AJ1134/AA1134</f>
        <v>1890719.0147080894</v>
      </c>
      <c r="BL1134" s="14">
        <f>BI1134+BJ1134+BK1134</f>
        <v>3569336.4587447867</v>
      </c>
      <c r="BM1134" s="14">
        <f>(AF1134/W1134)-AF1134</f>
        <v>84110.44403669727</v>
      </c>
      <c r="BN1134" s="14">
        <f>AH1134/Y1134-AH1134</f>
        <v>0</v>
      </c>
      <c r="BO1134" s="14">
        <f>AJ1134/AA1134-AJ1134</f>
        <v>423292.01470808941</v>
      </c>
      <c r="BP1134" s="14">
        <f>BG1134/S1134</f>
        <v>-6.3963738420936252E-3</v>
      </c>
      <c r="BQ1134" s="14">
        <f>(BG1134-CA1134)/S1134</f>
        <v>-6.1064392872939958E-3</v>
      </c>
      <c r="BR1134" s="27">
        <f>BQ1134-BP1134</f>
        <v>2.8993455479962935E-4</v>
      </c>
      <c r="BS1134" s="28">
        <f t="shared" si="87"/>
        <v>17053096</v>
      </c>
      <c r="BT1134" s="11">
        <f>BS1134/S1134</f>
        <v>0.84775410308090993</v>
      </c>
      <c r="BU1134" s="14">
        <f>(BE1134-AP1134)*1/BT1134-(BE1134-AP1134)</f>
        <v>559456.56024454441</v>
      </c>
      <c r="BV1134" s="14">
        <f t="shared" si="88"/>
        <v>0.16506414717799345</v>
      </c>
      <c r="BW1134" s="27">
        <f>(AR1134+AV1134+AY1134+BB1134)/S1134</f>
        <v>0.17146052102008708</v>
      </c>
      <c r="BX1134" s="13">
        <f>(AF1134+AH1134+AJ1134+AL1134+AN1134)/N1134</f>
        <v>264.51846820073024</v>
      </c>
      <c r="BY1134" s="26">
        <f>BX1134/K1134</f>
        <v>0.18267850013862585</v>
      </c>
      <c r="BZ1134" s="11">
        <f>AP1134/BE1134</f>
        <v>6.1780218873395625E-2</v>
      </c>
      <c r="CA1134" s="15">
        <f>-(BM1134+BN1134+BO1134)/M1134</f>
        <v>-5832.2121694803063</v>
      </c>
      <c r="CB1134" s="15">
        <f>BG1134-CA1134</f>
        <v>-122834.78783051969</v>
      </c>
      <c r="CC1134" s="18">
        <f t="shared" si="89"/>
        <v>1</v>
      </c>
      <c r="CD1134" s="17">
        <f>(AF1134/(AF1134+AH1134+AJ1134))/(X1134/(X1134+Z1134+AB1134))</f>
        <v>1.7786760448835441</v>
      </c>
      <c r="CE1134" s="19">
        <f>(AH1134/(AF1134+AH1134+AJ1134))/(Z1134/(X1134+Z1134+AB1134))</f>
        <v>1.1450114824505513</v>
      </c>
      <c r="CF1134" s="18">
        <f>(AJ1134/(AF1134+AH1134+AJ1134))/(AB1134/(X1134+Z1134+AB1134))</f>
        <v>0.77550598801046544</v>
      </c>
      <c r="CG1134">
        <f>AH1134/Z1134</f>
        <v>252.37183908045978</v>
      </c>
      <c r="CH1134" s="11">
        <f>BB1134/BE1134</f>
        <v>0.23135484722020186</v>
      </c>
      <c r="CI1134" s="14">
        <f>AY1134/V1134</f>
        <v>3274.5005397437108</v>
      </c>
      <c r="CJ1134" s="14">
        <f>AV1134/M1134</f>
        <v>5239.5287356321842</v>
      </c>
      <c r="CK1134" s="17">
        <f>N1134/V1134</f>
        <v>36.823654251263953</v>
      </c>
      <c r="CL1134" s="17">
        <f>(AL1134+AN1134)/N1134</f>
        <v>4.5257705697546067</v>
      </c>
      <c r="CM1134" s="14">
        <f>AP1134/AC1134</f>
        <v>4.9999512516147906</v>
      </c>
    </row>
    <row r="1135" spans="1:91" hidden="1" x14ac:dyDescent="0.2">
      <c r="A1135">
        <v>470</v>
      </c>
      <c r="B1135" s="2">
        <v>44866</v>
      </c>
      <c r="C1135" s="3" t="s">
        <v>37</v>
      </c>
      <c r="D1135" t="s">
        <v>38</v>
      </c>
      <c r="E1135" s="3" t="s">
        <v>41</v>
      </c>
      <c r="F1135" t="s">
        <v>42</v>
      </c>
      <c r="G1135" t="str">
        <f>CONCATENATE(C1135,E1135)</f>
        <v>LAXSEA</v>
      </c>
      <c r="H1135" t="s">
        <v>34</v>
      </c>
      <c r="I1135">
        <f>U1135/M1135</f>
        <v>179.18253968253967</v>
      </c>
      <c r="J1135" t="str">
        <f>_xlfn.CONCAT(C1135,E1135,H1135)</f>
        <v>LAXSEA737-900</v>
      </c>
      <c r="K1135" s="4">
        <v>954</v>
      </c>
      <c r="L1135" s="4">
        <f>N1135/M1135</f>
        <v>145.84920634920636</v>
      </c>
      <c r="M1135" s="4">
        <v>126</v>
      </c>
      <c r="N1135" s="4">
        <v>18377</v>
      </c>
      <c r="O1135" s="4">
        <f>P1135/M1135</f>
        <v>22.555555555555557</v>
      </c>
      <c r="P1135" s="4">
        <v>2842</v>
      </c>
      <c r="Q1135" s="4">
        <v>5277</v>
      </c>
      <c r="R1135" s="4">
        <v>10258</v>
      </c>
      <c r="S1135" s="4">
        <f>U1135*K1135</f>
        <v>21538458</v>
      </c>
      <c r="T1135" s="7">
        <f>N1135/U1135</f>
        <v>0.81396996943792355</v>
      </c>
      <c r="U1135" s="4">
        <v>22577</v>
      </c>
      <c r="V1135" s="4">
        <v>350.5908185840708</v>
      </c>
      <c r="W1135" s="7">
        <f>P1135/X1135</f>
        <v>0.98067632850241548</v>
      </c>
      <c r="X1135" s="4">
        <v>2898</v>
      </c>
      <c r="Y1135" s="7">
        <f>Q1135/Z1135</f>
        <v>0.97397563676633447</v>
      </c>
      <c r="Z1135" s="4">
        <v>5418</v>
      </c>
      <c r="AA1135" s="7">
        <f>R1135/AB1135</f>
        <v>0.71930439660612855</v>
      </c>
      <c r="AB1135" s="4">
        <v>14261</v>
      </c>
      <c r="AC1135" s="4">
        <v>122030</v>
      </c>
      <c r="AD1135" s="4">
        <f>AP1135/AC1135</f>
        <v>4.9999836105875604</v>
      </c>
      <c r="AE1135" s="7">
        <f>AF1135/(AF1135+AH1135+AJ1135+AL1135+AN1135+AP1135)</f>
        <v>0.23391399289805279</v>
      </c>
      <c r="AF1135" s="4">
        <v>1161608</v>
      </c>
      <c r="AG1135" s="7">
        <f>AH1135/(AF1135+AH1135+AJ1135+AL1135+AN1135+AP1135)</f>
        <v>0.24375196588294473</v>
      </c>
      <c r="AH1135" s="4">
        <v>1210463</v>
      </c>
      <c r="AI1135" s="7">
        <f>AJ1135/(AF1135+AH1135+AJ1135+AL1135+AN1135+AP1135)</f>
        <v>0.37674633837310878</v>
      </c>
      <c r="AJ1135" s="4">
        <v>1870908</v>
      </c>
      <c r="AK1135" s="7">
        <f>AL1135/(AF1135+AH1135+AJ1135+AL1135+AN1135+AP1135)</f>
        <v>1.2393369099481631E-2</v>
      </c>
      <c r="AL1135" s="4">
        <v>61545</v>
      </c>
      <c r="AM1135" s="7">
        <f>AN1135/(AF1135+AH1135+AJ1135+AL1135+AN1135+AP1135)</f>
        <v>1.0328311010031893E-2</v>
      </c>
      <c r="AN1135" s="4">
        <v>51290</v>
      </c>
      <c r="AO1135" s="7">
        <f>AP1135/(AF1135+AH1135+AJ1135+AL1135+AN1135+AP1135)</f>
        <v>0.12286602273638018</v>
      </c>
      <c r="AP1135" s="4">
        <v>610148</v>
      </c>
      <c r="AQ1135" s="6">
        <f>AO1135+AM1135+AK1135+AI1135+AG1135+AE1135</f>
        <v>1</v>
      </c>
      <c r="AR1135" s="4">
        <v>1291064</v>
      </c>
      <c r="AS1135" s="4">
        <f>AR1135/M1135</f>
        <v>10246.539682539682</v>
      </c>
      <c r="AT1135" s="4">
        <f>AR1135/V1135</f>
        <v>3682.5379660945287</v>
      </c>
      <c r="AU1135" s="7">
        <f>AR1135/(AR1135+AV1135+AY1135+BB1135)</f>
        <v>0.32756956194880782</v>
      </c>
      <c r="AV1135" s="4">
        <v>660180</v>
      </c>
      <c r="AW1135" s="4">
        <f>AV1135/M1135</f>
        <v>5239.5238095238092</v>
      </c>
      <c r="AX1135" s="7">
        <f>AV1135/(AR1135+AV1135+AY1135+BB1135)</f>
        <v>0.16750128065484277</v>
      </c>
      <c r="AY1135" s="4">
        <v>1148010</v>
      </c>
      <c r="AZ1135" s="4">
        <f>AY1135/M1135</f>
        <v>9111.1904761904771</v>
      </c>
      <c r="BA1135" s="7">
        <f>AY1135/(AR1135+AV1135+AY1135+BB1135)</f>
        <v>0.29127381199758562</v>
      </c>
      <c r="BB1135" s="4">
        <v>842089</v>
      </c>
      <c r="BC1135" s="11">
        <f>BB1135/(AR1135+AV1135+AY1135+BB1135)</f>
        <v>0.21365534539876382</v>
      </c>
      <c r="BD1135" s="9">
        <f>BC1135+BA1135+AX1135+AU1135</f>
        <v>1</v>
      </c>
      <c r="BE1135" s="14">
        <f>(AF1135+AH1135+AJ1135+AL1135+AN1135+AP1135)</f>
        <v>4965962</v>
      </c>
      <c r="BF1135" s="14">
        <f t="shared" si="85"/>
        <v>-3941343</v>
      </c>
      <c r="BG1135" s="13">
        <f>(AF1135+AH1135+AJ1135+AL1135+AN1135+AP1135)-(AR1135+AV1135+AY1135+BB1135)</f>
        <v>1024619</v>
      </c>
      <c r="BH1135" s="13">
        <f t="shared" si="86"/>
        <v>0</v>
      </c>
      <c r="BI1135" s="14">
        <f>AF1135/W1135</f>
        <v>1184496.8275862068</v>
      </c>
      <c r="BJ1135" s="14">
        <f>AH1135/Y1135</f>
        <v>1242806.2410460489</v>
      </c>
      <c r="BK1135" s="14">
        <f>AJ1135/AA1135</f>
        <v>2600996.1969194775</v>
      </c>
      <c r="BL1135" s="14">
        <f>BI1135+BJ1135+BK1135</f>
        <v>5028299.2655517329</v>
      </c>
      <c r="BM1135" s="14">
        <f>(AF1135/W1135)-AF1135</f>
        <v>22888.82758620684</v>
      </c>
      <c r="BN1135" s="14">
        <f>AH1135/Y1135-AH1135</f>
        <v>32343.241046048934</v>
      </c>
      <c r="BO1135" s="14">
        <f>AJ1135/AA1135-AJ1135</f>
        <v>730088.19691947754</v>
      </c>
      <c r="BP1135" s="14">
        <f>BG1135/S1135</f>
        <v>4.7571604243906412E-2</v>
      </c>
      <c r="BQ1135" s="14">
        <f>(BG1135-CA1135)/S1135</f>
        <v>4.7860979672744067E-2</v>
      </c>
      <c r="BR1135" s="27">
        <f>BQ1135-BP1135</f>
        <v>2.8937542883765432E-4</v>
      </c>
      <c r="BS1135" s="28">
        <f t="shared" si="87"/>
        <v>17531658</v>
      </c>
      <c r="BT1135" s="11">
        <f>BS1135/S1135</f>
        <v>0.81396996943792355</v>
      </c>
      <c r="BU1135" s="14">
        <f>(BE1135-AP1135)*1/BT1135-(BE1135-AP1135)</f>
        <v>995506.27414703183</v>
      </c>
      <c r="BV1135" s="14">
        <f t="shared" si="88"/>
        <v>0.23056255930670616</v>
      </c>
      <c r="BW1135" s="27">
        <f>(AR1135+AV1135+AY1135+BB1135)/S1135</f>
        <v>0.18299095506279975</v>
      </c>
      <c r="BX1135" s="13">
        <f>(AF1135+AH1135+AJ1135+AL1135+AN1135)/N1135</f>
        <v>237.02530336834087</v>
      </c>
      <c r="BY1135" s="26">
        <f>BX1135/K1135</f>
        <v>0.24845419640287303</v>
      </c>
      <c r="BZ1135" s="11">
        <f>AP1135/BE1135</f>
        <v>0.12286602273638018</v>
      </c>
      <c r="CA1135" s="15">
        <f>-(BM1135+BN1135+BO1135)/M1135</f>
        <v>-6232.7005202518521</v>
      </c>
      <c r="CB1135" s="15">
        <f>BG1135-CA1135</f>
        <v>1030851.7005202519</v>
      </c>
      <c r="CC1135" s="18">
        <f t="shared" si="89"/>
        <v>0</v>
      </c>
      <c r="CD1135" s="17">
        <f>(AF1135/(AF1135+AH1135+AJ1135))/(X1135/(X1135+Z1135+AB1135))</f>
        <v>2.1328315866871463</v>
      </c>
      <c r="CE1135" s="19">
        <f>(AH1135/(AF1135+AH1135+AJ1135))/(Z1135/(X1135+Z1135+AB1135))</f>
        <v>1.188797461295231</v>
      </c>
      <c r="CF1135" s="18">
        <f>(AJ1135/(AF1135+AH1135+AJ1135))/(AB1135/(X1135+Z1135+AB1135))</f>
        <v>0.69806811699621962</v>
      </c>
      <c r="CG1135">
        <f>AH1135/Z1135</f>
        <v>223.41509782207456</v>
      </c>
      <c r="CH1135" s="11">
        <f>BB1135/BE1135</f>
        <v>0.16957217956963827</v>
      </c>
      <c r="CI1135" s="14">
        <f>AY1135/V1135</f>
        <v>3274.5010398060667</v>
      </c>
      <c r="CJ1135" s="14">
        <f>AV1135/M1135</f>
        <v>5239.5238095238092</v>
      </c>
      <c r="CK1135" s="17">
        <f>N1135/V1135</f>
        <v>52.417231216205515</v>
      </c>
      <c r="CL1135" s="17">
        <f>(AL1135+AN1135)/N1135</f>
        <v>6.1400119714860963</v>
      </c>
      <c r="CM1135" s="14">
        <f>AP1135/AC1135</f>
        <v>4.9999836105875604</v>
      </c>
    </row>
    <row r="1136" spans="1:91" hidden="1" x14ac:dyDescent="0.2">
      <c r="A1136">
        <v>414</v>
      </c>
      <c r="B1136" s="2">
        <v>44866</v>
      </c>
      <c r="C1136" s="3" t="s">
        <v>44</v>
      </c>
      <c r="D1136" t="s">
        <v>45</v>
      </c>
      <c r="E1136" s="3" t="s">
        <v>41</v>
      </c>
      <c r="F1136" t="s">
        <v>42</v>
      </c>
      <c r="G1136" t="str">
        <f>CONCATENATE(C1136,E1136)</f>
        <v>BOISEA</v>
      </c>
      <c r="H1136" t="s">
        <v>40</v>
      </c>
      <c r="I1136">
        <f>U1136/M1136</f>
        <v>73.294117647058826</v>
      </c>
      <c r="J1136" t="str">
        <f>_xlfn.CONCAT(C1136,E1136,H1136)</f>
        <v>BOISEAE175</v>
      </c>
      <c r="K1136" s="4">
        <v>399</v>
      </c>
      <c r="L1136" s="4">
        <f>N1136/M1136</f>
        <v>55.955882352941174</v>
      </c>
      <c r="M1136" s="4">
        <v>204</v>
      </c>
      <c r="N1136" s="4">
        <v>11415</v>
      </c>
      <c r="O1136" s="4">
        <f>P1136/M1136</f>
        <v>7.3774509803921573</v>
      </c>
      <c r="P1136" s="4">
        <v>1505</v>
      </c>
      <c r="Q1136" s="4">
        <v>3096</v>
      </c>
      <c r="R1136" s="4">
        <v>6815</v>
      </c>
      <c r="S1136" s="4">
        <f>U1136*K1136</f>
        <v>5965848</v>
      </c>
      <c r="T1136" s="7">
        <f>N1136/U1136</f>
        <v>0.7634430176565008</v>
      </c>
      <c r="U1136" s="4">
        <v>14952</v>
      </c>
      <c r="V1136" s="4">
        <v>329.75345575959932</v>
      </c>
      <c r="W1136" s="7">
        <f>P1136/X1136</f>
        <v>0.73774509803921573</v>
      </c>
      <c r="X1136" s="4">
        <v>2040</v>
      </c>
      <c r="Y1136" s="7">
        <f>Q1136/Z1136</f>
        <v>0.84313725490196079</v>
      </c>
      <c r="Z1136" s="4">
        <v>3672</v>
      </c>
      <c r="AA1136" s="7">
        <f>R1136/AB1136</f>
        <v>0.73755411255411252</v>
      </c>
      <c r="AB1136" s="4">
        <v>9240</v>
      </c>
      <c r="AC1136" s="4">
        <v>3022</v>
      </c>
      <c r="AD1136" s="4">
        <f>AP1136/AC1136</f>
        <v>5</v>
      </c>
      <c r="AE1136" s="7">
        <f>AF1136/(AF1136+AH1136+AJ1136+AL1136+AN1136+AP1136)</f>
        <v>0.17157465419506709</v>
      </c>
      <c r="AF1136" s="4">
        <v>209330</v>
      </c>
      <c r="AG1136" s="7">
        <f>AH1136/(AF1136+AH1136+AJ1136+AL1136+AN1136+AP1136)</f>
        <v>0.26651405022081026</v>
      </c>
      <c r="AH1136" s="4">
        <v>325161</v>
      </c>
      <c r="AI1136" s="7">
        <f>AJ1136/(AF1136+AH1136+AJ1136+AL1136+AN1136+AP1136)</f>
        <v>0.49925413015182957</v>
      </c>
      <c r="AJ1136" s="4">
        <v>609116</v>
      </c>
      <c r="AK1136" s="7">
        <f>AL1136/(AF1136+AH1136+AJ1136+AL1136+AN1136+AP1136)</f>
        <v>3.3514964935920766E-2</v>
      </c>
      <c r="AL1136" s="4">
        <v>40890</v>
      </c>
      <c r="AM1136" s="7">
        <f>AN1136/(AF1136+AH1136+AJ1136+AL1136+AN1136+AP1136)</f>
        <v>1.6757482467960383E-2</v>
      </c>
      <c r="AN1136" s="4">
        <v>20445</v>
      </c>
      <c r="AO1136" s="7">
        <f>AP1136/(AF1136+AH1136+AJ1136+AL1136+AN1136+AP1136)</f>
        <v>1.2384718028411904E-2</v>
      </c>
      <c r="AP1136" s="4">
        <v>15110</v>
      </c>
      <c r="AQ1136" s="6">
        <f>AO1136+AM1136+AK1136+AI1136+AG1136+AE1136</f>
        <v>1</v>
      </c>
      <c r="AR1136" s="4">
        <v>529453</v>
      </c>
      <c r="AS1136" s="4">
        <f>AR1136/M1136</f>
        <v>2595.3578431372548</v>
      </c>
      <c r="AT1136" s="4">
        <f>AR1136/V1136</f>
        <v>1605.6025820271857</v>
      </c>
      <c r="AU1136" s="7">
        <f>AR1136/(AR1136+AV1136+AY1136+BB1136)</f>
        <v>0.26648516887197055</v>
      </c>
      <c r="AV1136" s="4">
        <v>553254</v>
      </c>
      <c r="AW1136" s="4">
        <f>AV1136/M1136</f>
        <v>2712.0294117647059</v>
      </c>
      <c r="AX1136" s="7">
        <f>AV1136/(AR1136+AV1136+AY1136+BB1136)</f>
        <v>0.27846472797225286</v>
      </c>
      <c r="AY1136" s="4">
        <v>604552</v>
      </c>
      <c r="AZ1136" s="4">
        <f>AY1136/M1136</f>
        <v>2963.4901960784314</v>
      </c>
      <c r="BA1136" s="7">
        <f>AY1136/(AR1136+AV1136+AY1136+BB1136)</f>
        <v>0.30428412307020181</v>
      </c>
      <c r="BB1136" s="4">
        <v>299542</v>
      </c>
      <c r="BC1136" s="11">
        <f>BB1136/(AR1136+AV1136+AY1136+BB1136)</f>
        <v>0.15076598008557476</v>
      </c>
      <c r="BD1136" s="9">
        <f>BC1136+BA1136+AX1136+AU1136</f>
        <v>1</v>
      </c>
      <c r="BE1136" s="14">
        <f>(AF1136+AH1136+AJ1136+AL1136+AN1136+AP1136)</f>
        <v>1220052</v>
      </c>
      <c r="BF1136" s="14">
        <f t="shared" si="85"/>
        <v>-1986801</v>
      </c>
      <c r="BG1136" s="13">
        <f>(AF1136+AH1136+AJ1136+AL1136+AN1136+AP1136)-(AR1136+AV1136+AY1136+BB1136)</f>
        <v>-766749</v>
      </c>
      <c r="BH1136" s="13">
        <f t="shared" si="86"/>
        <v>1</v>
      </c>
      <c r="BI1136" s="14">
        <f>AF1136/W1136</f>
        <v>283742.9900332226</v>
      </c>
      <c r="BJ1136" s="14">
        <f>AH1136/Y1136</f>
        <v>385656.06976744183</v>
      </c>
      <c r="BK1136" s="14">
        <f>AJ1136/AA1136</f>
        <v>825859.40425531915</v>
      </c>
      <c r="BL1136" s="14">
        <f>BI1136+BJ1136+BK1136</f>
        <v>1495258.4640559836</v>
      </c>
      <c r="BM1136" s="14">
        <f>(AF1136/W1136)-AF1136</f>
        <v>74412.990033222595</v>
      </c>
      <c r="BN1136" s="14">
        <f>AH1136/Y1136-AH1136</f>
        <v>60495.069767441833</v>
      </c>
      <c r="BO1136" s="14">
        <f>AJ1136/AA1136-AJ1136</f>
        <v>216743.40425531915</v>
      </c>
      <c r="BP1136" s="14">
        <f>BG1136/S1136</f>
        <v>-0.1285230532189221</v>
      </c>
      <c r="BQ1136" s="14">
        <f>(BG1136-CA1136)/S1136</f>
        <v>-0.12823411161555759</v>
      </c>
      <c r="BR1136" s="27">
        <f>BQ1136-BP1136</f>
        <v>2.8894160336451202E-4</v>
      </c>
      <c r="BS1136" s="28">
        <f t="shared" si="87"/>
        <v>4554585</v>
      </c>
      <c r="BT1136" s="11">
        <f>BS1136/S1136</f>
        <v>0.7634430176565008</v>
      </c>
      <c r="BU1136" s="14">
        <f>(BE1136-AP1136)*1/BT1136-(BE1136-AP1136)</f>
        <v>373357.8496714849</v>
      </c>
      <c r="BV1136" s="14">
        <f t="shared" si="88"/>
        <v>0.20450604842765019</v>
      </c>
      <c r="BW1136" s="27">
        <f>(AR1136+AV1136+AY1136+BB1136)/S1136</f>
        <v>0.33302910164657229</v>
      </c>
      <c r="BX1136" s="13">
        <f>(AF1136+AH1136+AJ1136+AL1136+AN1136)/N1136</f>
        <v>105.55777485764345</v>
      </c>
      <c r="BY1136" s="26">
        <f>BX1136/K1136</f>
        <v>0.26455582671088584</v>
      </c>
      <c r="BZ1136" s="11">
        <f>AP1136/BE1136</f>
        <v>1.2384718028411904E-2</v>
      </c>
      <c r="CA1136" s="15">
        <f>-(BM1136+BN1136+BO1136)/M1136</f>
        <v>-1723.7816865489392</v>
      </c>
      <c r="CB1136" s="15">
        <f>BG1136-CA1136</f>
        <v>-765025.21831345104</v>
      </c>
      <c r="CC1136" s="18">
        <f t="shared" si="89"/>
        <v>1</v>
      </c>
      <c r="CD1136" s="17">
        <f>(AF1136/(AF1136+AH1136+AJ1136))/(X1136/(X1136+Z1136+AB1136))</f>
        <v>1.3416022853181926</v>
      </c>
      <c r="CE1136" s="19">
        <f>(AH1136/(AF1136+AH1136+AJ1136))/(Z1136/(X1136+Z1136+AB1136))</f>
        <v>1.1577592549147515</v>
      </c>
      <c r="CF1136" s="18">
        <f>(AJ1136/(AF1136+AH1136+AJ1136))/(AB1136/(X1136+Z1136+AB1136))</f>
        <v>0.86188737596362786</v>
      </c>
      <c r="CG1136">
        <f>AH1136/Z1136</f>
        <v>88.55147058823529</v>
      </c>
      <c r="CH1136" s="11">
        <f>BB1136/BE1136</f>
        <v>0.24551576490182386</v>
      </c>
      <c r="CI1136" s="14">
        <f>AY1136/V1136</f>
        <v>1833.3454568577365</v>
      </c>
      <c r="CJ1136" s="14">
        <f>AV1136/M1136</f>
        <v>2712.0294117647059</v>
      </c>
      <c r="CK1136" s="17">
        <f>N1136/V1136</f>
        <v>34.616771410947379</v>
      </c>
      <c r="CL1136" s="17">
        <f>(AL1136+AN1136)/N1136</f>
        <v>5.3731931668856765</v>
      </c>
      <c r="CM1136" s="14">
        <f>AP1136/AC1136</f>
        <v>5</v>
      </c>
    </row>
    <row r="1137" spans="1:91" hidden="1" x14ac:dyDescent="0.2">
      <c r="A1137">
        <v>115</v>
      </c>
      <c r="B1137" s="2">
        <v>44805</v>
      </c>
      <c r="C1137" s="3" t="s">
        <v>41</v>
      </c>
      <c r="D1137" t="s">
        <v>42</v>
      </c>
      <c r="E1137" s="3" t="s">
        <v>44</v>
      </c>
      <c r="F1137" t="s">
        <v>45</v>
      </c>
      <c r="G1137" t="str">
        <f>CONCATENATE(C1137,E1137)</f>
        <v>SEABOI</v>
      </c>
      <c r="H1137" t="s">
        <v>40</v>
      </c>
      <c r="I1137">
        <f>U1137/M1137</f>
        <v>73.25257731958763</v>
      </c>
      <c r="J1137" t="str">
        <f>_xlfn.CONCAT(C1137,E1137,H1137)</f>
        <v>SEABOIE175</v>
      </c>
      <c r="K1137" s="4">
        <v>399</v>
      </c>
      <c r="L1137" s="4">
        <f>N1137/M1137</f>
        <v>54.515463917525771</v>
      </c>
      <c r="M1137" s="4">
        <v>194</v>
      </c>
      <c r="N1137" s="4">
        <v>10576</v>
      </c>
      <c r="O1137" s="4">
        <f>P1137/M1137</f>
        <v>9.6855670103092777</v>
      </c>
      <c r="P1137" s="4">
        <v>1879</v>
      </c>
      <c r="Q1137" s="4">
        <v>3006</v>
      </c>
      <c r="R1137" s="4">
        <v>5692</v>
      </c>
      <c r="S1137" s="4">
        <f>U1137*K1137</f>
        <v>5670189</v>
      </c>
      <c r="T1137" s="7">
        <f>N1137/U1137</f>
        <v>0.74421222996270497</v>
      </c>
      <c r="U1137" s="4">
        <v>14211</v>
      </c>
      <c r="V1137" s="4">
        <v>270.16073573573573</v>
      </c>
      <c r="W1137" s="7">
        <f>P1137/X1137</f>
        <v>0.97105943152454777</v>
      </c>
      <c r="X1137" s="4">
        <v>1935</v>
      </c>
      <c r="Y1137" s="7">
        <f>Q1137/Z1137</f>
        <v>0.86304909560723519</v>
      </c>
      <c r="Z1137" s="4">
        <v>3483</v>
      </c>
      <c r="AA1137" s="7">
        <f>R1137/AB1137</f>
        <v>0.64733310587967696</v>
      </c>
      <c r="AB1137" s="4">
        <v>8793</v>
      </c>
      <c r="AC1137" s="4">
        <v>9525</v>
      </c>
      <c r="AD1137" s="4">
        <f>AP1137/AC1137</f>
        <v>4.9997900262467194</v>
      </c>
      <c r="AE1137" s="7">
        <f>AF1137/(AF1137+AH1137+AJ1137+AL1137+AN1137+AP1137)</f>
        <v>0.27547082085560159</v>
      </c>
      <c r="AF1137" s="4">
        <v>330603</v>
      </c>
      <c r="AG1137" s="7">
        <f>AH1137/(AF1137+AH1137+AJ1137+AL1137+AN1137+AP1137)</f>
        <v>0.24925550228390403</v>
      </c>
      <c r="AH1137" s="4">
        <v>299141</v>
      </c>
      <c r="AI1137" s="7">
        <f>AJ1137/(AF1137+AH1137+AJ1137+AL1137+AN1137+AP1137)</f>
        <v>0.39764843709640058</v>
      </c>
      <c r="AJ1137" s="4">
        <v>477233</v>
      </c>
      <c r="AK1137" s="7">
        <f>AL1137/(AF1137+AH1137+AJ1137+AL1137+AN1137+AP1137)</f>
        <v>2.8459227188873278E-2</v>
      </c>
      <c r="AL1137" s="4">
        <v>34155</v>
      </c>
      <c r="AM1137" s="7">
        <f>AN1137/(AF1137+AH1137+AJ1137+AL1137+AN1137+AP1137)</f>
        <v>9.4847425879357201E-3</v>
      </c>
      <c r="AN1137" s="4">
        <v>11383</v>
      </c>
      <c r="AO1137" s="7">
        <f>AP1137/(AF1137+AH1137+AJ1137+AL1137+AN1137+AP1137)</f>
        <v>3.9681269987284794E-2</v>
      </c>
      <c r="AP1137" s="4">
        <v>47623</v>
      </c>
      <c r="AQ1137" s="6">
        <f>AO1137+AM1137+AK1137+AI1137+AG1137+AE1137</f>
        <v>1</v>
      </c>
      <c r="AR1137" s="4">
        <v>433771</v>
      </c>
      <c r="AS1137" s="4">
        <f>AR1137/M1137</f>
        <v>2235.9329896907216</v>
      </c>
      <c r="AT1137" s="4">
        <f>AR1137/V1137</f>
        <v>1605.6034153841795</v>
      </c>
      <c r="AU1137" s="7">
        <f>AR1137/(AR1137+AV1137+AY1137+BB1137)</f>
        <v>0.25527113042413857</v>
      </c>
      <c r="AV1137" s="4">
        <v>524778</v>
      </c>
      <c r="AW1137" s="4">
        <f>AV1137/M1137</f>
        <v>2705.0412371134021</v>
      </c>
      <c r="AX1137" s="7">
        <f>AV1137/(AR1137+AV1137+AY1137+BB1137)</f>
        <v>0.30882809888562995</v>
      </c>
      <c r="AY1137" s="4">
        <v>495298</v>
      </c>
      <c r="AZ1137" s="4">
        <f>AY1137/M1137</f>
        <v>2553.0824742268042</v>
      </c>
      <c r="BA1137" s="7">
        <f>AY1137/(AR1137+AV1137+AY1137+BB1137)</f>
        <v>0.2914793297772672</v>
      </c>
      <c r="BB1137" s="4">
        <v>245409</v>
      </c>
      <c r="BC1137" s="11">
        <f>BB1137/(AR1137+AV1137+AY1137+BB1137)</f>
        <v>0.14442144091296427</v>
      </c>
      <c r="BD1137" s="9">
        <f>BC1137+BA1137+AX1137+AU1137</f>
        <v>1</v>
      </c>
      <c r="BE1137" s="14">
        <f>(AF1137+AH1137+AJ1137+AL1137+AN1137+AP1137)</f>
        <v>1200138</v>
      </c>
      <c r="BF1137" s="14">
        <f t="shared" si="85"/>
        <v>-1699256</v>
      </c>
      <c r="BG1137" s="13">
        <f>(AF1137+AH1137+AJ1137+AL1137+AN1137+AP1137)-(AR1137+AV1137+AY1137+BB1137)</f>
        <v>-499118</v>
      </c>
      <c r="BH1137" s="13">
        <f t="shared" si="86"/>
        <v>1</v>
      </c>
      <c r="BI1137" s="14">
        <f>AF1137/W1137</f>
        <v>340455.98988823843</v>
      </c>
      <c r="BJ1137" s="14">
        <f>AH1137/Y1137</f>
        <v>346609.48203592811</v>
      </c>
      <c r="BK1137" s="14">
        <f>AJ1137/AA1137</f>
        <v>737229.40425158117</v>
      </c>
      <c r="BL1137" s="14">
        <f>BI1137+BJ1137+BK1137</f>
        <v>1424294.8761757477</v>
      </c>
      <c r="BM1137" s="14">
        <f>(AF1137/W1137)-AF1137</f>
        <v>9852.9898882384296</v>
      </c>
      <c r="BN1137" s="14">
        <f>AH1137/Y1137-AH1137</f>
        <v>47468.482035928115</v>
      </c>
      <c r="BO1137" s="14">
        <f>AJ1137/AA1137-AJ1137</f>
        <v>259996.40425158117</v>
      </c>
      <c r="BP1137" s="14">
        <f>BG1137/S1137</f>
        <v>-8.8024931796806066E-2</v>
      </c>
      <c r="BQ1137" s="14">
        <f>(BG1137-CA1137)/S1137</f>
        <v>-8.7736465370811256E-2</v>
      </c>
      <c r="BR1137" s="27">
        <f>BQ1137-BP1137</f>
        <v>2.8846642599480998E-4</v>
      </c>
      <c r="BS1137" s="28">
        <f t="shared" si="87"/>
        <v>4219824</v>
      </c>
      <c r="BT1137" s="11">
        <f>BS1137/S1137</f>
        <v>0.74421222996270497</v>
      </c>
      <c r="BU1137" s="14">
        <f>(BE1137-AP1137)*1/BT1137-(BE1137-AP1137)</f>
        <v>396122.54396747355</v>
      </c>
      <c r="BV1137" s="14">
        <f t="shared" si="88"/>
        <v>0.21165749501471645</v>
      </c>
      <c r="BW1137" s="27">
        <f>(AR1137+AV1137+AY1137+BB1137)/S1137</f>
        <v>0.29968242681152252</v>
      </c>
      <c r="BX1137" s="13">
        <f>(AF1137+AH1137+AJ1137+AL1137+AN1137)/N1137</f>
        <v>108.97456505295007</v>
      </c>
      <c r="BY1137" s="26">
        <f>BX1137/K1137</f>
        <v>0.27311921065902273</v>
      </c>
      <c r="BZ1137" s="11">
        <f>AP1137/BE1137</f>
        <v>3.9681269987284794E-2</v>
      </c>
      <c r="CA1137" s="15">
        <f>-(BM1137+BN1137+BO1137)/M1137</f>
        <v>-1635.6591555450914</v>
      </c>
      <c r="CB1137" s="15">
        <f>BG1137-CA1137</f>
        <v>-497482.34084445488</v>
      </c>
      <c r="CC1137" s="18">
        <f t="shared" si="89"/>
        <v>1</v>
      </c>
      <c r="CD1137" s="17">
        <f>(AF1137/(AF1137+AH1137+AJ1137))/(X1137/(X1137+Z1137+AB1137))</f>
        <v>2.1933698166582354</v>
      </c>
      <c r="CE1137" s="19">
        <f>(AH1137/(AF1137+AH1137+AJ1137))/(Z1137/(X1137+Z1137+AB1137))</f>
        <v>1.1025759333449641</v>
      </c>
      <c r="CF1137" s="18">
        <f>(AJ1137/(AF1137+AH1137+AJ1137))/(AB1137/(X1137+Z1137+AB1137))</f>
        <v>0.69675394392423573</v>
      </c>
      <c r="CG1137">
        <f>AH1137/Z1137</f>
        <v>85.886017800746487</v>
      </c>
      <c r="CH1137" s="11">
        <f>BB1137/BE1137</f>
        <v>0.20448398434180071</v>
      </c>
      <c r="CI1137" s="14">
        <f>AY1137/V1137</f>
        <v>1833.3456142364364</v>
      </c>
      <c r="CJ1137" s="14">
        <f>AV1137/M1137</f>
        <v>2705.0412371134021</v>
      </c>
      <c r="CK1137" s="17">
        <f>N1137/V1137</f>
        <v>39.147065435686301</v>
      </c>
      <c r="CL1137" s="17">
        <f>(AL1137+AN1137)/N1137</f>
        <v>4.3057866868381245</v>
      </c>
      <c r="CM1137" s="14">
        <f>AP1137/AC1137</f>
        <v>4.9997900262467194</v>
      </c>
    </row>
    <row r="1138" spans="1:91" hidden="1" x14ac:dyDescent="0.2">
      <c r="A1138">
        <v>524</v>
      </c>
      <c r="B1138" s="2">
        <v>44866</v>
      </c>
      <c r="C1138" s="3" t="s">
        <v>41</v>
      </c>
      <c r="D1138" t="s">
        <v>42</v>
      </c>
      <c r="E1138" s="3" t="s">
        <v>37</v>
      </c>
      <c r="F1138" t="s">
        <v>38</v>
      </c>
      <c r="G1138" t="str">
        <f>CONCATENATE(C1138,E1138)</f>
        <v>SEALAX</v>
      </c>
      <c r="H1138" t="s">
        <v>34</v>
      </c>
      <c r="I1138">
        <f>U1138/M1138</f>
        <v>179.11194029850745</v>
      </c>
      <c r="J1138" t="str">
        <f>_xlfn.CONCAT(C1138,E1138,H1138)</f>
        <v>SEALAX737-900</v>
      </c>
      <c r="K1138" s="4">
        <v>954</v>
      </c>
      <c r="L1138" s="4">
        <f>N1138/M1138</f>
        <v>146.73134328358208</v>
      </c>
      <c r="M1138" s="4">
        <v>134</v>
      </c>
      <c r="N1138" s="4">
        <v>19662</v>
      </c>
      <c r="O1138" s="4">
        <f>P1138/M1138</f>
        <v>21.261194029850746</v>
      </c>
      <c r="P1138" s="4">
        <v>2849</v>
      </c>
      <c r="Q1138" s="4">
        <v>4629</v>
      </c>
      <c r="R1138" s="4">
        <v>12185</v>
      </c>
      <c r="S1138" s="4">
        <f>U1138*K1138</f>
        <v>22896954</v>
      </c>
      <c r="T1138" s="7">
        <f>N1138/U1138</f>
        <v>0.81921586600558305</v>
      </c>
      <c r="U1138" s="4">
        <v>24001</v>
      </c>
      <c r="V1138" s="4">
        <v>360.09363295880144</v>
      </c>
      <c r="W1138" s="7">
        <f>P1138/X1138</f>
        <v>0.92439974042829332</v>
      </c>
      <c r="X1138" s="4">
        <v>3082</v>
      </c>
      <c r="Y1138" s="7">
        <f>Q1138/Z1138</f>
        <v>0.80336688649774379</v>
      </c>
      <c r="Z1138" s="4">
        <v>5762</v>
      </c>
      <c r="AA1138" s="7">
        <f>R1138/AB1138</f>
        <v>0.80391898132875894</v>
      </c>
      <c r="AB1138" s="4">
        <v>15157</v>
      </c>
      <c r="AC1138" s="4">
        <v>42929</v>
      </c>
      <c r="AD1138" s="4">
        <f>AP1138/AC1138</f>
        <v>4.9999534114468078</v>
      </c>
      <c r="AE1138" s="7">
        <f>AF1138/(AF1138+AH1138+AJ1138+AL1138+AN1138+AP1138)</f>
        <v>0.21132428486102636</v>
      </c>
      <c r="AF1138" s="4">
        <v>974747</v>
      </c>
      <c r="AG1138" s="7">
        <f>AH1138/(AF1138+AH1138+AJ1138+AL1138+AN1138+AP1138)</f>
        <v>0.21098976382988641</v>
      </c>
      <c r="AH1138" s="4">
        <v>973204</v>
      </c>
      <c r="AI1138" s="7">
        <f>AJ1138/(AF1138+AH1138+AJ1138+AL1138+AN1138+AP1138)</f>
        <v>0.49984553063208864</v>
      </c>
      <c r="AJ1138" s="4">
        <v>2305570</v>
      </c>
      <c r="AK1138" s="7">
        <f>AL1138/(AF1138+AH1138+AJ1138+AL1138+AN1138+AP1138)</f>
        <v>1.5850183141050588E-2</v>
      </c>
      <c r="AL1138" s="4">
        <v>73110</v>
      </c>
      <c r="AM1138" s="7">
        <f>AN1138/(AF1138+AH1138+AJ1138+AL1138+AN1138+AP1138)</f>
        <v>1.545582555476183E-2</v>
      </c>
      <c r="AN1138" s="4">
        <v>71291</v>
      </c>
      <c r="AO1138" s="7">
        <f>AP1138/(AF1138+AH1138+AJ1138+AL1138+AN1138+AP1138)</f>
        <v>4.6534411981186172E-2</v>
      </c>
      <c r="AP1138" s="4">
        <v>214643</v>
      </c>
      <c r="AQ1138" s="6">
        <f>AO1138+AM1138+AK1138+AI1138+AG1138+AE1138</f>
        <v>1</v>
      </c>
      <c r="AR1138" s="4">
        <v>1326059</v>
      </c>
      <c r="AS1138" s="4">
        <f>AR1138/M1138</f>
        <v>9895.9626865671635</v>
      </c>
      <c r="AT1138" s="4">
        <f>AR1138/V1138</f>
        <v>3682.5394248270845</v>
      </c>
      <c r="AU1138" s="7">
        <f>AR1138/(AR1138+AV1138+AY1138+BB1138)</f>
        <v>0.3256374819077873</v>
      </c>
      <c r="AV1138" s="4">
        <v>702096</v>
      </c>
      <c r="AW1138" s="4">
        <f>AV1138/M1138</f>
        <v>5239.5223880597014</v>
      </c>
      <c r="AX1138" s="7">
        <f>AV1138/(AR1138+AV1138+AY1138+BB1138)</f>
        <v>0.17241221808194795</v>
      </c>
      <c r="AY1138" s="4">
        <v>1179127</v>
      </c>
      <c r="AZ1138" s="4">
        <f>AY1138/M1138</f>
        <v>8799.4552238805973</v>
      </c>
      <c r="BA1138" s="7">
        <f>AY1138/(AR1138+AV1138+AY1138+BB1138)</f>
        <v>0.28955570387854801</v>
      </c>
      <c r="BB1138" s="4">
        <v>864912</v>
      </c>
      <c r="BC1138" s="11">
        <f>BB1138/(AR1138+AV1138+AY1138+BB1138)</f>
        <v>0.21239459613171671</v>
      </c>
      <c r="BD1138" s="9">
        <f>BC1138+BA1138+AX1138+AU1138</f>
        <v>1</v>
      </c>
      <c r="BE1138" s="14">
        <f>(AF1138+AH1138+AJ1138+AL1138+AN1138+AP1138)</f>
        <v>4612565</v>
      </c>
      <c r="BF1138" s="14">
        <f t="shared" si="85"/>
        <v>-4072194</v>
      </c>
      <c r="BG1138" s="13">
        <f>(AF1138+AH1138+AJ1138+AL1138+AN1138+AP1138)-(AR1138+AV1138+AY1138+BB1138)</f>
        <v>540371</v>
      </c>
      <c r="BH1138" s="13">
        <f t="shared" si="86"/>
        <v>0</v>
      </c>
      <c r="BI1138" s="14">
        <f>AF1138/W1138</f>
        <v>1054464.8136188136</v>
      </c>
      <c r="BJ1138" s="14">
        <f>AH1138/Y1138</f>
        <v>1211406.6640743143</v>
      </c>
      <c r="BK1138" s="14">
        <f>AJ1138/AA1138</f>
        <v>2867913.3762823143</v>
      </c>
      <c r="BL1138" s="14">
        <f>BI1138+BJ1138+BK1138</f>
        <v>5133784.8539754422</v>
      </c>
      <c r="BM1138" s="14">
        <f>(AF1138/W1138)-AF1138</f>
        <v>79717.813618813641</v>
      </c>
      <c r="BN1138" s="14">
        <f>AH1138/Y1138-AH1138</f>
        <v>238202.66407431429</v>
      </c>
      <c r="BO1138" s="14">
        <f>AJ1138/AA1138-AJ1138</f>
        <v>562343.3762823143</v>
      </c>
      <c r="BP1138" s="14">
        <f>BG1138/S1138</f>
        <v>2.3600126025496666E-2</v>
      </c>
      <c r="BQ1138" s="14">
        <f>(BG1138-CA1138)/S1138</f>
        <v>2.3887025900415519E-2</v>
      </c>
      <c r="BR1138" s="27">
        <f>BQ1138-BP1138</f>
        <v>2.8689987491885283E-4</v>
      </c>
      <c r="BS1138" s="28">
        <f t="shared" si="87"/>
        <v>18757548</v>
      </c>
      <c r="BT1138" s="11">
        <f>BS1138/S1138</f>
        <v>0.81921586600558305</v>
      </c>
      <c r="BU1138" s="14">
        <f>(BE1138-AP1138)*1/BT1138-(BE1138-AP1138)</f>
        <v>970531.15440952126</v>
      </c>
      <c r="BV1138" s="14">
        <f t="shared" si="88"/>
        <v>0.20144884773756369</v>
      </c>
      <c r="BW1138" s="27">
        <f>(AR1138+AV1138+AY1138+BB1138)/S1138</f>
        <v>0.17784872171206703</v>
      </c>
      <c r="BX1138" s="13">
        <f>(AF1138+AH1138+AJ1138+AL1138+AN1138)/N1138</f>
        <v>223.67622825755265</v>
      </c>
      <c r="BY1138" s="26">
        <f>BX1138/K1138</f>
        <v>0.23446145519659606</v>
      </c>
      <c r="BZ1138" s="11">
        <f>AP1138/BE1138</f>
        <v>4.6534411981186172E-2</v>
      </c>
      <c r="CA1138" s="15">
        <f>-(BM1138+BN1138+BO1138)/M1138</f>
        <v>-6569.1332386227032</v>
      </c>
      <c r="CB1138" s="15">
        <f>BG1138-CA1138</f>
        <v>546940.13323862269</v>
      </c>
      <c r="CC1138" s="18">
        <f t="shared" si="89"/>
        <v>0</v>
      </c>
      <c r="CD1138" s="17">
        <f>(AF1138/(AF1138+AH1138+AJ1138))/(X1138/(X1138+Z1138+AB1138))</f>
        <v>1.7845964654178039</v>
      </c>
      <c r="CE1138" s="19">
        <f>(AH1138/(AF1138+AH1138+AJ1138))/(Z1138/(X1138+Z1138+AB1138))</f>
        <v>0.95304056659570102</v>
      </c>
      <c r="CF1138" s="18">
        <f>(AJ1138/(AF1138+AH1138+AJ1138))/(AB1138/(X1138+Z1138+AB1138))</f>
        <v>0.85831325122767699</v>
      </c>
      <c r="CG1138">
        <f>AH1138/Z1138</f>
        <v>168.90038181187089</v>
      </c>
      <c r="CH1138" s="11">
        <f>BB1138/BE1138</f>
        <v>0.18751215430026461</v>
      </c>
      <c r="CI1138" s="14">
        <f>AY1138/V1138</f>
        <v>3274.5011077019089</v>
      </c>
      <c r="CJ1138" s="14">
        <f>AV1138/M1138</f>
        <v>5239.5223880597014</v>
      </c>
      <c r="CK1138" s="17">
        <f>N1138/V1138</f>
        <v>54.602465026782475</v>
      </c>
      <c r="CL1138" s="17">
        <f>(AL1138+AN1138)/N1138</f>
        <v>7.3441664123690371</v>
      </c>
      <c r="CM1138" s="14">
        <f>AP1138/AC1138</f>
        <v>4.9999534114468078</v>
      </c>
    </row>
    <row r="1139" spans="1:91" x14ac:dyDescent="0.2">
      <c r="A1139">
        <v>713</v>
      </c>
      <c r="B1139" s="2">
        <v>45170</v>
      </c>
      <c r="C1139" s="3" t="s">
        <v>41</v>
      </c>
      <c r="D1139" t="s">
        <v>42</v>
      </c>
      <c r="E1139" s="3" t="s">
        <v>44</v>
      </c>
      <c r="F1139" t="s">
        <v>45</v>
      </c>
      <c r="G1139" t="str">
        <f>CONCATENATE(C1139,E1139)</f>
        <v>SEABOI</v>
      </c>
      <c r="H1139" t="s">
        <v>40</v>
      </c>
      <c r="I1139">
        <f>U1139/M1139</f>
        <v>74.133663366336634</v>
      </c>
      <c r="J1139" t="str">
        <f>_xlfn.CONCAT(C1139,E1139,H1139)</f>
        <v>SEABOIE175</v>
      </c>
      <c r="K1139" s="4">
        <v>399</v>
      </c>
      <c r="L1139" s="4">
        <f>N1139/M1139</f>
        <v>58.128712871287128</v>
      </c>
      <c r="M1139" s="4">
        <v>202</v>
      </c>
      <c r="N1139" s="4">
        <v>11742</v>
      </c>
      <c r="O1139" s="4">
        <f>P1139/M1139</f>
        <v>9.9752475247524757</v>
      </c>
      <c r="P1139" s="4">
        <v>2015</v>
      </c>
      <c r="Q1139" s="4">
        <v>2952</v>
      </c>
      <c r="R1139" s="4">
        <v>6775</v>
      </c>
      <c r="S1139" s="4">
        <f>U1139*K1139</f>
        <v>5975025</v>
      </c>
      <c r="T1139" s="7">
        <f>N1139/U1139</f>
        <v>0.78410684474123538</v>
      </c>
      <c r="U1139" s="4">
        <v>14975</v>
      </c>
      <c r="V1139" s="4">
        <v>281.33017183850512</v>
      </c>
      <c r="W1139" s="7">
        <f>P1139/X1139</f>
        <v>1</v>
      </c>
      <c r="X1139" s="4">
        <v>2015</v>
      </c>
      <c r="Y1139" s="7">
        <f>Q1139/Z1139</f>
        <v>0.81389578163771714</v>
      </c>
      <c r="Z1139" s="4">
        <v>3627</v>
      </c>
      <c r="AA1139" s="7">
        <f>R1139/AB1139</f>
        <v>0.72591878281367195</v>
      </c>
      <c r="AB1139" s="4">
        <v>9333</v>
      </c>
      <c r="AC1139" s="4">
        <v>6476</v>
      </c>
      <c r="AD1139" s="4">
        <f>AP1139/AC1139</f>
        <v>5.9995367510809139</v>
      </c>
      <c r="AE1139" s="7">
        <f>AF1139/(AF1139+AH1139+AJ1139+AL1139+AN1139+AP1139)</f>
        <v>0.22925769935019608</v>
      </c>
      <c r="AF1139" s="4">
        <v>339933</v>
      </c>
      <c r="AG1139" s="7">
        <f>AH1139/(AF1139+AH1139+AJ1139+AL1139+AN1139+AP1139)</f>
        <v>0.22465140903251044</v>
      </c>
      <c r="AH1139" s="4">
        <v>333103</v>
      </c>
      <c r="AI1139" s="7">
        <f>AJ1139/(AF1139+AH1139+AJ1139+AL1139+AN1139+AP1139)</f>
        <v>0.46962647234371152</v>
      </c>
      <c r="AJ1139" s="4">
        <v>696341</v>
      </c>
      <c r="AK1139" s="7">
        <f>AL1139/(AF1139+AH1139+AJ1139+AL1139+AN1139+AP1139)</f>
        <v>3.1984380426975462E-2</v>
      </c>
      <c r="AL1139" s="4">
        <v>47425</v>
      </c>
      <c r="AM1139" s="7">
        <f>AN1139/(AF1139+AH1139+AJ1139+AL1139+AN1139+AP1139)</f>
        <v>1.8276788815414551E-2</v>
      </c>
      <c r="AN1139" s="4">
        <v>27100</v>
      </c>
      <c r="AO1139" s="7">
        <f>AP1139/(AF1139+AH1139+AJ1139+AL1139+AN1139+AP1139)</f>
        <v>2.6203250031191935E-2</v>
      </c>
      <c r="AP1139" s="4">
        <v>38853</v>
      </c>
      <c r="AQ1139" s="6">
        <f>AO1139+AM1139+AK1139+AI1139+AG1139+AE1139</f>
        <v>1</v>
      </c>
      <c r="AR1139" s="4">
        <v>702260</v>
      </c>
      <c r="AS1139" s="4">
        <f>AR1139/M1139</f>
        <v>3476.5346534653463</v>
      </c>
      <c r="AT1139" s="4">
        <f>AR1139/V1139</f>
        <v>2496.2128854175144</v>
      </c>
      <c r="AU1139" s="7">
        <f>AR1139/(AR1139+AV1139+AY1139+BB1139)</f>
        <v>0.32432442417936352</v>
      </c>
      <c r="AV1139" s="4">
        <v>658489</v>
      </c>
      <c r="AW1139" s="4">
        <f>AV1139/M1139</f>
        <v>3259.8465346534654</v>
      </c>
      <c r="AX1139" s="7">
        <f>AV1139/(AR1139+AV1139+AY1139+BB1139)</f>
        <v>0.3041096826722936</v>
      </c>
      <c r="AY1139" s="4">
        <v>389379</v>
      </c>
      <c r="AZ1139" s="4">
        <f>AY1139/M1139</f>
        <v>1927.6188118811881</v>
      </c>
      <c r="BA1139" s="7">
        <f>AY1139/(AR1139+AV1139+AY1139+BB1139)</f>
        <v>0.17982673078708225</v>
      </c>
      <c r="BB1139" s="4">
        <v>415173</v>
      </c>
      <c r="BC1139" s="11">
        <f>BB1139/(AR1139+AV1139+AY1139+BB1139)</f>
        <v>0.19173916236126062</v>
      </c>
      <c r="BD1139" s="9">
        <f>BC1139+BA1139+AX1139+AU1139</f>
        <v>1</v>
      </c>
      <c r="BE1139" s="14">
        <f>(AF1139+AH1139+AJ1139+AL1139+AN1139+AP1139)</f>
        <v>1482755</v>
      </c>
      <c r="BF1139" s="14">
        <f t="shared" si="85"/>
        <v>-2165301</v>
      </c>
      <c r="BG1139" s="13">
        <f>(AF1139+AH1139+AJ1139+AL1139+AN1139+AP1139)-(AR1139+AV1139+AY1139+BB1139)</f>
        <v>-682546</v>
      </c>
      <c r="BH1139" s="13">
        <f t="shared" si="86"/>
        <v>1</v>
      </c>
      <c r="BI1139" s="14">
        <f>AF1139/W1139</f>
        <v>339933</v>
      </c>
      <c r="BJ1139" s="14">
        <f>AH1139/Y1139</f>
        <v>409269.84451219509</v>
      </c>
      <c r="BK1139" s="14">
        <f>AJ1139/AA1139</f>
        <v>959254.69416974171</v>
      </c>
      <c r="BL1139" s="14">
        <f>BI1139+BJ1139+BK1139</f>
        <v>1708457.5386819369</v>
      </c>
      <c r="BM1139" s="14">
        <f>(AF1139/W1139)-AF1139</f>
        <v>0</v>
      </c>
      <c r="BN1139" s="14">
        <f>AH1139/Y1139-AH1139</f>
        <v>76166.844512195094</v>
      </c>
      <c r="BO1139" s="14">
        <f>AJ1139/AA1139-AJ1139</f>
        <v>262913.69416974171</v>
      </c>
      <c r="BP1139" s="14">
        <f>BG1139/S1139</f>
        <v>-0.11423316220434224</v>
      </c>
      <c r="BQ1139" s="14">
        <f>(BG1139-CA1139)/S1139</f>
        <v>-0.11395222337511084</v>
      </c>
      <c r="BR1139" s="27">
        <f>BQ1139-BP1139</f>
        <v>2.8093882923140023E-4</v>
      </c>
      <c r="BS1139" s="28">
        <f t="shared" si="87"/>
        <v>4685058</v>
      </c>
      <c r="BT1139" s="11">
        <f>BS1139/S1139</f>
        <v>0.78410684474123538</v>
      </c>
      <c r="BU1139" s="14">
        <f>(BE1139-AP1139)*1/BT1139-(BE1139-AP1139)</f>
        <v>397558.77755067288</v>
      </c>
      <c r="BV1139" s="14">
        <f t="shared" si="88"/>
        <v>0.24815879431466814</v>
      </c>
      <c r="BW1139" s="27">
        <f>(AR1139+AV1139+AY1139+BB1139)/S1139</f>
        <v>0.36239195651901041</v>
      </c>
      <c r="BX1139" s="13">
        <f>(AF1139+AH1139+AJ1139+AL1139+AN1139)/N1139</f>
        <v>122.96900017032874</v>
      </c>
      <c r="BY1139" s="26">
        <f>BX1139/K1139</f>
        <v>0.30819298288302943</v>
      </c>
      <c r="BZ1139" s="11">
        <f>AP1139/BE1139</f>
        <v>2.6203250031191935E-2</v>
      </c>
      <c r="CA1139" s="15">
        <f>-(BM1139+BN1139+BO1139)/M1139</f>
        <v>-1678.6165281284</v>
      </c>
      <c r="CB1139" s="15">
        <f>BG1139-CA1139</f>
        <v>-680867.38347187161</v>
      </c>
      <c r="CC1139" s="18">
        <f t="shared" si="89"/>
        <v>1</v>
      </c>
      <c r="CD1139" s="17">
        <f>(AF1139/(AF1139+AH1139+AJ1139))/(X1139/(X1139+Z1139+AB1139))</f>
        <v>1.8448543238308126</v>
      </c>
      <c r="CE1139" s="19">
        <f>(AH1139/(AF1139+AH1139+AJ1139))/(Z1139/(X1139+Z1139+AB1139))</f>
        <v>1.0043261953761069</v>
      </c>
      <c r="CF1139" s="18">
        <f>(AJ1139/(AF1139+AH1139+AJ1139))/(AB1139/(X1139+Z1139+AB1139))</f>
        <v>0.81591422124201995</v>
      </c>
      <c r="CG1139">
        <f>AH1139/Z1139</f>
        <v>91.839812517231877</v>
      </c>
      <c r="CH1139" s="11">
        <f>BB1139/BE1139</f>
        <v>0.2800010790724024</v>
      </c>
      <c r="CI1139" s="14">
        <f>AY1139/V1139</f>
        <v>1384.0641316762826</v>
      </c>
      <c r="CJ1139" s="14">
        <f>AV1139/M1139</f>
        <v>3259.8465346534654</v>
      </c>
      <c r="CK1139" s="17">
        <f>N1139/V1139</f>
        <v>41.737435850785253</v>
      </c>
      <c r="CL1139" s="17">
        <f>(AL1139+AN1139)/N1139</f>
        <v>6.3468744677227047</v>
      </c>
      <c r="CM1139" s="14">
        <f>AP1139/AC1139</f>
        <v>5.9995367510809139</v>
      </c>
    </row>
    <row r="1140" spans="1:91" hidden="1" x14ac:dyDescent="0.2">
      <c r="A1140">
        <v>1156</v>
      </c>
      <c r="B1140" s="2">
        <v>45231</v>
      </c>
      <c r="C1140" s="3" t="s">
        <v>41</v>
      </c>
      <c r="D1140" t="s">
        <v>42</v>
      </c>
      <c r="E1140" s="3" t="s">
        <v>37</v>
      </c>
      <c r="F1140" t="s">
        <v>38</v>
      </c>
      <c r="G1140" t="str">
        <f>CONCATENATE(C1140,E1140)</f>
        <v>SEALAX</v>
      </c>
      <c r="H1140" t="s">
        <v>31</v>
      </c>
      <c r="I1140">
        <f>U1140/M1140</f>
        <v>159.73972602739727</v>
      </c>
      <c r="J1140" t="str">
        <f>_xlfn.CONCAT(C1140,E1140,H1140)</f>
        <v>SEALAX737-800</v>
      </c>
      <c r="K1140" s="4">
        <v>954</v>
      </c>
      <c r="L1140" s="4">
        <f>N1140/M1140</f>
        <v>139.8082191780822</v>
      </c>
      <c r="M1140" s="4">
        <v>73</v>
      </c>
      <c r="N1140" s="4">
        <v>10206</v>
      </c>
      <c r="O1140" s="4">
        <f>P1140/M1140</f>
        <v>21</v>
      </c>
      <c r="P1140" s="4">
        <v>1533</v>
      </c>
      <c r="Q1140" s="4">
        <v>2747</v>
      </c>
      <c r="R1140" s="4">
        <v>5927</v>
      </c>
      <c r="S1140" s="4">
        <f>U1140*K1140</f>
        <v>11124594</v>
      </c>
      <c r="T1140" s="7">
        <f>N1140/U1140</f>
        <v>0.87522510933882169</v>
      </c>
      <c r="U1140" s="4">
        <v>11661</v>
      </c>
      <c r="V1140" s="4">
        <v>196.17041198501869</v>
      </c>
      <c r="W1140" s="7">
        <f>P1140/X1140</f>
        <v>1</v>
      </c>
      <c r="X1140" s="4">
        <v>1533</v>
      </c>
      <c r="Y1140" s="7">
        <f>Q1140/Z1140</f>
        <v>0.9407534246575342</v>
      </c>
      <c r="Z1140" s="4">
        <v>2920</v>
      </c>
      <c r="AA1140" s="7">
        <f>R1140/AB1140</f>
        <v>0.82228079911209762</v>
      </c>
      <c r="AB1140" s="4">
        <v>7208</v>
      </c>
      <c r="AC1140" s="4">
        <v>38230</v>
      </c>
      <c r="AD1140" s="4">
        <f>AP1140/AC1140</f>
        <v>5.999973842532043</v>
      </c>
      <c r="AE1140" s="7">
        <f>AF1140/(AF1140+AH1140+AJ1140+AL1140+AN1140+AP1140)</f>
        <v>0.18198494718707048</v>
      </c>
      <c r="AF1140" s="4">
        <v>375097</v>
      </c>
      <c r="AG1140" s="7">
        <f>AH1140/(AF1140+AH1140+AJ1140+AL1140+AN1140+AP1140)</f>
        <v>0.22671740873874349</v>
      </c>
      <c r="AH1140" s="4">
        <v>467297</v>
      </c>
      <c r="AI1140" s="7">
        <f>AJ1140/(AF1140+AH1140+AJ1140+AL1140+AN1140+AP1140)</f>
        <v>0.44262722188610881</v>
      </c>
      <c r="AJ1140" s="4">
        <v>912318</v>
      </c>
      <c r="AK1140" s="7">
        <f>AL1140/(AF1140+AH1140+AJ1140+AL1140+AN1140+AP1140)</f>
        <v>2.0131063201340227E-2</v>
      </c>
      <c r="AL1140" s="4">
        <v>41493</v>
      </c>
      <c r="AM1140" s="7">
        <f>AN1140/(AF1140+AH1140+AJ1140+AL1140+AN1140+AP1140)</f>
        <v>1.7252078094532986E-2</v>
      </c>
      <c r="AN1140" s="4">
        <v>35559</v>
      </c>
      <c r="AO1140" s="7">
        <f>AP1140/(AF1140+AH1140+AJ1140+AL1140+AN1140+AP1140)</f>
        <v>0.11128728089220398</v>
      </c>
      <c r="AP1140" s="4">
        <v>229379</v>
      </c>
      <c r="AQ1140" s="6">
        <f>AO1140+AM1140+AK1140+AI1140+AG1140+AE1140</f>
        <v>0.99999999999999989</v>
      </c>
      <c r="AR1140" s="4">
        <v>815687</v>
      </c>
      <c r="AS1140" s="4">
        <f>AR1140/M1140</f>
        <v>11173.794520547945</v>
      </c>
      <c r="AT1140" s="4">
        <f>AR1140/V1140</f>
        <v>4158.0531525941487</v>
      </c>
      <c r="AU1140" s="7">
        <f>AR1140/(AR1140+AV1140+AY1140+BB1140)</f>
        <v>0.35560650469027039</v>
      </c>
      <c r="AV1140" s="4">
        <v>428256</v>
      </c>
      <c r="AW1140" s="4">
        <f>AV1140/M1140</f>
        <v>5866.5205479452052</v>
      </c>
      <c r="AX1140" s="7">
        <f>AV1140/(AR1140+AV1140+AY1140+BB1140)</f>
        <v>0.18670227583942914</v>
      </c>
      <c r="AY1140" s="4">
        <v>440955</v>
      </c>
      <c r="AZ1140" s="4">
        <f>AY1140/M1140</f>
        <v>6040.4794520547948</v>
      </c>
      <c r="BA1140" s="7">
        <f>AY1140/(AR1140+AV1140+AY1140+BB1140)</f>
        <v>0.19223852565469129</v>
      </c>
      <c r="BB1140" s="4">
        <v>608893</v>
      </c>
      <c r="BC1140" s="11">
        <f>BB1140/(AR1140+AV1140+AY1140+BB1140)</f>
        <v>0.26545269381560921</v>
      </c>
      <c r="BD1140" s="9">
        <f>BC1140+BA1140+AX1140+AU1140</f>
        <v>1</v>
      </c>
      <c r="BE1140" s="14">
        <f>(AF1140+AH1140+AJ1140+AL1140+AN1140+AP1140)</f>
        <v>2061143</v>
      </c>
      <c r="BF1140" s="14">
        <f t="shared" si="85"/>
        <v>-2293791</v>
      </c>
      <c r="BG1140" s="13">
        <f>(AF1140+AH1140+AJ1140+AL1140+AN1140+AP1140)-(AR1140+AV1140+AY1140+BB1140)</f>
        <v>-232648</v>
      </c>
      <c r="BH1140" s="13">
        <f t="shared" si="86"/>
        <v>1</v>
      </c>
      <c r="BI1140" s="14">
        <f>AF1140/W1140</f>
        <v>375097</v>
      </c>
      <c r="BJ1140" s="14">
        <f>AH1140/Y1140</f>
        <v>496726.33418274485</v>
      </c>
      <c r="BK1140" s="14">
        <f>AJ1140/AA1140</f>
        <v>1109496.9029863337</v>
      </c>
      <c r="BL1140" s="14">
        <f>BI1140+BJ1140+BK1140</f>
        <v>1981320.2371690786</v>
      </c>
      <c r="BM1140" s="14">
        <f>(AF1140/W1140)-AF1140</f>
        <v>0</v>
      </c>
      <c r="BN1140" s="14">
        <f>AH1140/Y1140-AH1140</f>
        <v>29429.334182744846</v>
      </c>
      <c r="BO1140" s="14">
        <f>AJ1140/AA1140-AJ1140</f>
        <v>197178.90298633371</v>
      </c>
      <c r="BP1140" s="14">
        <f>BG1140/S1140</f>
        <v>-2.0912942980211232E-2</v>
      </c>
      <c r="BQ1140" s="14">
        <f>(BG1140-CA1140)/S1140</f>
        <v>-2.063390156737642E-2</v>
      </c>
      <c r="BR1140" s="27">
        <f>BQ1140-BP1140</f>
        <v>2.7904141283481218E-4</v>
      </c>
      <c r="BS1140" s="28">
        <f t="shared" si="87"/>
        <v>9736524</v>
      </c>
      <c r="BT1140" s="11">
        <f>BS1140/S1140</f>
        <v>0.87522510933882169</v>
      </c>
      <c r="BU1140" s="14">
        <f>(BE1140-AP1140)*1/BT1140-(BE1140-AP1140)</f>
        <v>261142.13403880084</v>
      </c>
      <c r="BV1140" s="14">
        <f t="shared" si="88"/>
        <v>0.18527804250654001</v>
      </c>
      <c r="BW1140" s="27">
        <f>(AR1140+AV1140+AY1140+BB1140)/S1140</f>
        <v>0.20619098548675124</v>
      </c>
      <c r="BX1140" s="13">
        <f>(AF1140+AH1140+AJ1140+AL1140+AN1140)/N1140</f>
        <v>179.47912992357436</v>
      </c>
      <c r="BY1140" s="26">
        <f>BX1140/K1140</f>
        <v>0.18813325987796053</v>
      </c>
      <c r="BZ1140" s="11">
        <f>AP1140/BE1140</f>
        <v>0.11128728089220398</v>
      </c>
      <c r="CA1140" s="15">
        <f>-(BM1140+BN1140+BO1140)/M1140</f>
        <v>-3104.2224269736789</v>
      </c>
      <c r="CB1140" s="15">
        <f>BG1140-CA1140</f>
        <v>-229543.77757302631</v>
      </c>
      <c r="CC1140" s="18">
        <f t="shared" si="89"/>
        <v>1</v>
      </c>
      <c r="CD1140" s="17">
        <f>(AF1140/(AF1140+AH1140+AJ1140))/(X1140/(X1140+Z1140+AB1140))</f>
        <v>1.626040599843888</v>
      </c>
      <c r="CE1140" s="19">
        <f>(AH1140/(AF1140+AH1140+AJ1140))/(Z1140/(X1140+Z1140+AB1140))</f>
        <v>1.0635063582146909</v>
      </c>
      <c r="CF1140" s="18">
        <f>(AJ1140/(AF1140+AH1140+AJ1140))/(AB1140/(X1140+Z1140+AB1140))</f>
        <v>0.84112669179417621</v>
      </c>
      <c r="CG1140">
        <f>AH1140/Z1140</f>
        <v>160.03321917808219</v>
      </c>
      <c r="CH1140" s="11">
        <f>BB1140/BE1140</f>
        <v>0.29541521379157099</v>
      </c>
      <c r="CI1140" s="14">
        <f>AY1140/V1140</f>
        <v>2247.8160469667323</v>
      </c>
      <c r="CJ1140" s="14">
        <f>AV1140/M1140</f>
        <v>5866.5205479452052</v>
      </c>
      <c r="CK1140" s="17">
        <f>N1140/V1140</f>
        <v>52.026194453725367</v>
      </c>
      <c r="CL1140" s="17">
        <f>(AL1140+AN1140)/N1140</f>
        <v>7.5496766607877719</v>
      </c>
      <c r="CM1140" s="14">
        <f>AP1140/AC1140</f>
        <v>5.999973842532043</v>
      </c>
    </row>
    <row r="1141" spans="1:91" hidden="1" x14ac:dyDescent="0.2">
      <c r="A1141">
        <v>32</v>
      </c>
      <c r="B1141" s="2">
        <v>44805</v>
      </c>
      <c r="C1141" s="3" t="s">
        <v>32</v>
      </c>
      <c r="D1141" t="s">
        <v>33</v>
      </c>
      <c r="E1141" s="3" t="s">
        <v>37</v>
      </c>
      <c r="F1141" t="s">
        <v>38</v>
      </c>
      <c r="G1141" t="str">
        <f>CONCATENATE(C1141,E1141)</f>
        <v>HNLLAX</v>
      </c>
      <c r="H1141" t="s">
        <v>34</v>
      </c>
      <c r="I1141">
        <f>U1141/M1141</f>
        <v>178.70588235294119</v>
      </c>
      <c r="J1141" t="str">
        <f>_xlfn.CONCAT(C1141,E1141,H1141)</f>
        <v>HNLLAX737-900</v>
      </c>
      <c r="K1141" s="4">
        <v>2556</v>
      </c>
      <c r="L1141" s="4">
        <f>N1141/M1141</f>
        <v>171.05882352941177</v>
      </c>
      <c r="M1141" s="4">
        <v>17</v>
      </c>
      <c r="N1141" s="4">
        <v>2908</v>
      </c>
      <c r="O1141" s="4">
        <f>P1141/M1141</f>
        <v>23</v>
      </c>
      <c r="P1141" s="4">
        <v>391</v>
      </c>
      <c r="Q1141" s="4">
        <v>671</v>
      </c>
      <c r="R1141" s="4">
        <v>1846</v>
      </c>
      <c r="S1141" s="4">
        <f>U1141*K1141</f>
        <v>7765128</v>
      </c>
      <c r="T1141" s="7">
        <f>N1141/U1141</f>
        <v>0.9572086899275839</v>
      </c>
      <c r="U1141" s="4">
        <v>3038</v>
      </c>
      <c r="V1141" s="4">
        <v>91.033339931380326</v>
      </c>
      <c r="W1141" s="7">
        <f>P1141/X1141</f>
        <v>1</v>
      </c>
      <c r="X1141" s="4">
        <v>391</v>
      </c>
      <c r="Y1141" s="7">
        <f>Q1141/Z1141</f>
        <v>0.91792065663474687</v>
      </c>
      <c r="Z1141" s="4">
        <v>731</v>
      </c>
      <c r="AA1141" s="7">
        <f>R1141/AB1141</f>
        <v>0.9634655532359081</v>
      </c>
      <c r="AB1141" s="4">
        <v>1916</v>
      </c>
      <c r="AC1141" s="4">
        <v>5438</v>
      </c>
      <c r="AD1141" s="4">
        <f>AP1141/AC1141</f>
        <v>4.9996322177271058</v>
      </c>
      <c r="AE1141" s="7">
        <f>AF1141/(AF1141+AH1141+AJ1141+AL1141+AN1141+AP1141)</f>
        <v>0.23575348667488474</v>
      </c>
      <c r="AF1141" s="4">
        <v>225481</v>
      </c>
      <c r="AG1141" s="7">
        <f>AH1141/(AF1141+AH1141+AJ1141+AL1141+AN1141+AP1141)</f>
        <v>0.21347159793690476</v>
      </c>
      <c r="AH1141" s="4">
        <v>204170</v>
      </c>
      <c r="AI1141" s="7">
        <f>AJ1141/(AF1141+AH1141+AJ1141+AL1141+AN1141+AP1141)</f>
        <v>0.50884385321618897</v>
      </c>
      <c r="AJ1141" s="4">
        <v>486672</v>
      </c>
      <c r="AK1141" s="7">
        <f>AL1141/(AF1141+AH1141+AJ1141+AL1141+AN1141+AP1141)</f>
        <v>1.157432820277972E-2</v>
      </c>
      <c r="AL1141" s="4">
        <v>11070</v>
      </c>
      <c r="AM1141" s="7">
        <f>AN1141/(AF1141+AH1141+AJ1141+AL1141+AN1141+AP1141)</f>
        <v>1.930100258566519E-3</v>
      </c>
      <c r="AN1141" s="4">
        <v>1846</v>
      </c>
      <c r="AO1141" s="7">
        <f>AP1141/(AF1141+AH1141+AJ1141+AL1141+AN1141+AP1141)</f>
        <v>2.8426633710675255E-2</v>
      </c>
      <c r="AP1141" s="4">
        <v>27188</v>
      </c>
      <c r="AQ1141" s="6">
        <f>AO1141+AM1141+AK1141+AI1141+AG1141+AE1141</f>
        <v>0.99999999999999989</v>
      </c>
      <c r="AR1141" s="4">
        <v>335234</v>
      </c>
      <c r="AS1141" s="4">
        <f>AR1141/M1141</f>
        <v>19719.647058823528</v>
      </c>
      <c r="AT1141" s="4">
        <f>AR1141/V1141</f>
        <v>3682.5409267933569</v>
      </c>
      <c r="AU1141" s="7">
        <f>AR1141/(AR1141+AV1141+AY1141+BB1141)</f>
        <v>0.35623399394293609</v>
      </c>
      <c r="AV1141" s="4">
        <v>89072</v>
      </c>
      <c r="AW1141" s="4">
        <f>AV1141/M1141</f>
        <v>5239.5294117647063</v>
      </c>
      <c r="AX1141" s="7">
        <f>AV1141/(AR1141+AV1141+AY1141+BB1141)</f>
        <v>9.4651718824717068E-2</v>
      </c>
      <c r="AY1141" s="4">
        <v>298089</v>
      </c>
      <c r="AZ1141" s="4">
        <f>AY1141/M1141</f>
        <v>17534.647058823528</v>
      </c>
      <c r="BA1141" s="7">
        <f>AY1141/(AR1141+AV1141+AY1141+BB1141)</f>
        <v>0.31676212741087084</v>
      </c>
      <c r="BB1141" s="4">
        <v>218655</v>
      </c>
      <c r="BC1141" s="11">
        <f>BB1141/(AR1141+AV1141+AY1141+BB1141)</f>
        <v>0.232352159821476</v>
      </c>
      <c r="BD1141" s="9">
        <f>BC1141+BA1141+AX1141+AU1141</f>
        <v>1</v>
      </c>
      <c r="BE1141" s="14">
        <f>(AF1141+AH1141+AJ1141+AL1141+AN1141+AP1141)</f>
        <v>956427</v>
      </c>
      <c r="BF1141" s="14">
        <f t="shared" si="85"/>
        <v>-941050</v>
      </c>
      <c r="BG1141" s="13">
        <f>(AF1141+AH1141+AJ1141+AL1141+AN1141+AP1141)-(AR1141+AV1141+AY1141+BB1141)</f>
        <v>15377</v>
      </c>
      <c r="BH1141" s="13">
        <f t="shared" si="86"/>
        <v>0</v>
      </c>
      <c r="BI1141" s="14">
        <f>AF1141/W1141</f>
        <v>225481</v>
      </c>
      <c r="BJ1141" s="14">
        <f>AH1141/Y1141</f>
        <v>222426.63189269748</v>
      </c>
      <c r="BK1141" s="14">
        <f>AJ1141/AA1141</f>
        <v>505126.51787648973</v>
      </c>
      <c r="BL1141" s="14">
        <f>BI1141+BJ1141+BK1141</f>
        <v>953034.14976918721</v>
      </c>
      <c r="BM1141" s="14">
        <f>(AF1141/W1141)-AF1141</f>
        <v>0</v>
      </c>
      <c r="BN1141" s="14">
        <f>AH1141/Y1141-AH1141</f>
        <v>18256.631892697478</v>
      </c>
      <c r="BO1141" s="14">
        <f>AJ1141/AA1141-AJ1141</f>
        <v>18454.517876489728</v>
      </c>
      <c r="BP1141" s="14">
        <f>BG1141/S1141</f>
        <v>1.980263557793252E-3</v>
      </c>
      <c r="BQ1141" s="14">
        <f>(BG1141-CA1141)/S1141</f>
        <v>2.2583632102635633E-3</v>
      </c>
      <c r="BR1141" s="27">
        <f>BQ1141-BP1141</f>
        <v>2.7809965247031125E-4</v>
      </c>
      <c r="BS1141" s="28">
        <f t="shared" si="87"/>
        <v>7432848</v>
      </c>
      <c r="BT1141" s="11">
        <f>BS1141/S1141</f>
        <v>0.9572086899275839</v>
      </c>
      <c r="BU1141" s="14">
        <f>(BE1141-AP1141)*1/BT1141-(BE1141-AP1141)</f>
        <v>41540.945667125168</v>
      </c>
      <c r="BV1141" s="14">
        <f t="shared" si="88"/>
        <v>0.12316950860307777</v>
      </c>
      <c r="BW1141" s="27">
        <f>(AR1141+AV1141+AY1141+BB1141)/S1141</f>
        <v>0.12118924504528451</v>
      </c>
      <c r="BX1141" s="13">
        <f>(AF1141+AH1141+AJ1141+AL1141+AN1141)/N1141</f>
        <v>319.54573590096288</v>
      </c>
      <c r="BY1141" s="26">
        <f>BX1141/K1141</f>
        <v>0.12501789354497767</v>
      </c>
      <c r="BZ1141" s="11">
        <f>AP1141/BE1141</f>
        <v>2.8426633710675255E-2</v>
      </c>
      <c r="CA1141" s="15">
        <f>-(BM1141+BN1141+BO1141)/M1141</f>
        <v>-2159.4793981874827</v>
      </c>
      <c r="CB1141" s="15">
        <f>BG1141-CA1141</f>
        <v>17536.479398187483</v>
      </c>
      <c r="CC1141" s="18">
        <f t="shared" si="89"/>
        <v>0</v>
      </c>
      <c r="CD1141" s="17">
        <f>(AF1141/(AF1141+AH1141+AJ1141))/(X1141/(X1141+Z1141+AB1141))</f>
        <v>1.911931712461157</v>
      </c>
      <c r="CE1141" s="19">
        <f>(AH1141/(AF1141+AH1141+AJ1141))/(Z1141/(X1141+Z1141+AB1141))</f>
        <v>0.92600585723187023</v>
      </c>
      <c r="CF1141" s="18">
        <f>(AJ1141/(AF1141+AH1141+AJ1141))/(AB1141/(X1141+Z1141+AB1141))</f>
        <v>0.84213174258412848</v>
      </c>
      <c r="CG1141">
        <f>AH1141/Z1141</f>
        <v>279.30232558139534</v>
      </c>
      <c r="CH1141" s="11">
        <f>BB1141/BE1141</f>
        <v>0.2286165070622222</v>
      </c>
      <c r="CI1141" s="14">
        <f>AY1141/V1141</f>
        <v>3274.5036074112559</v>
      </c>
      <c r="CJ1141" s="14">
        <f>AV1141/M1141</f>
        <v>5239.5294117647063</v>
      </c>
      <c r="CK1141" s="17">
        <f>N1141/V1141</f>
        <v>31.944340416291549</v>
      </c>
      <c r="CL1141" s="17">
        <f>(AL1141+AN1141)/N1141</f>
        <v>4.4415405777166441</v>
      </c>
      <c r="CM1141" s="14">
        <f>AP1141/AC1141</f>
        <v>4.9996322177271058</v>
      </c>
    </row>
    <row r="1142" spans="1:91" hidden="1" x14ac:dyDescent="0.2">
      <c r="A1142">
        <v>239</v>
      </c>
      <c r="B1142" s="2">
        <v>44835</v>
      </c>
      <c r="C1142" s="3" t="s">
        <v>32</v>
      </c>
      <c r="D1142" t="s">
        <v>33</v>
      </c>
      <c r="E1142" s="3" t="s">
        <v>41</v>
      </c>
      <c r="F1142" t="s">
        <v>42</v>
      </c>
      <c r="G1142" t="str">
        <f>CONCATENATE(C1142,E1142)</f>
        <v>HNLSEA</v>
      </c>
      <c r="H1142" t="s">
        <v>34</v>
      </c>
      <c r="I1142">
        <f>U1142/M1142</f>
        <v>173.95454545454547</v>
      </c>
      <c r="J1142" t="str">
        <f>_xlfn.CONCAT(C1142,E1142,H1142)</f>
        <v>HNLSEA737-900</v>
      </c>
      <c r="K1142" s="4">
        <v>2677</v>
      </c>
      <c r="L1142" s="4">
        <f>N1142/M1142</f>
        <v>164.72727272727272</v>
      </c>
      <c r="M1142" s="4">
        <v>22</v>
      </c>
      <c r="N1142" s="4">
        <v>3624</v>
      </c>
      <c r="O1142" s="4">
        <f>P1142/M1142</f>
        <v>22.5</v>
      </c>
      <c r="P1142" s="4">
        <v>495</v>
      </c>
      <c r="Q1142" s="4">
        <v>862</v>
      </c>
      <c r="R1142" s="4">
        <v>2268</v>
      </c>
      <c r="S1142" s="4">
        <f>U1142*K1142</f>
        <v>10244879</v>
      </c>
      <c r="T1142" s="7">
        <f>N1142/U1142</f>
        <v>0.94695584008361644</v>
      </c>
      <c r="U1142" s="4">
        <v>3827</v>
      </c>
      <c r="V1142" s="4">
        <v>124.59255903349808</v>
      </c>
      <c r="W1142" s="7">
        <f>P1142/X1142</f>
        <v>1</v>
      </c>
      <c r="X1142" s="4">
        <v>495</v>
      </c>
      <c r="Y1142" s="7">
        <f>Q1142/Z1142</f>
        <v>0.93189189189189192</v>
      </c>
      <c r="Z1142" s="4">
        <v>925</v>
      </c>
      <c r="AA1142" s="7">
        <f>R1142/AB1142</f>
        <v>0.94186046511627908</v>
      </c>
      <c r="AB1142" s="4">
        <v>2408</v>
      </c>
      <c r="AC1142" s="4">
        <v>10337</v>
      </c>
      <c r="AD1142" s="4">
        <f>AP1142/AC1142</f>
        <v>5</v>
      </c>
      <c r="AE1142" s="7">
        <f>AF1142/(AF1142+AH1142+AJ1142+AL1142+AN1142+AP1142)</f>
        <v>0.22862909910434653</v>
      </c>
      <c r="AF1142" s="4">
        <v>306165</v>
      </c>
      <c r="AG1142" s="7">
        <f>AH1142/(AF1142+AH1142+AJ1142+AL1142+AN1142+AP1142)</f>
        <v>0.22760530312873842</v>
      </c>
      <c r="AH1142" s="4">
        <v>304794</v>
      </c>
      <c r="AI1142" s="7">
        <f>AJ1142/(AF1142+AH1142+AJ1142+AL1142+AN1142+AP1142)</f>
        <v>0.48823568067123979</v>
      </c>
      <c r="AJ1142" s="4">
        <v>653813</v>
      </c>
      <c r="AK1142" s="7">
        <f>AL1142/(AF1142+AH1142+AJ1142+AL1142+AN1142+AP1142)</f>
        <v>1.0159550873922998E-2</v>
      </c>
      <c r="AL1142" s="4">
        <v>13605</v>
      </c>
      <c r="AM1142" s="7">
        <f>AN1142/(AF1142+AH1142+AJ1142+AL1142+AN1142+AP1142)</f>
        <v>6.7745274184659639E-3</v>
      </c>
      <c r="AN1142" s="4">
        <v>9072</v>
      </c>
      <c r="AO1142" s="7">
        <f>AP1142/(AF1142+AH1142+AJ1142+AL1142+AN1142+AP1142)</f>
        <v>3.8595838803286306E-2</v>
      </c>
      <c r="AP1142" s="4">
        <v>51685</v>
      </c>
      <c r="AQ1142" s="6">
        <f>AO1142+AM1142+AK1142+AI1142+AG1142+AE1142</f>
        <v>1</v>
      </c>
      <c r="AR1142" s="4">
        <v>458817</v>
      </c>
      <c r="AS1142" s="4">
        <f>AR1142/M1142</f>
        <v>20855.31818181818</v>
      </c>
      <c r="AT1142" s="4">
        <f>AR1142/V1142</f>
        <v>3682.5393391000343</v>
      </c>
      <c r="AU1142" s="7">
        <f>AR1142/(AR1142+AV1142+AY1142+BB1142)</f>
        <v>0.35881323868564102</v>
      </c>
      <c r="AV1142" s="4">
        <v>112650</v>
      </c>
      <c r="AW1142" s="4">
        <f>AV1142/M1142</f>
        <v>5120.454545454545</v>
      </c>
      <c r="AX1142" s="7">
        <f>AV1142/(AR1142+AV1142+AY1142+BB1142)</f>
        <v>8.80968040372032E-2</v>
      </c>
      <c r="AY1142" s="4">
        <v>407979</v>
      </c>
      <c r="AZ1142" s="4">
        <f>AY1142/M1142</f>
        <v>18544.5</v>
      </c>
      <c r="BA1142" s="7">
        <f>AY1142/(AR1142+AV1142+AY1142+BB1142)</f>
        <v>0.31905589005143475</v>
      </c>
      <c r="BB1142" s="4">
        <v>299261</v>
      </c>
      <c r="BC1142" s="11">
        <f>BB1142/(AR1142+AV1142+AY1142+BB1142)</f>
        <v>0.23403406722572098</v>
      </c>
      <c r="BD1142" s="9">
        <f>BC1142+BA1142+AX1142+AU1142</f>
        <v>1</v>
      </c>
      <c r="BE1142" s="14">
        <f>(AF1142+AH1142+AJ1142+AL1142+AN1142+AP1142)</f>
        <v>1339134</v>
      </c>
      <c r="BF1142" s="14">
        <f t="shared" si="85"/>
        <v>-1278707</v>
      </c>
      <c r="BG1142" s="13">
        <f>(AF1142+AH1142+AJ1142+AL1142+AN1142+AP1142)-(AR1142+AV1142+AY1142+BB1142)</f>
        <v>60427</v>
      </c>
      <c r="BH1142" s="13">
        <f t="shared" si="86"/>
        <v>0</v>
      </c>
      <c r="BI1142" s="14">
        <f>AF1142/W1142</f>
        <v>306165</v>
      </c>
      <c r="BJ1142" s="14">
        <f>AH1142/Y1142</f>
        <v>327070.12761020882</v>
      </c>
      <c r="BK1142" s="14">
        <f>AJ1142/AA1142</f>
        <v>694171.82716049382</v>
      </c>
      <c r="BL1142" s="14">
        <f>BI1142+BJ1142+BK1142</f>
        <v>1327406.9547707026</v>
      </c>
      <c r="BM1142" s="14">
        <f>(AF1142/W1142)-AF1142</f>
        <v>0</v>
      </c>
      <c r="BN1142" s="14">
        <f>AH1142/Y1142-AH1142</f>
        <v>22276.127610208816</v>
      </c>
      <c r="BO1142" s="14">
        <f>AJ1142/AA1142-AJ1142</f>
        <v>40358.82716049382</v>
      </c>
      <c r="BP1142" s="14">
        <f>BG1142/S1142</f>
        <v>5.8982639033608886E-3</v>
      </c>
      <c r="BQ1142" s="14">
        <f>(BG1142-CA1142)/S1142</f>
        <v>6.1761630760761837E-3</v>
      </c>
      <c r="BR1142" s="27">
        <f>BQ1142-BP1142</f>
        <v>2.7789917271529505E-4</v>
      </c>
      <c r="BS1142" s="28">
        <f t="shared" si="87"/>
        <v>9701448</v>
      </c>
      <c r="BT1142" s="11">
        <f>BS1142/S1142</f>
        <v>0.94695584008361644</v>
      </c>
      <c r="BU1142" s="14">
        <f>(BE1142-AP1142)*1/BT1142-(BE1142-AP1142)</f>
        <v>72117.038355408236</v>
      </c>
      <c r="BV1142" s="14">
        <f t="shared" si="88"/>
        <v>0.13071252476481177</v>
      </c>
      <c r="BW1142" s="27">
        <f>(AR1142+AV1142+AY1142+BB1142)/S1142</f>
        <v>0.12481426086145088</v>
      </c>
      <c r="BX1142" s="13">
        <f>(AF1142+AH1142+AJ1142+AL1142+AN1142)/N1142</f>
        <v>355.25634657836645</v>
      </c>
      <c r="BY1142" s="26">
        <f>BX1142/K1142</f>
        <v>0.13270689076517236</v>
      </c>
      <c r="BZ1142" s="11">
        <f>AP1142/BE1142</f>
        <v>3.8595838803286306E-2</v>
      </c>
      <c r="CA1142" s="15">
        <f>-(BM1142+BN1142+BO1142)/M1142</f>
        <v>-2847.0433986683015</v>
      </c>
      <c r="CB1142" s="15">
        <f>BG1142-CA1142</f>
        <v>63274.043398668298</v>
      </c>
      <c r="CC1142" s="18">
        <f t="shared" si="89"/>
        <v>0</v>
      </c>
      <c r="CD1142" s="17">
        <f>(AF1142/(AF1142+AH1142+AJ1142))/(X1142/(X1142+Z1142+AB1142))</f>
        <v>1.8720180396150452</v>
      </c>
      <c r="CE1142" s="19">
        <f>(AH1142/(AF1142+AH1142+AJ1142))/(Z1142/(X1142+Z1142+AB1142))</f>
        <v>0.99729666648175275</v>
      </c>
      <c r="CF1142" s="18">
        <f>(AJ1142/(AF1142+AH1142+AJ1142))/(AB1142/(X1142+Z1142+AB1142))</f>
        <v>0.82178224829523738</v>
      </c>
      <c r="CG1142">
        <f>AH1142/Z1142</f>
        <v>329.50702702702705</v>
      </c>
      <c r="CH1142" s="11">
        <f>BB1142/BE1142</f>
        <v>0.22347352841463214</v>
      </c>
      <c r="CI1142" s="14">
        <f>AY1142/V1142</f>
        <v>3274.5053409675161</v>
      </c>
      <c r="CJ1142" s="14">
        <f>AV1142/M1142</f>
        <v>5120.454545454545</v>
      </c>
      <c r="CK1142" s="17">
        <f>N1142/V1142</f>
        <v>29.086809261423451</v>
      </c>
      <c r="CL1142" s="17">
        <f>(AL1142+AN1142)/N1142</f>
        <v>6.2574503311258276</v>
      </c>
      <c r="CM1142" s="14">
        <f>AP1142/AC1142</f>
        <v>5</v>
      </c>
    </row>
    <row r="1143" spans="1:91" hidden="1" x14ac:dyDescent="0.2">
      <c r="A1143">
        <v>1101</v>
      </c>
      <c r="B1143" s="2">
        <v>45231</v>
      </c>
      <c r="C1143" s="3" t="s">
        <v>37</v>
      </c>
      <c r="D1143" t="s">
        <v>38</v>
      </c>
      <c r="E1143" s="3" t="s">
        <v>41</v>
      </c>
      <c r="F1143" t="s">
        <v>42</v>
      </c>
      <c r="G1143" t="str">
        <f>CONCATENATE(C1143,E1143)</f>
        <v>LAXSEA</v>
      </c>
      <c r="H1143" t="s">
        <v>31</v>
      </c>
      <c r="I1143">
        <f>U1143/M1143</f>
        <v>159.73972602739727</v>
      </c>
      <c r="J1143" t="str">
        <f>_xlfn.CONCAT(C1143,E1143,H1143)</f>
        <v>LAXSEA737-800</v>
      </c>
      <c r="K1143" s="4">
        <v>954</v>
      </c>
      <c r="L1143" s="4">
        <f>N1143/M1143</f>
        <v>139.8082191780822</v>
      </c>
      <c r="M1143" s="4">
        <v>73</v>
      </c>
      <c r="N1143" s="4">
        <v>10206</v>
      </c>
      <c r="O1143" s="4">
        <f>P1143/M1143</f>
        <v>21</v>
      </c>
      <c r="P1143" s="4">
        <v>1533</v>
      </c>
      <c r="Q1143" s="4">
        <v>2920</v>
      </c>
      <c r="R1143" s="4">
        <v>5753</v>
      </c>
      <c r="S1143" s="4">
        <f>U1143*K1143</f>
        <v>11124594</v>
      </c>
      <c r="T1143" s="7">
        <f>N1143/U1143</f>
        <v>0.87522510933882169</v>
      </c>
      <c r="U1143" s="4">
        <v>11661</v>
      </c>
      <c r="V1143" s="4">
        <v>203.1200774336283</v>
      </c>
      <c r="W1143" s="7">
        <f>P1143/X1143</f>
        <v>1</v>
      </c>
      <c r="X1143" s="4">
        <v>1533</v>
      </c>
      <c r="Y1143" s="7">
        <f>Q1143/Z1143</f>
        <v>1</v>
      </c>
      <c r="Z1143" s="4">
        <v>2920</v>
      </c>
      <c r="AA1143" s="7">
        <f>R1143/AB1143</f>
        <v>0.79814095449500555</v>
      </c>
      <c r="AB1143" s="4">
        <v>7208</v>
      </c>
      <c r="AC1143" s="4">
        <v>38230</v>
      </c>
      <c r="AD1143" s="4">
        <f>AP1143/AC1143</f>
        <v>5.999973842532043</v>
      </c>
      <c r="AE1143" s="7">
        <f>AF1143/(AF1143+AH1143+AJ1143+AL1143+AN1143+AP1143)</f>
        <v>0.21893135166992686</v>
      </c>
      <c r="AF1143" s="4">
        <v>484397</v>
      </c>
      <c r="AG1143" s="7">
        <f>AH1143/(AF1143+AH1143+AJ1143+AL1143+AN1143+AP1143)</f>
        <v>0.2459300391584017</v>
      </c>
      <c r="AH1143" s="4">
        <v>544133</v>
      </c>
      <c r="AI1143" s="7">
        <f>AJ1143/(AF1143+AH1143+AJ1143+AL1143+AN1143+AP1143)</f>
        <v>0.40026629882597109</v>
      </c>
      <c r="AJ1143" s="4">
        <v>885610</v>
      </c>
      <c r="AK1143" s="7">
        <f>AL1143/(AF1143+AH1143+AJ1143+AL1143+AN1143+AP1143)</f>
        <v>1.8199798242030017E-2</v>
      </c>
      <c r="AL1143" s="4">
        <v>40268</v>
      </c>
      <c r="AM1143" s="7">
        <f>AN1143/(AF1143+AH1143+AJ1143+AL1143+AN1143+AP1143)</f>
        <v>1.3000824387404228E-2</v>
      </c>
      <c r="AN1143" s="4">
        <v>28765</v>
      </c>
      <c r="AO1143" s="7">
        <f>AP1143/(AF1143+AH1143+AJ1143+AL1143+AN1143+AP1143)</f>
        <v>0.1036716877162661</v>
      </c>
      <c r="AP1143" s="4">
        <v>229379</v>
      </c>
      <c r="AQ1143" s="6">
        <f>AO1143+AM1143+AK1143+AI1143+AG1143+AE1143</f>
        <v>1</v>
      </c>
      <c r="AR1143" s="4">
        <v>844584</v>
      </c>
      <c r="AS1143" s="4">
        <f>AR1143/M1143</f>
        <v>11569.643835616438</v>
      </c>
      <c r="AT1143" s="4">
        <f>AR1143/V1143</f>
        <v>4158.0527669697103</v>
      </c>
      <c r="AU1143" s="7">
        <f>AR1143/(AR1143+AV1143+AY1143+BB1143)</f>
        <v>0.35789292586611432</v>
      </c>
      <c r="AV1143" s="4">
        <v>428256</v>
      </c>
      <c r="AW1143" s="4">
        <f>AV1143/M1143</f>
        <v>5866.5205479452052</v>
      </c>
      <c r="AX1143" s="7">
        <f>AV1143/(AR1143+AV1143+AY1143+BB1143)</f>
        <v>0.18147371115213959</v>
      </c>
      <c r="AY1143" s="4">
        <v>456576</v>
      </c>
      <c r="AZ1143" s="4">
        <f>AY1143/M1143</f>
        <v>6254.4657534246571</v>
      </c>
      <c r="BA1143" s="7">
        <f>AY1143/(AR1143+AV1143+AY1143+BB1143)</f>
        <v>0.19347432643792331</v>
      </c>
      <c r="BB1143" s="4">
        <v>630463</v>
      </c>
      <c r="BC1143" s="11">
        <f>BB1143/(AR1143+AV1143+AY1143+BB1143)</f>
        <v>0.26715903654382278</v>
      </c>
      <c r="BD1143" s="9">
        <f>BC1143+BA1143+AX1143+AU1143</f>
        <v>1</v>
      </c>
      <c r="BE1143" s="14">
        <f>(AF1143+AH1143+AJ1143+AL1143+AN1143+AP1143)</f>
        <v>2212552</v>
      </c>
      <c r="BF1143" s="14">
        <f t="shared" si="85"/>
        <v>-2359879</v>
      </c>
      <c r="BG1143" s="13">
        <f>(AF1143+AH1143+AJ1143+AL1143+AN1143+AP1143)-(AR1143+AV1143+AY1143+BB1143)</f>
        <v>-147327</v>
      </c>
      <c r="BH1143" s="13">
        <f t="shared" si="86"/>
        <v>1</v>
      </c>
      <c r="BI1143" s="14">
        <f>AF1143/W1143</f>
        <v>484397</v>
      </c>
      <c r="BJ1143" s="14">
        <f>AH1143/Y1143</f>
        <v>544133</v>
      </c>
      <c r="BK1143" s="14">
        <f>AJ1143/AA1143</f>
        <v>1109590.9751434035</v>
      </c>
      <c r="BL1143" s="14">
        <f>BI1143+BJ1143+BK1143</f>
        <v>2138120.9751434037</v>
      </c>
      <c r="BM1143" s="14">
        <f>(AF1143/W1143)-AF1143</f>
        <v>0</v>
      </c>
      <c r="BN1143" s="14">
        <f>AH1143/Y1143-AH1143</f>
        <v>0</v>
      </c>
      <c r="BO1143" s="14">
        <f>AJ1143/AA1143-AJ1143</f>
        <v>223980.97514340351</v>
      </c>
      <c r="BP1143" s="14">
        <f>BG1143/S1143</f>
        <v>-1.3243359712722998E-2</v>
      </c>
      <c r="BQ1143" s="14">
        <f>(BG1143-CA1143)/S1143</f>
        <v>-1.2967553464314203E-2</v>
      </c>
      <c r="BR1143" s="27">
        <f>BQ1143-BP1143</f>
        <v>2.7580624840879524E-4</v>
      </c>
      <c r="BS1143" s="28">
        <f t="shared" si="87"/>
        <v>9736524</v>
      </c>
      <c r="BT1143" s="11">
        <f>BS1143/S1143</f>
        <v>0.87522510933882169</v>
      </c>
      <c r="BU1143" s="14">
        <f>(BE1143-AP1143)*1/BT1143-(BE1143-AP1143)</f>
        <v>282727.48530276306</v>
      </c>
      <c r="BV1143" s="14">
        <f t="shared" si="88"/>
        <v>0.19888833695863417</v>
      </c>
      <c r="BW1143" s="27">
        <f>(AR1143+AV1143+AY1143+BB1143)/S1143</f>
        <v>0.21213169667135717</v>
      </c>
      <c r="BX1143" s="13">
        <f>(AF1143+AH1143+AJ1143+AL1143+AN1143)/N1143</f>
        <v>194.31442288849695</v>
      </c>
      <c r="BY1143" s="26">
        <f>BX1143/K1143</f>
        <v>0.20368388143448318</v>
      </c>
      <c r="BZ1143" s="11">
        <f>AP1143/BE1143</f>
        <v>0.1036716877162661</v>
      </c>
      <c r="CA1143" s="15">
        <f>-(BM1143+BN1143+BO1143)/M1143</f>
        <v>-3068.2325362110068</v>
      </c>
      <c r="CB1143" s="15">
        <f>BG1143-CA1143</f>
        <v>-144258.767463789</v>
      </c>
      <c r="CC1143" s="18">
        <f t="shared" si="89"/>
        <v>1</v>
      </c>
      <c r="CD1143" s="17">
        <f>(AF1143/(AF1143+AH1143+AJ1143))/(X1143/(X1143+Z1143+AB1143))</f>
        <v>1.9249585682017873</v>
      </c>
      <c r="CE1143" s="19">
        <f>(AH1143/(AF1143+AH1143+AJ1143))/(Z1143/(X1143+Z1143+AB1143))</f>
        <v>1.1352311787861098</v>
      </c>
      <c r="CF1143" s="18">
        <f>(AJ1143/(AF1143+AH1143+AJ1143))/(AB1143/(X1143+Z1143+AB1143))</f>
        <v>0.74849659723796058</v>
      </c>
      <c r="CG1143">
        <f>AH1143/Z1143</f>
        <v>186.34691780821919</v>
      </c>
      <c r="CH1143" s="11">
        <f>BB1143/BE1143</f>
        <v>0.28494833115786655</v>
      </c>
      <c r="CI1143" s="14">
        <f>AY1143/V1143</f>
        <v>2247.8132431255654</v>
      </c>
      <c r="CJ1143" s="14">
        <f>AV1143/M1143</f>
        <v>5866.5205479452052</v>
      </c>
      <c r="CK1143" s="17">
        <f>N1143/V1143</f>
        <v>50.24614075058593</v>
      </c>
      <c r="CL1143" s="17">
        <f>(AL1143+AN1143)/N1143</f>
        <v>6.7639623750734863</v>
      </c>
      <c r="CM1143" s="14">
        <f>AP1143/AC1143</f>
        <v>5.999973842532043</v>
      </c>
    </row>
    <row r="1144" spans="1:91" hidden="1" x14ac:dyDescent="0.2">
      <c r="A1144">
        <v>41</v>
      </c>
      <c r="B1144" s="2">
        <v>44805</v>
      </c>
      <c r="C1144" s="3" t="s">
        <v>32</v>
      </c>
      <c r="D1144" t="s">
        <v>33</v>
      </c>
      <c r="E1144" s="3" t="s">
        <v>41</v>
      </c>
      <c r="F1144" t="s">
        <v>42</v>
      </c>
      <c r="G1144" t="str">
        <f>CONCATENATE(C1144,E1144)</f>
        <v>HNLSEA</v>
      </c>
      <c r="H1144" t="s">
        <v>35</v>
      </c>
      <c r="I1144">
        <f>U1144/M1144</f>
        <v>178</v>
      </c>
      <c r="J1144" t="str">
        <f>_xlfn.CONCAT(C1144,E1144,H1144)</f>
        <v>HNLSEA737-Max 9</v>
      </c>
      <c r="K1144" s="4">
        <v>2677</v>
      </c>
      <c r="L1144" s="4">
        <f>N1144/M1144</f>
        <v>168.8</v>
      </c>
      <c r="M1144" s="4">
        <v>20</v>
      </c>
      <c r="N1144" s="4">
        <v>3376</v>
      </c>
      <c r="O1144" s="4">
        <f>P1144/M1144</f>
        <v>23</v>
      </c>
      <c r="P1144" s="4">
        <v>460</v>
      </c>
      <c r="Q1144" s="4">
        <v>860</v>
      </c>
      <c r="R1144" s="4">
        <v>2056</v>
      </c>
      <c r="S1144" s="4">
        <f>U1144*K1144</f>
        <v>9530120</v>
      </c>
      <c r="T1144" s="7">
        <f>N1144/U1144</f>
        <v>0.94831460674157309</v>
      </c>
      <c r="U1144" s="4">
        <v>3560</v>
      </c>
      <c r="V1144" s="4">
        <v>115.90005491488193</v>
      </c>
      <c r="W1144" s="7">
        <f>P1144/X1144</f>
        <v>1</v>
      </c>
      <c r="X1144" s="4">
        <v>460</v>
      </c>
      <c r="Y1144" s="7">
        <f>Q1144/Z1144</f>
        <v>1</v>
      </c>
      <c r="Z1144" s="4">
        <v>860</v>
      </c>
      <c r="AA1144" s="7">
        <f>R1144/AB1144</f>
        <v>0.91785714285714282</v>
      </c>
      <c r="AB1144" s="4">
        <v>2240</v>
      </c>
      <c r="AC1144" s="4">
        <v>18037</v>
      </c>
      <c r="AD1144" s="4">
        <f>AP1144/AC1144</f>
        <v>4.9998891168154351</v>
      </c>
      <c r="AE1144" s="7">
        <f>AF1144/(AF1144+AH1144+AJ1144+AL1144+AN1144+AP1144)</f>
        <v>0.19161650658841362</v>
      </c>
      <c r="AF1144" s="4">
        <v>229588</v>
      </c>
      <c r="AG1144" s="7">
        <f>AH1144/(AF1144+AH1144+AJ1144+AL1144+AN1144+AP1144)</f>
        <v>0.23353564286691972</v>
      </c>
      <c r="AH1144" s="4">
        <v>279814</v>
      </c>
      <c r="AI1144" s="7">
        <f>AJ1144/(AF1144+AH1144+AJ1144+AL1144+AN1144+AP1144)</f>
        <v>0.48242561118511323</v>
      </c>
      <c r="AJ1144" s="4">
        <v>578025</v>
      </c>
      <c r="AK1144" s="7">
        <f>AL1144/(AF1144+AH1144+AJ1144+AL1144+AN1144+AP1144)</f>
        <v>1.0290744839604595E-2</v>
      </c>
      <c r="AL1144" s="4">
        <v>12330</v>
      </c>
      <c r="AM1144" s="7">
        <f>AN1144/(AF1144+AH1144+AJ1144+AL1144+AN1144+AP1144)</f>
        <v>6.8638350008846868E-3</v>
      </c>
      <c r="AN1144" s="4">
        <v>8224</v>
      </c>
      <c r="AO1144" s="7">
        <f>AP1144/(AF1144+AH1144+AJ1144+AL1144+AN1144+AP1144)</f>
        <v>7.5267659519064167E-2</v>
      </c>
      <c r="AP1144" s="4">
        <v>90183</v>
      </c>
      <c r="AQ1144" s="6">
        <f>AO1144+AM1144+AK1144+AI1144+AG1144+AE1144</f>
        <v>1</v>
      </c>
      <c r="AR1144" s="4">
        <v>393441</v>
      </c>
      <c r="AS1144" s="4">
        <f>AR1144/M1144</f>
        <v>19672.05</v>
      </c>
      <c r="AT1144" s="4">
        <f>AR1144/V1144</f>
        <v>3394.6575805244156</v>
      </c>
      <c r="AU1144" s="7">
        <f>AR1144/(AR1144+AV1144+AY1144+BB1144)</f>
        <v>0.35185900634782658</v>
      </c>
      <c r="AV1144" s="4">
        <v>104791</v>
      </c>
      <c r="AW1144" s="4">
        <f>AV1144/M1144</f>
        <v>5239.55</v>
      </c>
      <c r="AX1144" s="7">
        <f>AV1144/(AR1144+AV1144+AY1144+BB1144)</f>
        <v>9.3715848460620754E-2</v>
      </c>
      <c r="AY1144" s="4">
        <v>341563</v>
      </c>
      <c r="AZ1144" s="4">
        <f>AY1144/M1144</f>
        <v>17078.150000000001</v>
      </c>
      <c r="BA1144" s="7">
        <f>AY1144/(AR1144+AV1144+AY1144+BB1144)</f>
        <v>0.30546388857587969</v>
      </c>
      <c r="BB1144" s="4">
        <v>278383</v>
      </c>
      <c r="BC1144" s="11">
        <f>BB1144/(AR1144+AV1144+AY1144+BB1144)</f>
        <v>0.248961256615673</v>
      </c>
      <c r="BD1144" s="9">
        <f>BC1144+BA1144+AX1144+AU1144</f>
        <v>1</v>
      </c>
      <c r="BE1144" s="14">
        <f>(AF1144+AH1144+AJ1144+AL1144+AN1144+AP1144)</f>
        <v>1198164</v>
      </c>
      <c r="BF1144" s="14">
        <f t="shared" si="85"/>
        <v>-1118178</v>
      </c>
      <c r="BG1144" s="13">
        <f>(AF1144+AH1144+AJ1144+AL1144+AN1144+AP1144)-(AR1144+AV1144+AY1144+BB1144)</f>
        <v>79986</v>
      </c>
      <c r="BH1144" s="13">
        <f t="shared" si="86"/>
        <v>0</v>
      </c>
      <c r="BI1144" s="14">
        <f>AF1144/W1144</f>
        <v>229588</v>
      </c>
      <c r="BJ1144" s="14">
        <f>AH1144/Y1144</f>
        <v>279814</v>
      </c>
      <c r="BK1144" s="14">
        <f>AJ1144/AA1144</f>
        <v>629754.8638132296</v>
      </c>
      <c r="BL1144" s="14">
        <f>BI1144+BJ1144+BK1144</f>
        <v>1139156.8638132296</v>
      </c>
      <c r="BM1144" s="14">
        <f>(AF1144/W1144)-AF1144</f>
        <v>0</v>
      </c>
      <c r="BN1144" s="14">
        <f>AH1144/Y1144-AH1144</f>
        <v>0</v>
      </c>
      <c r="BO1144" s="14">
        <f>AJ1144/AA1144-AJ1144</f>
        <v>51729.863813229604</v>
      </c>
      <c r="BP1144" s="14">
        <f>BG1144/S1144</f>
        <v>8.3929688188606223E-3</v>
      </c>
      <c r="BQ1144" s="14">
        <f>(BG1144-CA1144)/S1144</f>
        <v>8.6643707729453026E-3</v>
      </c>
      <c r="BR1144" s="27">
        <f>BQ1144-BP1144</f>
        <v>2.7140195408468029E-4</v>
      </c>
      <c r="BS1144" s="28">
        <f t="shared" si="87"/>
        <v>9037552</v>
      </c>
      <c r="BT1144" s="11">
        <f>BS1144/S1144</f>
        <v>0.94831460674157309</v>
      </c>
      <c r="BU1144" s="14">
        <f>(BE1144-AP1144)*1/BT1144-(BE1144-AP1144)</f>
        <v>60387.590047393227</v>
      </c>
      <c r="BV1144" s="14">
        <f t="shared" si="88"/>
        <v>0.12572391533369989</v>
      </c>
      <c r="BW1144" s="27">
        <f>(AR1144+AV1144+AY1144+BB1144)/S1144</f>
        <v>0.11733094651483927</v>
      </c>
      <c r="BX1144" s="13">
        <f>(AF1144+AH1144+AJ1144+AL1144+AN1144)/N1144</f>
        <v>328.19342417061614</v>
      </c>
      <c r="BY1144" s="26">
        <f>BX1144/K1144</f>
        <v>0.12259746887210166</v>
      </c>
      <c r="BZ1144" s="11">
        <f>AP1144/BE1144</f>
        <v>7.5267659519064167E-2</v>
      </c>
      <c r="CA1144" s="15">
        <f>-(BM1144+BN1144+BO1144)/M1144</f>
        <v>-2586.4931906614802</v>
      </c>
      <c r="CB1144" s="15">
        <f>BG1144-CA1144</f>
        <v>82572.49319066148</v>
      </c>
      <c r="CC1144" s="18">
        <f t="shared" si="89"/>
        <v>0</v>
      </c>
      <c r="CD1144" s="17">
        <f>(AF1144/(AF1144+AH1144+AJ1144))/(X1144/(X1144+Z1144+AB1144))</f>
        <v>1.6339593170492082</v>
      </c>
      <c r="CE1144" s="19">
        <f>(AH1144/(AF1144+AH1144+AJ1144))/(Z1144/(X1144+Z1144+AB1144))</f>
        <v>1.0651747785860459</v>
      </c>
      <c r="CF1144" s="18">
        <f>(AJ1144/(AF1144+AH1144+AJ1144))/(AB1144/(X1144+Z1144+AB1144))</f>
        <v>0.84478946632739482</v>
      </c>
      <c r="CG1144">
        <f>AH1144/Z1144</f>
        <v>325.36511627906975</v>
      </c>
      <c r="CH1144" s="11">
        <f>BB1144/BE1144</f>
        <v>0.23234131554611889</v>
      </c>
      <c r="CI1144" s="14">
        <f>AY1144/V1144</f>
        <v>2947.0477839794553</v>
      </c>
      <c r="CJ1144" s="14">
        <f>AV1144/M1144</f>
        <v>5239.55</v>
      </c>
      <c r="CK1144" s="17">
        <f>N1144/V1144</f>
        <v>29.128545301202536</v>
      </c>
      <c r="CL1144" s="17">
        <f>(AL1144+AN1144)/N1144</f>
        <v>6.0882701421800949</v>
      </c>
      <c r="CM1144" s="14">
        <f>AP1144/AC1144</f>
        <v>4.9998891168154351</v>
      </c>
    </row>
    <row r="1145" spans="1:91" hidden="1" x14ac:dyDescent="0.2">
      <c r="A1145">
        <v>512</v>
      </c>
      <c r="B1145" s="2">
        <v>44866</v>
      </c>
      <c r="C1145" s="3" t="s">
        <v>41</v>
      </c>
      <c r="D1145" t="s">
        <v>42</v>
      </c>
      <c r="E1145" s="3" t="s">
        <v>46</v>
      </c>
      <c r="F1145" t="s">
        <v>42</v>
      </c>
      <c r="G1145" t="str">
        <f>CONCATENATE(C1145,E1145)</f>
        <v>SEAGEG</v>
      </c>
      <c r="H1145" t="s">
        <v>40</v>
      </c>
      <c r="I1145">
        <f>U1145/M1145</f>
        <v>72.860962566844918</v>
      </c>
      <c r="J1145" t="str">
        <f>_xlfn.CONCAT(C1145,E1145,H1145)</f>
        <v>SEAGEGE175</v>
      </c>
      <c r="K1145" s="4">
        <v>223</v>
      </c>
      <c r="L1145" s="4">
        <f>N1145/M1145</f>
        <v>61.213903743315505</v>
      </c>
      <c r="M1145" s="4">
        <v>187</v>
      </c>
      <c r="N1145" s="4">
        <v>11447</v>
      </c>
      <c r="O1145" s="4">
        <f>P1145/M1145</f>
        <v>9.9732620320855609</v>
      </c>
      <c r="P1145" s="4">
        <v>1865</v>
      </c>
      <c r="Q1145" s="4">
        <v>3357</v>
      </c>
      <c r="R1145" s="4">
        <v>6225</v>
      </c>
      <c r="S1145" s="4">
        <f>U1145*K1145</f>
        <v>3038375</v>
      </c>
      <c r="T1145" s="7">
        <f>N1145/U1145</f>
        <v>0.84014678899082573</v>
      </c>
      <c r="U1145" s="4">
        <v>13625</v>
      </c>
      <c r="V1145" s="4">
        <v>197.29745443392918</v>
      </c>
      <c r="W1145" s="7">
        <f>P1145/X1145</f>
        <v>1</v>
      </c>
      <c r="X1145" s="4">
        <v>1865</v>
      </c>
      <c r="Y1145" s="7">
        <f>Q1145/Z1145</f>
        <v>1</v>
      </c>
      <c r="Z1145" s="4">
        <v>3357</v>
      </c>
      <c r="AA1145" s="7">
        <f>R1145/AB1145</f>
        <v>0.74080685469475183</v>
      </c>
      <c r="AB1145" s="4">
        <v>8403</v>
      </c>
      <c r="AC1145" s="4">
        <v>5763</v>
      </c>
      <c r="AD1145" s="4">
        <f>AP1145/AC1145</f>
        <v>4.9996529585285439</v>
      </c>
      <c r="AE1145" s="7">
        <f>AF1145/(AF1145+AH1145+AJ1145+AL1145+AN1145+AP1145)</f>
        <v>0.23260697733430946</v>
      </c>
      <c r="AF1145" s="4">
        <v>239250</v>
      </c>
      <c r="AG1145" s="7">
        <f>AH1145/(AF1145+AH1145+AJ1145+AL1145+AN1145+AP1145)</f>
        <v>0.26324887536835517</v>
      </c>
      <c r="AH1145" s="4">
        <v>270767</v>
      </c>
      <c r="AI1145" s="7">
        <f>AJ1145/(AF1145+AH1145+AJ1145+AL1145+AN1145+AP1145)</f>
        <v>0.42771391820984506</v>
      </c>
      <c r="AJ1145" s="4">
        <v>439929</v>
      </c>
      <c r="AK1145" s="7">
        <f>AL1145/(AF1145+AH1145+AJ1145+AL1145+AN1145+AP1145)</f>
        <v>3.6312938781343611E-2</v>
      </c>
      <c r="AL1145" s="4">
        <v>37350</v>
      </c>
      <c r="AM1145" s="7">
        <f>AN1145/(AF1145+AH1145+AJ1145+AL1145+AN1145+AP1145)</f>
        <v>1.2104312927114535E-2</v>
      </c>
      <c r="AN1145" s="4">
        <v>12450</v>
      </c>
      <c r="AO1145" s="7">
        <f>AP1145/(AF1145+AH1145+AJ1145+AL1145+AN1145+AP1145)</f>
        <v>2.801297737903222E-2</v>
      </c>
      <c r="AP1145" s="4">
        <v>28813</v>
      </c>
      <c r="AQ1145" s="6">
        <f>AO1145+AM1145+AK1145+AI1145+AG1145+AE1145</f>
        <v>1</v>
      </c>
      <c r="AR1145" s="4">
        <v>316781</v>
      </c>
      <c r="AS1145" s="4">
        <f>AR1145/M1145</f>
        <v>1694.0160427807486</v>
      </c>
      <c r="AT1145" s="4">
        <f>AR1145/V1145</f>
        <v>1605.601049992682</v>
      </c>
      <c r="AU1145" s="7">
        <f>AR1145/(AR1145+AV1145+AY1145+BB1145)</f>
        <v>0.23232725491231468</v>
      </c>
      <c r="AV1145" s="4">
        <v>505794</v>
      </c>
      <c r="AW1145" s="4">
        <f>AV1145/M1145</f>
        <v>2704.7807486631018</v>
      </c>
      <c r="AX1145" s="7">
        <f>AV1145/(AR1145+AV1145+AY1145+BB1145)</f>
        <v>0.37094943058806962</v>
      </c>
      <c r="AY1145" s="4">
        <v>361715</v>
      </c>
      <c r="AZ1145" s="4">
        <f>AY1145/M1145</f>
        <v>1934.3048128342245</v>
      </c>
      <c r="BA1145" s="7">
        <f>AY1145/(AR1145+AV1145+AY1145+BB1145)</f>
        <v>0.26528186037233265</v>
      </c>
      <c r="BB1145" s="4">
        <v>179222</v>
      </c>
      <c r="BC1145" s="11">
        <f>BB1145/(AR1145+AV1145+AY1145+BB1145)</f>
        <v>0.13144145412728309</v>
      </c>
      <c r="BD1145" s="9">
        <f>BC1145+BA1145+AX1145+AU1145</f>
        <v>1</v>
      </c>
      <c r="BE1145" s="14">
        <f>(AF1145+AH1145+AJ1145+AL1145+AN1145+AP1145)</f>
        <v>1028559</v>
      </c>
      <c r="BF1145" s="14">
        <f t="shared" si="85"/>
        <v>-1363512</v>
      </c>
      <c r="BG1145" s="13">
        <f>(AF1145+AH1145+AJ1145+AL1145+AN1145+AP1145)-(AR1145+AV1145+AY1145+BB1145)</f>
        <v>-334953</v>
      </c>
      <c r="BH1145" s="13">
        <f t="shared" si="86"/>
        <v>1</v>
      </c>
      <c r="BI1145" s="14">
        <f>AF1145/W1145</f>
        <v>239250</v>
      </c>
      <c r="BJ1145" s="14">
        <f>AH1145/Y1145</f>
        <v>270767</v>
      </c>
      <c r="BK1145" s="14">
        <f>AJ1145/AA1145</f>
        <v>593851.14650602418</v>
      </c>
      <c r="BL1145" s="14">
        <f>BI1145+BJ1145+BK1145</f>
        <v>1103868.1465060241</v>
      </c>
      <c r="BM1145" s="14">
        <f>(AF1145/W1145)-AF1145</f>
        <v>0</v>
      </c>
      <c r="BN1145" s="14">
        <f>AH1145/Y1145-AH1145</f>
        <v>0</v>
      </c>
      <c r="BO1145" s="14">
        <f>AJ1145/AA1145-AJ1145</f>
        <v>153922.14650602418</v>
      </c>
      <c r="BP1145" s="14">
        <f>BG1145/S1145</f>
        <v>-0.11024083597317645</v>
      </c>
      <c r="BQ1145" s="14">
        <f>(BG1145-CA1145)/S1145</f>
        <v>-0.10996993028085081</v>
      </c>
      <c r="BR1145" s="27">
        <f>BQ1145-BP1145</f>
        <v>2.709056923256431E-4</v>
      </c>
      <c r="BS1145" s="28">
        <f t="shared" si="87"/>
        <v>2552681</v>
      </c>
      <c r="BT1145" s="11">
        <f>BS1145/S1145</f>
        <v>0.84014678899082573</v>
      </c>
      <c r="BU1145" s="14">
        <f>(BE1145-AP1145)*1/BT1145-(BE1145-AP1145)</f>
        <v>190219.8644186249</v>
      </c>
      <c r="BV1145" s="14">
        <f t="shared" si="88"/>
        <v>0.33852273007775535</v>
      </c>
      <c r="BW1145" s="27">
        <f>(AR1145+AV1145+AY1145+BB1145)/S1145</f>
        <v>0.44876356605093182</v>
      </c>
      <c r="BX1145" s="13">
        <f>(AF1145+AH1145+AJ1145+AL1145+AN1145)/N1145</f>
        <v>87.336944177513757</v>
      </c>
      <c r="BY1145" s="26">
        <f>BX1145/K1145</f>
        <v>0.39164548958526346</v>
      </c>
      <c r="BZ1145" s="11">
        <f>AP1145/BE1145</f>
        <v>2.801297737903222E-2</v>
      </c>
      <c r="CA1145" s="15">
        <f>-(BM1145+BN1145+BO1145)/M1145</f>
        <v>-823.11308291991543</v>
      </c>
      <c r="CB1145" s="15">
        <f>BG1145-CA1145</f>
        <v>-334129.88691708009</v>
      </c>
      <c r="CC1145" s="18">
        <f t="shared" si="89"/>
        <v>1</v>
      </c>
      <c r="CD1145" s="17">
        <f>(AF1145/(AF1145+AH1145+AJ1145))/(X1145/(X1145+Z1145+AB1145))</f>
        <v>1.8399698339844679</v>
      </c>
      <c r="CE1145" s="19">
        <f>(AH1145/(AF1145+AH1145+AJ1145))/(Z1145/(X1145+Z1145+AB1145))</f>
        <v>1.1568631418517876</v>
      </c>
      <c r="CF1145" s="18">
        <f>(AJ1145/(AF1145+AH1145+AJ1145))/(AB1145/(X1145+Z1145+AB1145))</f>
        <v>0.75090642537457053</v>
      </c>
      <c r="CG1145">
        <f>AH1145/Z1145</f>
        <v>80.657432231158779</v>
      </c>
      <c r="CH1145" s="11">
        <f>BB1145/BE1145</f>
        <v>0.17424571658018645</v>
      </c>
      <c r="CI1145" s="14">
        <f>AY1145/V1145</f>
        <v>1833.3485398369944</v>
      </c>
      <c r="CJ1145" s="14">
        <f>AV1145/M1145</f>
        <v>2704.7807486631018</v>
      </c>
      <c r="CK1145" s="17">
        <f>N1145/V1145</f>
        <v>58.018994886897353</v>
      </c>
      <c r="CL1145" s="17">
        <f>(AL1145+AN1145)/N1145</f>
        <v>4.3504848431903556</v>
      </c>
      <c r="CM1145" s="14">
        <f>AP1145/AC1145</f>
        <v>4.9996529585285439</v>
      </c>
    </row>
    <row r="1146" spans="1:91" hidden="1" x14ac:dyDescent="0.2">
      <c r="A1146">
        <v>240</v>
      </c>
      <c r="B1146" s="2">
        <v>44835</v>
      </c>
      <c r="C1146" s="3" t="s">
        <v>32</v>
      </c>
      <c r="D1146" t="s">
        <v>33</v>
      </c>
      <c r="E1146" s="3" t="s">
        <v>41</v>
      </c>
      <c r="F1146" t="s">
        <v>42</v>
      </c>
      <c r="G1146" t="str">
        <f>CONCATENATE(C1146,E1146)</f>
        <v>HNLSEA</v>
      </c>
      <c r="H1146" t="s">
        <v>35</v>
      </c>
      <c r="I1146">
        <f>U1146/M1146</f>
        <v>173.76190476190476</v>
      </c>
      <c r="J1146" t="str">
        <f>_xlfn.CONCAT(C1146,E1146,H1146)</f>
        <v>HNLSEA737-Max 9</v>
      </c>
      <c r="K1146" s="4">
        <v>2677</v>
      </c>
      <c r="L1146" s="4">
        <f>N1146/M1146</f>
        <v>164.47619047619048</v>
      </c>
      <c r="M1146" s="4">
        <v>21</v>
      </c>
      <c r="N1146" s="4">
        <v>3454</v>
      </c>
      <c r="O1146" s="4">
        <f>P1146/M1146</f>
        <v>22.476190476190474</v>
      </c>
      <c r="P1146" s="4">
        <v>472</v>
      </c>
      <c r="Q1146" s="4">
        <v>882</v>
      </c>
      <c r="R1146" s="4">
        <v>2101</v>
      </c>
      <c r="S1146" s="4">
        <f>U1146*K1146</f>
        <v>9768373</v>
      </c>
      <c r="T1146" s="7">
        <f>N1146/U1146</f>
        <v>0.94656070156207184</v>
      </c>
      <c r="U1146" s="4">
        <v>3649</v>
      </c>
      <c r="V1146" s="4">
        <v>118.79755628775399</v>
      </c>
      <c r="W1146" s="7">
        <f>P1146/X1146</f>
        <v>1</v>
      </c>
      <c r="X1146" s="4">
        <v>472</v>
      </c>
      <c r="Y1146" s="7">
        <f>Q1146/Z1146</f>
        <v>1</v>
      </c>
      <c r="Z1146" s="4">
        <v>882</v>
      </c>
      <c r="AA1146" s="7">
        <f>R1146/AB1146</f>
        <v>0.91506968641114983</v>
      </c>
      <c r="AB1146" s="4">
        <v>2296</v>
      </c>
      <c r="AC1146" s="4">
        <v>23476</v>
      </c>
      <c r="AD1146" s="4">
        <f>AP1146/AC1146</f>
        <v>4.9999148066110068</v>
      </c>
      <c r="AE1146" s="7">
        <f>AF1146/(AF1146+AH1146+AJ1146+AL1146+AN1146+AP1146)</f>
        <v>0.22205432068427911</v>
      </c>
      <c r="AF1146" s="4">
        <v>296393</v>
      </c>
      <c r="AG1146" s="7">
        <f>AH1146/(AF1146+AH1146+AJ1146+AL1146+AN1146+AP1146)</f>
        <v>0.22530505095607731</v>
      </c>
      <c r="AH1146" s="4">
        <v>300732</v>
      </c>
      <c r="AI1146" s="7">
        <f>AJ1146/(AF1146+AH1146+AJ1146+AL1146+AN1146+AP1146)</f>
        <v>0.44739383432588364</v>
      </c>
      <c r="AJ1146" s="4">
        <v>597171</v>
      </c>
      <c r="AK1146" s="7">
        <f>AL1146/(AF1146+AH1146+AJ1146+AL1146+AN1146+AP1146)</f>
        <v>9.4397790792019945E-3</v>
      </c>
      <c r="AL1146" s="4">
        <v>12600</v>
      </c>
      <c r="AM1146" s="7">
        <f>AN1146/(AF1146+AH1146+AJ1146+AL1146+AN1146+AP1146)</f>
        <v>7.8687301324490908E-3</v>
      </c>
      <c r="AN1146" s="4">
        <v>10503</v>
      </c>
      <c r="AO1146" s="7">
        <f>AP1146/(AF1146+AH1146+AJ1146+AL1146+AN1146+AP1146)</f>
        <v>8.7938284822108859E-2</v>
      </c>
      <c r="AP1146" s="4">
        <v>117378</v>
      </c>
      <c r="AQ1146" s="6">
        <f>AO1146+AM1146+AK1146+AI1146+AG1146+AE1146</f>
        <v>1</v>
      </c>
      <c r="AR1146" s="4">
        <v>403277</v>
      </c>
      <c r="AS1146" s="4">
        <f>AR1146/M1146</f>
        <v>19203.666666666668</v>
      </c>
      <c r="AT1146" s="4">
        <f>AR1146/V1146</f>
        <v>3394.657370082376</v>
      </c>
      <c r="AU1146" s="7">
        <f>AR1146/(AR1146+AV1146+AY1146+BB1146)</f>
        <v>0.35185942968124934</v>
      </c>
      <c r="AV1146" s="4">
        <v>107410</v>
      </c>
      <c r="AW1146" s="4">
        <f>AV1146/M1146</f>
        <v>5114.7619047619046</v>
      </c>
      <c r="AX1146" s="7">
        <f>AV1146/(AR1146+AV1146+AY1146+BB1146)</f>
        <v>9.3715290834991818E-2</v>
      </c>
      <c r="AY1146" s="4">
        <v>350103</v>
      </c>
      <c r="AZ1146" s="4">
        <f>AY1146/M1146</f>
        <v>16671.571428571428</v>
      </c>
      <c r="BA1146" s="7">
        <f>AY1146/(AR1146+AV1146+AY1146+BB1146)</f>
        <v>0.30546508208922019</v>
      </c>
      <c r="BB1146" s="4">
        <v>285341</v>
      </c>
      <c r="BC1146" s="11">
        <f>BB1146/(AR1146+AV1146+AY1146+BB1146)</f>
        <v>0.24896019739453867</v>
      </c>
      <c r="BD1146" s="9">
        <f>BC1146+BA1146+AX1146+AU1146</f>
        <v>1</v>
      </c>
      <c r="BE1146" s="14">
        <f>(AF1146+AH1146+AJ1146+AL1146+AN1146+AP1146)</f>
        <v>1334777</v>
      </c>
      <c r="BF1146" s="14">
        <f t="shared" si="85"/>
        <v>-1146131</v>
      </c>
      <c r="BG1146" s="13">
        <f>(AF1146+AH1146+AJ1146+AL1146+AN1146+AP1146)-(AR1146+AV1146+AY1146+BB1146)</f>
        <v>188646</v>
      </c>
      <c r="BH1146" s="13">
        <f t="shared" si="86"/>
        <v>0</v>
      </c>
      <c r="BI1146" s="14">
        <f>AF1146/W1146</f>
        <v>296393</v>
      </c>
      <c r="BJ1146" s="14">
        <f>AH1146/Y1146</f>
        <v>300732</v>
      </c>
      <c r="BK1146" s="14">
        <f>AJ1146/AA1146</f>
        <v>652596.19990480726</v>
      </c>
      <c r="BL1146" s="14">
        <f>BI1146+BJ1146+BK1146</f>
        <v>1249721.1999048074</v>
      </c>
      <c r="BM1146" s="14">
        <f>(AF1146/W1146)-AF1146</f>
        <v>0</v>
      </c>
      <c r="BN1146" s="14">
        <f>AH1146/Y1146-AH1146</f>
        <v>0</v>
      </c>
      <c r="BO1146" s="14">
        <f>AJ1146/AA1146-AJ1146</f>
        <v>55425.199904807261</v>
      </c>
      <c r="BP1146" s="14">
        <f>BG1146/S1146</f>
        <v>1.9311916119501171E-2</v>
      </c>
      <c r="BQ1146" s="14">
        <f>(BG1146-CA1146)/S1146</f>
        <v>1.958210392186726E-2</v>
      </c>
      <c r="BR1146" s="27">
        <f>BQ1146-BP1146</f>
        <v>2.7018780236608836E-4</v>
      </c>
      <c r="BS1146" s="28">
        <f t="shared" si="87"/>
        <v>9246358</v>
      </c>
      <c r="BT1146" s="11">
        <f>BS1146/S1146</f>
        <v>0.94656070156207184</v>
      </c>
      <c r="BU1146" s="14">
        <f>(BE1146-AP1146)*1/BT1146-(BE1146-AP1146)</f>
        <v>68729.821945570409</v>
      </c>
      <c r="BV1146" s="14">
        <f t="shared" si="88"/>
        <v>0.13664271419611024</v>
      </c>
      <c r="BW1146" s="27">
        <f>(AR1146+AV1146+AY1146+BB1146)/S1146</f>
        <v>0.11733079807660907</v>
      </c>
      <c r="BX1146" s="13">
        <f>(AF1146+AH1146+AJ1146+AL1146+AN1146)/N1146</f>
        <v>352.46062536189925</v>
      </c>
      <c r="BY1146" s="26">
        <f>BX1146/K1146</f>
        <v>0.13166254215984283</v>
      </c>
      <c r="BZ1146" s="11">
        <f>AP1146/BE1146</f>
        <v>8.7938284822108859E-2</v>
      </c>
      <c r="CA1146" s="15">
        <f>-(BM1146+BN1146+BO1146)/M1146</f>
        <v>-2639.2952335622504</v>
      </c>
      <c r="CB1146" s="15">
        <f>BG1146-CA1146</f>
        <v>191285.29523356224</v>
      </c>
      <c r="CC1146" s="18">
        <f t="shared" si="89"/>
        <v>0</v>
      </c>
      <c r="CD1146" s="17">
        <f>(AF1146/(AF1146+AH1146+AJ1146))/(X1146/(X1146+Z1146+AB1146))</f>
        <v>1.9191407656313915</v>
      </c>
      <c r="CE1146" s="19">
        <f>(AH1146/(AF1146+AH1146+AJ1146))/(Z1146/(X1146+Z1146+AB1146))</f>
        <v>1.042058124903823</v>
      </c>
      <c r="CF1146" s="18">
        <f>(AJ1146/(AF1146+AH1146+AJ1146))/(AB1146/(X1146+Z1146+AB1146))</f>
        <v>0.79489124235923847</v>
      </c>
      <c r="CG1146">
        <f>AH1146/Z1146</f>
        <v>340.96598639455783</v>
      </c>
      <c r="CH1146" s="11">
        <f>BB1146/BE1146</f>
        <v>0.21377428589195049</v>
      </c>
      <c r="CI1146" s="14">
        <f>AY1146/V1146</f>
        <v>2947.0555703349064</v>
      </c>
      <c r="CJ1146" s="14">
        <f>AV1146/M1146</f>
        <v>5114.7619047619046</v>
      </c>
      <c r="CK1146" s="17">
        <f>N1146/V1146</f>
        <v>29.07467213916124</v>
      </c>
      <c r="CL1146" s="17">
        <f>(AL1146+AN1146)/N1146</f>
        <v>6.6887666473653731</v>
      </c>
      <c r="CM1146" s="14">
        <f>AP1146/AC1146</f>
        <v>4.9999148066110068</v>
      </c>
    </row>
    <row r="1147" spans="1:91" hidden="1" x14ac:dyDescent="0.2">
      <c r="A1147">
        <v>675</v>
      </c>
      <c r="B1147" s="2">
        <v>45170</v>
      </c>
      <c r="C1147" s="3" t="s">
        <v>37</v>
      </c>
      <c r="D1147" t="s">
        <v>38</v>
      </c>
      <c r="E1147" s="3" t="s">
        <v>41</v>
      </c>
      <c r="F1147" t="s">
        <v>42</v>
      </c>
      <c r="G1147" t="str">
        <f>CONCATENATE(C1147,E1147)</f>
        <v>LAXSEA</v>
      </c>
      <c r="H1147" t="s">
        <v>34</v>
      </c>
      <c r="I1147">
        <f>U1147/M1147</f>
        <v>178.36521739130436</v>
      </c>
      <c r="J1147" t="str">
        <f>_xlfn.CONCAT(C1147,E1147,H1147)</f>
        <v>LAXSEA737-900</v>
      </c>
      <c r="K1147" s="4">
        <v>954</v>
      </c>
      <c r="L1147" s="4">
        <f>N1147/M1147</f>
        <v>146.80869565217392</v>
      </c>
      <c r="M1147" s="4">
        <v>115</v>
      </c>
      <c r="N1147" s="4">
        <v>16883</v>
      </c>
      <c r="O1147" s="4">
        <f>P1147/M1147</f>
        <v>19.304347826086957</v>
      </c>
      <c r="P1147" s="4">
        <v>2220</v>
      </c>
      <c r="Q1147" s="4">
        <v>4150</v>
      </c>
      <c r="R1147" s="4">
        <v>10514</v>
      </c>
      <c r="S1147" s="4">
        <f>U1147*K1147</f>
        <v>19568448</v>
      </c>
      <c r="T1147" s="7">
        <f>N1147/U1147</f>
        <v>0.82307917316692669</v>
      </c>
      <c r="U1147" s="4">
        <v>20512</v>
      </c>
      <c r="V1147" s="4">
        <v>319.28806692477872</v>
      </c>
      <c r="W1147" s="7">
        <f>P1147/X1147</f>
        <v>0.84122773777946191</v>
      </c>
      <c r="X1147" s="4">
        <v>2639</v>
      </c>
      <c r="Y1147" s="7">
        <f>Q1147/Z1147</f>
        <v>0.84110255370895826</v>
      </c>
      <c r="Z1147" s="4">
        <v>4934</v>
      </c>
      <c r="AA1147" s="7">
        <f>R1147/AB1147</f>
        <v>0.81258211608315944</v>
      </c>
      <c r="AB1147" s="4">
        <v>12939</v>
      </c>
      <c r="AC1147" s="4">
        <v>111868</v>
      </c>
      <c r="AD1147" s="4">
        <f>AP1147/AC1147</f>
        <v>5.9999910608931959</v>
      </c>
      <c r="AE1147" s="7">
        <f>AF1147/(AF1147+AH1147+AJ1147+AL1147+AN1147+AP1147)</f>
        <v>0.16234836368501329</v>
      </c>
      <c r="AF1147" s="4">
        <v>587328</v>
      </c>
      <c r="AG1147" s="7">
        <f>AH1147/(AF1147+AH1147+AJ1147+AL1147+AN1147+AP1147)</f>
        <v>0.2015384351723829</v>
      </c>
      <c r="AH1147" s="4">
        <v>729106</v>
      </c>
      <c r="AI1147" s="7">
        <f>AJ1147/(AF1147+AH1147+AJ1147+AL1147+AN1147+AP1147)</f>
        <v>0.42018856168916069</v>
      </c>
      <c r="AJ1147" s="4">
        <v>1520117</v>
      </c>
      <c r="AK1147" s="7">
        <f>AL1147/(AF1147+AH1147+AJ1147+AL1147+AN1147+AP1147)</f>
        <v>2.0341089454023575E-2</v>
      </c>
      <c r="AL1147" s="4">
        <v>73588</v>
      </c>
      <c r="AM1147" s="7">
        <f>AN1147/(AF1147+AH1147+AJ1147+AL1147+AN1147+AP1147)</f>
        <v>1.0049473394989416E-2</v>
      </c>
      <c r="AN1147" s="4">
        <v>36356</v>
      </c>
      <c r="AO1147" s="7">
        <f>AP1147/(AF1147+AH1147+AJ1147+AL1147+AN1147+AP1147)</f>
        <v>0.18553407660443011</v>
      </c>
      <c r="AP1147" s="4">
        <v>671207</v>
      </c>
      <c r="AQ1147" s="6">
        <f>AO1147+AM1147+AK1147+AI1147+AG1147+AE1147</f>
        <v>1</v>
      </c>
      <c r="AR1147" s="4">
        <v>1327617</v>
      </c>
      <c r="AS1147" s="4">
        <f>AR1147/M1147</f>
        <v>11544.495652173913</v>
      </c>
      <c r="AT1147" s="4">
        <f>AR1147/V1147</f>
        <v>4158.0539253688239</v>
      </c>
      <c r="AU1147" s="7">
        <f>AR1147/(AR1147+AV1147+AY1147+BB1147)</f>
        <v>0.35789281576304111</v>
      </c>
      <c r="AV1147" s="4">
        <v>673184</v>
      </c>
      <c r="AW1147" s="4">
        <f>AV1147/M1147</f>
        <v>5853.7739130434784</v>
      </c>
      <c r="AX1147" s="7">
        <f>AV1147/(AR1147+AV1147+AY1147+BB1147)</f>
        <v>0.18147381156359632</v>
      </c>
      <c r="AY1147" s="4">
        <v>717700</v>
      </c>
      <c r="AZ1147" s="4">
        <f>AY1147/M1147</f>
        <v>6240.869565217391</v>
      </c>
      <c r="BA1147" s="7">
        <f>AY1147/(AR1147+AV1147+AY1147+BB1147)</f>
        <v>0.19347422778793477</v>
      </c>
      <c r="BB1147" s="4">
        <v>991037</v>
      </c>
      <c r="BC1147" s="11">
        <f>BB1147/(AR1147+AV1147+AY1147+BB1147)</f>
        <v>0.2671591448854278</v>
      </c>
      <c r="BD1147" s="9">
        <f>BC1147+BA1147+AX1147+AU1147</f>
        <v>1</v>
      </c>
      <c r="BE1147" s="14">
        <f>(AF1147+AH1147+AJ1147+AL1147+AN1147+AP1147)</f>
        <v>3617702</v>
      </c>
      <c r="BF1147" s="14">
        <f t="shared" si="85"/>
        <v>-3709538</v>
      </c>
      <c r="BG1147" s="13">
        <f>(AF1147+AH1147+AJ1147+AL1147+AN1147+AP1147)-(AR1147+AV1147+AY1147+BB1147)</f>
        <v>-91836</v>
      </c>
      <c r="BH1147" s="13">
        <f t="shared" si="86"/>
        <v>1</v>
      </c>
      <c r="BI1147" s="14">
        <f>AF1147/W1147</f>
        <v>698179.54594594589</v>
      </c>
      <c r="BJ1147" s="14">
        <f>AH1147/Y1147</f>
        <v>866845.54313253006</v>
      </c>
      <c r="BK1147" s="14">
        <f>AJ1147/AA1147</f>
        <v>1870724.1642571809</v>
      </c>
      <c r="BL1147" s="14">
        <f>BI1147+BJ1147+BK1147</f>
        <v>3435749.2533356566</v>
      </c>
      <c r="BM1147" s="14">
        <f>(AF1147/W1147)-AF1147</f>
        <v>110851.54594594589</v>
      </c>
      <c r="BN1147" s="14">
        <f>AH1147/Y1147-AH1147</f>
        <v>137739.54313253006</v>
      </c>
      <c r="BO1147" s="14">
        <f>AJ1147/AA1147-AJ1147</f>
        <v>350607.16425718088</v>
      </c>
      <c r="BP1147" s="14">
        <f>BG1147/S1147</f>
        <v>-4.6930650810938102E-3</v>
      </c>
      <c r="BQ1147" s="14">
        <f>(BG1147-CA1147)/S1147</f>
        <v>-4.426798712180797E-3</v>
      </c>
      <c r="BR1147" s="27">
        <f>BQ1147-BP1147</f>
        <v>2.6626636891301323E-4</v>
      </c>
      <c r="BS1147" s="28">
        <f t="shared" si="87"/>
        <v>16106382</v>
      </c>
      <c r="BT1147" s="11">
        <f>BS1147/S1147</f>
        <v>0.82307917316692669</v>
      </c>
      <c r="BU1147" s="14">
        <f>(BE1147-AP1147)*1/BT1147-(BE1147-AP1147)</f>
        <v>633348.95190428244</v>
      </c>
      <c r="BV1147" s="14">
        <f t="shared" si="88"/>
        <v>0.18487424245397488</v>
      </c>
      <c r="BW1147" s="27">
        <f>(AR1147+AV1147+AY1147+BB1147)/S1147</f>
        <v>0.1895673075350687</v>
      </c>
      <c r="BX1147" s="13">
        <f>(AF1147+AH1147+AJ1147+AL1147+AN1147)/N1147</f>
        <v>174.52437363027897</v>
      </c>
      <c r="BY1147" s="26">
        <f>BX1147/K1147</f>
        <v>0.18293959500029242</v>
      </c>
      <c r="BZ1147" s="11">
        <f>AP1147/BE1147</f>
        <v>0.18553407660443011</v>
      </c>
      <c r="CA1147" s="15">
        <f>-(BM1147+BN1147+BO1147)/M1147</f>
        <v>-5210.4195942231026</v>
      </c>
      <c r="CB1147" s="15">
        <f>BG1147-CA1147</f>
        <v>-86625.580405776898</v>
      </c>
      <c r="CC1147" s="18">
        <f t="shared" si="89"/>
        <v>1</v>
      </c>
      <c r="CD1147" s="17">
        <f>(AF1147/(AF1147+AH1147+AJ1147))/(X1147/(X1147+Z1147+AB1147))</f>
        <v>1.6093804703294137</v>
      </c>
      <c r="CE1147" s="19">
        <f>(AH1147/(AF1147+AH1147+AJ1147))/(Z1147/(X1147+Z1147+AB1147))</f>
        <v>1.0685846674975019</v>
      </c>
      <c r="CF1147" s="18">
        <f>(AJ1147/(AF1147+AH1147+AJ1147))/(AB1147/(X1147+Z1147+AB1147))</f>
        <v>0.84955933142963169</v>
      </c>
      <c r="CG1147">
        <f>AH1147/Z1147</f>
        <v>147.77178759627077</v>
      </c>
      <c r="CH1147" s="11">
        <f>BB1147/BE1147</f>
        <v>0.27394102665172532</v>
      </c>
      <c r="CI1147" s="14">
        <f>AY1147/V1147</f>
        <v>2247.8134147402488</v>
      </c>
      <c r="CJ1147" s="14">
        <f>AV1147/M1147</f>
        <v>5853.7739130434784</v>
      </c>
      <c r="CK1147" s="17">
        <f>N1147/V1147</f>
        <v>52.877015300347807</v>
      </c>
      <c r="CL1147" s="17">
        <f>(AL1147+AN1147)/N1147</f>
        <v>6.5121127761653739</v>
      </c>
      <c r="CM1147" s="14">
        <f>AP1147/AC1147</f>
        <v>5.9999910608931959</v>
      </c>
    </row>
    <row r="1148" spans="1:91" hidden="1" x14ac:dyDescent="0.2">
      <c r="A1148">
        <v>787</v>
      </c>
      <c r="B1148" s="2">
        <v>45170</v>
      </c>
      <c r="C1148" s="3" t="s">
        <v>53</v>
      </c>
      <c r="D1148" t="s">
        <v>54</v>
      </c>
      <c r="E1148" s="3" t="s">
        <v>37</v>
      </c>
      <c r="F1148" t="s">
        <v>38</v>
      </c>
      <c r="G1148" t="str">
        <f>CONCATENATE(C1148,E1148)</f>
        <v>YVRLAX</v>
      </c>
      <c r="H1148" t="s">
        <v>31</v>
      </c>
      <c r="I1148">
        <f>U1148/M1148</f>
        <v>170.07954545454547</v>
      </c>
      <c r="J1148" t="str">
        <f>_xlfn.CONCAT(C1148,E1148,H1148)</f>
        <v>YVRLAX737-800</v>
      </c>
      <c r="K1148" s="4">
        <v>1080</v>
      </c>
      <c r="L1148" s="4">
        <f>N1148/M1148</f>
        <v>149.67045454545453</v>
      </c>
      <c r="M1148" s="4">
        <v>88</v>
      </c>
      <c r="N1148" s="4">
        <v>13171</v>
      </c>
      <c r="O1148" s="4">
        <f>P1148/M1148</f>
        <v>21</v>
      </c>
      <c r="P1148" s="4">
        <v>1848</v>
      </c>
      <c r="Q1148" s="4">
        <v>3520</v>
      </c>
      <c r="R1148" s="4">
        <v>7803</v>
      </c>
      <c r="S1148" s="4">
        <f>U1148*K1148</f>
        <v>16164360</v>
      </c>
      <c r="T1148" s="7">
        <f>N1148/U1148</f>
        <v>0.88000267254626841</v>
      </c>
      <c r="U1148" s="4">
        <v>14967</v>
      </c>
      <c r="V1148" s="4">
        <v>56.934102071321803</v>
      </c>
      <c r="W1148" s="7">
        <f>P1148/X1148</f>
        <v>1</v>
      </c>
      <c r="X1148" s="4">
        <v>1848</v>
      </c>
      <c r="Y1148" s="7">
        <f>Q1148/Z1148</f>
        <v>1</v>
      </c>
      <c r="Z1148" s="4">
        <v>3520</v>
      </c>
      <c r="AA1148" s="7">
        <f>R1148/AB1148</f>
        <v>0.81289717678924889</v>
      </c>
      <c r="AB1148" s="4">
        <v>9599</v>
      </c>
      <c r="AC1148" s="4">
        <v>5691</v>
      </c>
      <c r="AD1148" s="4">
        <f>AP1148/AC1148</f>
        <v>5.9992971358285008</v>
      </c>
      <c r="AE1148" s="7">
        <f>AF1148/(AF1148+AH1148+AJ1148+AL1148+AN1148+AP1148)</f>
        <v>0.20322899187833415</v>
      </c>
      <c r="AF1148" s="4">
        <v>648698</v>
      </c>
      <c r="AG1148" s="7">
        <f>AH1148/(AF1148+AH1148+AJ1148+AL1148+AN1148+AP1148)</f>
        <v>0.24677783778974396</v>
      </c>
      <c r="AH1148" s="4">
        <v>787704</v>
      </c>
      <c r="AI1148" s="7">
        <f>AJ1148/(AF1148+AH1148+AJ1148+AL1148+AN1148+AP1148)</f>
        <v>0.51485202176972367</v>
      </c>
      <c r="AJ1148" s="4">
        <v>1643385</v>
      </c>
      <c r="AK1148" s="7">
        <f>AL1148/(AF1148+AH1148+AJ1148+AL1148+AN1148+AP1148)</f>
        <v>1.7111138123457843E-2</v>
      </c>
      <c r="AL1148" s="4">
        <v>54618</v>
      </c>
      <c r="AM1148" s="7">
        <f>AN1148/(AF1148+AH1148+AJ1148+AL1148+AN1148+AP1148)</f>
        <v>7.3337477083017435E-3</v>
      </c>
      <c r="AN1148" s="4">
        <v>23409</v>
      </c>
      <c r="AO1148" s="7">
        <f>AP1148/(AF1148+AH1148+AJ1148+AL1148+AN1148+AP1148)</f>
        <v>1.069626273043864E-2</v>
      </c>
      <c r="AP1148" s="4">
        <v>34142</v>
      </c>
      <c r="AQ1148" s="6">
        <f>AO1148+AM1148+AK1148+AI1148+AG1148+AE1148</f>
        <v>1</v>
      </c>
      <c r="AR1148" s="4">
        <v>236735</v>
      </c>
      <c r="AS1148" s="4">
        <f>AR1148/M1148</f>
        <v>2690.1704545454545</v>
      </c>
      <c r="AT1148" s="4">
        <f>AR1148/V1148</f>
        <v>4158.0527555074141</v>
      </c>
      <c r="AU1148" s="7">
        <f>AR1148/(AR1148+AV1148+AY1148+BB1148)</f>
        <v>0.22382393985349122</v>
      </c>
      <c r="AV1148" s="4">
        <v>516254</v>
      </c>
      <c r="AW1148" s="4">
        <f>AV1148/M1148</f>
        <v>5866.522727272727</v>
      </c>
      <c r="AX1148" s="7">
        <f>AV1148/(AR1148+AV1148+AY1148+BB1148)</f>
        <v>0.48809852470113946</v>
      </c>
      <c r="AY1148" s="4">
        <v>127977</v>
      </c>
      <c r="AZ1148" s="4">
        <f>AY1148/M1148</f>
        <v>1454.284090909091</v>
      </c>
      <c r="BA1148" s="7">
        <f>AY1148/(AR1148+AV1148+AY1148+BB1148)</f>
        <v>0.12099738674311042</v>
      </c>
      <c r="BB1148" s="4">
        <v>176718</v>
      </c>
      <c r="BC1148" s="11">
        <f>BB1148/(AR1148+AV1148+AY1148+BB1148)</f>
        <v>0.1670801487022589</v>
      </c>
      <c r="BD1148" s="9">
        <f>BC1148+BA1148+AX1148+AU1148</f>
        <v>1</v>
      </c>
      <c r="BE1148" s="14">
        <f>(AF1148+AH1148+AJ1148+AL1148+AN1148+AP1148)</f>
        <v>3191956</v>
      </c>
      <c r="BF1148" s="14">
        <f t="shared" si="85"/>
        <v>-1057684</v>
      </c>
      <c r="BG1148" s="13">
        <f>(AF1148+AH1148+AJ1148+AL1148+AN1148+AP1148)-(AR1148+AV1148+AY1148+BB1148)</f>
        <v>2134272</v>
      </c>
      <c r="BH1148" s="13">
        <f t="shared" si="86"/>
        <v>0</v>
      </c>
      <c r="BI1148" s="14">
        <f>AF1148/W1148</f>
        <v>648698</v>
      </c>
      <c r="BJ1148" s="14">
        <f>AH1148/Y1148</f>
        <v>787704</v>
      </c>
      <c r="BK1148" s="14">
        <f>AJ1148/AA1148</f>
        <v>2021639.4482891196</v>
      </c>
      <c r="BL1148" s="14">
        <f>BI1148+BJ1148+BK1148</f>
        <v>3458041.4482891196</v>
      </c>
      <c r="BM1148" s="14">
        <f>(AF1148/W1148)-AF1148</f>
        <v>0</v>
      </c>
      <c r="BN1148" s="14">
        <f>AH1148/Y1148-AH1148</f>
        <v>0</v>
      </c>
      <c r="BO1148" s="14">
        <f>AJ1148/AA1148-AJ1148</f>
        <v>378254.44828911964</v>
      </c>
      <c r="BP1148" s="14">
        <f>BG1148/S1148</f>
        <v>0.13203566364520464</v>
      </c>
      <c r="BQ1148" s="14">
        <f>(BG1148-CA1148)/S1148</f>
        <v>0.13230157865843656</v>
      </c>
      <c r="BR1148" s="27">
        <f>BQ1148-BP1148</f>
        <v>2.6591501323192102E-4</v>
      </c>
      <c r="BS1148" s="28">
        <f t="shared" si="87"/>
        <v>14224680</v>
      </c>
      <c r="BT1148" s="11">
        <f>BS1148/S1148</f>
        <v>0.88000267254626841</v>
      </c>
      <c r="BU1148" s="14">
        <f>(BE1148-AP1148)*1/BT1148-(BE1148-AP1148)</f>
        <v>430600.10204236582</v>
      </c>
      <c r="BV1148" s="14">
        <f t="shared" si="88"/>
        <v>0.197468752242588</v>
      </c>
      <c r="BW1148" s="27">
        <f>(AR1148+AV1148+AY1148+BB1148)/S1148</f>
        <v>6.5433088597383379E-2</v>
      </c>
      <c r="BX1148" s="13">
        <f>(AF1148+AH1148+AJ1148+AL1148+AN1148)/N1148</f>
        <v>239.75506795231948</v>
      </c>
      <c r="BY1148" s="26">
        <f>BX1148/K1148</f>
        <v>0.2219954332891847</v>
      </c>
      <c r="BZ1148" s="11">
        <f>AP1148/BE1148</f>
        <v>1.069626273043864E-2</v>
      </c>
      <c r="CA1148" s="15">
        <f>-(BM1148+BN1148+BO1148)/M1148</f>
        <v>-4298.34600328545</v>
      </c>
      <c r="CB1148" s="15">
        <f>BG1148-CA1148</f>
        <v>2138570.3460032856</v>
      </c>
      <c r="CC1148" s="18">
        <f t="shared" si="89"/>
        <v>0</v>
      </c>
      <c r="CD1148" s="17">
        <f>(AF1148/(AF1148+AH1148+AJ1148))/(X1148/(X1148+Z1148+AB1148))</f>
        <v>1.7059043210776268</v>
      </c>
      <c r="CE1148" s="19">
        <f>(AH1148/(AF1148+AH1148+AJ1148))/(Z1148/(X1148+Z1148+AB1148))</f>
        <v>1.0875130185360813</v>
      </c>
      <c r="CF1148" s="18">
        <f>(AJ1148/(AF1148+AH1148+AJ1148))/(AB1148/(X1148+Z1148+AB1148))</f>
        <v>0.8320078122097655</v>
      </c>
      <c r="CG1148">
        <f>AH1148/Z1148</f>
        <v>223.77954545454546</v>
      </c>
      <c r="CH1148" s="11">
        <f>BB1148/BE1148</f>
        <v>5.5363545111524096E-2</v>
      </c>
      <c r="CI1148" s="14">
        <f>AY1148/V1148</f>
        <v>2247.8092275817785</v>
      </c>
      <c r="CJ1148" s="14">
        <f>AV1148/M1148</f>
        <v>5866.522727272727</v>
      </c>
      <c r="CK1148" s="17">
        <f>N1148/V1148</f>
        <v>231.3376257958821</v>
      </c>
      <c r="CL1148" s="17">
        <f>(AL1148+AN1148)/N1148</f>
        <v>5.9241515450611191</v>
      </c>
      <c r="CM1148" s="14">
        <f>AP1148/AC1148</f>
        <v>5.9992971358285008</v>
      </c>
    </row>
    <row r="1149" spans="1:91" hidden="1" x14ac:dyDescent="0.2">
      <c r="A1149">
        <v>687</v>
      </c>
      <c r="B1149" s="2">
        <v>45170</v>
      </c>
      <c r="C1149" s="3" t="s">
        <v>37</v>
      </c>
      <c r="D1149" t="s">
        <v>38</v>
      </c>
      <c r="E1149" s="3" t="s">
        <v>53</v>
      </c>
      <c r="F1149" t="s">
        <v>54</v>
      </c>
      <c r="G1149" t="str">
        <f>CONCATENATE(C1149,E1149)</f>
        <v>LAXYVR</v>
      </c>
      <c r="H1149" t="s">
        <v>31</v>
      </c>
      <c r="I1149">
        <f>U1149/M1149</f>
        <v>170.07954545454547</v>
      </c>
      <c r="J1149" t="str">
        <f>_xlfn.CONCAT(C1149,E1149,H1149)</f>
        <v>LAXYVR737-800</v>
      </c>
      <c r="K1149" s="4">
        <v>1080</v>
      </c>
      <c r="L1149" s="4">
        <f>N1149/M1149</f>
        <v>149.67045454545453</v>
      </c>
      <c r="M1149" s="4">
        <v>88</v>
      </c>
      <c r="N1149" s="4">
        <v>13171</v>
      </c>
      <c r="O1149" s="4">
        <f>P1149/M1149</f>
        <v>21</v>
      </c>
      <c r="P1149" s="4">
        <v>1848</v>
      </c>
      <c r="Q1149" s="4">
        <v>3520</v>
      </c>
      <c r="R1149" s="4">
        <v>7803</v>
      </c>
      <c r="S1149" s="4">
        <f>U1149*K1149</f>
        <v>16164360</v>
      </c>
      <c r="T1149" s="7">
        <f>N1149/U1149</f>
        <v>0.88000267254626841</v>
      </c>
      <c r="U1149" s="4">
        <v>14967</v>
      </c>
      <c r="V1149" s="4">
        <v>58.393427230046946</v>
      </c>
      <c r="W1149" s="7">
        <f>P1149/X1149</f>
        <v>1</v>
      </c>
      <c r="X1149" s="4">
        <v>1848</v>
      </c>
      <c r="Y1149" s="7">
        <f>Q1149/Z1149</f>
        <v>1</v>
      </c>
      <c r="Z1149" s="4">
        <v>3520</v>
      </c>
      <c r="AA1149" s="7">
        <f>R1149/AB1149</f>
        <v>0.81289717678924889</v>
      </c>
      <c r="AB1149" s="4">
        <v>9599</v>
      </c>
      <c r="AC1149" s="4">
        <v>5691</v>
      </c>
      <c r="AD1149" s="4">
        <f>AP1149/AC1149</f>
        <v>5.9992971358285008</v>
      </c>
      <c r="AE1149" s="7">
        <f>AF1149/(AF1149+AH1149+AJ1149+AL1149+AN1149+AP1149)</f>
        <v>0.20674545804053382</v>
      </c>
      <c r="AF1149" s="4">
        <v>668970</v>
      </c>
      <c r="AG1149" s="7">
        <f>AH1149/(AF1149+AH1149+AJ1149+AL1149+AN1149+AP1149)</f>
        <v>0.241053763028793</v>
      </c>
      <c r="AH1149" s="4">
        <v>779982</v>
      </c>
      <c r="AI1149" s="7">
        <f>AJ1149/(AF1149+AH1149+AJ1149+AL1149+AN1149+AP1149)</f>
        <v>0.50788882096647481</v>
      </c>
      <c r="AJ1149" s="4">
        <v>1643385</v>
      </c>
      <c r="AK1149" s="7">
        <f>AL1149/(AF1149+AH1149+AJ1149+AL1149+AN1149+AP1149)</f>
        <v>1.687971572306363E-2</v>
      </c>
      <c r="AL1149" s="4">
        <v>54618</v>
      </c>
      <c r="AM1149" s="7">
        <f>AN1149/(AF1149+AH1149+AJ1149+AL1149+AN1149+AP1149)</f>
        <v>1.6880642874317231E-2</v>
      </c>
      <c r="AN1149" s="4">
        <v>54621</v>
      </c>
      <c r="AO1149" s="7">
        <f>AP1149/(AF1149+AH1149+AJ1149+AL1149+AN1149+AP1149)</f>
        <v>1.0551599366817504E-2</v>
      </c>
      <c r="AP1149" s="4">
        <v>34142</v>
      </c>
      <c r="AQ1149" s="6">
        <f>AO1149+AM1149+AK1149+AI1149+AG1149+AE1149</f>
        <v>1</v>
      </c>
      <c r="AR1149" s="4">
        <v>242803</v>
      </c>
      <c r="AS1149" s="4">
        <f>AR1149/M1149</f>
        <v>2759.125</v>
      </c>
      <c r="AT1149" s="4">
        <f>AR1149/V1149</f>
        <v>4158.0535946871632</v>
      </c>
      <c r="AU1149" s="7">
        <f>AR1149/(AR1149+AV1149+AY1149+BB1149)</f>
        <v>0.22658791558491248</v>
      </c>
      <c r="AV1149" s="4">
        <v>516254</v>
      </c>
      <c r="AW1149" s="4">
        <f>AV1149/M1149</f>
        <v>5866.522727272727</v>
      </c>
      <c r="AX1149" s="7">
        <f>AV1149/(AR1149+AV1149+AY1149+BB1149)</f>
        <v>0.48177706936229542</v>
      </c>
      <c r="AY1149" s="4">
        <v>131258</v>
      </c>
      <c r="AZ1149" s="4">
        <f>AY1149/M1149</f>
        <v>1491.5681818181818</v>
      </c>
      <c r="BA1149" s="7">
        <f>AY1149/(AR1149+AV1149+AY1149+BB1149)</f>
        <v>0.12249221230316118</v>
      </c>
      <c r="BB1149" s="4">
        <v>181247</v>
      </c>
      <c r="BC1149" s="11">
        <f>BB1149/(AR1149+AV1149+AY1149+BB1149)</f>
        <v>0.16914280274963092</v>
      </c>
      <c r="BD1149" s="9">
        <f>BC1149+BA1149+AX1149+AU1149</f>
        <v>1</v>
      </c>
      <c r="BE1149" s="14">
        <f>(AF1149+AH1149+AJ1149+AL1149+AN1149+AP1149)</f>
        <v>3235718</v>
      </c>
      <c r="BF1149" s="14">
        <f t="shared" si="85"/>
        <v>-1071562</v>
      </c>
      <c r="BG1149" s="13">
        <f>(AF1149+AH1149+AJ1149+AL1149+AN1149+AP1149)-(AR1149+AV1149+AY1149+BB1149)</f>
        <v>2164156</v>
      </c>
      <c r="BH1149" s="13">
        <f t="shared" si="86"/>
        <v>0</v>
      </c>
      <c r="BI1149" s="14">
        <f>AF1149/W1149</f>
        <v>668970</v>
      </c>
      <c r="BJ1149" s="14">
        <f>AH1149/Y1149</f>
        <v>779982</v>
      </c>
      <c r="BK1149" s="14">
        <f>AJ1149/AA1149</f>
        <v>2021639.4482891196</v>
      </c>
      <c r="BL1149" s="14">
        <f>BI1149+BJ1149+BK1149</f>
        <v>3470591.4482891196</v>
      </c>
      <c r="BM1149" s="14">
        <f>(AF1149/W1149)-AF1149</f>
        <v>0</v>
      </c>
      <c r="BN1149" s="14">
        <f>AH1149/Y1149-AH1149</f>
        <v>0</v>
      </c>
      <c r="BO1149" s="14">
        <f>AJ1149/AA1149-AJ1149</f>
        <v>378254.44828911964</v>
      </c>
      <c r="BP1149" s="14">
        <f>BG1149/S1149</f>
        <v>0.13388442227220873</v>
      </c>
      <c r="BQ1149" s="14">
        <f>(BG1149-CA1149)/S1149</f>
        <v>0.13415033728544065</v>
      </c>
      <c r="BR1149" s="27">
        <f>BQ1149-BP1149</f>
        <v>2.6591501323192102E-4</v>
      </c>
      <c r="BS1149" s="28">
        <f t="shared" si="87"/>
        <v>14224680</v>
      </c>
      <c r="BT1149" s="11">
        <f>BS1149/S1149</f>
        <v>0.88000267254626841</v>
      </c>
      <c r="BU1149" s="14">
        <f>(BE1149-AP1149)*1/BT1149-(BE1149-AP1149)</f>
        <v>436567.49646951677</v>
      </c>
      <c r="BV1149" s="14">
        <f t="shared" si="88"/>
        <v>0.20017606635833401</v>
      </c>
      <c r="BW1149" s="27">
        <f>(AR1149+AV1149+AY1149+BB1149)/S1149</f>
        <v>6.6291644086125284E-2</v>
      </c>
      <c r="BX1149" s="13">
        <f>(AF1149+AH1149+AJ1149+AL1149+AN1149)/N1149</f>
        <v>243.07767064004253</v>
      </c>
      <c r="BY1149" s="26">
        <f>BX1149/K1149</f>
        <v>0.22507191725929865</v>
      </c>
      <c r="BZ1149" s="11">
        <f>AP1149/BE1149</f>
        <v>1.0551599366817504E-2</v>
      </c>
      <c r="CA1149" s="15">
        <f>-(BM1149+BN1149+BO1149)/M1149</f>
        <v>-4298.34600328545</v>
      </c>
      <c r="CB1149" s="15">
        <f>BG1149-CA1149</f>
        <v>2168454.3460032856</v>
      </c>
      <c r="CC1149" s="18">
        <f t="shared" si="89"/>
        <v>0</v>
      </c>
      <c r="CD1149" s="17">
        <f>(AF1149/(AF1149+AH1149+AJ1149))/(X1149/(X1149+Z1149+AB1149))</f>
        <v>1.752074694913315</v>
      </c>
      <c r="CE1149" s="19">
        <f>(AH1149/(AF1149+AH1149+AJ1149))/(Z1149/(X1149+Z1149+AB1149))</f>
        <v>1.0724816216887687</v>
      </c>
      <c r="CF1149" s="18">
        <f>(AJ1149/(AF1149+AH1149+AJ1149))/(AB1149/(X1149+Z1149+AB1149))</f>
        <v>0.82863117569077283</v>
      </c>
      <c r="CG1149">
        <f>AH1149/Z1149</f>
        <v>221.58579545454546</v>
      </c>
      <c r="CH1149" s="11">
        <f>BB1149/BE1149</f>
        <v>5.6014461087152835E-2</v>
      </c>
      <c r="CI1149" s="14">
        <f>AY1149/V1149</f>
        <v>2247.821479682902</v>
      </c>
      <c r="CJ1149" s="14">
        <f>AV1149/M1149</f>
        <v>5866.522727272727</v>
      </c>
      <c r="CK1149" s="17">
        <f>N1149/V1149</f>
        <v>225.55620768946278</v>
      </c>
      <c r="CL1149" s="17">
        <f>(AL1149+AN1149)/N1149</f>
        <v>8.2939032723407493</v>
      </c>
      <c r="CM1149" s="14">
        <f>AP1149/AC1149</f>
        <v>5.9992971358285008</v>
      </c>
    </row>
    <row r="1150" spans="1:91" hidden="1" x14ac:dyDescent="0.2">
      <c r="A1150">
        <v>896</v>
      </c>
      <c r="B1150" s="2">
        <v>45200</v>
      </c>
      <c r="C1150" s="3" t="s">
        <v>37</v>
      </c>
      <c r="D1150" t="s">
        <v>38</v>
      </c>
      <c r="E1150" s="3" t="s">
        <v>43</v>
      </c>
      <c r="F1150" t="s">
        <v>38</v>
      </c>
      <c r="G1150" t="str">
        <f>CONCATENATE(C1150,E1150)</f>
        <v>LAXSFO</v>
      </c>
      <c r="H1150" t="s">
        <v>31</v>
      </c>
      <c r="I1150">
        <f>U1150/M1150</f>
        <v>163.41666666666666</v>
      </c>
      <c r="J1150" t="str">
        <f>_xlfn.CONCAT(C1150,E1150,H1150)</f>
        <v>LAXSFO737-800</v>
      </c>
      <c r="K1150" s="4">
        <v>337</v>
      </c>
      <c r="L1150" s="4">
        <f>N1150/M1150</f>
        <v>146.7651515151515</v>
      </c>
      <c r="M1150" s="4">
        <v>132</v>
      </c>
      <c r="N1150" s="4">
        <v>19373</v>
      </c>
      <c r="O1150" s="4">
        <f>P1150/M1150</f>
        <v>20.462121212121211</v>
      </c>
      <c r="P1150" s="4">
        <v>2701</v>
      </c>
      <c r="Q1150" s="4">
        <v>5145</v>
      </c>
      <c r="R1150" s="4">
        <v>11527</v>
      </c>
      <c r="S1150" s="4">
        <f>U1150*K1150</f>
        <v>7269427</v>
      </c>
      <c r="T1150" s="7">
        <f>N1150/U1150</f>
        <v>0.89810393583978487</v>
      </c>
      <c r="U1150" s="4">
        <v>21571</v>
      </c>
      <c r="V1150" s="4">
        <v>176.42126077404089</v>
      </c>
      <c r="W1150" s="7">
        <f>P1150/X1150</f>
        <v>0.97438672438672436</v>
      </c>
      <c r="X1150" s="4">
        <v>2772</v>
      </c>
      <c r="Y1150" s="7">
        <f>Q1150/Z1150</f>
        <v>0.97443181818181823</v>
      </c>
      <c r="Z1150" s="4">
        <v>5280</v>
      </c>
      <c r="AA1150" s="7">
        <f>R1150/AB1150</f>
        <v>0.85265182335971601</v>
      </c>
      <c r="AB1150" s="4">
        <v>13519</v>
      </c>
      <c r="AC1150" s="4">
        <v>17538</v>
      </c>
      <c r="AD1150" s="4">
        <f>AP1150/AC1150</f>
        <v>5.9997719238225571</v>
      </c>
      <c r="AE1150" s="7">
        <f>AF1150/(AF1150+AH1150+AJ1150+AL1150+AN1150+AP1150)</f>
        <v>0.19032242503621563</v>
      </c>
      <c r="AF1150" s="4">
        <v>520796</v>
      </c>
      <c r="AG1150" s="7">
        <f>AH1150/(AF1150+AH1150+AJ1150+AL1150+AN1150+AP1150)</f>
        <v>0.24388756272867737</v>
      </c>
      <c r="AH1150" s="4">
        <v>667371</v>
      </c>
      <c r="AI1150" s="7">
        <f>AJ1150/(AF1150+AH1150+AJ1150+AL1150+AN1150+AP1150)</f>
        <v>0.47257260300805293</v>
      </c>
      <c r="AJ1150" s="4">
        <v>1293142</v>
      </c>
      <c r="AK1150" s="7">
        <f>AL1150/(AF1150+AH1150+AJ1150+AL1150+AN1150+AP1150)</f>
        <v>2.9488873653882416E-2</v>
      </c>
      <c r="AL1150" s="4">
        <v>80693</v>
      </c>
      <c r="AM1150" s="7">
        <f>AN1150/(AF1150+AH1150+AJ1150+AL1150+AN1150+AP1150)</f>
        <v>2.527492446246658E-2</v>
      </c>
      <c r="AN1150" s="4">
        <v>69162</v>
      </c>
      <c r="AO1150" s="7">
        <f>AP1150/(AF1150+AH1150+AJ1150+AL1150+AN1150+AP1150)</f>
        <v>3.8453611110705062E-2</v>
      </c>
      <c r="AP1150" s="4">
        <v>105224</v>
      </c>
      <c r="AQ1150" s="6">
        <f>AO1150+AM1150+AK1150+AI1150+AG1150+AE1150</f>
        <v>1</v>
      </c>
      <c r="AR1150" s="4">
        <v>733569</v>
      </c>
      <c r="AS1150" s="4">
        <f>AR1150/M1150</f>
        <v>5557.340909090909</v>
      </c>
      <c r="AT1150" s="4">
        <f>AR1150/V1150</f>
        <v>4158.0532685317903</v>
      </c>
      <c r="AU1150" s="7">
        <f>AR1150/(AR1150+AV1150+AY1150+BB1150)</f>
        <v>0.29915888593677675</v>
      </c>
      <c r="AV1150" s="4">
        <v>774381</v>
      </c>
      <c r="AW1150" s="4">
        <f>AV1150/M1150</f>
        <v>5866.522727272727</v>
      </c>
      <c r="AX1150" s="7">
        <f>AV1150/(AR1150+AV1150+AY1150+BB1150)</f>
        <v>0.31580254516017869</v>
      </c>
      <c r="AY1150" s="4">
        <v>396562</v>
      </c>
      <c r="AZ1150" s="4">
        <f>AY1150/M1150</f>
        <v>3004.257575757576</v>
      </c>
      <c r="BA1150" s="7">
        <f>AY1150/(AR1150+AV1150+AY1150+BB1150)</f>
        <v>0.16172309097693613</v>
      </c>
      <c r="BB1150" s="4">
        <v>547593</v>
      </c>
      <c r="BC1150" s="11">
        <f>BB1150/(AR1150+AV1150+AY1150+BB1150)</f>
        <v>0.2233154779261084</v>
      </c>
      <c r="BD1150" s="9">
        <f>BC1150+BA1150+AX1150+AU1150</f>
        <v>1</v>
      </c>
      <c r="BE1150" s="14">
        <f>(AF1150+AH1150+AJ1150+AL1150+AN1150+AP1150)</f>
        <v>2736388</v>
      </c>
      <c r="BF1150" s="14">
        <f t="shared" si="85"/>
        <v>-2452105</v>
      </c>
      <c r="BG1150" s="13">
        <f>(AF1150+AH1150+AJ1150+AL1150+AN1150+AP1150)-(AR1150+AV1150+AY1150+BB1150)</f>
        <v>284283</v>
      </c>
      <c r="BH1150" s="13">
        <f t="shared" si="86"/>
        <v>0</v>
      </c>
      <c r="BI1150" s="14">
        <f>AF1150/W1150</f>
        <v>534485.93557941506</v>
      </c>
      <c r="BJ1150" s="14">
        <f>AH1150/Y1150</f>
        <v>684882.19241982501</v>
      </c>
      <c r="BK1150" s="14">
        <f>AJ1150/AA1150</f>
        <v>1516612.0150949943</v>
      </c>
      <c r="BL1150" s="14">
        <f>BI1150+BJ1150+BK1150</f>
        <v>2735980.1430942342</v>
      </c>
      <c r="BM1150" s="14">
        <f>(AF1150/W1150)-AF1150</f>
        <v>13689.935579415062</v>
      </c>
      <c r="BN1150" s="14">
        <f>AH1150/Y1150-AH1150</f>
        <v>17511.192419825005</v>
      </c>
      <c r="BO1150" s="14">
        <f>AJ1150/AA1150-AJ1150</f>
        <v>223470.01509499433</v>
      </c>
      <c r="BP1150" s="14">
        <f>BG1150/S1150</f>
        <v>3.9106658612845277E-2</v>
      </c>
      <c r="BQ1150" s="14">
        <f>(BG1150-CA1150)/S1150</f>
        <v>3.937206149007659E-2</v>
      </c>
      <c r="BR1150" s="27">
        <f>BQ1150-BP1150</f>
        <v>2.6540287723131328E-4</v>
      </c>
      <c r="BS1150" s="28">
        <f t="shared" si="87"/>
        <v>6528701</v>
      </c>
      <c r="BT1150" s="11">
        <f>BS1150/S1150</f>
        <v>0.89810393583978487</v>
      </c>
      <c r="BU1150" s="14">
        <f>(BE1150-AP1150)*1/BT1150-(BE1150-AP1150)</f>
        <v>298523.63970474387</v>
      </c>
      <c r="BV1150" s="14">
        <f t="shared" si="88"/>
        <v>0.37642416658149258</v>
      </c>
      <c r="BW1150" s="27">
        <f>(AR1150+AV1150+AY1150+BB1150)/S1150</f>
        <v>0.33731750796864735</v>
      </c>
      <c r="BX1150" s="13">
        <f>(AF1150+AH1150+AJ1150+AL1150+AN1150)/N1150</f>
        <v>135.81603262272233</v>
      </c>
      <c r="BY1150" s="26">
        <f>BX1150/K1150</f>
        <v>0.40301493359858259</v>
      </c>
      <c r="BZ1150" s="11">
        <f>AP1150/BE1150</f>
        <v>3.8453611110705062E-2</v>
      </c>
      <c r="CA1150" s="15">
        <f>-(BM1150+BN1150+BO1150)/M1150</f>
        <v>-1929.3268416229878</v>
      </c>
      <c r="CB1150" s="15">
        <f>BG1150-CA1150</f>
        <v>286212.326841623</v>
      </c>
      <c r="CC1150" s="18">
        <f t="shared" si="89"/>
        <v>0</v>
      </c>
      <c r="CD1150" s="17">
        <f>(AF1150/(AF1150+AH1150+AJ1150))/(X1150/(X1150+Z1150+AB1150))</f>
        <v>1.6332920270507247</v>
      </c>
      <c r="CE1150" s="19">
        <f>(AH1150/(AF1150+AH1150+AJ1150))/(Z1150/(X1150+Z1150+AB1150))</f>
        <v>1.0988105899950389</v>
      </c>
      <c r="CF1150" s="18">
        <f>(AJ1150/(AF1150+AH1150+AJ1150))/(AB1150/(X1150+Z1150+AB1150))</f>
        <v>0.83155518794597139</v>
      </c>
      <c r="CG1150">
        <f>AH1150/Z1150</f>
        <v>126.39602272727272</v>
      </c>
      <c r="CH1150" s="11">
        <f>BB1150/BE1150</f>
        <v>0.2001152614322238</v>
      </c>
      <c r="CI1150" s="14">
        <f>AY1150/V1150</f>
        <v>2247.812980476961</v>
      </c>
      <c r="CJ1150" s="14">
        <f>AV1150/M1150</f>
        <v>5866.522727272727</v>
      </c>
      <c r="CK1150" s="17">
        <f>N1150/V1150</f>
        <v>109.81102796228626</v>
      </c>
      <c r="CL1150" s="17">
        <f>(AL1150+AN1150)/N1150</f>
        <v>7.7352500903319052</v>
      </c>
      <c r="CM1150" s="14">
        <f>AP1150/AC1150</f>
        <v>5.9997719238225571</v>
      </c>
    </row>
    <row r="1151" spans="1:91" hidden="1" x14ac:dyDescent="0.2">
      <c r="A1151">
        <v>638</v>
      </c>
      <c r="B1151" s="2">
        <v>45170</v>
      </c>
      <c r="C1151" s="3" t="s">
        <v>32</v>
      </c>
      <c r="D1151" t="s">
        <v>33</v>
      </c>
      <c r="E1151" s="3" t="s">
        <v>41</v>
      </c>
      <c r="F1151" t="s">
        <v>42</v>
      </c>
      <c r="G1151" t="str">
        <f>CONCATENATE(C1151,E1151)</f>
        <v>HNLSEA</v>
      </c>
      <c r="H1151" t="s">
        <v>35</v>
      </c>
      <c r="I1151">
        <f>U1151/M1151</f>
        <v>177.10204081632654</v>
      </c>
      <c r="J1151" t="str">
        <f>_xlfn.CONCAT(C1151,E1151,H1151)</f>
        <v>HNLSEA737-Max 9</v>
      </c>
      <c r="K1151" s="4">
        <v>2677</v>
      </c>
      <c r="L1151" s="4">
        <f>N1151/M1151</f>
        <v>156.9387755102041</v>
      </c>
      <c r="M1151" s="4">
        <v>49</v>
      </c>
      <c r="N1151" s="4">
        <v>7690</v>
      </c>
      <c r="O1151" s="4">
        <f>P1151/M1151</f>
        <v>22.755102040816325</v>
      </c>
      <c r="P1151" s="4">
        <v>1115</v>
      </c>
      <c r="Q1151" s="4">
        <v>1824</v>
      </c>
      <c r="R1151" s="4">
        <v>4751</v>
      </c>
      <c r="S1151" s="4">
        <f>U1151*K1151</f>
        <v>23231006</v>
      </c>
      <c r="T1151" s="7">
        <f>N1151/U1151</f>
        <v>0.8861488822309288</v>
      </c>
      <c r="U1151" s="4">
        <v>8678</v>
      </c>
      <c r="V1151" s="4">
        <v>282.50638385502475</v>
      </c>
      <c r="W1151" s="7">
        <f>P1151/X1151</f>
        <v>0.99464763603925066</v>
      </c>
      <c r="X1151" s="4">
        <v>1121</v>
      </c>
      <c r="Y1151" s="7">
        <f>Q1151/Z1151</f>
        <v>0.87022900763358779</v>
      </c>
      <c r="Z1151" s="4">
        <v>2096</v>
      </c>
      <c r="AA1151" s="7">
        <f>R1151/AB1151</f>
        <v>0.87014652014652016</v>
      </c>
      <c r="AB1151" s="4">
        <v>5460</v>
      </c>
      <c r="AC1151" s="4">
        <v>38775</v>
      </c>
      <c r="AD1151" s="4">
        <f>AP1151/AC1151</f>
        <v>5.9999226305609286</v>
      </c>
      <c r="AE1151" s="7">
        <f>AF1151/(AF1151+AH1151+AJ1151+AL1151+AN1151+AP1151)</f>
        <v>0.20047037253092589</v>
      </c>
      <c r="AF1151" s="4">
        <v>564623</v>
      </c>
      <c r="AG1151" s="7">
        <f>AH1151/(AF1151+AH1151+AJ1151+AL1151+AN1151+AP1151)</f>
        <v>0.20670437079330273</v>
      </c>
      <c r="AH1151" s="4">
        <v>582181</v>
      </c>
      <c r="AI1151" s="7">
        <f>AJ1151/(AF1151+AH1151+AJ1151+AL1151+AN1151+AP1151)</f>
        <v>0.48661011166021834</v>
      </c>
      <c r="AJ1151" s="4">
        <v>1370533</v>
      </c>
      <c r="AK1151" s="7">
        <f>AL1151/(AF1151+AH1151+AJ1151+AL1151+AN1151+AP1151)</f>
        <v>1.1805469997951351E-2</v>
      </c>
      <c r="AL1151" s="4">
        <v>33250</v>
      </c>
      <c r="AM1151" s="7">
        <f>AN1151/(AF1151+AH1151+AJ1151+AL1151+AN1151+AP1151)</f>
        <v>1.1807955360056183E-2</v>
      </c>
      <c r="AN1151" s="4">
        <v>33257</v>
      </c>
      <c r="AO1151" s="7">
        <f>AP1151/(AF1151+AH1151+AJ1151+AL1151+AN1151+AP1151)</f>
        <v>8.2601719657545508E-2</v>
      </c>
      <c r="AP1151" s="4">
        <v>232647</v>
      </c>
      <c r="AQ1151" s="6">
        <f>AO1151+AM1151+AK1151+AI1151+AG1151+AE1151</f>
        <v>1</v>
      </c>
      <c r="AR1151" s="4">
        <v>1242268</v>
      </c>
      <c r="AS1151" s="4">
        <f>AR1151/M1151</f>
        <v>25352.408163265307</v>
      </c>
      <c r="AT1151" s="4">
        <f>AR1151/V1151</f>
        <v>4397.3094804027542</v>
      </c>
      <c r="AU1151" s="7">
        <f>AR1151/(AR1151+AV1151+AY1151+BB1151)</f>
        <v>0.39996303876711753</v>
      </c>
      <c r="AV1151" s="4">
        <v>320655</v>
      </c>
      <c r="AW1151" s="4">
        <f>AV1151/M1151</f>
        <v>6543.9795918367345</v>
      </c>
      <c r="AX1151" s="7">
        <f>AV1151/(AR1151+AV1151+AY1151+BB1151)</f>
        <v>0.10323871193323024</v>
      </c>
      <c r="AY1151" s="4">
        <v>668601</v>
      </c>
      <c r="AZ1151" s="4">
        <f>AY1151/M1151</f>
        <v>13644.918367346938</v>
      </c>
      <c r="BA1151" s="7">
        <f>AY1151/(AR1151+AV1151+AY1151+BB1151)</f>
        <v>0.21526408768698344</v>
      </c>
      <c r="BB1151" s="4">
        <v>874433</v>
      </c>
      <c r="BC1151" s="11">
        <f>BB1151/(AR1151+AV1151+AY1151+BB1151)</f>
        <v>0.28153416161266881</v>
      </c>
      <c r="BD1151" s="9">
        <f>BC1151+BA1151+AX1151+AU1151</f>
        <v>1</v>
      </c>
      <c r="BE1151" s="14">
        <f>(AF1151+AH1151+AJ1151+AL1151+AN1151+AP1151)</f>
        <v>2816491</v>
      </c>
      <c r="BF1151" s="14">
        <f t="shared" si="85"/>
        <v>-3105957</v>
      </c>
      <c r="BG1151" s="13">
        <f>(AF1151+AH1151+AJ1151+AL1151+AN1151+AP1151)-(AR1151+AV1151+AY1151+BB1151)</f>
        <v>-289466</v>
      </c>
      <c r="BH1151" s="13">
        <f t="shared" si="86"/>
        <v>1</v>
      </c>
      <c r="BI1151" s="14">
        <f>AF1151/W1151</f>
        <v>567661.33004484302</v>
      </c>
      <c r="BJ1151" s="14">
        <f>AH1151/Y1151</f>
        <v>668997.46491228067</v>
      </c>
      <c r="BK1151" s="14">
        <f>AJ1151/AA1151</f>
        <v>1575060.0252578405</v>
      </c>
      <c r="BL1151" s="14">
        <f>BI1151+BJ1151+BK1151</f>
        <v>2811718.8202149644</v>
      </c>
      <c r="BM1151" s="14">
        <f>(AF1151/W1151)-AF1151</f>
        <v>3038.3300448430236</v>
      </c>
      <c r="BN1151" s="14">
        <f>AH1151/Y1151-AH1151</f>
        <v>86816.464912280673</v>
      </c>
      <c r="BO1151" s="14">
        <f>AJ1151/AA1151-AJ1151</f>
        <v>204527.02525784052</v>
      </c>
      <c r="BP1151" s="14">
        <f>BG1151/S1151</f>
        <v>-1.246032995729931E-2</v>
      </c>
      <c r="BQ1151" s="14">
        <f>(BG1151-CA1151)/S1151</f>
        <v>-1.2201719019430972E-2</v>
      </c>
      <c r="BR1151" s="27">
        <f>BQ1151-BP1151</f>
        <v>2.5861093786833794E-4</v>
      </c>
      <c r="BS1151" s="28">
        <f t="shared" si="87"/>
        <v>20586130</v>
      </c>
      <c r="BT1151" s="11">
        <f>BS1151/S1151</f>
        <v>0.8861488822309288</v>
      </c>
      <c r="BU1151" s="14">
        <f>(BE1151-AP1151)*1/BT1151-(BE1151-AP1151)</f>
        <v>331968.5139141744</v>
      </c>
      <c r="BV1151" s="14">
        <f t="shared" si="88"/>
        <v>0.12123844313931131</v>
      </c>
      <c r="BW1151" s="27">
        <f>(AR1151+AV1151+AY1151+BB1151)/S1151</f>
        <v>0.13369877309661063</v>
      </c>
      <c r="BX1151" s="13">
        <f>(AF1151+AH1151+AJ1151+AL1151+AN1151)/N1151</f>
        <v>336.00052015604683</v>
      </c>
      <c r="BY1151" s="26">
        <f>BX1151/K1151</f>
        <v>0.12551382897125396</v>
      </c>
      <c r="BZ1151" s="11">
        <f>AP1151/BE1151</f>
        <v>8.2601719657545508E-2</v>
      </c>
      <c r="CA1151" s="15">
        <f>-(BM1151+BN1151+BO1151)/M1151</f>
        <v>-6007.7922492849839</v>
      </c>
      <c r="CB1151" s="15">
        <f>BG1151-CA1151</f>
        <v>-283458.20775071502</v>
      </c>
      <c r="CC1151" s="18">
        <f t="shared" si="89"/>
        <v>1</v>
      </c>
      <c r="CD1151" s="17">
        <f>(AF1151/(AF1151+AH1151+AJ1151))/(X1151/(X1151+Z1151+AB1151))</f>
        <v>1.736125799551036</v>
      </c>
      <c r="CE1151" s="19">
        <f>(AH1151/(AF1151+AH1151+AJ1151))/(Z1151/(X1151+Z1151+AB1151))</f>
        <v>0.9574034491334682</v>
      </c>
      <c r="CF1151" s="18">
        <f>(AJ1151/(AF1151+AH1151+AJ1151))/(AB1151/(X1151+Z1151+AB1151))</f>
        <v>0.86521709694497051</v>
      </c>
      <c r="CG1151">
        <f>AH1151/Z1151</f>
        <v>277.75811068702291</v>
      </c>
      <c r="CH1151" s="11">
        <f>BB1151/BE1151</f>
        <v>0.31046894877349157</v>
      </c>
      <c r="CI1151" s="14">
        <f>AY1151/V1151</f>
        <v>2366.6757220718573</v>
      </c>
      <c r="CJ1151" s="14">
        <f>AV1151/M1151</f>
        <v>6543.9795918367345</v>
      </c>
      <c r="CK1151" s="17">
        <f>N1151/V1151</f>
        <v>27.220623814102257</v>
      </c>
      <c r="CL1151" s="17">
        <f>(AL1151+AN1151)/N1151</f>
        <v>8.6485045513654093</v>
      </c>
      <c r="CM1151" s="14">
        <f>AP1151/AC1151</f>
        <v>5.9999226305609286</v>
      </c>
    </row>
    <row r="1152" spans="1:91" hidden="1" x14ac:dyDescent="0.2">
      <c r="A1152">
        <v>708</v>
      </c>
      <c r="B1152" s="2">
        <v>45170</v>
      </c>
      <c r="C1152" s="3" t="s">
        <v>41</v>
      </c>
      <c r="D1152" t="s">
        <v>42</v>
      </c>
      <c r="E1152" s="3" t="s">
        <v>29</v>
      </c>
      <c r="F1152" t="s">
        <v>28</v>
      </c>
      <c r="G1152" t="str">
        <f>CONCATENATE(C1152,E1152)</f>
        <v>SEAANC</v>
      </c>
      <c r="H1152" t="s">
        <v>34</v>
      </c>
      <c r="I1152">
        <f>U1152/M1152</f>
        <v>177.95384615384614</v>
      </c>
      <c r="J1152" t="str">
        <f>_xlfn.CONCAT(C1152,E1152,H1152)</f>
        <v>SEAANC737-900</v>
      </c>
      <c r="K1152" s="4">
        <v>1448</v>
      </c>
      <c r="L1152" s="4">
        <f>N1152/M1152</f>
        <v>144.21538461538461</v>
      </c>
      <c r="M1152" s="4">
        <v>130</v>
      </c>
      <c r="N1152" s="4">
        <v>18748</v>
      </c>
      <c r="O1152" s="4">
        <f>P1152/M1152</f>
        <v>20.23076923076923</v>
      </c>
      <c r="P1152" s="4">
        <v>2630</v>
      </c>
      <c r="Q1152" s="4">
        <v>4286</v>
      </c>
      <c r="R1152" s="4">
        <v>11833</v>
      </c>
      <c r="S1152" s="4">
        <f>U1152*K1152</f>
        <v>33498032</v>
      </c>
      <c r="T1152" s="7">
        <f>N1152/U1152</f>
        <v>0.81040892193308545</v>
      </c>
      <c r="U1152" s="4">
        <v>23134</v>
      </c>
      <c r="V1152" s="4">
        <v>476.97531641168285</v>
      </c>
      <c r="W1152" s="7">
        <f>P1152/X1152</f>
        <v>0.88136729222520105</v>
      </c>
      <c r="X1152" s="4">
        <v>2984</v>
      </c>
      <c r="Y1152" s="7">
        <f>Q1152/Z1152</f>
        <v>0.76823803549023117</v>
      </c>
      <c r="Z1152" s="4">
        <v>5579</v>
      </c>
      <c r="AA1152" s="7">
        <f>R1152/AB1152</f>
        <v>0.8121482498284146</v>
      </c>
      <c r="AB1152" s="4">
        <v>14570</v>
      </c>
      <c r="AC1152" s="4">
        <v>101978</v>
      </c>
      <c r="AD1152" s="4">
        <f>AP1152/AC1152</f>
        <v>5.9999607758536158</v>
      </c>
      <c r="AE1152" s="7">
        <f>AF1152/(AF1152+AH1152+AJ1152+AL1152+AN1152+AP1152)</f>
        <v>0.21624543166056454</v>
      </c>
      <c r="AF1152" s="4">
        <v>1243094</v>
      </c>
      <c r="AG1152" s="7">
        <f>AH1152/(AF1152+AH1152+AJ1152+AL1152+AN1152+AP1152)</f>
        <v>0.19197523959591081</v>
      </c>
      <c r="AH1152" s="4">
        <v>1103576</v>
      </c>
      <c r="AI1152" s="7">
        <f>AJ1152/(AF1152+AH1152+AJ1152+AL1152+AN1152+AP1152)</f>
        <v>0.46225550066425641</v>
      </c>
      <c r="AJ1152" s="4">
        <v>2657291</v>
      </c>
      <c r="AK1152" s="7">
        <f>AL1152/(AF1152+AH1152+AJ1152+AL1152+AN1152+AP1152)</f>
        <v>1.4408545623726957E-2</v>
      </c>
      <c r="AL1152" s="4">
        <v>82828</v>
      </c>
      <c r="AM1152" s="7">
        <f>AN1152/(AF1152+AH1152+AJ1152+AL1152+AN1152+AP1152)</f>
        <v>8.6769963745532992E-3</v>
      </c>
      <c r="AN1152" s="4">
        <v>49880</v>
      </c>
      <c r="AO1152" s="7">
        <f>AP1152/(AF1152+AH1152+AJ1152+AL1152+AN1152+AP1152)</f>
        <v>0.10643828608098797</v>
      </c>
      <c r="AP1152" s="4">
        <v>611864</v>
      </c>
      <c r="AQ1152" s="6">
        <f>AO1152+AM1152+AK1152+AI1152+AG1152+AE1152</f>
        <v>1</v>
      </c>
      <c r="AR1152" s="4">
        <v>1983288</v>
      </c>
      <c r="AS1152" s="4">
        <f>AR1152/M1152</f>
        <v>15256.061538461538</v>
      </c>
      <c r="AT1152" s="4">
        <f>AR1152/V1152</f>
        <v>4158.0516470336624</v>
      </c>
      <c r="AU1152" s="7">
        <f>AR1152/(AR1152+AV1152+AY1152+BB1152)</f>
        <v>0.37441007826733907</v>
      </c>
      <c r="AV1152" s="4">
        <v>761181</v>
      </c>
      <c r="AW1152" s="4">
        <f>AV1152/M1152</f>
        <v>5855.2384615384617</v>
      </c>
      <c r="AX1152" s="7">
        <f>AV1152/(AR1152+AV1152+AY1152+BB1152)</f>
        <v>0.14369765651060834</v>
      </c>
      <c r="AY1152" s="4">
        <v>1072151</v>
      </c>
      <c r="AZ1152" s="4">
        <f>AY1152/M1152</f>
        <v>8247.3153846153855</v>
      </c>
      <c r="BA1152" s="7">
        <f>AY1152/(AR1152+AV1152+AY1152+BB1152)</f>
        <v>0.20240335232422413</v>
      </c>
      <c r="BB1152" s="4">
        <v>1480481</v>
      </c>
      <c r="BC1152" s="11">
        <f>BB1152/(AR1152+AV1152+AY1152+BB1152)</f>
        <v>0.27948891289782846</v>
      </c>
      <c r="BD1152" s="9">
        <f>BC1152+BA1152+AX1152+AU1152</f>
        <v>1</v>
      </c>
      <c r="BE1152" s="14">
        <f>(AF1152+AH1152+AJ1152+AL1152+AN1152+AP1152)</f>
        <v>5748533</v>
      </c>
      <c r="BF1152" s="14">
        <f t="shared" si="85"/>
        <v>-5297101</v>
      </c>
      <c r="BG1152" s="13">
        <f>(AF1152+AH1152+AJ1152+AL1152+AN1152+AP1152)-(AR1152+AV1152+AY1152+BB1152)</f>
        <v>451432</v>
      </c>
      <c r="BH1152" s="13">
        <f t="shared" si="86"/>
        <v>0</v>
      </c>
      <c r="BI1152" s="14">
        <f>AF1152/W1152</f>
        <v>1410415.3977186312</v>
      </c>
      <c r="BJ1152" s="14">
        <f>AH1152/Y1152</f>
        <v>1436502.6840877277</v>
      </c>
      <c r="BK1152" s="14">
        <f>AJ1152/AA1152</f>
        <v>3271928.4940420855</v>
      </c>
      <c r="BL1152" s="14">
        <f>BI1152+BJ1152+BK1152</f>
        <v>6118846.5758484444</v>
      </c>
      <c r="BM1152" s="14">
        <f>(AF1152/W1152)-AF1152</f>
        <v>167321.3977186312</v>
      </c>
      <c r="BN1152" s="14">
        <f>AH1152/Y1152-AH1152</f>
        <v>332926.68408772768</v>
      </c>
      <c r="BO1152" s="14">
        <f>AJ1152/AA1152-AJ1152</f>
        <v>614637.49404208548</v>
      </c>
      <c r="BP1152" s="14">
        <f>BG1152/S1152</f>
        <v>1.3476373776226616E-2</v>
      </c>
      <c r="BQ1152" s="14">
        <f>(BG1152-CA1152)/S1152</f>
        <v>1.3732390096562744E-2</v>
      </c>
      <c r="BR1152" s="27">
        <f>BQ1152-BP1152</f>
        <v>2.5601632033612869E-4</v>
      </c>
      <c r="BS1152" s="28">
        <f t="shared" si="87"/>
        <v>27147104</v>
      </c>
      <c r="BT1152" s="11">
        <f>BS1152/S1152</f>
        <v>0.81040892193308545</v>
      </c>
      <c r="BU1152" s="14">
        <f>(BE1152-AP1152)*1/BT1152-(BE1152-AP1152)</f>
        <v>1201697.7935779821</v>
      </c>
      <c r="BV1152" s="14">
        <f t="shared" si="88"/>
        <v>0.17160808133444974</v>
      </c>
      <c r="BW1152" s="27">
        <f>(AR1152+AV1152+AY1152+BB1152)/S1152</f>
        <v>0.15813170755822312</v>
      </c>
      <c r="BX1152" s="13">
        <f>(AF1152+AH1152+AJ1152+AL1152+AN1152)/N1152</f>
        <v>273.98490505653939</v>
      </c>
      <c r="BY1152" s="26">
        <f>BX1152/K1152</f>
        <v>0.18921609465230621</v>
      </c>
      <c r="BZ1152" s="11">
        <f>AP1152/BE1152</f>
        <v>0.10643828608098797</v>
      </c>
      <c r="CA1152" s="15">
        <f>-(BM1152+BN1152+BO1152)/M1152</f>
        <v>-8576.0428911418803</v>
      </c>
      <c r="CB1152" s="15">
        <f>BG1152-CA1152</f>
        <v>460008.0428911419</v>
      </c>
      <c r="CC1152" s="18">
        <f t="shared" si="89"/>
        <v>0</v>
      </c>
      <c r="CD1152" s="17">
        <f>(AF1152/(AF1152+AH1152+AJ1152))/(X1152/(X1152+Z1152+AB1152))</f>
        <v>1.9258532600929306</v>
      </c>
      <c r="CE1152" s="19">
        <f>(AH1152/(AF1152+AH1152+AJ1152))/(Z1152/(X1152+Z1152+AB1152))</f>
        <v>0.9144583446618253</v>
      </c>
      <c r="CF1152" s="18">
        <f>(AJ1152/(AF1152+AH1152+AJ1152))/(AB1152/(X1152+Z1152+AB1152))</f>
        <v>0.84313594831944894</v>
      </c>
      <c r="CG1152">
        <f>AH1152/Z1152</f>
        <v>197.80892633088368</v>
      </c>
      <c r="CH1152" s="11">
        <f>BB1152/BE1152</f>
        <v>0.25754066298306022</v>
      </c>
      <c r="CI1152" s="14">
        <f>AY1152/V1152</f>
        <v>2247.8123355855469</v>
      </c>
      <c r="CJ1152" s="14">
        <f>AV1152/M1152</f>
        <v>5855.2384615384617</v>
      </c>
      <c r="CK1152" s="17">
        <f>N1152/V1152</f>
        <v>39.306017219176994</v>
      </c>
      <c r="CL1152" s="17">
        <f>(AL1152+AN1152)/N1152</f>
        <v>7.0785150416044376</v>
      </c>
      <c r="CM1152" s="14">
        <f>AP1152/AC1152</f>
        <v>5.9999607758536158</v>
      </c>
    </row>
    <row r="1153" spans="1:91" hidden="1" x14ac:dyDescent="0.2">
      <c r="A1153">
        <v>96</v>
      </c>
      <c r="B1153" s="2">
        <v>44805</v>
      </c>
      <c r="C1153" s="3" t="s">
        <v>52</v>
      </c>
      <c r="D1153" t="s">
        <v>33</v>
      </c>
      <c r="E1153" s="3" t="s">
        <v>41</v>
      </c>
      <c r="F1153" t="s">
        <v>42</v>
      </c>
      <c r="G1153" t="str">
        <f>CONCATENATE(C1153,E1153)</f>
        <v>OGGSEA</v>
      </c>
      <c r="H1153" t="s">
        <v>31</v>
      </c>
      <c r="I1153">
        <f>U1153/M1153</f>
        <v>157.16279069767441</v>
      </c>
      <c r="J1153" t="str">
        <f>_xlfn.CONCAT(C1153,E1153,H1153)</f>
        <v>OGGSEA737-800</v>
      </c>
      <c r="K1153" s="4">
        <v>2640</v>
      </c>
      <c r="L1153" s="4">
        <f>N1153/M1153</f>
        <v>139</v>
      </c>
      <c r="M1153" s="4">
        <v>43</v>
      </c>
      <c r="N1153" s="4">
        <v>5977</v>
      </c>
      <c r="O1153" s="4">
        <f>P1153/M1153</f>
        <v>20.604651162790699</v>
      </c>
      <c r="P1153" s="4">
        <v>886</v>
      </c>
      <c r="Q1153" s="4">
        <v>1476</v>
      </c>
      <c r="R1153" s="4">
        <v>3616</v>
      </c>
      <c r="S1153" s="4">
        <f>U1153*K1153</f>
        <v>17841120</v>
      </c>
      <c r="T1153" s="7">
        <f>N1153/U1153</f>
        <v>0.88443326427937263</v>
      </c>
      <c r="U1153" s="4">
        <v>6758</v>
      </c>
      <c r="V1153" s="4">
        <v>238.17887205387206</v>
      </c>
      <c r="W1153" s="7">
        <f>P1153/X1153</f>
        <v>0.9921612541993281</v>
      </c>
      <c r="X1153" s="4">
        <v>893</v>
      </c>
      <c r="Y1153" s="7">
        <f>Q1153/Z1153</f>
        <v>0.86823529411764711</v>
      </c>
      <c r="Z1153" s="4">
        <v>1700</v>
      </c>
      <c r="AA1153" s="7">
        <f>R1153/AB1153</f>
        <v>0.86818727490996395</v>
      </c>
      <c r="AB1153" s="4">
        <v>4165</v>
      </c>
      <c r="AC1153" s="4">
        <v>3186</v>
      </c>
      <c r="AD1153" s="4">
        <f>AP1153/AC1153</f>
        <v>5</v>
      </c>
      <c r="AE1153" s="7">
        <f>AF1153/(AF1153+AH1153+AJ1153+AL1153+AN1153+AP1153)</f>
        <v>0.21894562450509375</v>
      </c>
      <c r="AF1153" s="4">
        <v>365808</v>
      </c>
      <c r="AG1153" s="7">
        <f>AH1153/(AF1153+AH1153+AJ1153+AL1153+AN1153+AP1153)</f>
        <v>0.24175066481283192</v>
      </c>
      <c r="AH1153" s="4">
        <v>403910</v>
      </c>
      <c r="AI1153" s="7">
        <f>AJ1153/(AF1153+AH1153+AJ1153+AL1153+AN1153+AP1153)</f>
        <v>0.51245921792992577</v>
      </c>
      <c r="AJ1153" s="4">
        <v>856202</v>
      </c>
      <c r="AK1153" s="7">
        <f>AL1153/(AF1153+AH1153+AJ1153+AL1153+AN1153+AP1153)</f>
        <v>1.2982030451809375E-2</v>
      </c>
      <c r="AL1153" s="4">
        <v>21690</v>
      </c>
      <c r="AM1153" s="7">
        <f>AN1153/(AF1153+AH1153+AJ1153+AL1153+AN1153+AP1153)</f>
        <v>4.3279420100061586E-3</v>
      </c>
      <c r="AN1153" s="4">
        <v>7231</v>
      </c>
      <c r="AO1153" s="7">
        <f>AP1153/(AF1153+AH1153+AJ1153+AL1153+AN1153+AP1153)</f>
        <v>9.5345202903330262E-3</v>
      </c>
      <c r="AP1153" s="4">
        <v>15930</v>
      </c>
      <c r="AQ1153" s="6">
        <f>AO1153+AM1153+AK1153+AI1153+AG1153+AE1153</f>
        <v>1</v>
      </c>
      <c r="AR1153" s="4">
        <v>877103</v>
      </c>
      <c r="AS1153" s="4">
        <f>AR1153/M1153</f>
        <v>20397.744186046511</v>
      </c>
      <c r="AT1153" s="4">
        <f>AR1153/V1153</f>
        <v>3682.5390616578875</v>
      </c>
      <c r="AU1153" s="7">
        <f>AR1153/(AR1153+AV1153+AY1153+BB1153)</f>
        <v>0.3577405849207822</v>
      </c>
      <c r="AV1153" s="4">
        <v>222680</v>
      </c>
      <c r="AW1153" s="4">
        <f>AV1153/M1153</f>
        <v>5178.604651162791</v>
      </c>
      <c r="AX1153" s="7">
        <f>AV1153/(AR1153+AV1153+AY1153+BB1153)</f>
        <v>9.0823624420575219E-2</v>
      </c>
      <c r="AY1153" s="4">
        <v>779917</v>
      </c>
      <c r="AZ1153" s="4">
        <f>AY1153/M1153</f>
        <v>18137.60465116279</v>
      </c>
      <c r="BA1153" s="7">
        <f>AY1153/(AR1153+AV1153+AY1153+BB1153)</f>
        <v>0.3181017095707821</v>
      </c>
      <c r="BB1153" s="4">
        <v>572085</v>
      </c>
      <c r="BC1153" s="11">
        <f>BB1153/(AR1153+AV1153+AY1153+BB1153)</f>
        <v>0.23333408108786047</v>
      </c>
      <c r="BD1153" s="9">
        <f>BC1153+BA1153+AX1153+AU1153</f>
        <v>1</v>
      </c>
      <c r="BE1153" s="14">
        <f>(AF1153+AH1153+AJ1153+AL1153+AN1153+AP1153)</f>
        <v>1670771</v>
      </c>
      <c r="BF1153" s="14">
        <f t="shared" si="85"/>
        <v>-2451785</v>
      </c>
      <c r="BG1153" s="13">
        <f>(AF1153+AH1153+AJ1153+AL1153+AN1153+AP1153)-(AR1153+AV1153+AY1153+BB1153)</f>
        <v>-781014</v>
      </c>
      <c r="BH1153" s="13">
        <f t="shared" si="86"/>
        <v>1</v>
      </c>
      <c r="BI1153" s="14">
        <f>AF1153/W1153</f>
        <v>368698.13092550792</v>
      </c>
      <c r="BJ1153" s="14">
        <f>AH1153/Y1153</f>
        <v>465207.99457994575</v>
      </c>
      <c r="BK1153" s="14">
        <f>AJ1153/AA1153</f>
        <v>986195.05807522126</v>
      </c>
      <c r="BL1153" s="14">
        <f>BI1153+BJ1153+BK1153</f>
        <v>1820101.1835806749</v>
      </c>
      <c r="BM1153" s="14">
        <f>(AF1153/W1153)-AF1153</f>
        <v>2890.130925507925</v>
      </c>
      <c r="BN1153" s="14">
        <f>AH1153/Y1153-AH1153</f>
        <v>61297.994579945749</v>
      </c>
      <c r="BO1153" s="14">
        <f>AJ1153/AA1153-AJ1153</f>
        <v>129993.05807522126</v>
      </c>
      <c r="BP1153" s="14">
        <f>BG1153/S1153</f>
        <v>-4.3776063386155133E-2</v>
      </c>
      <c r="BQ1153" s="14">
        <f>(BG1153-CA1153)/S1153</f>
        <v>-4.3522949149009685E-2</v>
      </c>
      <c r="BR1153" s="27">
        <f>BQ1153-BP1153</f>
        <v>2.5311423714544784E-4</v>
      </c>
      <c r="BS1153" s="28">
        <f t="shared" si="87"/>
        <v>15779280</v>
      </c>
      <c r="BT1153" s="11">
        <f>BS1153/S1153</f>
        <v>0.88443326427937263</v>
      </c>
      <c r="BU1153" s="14">
        <f>(BE1153-AP1153)*1/BT1153-(BE1153-AP1153)</f>
        <v>216234.03396352683</v>
      </c>
      <c r="BV1153" s="14">
        <f t="shared" si="88"/>
        <v>9.3647203762992459E-2</v>
      </c>
      <c r="BW1153" s="27">
        <f>(AR1153+AV1153+AY1153+BB1153)/S1153</f>
        <v>0.1374232671491476</v>
      </c>
      <c r="BX1153" s="13">
        <f>(AF1153+AH1153+AJ1153+AL1153+AN1153)/N1153</f>
        <v>276.86816128492552</v>
      </c>
      <c r="BY1153" s="26">
        <f>BX1153/K1153</f>
        <v>0.10487430351701724</v>
      </c>
      <c r="BZ1153" s="11">
        <f>AP1153/BE1153</f>
        <v>9.5345202903330262E-3</v>
      </c>
      <c r="CA1153" s="15">
        <f>-(BM1153+BN1153+BO1153)/M1153</f>
        <v>-4515.8414786203475</v>
      </c>
      <c r="CB1153" s="15">
        <f>BG1153-CA1153</f>
        <v>-776498.15852137969</v>
      </c>
      <c r="CC1153" s="18">
        <f t="shared" si="89"/>
        <v>1</v>
      </c>
      <c r="CD1153" s="17">
        <f>(AF1153/(AF1153+AH1153+AJ1153))/(X1153/(X1153+Z1153+AB1153))</f>
        <v>1.7026318544396013</v>
      </c>
      <c r="CE1153" s="19">
        <f>(AH1153/(AF1153+AH1153+AJ1153))/(Z1153/(X1153+Z1153+AB1153))</f>
        <v>0.98754000630954997</v>
      </c>
      <c r="CF1153" s="18">
        <f>(AJ1153/(AF1153+AH1153+AJ1153))/(AB1153/(X1153+Z1153+AB1153))</f>
        <v>0.85443739333954394</v>
      </c>
      <c r="CG1153">
        <f>AH1153/Z1153</f>
        <v>237.59411764705882</v>
      </c>
      <c r="CH1153" s="11">
        <f>BB1153/BE1153</f>
        <v>0.3424077865847564</v>
      </c>
      <c r="CI1153" s="14">
        <f>AY1153/V1153</f>
        <v>3274.5011901122612</v>
      </c>
      <c r="CJ1153" s="14">
        <f>AV1153/M1153</f>
        <v>5178.604651162791</v>
      </c>
      <c r="CK1153" s="17">
        <f>N1153/V1153</f>
        <v>25.094585210094131</v>
      </c>
      <c r="CL1153" s="17">
        <f>(AL1153+AN1153)/N1153</f>
        <v>4.8387150744520664</v>
      </c>
      <c r="CM1153" s="14">
        <f>AP1153/AC1153</f>
        <v>5</v>
      </c>
    </row>
    <row r="1154" spans="1:91" hidden="1" x14ac:dyDescent="0.2">
      <c r="A1154">
        <v>849</v>
      </c>
      <c r="B1154" s="2">
        <v>45200</v>
      </c>
      <c r="C1154" s="3" t="s">
        <v>32</v>
      </c>
      <c r="D1154" t="s">
        <v>33</v>
      </c>
      <c r="E1154" s="3" t="s">
        <v>37</v>
      </c>
      <c r="F1154" t="s">
        <v>38</v>
      </c>
      <c r="G1154" t="str">
        <f>CONCATENATE(C1154,E1154)</f>
        <v>HNLLAX</v>
      </c>
      <c r="H1154" t="s">
        <v>49</v>
      </c>
      <c r="I1154">
        <f>U1154/M1154</f>
        <v>278</v>
      </c>
      <c r="J1154" t="str">
        <f>_xlfn.CONCAT(C1154,E1154,H1154)</f>
        <v>HNLLAXA330-200</v>
      </c>
      <c r="K1154" s="4">
        <v>2556</v>
      </c>
      <c r="L1154" s="4">
        <f>N1154/M1154</f>
        <v>256.21739130434781</v>
      </c>
      <c r="M1154" s="4">
        <v>46</v>
      </c>
      <c r="N1154" s="4">
        <v>11786</v>
      </c>
      <c r="O1154" s="4">
        <f>P1154/M1154</f>
        <v>29.521739130434781</v>
      </c>
      <c r="P1154" s="4">
        <v>1358</v>
      </c>
      <c r="Q1154" s="4">
        <v>2887</v>
      </c>
      <c r="R1154" s="4">
        <v>7541</v>
      </c>
      <c r="S1154" s="4">
        <f>U1154*K1154</f>
        <v>32686128</v>
      </c>
      <c r="T1154" s="7">
        <f>N1154/U1154</f>
        <v>0.92164529246168281</v>
      </c>
      <c r="U1154" s="4">
        <v>12788</v>
      </c>
      <c r="V1154" s="4">
        <v>246.32550804961733</v>
      </c>
      <c r="W1154" s="7">
        <f>P1154/X1154</f>
        <v>0.82004830917874394</v>
      </c>
      <c r="X1154" s="4">
        <v>1656</v>
      </c>
      <c r="Y1154" s="7">
        <f>Q1154/Z1154</f>
        <v>0.93672939649578191</v>
      </c>
      <c r="Z1154" s="4">
        <v>3082</v>
      </c>
      <c r="AA1154" s="7">
        <f>R1154/AB1154</f>
        <v>0.93677018633540377</v>
      </c>
      <c r="AB1154" s="4">
        <v>8050</v>
      </c>
      <c r="AC1154" s="4">
        <v>899537</v>
      </c>
      <c r="AD1154" s="4">
        <f>AP1154/AC1154</f>
        <v>5.9999966649509693</v>
      </c>
      <c r="AE1154" s="7">
        <f>AF1154/(AF1154+AH1154+AJ1154+AL1154+AN1154+AP1154)</f>
        <v>7.9613400897694628E-2</v>
      </c>
      <c r="AF1154" s="4">
        <v>743796</v>
      </c>
      <c r="AG1154" s="7">
        <f>AH1154/(AF1154+AH1154+AJ1154+AL1154+AN1154+AP1154)</f>
        <v>0.10938820229662027</v>
      </c>
      <c r="AH1154" s="4">
        <v>1021970</v>
      </c>
      <c r="AI1154" s="7">
        <f>AJ1154/(AF1154+AH1154+AJ1154+AL1154+AN1154+AP1154)</f>
        <v>0.22361317483637849</v>
      </c>
      <c r="AJ1154" s="4">
        <v>2089128</v>
      </c>
      <c r="AK1154" s="7">
        <f>AL1154/(AF1154+AH1154+AJ1154+AL1154+AN1154+AP1154)</f>
        <v>5.649392171214046E-3</v>
      </c>
      <c r="AL1154" s="4">
        <v>52780</v>
      </c>
      <c r="AM1154" s="7">
        <f>AN1154/(AF1154+AH1154+AJ1154+AL1154+AN1154+AP1154)</f>
        <v>4.035815305335839E-3</v>
      </c>
      <c r="AN1154" s="4">
        <v>37705</v>
      </c>
      <c r="AO1154" s="7">
        <f>AP1154/(AF1154+AH1154+AJ1154+AL1154+AN1154+AP1154)</f>
        <v>0.57770001449275676</v>
      </c>
      <c r="AP1154" s="4">
        <v>5397219</v>
      </c>
      <c r="AQ1154" s="6">
        <f>AO1154+AM1154+AK1154+AI1154+AG1154+AE1154</f>
        <v>1</v>
      </c>
      <c r="AR1154" s="4">
        <v>1221812</v>
      </c>
      <c r="AS1154" s="4">
        <f>AR1154/M1154</f>
        <v>26561.130434782608</v>
      </c>
      <c r="AT1154" s="4">
        <f>AR1154/V1154</f>
        <v>4960.1521566897181</v>
      </c>
      <c r="AU1154" s="7">
        <f>AR1154/(AR1154+AV1154+AY1154+BB1154)</f>
        <v>0.30916976158128989</v>
      </c>
      <c r="AV1154" s="4">
        <v>372358</v>
      </c>
      <c r="AW1154" s="4">
        <f>AV1154/M1154</f>
        <v>8094.739130434783</v>
      </c>
      <c r="AX1154" s="7">
        <f>AV1154/(AR1154+AV1154+AY1154+BB1154)</f>
        <v>9.4222215924287811E-2</v>
      </c>
      <c r="AY1154" s="4">
        <v>1256215</v>
      </c>
      <c r="AZ1154" s="4">
        <f>AY1154/M1154</f>
        <v>27309.021739130436</v>
      </c>
      <c r="BA1154" s="7">
        <f>AY1154/(AR1154+AV1154+AY1154+BB1154)</f>
        <v>0.31787516577414532</v>
      </c>
      <c r="BB1154" s="4">
        <v>1101528</v>
      </c>
      <c r="BC1154" s="11">
        <f>BB1154/(AR1154+AV1154+AY1154+BB1154)</f>
        <v>0.27873285672027698</v>
      </c>
      <c r="BD1154" s="9">
        <f>BC1154+BA1154+AX1154+AU1154</f>
        <v>1</v>
      </c>
      <c r="BE1154" s="14">
        <f>(AF1154+AH1154+AJ1154+AL1154+AN1154+AP1154)</f>
        <v>9342598</v>
      </c>
      <c r="BF1154" s="14">
        <f t="shared" si="85"/>
        <v>-3951913</v>
      </c>
      <c r="BG1154" s="13">
        <f>(AF1154+AH1154+AJ1154+AL1154+AN1154+AP1154)-(AR1154+AV1154+AY1154+BB1154)</f>
        <v>5390685</v>
      </c>
      <c r="BH1154" s="13">
        <f t="shared" si="86"/>
        <v>0</v>
      </c>
      <c r="BI1154" s="14">
        <f>AF1154/W1154</f>
        <v>907014.85714285716</v>
      </c>
      <c r="BJ1154" s="14">
        <f>AH1154/Y1154</f>
        <v>1090998.1087634224</v>
      </c>
      <c r="BK1154" s="14">
        <f>AJ1154/AA1154</f>
        <v>2230139.2918711044</v>
      </c>
      <c r="BL1154" s="14">
        <f>BI1154+BJ1154+BK1154</f>
        <v>4228152.2577773836</v>
      </c>
      <c r="BM1154" s="14">
        <f>(AF1154/W1154)-AF1154</f>
        <v>163218.85714285716</v>
      </c>
      <c r="BN1154" s="14">
        <f>AH1154/Y1154-AH1154</f>
        <v>69028.108763422351</v>
      </c>
      <c r="BO1154" s="14">
        <f>AJ1154/AA1154-AJ1154</f>
        <v>141011.29187110439</v>
      </c>
      <c r="BP1154" s="14">
        <f>BG1154/S1154</f>
        <v>0.16492271583835197</v>
      </c>
      <c r="BQ1154" s="14">
        <f>(BG1154-CA1154)/S1154</f>
        <v>0.16517096518595542</v>
      </c>
      <c r="BR1154" s="27">
        <f>BQ1154-BP1154</f>
        <v>2.4824934760345196E-4</v>
      </c>
      <c r="BS1154" s="28">
        <f t="shared" si="87"/>
        <v>30125016</v>
      </c>
      <c r="BT1154" s="11">
        <f>BS1154/S1154</f>
        <v>0.92164529246168281</v>
      </c>
      <c r="BU1154" s="14">
        <f>(BE1154-AP1154)*1/BT1154-(BE1154-AP1154)</f>
        <v>335420.8177498728</v>
      </c>
      <c r="BV1154" s="14">
        <f t="shared" si="88"/>
        <v>0.28582761469942236</v>
      </c>
      <c r="BW1154" s="27">
        <f>(AR1154+AV1154+AY1154+BB1154)/S1154</f>
        <v>0.12090489886107036</v>
      </c>
      <c r="BX1154" s="13">
        <f>(AF1154+AH1154+AJ1154+AL1154+AN1154)/N1154</f>
        <v>334.75131511963349</v>
      </c>
      <c r="BY1154" s="26">
        <f>BX1154/K1154</f>
        <v>0.13096686820016959</v>
      </c>
      <c r="BZ1154" s="11">
        <f>AP1154/BE1154</f>
        <v>0.57770001449275676</v>
      </c>
      <c r="CA1154" s="15">
        <f>-(BM1154+BN1154+BO1154)/M1154</f>
        <v>-8114.3099516822585</v>
      </c>
      <c r="CB1154" s="15">
        <f>BG1154-CA1154</f>
        <v>5398799.3099516826</v>
      </c>
      <c r="CC1154" s="18">
        <f t="shared" si="89"/>
        <v>0</v>
      </c>
      <c r="CD1154" s="17">
        <f>(AF1154/(AF1154+AH1154+AJ1154))/(X1154/(X1154+Z1154+AB1154))</f>
        <v>1.4899911644781931</v>
      </c>
      <c r="CE1154" s="19">
        <f>(AH1154/(AF1154+AH1154+AJ1154))/(Z1154/(X1154+Z1154+AB1154))</f>
        <v>1.1000076359611692</v>
      </c>
      <c r="CF1154" s="18">
        <f>(AJ1154/(AF1154+AH1154+AJ1154))/(AB1154/(X1154+Z1154+AB1154))</f>
        <v>0.86091317982506688</v>
      </c>
      <c r="CG1154">
        <f>AH1154/Z1154</f>
        <v>331.5931213497729</v>
      </c>
      <c r="CH1154" s="11">
        <f>BB1154/BE1154</f>
        <v>0.11790382075735251</v>
      </c>
      <c r="CI1154" s="14">
        <f>AY1154/V1154</f>
        <v>5099.8169452550592</v>
      </c>
      <c r="CJ1154" s="14">
        <f>AV1154/M1154</f>
        <v>8094.739130434783</v>
      </c>
      <c r="CK1154" s="17">
        <f>N1154/V1154</f>
        <v>47.847257449382575</v>
      </c>
      <c r="CL1154" s="17">
        <f>(AL1154+AN1154)/N1154</f>
        <v>7.6773290344476495</v>
      </c>
      <c r="CM1154" s="14">
        <f>AP1154/AC1154</f>
        <v>5.9999966649509693</v>
      </c>
    </row>
    <row r="1155" spans="1:91" hidden="1" x14ac:dyDescent="0.2">
      <c r="A1155">
        <v>430</v>
      </c>
      <c r="B1155" s="2">
        <v>44866</v>
      </c>
      <c r="C1155" s="3" t="s">
        <v>32</v>
      </c>
      <c r="D1155" t="s">
        <v>33</v>
      </c>
      <c r="E1155" s="3" t="s">
        <v>37</v>
      </c>
      <c r="F1155" t="s">
        <v>38</v>
      </c>
      <c r="G1155" t="str">
        <f>CONCATENATE(C1155,E1155)</f>
        <v>HNLLAX</v>
      </c>
      <c r="H1155" t="s">
        <v>48</v>
      </c>
      <c r="I1155">
        <f>U1155/M1155</f>
        <v>196</v>
      </c>
      <c r="J1155" t="str">
        <f>_xlfn.CONCAT(C1155,E1155,H1155)</f>
        <v>HNLLAXA321</v>
      </c>
      <c r="K1155" s="4">
        <v>2556</v>
      </c>
      <c r="L1155" s="4">
        <f>N1155/M1155</f>
        <v>178.97777777777779</v>
      </c>
      <c r="M1155" s="4">
        <v>45</v>
      </c>
      <c r="N1155" s="4">
        <v>8054</v>
      </c>
      <c r="O1155" s="4">
        <f>P1155/M1155</f>
        <v>21.622222222222224</v>
      </c>
      <c r="P1155" s="4">
        <v>973</v>
      </c>
      <c r="Q1155" s="4">
        <v>1568</v>
      </c>
      <c r="R1155" s="4">
        <v>5514</v>
      </c>
      <c r="S1155" s="4">
        <f>U1155*K1155</f>
        <v>22543920</v>
      </c>
      <c r="T1155" s="7">
        <f>N1155/U1155</f>
        <v>0.91315192743764173</v>
      </c>
      <c r="U1155" s="4">
        <v>8820</v>
      </c>
      <c r="V1155" s="4">
        <v>240.97060570071261</v>
      </c>
      <c r="W1155" s="7">
        <f>P1155/X1155</f>
        <v>0.86488888888888893</v>
      </c>
      <c r="X1155" s="4">
        <v>1125</v>
      </c>
      <c r="Y1155" s="7">
        <f>Q1155/Z1155</f>
        <v>0.74137115839243495</v>
      </c>
      <c r="Z1155" s="4">
        <v>2115</v>
      </c>
      <c r="AA1155" s="7">
        <f>R1155/AB1155</f>
        <v>0.98817204301075268</v>
      </c>
      <c r="AB1155" s="4">
        <v>5580</v>
      </c>
      <c r="AC1155" s="4">
        <v>16362</v>
      </c>
      <c r="AD1155" s="4">
        <f>AP1155/AC1155</f>
        <v>4.9998777655543334</v>
      </c>
      <c r="AE1155" s="7">
        <f>AF1155/(AF1155+AH1155+AJ1155+AL1155+AN1155+AP1155)</f>
        <v>0.19562267075689629</v>
      </c>
      <c r="AF1155" s="4">
        <v>492680</v>
      </c>
      <c r="AG1155" s="7">
        <f>AH1155/(AF1155+AH1155+AJ1155+AL1155+AN1155+AP1155)</f>
        <v>0.17891167915150236</v>
      </c>
      <c r="AH1155" s="4">
        <v>450593</v>
      </c>
      <c r="AI1155" s="7">
        <f>AJ1155/(AF1155+AH1155+AJ1155+AL1155+AN1155+AP1155)</f>
        <v>0.5732763104709826</v>
      </c>
      <c r="AJ1155" s="4">
        <v>1443809</v>
      </c>
      <c r="AK1155" s="7">
        <f>AL1155/(AF1155+AH1155+AJ1155+AL1155+AN1155+AP1155)</f>
        <v>1.3138658308325279E-2</v>
      </c>
      <c r="AL1155" s="4">
        <v>33090</v>
      </c>
      <c r="AM1155" s="7">
        <f>AN1155/(AF1155+AH1155+AJ1155+AL1155+AN1155+AP1155)</f>
        <v>6.5681379793386752E-3</v>
      </c>
      <c r="AN1155" s="4">
        <v>16542</v>
      </c>
      <c r="AO1155" s="7">
        <f>AP1155/(AF1155+AH1155+AJ1155+AL1155+AN1155+AP1155)</f>
        <v>3.2482543332954805E-2</v>
      </c>
      <c r="AP1155" s="4">
        <v>81808</v>
      </c>
      <c r="AQ1155" s="6">
        <f>AO1155+AM1155+AK1155+AI1155+AG1155+AE1155</f>
        <v>1</v>
      </c>
      <c r="AR1155" s="4">
        <v>927921</v>
      </c>
      <c r="AS1155" s="4">
        <f>AR1155/M1155</f>
        <v>20620.466666666667</v>
      </c>
      <c r="AT1155" s="4">
        <f>AR1155/V1155</f>
        <v>3850.7642760066979</v>
      </c>
      <c r="AU1155" s="7">
        <f>AR1155/(AR1155+AV1155+AY1155+BB1155)</f>
        <v>0.34527704143826082</v>
      </c>
      <c r="AV1155" s="4">
        <v>279464</v>
      </c>
      <c r="AW1155" s="4">
        <f>AV1155/M1155</f>
        <v>6210.3111111111111</v>
      </c>
      <c r="AX1155" s="7">
        <f>AV1155/(AR1155+AV1155+AY1155+BB1155)</f>
        <v>0.10398784283198907</v>
      </c>
      <c r="AY1155" s="4">
        <v>898633</v>
      </c>
      <c r="AZ1155" s="4">
        <f>AY1155/M1155</f>
        <v>19969.62222222222</v>
      </c>
      <c r="BA1155" s="7">
        <f>AY1155/(AR1155+AV1155+AY1155+BB1155)</f>
        <v>0.3343790512110284</v>
      </c>
      <c r="BB1155" s="4">
        <v>581450</v>
      </c>
      <c r="BC1155" s="11">
        <f>BB1155/(AR1155+AV1155+AY1155+BB1155)</f>
        <v>0.21635606451872172</v>
      </c>
      <c r="BD1155" s="9">
        <f>BC1155+BA1155+AX1155+AU1155</f>
        <v>1</v>
      </c>
      <c r="BE1155" s="14">
        <f>(AF1155+AH1155+AJ1155+AL1155+AN1155+AP1155)</f>
        <v>2518522</v>
      </c>
      <c r="BF1155" s="14">
        <f t="shared" ref="BF1155:BF1218" si="90">-(AR1155+AV1155+AY1155+BB1155)</f>
        <v>-2687468</v>
      </c>
      <c r="BG1155" s="13">
        <f>(AF1155+AH1155+AJ1155+AL1155+AN1155+AP1155)-(AR1155+AV1155+AY1155+BB1155)</f>
        <v>-168946</v>
      </c>
      <c r="BH1155" s="13">
        <f t="shared" ref="BH1155:BH1218" si="91">IF(BG1155&lt;0,1,0)</f>
        <v>1</v>
      </c>
      <c r="BI1155" s="14">
        <f>AF1155/W1155</f>
        <v>569645.4265159301</v>
      </c>
      <c r="BJ1155" s="14">
        <f>AH1155/Y1155</f>
        <v>607783.28762755101</v>
      </c>
      <c r="BK1155" s="14">
        <f>AJ1155/AA1155</f>
        <v>1461090.718171926</v>
      </c>
      <c r="BL1155" s="14">
        <f>BI1155+BJ1155+BK1155</f>
        <v>2638519.4323154073</v>
      </c>
      <c r="BM1155" s="14">
        <f>(AF1155/W1155)-AF1155</f>
        <v>76965.426515930099</v>
      </c>
      <c r="BN1155" s="14">
        <f>AH1155/Y1155-AH1155</f>
        <v>157190.28762755101</v>
      </c>
      <c r="BO1155" s="14">
        <f>AJ1155/AA1155-AJ1155</f>
        <v>17281.718171925982</v>
      </c>
      <c r="BP1155" s="14">
        <f>BG1155/S1155</f>
        <v>-7.4940826617553649E-3</v>
      </c>
      <c r="BQ1155" s="14">
        <f>(BG1155-CA1155)/S1155</f>
        <v>-7.2462331974253837E-3</v>
      </c>
      <c r="BR1155" s="27">
        <f>BQ1155-BP1155</f>
        <v>2.4784946432998122E-4</v>
      </c>
      <c r="BS1155" s="28">
        <f t="shared" ref="BS1155:BS1218" si="92">N1155*K1155</f>
        <v>20586024</v>
      </c>
      <c r="BT1155" s="11">
        <f>BS1155/S1155</f>
        <v>0.91315192743764173</v>
      </c>
      <c r="BU1155" s="14">
        <f>(BE1155-AP1155)*1/BT1155-(BE1155-AP1155)</f>
        <v>231751.04593990557</v>
      </c>
      <c r="BV1155" s="14">
        <f t="shared" ref="BV1155:BV1218" si="93">BE1155/S1155</f>
        <v>0.1117162410086622</v>
      </c>
      <c r="BW1155" s="27">
        <f>(AR1155+AV1155+AY1155+BB1155)/S1155</f>
        <v>0.11921032367041756</v>
      </c>
      <c r="BX1155" s="13">
        <f>(AF1155+AH1155+AJ1155+AL1155+AN1155)/N1155</f>
        <v>302.54705736280107</v>
      </c>
      <c r="BY1155" s="26">
        <f>BX1155/K1155</f>
        <v>0.11836739333442921</v>
      </c>
      <c r="BZ1155" s="11">
        <f>AP1155/BE1155</f>
        <v>3.2482543332954805E-2</v>
      </c>
      <c r="CA1155" s="15">
        <f>-(BM1155+BN1155+BO1155)/M1155</f>
        <v>-5587.4984958979348</v>
      </c>
      <c r="CB1155" s="15">
        <f>BG1155-CA1155</f>
        <v>-163358.50150410205</v>
      </c>
      <c r="CC1155" s="18">
        <f t="shared" ref="CC1155:CC1218" si="94">IF(CB1155&lt;0,1,0)</f>
        <v>1</v>
      </c>
      <c r="CD1155" s="17">
        <f>(AF1155/(AF1155+AH1155+AJ1155))/(X1155/(X1155+Z1155+AB1155))</f>
        <v>1.6181309230265235</v>
      </c>
      <c r="CE1155" s="19">
        <f>(AH1155/(AF1155+AH1155+AJ1155))/(Z1155/(X1155+Z1155+AB1155))</f>
        <v>0.78718229237666071</v>
      </c>
      <c r="CF1155" s="18">
        <f>(AJ1155/(AF1155+AH1155+AJ1155))/(AB1155/(X1155+Z1155+AB1155))</f>
        <v>0.95604160631156332</v>
      </c>
      <c r="CG1155">
        <f>AH1155/Z1155</f>
        <v>213.04633569739951</v>
      </c>
      <c r="CH1155" s="11">
        <f>BB1155/BE1155</f>
        <v>0.23086953379799741</v>
      </c>
      <c r="CI1155" s="14">
        <f>AY1155/V1155</f>
        <v>3729.2224808369751</v>
      </c>
      <c r="CJ1155" s="14">
        <f>AV1155/M1155</f>
        <v>6210.3111111111111</v>
      </c>
      <c r="CK1155" s="17">
        <f>N1155/V1155</f>
        <v>33.423163694924398</v>
      </c>
      <c r="CL1155" s="17">
        <f>(AL1155+AN1155)/N1155</f>
        <v>6.1624037745219766</v>
      </c>
      <c r="CM1155" s="14">
        <f>AP1155/AC1155</f>
        <v>4.9998777655543334</v>
      </c>
    </row>
    <row r="1156" spans="1:91" hidden="1" x14ac:dyDescent="0.2">
      <c r="A1156">
        <v>501</v>
      </c>
      <c r="B1156" s="2">
        <v>44866</v>
      </c>
      <c r="C1156" s="3" t="s">
        <v>41</v>
      </c>
      <c r="D1156" t="s">
        <v>42</v>
      </c>
      <c r="E1156" s="3" t="s">
        <v>29</v>
      </c>
      <c r="F1156" t="s">
        <v>28</v>
      </c>
      <c r="G1156" t="str">
        <f>CONCATENATE(C1156,E1156)</f>
        <v>SEAANC</v>
      </c>
      <c r="H1156" t="s">
        <v>34</v>
      </c>
      <c r="I1156">
        <f>U1156/M1156</f>
        <v>178</v>
      </c>
      <c r="J1156" t="str">
        <f>_xlfn.CONCAT(C1156,E1156,H1156)</f>
        <v>SEAANC737-900</v>
      </c>
      <c r="K1156" s="4">
        <v>1448</v>
      </c>
      <c r="L1156" s="4">
        <f>N1156/M1156</f>
        <v>150.48514851485149</v>
      </c>
      <c r="M1156" s="4">
        <v>101</v>
      </c>
      <c r="N1156" s="4">
        <v>15199</v>
      </c>
      <c r="O1156" s="4">
        <f>P1156/M1156</f>
        <v>21.178217821782177</v>
      </c>
      <c r="P1156" s="4">
        <v>2139</v>
      </c>
      <c r="Q1156" s="4">
        <v>3982</v>
      </c>
      <c r="R1156" s="4">
        <v>9078</v>
      </c>
      <c r="S1156" s="4">
        <f>U1156*K1156</f>
        <v>26032144</v>
      </c>
      <c r="T1156" s="7">
        <f>N1156/U1156</f>
        <v>0.84542218266770497</v>
      </c>
      <c r="U1156" s="4">
        <v>17978</v>
      </c>
      <c r="V1156" s="4">
        <v>371.28714418173388</v>
      </c>
      <c r="W1156" s="7">
        <f>P1156/X1156</f>
        <v>0.92079207920792083</v>
      </c>
      <c r="X1156" s="4">
        <v>2323</v>
      </c>
      <c r="Y1156" s="7">
        <f>Q1156/Z1156</f>
        <v>0.91687773428505637</v>
      </c>
      <c r="Z1156" s="4">
        <v>4343</v>
      </c>
      <c r="AA1156" s="7">
        <f>R1156/AB1156</f>
        <v>0.80251060820367748</v>
      </c>
      <c r="AB1156" s="4">
        <v>11312</v>
      </c>
      <c r="AC1156" s="4">
        <v>117873</v>
      </c>
      <c r="AD1156" s="4">
        <f>AP1156/AC1156</f>
        <v>4.9999830325859191</v>
      </c>
      <c r="AE1156" s="7">
        <f>AF1156/(AF1156+AH1156+AJ1156+AL1156+AN1156+AP1156)</f>
        <v>0.19002781981483599</v>
      </c>
      <c r="AF1156" s="4">
        <v>857385</v>
      </c>
      <c r="AG1156" s="7">
        <f>AH1156/(AF1156+AH1156+AJ1156+AL1156+AN1156+AP1156)</f>
        <v>0.21815437958178077</v>
      </c>
      <c r="AH1156" s="4">
        <v>984289</v>
      </c>
      <c r="AI1156" s="7">
        <f>AJ1156/(AF1156+AH1156+AJ1156+AL1156+AN1156+AP1156)</f>
        <v>0.43715031299508056</v>
      </c>
      <c r="AJ1156" s="4">
        <v>1972375</v>
      </c>
      <c r="AK1156" s="7">
        <f>AL1156/(AF1156+AH1156+AJ1156+AL1156+AN1156+AP1156)</f>
        <v>1.2071432560885767E-2</v>
      </c>
      <c r="AL1156" s="4">
        <v>54465</v>
      </c>
      <c r="AM1156" s="7">
        <f>AN1156/(AF1156+AH1156+AJ1156+AL1156+AN1156+AP1156)</f>
        <v>1.1971696131024412E-2</v>
      </c>
      <c r="AN1156" s="4">
        <v>54015</v>
      </c>
      <c r="AO1156" s="7">
        <f>AP1156/(AF1156+AH1156+AJ1156+AL1156+AN1156+AP1156)</f>
        <v>0.13062435891639251</v>
      </c>
      <c r="AP1156" s="4">
        <v>589363</v>
      </c>
      <c r="AQ1156" s="6">
        <f>AO1156+AM1156+AK1156+AI1156+AG1156+AE1156</f>
        <v>1</v>
      </c>
      <c r="AR1156" s="4">
        <v>1367279</v>
      </c>
      <c r="AS1156" s="4">
        <f>AR1156/M1156</f>
        <v>13537.415841584158</v>
      </c>
      <c r="AT1156" s="4">
        <f>AR1156/V1156</f>
        <v>3682.5379532418124</v>
      </c>
      <c r="AU1156" s="7">
        <f>AR1156/(AR1156+AV1156+AY1156+BB1156)</f>
        <v>0.34147400756733809</v>
      </c>
      <c r="AV1156" s="4">
        <v>529192</v>
      </c>
      <c r="AW1156" s="4">
        <f>AV1156/M1156</f>
        <v>5239.5247524752476</v>
      </c>
      <c r="AX1156" s="7">
        <f>AV1156/(AR1156+AV1156+AY1156+BB1156)</f>
        <v>0.13216418376393901</v>
      </c>
      <c r="AY1156" s="4">
        <v>1215780</v>
      </c>
      <c r="AZ1156" s="4">
        <f>AY1156/M1156</f>
        <v>12037.425742574258</v>
      </c>
      <c r="BA1156" s="7">
        <f>AY1156/(AR1156+AV1156+AY1156+BB1156)</f>
        <v>0.30363756696344951</v>
      </c>
      <c r="BB1156" s="4">
        <v>891799</v>
      </c>
      <c r="BC1156" s="11">
        <f>BB1156/(AR1156+AV1156+AY1156+BB1156)</f>
        <v>0.22272424170527341</v>
      </c>
      <c r="BD1156" s="9">
        <f>BC1156+BA1156+AX1156+AU1156</f>
        <v>1</v>
      </c>
      <c r="BE1156" s="14">
        <f>(AF1156+AH1156+AJ1156+AL1156+AN1156+AP1156)</f>
        <v>4511892</v>
      </c>
      <c r="BF1156" s="14">
        <f t="shared" si="90"/>
        <v>-4004050</v>
      </c>
      <c r="BG1156" s="13">
        <f>(AF1156+AH1156+AJ1156+AL1156+AN1156+AP1156)-(AR1156+AV1156+AY1156+BB1156)</f>
        <v>507842</v>
      </c>
      <c r="BH1156" s="13">
        <f t="shared" si="91"/>
        <v>0</v>
      </c>
      <c r="BI1156" s="14">
        <f>AF1156/W1156</f>
        <v>931138.54838709673</v>
      </c>
      <c r="BJ1156" s="14">
        <f>AH1156/Y1156</f>
        <v>1073522.6336012054</v>
      </c>
      <c r="BK1156" s="14">
        <f>AJ1156/AA1156</f>
        <v>2457755.6730557391</v>
      </c>
      <c r="BL1156" s="14">
        <f>BI1156+BJ1156+BK1156</f>
        <v>4462416.8550440408</v>
      </c>
      <c r="BM1156" s="14">
        <f>(AF1156/W1156)-AF1156</f>
        <v>73753.548387096729</v>
      </c>
      <c r="BN1156" s="14">
        <f>AH1156/Y1156-AH1156</f>
        <v>89233.633601205423</v>
      </c>
      <c r="BO1156" s="14">
        <f>AJ1156/AA1156-AJ1156</f>
        <v>485380.67305573914</v>
      </c>
      <c r="BP1156" s="14">
        <f>BG1156/S1156</f>
        <v>1.9508266395576176E-2</v>
      </c>
      <c r="BQ1156" s="14">
        <f>(BG1156-CA1156)/S1156</f>
        <v>1.9754864743883844E-2</v>
      </c>
      <c r="BR1156" s="27">
        <f>BQ1156-BP1156</f>
        <v>2.4659834830766808E-4</v>
      </c>
      <c r="BS1156" s="28">
        <f t="shared" si="92"/>
        <v>22008152</v>
      </c>
      <c r="BT1156" s="11">
        <f>BS1156/S1156</f>
        <v>0.84542218266770497</v>
      </c>
      <c r="BU1156" s="14">
        <f>(BE1156-AP1156)*1/BT1156-(BE1156-AP1156)</f>
        <v>717199.03223896306</v>
      </c>
      <c r="BV1156" s="14">
        <f t="shared" si="93"/>
        <v>0.17332003080499248</v>
      </c>
      <c r="BW1156" s="27">
        <f>(AR1156+AV1156+AY1156+BB1156)/S1156</f>
        <v>0.1538117644094163</v>
      </c>
      <c r="BX1156" s="13">
        <f>(AF1156+AH1156+AJ1156+AL1156+AN1156)/N1156</f>
        <v>258.07809724323971</v>
      </c>
      <c r="BY1156" s="26">
        <f>BX1156/K1156</f>
        <v>0.17823073014035892</v>
      </c>
      <c r="BZ1156" s="11">
        <f>AP1156/BE1156</f>
        <v>0.13062435891639251</v>
      </c>
      <c r="CA1156" s="15">
        <f>-(BM1156+BN1156+BO1156)/M1156</f>
        <v>-6419.4837133073397</v>
      </c>
      <c r="CB1156" s="15">
        <f>BG1156-CA1156</f>
        <v>514261.48371330736</v>
      </c>
      <c r="CC1156" s="18">
        <f t="shared" si="94"/>
        <v>0</v>
      </c>
      <c r="CD1156" s="17">
        <f>(AF1156/(AF1156+AH1156+AJ1156))/(X1156/(X1156+Z1156+AB1156))</f>
        <v>1.7397297066257111</v>
      </c>
      <c r="CE1156" s="19">
        <f>(AH1156/(AF1156+AH1156+AJ1156))/(Z1156/(X1156+Z1156+AB1156))</f>
        <v>1.0682869179611458</v>
      </c>
      <c r="CF1156" s="18">
        <f>(AJ1156/(AF1156+AH1156+AJ1156))/(AB1156/(X1156+Z1156+AB1156))</f>
        <v>0.82187392210070875</v>
      </c>
      <c r="CG1156">
        <f>AH1156/Z1156</f>
        <v>226.6380382224269</v>
      </c>
      <c r="CH1156" s="11">
        <f>BB1156/BE1156</f>
        <v>0.19765521869761066</v>
      </c>
      <c r="CI1156" s="14">
        <f>AY1156/V1156</f>
        <v>3274.5006635751233</v>
      </c>
      <c r="CJ1156" s="14">
        <f>AV1156/M1156</f>
        <v>5239.5247524752476</v>
      </c>
      <c r="CK1156" s="17">
        <f>N1156/V1156</f>
        <v>40.935971627826</v>
      </c>
      <c r="CL1156" s="17">
        <f>(AL1156+AN1156)/N1156</f>
        <v>7.1373116652411346</v>
      </c>
      <c r="CM1156" s="14">
        <f>AP1156/AC1156</f>
        <v>4.9999830325859191</v>
      </c>
    </row>
    <row r="1157" spans="1:91" hidden="1" x14ac:dyDescent="0.2">
      <c r="A1157">
        <v>306</v>
      </c>
      <c r="B1157" s="2">
        <v>44835</v>
      </c>
      <c r="C1157" s="3" t="s">
        <v>41</v>
      </c>
      <c r="D1157" t="s">
        <v>42</v>
      </c>
      <c r="E1157" s="3" t="s">
        <v>29</v>
      </c>
      <c r="F1157" t="s">
        <v>28</v>
      </c>
      <c r="G1157" t="str">
        <f>CONCATENATE(C1157,E1157)</f>
        <v>SEAANC</v>
      </c>
      <c r="H1157" t="s">
        <v>34</v>
      </c>
      <c r="I1157">
        <f>U1157/M1157</f>
        <v>177.28571428571428</v>
      </c>
      <c r="J1157" t="str">
        <f>_xlfn.CONCAT(C1157,E1157,H1157)</f>
        <v>SEAANC737-900</v>
      </c>
      <c r="K1157" s="4">
        <v>1448</v>
      </c>
      <c r="L1157" s="4">
        <f>N1157/M1157</f>
        <v>142.83193277310923</v>
      </c>
      <c r="M1157" s="4">
        <v>119</v>
      </c>
      <c r="N1157" s="4">
        <v>16997</v>
      </c>
      <c r="O1157" s="4">
        <f>P1157/M1157</f>
        <v>22.571428571428573</v>
      </c>
      <c r="P1157" s="4">
        <v>2686</v>
      </c>
      <c r="Q1157" s="4">
        <v>4986</v>
      </c>
      <c r="R1157" s="4">
        <v>9326</v>
      </c>
      <c r="S1157" s="4">
        <f>U1157*K1157</f>
        <v>30548456</v>
      </c>
      <c r="T1157" s="7">
        <f>N1157/U1157</f>
        <v>0.80565957245105935</v>
      </c>
      <c r="U1157" s="4">
        <v>21097</v>
      </c>
      <c r="V1157" s="4">
        <v>435.61907510431155</v>
      </c>
      <c r="W1157" s="7">
        <f>P1157/X1157</f>
        <v>0.98532648569332359</v>
      </c>
      <c r="X1157" s="4">
        <v>2726</v>
      </c>
      <c r="Y1157" s="7">
        <f>Q1157/Z1157</f>
        <v>0.97841444270015698</v>
      </c>
      <c r="Z1157" s="4">
        <v>5096</v>
      </c>
      <c r="AA1157" s="7">
        <f>R1157/AB1157</f>
        <v>0.70247062368183188</v>
      </c>
      <c r="AB1157" s="4">
        <v>13276</v>
      </c>
      <c r="AC1157" s="4">
        <v>147042</v>
      </c>
      <c r="AD1157" s="4">
        <f>AP1157/AC1157</f>
        <v>4.9999863984439816</v>
      </c>
      <c r="AE1157" s="7">
        <f>AF1157/(AF1157+AH1157+AJ1157+AL1157+AN1157+AP1157)</f>
        <v>0.2060593315035269</v>
      </c>
      <c r="AF1157" s="4">
        <v>1031757</v>
      </c>
      <c r="AG1157" s="7">
        <f>AH1157/(AF1157+AH1157+AJ1157+AL1157+AN1157+AP1157)</f>
        <v>0.23519543399185994</v>
      </c>
      <c r="AH1157" s="4">
        <v>1177644</v>
      </c>
      <c r="AI1157" s="7">
        <f>AJ1157/(AF1157+AH1157+AJ1157+AL1157+AN1157+AP1157)</f>
        <v>0.3988720387722442</v>
      </c>
      <c r="AJ1157" s="4">
        <v>1997187</v>
      </c>
      <c r="AK1157" s="7">
        <f>AL1157/(AF1157+AH1157+AJ1157+AL1157+AN1157+AP1157)</f>
        <v>1.1177157496963804E-2</v>
      </c>
      <c r="AL1157" s="4">
        <v>55965</v>
      </c>
      <c r="AM1157" s="7">
        <f>AN1157/(AF1157+AH1157+AJ1157+AL1157+AN1157+AP1157)</f>
        <v>1.8625600074454469E-3</v>
      </c>
      <c r="AN1157" s="4">
        <v>9326</v>
      </c>
      <c r="AO1157" s="7">
        <f>AP1157/(AF1157+AH1157+AJ1157+AL1157+AN1157+AP1157)</f>
        <v>0.1468334782279597</v>
      </c>
      <c r="AP1157" s="4">
        <v>735208</v>
      </c>
      <c r="AQ1157" s="6">
        <f>AO1157+AM1157+AK1157+AI1157+AG1157+AE1157</f>
        <v>1</v>
      </c>
      <c r="AR1157" s="4">
        <v>1604184</v>
      </c>
      <c r="AS1157" s="4">
        <f>AR1157/M1157</f>
        <v>13480.53781512605</v>
      </c>
      <c r="AT1157" s="4">
        <f>AR1157/V1157</f>
        <v>3682.5384646341959</v>
      </c>
      <c r="AU1157" s="7">
        <f>AR1157/(AR1157+AV1157+AY1157+BB1157)</f>
        <v>0.34147398517866362</v>
      </c>
      <c r="AV1157" s="4">
        <v>620884</v>
      </c>
      <c r="AW1157" s="4">
        <f>AV1157/M1157</f>
        <v>5217.5126050420167</v>
      </c>
      <c r="AX1157" s="7">
        <f>AV1157/(AR1157+AV1157+AY1157+BB1157)</f>
        <v>0.13216422418729359</v>
      </c>
      <c r="AY1157" s="4">
        <v>1426435</v>
      </c>
      <c r="AZ1157" s="4">
        <f>AY1157/M1157</f>
        <v>11986.848739495797</v>
      </c>
      <c r="BA1157" s="7">
        <f>AY1157/(AR1157+AV1157+AY1157+BB1157)</f>
        <v>0.30363751542736189</v>
      </c>
      <c r="BB1157" s="4">
        <v>1046319</v>
      </c>
      <c r="BC1157" s="11">
        <f>BB1157/(AR1157+AV1157+AY1157+BB1157)</f>
        <v>0.22272427520668089</v>
      </c>
      <c r="BD1157" s="9">
        <f>BC1157+BA1157+AX1157+AU1157</f>
        <v>1</v>
      </c>
      <c r="BE1157" s="14">
        <f>(AF1157+AH1157+AJ1157+AL1157+AN1157+AP1157)</f>
        <v>5007087</v>
      </c>
      <c r="BF1157" s="14">
        <f t="shared" si="90"/>
        <v>-4697822</v>
      </c>
      <c r="BG1157" s="13">
        <f>(AF1157+AH1157+AJ1157+AL1157+AN1157+AP1157)-(AR1157+AV1157+AY1157+BB1157)</f>
        <v>309265</v>
      </c>
      <c r="BH1157" s="13">
        <f t="shared" si="91"/>
        <v>0</v>
      </c>
      <c r="BI1157" s="14">
        <f>AF1157/W1157</f>
        <v>1047121.9590469098</v>
      </c>
      <c r="BJ1157" s="14">
        <f>AH1157/Y1157</f>
        <v>1203624.9145607702</v>
      </c>
      <c r="BK1157" s="14">
        <f>AJ1157/AA1157</f>
        <v>2843089.7074844521</v>
      </c>
      <c r="BL1157" s="14">
        <f>BI1157+BJ1157+BK1157</f>
        <v>5093836.5810921323</v>
      </c>
      <c r="BM1157" s="14">
        <f>(AF1157/W1157)-AF1157</f>
        <v>15364.959046909818</v>
      </c>
      <c r="BN1157" s="14">
        <f>AH1157/Y1157-AH1157</f>
        <v>25980.91456077015</v>
      </c>
      <c r="BO1157" s="14">
        <f>AJ1157/AA1157-AJ1157</f>
        <v>845902.70748445205</v>
      </c>
      <c r="BP1157" s="14">
        <f>BG1157/S1157</f>
        <v>1.0123752244630628E-2</v>
      </c>
      <c r="BQ1157" s="14">
        <f>(BG1157-CA1157)/S1157</f>
        <v>1.0367819258339787E-2</v>
      </c>
      <c r="BR1157" s="27">
        <f>BQ1157-BP1157</f>
        <v>2.440670137091594E-4</v>
      </c>
      <c r="BS1157" s="28">
        <f t="shared" si="92"/>
        <v>24611656</v>
      </c>
      <c r="BT1157" s="11">
        <f>BS1157/S1157</f>
        <v>0.80565957245105935</v>
      </c>
      <c r="BU1157" s="14">
        <f>(BE1157-AP1157)*1/BT1157-(BE1157-AP1157)</f>
        <v>1030458.5456256988</v>
      </c>
      <c r="BV1157" s="14">
        <f t="shared" si="93"/>
        <v>0.1639063853178046</v>
      </c>
      <c r="BW1157" s="27">
        <f>(AR1157+AV1157+AY1157+BB1157)/S1157</f>
        <v>0.15378263307317397</v>
      </c>
      <c r="BX1157" s="13">
        <f>(AF1157+AH1157+AJ1157+AL1157+AN1157)/N1157</f>
        <v>251.33135259163382</v>
      </c>
      <c r="BY1157" s="26">
        <f>BX1157/K1157</f>
        <v>0.17357137609919462</v>
      </c>
      <c r="BZ1157" s="11">
        <f>AP1157/BE1157</f>
        <v>0.1468334782279597</v>
      </c>
      <c r="CA1157" s="15">
        <f>-(BM1157+BN1157+BO1157)/M1157</f>
        <v>-7455.8704293456476</v>
      </c>
      <c r="CB1157" s="15">
        <f>BG1157-CA1157</f>
        <v>316720.87042934564</v>
      </c>
      <c r="CC1157" s="18">
        <f t="shared" si="94"/>
        <v>0</v>
      </c>
      <c r="CD1157" s="17">
        <f>(AF1157/(AF1157+AH1157+AJ1157))/(X1157/(X1157+Z1157+AB1157))</f>
        <v>1.8982914075411912</v>
      </c>
      <c r="CE1157" s="19">
        <f>(AH1157/(AF1157+AH1157+AJ1157))/(Z1157/(X1157+Z1157+AB1157))</f>
        <v>1.1590333000114514</v>
      </c>
      <c r="CF1157" s="18">
        <f>(AJ1157/(AF1157+AH1157+AJ1157))/(AB1157/(X1157+Z1157+AB1157))</f>
        <v>0.75450617099912298</v>
      </c>
      <c r="CG1157">
        <f>AH1157/Z1157</f>
        <v>231.09183673469389</v>
      </c>
      <c r="CH1157" s="11">
        <f>BB1157/BE1157</f>
        <v>0.20896760931056321</v>
      </c>
      <c r="CI1157" s="14">
        <f>AY1157/V1157</f>
        <v>3274.5007772178751</v>
      </c>
      <c r="CJ1157" s="14">
        <f>AV1157/M1157</f>
        <v>5217.5126050420167</v>
      </c>
      <c r="CK1157" s="17">
        <f>N1157/V1157</f>
        <v>39.018034267507609</v>
      </c>
      <c r="CL1157" s="17">
        <f>(AL1157+AN1157)/N1157</f>
        <v>3.8413249396952405</v>
      </c>
      <c r="CM1157" s="14">
        <f>AP1157/AC1157</f>
        <v>4.9999863984439816</v>
      </c>
    </row>
    <row r="1158" spans="1:91" hidden="1" x14ac:dyDescent="0.2">
      <c r="A1158">
        <v>729</v>
      </c>
      <c r="B1158" s="2">
        <v>45170</v>
      </c>
      <c r="C1158" s="3" t="s">
        <v>41</v>
      </c>
      <c r="D1158" t="s">
        <v>42</v>
      </c>
      <c r="E1158" s="3" t="s">
        <v>37</v>
      </c>
      <c r="F1158" t="s">
        <v>38</v>
      </c>
      <c r="G1158" t="str">
        <f>CONCATENATE(C1158,E1158)</f>
        <v>SEALAX</v>
      </c>
      <c r="H1158" t="s">
        <v>34</v>
      </c>
      <c r="I1158">
        <f>U1158/M1158</f>
        <v>178.36521739130436</v>
      </c>
      <c r="J1158" t="str">
        <f>_xlfn.CONCAT(C1158,E1158,H1158)</f>
        <v>SEALAX737-900</v>
      </c>
      <c r="K1158" s="4">
        <v>954</v>
      </c>
      <c r="L1158" s="4">
        <f>N1158/M1158</f>
        <v>146.80869565217392</v>
      </c>
      <c r="M1158" s="4">
        <v>115</v>
      </c>
      <c r="N1158" s="4">
        <v>16883</v>
      </c>
      <c r="O1158" s="4">
        <f>P1158/M1158</f>
        <v>22.956521739130434</v>
      </c>
      <c r="P1158" s="4">
        <v>2640</v>
      </c>
      <c r="Q1158" s="4">
        <v>4735</v>
      </c>
      <c r="R1158" s="4">
        <v>9509</v>
      </c>
      <c r="S1158" s="4">
        <f>U1158*K1158</f>
        <v>19568448</v>
      </c>
      <c r="T1158" s="7">
        <f>N1158/U1158</f>
        <v>0.82307917316692669</v>
      </c>
      <c r="U1158" s="4">
        <v>20512</v>
      </c>
      <c r="V1158" s="4">
        <v>308.36376404494376</v>
      </c>
      <c r="W1158" s="7">
        <f>P1158/X1158</f>
        <v>1.0003789314134142</v>
      </c>
      <c r="X1158" s="4">
        <v>2639</v>
      </c>
      <c r="Y1158" s="7">
        <f>Q1158/Z1158</f>
        <v>0.95966761248479937</v>
      </c>
      <c r="Z1158" s="4">
        <v>4934</v>
      </c>
      <c r="AA1158" s="7">
        <f>R1158/AB1158</f>
        <v>0.7349099621299946</v>
      </c>
      <c r="AB1158" s="4">
        <v>12939</v>
      </c>
      <c r="AC1158" s="4">
        <v>111868</v>
      </c>
      <c r="AD1158" s="4">
        <f>AP1158/AC1158</f>
        <v>5.9999910608931959</v>
      </c>
      <c r="AE1158" s="7">
        <f>AF1158/(AF1158+AH1158+AJ1158+AL1158+AN1158+AP1158)</f>
        <v>0.18515143180728094</v>
      </c>
      <c r="AF1158" s="4">
        <v>691366</v>
      </c>
      <c r="AG1158" s="7">
        <f>AH1158/(AF1158+AH1158+AJ1158+AL1158+AN1158+AP1158)</f>
        <v>0.21676075110797718</v>
      </c>
      <c r="AH1158" s="4">
        <v>809397</v>
      </c>
      <c r="AI1158" s="7">
        <f>AJ1158/(AF1158+AH1158+AJ1158+AL1158+AN1158+AP1158)</f>
        <v>0.38268671313801583</v>
      </c>
      <c r="AJ1158" s="4">
        <v>1428974</v>
      </c>
      <c r="AK1158" s="7">
        <f>AL1158/(AF1158+AH1158+AJ1158+AL1158+AN1158+AP1158)</f>
        <v>1.7823241584153642E-2</v>
      </c>
      <c r="AL1158" s="4">
        <v>66553</v>
      </c>
      <c r="AM1158" s="7">
        <f>AN1158/(AF1158+AH1158+AJ1158+AL1158+AN1158+AP1158)</f>
        <v>1.7825116220775421E-2</v>
      </c>
      <c r="AN1158" s="4">
        <v>66560</v>
      </c>
      <c r="AO1158" s="7">
        <f>AP1158/(AF1158+AH1158+AJ1158+AL1158+AN1158+AP1158)</f>
        <v>0.17975274614179698</v>
      </c>
      <c r="AP1158" s="4">
        <v>671207</v>
      </c>
      <c r="AQ1158" s="6">
        <f>AO1158+AM1158+AK1158+AI1158+AG1158+AE1158</f>
        <v>1</v>
      </c>
      <c r="AR1158" s="4">
        <v>1282193</v>
      </c>
      <c r="AS1158" s="4">
        <f>AR1158/M1158</f>
        <v>11149.504347826087</v>
      </c>
      <c r="AT1158" s="4">
        <f>AR1158/V1158</f>
        <v>4158.0534080298794</v>
      </c>
      <c r="AU1158" s="7">
        <f>AR1158/(AR1158+AV1158+AY1158+BB1158)</f>
        <v>0.35560651876734606</v>
      </c>
      <c r="AV1158" s="4">
        <v>673184</v>
      </c>
      <c r="AW1158" s="4">
        <f>AV1158/M1158</f>
        <v>5853.7739130434784</v>
      </c>
      <c r="AX1158" s="7">
        <f>AV1158/(AR1158+AV1158+AY1158+BB1158)</f>
        <v>0.18670248451666566</v>
      </c>
      <c r="AY1158" s="4">
        <v>693144</v>
      </c>
      <c r="AZ1158" s="4">
        <f>AY1158/M1158</f>
        <v>6027.3391304347824</v>
      </c>
      <c r="BA1158" s="7">
        <f>AY1158/(AR1158+AV1158+AY1158+BB1158)</f>
        <v>0.1922382393637099</v>
      </c>
      <c r="BB1158" s="4">
        <v>957130</v>
      </c>
      <c r="BC1158" s="11">
        <f>BB1158/(AR1158+AV1158+AY1158+BB1158)</f>
        <v>0.26545275735227841</v>
      </c>
      <c r="BD1158" s="9">
        <f>BC1158+BA1158+AX1158+AU1158</f>
        <v>1</v>
      </c>
      <c r="BE1158" s="14">
        <f>(AF1158+AH1158+AJ1158+AL1158+AN1158+AP1158)</f>
        <v>3734057</v>
      </c>
      <c r="BF1158" s="14">
        <f t="shared" si="90"/>
        <v>-3605651</v>
      </c>
      <c r="BG1158" s="13">
        <f>(AF1158+AH1158+AJ1158+AL1158+AN1158+AP1158)-(AR1158+AV1158+AY1158+BB1158)</f>
        <v>128406</v>
      </c>
      <c r="BH1158" s="13">
        <f t="shared" si="91"/>
        <v>0</v>
      </c>
      <c r="BI1158" s="14">
        <f>AF1158/W1158</f>
        <v>691104.1189393939</v>
      </c>
      <c r="BJ1158" s="14">
        <f>AH1158/Y1158</f>
        <v>843413.89609292499</v>
      </c>
      <c r="BK1158" s="14">
        <f>AJ1158/AA1158</f>
        <v>1944420.5054159218</v>
      </c>
      <c r="BL1158" s="14">
        <f>BI1158+BJ1158+BK1158</f>
        <v>3478938.5204482405</v>
      </c>
      <c r="BM1158" s="14">
        <f>(AF1158/W1158)-AF1158</f>
        <v>-261.88106060610153</v>
      </c>
      <c r="BN1158" s="14">
        <f>AH1158/Y1158-AH1158</f>
        <v>34016.896092924988</v>
      </c>
      <c r="BO1158" s="14">
        <f>AJ1158/AA1158-AJ1158</f>
        <v>515446.5054159218</v>
      </c>
      <c r="BP1158" s="14">
        <f>BG1158/S1158</f>
        <v>6.5618898340839291E-3</v>
      </c>
      <c r="BQ1158" s="14">
        <f>(BG1158-CA1158)/S1158</f>
        <v>6.8059391013125864E-3</v>
      </c>
      <c r="BR1158" s="27">
        <f>BQ1158-BP1158</f>
        <v>2.4404926722865726E-4</v>
      </c>
      <c r="BS1158" s="28">
        <f t="shared" si="92"/>
        <v>16106382</v>
      </c>
      <c r="BT1158" s="11">
        <f>BS1158/S1158</f>
        <v>0.82307917316692669</v>
      </c>
      <c r="BU1158" s="14">
        <f>(BE1158-AP1158)*1/BT1158-(BE1158-AP1158)</f>
        <v>658359.45329621527</v>
      </c>
      <c r="BV1158" s="14">
        <f t="shared" si="93"/>
        <v>0.19082029397528102</v>
      </c>
      <c r="BW1158" s="27">
        <f>(AR1158+AV1158+AY1158+BB1158)/S1158</f>
        <v>0.1842584041411971</v>
      </c>
      <c r="BX1158" s="13">
        <f>(AF1158+AH1158+AJ1158+AL1158+AN1158)/N1158</f>
        <v>181.41621749689037</v>
      </c>
      <c r="BY1158" s="26">
        <f>BX1158/K1158</f>
        <v>0.19016374999674043</v>
      </c>
      <c r="BZ1158" s="11">
        <f>AP1158/BE1158</f>
        <v>0.17975274614179698</v>
      </c>
      <c r="CA1158" s="15">
        <f>-(BM1158+BN1158+BO1158)/M1158</f>
        <v>-4775.6653952020934</v>
      </c>
      <c r="CB1158" s="15">
        <f>BG1158-CA1158</f>
        <v>133181.66539520209</v>
      </c>
      <c r="CC1158" s="18">
        <f t="shared" si="94"/>
        <v>0</v>
      </c>
      <c r="CD1158" s="17">
        <f>(AF1158/(AF1158+AH1158+AJ1158))/(X1158/(X1158+Z1158+AB1158))</f>
        <v>1.834205535397921</v>
      </c>
      <c r="CE1158" s="19">
        <f>(AH1158/(AF1158+AH1158+AJ1158))/(Z1158/(X1158+Z1158+AB1158))</f>
        <v>1.1485286078599122</v>
      </c>
      <c r="CF1158" s="18">
        <f>(AJ1158/(AF1158+AH1158+AJ1158))/(AB1158/(X1158+Z1158+AB1158))</f>
        <v>0.77321983467842048</v>
      </c>
      <c r="CG1158">
        <f>AH1158/Z1158</f>
        <v>164.04479124442642</v>
      </c>
      <c r="CH1158" s="11">
        <f>BB1158/BE1158</f>
        <v>0.25632442140010181</v>
      </c>
      <c r="CI1158" s="14">
        <f>AY1158/V1158</f>
        <v>2247.8127485140403</v>
      </c>
      <c r="CJ1158" s="14">
        <f>AV1158/M1158</f>
        <v>5853.7739130434784</v>
      </c>
      <c r="CK1158" s="17">
        <f>N1158/V1158</f>
        <v>54.750272141376882</v>
      </c>
      <c r="CL1158" s="17">
        <f>(AL1158+AN1158)/N1158</f>
        <v>7.8844399691997866</v>
      </c>
      <c r="CM1158" s="14">
        <f>AP1158/AC1158</f>
        <v>5.9999910608931959</v>
      </c>
    </row>
    <row r="1159" spans="1:91" hidden="1" x14ac:dyDescent="0.2">
      <c r="A1159">
        <v>329</v>
      </c>
      <c r="B1159" s="2">
        <v>44835</v>
      </c>
      <c r="C1159" s="3" t="s">
        <v>41</v>
      </c>
      <c r="D1159" t="s">
        <v>42</v>
      </c>
      <c r="E1159" s="3" t="s">
        <v>37</v>
      </c>
      <c r="F1159" t="s">
        <v>38</v>
      </c>
      <c r="G1159" t="str">
        <f>CONCATENATE(C1159,E1159)</f>
        <v>SEALAX</v>
      </c>
      <c r="H1159" t="s">
        <v>34</v>
      </c>
      <c r="I1159">
        <f>U1159/M1159</f>
        <v>178.4264705882353</v>
      </c>
      <c r="J1159" t="str">
        <f>_xlfn.CONCAT(C1159,E1159,H1159)</f>
        <v>SEALAX737-900</v>
      </c>
      <c r="K1159" s="4">
        <v>954</v>
      </c>
      <c r="L1159" s="4">
        <f>N1159/M1159</f>
        <v>149.1985294117647</v>
      </c>
      <c r="M1159" s="4">
        <v>136</v>
      </c>
      <c r="N1159" s="4">
        <v>20291</v>
      </c>
      <c r="O1159" s="4">
        <f>P1159/M1159</f>
        <v>22.919117647058822</v>
      </c>
      <c r="P1159" s="4">
        <v>3117</v>
      </c>
      <c r="Q1159" s="4">
        <v>5230</v>
      </c>
      <c r="R1159" s="4">
        <v>11945</v>
      </c>
      <c r="S1159" s="4">
        <f>U1159*K1159</f>
        <v>23149764</v>
      </c>
      <c r="T1159" s="7">
        <f>N1159/U1159</f>
        <v>0.83619055468556824</v>
      </c>
      <c r="U1159" s="4">
        <v>24266</v>
      </c>
      <c r="V1159" s="4">
        <v>364.12453183520597</v>
      </c>
      <c r="W1159" s="7">
        <f>P1159/X1159</f>
        <v>1</v>
      </c>
      <c r="X1159" s="4">
        <v>3117</v>
      </c>
      <c r="Y1159" s="7">
        <f>Q1159/Z1159</f>
        <v>0.89754590698472625</v>
      </c>
      <c r="Z1159" s="4">
        <v>5827</v>
      </c>
      <c r="AA1159" s="7">
        <f>R1159/AB1159</f>
        <v>0.77954708607974943</v>
      </c>
      <c r="AB1159" s="4">
        <v>15323</v>
      </c>
      <c r="AC1159" s="4">
        <v>51454</v>
      </c>
      <c r="AD1159" s="4">
        <f>AP1159/AC1159</f>
        <v>4.9999611303300036</v>
      </c>
      <c r="AE1159" s="7">
        <f>AF1159/(AF1159+AH1159+AJ1159+AL1159+AN1159+AP1159)</f>
        <v>0.23283028313979437</v>
      </c>
      <c r="AF1159" s="4">
        <v>1140338</v>
      </c>
      <c r="AG1159" s="7">
        <f>AH1159/(AF1159+AH1159+AJ1159+AL1159+AN1159+AP1159)</f>
        <v>0.22410010204744166</v>
      </c>
      <c r="AH1159" s="4">
        <v>1097580</v>
      </c>
      <c r="AI1159" s="7">
        <f>AJ1159/(AF1159+AH1159+AJ1159+AL1159+AN1159+AP1159)</f>
        <v>0.4640155157846852</v>
      </c>
      <c r="AJ1159" s="4">
        <v>2272619</v>
      </c>
      <c r="AK1159" s="7">
        <f>AL1159/(AF1159+AH1159+AJ1159+AL1159+AN1159+AP1159)</f>
        <v>1.4633333619180509E-2</v>
      </c>
      <c r="AL1159" s="4">
        <v>71670</v>
      </c>
      <c r="AM1159" s="7">
        <f>AN1159/(AF1159+AH1159+AJ1159+AL1159+AN1159+AP1159)</f>
        <v>1.1892671735962148E-2</v>
      </c>
      <c r="AN1159" s="4">
        <v>58247</v>
      </c>
      <c r="AO1159" s="7">
        <f>AP1159/(AF1159+AH1159+AJ1159+AL1159+AN1159+AP1159)</f>
        <v>5.2528093672936114E-2</v>
      </c>
      <c r="AP1159" s="4">
        <v>257268</v>
      </c>
      <c r="AQ1159" s="6">
        <f>AO1159+AM1159+AK1159+AI1159+AG1159+AE1159</f>
        <v>1</v>
      </c>
      <c r="AR1159" s="4">
        <v>1340903</v>
      </c>
      <c r="AS1159" s="4">
        <f>AR1159/M1159</f>
        <v>9859.5808823529405</v>
      </c>
      <c r="AT1159" s="4">
        <f>AR1159/V1159</f>
        <v>3682.5395785386427</v>
      </c>
      <c r="AU1159" s="7">
        <f>AR1159/(AR1159+AV1159+AY1159+BB1159)</f>
        <v>0.32563727891308447</v>
      </c>
      <c r="AV1159" s="4">
        <v>709956</v>
      </c>
      <c r="AW1159" s="4">
        <f>AV1159/M1159</f>
        <v>5220.2647058823532</v>
      </c>
      <c r="AX1159" s="7">
        <f>AV1159/(AR1159+AV1159+AY1159+BB1159)</f>
        <v>0.1724122773892055</v>
      </c>
      <c r="AY1159" s="4">
        <v>1192326</v>
      </c>
      <c r="AZ1159" s="4">
        <f>AY1159/M1159</f>
        <v>8767.1029411764703</v>
      </c>
      <c r="BA1159" s="7">
        <f>AY1159/(AR1159+AV1159+AY1159+BB1159)</f>
        <v>0.28955546688859851</v>
      </c>
      <c r="BB1159" s="4">
        <v>874596</v>
      </c>
      <c r="BC1159" s="11">
        <f>BB1159/(AR1159+AV1159+AY1159+BB1159)</f>
        <v>0.21239497680911151</v>
      </c>
      <c r="BD1159" s="9">
        <f>BC1159+BA1159+AX1159+AU1159</f>
        <v>1</v>
      </c>
      <c r="BE1159" s="14">
        <f>(AF1159+AH1159+AJ1159+AL1159+AN1159+AP1159)</f>
        <v>4897722</v>
      </c>
      <c r="BF1159" s="14">
        <f t="shared" si="90"/>
        <v>-4117781</v>
      </c>
      <c r="BG1159" s="13">
        <f>(AF1159+AH1159+AJ1159+AL1159+AN1159+AP1159)-(AR1159+AV1159+AY1159+BB1159)</f>
        <v>779941</v>
      </c>
      <c r="BH1159" s="13">
        <f t="shared" si="91"/>
        <v>0</v>
      </c>
      <c r="BI1159" s="14">
        <f>AF1159/W1159</f>
        <v>1140338</v>
      </c>
      <c r="BJ1159" s="14">
        <f>AH1159/Y1159</f>
        <v>1222867.8126195029</v>
      </c>
      <c r="BK1159" s="14">
        <f>AJ1159/AA1159</f>
        <v>2915306.901381331</v>
      </c>
      <c r="BL1159" s="14">
        <f>BI1159+BJ1159+BK1159</f>
        <v>5278512.7140008342</v>
      </c>
      <c r="BM1159" s="14">
        <f>(AF1159/W1159)-AF1159</f>
        <v>0</v>
      </c>
      <c r="BN1159" s="14">
        <f>AH1159/Y1159-AH1159</f>
        <v>125287.81261950289</v>
      </c>
      <c r="BO1159" s="14">
        <f>AJ1159/AA1159-AJ1159</f>
        <v>642687.90138133103</v>
      </c>
      <c r="BP1159" s="14">
        <f>BG1159/S1159</f>
        <v>3.3691099399544636E-2</v>
      </c>
      <c r="BQ1159" s="14">
        <f>(BG1159-CA1159)/S1159</f>
        <v>3.3935027598985722E-2</v>
      </c>
      <c r="BR1159" s="27">
        <f>BQ1159-BP1159</f>
        <v>2.4392819944108607E-4</v>
      </c>
      <c r="BS1159" s="28">
        <f t="shared" si="92"/>
        <v>19357614</v>
      </c>
      <c r="BT1159" s="11">
        <f>BS1159/S1159</f>
        <v>0.83619055468556824</v>
      </c>
      <c r="BU1159" s="14">
        <f>(BE1159-AP1159)*1/BT1159-(BE1159-AP1159)</f>
        <v>909063.36060322355</v>
      </c>
      <c r="BV1159" s="14">
        <f t="shared" si="93"/>
        <v>0.21156682202030225</v>
      </c>
      <c r="BW1159" s="27">
        <f>(AR1159+AV1159+AY1159+BB1159)/S1159</f>
        <v>0.1778757226207576</v>
      </c>
      <c r="BX1159" s="13">
        <f>(AF1159+AH1159+AJ1159+AL1159+AN1159)/N1159</f>
        <v>228.69518505741462</v>
      </c>
      <c r="BY1159" s="26">
        <f>BX1159/K1159</f>
        <v>0.23972241620274068</v>
      </c>
      <c r="BZ1159" s="11">
        <f>AP1159/BE1159</f>
        <v>5.2528093672936114E-2</v>
      </c>
      <c r="CA1159" s="15">
        <f>-(BM1159+BN1159+BO1159)/M1159</f>
        <v>-5646.880250006132</v>
      </c>
      <c r="CB1159" s="15">
        <f>BG1159-CA1159</f>
        <v>785587.8802500061</v>
      </c>
      <c r="CC1159" s="18">
        <f t="shared" si="94"/>
        <v>0</v>
      </c>
      <c r="CD1159" s="17">
        <f>(AF1159/(AF1159+AH1159+AJ1159))/(X1159/(X1159+Z1159+AB1159))</f>
        <v>1.9682698269972012</v>
      </c>
      <c r="CE1159" s="19">
        <f>(AH1159/(AF1159+AH1159+AJ1159))/(Z1159/(X1159+Z1159+AB1159))</f>
        <v>1.013395583176492</v>
      </c>
      <c r="CF1159" s="18">
        <f>(AJ1159/(AF1159+AH1159+AJ1159))/(AB1159/(X1159+Z1159+AB1159))</f>
        <v>0.79794080050122718</v>
      </c>
      <c r="CG1159">
        <f>AH1159/Z1159</f>
        <v>188.36107774154797</v>
      </c>
      <c r="CH1159" s="11">
        <f>BB1159/BE1159</f>
        <v>0.17857199734897161</v>
      </c>
      <c r="CI1159" s="14">
        <f>AY1159/V1159</f>
        <v>3274.5006055774847</v>
      </c>
      <c r="CJ1159" s="14">
        <f>AV1159/M1159</f>
        <v>5220.2647058823532</v>
      </c>
      <c r="CK1159" s="17">
        <f>N1159/V1159</f>
        <v>55.72544068297826</v>
      </c>
      <c r="CL1159" s="17">
        <f>(AL1159+AN1159)/N1159</f>
        <v>6.4026908481592821</v>
      </c>
      <c r="CM1159" s="14">
        <f>AP1159/AC1159</f>
        <v>4.9999611303300036</v>
      </c>
    </row>
    <row r="1160" spans="1:91" hidden="1" x14ac:dyDescent="0.2">
      <c r="A1160">
        <v>320</v>
      </c>
      <c r="B1160" s="2">
        <v>44835</v>
      </c>
      <c r="C1160" s="3" t="s">
        <v>41</v>
      </c>
      <c r="D1160" t="s">
        <v>42</v>
      </c>
      <c r="E1160" s="3" t="s">
        <v>32</v>
      </c>
      <c r="F1160" t="s">
        <v>33</v>
      </c>
      <c r="G1160" t="str">
        <f>CONCATENATE(C1160,E1160)</f>
        <v>SEAHNL</v>
      </c>
      <c r="H1160" t="s">
        <v>34</v>
      </c>
      <c r="I1160">
        <f>U1160/M1160</f>
        <v>178</v>
      </c>
      <c r="J1160" t="str">
        <f>_xlfn.CONCAT(C1160,E1160,H1160)</f>
        <v>SEAHNL737-900</v>
      </c>
      <c r="K1160" s="4">
        <v>2677</v>
      </c>
      <c r="L1160" s="4">
        <f>N1160/M1160</f>
        <v>170.23809523809524</v>
      </c>
      <c r="M1160" s="4">
        <v>21</v>
      </c>
      <c r="N1160" s="4">
        <v>3575</v>
      </c>
      <c r="O1160" s="4">
        <f>P1160/M1160</f>
        <v>23</v>
      </c>
      <c r="P1160" s="4">
        <v>483</v>
      </c>
      <c r="Q1160" s="4">
        <v>903</v>
      </c>
      <c r="R1160" s="4">
        <v>2189</v>
      </c>
      <c r="S1160" s="4">
        <f>U1160*K1160</f>
        <v>10006626</v>
      </c>
      <c r="T1160" s="7">
        <f>N1160/U1160</f>
        <v>0.95639379347244513</v>
      </c>
      <c r="U1160" s="4">
        <v>3738</v>
      </c>
      <c r="V1160" s="4">
        <v>128.60211092715232</v>
      </c>
      <c r="W1160" s="7">
        <f>P1160/X1160</f>
        <v>1</v>
      </c>
      <c r="X1160" s="4">
        <v>483</v>
      </c>
      <c r="Y1160" s="7">
        <f>Q1160/Z1160</f>
        <v>1</v>
      </c>
      <c r="Z1160" s="4">
        <v>903</v>
      </c>
      <c r="AA1160" s="7">
        <f>R1160/AB1160</f>
        <v>0.93069727891156462</v>
      </c>
      <c r="AB1160" s="4">
        <v>2352</v>
      </c>
      <c r="AC1160" s="4">
        <v>9084</v>
      </c>
      <c r="AD1160" s="4">
        <f>AP1160/AC1160</f>
        <v>5</v>
      </c>
      <c r="AE1160" s="7">
        <f>AF1160/(AF1160+AH1160+AJ1160+AL1160+AN1160+AP1160)</f>
        <v>0.21462000180856219</v>
      </c>
      <c r="AF1160" s="4">
        <v>289552</v>
      </c>
      <c r="AG1160" s="7">
        <f>AH1160/(AF1160+AH1160+AJ1160+AL1160+AN1160+AP1160)</f>
        <v>0.23022329813555026</v>
      </c>
      <c r="AH1160" s="4">
        <v>310603</v>
      </c>
      <c r="AI1160" s="7">
        <f>AJ1160/(AF1160+AH1160+AJ1160+AL1160+AN1160+AP1160)</f>
        <v>0.51013980778838042</v>
      </c>
      <c r="AJ1160" s="4">
        <v>688249</v>
      </c>
      <c r="AK1160" s="7">
        <f>AL1160/(AF1160+AH1160+AJ1160+AL1160+AN1160+AP1160)</f>
        <v>9.728434007492192E-3</v>
      </c>
      <c r="AL1160" s="4">
        <v>13125</v>
      </c>
      <c r="AM1160" s="7">
        <f>AN1160/(AF1160+AH1160+AJ1160+AL1160+AN1160+AP1160)</f>
        <v>1.6225174889447928E-3</v>
      </c>
      <c r="AN1160" s="4">
        <v>2189</v>
      </c>
      <c r="AO1160" s="7">
        <f>AP1160/(AF1160+AH1160+AJ1160+AL1160+AN1160+AP1160)</f>
        <v>3.3665940771070123E-2</v>
      </c>
      <c r="AP1160" s="4">
        <v>45420</v>
      </c>
      <c r="AQ1160" s="6">
        <f>AO1160+AM1160+AK1160+AI1160+AG1160+AE1160</f>
        <v>1</v>
      </c>
      <c r="AR1160" s="4">
        <v>473582</v>
      </c>
      <c r="AS1160" s="4">
        <f>AR1160/M1160</f>
        <v>22551.523809523809</v>
      </c>
      <c r="AT1160" s="4">
        <f>AR1160/V1160</f>
        <v>3682.5367529796167</v>
      </c>
      <c r="AU1160" s="7">
        <f>AR1160/(AR1160+AV1160+AY1160+BB1160)</f>
        <v>0.36051921002488563</v>
      </c>
      <c r="AV1160" s="4">
        <v>110030</v>
      </c>
      <c r="AW1160" s="4">
        <f>AV1160/M1160</f>
        <v>5239.5238095238092</v>
      </c>
      <c r="AX1160" s="7">
        <f>AV1160/(AR1160+AV1160+AY1160+BB1160)</f>
        <v>8.3761478854851246E-2</v>
      </c>
      <c r="AY1160" s="4">
        <v>421108</v>
      </c>
      <c r="AZ1160" s="4">
        <f>AY1160/M1160</f>
        <v>20052.761904761905</v>
      </c>
      <c r="BA1160" s="7">
        <f>AY1160/(AR1160+AV1160+AY1160+BB1160)</f>
        <v>0.32057283320556845</v>
      </c>
      <c r="BB1160" s="4">
        <v>308891</v>
      </c>
      <c r="BC1160" s="11">
        <f>BB1160/(AR1160+AV1160+AY1160+BB1160)</f>
        <v>0.23514647791469467</v>
      </c>
      <c r="BD1160" s="9">
        <f>BC1160+BA1160+AX1160+AU1160</f>
        <v>1</v>
      </c>
      <c r="BE1160" s="14">
        <f>(AF1160+AH1160+AJ1160+AL1160+AN1160+AP1160)</f>
        <v>1349138</v>
      </c>
      <c r="BF1160" s="14">
        <f t="shared" si="90"/>
        <v>-1313611</v>
      </c>
      <c r="BG1160" s="13">
        <f>(AF1160+AH1160+AJ1160+AL1160+AN1160+AP1160)-(AR1160+AV1160+AY1160+BB1160)</f>
        <v>35527</v>
      </c>
      <c r="BH1160" s="13">
        <f t="shared" si="91"/>
        <v>0</v>
      </c>
      <c r="BI1160" s="14">
        <f>AF1160/W1160</f>
        <v>289552</v>
      </c>
      <c r="BJ1160" s="14">
        <f>AH1160/Y1160</f>
        <v>310603</v>
      </c>
      <c r="BK1160" s="14">
        <f>AJ1160/AA1160</f>
        <v>739498.2402923709</v>
      </c>
      <c r="BL1160" s="14">
        <f>BI1160+BJ1160+BK1160</f>
        <v>1339653.2402923708</v>
      </c>
      <c r="BM1160" s="14">
        <f>(AF1160/W1160)-AF1160</f>
        <v>0</v>
      </c>
      <c r="BN1160" s="14">
        <f>AH1160/Y1160-AH1160</f>
        <v>0</v>
      </c>
      <c r="BO1160" s="14">
        <f>AJ1160/AA1160-AJ1160</f>
        <v>51249.240292370901</v>
      </c>
      <c r="BP1160" s="14">
        <f>BG1160/S1160</f>
        <v>3.5503475397201814E-3</v>
      </c>
      <c r="BQ1160" s="14">
        <f>(BG1160-CA1160)/S1160</f>
        <v>3.79422994463093E-3</v>
      </c>
      <c r="BR1160" s="27">
        <f>BQ1160-BP1160</f>
        <v>2.4388240491074855E-4</v>
      </c>
      <c r="BS1160" s="28">
        <f t="shared" si="92"/>
        <v>9570275</v>
      </c>
      <c r="BT1160" s="11">
        <f>BS1160/S1160</f>
        <v>0.95639379347244513</v>
      </c>
      <c r="BU1160" s="14">
        <f>(BE1160-AP1160)*1/BT1160-(BE1160-AP1160)</f>
        <v>59442.247272727313</v>
      </c>
      <c r="BV1160" s="14">
        <f t="shared" si="93"/>
        <v>0.13482446530928607</v>
      </c>
      <c r="BW1160" s="27">
        <f>(AR1160+AV1160+AY1160+BB1160)/S1160</f>
        <v>0.13127411776956588</v>
      </c>
      <c r="BX1160" s="13">
        <f>(AF1160+AH1160+AJ1160+AL1160+AN1160)/N1160</f>
        <v>364.67636363636365</v>
      </c>
      <c r="BY1160" s="26">
        <f>BX1160/K1160</f>
        <v>0.13622576153767788</v>
      </c>
      <c r="BZ1160" s="11">
        <f>AP1160/BE1160</f>
        <v>3.3665940771070123E-2</v>
      </c>
      <c r="CA1160" s="15">
        <f>-(BM1160+BN1160+BO1160)/M1160</f>
        <v>-2440.440013922424</v>
      </c>
      <c r="CB1160" s="15">
        <f>BG1160-CA1160</f>
        <v>37967.440013922424</v>
      </c>
      <c r="CC1160" s="18">
        <f t="shared" si="94"/>
        <v>0</v>
      </c>
      <c r="CD1160" s="17">
        <f>(AF1160/(AF1160+AH1160+AJ1160))/(X1160/(X1160+Z1160+AB1160))</f>
        <v>1.7392686576975651</v>
      </c>
      <c r="CE1160" s="19">
        <f>(AH1160/(AF1160+AH1160+AJ1160))/(Z1160/(X1160+Z1160+AB1160))</f>
        <v>0.99794160332347004</v>
      </c>
      <c r="CF1160" s="18">
        <f>(AJ1160/(AF1160+AH1160+AJ1160))/(AB1160/(X1160+Z1160+AB1160))</f>
        <v>0.84897617794684632</v>
      </c>
      <c r="CG1160">
        <f>AH1160/Z1160</f>
        <v>343.96788482834995</v>
      </c>
      <c r="CH1160" s="11">
        <f>BB1160/BE1160</f>
        <v>0.22895433973396345</v>
      </c>
      <c r="CI1160" s="14">
        <f>AY1160/V1160</f>
        <v>3274.5030152618565</v>
      </c>
      <c r="CJ1160" s="14">
        <f>AV1160/M1160</f>
        <v>5239.5238095238092</v>
      </c>
      <c r="CK1160" s="17">
        <f>N1160/V1160</f>
        <v>27.798921605766541</v>
      </c>
      <c r="CL1160" s="17">
        <f>(AL1160+AN1160)/N1160</f>
        <v>4.2836363636363632</v>
      </c>
      <c r="CM1160" s="14">
        <f>AP1160/AC1160</f>
        <v>5</v>
      </c>
    </row>
    <row r="1161" spans="1:91" hidden="1" x14ac:dyDescent="0.2">
      <c r="A1161">
        <v>890</v>
      </c>
      <c r="B1161" s="2">
        <v>45200</v>
      </c>
      <c r="C1161" s="3" t="s">
        <v>37</v>
      </c>
      <c r="D1161" t="s">
        <v>38</v>
      </c>
      <c r="E1161" s="3" t="s">
        <v>41</v>
      </c>
      <c r="F1161" t="s">
        <v>42</v>
      </c>
      <c r="G1161" t="str">
        <f>CONCATENATE(C1161,E1161)</f>
        <v>LAXSEA</v>
      </c>
      <c r="H1161" t="s">
        <v>34</v>
      </c>
      <c r="I1161">
        <f>U1161/M1161</f>
        <v>178.0751879699248</v>
      </c>
      <c r="J1161" t="str">
        <f>_xlfn.CONCAT(C1161,E1161,H1161)</f>
        <v>LAXSEA737-900</v>
      </c>
      <c r="K1161" s="4">
        <v>954</v>
      </c>
      <c r="L1161" s="4">
        <f>N1161/M1161</f>
        <v>147.05263157894737</v>
      </c>
      <c r="M1161" s="4">
        <v>133</v>
      </c>
      <c r="N1161" s="4">
        <v>19558</v>
      </c>
      <c r="O1161" s="4">
        <f>P1161/M1161</f>
        <v>18.075187969924812</v>
      </c>
      <c r="P1161" s="4">
        <v>2404</v>
      </c>
      <c r="Q1161" s="4">
        <v>4493</v>
      </c>
      <c r="R1161" s="4">
        <v>12662</v>
      </c>
      <c r="S1161" s="4">
        <f>U1161*K1161</f>
        <v>22594536</v>
      </c>
      <c r="T1161" s="7">
        <f>N1161/U1161</f>
        <v>0.82578956257388958</v>
      </c>
      <c r="U1161" s="4">
        <v>23684</v>
      </c>
      <c r="V1161" s="4">
        <v>368.67685287610618</v>
      </c>
      <c r="W1161" s="7">
        <f>P1161/X1161</f>
        <v>0.78871391076115482</v>
      </c>
      <c r="X1161" s="4">
        <v>3048</v>
      </c>
      <c r="Y1161" s="7">
        <f>Q1161/Z1161</f>
        <v>0.78852228852228856</v>
      </c>
      <c r="Z1161" s="4">
        <v>5698</v>
      </c>
      <c r="AA1161" s="7">
        <f>R1161/AB1161</f>
        <v>0.84758015931454578</v>
      </c>
      <c r="AB1161" s="4">
        <v>14939</v>
      </c>
      <c r="AC1161" s="4">
        <v>113828</v>
      </c>
      <c r="AD1161" s="4">
        <f>AP1161/AC1161</f>
        <v>5.9999648592613415</v>
      </c>
      <c r="AE1161" s="7">
        <f>AF1161/(AF1161+AH1161+AJ1161+AL1161+AN1161+AP1161)</f>
        <v>0.17368178108932583</v>
      </c>
      <c r="AF1161" s="4">
        <v>721302</v>
      </c>
      <c r="AG1161" s="7">
        <f>AH1161/(AF1161+AH1161+AJ1161+AL1161+AN1161+AP1161)</f>
        <v>0.18840195145254923</v>
      </c>
      <c r="AH1161" s="4">
        <v>782435</v>
      </c>
      <c r="AI1161" s="7">
        <f>AJ1161/(AF1161+AH1161+AJ1161+AL1161+AN1161+AP1161)</f>
        <v>0.44029786595694831</v>
      </c>
      <c r="AJ1161" s="4">
        <v>1828561</v>
      </c>
      <c r="AK1161" s="7">
        <f>AL1161/(AF1161+AH1161+AJ1161+AL1161+AN1161+AP1161)</f>
        <v>2.1343079198720735E-2</v>
      </c>
      <c r="AL1161" s="4">
        <v>88638</v>
      </c>
      <c r="AM1161" s="7">
        <f>AN1161/(AF1161+AH1161+AJ1161+AL1161+AN1161+AP1161)</f>
        <v>1.1824920196416622E-2</v>
      </c>
      <c r="AN1161" s="4">
        <v>49109</v>
      </c>
      <c r="AO1161" s="7">
        <f>AP1161/(AF1161+AH1161+AJ1161+AL1161+AN1161+AP1161)</f>
        <v>0.16445040210603926</v>
      </c>
      <c r="AP1161" s="4">
        <v>682964</v>
      </c>
      <c r="AQ1161" s="6">
        <f>AO1161+AM1161+AK1161+AI1161+AG1161+AE1161</f>
        <v>1</v>
      </c>
      <c r="AR1161" s="4">
        <v>1532978</v>
      </c>
      <c r="AS1161" s="4">
        <f>AR1161/M1161</f>
        <v>11526.150375939849</v>
      </c>
      <c r="AT1161" s="4">
        <f>AR1161/V1161</f>
        <v>4158.0532871564819</v>
      </c>
      <c r="AU1161" s="7">
        <f>AR1161/(AR1161+AV1161+AY1161+BB1161)</f>
        <v>0.35789288880204084</v>
      </c>
      <c r="AV1161" s="4">
        <v>777314</v>
      </c>
      <c r="AW1161" s="4">
        <f>AV1161/M1161</f>
        <v>5844.4661654135334</v>
      </c>
      <c r="AX1161" s="7">
        <f>AV1161/(AR1161+AV1161+AY1161+BB1161)</f>
        <v>0.18147367605162604</v>
      </c>
      <c r="AY1161" s="4">
        <v>828717</v>
      </c>
      <c r="AZ1161" s="4">
        <f>AY1161/M1161</f>
        <v>6230.9548872180449</v>
      </c>
      <c r="BA1161" s="7">
        <f>AY1161/(AR1161+AV1161+AY1161+BB1161)</f>
        <v>0.19347434935749949</v>
      </c>
      <c r="BB1161" s="4">
        <v>1144334</v>
      </c>
      <c r="BC1161" s="11">
        <f>BB1161/(AR1161+AV1161+AY1161+BB1161)</f>
        <v>0.26715908578883363</v>
      </c>
      <c r="BD1161" s="9">
        <f>BC1161+BA1161+AX1161+AU1161</f>
        <v>1</v>
      </c>
      <c r="BE1161" s="14">
        <f>(AF1161+AH1161+AJ1161+AL1161+AN1161+AP1161)</f>
        <v>4153009</v>
      </c>
      <c r="BF1161" s="14">
        <f t="shared" si="90"/>
        <v>-4283343</v>
      </c>
      <c r="BG1161" s="13">
        <f>(AF1161+AH1161+AJ1161+AL1161+AN1161+AP1161)-(AR1161+AV1161+AY1161+BB1161)</f>
        <v>-130334</v>
      </c>
      <c r="BH1161" s="13">
        <f t="shared" si="91"/>
        <v>1</v>
      </c>
      <c r="BI1161" s="14">
        <f>AF1161/W1161</f>
        <v>914529.3244592346</v>
      </c>
      <c r="BJ1161" s="14">
        <f>AH1161/Y1161</f>
        <v>992280.1313153794</v>
      </c>
      <c r="BK1161" s="14">
        <f>AJ1161/AA1161</f>
        <v>2157390.0473069027</v>
      </c>
      <c r="BL1161" s="14">
        <f>BI1161+BJ1161+BK1161</f>
        <v>4064199.5030815168</v>
      </c>
      <c r="BM1161" s="14">
        <f>(AF1161/W1161)-AF1161</f>
        <v>193227.3244592346</v>
      </c>
      <c r="BN1161" s="14">
        <f>AH1161/Y1161-AH1161</f>
        <v>209845.1313153794</v>
      </c>
      <c r="BO1161" s="14">
        <f>AJ1161/AA1161-AJ1161</f>
        <v>328829.04730690271</v>
      </c>
      <c r="BP1161" s="14">
        <f>BG1161/S1161</f>
        <v>-5.7683857725602328E-3</v>
      </c>
      <c r="BQ1161" s="14">
        <f>(BG1161-CA1161)/S1161</f>
        <v>-5.5248304802470033E-3</v>
      </c>
      <c r="BR1161" s="27">
        <f>BQ1161-BP1161</f>
        <v>2.4355529231322951E-4</v>
      </c>
      <c r="BS1161" s="28">
        <f t="shared" si="92"/>
        <v>18658332</v>
      </c>
      <c r="BT1161" s="11">
        <f>BS1161/S1161</f>
        <v>0.82578956257388958</v>
      </c>
      <c r="BU1161" s="14">
        <f>(BE1161-AP1161)*1/BT1161-(BE1161-AP1161)</f>
        <v>732048.55660087895</v>
      </c>
      <c r="BV1161" s="14">
        <f t="shared" si="93"/>
        <v>0.1838058989129053</v>
      </c>
      <c r="BW1161" s="27">
        <f>(AR1161+AV1161+AY1161+BB1161)/S1161</f>
        <v>0.18957428468546556</v>
      </c>
      <c r="BX1161" s="13">
        <f>(AF1161+AH1161+AJ1161+AL1161+AN1161)/N1161</f>
        <v>177.42330504141529</v>
      </c>
      <c r="BY1161" s="26">
        <f>BX1161/K1161</f>
        <v>0.18597830717129485</v>
      </c>
      <c r="BZ1161" s="11">
        <f>AP1161/BE1161</f>
        <v>0.16445040210603926</v>
      </c>
      <c r="CA1161" s="15">
        <f>-(BM1161+BN1161+BO1161)/M1161</f>
        <v>-5503.0188201617802</v>
      </c>
      <c r="CB1161" s="15">
        <f>BG1161-CA1161</f>
        <v>-124830.98117983821</v>
      </c>
      <c r="CC1161" s="18">
        <f t="shared" si="94"/>
        <v>1</v>
      </c>
      <c r="CD1161" s="17">
        <f>(AF1161/(AF1161+AH1161+AJ1161))/(X1161/(X1161+Z1161+AB1161))</f>
        <v>1.6820222264578684</v>
      </c>
      <c r="CE1161" s="19">
        <f>(AH1161/(AF1161+AH1161+AJ1161))/(Z1161/(X1161+Z1161+AB1161))</f>
        <v>0.97601250232632542</v>
      </c>
      <c r="CF1161" s="18">
        <f>(AJ1161/(AF1161+AH1161+AJ1161))/(AB1161/(X1161+Z1161+AB1161))</f>
        <v>0.86999645327672637</v>
      </c>
      <c r="CG1161">
        <f>AH1161/Z1161</f>
        <v>137.31747981747981</v>
      </c>
      <c r="CH1161" s="11">
        <f>BB1161/BE1161</f>
        <v>0.27554334700454536</v>
      </c>
      <c r="CI1161" s="14">
        <f>AY1161/V1161</f>
        <v>2247.8140234057228</v>
      </c>
      <c r="CJ1161" s="14">
        <f>AV1161/M1161</f>
        <v>5844.4661654135334</v>
      </c>
      <c r="CK1161" s="17">
        <f>N1161/V1161</f>
        <v>53.049167170178876</v>
      </c>
      <c r="CL1161" s="17">
        <f>(AL1161+AN1161)/N1161</f>
        <v>7.0430003067798346</v>
      </c>
      <c r="CM1161" s="14">
        <f>AP1161/AC1161</f>
        <v>5.9999648592613415</v>
      </c>
    </row>
    <row r="1162" spans="1:91" hidden="1" x14ac:dyDescent="0.2">
      <c r="A1162">
        <v>721</v>
      </c>
      <c r="B1162" s="2">
        <v>45170</v>
      </c>
      <c r="C1162" s="3" t="s">
        <v>41</v>
      </c>
      <c r="D1162" t="s">
        <v>42</v>
      </c>
      <c r="E1162" s="3" t="s">
        <v>32</v>
      </c>
      <c r="F1162" t="s">
        <v>33</v>
      </c>
      <c r="G1162" t="str">
        <f>CONCATENATE(C1162,E1162)</f>
        <v>SEAHNL</v>
      </c>
      <c r="H1162" t="s">
        <v>35</v>
      </c>
      <c r="I1162">
        <f>U1162/M1162</f>
        <v>177.10204081632654</v>
      </c>
      <c r="J1162" t="str">
        <f>_xlfn.CONCAT(C1162,E1162,H1162)</f>
        <v>SEAHNL737-Max 9</v>
      </c>
      <c r="K1162" s="4">
        <v>2677</v>
      </c>
      <c r="L1162" s="4">
        <f>N1162/M1162</f>
        <v>156.9387755102041</v>
      </c>
      <c r="M1162" s="4">
        <v>49</v>
      </c>
      <c r="N1162" s="4">
        <v>7690</v>
      </c>
      <c r="O1162" s="4">
        <f>P1162/M1162</f>
        <v>22.897959183673468</v>
      </c>
      <c r="P1162" s="4">
        <v>1122</v>
      </c>
      <c r="Q1162" s="4">
        <v>2097</v>
      </c>
      <c r="R1162" s="4">
        <v>4472</v>
      </c>
      <c r="S1162" s="4">
        <f>U1162*K1162</f>
        <v>23231006</v>
      </c>
      <c r="T1162" s="7">
        <f>N1162/U1162</f>
        <v>0.8861488822309288</v>
      </c>
      <c r="U1162" s="4">
        <v>8678</v>
      </c>
      <c r="V1162" s="4">
        <v>298.54061465231791</v>
      </c>
      <c r="W1162" s="7">
        <f>P1162/X1162</f>
        <v>1.0008920606601248</v>
      </c>
      <c r="X1162" s="4">
        <v>1121</v>
      </c>
      <c r="Y1162" s="7">
        <f>Q1162/Z1162</f>
        <v>1.0004770992366412</v>
      </c>
      <c r="Z1162" s="4">
        <v>2096</v>
      </c>
      <c r="AA1162" s="7">
        <f>R1162/AB1162</f>
        <v>0.81904761904761902</v>
      </c>
      <c r="AB1162" s="4">
        <v>5460</v>
      </c>
      <c r="AC1162" s="4">
        <v>38775</v>
      </c>
      <c r="AD1162" s="4">
        <f>AP1162/AC1162</f>
        <v>5.9999226305609286</v>
      </c>
      <c r="AE1162" s="7">
        <f>AF1162/(AF1162+AH1162+AJ1162+AL1162+AN1162+AP1162)</f>
        <v>0.23204518336964097</v>
      </c>
      <c r="AF1162" s="4">
        <v>664140</v>
      </c>
      <c r="AG1162" s="7">
        <f>AH1162/(AF1162+AH1162+AJ1162+AL1162+AN1162+AP1162)</f>
        <v>0.23152249298158878</v>
      </c>
      <c r="AH1162" s="4">
        <v>662644</v>
      </c>
      <c r="AI1162" s="7">
        <f>AJ1162/(AF1162+AH1162+AJ1162+AL1162+AN1162+AP1162)</f>
        <v>0.43639511340389886</v>
      </c>
      <c r="AJ1162" s="4">
        <v>1249013</v>
      </c>
      <c r="AK1162" s="7">
        <f>AL1162/(AF1162+AH1162+AJ1162+AL1162+AN1162+AP1162)</f>
        <v>1.0938763816268739E-2</v>
      </c>
      <c r="AL1162" s="4">
        <v>31308</v>
      </c>
      <c r="AM1162" s="7">
        <f>AN1162/(AF1162+AH1162+AJ1162+AL1162+AN1162+AP1162)</f>
        <v>7.8134526390449023E-3</v>
      </c>
      <c r="AN1162" s="4">
        <v>22363</v>
      </c>
      <c r="AO1162" s="7">
        <f>AP1162/(AF1162+AH1162+AJ1162+AL1162+AN1162+AP1162)</f>
        <v>8.1284993789557725E-2</v>
      </c>
      <c r="AP1162" s="4">
        <v>232647</v>
      </c>
      <c r="AQ1162" s="6">
        <f>AO1162+AM1162+AK1162+AI1162+AG1162+AE1162</f>
        <v>1</v>
      </c>
      <c r="AR1162" s="4">
        <v>1312776</v>
      </c>
      <c r="AS1162" s="4">
        <f>AR1162/M1162</f>
        <v>26791.34693877551</v>
      </c>
      <c r="AT1162" s="4">
        <f>AR1162/V1162</f>
        <v>4397.3112386362118</v>
      </c>
      <c r="AU1162" s="7">
        <f>AR1162/(AR1162+AV1162+AY1162+BB1162)</f>
        <v>0.40219323091025455</v>
      </c>
      <c r="AV1162" s="4">
        <v>320655</v>
      </c>
      <c r="AW1162" s="4">
        <f>AV1162/M1162</f>
        <v>6543.9795918367345</v>
      </c>
      <c r="AX1162" s="7">
        <f>AV1162/(AR1162+AV1162+AY1162+BB1162)</f>
        <v>9.8238595508698873E-2</v>
      </c>
      <c r="AY1162" s="4">
        <v>706549</v>
      </c>
      <c r="AZ1162" s="4">
        <f>AY1162/M1162</f>
        <v>14419.367346938776</v>
      </c>
      <c r="BA1162" s="7">
        <f>AY1162/(AR1162+AV1162+AY1162+BB1162)</f>
        <v>0.21646436643144715</v>
      </c>
      <c r="BB1162" s="4">
        <v>924063</v>
      </c>
      <c r="BC1162" s="11">
        <f>BB1162/(AR1162+AV1162+AY1162+BB1162)</f>
        <v>0.28310380714959943</v>
      </c>
      <c r="BD1162" s="9">
        <f>BC1162+BA1162+AX1162+AU1162</f>
        <v>1</v>
      </c>
      <c r="BE1162" s="14">
        <f>(AF1162+AH1162+AJ1162+AL1162+AN1162+AP1162)</f>
        <v>2862115</v>
      </c>
      <c r="BF1162" s="14">
        <f t="shared" si="90"/>
        <v>-3264043</v>
      </c>
      <c r="BG1162" s="13">
        <f>(AF1162+AH1162+AJ1162+AL1162+AN1162+AP1162)-(AR1162+AV1162+AY1162+BB1162)</f>
        <v>-401928</v>
      </c>
      <c r="BH1162" s="13">
        <f t="shared" si="91"/>
        <v>1</v>
      </c>
      <c r="BI1162" s="14">
        <f>AF1162/W1162</f>
        <v>663548.07486631023</v>
      </c>
      <c r="BJ1162" s="14">
        <f>AH1162/Y1162</f>
        <v>662328.00381497375</v>
      </c>
      <c r="BK1162" s="14">
        <f>AJ1162/AA1162</f>
        <v>1524957.7325581396</v>
      </c>
      <c r="BL1162" s="14">
        <f>BI1162+BJ1162+BK1162</f>
        <v>2850833.8112394237</v>
      </c>
      <c r="BM1162" s="14">
        <f>(AF1162/W1162)-AF1162</f>
        <v>-591.92513368977234</v>
      </c>
      <c r="BN1162" s="14">
        <f>AH1162/Y1162-AH1162</f>
        <v>-315.99618502624799</v>
      </c>
      <c r="BO1162" s="14">
        <f>AJ1162/AA1162-AJ1162</f>
        <v>275944.7325581396</v>
      </c>
      <c r="BP1162" s="14">
        <f>BG1162/S1162</f>
        <v>-1.7301360087462421E-2</v>
      </c>
      <c r="BQ1162" s="14">
        <f>(BG1162-CA1162)/S1162</f>
        <v>-1.7059743510558979E-2</v>
      </c>
      <c r="BR1162" s="27">
        <f>BQ1162-BP1162</f>
        <v>2.4161657690344174E-4</v>
      </c>
      <c r="BS1162" s="28">
        <f t="shared" si="92"/>
        <v>20586130</v>
      </c>
      <c r="BT1162" s="11">
        <f>BS1162/S1162</f>
        <v>0.8861488822309288</v>
      </c>
      <c r="BU1162" s="14">
        <f>(BE1162-AP1162)*1/BT1162-(BE1162-AP1162)</f>
        <v>337830.21898569586</v>
      </c>
      <c r="BV1162" s="14">
        <f t="shared" si="93"/>
        <v>0.12320237014273079</v>
      </c>
      <c r="BW1162" s="27">
        <f>(AR1162+AV1162+AY1162+BB1162)/S1162</f>
        <v>0.14050373023019322</v>
      </c>
      <c r="BX1162" s="13">
        <f>(AF1162+AH1162+AJ1162+AL1162+AN1162)/N1162</f>
        <v>341.93342002600781</v>
      </c>
      <c r="BY1162" s="26">
        <f>BX1162/K1162</f>
        <v>0.12773007845573695</v>
      </c>
      <c r="BZ1162" s="11">
        <f>AP1162/BE1162</f>
        <v>8.1284993789557725E-2</v>
      </c>
      <c r="CA1162" s="15">
        <f>-(BM1162+BN1162+BO1162)/M1162</f>
        <v>-5612.996147743338</v>
      </c>
      <c r="CB1162" s="15">
        <f>BG1162-CA1162</f>
        <v>-396315.00385225669</v>
      </c>
      <c r="CC1162" s="18">
        <f t="shared" si="94"/>
        <v>1</v>
      </c>
      <c r="CD1162" s="17">
        <f>(AF1162/(AF1162+AH1162+AJ1162))/(X1162/(X1162+Z1162+AB1162))</f>
        <v>1.9957768909804361</v>
      </c>
      <c r="CE1162" s="19">
        <f>(AH1162/(AF1162+AH1162+AJ1162))/(Z1162/(X1162+Z1162+AB1162))</f>
        <v>1.0649934972917163</v>
      </c>
      <c r="CF1162" s="18">
        <f>(AJ1162/(AF1162+AH1162+AJ1162))/(AB1162/(X1162+Z1162+AB1162))</f>
        <v>0.77060581225045666</v>
      </c>
      <c r="CG1162">
        <f>AH1162/Z1162</f>
        <v>316.14694656488547</v>
      </c>
      <c r="CH1162" s="11">
        <f>BB1162/BE1162</f>
        <v>0.32286019254991499</v>
      </c>
      <c r="CI1162" s="14">
        <f>AY1162/V1162</f>
        <v>2366.6763090939935</v>
      </c>
      <c r="CJ1162" s="14">
        <f>AV1162/M1162</f>
        <v>6543.9795918367345</v>
      </c>
      <c r="CK1162" s="17">
        <f>N1162/V1162</f>
        <v>25.758639269085105</v>
      </c>
      <c r="CL1162" s="17">
        <f>(AL1162+AN1162)/N1162</f>
        <v>6.9793237971391413</v>
      </c>
      <c r="CM1162" s="14">
        <f>AP1162/AC1162</f>
        <v>5.9999226305609286</v>
      </c>
    </row>
    <row r="1163" spans="1:91" hidden="1" x14ac:dyDescent="0.2">
      <c r="A1163">
        <v>853</v>
      </c>
      <c r="B1163" s="2">
        <v>45200</v>
      </c>
      <c r="C1163" s="3" t="s">
        <v>32</v>
      </c>
      <c r="D1163" t="s">
        <v>33</v>
      </c>
      <c r="E1163" s="3" t="s">
        <v>41</v>
      </c>
      <c r="F1163" t="s">
        <v>42</v>
      </c>
      <c r="G1163" t="str">
        <f>CONCATENATE(C1163,E1163)</f>
        <v>HNLSEA</v>
      </c>
      <c r="H1163" t="s">
        <v>35</v>
      </c>
      <c r="I1163">
        <f>U1163/M1163</f>
        <v>177.10204081632654</v>
      </c>
      <c r="J1163" t="str">
        <f>_xlfn.CONCAT(C1163,E1163,H1163)</f>
        <v>HNLSEA737-Max 9</v>
      </c>
      <c r="K1163" s="4">
        <v>2677</v>
      </c>
      <c r="L1163" s="4">
        <f>N1163/M1163</f>
        <v>158.36734693877551</v>
      </c>
      <c r="M1163" s="4">
        <v>49</v>
      </c>
      <c r="N1163" s="4">
        <v>7760</v>
      </c>
      <c r="O1163" s="4">
        <f>P1163/M1163</f>
        <v>22.897959183673468</v>
      </c>
      <c r="P1163" s="4">
        <v>1122</v>
      </c>
      <c r="Q1163" s="4">
        <v>1797</v>
      </c>
      <c r="R1163" s="4">
        <v>4841</v>
      </c>
      <c r="S1163" s="4">
        <f>U1163*K1163</f>
        <v>23231006</v>
      </c>
      <c r="T1163" s="7">
        <f>N1163/U1163</f>
        <v>0.89421525697165249</v>
      </c>
      <c r="U1163" s="4">
        <v>8678</v>
      </c>
      <c r="V1163" s="4">
        <v>282.50638385502475</v>
      </c>
      <c r="W1163" s="7">
        <f>P1163/X1163</f>
        <v>1.0008920606601248</v>
      </c>
      <c r="X1163" s="4">
        <v>1121</v>
      </c>
      <c r="Y1163" s="7">
        <f>Q1163/Z1163</f>
        <v>0.85734732824427484</v>
      </c>
      <c r="Z1163" s="4">
        <v>2096</v>
      </c>
      <c r="AA1163" s="7">
        <f>R1163/AB1163</f>
        <v>0.88663003663003659</v>
      </c>
      <c r="AB1163" s="4">
        <v>5460</v>
      </c>
      <c r="AC1163" s="4">
        <v>32021</v>
      </c>
      <c r="AD1163" s="4">
        <f>AP1163/AC1163</f>
        <v>5.9998750819774527</v>
      </c>
      <c r="AE1163" s="7">
        <f>AF1163/(AF1163+AH1163+AJ1163+AL1163+AN1163+AP1163)</f>
        <v>0.23139343940070028</v>
      </c>
      <c r="AF1163" s="4">
        <v>671022</v>
      </c>
      <c r="AG1163" s="7">
        <f>AH1163/(AF1163+AH1163+AJ1163+AL1163+AN1163+AP1163)</f>
        <v>0.21109838278185797</v>
      </c>
      <c r="AH1163" s="4">
        <v>612168</v>
      </c>
      <c r="AI1163" s="7">
        <f>AJ1163/(AF1163+AH1163+AJ1163+AL1163+AN1163+AP1163)</f>
        <v>0.46621938965170739</v>
      </c>
      <c r="AJ1163" s="4">
        <v>1351998</v>
      </c>
      <c r="AK1163" s="7">
        <f>AL1163/(AF1163+AH1163+AJ1163+AL1163+AN1163+AP1163)</f>
        <v>1.1683088970101913E-2</v>
      </c>
      <c r="AL1163" s="4">
        <v>33880</v>
      </c>
      <c r="AM1163" s="7">
        <f>AN1163/(AF1163+AH1163+AJ1163+AL1163+AN1163+AP1163)</f>
        <v>1.3354860378810712E-2</v>
      </c>
      <c r="AN1163" s="4">
        <v>38728</v>
      </c>
      <c r="AO1163" s="7">
        <f>AP1163/(AF1163+AH1163+AJ1163+AL1163+AN1163+AP1163)</f>
        <v>6.6250838816821714E-2</v>
      </c>
      <c r="AP1163" s="4">
        <v>192122</v>
      </c>
      <c r="AQ1163" s="6">
        <f>AO1163+AM1163+AK1163+AI1163+AG1163+AE1163</f>
        <v>1</v>
      </c>
      <c r="AR1163" s="4">
        <v>1242268</v>
      </c>
      <c r="AS1163" s="4">
        <f>AR1163/M1163</f>
        <v>25352.408163265307</v>
      </c>
      <c r="AT1163" s="4">
        <f>AR1163/V1163</f>
        <v>4397.3094804027542</v>
      </c>
      <c r="AU1163" s="7">
        <f>AR1163/(AR1163+AV1163+AY1163+BB1163)</f>
        <v>0.39996303876711753</v>
      </c>
      <c r="AV1163" s="4">
        <v>320655</v>
      </c>
      <c r="AW1163" s="4">
        <f>AV1163/M1163</f>
        <v>6543.9795918367345</v>
      </c>
      <c r="AX1163" s="7">
        <f>AV1163/(AR1163+AV1163+AY1163+BB1163)</f>
        <v>0.10323871193323024</v>
      </c>
      <c r="AY1163" s="4">
        <v>668601</v>
      </c>
      <c r="AZ1163" s="4">
        <f>AY1163/M1163</f>
        <v>13644.918367346938</v>
      </c>
      <c r="BA1163" s="7">
        <f>AY1163/(AR1163+AV1163+AY1163+BB1163)</f>
        <v>0.21526408768698344</v>
      </c>
      <c r="BB1163" s="4">
        <v>874433</v>
      </c>
      <c r="BC1163" s="11">
        <f>BB1163/(AR1163+AV1163+AY1163+BB1163)</f>
        <v>0.28153416161266881</v>
      </c>
      <c r="BD1163" s="9">
        <f>BC1163+BA1163+AX1163+AU1163</f>
        <v>1</v>
      </c>
      <c r="BE1163" s="14">
        <f>(AF1163+AH1163+AJ1163+AL1163+AN1163+AP1163)</f>
        <v>2899918</v>
      </c>
      <c r="BF1163" s="14">
        <f t="shared" si="90"/>
        <v>-3105957</v>
      </c>
      <c r="BG1163" s="13">
        <f>(AF1163+AH1163+AJ1163+AL1163+AN1163+AP1163)-(AR1163+AV1163+AY1163+BB1163)</f>
        <v>-206039</v>
      </c>
      <c r="BH1163" s="13">
        <f t="shared" si="91"/>
        <v>1</v>
      </c>
      <c r="BI1163" s="14">
        <f>AF1163/W1163</f>
        <v>670423.9411764706</v>
      </c>
      <c r="BJ1163" s="14">
        <f>AH1163/Y1163</f>
        <v>714025.66944908176</v>
      </c>
      <c r="BK1163" s="14">
        <f>AJ1163/AA1163</f>
        <v>1524872.7700888247</v>
      </c>
      <c r="BL1163" s="14">
        <f>BI1163+BJ1163+BK1163</f>
        <v>2909322.3807143774</v>
      </c>
      <c r="BM1163" s="14">
        <f>(AF1163/W1163)-AF1163</f>
        <v>-598.05882352939807</v>
      </c>
      <c r="BN1163" s="14">
        <f>AH1163/Y1163-AH1163</f>
        <v>101857.66944908176</v>
      </c>
      <c r="BO1163" s="14">
        <f>AJ1163/AA1163-AJ1163</f>
        <v>172874.77008882468</v>
      </c>
      <c r="BP1163" s="14">
        <f>BG1163/S1163</f>
        <v>-8.869138082095971E-3</v>
      </c>
      <c r="BQ1163" s="14">
        <f>(BG1163-CA1163)/S1163</f>
        <v>-8.6283142797065008E-3</v>
      </c>
      <c r="BR1163" s="27">
        <f>BQ1163-BP1163</f>
        <v>2.4082380238947022E-4</v>
      </c>
      <c r="BS1163" s="28">
        <f t="shared" si="92"/>
        <v>20773520</v>
      </c>
      <c r="BT1163" s="11">
        <f>BS1163/S1163</f>
        <v>0.89421525697165249</v>
      </c>
      <c r="BU1163" s="14">
        <f>(BE1163-AP1163)*1/BT1163-(BE1163-AP1163)</f>
        <v>320329.47525773197</v>
      </c>
      <c r="BV1163" s="14">
        <f t="shared" si="93"/>
        <v>0.12482963501451465</v>
      </c>
      <c r="BW1163" s="27">
        <f>(AR1163+AV1163+AY1163+BB1163)/S1163</f>
        <v>0.13369877309661063</v>
      </c>
      <c r="BX1163" s="13">
        <f>(AF1163+AH1163+AJ1163+AL1163+AN1163)/N1163</f>
        <v>348.94278350515464</v>
      </c>
      <c r="BY1163" s="26">
        <f>BX1163/K1163</f>
        <v>0.13034844359550044</v>
      </c>
      <c r="BZ1163" s="11">
        <f>AP1163/BE1163</f>
        <v>6.6250838816821714E-2</v>
      </c>
      <c r="CA1163" s="15">
        <f>-(BM1163+BN1163+BO1163)/M1163</f>
        <v>-5594.5791982525925</v>
      </c>
      <c r="CB1163" s="15">
        <f>BG1163-CA1163</f>
        <v>-200444.42080174742</v>
      </c>
      <c r="CC1163" s="18">
        <f t="shared" si="94"/>
        <v>1</v>
      </c>
      <c r="CD1163" s="17">
        <f>(AF1163/(AF1163+AH1163+AJ1163))/(X1163/(X1163+Z1163+AB1163))</f>
        <v>1.9710114164420176</v>
      </c>
      <c r="CE1163" s="19">
        <f>(AH1163/(AF1163+AH1163+AJ1163))/(Z1163/(X1163+Z1163+AB1163))</f>
        <v>0.96169495741874267</v>
      </c>
      <c r="CF1163" s="18">
        <f>(AJ1163/(AF1163+AH1163+AJ1163))/(AB1163/(X1163+Z1163+AB1163))</f>
        <v>0.8153449764503321</v>
      </c>
      <c r="CG1163">
        <f>AH1163/Z1163</f>
        <v>292.06488549618319</v>
      </c>
      <c r="CH1163" s="11">
        <f>BB1163/BE1163</f>
        <v>0.30153714691242994</v>
      </c>
      <c r="CI1163" s="14">
        <f>AY1163/V1163</f>
        <v>2366.6757220718573</v>
      </c>
      <c r="CJ1163" s="14">
        <f>AV1163/M1163</f>
        <v>6543.9795918367345</v>
      </c>
      <c r="CK1163" s="17">
        <f>N1163/V1163</f>
        <v>27.468405825413981</v>
      </c>
      <c r="CL1163" s="17">
        <f>(AL1163+AN1163)/N1163</f>
        <v>9.3567010309278356</v>
      </c>
      <c r="CM1163" s="14">
        <f>AP1163/AC1163</f>
        <v>5.9998750819774527</v>
      </c>
    </row>
    <row r="1164" spans="1:91" hidden="1" x14ac:dyDescent="0.2">
      <c r="A1164">
        <v>489</v>
      </c>
      <c r="B1164" s="2">
        <v>44866</v>
      </c>
      <c r="C1164" s="3" t="s">
        <v>52</v>
      </c>
      <c r="D1164" t="s">
        <v>33</v>
      </c>
      <c r="E1164" s="3" t="s">
        <v>41</v>
      </c>
      <c r="F1164" t="s">
        <v>42</v>
      </c>
      <c r="G1164" t="str">
        <f>CONCATENATE(C1164,E1164)</f>
        <v>OGGSEA</v>
      </c>
      <c r="H1164" t="s">
        <v>31</v>
      </c>
      <c r="I1164">
        <f>U1164/M1164</f>
        <v>157.11904761904762</v>
      </c>
      <c r="J1164" t="str">
        <f>_xlfn.CONCAT(C1164,E1164,H1164)</f>
        <v>OGGSEA737-800</v>
      </c>
      <c r="K1164" s="4">
        <v>2640</v>
      </c>
      <c r="L1164" s="4">
        <f>N1164/M1164</f>
        <v>141.14285714285714</v>
      </c>
      <c r="M1164" s="4">
        <v>42</v>
      </c>
      <c r="N1164" s="4">
        <v>5928</v>
      </c>
      <c r="O1164" s="4">
        <f>P1164/M1164</f>
        <v>20.761904761904763</v>
      </c>
      <c r="P1164" s="4">
        <v>872</v>
      </c>
      <c r="Q1164" s="4">
        <v>1325</v>
      </c>
      <c r="R1164" s="4">
        <v>3732</v>
      </c>
      <c r="S1164" s="4">
        <f>U1164*K1164</f>
        <v>17421360</v>
      </c>
      <c r="T1164" s="7">
        <f>N1164/U1164</f>
        <v>0.89831792695863011</v>
      </c>
      <c r="U1164" s="4">
        <v>6599</v>
      </c>
      <c r="V1164" s="4">
        <v>232.57466329966329</v>
      </c>
      <c r="W1164" s="7">
        <f>P1164/X1164</f>
        <v>1</v>
      </c>
      <c r="X1164" s="4">
        <v>872</v>
      </c>
      <c r="Y1164" s="7">
        <f>Q1164/Z1164</f>
        <v>0.79819277108433739</v>
      </c>
      <c r="Z1164" s="4">
        <v>1660</v>
      </c>
      <c r="AA1164" s="7">
        <f>R1164/AB1164</f>
        <v>0.91762970248340303</v>
      </c>
      <c r="AB1164" s="4">
        <v>4067</v>
      </c>
      <c r="AC1164" s="4">
        <v>2588</v>
      </c>
      <c r="AD1164" s="4">
        <f>AP1164/AC1164</f>
        <v>5</v>
      </c>
      <c r="AE1164" s="7">
        <f>AF1164/(AF1164+AH1164+AJ1164+AL1164+AN1164+AP1164)</f>
        <v>0.21189512206983757</v>
      </c>
      <c r="AF1164" s="4">
        <v>348559</v>
      </c>
      <c r="AG1164" s="7">
        <f>AH1164/(AF1164+AH1164+AJ1164+AL1164+AN1164+AP1164)</f>
        <v>0.23305308335765004</v>
      </c>
      <c r="AH1164" s="4">
        <v>383363</v>
      </c>
      <c r="AI1164" s="7">
        <f>AJ1164/(AF1164+AH1164+AJ1164+AL1164+AN1164+AP1164)</f>
        <v>0.53130228090652665</v>
      </c>
      <c r="AJ1164" s="4">
        <v>873971</v>
      </c>
      <c r="AK1164" s="7">
        <f>AL1164/(AF1164+AH1164+AJ1164+AL1164+AN1164+AP1164)</f>
        <v>1.3614312810037934E-2</v>
      </c>
      <c r="AL1164" s="4">
        <v>22395</v>
      </c>
      <c r="AM1164" s="7">
        <f>AN1164/(AF1164+AH1164+AJ1164+AL1164+AN1164+AP1164)</f>
        <v>2.2687481762474469E-3</v>
      </c>
      <c r="AN1164" s="4">
        <v>3732</v>
      </c>
      <c r="AO1164" s="7">
        <f>AP1164/(AF1164+AH1164+AJ1164+AL1164+AN1164+AP1164)</f>
        <v>7.8664526797004187E-3</v>
      </c>
      <c r="AP1164" s="4">
        <v>12940</v>
      </c>
      <c r="AQ1164" s="6">
        <f>AO1164+AM1164+AK1164+AI1164+AG1164+AE1164</f>
        <v>1</v>
      </c>
      <c r="AR1164" s="4">
        <v>856465</v>
      </c>
      <c r="AS1164" s="4">
        <f>AR1164/M1164</f>
        <v>20392.023809523809</v>
      </c>
      <c r="AT1164" s="4">
        <f>AR1164/V1164</f>
        <v>3682.5378476265</v>
      </c>
      <c r="AU1164" s="7">
        <f>AR1164/(AR1164+AV1164+AY1164+BB1164)</f>
        <v>0.35774060761999837</v>
      </c>
      <c r="AV1164" s="4">
        <v>217440</v>
      </c>
      <c r="AW1164" s="4">
        <f>AV1164/M1164</f>
        <v>5177.1428571428569</v>
      </c>
      <c r="AX1164" s="7">
        <f>AV1164/(AR1164+AV1164+AY1164+BB1164)</f>
        <v>9.0823463563475967E-2</v>
      </c>
      <c r="AY1164" s="4">
        <v>761566</v>
      </c>
      <c r="AZ1164" s="4">
        <f>AY1164/M1164</f>
        <v>18132.523809523809</v>
      </c>
      <c r="BA1164" s="7">
        <f>AY1164/(AR1164+AV1164+AY1164+BB1164)</f>
        <v>0.31810182971018275</v>
      </c>
      <c r="BB1164" s="4">
        <v>558624</v>
      </c>
      <c r="BC1164" s="11">
        <f>BB1164/(AR1164+AV1164+AY1164+BB1164)</f>
        <v>0.2333340991063429</v>
      </c>
      <c r="BD1164" s="9">
        <f>BC1164+BA1164+AX1164+AU1164</f>
        <v>0.99999999999999989</v>
      </c>
      <c r="BE1164" s="14">
        <f>(AF1164+AH1164+AJ1164+AL1164+AN1164+AP1164)</f>
        <v>1644960</v>
      </c>
      <c r="BF1164" s="14">
        <f t="shared" si="90"/>
        <v>-2394095</v>
      </c>
      <c r="BG1164" s="13">
        <f>(AF1164+AH1164+AJ1164+AL1164+AN1164+AP1164)-(AR1164+AV1164+AY1164+BB1164)</f>
        <v>-749135</v>
      </c>
      <c r="BH1164" s="13">
        <f t="shared" si="91"/>
        <v>1</v>
      </c>
      <c r="BI1164" s="14">
        <f>AF1164/W1164</f>
        <v>348559</v>
      </c>
      <c r="BJ1164" s="14">
        <f>AH1164/Y1164</f>
        <v>480288.73962264147</v>
      </c>
      <c r="BK1164" s="14">
        <f>AJ1164/AA1164</f>
        <v>952422.30894962489</v>
      </c>
      <c r="BL1164" s="14">
        <f>BI1164+BJ1164+BK1164</f>
        <v>1781270.0485722665</v>
      </c>
      <c r="BM1164" s="14">
        <f>(AF1164/W1164)-AF1164</f>
        <v>0</v>
      </c>
      <c r="BN1164" s="14">
        <f>AH1164/Y1164-AH1164</f>
        <v>96925.739622641471</v>
      </c>
      <c r="BO1164" s="14">
        <f>AJ1164/AA1164-AJ1164</f>
        <v>78451.308949624887</v>
      </c>
      <c r="BP1164" s="14">
        <f>BG1164/S1164</f>
        <v>-4.300094826121497E-2</v>
      </c>
      <c r="BQ1164" s="14">
        <f>(BG1164-CA1164)/S1164</f>
        <v>-4.2761262954578438E-2</v>
      </c>
      <c r="BR1164" s="27">
        <f>BQ1164-BP1164</f>
        <v>2.3968530663653204E-4</v>
      </c>
      <c r="BS1164" s="28">
        <f t="shared" si="92"/>
        <v>15649920</v>
      </c>
      <c r="BT1164" s="11">
        <f>BS1164/S1164</f>
        <v>0.89831792695863011</v>
      </c>
      <c r="BU1164" s="14">
        <f>(BE1164-AP1164)*1/BT1164-(BE1164-AP1164)</f>
        <v>184731.00877192989</v>
      </c>
      <c r="BV1164" s="14">
        <f t="shared" si="93"/>
        <v>9.4422019865268839E-2</v>
      </c>
      <c r="BW1164" s="27">
        <f>(AR1164+AV1164+AY1164+BB1164)/S1164</f>
        <v>0.1374229681264838</v>
      </c>
      <c r="BX1164" s="13">
        <f>(AF1164+AH1164+AJ1164+AL1164+AN1164)/N1164</f>
        <v>275.30701754385967</v>
      </c>
      <c r="BY1164" s="26">
        <f>BX1164/K1164</f>
        <v>0.10428296119085594</v>
      </c>
      <c r="BZ1164" s="11">
        <f>AP1164/BE1164</f>
        <v>7.8664526797004187E-3</v>
      </c>
      <c r="CA1164" s="15">
        <f>-(BM1164+BN1164+BO1164)/M1164</f>
        <v>-4175.6440136253896</v>
      </c>
      <c r="CB1164" s="15">
        <f>BG1164-CA1164</f>
        <v>-744959.35598637466</v>
      </c>
      <c r="CC1164" s="18">
        <f t="shared" si="94"/>
        <v>1</v>
      </c>
      <c r="CD1164" s="17">
        <f>(AF1164/(AF1164+AH1164+AJ1164))/(X1164/(X1164+Z1164+AB1164))</f>
        <v>1.642560365981631</v>
      </c>
      <c r="CE1164" s="19">
        <f>(AH1164/(AF1164+AH1164+AJ1164))/(Z1164/(X1164+Z1164+AB1164))</f>
        <v>0.94899435752141181</v>
      </c>
      <c r="CF1164" s="18">
        <f>(AJ1164/(AF1164+AH1164+AJ1164))/(AB1164/(X1164+Z1164+AB1164))</f>
        <v>0.88304812573849878</v>
      </c>
      <c r="CG1164">
        <f>AH1164/Z1164</f>
        <v>230.94156626506023</v>
      </c>
      <c r="CH1164" s="11">
        <f>BB1164/BE1164</f>
        <v>0.33959731543624161</v>
      </c>
      <c r="CI1164" s="14">
        <f>AY1164/V1164</f>
        <v>3274.5011395276201</v>
      </c>
      <c r="CJ1164" s="14">
        <f>AV1164/M1164</f>
        <v>5177.1428571428569</v>
      </c>
      <c r="CK1164" s="17">
        <f>N1164/V1164</f>
        <v>25.488588979969869</v>
      </c>
      <c r="CL1164" s="17">
        <f>(AL1164+AN1164)/N1164</f>
        <v>4.4073886639676116</v>
      </c>
      <c r="CM1164" s="14">
        <f>AP1164/AC1164</f>
        <v>5</v>
      </c>
    </row>
    <row r="1165" spans="1:91" hidden="1" x14ac:dyDescent="0.2">
      <c r="A1165">
        <v>669</v>
      </c>
      <c r="B1165" s="2">
        <v>45170</v>
      </c>
      <c r="C1165" s="3" t="s">
        <v>37</v>
      </c>
      <c r="D1165" t="s">
        <v>38</v>
      </c>
      <c r="E1165" s="3" t="s">
        <v>32</v>
      </c>
      <c r="F1165" t="s">
        <v>33</v>
      </c>
      <c r="G1165" t="str">
        <f>CONCATENATE(C1165,E1165)</f>
        <v>LAXHNL</v>
      </c>
      <c r="H1165" t="s">
        <v>49</v>
      </c>
      <c r="I1165">
        <f>U1165/M1165</f>
        <v>278</v>
      </c>
      <c r="J1165" t="str">
        <f>_xlfn.CONCAT(C1165,E1165,H1165)</f>
        <v>LAXHNLA330-200</v>
      </c>
      <c r="K1165" s="4">
        <v>2556</v>
      </c>
      <c r="L1165" s="4">
        <f>N1165/M1165</f>
        <v>256</v>
      </c>
      <c r="M1165" s="4">
        <v>44</v>
      </c>
      <c r="N1165" s="4">
        <v>11264</v>
      </c>
      <c r="O1165" s="4">
        <f>P1165/M1165</f>
        <v>33.159090909090907</v>
      </c>
      <c r="P1165" s="4">
        <v>1459</v>
      </c>
      <c r="Q1165" s="4">
        <v>2715</v>
      </c>
      <c r="R1165" s="4">
        <v>7091</v>
      </c>
      <c r="S1165" s="4">
        <f>U1165*K1165</f>
        <v>31264992</v>
      </c>
      <c r="T1165" s="7">
        <f>N1165/U1165</f>
        <v>0.92086330935251803</v>
      </c>
      <c r="U1165" s="4">
        <v>12232</v>
      </c>
      <c r="V1165" s="4">
        <v>252.19341950646296</v>
      </c>
      <c r="W1165" s="7">
        <f>P1165/X1165</f>
        <v>0.92108585858585856</v>
      </c>
      <c r="X1165" s="4">
        <v>1584</v>
      </c>
      <c r="Y1165" s="7">
        <f>Q1165/Z1165</f>
        <v>0.92096336499321574</v>
      </c>
      <c r="Z1165" s="4">
        <v>2948</v>
      </c>
      <c r="AA1165" s="7">
        <f>R1165/AB1165</f>
        <v>0.9209090909090909</v>
      </c>
      <c r="AB1165" s="4">
        <v>7700</v>
      </c>
      <c r="AC1165" s="4">
        <v>873578</v>
      </c>
      <c r="AD1165" s="4">
        <f>AP1165/AC1165</f>
        <v>6</v>
      </c>
      <c r="AE1165" s="7">
        <f>AF1165/(AF1165+AH1165+AJ1165+AL1165+AN1165+AP1165)</f>
        <v>9.0413036445109396E-2</v>
      </c>
      <c r="AF1165" s="4">
        <v>830562</v>
      </c>
      <c r="AG1165" s="7">
        <f>AH1165/(AF1165+AH1165+AJ1165+AL1165+AN1165+AP1165)</f>
        <v>9.4596654063852426E-2</v>
      </c>
      <c r="AH1165" s="4">
        <v>868994</v>
      </c>
      <c r="AI1165" s="7">
        <f>AJ1165/(AF1165+AH1165+AJ1165+AL1165+AN1165+AP1165)</f>
        <v>0.23283891635246717</v>
      </c>
      <c r="AJ1165" s="4">
        <v>2138930</v>
      </c>
      <c r="AK1165" s="7">
        <f>AL1165/(AF1165+AH1165+AJ1165+AL1165+AN1165+AP1165)</f>
        <v>5.4026057040543378E-3</v>
      </c>
      <c r="AL1165" s="4">
        <v>49630</v>
      </c>
      <c r="AM1165" s="7">
        <f>AN1165/(AF1165+AH1165+AJ1165+AL1165+AN1165+AP1165)</f>
        <v>6.1748419495623267E-3</v>
      </c>
      <c r="AN1165" s="4">
        <v>56724</v>
      </c>
      <c r="AO1165" s="7">
        <f>AP1165/(AF1165+AH1165+AJ1165+AL1165+AN1165+AP1165)</f>
        <v>0.57057394548495433</v>
      </c>
      <c r="AP1165" s="4">
        <v>5241468</v>
      </c>
      <c r="AQ1165" s="6">
        <f>AO1165+AM1165+AK1165+AI1165+AG1165+AE1165</f>
        <v>1</v>
      </c>
      <c r="AR1165" s="4">
        <v>1250917</v>
      </c>
      <c r="AS1165" s="4">
        <f>AR1165/M1165</f>
        <v>28429.93181818182</v>
      </c>
      <c r="AT1165" s="4">
        <f>AR1165/V1165</f>
        <v>4960.1492475418963</v>
      </c>
      <c r="AU1165" s="7">
        <f>AR1165/(AR1165+AV1165+AY1165+BB1165)</f>
        <v>0.31109653759655886</v>
      </c>
      <c r="AV1165" s="4">
        <v>356168</v>
      </c>
      <c r="AW1165" s="4">
        <f>AV1165/M1165</f>
        <v>8094.727272727273</v>
      </c>
      <c r="AX1165" s="7">
        <f>AV1165/(AR1165+AV1165+AY1165+BB1165)</f>
        <v>8.8577125103177251E-2</v>
      </c>
      <c r="AY1165" s="4">
        <v>1286140</v>
      </c>
      <c r="AZ1165" s="4">
        <f>AY1165/M1165</f>
        <v>29230.454545454544</v>
      </c>
      <c r="BA1165" s="7">
        <f>AY1165/(AR1165+AV1165+AY1165+BB1165)</f>
        <v>0.31985631409952714</v>
      </c>
      <c r="BB1165" s="4">
        <v>1127768</v>
      </c>
      <c r="BC1165" s="11">
        <f>BB1165/(AR1165+AV1165+AY1165+BB1165)</f>
        <v>0.28047002320073672</v>
      </c>
      <c r="BD1165" s="9">
        <f>BC1165+BA1165+AX1165+AU1165</f>
        <v>1</v>
      </c>
      <c r="BE1165" s="14">
        <f>(AF1165+AH1165+AJ1165+AL1165+AN1165+AP1165)</f>
        <v>9186308</v>
      </c>
      <c r="BF1165" s="14">
        <f t="shared" si="90"/>
        <v>-4020993</v>
      </c>
      <c r="BG1165" s="13">
        <f>(AF1165+AH1165+AJ1165+AL1165+AN1165+AP1165)-(AR1165+AV1165+AY1165+BB1165)</f>
        <v>5165315</v>
      </c>
      <c r="BH1165" s="13">
        <f t="shared" si="91"/>
        <v>0</v>
      </c>
      <c r="BI1165" s="14">
        <f>AF1165/W1165</f>
        <v>901720.49897189857</v>
      </c>
      <c r="BJ1165" s="14">
        <f>AH1165/Y1165</f>
        <v>943570.64898710861</v>
      </c>
      <c r="BK1165" s="14">
        <f>AJ1165/AA1165</f>
        <v>2322628.8252714709</v>
      </c>
      <c r="BL1165" s="14">
        <f>BI1165+BJ1165+BK1165</f>
        <v>4167919.9732304784</v>
      </c>
      <c r="BM1165" s="14">
        <f>(AF1165/W1165)-AF1165</f>
        <v>71158.498971898574</v>
      </c>
      <c r="BN1165" s="14">
        <f>AH1165/Y1165-AH1165</f>
        <v>74576.648987108609</v>
      </c>
      <c r="BO1165" s="14">
        <f>AJ1165/AA1165-AJ1165</f>
        <v>183698.82527147094</v>
      </c>
      <c r="BP1165" s="14">
        <f>BG1165/S1165</f>
        <v>0.16521082109984228</v>
      </c>
      <c r="BQ1165" s="14">
        <f>(BG1165-CA1165)/S1165</f>
        <v>0.16545029455805516</v>
      </c>
      <c r="BR1165" s="27">
        <f>BQ1165-BP1165</f>
        <v>2.3947345821287436E-4</v>
      </c>
      <c r="BS1165" s="28">
        <f t="shared" si="92"/>
        <v>28790784</v>
      </c>
      <c r="BT1165" s="11">
        <f>BS1165/S1165</f>
        <v>0.92086330935251803</v>
      </c>
      <c r="BU1165" s="14">
        <f>(BE1165-AP1165)*1/BT1165-(BE1165-AP1165)</f>
        <v>339009.6875</v>
      </c>
      <c r="BV1165" s="14">
        <f t="shared" si="93"/>
        <v>0.29382089718749971</v>
      </c>
      <c r="BW1165" s="27">
        <f>(AR1165+AV1165+AY1165+BB1165)/S1165</f>
        <v>0.1286100760876574</v>
      </c>
      <c r="BX1165" s="13">
        <f>(AF1165+AH1165+AJ1165+AL1165+AN1165)/N1165</f>
        <v>350.21661931818181</v>
      </c>
      <c r="BY1165" s="26">
        <f>BX1165/K1165</f>
        <v>0.13701745669725424</v>
      </c>
      <c r="BZ1165" s="11">
        <f>AP1165/BE1165</f>
        <v>0.57057394548495433</v>
      </c>
      <c r="CA1165" s="15">
        <f>-(BM1165+BN1165+BO1165)/M1165</f>
        <v>-7487.1357552381387</v>
      </c>
      <c r="CB1165" s="15">
        <f>BG1165-CA1165</f>
        <v>5172802.1357552381</v>
      </c>
      <c r="CC1165" s="18">
        <f t="shared" si="94"/>
        <v>0</v>
      </c>
      <c r="CD1165" s="17">
        <f>(AF1165/(AF1165+AH1165+AJ1165))/(X1165/(X1165+Z1165+AB1165))</f>
        <v>1.670915129906253</v>
      </c>
      <c r="CE1165" s="19">
        <f>(AH1165/(AF1165+AH1165+AJ1165))/(Z1165/(X1165+Z1165+AB1165))</f>
        <v>0.93934863824302739</v>
      </c>
      <c r="CF1165" s="18">
        <f>(AJ1165/(AF1165+AH1165+AJ1165))/(AB1165/(X1165+Z1165+AB1165))</f>
        <v>0.88520398034909742</v>
      </c>
      <c r="CG1165">
        <f>AH1165/Z1165</f>
        <v>294.77408412483038</v>
      </c>
      <c r="CH1165" s="11">
        <f>BB1165/BE1165</f>
        <v>0.12276618637215299</v>
      </c>
      <c r="CI1165" s="14">
        <f>AY1165/V1165</f>
        <v>5099.8158576736378</v>
      </c>
      <c r="CJ1165" s="14">
        <f>AV1165/M1165</f>
        <v>8094.727272727273</v>
      </c>
      <c r="CK1165" s="17">
        <f>N1165/V1165</f>
        <v>44.664131292733188</v>
      </c>
      <c r="CL1165" s="17">
        <f>(AL1165+AN1165)/N1165</f>
        <v>9.441938920454545</v>
      </c>
      <c r="CM1165" s="14">
        <f>AP1165/AC1165</f>
        <v>6</v>
      </c>
    </row>
    <row r="1166" spans="1:91" hidden="1" x14ac:dyDescent="0.2">
      <c r="A1166">
        <v>35</v>
      </c>
      <c r="B1166" s="2">
        <v>44805</v>
      </c>
      <c r="C1166" s="3" t="s">
        <v>32</v>
      </c>
      <c r="D1166" t="s">
        <v>33</v>
      </c>
      <c r="E1166" s="3" t="s">
        <v>37</v>
      </c>
      <c r="F1166" t="s">
        <v>38</v>
      </c>
      <c r="G1166" t="str">
        <f>CONCATENATE(C1166,E1166)</f>
        <v>HNLLAX</v>
      </c>
      <c r="H1166" t="s">
        <v>51</v>
      </c>
      <c r="I1166">
        <f>U1166/M1166</f>
        <v>353.5</v>
      </c>
      <c r="J1166" t="str">
        <f>_xlfn.CONCAT(C1166,E1166,H1166)</f>
        <v>HNLLAX777-200</v>
      </c>
      <c r="K1166" s="4">
        <v>2556</v>
      </c>
      <c r="L1166" s="4">
        <f>N1166/M1166</f>
        <v>338.5</v>
      </c>
      <c r="M1166" s="4">
        <v>18</v>
      </c>
      <c r="N1166" s="4">
        <v>6093</v>
      </c>
      <c r="O1166" s="4">
        <f>P1166/M1166</f>
        <v>45.722222222222221</v>
      </c>
      <c r="P1166" s="4">
        <v>823</v>
      </c>
      <c r="Q1166" s="4">
        <v>1540</v>
      </c>
      <c r="R1166" s="4">
        <v>3731</v>
      </c>
      <c r="S1166" s="4">
        <f>U1166*K1166</f>
        <v>16263828</v>
      </c>
      <c r="T1166" s="7">
        <f>N1166/U1166</f>
        <v>0.95756718528995755</v>
      </c>
      <c r="U1166" s="4">
        <v>6363</v>
      </c>
      <c r="V1166" s="4">
        <v>93.710791105832683</v>
      </c>
      <c r="W1166" s="7">
        <f>P1166/X1166</f>
        <v>1</v>
      </c>
      <c r="X1166" s="4">
        <v>823</v>
      </c>
      <c r="Y1166" s="7">
        <f>Q1166/Z1166</f>
        <v>1</v>
      </c>
      <c r="Z1166" s="4">
        <v>1540</v>
      </c>
      <c r="AA1166" s="7">
        <f>R1166/AB1166</f>
        <v>0.93251687078230439</v>
      </c>
      <c r="AB1166" s="4">
        <v>4001</v>
      </c>
      <c r="AC1166" s="4">
        <v>305004</v>
      </c>
      <c r="AD1166" s="4">
        <f>AP1166/AC1166</f>
        <v>5</v>
      </c>
      <c r="AE1166" s="7">
        <f>AF1166/(AF1166+AH1166+AJ1166+AL1166+AN1166+AP1166)</f>
        <v>0.12363670070781053</v>
      </c>
      <c r="AF1166" s="4">
        <v>426818</v>
      </c>
      <c r="AG1166" s="7">
        <f>AH1166/(AF1166+AH1166+AJ1166+AL1166+AN1166+AP1166)</f>
        <v>0.1434232423139481</v>
      </c>
      <c r="AH1166" s="4">
        <v>495125</v>
      </c>
      <c r="AI1166" s="7">
        <f>AJ1166/(AF1166+AH1166+AJ1166+AL1166+AN1166+AP1166)</f>
        <v>0.28038103293701544</v>
      </c>
      <c r="AJ1166" s="4">
        <v>967930</v>
      </c>
      <c r="AK1166" s="7">
        <f>AL1166/(AF1166+AH1166+AJ1166+AL1166+AN1166+AP1166)</f>
        <v>6.4828319373615917E-3</v>
      </c>
      <c r="AL1166" s="4">
        <v>22380</v>
      </c>
      <c r="AM1166" s="7">
        <f>AN1166/(AF1166+AH1166+AJ1166+AL1166+AN1166+AP1166)</f>
        <v>4.3224672997904234E-3</v>
      </c>
      <c r="AN1166" s="4">
        <v>14922</v>
      </c>
      <c r="AO1166" s="7">
        <f>AP1166/(AF1166+AH1166+AJ1166+AL1166+AN1166+AP1166)</f>
        <v>0.44175372480407393</v>
      </c>
      <c r="AP1166" s="4">
        <v>1525020</v>
      </c>
      <c r="AQ1166" s="6">
        <f>AO1166+AM1166+AK1166+AI1166+AG1166+AE1166</f>
        <v>1</v>
      </c>
      <c r="AR1166" s="4">
        <v>392175</v>
      </c>
      <c r="AS1166" s="4">
        <f>AR1166/M1166</f>
        <v>21787.5</v>
      </c>
      <c r="AT1166" s="4">
        <f>AR1166/V1166</f>
        <v>4184.9502642347288</v>
      </c>
      <c r="AU1166" s="7">
        <f>AR1166/(AR1166+AV1166+AY1166+BB1166)</f>
        <v>0.26267705206923275</v>
      </c>
      <c r="AV1166" s="4">
        <v>133772</v>
      </c>
      <c r="AW1166" s="4">
        <f>AV1166/M1166</f>
        <v>7431.7777777777774</v>
      </c>
      <c r="AX1166" s="7">
        <f>AV1166/(AR1166+AV1166+AY1166+BB1166)</f>
        <v>8.9599884259336779E-2</v>
      </c>
      <c r="AY1166" s="4">
        <v>633207</v>
      </c>
      <c r="AZ1166" s="4">
        <f>AY1166/M1166</f>
        <v>35178.166666666664</v>
      </c>
      <c r="BA1166" s="7">
        <f>AY1166/(AR1166+AV1166+AY1166+BB1166)</f>
        <v>0.4241192021663866</v>
      </c>
      <c r="BB1166" s="4">
        <v>333839</v>
      </c>
      <c r="BC1166" s="11">
        <f>BB1166/(AR1166+AV1166+AY1166+BB1166)</f>
        <v>0.22360386150504388</v>
      </c>
      <c r="BD1166" s="9">
        <f>BC1166+BA1166+AX1166+AU1166</f>
        <v>1</v>
      </c>
      <c r="BE1166" s="14">
        <f>(AF1166+AH1166+AJ1166+AL1166+AN1166+AP1166)</f>
        <v>3452195</v>
      </c>
      <c r="BF1166" s="14">
        <f t="shared" si="90"/>
        <v>-1492993</v>
      </c>
      <c r="BG1166" s="13">
        <f>(AF1166+AH1166+AJ1166+AL1166+AN1166+AP1166)-(AR1166+AV1166+AY1166+BB1166)</f>
        <v>1959202</v>
      </c>
      <c r="BH1166" s="13">
        <f t="shared" si="91"/>
        <v>0</v>
      </c>
      <c r="BI1166" s="14">
        <f>AF1166/W1166</f>
        <v>426818</v>
      </c>
      <c r="BJ1166" s="14">
        <f>AH1166/Y1166</f>
        <v>495125</v>
      </c>
      <c r="BK1166" s="14">
        <f>AJ1166/AA1166</f>
        <v>1037975.8590190298</v>
      </c>
      <c r="BL1166" s="14">
        <f>BI1166+BJ1166+BK1166</f>
        <v>1959918.8590190299</v>
      </c>
      <c r="BM1166" s="14">
        <f>(AF1166/W1166)-AF1166</f>
        <v>0</v>
      </c>
      <c r="BN1166" s="14">
        <f>AH1166/Y1166-AH1166</f>
        <v>0</v>
      </c>
      <c r="BO1166" s="14">
        <f>AJ1166/AA1166-AJ1166</f>
        <v>70045.859019029769</v>
      </c>
      <c r="BP1166" s="14">
        <f>BG1166/S1166</f>
        <v>0.12046376781653126</v>
      </c>
      <c r="BQ1166" s="14">
        <f>(BG1166-CA1166)/S1166</f>
        <v>0.12070303723158954</v>
      </c>
      <c r="BR1166" s="27">
        <f>BQ1166-BP1166</f>
        <v>2.392694150582797E-4</v>
      </c>
      <c r="BS1166" s="28">
        <f t="shared" si="92"/>
        <v>15573708</v>
      </c>
      <c r="BT1166" s="11">
        <f>BS1166/S1166</f>
        <v>0.95756718528995755</v>
      </c>
      <c r="BU1166" s="14">
        <f>(BE1166-AP1166)*1/BT1166-(BE1166-AP1166)</f>
        <v>85399.187592319213</v>
      </c>
      <c r="BV1166" s="14">
        <f t="shared" si="93"/>
        <v>0.21226214394298809</v>
      </c>
      <c r="BW1166" s="27">
        <f>(AR1166+AV1166+AY1166+BB1166)/S1166</f>
        <v>9.1798376126456818E-2</v>
      </c>
      <c r="BX1166" s="13">
        <f>(AF1166+AH1166+AJ1166+AL1166+AN1166)/N1166</f>
        <v>316.29328737895946</v>
      </c>
      <c r="BY1166" s="26">
        <f>BX1166/K1166</f>
        <v>0.12374541759740199</v>
      </c>
      <c r="BZ1166" s="11">
        <f>AP1166/BE1166</f>
        <v>0.44175372480407393</v>
      </c>
      <c r="CA1166" s="15">
        <f>-(BM1166+BN1166+BO1166)/M1166</f>
        <v>-3891.4366121683206</v>
      </c>
      <c r="CB1166" s="15">
        <f>BG1166-CA1166</f>
        <v>1963093.4366121683</v>
      </c>
      <c r="CC1166" s="18">
        <f t="shared" si="94"/>
        <v>0</v>
      </c>
      <c r="CD1166" s="17">
        <f>(AF1166/(AF1166+AH1166+AJ1166))/(X1166/(X1166+Z1166+AB1166))</f>
        <v>1.7463868066214165</v>
      </c>
      <c r="CE1166" s="19">
        <f>(AH1166/(AF1166+AH1166+AJ1166))/(Z1166/(X1166+Z1166+AB1166))</f>
        <v>1.082658986616025</v>
      </c>
      <c r="CF1166" s="18">
        <f>(AJ1166/(AF1166+AH1166+AJ1166))/(AB1166/(X1166+Z1166+AB1166))</f>
        <v>0.81465354130514767</v>
      </c>
      <c r="CG1166">
        <f>AH1166/Z1166</f>
        <v>321.50974025974028</v>
      </c>
      <c r="CH1166" s="11">
        <f>BB1166/BE1166</f>
        <v>9.6703401748742465E-2</v>
      </c>
      <c r="CI1166" s="14">
        <f>AY1166/V1166</f>
        <v>6757.0339821897878</v>
      </c>
      <c r="CJ1166" s="14">
        <f>AV1166/M1166</f>
        <v>7431.7777777777774</v>
      </c>
      <c r="CK1166" s="17">
        <f>N1166/V1166</f>
        <v>65.019192860284832</v>
      </c>
      <c r="CL1166" s="17">
        <f>(AL1166+AN1166)/N1166</f>
        <v>6.1221073362875433</v>
      </c>
      <c r="CM1166" s="14">
        <f>AP1166/AC1166</f>
        <v>5</v>
      </c>
    </row>
    <row r="1167" spans="1:91" hidden="1" x14ac:dyDescent="0.2">
      <c r="A1167">
        <v>529</v>
      </c>
      <c r="B1167" s="2">
        <v>44866</v>
      </c>
      <c r="C1167" s="3" t="s">
        <v>41</v>
      </c>
      <c r="D1167" t="s">
        <v>42</v>
      </c>
      <c r="E1167" s="3" t="s">
        <v>52</v>
      </c>
      <c r="F1167" t="s">
        <v>33</v>
      </c>
      <c r="G1167" t="str">
        <f>CONCATENATE(C1167,E1167)</f>
        <v>SEAOGG</v>
      </c>
      <c r="H1167" t="s">
        <v>31</v>
      </c>
      <c r="I1167">
        <f>U1167/M1167</f>
        <v>157.11904761904762</v>
      </c>
      <c r="J1167" t="str">
        <f>_xlfn.CONCAT(C1167,E1167,H1167)</f>
        <v>SEAOGG737-800</v>
      </c>
      <c r="K1167" s="4">
        <v>2640</v>
      </c>
      <c r="L1167" s="4">
        <f>N1167/M1167</f>
        <v>139.9047619047619</v>
      </c>
      <c r="M1167" s="4">
        <v>42</v>
      </c>
      <c r="N1167" s="4">
        <v>5876</v>
      </c>
      <c r="O1167" s="4">
        <f>P1167/M1167</f>
        <v>20.761904761904763</v>
      </c>
      <c r="P1167" s="4">
        <v>872</v>
      </c>
      <c r="Q1167" s="4">
        <v>1660</v>
      </c>
      <c r="R1167" s="4">
        <v>3345</v>
      </c>
      <c r="S1167" s="4">
        <f>U1167*K1167</f>
        <v>17421360</v>
      </c>
      <c r="T1167" s="7">
        <f>N1167/U1167</f>
        <v>0.89043794514320351</v>
      </c>
      <c r="U1167" s="4">
        <v>6599</v>
      </c>
      <c r="V1167" s="4">
        <v>254.76618869492935</v>
      </c>
      <c r="W1167" s="7">
        <f>P1167/X1167</f>
        <v>1</v>
      </c>
      <c r="X1167" s="4">
        <v>872</v>
      </c>
      <c r="Y1167" s="7">
        <f>Q1167/Z1167</f>
        <v>1</v>
      </c>
      <c r="Z1167" s="4">
        <v>1660</v>
      </c>
      <c r="AA1167" s="7">
        <f>R1167/AB1167</f>
        <v>0.82247356774034919</v>
      </c>
      <c r="AB1167" s="4">
        <v>4067</v>
      </c>
      <c r="AC1167" s="4">
        <v>6072</v>
      </c>
      <c r="AD1167" s="4">
        <f>AP1167/AC1167</f>
        <v>4.9996706192358369</v>
      </c>
      <c r="AE1167" s="7">
        <f>AF1167/(AF1167+AH1167+AJ1167+AL1167+AN1167+AP1167)</f>
        <v>0.2412973709269256</v>
      </c>
      <c r="AF1167" s="4">
        <v>417353</v>
      </c>
      <c r="AG1167" s="7">
        <f>AH1167/(AF1167+AH1167+AJ1167+AL1167+AN1167+AP1167)</f>
        <v>0.25758591043933904</v>
      </c>
      <c r="AH1167" s="4">
        <v>445526</v>
      </c>
      <c r="AI1167" s="7">
        <f>AJ1167/(AF1167+AH1167+AJ1167+AL1167+AN1167+AP1167)</f>
        <v>0.46809387721356299</v>
      </c>
      <c r="AJ1167" s="4">
        <v>809625</v>
      </c>
      <c r="AK1167" s="7">
        <f>AL1167/(AF1167+AH1167+AJ1167+AL1167+AN1167+AP1167)</f>
        <v>1.1603698151213473E-2</v>
      </c>
      <c r="AL1167" s="4">
        <v>20070</v>
      </c>
      <c r="AM1167" s="7">
        <f>AN1167/(AF1167+AH1167+AJ1167+AL1167+AN1167+AP1167)</f>
        <v>3.8673212223949639E-3</v>
      </c>
      <c r="AN1167" s="4">
        <v>6689</v>
      </c>
      <c r="AO1167" s="7">
        <f>AP1167/(AF1167+AH1167+AJ1167+AL1167+AN1167+AP1167)</f>
        <v>1.7551822046563959E-2</v>
      </c>
      <c r="AP1167" s="4">
        <v>30358</v>
      </c>
      <c r="AQ1167" s="6">
        <f>AO1167+AM1167+AK1167+AI1167+AG1167+AE1167</f>
        <v>1</v>
      </c>
      <c r="AR1167" s="4">
        <v>938186</v>
      </c>
      <c r="AS1167" s="4">
        <f>AR1167/M1167</f>
        <v>22337.761904761905</v>
      </c>
      <c r="AT1167" s="4">
        <f>AR1167/V1167</f>
        <v>3682.5373288581636</v>
      </c>
      <c r="AU1167" s="7">
        <f>AR1167/(AR1167+AV1167+AY1167+BB1167)</f>
        <v>0.36059334671902049</v>
      </c>
      <c r="AV1167" s="4">
        <v>217440</v>
      </c>
      <c r="AW1167" s="4">
        <f>AV1167/M1167</f>
        <v>5177.1428571428569</v>
      </c>
      <c r="AX1167" s="7">
        <f>AV1167/(AR1167+AV1167+AY1167+BB1167)</f>
        <v>8.3573425003766647E-2</v>
      </c>
      <c r="AY1167" s="4">
        <v>834232</v>
      </c>
      <c r="AZ1167" s="4">
        <f>AY1167/M1167</f>
        <v>19862.666666666668</v>
      </c>
      <c r="BA1167" s="7">
        <f>AY1167/(AR1167+AV1167+AY1167+BB1167)</f>
        <v>0.32063845422986686</v>
      </c>
      <c r="BB1167" s="4">
        <v>611926</v>
      </c>
      <c r="BC1167" s="11">
        <f>BB1167/(AR1167+AV1167+AY1167+BB1167)</f>
        <v>0.23519477404734598</v>
      </c>
      <c r="BD1167" s="9">
        <f>BC1167+BA1167+AX1167+AU1167</f>
        <v>1</v>
      </c>
      <c r="BE1167" s="14">
        <f>(AF1167+AH1167+AJ1167+AL1167+AN1167+AP1167)</f>
        <v>1729621</v>
      </c>
      <c r="BF1167" s="14">
        <f t="shared" si="90"/>
        <v>-2601784</v>
      </c>
      <c r="BG1167" s="13">
        <f>(AF1167+AH1167+AJ1167+AL1167+AN1167+AP1167)-(AR1167+AV1167+AY1167+BB1167)</f>
        <v>-872163</v>
      </c>
      <c r="BH1167" s="13">
        <f t="shared" si="91"/>
        <v>1</v>
      </c>
      <c r="BI1167" s="14">
        <f>AF1167/W1167</f>
        <v>417353</v>
      </c>
      <c r="BJ1167" s="14">
        <f>AH1167/Y1167</f>
        <v>445526</v>
      </c>
      <c r="BK1167" s="14">
        <f>AJ1167/AA1167</f>
        <v>984378.13901345292</v>
      </c>
      <c r="BL1167" s="14">
        <f>BI1167+BJ1167+BK1167</f>
        <v>1847257.1390134529</v>
      </c>
      <c r="BM1167" s="14">
        <f>(AF1167/W1167)-AF1167</f>
        <v>0</v>
      </c>
      <c r="BN1167" s="14">
        <f>AH1167/Y1167-AH1167</f>
        <v>0</v>
      </c>
      <c r="BO1167" s="14">
        <f>AJ1167/AA1167-AJ1167</f>
        <v>174753.13901345292</v>
      </c>
      <c r="BP1167" s="14">
        <f>BG1167/S1167</f>
        <v>-5.0062853875931616E-2</v>
      </c>
      <c r="BQ1167" s="14">
        <f>(BG1167-CA1167)/S1167</f>
        <v>-4.9824021257575193E-2</v>
      </c>
      <c r="BR1167" s="27">
        <f>BQ1167-BP1167</f>
        <v>2.3883261835642294E-4</v>
      </c>
      <c r="BS1167" s="28">
        <f t="shared" si="92"/>
        <v>15512640</v>
      </c>
      <c r="BT1167" s="11">
        <f>BS1167/S1167</f>
        <v>0.89043794514320351</v>
      </c>
      <c r="BU1167" s="14">
        <f>(BE1167-AP1167)*1/BT1167-(BE1167-AP1167)</f>
        <v>209082.22413206263</v>
      </c>
      <c r="BV1167" s="14">
        <f t="shared" si="93"/>
        <v>9.9281628988781581E-2</v>
      </c>
      <c r="BW1167" s="27">
        <f>(AR1167+AV1167+AY1167+BB1167)/S1167</f>
        <v>0.14934448286471319</v>
      </c>
      <c r="BX1167" s="13">
        <f>(AF1167+AH1167+AJ1167+AL1167+AN1167)/N1167</f>
        <v>289.1870319945541</v>
      </c>
      <c r="BY1167" s="26">
        <f>BX1167/K1167</f>
        <v>0.10954054242217959</v>
      </c>
      <c r="BZ1167" s="11">
        <f>AP1167/BE1167</f>
        <v>1.7551822046563959E-2</v>
      </c>
      <c r="CA1167" s="15">
        <f>-(BM1167+BN1167+BO1167)/M1167</f>
        <v>-4160.7890241298319</v>
      </c>
      <c r="CB1167" s="15">
        <f>BG1167-CA1167</f>
        <v>-868002.21097587014</v>
      </c>
      <c r="CC1167" s="18">
        <f t="shared" si="94"/>
        <v>1</v>
      </c>
      <c r="CD1167" s="17">
        <f>(AF1167/(AF1167+AH1167+AJ1167))/(X1167/(X1167+Z1167+AB1167))</f>
        <v>1.8884175067537037</v>
      </c>
      <c r="CE1167" s="19">
        <f>(AH1167/(AF1167+AH1167+AJ1167))/(Z1167/(X1167+Z1167+AB1167))</f>
        <v>1.0589511562174521</v>
      </c>
      <c r="CF1167" s="18">
        <f>(AJ1167/(AF1167+AH1167+AJ1167))/(AB1167/(X1167+Z1167+AB1167))</f>
        <v>0.78545390085807731</v>
      </c>
      <c r="CG1167">
        <f>AH1167/Z1167</f>
        <v>268.38915662650601</v>
      </c>
      <c r="CH1167" s="11">
        <f>BB1167/BE1167</f>
        <v>0.35379195789135309</v>
      </c>
      <c r="CI1167" s="14">
        <f>AY1167/V1167</f>
        <v>3274.50045185923</v>
      </c>
      <c r="CJ1167" s="14">
        <f>AV1167/M1167</f>
        <v>5177.1428571428569</v>
      </c>
      <c r="CK1167" s="17">
        <f>N1167/V1167</f>
        <v>23.06428506113987</v>
      </c>
      <c r="CL1167" s="17">
        <f>(AL1167+AN1167)/N1167</f>
        <v>4.5539482641252551</v>
      </c>
      <c r="CM1167" s="14">
        <f>AP1167/AC1167</f>
        <v>4.9996706192358369</v>
      </c>
    </row>
    <row r="1168" spans="1:91" hidden="1" x14ac:dyDescent="0.2">
      <c r="A1168">
        <v>707</v>
      </c>
      <c r="B1168" s="2">
        <v>45170</v>
      </c>
      <c r="C1168" s="3" t="s">
        <v>41</v>
      </c>
      <c r="D1168" t="s">
        <v>42</v>
      </c>
      <c r="E1168" s="3" t="s">
        <v>29</v>
      </c>
      <c r="F1168" t="s">
        <v>28</v>
      </c>
      <c r="G1168" t="str">
        <f>CONCATENATE(C1168,E1168)</f>
        <v>SEAANC</v>
      </c>
      <c r="H1168" t="s">
        <v>31</v>
      </c>
      <c r="I1168">
        <f>U1168/M1168</f>
        <v>159.45714285714286</v>
      </c>
      <c r="J1168" t="str">
        <f>_xlfn.CONCAT(C1168,E1168,H1168)</f>
        <v>SEAANC737-800</v>
      </c>
      <c r="K1168" s="4">
        <v>1448</v>
      </c>
      <c r="L1168" s="4">
        <f>N1168/M1168</f>
        <v>128.65714285714284</v>
      </c>
      <c r="M1168" s="4">
        <v>140</v>
      </c>
      <c r="N1168" s="4">
        <v>18012</v>
      </c>
      <c r="O1168" s="4">
        <f>P1168/M1168</f>
        <v>19.7</v>
      </c>
      <c r="P1168" s="4">
        <v>2758</v>
      </c>
      <c r="Q1168" s="4">
        <v>3940</v>
      </c>
      <c r="R1168" s="4">
        <v>11314</v>
      </c>
      <c r="S1168" s="4">
        <f>U1168*K1168</f>
        <v>32325152</v>
      </c>
      <c r="T1168" s="7">
        <f>N1168/U1168</f>
        <v>0.80684465149614759</v>
      </c>
      <c r="U1168" s="4">
        <v>22324</v>
      </c>
      <c r="V1168" s="4">
        <v>514.65544738062124</v>
      </c>
      <c r="W1168" s="7">
        <f>P1168/X1168</f>
        <v>0.93809523809523809</v>
      </c>
      <c r="X1168" s="4">
        <v>2940</v>
      </c>
      <c r="Y1168" s="7">
        <f>Q1168/Z1168</f>
        <v>0.70357142857142863</v>
      </c>
      <c r="Z1168" s="4">
        <v>5600</v>
      </c>
      <c r="AA1168" s="7">
        <f>R1168/AB1168</f>
        <v>0.82080673244341262</v>
      </c>
      <c r="AB1168" s="4">
        <v>13784</v>
      </c>
      <c r="AC1168" s="4">
        <v>91354</v>
      </c>
      <c r="AD1168" s="4">
        <f>AP1168/AC1168</f>
        <v>5.9999562142872778</v>
      </c>
      <c r="AE1168" s="7">
        <f>AF1168/(AF1168+AH1168+AJ1168+AL1168+AN1168+AP1168)</f>
        <v>0.19970725356431956</v>
      </c>
      <c r="AF1168" s="4">
        <v>1061480</v>
      </c>
      <c r="AG1168" s="7">
        <f>AH1168/(AF1168+AH1168+AJ1168+AL1168+AN1168+AP1168)</f>
        <v>0.20563536888684861</v>
      </c>
      <c r="AH1168" s="4">
        <v>1092989</v>
      </c>
      <c r="AI1168" s="7">
        <f>AJ1168/(AF1168+AH1168+AJ1168+AL1168+AN1168+AP1168)</f>
        <v>0.46812130539323221</v>
      </c>
      <c r="AJ1168" s="4">
        <v>2488149</v>
      </c>
      <c r="AK1168" s="7">
        <f>AL1168/(AF1168+AH1168+AJ1168+AL1168+AN1168+AP1168)</f>
        <v>1.4898460635387701E-2</v>
      </c>
      <c r="AL1168" s="4">
        <v>79188</v>
      </c>
      <c r="AM1168" s="7">
        <f>AN1168/(AF1168+AH1168+AJ1168+AL1168+AN1168+AP1168)</f>
        <v>8.5141048845006184E-3</v>
      </c>
      <c r="AN1168" s="4">
        <v>45254</v>
      </c>
      <c r="AO1168" s="7">
        <f>AP1168/(AF1168+AH1168+AJ1168+AL1168+AN1168+AP1168)</f>
        <v>0.10312350663571131</v>
      </c>
      <c r="AP1168" s="4">
        <v>548120</v>
      </c>
      <c r="AQ1168" s="6">
        <f>AO1168+AM1168+AK1168+AI1168+AG1168+AE1168</f>
        <v>1</v>
      </c>
      <c r="AR1168" s="4">
        <v>2139964</v>
      </c>
      <c r="AS1168" s="4">
        <f>AR1168/M1168</f>
        <v>15285.457142857143</v>
      </c>
      <c r="AT1168" s="4">
        <f>AR1168/V1168</f>
        <v>4158.0517818115259</v>
      </c>
      <c r="AU1168" s="7">
        <f>AR1168/(AR1168+AV1168+AY1168+BB1168)</f>
        <v>0.37440994449541637</v>
      </c>
      <c r="AV1168" s="4">
        <v>821313</v>
      </c>
      <c r="AW1168" s="4">
        <f>AV1168/M1168</f>
        <v>5866.5214285714283</v>
      </c>
      <c r="AX1168" s="7">
        <f>AV1168/(AR1168+AV1168+AY1168+BB1168)</f>
        <v>0.14369762984020473</v>
      </c>
      <c r="AY1168" s="4">
        <v>1156849</v>
      </c>
      <c r="AZ1168" s="4">
        <f>AY1168/M1168</f>
        <v>8263.2071428571435</v>
      </c>
      <c r="BA1168" s="7">
        <f>AY1168/(AR1168+AV1168+AY1168+BB1168)</f>
        <v>0.20240329738237556</v>
      </c>
      <c r="BB1168" s="4">
        <v>1597438</v>
      </c>
      <c r="BC1168" s="11">
        <f>BB1168/(AR1168+AV1168+AY1168+BB1168)</f>
        <v>0.27948912828200334</v>
      </c>
      <c r="BD1168" s="9">
        <f>BC1168+BA1168+AX1168+AU1168</f>
        <v>1</v>
      </c>
      <c r="BE1168" s="14">
        <f>(AF1168+AH1168+AJ1168+AL1168+AN1168+AP1168)</f>
        <v>5315180</v>
      </c>
      <c r="BF1168" s="14">
        <f t="shared" si="90"/>
        <v>-5715564</v>
      </c>
      <c r="BG1168" s="13">
        <f>(AF1168+AH1168+AJ1168+AL1168+AN1168+AP1168)-(AR1168+AV1168+AY1168+BB1168)</f>
        <v>-400384</v>
      </c>
      <c r="BH1168" s="13">
        <f t="shared" si="91"/>
        <v>1</v>
      </c>
      <c r="BI1168" s="14">
        <f>AF1168/W1168</f>
        <v>1131526.9035532996</v>
      </c>
      <c r="BJ1168" s="14">
        <f>AH1168/Y1168</f>
        <v>1553486.9035532994</v>
      </c>
      <c r="BK1168" s="14">
        <f>AJ1168/AA1168</f>
        <v>3031345.7500441931</v>
      </c>
      <c r="BL1168" s="14">
        <f>BI1168+BJ1168+BK1168</f>
        <v>5716359.5571507923</v>
      </c>
      <c r="BM1168" s="14">
        <f>(AF1168/W1168)-AF1168</f>
        <v>70046.903553299606</v>
      </c>
      <c r="BN1168" s="14">
        <f>AH1168/Y1168-AH1168</f>
        <v>460497.90355329937</v>
      </c>
      <c r="BO1168" s="14">
        <f>AJ1168/AA1168-AJ1168</f>
        <v>543196.75004419312</v>
      </c>
      <c r="BP1168" s="14">
        <f>BG1168/S1168</f>
        <v>-1.2386144386884863E-2</v>
      </c>
      <c r="BQ1168" s="14">
        <f>(BG1168-CA1168)/S1168</f>
        <v>-1.2148880767797254E-2</v>
      </c>
      <c r="BR1168" s="27">
        <f>BQ1168-BP1168</f>
        <v>2.3726361908760901E-4</v>
      </c>
      <c r="BS1168" s="28">
        <f t="shared" si="92"/>
        <v>26081376</v>
      </c>
      <c r="BT1168" s="11">
        <f>BS1168/S1168</f>
        <v>0.80684465149614759</v>
      </c>
      <c r="BU1168" s="14">
        <f>(BE1168-AP1168)*1/BT1168-(BE1168-AP1168)</f>
        <v>1141214.8967355099</v>
      </c>
      <c r="BV1168" s="14">
        <f t="shared" si="93"/>
        <v>0.16442861583450558</v>
      </c>
      <c r="BW1168" s="27">
        <f>(AR1168+AV1168+AY1168+BB1168)/S1168</f>
        <v>0.17681476022139045</v>
      </c>
      <c r="BX1168" s="13">
        <f>(AF1168+AH1168+AJ1168+AL1168+AN1168)/N1168</f>
        <v>264.66022651565623</v>
      </c>
      <c r="BY1168" s="26">
        <f>BX1168/K1168</f>
        <v>0.18277639952738689</v>
      </c>
      <c r="BZ1168" s="11">
        <f>AP1168/BE1168</f>
        <v>0.10312350663571131</v>
      </c>
      <c r="CA1168" s="15">
        <f>-(BM1168+BN1168+BO1168)/M1168</f>
        <v>-7669.5825510770865</v>
      </c>
      <c r="CB1168" s="15">
        <f>BG1168-CA1168</f>
        <v>-392714.41744892293</v>
      </c>
      <c r="CC1168" s="18">
        <f t="shared" si="94"/>
        <v>1</v>
      </c>
      <c r="CD1168" s="17">
        <f>(AF1168/(AF1168+AH1168+AJ1168))/(X1168/(X1168+Z1168+AB1168))</f>
        <v>1.7360952479008713</v>
      </c>
      <c r="CE1168" s="19">
        <f>(AH1168/(AF1168+AH1168+AJ1168))/(Z1168/(X1168+Z1168+AB1168))</f>
        <v>0.93850551086846756</v>
      </c>
      <c r="CF1168" s="18">
        <f>(AJ1168/(AF1168+AH1168+AJ1168))/(AB1168/(X1168+Z1168+AB1168))</f>
        <v>0.86798092790975179</v>
      </c>
      <c r="CG1168">
        <f>AH1168/Z1168</f>
        <v>195.17660714285714</v>
      </c>
      <c r="CH1168" s="11">
        <f>BB1168/BE1168</f>
        <v>0.30054259686407608</v>
      </c>
      <c r="CI1168" s="14">
        <f>AY1168/V1168</f>
        <v>2247.8126013974447</v>
      </c>
      <c r="CJ1168" s="14">
        <f>AV1168/M1168</f>
        <v>5866.5214285714283</v>
      </c>
      <c r="CK1168" s="17">
        <f>N1168/V1168</f>
        <v>34.998172256163748</v>
      </c>
      <c r="CL1168" s="17">
        <f>(AL1168+AN1168)/N1168</f>
        <v>6.9088385520763937</v>
      </c>
      <c r="CM1168" s="14">
        <f>AP1168/AC1168</f>
        <v>5.9999562142872778</v>
      </c>
    </row>
    <row r="1169" spans="1:91" hidden="1" x14ac:dyDescent="0.2">
      <c r="A1169">
        <v>944</v>
      </c>
      <c r="B1169" s="2">
        <v>45200</v>
      </c>
      <c r="C1169" s="3" t="s">
        <v>41</v>
      </c>
      <c r="D1169" t="s">
        <v>42</v>
      </c>
      <c r="E1169" s="3" t="s">
        <v>37</v>
      </c>
      <c r="F1169" t="s">
        <v>38</v>
      </c>
      <c r="G1169" t="str">
        <f>CONCATENATE(C1169,E1169)</f>
        <v>SEALAX</v>
      </c>
      <c r="H1169" t="s">
        <v>34</v>
      </c>
      <c r="I1169">
        <f>U1169/M1169</f>
        <v>178.0751879699248</v>
      </c>
      <c r="J1169" t="str">
        <f>_xlfn.CONCAT(C1169,E1169,H1169)</f>
        <v>SEALAX737-900</v>
      </c>
      <c r="K1169" s="4">
        <v>954</v>
      </c>
      <c r="L1169" s="4">
        <f>N1169/M1169</f>
        <v>147.05263157894737</v>
      </c>
      <c r="M1169" s="4">
        <v>133</v>
      </c>
      <c r="N1169" s="4">
        <v>19558</v>
      </c>
      <c r="O1169" s="4">
        <f>P1169/M1169</f>
        <v>19.413533834586467</v>
      </c>
      <c r="P1169" s="4">
        <v>2582</v>
      </c>
      <c r="Q1169" s="4">
        <v>4827</v>
      </c>
      <c r="R1169" s="4">
        <v>12149</v>
      </c>
      <c r="S1169" s="4">
        <f>U1169*K1169</f>
        <v>22594536</v>
      </c>
      <c r="T1169" s="7">
        <f>N1169/U1169</f>
        <v>0.82578956257388958</v>
      </c>
      <c r="U1169" s="4">
        <v>23684</v>
      </c>
      <c r="V1169" s="4">
        <v>356.06273408239696</v>
      </c>
      <c r="W1169" s="7">
        <f>P1169/X1169</f>
        <v>0.84711286089238846</v>
      </c>
      <c r="X1169" s="4">
        <v>3048</v>
      </c>
      <c r="Y1169" s="7">
        <f>Q1169/Z1169</f>
        <v>0.84713934713934713</v>
      </c>
      <c r="Z1169" s="4">
        <v>5698</v>
      </c>
      <c r="AA1169" s="7">
        <f>R1169/AB1169</f>
        <v>0.81324051141307985</v>
      </c>
      <c r="AB1169" s="4">
        <v>14939</v>
      </c>
      <c r="AC1169" s="4">
        <v>113828</v>
      </c>
      <c r="AD1169" s="4">
        <f>AP1169/AC1169</f>
        <v>5.9999648592613415</v>
      </c>
      <c r="AE1169" s="7">
        <f>AF1169/(AF1169+AH1169+AJ1169+AL1169+AN1169+AP1169)</f>
        <v>0.17466258830343245</v>
      </c>
      <c r="AF1169" s="4">
        <v>752721</v>
      </c>
      <c r="AG1169" s="7">
        <f>AH1169/(AF1169+AH1169+AJ1169+AL1169+AN1169+AP1169)</f>
        <v>0.20487394107813955</v>
      </c>
      <c r="AH1169" s="4">
        <v>882919</v>
      </c>
      <c r="AI1169" s="7">
        <f>AJ1169/(AF1169+AH1169+AJ1169+AL1169+AN1169+AP1169)</f>
        <v>0.41969875430785236</v>
      </c>
      <c r="AJ1169" s="4">
        <v>1808722</v>
      </c>
      <c r="AK1169" s="7">
        <f>AL1169/(AF1169+AH1169+AJ1169+AL1169+AN1169+AP1169)</f>
        <v>1.9735138431380191E-2</v>
      </c>
      <c r="AL1169" s="4">
        <v>85050</v>
      </c>
      <c r="AM1169" s="7">
        <f>AN1169/(AF1169+AH1169+AJ1169+AL1169+AN1169+AP1169)</f>
        <v>2.2553515755160836E-2</v>
      </c>
      <c r="AN1169" s="4">
        <v>97196</v>
      </c>
      <c r="AO1169" s="7">
        <f>AP1169/(AF1169+AH1169+AJ1169+AL1169+AN1169+AP1169)</f>
        <v>0.15847606212403459</v>
      </c>
      <c r="AP1169" s="4">
        <v>682964</v>
      </c>
      <c r="AQ1169" s="6">
        <f>AO1169+AM1169+AK1169+AI1169+AG1169+AE1169</f>
        <v>1</v>
      </c>
      <c r="AR1169" s="4">
        <v>1480527</v>
      </c>
      <c r="AS1169" s="4">
        <f>AR1169/M1169</f>
        <v>11131.781954887218</v>
      </c>
      <c r="AT1169" s="4">
        <f>AR1169/V1169</f>
        <v>4158.0509788968511</v>
      </c>
      <c r="AU1169" s="7">
        <f>AR1169/(AR1169+AV1169+AY1169+BB1169)</f>
        <v>0.35560655572328764</v>
      </c>
      <c r="AV1169" s="4">
        <v>777314</v>
      </c>
      <c r="AW1169" s="4">
        <f>AV1169/M1169</f>
        <v>5844.4661654135334</v>
      </c>
      <c r="AX1169" s="7">
        <f>AV1169/(AR1169+AV1169+AY1169+BB1169)</f>
        <v>0.18670240681560799</v>
      </c>
      <c r="AY1169" s="4">
        <v>800363</v>
      </c>
      <c r="AZ1169" s="4">
        <f>AY1169/M1169</f>
        <v>6017.7669172932328</v>
      </c>
      <c r="BA1169" s="7">
        <f>AY1169/(AR1169+AV1169+AY1169+BB1169)</f>
        <v>0.19223852706391553</v>
      </c>
      <c r="BB1169" s="4">
        <v>1105181</v>
      </c>
      <c r="BC1169" s="11">
        <f>BB1169/(AR1169+AV1169+AY1169+BB1169)</f>
        <v>0.26545251039718881</v>
      </c>
      <c r="BD1169" s="9">
        <f>BC1169+BA1169+AX1169+AU1169</f>
        <v>1</v>
      </c>
      <c r="BE1169" s="14">
        <f>(AF1169+AH1169+AJ1169+AL1169+AN1169+AP1169)</f>
        <v>4309572</v>
      </c>
      <c r="BF1169" s="14">
        <f t="shared" si="90"/>
        <v>-4163385</v>
      </c>
      <c r="BG1169" s="13">
        <f>(AF1169+AH1169+AJ1169+AL1169+AN1169+AP1169)-(AR1169+AV1169+AY1169+BB1169)</f>
        <v>146187</v>
      </c>
      <c r="BH1169" s="13">
        <f t="shared" si="91"/>
        <v>0</v>
      </c>
      <c r="BI1169" s="14">
        <f>AF1169/W1169</f>
        <v>888572.27265685517</v>
      </c>
      <c r="BJ1169" s="14">
        <f>AH1169/Y1169</f>
        <v>1042235.8529107106</v>
      </c>
      <c r="BK1169" s="14">
        <f>AJ1169/AA1169</f>
        <v>2224092.3498230306</v>
      </c>
      <c r="BL1169" s="14">
        <f>BI1169+BJ1169+BK1169</f>
        <v>4154900.4753905963</v>
      </c>
      <c r="BM1169" s="14">
        <f>(AF1169/W1169)-AF1169</f>
        <v>135851.27265685517</v>
      </c>
      <c r="BN1169" s="14">
        <f>AH1169/Y1169-AH1169</f>
        <v>159316.85291071062</v>
      </c>
      <c r="BO1169" s="14">
        <f>AJ1169/AA1169-AJ1169</f>
        <v>415370.34982303064</v>
      </c>
      <c r="BP1169" s="14">
        <f>BG1169/S1169</f>
        <v>6.4700155825284482E-3</v>
      </c>
      <c r="BQ1169" s="14">
        <f>(BG1169-CA1169)/S1169</f>
        <v>6.7064618875912743E-3</v>
      </c>
      <c r="BR1169" s="27">
        <f>BQ1169-BP1169</f>
        <v>2.3644630506282609E-4</v>
      </c>
      <c r="BS1169" s="28">
        <f t="shared" si="92"/>
        <v>18658332</v>
      </c>
      <c r="BT1169" s="11">
        <f>BS1169/S1169</f>
        <v>0.82578956257388958</v>
      </c>
      <c r="BU1169" s="14">
        <f>(BE1169-AP1169)*1/BT1169-(BE1169-AP1169)</f>
        <v>765077.4418652216</v>
      </c>
      <c r="BV1169" s="14">
        <f t="shared" si="93"/>
        <v>0.19073514056672816</v>
      </c>
      <c r="BW1169" s="27">
        <f>(AR1169+AV1169+AY1169+BB1169)/S1169</f>
        <v>0.18426512498419972</v>
      </c>
      <c r="BX1169" s="13">
        <f>(AF1169+AH1169+AJ1169+AL1169+AN1169)/N1169</f>
        <v>185.42836690868188</v>
      </c>
      <c r="BY1169" s="26">
        <f>BX1169/K1169</f>
        <v>0.19436935734662672</v>
      </c>
      <c r="BZ1169" s="11">
        <f>AP1169/BE1169</f>
        <v>0.15847606212403459</v>
      </c>
      <c r="CA1169" s="15">
        <f>-(BM1169+BN1169+BO1169)/M1169</f>
        <v>-5342.3945518089959</v>
      </c>
      <c r="CB1169" s="15">
        <f>BG1169-CA1169</f>
        <v>151529.394551809</v>
      </c>
      <c r="CC1169" s="18">
        <f t="shared" si="94"/>
        <v>0</v>
      </c>
      <c r="CD1169" s="17">
        <f>(AF1169/(AF1169+AH1169+AJ1169))/(X1169/(X1169+Z1169+AB1169))</f>
        <v>1.6981797963296741</v>
      </c>
      <c r="CE1169" s="19">
        <f>(AH1169/(AF1169+AH1169+AJ1169))/(Z1169/(X1169+Z1169+AB1169))</f>
        <v>1.0655234636867519</v>
      </c>
      <c r="CF1169" s="18">
        <f>(AJ1169/(AF1169+AH1169+AJ1169))/(AB1169/(X1169+Z1169+AB1169))</f>
        <v>0.83255875792891376</v>
      </c>
      <c r="CG1169">
        <f>AH1169/Z1169</f>
        <v>154.95243945243945</v>
      </c>
      <c r="CH1169" s="11">
        <f>BB1169/BE1169</f>
        <v>0.25644797209560483</v>
      </c>
      <c r="CI1169" s="14">
        <f>AY1169/V1169</f>
        <v>2247.8145657747687</v>
      </c>
      <c r="CJ1169" s="14">
        <f>AV1169/M1169</f>
        <v>5844.4661654135334</v>
      </c>
      <c r="CK1169" s="17">
        <f>N1169/V1169</f>
        <v>54.928522779567423</v>
      </c>
      <c r="CL1169" s="17">
        <f>(AL1169+AN1169)/N1169</f>
        <v>9.3182329481542077</v>
      </c>
      <c r="CM1169" s="14">
        <f>AP1169/AC1169</f>
        <v>5.9999648592613415</v>
      </c>
    </row>
    <row r="1170" spans="1:91" hidden="1" x14ac:dyDescent="0.2">
      <c r="A1170">
        <v>601</v>
      </c>
      <c r="B1170" s="2">
        <v>45170</v>
      </c>
      <c r="C1170" s="3" t="s">
        <v>29</v>
      </c>
      <c r="D1170" t="s">
        <v>28</v>
      </c>
      <c r="E1170" s="3" t="s">
        <v>41</v>
      </c>
      <c r="F1170" t="s">
        <v>42</v>
      </c>
      <c r="G1170" t="str">
        <f>CONCATENATE(C1170,E1170)</f>
        <v>ANCSEA</v>
      </c>
      <c r="H1170" t="s">
        <v>34</v>
      </c>
      <c r="I1170">
        <f>U1170/M1170</f>
        <v>177.95384615384614</v>
      </c>
      <c r="J1170" t="str">
        <f>_xlfn.CONCAT(C1170,E1170,H1170)</f>
        <v>ANCSEA737-900</v>
      </c>
      <c r="K1170" s="4">
        <v>1448</v>
      </c>
      <c r="L1170" s="4">
        <f>N1170/M1170</f>
        <v>144.21538461538461</v>
      </c>
      <c r="M1170" s="4">
        <v>130</v>
      </c>
      <c r="N1170" s="4">
        <v>18748</v>
      </c>
      <c r="O1170" s="4">
        <f>P1170/M1170</f>
        <v>22.207692307692309</v>
      </c>
      <c r="P1170" s="4">
        <v>2887</v>
      </c>
      <c r="Q1170" s="4">
        <v>5287</v>
      </c>
      <c r="R1170" s="4">
        <v>10575</v>
      </c>
      <c r="S1170" s="4">
        <f>U1170*K1170</f>
        <v>33498032</v>
      </c>
      <c r="T1170" s="7">
        <f>N1170/U1170</f>
        <v>0.81040892193308545</v>
      </c>
      <c r="U1170" s="4">
        <v>23134</v>
      </c>
      <c r="V1170" s="4">
        <v>445.15689703025254</v>
      </c>
      <c r="W1170" s="7">
        <f>P1170/X1170</f>
        <v>0.96749329758713132</v>
      </c>
      <c r="X1170" s="4">
        <v>2984</v>
      </c>
      <c r="Y1170" s="7">
        <f>Q1170/Z1170</f>
        <v>0.94766087112385733</v>
      </c>
      <c r="Z1170" s="4">
        <v>5579</v>
      </c>
      <c r="AA1170" s="7">
        <f>R1170/AB1170</f>
        <v>0.72580645161290325</v>
      </c>
      <c r="AB1170" s="4">
        <v>14570</v>
      </c>
      <c r="AC1170" s="4">
        <v>101978</v>
      </c>
      <c r="AD1170" s="4">
        <f>AP1170/AC1170</f>
        <v>5.9999607758536158</v>
      </c>
      <c r="AE1170" s="7">
        <f>AF1170/(AF1170+AH1170+AJ1170+AL1170+AN1170+AP1170)</f>
        <v>0.20243781734766234</v>
      </c>
      <c r="AF1170" s="4">
        <v>1171952</v>
      </c>
      <c r="AG1170" s="7">
        <f>AH1170/(AF1170+AH1170+AJ1170+AL1170+AN1170+AP1170)</f>
        <v>0.25217823894341096</v>
      </c>
      <c r="AH1170" s="4">
        <v>1459909</v>
      </c>
      <c r="AI1170" s="7">
        <f>AJ1170/(AF1170+AH1170+AJ1170+AL1170+AN1170+AP1170)</f>
        <v>0.41229307356204103</v>
      </c>
      <c r="AJ1170" s="4">
        <v>2386845</v>
      </c>
      <c r="AK1170" s="7">
        <f>AL1170/(AF1170+AH1170+AJ1170+AL1170+AN1170+AP1170)</f>
        <v>1.2786751871374171E-2</v>
      </c>
      <c r="AL1170" s="4">
        <v>74025</v>
      </c>
      <c r="AM1170" s="7">
        <f>AN1170/(AF1170+AH1170+AJ1170+AL1170+AN1170+AP1170)</f>
        <v>1.4613430710141911E-2</v>
      </c>
      <c r="AN1170" s="4">
        <v>84600</v>
      </c>
      <c r="AO1170" s="7">
        <f>AP1170/(AF1170+AH1170+AJ1170+AL1170+AN1170+AP1170)</f>
        <v>0.10569068756536962</v>
      </c>
      <c r="AP1170" s="4">
        <v>611864</v>
      </c>
      <c r="AQ1170" s="6">
        <f>AO1170+AM1170+AK1170+AI1170+AG1170+AE1170</f>
        <v>1</v>
      </c>
      <c r="AR1170" s="4">
        <v>1850986</v>
      </c>
      <c r="AS1170" s="4">
        <f>AR1170/M1170</f>
        <v>14238.353846153846</v>
      </c>
      <c r="AT1170" s="4">
        <f>AR1170/V1170</f>
        <v>4158.0530647696742</v>
      </c>
      <c r="AU1170" s="7">
        <f>AR1170/(AR1170+AV1170+AY1170+BB1170)</f>
        <v>0.37060352970997401</v>
      </c>
      <c r="AV1170" s="4">
        <v>761181</v>
      </c>
      <c r="AW1170" s="4">
        <f>AV1170/M1170</f>
        <v>5855.2384615384617</v>
      </c>
      <c r="AX1170" s="7">
        <f>AV1170/(AR1170+AV1170+AY1170+BB1170)</f>
        <v>0.15240329497260796</v>
      </c>
      <c r="AY1170" s="4">
        <v>1000630</v>
      </c>
      <c r="AZ1170" s="4">
        <f>AY1170/M1170</f>
        <v>7697.1538461538457</v>
      </c>
      <c r="BA1170" s="7">
        <f>AY1170/(AR1170+AV1170+AY1170+BB1170)</f>
        <v>0.20034565898050621</v>
      </c>
      <c r="BB1170" s="4">
        <v>1381721</v>
      </c>
      <c r="BC1170" s="11">
        <f>BB1170/(AR1170+AV1170+AY1170+BB1170)</f>
        <v>0.27664751633691181</v>
      </c>
      <c r="BD1170" s="9">
        <f>BC1170+BA1170+AX1170+AU1170</f>
        <v>1</v>
      </c>
      <c r="BE1170" s="14">
        <f>(AF1170+AH1170+AJ1170+AL1170+AN1170+AP1170)</f>
        <v>5789195</v>
      </c>
      <c r="BF1170" s="14">
        <f t="shared" si="90"/>
        <v>-4994518</v>
      </c>
      <c r="BG1170" s="13">
        <f>(AF1170+AH1170+AJ1170+AL1170+AN1170+AP1170)-(AR1170+AV1170+AY1170+BB1170)</f>
        <v>794677</v>
      </c>
      <c r="BH1170" s="13">
        <f t="shared" si="91"/>
        <v>0</v>
      </c>
      <c r="BI1170" s="14">
        <f>AF1170/W1170</f>
        <v>1211328.2881884309</v>
      </c>
      <c r="BJ1170" s="14">
        <f>AH1170/Y1170</f>
        <v>1540539.495176849</v>
      </c>
      <c r="BK1170" s="14">
        <f>AJ1170/AA1170</f>
        <v>3288542</v>
      </c>
      <c r="BL1170" s="14">
        <f>BI1170+BJ1170+BK1170</f>
        <v>6040409.7833652794</v>
      </c>
      <c r="BM1170" s="14">
        <f>(AF1170/W1170)-AF1170</f>
        <v>39376.288188430946</v>
      </c>
      <c r="BN1170" s="14">
        <f>AH1170/Y1170-AH1170</f>
        <v>80630.495176848955</v>
      </c>
      <c r="BO1170" s="14">
        <f>AJ1170/AA1170-AJ1170</f>
        <v>901697</v>
      </c>
      <c r="BP1170" s="14">
        <f>BG1170/S1170</f>
        <v>2.3723095135857533E-2</v>
      </c>
      <c r="BQ1170" s="14">
        <f>(BG1170-CA1170)/S1170</f>
        <v>2.3957713691121933E-2</v>
      </c>
      <c r="BR1170" s="27">
        <f>BQ1170-BP1170</f>
        <v>2.3461855526439937E-4</v>
      </c>
      <c r="BS1170" s="28">
        <f t="shared" si="92"/>
        <v>27147104</v>
      </c>
      <c r="BT1170" s="11">
        <f>BS1170/S1170</f>
        <v>0.81040892193308545</v>
      </c>
      <c r="BU1170" s="14">
        <f>(BE1170-AP1170)*1/BT1170-(BE1170-AP1170)</f>
        <v>1211210.4633027529</v>
      </c>
      <c r="BV1170" s="14">
        <f t="shared" si="93"/>
        <v>0.17282194368910986</v>
      </c>
      <c r="BW1170" s="27">
        <f>(AR1170+AV1170+AY1170+BB1170)/S1170</f>
        <v>0.14909884855325231</v>
      </c>
      <c r="BX1170" s="13">
        <f>(AF1170+AH1170+AJ1170+AL1170+AN1170)/N1170</f>
        <v>276.15377640281628</v>
      </c>
      <c r="BY1170" s="26">
        <f>BX1170/K1170</f>
        <v>0.19071393397984548</v>
      </c>
      <c r="BZ1170" s="11">
        <f>AP1170/BE1170</f>
        <v>0.10569068756536962</v>
      </c>
      <c r="CA1170" s="15">
        <f>-(BM1170+BN1170+BO1170)/M1170</f>
        <v>-7859.2598720406149</v>
      </c>
      <c r="CB1170" s="15">
        <f>BG1170-CA1170</f>
        <v>802536.25987204059</v>
      </c>
      <c r="CC1170" s="18">
        <f t="shared" si="94"/>
        <v>0</v>
      </c>
      <c r="CD1170" s="17">
        <f>(AF1170/(AF1170+AH1170+AJ1170))/(X1170/(X1170+Z1170+AB1170))</f>
        <v>1.8103027388251427</v>
      </c>
      <c r="CE1170" s="19">
        <f>(AH1170/(AF1170+AH1170+AJ1170))/(Z1170/(X1170+Z1170+AB1170))</f>
        <v>1.2061730683637786</v>
      </c>
      <c r="CF1170" s="18">
        <f>(AJ1170/(AF1170+AH1170+AJ1170))/(AB1170/(X1170+Z1170+AB1170))</f>
        <v>0.75510069176007222</v>
      </c>
      <c r="CG1170">
        <f>AH1170/Z1170</f>
        <v>261.67933321383759</v>
      </c>
      <c r="CH1170" s="11">
        <f>BB1170/BE1170</f>
        <v>0.23867238882089825</v>
      </c>
      <c r="CI1170" s="14">
        <f>AY1170/V1170</f>
        <v>2247.8142126415214</v>
      </c>
      <c r="CJ1170" s="14">
        <f>AV1170/M1170</f>
        <v>5855.2384615384617</v>
      </c>
      <c r="CK1170" s="17">
        <f>N1170/V1170</f>
        <v>42.115488101099551</v>
      </c>
      <c r="CL1170" s="17">
        <f>(AL1170+AN1170)/N1170</f>
        <v>8.460902496266268</v>
      </c>
      <c r="CM1170" s="14">
        <f>AP1170/AC1170</f>
        <v>5.9999607758536158</v>
      </c>
    </row>
    <row r="1171" spans="1:91" hidden="1" x14ac:dyDescent="0.2">
      <c r="A1171">
        <v>507</v>
      </c>
      <c r="B1171" s="2">
        <v>44866</v>
      </c>
      <c r="C1171" s="3" t="s">
        <v>41</v>
      </c>
      <c r="D1171" t="s">
        <v>42</v>
      </c>
      <c r="E1171" s="3" t="s">
        <v>44</v>
      </c>
      <c r="F1171" t="s">
        <v>45</v>
      </c>
      <c r="G1171" t="str">
        <f>CONCATENATE(C1171,E1171)</f>
        <v>SEABOI</v>
      </c>
      <c r="H1171" t="s">
        <v>40</v>
      </c>
      <c r="I1171">
        <f>U1171/M1171</f>
        <v>73.279411764705884</v>
      </c>
      <c r="J1171" t="str">
        <f>_xlfn.CONCAT(C1171,E1171,H1171)</f>
        <v>SEABOIE175</v>
      </c>
      <c r="K1171" s="4">
        <v>399</v>
      </c>
      <c r="L1171" s="4">
        <f>N1171/M1171</f>
        <v>58.46078431372549</v>
      </c>
      <c r="M1171" s="4">
        <v>204</v>
      </c>
      <c r="N1171" s="4">
        <v>11926</v>
      </c>
      <c r="O1171" s="4">
        <f>P1171/M1171</f>
        <v>9.3921568627450984</v>
      </c>
      <c r="P1171" s="4">
        <v>1916</v>
      </c>
      <c r="Q1171" s="4">
        <v>2299</v>
      </c>
      <c r="R1171" s="4">
        <v>7711</v>
      </c>
      <c r="S1171" s="4">
        <f>U1171*K1171</f>
        <v>5964651</v>
      </c>
      <c r="T1171" s="7">
        <f>N1171/U1171</f>
        <v>0.79777911565991033</v>
      </c>
      <c r="U1171" s="4">
        <v>14949</v>
      </c>
      <c r="V1171" s="4">
        <v>284.82062062062062</v>
      </c>
      <c r="W1171" s="7">
        <f>P1171/X1171</f>
        <v>0.9392156862745098</v>
      </c>
      <c r="X1171" s="4">
        <v>2040</v>
      </c>
      <c r="Y1171" s="7">
        <f>Q1171/Z1171</f>
        <v>0.62608932461873634</v>
      </c>
      <c r="Z1171" s="4">
        <v>3672</v>
      </c>
      <c r="AA1171" s="7">
        <f>R1171/AB1171</f>
        <v>0.83479484681173544</v>
      </c>
      <c r="AB1171" s="4">
        <v>9237</v>
      </c>
      <c r="AC1171" s="4">
        <v>6720</v>
      </c>
      <c r="AD1171" s="4">
        <f>AP1171/AC1171</f>
        <v>4.9997023809523808</v>
      </c>
      <c r="AE1171" s="7">
        <f>AF1171/(AF1171+AH1171+AJ1171+AL1171+AN1171+AP1171)</f>
        <v>0.22062841913087086</v>
      </c>
      <c r="AF1171" s="4">
        <v>275412</v>
      </c>
      <c r="AG1171" s="7">
        <f>AH1171/(AF1171+AH1171+AJ1171+AL1171+AN1171+AP1171)</f>
        <v>0.17988123113945528</v>
      </c>
      <c r="AH1171" s="4">
        <v>224547</v>
      </c>
      <c r="AI1171" s="7">
        <f>AJ1171/(AF1171+AH1171+AJ1171+AL1171+AN1171+AP1171)</f>
        <v>0.52934013828329085</v>
      </c>
      <c r="AJ1171" s="4">
        <v>660779</v>
      </c>
      <c r="AK1171" s="7">
        <f>AL1171/(AF1171+AH1171+AJ1171+AL1171+AN1171+AP1171)</f>
        <v>3.7058191614722978E-2</v>
      </c>
      <c r="AL1171" s="4">
        <v>46260</v>
      </c>
      <c r="AM1171" s="7">
        <f>AN1171/(AF1171+AH1171+AJ1171+AL1171+AN1171+AP1171)</f>
        <v>6.1771663541100065E-3</v>
      </c>
      <c r="AN1171" s="4">
        <v>7711</v>
      </c>
      <c r="AO1171" s="7">
        <f>AP1171/(AF1171+AH1171+AJ1171+AL1171+AN1171+AP1171)</f>
        <v>2.6914853477549995E-2</v>
      </c>
      <c r="AP1171" s="4">
        <v>33598</v>
      </c>
      <c r="AQ1171" s="6">
        <f>AO1171+AM1171+AK1171+AI1171+AG1171+AE1171</f>
        <v>1</v>
      </c>
      <c r="AR1171" s="4">
        <v>457309</v>
      </c>
      <c r="AS1171" s="4">
        <f>AR1171/M1171</f>
        <v>2241.7107843137255</v>
      </c>
      <c r="AT1171" s="4">
        <f>AR1171/V1171</f>
        <v>1605.6035514687433</v>
      </c>
      <c r="AU1171" s="7">
        <f>AR1171/(AR1171+AV1171+AY1171+BB1171)</f>
        <v>0.25527110787601648</v>
      </c>
      <c r="AV1171" s="4">
        <v>553254</v>
      </c>
      <c r="AW1171" s="4">
        <f>AV1171/M1171</f>
        <v>2712.0294117647059</v>
      </c>
      <c r="AX1171" s="7">
        <f>AV1171/(AR1171+AV1171+AY1171+BB1171)</f>
        <v>0.308827863691372</v>
      </c>
      <c r="AY1171" s="4">
        <v>522175</v>
      </c>
      <c r="AZ1171" s="4">
        <f>AY1171/M1171</f>
        <v>2559.6813725490197</v>
      </c>
      <c r="BA1171" s="7">
        <f>AY1171/(AR1171+AV1171+AY1171+BB1171)</f>
        <v>0.29147948270241547</v>
      </c>
      <c r="BB1171" s="4">
        <v>258726</v>
      </c>
      <c r="BC1171" s="11">
        <f>BB1171/(AR1171+AV1171+AY1171+BB1171)</f>
        <v>0.14442154573019608</v>
      </c>
      <c r="BD1171" s="9">
        <f>BC1171+BA1171+AX1171+AU1171</f>
        <v>1</v>
      </c>
      <c r="BE1171" s="14">
        <f>(AF1171+AH1171+AJ1171+AL1171+AN1171+AP1171)</f>
        <v>1248307</v>
      </c>
      <c r="BF1171" s="14">
        <f t="shared" si="90"/>
        <v>-1791464</v>
      </c>
      <c r="BG1171" s="13">
        <f>(AF1171+AH1171+AJ1171+AL1171+AN1171+AP1171)-(AR1171+AV1171+AY1171+BB1171)</f>
        <v>-543157</v>
      </c>
      <c r="BH1171" s="13">
        <f t="shared" si="91"/>
        <v>1</v>
      </c>
      <c r="BI1171" s="14">
        <f>AF1171/W1171</f>
        <v>293236.15866388311</v>
      </c>
      <c r="BJ1171" s="14">
        <f>AH1171/Y1171</f>
        <v>358650.1017833841</v>
      </c>
      <c r="BK1171" s="14">
        <f>AJ1171/AA1171</f>
        <v>791546.57281805214</v>
      </c>
      <c r="BL1171" s="14">
        <f>BI1171+BJ1171+BK1171</f>
        <v>1443432.8332653195</v>
      </c>
      <c r="BM1171" s="14">
        <f>(AF1171/W1171)-AF1171</f>
        <v>17824.158663883107</v>
      </c>
      <c r="BN1171" s="14">
        <f>AH1171/Y1171-AH1171</f>
        <v>134103.1017833841</v>
      </c>
      <c r="BO1171" s="14">
        <f>AJ1171/AA1171-AJ1171</f>
        <v>130767.57281805214</v>
      </c>
      <c r="BP1171" s="14">
        <f>BG1171/S1171</f>
        <v>-9.1062662341853701E-2</v>
      </c>
      <c r="BQ1171" s="14">
        <f>(BG1171-CA1171)/S1171</f>
        <v>-9.0830333746837036E-2</v>
      </c>
      <c r="BR1171" s="27">
        <f>BQ1171-BP1171</f>
        <v>2.3232859501666481E-4</v>
      </c>
      <c r="BS1171" s="28">
        <f t="shared" si="92"/>
        <v>4758474</v>
      </c>
      <c r="BT1171" s="11">
        <f>BS1171/S1171</f>
        <v>0.79777911565991033</v>
      </c>
      <c r="BU1171" s="14">
        <f>(BE1171-AP1171)*1/BT1171-(BE1171-AP1171)</f>
        <v>307904.18472245522</v>
      </c>
      <c r="BV1171" s="14">
        <f t="shared" si="93"/>
        <v>0.20928416432076244</v>
      </c>
      <c r="BW1171" s="27">
        <f>(AR1171+AV1171+AY1171+BB1171)/S1171</f>
        <v>0.30034682666261614</v>
      </c>
      <c r="BX1171" s="13">
        <f>(AF1171+AH1171+AJ1171+AL1171+AN1171)/N1171</f>
        <v>101.8538487338588</v>
      </c>
      <c r="BY1171" s="26">
        <f>BX1171/K1171</f>
        <v>0.25527280384425766</v>
      </c>
      <c r="BZ1171" s="11">
        <f>AP1171/BE1171</f>
        <v>2.6914853477549995E-2</v>
      </c>
      <c r="CA1171" s="15">
        <f>-(BM1171+BN1171+BO1171)/M1171</f>
        <v>-1385.7589865947027</v>
      </c>
      <c r="CB1171" s="15">
        <f>BG1171-CA1171</f>
        <v>-541771.24101340526</v>
      </c>
      <c r="CC1171" s="18">
        <f t="shared" si="94"/>
        <v>1</v>
      </c>
      <c r="CD1171" s="17">
        <f>(AF1171/(AF1171+AH1171+AJ1171))/(X1171/(X1171+Z1171+AB1171))</f>
        <v>1.7387239284783627</v>
      </c>
      <c r="CE1171" s="19">
        <f>(AH1171/(AF1171+AH1171+AJ1171))/(Z1171/(X1171+Z1171+AB1171))</f>
        <v>0.78755795754891433</v>
      </c>
      <c r="CF1171" s="18">
        <f>(AJ1171/(AF1171+AH1171+AJ1171))/(AB1171/(X1171+Z1171+AB1171))</f>
        <v>0.92130457570472313</v>
      </c>
      <c r="CG1171">
        <f>AH1171/Z1171</f>
        <v>61.151143790849673</v>
      </c>
      <c r="CH1171" s="11">
        <f>BB1171/BE1171</f>
        <v>0.20726151499591047</v>
      </c>
      <c r="CI1171" s="14">
        <f>AY1171/V1171</f>
        <v>1833.3468934313362</v>
      </c>
      <c r="CJ1171" s="14">
        <f>AV1171/M1171</f>
        <v>2712.0294117647059</v>
      </c>
      <c r="CK1171" s="17">
        <f>N1171/V1171</f>
        <v>41.871968307678685</v>
      </c>
      <c r="CL1171" s="17">
        <f>(AL1171+AN1171)/N1171</f>
        <v>4.5254905249035717</v>
      </c>
      <c r="CM1171" s="14">
        <f>AP1171/AC1171</f>
        <v>4.9997023809523808</v>
      </c>
    </row>
    <row r="1172" spans="1:91" hidden="1" x14ac:dyDescent="0.2">
      <c r="A1172">
        <v>936</v>
      </c>
      <c r="B1172" s="2">
        <v>45200</v>
      </c>
      <c r="C1172" s="3" t="s">
        <v>41</v>
      </c>
      <c r="D1172" t="s">
        <v>42</v>
      </c>
      <c r="E1172" s="3" t="s">
        <v>32</v>
      </c>
      <c r="F1172" t="s">
        <v>33</v>
      </c>
      <c r="G1172" t="str">
        <f>CONCATENATE(C1172,E1172)</f>
        <v>SEAHNL</v>
      </c>
      <c r="H1172" t="s">
        <v>35</v>
      </c>
      <c r="I1172">
        <f>U1172/M1172</f>
        <v>177.10204081632654</v>
      </c>
      <c r="J1172" t="str">
        <f>_xlfn.CONCAT(C1172,E1172,H1172)</f>
        <v>SEAHNL737-Max 9</v>
      </c>
      <c r="K1172" s="4">
        <v>2677</v>
      </c>
      <c r="L1172" s="4">
        <f>N1172/M1172</f>
        <v>158.36734693877551</v>
      </c>
      <c r="M1172" s="4">
        <v>49</v>
      </c>
      <c r="N1172" s="4">
        <v>7760</v>
      </c>
      <c r="O1172" s="4">
        <f>P1172/M1172</f>
        <v>22.897959183673468</v>
      </c>
      <c r="P1172" s="4">
        <v>1122</v>
      </c>
      <c r="Q1172" s="4">
        <v>2097</v>
      </c>
      <c r="R1172" s="4">
        <v>4542</v>
      </c>
      <c r="S1172" s="4">
        <f>U1172*K1172</f>
        <v>23231006</v>
      </c>
      <c r="T1172" s="7">
        <f>N1172/U1172</f>
        <v>0.89421525697165249</v>
      </c>
      <c r="U1172" s="4">
        <v>8678</v>
      </c>
      <c r="V1172" s="4">
        <v>298.54061465231791</v>
      </c>
      <c r="W1172" s="7">
        <f>P1172/X1172</f>
        <v>1.0008920606601248</v>
      </c>
      <c r="X1172" s="4">
        <v>1121</v>
      </c>
      <c r="Y1172" s="7">
        <f>Q1172/Z1172</f>
        <v>1.0004770992366412</v>
      </c>
      <c r="Z1172" s="4">
        <v>2096</v>
      </c>
      <c r="AA1172" s="7">
        <f>R1172/AB1172</f>
        <v>0.83186813186813191</v>
      </c>
      <c r="AB1172" s="4">
        <v>5460</v>
      </c>
      <c r="AC1172" s="4">
        <v>32021</v>
      </c>
      <c r="AD1172" s="4">
        <f>AP1172/AC1172</f>
        <v>5.9998750819774527</v>
      </c>
      <c r="AE1172" s="7">
        <f>AF1172/(AF1172+AH1172+AJ1172+AL1172+AN1172+AP1172)</f>
        <v>0.20477727530014181</v>
      </c>
      <c r="AF1172" s="4">
        <v>584994</v>
      </c>
      <c r="AG1172" s="7">
        <f>AH1172/(AF1172+AH1172+AJ1172+AL1172+AN1172+AP1172)</f>
        <v>0.24547061275940033</v>
      </c>
      <c r="AH1172" s="4">
        <v>701244</v>
      </c>
      <c r="AI1172" s="7">
        <f>AJ1172/(AF1172+AH1172+AJ1172+AL1172+AN1172+AP1172)</f>
        <v>0.45864944326263601</v>
      </c>
      <c r="AJ1172" s="4">
        <v>1310239</v>
      </c>
      <c r="AK1172" s="7">
        <f>AL1172/(AF1172+AH1172+AJ1172+AL1172+AN1172+AP1172)</f>
        <v>1.1130896727135508E-2</v>
      </c>
      <c r="AL1172" s="4">
        <v>31798</v>
      </c>
      <c r="AM1172" s="7">
        <f>AN1172/(AF1172+AH1172+AJ1172+AL1172+AN1172+AP1172)</f>
        <v>1.2719424601459079E-2</v>
      </c>
      <c r="AN1172" s="4">
        <v>36336</v>
      </c>
      <c r="AO1172" s="7">
        <f>AP1172/(AF1172+AH1172+AJ1172+AL1172+AN1172+AP1172)</f>
        <v>6.7252347349227248E-2</v>
      </c>
      <c r="AP1172" s="4">
        <v>192122</v>
      </c>
      <c r="AQ1172" s="6">
        <f>AO1172+AM1172+AK1172+AI1172+AG1172+AE1172</f>
        <v>0.99999999999999989</v>
      </c>
      <c r="AR1172" s="4">
        <v>1312776</v>
      </c>
      <c r="AS1172" s="4">
        <f>AR1172/M1172</f>
        <v>26791.34693877551</v>
      </c>
      <c r="AT1172" s="4">
        <f>AR1172/V1172</f>
        <v>4397.3112386362118</v>
      </c>
      <c r="AU1172" s="7">
        <f>AR1172/(AR1172+AV1172+AY1172+BB1172)</f>
        <v>0.40219323091025455</v>
      </c>
      <c r="AV1172" s="4">
        <v>320655</v>
      </c>
      <c r="AW1172" s="4">
        <f>AV1172/M1172</f>
        <v>6543.9795918367345</v>
      </c>
      <c r="AX1172" s="7">
        <f>AV1172/(AR1172+AV1172+AY1172+BB1172)</f>
        <v>9.8238595508698873E-2</v>
      </c>
      <c r="AY1172" s="4">
        <v>706549</v>
      </c>
      <c r="AZ1172" s="4">
        <f>AY1172/M1172</f>
        <v>14419.367346938776</v>
      </c>
      <c r="BA1172" s="7">
        <f>AY1172/(AR1172+AV1172+AY1172+BB1172)</f>
        <v>0.21646436643144715</v>
      </c>
      <c r="BB1172" s="4">
        <v>924063</v>
      </c>
      <c r="BC1172" s="11">
        <f>BB1172/(AR1172+AV1172+AY1172+BB1172)</f>
        <v>0.28310380714959943</v>
      </c>
      <c r="BD1172" s="9">
        <f>BC1172+BA1172+AX1172+AU1172</f>
        <v>1</v>
      </c>
      <c r="BE1172" s="14">
        <f>(AF1172+AH1172+AJ1172+AL1172+AN1172+AP1172)</f>
        <v>2856733</v>
      </c>
      <c r="BF1172" s="14">
        <f t="shared" si="90"/>
        <v>-3264043</v>
      </c>
      <c r="BG1172" s="13">
        <f>(AF1172+AH1172+AJ1172+AL1172+AN1172+AP1172)-(AR1172+AV1172+AY1172+BB1172)</f>
        <v>-407310</v>
      </c>
      <c r="BH1172" s="13">
        <f t="shared" si="91"/>
        <v>1</v>
      </c>
      <c r="BI1172" s="14">
        <f>AF1172/W1172</f>
        <v>584472.61497326207</v>
      </c>
      <c r="BJ1172" s="14">
        <f>AH1172/Y1172</f>
        <v>700909.59656652366</v>
      </c>
      <c r="BK1172" s="14">
        <f>AJ1172/AA1172</f>
        <v>1575056.1294583883</v>
      </c>
      <c r="BL1172" s="14">
        <f>BI1172+BJ1172+BK1172</f>
        <v>2860438.3409981742</v>
      </c>
      <c r="BM1172" s="14">
        <f>(AF1172/W1172)-AF1172</f>
        <v>-521.38502673793118</v>
      </c>
      <c r="BN1172" s="14">
        <f>AH1172/Y1172-AH1172</f>
        <v>-334.40343347634189</v>
      </c>
      <c r="BO1172" s="14">
        <f>AJ1172/AA1172-AJ1172</f>
        <v>264817.12945838831</v>
      </c>
      <c r="BP1172" s="14">
        <f>BG1172/S1172</f>
        <v>-1.7533033222926292E-2</v>
      </c>
      <c r="BQ1172" s="14">
        <f>(BG1172-CA1172)/S1172</f>
        <v>-1.7301146315281402E-2</v>
      </c>
      <c r="BR1172" s="27">
        <f>BQ1172-BP1172</f>
        <v>2.3188690764489039E-4</v>
      </c>
      <c r="BS1172" s="28">
        <f t="shared" si="92"/>
        <v>20773520</v>
      </c>
      <c r="BT1172" s="11">
        <f>BS1172/S1172</f>
        <v>0.89421525697165249</v>
      </c>
      <c r="BU1172" s="14">
        <f>(BE1172-AP1172)*1/BT1172-(BE1172-AP1172)</f>
        <v>315220.7342783506</v>
      </c>
      <c r="BV1172" s="14">
        <f t="shared" si="93"/>
        <v>0.12297069700726693</v>
      </c>
      <c r="BW1172" s="27">
        <f>(AR1172+AV1172+AY1172+BB1172)/S1172</f>
        <v>0.14050373023019322</v>
      </c>
      <c r="BX1172" s="13">
        <f>(AF1172+AH1172+AJ1172+AL1172+AN1172)/N1172</f>
        <v>343.37770618556704</v>
      </c>
      <c r="BY1172" s="26">
        <f>BX1172/K1172</f>
        <v>0.12826959513842623</v>
      </c>
      <c r="BZ1172" s="11">
        <f>AP1172/BE1172</f>
        <v>6.7252347349227248E-2</v>
      </c>
      <c r="CA1172" s="15">
        <f>-(BM1172+BN1172+BO1172)/M1172</f>
        <v>-5386.9661428198788</v>
      </c>
      <c r="CB1172" s="15">
        <f>BG1172-CA1172</f>
        <v>-401923.0338571801</v>
      </c>
      <c r="CC1172" s="18">
        <f t="shared" si="94"/>
        <v>1</v>
      </c>
      <c r="CD1172" s="17">
        <f>(AF1172/(AF1172+AH1172+AJ1172))/(X1172/(X1172+Z1172+AB1172))</f>
        <v>1.7439375011069045</v>
      </c>
      <c r="CE1172" s="19">
        <f>(AH1172/(AF1172+AH1172+AJ1172))/(Z1172/(X1172+Z1172+AB1172))</f>
        <v>1.1180545609647519</v>
      </c>
      <c r="CF1172" s="18">
        <f>(AJ1172/(AF1172+AH1172+AJ1172))/(AB1172/(X1172+Z1172+AB1172))</f>
        <v>0.80194206986758976</v>
      </c>
      <c r="CG1172">
        <f>AH1172/Z1172</f>
        <v>334.56297709923666</v>
      </c>
      <c r="CH1172" s="11">
        <f>BB1172/BE1172</f>
        <v>0.32346845154937476</v>
      </c>
      <c r="CI1172" s="14">
        <f>AY1172/V1172</f>
        <v>2366.6763090939935</v>
      </c>
      <c r="CJ1172" s="14">
        <f>AV1172/M1172</f>
        <v>6543.9795918367345</v>
      </c>
      <c r="CK1172" s="17">
        <f>N1172/V1172</f>
        <v>25.993113228621638</v>
      </c>
      <c r="CL1172" s="17">
        <f>(AL1172+AN1172)/N1172</f>
        <v>8.7801546391752581</v>
      </c>
      <c r="CM1172" s="14">
        <f>AP1172/AC1172</f>
        <v>5.9998750819774527</v>
      </c>
    </row>
    <row r="1173" spans="1:91" hidden="1" x14ac:dyDescent="0.2">
      <c r="A1173">
        <v>600</v>
      </c>
      <c r="B1173" s="2">
        <v>45170</v>
      </c>
      <c r="C1173" s="3" t="s">
        <v>29</v>
      </c>
      <c r="D1173" t="s">
        <v>28</v>
      </c>
      <c r="E1173" s="3" t="s">
        <v>41</v>
      </c>
      <c r="F1173" t="s">
        <v>42</v>
      </c>
      <c r="G1173" t="str">
        <f>CONCATENATE(C1173,E1173)</f>
        <v>ANCSEA</v>
      </c>
      <c r="H1173" t="s">
        <v>31</v>
      </c>
      <c r="I1173">
        <f>U1173/M1173</f>
        <v>159.45714285714286</v>
      </c>
      <c r="J1173" t="str">
        <f>_xlfn.CONCAT(C1173,E1173,H1173)</f>
        <v>ANCSEA737-800</v>
      </c>
      <c r="K1173" s="4">
        <v>1448</v>
      </c>
      <c r="L1173" s="4">
        <f>N1173/M1173</f>
        <v>128.65714285714284</v>
      </c>
      <c r="M1173" s="4">
        <v>140</v>
      </c>
      <c r="N1173" s="4">
        <v>18012</v>
      </c>
      <c r="O1173" s="4">
        <f>P1173/M1173</f>
        <v>21</v>
      </c>
      <c r="P1173" s="4">
        <v>2940</v>
      </c>
      <c r="Q1173" s="4">
        <v>5600</v>
      </c>
      <c r="R1173" s="4">
        <v>9472</v>
      </c>
      <c r="S1173" s="4">
        <f>U1173*K1173</f>
        <v>32325152</v>
      </c>
      <c r="T1173" s="7">
        <f>N1173/U1173</f>
        <v>0.80684465149614759</v>
      </c>
      <c r="U1173" s="4">
        <v>22324</v>
      </c>
      <c r="V1173" s="4">
        <v>480.32343417522429</v>
      </c>
      <c r="W1173" s="7">
        <f>P1173/X1173</f>
        <v>1</v>
      </c>
      <c r="X1173" s="4">
        <v>2940</v>
      </c>
      <c r="Y1173" s="7">
        <f>Q1173/Z1173</f>
        <v>1</v>
      </c>
      <c r="Z1173" s="4">
        <v>5600</v>
      </c>
      <c r="AA1173" s="7">
        <f>R1173/AB1173</f>
        <v>0.68717353453279162</v>
      </c>
      <c r="AB1173" s="4">
        <v>13784</v>
      </c>
      <c r="AC1173" s="4">
        <v>91354</v>
      </c>
      <c r="AD1173" s="4">
        <f>AP1173/AC1173</f>
        <v>5.9999562142872778</v>
      </c>
      <c r="AE1173" s="7">
        <f>AF1173/(AF1173+AH1173+AJ1173+AL1173+AN1173+AP1173)</f>
        <v>0.24556742384279606</v>
      </c>
      <c r="AF1173" s="4">
        <v>1425430</v>
      </c>
      <c r="AG1173" s="7">
        <f>AH1173/(AF1173+AH1173+AJ1173+AL1173+AN1173+AP1173)</f>
        <v>0.26280656950528181</v>
      </c>
      <c r="AH1173" s="4">
        <v>1525497</v>
      </c>
      <c r="AI1173" s="7">
        <f>AJ1173/(AF1173+AH1173+AJ1173+AL1173+AN1173+AP1173)</f>
        <v>0.37924793932024703</v>
      </c>
      <c r="AJ1173" s="4">
        <v>2201397</v>
      </c>
      <c r="AK1173" s="7">
        <f>AL1173/(AF1173+AH1173+AJ1173+AL1173+AN1173+AP1173)</f>
        <v>1.1423279108878108E-2</v>
      </c>
      <c r="AL1173" s="4">
        <v>66308</v>
      </c>
      <c r="AM1173" s="7">
        <f>AN1173/(AF1173+AH1173+AJ1173+AL1173+AN1173+AP1173)</f>
        <v>6.5268497363659885E-3</v>
      </c>
      <c r="AN1173" s="4">
        <v>37886</v>
      </c>
      <c r="AO1173" s="7">
        <f>AP1173/(AF1173+AH1173+AJ1173+AL1173+AN1173+AP1173)</f>
        <v>9.4427938486431023E-2</v>
      </c>
      <c r="AP1173" s="4">
        <v>548120</v>
      </c>
      <c r="AQ1173" s="6">
        <f>AO1173+AM1173+AK1173+AI1173+AG1173+AE1173</f>
        <v>1</v>
      </c>
      <c r="AR1173" s="4">
        <v>1997210</v>
      </c>
      <c r="AS1173" s="4">
        <f>AR1173/M1173</f>
        <v>14265.785714285714</v>
      </c>
      <c r="AT1173" s="4">
        <f>AR1173/V1173</f>
        <v>4158.0523828271271</v>
      </c>
      <c r="AU1173" s="7">
        <f>AR1173/(AR1173+AV1173+AY1173+BB1173)</f>
        <v>0.37060355823653562</v>
      </c>
      <c r="AV1173" s="4">
        <v>821313</v>
      </c>
      <c r="AW1173" s="4">
        <f>AV1173/M1173</f>
        <v>5866.5214285714283</v>
      </c>
      <c r="AX1173" s="7">
        <f>AV1173/(AR1173+AV1173+AY1173+BB1173)</f>
        <v>0.15240336280407357</v>
      </c>
      <c r="AY1173" s="4">
        <v>1079677</v>
      </c>
      <c r="AZ1173" s="4">
        <f>AY1173/M1173</f>
        <v>7711.9785714285717</v>
      </c>
      <c r="BA1173" s="7">
        <f>AY1173/(AR1173+AV1173+AY1173+BB1173)</f>
        <v>0.2003455510167424</v>
      </c>
      <c r="BB1173" s="4">
        <v>1490874</v>
      </c>
      <c r="BC1173" s="11">
        <f>BB1173/(AR1173+AV1173+AY1173+BB1173)</f>
        <v>0.27664752794264841</v>
      </c>
      <c r="BD1173" s="9">
        <f>BC1173+BA1173+AX1173+AU1173</f>
        <v>1</v>
      </c>
      <c r="BE1173" s="14">
        <f>(AF1173+AH1173+AJ1173+AL1173+AN1173+AP1173)</f>
        <v>5804638</v>
      </c>
      <c r="BF1173" s="14">
        <f t="shared" si="90"/>
        <v>-5389074</v>
      </c>
      <c r="BG1173" s="13">
        <f>(AF1173+AH1173+AJ1173+AL1173+AN1173+AP1173)-(AR1173+AV1173+AY1173+BB1173)</f>
        <v>415564</v>
      </c>
      <c r="BH1173" s="13">
        <f t="shared" si="91"/>
        <v>0</v>
      </c>
      <c r="BI1173" s="14">
        <f>AF1173/W1173</f>
        <v>1425430</v>
      </c>
      <c r="BJ1173" s="14">
        <f>AH1173/Y1173</f>
        <v>1525497</v>
      </c>
      <c r="BK1173" s="14">
        <f>AJ1173/AA1173</f>
        <v>3203553.2356418921</v>
      </c>
      <c r="BL1173" s="14">
        <f>BI1173+BJ1173+BK1173</f>
        <v>6154480.2356418921</v>
      </c>
      <c r="BM1173" s="14">
        <f>(AF1173/W1173)-AF1173</f>
        <v>0</v>
      </c>
      <c r="BN1173" s="14">
        <f>AH1173/Y1173-AH1173</f>
        <v>0</v>
      </c>
      <c r="BO1173" s="14">
        <f>AJ1173/AA1173-AJ1173</f>
        <v>1002156.2356418921</v>
      </c>
      <c r="BP1173" s="14">
        <f>BG1173/S1173</f>
        <v>1.2855747747141297E-2</v>
      </c>
      <c r="BQ1173" s="14">
        <f>(BG1173-CA1173)/S1173</f>
        <v>1.3077193227923988E-2</v>
      </c>
      <c r="BR1173" s="27">
        <f>BQ1173-BP1173</f>
        <v>2.2144548078269037E-4</v>
      </c>
      <c r="BS1173" s="28">
        <f t="shared" si="92"/>
        <v>26081376</v>
      </c>
      <c r="BT1173" s="11">
        <f>BS1173/S1173</f>
        <v>0.80684465149614759</v>
      </c>
      <c r="BU1173" s="14">
        <f>(BE1173-AP1173)*1/BT1173-(BE1173-AP1173)</f>
        <v>1258389.163668666</v>
      </c>
      <c r="BV1173" s="14">
        <f t="shared" si="93"/>
        <v>0.17957032344349069</v>
      </c>
      <c r="BW1173" s="27">
        <f>(AR1173+AV1173+AY1173+BB1173)/S1173</f>
        <v>0.1667145756963494</v>
      </c>
      <c r="BX1173" s="13">
        <f>(AF1173+AH1173+AJ1173+AL1173+AN1173)/N1173</f>
        <v>291.83422163002444</v>
      </c>
      <c r="BY1173" s="26">
        <f>BX1173/K1173</f>
        <v>0.20154297073896715</v>
      </c>
      <c r="BZ1173" s="11">
        <f>AP1173/BE1173</f>
        <v>9.4427938486431023E-2</v>
      </c>
      <c r="CA1173" s="15">
        <f>-(BM1173+BN1173+BO1173)/M1173</f>
        <v>-7158.2588260135144</v>
      </c>
      <c r="CB1173" s="15">
        <f>BG1173-CA1173</f>
        <v>422722.25882601354</v>
      </c>
      <c r="CC1173" s="18">
        <f t="shared" si="94"/>
        <v>0</v>
      </c>
      <c r="CD1173" s="17">
        <f>(AF1173/(AF1173+AH1173+AJ1173))/(X1173/(X1173+Z1173+AB1173))</f>
        <v>2.1007163364103092</v>
      </c>
      <c r="CE1173" s="19">
        <f>(AH1173/(AF1173+AH1173+AJ1173))/(Z1173/(X1173+Z1173+AB1173))</f>
        <v>1.1802993807121935</v>
      </c>
      <c r="CF1173" s="18">
        <f>(AJ1173/(AF1173+AH1173+AJ1173))/(AB1173/(X1173+Z1173+AB1173))</f>
        <v>0.69197746945483207</v>
      </c>
      <c r="CG1173">
        <f>AH1173/Z1173</f>
        <v>272.41017857142856</v>
      </c>
      <c r="CH1173" s="11">
        <f>BB1173/BE1173</f>
        <v>0.2568418564602995</v>
      </c>
      <c r="CI1173" s="14">
        <f>AY1173/V1173</f>
        <v>2247.8124596480311</v>
      </c>
      <c r="CJ1173" s="14">
        <f>AV1173/M1173</f>
        <v>5866.5214285714283</v>
      </c>
      <c r="CK1173" s="17">
        <f>N1173/V1173</f>
        <v>37.499731885721687</v>
      </c>
      <c r="CL1173" s="17">
        <f>(AL1173+AN1173)/N1173</f>
        <v>5.7846990894958914</v>
      </c>
      <c r="CM1173" s="14">
        <f>AP1173/AC1173</f>
        <v>5.9999562142872778</v>
      </c>
    </row>
    <row r="1174" spans="1:91" hidden="1" x14ac:dyDescent="0.2">
      <c r="A1174">
        <v>635</v>
      </c>
      <c r="B1174" s="2">
        <v>45170</v>
      </c>
      <c r="C1174" s="3" t="s">
        <v>32</v>
      </c>
      <c r="D1174" t="s">
        <v>33</v>
      </c>
      <c r="E1174" s="3" t="s">
        <v>37</v>
      </c>
      <c r="F1174" t="s">
        <v>38</v>
      </c>
      <c r="G1174" t="str">
        <f>CONCATENATE(C1174,E1174)</f>
        <v>HNLLAX</v>
      </c>
      <c r="H1174" t="s">
        <v>49</v>
      </c>
      <c r="I1174">
        <f>U1174/M1174</f>
        <v>278</v>
      </c>
      <c r="J1174" t="str">
        <f>_xlfn.CONCAT(C1174,E1174,H1174)</f>
        <v>HNLLAXA330-200</v>
      </c>
      <c r="K1174" s="4">
        <v>2556</v>
      </c>
      <c r="L1174" s="4">
        <f>N1174/M1174</f>
        <v>256</v>
      </c>
      <c r="M1174" s="4">
        <v>44</v>
      </c>
      <c r="N1174" s="4">
        <v>11264</v>
      </c>
      <c r="O1174" s="4">
        <f>P1174/M1174</f>
        <v>36</v>
      </c>
      <c r="P1174" s="4">
        <v>1584</v>
      </c>
      <c r="Q1174" s="4">
        <v>2409</v>
      </c>
      <c r="R1174" s="4">
        <v>7271</v>
      </c>
      <c r="S1174" s="4">
        <f>U1174*K1174</f>
        <v>31264992</v>
      </c>
      <c r="T1174" s="7">
        <f>N1174/U1174</f>
        <v>0.92086330935251803</v>
      </c>
      <c r="U1174" s="4">
        <v>12232</v>
      </c>
      <c r="V1174" s="4">
        <v>235.61570335180789</v>
      </c>
      <c r="W1174" s="7">
        <f>P1174/X1174</f>
        <v>1</v>
      </c>
      <c r="X1174" s="4">
        <v>1584</v>
      </c>
      <c r="Y1174" s="7">
        <f>Q1174/Z1174</f>
        <v>0.81716417910447758</v>
      </c>
      <c r="Z1174" s="4">
        <v>2948</v>
      </c>
      <c r="AA1174" s="7">
        <f>R1174/AB1174</f>
        <v>0.94428571428571428</v>
      </c>
      <c r="AB1174" s="4">
        <v>7700</v>
      </c>
      <c r="AC1174" s="4">
        <v>873578</v>
      </c>
      <c r="AD1174" s="4">
        <f>AP1174/AC1174</f>
        <v>6</v>
      </c>
      <c r="AE1174" s="7">
        <f>AF1174/(AF1174+AH1174+AJ1174+AL1174+AN1174+AP1174)</f>
        <v>9.4888629967492449E-2</v>
      </c>
      <c r="AF1174" s="4">
        <v>867898</v>
      </c>
      <c r="AG1174" s="7">
        <f>AH1174/(AF1174+AH1174+AJ1174+AL1174+AN1174+AP1174)</f>
        <v>8.4315832159021428E-2</v>
      </c>
      <c r="AH1174" s="4">
        <v>771194</v>
      </c>
      <c r="AI1174" s="7">
        <f>AJ1174/(AF1174+AH1174+AJ1174+AL1174+AN1174+AP1174)</f>
        <v>0.23978911694113075</v>
      </c>
      <c r="AJ1174" s="4">
        <v>2193229</v>
      </c>
      <c r="AK1174" s="7">
        <f>AL1174/(AF1174+AH1174+AJ1174+AL1174+AN1174+AP1174)</f>
        <v>5.5638823675658788E-3</v>
      </c>
      <c r="AL1174" s="4">
        <v>50890</v>
      </c>
      <c r="AM1174" s="7">
        <f>AN1174/(AF1174+AH1174+AJ1174+AL1174+AN1174+AP1174)</f>
        <v>2.3847396777627616E-3</v>
      </c>
      <c r="AN1174" s="4">
        <v>21812</v>
      </c>
      <c r="AO1174" s="7">
        <f>AP1174/(AF1174+AH1174+AJ1174+AL1174+AN1174+AP1174)</f>
        <v>0.57305779888702668</v>
      </c>
      <c r="AP1174" s="4">
        <v>5241468</v>
      </c>
      <c r="AQ1174" s="6">
        <f>AO1174+AM1174+AK1174+AI1174+AG1174+AE1174</f>
        <v>1</v>
      </c>
      <c r="AR1174" s="4">
        <v>1168689</v>
      </c>
      <c r="AS1174" s="4">
        <f>AR1174/M1174</f>
        <v>26561.113636363636</v>
      </c>
      <c r="AT1174" s="4">
        <f>AR1174/V1174</f>
        <v>4960.1490196728546</v>
      </c>
      <c r="AU1174" s="7">
        <f>AR1174/(AR1174+AV1174+AY1174+BB1174)</f>
        <v>0.30916970473446526</v>
      </c>
      <c r="AV1174" s="4">
        <v>356168</v>
      </c>
      <c r="AW1174" s="4">
        <f>AV1174/M1174</f>
        <v>8094.727272727273</v>
      </c>
      <c r="AX1174" s="7">
        <f>AV1174/(AR1174+AV1174+AY1174+BB1174)</f>
        <v>9.4222120167011938E-2</v>
      </c>
      <c r="AY1174" s="4">
        <v>1201597</v>
      </c>
      <c r="AZ1174" s="4">
        <f>AY1174/M1174</f>
        <v>27309.022727272728</v>
      </c>
      <c r="BA1174" s="7">
        <f>AY1174/(AR1174+AV1174+AY1174+BB1174)</f>
        <v>0.31787531986680739</v>
      </c>
      <c r="BB1174" s="4">
        <v>1053635</v>
      </c>
      <c r="BC1174" s="11">
        <f>BB1174/(AR1174+AV1174+AY1174+BB1174)</f>
        <v>0.27873285523171543</v>
      </c>
      <c r="BD1174" s="9">
        <f>BC1174+BA1174+AX1174+AU1174</f>
        <v>1</v>
      </c>
      <c r="BE1174" s="14">
        <f>(AF1174+AH1174+AJ1174+AL1174+AN1174+AP1174)</f>
        <v>9146491</v>
      </c>
      <c r="BF1174" s="14">
        <f t="shared" si="90"/>
        <v>-3780089</v>
      </c>
      <c r="BG1174" s="13">
        <f>(AF1174+AH1174+AJ1174+AL1174+AN1174+AP1174)-(AR1174+AV1174+AY1174+BB1174)</f>
        <v>5366402</v>
      </c>
      <c r="BH1174" s="13">
        <f t="shared" si="91"/>
        <v>0</v>
      </c>
      <c r="BI1174" s="14">
        <f>AF1174/W1174</f>
        <v>867898</v>
      </c>
      <c r="BJ1174" s="14">
        <f>AH1174/Y1174</f>
        <v>943744.25570776255</v>
      </c>
      <c r="BK1174" s="14">
        <f>AJ1174/AA1174</f>
        <v>2322632.8290468985</v>
      </c>
      <c r="BL1174" s="14">
        <f>BI1174+BJ1174+BK1174</f>
        <v>4134275.0847546612</v>
      </c>
      <c r="BM1174" s="14">
        <f>(AF1174/W1174)-AF1174</f>
        <v>0</v>
      </c>
      <c r="BN1174" s="14">
        <f>AH1174/Y1174-AH1174</f>
        <v>172550.25570776255</v>
      </c>
      <c r="BO1174" s="14">
        <f>AJ1174/AA1174-AJ1174</f>
        <v>129403.82904689852</v>
      </c>
      <c r="BP1174" s="14">
        <f>BG1174/S1174</f>
        <v>0.17164251953111007</v>
      </c>
      <c r="BQ1174" s="14">
        <f>(BG1174-CA1174)/S1174</f>
        <v>0.17186201719915148</v>
      </c>
      <c r="BR1174" s="27">
        <f>BQ1174-BP1174</f>
        <v>2.1949766804141291E-4</v>
      </c>
      <c r="BS1174" s="28">
        <f t="shared" si="92"/>
        <v>28790784</v>
      </c>
      <c r="BT1174" s="11">
        <f>BS1174/S1174</f>
        <v>0.92086330935251803</v>
      </c>
      <c r="BU1174" s="14">
        <f>(BE1174-AP1174)*1/BT1174-(BE1174-AP1174)</f>
        <v>335587.9140625</v>
      </c>
      <c r="BV1174" s="14">
        <f t="shared" si="93"/>
        <v>0.29254736415732968</v>
      </c>
      <c r="BW1174" s="27">
        <f>(AR1174+AV1174+AY1174+BB1174)/S1174</f>
        <v>0.12090484462621964</v>
      </c>
      <c r="BX1174" s="13">
        <f>(AF1174+AH1174+AJ1174+AL1174+AN1174)/N1174</f>
        <v>346.68172940340907</v>
      </c>
      <c r="BY1174" s="26">
        <f>BX1174/K1174</f>
        <v>0.13563447942230403</v>
      </c>
      <c r="BZ1174" s="11">
        <f>AP1174/BE1174</f>
        <v>0.57305779888702668</v>
      </c>
      <c r="CA1174" s="15">
        <f>-(BM1174+BN1174+BO1174)/M1174</f>
        <v>-6862.5928353332065</v>
      </c>
      <c r="CB1174" s="15">
        <f>BG1174-CA1174</f>
        <v>5373264.5928353332</v>
      </c>
      <c r="CC1174" s="18">
        <f t="shared" si="94"/>
        <v>0</v>
      </c>
      <c r="CD1174" s="17">
        <f>(AF1174/(AF1174+AH1174+AJ1174))/(X1174/(X1174+Z1174+AB1174))</f>
        <v>1.748836076681004</v>
      </c>
      <c r="CE1174" s="19">
        <f>(AH1174/(AF1174+AH1174+AJ1174))/(Z1174/(X1174+Z1174+AB1174))</f>
        <v>0.83497170046286628</v>
      </c>
      <c r="CF1174" s="18">
        <f>(AJ1174/(AF1174+AH1174+AJ1174))/(AB1174/(X1174+Z1174+AB1174))</f>
        <v>0.90913598461983891</v>
      </c>
      <c r="CG1174">
        <f>AH1174/Z1174</f>
        <v>261.59905020352784</v>
      </c>
      <c r="CH1174" s="11">
        <f>BB1174/BE1174</f>
        <v>0.1151955432963308</v>
      </c>
      <c r="CI1174" s="14">
        <f>AY1174/V1174</f>
        <v>5099.8171297854633</v>
      </c>
      <c r="CJ1174" s="14">
        <f>AV1174/M1174</f>
        <v>8094.727272727273</v>
      </c>
      <c r="CK1174" s="17">
        <f>N1174/V1174</f>
        <v>47.806660760557371</v>
      </c>
      <c r="CL1174" s="17">
        <f>(AL1174+AN1174)/N1174</f>
        <v>6.4543678977272725</v>
      </c>
      <c r="CM1174" s="14">
        <f>AP1174/AC1174</f>
        <v>6</v>
      </c>
    </row>
    <row r="1175" spans="1:91" hidden="1" x14ac:dyDescent="0.2">
      <c r="A1175">
        <v>122</v>
      </c>
      <c r="B1175" s="2">
        <v>44805</v>
      </c>
      <c r="C1175" s="3" t="s">
        <v>41</v>
      </c>
      <c r="D1175" t="s">
        <v>42</v>
      </c>
      <c r="E1175" s="3" t="s">
        <v>32</v>
      </c>
      <c r="F1175" t="s">
        <v>33</v>
      </c>
      <c r="G1175" t="str">
        <f>CONCATENATE(C1175,E1175)</f>
        <v>SEAHNL</v>
      </c>
      <c r="H1175" t="s">
        <v>34</v>
      </c>
      <c r="I1175">
        <f>U1175/M1175</f>
        <v>174.44</v>
      </c>
      <c r="J1175" t="str">
        <f>_xlfn.CONCAT(C1175,E1175,H1175)</f>
        <v>SEAHNL737-900</v>
      </c>
      <c r="K1175" s="4">
        <v>2677</v>
      </c>
      <c r="L1175" s="4">
        <f>N1175/M1175</f>
        <v>166.36</v>
      </c>
      <c r="M1175" s="4">
        <v>25</v>
      </c>
      <c r="N1175" s="4">
        <v>4159</v>
      </c>
      <c r="O1175" s="4">
        <f>P1175/M1175</f>
        <v>22.56</v>
      </c>
      <c r="P1175" s="4">
        <v>564</v>
      </c>
      <c r="Q1175" s="4">
        <v>1054</v>
      </c>
      <c r="R1175" s="4">
        <v>2542</v>
      </c>
      <c r="S1175" s="4">
        <f>U1175*K1175</f>
        <v>11674397</v>
      </c>
      <c r="T1175" s="7">
        <f>N1175/U1175</f>
        <v>0.95368034854391193</v>
      </c>
      <c r="U1175" s="4">
        <v>4361</v>
      </c>
      <c r="V1175" s="4">
        <v>150.03579608167772</v>
      </c>
      <c r="W1175" s="7">
        <f>P1175/X1175</f>
        <v>1</v>
      </c>
      <c r="X1175" s="4">
        <v>564</v>
      </c>
      <c r="Y1175" s="7">
        <f>Q1175/Z1175</f>
        <v>1</v>
      </c>
      <c r="Z1175" s="4">
        <v>1054</v>
      </c>
      <c r="AA1175" s="7">
        <f>R1175/AB1175</f>
        <v>0.92638483965014573</v>
      </c>
      <c r="AB1175" s="4">
        <v>2744</v>
      </c>
      <c r="AC1175" s="4">
        <v>12152</v>
      </c>
      <c r="AD1175" s="4">
        <f>AP1175/AC1175</f>
        <v>4.9998354180381828</v>
      </c>
      <c r="AE1175" s="7">
        <f>AF1175/(AF1175+AH1175+AJ1175+AL1175+AN1175+AP1175)</f>
        <v>0.2278100940816839</v>
      </c>
      <c r="AF1175" s="4">
        <v>369192</v>
      </c>
      <c r="AG1175" s="7">
        <f>AH1175/(AF1175+AH1175+AJ1175+AL1175+AN1175+AP1175)</f>
        <v>0.22573001697505821</v>
      </c>
      <c r="AH1175" s="4">
        <v>365821</v>
      </c>
      <c r="AI1175" s="7">
        <f>AJ1175/(AF1175+AH1175+AJ1175+AL1175+AN1175+AP1175)</f>
        <v>0.49328186309748223</v>
      </c>
      <c r="AJ1175" s="4">
        <v>799419</v>
      </c>
      <c r="AK1175" s="7">
        <f>AL1175/(AF1175+AH1175+AJ1175+AL1175+AN1175+AP1175)</f>
        <v>9.4131047942969722E-3</v>
      </c>
      <c r="AL1175" s="4">
        <v>15255</v>
      </c>
      <c r="AM1175" s="7">
        <f>AN1175/(AF1175+AH1175+AJ1175+AL1175+AN1175+AP1175)</f>
        <v>6.2741690952744424E-3</v>
      </c>
      <c r="AN1175" s="4">
        <v>10168</v>
      </c>
      <c r="AO1175" s="7">
        <f>AP1175/(AF1175+AH1175+AJ1175+AL1175+AN1175+AP1175)</f>
        <v>3.749075195620423E-2</v>
      </c>
      <c r="AP1175" s="4">
        <v>60758</v>
      </c>
      <c r="AQ1175" s="6">
        <f>AO1175+AM1175+AK1175+AI1175+AG1175+AE1175</f>
        <v>1</v>
      </c>
      <c r="AR1175" s="4">
        <v>552513</v>
      </c>
      <c r="AS1175" s="4">
        <f>AR1175/M1175</f>
        <v>22100.52</v>
      </c>
      <c r="AT1175" s="4">
        <f>AR1175/V1175</f>
        <v>3682.5411963636893</v>
      </c>
      <c r="AU1175" s="7">
        <f>AR1175/(AR1175+AV1175+AY1175+BB1175)</f>
        <v>0.36051944899569149</v>
      </c>
      <c r="AV1175" s="4">
        <v>128369</v>
      </c>
      <c r="AW1175" s="4">
        <f>AV1175/M1175</f>
        <v>5134.76</v>
      </c>
      <c r="AX1175" s="7">
        <f>AV1175/(AR1175+AV1175+AY1175+BB1175)</f>
        <v>8.3761868314642232E-2</v>
      </c>
      <c r="AY1175" s="4">
        <v>491292</v>
      </c>
      <c r="AZ1175" s="4">
        <f>AY1175/M1175</f>
        <v>19651.68</v>
      </c>
      <c r="BA1175" s="7">
        <f>AY1175/(AR1175+AV1175+AY1175+BB1175)</f>
        <v>0.320572223886119</v>
      </c>
      <c r="BB1175" s="4">
        <v>360373</v>
      </c>
      <c r="BC1175" s="11">
        <f>BB1175/(AR1175+AV1175+AY1175+BB1175)</f>
        <v>0.23514645880354729</v>
      </c>
      <c r="BD1175" s="9">
        <f>BC1175+BA1175+AX1175+AU1175</f>
        <v>1</v>
      </c>
      <c r="BE1175" s="14">
        <f>(AF1175+AH1175+AJ1175+AL1175+AN1175+AP1175)</f>
        <v>1620613</v>
      </c>
      <c r="BF1175" s="14">
        <f t="shared" si="90"/>
        <v>-1532547</v>
      </c>
      <c r="BG1175" s="13">
        <f>(AF1175+AH1175+AJ1175+AL1175+AN1175+AP1175)-(AR1175+AV1175+AY1175+BB1175)</f>
        <v>88066</v>
      </c>
      <c r="BH1175" s="13">
        <f t="shared" si="91"/>
        <v>0</v>
      </c>
      <c r="BI1175" s="14">
        <f>AF1175/W1175</f>
        <v>369192</v>
      </c>
      <c r="BJ1175" s="14">
        <f>AH1175/Y1175</f>
        <v>365821</v>
      </c>
      <c r="BK1175" s="14">
        <f>AJ1175/AA1175</f>
        <v>862944.82140047208</v>
      </c>
      <c r="BL1175" s="14">
        <f>BI1175+BJ1175+BK1175</f>
        <v>1597957.821400472</v>
      </c>
      <c r="BM1175" s="14">
        <f>(AF1175/W1175)-AF1175</f>
        <v>0</v>
      </c>
      <c r="BN1175" s="14">
        <f>AH1175/Y1175-AH1175</f>
        <v>0</v>
      </c>
      <c r="BO1175" s="14">
        <f>AJ1175/AA1175-AJ1175</f>
        <v>63525.821400472079</v>
      </c>
      <c r="BP1175" s="14">
        <f>BG1175/S1175</f>
        <v>7.5435159520444613E-3</v>
      </c>
      <c r="BQ1175" s="14">
        <f>(BG1175-CA1175)/S1175</f>
        <v>7.7611745476891762E-3</v>
      </c>
      <c r="BR1175" s="27">
        <f>BQ1175-BP1175</f>
        <v>2.1765859564471489E-4</v>
      </c>
      <c r="BS1175" s="28">
        <f t="shared" si="92"/>
        <v>11133643</v>
      </c>
      <c r="BT1175" s="11">
        <f>BS1175/S1175</f>
        <v>0.95368034854391193</v>
      </c>
      <c r="BU1175" s="14">
        <f>(BE1175-AP1175)*1/BT1175-(BE1175-AP1175)</f>
        <v>75761.170954556437</v>
      </c>
      <c r="BV1175" s="14">
        <f t="shared" si="93"/>
        <v>0.13881770510288455</v>
      </c>
      <c r="BW1175" s="27">
        <f>(AR1175+AV1175+AY1175+BB1175)/S1175</f>
        <v>0.13127418915084008</v>
      </c>
      <c r="BX1175" s="13">
        <f>(AF1175+AH1175+AJ1175+AL1175+AN1175)/N1175</f>
        <v>375.05530175522961</v>
      </c>
      <c r="BY1175" s="26">
        <f>BX1175/K1175</f>
        <v>0.14010283965454973</v>
      </c>
      <c r="BZ1175" s="11">
        <f>AP1175/BE1175</f>
        <v>3.749075195620423E-2</v>
      </c>
      <c r="CA1175" s="15">
        <f>-(BM1175+BN1175+BO1175)/M1175</f>
        <v>-2541.0328560188832</v>
      </c>
      <c r="CB1175" s="15">
        <f>BG1175-CA1175</f>
        <v>90607.032856018879</v>
      </c>
      <c r="CC1175" s="18">
        <f t="shared" si="94"/>
        <v>0</v>
      </c>
      <c r="CD1175" s="17">
        <f>(AF1175/(AF1175+AH1175+AJ1175))/(X1175/(X1175+Z1175+AB1175))</f>
        <v>1.8608492512524972</v>
      </c>
      <c r="CE1175" s="19">
        <f>(AH1175/(AF1175+AH1175+AJ1175))/(Z1175/(X1175+Z1175+AB1175))</f>
        <v>0.98665662417995736</v>
      </c>
      <c r="CF1175" s="18">
        <f>(AJ1175/(AF1175+AH1175+AJ1175))/(AB1175/(X1175+Z1175+AB1175))</f>
        <v>0.82818693163553792</v>
      </c>
      <c r="CG1175">
        <f>AH1175/Z1175</f>
        <v>347.07874762808348</v>
      </c>
      <c r="CH1175" s="11">
        <f>BB1175/BE1175</f>
        <v>0.22236832605933682</v>
      </c>
      <c r="CI1175" s="14">
        <f>AY1175/V1175</f>
        <v>3274.4985718777834</v>
      </c>
      <c r="CJ1175" s="14">
        <f>AV1175/M1175</f>
        <v>5134.76</v>
      </c>
      <c r="CK1175" s="17">
        <f>N1175/V1175</f>
        <v>27.720051538473456</v>
      </c>
      <c r="CL1175" s="17">
        <f>(AL1175+AN1175)/N1175</f>
        <v>6.1127674921856219</v>
      </c>
      <c r="CM1175" s="14">
        <f>AP1175/AC1175</f>
        <v>4.9998354180381828</v>
      </c>
    </row>
    <row r="1176" spans="1:91" hidden="1" x14ac:dyDescent="0.2">
      <c r="A1176">
        <v>220</v>
      </c>
      <c r="B1176" s="2">
        <v>44835</v>
      </c>
      <c r="C1176" s="3" t="s">
        <v>44</v>
      </c>
      <c r="D1176" t="s">
        <v>45</v>
      </c>
      <c r="E1176" s="3" t="s">
        <v>41</v>
      </c>
      <c r="F1176" t="s">
        <v>42</v>
      </c>
      <c r="G1176" t="str">
        <f>CONCATENATE(C1176,E1176)</f>
        <v>BOISEA</v>
      </c>
      <c r="H1176" t="s">
        <v>40</v>
      </c>
      <c r="I1176">
        <f>U1176/M1176</f>
        <v>73.541284403669721</v>
      </c>
      <c r="J1176" t="str">
        <f>_xlfn.CONCAT(C1176,E1176,H1176)</f>
        <v>BOISEAE175</v>
      </c>
      <c r="K1176" s="4">
        <v>399</v>
      </c>
      <c r="L1176" s="4">
        <f>N1176/M1176</f>
        <v>57.197247706422019</v>
      </c>
      <c r="M1176" s="4">
        <v>218</v>
      </c>
      <c r="N1176" s="4">
        <v>12469</v>
      </c>
      <c r="O1176" s="4">
        <f>P1176/M1176</f>
        <v>9.977064220183486</v>
      </c>
      <c r="P1176" s="4">
        <v>2175</v>
      </c>
      <c r="Q1176" s="4">
        <v>3915</v>
      </c>
      <c r="R1176" s="4">
        <v>6379</v>
      </c>
      <c r="S1176" s="4">
        <f>U1176*K1176</f>
        <v>6396768</v>
      </c>
      <c r="T1176" s="7">
        <f>N1176/U1176</f>
        <v>0.77775698602794407</v>
      </c>
      <c r="U1176" s="4">
        <v>16032</v>
      </c>
      <c r="V1176" s="4">
        <v>351.57537562604341</v>
      </c>
      <c r="W1176" s="7">
        <f>P1176/X1176</f>
        <v>1</v>
      </c>
      <c r="X1176" s="4">
        <v>2175</v>
      </c>
      <c r="Y1176" s="7">
        <f>Q1176/Z1176</f>
        <v>1</v>
      </c>
      <c r="Z1176" s="4">
        <v>3915</v>
      </c>
      <c r="AA1176" s="7">
        <f>R1176/AB1176</f>
        <v>0.64162140414403546</v>
      </c>
      <c r="AB1176" s="4">
        <v>9942</v>
      </c>
      <c r="AC1176" s="4">
        <v>3403</v>
      </c>
      <c r="AD1176" s="4">
        <f>AP1176/AC1176</f>
        <v>4.999412283279459</v>
      </c>
      <c r="AE1176" s="7">
        <f>AF1176/(AF1176+AH1176+AJ1176+AL1176+AN1176+AP1176)</f>
        <v>0.27110534384801144</v>
      </c>
      <c r="AF1176" s="4">
        <v>378777</v>
      </c>
      <c r="AG1176" s="7">
        <f>AH1176/(AF1176+AH1176+AJ1176+AL1176+AN1176+AP1176)</f>
        <v>0.28401512212648822</v>
      </c>
      <c r="AH1176" s="4">
        <v>396814</v>
      </c>
      <c r="AI1176" s="7">
        <f>AJ1176/(AF1176+AH1176+AJ1176+AL1176+AN1176+AP1176)</f>
        <v>0.38704140834465395</v>
      </c>
      <c r="AJ1176" s="4">
        <v>540758</v>
      </c>
      <c r="AK1176" s="7">
        <f>AL1176/(AF1176+AH1176+AJ1176+AL1176+AN1176+AP1176)</f>
        <v>2.7398476049237095E-2</v>
      </c>
      <c r="AL1176" s="4">
        <v>38280</v>
      </c>
      <c r="AM1176" s="7">
        <f>AN1176/(AF1176+AH1176+AJ1176+AL1176+AN1176+AP1176)</f>
        <v>1.8262787744836303E-2</v>
      </c>
      <c r="AN1176" s="4">
        <v>25516</v>
      </c>
      <c r="AO1176" s="7">
        <f>AP1176/(AF1176+AH1176+AJ1176+AL1176+AN1176+AP1176)</f>
        <v>1.2176861886773006E-2</v>
      </c>
      <c r="AP1176" s="4">
        <v>17013</v>
      </c>
      <c r="AQ1176" s="6">
        <f>AO1176+AM1176+AK1176+AI1176+AG1176+AE1176</f>
        <v>1</v>
      </c>
      <c r="AR1176" s="4">
        <v>564490</v>
      </c>
      <c r="AS1176" s="4">
        <f>AR1176/M1176</f>
        <v>2589.4036697247707</v>
      </c>
      <c r="AT1176" s="4">
        <f>AR1176/V1176</f>
        <v>1605.6016408851833</v>
      </c>
      <c r="AU1176" s="7">
        <f>AR1176/(AR1176+AV1176+AY1176+BB1176)</f>
        <v>0.26648482119000211</v>
      </c>
      <c r="AV1176" s="4">
        <v>589867</v>
      </c>
      <c r="AW1176" s="4">
        <f>AV1176/M1176</f>
        <v>2705.8119266055046</v>
      </c>
      <c r="AX1176" s="7">
        <f>AV1176/(AR1176+AV1176+AY1176+BB1176)</f>
        <v>0.27846481252260086</v>
      </c>
      <c r="AY1176" s="4">
        <v>644560</v>
      </c>
      <c r="AZ1176" s="4">
        <f>AY1176/M1176</f>
        <v>2956.6972477064219</v>
      </c>
      <c r="BA1176" s="7">
        <f>AY1176/(AR1176+AV1176+AY1176+BB1176)</f>
        <v>0.30428432097331704</v>
      </c>
      <c r="BB1176" s="4">
        <v>319365</v>
      </c>
      <c r="BC1176" s="11">
        <f>BB1176/(AR1176+AV1176+AY1176+BB1176)</f>
        <v>0.15076604531408</v>
      </c>
      <c r="BD1176" s="9">
        <f>BC1176+BA1176+AX1176+AU1176</f>
        <v>1</v>
      </c>
      <c r="BE1176" s="14">
        <f>(AF1176+AH1176+AJ1176+AL1176+AN1176+AP1176)</f>
        <v>1397158</v>
      </c>
      <c r="BF1176" s="14">
        <f t="shared" si="90"/>
        <v>-2118282</v>
      </c>
      <c r="BG1176" s="13">
        <f>(AF1176+AH1176+AJ1176+AL1176+AN1176+AP1176)-(AR1176+AV1176+AY1176+BB1176)</f>
        <v>-721124</v>
      </c>
      <c r="BH1176" s="13">
        <f t="shared" si="91"/>
        <v>1</v>
      </c>
      <c r="BI1176" s="14">
        <f>AF1176/W1176</f>
        <v>378777</v>
      </c>
      <c r="BJ1176" s="14">
        <f>AH1176/Y1176</f>
        <v>396814</v>
      </c>
      <c r="BK1176" s="14">
        <f>AJ1176/AA1176</f>
        <v>842799.1904687254</v>
      </c>
      <c r="BL1176" s="14">
        <f>BI1176+BJ1176+BK1176</f>
        <v>1618390.1904687253</v>
      </c>
      <c r="BM1176" s="14">
        <f>(AF1176/W1176)-AF1176</f>
        <v>0</v>
      </c>
      <c r="BN1176" s="14">
        <f>AH1176/Y1176-AH1176</f>
        <v>0</v>
      </c>
      <c r="BO1176" s="14">
        <f>AJ1176/AA1176-AJ1176</f>
        <v>302041.1904687254</v>
      </c>
      <c r="BP1176" s="14">
        <f>BG1176/S1176</f>
        <v>-0.11273255494024483</v>
      </c>
      <c r="BQ1176" s="14">
        <f>(BG1176-CA1176)/S1176</f>
        <v>-0.11251595961460199</v>
      </c>
      <c r="BR1176" s="27">
        <f>BQ1176-BP1176</f>
        <v>2.1659532564283213E-4</v>
      </c>
      <c r="BS1176" s="28">
        <f t="shared" si="92"/>
        <v>4975131</v>
      </c>
      <c r="BT1176" s="11">
        <f>BS1176/S1176</f>
        <v>0.77775698602794407</v>
      </c>
      <c r="BU1176" s="14">
        <f>(BE1176-AP1176)*1/BT1176-(BE1176-AP1176)</f>
        <v>394374.57975779939</v>
      </c>
      <c r="BV1176" s="14">
        <f t="shared" si="93"/>
        <v>0.21841623770003851</v>
      </c>
      <c r="BW1176" s="27">
        <f>(AR1176+AV1176+AY1176+BB1176)/S1176</f>
        <v>0.33114879264028335</v>
      </c>
      <c r="BX1176" s="13">
        <f>(AF1176+AH1176+AJ1176+AL1176+AN1176)/N1176</f>
        <v>110.68610153179885</v>
      </c>
      <c r="BY1176" s="26">
        <f>BX1176/K1176</f>
        <v>0.27740877576891942</v>
      </c>
      <c r="BZ1176" s="11">
        <f>AP1176/BE1176</f>
        <v>1.2176861886773006E-2</v>
      </c>
      <c r="CA1176" s="15">
        <f>-(BM1176+BN1176+BO1176)/M1176</f>
        <v>-1385.5100480216761</v>
      </c>
      <c r="CB1176" s="15">
        <f>BG1176-CA1176</f>
        <v>-719738.48995197832</v>
      </c>
      <c r="CC1176" s="18">
        <f t="shared" si="94"/>
        <v>1</v>
      </c>
      <c r="CD1176" s="17">
        <f>(AF1176/(AF1176+AH1176+AJ1176))/(X1176/(X1176+Z1176+AB1176))</f>
        <v>2.1210015947714949</v>
      </c>
      <c r="CE1176" s="19">
        <f>(AH1176/(AF1176+AH1176+AJ1176))/(Z1176/(X1176+Z1176+AB1176))</f>
        <v>1.2344453726183302</v>
      </c>
      <c r="CF1176" s="18">
        <f>(AJ1176/(AF1176+AH1176+AJ1176))/(AB1176/(X1176+Z1176+AB1176))</f>
        <v>0.66243893558350797</v>
      </c>
      <c r="CG1176">
        <f>AH1176/Z1176</f>
        <v>101.357343550447</v>
      </c>
      <c r="CH1176" s="11">
        <f>BB1176/BE1176</f>
        <v>0.22858187835591967</v>
      </c>
      <c r="CI1176" s="14">
        <f>AY1176/V1176</f>
        <v>1833.3479665697423</v>
      </c>
      <c r="CJ1176" s="14">
        <f>AV1176/M1176</f>
        <v>2705.8119266055046</v>
      </c>
      <c r="CK1176" s="17">
        <f>N1176/V1176</f>
        <v>35.466078868000054</v>
      </c>
      <c r="CL1176" s="17">
        <f>(AL1176+AN1176)/N1176</f>
        <v>5.1163685941134016</v>
      </c>
      <c r="CM1176" s="14">
        <f>AP1176/AC1176</f>
        <v>4.999412283279459</v>
      </c>
    </row>
    <row r="1177" spans="1:91" hidden="1" x14ac:dyDescent="0.2">
      <c r="A1177">
        <v>423</v>
      </c>
      <c r="B1177" s="2">
        <v>44866</v>
      </c>
      <c r="C1177" s="3" t="s">
        <v>46</v>
      </c>
      <c r="D1177" t="s">
        <v>42</v>
      </c>
      <c r="E1177" s="3" t="s">
        <v>41</v>
      </c>
      <c r="F1177" t="s">
        <v>42</v>
      </c>
      <c r="G1177" t="str">
        <f>CONCATENATE(C1177,E1177)</f>
        <v>GEGSEA</v>
      </c>
      <c r="H1177" t="s">
        <v>40</v>
      </c>
      <c r="I1177">
        <f>U1177/M1177</f>
        <v>72.877659574468083</v>
      </c>
      <c r="J1177" t="str">
        <f>_xlfn.CONCAT(C1177,E1177,H1177)</f>
        <v>GEGSEAE175</v>
      </c>
      <c r="K1177" s="4">
        <v>223</v>
      </c>
      <c r="L1177" s="4">
        <f>N1177/M1177</f>
        <v>63.547872340425535</v>
      </c>
      <c r="M1177" s="4">
        <v>188</v>
      </c>
      <c r="N1177" s="4">
        <v>11947</v>
      </c>
      <c r="O1177" s="4">
        <f>P1177/M1177</f>
        <v>9.9734042553191493</v>
      </c>
      <c r="P1177" s="4">
        <v>1875</v>
      </c>
      <c r="Q1177" s="4">
        <v>3375</v>
      </c>
      <c r="R1177" s="4">
        <v>6697</v>
      </c>
      <c r="S1177" s="4">
        <f>U1177*K1177</f>
        <v>3055323</v>
      </c>
      <c r="T1177" s="7">
        <f>N1177/U1177</f>
        <v>0.87198014743449381</v>
      </c>
      <c r="U1177" s="4">
        <v>13701</v>
      </c>
      <c r="V1177" s="4">
        <v>230.76481772882244</v>
      </c>
      <c r="W1177" s="7">
        <f>P1177/X1177</f>
        <v>1</v>
      </c>
      <c r="X1177" s="4">
        <v>1875</v>
      </c>
      <c r="Y1177" s="7">
        <f>Q1177/Z1177</f>
        <v>1</v>
      </c>
      <c r="Z1177" s="4">
        <v>3375</v>
      </c>
      <c r="AA1177" s="7">
        <f>R1177/AB1177</f>
        <v>0.79245059756241865</v>
      </c>
      <c r="AB1177" s="4">
        <v>8451</v>
      </c>
      <c r="AC1177" s="4">
        <v>7227</v>
      </c>
      <c r="AD1177" s="4">
        <f>AP1177/AC1177</f>
        <v>5</v>
      </c>
      <c r="AE1177" s="7">
        <f>AF1177/(AF1177+AH1177+AJ1177+AL1177+AN1177+AP1177)</f>
        <v>0.21119241635340541</v>
      </c>
      <c r="AF1177" s="4">
        <v>226129</v>
      </c>
      <c r="AG1177" s="7">
        <f>AH1177/(AF1177+AH1177+AJ1177+AL1177+AN1177+AP1177)</f>
        <v>0.27118727964696815</v>
      </c>
      <c r="AH1177" s="4">
        <v>290367</v>
      </c>
      <c r="AI1177" s="7">
        <f>AJ1177/(AF1177+AH1177+AJ1177+AL1177+AN1177+AP1177)</f>
        <v>0.42757850988815987</v>
      </c>
      <c r="AJ1177" s="4">
        <v>457819</v>
      </c>
      <c r="AK1177" s="7">
        <f>AL1177/(AF1177+AH1177+AJ1177+AL1177+AN1177+AP1177)</f>
        <v>3.7530645123631183E-2</v>
      </c>
      <c r="AL1177" s="4">
        <v>40185</v>
      </c>
      <c r="AM1177" s="7">
        <f>AN1177/(AF1177+AH1177+AJ1177+AL1177+AN1177+AP1177)</f>
        <v>1.8762987695253218E-2</v>
      </c>
      <c r="AN1177" s="4">
        <v>20090</v>
      </c>
      <c r="AO1177" s="7">
        <f>AP1177/(AF1177+AH1177+AJ1177+AL1177+AN1177+AP1177)</f>
        <v>3.3748161292582131E-2</v>
      </c>
      <c r="AP1177" s="4">
        <v>36135</v>
      </c>
      <c r="AQ1177" s="6">
        <f>AO1177+AM1177+AK1177+AI1177+AG1177+AE1177</f>
        <v>1</v>
      </c>
      <c r="AR1177" s="4">
        <v>370517</v>
      </c>
      <c r="AS1177" s="4">
        <f>AR1177/M1177</f>
        <v>1970.8351063829787</v>
      </c>
      <c r="AT1177" s="4">
        <f>AR1177/V1177</f>
        <v>1605.6043709201977</v>
      </c>
      <c r="AU1177" s="7">
        <f>AR1177/(AR1177+AV1177+AY1177+BB1177)</f>
        <v>0.24509663839419785</v>
      </c>
      <c r="AV1177" s="4">
        <v>508506</v>
      </c>
      <c r="AW1177" s="4">
        <f>AV1177/M1177</f>
        <v>2704.8191489361702</v>
      </c>
      <c r="AX1177" s="7">
        <f>AV1177/(AR1177+AV1177+AY1177+BB1177)</f>
        <v>0.33637622889983448</v>
      </c>
      <c r="AY1177" s="4">
        <v>423072</v>
      </c>
      <c r="AZ1177" s="4">
        <f>AY1177/M1177</f>
        <v>2250.3829787234044</v>
      </c>
      <c r="BA1177" s="7">
        <f>AY1177/(AR1177+AV1177+AY1177+BB1177)</f>
        <v>0.2798617202414736</v>
      </c>
      <c r="BB1177" s="4">
        <v>209623</v>
      </c>
      <c r="BC1177" s="11">
        <f>BB1177/(AR1177+AV1177+AY1177+BB1177)</f>
        <v>0.13866541246449404</v>
      </c>
      <c r="BD1177" s="9">
        <f>BC1177+BA1177+AX1177+AU1177</f>
        <v>0.99999999999999989</v>
      </c>
      <c r="BE1177" s="14">
        <f>(AF1177+AH1177+AJ1177+AL1177+AN1177+AP1177)</f>
        <v>1070725</v>
      </c>
      <c r="BF1177" s="14">
        <f t="shared" si="90"/>
        <v>-1511718</v>
      </c>
      <c r="BG1177" s="13">
        <f>(AF1177+AH1177+AJ1177+AL1177+AN1177+AP1177)-(AR1177+AV1177+AY1177+BB1177)</f>
        <v>-440993</v>
      </c>
      <c r="BH1177" s="13">
        <f t="shared" si="91"/>
        <v>1</v>
      </c>
      <c r="BI1177" s="14">
        <f>AF1177/W1177</f>
        <v>226129</v>
      </c>
      <c r="BJ1177" s="14">
        <f>AH1177/Y1177</f>
        <v>290367</v>
      </c>
      <c r="BK1177" s="14">
        <f>AJ1177/AA1177</f>
        <v>577725.60385247122</v>
      </c>
      <c r="BL1177" s="14">
        <f>BI1177+BJ1177+BK1177</f>
        <v>1094221.6038524713</v>
      </c>
      <c r="BM1177" s="14">
        <f>(AF1177/W1177)-AF1177</f>
        <v>0</v>
      </c>
      <c r="BN1177" s="14">
        <f>AH1177/Y1177-AH1177</f>
        <v>0</v>
      </c>
      <c r="BO1177" s="14">
        <f>AJ1177/AA1177-AJ1177</f>
        <v>119906.60385247122</v>
      </c>
      <c r="BP1177" s="14">
        <f>BG1177/S1177</f>
        <v>-0.14433596709742308</v>
      </c>
      <c r="BQ1177" s="14">
        <f>(BG1177-CA1177)/S1177</f>
        <v>-0.14412721630926692</v>
      </c>
      <c r="BR1177" s="27">
        <f>BQ1177-BP1177</f>
        <v>2.08750788156159E-4</v>
      </c>
      <c r="BS1177" s="28">
        <f t="shared" si="92"/>
        <v>2664181</v>
      </c>
      <c r="BT1177" s="11">
        <f>BS1177/S1177</f>
        <v>0.87198014743449381</v>
      </c>
      <c r="BU1177" s="14">
        <f>(BE1177-AP1177)*1/BT1177-(BE1177-AP1177)</f>
        <v>151893.43433497963</v>
      </c>
      <c r="BV1177" s="14">
        <f t="shared" si="93"/>
        <v>0.35044576301752711</v>
      </c>
      <c r="BW1177" s="27">
        <f>(AR1177+AV1177+AY1177+BB1177)/S1177</f>
        <v>0.49478173011495019</v>
      </c>
      <c r="BX1177" s="13">
        <f>(AF1177+AH1177+AJ1177+AL1177+AN1177)/N1177</f>
        <v>86.598309198962085</v>
      </c>
      <c r="BY1177" s="26">
        <f>BX1177/K1177</f>
        <v>0.38833322510745327</v>
      </c>
      <c r="BZ1177" s="11">
        <f>AP1177/BE1177</f>
        <v>3.3748161292582131E-2</v>
      </c>
      <c r="CA1177" s="15">
        <f>-(BM1177+BN1177+BO1177)/M1177</f>
        <v>-637.80108432165548</v>
      </c>
      <c r="CB1177" s="15">
        <f>BG1177-CA1177</f>
        <v>-440355.19891567837</v>
      </c>
      <c r="CC1177" s="18">
        <f t="shared" si="94"/>
        <v>1</v>
      </c>
      <c r="CD1177" s="17">
        <f>(AF1177/(AF1177+AH1177+AJ1177))/(X1177/(X1177+Z1177+AB1177))</f>
        <v>1.6959297853363646</v>
      </c>
      <c r="CE1177" s="19">
        <f>(AH1177/(AF1177+AH1177+AJ1177))/(Z1177/(X1177+Z1177+AB1177))</f>
        <v>1.2098355952643651</v>
      </c>
      <c r="CF1177" s="18">
        <f>(AJ1177/(AF1177+AH1177+AJ1177))/(AB1177/(X1177+Z1177+AB1177))</f>
        <v>0.76179582516590749</v>
      </c>
      <c r="CG1177">
        <f>AH1177/Z1177</f>
        <v>86.034666666666666</v>
      </c>
      <c r="CH1177" s="11">
        <f>BB1177/BE1177</f>
        <v>0.19577669336197437</v>
      </c>
      <c r="CI1177" s="14">
        <f>AY1177/V1177</f>
        <v>1833.3470594168414</v>
      </c>
      <c r="CJ1177" s="14">
        <f>AV1177/M1177</f>
        <v>2704.8191489361702</v>
      </c>
      <c r="CK1177" s="17">
        <f>N1177/V1177</f>
        <v>51.771323365415356</v>
      </c>
      <c r="CL1177" s="17">
        <f>(AL1177+AN1177)/N1177</f>
        <v>5.0451996317067049</v>
      </c>
      <c r="CM1177" s="14">
        <f>AP1177/AC1177</f>
        <v>5</v>
      </c>
    </row>
    <row r="1178" spans="1:91" hidden="1" x14ac:dyDescent="0.2">
      <c r="A1178">
        <v>462</v>
      </c>
      <c r="B1178" s="2">
        <v>44866</v>
      </c>
      <c r="C1178" s="3" t="s">
        <v>37</v>
      </c>
      <c r="D1178" t="s">
        <v>38</v>
      </c>
      <c r="E1178" s="3" t="s">
        <v>32</v>
      </c>
      <c r="F1178" t="s">
        <v>33</v>
      </c>
      <c r="G1178" t="str">
        <f>CONCATENATE(C1178,E1178)</f>
        <v>LAXHNL</v>
      </c>
      <c r="H1178" t="s">
        <v>48</v>
      </c>
      <c r="I1178">
        <f>U1178/M1178</f>
        <v>193.82222222222222</v>
      </c>
      <c r="J1178" t="str">
        <f>_xlfn.CONCAT(C1178,E1178,H1178)</f>
        <v>LAXHNLA321</v>
      </c>
      <c r="K1178" s="4">
        <v>2556</v>
      </c>
      <c r="L1178" s="4">
        <f>N1178/M1178</f>
        <v>179.06666666666666</v>
      </c>
      <c r="M1178" s="4">
        <v>45</v>
      </c>
      <c r="N1178" s="4">
        <v>8058</v>
      </c>
      <c r="O1178" s="4">
        <f>P1178/M1178</f>
        <v>23.555555555555557</v>
      </c>
      <c r="P1178" s="4">
        <v>1060</v>
      </c>
      <c r="Q1178" s="4">
        <v>1743</v>
      </c>
      <c r="R1178" s="4">
        <v>5256</v>
      </c>
      <c r="S1178" s="4">
        <f>U1178*K1178</f>
        <v>22293432</v>
      </c>
      <c r="T1178" s="7">
        <f>N1178/U1178</f>
        <v>0.92387067186425131</v>
      </c>
      <c r="U1178" s="4">
        <v>8722</v>
      </c>
      <c r="V1178" s="4">
        <v>255.0592538190364</v>
      </c>
      <c r="W1178" s="7">
        <f>P1178/X1178</f>
        <v>0.95238095238095233</v>
      </c>
      <c r="X1178" s="4">
        <v>1113</v>
      </c>
      <c r="Y1178" s="7">
        <f>Q1178/Z1178</f>
        <v>0.83317399617590826</v>
      </c>
      <c r="Z1178" s="4">
        <v>2092</v>
      </c>
      <c r="AA1178" s="7">
        <f>R1178/AB1178</f>
        <v>0.95251902863356286</v>
      </c>
      <c r="AB1178" s="4">
        <v>5518</v>
      </c>
      <c r="AC1178" s="4">
        <v>23351</v>
      </c>
      <c r="AD1178" s="4">
        <f>AP1178/AC1178</f>
        <v>5</v>
      </c>
      <c r="AE1178" s="7">
        <f>AF1178/(AF1178+AH1178+AJ1178+AL1178+AN1178+AP1178)</f>
        <v>0.20184830328904499</v>
      </c>
      <c r="AF1178" s="4">
        <v>533740</v>
      </c>
      <c r="AG1178" s="7">
        <f>AH1178/(AF1178+AH1178+AJ1178+AL1178+AN1178+AP1178)</f>
        <v>0.20636714275395451</v>
      </c>
      <c r="AH1178" s="4">
        <v>545689</v>
      </c>
      <c r="AI1178" s="7">
        <f>AJ1178/(AF1178+AH1178+AJ1178+AL1178+AN1178+AP1178)</f>
        <v>0.53173152594881823</v>
      </c>
      <c r="AJ1178" s="4">
        <v>1406038</v>
      </c>
      <c r="AK1178" s="7">
        <f>AL1178/(AF1178+AH1178+AJ1178+AL1178+AN1178+AP1178)</f>
        <v>1.1923927385437834E-2</v>
      </c>
      <c r="AL1178" s="4">
        <v>31530</v>
      </c>
      <c r="AM1178" s="7">
        <f>AN1178/(AF1178+AH1178+AJ1178+AL1178+AN1178+AP1178)</f>
        <v>3.9750206390211564E-3</v>
      </c>
      <c r="AN1178" s="4">
        <v>10511</v>
      </c>
      <c r="AO1178" s="7">
        <f>AP1178/(AF1178+AH1178+AJ1178+AL1178+AN1178+AP1178)</f>
        <v>4.4154079983723254E-2</v>
      </c>
      <c r="AP1178" s="4">
        <v>116755</v>
      </c>
      <c r="AQ1178" s="6">
        <f>AO1178+AM1178+AK1178+AI1178+AG1178+AE1178</f>
        <v>1</v>
      </c>
      <c r="AR1178" s="4">
        <v>982173</v>
      </c>
      <c r="AS1178" s="4">
        <f>AR1178/M1178</f>
        <v>21826.066666666666</v>
      </c>
      <c r="AT1178" s="4">
        <f>AR1178/V1178</f>
        <v>3850.7640295099745</v>
      </c>
      <c r="AU1178" s="7">
        <f>AR1178/(AR1178+AV1178+AY1178+BB1178)</f>
        <v>0.34765327587799733</v>
      </c>
      <c r="AV1178" s="4">
        <v>276359</v>
      </c>
      <c r="AW1178" s="4">
        <f>AV1178/M1178</f>
        <v>6141.3111111111111</v>
      </c>
      <c r="AX1178" s="7">
        <f>AV1178/(AR1178+AV1178+AY1178+BB1178)</f>
        <v>9.7820966029780354E-2</v>
      </c>
      <c r="AY1178" s="4">
        <v>951173</v>
      </c>
      <c r="AZ1178" s="4">
        <f>AY1178/M1178</f>
        <v>21137.177777777779</v>
      </c>
      <c r="BA1178" s="7">
        <f>AY1178/(AR1178+AV1178+AY1178+BB1178)</f>
        <v>0.33668041106475372</v>
      </c>
      <c r="BB1178" s="4">
        <v>615446</v>
      </c>
      <c r="BC1178" s="11">
        <f>BB1178/(AR1178+AV1178+AY1178+BB1178)</f>
        <v>0.21784534702746863</v>
      </c>
      <c r="BD1178" s="9">
        <f>BC1178+BA1178+AX1178+AU1178</f>
        <v>1</v>
      </c>
      <c r="BE1178" s="14">
        <f>(AF1178+AH1178+AJ1178+AL1178+AN1178+AP1178)</f>
        <v>2644263</v>
      </c>
      <c r="BF1178" s="14">
        <f t="shared" si="90"/>
        <v>-2825151</v>
      </c>
      <c r="BG1178" s="13">
        <f>(AF1178+AH1178+AJ1178+AL1178+AN1178+AP1178)-(AR1178+AV1178+AY1178+BB1178)</f>
        <v>-180888</v>
      </c>
      <c r="BH1178" s="13">
        <f t="shared" si="91"/>
        <v>1</v>
      </c>
      <c r="BI1178" s="14">
        <f>AF1178/W1178</f>
        <v>560427</v>
      </c>
      <c r="BJ1178" s="14">
        <f>AH1178/Y1178</f>
        <v>654952.02983362018</v>
      </c>
      <c r="BK1178" s="14">
        <f>AJ1178/AA1178</f>
        <v>1476125.8911719939</v>
      </c>
      <c r="BL1178" s="14">
        <f>BI1178+BJ1178+BK1178</f>
        <v>2691504.9210056141</v>
      </c>
      <c r="BM1178" s="14">
        <f>(AF1178/W1178)-AF1178</f>
        <v>26687</v>
      </c>
      <c r="BN1178" s="14">
        <f>AH1178/Y1178-AH1178</f>
        <v>109263.02983362018</v>
      </c>
      <c r="BO1178" s="14">
        <f>AJ1178/AA1178-AJ1178</f>
        <v>70087.891171993921</v>
      </c>
      <c r="BP1178" s="14">
        <f>BG1178/S1178</f>
        <v>-8.1139593042470985E-3</v>
      </c>
      <c r="BQ1178" s="14">
        <f>(BG1178-CA1178)/S1178</f>
        <v>-7.9085795104678631E-3</v>
      </c>
      <c r="BR1178" s="27">
        <f>BQ1178-BP1178</f>
        <v>2.0537979377923538E-4</v>
      </c>
      <c r="BS1178" s="28">
        <f t="shared" si="92"/>
        <v>20596248</v>
      </c>
      <c r="BT1178" s="11">
        <f>BS1178/S1178</f>
        <v>0.92387067186425131</v>
      </c>
      <c r="BU1178" s="14">
        <f>(BE1178-AP1178)*1/BT1178-(BE1178-AP1178)</f>
        <v>208273.18342020363</v>
      </c>
      <c r="BV1178" s="14">
        <f t="shared" si="93"/>
        <v>0.11861175076139018</v>
      </c>
      <c r="BW1178" s="27">
        <f>(AR1178+AV1178+AY1178+BB1178)/S1178</f>
        <v>0.12672571006563726</v>
      </c>
      <c r="BX1178" s="13">
        <f>(AF1178+AH1178+AJ1178+AL1178+AN1178)/N1178</f>
        <v>313.66443286175229</v>
      </c>
      <c r="BY1178" s="26">
        <f>BX1178/K1178</f>
        <v>0.12271691426516131</v>
      </c>
      <c r="BZ1178" s="11">
        <f>AP1178/BE1178</f>
        <v>4.4154079983723254E-2</v>
      </c>
      <c r="CA1178" s="15">
        <f>-(BM1178+BN1178+BO1178)/M1178</f>
        <v>-4578.6204667914244</v>
      </c>
      <c r="CB1178" s="15">
        <f>BG1178-CA1178</f>
        <v>-176309.37953320859</v>
      </c>
      <c r="CC1178" s="18">
        <f t="shared" si="94"/>
        <v>1</v>
      </c>
      <c r="CD1178" s="17">
        <f>(AF1178/(AF1178+AH1178+AJ1178))/(X1178/(X1178+Z1178+AB1178))</f>
        <v>1.6830323282385125</v>
      </c>
      <c r="CE1178" s="19">
        <f>(AH1178/(AF1178+AH1178+AJ1178))/(Z1178/(X1178+Z1178+AB1178))</f>
        <v>0.91546425231738404</v>
      </c>
      <c r="CF1178" s="18">
        <f>(AJ1178/(AF1178+AH1178+AJ1178))/(AB1178/(X1178+Z1178+AB1178))</f>
        <v>0.89427941334225591</v>
      </c>
      <c r="CG1178">
        <f>AH1178/Z1178</f>
        <v>260.84560229445509</v>
      </c>
      <c r="CH1178" s="11">
        <f>BB1178/BE1178</f>
        <v>0.23274765029045902</v>
      </c>
      <c r="CI1178" s="14">
        <f>AY1178/V1178</f>
        <v>3729.2236441452687</v>
      </c>
      <c r="CJ1178" s="14">
        <f>AV1178/M1178</f>
        <v>6141.3111111111111</v>
      </c>
      <c r="CK1178" s="17">
        <f>N1178/V1178</f>
        <v>31.592658879638694</v>
      </c>
      <c r="CL1178" s="17">
        <f>(AL1178+AN1178)/N1178</f>
        <v>5.2172995780590714</v>
      </c>
      <c r="CM1178" s="14">
        <f>AP1178/AC1178</f>
        <v>5</v>
      </c>
    </row>
    <row r="1179" spans="1:91" hidden="1" x14ac:dyDescent="0.2">
      <c r="A1179">
        <v>1157</v>
      </c>
      <c r="B1179" s="2">
        <v>45231</v>
      </c>
      <c r="C1179" s="3" t="s">
        <v>41</v>
      </c>
      <c r="D1179" t="s">
        <v>42</v>
      </c>
      <c r="E1179" s="3" t="s">
        <v>37</v>
      </c>
      <c r="F1179" t="s">
        <v>38</v>
      </c>
      <c r="G1179" t="str">
        <f>CONCATENATE(C1179,E1179)</f>
        <v>SEALAX</v>
      </c>
      <c r="H1179" t="s">
        <v>34</v>
      </c>
      <c r="I1179">
        <f>U1179/M1179</f>
        <v>178.12380952380951</v>
      </c>
      <c r="J1179" t="str">
        <f>_xlfn.CONCAT(C1179,E1179,H1179)</f>
        <v>SEALAX737-900</v>
      </c>
      <c r="K1179" s="4">
        <v>954</v>
      </c>
      <c r="L1179" s="4">
        <f>N1179/M1179</f>
        <v>154.39047619047619</v>
      </c>
      <c r="M1179" s="4">
        <v>105</v>
      </c>
      <c r="N1179" s="4">
        <v>16211</v>
      </c>
      <c r="O1179" s="4">
        <f>P1179/M1179</f>
        <v>22.771428571428572</v>
      </c>
      <c r="P1179" s="4">
        <v>2391</v>
      </c>
      <c r="Q1179" s="4">
        <v>4029</v>
      </c>
      <c r="R1179" s="4">
        <v>9792</v>
      </c>
      <c r="S1179" s="4">
        <f>U1179*K1179</f>
        <v>17842662</v>
      </c>
      <c r="T1179" s="7">
        <f>N1179/U1179</f>
        <v>0.8667593434208416</v>
      </c>
      <c r="U1179" s="4">
        <v>18703</v>
      </c>
      <c r="V1179" s="4">
        <v>281.49110486891379</v>
      </c>
      <c r="W1179" s="7">
        <f>P1179/X1179</f>
        <v>0.99252801992528017</v>
      </c>
      <c r="X1179" s="4">
        <v>2409</v>
      </c>
      <c r="Y1179" s="7">
        <f>Q1179/Z1179</f>
        <v>0.89453818827708709</v>
      </c>
      <c r="Z1179" s="4">
        <v>4504</v>
      </c>
      <c r="AA1179" s="7">
        <f>R1179/AB1179</f>
        <v>0.83060480108575796</v>
      </c>
      <c r="AB1179" s="4">
        <v>11789</v>
      </c>
      <c r="AC1179" s="4">
        <v>89155</v>
      </c>
      <c r="AD1179" s="4">
        <f>AP1179/AC1179</f>
        <v>5.9999327014749593</v>
      </c>
      <c r="AE1179" s="7">
        <f>AF1179/(AF1179+AH1179+AJ1179+AL1179+AN1179+AP1179)</f>
        <v>0.20518452603173143</v>
      </c>
      <c r="AF1179" s="4">
        <v>722181</v>
      </c>
      <c r="AG1179" s="7">
        <f>AH1179/(AF1179+AH1179+AJ1179+AL1179+AN1179+AP1179)</f>
        <v>0.19497190926639063</v>
      </c>
      <c r="AH1179" s="4">
        <v>686236</v>
      </c>
      <c r="AI1179" s="7">
        <f>AJ1179/(AF1179+AH1179+AJ1179+AL1179+AN1179+AP1179)</f>
        <v>0.40995480821191554</v>
      </c>
      <c r="AJ1179" s="4">
        <v>1442904</v>
      </c>
      <c r="AK1179" s="7">
        <f>AL1179/(AF1179+AH1179+AJ1179+AL1179+AN1179+AP1179)</f>
        <v>1.9475711615818091E-2</v>
      </c>
      <c r="AL1179" s="4">
        <v>68548</v>
      </c>
      <c r="AM1179" s="7">
        <f>AN1179/(AF1179+AH1179+AJ1179+AL1179+AN1179+AP1179)</f>
        <v>1.8431578450909831E-2</v>
      </c>
      <c r="AN1179" s="4">
        <v>64873</v>
      </c>
      <c r="AO1179" s="7">
        <f>AP1179/(AF1179+AH1179+AJ1179+AL1179+AN1179+AP1179)</f>
        <v>0.15198146642323448</v>
      </c>
      <c r="AP1179" s="4">
        <v>534924</v>
      </c>
      <c r="AQ1179" s="6">
        <f>AO1179+AM1179+AK1179+AI1179+AG1179+AE1179</f>
        <v>1</v>
      </c>
      <c r="AR1179" s="4">
        <v>1170455</v>
      </c>
      <c r="AS1179" s="4">
        <f>AR1179/M1179</f>
        <v>11147.190476190477</v>
      </c>
      <c r="AT1179" s="4">
        <f>AR1179/V1179</f>
        <v>4158.0532377570635</v>
      </c>
      <c r="AU1179" s="7">
        <f>AR1179/(AR1179+AV1179+AY1179+BB1179)</f>
        <v>0.3556066174236624</v>
      </c>
      <c r="AV1179" s="4">
        <v>614518</v>
      </c>
      <c r="AW1179" s="4">
        <f>AV1179/M1179</f>
        <v>5852.5523809523811</v>
      </c>
      <c r="AX1179" s="7">
        <f>AV1179/(AR1179+AV1179+AY1179+BB1179)</f>
        <v>0.18670232287952479</v>
      </c>
      <c r="AY1179" s="4">
        <v>632740</v>
      </c>
      <c r="AZ1179" s="4">
        <f>AY1179/M1179</f>
        <v>6026.0952380952385</v>
      </c>
      <c r="BA1179" s="7">
        <f>AY1179/(AR1179+AV1179+AY1179+BB1179)</f>
        <v>0.19223851502932462</v>
      </c>
      <c r="BB1179" s="4">
        <v>873719</v>
      </c>
      <c r="BC1179" s="11">
        <f>BB1179/(AR1179+AV1179+AY1179+BB1179)</f>
        <v>0.26545254466748819</v>
      </c>
      <c r="BD1179" s="9">
        <f>BC1179+BA1179+AX1179+AU1179</f>
        <v>1</v>
      </c>
      <c r="BE1179" s="14">
        <f>(AF1179+AH1179+AJ1179+AL1179+AN1179+AP1179)</f>
        <v>3519666</v>
      </c>
      <c r="BF1179" s="14">
        <f t="shared" si="90"/>
        <v>-3291432</v>
      </c>
      <c r="BG1179" s="13">
        <f>(AF1179+AH1179+AJ1179+AL1179+AN1179+AP1179)-(AR1179+AV1179+AY1179+BB1179)</f>
        <v>228234</v>
      </c>
      <c r="BH1179" s="13">
        <f t="shared" si="91"/>
        <v>0</v>
      </c>
      <c r="BI1179" s="14">
        <f>AF1179/W1179</f>
        <v>727617.74529485567</v>
      </c>
      <c r="BJ1179" s="14">
        <f>AH1179/Y1179</f>
        <v>767139.97120873665</v>
      </c>
      <c r="BK1179" s="14">
        <f>AJ1179/AA1179</f>
        <v>1737172.7181372547</v>
      </c>
      <c r="BL1179" s="14">
        <f>BI1179+BJ1179+BK1179</f>
        <v>3231930.4346408471</v>
      </c>
      <c r="BM1179" s="14">
        <f>(AF1179/W1179)-AF1179</f>
        <v>5436.7452948556747</v>
      </c>
      <c r="BN1179" s="14">
        <f>AH1179/Y1179-AH1179</f>
        <v>80903.97120873665</v>
      </c>
      <c r="BO1179" s="14">
        <f>AJ1179/AA1179-AJ1179</f>
        <v>294268.71813725471</v>
      </c>
      <c r="BP1179" s="14">
        <f>BG1179/S1179</f>
        <v>1.279147696683376E-2</v>
      </c>
      <c r="BQ1179" s="14">
        <f>(BG1179-CA1179)/S1179</f>
        <v>1.2994633410557475E-2</v>
      </c>
      <c r="BR1179" s="27">
        <f>BQ1179-BP1179</f>
        <v>2.0315644372371523E-4</v>
      </c>
      <c r="BS1179" s="28">
        <f t="shared" si="92"/>
        <v>15465294</v>
      </c>
      <c r="BT1179" s="11">
        <f>BS1179/S1179</f>
        <v>0.8667593434208416</v>
      </c>
      <c r="BU1179" s="14">
        <f>(BE1179-AP1179)*1/BT1179-(BE1179-AP1179)</f>
        <v>458822.8402936277</v>
      </c>
      <c r="BV1179" s="14">
        <f t="shared" si="93"/>
        <v>0.1972612606796004</v>
      </c>
      <c r="BW1179" s="27">
        <f>(AR1179+AV1179+AY1179+BB1179)/S1179</f>
        <v>0.18446978371276662</v>
      </c>
      <c r="BX1179" s="13">
        <f>(AF1179+AH1179+AJ1179+AL1179+AN1179)/N1179</f>
        <v>184.11831472456973</v>
      </c>
      <c r="BY1179" s="26">
        <f>BX1179/K1179</f>
        <v>0.19299613702785087</v>
      </c>
      <c r="BZ1179" s="11">
        <f>AP1179/BE1179</f>
        <v>0.15198146642323448</v>
      </c>
      <c r="CA1179" s="15">
        <f>-(BM1179+BN1179+BO1179)/M1179</f>
        <v>-3624.8517584842575</v>
      </c>
      <c r="CB1179" s="15">
        <f>BG1179-CA1179</f>
        <v>231858.85175848426</v>
      </c>
      <c r="CC1179" s="18">
        <f t="shared" si="94"/>
        <v>0</v>
      </c>
      <c r="CD1179" s="17">
        <f>(AF1179/(AF1179+AH1179+AJ1179))/(X1179/(X1179+Z1179+AB1179))</f>
        <v>1.9663064249842539</v>
      </c>
      <c r="CE1179" s="19">
        <f>(AH1179/(AF1179+AH1179+AJ1179))/(Z1179/(X1179+Z1179+AB1179))</f>
        <v>0.99934870859767255</v>
      </c>
      <c r="CF1179" s="18">
        <f>(AJ1179/(AF1179+AH1179+AJ1179))/(AB1179/(X1179+Z1179+AB1179))</f>
        <v>0.80279084219942454</v>
      </c>
      <c r="CG1179">
        <f>AH1179/Z1179</f>
        <v>152.36145648312612</v>
      </c>
      <c r="CH1179" s="11">
        <f>BB1179/BE1179</f>
        <v>0.24823917951305607</v>
      </c>
      <c r="CI1179" s="14">
        <f>AY1179/V1179</f>
        <v>2247.8152561682459</v>
      </c>
      <c r="CJ1179" s="14">
        <f>AV1179/M1179</f>
        <v>5852.5523809523811</v>
      </c>
      <c r="CK1179" s="17">
        <f>N1179/V1179</f>
        <v>57.589741628067507</v>
      </c>
      <c r="CL1179" s="17">
        <f>(AL1179+AN1179)/N1179</f>
        <v>8.2302757386959478</v>
      </c>
      <c r="CM1179" s="14">
        <f>AP1179/AC1179</f>
        <v>5.9999327014749593</v>
      </c>
    </row>
    <row r="1180" spans="1:91" x14ac:dyDescent="0.2">
      <c r="A1180">
        <v>686</v>
      </c>
      <c r="B1180" s="2">
        <v>45170</v>
      </c>
      <c r="C1180" s="3" t="s">
        <v>37</v>
      </c>
      <c r="D1180" t="s">
        <v>38</v>
      </c>
      <c r="E1180" s="3" t="s">
        <v>43</v>
      </c>
      <c r="F1180" t="s">
        <v>38</v>
      </c>
      <c r="G1180" t="str">
        <f>CONCATENATE(C1180,E1180)</f>
        <v>LAXSFO</v>
      </c>
      <c r="H1180" t="s">
        <v>40</v>
      </c>
      <c r="I1180">
        <f>U1180/M1180</f>
        <v>75.868421052631575</v>
      </c>
      <c r="J1180" t="str">
        <f>_xlfn.CONCAT(C1180,E1180,H1180)</f>
        <v>LAXSFOE175</v>
      </c>
      <c r="K1180" s="4">
        <v>337</v>
      </c>
      <c r="L1180" s="4">
        <f>N1180/M1180</f>
        <v>67.756578947368425</v>
      </c>
      <c r="M1180" s="4">
        <v>152</v>
      </c>
      <c r="N1180" s="4">
        <v>10299</v>
      </c>
      <c r="O1180" s="4">
        <f>P1180/M1180</f>
        <v>9.9868421052631575</v>
      </c>
      <c r="P1180" s="4">
        <v>1518</v>
      </c>
      <c r="Q1180" s="4">
        <v>2123</v>
      </c>
      <c r="R1180" s="4">
        <v>6659</v>
      </c>
      <c r="S1180" s="4">
        <f>U1180*K1180</f>
        <v>3886284</v>
      </c>
      <c r="T1180" s="7">
        <f>N1180/U1180</f>
        <v>0.89308012486992716</v>
      </c>
      <c r="U1180" s="4">
        <v>11532</v>
      </c>
      <c r="V1180" s="4">
        <v>202.81762365500535</v>
      </c>
      <c r="W1180" s="7">
        <f>P1180/X1180</f>
        <v>1</v>
      </c>
      <c r="X1180" s="4">
        <v>1518</v>
      </c>
      <c r="Y1180" s="7">
        <f>Q1180/Z1180</f>
        <v>0.77708638360175697</v>
      </c>
      <c r="Z1180" s="4">
        <v>2732</v>
      </c>
      <c r="AA1180" s="7">
        <f>R1180/AB1180</f>
        <v>0.91432102155705064</v>
      </c>
      <c r="AB1180" s="4">
        <v>7283</v>
      </c>
      <c r="AC1180" s="4">
        <v>0</v>
      </c>
      <c r="AD1180" s="4" t="e">
        <f>AP1180/AC1180</f>
        <v>#DIV/0!</v>
      </c>
      <c r="AE1180" s="7">
        <f>AF1180/(AF1180+AH1180+AJ1180+AL1180+AN1180+AP1180)</f>
        <v>0.21641272725871333</v>
      </c>
      <c r="AF1180" s="4">
        <v>252698</v>
      </c>
      <c r="AG1180" s="7">
        <f>AH1180/(AF1180+AH1180+AJ1180+AL1180+AN1180+AP1180)</f>
        <v>0.18382124355659618</v>
      </c>
      <c r="AH1180" s="4">
        <v>214642</v>
      </c>
      <c r="AI1180" s="7">
        <f>AJ1180/(AF1180+AH1180+AJ1180+AL1180+AN1180+AP1180)</f>
        <v>0.52564044372239693</v>
      </c>
      <c r="AJ1180" s="4">
        <v>613773</v>
      </c>
      <c r="AK1180" s="7">
        <f>AL1180/(AF1180+AH1180+AJ1180+AL1180+AN1180+AP1180)</f>
        <v>3.9911207561744919E-2</v>
      </c>
      <c r="AL1180" s="4">
        <v>46603</v>
      </c>
      <c r="AM1180" s="7">
        <f>AN1180/(AF1180+AH1180+AJ1180+AL1180+AN1180+AP1180)</f>
        <v>3.4214377900548702E-2</v>
      </c>
      <c r="AN1180" s="4">
        <v>39951</v>
      </c>
      <c r="AO1180" s="7">
        <f>AP1180/(AF1180+AH1180+AJ1180+AL1180+AN1180+AP1180)</f>
        <v>0</v>
      </c>
      <c r="AP1180" s="4">
        <v>0</v>
      </c>
      <c r="AQ1180" s="6">
        <f>AO1180+AM1180+AK1180+AI1180+AG1180+AE1180</f>
        <v>1</v>
      </c>
      <c r="AR1180" s="4">
        <v>506276</v>
      </c>
      <c r="AS1180" s="4">
        <f>AR1180/M1180</f>
        <v>3330.7631578947367</v>
      </c>
      <c r="AT1180" s="4">
        <f>AR1180/V1180</f>
        <v>2496.2130552381391</v>
      </c>
      <c r="AU1180" s="7">
        <f>AR1180/(AR1180+AV1180+AY1180+BB1180)</f>
        <v>0.31998129193119729</v>
      </c>
      <c r="AV1180" s="4">
        <v>495909</v>
      </c>
      <c r="AW1180" s="4">
        <f>AV1180/M1180</f>
        <v>3262.5592105263158</v>
      </c>
      <c r="AX1180" s="7">
        <f>AV1180/(AR1180+AV1180+AY1180+BB1180)</f>
        <v>0.31342904364478685</v>
      </c>
      <c r="AY1180" s="4">
        <v>280712</v>
      </c>
      <c r="AZ1180" s="4">
        <f>AY1180/M1180</f>
        <v>1846.7894736842106</v>
      </c>
      <c r="BA1180" s="7">
        <f>AY1180/(AR1180+AV1180+AY1180+BB1180)</f>
        <v>0.17741822330229015</v>
      </c>
      <c r="BB1180" s="4">
        <v>299308</v>
      </c>
      <c r="BC1180" s="11">
        <f>BB1180/(AR1180+AV1180+AY1180+BB1180)</f>
        <v>0.18917144112172568</v>
      </c>
      <c r="BD1180" s="9">
        <f>BC1180+BA1180+AX1180+AU1180</f>
        <v>1</v>
      </c>
      <c r="BE1180" s="14">
        <f>(AF1180+AH1180+AJ1180+AL1180+AN1180+AP1180)</f>
        <v>1167667</v>
      </c>
      <c r="BF1180" s="14">
        <f t="shared" si="90"/>
        <v>-1582205</v>
      </c>
      <c r="BG1180" s="13">
        <f>(AF1180+AH1180+AJ1180+AL1180+AN1180+AP1180)-(AR1180+AV1180+AY1180+BB1180)</f>
        <v>-414538</v>
      </c>
      <c r="BH1180" s="13">
        <f t="shared" si="91"/>
        <v>1</v>
      </c>
      <c r="BI1180" s="14">
        <f>AF1180/W1180</f>
        <v>252698</v>
      </c>
      <c r="BJ1180" s="14">
        <f>AH1180/Y1180</f>
        <v>276213.82195007068</v>
      </c>
      <c r="BK1180" s="14">
        <f>AJ1180/AA1180</f>
        <v>671288.29538969812</v>
      </c>
      <c r="BL1180" s="14">
        <f>BI1180+BJ1180+BK1180</f>
        <v>1200200.1173397689</v>
      </c>
      <c r="BM1180" s="14">
        <f>(AF1180/W1180)-AF1180</f>
        <v>0</v>
      </c>
      <c r="BN1180" s="14">
        <f>AH1180/Y1180-AH1180</f>
        <v>61571.821950070676</v>
      </c>
      <c r="BO1180" s="14">
        <f>AJ1180/AA1180-AJ1180</f>
        <v>57515.29538969812</v>
      </c>
      <c r="BP1180" s="14">
        <f>BG1180/S1180</f>
        <v>-0.10666693427448946</v>
      </c>
      <c r="BQ1180" s="14">
        <f>(BG1180-CA1180)/S1180</f>
        <v>-0.10646533606982009</v>
      </c>
      <c r="BR1180" s="27">
        <f>BQ1180-BP1180</f>
        <v>2.0159820466937595E-4</v>
      </c>
      <c r="BS1180" s="28">
        <f t="shared" si="92"/>
        <v>3470763</v>
      </c>
      <c r="BT1180" s="11">
        <f>BS1180/S1180</f>
        <v>0.89308012486992716</v>
      </c>
      <c r="BU1180" s="14">
        <f>(BE1180-AP1180)*1/BT1180-(BE1180-AP1180)</f>
        <v>139793.51500145649</v>
      </c>
      <c r="BV1180" s="14">
        <f t="shared" si="93"/>
        <v>0.30045848424870647</v>
      </c>
      <c r="BW1180" s="27">
        <f>(AR1180+AV1180+AY1180+BB1180)/S1180</f>
        <v>0.40712541852319595</v>
      </c>
      <c r="BX1180" s="13">
        <f>(AF1180+AH1180+AJ1180+AL1180+AN1180)/N1180</f>
        <v>113.37673560539858</v>
      </c>
      <c r="BY1180" s="26">
        <f>BX1180/K1180</f>
        <v>0.33642948250860111</v>
      </c>
      <c r="BZ1180" s="11">
        <f>AP1180/BE1180</f>
        <v>0</v>
      </c>
      <c r="CA1180" s="15">
        <f>-(BM1180+BN1180+BO1180)/M1180</f>
        <v>-783.467877235321</v>
      </c>
      <c r="CB1180" s="15">
        <f>BG1180-CA1180</f>
        <v>-413754.53212276468</v>
      </c>
      <c r="CC1180" s="18">
        <f t="shared" si="94"/>
        <v>1</v>
      </c>
      <c r="CD1180" s="17">
        <f>(AF1180/(AF1180+AH1180+AJ1180))/(X1180/(X1180+Z1180+AB1180))</f>
        <v>1.7758293745995071</v>
      </c>
      <c r="CE1180" s="19">
        <f>(AH1180/(AF1180+AH1180+AJ1180))/(Z1180/(X1180+Z1180+AB1180))</f>
        <v>0.83811808840311774</v>
      </c>
      <c r="CF1180" s="18">
        <f>(AJ1180/(AF1180+AH1180+AJ1180))/(AB1180/(X1180+Z1180+AB1180))</f>
        <v>0.89901859011954288</v>
      </c>
      <c r="CG1180">
        <f>AH1180/Z1180</f>
        <v>78.565885797950216</v>
      </c>
      <c r="CH1180" s="11">
        <f>BB1180/BE1180</f>
        <v>0.25632992968029411</v>
      </c>
      <c r="CI1180" s="14">
        <f>AY1180/V1180</f>
        <v>1384.0611823629968</v>
      </c>
      <c r="CJ1180" s="14">
        <f>AV1180/M1180</f>
        <v>3262.5592105263158</v>
      </c>
      <c r="CK1180" s="17">
        <f>N1180/V1180</f>
        <v>50.779610836574506</v>
      </c>
      <c r="CL1180" s="17">
        <f>(AL1180+AN1180)/N1180</f>
        <v>8.40411690455384</v>
      </c>
      <c r="CM1180" s="14" t="e">
        <f>AP1180/AC1180</f>
        <v>#DIV/0!</v>
      </c>
    </row>
    <row r="1181" spans="1:91" hidden="1" x14ac:dyDescent="0.2">
      <c r="A1181">
        <v>1102</v>
      </c>
      <c r="B1181" s="2">
        <v>45231</v>
      </c>
      <c r="C1181" s="3" t="s">
        <v>37</v>
      </c>
      <c r="D1181" t="s">
        <v>38</v>
      </c>
      <c r="E1181" s="3" t="s">
        <v>41</v>
      </c>
      <c r="F1181" t="s">
        <v>42</v>
      </c>
      <c r="G1181" t="str">
        <f>CONCATENATE(C1181,E1181)</f>
        <v>LAXSEA</v>
      </c>
      <c r="H1181" t="s">
        <v>34</v>
      </c>
      <c r="I1181">
        <f>U1181/M1181</f>
        <v>178.12380952380951</v>
      </c>
      <c r="J1181" t="str">
        <f>_xlfn.CONCAT(C1181,E1181,H1181)</f>
        <v>LAXSEA737-900</v>
      </c>
      <c r="K1181" s="4">
        <v>954</v>
      </c>
      <c r="L1181" s="4">
        <f>N1181/M1181</f>
        <v>154.39047619047619</v>
      </c>
      <c r="M1181" s="4">
        <v>105</v>
      </c>
      <c r="N1181" s="4">
        <v>16211</v>
      </c>
      <c r="O1181" s="4">
        <f>P1181/M1181</f>
        <v>22.895238095238096</v>
      </c>
      <c r="P1181" s="4">
        <v>2404</v>
      </c>
      <c r="Q1181" s="4">
        <v>4312</v>
      </c>
      <c r="R1181" s="4">
        <v>9496</v>
      </c>
      <c r="S1181" s="4">
        <f>U1181*K1181</f>
        <v>17842662</v>
      </c>
      <c r="T1181" s="7">
        <f>N1181/U1181</f>
        <v>0.8667593434208416</v>
      </c>
      <c r="U1181" s="4">
        <v>18703</v>
      </c>
      <c r="V1181" s="4">
        <v>291.46339878318582</v>
      </c>
      <c r="W1181" s="7">
        <f>P1181/X1181</f>
        <v>0.99792444997924445</v>
      </c>
      <c r="X1181" s="4">
        <v>2409</v>
      </c>
      <c r="Y1181" s="7">
        <f>Q1181/Z1181</f>
        <v>0.95737122557726462</v>
      </c>
      <c r="Z1181" s="4">
        <v>4504</v>
      </c>
      <c r="AA1181" s="7">
        <f>R1181/AB1181</f>
        <v>0.80549664941894983</v>
      </c>
      <c r="AB1181" s="4">
        <v>11789</v>
      </c>
      <c r="AC1181" s="4">
        <v>89155</v>
      </c>
      <c r="AD1181" s="4">
        <f>AP1181/AC1181</f>
        <v>5.9999327014749593</v>
      </c>
      <c r="AE1181" s="7">
        <f>AF1181/(AF1181+AH1181+AJ1181+AL1181+AN1181+AP1181)</f>
        <v>0.20243252708275403</v>
      </c>
      <c r="AF1181" s="4">
        <v>712721</v>
      </c>
      <c r="AG1181" s="7">
        <f>AH1181/(AF1181+AH1181+AJ1181+AL1181+AN1181+AP1181)</f>
        <v>0.20837864759060698</v>
      </c>
      <c r="AH1181" s="4">
        <v>733656</v>
      </c>
      <c r="AI1181" s="7">
        <f>AJ1181/(AF1181+AH1181+AJ1181+AL1181+AN1181+AP1181)</f>
        <v>0.40381784392846704</v>
      </c>
      <c r="AJ1181" s="4">
        <v>1421755</v>
      </c>
      <c r="AK1181" s="7">
        <f>AL1181/(AF1181+AH1181+AJ1181+AL1181+AN1181+AP1181)</f>
        <v>1.8877903011915248E-2</v>
      </c>
      <c r="AL1181" s="4">
        <v>66465</v>
      </c>
      <c r="AM1181" s="7">
        <f>AN1181/(AF1181+AH1181+AJ1181+AL1181+AN1181+AP1181)</f>
        <v>1.4559829447029254E-2</v>
      </c>
      <c r="AN1181" s="4">
        <v>51262</v>
      </c>
      <c r="AO1181" s="7">
        <f>AP1181/(AF1181+AH1181+AJ1181+AL1181+AN1181+AP1181)</f>
        <v>0.15193324893922744</v>
      </c>
      <c r="AP1181" s="4">
        <v>534924</v>
      </c>
      <c r="AQ1181" s="6">
        <f>AO1181+AM1181+AK1181+AI1181+AG1181+AE1181</f>
        <v>1</v>
      </c>
      <c r="AR1181" s="4">
        <v>1211920</v>
      </c>
      <c r="AS1181" s="4">
        <f>AR1181/M1181</f>
        <v>11542.095238095239</v>
      </c>
      <c r="AT1181" s="4">
        <f>AR1181/V1181</f>
        <v>4158.0521089768963</v>
      </c>
      <c r="AU1181" s="7">
        <f>AR1181/(AR1181+AV1181+AY1181+BB1181)</f>
        <v>0.35789284063710314</v>
      </c>
      <c r="AV1181" s="4">
        <v>614518</v>
      </c>
      <c r="AW1181" s="4">
        <f>AV1181/M1181</f>
        <v>5852.5523809523811</v>
      </c>
      <c r="AX1181" s="7">
        <f>AV1181/(AR1181+AV1181+AY1181+BB1181)</f>
        <v>0.18147368856247223</v>
      </c>
      <c r="AY1181" s="4">
        <v>655155</v>
      </c>
      <c r="AZ1181" s="4">
        <f>AY1181/M1181</f>
        <v>6239.5714285714284</v>
      </c>
      <c r="BA1181" s="7">
        <f>AY1181/(AR1181+AV1181+AY1181+BB1181)</f>
        <v>0.19347422602779168</v>
      </c>
      <c r="BB1181" s="4">
        <v>904672</v>
      </c>
      <c r="BC1181" s="11">
        <f>BB1181/(AR1181+AV1181+AY1181+BB1181)</f>
        <v>0.26715924477263298</v>
      </c>
      <c r="BD1181" s="9">
        <f>BC1181+BA1181+AX1181+AU1181</f>
        <v>1</v>
      </c>
      <c r="BE1181" s="14">
        <f>(AF1181+AH1181+AJ1181+AL1181+AN1181+AP1181)</f>
        <v>3520783</v>
      </c>
      <c r="BF1181" s="14">
        <f t="shared" si="90"/>
        <v>-3386265</v>
      </c>
      <c r="BG1181" s="13">
        <f>(AF1181+AH1181+AJ1181+AL1181+AN1181+AP1181)-(AR1181+AV1181+AY1181+BB1181)</f>
        <v>134518</v>
      </c>
      <c r="BH1181" s="13">
        <f t="shared" si="91"/>
        <v>0</v>
      </c>
      <c r="BI1181" s="14">
        <f>AF1181/W1181</f>
        <v>714203.36480865232</v>
      </c>
      <c r="BJ1181" s="14">
        <f>AH1181/Y1181</f>
        <v>766323.42857142864</v>
      </c>
      <c r="BK1181" s="14">
        <f>AJ1181/AA1181</f>
        <v>1765066.3116048863</v>
      </c>
      <c r="BL1181" s="14">
        <f>BI1181+BJ1181+BK1181</f>
        <v>3245593.104984967</v>
      </c>
      <c r="BM1181" s="14">
        <f>(AF1181/W1181)-AF1181</f>
        <v>1482.3648086523172</v>
      </c>
      <c r="BN1181" s="14">
        <f>AH1181/Y1181-AH1181</f>
        <v>32667.428571428638</v>
      </c>
      <c r="BO1181" s="14">
        <f>AJ1181/AA1181-AJ1181</f>
        <v>343311.31160488632</v>
      </c>
      <c r="BP1181" s="14">
        <f>BG1181/S1181</f>
        <v>7.5391216848696681E-3</v>
      </c>
      <c r="BQ1181" s="14">
        <f>(BG1181-CA1181)/S1181</f>
        <v>7.7405976567018701E-3</v>
      </c>
      <c r="BR1181" s="27">
        <f>BQ1181-BP1181</f>
        <v>2.0147597183220196E-4</v>
      </c>
      <c r="BS1181" s="28">
        <f t="shared" si="92"/>
        <v>15465294</v>
      </c>
      <c r="BT1181" s="11">
        <f>BS1181/S1181</f>
        <v>0.8667593434208416</v>
      </c>
      <c r="BU1181" s="14">
        <f>(BE1181-AP1181)*1/BT1181-(BE1181-AP1181)</f>
        <v>458994.54863981251</v>
      </c>
      <c r="BV1181" s="14">
        <f t="shared" si="93"/>
        <v>0.1973238634459365</v>
      </c>
      <c r="BW1181" s="27">
        <f>(AR1181+AV1181+AY1181+BB1181)/S1181</f>
        <v>0.18978474176106683</v>
      </c>
      <c r="BX1181" s="13">
        <f>(AF1181+AH1181+AJ1181+AL1181+AN1181)/N1181</f>
        <v>184.18721855530197</v>
      </c>
      <c r="BY1181" s="26">
        <f>BX1181/K1181</f>
        <v>0.19306836326551569</v>
      </c>
      <c r="BZ1181" s="11">
        <f>AP1181/BE1181</f>
        <v>0.15193324893922744</v>
      </c>
      <c r="CA1181" s="15">
        <f>-(BM1181+BN1181+BO1181)/M1181</f>
        <v>-3594.867666523498</v>
      </c>
      <c r="CB1181" s="15">
        <f>BG1181-CA1181</f>
        <v>138112.8676665235</v>
      </c>
      <c r="CC1181" s="18">
        <f t="shared" si="94"/>
        <v>0</v>
      </c>
      <c r="CD1181" s="17">
        <f>(AF1181/(AF1181+AH1181+AJ1181))/(X1181/(X1181+Z1181+AB1181))</f>
        <v>1.9291752116558483</v>
      </c>
      <c r="CE1181" s="19">
        <f>(AH1181/(AF1181+AH1181+AJ1181))/(Z1181/(X1181+Z1181+AB1181))</f>
        <v>1.0621430445694018</v>
      </c>
      <c r="CF1181" s="18">
        <f>(AJ1181/(AF1181+AH1181+AJ1181))/(AB1181/(X1181+Z1181+AB1181))</f>
        <v>0.7863877039935937</v>
      </c>
      <c r="CG1181">
        <f>AH1181/Z1181</f>
        <v>162.8898756660746</v>
      </c>
      <c r="CH1181" s="11">
        <f>BB1181/BE1181</f>
        <v>0.25695193370338359</v>
      </c>
      <c r="CI1181" s="14">
        <f>AY1181/V1181</f>
        <v>2247.8122561363443</v>
      </c>
      <c r="CJ1181" s="14">
        <f>AV1181/M1181</f>
        <v>5852.5523809523811</v>
      </c>
      <c r="CK1181" s="17">
        <f>N1181/V1181</f>
        <v>55.619333568737595</v>
      </c>
      <c r="CL1181" s="17">
        <f>(AL1181+AN1181)/N1181</f>
        <v>7.2621676639318977</v>
      </c>
      <c r="CM1181" s="14">
        <f>AP1181/AC1181</f>
        <v>5.9999327014749593</v>
      </c>
    </row>
    <row r="1182" spans="1:91" x14ac:dyDescent="0.2">
      <c r="A1182">
        <v>768</v>
      </c>
      <c r="B1182" s="2">
        <v>45170</v>
      </c>
      <c r="C1182" s="3" t="s">
        <v>43</v>
      </c>
      <c r="D1182" t="s">
        <v>38</v>
      </c>
      <c r="E1182" s="3" t="s">
        <v>37</v>
      </c>
      <c r="F1182" t="s">
        <v>38</v>
      </c>
      <c r="G1182" t="str">
        <f>CONCATENATE(C1182,E1182)</f>
        <v>SFOLAX</v>
      </c>
      <c r="H1182" t="s">
        <v>40</v>
      </c>
      <c r="I1182">
        <f>U1182/M1182</f>
        <v>75.868421052631575</v>
      </c>
      <c r="J1182" t="str">
        <f>_xlfn.CONCAT(C1182,E1182,H1182)</f>
        <v>SFOLAXE175</v>
      </c>
      <c r="K1182" s="4">
        <v>337</v>
      </c>
      <c r="L1182" s="4">
        <f>N1182/M1182</f>
        <v>67.756578947368425</v>
      </c>
      <c r="M1182" s="4">
        <v>152</v>
      </c>
      <c r="N1182" s="4">
        <v>10299</v>
      </c>
      <c r="O1182" s="4">
        <f>P1182/M1182</f>
        <v>9.9868421052631575</v>
      </c>
      <c r="P1182" s="4">
        <v>1518</v>
      </c>
      <c r="Q1182" s="4">
        <v>2661</v>
      </c>
      <c r="R1182" s="4">
        <v>6121</v>
      </c>
      <c r="S1182" s="4">
        <f>U1182*K1182</f>
        <v>3886284</v>
      </c>
      <c r="T1182" s="7">
        <f>N1182/U1182</f>
        <v>0.89308012486992716</v>
      </c>
      <c r="U1182" s="4">
        <v>11532</v>
      </c>
      <c r="V1182" s="4">
        <v>213.68341703241055</v>
      </c>
      <c r="W1182" s="7">
        <f>P1182/X1182</f>
        <v>1</v>
      </c>
      <c r="X1182" s="4">
        <v>1518</v>
      </c>
      <c r="Y1182" s="7">
        <f>Q1182/Z1182</f>
        <v>0.97401171303074674</v>
      </c>
      <c r="Z1182" s="4">
        <v>2732</v>
      </c>
      <c r="AA1182" s="7">
        <f>R1182/AB1182</f>
        <v>0.84045036386104632</v>
      </c>
      <c r="AB1182" s="4">
        <v>7283</v>
      </c>
      <c r="AC1182" s="4">
        <v>0</v>
      </c>
      <c r="AD1182" s="4" t="e">
        <f>AP1182/AC1182</f>
        <v>#DIV/0!</v>
      </c>
      <c r="AE1182" s="7">
        <f>AF1182/(AF1182+AH1182+AJ1182+AL1182+AN1182+AP1182)</f>
        <v>0.22016770569583147</v>
      </c>
      <c r="AF1182" s="4">
        <v>272253</v>
      </c>
      <c r="AG1182" s="7">
        <f>AH1182/(AF1182+AH1182+AJ1182+AL1182+AN1182+AP1182)</f>
        <v>0.23462947133646186</v>
      </c>
      <c r="AH1182" s="4">
        <v>290136</v>
      </c>
      <c r="AI1182" s="7">
        <f>AJ1182/(AF1182+AH1182+AJ1182+AL1182+AN1182+AP1182)</f>
        <v>0.47096203938148318</v>
      </c>
      <c r="AJ1182" s="4">
        <v>582378</v>
      </c>
      <c r="AK1182" s="7">
        <f>AL1182/(AF1182+AH1182+AJ1182+AL1182+AN1182+AP1182)</f>
        <v>3.4644189456165479E-2</v>
      </c>
      <c r="AL1182" s="4">
        <v>42840</v>
      </c>
      <c r="AM1182" s="7">
        <f>AN1182/(AF1182+AH1182+AJ1182+AL1182+AN1182+AP1182)</f>
        <v>3.959659413005804E-2</v>
      </c>
      <c r="AN1182" s="4">
        <v>48964</v>
      </c>
      <c r="AO1182" s="7">
        <f>AP1182/(AF1182+AH1182+AJ1182+AL1182+AN1182+AP1182)</f>
        <v>0</v>
      </c>
      <c r="AP1182" s="4">
        <v>0</v>
      </c>
      <c r="AQ1182" s="6">
        <f>AO1182+AM1182+AK1182+AI1182+AG1182+AE1182</f>
        <v>1</v>
      </c>
      <c r="AR1182" s="4">
        <v>533399</v>
      </c>
      <c r="AS1182" s="4">
        <f>AR1182/M1182</f>
        <v>3509.2039473684213</v>
      </c>
      <c r="AT1182" s="4">
        <f>AR1182/V1182</f>
        <v>2496.2114861683272</v>
      </c>
      <c r="AU1182" s="7">
        <f>AR1182/(AR1182+AV1182+AY1182+BB1182)</f>
        <v>0.32516358794978306</v>
      </c>
      <c r="AV1182" s="4">
        <v>495909</v>
      </c>
      <c r="AW1182" s="4">
        <f>AV1182/M1182</f>
        <v>3262.5592105263158</v>
      </c>
      <c r="AX1182" s="7">
        <f>AV1182/(AR1182+AV1182+AY1182+BB1182)</f>
        <v>0.3023094339070545</v>
      </c>
      <c r="AY1182" s="4">
        <v>295751</v>
      </c>
      <c r="AZ1182" s="4">
        <f>AY1182/M1182</f>
        <v>1945.7302631578948</v>
      </c>
      <c r="BA1182" s="7">
        <f>AY1182/(AR1182+AV1182+AY1182+BB1182)</f>
        <v>0.18029178213632999</v>
      </c>
      <c r="BB1182" s="4">
        <v>315343</v>
      </c>
      <c r="BC1182" s="11">
        <f>BB1182/(AR1182+AV1182+AY1182+BB1182)</f>
        <v>0.19223519600683248</v>
      </c>
      <c r="BD1182" s="9">
        <f>BC1182+BA1182+AX1182+AU1182</f>
        <v>1</v>
      </c>
      <c r="BE1182" s="14">
        <f>(AF1182+AH1182+AJ1182+AL1182+AN1182+AP1182)</f>
        <v>1236571</v>
      </c>
      <c r="BF1182" s="14">
        <f t="shared" si="90"/>
        <v>-1640402</v>
      </c>
      <c r="BG1182" s="13">
        <f>(AF1182+AH1182+AJ1182+AL1182+AN1182+AP1182)-(AR1182+AV1182+AY1182+BB1182)</f>
        <v>-403831</v>
      </c>
      <c r="BH1182" s="13">
        <f t="shared" si="91"/>
        <v>1</v>
      </c>
      <c r="BI1182" s="14">
        <f>AF1182/W1182</f>
        <v>272253</v>
      </c>
      <c r="BJ1182" s="14">
        <f>AH1182/Y1182</f>
        <v>297877.321307779</v>
      </c>
      <c r="BK1182" s="14">
        <f>AJ1182/AA1182</f>
        <v>692935.62718510046</v>
      </c>
      <c r="BL1182" s="14">
        <f>BI1182+BJ1182+BK1182</f>
        <v>1263065.9484928795</v>
      </c>
      <c r="BM1182" s="14">
        <f>(AF1182/W1182)-AF1182</f>
        <v>0</v>
      </c>
      <c r="BN1182" s="14">
        <f>AH1182/Y1182-AH1182</f>
        <v>7741.3213077789987</v>
      </c>
      <c r="BO1182" s="14">
        <f>AJ1182/AA1182-AJ1182</f>
        <v>110557.62718510046</v>
      </c>
      <c r="BP1182" s="14">
        <f>BG1182/S1182</f>
        <v>-0.10391186027578016</v>
      </c>
      <c r="BQ1182" s="14">
        <f>(BG1182-CA1182)/S1182</f>
        <v>-0.10371159633318765</v>
      </c>
      <c r="BR1182" s="27">
        <f>BQ1182-BP1182</f>
        <v>2.0026394259251012E-4</v>
      </c>
      <c r="BS1182" s="28">
        <f t="shared" si="92"/>
        <v>3470763</v>
      </c>
      <c r="BT1182" s="11">
        <f>BS1182/S1182</f>
        <v>0.89308012486992716</v>
      </c>
      <c r="BU1182" s="14">
        <f>(BE1182-AP1182)*1/BT1182-(BE1182-AP1182)</f>
        <v>148042.72676958935</v>
      </c>
      <c r="BV1182" s="14">
        <f t="shared" si="93"/>
        <v>0.31818853176968026</v>
      </c>
      <c r="BW1182" s="27">
        <f>(AR1182+AV1182+AY1182+BB1182)/S1182</f>
        <v>0.4221003920454604</v>
      </c>
      <c r="BX1182" s="13">
        <f>(AF1182+AH1182+AJ1182+AL1182+AN1182)/N1182</f>
        <v>120.06709389261093</v>
      </c>
      <c r="BY1182" s="26">
        <f>BX1182/K1182</f>
        <v>0.35628217772288107</v>
      </c>
      <c r="BZ1182" s="11">
        <f>AP1182/BE1182</f>
        <v>0</v>
      </c>
      <c r="CA1182" s="15">
        <f>-(BM1182+BN1182+BO1182)/M1182</f>
        <v>-778.28255587420699</v>
      </c>
      <c r="CB1182" s="15">
        <f>BG1182-CA1182</f>
        <v>-403052.7174441258</v>
      </c>
      <c r="CC1182" s="18">
        <f t="shared" si="94"/>
        <v>1</v>
      </c>
      <c r="CD1182" s="17">
        <f>(AF1182/(AF1182+AH1182+AJ1182))/(X1182/(X1182+Z1182+AB1182))</f>
        <v>1.8068666119402361</v>
      </c>
      <c r="CE1182" s="19">
        <f>(AH1182/(AF1182+AH1182+AJ1182))/(Z1182/(X1182+Z1182+AB1182))</f>
        <v>1.0699072112676464</v>
      </c>
      <c r="CF1182" s="18">
        <f>(AJ1182/(AF1182+AH1182+AJ1182))/(AB1182/(X1182+Z1182+AB1182))</f>
        <v>0.80560071150508195</v>
      </c>
      <c r="CG1182">
        <f>AH1182/Z1182</f>
        <v>106.199121522694</v>
      </c>
      <c r="CH1182" s="11">
        <f>BB1182/BE1182</f>
        <v>0.25501406712594749</v>
      </c>
      <c r="CI1182" s="14">
        <f>AY1182/V1182</f>
        <v>1384.0615435082723</v>
      </c>
      <c r="CJ1182" s="14">
        <f>AV1182/M1182</f>
        <v>3262.5592105263158</v>
      </c>
      <c r="CK1182" s="17">
        <f>N1182/V1182</f>
        <v>48.197469616642707</v>
      </c>
      <c r="CL1182" s="17">
        <f>(AL1182+AN1182)/N1182</f>
        <v>8.9138751335081068</v>
      </c>
      <c r="CM1182" s="14" t="e">
        <f>AP1182/AC1182</f>
        <v>#DIV/0!</v>
      </c>
    </row>
    <row r="1183" spans="1:91" hidden="1" x14ac:dyDescent="0.2">
      <c r="A1183">
        <v>164</v>
      </c>
      <c r="B1183" s="2">
        <v>44805</v>
      </c>
      <c r="C1183" s="3" t="s">
        <v>43</v>
      </c>
      <c r="D1183" t="s">
        <v>38</v>
      </c>
      <c r="E1183" s="3" t="s">
        <v>37</v>
      </c>
      <c r="F1183" t="s">
        <v>38</v>
      </c>
      <c r="G1183" t="str">
        <f>CONCATENATE(C1183,E1183)</f>
        <v>SFOLAX</v>
      </c>
      <c r="H1183" t="s">
        <v>40</v>
      </c>
      <c r="I1183">
        <f>U1183/M1183</f>
        <v>75.77956989247312</v>
      </c>
      <c r="J1183" t="str">
        <f>_xlfn.CONCAT(C1183,E1183,H1183)</f>
        <v>SFOLAXE175</v>
      </c>
      <c r="K1183" s="4">
        <v>337</v>
      </c>
      <c r="L1183" s="4">
        <f>N1183/M1183</f>
        <v>66.123655913978496</v>
      </c>
      <c r="M1183" s="4">
        <v>186</v>
      </c>
      <c r="N1183" s="4">
        <v>12299</v>
      </c>
      <c r="O1183" s="4">
        <f>P1183/M1183</f>
        <v>9.2526881720430101</v>
      </c>
      <c r="P1183" s="4">
        <v>1721</v>
      </c>
      <c r="Q1183" s="4">
        <v>2323</v>
      </c>
      <c r="R1183" s="4">
        <v>8256</v>
      </c>
      <c r="S1183" s="4">
        <f>U1183*K1183</f>
        <v>4750015</v>
      </c>
      <c r="T1183" s="7">
        <f>N1183/U1183</f>
        <v>0.87257892869811993</v>
      </c>
      <c r="U1183" s="4">
        <v>14095</v>
      </c>
      <c r="V1183" s="4">
        <v>261.20773548278191</v>
      </c>
      <c r="W1183" s="7">
        <f>P1183/X1183</f>
        <v>0.92776280323450133</v>
      </c>
      <c r="X1183" s="4">
        <v>1855</v>
      </c>
      <c r="Y1183" s="7">
        <f>Q1183/Z1183</f>
        <v>0.69571728062294103</v>
      </c>
      <c r="Z1183" s="4">
        <v>3339</v>
      </c>
      <c r="AA1183" s="7">
        <f>R1183/AB1183</f>
        <v>0.92753623188405798</v>
      </c>
      <c r="AB1183" s="4">
        <v>8901</v>
      </c>
      <c r="AC1183" s="4">
        <v>0</v>
      </c>
      <c r="AD1183" s="4" t="e">
        <f>AP1183/AC1183</f>
        <v>#DIV/0!</v>
      </c>
      <c r="AE1183" s="7">
        <f>AF1183/(AF1183+AH1183+AJ1183+AL1183+AN1183+AP1183)</f>
        <v>0.21212823750443219</v>
      </c>
      <c r="AF1183" s="4">
        <v>264431</v>
      </c>
      <c r="AG1183" s="7">
        <f>AH1183/(AF1183+AH1183+AJ1183+AL1183+AN1183+AP1183)</f>
        <v>0.18408310216419241</v>
      </c>
      <c r="AH1183" s="4">
        <v>229471</v>
      </c>
      <c r="AI1183" s="7">
        <f>AJ1183/(AF1183+AH1183+AJ1183+AL1183+AN1183+AP1183)</f>
        <v>0.55743236196835777</v>
      </c>
      <c r="AJ1183" s="4">
        <v>694874</v>
      </c>
      <c r="AK1183" s="7">
        <f>AL1183/(AF1183+AH1183+AJ1183+AL1183+AN1183+AP1183)</f>
        <v>3.9733282419967882E-2</v>
      </c>
      <c r="AL1183" s="4">
        <v>49530</v>
      </c>
      <c r="AM1183" s="7">
        <f>AN1183/(AF1183+AH1183+AJ1183+AL1183+AN1183+AP1183)</f>
        <v>6.6230159430497645E-3</v>
      </c>
      <c r="AN1183" s="4">
        <v>8256</v>
      </c>
      <c r="AO1183" s="7">
        <f>AP1183/(AF1183+AH1183+AJ1183+AL1183+AN1183+AP1183)</f>
        <v>0</v>
      </c>
      <c r="AP1183" s="4">
        <v>0</v>
      </c>
      <c r="AQ1183" s="6">
        <f>AO1183+AM1183+AK1183+AI1183+AG1183+AE1183</f>
        <v>1</v>
      </c>
      <c r="AR1183" s="4">
        <v>419396</v>
      </c>
      <c r="AS1183" s="4">
        <f>AR1183/M1183</f>
        <v>2254.8172043010754</v>
      </c>
      <c r="AT1183" s="4">
        <f>AR1183/V1183</f>
        <v>1605.6032920496928</v>
      </c>
      <c r="AU1183" s="7">
        <f>AR1183/(AR1183+AV1183+AY1183+BB1183)</f>
        <v>0.25594166866527651</v>
      </c>
      <c r="AV1183" s="4">
        <v>503082</v>
      </c>
      <c r="AW1183" s="4">
        <f>AV1183/M1183</f>
        <v>2704.7419354838707</v>
      </c>
      <c r="AX1183" s="7">
        <f>AV1183/(AR1183+AV1183+AY1183+BB1183)</f>
        <v>0.30701209967540133</v>
      </c>
      <c r="AY1183" s="4">
        <v>478884</v>
      </c>
      <c r="AZ1183" s="4">
        <f>AY1183/M1183</f>
        <v>2574.6451612903224</v>
      </c>
      <c r="BA1183" s="7">
        <f>AY1183/(AR1183+AV1183+AY1183+BB1183)</f>
        <v>0.29224496670712707</v>
      </c>
      <c r="BB1183" s="4">
        <v>237277</v>
      </c>
      <c r="BC1183" s="11">
        <f>BB1183/(AR1183+AV1183+AY1183+BB1183)</f>
        <v>0.14480126495219509</v>
      </c>
      <c r="BD1183" s="9">
        <f>BC1183+BA1183+AX1183+AU1183</f>
        <v>1</v>
      </c>
      <c r="BE1183" s="14">
        <f>(AF1183+AH1183+AJ1183+AL1183+AN1183+AP1183)</f>
        <v>1246562</v>
      </c>
      <c r="BF1183" s="14">
        <f t="shared" si="90"/>
        <v>-1638639</v>
      </c>
      <c r="BG1183" s="13">
        <f>(AF1183+AH1183+AJ1183+AL1183+AN1183+AP1183)-(AR1183+AV1183+AY1183+BB1183)</f>
        <v>-392077</v>
      </c>
      <c r="BH1183" s="13">
        <f t="shared" si="91"/>
        <v>1</v>
      </c>
      <c r="BI1183" s="14">
        <f>AF1183/W1183</f>
        <v>285020.04938988958</v>
      </c>
      <c r="BJ1183" s="14">
        <f>AH1183/Y1183</f>
        <v>329833.6930693069</v>
      </c>
      <c r="BK1183" s="14">
        <f>AJ1183/AA1183</f>
        <v>749161.03125</v>
      </c>
      <c r="BL1183" s="14">
        <f>BI1183+BJ1183+BK1183</f>
        <v>1364014.7737091966</v>
      </c>
      <c r="BM1183" s="14">
        <f>(AF1183/W1183)-AF1183</f>
        <v>20589.04938988958</v>
      </c>
      <c r="BN1183" s="14">
        <f>AH1183/Y1183-AH1183</f>
        <v>100362.6930693069</v>
      </c>
      <c r="BO1183" s="14">
        <f>AJ1183/AA1183-AJ1183</f>
        <v>54287.03125</v>
      </c>
      <c r="BP1183" s="14">
        <f>BG1183/S1183</f>
        <v>-8.2542265656003186E-2</v>
      </c>
      <c r="BQ1183" s="14">
        <f>(BG1183-CA1183)/S1183</f>
        <v>-8.2343920188741898E-2</v>
      </c>
      <c r="BR1183" s="27">
        <f>BQ1183-BP1183</f>
        <v>1.9834546726128777E-4</v>
      </c>
      <c r="BS1183" s="28">
        <f t="shared" si="92"/>
        <v>4144763</v>
      </c>
      <c r="BT1183" s="11">
        <f>BS1183/S1183</f>
        <v>0.87257892869811993</v>
      </c>
      <c r="BU1183" s="14">
        <f>(BE1183-AP1183)*1/BT1183-(BE1183-AP1183)</f>
        <v>182033.12074152357</v>
      </c>
      <c r="BV1183" s="14">
        <f t="shared" si="93"/>
        <v>0.26243327652649517</v>
      </c>
      <c r="BW1183" s="27">
        <f>(AR1183+AV1183+AY1183+BB1183)/S1183</f>
        <v>0.34497554218249837</v>
      </c>
      <c r="BX1183" s="13">
        <f>(AF1183+AH1183+AJ1183+AL1183+AN1183)/N1183</f>
        <v>101.35474428815351</v>
      </c>
      <c r="BY1183" s="26">
        <f>BX1183/K1183</f>
        <v>0.30075591776900151</v>
      </c>
      <c r="BZ1183" s="11">
        <f>AP1183/BE1183</f>
        <v>0</v>
      </c>
      <c r="CA1183" s="15">
        <f>-(BM1183+BN1183+BO1183)/M1183</f>
        <v>-942.14394467309933</v>
      </c>
      <c r="CB1183" s="15">
        <f>BG1183-CA1183</f>
        <v>-391134.85605532688</v>
      </c>
      <c r="CC1183" s="18">
        <f t="shared" si="94"/>
        <v>1</v>
      </c>
      <c r="CD1183" s="17">
        <f>(AF1183/(AF1183+AH1183+AJ1183))/(X1183/(X1183+Z1183+AB1183))</f>
        <v>1.690182127488326</v>
      </c>
      <c r="CE1183" s="19">
        <f>(AH1183/(AF1183+AH1183+AJ1183))/(Z1183/(X1183+Z1183+AB1183))</f>
        <v>0.81484769388879352</v>
      </c>
      <c r="CF1183" s="18">
        <f>(AJ1183/(AF1183+AH1183+AJ1183))/(AB1183/(X1183+Z1183+AB1183))</f>
        <v>0.92561911061841073</v>
      </c>
      <c r="CG1183">
        <f>AH1183/Z1183</f>
        <v>68.724468403713686</v>
      </c>
      <c r="CH1183" s="11">
        <f>BB1183/BE1183</f>
        <v>0.19034512523243929</v>
      </c>
      <c r="CI1183" s="14">
        <f>AY1183/V1183</f>
        <v>1833.3453988829772</v>
      </c>
      <c r="CJ1183" s="14">
        <f>AV1183/M1183</f>
        <v>2704.7419354838707</v>
      </c>
      <c r="CK1183" s="17">
        <f>N1183/V1183</f>
        <v>47.085129302423418</v>
      </c>
      <c r="CL1183" s="17">
        <f>(AL1183+AN1183)/N1183</f>
        <v>4.6984307667290022</v>
      </c>
      <c r="CM1183" s="14" t="e">
        <f>AP1183/AC1183</f>
        <v>#DIV/0!</v>
      </c>
    </row>
    <row r="1184" spans="1:91" hidden="1" x14ac:dyDescent="0.2">
      <c r="A1184">
        <v>405</v>
      </c>
      <c r="B1184" s="2">
        <v>44866</v>
      </c>
      <c r="C1184" s="3" t="s">
        <v>29</v>
      </c>
      <c r="D1184" t="s">
        <v>28</v>
      </c>
      <c r="E1184" s="3" t="s">
        <v>41</v>
      </c>
      <c r="F1184" t="s">
        <v>42</v>
      </c>
      <c r="G1184" t="str">
        <f>CONCATENATE(C1184,E1184)</f>
        <v>ANCSEA</v>
      </c>
      <c r="H1184" t="s">
        <v>34</v>
      </c>
      <c r="I1184">
        <f>U1184/M1184</f>
        <v>177.14423076923077</v>
      </c>
      <c r="J1184" t="str">
        <f>_xlfn.CONCAT(C1184,E1184,H1184)</f>
        <v>ANCSEA737-900</v>
      </c>
      <c r="K1184" s="4">
        <v>1448</v>
      </c>
      <c r="L1184" s="4">
        <f>N1184/M1184</f>
        <v>152.97115384615384</v>
      </c>
      <c r="M1184" s="4">
        <v>104</v>
      </c>
      <c r="N1184" s="4">
        <v>15909</v>
      </c>
      <c r="O1184" s="4">
        <f>P1184/M1184</f>
        <v>22.807692307692307</v>
      </c>
      <c r="P1184" s="4">
        <v>2372</v>
      </c>
      <c r="Q1184" s="4">
        <v>4390</v>
      </c>
      <c r="R1184" s="4">
        <v>9147</v>
      </c>
      <c r="S1184" s="4">
        <f>U1184*K1184</f>
        <v>26676504</v>
      </c>
      <c r="T1184" s="7">
        <f>N1184/U1184</f>
        <v>0.86354014004233837</v>
      </c>
      <c r="U1184" s="4">
        <v>18423</v>
      </c>
      <c r="V1184" s="4">
        <v>355.09625312239797</v>
      </c>
      <c r="W1184" s="7">
        <f>P1184/X1184</f>
        <v>0.99622007559848802</v>
      </c>
      <c r="X1184" s="4">
        <v>2381</v>
      </c>
      <c r="Y1184" s="7">
        <f>Q1184/Z1184</f>
        <v>0.9862952145585262</v>
      </c>
      <c r="Z1184" s="4">
        <v>4451</v>
      </c>
      <c r="AA1184" s="7">
        <f>R1184/AB1184</f>
        <v>0.78907867494824013</v>
      </c>
      <c r="AB1184" s="4">
        <v>11592</v>
      </c>
      <c r="AC1184" s="4">
        <v>41830</v>
      </c>
      <c r="AD1184" s="4">
        <f>AP1184/AC1184</f>
        <v>4.9999521874252926</v>
      </c>
      <c r="AE1184" s="7">
        <f>AF1184/(AF1184+AH1184+AJ1184+AL1184+AN1184+AP1184)</f>
        <v>0.22792064808745255</v>
      </c>
      <c r="AF1184" s="4">
        <v>979814</v>
      </c>
      <c r="AG1184" s="7">
        <f>AH1184/(AF1184+AH1184+AJ1184+AL1184+AN1184+AP1184)</f>
        <v>0.24818175516396421</v>
      </c>
      <c r="AH1184" s="4">
        <v>1066915</v>
      </c>
      <c r="AI1184" s="7">
        <f>AJ1184/(AF1184+AH1184+AJ1184+AL1184+AN1184+AP1184)</f>
        <v>0.45396873544694649</v>
      </c>
      <c r="AJ1184" s="4">
        <v>1951578</v>
      </c>
      <c r="AK1184" s="7">
        <f>AL1184/(AF1184+AH1184+AJ1184+AL1184+AN1184+AP1184)</f>
        <v>1.2767142304845443E-2</v>
      </c>
      <c r="AL1184" s="4">
        <v>54885</v>
      </c>
      <c r="AM1184" s="7">
        <f>AN1184/(AF1184+AH1184+AJ1184+AL1184+AN1184+AP1184)</f>
        <v>8.5104977382723032E-3</v>
      </c>
      <c r="AN1184" s="4">
        <v>36586</v>
      </c>
      <c r="AO1184" s="7">
        <f>AP1184/(AF1184+AH1184+AJ1184+AL1184+AN1184+AP1184)</f>
        <v>4.8651221258518985E-2</v>
      </c>
      <c r="AP1184" s="4">
        <v>209148</v>
      </c>
      <c r="AQ1184" s="6">
        <f>AO1184+AM1184+AK1184+AI1184+AG1184+AE1184</f>
        <v>1</v>
      </c>
      <c r="AR1184" s="4">
        <v>1307656</v>
      </c>
      <c r="AS1184" s="4">
        <f>AR1184/M1184</f>
        <v>12573.615384615385</v>
      </c>
      <c r="AT1184" s="4">
        <f>AR1184/V1184</f>
        <v>3682.5395607575297</v>
      </c>
      <c r="AU1184" s="7">
        <f>AR1184/(AR1184+AV1184+AY1184+BB1184)</f>
        <v>0.33827855254229661</v>
      </c>
      <c r="AV1184" s="4">
        <v>542291</v>
      </c>
      <c r="AW1184" s="4">
        <f>AV1184/M1184</f>
        <v>5214.3365384615381</v>
      </c>
      <c r="AX1184" s="7">
        <f>AV1184/(AR1184+AV1184+AY1184+BB1184)</f>
        <v>0.14028568257761564</v>
      </c>
      <c r="AY1184" s="4">
        <v>1162763</v>
      </c>
      <c r="AZ1184" s="4">
        <f>AY1184/M1184</f>
        <v>11180.413461538461</v>
      </c>
      <c r="BA1184" s="7">
        <f>AY1184/(AR1184+AV1184+AY1184+BB1184)</f>
        <v>0.30079606914183732</v>
      </c>
      <c r="BB1184" s="4">
        <v>852909</v>
      </c>
      <c r="BC1184" s="11">
        <f>BB1184/(AR1184+AV1184+AY1184+BB1184)</f>
        <v>0.22063969573825046</v>
      </c>
      <c r="BD1184" s="9">
        <f>BC1184+BA1184+AX1184+AU1184</f>
        <v>1</v>
      </c>
      <c r="BE1184" s="14">
        <f>(AF1184+AH1184+AJ1184+AL1184+AN1184+AP1184)</f>
        <v>4298926</v>
      </c>
      <c r="BF1184" s="14">
        <f t="shared" si="90"/>
        <v>-3865619</v>
      </c>
      <c r="BG1184" s="13">
        <f>(AF1184+AH1184+AJ1184+AL1184+AN1184+AP1184)-(AR1184+AV1184+AY1184+BB1184)</f>
        <v>433307</v>
      </c>
      <c r="BH1184" s="13">
        <f t="shared" si="91"/>
        <v>0</v>
      </c>
      <c r="BI1184" s="14">
        <f>AF1184/W1184</f>
        <v>983531.67537942668</v>
      </c>
      <c r="BJ1184" s="14">
        <f>AH1184/Y1184</f>
        <v>1081740.0148063782</v>
      </c>
      <c r="BK1184" s="14">
        <f>AJ1184/AA1184</f>
        <v>2473236.2715644473</v>
      </c>
      <c r="BL1184" s="14">
        <f>BI1184+BJ1184+BK1184</f>
        <v>4538507.9617502522</v>
      </c>
      <c r="BM1184" s="14">
        <f>(AF1184/W1184)-AF1184</f>
        <v>3717.6753794266842</v>
      </c>
      <c r="BN1184" s="14">
        <f>AH1184/Y1184-AH1184</f>
        <v>14825.014806378167</v>
      </c>
      <c r="BO1184" s="14">
        <f>AJ1184/AA1184-AJ1184</f>
        <v>521658.27156444732</v>
      </c>
      <c r="BP1184" s="14">
        <f>BG1184/S1184</f>
        <v>1.6243020449756083E-2</v>
      </c>
      <c r="BQ1184" s="14">
        <f>(BG1184-CA1184)/S1184</f>
        <v>1.6437732621067187E-2</v>
      </c>
      <c r="BR1184" s="27">
        <f>BQ1184-BP1184</f>
        <v>1.9471217131110385E-4</v>
      </c>
      <c r="BS1184" s="28">
        <f t="shared" si="92"/>
        <v>23036232</v>
      </c>
      <c r="BT1184" s="11">
        <f>BS1184/S1184</f>
        <v>0.86354014004233837</v>
      </c>
      <c r="BU1184" s="14">
        <f>(BE1184-AP1184)*1/BT1184-(BE1184-AP1184)</f>
        <v>646282.09768055845</v>
      </c>
      <c r="BV1184" s="14">
        <f t="shared" si="93"/>
        <v>0.16115027666293905</v>
      </c>
      <c r="BW1184" s="27">
        <f>(AR1184+AV1184+AY1184+BB1184)/S1184</f>
        <v>0.14490725621318296</v>
      </c>
      <c r="BX1184" s="13">
        <f>(AF1184+AH1184+AJ1184+AL1184+AN1184)/N1184</f>
        <v>257.07322898987996</v>
      </c>
      <c r="BY1184" s="26">
        <f>BX1184/K1184</f>
        <v>0.17753676035212704</v>
      </c>
      <c r="BZ1184" s="11">
        <f>AP1184/BE1184</f>
        <v>4.8651221258518985E-2</v>
      </c>
      <c r="CA1184" s="15">
        <f>-(BM1184+BN1184+BO1184)/M1184</f>
        <v>-5194.240016829348</v>
      </c>
      <c r="CB1184" s="15">
        <f>BG1184-CA1184</f>
        <v>438501.24001682934</v>
      </c>
      <c r="CC1184" s="18">
        <f t="shared" si="94"/>
        <v>0</v>
      </c>
      <c r="CD1184" s="17">
        <f>(AF1184/(AF1184+AH1184+AJ1184))/(X1184/(X1184+Z1184+AB1184))</f>
        <v>1.896234451874343</v>
      </c>
      <c r="CE1184" s="19">
        <f>(AH1184/(AF1184+AH1184+AJ1184))/(Z1184/(X1184+Z1184+AB1184))</f>
        <v>1.1045363536951436</v>
      </c>
      <c r="CF1184" s="18">
        <f>(AJ1184/(AF1184+AH1184+AJ1184))/(AB1184/(X1184+Z1184+AB1184))</f>
        <v>0.77577419425380489</v>
      </c>
      <c r="CG1184">
        <f>AH1184/Z1184</f>
        <v>239.70231408672208</v>
      </c>
      <c r="CH1184" s="11">
        <f>BB1184/BE1184</f>
        <v>0.19840048421396414</v>
      </c>
      <c r="CI1184" s="14">
        <f>AY1184/V1184</f>
        <v>3274.5008987723895</v>
      </c>
      <c r="CJ1184" s="14">
        <f>AV1184/M1184</f>
        <v>5214.3365384615381</v>
      </c>
      <c r="CK1184" s="17">
        <f>N1184/V1184</f>
        <v>44.801937108912085</v>
      </c>
      <c r="CL1184" s="17">
        <f>(AL1184+AN1184)/N1184</f>
        <v>5.7496385693632535</v>
      </c>
      <c r="CM1184" s="14">
        <f>AP1184/AC1184</f>
        <v>4.9999521874252926</v>
      </c>
    </row>
    <row r="1185" spans="1:91" hidden="1" x14ac:dyDescent="0.2">
      <c r="A1185">
        <v>480</v>
      </c>
      <c r="B1185" s="2">
        <v>44866</v>
      </c>
      <c r="C1185" s="3" t="s">
        <v>37</v>
      </c>
      <c r="D1185" t="s">
        <v>38</v>
      </c>
      <c r="E1185" s="3" t="s">
        <v>43</v>
      </c>
      <c r="F1185" t="s">
        <v>38</v>
      </c>
      <c r="G1185" t="str">
        <f>CONCATENATE(C1185,E1185)</f>
        <v>LAXSFO</v>
      </c>
      <c r="H1185" t="s">
        <v>40</v>
      </c>
      <c r="I1185">
        <f>U1185/M1185</f>
        <v>76</v>
      </c>
      <c r="J1185" t="str">
        <f>_xlfn.CONCAT(C1185,E1185,H1185)</f>
        <v>LAXSFOE175</v>
      </c>
      <c r="K1185" s="4">
        <v>337</v>
      </c>
      <c r="L1185" s="4">
        <f>N1185/M1185</f>
        <v>68.139705882352942</v>
      </c>
      <c r="M1185" s="4">
        <v>136</v>
      </c>
      <c r="N1185" s="4">
        <v>9267</v>
      </c>
      <c r="O1185" s="4">
        <f>P1185/M1185</f>
        <v>10</v>
      </c>
      <c r="P1185" s="4">
        <v>1360</v>
      </c>
      <c r="Q1185" s="4">
        <v>2448</v>
      </c>
      <c r="R1185" s="4">
        <v>5459</v>
      </c>
      <c r="S1185" s="4">
        <f>U1185*K1185</f>
        <v>3483232</v>
      </c>
      <c r="T1185" s="7">
        <f>N1185/U1185</f>
        <v>0.8965750773993808</v>
      </c>
      <c r="U1185" s="4">
        <v>10336</v>
      </c>
      <c r="V1185" s="4">
        <v>181.76735958537546</v>
      </c>
      <c r="W1185" s="7">
        <f>P1185/X1185</f>
        <v>1</v>
      </c>
      <c r="X1185" s="4">
        <v>1360</v>
      </c>
      <c r="Y1185" s="7">
        <f>Q1185/Z1185</f>
        <v>1</v>
      </c>
      <c r="Z1185" s="4">
        <v>2448</v>
      </c>
      <c r="AA1185" s="7">
        <f>R1185/AB1185</f>
        <v>0.83624387254901966</v>
      </c>
      <c r="AB1185" s="4">
        <v>6528</v>
      </c>
      <c r="AC1185" s="4">
        <v>0</v>
      </c>
      <c r="AD1185" s="4" t="e">
        <f>AP1185/AC1185</f>
        <v>#DIV/0!</v>
      </c>
      <c r="AE1185" s="7">
        <f>AF1185/(AF1185+AH1185+AJ1185+AL1185+AN1185+AP1185)</f>
        <v>0.21560548151523612</v>
      </c>
      <c r="AF1185" s="4">
        <v>201559</v>
      </c>
      <c r="AG1185" s="7">
        <f>AH1185/(AF1185+AH1185+AJ1185+AL1185+AN1185+AP1185)</f>
        <v>0.24674948200301439</v>
      </c>
      <c r="AH1185" s="4">
        <v>230674</v>
      </c>
      <c r="AI1185" s="7">
        <f>AJ1185/(AF1185+AH1185+AJ1185+AL1185+AN1185+AP1185)</f>
        <v>0.49677863103318071</v>
      </c>
      <c r="AJ1185" s="4">
        <v>464414</v>
      </c>
      <c r="AK1185" s="7">
        <f>AL1185/(AF1185+AH1185+AJ1185+AL1185+AN1185+AP1185)</f>
        <v>3.5026972212684158E-2</v>
      </c>
      <c r="AL1185" s="4">
        <v>32745</v>
      </c>
      <c r="AM1185" s="7">
        <f>AN1185/(AF1185+AH1185+AJ1185+AL1185+AN1185+AP1185)</f>
        <v>5.8394332358846493E-3</v>
      </c>
      <c r="AN1185" s="4">
        <v>5459</v>
      </c>
      <c r="AO1185" s="7">
        <f>AP1185/(AF1185+AH1185+AJ1185+AL1185+AN1185+AP1185)</f>
        <v>0</v>
      </c>
      <c r="AP1185" s="4">
        <v>0</v>
      </c>
      <c r="AQ1185" s="6">
        <f>AO1185+AM1185+AK1185+AI1185+AG1185+AE1185</f>
        <v>1</v>
      </c>
      <c r="AR1185" s="4">
        <v>291846</v>
      </c>
      <c r="AS1185" s="4">
        <f>AR1185/M1185</f>
        <v>2145.9264705882351</v>
      </c>
      <c r="AT1185" s="4">
        <f>AR1185/V1185</f>
        <v>1605.6018014770193</v>
      </c>
      <c r="AU1185" s="7">
        <f>AR1185/(AR1185+AV1185+AY1185+BB1185)</f>
        <v>0.2517999825717685</v>
      </c>
      <c r="AV1185" s="4">
        <v>368836</v>
      </c>
      <c r="AW1185" s="4">
        <f>AV1185/M1185</f>
        <v>2712.0294117647059</v>
      </c>
      <c r="AX1185" s="7">
        <f>AV1185/(AR1185+AV1185+AY1185+BB1185)</f>
        <v>0.31822570250008841</v>
      </c>
      <c r="AY1185" s="4">
        <v>333243</v>
      </c>
      <c r="AZ1185" s="4">
        <f>AY1185/M1185</f>
        <v>2450.3161764705883</v>
      </c>
      <c r="BA1185" s="7">
        <f>AY1185/(AR1185+AV1185+AY1185+BB1185)</f>
        <v>0.28751664094133156</v>
      </c>
      <c r="BB1185" s="4">
        <v>165114</v>
      </c>
      <c r="BC1185" s="11">
        <f>BB1185/(AR1185+AV1185+AY1185+BB1185)</f>
        <v>0.1424576739868115</v>
      </c>
      <c r="BD1185" s="9">
        <f>BC1185+BA1185+AX1185+AU1185</f>
        <v>1</v>
      </c>
      <c r="BE1185" s="14">
        <f>(AF1185+AH1185+AJ1185+AL1185+AN1185+AP1185)</f>
        <v>934851</v>
      </c>
      <c r="BF1185" s="14">
        <f t="shared" si="90"/>
        <v>-1159039</v>
      </c>
      <c r="BG1185" s="13">
        <f>(AF1185+AH1185+AJ1185+AL1185+AN1185+AP1185)-(AR1185+AV1185+AY1185+BB1185)</f>
        <v>-224188</v>
      </c>
      <c r="BH1185" s="13">
        <f t="shared" si="91"/>
        <v>1</v>
      </c>
      <c r="BI1185" s="14">
        <f>AF1185/W1185</f>
        <v>201559</v>
      </c>
      <c r="BJ1185" s="14">
        <f>AH1185/Y1185</f>
        <v>230674</v>
      </c>
      <c r="BK1185" s="14">
        <f>AJ1185/AA1185</f>
        <v>555357.13354094152</v>
      </c>
      <c r="BL1185" s="14">
        <f>BI1185+BJ1185+BK1185</f>
        <v>987590.13354094152</v>
      </c>
      <c r="BM1185" s="14">
        <f>(AF1185/W1185)-AF1185</f>
        <v>0</v>
      </c>
      <c r="BN1185" s="14">
        <f>AH1185/Y1185-AH1185</f>
        <v>0</v>
      </c>
      <c r="BO1185" s="14">
        <f>AJ1185/AA1185-AJ1185</f>
        <v>90943.133540941519</v>
      </c>
      <c r="BP1185" s="14">
        <f>BG1185/S1185</f>
        <v>-6.4362063738504935E-2</v>
      </c>
      <c r="BQ1185" s="14">
        <f>(BG1185-CA1185)/S1185</f>
        <v>-6.4170087002149018E-2</v>
      </c>
      <c r="BR1185" s="27">
        <f>BQ1185-BP1185</f>
        <v>1.9197673635591717E-4</v>
      </c>
      <c r="BS1185" s="28">
        <f t="shared" si="92"/>
        <v>3122979</v>
      </c>
      <c r="BT1185" s="11">
        <f>BS1185/S1185</f>
        <v>0.8965750773993808</v>
      </c>
      <c r="BU1185" s="14">
        <f>(BE1185-AP1185)*1/BT1185-(BE1185-AP1185)</f>
        <v>107840.26319197146</v>
      </c>
      <c r="BV1185" s="14">
        <f t="shared" si="93"/>
        <v>0.26838608510716483</v>
      </c>
      <c r="BW1185" s="27">
        <f>(AR1185+AV1185+AY1185+BB1185)/S1185</f>
        <v>0.33274814884566978</v>
      </c>
      <c r="BX1185" s="13">
        <f>(AF1185+AH1185+AJ1185+AL1185+AN1185)/N1185</f>
        <v>100.87957267724182</v>
      </c>
      <c r="BY1185" s="26">
        <f>BX1185/K1185</f>
        <v>0.29934591298884816</v>
      </c>
      <c r="BZ1185" s="11">
        <f>AP1185/BE1185</f>
        <v>0</v>
      </c>
      <c r="CA1185" s="15">
        <f>-(BM1185+BN1185+BO1185)/M1185</f>
        <v>-668.69951133045231</v>
      </c>
      <c r="CB1185" s="15">
        <f>BG1185-CA1185</f>
        <v>-223519.30048866954</v>
      </c>
      <c r="CC1185" s="18">
        <f t="shared" si="94"/>
        <v>1</v>
      </c>
      <c r="CD1185" s="17">
        <f>(AF1185/(AF1185+AH1185+AJ1185))/(X1185/(X1185+Z1185+AB1185))</f>
        <v>1.7084185861325585</v>
      </c>
      <c r="CE1185" s="19">
        <f>(AH1185/(AF1185+AH1185+AJ1185))/(Z1185/(X1185+Z1185+AB1185))</f>
        <v>1.0862210980339966</v>
      </c>
      <c r="CF1185" s="18">
        <f>(AJ1185/(AF1185+AH1185+AJ1185))/(AB1185/(X1185+Z1185+AB1185))</f>
        <v>0.8200798827929684</v>
      </c>
      <c r="CG1185">
        <f>AH1185/Z1185</f>
        <v>94.229575163398692</v>
      </c>
      <c r="CH1185" s="11">
        <f>BB1185/BE1185</f>
        <v>0.17662065933501703</v>
      </c>
      <c r="CI1185" s="14">
        <f>AY1185/V1185</f>
        <v>1833.3489618826586</v>
      </c>
      <c r="CJ1185" s="14">
        <f>AV1185/M1185</f>
        <v>2712.0294117647059</v>
      </c>
      <c r="CK1185" s="17">
        <f>N1185/V1185</f>
        <v>50.98275081477059</v>
      </c>
      <c r="CL1185" s="17">
        <f>(AL1185+AN1185)/N1185</f>
        <v>4.1225855185065283</v>
      </c>
      <c r="CM1185" s="14" t="e">
        <f>AP1185/AC1185</f>
        <v>#DIV/0!</v>
      </c>
    </row>
    <row r="1186" spans="1:91" hidden="1" x14ac:dyDescent="0.2">
      <c r="A1186">
        <v>555</v>
      </c>
      <c r="B1186" s="2">
        <v>44866</v>
      </c>
      <c r="C1186" s="3" t="s">
        <v>43</v>
      </c>
      <c r="D1186" t="s">
        <v>38</v>
      </c>
      <c r="E1186" s="3" t="s">
        <v>37</v>
      </c>
      <c r="F1186" t="s">
        <v>38</v>
      </c>
      <c r="G1186" t="str">
        <f>CONCATENATE(C1186,E1186)</f>
        <v>SFOLAX</v>
      </c>
      <c r="H1186" t="s">
        <v>40</v>
      </c>
      <c r="I1186">
        <f>U1186/M1186</f>
        <v>76</v>
      </c>
      <c r="J1186" t="str">
        <f>_xlfn.CONCAT(C1186,E1186,H1186)</f>
        <v>SFOLAXE175</v>
      </c>
      <c r="K1186" s="4">
        <v>337</v>
      </c>
      <c r="L1186" s="4">
        <f>N1186/M1186</f>
        <v>68.369565217391298</v>
      </c>
      <c r="M1186" s="4">
        <v>138</v>
      </c>
      <c r="N1186" s="4">
        <v>9435</v>
      </c>
      <c r="O1186" s="4">
        <f>P1186/M1186</f>
        <v>10</v>
      </c>
      <c r="P1186" s="4">
        <v>1380</v>
      </c>
      <c r="Q1186" s="4">
        <v>2484</v>
      </c>
      <c r="R1186" s="4">
        <v>5571</v>
      </c>
      <c r="S1186" s="4">
        <f>U1186*K1186</f>
        <v>3534456</v>
      </c>
      <c r="T1186" s="7">
        <f>N1186/U1186</f>
        <v>0.89959954233409611</v>
      </c>
      <c r="U1186" s="4">
        <v>10488</v>
      </c>
      <c r="V1186" s="4">
        <v>194.32165766374072</v>
      </c>
      <c r="W1186" s="7">
        <f>P1186/X1186</f>
        <v>1</v>
      </c>
      <c r="X1186" s="4">
        <v>1380</v>
      </c>
      <c r="Y1186" s="7">
        <f>Q1186/Z1186</f>
        <v>1</v>
      </c>
      <c r="Z1186" s="4">
        <v>2484</v>
      </c>
      <c r="AA1186" s="7">
        <f>R1186/AB1186</f>
        <v>0.84103260869565222</v>
      </c>
      <c r="AB1186" s="4">
        <v>6624</v>
      </c>
      <c r="AC1186" s="4">
        <v>0</v>
      </c>
      <c r="AD1186" s="4" t="e">
        <f>AP1186/AC1186</f>
        <v>#DIV/0!</v>
      </c>
      <c r="AE1186" s="7">
        <f>AF1186/(AF1186+AH1186+AJ1186+AL1186+AN1186+AP1186)</f>
        <v>0.23036539452650703</v>
      </c>
      <c r="AF1186" s="4">
        <v>237348</v>
      </c>
      <c r="AG1186" s="7">
        <f>AH1186/(AF1186+AH1186+AJ1186+AL1186+AN1186+AP1186)</f>
        <v>0.22497381858487389</v>
      </c>
      <c r="AH1186" s="4">
        <v>231793</v>
      </c>
      <c r="AI1186" s="7">
        <f>AJ1186/(AF1186+AH1186+AJ1186+AL1186+AN1186+AP1186)</f>
        <v>0.47978425931587648</v>
      </c>
      <c r="AJ1186" s="4">
        <v>494327</v>
      </c>
      <c r="AK1186" s="7">
        <f>AL1186/(AF1186+AH1186+AJ1186+AL1186+AN1186+AP1186)</f>
        <v>3.2436807915279947E-2</v>
      </c>
      <c r="AL1186" s="4">
        <v>33420</v>
      </c>
      <c r="AM1186" s="7">
        <f>AN1186/(AF1186+AH1186+AJ1186+AL1186+AN1186+AP1186)</f>
        <v>3.2439719657462653E-2</v>
      </c>
      <c r="AN1186" s="4">
        <v>33423</v>
      </c>
      <c r="AO1186" s="7">
        <f>AP1186/(AF1186+AH1186+AJ1186+AL1186+AN1186+AP1186)</f>
        <v>0</v>
      </c>
      <c r="AP1186" s="4">
        <v>0</v>
      </c>
      <c r="AQ1186" s="6">
        <f>AO1186+AM1186+AK1186+AI1186+AG1186+AE1186</f>
        <v>1</v>
      </c>
      <c r="AR1186" s="4">
        <v>312004</v>
      </c>
      <c r="AS1186" s="4">
        <f>AR1186/M1186</f>
        <v>2260.8985507246375</v>
      </c>
      <c r="AT1186" s="4">
        <f>AR1186/V1186</f>
        <v>1605.6058997803523</v>
      </c>
      <c r="AU1186" s="7">
        <f>AR1186/(AR1186+AV1186+AY1186+BB1186)</f>
        <v>0.25594217093600624</v>
      </c>
      <c r="AV1186" s="4">
        <v>374260</v>
      </c>
      <c r="AW1186" s="4">
        <f>AV1186/M1186</f>
        <v>2712.0289855072465</v>
      </c>
      <c r="AX1186" s="7">
        <f>AV1186/(AR1186+AV1186+AY1186+BB1186)</f>
        <v>0.30701182322825893</v>
      </c>
      <c r="AY1186" s="4">
        <v>356259</v>
      </c>
      <c r="AZ1186" s="4">
        <f>AY1186/M1186</f>
        <v>2581.586956521739</v>
      </c>
      <c r="BA1186" s="7">
        <f>AY1186/(AR1186+AV1186+AY1186+BB1186)</f>
        <v>0.29224529773814006</v>
      </c>
      <c r="BB1186" s="4">
        <v>176518</v>
      </c>
      <c r="BC1186" s="11">
        <f>BB1186/(AR1186+AV1186+AY1186+BB1186)</f>
        <v>0.14480070809759474</v>
      </c>
      <c r="BD1186" s="9">
        <f>BC1186+BA1186+AX1186+AU1186</f>
        <v>1</v>
      </c>
      <c r="BE1186" s="14">
        <f>(AF1186+AH1186+AJ1186+AL1186+AN1186+AP1186)</f>
        <v>1030311</v>
      </c>
      <c r="BF1186" s="14">
        <f t="shared" si="90"/>
        <v>-1219041</v>
      </c>
      <c r="BG1186" s="13">
        <f>(AF1186+AH1186+AJ1186+AL1186+AN1186+AP1186)-(AR1186+AV1186+AY1186+BB1186)</f>
        <v>-188730</v>
      </c>
      <c r="BH1186" s="13">
        <f t="shared" si="91"/>
        <v>1</v>
      </c>
      <c r="BI1186" s="14">
        <f>AF1186/W1186</f>
        <v>237348</v>
      </c>
      <c r="BJ1186" s="14">
        <f>AH1186/Y1186</f>
        <v>231793</v>
      </c>
      <c r="BK1186" s="14">
        <f>AJ1186/AA1186</f>
        <v>587761.99030694668</v>
      </c>
      <c r="BL1186" s="14">
        <f>BI1186+BJ1186+BK1186</f>
        <v>1056902.9903069467</v>
      </c>
      <c r="BM1186" s="14">
        <f>(AF1186/W1186)-AF1186</f>
        <v>0</v>
      </c>
      <c r="BN1186" s="14">
        <f>AH1186/Y1186-AH1186</f>
        <v>0</v>
      </c>
      <c r="BO1186" s="14">
        <f>AJ1186/AA1186-AJ1186</f>
        <v>93434.990306946682</v>
      </c>
      <c r="BP1186" s="14">
        <f>BG1186/S1186</f>
        <v>-5.3397184743564495E-2</v>
      </c>
      <c r="BQ1186" s="14">
        <f>(BG1186-CA1186)/S1186</f>
        <v>-5.320562339801322E-2</v>
      </c>
      <c r="BR1186" s="27">
        <f>BQ1186-BP1186</f>
        <v>1.9156134555127491E-4</v>
      </c>
      <c r="BS1186" s="28">
        <f t="shared" si="92"/>
        <v>3179595</v>
      </c>
      <c r="BT1186" s="11">
        <f>BS1186/S1186</f>
        <v>0.89959954233409611</v>
      </c>
      <c r="BU1186" s="14">
        <f>(BE1186-AP1186)*1/BT1186-(BE1186-AP1186)</f>
        <v>114988.60445151036</v>
      </c>
      <c r="BV1186" s="14">
        <f t="shared" si="93"/>
        <v>0.29150483129511301</v>
      </c>
      <c r="BW1186" s="27">
        <f>(AR1186+AV1186+AY1186+BB1186)/S1186</f>
        <v>0.34490201603867754</v>
      </c>
      <c r="BX1186" s="13">
        <f>(AF1186+AH1186+AJ1186+AL1186+AN1186)/N1186</f>
        <v>109.20095389507154</v>
      </c>
      <c r="BY1186" s="26">
        <f>BX1186/K1186</f>
        <v>0.32403843885777905</v>
      </c>
      <c r="BZ1186" s="11">
        <f>AP1186/BE1186</f>
        <v>0</v>
      </c>
      <c r="CA1186" s="15">
        <f>-(BM1186+BN1186+BO1186)/M1186</f>
        <v>-677.06514715178753</v>
      </c>
      <c r="CB1186" s="15">
        <f>BG1186-CA1186</f>
        <v>-188052.93485284821</v>
      </c>
      <c r="CC1186" s="18">
        <f t="shared" si="94"/>
        <v>1</v>
      </c>
      <c r="CD1186" s="17">
        <f>(AF1186/(AF1186+AH1186+AJ1186))/(X1186/(X1186+Z1186+AB1186))</f>
        <v>1.8722415274819715</v>
      </c>
      <c r="CE1186" s="19">
        <f>(AH1186/(AF1186+AH1186+AJ1186))/(Z1186/(X1186+Z1186+AB1186))</f>
        <v>1.0157904108445279</v>
      </c>
      <c r="CF1186" s="18">
        <f>(AJ1186/(AF1186+AH1186+AJ1186))/(AB1186/(X1186+Z1186+AB1186))</f>
        <v>0.81236161104122462</v>
      </c>
      <c r="CG1186">
        <f>AH1186/Z1186</f>
        <v>93.314412238325275</v>
      </c>
      <c r="CH1186" s="11">
        <f>BB1186/BE1186</f>
        <v>0.17132496886862317</v>
      </c>
      <c r="CI1186" s="14">
        <f>AY1186/V1186</f>
        <v>1833.3468553282923</v>
      </c>
      <c r="CJ1186" s="14">
        <f>AV1186/M1186</f>
        <v>2712.0289855072465</v>
      </c>
      <c r="CK1186" s="17">
        <f>N1186/V1186</f>
        <v>48.55351746909534</v>
      </c>
      <c r="CL1186" s="17">
        <f>(AL1186+AN1186)/N1186</f>
        <v>7.0845786963434021</v>
      </c>
      <c r="CM1186" s="14" t="e">
        <f>AP1186/AC1186</f>
        <v>#DIV/0!</v>
      </c>
    </row>
    <row r="1187" spans="1:91" hidden="1" x14ac:dyDescent="0.2">
      <c r="A1187">
        <v>267</v>
      </c>
      <c r="B1187" s="2">
        <v>44835</v>
      </c>
      <c r="C1187" s="3" t="s">
        <v>37</v>
      </c>
      <c r="D1187" t="s">
        <v>38</v>
      </c>
      <c r="E1187" s="3" t="s">
        <v>32</v>
      </c>
      <c r="F1187" t="s">
        <v>33</v>
      </c>
      <c r="G1187" t="str">
        <f>CONCATENATE(C1187,E1187)</f>
        <v>LAXHNL</v>
      </c>
      <c r="H1187" t="s">
        <v>49</v>
      </c>
      <c r="I1187">
        <f>U1187/M1187</f>
        <v>278</v>
      </c>
      <c r="J1187" t="str">
        <f>_xlfn.CONCAT(C1187,E1187,H1187)</f>
        <v>LAXHNLA330-200</v>
      </c>
      <c r="K1187" s="4">
        <v>2556</v>
      </c>
      <c r="L1187" s="4">
        <f>N1187/M1187</f>
        <v>258.46666666666664</v>
      </c>
      <c r="M1187" s="4">
        <v>45</v>
      </c>
      <c r="N1187" s="4">
        <v>11631</v>
      </c>
      <c r="O1187" s="4">
        <f>P1187/M1187</f>
        <v>30.711111111111112</v>
      </c>
      <c r="P1187" s="4">
        <v>1382</v>
      </c>
      <c r="Q1187" s="4">
        <v>2572</v>
      </c>
      <c r="R1187" s="4">
        <v>7677</v>
      </c>
      <c r="S1187" s="4">
        <f>U1187*K1187</f>
        <v>31975560</v>
      </c>
      <c r="T1187" s="7">
        <f>N1187/U1187</f>
        <v>0.9297362110311751</v>
      </c>
      <c r="U1187" s="4">
        <v>12510</v>
      </c>
      <c r="V1187" s="4">
        <v>257.92508813160987</v>
      </c>
      <c r="W1187" s="7">
        <f>P1187/X1187</f>
        <v>0.85308641975308641</v>
      </c>
      <c r="X1187" s="4">
        <v>1620</v>
      </c>
      <c r="Y1187" s="7">
        <f>Q1187/Z1187</f>
        <v>0.85306799336650085</v>
      </c>
      <c r="Z1187" s="4">
        <v>3015</v>
      </c>
      <c r="AA1187" s="7">
        <f>R1187/AB1187</f>
        <v>0.97485714285714287</v>
      </c>
      <c r="AB1187" s="4">
        <v>7875</v>
      </c>
      <c r="AC1187" s="4">
        <v>1265426</v>
      </c>
      <c r="AD1187" s="4">
        <f>AP1187/AC1187</f>
        <v>5</v>
      </c>
      <c r="AE1187" s="7">
        <f>AF1187/(AF1187+AH1187+AJ1187+AL1187+AN1187+AP1187)</f>
        <v>6.0332787327126831E-2</v>
      </c>
      <c r="AF1187" s="4">
        <v>581958</v>
      </c>
      <c r="AG1187" s="7">
        <f>AH1187/(AF1187+AH1187+AJ1187+AL1187+AN1187+AP1187)</f>
        <v>7.3889879533061018E-2</v>
      </c>
      <c r="AH1187" s="4">
        <v>712727</v>
      </c>
      <c r="AI1187" s="7">
        <f>AJ1187/(AF1187+AH1187+AJ1187+AL1187+AN1187+AP1187)</f>
        <v>0.20107580501358105</v>
      </c>
      <c r="AJ1187" s="4">
        <v>1939537</v>
      </c>
      <c r="AK1187" s="7">
        <f>AL1187/(AF1187+AH1187+AJ1187+AL1187+AN1187+AP1187)</f>
        <v>4.7756536523668337E-3</v>
      </c>
      <c r="AL1187" s="4">
        <v>46065</v>
      </c>
      <c r="AM1187" s="7">
        <f>AN1187/(AF1187+AH1187+AJ1187+AL1187+AN1187+AP1187)</f>
        <v>3.979244852681996E-3</v>
      </c>
      <c r="AN1187" s="4">
        <v>38383</v>
      </c>
      <c r="AO1187" s="7">
        <f>AP1187/(AF1187+AH1187+AJ1187+AL1187+AN1187+AP1187)</f>
        <v>0.65594662962118233</v>
      </c>
      <c r="AP1187" s="4">
        <v>6327130</v>
      </c>
      <c r="AQ1187" s="6">
        <f>AO1187+AM1187+AK1187+AI1187+AG1187+AE1187</f>
        <v>1</v>
      </c>
      <c r="AR1187" s="4">
        <v>1070653</v>
      </c>
      <c r="AS1187" s="4">
        <f>AR1187/M1187</f>
        <v>23792.288888888888</v>
      </c>
      <c r="AT1187" s="4">
        <f>AR1187/V1187</f>
        <v>4151.0231042498835</v>
      </c>
      <c r="AU1187" s="7">
        <f>AR1187/(AR1187+AV1187+AY1187+BB1187)</f>
        <v>0.25523873867860297</v>
      </c>
      <c r="AV1187" s="4">
        <v>327412</v>
      </c>
      <c r="AW1187" s="4">
        <f>AV1187/M1187</f>
        <v>7275.8222222222221</v>
      </c>
      <c r="AX1187" s="7">
        <f>AV1187/(AR1187+AV1187+AY1187+BB1187)</f>
        <v>7.8053511182650914E-2</v>
      </c>
      <c r="AY1187" s="4">
        <v>1906840</v>
      </c>
      <c r="AZ1187" s="4">
        <f>AY1187/M1187</f>
        <v>42374.222222222219</v>
      </c>
      <c r="BA1187" s="7">
        <f>AY1187/(AR1187+AV1187+AY1187+BB1187)</f>
        <v>0.45458186402308431</v>
      </c>
      <c r="BB1187" s="4">
        <v>889807</v>
      </c>
      <c r="BC1187" s="11">
        <f>BB1187/(AR1187+AV1187+AY1187+BB1187)</f>
        <v>0.21212588611566183</v>
      </c>
      <c r="BD1187" s="9">
        <f>BC1187+BA1187+AX1187+AU1187</f>
        <v>1</v>
      </c>
      <c r="BE1187" s="14">
        <f>(AF1187+AH1187+AJ1187+AL1187+AN1187+AP1187)</f>
        <v>9645800</v>
      </c>
      <c r="BF1187" s="14">
        <f t="shared" si="90"/>
        <v>-4194712</v>
      </c>
      <c r="BG1187" s="13">
        <f>(AF1187+AH1187+AJ1187+AL1187+AN1187+AP1187)-(AR1187+AV1187+AY1187+BB1187)</f>
        <v>5451088</v>
      </c>
      <c r="BH1187" s="13">
        <f t="shared" si="91"/>
        <v>0</v>
      </c>
      <c r="BI1187" s="14">
        <f>AF1187/W1187</f>
        <v>682179.42112879886</v>
      </c>
      <c r="BJ1187" s="14">
        <f>AH1187/Y1187</f>
        <v>835486.7437791602</v>
      </c>
      <c r="BK1187" s="14">
        <f>AJ1187/AA1187</f>
        <v>1989560.2286049237</v>
      </c>
      <c r="BL1187" s="14">
        <f>BI1187+BJ1187+BK1187</f>
        <v>3507226.3935128828</v>
      </c>
      <c r="BM1187" s="14">
        <f>(AF1187/W1187)-AF1187</f>
        <v>100221.42112879886</v>
      </c>
      <c r="BN1187" s="14">
        <f>AH1187/Y1187-AH1187</f>
        <v>122759.7437791602</v>
      </c>
      <c r="BO1187" s="14">
        <f>AJ1187/AA1187-AJ1187</f>
        <v>50023.228604923701</v>
      </c>
      <c r="BP1187" s="14">
        <f>BG1187/S1187</f>
        <v>0.17047670158083236</v>
      </c>
      <c r="BQ1187" s="14">
        <f>(BG1187-CA1187)/S1187</f>
        <v>0.17066643287249031</v>
      </c>
      <c r="BR1187" s="27">
        <f>BQ1187-BP1187</f>
        <v>1.8973129165794633E-4</v>
      </c>
      <c r="BS1187" s="28">
        <f t="shared" si="92"/>
        <v>29728836</v>
      </c>
      <c r="BT1187" s="11">
        <f>BS1187/S1187</f>
        <v>0.9297362110311751</v>
      </c>
      <c r="BU1187" s="14">
        <f>(BE1187-AP1187)*1/BT1187-(BE1187-AP1187)</f>
        <v>250804.82589631155</v>
      </c>
      <c r="BV1187" s="14">
        <f t="shared" si="93"/>
        <v>0.30166164408066659</v>
      </c>
      <c r="BW1187" s="27">
        <f>(AR1187+AV1187+AY1187+BB1187)/S1187</f>
        <v>0.13118494249983426</v>
      </c>
      <c r="BX1187" s="13">
        <f>(AF1187+AH1187+AJ1187+AL1187+AN1187)/N1187</f>
        <v>285.32972229386985</v>
      </c>
      <c r="BY1187" s="26">
        <f>BX1187/K1187</f>
        <v>0.11163134675034031</v>
      </c>
      <c r="BZ1187" s="11">
        <f>AP1187/BE1187</f>
        <v>0.65594662962118233</v>
      </c>
      <c r="CA1187" s="15">
        <f>-(BM1187+BN1187+BO1187)/M1187</f>
        <v>-6066.7643002862833</v>
      </c>
      <c r="CB1187" s="15">
        <f>BG1187-CA1187</f>
        <v>5457154.7643002858</v>
      </c>
      <c r="CC1187" s="18">
        <f t="shared" si="94"/>
        <v>0</v>
      </c>
      <c r="CD1187" s="17">
        <f>(AF1187/(AF1187+AH1187+AJ1187))/(X1187/(X1187+Z1187+AB1187))</f>
        <v>1.3895177882037784</v>
      </c>
      <c r="CE1187" s="19">
        <f>(AH1187/(AF1187+AH1187+AJ1187))/(Z1187/(X1187+Z1187+AB1187))</f>
        <v>0.91437296641328403</v>
      </c>
      <c r="CF1187" s="18">
        <f>(AJ1187/(AF1187+AH1187+AJ1187))/(AB1187/(X1187+Z1187+AB1187))</f>
        <v>0.95265354785699408</v>
      </c>
      <c r="CG1187">
        <f>AH1187/Z1187</f>
        <v>236.39369817578773</v>
      </c>
      <c r="CH1187" s="11">
        <f>BB1187/BE1187</f>
        <v>9.2248128719235309E-2</v>
      </c>
      <c r="CI1187" s="14">
        <f>AY1187/V1187</f>
        <v>7392.9993154718177</v>
      </c>
      <c r="CJ1187" s="14">
        <f>AV1187/M1187</f>
        <v>7275.8222222222221</v>
      </c>
      <c r="CK1187" s="17">
        <f>N1187/V1187</f>
        <v>45.094488807793368</v>
      </c>
      <c r="CL1187" s="17">
        <f>(AL1187+AN1187)/N1187</f>
        <v>7.2605966812827791</v>
      </c>
      <c r="CM1187" s="14">
        <f>AP1187/AC1187</f>
        <v>5</v>
      </c>
    </row>
    <row r="1188" spans="1:91" x14ac:dyDescent="0.2">
      <c r="A1188">
        <v>900</v>
      </c>
      <c r="B1188" s="2">
        <v>45200</v>
      </c>
      <c r="C1188" s="3" t="s">
        <v>37</v>
      </c>
      <c r="D1188" t="s">
        <v>38</v>
      </c>
      <c r="E1188" s="3" t="s">
        <v>43</v>
      </c>
      <c r="F1188" t="s">
        <v>38</v>
      </c>
      <c r="G1188" t="str">
        <f>CONCATENATE(C1188,E1188)</f>
        <v>LAXSFO</v>
      </c>
      <c r="H1188" t="s">
        <v>40</v>
      </c>
      <c r="I1188">
        <f>U1188/M1188</f>
        <v>75.728476821192046</v>
      </c>
      <c r="J1188" t="str">
        <f>_xlfn.CONCAT(C1188,E1188,H1188)</f>
        <v>LAXSFOE175</v>
      </c>
      <c r="K1188" s="4">
        <v>337</v>
      </c>
      <c r="L1188" s="4">
        <f>N1188/M1188</f>
        <v>69.11258278145695</v>
      </c>
      <c r="M1188" s="4">
        <v>151</v>
      </c>
      <c r="N1188" s="4">
        <v>10436</v>
      </c>
      <c r="O1188" s="4">
        <f>P1188/M1188</f>
        <v>9.0993377483443716</v>
      </c>
      <c r="P1188" s="4">
        <v>1374</v>
      </c>
      <c r="Q1188" s="4">
        <v>2473</v>
      </c>
      <c r="R1188" s="4">
        <v>6590</v>
      </c>
      <c r="S1188" s="4">
        <f>U1188*K1188</f>
        <v>3853595</v>
      </c>
      <c r="T1188" s="7">
        <f>N1188/U1188</f>
        <v>0.91263664188893745</v>
      </c>
      <c r="U1188" s="4">
        <v>11435</v>
      </c>
      <c r="V1188" s="4">
        <v>201.1469677764633</v>
      </c>
      <c r="W1188" s="7">
        <f>P1188/X1188</f>
        <v>0.91295681063122924</v>
      </c>
      <c r="X1188" s="4">
        <v>1505</v>
      </c>
      <c r="Y1188" s="7">
        <f>Q1188/Z1188</f>
        <v>0.91288298265042456</v>
      </c>
      <c r="Z1188" s="4">
        <v>2709</v>
      </c>
      <c r="AA1188" s="7">
        <f>R1188/AB1188</f>
        <v>0.91261598116604348</v>
      </c>
      <c r="AB1188" s="4">
        <v>7221</v>
      </c>
      <c r="AC1188" s="4">
        <v>0</v>
      </c>
      <c r="AD1188" s="4" t="e">
        <f>AP1188/AC1188</f>
        <v>#DIV/0!</v>
      </c>
      <c r="AE1188" s="7">
        <f>AF1188/(AF1188+AH1188+AJ1188+AL1188+AN1188+AP1188)</f>
        <v>0.21141783964651673</v>
      </c>
      <c r="AF1188" s="4">
        <v>261393</v>
      </c>
      <c r="AG1188" s="7">
        <f>AH1188/(AF1188+AH1188+AJ1188+AL1188+AN1188+AP1188)</f>
        <v>0.22795319565732569</v>
      </c>
      <c r="AH1188" s="4">
        <v>281837</v>
      </c>
      <c r="AI1188" s="7">
        <f>AJ1188/(AF1188+AH1188+AJ1188+AL1188+AN1188+AP1188)</f>
        <v>0.49133802606154575</v>
      </c>
      <c r="AJ1188" s="4">
        <v>607481</v>
      </c>
      <c r="AK1188" s="7">
        <f>AL1188/(AF1188+AH1188+AJ1188+AL1188+AN1188+AP1188)</f>
        <v>3.7310505418637133E-2</v>
      </c>
      <c r="AL1188" s="4">
        <v>46130</v>
      </c>
      <c r="AM1188" s="7">
        <f>AN1188/(AF1188+AH1188+AJ1188+AL1188+AN1188+AP1188)</f>
        <v>3.1980433215974685E-2</v>
      </c>
      <c r="AN1188" s="4">
        <v>39540</v>
      </c>
      <c r="AO1188" s="7">
        <f>AP1188/(AF1188+AH1188+AJ1188+AL1188+AN1188+AP1188)</f>
        <v>0</v>
      </c>
      <c r="AP1188" s="4">
        <v>0</v>
      </c>
      <c r="AQ1188" s="6">
        <f>AO1188+AM1188+AK1188+AI1188+AG1188+AE1188</f>
        <v>1</v>
      </c>
      <c r="AR1188" s="4">
        <v>502106</v>
      </c>
      <c r="AS1188" s="4">
        <f>AR1188/M1188</f>
        <v>3325.2052980132448</v>
      </c>
      <c r="AT1188" s="4">
        <f>AR1188/V1188</f>
        <v>2496.2146113880053</v>
      </c>
      <c r="AU1188" s="7">
        <f>AR1188/(AR1188+AV1188+AY1188+BB1188)</f>
        <v>0.31998149342455767</v>
      </c>
      <c r="AV1188" s="4">
        <v>491824</v>
      </c>
      <c r="AW1188" s="4">
        <f>AV1188/M1188</f>
        <v>3257.1125827814571</v>
      </c>
      <c r="AX1188" s="7">
        <f>AV1188/(AR1188+AV1188+AY1188+BB1188)</f>
        <v>0.31342899312503664</v>
      </c>
      <c r="AY1188" s="4">
        <v>278400</v>
      </c>
      <c r="AZ1188" s="4">
        <f>AY1188/M1188</f>
        <v>1843.7086092715231</v>
      </c>
      <c r="BA1188" s="7">
        <f>AY1188/(AR1188+AV1188+AY1188+BB1188)</f>
        <v>0.17741840919924648</v>
      </c>
      <c r="BB1188" s="4">
        <v>296842</v>
      </c>
      <c r="BC1188" s="11">
        <f>BB1188/(AR1188+AV1188+AY1188+BB1188)</f>
        <v>0.18917110425115921</v>
      </c>
      <c r="BD1188" s="9">
        <f>BC1188+BA1188+AX1188+AU1188</f>
        <v>1</v>
      </c>
      <c r="BE1188" s="14">
        <f>(AF1188+AH1188+AJ1188+AL1188+AN1188+AP1188)</f>
        <v>1236381</v>
      </c>
      <c r="BF1188" s="14">
        <f t="shared" si="90"/>
        <v>-1569172</v>
      </c>
      <c r="BG1188" s="13">
        <f>(AF1188+AH1188+AJ1188+AL1188+AN1188+AP1188)-(AR1188+AV1188+AY1188+BB1188)</f>
        <v>-332791</v>
      </c>
      <c r="BH1188" s="13">
        <f t="shared" si="91"/>
        <v>1</v>
      </c>
      <c r="BI1188" s="14">
        <f>AF1188/W1188</f>
        <v>286314.74890829693</v>
      </c>
      <c r="BJ1188" s="14">
        <f>AH1188/Y1188</f>
        <v>308732.88839466235</v>
      </c>
      <c r="BK1188" s="14">
        <f>AJ1188/AA1188</f>
        <v>665647.9971168437</v>
      </c>
      <c r="BL1188" s="14">
        <f>BI1188+BJ1188+BK1188</f>
        <v>1260695.634419803</v>
      </c>
      <c r="BM1188" s="14">
        <f>(AF1188/W1188)-AF1188</f>
        <v>24921.748908296926</v>
      </c>
      <c r="BN1188" s="14">
        <f>AH1188/Y1188-AH1188</f>
        <v>26895.888394662354</v>
      </c>
      <c r="BO1188" s="14">
        <f>AJ1188/AA1188-AJ1188</f>
        <v>58166.997116843704</v>
      </c>
      <c r="BP1188" s="14">
        <f>BG1188/S1188</f>
        <v>-8.6358582051305338E-2</v>
      </c>
      <c r="BQ1188" s="14">
        <f>(BG1188-CA1188)/S1188</f>
        <v>-8.6169570216283034E-2</v>
      </c>
      <c r="BR1188" s="27">
        <f>BQ1188-BP1188</f>
        <v>1.8901183502230412E-4</v>
      </c>
      <c r="BS1188" s="28">
        <f t="shared" si="92"/>
        <v>3516932</v>
      </c>
      <c r="BT1188" s="11">
        <f>BS1188/S1188</f>
        <v>0.91263664188893745</v>
      </c>
      <c r="BU1188" s="14">
        <f>(BE1188-AP1188)*1/BT1188-(BE1188-AP1188)</f>
        <v>118354.21799540054</v>
      </c>
      <c r="BV1188" s="14">
        <f t="shared" si="93"/>
        <v>0.32083833407506496</v>
      </c>
      <c r="BW1188" s="27">
        <f>(AR1188+AV1188+AY1188+BB1188)/S1188</f>
        <v>0.40719691612637032</v>
      </c>
      <c r="BX1188" s="13">
        <f>(AF1188+AH1188+AJ1188+AL1188+AN1188)/N1188</f>
        <v>118.47269068608662</v>
      </c>
      <c r="BY1188" s="26">
        <f>BX1188/K1188</f>
        <v>0.3515510109379425</v>
      </c>
      <c r="BZ1188" s="11">
        <f>AP1188/BE1188</f>
        <v>0</v>
      </c>
      <c r="CA1188" s="15">
        <f>-(BM1188+BN1188+BO1188)/M1188</f>
        <v>-728.37506238280116</v>
      </c>
      <c r="CB1188" s="15">
        <f>BG1188-CA1188</f>
        <v>-332062.62493761722</v>
      </c>
      <c r="CC1188" s="18">
        <f t="shared" si="94"/>
        <v>1</v>
      </c>
      <c r="CD1188" s="17">
        <f>(AF1188/(AF1188+AH1188+AJ1188))/(X1188/(X1188+Z1188+AB1188))</f>
        <v>1.7259466111217889</v>
      </c>
      <c r="CE1188" s="19">
        <f>(AH1188/(AF1188+AH1188+AJ1188))/(Z1188/(X1188+Z1188+AB1188))</f>
        <v>1.0338532721031202</v>
      </c>
      <c r="CF1188" s="18">
        <f>(AJ1188/(AF1188+AH1188+AJ1188))/(AB1188/(X1188+Z1188+AB1188))</f>
        <v>0.83599803851742915</v>
      </c>
      <c r="CG1188">
        <f>AH1188/Z1188</f>
        <v>104.03728313030639</v>
      </c>
      <c r="CH1188" s="11">
        <f>BB1188/BE1188</f>
        <v>0.24008942227355484</v>
      </c>
      <c r="CI1188" s="14">
        <f>AY1188/V1188</f>
        <v>1384.0626238491886</v>
      </c>
      <c r="CJ1188" s="14">
        <f>AV1188/M1188</f>
        <v>3257.1125827814571</v>
      </c>
      <c r="CK1188" s="17">
        <f>N1188/V1188</f>
        <v>51.88246243710536</v>
      </c>
      <c r="CL1188" s="17">
        <f>(AL1188+AN1188)/N1188</f>
        <v>8.2090839402069751</v>
      </c>
      <c r="CM1188" s="14" t="e">
        <f>AP1188/AC1188</f>
        <v>#DIV/0!</v>
      </c>
    </row>
    <row r="1189" spans="1:91" hidden="1" x14ac:dyDescent="0.2">
      <c r="A1189">
        <v>270</v>
      </c>
      <c r="B1189" s="2">
        <v>44835</v>
      </c>
      <c r="C1189" s="3" t="s">
        <v>37</v>
      </c>
      <c r="D1189" t="s">
        <v>38</v>
      </c>
      <c r="E1189" s="3" t="s">
        <v>52</v>
      </c>
      <c r="F1189" t="s">
        <v>33</v>
      </c>
      <c r="G1189" t="str">
        <f>CONCATENATE(C1189,E1189)</f>
        <v>LAXOGG</v>
      </c>
      <c r="H1189" t="s">
        <v>48</v>
      </c>
      <c r="I1189">
        <f>U1189/M1189</f>
        <v>195.24489795918367</v>
      </c>
      <c r="J1189" t="str">
        <f>_xlfn.CONCAT(C1189,E1189,H1189)</f>
        <v>LAXOGGA321</v>
      </c>
      <c r="K1189" s="4">
        <v>2486</v>
      </c>
      <c r="L1189" s="4">
        <f>N1189/M1189</f>
        <v>176.44897959183675</v>
      </c>
      <c r="M1189" s="4">
        <v>49</v>
      </c>
      <c r="N1189" s="4">
        <v>8646</v>
      </c>
      <c r="O1189" s="4">
        <f>P1189/M1189</f>
        <v>25</v>
      </c>
      <c r="P1189" s="4">
        <v>1225</v>
      </c>
      <c r="Q1189" s="4">
        <v>2303</v>
      </c>
      <c r="R1189" s="4">
        <v>5118</v>
      </c>
      <c r="S1189" s="4">
        <f>U1189*K1189</f>
        <v>23783562</v>
      </c>
      <c r="T1189" s="7">
        <f>N1189/U1189</f>
        <v>0.9037315772969583</v>
      </c>
      <c r="U1189" s="4">
        <v>9567</v>
      </c>
      <c r="V1189" s="4">
        <v>277.18939393939394</v>
      </c>
      <c r="W1189" s="7">
        <f>P1189/X1189</f>
        <v>1</v>
      </c>
      <c r="X1189" s="4">
        <v>1225</v>
      </c>
      <c r="Y1189" s="7">
        <f>Q1189/Z1189</f>
        <v>1</v>
      </c>
      <c r="Z1189" s="4">
        <v>2303</v>
      </c>
      <c r="AA1189" s="7">
        <f>R1189/AB1189</f>
        <v>0.84749130650769999</v>
      </c>
      <c r="AB1189" s="4">
        <v>6039</v>
      </c>
      <c r="AC1189" s="4">
        <v>21303</v>
      </c>
      <c r="AD1189" s="4">
        <f>AP1189/AC1189</f>
        <v>4.9999061165094121</v>
      </c>
      <c r="AE1189" s="7">
        <f>AF1189/(AF1189+AH1189+AJ1189+AL1189+AN1189+AP1189)</f>
        <v>0.2232876786857928</v>
      </c>
      <c r="AF1189" s="4">
        <v>574571</v>
      </c>
      <c r="AG1189" s="7">
        <f>AH1189/(AF1189+AH1189+AJ1189+AL1189+AN1189+AP1189)</f>
        <v>0.23765365890055773</v>
      </c>
      <c r="AH1189" s="4">
        <v>611538</v>
      </c>
      <c r="AI1189" s="7">
        <f>AJ1189/(AF1189+AH1189+AJ1189+AL1189+AN1189+AP1189)</f>
        <v>0.47380104087000319</v>
      </c>
      <c r="AJ1189" s="4">
        <v>1219200</v>
      </c>
      <c r="AK1189" s="7">
        <f>AL1189/(AF1189+AH1189+AJ1189+AL1189+AN1189+AP1189)</f>
        <v>1.1932464698091739E-2</v>
      </c>
      <c r="AL1189" s="4">
        <v>30705</v>
      </c>
      <c r="AM1189" s="7">
        <f>AN1189/(AF1189+AH1189+AJ1189+AL1189+AN1189+AP1189)</f>
        <v>1.1932464698091739E-2</v>
      </c>
      <c r="AN1189" s="4">
        <v>30705</v>
      </c>
      <c r="AO1189" s="7">
        <f>AP1189/(AF1189+AH1189+AJ1189+AL1189+AN1189+AP1189)</f>
        <v>4.1392692147462801E-2</v>
      </c>
      <c r="AP1189" s="4">
        <v>106513</v>
      </c>
      <c r="AQ1189" s="6">
        <f>AO1189+AM1189+AK1189+AI1189+AG1189+AE1189</f>
        <v>1</v>
      </c>
      <c r="AR1189" s="4">
        <v>1067391</v>
      </c>
      <c r="AS1189" s="4">
        <f>AR1189/M1189</f>
        <v>21783.489795918369</v>
      </c>
      <c r="AT1189" s="4">
        <f>AR1189/V1189</f>
        <v>3850.7642187542706</v>
      </c>
      <c r="AU1189" s="7">
        <f>AR1189/(AR1189+AV1189+AY1189+BB1189)</f>
        <v>0.34720472467838404</v>
      </c>
      <c r="AV1189" s="4">
        <v>304305</v>
      </c>
      <c r="AW1189" s="4">
        <f>AV1189/M1189</f>
        <v>6210.3061224489793</v>
      </c>
      <c r="AX1189" s="7">
        <f>AV1189/(AR1189+AV1189+AY1189+BB1189)</f>
        <v>9.8985408105610462E-2</v>
      </c>
      <c r="AY1189" s="4">
        <v>1033701</v>
      </c>
      <c r="AZ1189" s="4">
        <f>AY1189/M1189</f>
        <v>21095.938775510203</v>
      </c>
      <c r="BA1189" s="7">
        <f>AY1189/(AR1189+AV1189+AY1189+BB1189)</f>
        <v>0.33624592216420246</v>
      </c>
      <c r="BB1189" s="4">
        <v>668844</v>
      </c>
      <c r="BC1189" s="11">
        <f>BB1189/(AR1189+AV1189+AY1189+BB1189)</f>
        <v>0.21756394505180304</v>
      </c>
      <c r="BD1189" s="9">
        <f>BC1189+BA1189+AX1189+AU1189</f>
        <v>1</v>
      </c>
      <c r="BE1189" s="14">
        <f>(AF1189+AH1189+AJ1189+AL1189+AN1189+AP1189)</f>
        <v>2573232</v>
      </c>
      <c r="BF1189" s="14">
        <f t="shared" si="90"/>
        <v>-3074241</v>
      </c>
      <c r="BG1189" s="13">
        <f>(AF1189+AH1189+AJ1189+AL1189+AN1189+AP1189)-(AR1189+AV1189+AY1189+BB1189)</f>
        <v>-501009</v>
      </c>
      <c r="BH1189" s="13">
        <f t="shared" si="91"/>
        <v>1</v>
      </c>
      <c r="BI1189" s="14">
        <f>AF1189/W1189</f>
        <v>574571</v>
      </c>
      <c r="BJ1189" s="14">
        <f>AH1189/Y1189</f>
        <v>611538</v>
      </c>
      <c r="BK1189" s="14">
        <f>AJ1189/AA1189</f>
        <v>1438598.8276670573</v>
      </c>
      <c r="BL1189" s="14">
        <f>BI1189+BJ1189+BK1189</f>
        <v>2624707.8276670575</v>
      </c>
      <c r="BM1189" s="14">
        <f>(AF1189/W1189)-AF1189</f>
        <v>0</v>
      </c>
      <c r="BN1189" s="14">
        <f>AH1189/Y1189-AH1189</f>
        <v>0</v>
      </c>
      <c r="BO1189" s="14">
        <f>AJ1189/AA1189-AJ1189</f>
        <v>219398.82766705728</v>
      </c>
      <c r="BP1189" s="14">
        <f>BG1189/S1189</f>
        <v>-2.1065347570729732E-2</v>
      </c>
      <c r="BQ1189" s="14">
        <f>(BG1189-CA1189)/S1189</f>
        <v>-2.0877086153232804E-2</v>
      </c>
      <c r="BR1189" s="27">
        <f>BQ1189-BP1189</f>
        <v>1.8826141749692799E-4</v>
      </c>
      <c r="BS1189" s="28">
        <f t="shared" si="92"/>
        <v>21493956</v>
      </c>
      <c r="BT1189" s="11">
        <f>BS1189/S1189</f>
        <v>0.9037315772969583</v>
      </c>
      <c r="BU1189" s="14">
        <f>(BE1189-AP1189)*1/BT1189-(BE1189-AP1189)</f>
        <v>262762.91915336577</v>
      </c>
      <c r="BV1189" s="14">
        <f t="shared" si="93"/>
        <v>0.10819371799732942</v>
      </c>
      <c r="BW1189" s="27">
        <f>(AR1189+AV1189+AY1189+BB1189)/S1189</f>
        <v>0.12925906556805916</v>
      </c>
      <c r="BX1189" s="13">
        <f>(AF1189+AH1189+AJ1189+AL1189+AN1189)/N1189</f>
        <v>285.30175803839927</v>
      </c>
      <c r="BY1189" s="26">
        <f>BX1189/K1189</f>
        <v>0.11476337813290396</v>
      </c>
      <c r="BZ1189" s="11">
        <f>AP1189/BE1189</f>
        <v>4.1392692147462801E-2</v>
      </c>
      <c r="CA1189" s="15">
        <f>-(BM1189+BN1189+BO1189)/M1189</f>
        <v>-4477.5270952460669</v>
      </c>
      <c r="CB1189" s="15">
        <f>BG1189-CA1189</f>
        <v>-496531.47290475393</v>
      </c>
      <c r="CC1189" s="18">
        <f t="shared" si="94"/>
        <v>1</v>
      </c>
      <c r="CD1189" s="17">
        <f>(AF1189/(AF1189+AH1189+AJ1189))/(X1189/(X1189+Z1189+AB1189))</f>
        <v>1.8655741323099218</v>
      </c>
      <c r="CE1189" s="19">
        <f>(AH1189/(AF1189+AH1189+AJ1189))/(Z1189/(X1189+Z1189+AB1189))</f>
        <v>1.0561714126663166</v>
      </c>
      <c r="CF1189" s="18">
        <f>(AJ1189/(AF1189+AH1189+AJ1189))/(AB1189/(X1189+Z1189+AB1189))</f>
        <v>0.80299866278354337</v>
      </c>
      <c r="CG1189">
        <f>AH1189/Z1189</f>
        <v>265.5397307859314</v>
      </c>
      <c r="CH1189" s="11">
        <f>BB1189/BE1189</f>
        <v>0.25992370684026933</v>
      </c>
      <c r="CI1189" s="14">
        <f>AY1189/V1189</f>
        <v>3729.2227718713275</v>
      </c>
      <c r="CJ1189" s="14">
        <f>AV1189/M1189</f>
        <v>6210.3061224489793</v>
      </c>
      <c r="CK1189" s="17">
        <f>N1189/V1189</f>
        <v>31.19166962748367</v>
      </c>
      <c r="CL1189" s="17">
        <f>(AL1189+AN1189)/N1189</f>
        <v>7.1027064538514919</v>
      </c>
      <c r="CM1189" s="14">
        <f>AP1189/AC1189</f>
        <v>4.9999061165094121</v>
      </c>
    </row>
    <row r="1190" spans="1:91" hidden="1" x14ac:dyDescent="0.2">
      <c r="A1190">
        <v>463</v>
      </c>
      <c r="B1190" s="2">
        <v>44866</v>
      </c>
      <c r="C1190" s="3" t="s">
        <v>37</v>
      </c>
      <c r="D1190" t="s">
        <v>38</v>
      </c>
      <c r="E1190" s="3" t="s">
        <v>32</v>
      </c>
      <c r="F1190" t="s">
        <v>33</v>
      </c>
      <c r="G1190" t="str">
        <f>CONCATENATE(C1190,E1190)</f>
        <v>LAXHNL</v>
      </c>
      <c r="H1190" t="s">
        <v>49</v>
      </c>
      <c r="I1190">
        <f>U1190/M1190</f>
        <v>278</v>
      </c>
      <c r="J1190" t="str">
        <f>_xlfn.CONCAT(C1190,E1190,H1190)</f>
        <v>LAXHNLA330-200</v>
      </c>
      <c r="K1190" s="4">
        <v>2556</v>
      </c>
      <c r="L1190" s="4">
        <f>N1190/M1190</f>
        <v>255.43478260869566</v>
      </c>
      <c r="M1190" s="4">
        <v>46</v>
      </c>
      <c r="N1190" s="4">
        <v>11750</v>
      </c>
      <c r="O1190" s="4">
        <f>P1190/M1190</f>
        <v>35.021739130434781</v>
      </c>
      <c r="P1190" s="4">
        <v>1611</v>
      </c>
      <c r="Q1190" s="4">
        <v>3082</v>
      </c>
      <c r="R1190" s="4">
        <v>7057</v>
      </c>
      <c r="S1190" s="4">
        <f>U1190*K1190</f>
        <v>32686128</v>
      </c>
      <c r="T1190" s="7">
        <f>N1190/U1190</f>
        <v>0.91883015326868944</v>
      </c>
      <c r="U1190" s="4">
        <v>12788</v>
      </c>
      <c r="V1190" s="4">
        <v>263.65675675675675</v>
      </c>
      <c r="W1190" s="7">
        <f>P1190/X1190</f>
        <v>0.97282608695652173</v>
      </c>
      <c r="X1190" s="4">
        <v>1656</v>
      </c>
      <c r="Y1190" s="7">
        <f>Q1190/Z1190</f>
        <v>1</v>
      </c>
      <c r="Z1190" s="4">
        <v>3082</v>
      </c>
      <c r="AA1190" s="7">
        <f>R1190/AB1190</f>
        <v>0.87664596273291928</v>
      </c>
      <c r="AB1190" s="4">
        <v>8050</v>
      </c>
      <c r="AC1190" s="4">
        <v>1191730</v>
      </c>
      <c r="AD1190" s="4">
        <f>AP1190/AC1190</f>
        <v>4.9999983217675146</v>
      </c>
      <c r="AE1190" s="7">
        <f>AF1190/(AF1190+AH1190+AJ1190+AL1190+AN1190+AP1190)</f>
        <v>8.0478370552669126E-2</v>
      </c>
      <c r="AF1190" s="4">
        <v>765924</v>
      </c>
      <c r="AG1190" s="7">
        <f>AH1190/(AF1190+AH1190+AJ1190+AL1190+AN1190+AP1190)</f>
        <v>9.0618180396822956E-2</v>
      </c>
      <c r="AH1190" s="4">
        <v>862426</v>
      </c>
      <c r="AI1190" s="7">
        <f>AJ1190/(AF1190+AH1190+AJ1190+AL1190+AN1190+AP1190)</f>
        <v>0.1953918724121036</v>
      </c>
      <c r="AJ1190" s="4">
        <v>1859572</v>
      </c>
      <c r="AK1190" s="7">
        <f>AL1190/(AF1190+AH1190+AJ1190+AL1190+AN1190+AP1190)</f>
        <v>4.4493404059055127E-3</v>
      </c>
      <c r="AL1190" s="4">
        <v>42345</v>
      </c>
      <c r="AM1190" s="7">
        <f>AN1190/(AF1190+AH1190+AJ1190+AL1190+AN1190+AP1190)</f>
        <v>2.9658066429823831E-3</v>
      </c>
      <c r="AN1190" s="4">
        <v>28226</v>
      </c>
      <c r="AO1190" s="7">
        <f>AP1190/(AF1190+AH1190+AJ1190+AL1190+AN1190+AP1190)</f>
        <v>0.62609642958951639</v>
      </c>
      <c r="AP1190" s="4">
        <v>5958648</v>
      </c>
      <c r="AQ1190" s="6">
        <f>AO1190+AM1190+AK1190+AI1190+AG1190+AE1190</f>
        <v>0.99999999999999989</v>
      </c>
      <c r="AR1190" s="4">
        <v>1094445</v>
      </c>
      <c r="AS1190" s="4">
        <f>AR1190/M1190</f>
        <v>23792.282608695652</v>
      </c>
      <c r="AT1190" s="4">
        <f>AR1190/V1190</f>
        <v>4151.0220085491992</v>
      </c>
      <c r="AU1190" s="7">
        <f>AR1190/(AR1190+AV1190+AY1190+BB1190)</f>
        <v>0.25523866072378082</v>
      </c>
      <c r="AV1190" s="4">
        <v>334688</v>
      </c>
      <c r="AW1190" s="4">
        <f>AV1190/M1190</f>
        <v>7275.826086956522</v>
      </c>
      <c r="AX1190" s="7">
        <f>AV1190/(AR1190+AV1190+AY1190+BB1190)</f>
        <v>7.8053549406613174E-2</v>
      </c>
      <c r="AY1190" s="4">
        <v>1949215</v>
      </c>
      <c r="AZ1190" s="4">
        <f>AY1190/M1190</f>
        <v>42374.239130434784</v>
      </c>
      <c r="BA1190" s="7">
        <f>AY1190/(AR1190+AV1190+AY1190+BB1190)</f>
        <v>0.45458202656387886</v>
      </c>
      <c r="BB1190" s="4">
        <v>909580</v>
      </c>
      <c r="BC1190" s="11">
        <f>BB1190/(AR1190+AV1190+AY1190+BB1190)</f>
        <v>0.21212576330572716</v>
      </c>
      <c r="BD1190" s="9">
        <f>BC1190+BA1190+AX1190+AU1190</f>
        <v>1</v>
      </c>
      <c r="BE1190" s="14">
        <f>(AF1190+AH1190+AJ1190+AL1190+AN1190+AP1190)</f>
        <v>9517141</v>
      </c>
      <c r="BF1190" s="14">
        <f t="shared" si="90"/>
        <v>-4287928</v>
      </c>
      <c r="BG1190" s="13">
        <f>(AF1190+AH1190+AJ1190+AL1190+AN1190+AP1190)-(AR1190+AV1190+AY1190+BB1190)</f>
        <v>5229213</v>
      </c>
      <c r="BH1190" s="13">
        <f t="shared" si="91"/>
        <v>0</v>
      </c>
      <c r="BI1190" s="14">
        <f>AF1190/W1190</f>
        <v>787318.52513966477</v>
      </c>
      <c r="BJ1190" s="14">
        <f>AH1190/Y1190</f>
        <v>862426</v>
      </c>
      <c r="BK1190" s="14">
        <f>AJ1190/AA1190</f>
        <v>2121234.8873458975</v>
      </c>
      <c r="BL1190" s="14">
        <f>BI1190+BJ1190+BK1190</f>
        <v>3770979.4124855623</v>
      </c>
      <c r="BM1190" s="14">
        <f>(AF1190/W1190)-AF1190</f>
        <v>21394.525139664765</v>
      </c>
      <c r="BN1190" s="14">
        <f>AH1190/Y1190-AH1190</f>
        <v>0</v>
      </c>
      <c r="BO1190" s="14">
        <f>AJ1190/AA1190-AJ1190</f>
        <v>261662.8873458975</v>
      </c>
      <c r="BP1190" s="14">
        <f>BG1190/S1190</f>
        <v>0.15998263850646366</v>
      </c>
      <c r="BQ1190" s="14">
        <f>(BG1190-CA1190)/S1190</f>
        <v>0.16017089641240331</v>
      </c>
      <c r="BR1190" s="27">
        <f>BQ1190-BP1190</f>
        <v>1.8825790593965386E-4</v>
      </c>
      <c r="BS1190" s="28">
        <f t="shared" si="92"/>
        <v>30033000</v>
      </c>
      <c r="BT1190" s="11">
        <f>BS1190/S1190</f>
        <v>0.91883015326868944</v>
      </c>
      <c r="BU1190" s="14">
        <f>(BE1190-AP1190)*1/BT1190-(BE1190-AP1190)</f>
        <v>314358.7858723402</v>
      </c>
      <c r="BV1190" s="14">
        <f t="shared" si="93"/>
        <v>0.29116758644523449</v>
      </c>
      <c r="BW1190" s="27">
        <f>(AR1190+AV1190+AY1190+BB1190)/S1190</f>
        <v>0.13118494793877084</v>
      </c>
      <c r="BX1190" s="13">
        <f>(AF1190+AH1190+AJ1190+AL1190+AN1190)/N1190</f>
        <v>302.8504680851064</v>
      </c>
      <c r="BY1190" s="26">
        <f>BX1190/K1190</f>
        <v>0.11848609862484601</v>
      </c>
      <c r="BZ1190" s="11">
        <f>AP1190/BE1190</f>
        <v>0.62609642958951639</v>
      </c>
      <c r="CA1190" s="15">
        <f>-(BM1190+BN1190+BO1190)/M1190</f>
        <v>-6153.4220105557015</v>
      </c>
      <c r="CB1190" s="15">
        <f>BG1190-CA1190</f>
        <v>5235366.4220105559</v>
      </c>
      <c r="CC1190" s="18">
        <f t="shared" si="94"/>
        <v>0</v>
      </c>
      <c r="CD1190" s="17">
        <f>(AF1190/(AF1190+AH1190+AJ1190))/(X1190/(X1190+Z1190+AB1190))</f>
        <v>1.6957475922148872</v>
      </c>
      <c r="CE1190" s="19">
        <f>(AH1190/(AF1190+AH1190+AJ1190))/(Z1190/(X1190+Z1190+AB1190))</f>
        <v>1.0259473401376129</v>
      </c>
      <c r="CF1190" s="18">
        <f>(AJ1190/(AF1190+AH1190+AJ1190))/(AB1190/(X1190+Z1190+AB1190))</f>
        <v>0.84694065652025152</v>
      </c>
      <c r="CG1190">
        <f>AH1190/Z1190</f>
        <v>279.82673588578842</v>
      </c>
      <c r="CH1190" s="11">
        <f>BB1190/BE1190</f>
        <v>9.5572819610427129E-2</v>
      </c>
      <c r="CI1190" s="14">
        <f>AY1190/V1190</f>
        <v>7393.0022654351997</v>
      </c>
      <c r="CJ1190" s="14">
        <f>AV1190/M1190</f>
        <v>7275.826086956522</v>
      </c>
      <c r="CK1190" s="17">
        <f>N1190/V1190</f>
        <v>44.565518231115398</v>
      </c>
      <c r="CL1190" s="17">
        <f>(AL1190+AN1190)/N1190</f>
        <v>6.0060425531914889</v>
      </c>
      <c r="CM1190" s="14">
        <f>AP1190/AC1190</f>
        <v>4.9999983217675146</v>
      </c>
    </row>
    <row r="1191" spans="1:91" hidden="1" x14ac:dyDescent="0.2">
      <c r="A1191">
        <v>67</v>
      </c>
      <c r="B1191" s="2">
        <v>44805</v>
      </c>
      <c r="C1191" s="3" t="s">
        <v>37</v>
      </c>
      <c r="D1191" t="s">
        <v>38</v>
      </c>
      <c r="E1191" s="3" t="s">
        <v>32</v>
      </c>
      <c r="F1191" t="s">
        <v>33</v>
      </c>
      <c r="G1191" t="str">
        <f>CONCATENATE(C1191,E1191)</f>
        <v>LAXHNL</v>
      </c>
      <c r="H1191" t="s">
        <v>49</v>
      </c>
      <c r="I1191">
        <f>U1191/M1191</f>
        <v>279.21153846153845</v>
      </c>
      <c r="J1191" t="str">
        <f>_xlfn.CONCAT(C1191,E1191,H1191)</f>
        <v>LAXHNLA330-200</v>
      </c>
      <c r="K1191" s="4">
        <v>2556</v>
      </c>
      <c r="L1191" s="4">
        <f>N1191/M1191</f>
        <v>251</v>
      </c>
      <c r="M1191" s="4">
        <v>52</v>
      </c>
      <c r="N1191" s="4">
        <v>13052</v>
      </c>
      <c r="O1191" s="4">
        <f>P1191/M1191</f>
        <v>35.653846153846153</v>
      </c>
      <c r="P1191" s="4">
        <v>1854</v>
      </c>
      <c r="Q1191" s="4">
        <v>3451</v>
      </c>
      <c r="R1191" s="4">
        <v>7748</v>
      </c>
      <c r="S1191" s="4">
        <f>U1191*K1191</f>
        <v>37110564</v>
      </c>
      <c r="T1191" s="7">
        <f>N1191/U1191</f>
        <v>0.898959983469936</v>
      </c>
      <c r="U1191" s="4">
        <v>14519</v>
      </c>
      <c r="V1191" s="4">
        <v>295.18093419506459</v>
      </c>
      <c r="W1191" s="7">
        <f>P1191/X1191</f>
        <v>1</v>
      </c>
      <c r="X1191" s="4">
        <v>1854</v>
      </c>
      <c r="Y1191" s="7">
        <f>Q1191/Z1191</f>
        <v>1</v>
      </c>
      <c r="Z1191" s="4">
        <v>3451</v>
      </c>
      <c r="AA1191" s="7">
        <f>R1191/AB1191</f>
        <v>0.84089429129585413</v>
      </c>
      <c r="AB1191" s="4">
        <v>9214</v>
      </c>
      <c r="AC1191" s="4">
        <v>1261838</v>
      </c>
      <c r="AD1191" s="4">
        <f>AP1191/AC1191</f>
        <v>5</v>
      </c>
      <c r="AE1191" s="7">
        <f>AF1191/(AF1191+AH1191+AJ1191+AL1191+AN1191+AP1191)</f>
        <v>8.164737834728622E-2</v>
      </c>
      <c r="AF1191" s="4">
        <v>826048</v>
      </c>
      <c r="AG1191" s="7">
        <f>AH1191/(AF1191+AH1191+AJ1191+AL1191+AN1191+AP1191)</f>
        <v>0.10006787408808093</v>
      </c>
      <c r="AH1191" s="4">
        <v>1012413</v>
      </c>
      <c r="AI1191" s="7">
        <f>AJ1191/(AF1191+AH1191+AJ1191+AL1191+AN1191+AP1191)</f>
        <v>0.18931790149173744</v>
      </c>
      <c r="AJ1191" s="4">
        <v>1915379</v>
      </c>
      <c r="AK1191" s="7">
        <f>AL1191/(AF1191+AH1191+AJ1191+AL1191+AN1191+AP1191)</f>
        <v>4.5946220830673278E-3</v>
      </c>
      <c r="AL1191" s="4">
        <v>46485</v>
      </c>
      <c r="AM1191" s="7">
        <f>AN1191/(AF1191+AH1191+AJ1191+AL1191+AN1191+AP1191)</f>
        <v>7.6581976765850604E-4</v>
      </c>
      <c r="AN1191" s="4">
        <v>7748</v>
      </c>
      <c r="AO1191" s="7">
        <f>AP1191/(AF1191+AH1191+AJ1191+AL1191+AN1191+AP1191)</f>
        <v>0.62360640422216962</v>
      </c>
      <c r="AP1191" s="4">
        <v>6309190</v>
      </c>
      <c r="AQ1191" s="6">
        <f>AO1191+AM1191+AK1191+AI1191+AG1191+AE1191</f>
        <v>1.0000000000000002</v>
      </c>
      <c r="AR1191" s="4">
        <v>1225303</v>
      </c>
      <c r="AS1191" s="4">
        <f>AR1191/M1191</f>
        <v>23563.51923076923</v>
      </c>
      <c r="AT1191" s="4">
        <f>AR1191/V1191</f>
        <v>4151.0235183085442</v>
      </c>
      <c r="AU1191" s="7">
        <f>AR1191/(AR1191+AV1191+AY1191+BB1191)</f>
        <v>0.25523875586773775</v>
      </c>
      <c r="AV1191" s="4">
        <v>374705</v>
      </c>
      <c r="AW1191" s="4">
        <f>AV1191/M1191</f>
        <v>7205.8653846153848</v>
      </c>
      <c r="AX1191" s="7">
        <f>AV1191/(AR1191+AV1191+AY1191+BB1191)</f>
        <v>7.8053541056718773E-2</v>
      </c>
      <c r="AY1191" s="4">
        <v>2182273</v>
      </c>
      <c r="AZ1191" s="4">
        <f>AY1191/M1191</f>
        <v>41966.788461538461</v>
      </c>
      <c r="BA1191" s="7">
        <f>AY1191/(AR1191+AV1191+AY1191+BB1191)</f>
        <v>0.45458196501906528</v>
      </c>
      <c r="BB1191" s="4">
        <v>1018334</v>
      </c>
      <c r="BC1191" s="11">
        <f>BB1191/(AR1191+AV1191+AY1191+BB1191)</f>
        <v>0.21212573805647819</v>
      </c>
      <c r="BD1191" s="9">
        <f>BC1191+BA1191+AX1191+AU1191</f>
        <v>1</v>
      </c>
      <c r="BE1191" s="14">
        <f>(AF1191+AH1191+AJ1191+AL1191+AN1191+AP1191)</f>
        <v>10117263</v>
      </c>
      <c r="BF1191" s="14">
        <f t="shared" si="90"/>
        <v>-4800615</v>
      </c>
      <c r="BG1191" s="13">
        <f>(AF1191+AH1191+AJ1191+AL1191+AN1191+AP1191)-(AR1191+AV1191+AY1191+BB1191)</f>
        <v>5316648</v>
      </c>
      <c r="BH1191" s="13">
        <f t="shared" si="91"/>
        <v>0</v>
      </c>
      <c r="BI1191" s="14">
        <f>AF1191/W1191</f>
        <v>826048</v>
      </c>
      <c r="BJ1191" s="14">
        <f>AH1191/Y1191</f>
        <v>1012413</v>
      </c>
      <c r="BK1191" s="14">
        <f>AJ1191/AA1191</f>
        <v>2277788.0880227154</v>
      </c>
      <c r="BL1191" s="14">
        <f>BI1191+BJ1191+BK1191</f>
        <v>4116249.0880227154</v>
      </c>
      <c r="BM1191" s="14">
        <f>(AF1191/W1191)-AF1191</f>
        <v>0</v>
      </c>
      <c r="BN1191" s="14">
        <f>AH1191/Y1191-AH1191</f>
        <v>0</v>
      </c>
      <c r="BO1191" s="14">
        <f>AJ1191/AA1191-AJ1191</f>
        <v>362409.08802271541</v>
      </c>
      <c r="BP1191" s="14">
        <f>BG1191/S1191</f>
        <v>0.14326508214749847</v>
      </c>
      <c r="BQ1191" s="14">
        <f>(BG1191-CA1191)/S1191</f>
        <v>0.14345288326900388</v>
      </c>
      <c r="BR1191" s="27">
        <f>BQ1191-BP1191</f>
        <v>1.8780112150540429E-4</v>
      </c>
      <c r="BS1191" s="28">
        <f t="shared" si="92"/>
        <v>33360912</v>
      </c>
      <c r="BT1191" s="11">
        <f>BS1191/S1191</f>
        <v>0.898959983469936</v>
      </c>
      <c r="BU1191" s="14">
        <f>(BE1191-AP1191)*1/BT1191-(BE1191-AP1191)</f>
        <v>428014.33427827153</v>
      </c>
      <c r="BV1191" s="14">
        <f t="shared" si="93"/>
        <v>0.27262487845778899</v>
      </c>
      <c r="BW1191" s="27">
        <f>(AR1191+AV1191+AY1191+BB1191)/S1191</f>
        <v>0.12935979631029051</v>
      </c>
      <c r="BX1191" s="13">
        <f>(AF1191+AH1191+AJ1191+AL1191+AN1191)/N1191</f>
        <v>291.76164572479314</v>
      </c>
      <c r="BY1191" s="26">
        <f>BX1191/K1191</f>
        <v>0.11414774871862017</v>
      </c>
      <c r="BZ1191" s="11">
        <f>AP1191/BE1191</f>
        <v>0.62360640422216962</v>
      </c>
      <c r="CA1191" s="15">
        <f>-(BM1191+BN1191+BO1191)/M1191</f>
        <v>-6969.4055388983734</v>
      </c>
      <c r="CB1191" s="15">
        <f>BG1191-CA1191</f>
        <v>5323617.405538898</v>
      </c>
      <c r="CC1191" s="18">
        <f t="shared" si="94"/>
        <v>0</v>
      </c>
      <c r="CD1191" s="17">
        <f>(AF1191/(AF1191+AH1191+AJ1191))/(X1191/(X1191+Z1191+AB1191))</f>
        <v>1.723282595156181</v>
      </c>
      <c r="CE1191" s="19">
        <f>(AH1191/(AF1191+AH1191+AJ1191))/(Z1191/(X1191+Z1191+AB1191))</f>
        <v>1.1346807873084528</v>
      </c>
      <c r="CF1191" s="18">
        <f>(AJ1191/(AF1191+AH1191+AJ1191))/(AB1191/(X1191+Z1191+AB1191))</f>
        <v>0.80402112780323098</v>
      </c>
      <c r="CG1191">
        <f>AH1191/Z1191</f>
        <v>293.36800927267461</v>
      </c>
      <c r="CH1191" s="11">
        <f>BB1191/BE1191</f>
        <v>0.10065311141956081</v>
      </c>
      <c r="CI1191" s="14">
        <f>AY1191/V1191</f>
        <v>7393.0011975566395</v>
      </c>
      <c r="CJ1191" s="14">
        <f>AV1191/M1191</f>
        <v>7205.8653846153848</v>
      </c>
      <c r="CK1191" s="17">
        <f>N1191/V1191</f>
        <v>44.216947939377548</v>
      </c>
      <c r="CL1191" s="17">
        <f>(AL1191+AN1191)/N1191</f>
        <v>4.1551486362243333</v>
      </c>
      <c r="CM1191" s="14">
        <f>AP1191/AC1191</f>
        <v>5</v>
      </c>
    </row>
    <row r="1192" spans="1:91" hidden="1" x14ac:dyDescent="0.2">
      <c r="A1192">
        <v>404</v>
      </c>
      <c r="B1192" s="2">
        <v>44866</v>
      </c>
      <c r="C1192" s="3" t="s">
        <v>29</v>
      </c>
      <c r="D1192" t="s">
        <v>28</v>
      </c>
      <c r="E1192" s="3" t="s">
        <v>41</v>
      </c>
      <c r="F1192" t="s">
        <v>42</v>
      </c>
      <c r="G1192" t="str">
        <f>CONCATENATE(C1192,E1192)</f>
        <v>ANCSEA</v>
      </c>
      <c r="H1192" t="s">
        <v>31</v>
      </c>
      <c r="I1192">
        <f>U1192/M1192</f>
        <v>158.75268817204301</v>
      </c>
      <c r="J1192" t="str">
        <f>_xlfn.CONCAT(C1192,E1192,H1192)</f>
        <v>ANCSEA737-800</v>
      </c>
      <c r="K1192" s="4">
        <v>1448</v>
      </c>
      <c r="L1192" s="4">
        <f>N1192/M1192</f>
        <v>139.3978494623656</v>
      </c>
      <c r="M1192" s="4">
        <v>93</v>
      </c>
      <c r="N1192" s="4">
        <v>12964</v>
      </c>
      <c r="O1192" s="4">
        <f>P1192/M1192</f>
        <v>20.892473118279568</v>
      </c>
      <c r="P1192" s="4">
        <v>1943</v>
      </c>
      <c r="Q1192" s="4">
        <v>3700</v>
      </c>
      <c r="R1192" s="4">
        <v>7322</v>
      </c>
      <c r="S1192" s="4">
        <f>U1192*K1192</f>
        <v>21378272</v>
      </c>
      <c r="T1192" s="7">
        <f>N1192/U1192</f>
        <v>0.87808182064481166</v>
      </c>
      <c r="U1192" s="4">
        <v>14764</v>
      </c>
      <c r="V1192" s="4">
        <v>317.35655472291609</v>
      </c>
      <c r="W1192" s="7">
        <f>P1192/X1192</f>
        <v>1</v>
      </c>
      <c r="X1192" s="4">
        <v>1943</v>
      </c>
      <c r="Y1192" s="7">
        <f>Q1192/Z1192</f>
        <v>1</v>
      </c>
      <c r="Z1192" s="4">
        <v>3700</v>
      </c>
      <c r="AA1192" s="7">
        <f>R1192/AB1192</f>
        <v>0.80267485200613897</v>
      </c>
      <c r="AB1192" s="4">
        <v>9122</v>
      </c>
      <c r="AC1192" s="4">
        <v>21789</v>
      </c>
      <c r="AD1192" s="4">
        <f>AP1192/AC1192</f>
        <v>4.9999082105649642</v>
      </c>
      <c r="AE1192" s="7">
        <f>AF1192/(AF1192+AH1192+AJ1192+AL1192+AN1192+AP1192)</f>
        <v>0.20225160459661781</v>
      </c>
      <c r="AF1192" s="4">
        <v>672955</v>
      </c>
      <c r="AG1192" s="7">
        <f>AH1192/(AF1192+AH1192+AJ1192+AL1192+AN1192+AP1192)</f>
        <v>0.29084433218846661</v>
      </c>
      <c r="AH1192" s="4">
        <v>967731</v>
      </c>
      <c r="AI1192" s="7">
        <f>AJ1192/(AF1192+AH1192+AJ1192+AL1192+AN1192+AP1192)</f>
        <v>0.45435630399998078</v>
      </c>
      <c r="AJ1192" s="4">
        <v>1511787</v>
      </c>
      <c r="AK1192" s="7">
        <f>AL1192/(AF1192+AH1192+AJ1192+AL1192+AN1192+AP1192)</f>
        <v>1.3204336468192381E-2</v>
      </c>
      <c r="AL1192" s="4">
        <v>43935</v>
      </c>
      <c r="AM1192" s="7">
        <f>AN1192/(AF1192+AH1192+AJ1192+AL1192+AN1192+AP1192)</f>
        <v>6.6014168777477102E-3</v>
      </c>
      <c r="AN1192" s="4">
        <v>21965</v>
      </c>
      <c r="AO1192" s="7">
        <f>AP1192/(AF1192+AH1192+AJ1192+AL1192+AN1192+AP1192)</f>
        <v>3.2742005868994707E-2</v>
      </c>
      <c r="AP1192" s="4">
        <v>108943</v>
      </c>
      <c r="AQ1192" s="6">
        <f>AO1192+AM1192+AK1192+AI1192+AG1192+AE1192</f>
        <v>1</v>
      </c>
      <c r="AR1192" s="4">
        <v>1168678</v>
      </c>
      <c r="AS1192" s="4">
        <f>AR1192/M1192</f>
        <v>12566.430107526881</v>
      </c>
      <c r="AT1192" s="4">
        <f>AR1192/V1192</f>
        <v>3682.5393476443946</v>
      </c>
      <c r="AU1192" s="7">
        <f>AR1192/(AR1192+AV1192+AY1192+BB1192)</f>
        <v>0.33827846106598364</v>
      </c>
      <c r="AV1192" s="4">
        <v>484656</v>
      </c>
      <c r="AW1192" s="4">
        <f>AV1192/M1192</f>
        <v>5211.3548387096771</v>
      </c>
      <c r="AX1192" s="7">
        <f>AV1192/(AR1192+AV1192+AY1192+BB1192)</f>
        <v>0.14028559263235499</v>
      </c>
      <c r="AY1192" s="4">
        <v>1039184</v>
      </c>
      <c r="AZ1192" s="4">
        <f>AY1192/M1192</f>
        <v>11174.021505376344</v>
      </c>
      <c r="BA1192" s="7">
        <f>AY1192/(AR1192+AV1192+AY1192+BB1192)</f>
        <v>0.30079591152087498</v>
      </c>
      <c r="BB1192" s="4">
        <v>762263</v>
      </c>
      <c r="BC1192" s="11">
        <f>BB1192/(AR1192+AV1192+AY1192+BB1192)</f>
        <v>0.22064003478078639</v>
      </c>
      <c r="BD1192" s="9">
        <f>BC1192+BA1192+AX1192+AU1192</f>
        <v>1</v>
      </c>
      <c r="BE1192" s="14">
        <f>(AF1192+AH1192+AJ1192+AL1192+AN1192+AP1192)</f>
        <v>3327316</v>
      </c>
      <c r="BF1192" s="14">
        <f t="shared" si="90"/>
        <v>-3454781</v>
      </c>
      <c r="BG1192" s="13">
        <f>(AF1192+AH1192+AJ1192+AL1192+AN1192+AP1192)-(AR1192+AV1192+AY1192+BB1192)</f>
        <v>-127465</v>
      </c>
      <c r="BH1192" s="13">
        <f t="shared" si="91"/>
        <v>1</v>
      </c>
      <c r="BI1192" s="14">
        <f>AF1192/W1192</f>
        <v>672955</v>
      </c>
      <c r="BJ1192" s="14">
        <f>AH1192/Y1192</f>
        <v>967731</v>
      </c>
      <c r="BK1192" s="14">
        <f>AJ1192/AA1192</f>
        <v>1883436.3580988802</v>
      </c>
      <c r="BL1192" s="14">
        <f>BI1192+BJ1192+BK1192</f>
        <v>3524122.3580988804</v>
      </c>
      <c r="BM1192" s="14">
        <f>(AF1192/W1192)-AF1192</f>
        <v>0</v>
      </c>
      <c r="BN1192" s="14">
        <f>AH1192/Y1192-AH1192</f>
        <v>0</v>
      </c>
      <c r="BO1192" s="14">
        <f>AJ1192/AA1192-AJ1192</f>
        <v>371649.35809888016</v>
      </c>
      <c r="BP1192" s="14">
        <f>BG1192/S1192</f>
        <v>-5.962362159111831E-3</v>
      </c>
      <c r="BQ1192" s="14">
        <f>(BG1192-CA1192)/S1192</f>
        <v>-5.7754326609289466E-3</v>
      </c>
      <c r="BR1192" s="27">
        <f>BQ1192-BP1192</f>
        <v>1.8692949818288444E-4</v>
      </c>
      <c r="BS1192" s="28">
        <f t="shared" si="92"/>
        <v>18771872</v>
      </c>
      <c r="BT1192" s="11">
        <f>BS1192/S1192</f>
        <v>0.87808182064481166</v>
      </c>
      <c r="BU1192" s="14">
        <f>(BE1192-AP1192)*1/BT1192-(BE1192-AP1192)</f>
        <v>446858.33076211065</v>
      </c>
      <c r="BV1192" s="14">
        <f t="shared" si="93"/>
        <v>0.15564008166796642</v>
      </c>
      <c r="BW1192" s="27">
        <f>(AR1192+AV1192+AY1192+BB1192)/S1192</f>
        <v>0.16160244382707825</v>
      </c>
      <c r="BX1192" s="13">
        <f>(AF1192+AH1192+AJ1192+AL1192+AN1192)/N1192</f>
        <v>248.25462820117247</v>
      </c>
      <c r="BY1192" s="26">
        <f>BX1192/K1192</f>
        <v>0.1714465664372738</v>
      </c>
      <c r="BZ1192" s="11">
        <f>AP1192/BE1192</f>
        <v>3.2742005868994707E-2</v>
      </c>
      <c r="CA1192" s="15">
        <f>-(BM1192+BN1192+BO1192)/M1192</f>
        <v>-3996.2296569772061</v>
      </c>
      <c r="CB1192" s="15">
        <f>BG1192-CA1192</f>
        <v>-123468.7703430228</v>
      </c>
      <c r="CC1192" s="18">
        <f t="shared" si="94"/>
        <v>1</v>
      </c>
      <c r="CD1192" s="17">
        <f>(AF1192/(AF1192+AH1192+AJ1192))/(X1192/(X1192+Z1192+AB1192))</f>
        <v>1.6221660178613828</v>
      </c>
      <c r="CE1192" s="19">
        <f>(AH1192/(AF1192+AH1192+AJ1192))/(Z1192/(X1192+Z1192+AB1192))</f>
        <v>1.2249969429834413</v>
      </c>
      <c r="CF1192" s="18">
        <f>(AJ1192/(AF1192+AH1192+AJ1192))/(AB1192/(X1192+Z1192+AB1192))</f>
        <v>0.77621604234341168</v>
      </c>
      <c r="CG1192">
        <f>AH1192/Z1192</f>
        <v>261.5489189189189</v>
      </c>
      <c r="CH1192" s="11">
        <f>BB1192/BE1192</f>
        <v>0.22909245770464842</v>
      </c>
      <c r="CI1192" s="14">
        <f>AY1192/V1192</f>
        <v>3274.4998788738153</v>
      </c>
      <c r="CJ1192" s="14">
        <f>AV1192/M1192</f>
        <v>5211.3548387096771</v>
      </c>
      <c r="CK1192" s="17">
        <f>N1192/V1192</f>
        <v>40.849951913924905</v>
      </c>
      <c r="CL1192" s="17">
        <f>(AL1192+AN1192)/N1192</f>
        <v>5.0833076211045976</v>
      </c>
      <c r="CM1192" s="14">
        <f>AP1192/AC1192</f>
        <v>4.9999082105649642</v>
      </c>
    </row>
    <row r="1193" spans="1:91" hidden="1" x14ac:dyDescent="0.2">
      <c r="A1193">
        <v>294</v>
      </c>
      <c r="B1193" s="2">
        <v>44835</v>
      </c>
      <c r="C1193" s="3" t="s">
        <v>52</v>
      </c>
      <c r="D1193" t="s">
        <v>33</v>
      </c>
      <c r="E1193" s="3" t="s">
        <v>41</v>
      </c>
      <c r="F1193" t="s">
        <v>42</v>
      </c>
      <c r="G1193" t="str">
        <f>CONCATENATE(C1193,E1193)</f>
        <v>OGGSEA</v>
      </c>
      <c r="H1193" t="s">
        <v>31</v>
      </c>
      <c r="I1193">
        <f>U1193/M1193</f>
        <v>159</v>
      </c>
      <c r="J1193" t="str">
        <f>_xlfn.CONCAT(C1193,E1193,H1193)</f>
        <v>OGGSEA737-800</v>
      </c>
      <c r="K1193" s="4">
        <v>2640</v>
      </c>
      <c r="L1193" s="4">
        <f>N1193/M1193</f>
        <v>145.61363636363637</v>
      </c>
      <c r="M1193" s="4">
        <v>44</v>
      </c>
      <c r="N1193" s="4">
        <v>6407</v>
      </c>
      <c r="O1193" s="4">
        <f>P1193/M1193</f>
        <v>21</v>
      </c>
      <c r="P1193" s="4">
        <v>924</v>
      </c>
      <c r="Q1193" s="4">
        <v>1760</v>
      </c>
      <c r="R1193" s="4">
        <v>3723</v>
      </c>
      <c r="S1193" s="4">
        <f>U1193*K1193</f>
        <v>18469440</v>
      </c>
      <c r="T1193" s="7">
        <f>N1193/U1193</f>
        <v>0.91580903373356204</v>
      </c>
      <c r="U1193" s="4">
        <v>6996</v>
      </c>
      <c r="V1193" s="4">
        <v>246.58518518518517</v>
      </c>
      <c r="W1193" s="7">
        <f>P1193/X1193</f>
        <v>1</v>
      </c>
      <c r="X1193" s="4">
        <v>924</v>
      </c>
      <c r="Y1193" s="7">
        <f>Q1193/Z1193</f>
        <v>1</v>
      </c>
      <c r="Z1193" s="4">
        <v>1760</v>
      </c>
      <c r="AA1193" s="7">
        <f>R1193/AB1193</f>
        <v>0.86340445269016697</v>
      </c>
      <c r="AB1193" s="4">
        <v>4312</v>
      </c>
      <c r="AC1193" s="4">
        <v>3401</v>
      </c>
      <c r="AD1193" s="4">
        <f>AP1193/AC1193</f>
        <v>4.9994119376653927</v>
      </c>
      <c r="AE1193" s="7">
        <f>AF1193/(AF1193+AH1193+AJ1193+AL1193+AN1193+AP1193)</f>
        <v>0.20168171105343599</v>
      </c>
      <c r="AF1193" s="4">
        <v>371988</v>
      </c>
      <c r="AG1193" s="7">
        <f>AH1193/(AF1193+AH1193+AJ1193+AL1193+AN1193+AP1193)</f>
        <v>0.26112497567000337</v>
      </c>
      <c r="AH1193" s="4">
        <v>481627</v>
      </c>
      <c r="AI1193" s="7">
        <f>AJ1193/(AF1193+AH1193+AJ1193+AL1193+AN1193+AP1193)</f>
        <v>0.50981034259346103</v>
      </c>
      <c r="AJ1193" s="4">
        <v>940310</v>
      </c>
      <c r="AK1193" s="7">
        <f>AL1193/(AF1193+AH1193+AJ1193+AL1193+AN1193+AP1193)</f>
        <v>1.210942561689757E-2</v>
      </c>
      <c r="AL1193" s="4">
        <v>22335</v>
      </c>
      <c r="AM1193" s="7">
        <f>AN1193/(AF1193+AH1193+AJ1193+AL1193+AN1193+AP1193)</f>
        <v>6.0549838947621245E-3</v>
      </c>
      <c r="AN1193" s="4">
        <v>11168</v>
      </c>
      <c r="AO1193" s="7">
        <f>AP1193/(AF1193+AH1193+AJ1193+AL1193+AN1193+AP1193)</f>
        <v>9.2185611714398642E-3</v>
      </c>
      <c r="AP1193" s="4">
        <v>17003</v>
      </c>
      <c r="AQ1193" s="6">
        <f>AO1193+AM1193+AK1193+AI1193+AG1193+AE1193</f>
        <v>1</v>
      </c>
      <c r="AR1193" s="4">
        <v>908060</v>
      </c>
      <c r="AS1193" s="4">
        <f>AR1193/M1193</f>
        <v>20637.727272727272</v>
      </c>
      <c r="AT1193" s="4">
        <f>AR1193/V1193</f>
        <v>3682.5407792363849</v>
      </c>
      <c r="AU1193" s="7">
        <f>AR1193/(AR1193+AV1193+AY1193+BB1193)</f>
        <v>0.35774097561494489</v>
      </c>
      <c r="AV1193" s="4">
        <v>230539</v>
      </c>
      <c r="AW1193" s="4">
        <f>AV1193/M1193</f>
        <v>5239.522727272727</v>
      </c>
      <c r="AX1193" s="7">
        <f>AV1193/(AR1193+AV1193+AY1193+BB1193)</f>
        <v>9.0823565378161983E-2</v>
      </c>
      <c r="AY1193" s="4">
        <v>807443</v>
      </c>
      <c r="AZ1193" s="4">
        <f>AY1193/M1193</f>
        <v>18350.977272727272</v>
      </c>
      <c r="BA1193" s="7">
        <f>AY1193/(AR1193+AV1193+AY1193+BB1193)</f>
        <v>0.31810171857967307</v>
      </c>
      <c r="BB1193" s="4">
        <v>592275</v>
      </c>
      <c r="BC1193" s="11">
        <f>BB1193/(AR1193+AV1193+AY1193+BB1193)</f>
        <v>0.23333374042722008</v>
      </c>
      <c r="BD1193" s="9">
        <f>BC1193+BA1193+AX1193+AU1193</f>
        <v>1</v>
      </c>
      <c r="BE1193" s="14">
        <f>(AF1193+AH1193+AJ1193+AL1193+AN1193+AP1193)</f>
        <v>1844431</v>
      </c>
      <c r="BF1193" s="14">
        <f t="shared" si="90"/>
        <v>-2538317</v>
      </c>
      <c r="BG1193" s="13">
        <f>(AF1193+AH1193+AJ1193+AL1193+AN1193+AP1193)-(AR1193+AV1193+AY1193+BB1193)</f>
        <v>-693886</v>
      </c>
      <c r="BH1193" s="13">
        <f t="shared" si="91"/>
        <v>1</v>
      </c>
      <c r="BI1193" s="14">
        <f>AF1193/W1193</f>
        <v>371988</v>
      </c>
      <c r="BJ1193" s="14">
        <f>AH1193/Y1193</f>
        <v>481627</v>
      </c>
      <c r="BK1193" s="14">
        <f>AJ1193/AA1193</f>
        <v>1089072.4469513833</v>
      </c>
      <c r="BL1193" s="14">
        <f>BI1193+BJ1193+BK1193</f>
        <v>1942687.4469513833</v>
      </c>
      <c r="BM1193" s="14">
        <f>(AF1193/W1193)-AF1193</f>
        <v>0</v>
      </c>
      <c r="BN1193" s="14">
        <f>AH1193/Y1193-AH1193</f>
        <v>0</v>
      </c>
      <c r="BO1193" s="14">
        <f>AJ1193/AA1193-AJ1193</f>
        <v>148762.44695138326</v>
      </c>
      <c r="BP1193" s="14">
        <f>BG1193/S1193</f>
        <v>-3.7569411958348495E-2</v>
      </c>
      <c r="BQ1193" s="14">
        <f>(BG1193-CA1193)/S1193</f>
        <v>-3.7386354718744012E-2</v>
      </c>
      <c r="BR1193" s="27">
        <f>BQ1193-BP1193</f>
        <v>1.8305723960448245E-4</v>
      </c>
      <c r="BS1193" s="28">
        <f t="shared" si="92"/>
        <v>16914480</v>
      </c>
      <c r="BT1193" s="11">
        <f>BS1193/S1193</f>
        <v>0.91580903373356204</v>
      </c>
      <c r="BU1193" s="14">
        <f>(BE1193-AP1193)*1/BT1193-(BE1193-AP1193)</f>
        <v>167996.73669424071</v>
      </c>
      <c r="BV1193" s="14">
        <f t="shared" si="93"/>
        <v>9.9863937401458838E-2</v>
      </c>
      <c r="BW1193" s="27">
        <f>(AR1193+AV1193+AY1193+BB1193)/S1193</f>
        <v>0.13743334935980733</v>
      </c>
      <c r="BX1193" s="13">
        <f>(AF1193+AH1193+AJ1193+AL1193+AN1193)/N1193</f>
        <v>285.22366162010303</v>
      </c>
      <c r="BY1193" s="26">
        <f>BX1193/K1193</f>
        <v>0.10803926576519055</v>
      </c>
      <c r="BZ1193" s="11">
        <f>AP1193/BE1193</f>
        <v>9.2185611714398642E-3</v>
      </c>
      <c r="CA1193" s="15">
        <f>-(BM1193+BN1193+BO1193)/M1193</f>
        <v>-3380.9647034405284</v>
      </c>
      <c r="CB1193" s="15">
        <f>BG1193-CA1193</f>
        <v>-690505.03529655945</v>
      </c>
      <c r="CC1193" s="18">
        <f t="shared" si="94"/>
        <v>1</v>
      </c>
      <c r="CD1193" s="17">
        <f>(AF1193/(AF1193+AH1193+AJ1193))/(X1193/(X1193+Z1193+AB1193))</f>
        <v>1.5700102130404401</v>
      </c>
      <c r="CE1193" s="19">
        <f>(AH1193/(AF1193+AH1193+AJ1193))/(Z1193/(X1193+Z1193+AB1193))</f>
        <v>1.0671947405828004</v>
      </c>
      <c r="CF1193" s="18">
        <f>(AJ1193/(AF1193+AH1193+AJ1193))/(AB1193/(X1193+Z1193+AB1193))</f>
        <v>0.85042852962080351</v>
      </c>
      <c r="CG1193">
        <f>AH1193/Z1193</f>
        <v>273.65170454545455</v>
      </c>
      <c r="CH1193" s="11">
        <f>BB1193/BE1193</f>
        <v>0.32111529246689086</v>
      </c>
      <c r="CI1193" s="14">
        <f>AY1193/V1193</f>
        <v>3274.4992339811952</v>
      </c>
      <c r="CJ1193" s="14">
        <f>AV1193/M1193</f>
        <v>5239.522727272727</v>
      </c>
      <c r="CK1193" s="17">
        <f>N1193/V1193</f>
        <v>25.982907266664665</v>
      </c>
      <c r="CL1193" s="17">
        <f>(AL1193+AN1193)/N1193</f>
        <v>5.2291243951927582</v>
      </c>
      <c r="CM1193" s="14">
        <f>AP1193/AC1193</f>
        <v>4.9994119376653927</v>
      </c>
    </row>
    <row r="1194" spans="1:91" hidden="1" x14ac:dyDescent="0.2">
      <c r="A1194">
        <v>883</v>
      </c>
      <c r="B1194" s="2">
        <v>45200</v>
      </c>
      <c r="C1194" s="3" t="s">
        <v>37</v>
      </c>
      <c r="D1194" t="s">
        <v>38</v>
      </c>
      <c r="E1194" s="3" t="s">
        <v>32</v>
      </c>
      <c r="F1194" t="s">
        <v>33</v>
      </c>
      <c r="G1194" t="str">
        <f>CONCATENATE(C1194,E1194)</f>
        <v>LAXHNL</v>
      </c>
      <c r="H1194" t="s">
        <v>49</v>
      </c>
      <c r="I1194">
        <f>U1194/M1194</f>
        <v>278</v>
      </c>
      <c r="J1194" t="str">
        <f>_xlfn.CONCAT(C1194,E1194,H1194)</f>
        <v>LAXHNLA330-200</v>
      </c>
      <c r="K1194" s="4">
        <v>2556</v>
      </c>
      <c r="L1194" s="4">
        <f>N1194/M1194</f>
        <v>256.21739130434781</v>
      </c>
      <c r="M1194" s="4">
        <v>46</v>
      </c>
      <c r="N1194" s="4">
        <v>11786</v>
      </c>
      <c r="O1194" s="4">
        <f>P1194/M1194</f>
        <v>36</v>
      </c>
      <c r="P1194" s="4">
        <v>1656</v>
      </c>
      <c r="Q1194" s="4">
        <v>3082</v>
      </c>
      <c r="R1194" s="4">
        <v>7048</v>
      </c>
      <c r="S1194" s="4">
        <f>U1194*K1194</f>
        <v>32686128</v>
      </c>
      <c r="T1194" s="7">
        <f>N1194/U1194</f>
        <v>0.92164529246168281</v>
      </c>
      <c r="U1194" s="4">
        <v>12788</v>
      </c>
      <c r="V1194" s="4">
        <v>263.65675675675675</v>
      </c>
      <c r="W1194" s="7">
        <f>P1194/X1194</f>
        <v>1</v>
      </c>
      <c r="X1194" s="4">
        <v>1656</v>
      </c>
      <c r="Y1194" s="7">
        <f>Q1194/Z1194</f>
        <v>1</v>
      </c>
      <c r="Z1194" s="4">
        <v>3082</v>
      </c>
      <c r="AA1194" s="7">
        <f>R1194/AB1194</f>
        <v>0.87552795031055897</v>
      </c>
      <c r="AB1194" s="4">
        <v>8050</v>
      </c>
      <c r="AC1194" s="4">
        <v>899537</v>
      </c>
      <c r="AD1194" s="4">
        <f>AP1194/AC1194</f>
        <v>5.9999966649509693</v>
      </c>
      <c r="AE1194" s="7">
        <f>AF1194/(AF1194+AH1194+AJ1194+AL1194+AN1194+AP1194)</f>
        <v>0.10025685322900443</v>
      </c>
      <c r="AF1194" s="4">
        <v>943031</v>
      </c>
      <c r="AG1194" s="7">
        <f>AH1194/(AF1194+AH1194+AJ1194+AL1194+AN1194+AP1194)</f>
        <v>0.1109448605433679</v>
      </c>
      <c r="AH1194" s="4">
        <v>1043564</v>
      </c>
      <c r="AI1194" s="7">
        <f>AJ1194/(AF1194+AH1194+AJ1194+AL1194+AN1194+AP1194)</f>
        <v>0.20526123865768672</v>
      </c>
      <c r="AJ1194" s="4">
        <v>1930718</v>
      </c>
      <c r="AK1194" s="7">
        <f>AL1194/(AF1194+AH1194+AJ1194+AL1194+AN1194+AP1194)</f>
        <v>5.2447600771835445E-3</v>
      </c>
      <c r="AL1194" s="4">
        <v>49333</v>
      </c>
      <c r="AM1194" s="7">
        <f>AN1194/(AF1194+AH1194+AJ1194+AL1194+AN1194+AP1194)</f>
        <v>4.495463074690495E-3</v>
      </c>
      <c r="AN1194" s="4">
        <v>42285</v>
      </c>
      <c r="AO1194" s="7">
        <f>AP1194/(AF1194+AH1194+AJ1194+AL1194+AN1194+AP1194)</f>
        <v>0.5737968244180669</v>
      </c>
      <c r="AP1194" s="4">
        <v>5397219</v>
      </c>
      <c r="AQ1194" s="6">
        <f>AO1194+AM1194+AK1194+AI1194+AG1194+AE1194</f>
        <v>1</v>
      </c>
      <c r="AR1194" s="4">
        <v>1307777</v>
      </c>
      <c r="AS1194" s="4">
        <f>AR1194/M1194</f>
        <v>28429.934782608696</v>
      </c>
      <c r="AT1194" s="4">
        <f>AR1194/V1194</f>
        <v>4960.149764743268</v>
      </c>
      <c r="AU1194" s="7">
        <f>AR1194/(AR1194+AV1194+AY1194+BB1194)</f>
        <v>0.3110963782968042</v>
      </c>
      <c r="AV1194" s="4">
        <v>372358</v>
      </c>
      <c r="AW1194" s="4">
        <f>AV1194/M1194</f>
        <v>8094.739130434783</v>
      </c>
      <c r="AX1194" s="7">
        <f>AV1194/(AR1194+AV1194+AY1194+BB1194)</f>
        <v>8.8577200264143979E-2</v>
      </c>
      <c r="AY1194" s="4">
        <v>1344601</v>
      </c>
      <c r="AZ1194" s="4">
        <f>AY1194/M1194</f>
        <v>29230.456521739132</v>
      </c>
      <c r="BA1194" s="7">
        <f>AY1194/(AR1194+AV1194+AY1194+BB1194)</f>
        <v>0.31985613858804768</v>
      </c>
      <c r="BB1194" s="4">
        <v>1179032</v>
      </c>
      <c r="BC1194" s="11">
        <f>BB1194/(AR1194+AV1194+AY1194+BB1194)</f>
        <v>0.28047028285100417</v>
      </c>
      <c r="BD1194" s="9">
        <f>BC1194+BA1194+AX1194+AU1194</f>
        <v>1</v>
      </c>
      <c r="BE1194" s="14">
        <f>(AF1194+AH1194+AJ1194+AL1194+AN1194+AP1194)</f>
        <v>9406150</v>
      </c>
      <c r="BF1194" s="14">
        <f t="shared" si="90"/>
        <v>-4203768</v>
      </c>
      <c r="BG1194" s="13">
        <f>(AF1194+AH1194+AJ1194+AL1194+AN1194+AP1194)-(AR1194+AV1194+AY1194+BB1194)</f>
        <v>5202382</v>
      </c>
      <c r="BH1194" s="13">
        <f t="shared" si="91"/>
        <v>0</v>
      </c>
      <c r="BI1194" s="14">
        <f>AF1194/W1194</f>
        <v>943031</v>
      </c>
      <c r="BJ1194" s="14">
        <f>AH1194/Y1194</f>
        <v>1043564</v>
      </c>
      <c r="BK1194" s="14">
        <f>AJ1194/AA1194</f>
        <v>2205204.2990919412</v>
      </c>
      <c r="BL1194" s="14">
        <f>BI1194+BJ1194+BK1194</f>
        <v>4191799.2990919412</v>
      </c>
      <c r="BM1194" s="14">
        <f>(AF1194/W1194)-AF1194</f>
        <v>0</v>
      </c>
      <c r="BN1194" s="14">
        <f>AH1194/Y1194-AH1194</f>
        <v>0</v>
      </c>
      <c r="BO1194" s="14">
        <f>AJ1194/AA1194-AJ1194</f>
        <v>274486.29909194121</v>
      </c>
      <c r="BP1194" s="14">
        <f>BG1194/S1194</f>
        <v>0.15916177039996907</v>
      </c>
      <c r="BQ1194" s="14">
        <f>(BG1194-CA1194)/S1194</f>
        <v>0.1593443277667676</v>
      </c>
      <c r="BR1194" s="27">
        <f>BQ1194-BP1194</f>
        <v>1.8255736679853585E-4</v>
      </c>
      <c r="BS1194" s="28">
        <f t="shared" si="92"/>
        <v>30125016</v>
      </c>
      <c r="BT1194" s="11">
        <f>BS1194/S1194</f>
        <v>0.92164529246168281</v>
      </c>
      <c r="BU1194" s="14">
        <f>(BE1194-AP1194)*1/BT1194-(BE1194-AP1194)</f>
        <v>340823.76226030849</v>
      </c>
      <c r="BV1194" s="14">
        <f t="shared" si="93"/>
        <v>0.28777192575394678</v>
      </c>
      <c r="BW1194" s="27">
        <f>(AR1194+AV1194+AY1194+BB1194)/S1194</f>
        <v>0.12861015535397768</v>
      </c>
      <c r="BX1194" s="13">
        <f>(AF1194+AH1194+AJ1194+AL1194+AN1194)/N1194</f>
        <v>340.14347530968945</v>
      </c>
      <c r="BY1194" s="26">
        <f>BX1194/K1194</f>
        <v>0.13307647703821965</v>
      </c>
      <c r="BZ1194" s="11">
        <f>AP1194/BE1194</f>
        <v>0.5737968244180669</v>
      </c>
      <c r="CA1194" s="15">
        <f>-(BM1194+BN1194+BO1194)/M1194</f>
        <v>-5967.0934585204614</v>
      </c>
      <c r="CB1194" s="15">
        <f>BG1194-CA1194</f>
        <v>5208349.0934585202</v>
      </c>
      <c r="CC1194" s="18">
        <f t="shared" si="94"/>
        <v>0</v>
      </c>
      <c r="CD1194" s="17">
        <f>(AF1194/(AF1194+AH1194+AJ1194))/(X1194/(X1194+Z1194+AB1194))</f>
        <v>1.8590025725400152</v>
      </c>
      <c r="CE1194" s="19">
        <f>(AH1194/(AF1194+AH1194+AJ1194))/(Z1194/(X1194+Z1194+AB1194))</f>
        <v>1.1053525263096216</v>
      </c>
      <c r="CF1194" s="18">
        <f>(AJ1194/(AF1194+AH1194+AJ1194))/(AB1194/(X1194+Z1194+AB1194))</f>
        <v>0.78295593214751324</v>
      </c>
      <c r="CG1194">
        <f>AH1194/Z1194</f>
        <v>338.59961064243998</v>
      </c>
      <c r="CH1194" s="11">
        <f>BB1194/BE1194</f>
        <v>0.12534692727630328</v>
      </c>
      <c r="CI1194" s="14">
        <f>AY1194/V1194</f>
        <v>5099.8162024745525</v>
      </c>
      <c r="CJ1194" s="14">
        <f>AV1194/M1194</f>
        <v>8094.739130434783</v>
      </c>
      <c r="CK1194" s="17">
        <f>N1194/V1194</f>
        <v>44.702059393355405</v>
      </c>
      <c r="CL1194" s="17">
        <f>(AL1194+AN1194)/N1194</f>
        <v>7.7734600373324287</v>
      </c>
      <c r="CM1194" s="14">
        <f>AP1194/AC1194</f>
        <v>5.9999966649509693</v>
      </c>
    </row>
    <row r="1195" spans="1:91" hidden="1" x14ac:dyDescent="0.2">
      <c r="A1195">
        <v>40</v>
      </c>
      <c r="B1195" s="2">
        <v>44805</v>
      </c>
      <c r="C1195" s="3" t="s">
        <v>32</v>
      </c>
      <c r="D1195" t="s">
        <v>33</v>
      </c>
      <c r="E1195" s="3" t="s">
        <v>41</v>
      </c>
      <c r="F1195" t="s">
        <v>42</v>
      </c>
      <c r="G1195" t="str">
        <f>CONCATENATE(C1195,E1195)</f>
        <v>HNLSEA</v>
      </c>
      <c r="H1195" t="s">
        <v>34</v>
      </c>
      <c r="I1195">
        <f>U1195/M1195</f>
        <v>178</v>
      </c>
      <c r="J1195" t="str">
        <f>_xlfn.CONCAT(C1195,E1195,H1195)</f>
        <v>HNLSEA737-900</v>
      </c>
      <c r="K1195" s="4">
        <v>2677</v>
      </c>
      <c r="L1195" s="4">
        <f>N1195/M1195</f>
        <v>171.08</v>
      </c>
      <c r="M1195" s="4">
        <v>25</v>
      </c>
      <c r="N1195" s="4">
        <v>4277</v>
      </c>
      <c r="O1195" s="4">
        <f>P1195/M1195</f>
        <v>23</v>
      </c>
      <c r="P1195" s="4">
        <v>575</v>
      </c>
      <c r="Q1195" s="4">
        <v>1075</v>
      </c>
      <c r="R1195" s="4">
        <v>2627</v>
      </c>
      <c r="S1195" s="4">
        <f>U1195*K1195</f>
        <v>11912650</v>
      </c>
      <c r="T1195" s="7">
        <f>N1195/U1195</f>
        <v>0.96112359550561799</v>
      </c>
      <c r="U1195" s="4">
        <v>4450</v>
      </c>
      <c r="V1195" s="4">
        <v>144.87506864360242</v>
      </c>
      <c r="W1195" s="7">
        <f>P1195/X1195</f>
        <v>1</v>
      </c>
      <c r="X1195" s="4">
        <v>575</v>
      </c>
      <c r="Y1195" s="7">
        <f>Q1195/Z1195</f>
        <v>1</v>
      </c>
      <c r="Z1195" s="4">
        <v>1075</v>
      </c>
      <c r="AA1195" s="7">
        <f>R1195/AB1195</f>
        <v>0.93821428571428567</v>
      </c>
      <c r="AB1195" s="4">
        <v>2800</v>
      </c>
      <c r="AC1195" s="4">
        <v>16215</v>
      </c>
      <c r="AD1195" s="4">
        <f>AP1195/AC1195</f>
        <v>4.9998766574159728</v>
      </c>
      <c r="AE1195" s="7">
        <f>AF1195/(AF1195+AH1195+AJ1195+AL1195+AN1195+AP1195)</f>
        <v>0.17534523546510905</v>
      </c>
      <c r="AF1195" s="4">
        <v>282545</v>
      </c>
      <c r="AG1195" s="7">
        <f>AH1195/(AF1195+AH1195+AJ1195+AL1195+AN1195+AP1195)</f>
        <v>0.24914234151935877</v>
      </c>
      <c r="AH1195" s="4">
        <v>401459</v>
      </c>
      <c r="AI1195" s="7">
        <f>AJ1195/(AF1195+AH1195+AJ1195+AL1195+AN1195+AP1195)</f>
        <v>0.50726527339570704</v>
      </c>
      <c r="AJ1195" s="4">
        <v>817389</v>
      </c>
      <c r="AK1195" s="7">
        <f>AL1195/(AF1195+AH1195+AJ1195+AL1195+AN1195+AP1195)</f>
        <v>9.783636720194817E-3</v>
      </c>
      <c r="AL1195" s="4">
        <v>15765</v>
      </c>
      <c r="AM1195" s="7">
        <f>AN1195/(AF1195+AH1195+AJ1195+AL1195+AN1195+AP1195)</f>
        <v>8.1502379350661923E-3</v>
      </c>
      <c r="AN1195" s="4">
        <v>13133</v>
      </c>
      <c r="AO1195" s="7">
        <f>AP1195/(AF1195+AH1195+AJ1195+AL1195+AN1195+AP1195)</f>
        <v>5.0313274964564184E-2</v>
      </c>
      <c r="AP1195" s="4">
        <v>81073</v>
      </c>
      <c r="AQ1195" s="6">
        <f>AO1195+AM1195+AK1195+AI1195+AG1195+AE1195</f>
        <v>1</v>
      </c>
      <c r="AR1195" s="4">
        <v>533508</v>
      </c>
      <c r="AS1195" s="4">
        <f>AR1195/M1195</f>
        <v>21340.32</v>
      </c>
      <c r="AT1195" s="4">
        <f>AR1195/V1195</f>
        <v>3682.5383759606548</v>
      </c>
      <c r="AU1195" s="7">
        <f>AR1195/(AR1195+AV1195+AY1195+BB1195)</f>
        <v>0.35881329075613977</v>
      </c>
      <c r="AV1195" s="4">
        <v>130988</v>
      </c>
      <c r="AW1195" s="4">
        <f>AV1195/M1195</f>
        <v>5239.5200000000004</v>
      </c>
      <c r="AX1195" s="7">
        <f>AV1195/(AR1195+AV1195+AY1195+BB1195)</f>
        <v>8.8096589609837586E-2</v>
      </c>
      <c r="AY1195" s="4">
        <v>474394</v>
      </c>
      <c r="AZ1195" s="4">
        <f>AY1195/M1195</f>
        <v>18975.759999999998</v>
      </c>
      <c r="BA1195" s="7">
        <f>AY1195/(AR1195+AV1195+AY1195+BB1195)</f>
        <v>0.31905589467256001</v>
      </c>
      <c r="BB1195" s="4">
        <v>347978</v>
      </c>
      <c r="BC1195" s="11">
        <f>BB1195/(AR1195+AV1195+AY1195+BB1195)</f>
        <v>0.23403422496146262</v>
      </c>
      <c r="BD1195" s="9">
        <f>BC1195+BA1195+AX1195+AU1195</f>
        <v>1</v>
      </c>
      <c r="BE1195" s="14">
        <f>(AF1195+AH1195+AJ1195+AL1195+AN1195+AP1195)</f>
        <v>1611364</v>
      </c>
      <c r="BF1195" s="14">
        <f t="shared" si="90"/>
        <v>-1486868</v>
      </c>
      <c r="BG1195" s="13">
        <f>(AF1195+AH1195+AJ1195+AL1195+AN1195+AP1195)-(AR1195+AV1195+AY1195+BB1195)</f>
        <v>124496</v>
      </c>
      <c r="BH1195" s="13">
        <f t="shared" si="91"/>
        <v>0</v>
      </c>
      <c r="BI1195" s="14">
        <f>AF1195/W1195</f>
        <v>282545</v>
      </c>
      <c r="BJ1195" s="14">
        <f>AH1195/Y1195</f>
        <v>401459</v>
      </c>
      <c r="BK1195" s="14">
        <f>AJ1195/AA1195</f>
        <v>871217.81499809679</v>
      </c>
      <c r="BL1195" s="14">
        <f>BI1195+BJ1195+BK1195</f>
        <v>1555221.8149980968</v>
      </c>
      <c r="BM1195" s="14">
        <f>(AF1195/W1195)-AF1195</f>
        <v>0</v>
      </c>
      <c r="BN1195" s="14">
        <f>AH1195/Y1195-AH1195</f>
        <v>0</v>
      </c>
      <c r="BO1195" s="14">
        <f>AJ1195/AA1195-AJ1195</f>
        <v>53828.814998096786</v>
      </c>
      <c r="BP1195" s="14">
        <f>BG1195/S1195</f>
        <v>1.045073934011324E-2</v>
      </c>
      <c r="BQ1195" s="14">
        <f>(BG1195-CA1195)/S1195</f>
        <v>1.0631484396832263E-2</v>
      </c>
      <c r="BR1195" s="27">
        <f>BQ1195-BP1195</f>
        <v>1.8074505671902309E-4</v>
      </c>
      <c r="BS1195" s="28">
        <f t="shared" si="92"/>
        <v>11449529</v>
      </c>
      <c r="BT1195" s="11">
        <f>BS1195/S1195</f>
        <v>0.96112359550561799</v>
      </c>
      <c r="BU1195" s="14">
        <f>(BE1195-AP1195)*1/BT1195-(BE1195-AP1195)</f>
        <v>61898.607201309409</v>
      </c>
      <c r="BV1195" s="14">
        <f t="shared" si="93"/>
        <v>0.13526494944449807</v>
      </c>
      <c r="BW1195" s="27">
        <f>(AR1195+AV1195+AY1195+BB1195)/S1195</f>
        <v>0.12481421010438483</v>
      </c>
      <c r="BX1195" s="13">
        <f>(AF1195+AH1195+AJ1195+AL1195+AN1195)/N1195</f>
        <v>357.79541734860885</v>
      </c>
      <c r="BY1195" s="26">
        <f>BX1195/K1195</f>
        <v>0.13365536695876312</v>
      </c>
      <c r="BZ1195" s="11">
        <f>AP1195/BE1195</f>
        <v>5.0313274964564184E-2</v>
      </c>
      <c r="CA1195" s="15">
        <f>-(BM1195+BN1195+BO1195)/M1195</f>
        <v>-2153.1525999238715</v>
      </c>
      <c r="CB1195" s="15">
        <f>BG1195-CA1195</f>
        <v>126649.15259992387</v>
      </c>
      <c r="CC1195" s="18">
        <f t="shared" si="94"/>
        <v>0</v>
      </c>
      <c r="CD1195" s="17">
        <f>(AF1195/(AF1195+AH1195+AJ1195))/(X1195/(X1195+Z1195+AB1195))</f>
        <v>1.4564158809156909</v>
      </c>
      <c r="CE1195" s="19">
        <f>(AH1195/(AF1195+AH1195+AJ1195))/(Z1195/(X1195+Z1195+AB1195))</f>
        <v>1.1068744391932832</v>
      </c>
      <c r="CF1195" s="18">
        <f>(AJ1195/(AF1195+AH1195+AJ1195))/(AB1195/(X1195+Z1195+AB1195))</f>
        <v>0.86523958797882083</v>
      </c>
      <c r="CG1195">
        <f>AH1195/Z1195</f>
        <v>373.45023255813953</v>
      </c>
      <c r="CH1195" s="11">
        <f>BB1195/BE1195</f>
        <v>0.21595244773992717</v>
      </c>
      <c r="CI1195" s="14">
        <f>AY1195/V1195</f>
        <v>3274.5040567816768</v>
      </c>
      <c r="CJ1195" s="14">
        <f>AV1195/M1195</f>
        <v>5239.5200000000004</v>
      </c>
      <c r="CK1195" s="17">
        <f>N1195/V1195</f>
        <v>29.521987737735365</v>
      </c>
      <c r="CL1195" s="17">
        <f>(AL1195+AN1195)/N1195</f>
        <v>6.7566050970306293</v>
      </c>
      <c r="CM1195" s="14">
        <f>AP1195/AC1195</f>
        <v>4.9998766574159728</v>
      </c>
    </row>
    <row r="1196" spans="1:91" hidden="1" x14ac:dyDescent="0.2">
      <c r="A1196">
        <v>313</v>
      </c>
      <c r="B1196" s="2">
        <v>44835</v>
      </c>
      <c r="C1196" s="3" t="s">
        <v>41</v>
      </c>
      <c r="D1196" t="s">
        <v>42</v>
      </c>
      <c r="E1196" s="3" t="s">
        <v>44</v>
      </c>
      <c r="F1196" t="s">
        <v>45</v>
      </c>
      <c r="G1196" t="str">
        <f>CONCATENATE(C1196,E1196)</f>
        <v>SEABOI</v>
      </c>
      <c r="H1196" t="s">
        <v>40</v>
      </c>
      <c r="I1196">
        <f>U1196/M1196</f>
        <v>73.715596330275233</v>
      </c>
      <c r="J1196" t="str">
        <f>_xlfn.CONCAT(C1196,E1196,H1196)</f>
        <v>SEABOIE175</v>
      </c>
      <c r="K1196" s="4">
        <v>399</v>
      </c>
      <c r="L1196" s="4">
        <f>N1196/M1196</f>
        <v>60.068807339449542</v>
      </c>
      <c r="M1196" s="4">
        <v>218</v>
      </c>
      <c r="N1196" s="4">
        <v>13095</v>
      </c>
      <c r="O1196" s="4">
        <f>P1196/M1196</f>
        <v>10</v>
      </c>
      <c r="P1196" s="4">
        <v>2180</v>
      </c>
      <c r="Q1196" s="4">
        <v>3924</v>
      </c>
      <c r="R1196" s="4">
        <v>6991</v>
      </c>
      <c r="S1196" s="4">
        <f>U1196*K1196</f>
        <v>6411930</v>
      </c>
      <c r="T1196" s="7">
        <f>N1196/U1196</f>
        <v>0.81487243310516488</v>
      </c>
      <c r="U1196" s="4">
        <v>16070</v>
      </c>
      <c r="V1196" s="4">
        <v>304.36713380046712</v>
      </c>
      <c r="W1196" s="7">
        <f>P1196/X1196</f>
        <v>1</v>
      </c>
      <c r="X1196" s="4">
        <v>2180</v>
      </c>
      <c r="Y1196" s="7">
        <f>Q1196/Z1196</f>
        <v>1</v>
      </c>
      <c r="Z1196" s="4">
        <v>3924</v>
      </c>
      <c r="AA1196" s="7">
        <f>R1196/AB1196</f>
        <v>0.70148504916716836</v>
      </c>
      <c r="AB1196" s="4">
        <v>9966</v>
      </c>
      <c r="AC1196" s="4">
        <v>11422</v>
      </c>
      <c r="AD1196" s="4">
        <f>AP1196/AC1196</f>
        <v>5</v>
      </c>
      <c r="AE1196" s="7">
        <f>AF1196/(AF1196+AH1196+AJ1196+AL1196+AN1196+AP1196)</f>
        <v>0.25864143711984283</v>
      </c>
      <c r="AF1196" s="4">
        <v>377639</v>
      </c>
      <c r="AG1196" s="7">
        <f>AH1196/(AF1196+AH1196+AJ1196+AL1196+AN1196+AP1196)</f>
        <v>0.26249326238778919</v>
      </c>
      <c r="AH1196" s="4">
        <v>383263</v>
      </c>
      <c r="AI1196" s="7">
        <f>AJ1196/(AF1196+AH1196+AJ1196+AL1196+AN1196+AP1196)</f>
        <v>0.40145142036056758</v>
      </c>
      <c r="AJ1196" s="4">
        <v>586154</v>
      </c>
      <c r="AK1196" s="7">
        <f>AL1196/(AF1196+AH1196+AJ1196+AL1196+AN1196+AP1196)</f>
        <v>2.8724315742829024E-2</v>
      </c>
      <c r="AL1196" s="4">
        <v>41940</v>
      </c>
      <c r="AM1196" s="7">
        <f>AN1196/(AF1196+AH1196+AJ1196+AL1196+AN1196+AP1196)</f>
        <v>9.5754568049712108E-3</v>
      </c>
      <c r="AN1196" s="4">
        <v>13981</v>
      </c>
      <c r="AO1196" s="7">
        <f>AP1196/(AF1196+AH1196+AJ1196+AL1196+AN1196+AP1196)</f>
        <v>3.9114107584000128E-2</v>
      </c>
      <c r="AP1196" s="4">
        <v>57110</v>
      </c>
      <c r="AQ1196" s="6">
        <f>AO1196+AM1196+AK1196+AI1196+AG1196+AE1196</f>
        <v>1</v>
      </c>
      <c r="AR1196" s="4">
        <v>488693</v>
      </c>
      <c r="AS1196" s="4">
        <f>AR1196/M1196</f>
        <v>2241.711009174312</v>
      </c>
      <c r="AT1196" s="4">
        <f>AR1196/V1196</f>
        <v>1605.6037125229518</v>
      </c>
      <c r="AU1196" s="7">
        <f>AR1196/(AR1196+AV1196+AY1196+BB1196)</f>
        <v>0.25527094784865723</v>
      </c>
      <c r="AV1196" s="4">
        <v>591223</v>
      </c>
      <c r="AW1196" s="4">
        <f>AV1196/M1196</f>
        <v>2712.0321100917431</v>
      </c>
      <c r="AX1196" s="7">
        <f>AV1196/(AR1196+AV1196+AY1196+BB1196)</f>
        <v>0.30882794637927424</v>
      </c>
      <c r="AY1196" s="4">
        <v>558011</v>
      </c>
      <c r="AZ1196" s="4">
        <f>AY1196/M1196</f>
        <v>2559.6834862385322</v>
      </c>
      <c r="BA1196" s="7">
        <f>AY1196/(AR1196+AV1196+AY1196+BB1196)</f>
        <v>0.29147951143146528</v>
      </c>
      <c r="BB1196" s="4">
        <v>276482</v>
      </c>
      <c r="BC1196" s="11">
        <f>BB1196/(AR1196+AV1196+AY1196+BB1196)</f>
        <v>0.14442159434060328</v>
      </c>
      <c r="BD1196" s="9">
        <f>BC1196+BA1196+AX1196+AU1196</f>
        <v>1</v>
      </c>
      <c r="BE1196" s="14">
        <f>(AF1196+AH1196+AJ1196+AL1196+AN1196+AP1196)</f>
        <v>1460087</v>
      </c>
      <c r="BF1196" s="14">
        <f t="shared" si="90"/>
        <v>-1914409</v>
      </c>
      <c r="BG1196" s="13">
        <f>(AF1196+AH1196+AJ1196+AL1196+AN1196+AP1196)-(AR1196+AV1196+AY1196+BB1196)</f>
        <v>-454322</v>
      </c>
      <c r="BH1196" s="13">
        <f t="shared" si="91"/>
        <v>1</v>
      </c>
      <c r="BI1196" s="14">
        <f>AF1196/W1196</f>
        <v>377639</v>
      </c>
      <c r="BJ1196" s="14">
        <f>AH1196/Y1196</f>
        <v>383263</v>
      </c>
      <c r="BK1196" s="14">
        <f>AJ1196/AA1196</f>
        <v>835590.15362609073</v>
      </c>
      <c r="BL1196" s="14">
        <f>BI1196+BJ1196+BK1196</f>
        <v>1596492.1536260908</v>
      </c>
      <c r="BM1196" s="14">
        <f>(AF1196/W1196)-AF1196</f>
        <v>0</v>
      </c>
      <c r="BN1196" s="14">
        <f>AH1196/Y1196-AH1196</f>
        <v>0</v>
      </c>
      <c r="BO1196" s="14">
        <f>AJ1196/AA1196-AJ1196</f>
        <v>249436.15362609073</v>
      </c>
      <c r="BP1196" s="14">
        <f>BG1196/S1196</f>
        <v>-7.085573298523222E-2</v>
      </c>
      <c r="BQ1196" s="14">
        <f>(BG1196-CA1196)/S1196</f>
        <v>-7.0677283978526087E-2</v>
      </c>
      <c r="BR1196" s="27">
        <f>BQ1196-BP1196</f>
        <v>1.7844900670613284E-4</v>
      </c>
      <c r="BS1196" s="28">
        <f t="shared" si="92"/>
        <v>5224905</v>
      </c>
      <c r="BT1196" s="11">
        <f>BS1196/S1196</f>
        <v>0.81487243310516488</v>
      </c>
      <c r="BU1196" s="14">
        <f>(BE1196-AP1196)*1/BT1196-(BE1196-AP1196)</f>
        <v>318736.66093928996</v>
      </c>
      <c r="BV1196" s="14">
        <f t="shared" si="93"/>
        <v>0.22771412039744662</v>
      </c>
      <c r="BW1196" s="27">
        <f>(AR1196+AV1196+AY1196+BB1196)/S1196</f>
        <v>0.29856985338267883</v>
      </c>
      <c r="BX1196" s="13">
        <f>(AF1196+AH1196+AJ1196+AL1196+AN1196)/N1196</f>
        <v>107.13837342497136</v>
      </c>
      <c r="BY1196" s="26">
        <f>BX1196/K1196</f>
        <v>0.2685172266290009</v>
      </c>
      <c r="BZ1196" s="11">
        <f>AP1196/BE1196</f>
        <v>3.9114107584000128E-2</v>
      </c>
      <c r="CA1196" s="15">
        <f>-(BM1196+BN1196+BO1196)/M1196</f>
        <v>-1144.2025395692235</v>
      </c>
      <c r="CB1196" s="15">
        <f>BG1196-CA1196</f>
        <v>-453177.79746043077</v>
      </c>
      <c r="CC1196" s="18">
        <f t="shared" si="94"/>
        <v>1</v>
      </c>
      <c r="CD1196" s="17">
        <f>(AF1196/(AF1196+AH1196+AJ1196))/(X1196/(X1196+Z1196+AB1196))</f>
        <v>2.066572145669431</v>
      </c>
      <c r="CE1196" s="19">
        <f>(AH1196/(AF1196+AH1196+AJ1196))/(Z1196/(X1196+Z1196+AB1196))</f>
        <v>1.1651936847767064</v>
      </c>
      <c r="CF1196" s="18">
        <f>(AJ1196/(AF1196+AH1196+AJ1196))/(AB1196/(X1196+Z1196+AB1196))</f>
        <v>0.7016508833410442</v>
      </c>
      <c r="CG1196">
        <f>AH1196/Z1196</f>
        <v>97.671508664627936</v>
      </c>
      <c r="CH1196" s="11">
        <f>BB1196/BE1196</f>
        <v>0.18935994909892356</v>
      </c>
      <c r="CI1196" s="14">
        <f>AY1196/V1196</f>
        <v>1833.3484073408968</v>
      </c>
      <c r="CJ1196" s="14">
        <f>AV1196/M1196</f>
        <v>2712.0321100917431</v>
      </c>
      <c r="CK1196" s="17">
        <f>N1196/V1196</f>
        <v>43.023699163867811</v>
      </c>
      <c r="CL1196" s="17">
        <f>(AL1196+AN1196)/N1196</f>
        <v>4.2704085528827793</v>
      </c>
      <c r="CM1196" s="14">
        <f>AP1196/AC1196</f>
        <v>5</v>
      </c>
    </row>
    <row r="1197" spans="1:91" x14ac:dyDescent="0.2">
      <c r="A1197">
        <v>1112</v>
      </c>
      <c r="B1197" s="2">
        <v>45231</v>
      </c>
      <c r="C1197" s="3" t="s">
        <v>37</v>
      </c>
      <c r="D1197" t="s">
        <v>38</v>
      </c>
      <c r="E1197" s="3" t="s">
        <v>43</v>
      </c>
      <c r="F1197" t="s">
        <v>38</v>
      </c>
      <c r="G1197" t="str">
        <f>CONCATENATE(C1197,E1197)</f>
        <v>LAXSFO</v>
      </c>
      <c r="H1197" t="s">
        <v>40</v>
      </c>
      <c r="I1197">
        <f>U1197/M1197</f>
        <v>75.760736196319016</v>
      </c>
      <c r="J1197" t="str">
        <f>_xlfn.CONCAT(C1197,E1197,H1197)</f>
        <v>LAXSFOE175</v>
      </c>
      <c r="K1197" s="4">
        <v>337</v>
      </c>
      <c r="L1197" s="4">
        <f>N1197/M1197</f>
        <v>68.828220858895705</v>
      </c>
      <c r="M1197" s="4">
        <v>163</v>
      </c>
      <c r="N1197" s="4">
        <v>11219</v>
      </c>
      <c r="O1197" s="4">
        <f>P1197/M1197</f>
        <v>9.9693251533742338</v>
      </c>
      <c r="P1197" s="4">
        <v>1625</v>
      </c>
      <c r="Q1197" s="4">
        <v>2313</v>
      </c>
      <c r="R1197" s="4">
        <v>7282</v>
      </c>
      <c r="S1197" s="4">
        <f>U1197*K1197</f>
        <v>4161613</v>
      </c>
      <c r="T1197" s="7">
        <f>N1197/U1197</f>
        <v>0.90849461494857886</v>
      </c>
      <c r="U1197" s="4">
        <v>12349</v>
      </c>
      <c r="V1197" s="4">
        <v>217.18526421046701</v>
      </c>
      <c r="W1197" s="7">
        <f>P1197/X1197</f>
        <v>1</v>
      </c>
      <c r="X1197" s="4">
        <v>1625</v>
      </c>
      <c r="Y1197" s="7">
        <f>Q1197/Z1197</f>
        <v>0.79076923076923078</v>
      </c>
      <c r="Z1197" s="4">
        <v>2925</v>
      </c>
      <c r="AA1197" s="7">
        <f>R1197/AB1197</f>
        <v>0.93370944992947813</v>
      </c>
      <c r="AB1197" s="4">
        <v>7799</v>
      </c>
      <c r="AC1197" s="4">
        <v>0</v>
      </c>
      <c r="AD1197" s="4" t="e">
        <f>AP1197/AC1197</f>
        <v>#DIV/0!</v>
      </c>
      <c r="AE1197" s="7">
        <f>AF1197/(AF1197+AH1197+AJ1197+AL1197+AN1197+AP1197)</f>
        <v>0.19434557168213526</v>
      </c>
      <c r="AF1197" s="4">
        <v>244828</v>
      </c>
      <c r="AG1197" s="7">
        <f>AH1197/(AF1197+AH1197+AJ1197+AL1197+AN1197+AP1197)</f>
        <v>0.2092460762242847</v>
      </c>
      <c r="AH1197" s="4">
        <v>263599</v>
      </c>
      <c r="AI1197" s="7">
        <f>AJ1197/(AF1197+AH1197+AJ1197+AL1197+AN1197+AP1197)</f>
        <v>0.5328214352620666</v>
      </c>
      <c r="AJ1197" s="4">
        <v>671225</v>
      </c>
      <c r="AK1197" s="7">
        <f>AL1197/(AF1197+AH1197+AJ1197+AL1197+AN1197+AP1197)</f>
        <v>4.0466566541457236E-2</v>
      </c>
      <c r="AL1197" s="4">
        <v>50978</v>
      </c>
      <c r="AM1197" s="7">
        <f>AN1197/(AF1197+AH1197+AJ1197+AL1197+AN1197+AP1197)</f>
        <v>2.3120350290056168E-2</v>
      </c>
      <c r="AN1197" s="4">
        <v>29126</v>
      </c>
      <c r="AO1197" s="7">
        <f>AP1197/(AF1197+AH1197+AJ1197+AL1197+AN1197+AP1197)</f>
        <v>0</v>
      </c>
      <c r="AP1197" s="4">
        <v>0</v>
      </c>
      <c r="AQ1197" s="6">
        <f>AO1197+AM1197+AK1197+AI1197+AG1197+AE1197</f>
        <v>1</v>
      </c>
      <c r="AR1197" s="4">
        <v>542141</v>
      </c>
      <c r="AS1197" s="4">
        <f>AR1197/M1197</f>
        <v>3326.0184049079753</v>
      </c>
      <c r="AT1197" s="4">
        <f>AR1197/V1197</f>
        <v>2496.2144737159938</v>
      </c>
      <c r="AU1197" s="7">
        <f>AR1197/(AR1197+AV1197+AY1197+BB1197)</f>
        <v>0.31998123107614401</v>
      </c>
      <c r="AV1197" s="4">
        <v>531040</v>
      </c>
      <c r="AW1197" s="4">
        <f>AV1197/M1197</f>
        <v>3257.9141104294476</v>
      </c>
      <c r="AX1197" s="7">
        <f>AV1197/(AR1197+AV1197+AY1197+BB1197)</f>
        <v>0.31342922404074863</v>
      </c>
      <c r="AY1197" s="4">
        <v>300598</v>
      </c>
      <c r="AZ1197" s="4">
        <f>AY1197/M1197</f>
        <v>1844.159509202454</v>
      </c>
      <c r="BA1197" s="7">
        <f>AY1197/(AR1197+AV1197+AY1197+BB1197)</f>
        <v>0.17741826959965531</v>
      </c>
      <c r="BB1197" s="4">
        <v>320511</v>
      </c>
      <c r="BC1197" s="11">
        <f>BB1197/(AR1197+AV1197+AY1197+BB1197)</f>
        <v>0.18917127528345207</v>
      </c>
      <c r="BD1197" s="9">
        <f>BC1197+BA1197+AX1197+AU1197</f>
        <v>1</v>
      </c>
      <c r="BE1197" s="14">
        <f>(AF1197+AH1197+AJ1197+AL1197+AN1197+AP1197)</f>
        <v>1259756</v>
      </c>
      <c r="BF1197" s="14">
        <f t="shared" si="90"/>
        <v>-1694290</v>
      </c>
      <c r="BG1197" s="13">
        <f>(AF1197+AH1197+AJ1197+AL1197+AN1197+AP1197)-(AR1197+AV1197+AY1197+BB1197)</f>
        <v>-434534</v>
      </c>
      <c r="BH1197" s="13">
        <f t="shared" si="91"/>
        <v>1</v>
      </c>
      <c r="BI1197" s="14">
        <f>AF1197/W1197</f>
        <v>244828</v>
      </c>
      <c r="BJ1197" s="14">
        <f>AH1197/Y1197</f>
        <v>333345.03891050583</v>
      </c>
      <c r="BK1197" s="14">
        <f>AJ1197/AA1197</f>
        <v>718879.94712990941</v>
      </c>
      <c r="BL1197" s="14">
        <f>BI1197+BJ1197+BK1197</f>
        <v>1297052.9860404152</v>
      </c>
      <c r="BM1197" s="14">
        <f>(AF1197/W1197)-AF1197</f>
        <v>0</v>
      </c>
      <c r="BN1197" s="14">
        <f>AH1197/Y1197-AH1197</f>
        <v>69746.038910505828</v>
      </c>
      <c r="BO1197" s="14">
        <f>AJ1197/AA1197-AJ1197</f>
        <v>47654.947129909415</v>
      </c>
      <c r="BP1197" s="14">
        <f>BG1197/S1197</f>
        <v>-0.10441480262580879</v>
      </c>
      <c r="BQ1197" s="14">
        <f>(BG1197-CA1197)/S1197</f>
        <v>-0.10424173236480645</v>
      </c>
      <c r="BR1197" s="27">
        <f>BQ1197-BP1197</f>
        <v>1.7307026100234213E-4</v>
      </c>
      <c r="BS1197" s="28">
        <f t="shared" si="92"/>
        <v>3780803</v>
      </c>
      <c r="BT1197" s="11">
        <f>BS1197/S1197</f>
        <v>0.90849461494857886</v>
      </c>
      <c r="BU1197" s="14">
        <f>(BE1197-AP1197)*1/BT1197-(BE1197-AP1197)</f>
        <v>126885.13058204832</v>
      </c>
      <c r="BV1197" s="14">
        <f t="shared" si="93"/>
        <v>0.30270858919366123</v>
      </c>
      <c r="BW1197" s="27">
        <f>(AR1197+AV1197+AY1197+BB1197)/S1197</f>
        <v>0.40712339181946999</v>
      </c>
      <c r="BX1197" s="13">
        <f>(AF1197+AH1197+AJ1197+AL1197+AN1197)/N1197</f>
        <v>112.28772617880381</v>
      </c>
      <c r="BY1197" s="26">
        <f>BX1197/K1197</f>
        <v>0.33319800053057508</v>
      </c>
      <c r="BZ1197" s="11">
        <f>AP1197/BE1197</f>
        <v>0</v>
      </c>
      <c r="CA1197" s="15">
        <f>-(BM1197+BN1197+BO1197)/M1197</f>
        <v>-720.25144810070697</v>
      </c>
      <c r="CB1197" s="15">
        <f>BG1197-CA1197</f>
        <v>-433813.74855189928</v>
      </c>
      <c r="CC1197" s="18">
        <f t="shared" si="94"/>
        <v>1</v>
      </c>
      <c r="CD1197" s="17">
        <f>(AF1197/(AF1197+AH1197+AJ1197))/(X1197/(X1197+Z1197+AB1197))</f>
        <v>1.5771957633398535</v>
      </c>
      <c r="CE1197" s="19">
        <f>(AH1197/(AF1197+AH1197+AJ1197))/(Z1197/(X1197+Z1197+AB1197))</f>
        <v>0.94339977912072059</v>
      </c>
      <c r="CF1197" s="18">
        <f>(AJ1197/(AF1197+AH1197+AJ1197))/(AB1197/(X1197+Z1197+AB1197))</f>
        <v>0.90096326845039509</v>
      </c>
      <c r="CG1197">
        <f>AH1197/Z1197</f>
        <v>90.119316239316234</v>
      </c>
      <c r="CH1197" s="11">
        <f>BB1197/BE1197</f>
        <v>0.25442307875493347</v>
      </c>
      <c r="CI1197" s="14">
        <f>AY1197/V1197</f>
        <v>1384.0625932554083</v>
      </c>
      <c r="CJ1197" s="14">
        <f>AV1197/M1197</f>
        <v>3257.9141104294476</v>
      </c>
      <c r="CK1197" s="17">
        <f>N1197/V1197</f>
        <v>51.656359103295522</v>
      </c>
      <c r="CL1197" s="17">
        <f>(AL1197+AN1197)/N1197</f>
        <v>7.140030305731349</v>
      </c>
      <c r="CM1197" s="14" t="e">
        <f>AP1197/AC1197</f>
        <v>#DIV/0!</v>
      </c>
    </row>
    <row r="1198" spans="1:91" x14ac:dyDescent="0.2">
      <c r="A1198">
        <v>980</v>
      </c>
      <c r="B1198" s="2">
        <v>45200</v>
      </c>
      <c r="C1198" s="3" t="s">
        <v>43</v>
      </c>
      <c r="D1198" t="s">
        <v>38</v>
      </c>
      <c r="E1198" s="3" t="s">
        <v>37</v>
      </c>
      <c r="F1198" t="s">
        <v>38</v>
      </c>
      <c r="G1198" t="str">
        <f>CONCATENATE(C1198,E1198)</f>
        <v>SFOLAX</v>
      </c>
      <c r="H1198" t="s">
        <v>40</v>
      </c>
      <c r="I1198">
        <f>U1198/M1198</f>
        <v>75.728476821192046</v>
      </c>
      <c r="J1198" t="str">
        <f>_xlfn.CONCAT(C1198,E1198,H1198)</f>
        <v>SFOLAXE175</v>
      </c>
      <c r="K1198" s="4">
        <v>337</v>
      </c>
      <c r="L1198" s="4">
        <f>N1198/M1198</f>
        <v>69.11258278145695</v>
      </c>
      <c r="M1198" s="4">
        <v>151</v>
      </c>
      <c r="N1198" s="4">
        <v>10436</v>
      </c>
      <c r="O1198" s="4">
        <f>P1198/M1198</f>
        <v>9.9668874172185422</v>
      </c>
      <c r="P1198" s="4">
        <v>1505</v>
      </c>
      <c r="Q1198" s="4">
        <v>2634</v>
      </c>
      <c r="R1198" s="4">
        <v>6297</v>
      </c>
      <c r="S1198" s="4">
        <f>U1198*K1198</f>
        <v>3853595</v>
      </c>
      <c r="T1198" s="7">
        <f>N1198/U1198</f>
        <v>0.91263664188893745</v>
      </c>
      <c r="U1198" s="4">
        <v>11435</v>
      </c>
      <c r="V1198" s="4">
        <v>211.9232570898042</v>
      </c>
      <c r="W1198" s="7">
        <f>P1198/X1198</f>
        <v>1</v>
      </c>
      <c r="X1198" s="4">
        <v>1505</v>
      </c>
      <c r="Y1198" s="7">
        <f>Q1198/Z1198</f>
        <v>0.9723145071982281</v>
      </c>
      <c r="Z1198" s="4">
        <v>2709</v>
      </c>
      <c r="AA1198" s="7">
        <f>R1198/AB1198</f>
        <v>0.87203988367262153</v>
      </c>
      <c r="AB1198" s="4">
        <v>7221</v>
      </c>
      <c r="AC1198" s="4">
        <v>0</v>
      </c>
      <c r="AD1198" s="4" t="e">
        <f>AP1198/AC1198</f>
        <v>#DIV/0!</v>
      </c>
      <c r="AE1198" s="7">
        <f>AF1198/(AF1198+AH1198+AJ1198+AL1198+AN1198+AP1198)</f>
        <v>0.19012528976205786</v>
      </c>
      <c r="AF1198" s="4">
        <v>229732</v>
      </c>
      <c r="AG1198" s="7">
        <f>AH1198/(AF1198+AH1198+AJ1198+AL1198+AN1198+AP1198)</f>
        <v>0.24632237016880476</v>
      </c>
      <c r="AH1198" s="4">
        <v>297636</v>
      </c>
      <c r="AI1198" s="7">
        <f>AJ1198/(AF1198+AH1198+AJ1198+AL1198+AN1198+AP1198)</f>
        <v>0.50622393589772241</v>
      </c>
      <c r="AJ1198" s="4">
        <v>611680</v>
      </c>
      <c r="AK1198" s="7">
        <f>AL1198/(AF1198+AH1198+AJ1198+AL1198+AN1198+AP1198)</f>
        <v>3.6482915521480669E-2</v>
      </c>
      <c r="AL1198" s="4">
        <v>44083</v>
      </c>
      <c r="AM1198" s="7">
        <f>AN1198/(AF1198+AH1198+AJ1198+AL1198+AN1198+AP1198)</f>
        <v>2.0845488649934331E-2</v>
      </c>
      <c r="AN1198" s="4">
        <v>25188</v>
      </c>
      <c r="AO1198" s="7">
        <f>AP1198/(AF1198+AH1198+AJ1198+AL1198+AN1198+AP1198)</f>
        <v>0</v>
      </c>
      <c r="AP1198" s="4">
        <v>0</v>
      </c>
      <c r="AQ1198" s="6">
        <f>AO1198+AM1198+AK1198+AI1198+AG1198+AE1198</f>
        <v>1</v>
      </c>
      <c r="AR1198" s="4">
        <v>529006</v>
      </c>
      <c r="AS1198" s="4">
        <f>AR1198/M1198</f>
        <v>3503.3509933774835</v>
      </c>
      <c r="AT1198" s="4">
        <f>AR1198/V1198</f>
        <v>2496.214937730168</v>
      </c>
      <c r="AU1198" s="7">
        <f>AR1198/(AR1198+AV1198+AY1198+BB1198)</f>
        <v>0.32516396314440438</v>
      </c>
      <c r="AV1198" s="4">
        <v>491824</v>
      </c>
      <c r="AW1198" s="4">
        <f>AV1198/M1198</f>
        <v>3257.1125827814571</v>
      </c>
      <c r="AX1198" s="7">
        <f>AV1198/(AR1198+AV1198+AY1198+BB1198)</f>
        <v>0.30230931409007372</v>
      </c>
      <c r="AY1198" s="4">
        <v>293315</v>
      </c>
      <c r="AZ1198" s="4">
        <f>AY1198/M1198</f>
        <v>1942.4834437086092</v>
      </c>
      <c r="BA1198" s="7">
        <f>AY1198/(AR1198+AV1198+AY1198+BB1198)</f>
        <v>0.18029184517699415</v>
      </c>
      <c r="BB1198" s="4">
        <v>312745</v>
      </c>
      <c r="BC1198" s="11">
        <f>BB1198/(AR1198+AV1198+AY1198+BB1198)</f>
        <v>0.19223487758852781</v>
      </c>
      <c r="BD1198" s="9">
        <f>BC1198+BA1198+AX1198+AU1198</f>
        <v>1</v>
      </c>
      <c r="BE1198" s="14">
        <f>(AF1198+AH1198+AJ1198+AL1198+AN1198+AP1198)</f>
        <v>1208319</v>
      </c>
      <c r="BF1198" s="14">
        <f t="shared" si="90"/>
        <v>-1626890</v>
      </c>
      <c r="BG1198" s="13">
        <f>(AF1198+AH1198+AJ1198+AL1198+AN1198+AP1198)-(AR1198+AV1198+AY1198+BB1198)</f>
        <v>-418571</v>
      </c>
      <c r="BH1198" s="13">
        <f t="shared" si="91"/>
        <v>1</v>
      </c>
      <c r="BI1198" s="14">
        <f>AF1198/W1198</f>
        <v>229732</v>
      </c>
      <c r="BJ1198" s="14">
        <f>AH1198/Y1198</f>
        <v>306110.82915717544</v>
      </c>
      <c r="BK1198" s="14">
        <f>AJ1198/AA1198</f>
        <v>701435.80752739403</v>
      </c>
      <c r="BL1198" s="14">
        <f>BI1198+BJ1198+BK1198</f>
        <v>1237278.6366845695</v>
      </c>
      <c r="BM1198" s="14">
        <f>(AF1198/W1198)-AF1198</f>
        <v>0</v>
      </c>
      <c r="BN1198" s="14">
        <f>AH1198/Y1198-AH1198</f>
        <v>8474.829157175438</v>
      </c>
      <c r="BO1198" s="14">
        <f>AJ1198/AA1198-AJ1198</f>
        <v>89755.807527394034</v>
      </c>
      <c r="BP1198" s="14">
        <f>BG1198/S1198</f>
        <v>-0.10861831614375668</v>
      </c>
      <c r="BQ1198" s="14">
        <f>(BG1198-CA1198)/S1198</f>
        <v>-0.10844950390018189</v>
      </c>
      <c r="BR1198" s="27">
        <f>BQ1198-BP1198</f>
        <v>1.6881224357478963E-4</v>
      </c>
      <c r="BS1198" s="28">
        <f t="shared" si="92"/>
        <v>3516932</v>
      </c>
      <c r="BT1198" s="11">
        <f>BS1198/S1198</f>
        <v>0.91263664188893745</v>
      </c>
      <c r="BU1198" s="14">
        <f>(BE1198-AP1198)*1/BT1198-(BE1198-AP1198)</f>
        <v>115667.94566883869</v>
      </c>
      <c r="BV1198" s="14">
        <f t="shared" si="93"/>
        <v>0.31355630262131856</v>
      </c>
      <c r="BW1198" s="27">
        <f>(AR1198+AV1198+AY1198+BB1198)/S1198</f>
        <v>0.42217461876507523</v>
      </c>
      <c r="BX1198" s="13">
        <f>(AF1198+AH1198+AJ1198+AL1198+AN1198)/N1198</f>
        <v>115.78372939823687</v>
      </c>
      <c r="BY1198" s="26">
        <f>BX1198/K1198</f>
        <v>0.343571897324145</v>
      </c>
      <c r="BZ1198" s="11">
        <f>AP1198/BE1198</f>
        <v>0</v>
      </c>
      <c r="CA1198" s="15">
        <f>-(BM1198+BN1198+BO1198)/M1198</f>
        <v>-650.53401777860574</v>
      </c>
      <c r="CB1198" s="15">
        <f>BG1198-CA1198</f>
        <v>-417920.46598222142</v>
      </c>
      <c r="CC1198" s="18">
        <f t="shared" si="94"/>
        <v>1</v>
      </c>
      <c r="CD1198" s="17">
        <f>(AF1198/(AF1198+AH1198+AJ1198))/(X1198/(X1198+Z1198+AB1198))</f>
        <v>1.5324246760965929</v>
      </c>
      <c r="CE1198" s="19">
        <f>(AH1198/(AF1198+AH1198+AJ1198))/(Z1198/(X1198+Z1198+AB1198))</f>
        <v>1.1029875170843646</v>
      </c>
      <c r="CF1198" s="18">
        <f>(AJ1198/(AF1198+AH1198+AJ1198))/(AB1198/(X1198+Z1198+AB1198))</f>
        <v>0.85039574556059883</v>
      </c>
      <c r="CG1198">
        <f>AH1198/Z1198</f>
        <v>109.86932447397564</v>
      </c>
      <c r="CH1198" s="11">
        <f>BB1198/BE1198</f>
        <v>0.25882651849387456</v>
      </c>
      <c r="CI1198" s="14">
        <f>AY1198/V1198</f>
        <v>1384.0623442084291</v>
      </c>
      <c r="CJ1198" s="14">
        <f>AV1198/M1198</f>
        <v>3257.1125827814571</v>
      </c>
      <c r="CK1198" s="17">
        <f>N1198/V1198</f>
        <v>49.244241256530238</v>
      </c>
      <c r="CL1198" s="17">
        <f>(AL1198+AN1198)/N1198</f>
        <v>6.6376964354158678</v>
      </c>
      <c r="CM1198" s="14" t="e">
        <f>AP1198/AC1198</f>
        <v>#DIV/0!</v>
      </c>
    </row>
    <row r="1199" spans="1:91" hidden="1" x14ac:dyDescent="0.2">
      <c r="A1199">
        <v>848</v>
      </c>
      <c r="B1199" s="2">
        <v>45200</v>
      </c>
      <c r="C1199" s="3" t="s">
        <v>32</v>
      </c>
      <c r="D1199" t="s">
        <v>33</v>
      </c>
      <c r="E1199" s="3" t="s">
        <v>37</v>
      </c>
      <c r="F1199" t="s">
        <v>38</v>
      </c>
      <c r="G1199" t="str">
        <f>CONCATENATE(C1199,E1199)</f>
        <v>HNLLAX</v>
      </c>
      <c r="H1199" t="s">
        <v>48</v>
      </c>
      <c r="I1199">
        <f>U1199/M1199</f>
        <v>195.5</v>
      </c>
      <c r="J1199" t="str">
        <f>_xlfn.CONCAT(C1199,E1199,H1199)</f>
        <v>HNLLAXA321</v>
      </c>
      <c r="K1199" s="4">
        <v>2556</v>
      </c>
      <c r="L1199" s="4">
        <f>N1199/M1199</f>
        <v>180.43548387096774</v>
      </c>
      <c r="M1199" s="4">
        <v>62</v>
      </c>
      <c r="N1199" s="4">
        <v>11187</v>
      </c>
      <c r="O1199" s="4">
        <f>P1199/M1199</f>
        <v>23.903225806451612</v>
      </c>
      <c r="P1199" s="4">
        <v>1482</v>
      </c>
      <c r="Q1199" s="4">
        <v>2387</v>
      </c>
      <c r="R1199" s="4">
        <v>7319</v>
      </c>
      <c r="S1199" s="4">
        <f>U1199*K1199</f>
        <v>30981276</v>
      </c>
      <c r="T1199" s="7">
        <f>N1199/U1199</f>
        <v>0.92294365151390145</v>
      </c>
      <c r="U1199" s="4">
        <v>12121</v>
      </c>
      <c r="V1199" s="4">
        <v>332.00394563209295</v>
      </c>
      <c r="W1199" s="7">
        <f>P1199/X1199</f>
        <v>0.95612903225806456</v>
      </c>
      <c r="X1199" s="4">
        <v>1550</v>
      </c>
      <c r="Y1199" s="7">
        <f>Q1199/Z1199</f>
        <v>0.81914893617021278</v>
      </c>
      <c r="Z1199" s="4">
        <v>2914</v>
      </c>
      <c r="AA1199" s="7">
        <f>R1199/AB1199</f>
        <v>0.95585738539898135</v>
      </c>
      <c r="AB1199" s="4">
        <v>7657</v>
      </c>
      <c r="AC1199" s="4">
        <v>23385</v>
      </c>
      <c r="AD1199" s="4">
        <f>AP1199/AC1199</f>
        <v>5.9998717126363053</v>
      </c>
      <c r="AE1199" s="7">
        <f>AF1199/(AF1199+AH1199+AJ1199+AL1199+AN1199+AP1199)</f>
        <v>0.19788806103374748</v>
      </c>
      <c r="AF1199" s="4">
        <v>816949</v>
      </c>
      <c r="AG1199" s="7">
        <f>AH1199/(AF1199+AH1199+AJ1199+AL1199+AN1199+AP1199)</f>
        <v>0.19018423632361586</v>
      </c>
      <c r="AH1199" s="4">
        <v>785145</v>
      </c>
      <c r="AI1199" s="7">
        <f>AJ1199/(AF1199+AH1199+AJ1199+AL1199+AN1199+AP1199)</f>
        <v>0.56021537959939816</v>
      </c>
      <c r="AJ1199" s="4">
        <v>2312759</v>
      </c>
      <c r="AK1199" s="7">
        <f>AL1199/(AF1199+AH1199+AJ1199+AL1199+AN1199+AP1199)</f>
        <v>1.2407653538142096E-2</v>
      </c>
      <c r="AL1199" s="4">
        <v>51223</v>
      </c>
      <c r="AM1199" s="7">
        <f>AN1199/(AF1199+AH1199+AJ1199+AL1199+AN1199+AP1199)</f>
        <v>5.3183616946185864E-3</v>
      </c>
      <c r="AN1199" s="4">
        <v>21956</v>
      </c>
      <c r="AO1199" s="7">
        <f>AP1199/(AF1199+AH1199+AJ1199+AL1199+AN1199+AP1199)</f>
        <v>3.3986307810477775E-2</v>
      </c>
      <c r="AP1199" s="4">
        <v>140307</v>
      </c>
      <c r="AQ1199" s="6">
        <f>AO1199+AM1199+AK1199+AI1199+AG1199+AE1199</f>
        <v>1</v>
      </c>
      <c r="AR1199" s="4">
        <v>1500328</v>
      </c>
      <c r="AS1199" s="4">
        <f>AR1199/M1199</f>
        <v>24198.83870967742</v>
      </c>
      <c r="AT1199" s="4">
        <f>AR1199/V1199</f>
        <v>4519.0065351288758</v>
      </c>
      <c r="AU1199" s="7">
        <f>AR1199/(AR1199+AV1199+AY1199+BB1199)</f>
        <v>0.39278604542546186</v>
      </c>
      <c r="AV1199" s="4">
        <v>431121</v>
      </c>
      <c r="AW1199" s="4">
        <f>AV1199/M1199</f>
        <v>6953.5645161290322</v>
      </c>
      <c r="AX1199" s="7">
        <f>AV1199/(AR1199+AV1199+AY1199+BB1199)</f>
        <v>0.11286752809377051</v>
      </c>
      <c r="AY1199" s="4">
        <v>864221</v>
      </c>
      <c r="AZ1199" s="4">
        <f>AY1199/M1199</f>
        <v>13939.048387096775</v>
      </c>
      <c r="BA1199" s="7">
        <f>AY1199/(AR1199+AV1199+AY1199+BB1199)</f>
        <v>0.22625315861840747</v>
      </c>
      <c r="BB1199" s="4">
        <v>1024038</v>
      </c>
      <c r="BC1199" s="11">
        <f>BB1199/(AR1199+AV1199+AY1199+BB1199)</f>
        <v>0.26809326786236015</v>
      </c>
      <c r="BD1199" s="9">
        <f>BC1199+BA1199+AX1199+AU1199</f>
        <v>1</v>
      </c>
      <c r="BE1199" s="14">
        <f>(AF1199+AH1199+AJ1199+AL1199+AN1199+AP1199)</f>
        <v>4128339</v>
      </c>
      <c r="BF1199" s="14">
        <f t="shared" si="90"/>
        <v>-3819708</v>
      </c>
      <c r="BG1199" s="13">
        <f>(AF1199+AH1199+AJ1199+AL1199+AN1199+AP1199)-(AR1199+AV1199+AY1199+BB1199)</f>
        <v>308631</v>
      </c>
      <c r="BH1199" s="13">
        <f t="shared" si="91"/>
        <v>0</v>
      </c>
      <c r="BI1199" s="14">
        <f>AF1199/W1199</f>
        <v>854433.83940620779</v>
      </c>
      <c r="BJ1199" s="14">
        <f>AH1199/Y1199</f>
        <v>958488.70129870123</v>
      </c>
      <c r="BK1199" s="14">
        <f>AJ1199/AA1199</f>
        <v>2419564.9218472471</v>
      </c>
      <c r="BL1199" s="14">
        <f>BI1199+BJ1199+BK1199</f>
        <v>4232487.4625521563</v>
      </c>
      <c r="BM1199" s="14">
        <f>(AF1199/W1199)-AF1199</f>
        <v>37484.839406207786</v>
      </c>
      <c r="BN1199" s="14">
        <f>AH1199/Y1199-AH1199</f>
        <v>173343.70129870123</v>
      </c>
      <c r="BO1199" s="14">
        <f>AJ1199/AA1199-AJ1199</f>
        <v>106805.92184724705</v>
      </c>
      <c r="BP1199" s="14">
        <f>BG1199/S1199</f>
        <v>9.9618556705024022E-3</v>
      </c>
      <c r="BQ1199" s="14">
        <f>(BG1199-CA1199)/S1199</f>
        <v>1.0127218016868533E-2</v>
      </c>
      <c r="BR1199" s="27">
        <f>BQ1199-BP1199</f>
        <v>1.6536234636613072E-4</v>
      </c>
      <c r="BS1199" s="28">
        <f t="shared" si="92"/>
        <v>28593972</v>
      </c>
      <c r="BT1199" s="11">
        <f>BS1199/S1199</f>
        <v>0.92294365151390145</v>
      </c>
      <c r="BU1199" s="14">
        <f>(BE1199-AP1199)*1/BT1199-(BE1199-AP1199)</f>
        <v>332959.85411638487</v>
      </c>
      <c r="BV1199" s="14">
        <f t="shared" si="93"/>
        <v>0.13325271044355952</v>
      </c>
      <c r="BW1199" s="27">
        <f>(AR1199+AV1199+AY1199+BB1199)/S1199</f>
        <v>0.12329085477305712</v>
      </c>
      <c r="BX1199" s="13">
        <f>(AF1199+AH1199+AJ1199+AL1199+AN1199)/N1199</f>
        <v>356.48806650576563</v>
      </c>
      <c r="BY1199" s="26">
        <f>BX1199/K1199</f>
        <v>0.13947107453277216</v>
      </c>
      <c r="BZ1199" s="11">
        <f>AP1199/BE1199</f>
        <v>3.3986307810477775E-2</v>
      </c>
      <c r="CA1199" s="15">
        <f>-(BM1199+BN1199+BO1199)/M1199</f>
        <v>-5123.1364927767108</v>
      </c>
      <c r="CB1199" s="15">
        <f>BG1199-CA1199</f>
        <v>313754.13649277668</v>
      </c>
      <c r="CC1199" s="18">
        <f t="shared" si="94"/>
        <v>0</v>
      </c>
      <c r="CD1199" s="17">
        <f>(AF1199/(AF1199+AH1199+AJ1199))/(X1199/(X1199+Z1199+AB1199))</f>
        <v>1.6318725581777911</v>
      </c>
      <c r="CE1199" s="19">
        <f>(AH1199/(AF1199+AH1199+AJ1199))/(Z1199/(X1199+Z1199+AB1199))</f>
        <v>0.83422521758663248</v>
      </c>
      <c r="CF1199" s="18">
        <f>(AJ1199/(AF1199+AH1199+AJ1199))/(AB1199/(X1199+Z1199+AB1199))</f>
        <v>0.93517895399986639</v>
      </c>
      <c r="CG1199">
        <f>AH1199/Z1199</f>
        <v>269.4389155799588</v>
      </c>
      <c r="CH1199" s="11">
        <f>BB1199/BE1199</f>
        <v>0.24805085047521533</v>
      </c>
      <c r="CI1199" s="14">
        <f>AY1199/V1199</f>
        <v>2603.0443654958199</v>
      </c>
      <c r="CJ1199" s="14">
        <f>AV1199/M1199</f>
        <v>6953.5645161290322</v>
      </c>
      <c r="CK1199" s="17">
        <f>N1199/V1199</f>
        <v>33.695382681978032</v>
      </c>
      <c r="CL1199" s="17">
        <f>(AL1199+AN1199)/N1199</f>
        <v>6.5414320193081252</v>
      </c>
      <c r="CM1199" s="14">
        <f>AP1199/AC1199</f>
        <v>5.9998717126363053</v>
      </c>
    </row>
    <row r="1200" spans="1:91" hidden="1" x14ac:dyDescent="0.2">
      <c r="A1200">
        <v>431</v>
      </c>
      <c r="B1200" s="2">
        <v>44866</v>
      </c>
      <c r="C1200" s="3" t="s">
        <v>32</v>
      </c>
      <c r="D1200" t="s">
        <v>33</v>
      </c>
      <c r="E1200" s="3" t="s">
        <v>37</v>
      </c>
      <c r="F1200" t="s">
        <v>38</v>
      </c>
      <c r="G1200" t="str">
        <f>CONCATENATE(C1200,E1200)</f>
        <v>HNLLAX</v>
      </c>
      <c r="H1200" t="s">
        <v>49</v>
      </c>
      <c r="I1200">
        <f>U1200/M1200</f>
        <v>278</v>
      </c>
      <c r="J1200" t="str">
        <f>_xlfn.CONCAT(C1200,E1200,H1200)</f>
        <v>HNLLAXA330-200</v>
      </c>
      <c r="K1200" s="4">
        <v>2556</v>
      </c>
      <c r="L1200" s="4">
        <f>N1200/M1200</f>
        <v>257.93333333333334</v>
      </c>
      <c r="M1200" s="4">
        <v>45</v>
      </c>
      <c r="N1200" s="4">
        <v>11607</v>
      </c>
      <c r="O1200" s="4">
        <f>P1200/M1200</f>
        <v>36</v>
      </c>
      <c r="P1200" s="4">
        <v>1620</v>
      </c>
      <c r="Q1200" s="4">
        <v>3015</v>
      </c>
      <c r="R1200" s="4">
        <v>6972</v>
      </c>
      <c r="S1200" s="4">
        <f>U1200*K1200</f>
        <v>31975560</v>
      </c>
      <c r="T1200" s="7">
        <f>N1200/U1200</f>
        <v>0.9278177458033573</v>
      </c>
      <c r="U1200" s="4">
        <v>12510</v>
      </c>
      <c r="V1200" s="4">
        <v>240.97060570071261</v>
      </c>
      <c r="W1200" s="7">
        <f>P1200/X1200</f>
        <v>1</v>
      </c>
      <c r="X1200" s="4">
        <v>1620</v>
      </c>
      <c r="Y1200" s="7">
        <f>Q1200/Z1200</f>
        <v>1</v>
      </c>
      <c r="Z1200" s="4">
        <v>3015</v>
      </c>
      <c r="AA1200" s="7">
        <f>R1200/AB1200</f>
        <v>0.88533333333333331</v>
      </c>
      <c r="AB1200" s="4">
        <v>7875</v>
      </c>
      <c r="AC1200" s="4">
        <v>630223</v>
      </c>
      <c r="AD1200" s="4">
        <f>AP1200/AC1200</f>
        <v>4.9999968265201362</v>
      </c>
      <c r="AE1200" s="7">
        <f>AF1200/(AF1200+AH1200+AJ1200+AL1200+AN1200+AP1200)</f>
        <v>0.11316949787193642</v>
      </c>
      <c r="AF1200" s="4">
        <v>743796</v>
      </c>
      <c r="AG1200" s="7">
        <f>AH1200/(AF1200+AH1200+AJ1200+AL1200+AN1200+AP1200)</f>
        <v>0.12587397585085647</v>
      </c>
      <c r="AH1200" s="4">
        <v>827295</v>
      </c>
      <c r="AI1200" s="7">
        <f>AJ1200/(AF1200+AH1200+AJ1200+AL1200+AN1200+AP1200)</f>
        <v>0.27090227370276976</v>
      </c>
      <c r="AJ1200" s="4">
        <v>1780480</v>
      </c>
      <c r="AK1200" s="7">
        <f>AL1200/(AF1200+AH1200+AJ1200+AL1200+AN1200+AP1200)</f>
        <v>6.3652479221082935E-3</v>
      </c>
      <c r="AL1200" s="4">
        <v>41835</v>
      </c>
      <c r="AM1200" s="7">
        <f>AN1200/(AF1200+AH1200+AJ1200+AL1200+AN1200+AP1200)</f>
        <v>4.243194312220774E-3</v>
      </c>
      <c r="AN1200" s="4">
        <v>27888</v>
      </c>
      <c r="AO1200" s="7">
        <f>AP1200/(AF1200+AH1200+AJ1200+AL1200+AN1200+AP1200)</f>
        <v>0.47944581034010825</v>
      </c>
      <c r="AP1200" s="4">
        <v>3151113</v>
      </c>
      <c r="AQ1200" s="6">
        <f>AO1200+AM1200+AK1200+AI1200+AG1200+AE1200</f>
        <v>1</v>
      </c>
      <c r="AR1200" s="4">
        <v>1000275</v>
      </c>
      <c r="AS1200" s="4">
        <f>AR1200/M1200</f>
        <v>22228.333333333332</v>
      </c>
      <c r="AT1200" s="4">
        <f>AR1200/V1200</f>
        <v>4151.0249646064694</v>
      </c>
      <c r="AU1200" s="7">
        <f>AR1200/(AR1200+AV1200+AY1200+BB1200)</f>
        <v>0.25384475417961022</v>
      </c>
      <c r="AV1200" s="4">
        <v>327412</v>
      </c>
      <c r="AW1200" s="4">
        <f>AV1200/M1200</f>
        <v>7275.8222222222221</v>
      </c>
      <c r="AX1200" s="7">
        <f>AV1200/(AR1200+AV1200+AY1200+BB1200)</f>
        <v>8.3088969188927594E-2</v>
      </c>
      <c r="AY1200" s="4">
        <v>1781496</v>
      </c>
      <c r="AZ1200" s="4">
        <f>AY1200/M1200</f>
        <v>39588.800000000003</v>
      </c>
      <c r="BA1200" s="7">
        <f>AY1200/(AR1200+AV1200+AY1200+BB1200)</f>
        <v>0.45209908694304962</v>
      </c>
      <c r="BB1200" s="4">
        <v>831316</v>
      </c>
      <c r="BC1200" s="11">
        <f>BB1200/(AR1200+AV1200+AY1200+BB1200)</f>
        <v>0.21096718968841255</v>
      </c>
      <c r="BD1200" s="9">
        <f>BC1200+BA1200+AX1200+AU1200</f>
        <v>1</v>
      </c>
      <c r="BE1200" s="14">
        <f>(AF1200+AH1200+AJ1200+AL1200+AN1200+AP1200)</f>
        <v>6572407</v>
      </c>
      <c r="BF1200" s="14">
        <f t="shared" si="90"/>
        <v>-3940499</v>
      </c>
      <c r="BG1200" s="13">
        <f>(AF1200+AH1200+AJ1200+AL1200+AN1200+AP1200)-(AR1200+AV1200+AY1200+BB1200)</f>
        <v>2631908</v>
      </c>
      <c r="BH1200" s="13">
        <f t="shared" si="91"/>
        <v>0</v>
      </c>
      <c r="BI1200" s="14">
        <f>AF1200/W1200</f>
        <v>743796</v>
      </c>
      <c r="BJ1200" s="14">
        <f>AH1200/Y1200</f>
        <v>827295</v>
      </c>
      <c r="BK1200" s="14">
        <f>AJ1200/AA1200</f>
        <v>2011084.3373493976</v>
      </c>
      <c r="BL1200" s="14">
        <f>BI1200+BJ1200+BK1200</f>
        <v>3582175.3373493976</v>
      </c>
      <c r="BM1200" s="14">
        <f>(AF1200/W1200)-AF1200</f>
        <v>0</v>
      </c>
      <c r="BN1200" s="14">
        <f>AH1200/Y1200-AH1200</f>
        <v>0</v>
      </c>
      <c r="BO1200" s="14">
        <f>AJ1200/AA1200-AJ1200</f>
        <v>230604.3373493976</v>
      </c>
      <c r="BP1200" s="14">
        <f>BG1200/S1200</f>
        <v>8.2309989254292962E-2</v>
      </c>
      <c r="BQ1200" s="14">
        <f>(BG1200-CA1200)/S1200</f>
        <v>8.2470253557091311E-2</v>
      </c>
      <c r="BR1200" s="27">
        <f>BQ1200-BP1200</f>
        <v>1.6026430279834913E-4</v>
      </c>
      <c r="BS1200" s="28">
        <f t="shared" si="92"/>
        <v>29667492</v>
      </c>
      <c r="BT1200" s="11">
        <f>BS1200/S1200</f>
        <v>0.9278177458033573</v>
      </c>
      <c r="BU1200" s="14">
        <f>(BE1200-AP1200)*1/BT1200-(BE1200-AP1200)</f>
        <v>266169.42207288695</v>
      </c>
      <c r="BV1200" s="14">
        <f t="shared" si="93"/>
        <v>0.20554470351731136</v>
      </c>
      <c r="BW1200" s="27">
        <f>(AR1200+AV1200+AY1200+BB1200)/S1200</f>
        <v>0.12323471426301838</v>
      </c>
      <c r="BX1200" s="13">
        <f>(AF1200+AH1200+AJ1200+AL1200+AN1200)/N1200</f>
        <v>294.76126475402776</v>
      </c>
      <c r="BY1200" s="26">
        <f>BX1200/K1200</f>
        <v>0.11532130858921275</v>
      </c>
      <c r="BZ1200" s="11">
        <f>AP1200/BE1200</f>
        <v>0.47944581034010825</v>
      </c>
      <c r="CA1200" s="15">
        <f>-(BM1200+BN1200+BO1200)/M1200</f>
        <v>-5124.5408299866131</v>
      </c>
      <c r="CB1200" s="15">
        <f>BG1200-CA1200</f>
        <v>2637032.5408299868</v>
      </c>
      <c r="CC1200" s="18">
        <f t="shared" si="94"/>
        <v>0</v>
      </c>
      <c r="CD1200" s="17">
        <f>(AF1200/(AF1200+AH1200+AJ1200))/(X1200/(X1200+Z1200+AB1200))</f>
        <v>1.7137509544031739</v>
      </c>
      <c r="CE1200" s="19">
        <f>(AH1200/(AF1200+AH1200+AJ1200))/(Z1200/(X1200+Z1200+AB1200))</f>
        <v>1.0241933904045719</v>
      </c>
      <c r="CF1200" s="18">
        <f>(AJ1200/(AF1200+AH1200+AJ1200))/(AB1200/(X1200+Z1200+AB1200))</f>
        <v>0.84390861991073951</v>
      </c>
      <c r="CG1200">
        <f>AH1200/Z1200</f>
        <v>274.39303482587064</v>
      </c>
      <c r="CH1200" s="11">
        <f>BB1200/BE1200</f>
        <v>0.12648577606347264</v>
      </c>
      <c r="CI1200" s="14">
        <f>AY1200/V1200</f>
        <v>7393.001294990444</v>
      </c>
      <c r="CJ1200" s="14">
        <f>AV1200/M1200</f>
        <v>7275.8222222222221</v>
      </c>
      <c r="CK1200" s="17">
        <f>N1200/V1200</f>
        <v>48.167700646509495</v>
      </c>
      <c r="CL1200" s="17">
        <f>(AL1200+AN1200)/N1200</f>
        <v>6.0069785474282762</v>
      </c>
      <c r="CM1200" s="14">
        <f>AP1200/AC1200</f>
        <v>4.9999968265201362</v>
      </c>
    </row>
    <row r="1201" spans="1:91" x14ac:dyDescent="0.2">
      <c r="A1201">
        <v>1192</v>
      </c>
      <c r="B1201" s="2">
        <v>45231</v>
      </c>
      <c r="C1201" s="3" t="s">
        <v>43</v>
      </c>
      <c r="D1201" t="s">
        <v>38</v>
      </c>
      <c r="E1201" s="3" t="s">
        <v>37</v>
      </c>
      <c r="F1201" t="s">
        <v>38</v>
      </c>
      <c r="G1201" t="str">
        <f>CONCATENATE(C1201,E1201)</f>
        <v>SFOLAX</v>
      </c>
      <c r="H1201" t="s">
        <v>40</v>
      </c>
      <c r="I1201">
        <f>U1201/M1201</f>
        <v>75.760736196319016</v>
      </c>
      <c r="J1201" t="str">
        <f>_xlfn.CONCAT(C1201,E1201,H1201)</f>
        <v>SFOLAXE175</v>
      </c>
      <c r="K1201" s="4">
        <v>337</v>
      </c>
      <c r="L1201" s="4">
        <f>N1201/M1201</f>
        <v>68.828220858895705</v>
      </c>
      <c r="M1201" s="4">
        <v>163</v>
      </c>
      <c r="N1201" s="4">
        <v>11219</v>
      </c>
      <c r="O1201" s="4">
        <f>P1201/M1201</f>
        <v>9.9693251533742338</v>
      </c>
      <c r="P1201" s="4">
        <v>1625</v>
      </c>
      <c r="Q1201" s="4">
        <v>2767</v>
      </c>
      <c r="R1201" s="4">
        <v>6828</v>
      </c>
      <c r="S1201" s="4">
        <f>U1201*K1201</f>
        <v>4161613</v>
      </c>
      <c r="T1201" s="7">
        <f>N1201/U1201</f>
        <v>0.90849461494857886</v>
      </c>
      <c r="U1201" s="4">
        <v>12349</v>
      </c>
      <c r="V1201" s="4">
        <v>228.82079253882515</v>
      </c>
      <c r="W1201" s="7">
        <f>P1201/X1201</f>
        <v>1</v>
      </c>
      <c r="X1201" s="4">
        <v>1625</v>
      </c>
      <c r="Y1201" s="7">
        <f>Q1201/Z1201</f>
        <v>0.94598290598290602</v>
      </c>
      <c r="Z1201" s="4">
        <v>2925</v>
      </c>
      <c r="AA1201" s="7">
        <f>R1201/AB1201</f>
        <v>0.87549685857161175</v>
      </c>
      <c r="AB1201" s="4">
        <v>7799</v>
      </c>
      <c r="AC1201" s="4">
        <v>0</v>
      </c>
      <c r="AD1201" s="4" t="e">
        <f>AP1201/AC1201</f>
        <v>#DIV/0!</v>
      </c>
      <c r="AE1201" s="7">
        <f>AF1201/(AF1201+AH1201+AJ1201+AL1201+AN1201+AP1201)</f>
        <v>0.2153343616310987</v>
      </c>
      <c r="AF1201" s="4">
        <v>278653</v>
      </c>
      <c r="AG1201" s="7">
        <f>AH1201/(AF1201+AH1201+AJ1201+AL1201+AN1201+AP1201)</f>
        <v>0.21402606394816884</v>
      </c>
      <c r="AH1201" s="4">
        <v>276960</v>
      </c>
      <c r="AI1201" s="7">
        <f>AJ1201/(AF1201+AH1201+AJ1201+AL1201+AN1201+AP1201)</f>
        <v>0.50205015579020251</v>
      </c>
      <c r="AJ1201" s="4">
        <v>649677</v>
      </c>
      <c r="AK1201" s="7">
        <f>AL1201/(AF1201+AH1201+AJ1201+AL1201+AN1201+AP1201)</f>
        <v>3.6932942209253444E-2</v>
      </c>
      <c r="AL1201" s="4">
        <v>47793</v>
      </c>
      <c r="AM1201" s="7">
        <f>AN1201/(AF1201+AH1201+AJ1201+AL1201+AN1201+AP1201)</f>
        <v>3.1656476421276489E-2</v>
      </c>
      <c r="AN1201" s="4">
        <v>40965</v>
      </c>
      <c r="AO1201" s="7">
        <f>AP1201/(AF1201+AH1201+AJ1201+AL1201+AN1201+AP1201)</f>
        <v>0</v>
      </c>
      <c r="AP1201" s="4">
        <v>0</v>
      </c>
      <c r="AQ1201" s="6">
        <f>AO1201+AM1201+AK1201+AI1201+AG1201+AE1201</f>
        <v>1</v>
      </c>
      <c r="AR1201" s="4">
        <v>571185</v>
      </c>
      <c r="AS1201" s="4">
        <f>AR1201/M1201</f>
        <v>3504.2024539877302</v>
      </c>
      <c r="AT1201" s="4">
        <f>AR1201/V1201</f>
        <v>2496.2110901835299</v>
      </c>
      <c r="AU1201" s="7">
        <f>AR1201/(AR1201+AV1201+AY1201+BB1201)</f>
        <v>0.32516342566843276</v>
      </c>
      <c r="AV1201" s="4">
        <v>531040</v>
      </c>
      <c r="AW1201" s="4">
        <f>AV1201/M1201</f>
        <v>3257.9141104294476</v>
      </c>
      <c r="AX1201" s="7">
        <f>AV1201/(AR1201+AV1201+AY1201+BB1201)</f>
        <v>0.30230973426641899</v>
      </c>
      <c r="AY1201" s="4">
        <v>316702</v>
      </c>
      <c r="AZ1201" s="4">
        <f>AY1201/M1201</f>
        <v>1942.9570552147238</v>
      </c>
      <c r="BA1201" s="7">
        <f>AY1201/(AR1201+AV1201+AY1201+BB1201)</f>
        <v>0.18029168699465845</v>
      </c>
      <c r="BB1201" s="4">
        <v>337682</v>
      </c>
      <c r="BC1201" s="11">
        <f>BB1201/(AR1201+AV1201+AY1201+BB1201)</f>
        <v>0.1922351530704898</v>
      </c>
      <c r="BD1201" s="9">
        <f>BC1201+BA1201+AX1201+AU1201</f>
        <v>1</v>
      </c>
      <c r="BE1201" s="14">
        <f>(AF1201+AH1201+AJ1201+AL1201+AN1201+AP1201)</f>
        <v>1294048</v>
      </c>
      <c r="BF1201" s="14">
        <f t="shared" si="90"/>
        <v>-1756609</v>
      </c>
      <c r="BG1201" s="13">
        <f>(AF1201+AH1201+AJ1201+AL1201+AN1201+AP1201)-(AR1201+AV1201+AY1201+BB1201)</f>
        <v>-462561</v>
      </c>
      <c r="BH1201" s="13">
        <f t="shared" si="91"/>
        <v>1</v>
      </c>
      <c r="BI1201" s="14">
        <f>AF1201/W1201</f>
        <v>278653</v>
      </c>
      <c r="BJ1201" s="14">
        <f>AH1201/Y1201</f>
        <v>292774.84640404768</v>
      </c>
      <c r="BK1201" s="14">
        <f>AJ1201/AA1201</f>
        <v>742066.62609841826</v>
      </c>
      <c r="BL1201" s="14">
        <f>BI1201+BJ1201+BK1201</f>
        <v>1313494.4725024658</v>
      </c>
      <c r="BM1201" s="14">
        <f>(AF1201/W1201)-AF1201</f>
        <v>0</v>
      </c>
      <c r="BN1201" s="14">
        <f>AH1201/Y1201-AH1201</f>
        <v>15814.846404047683</v>
      </c>
      <c r="BO1201" s="14">
        <f>AJ1201/AA1201-AJ1201</f>
        <v>92389.626098418259</v>
      </c>
      <c r="BP1201" s="14">
        <f>BG1201/S1201</f>
        <v>-0.11114945094606346</v>
      </c>
      <c r="BQ1201" s="14">
        <f>(BG1201-CA1201)/S1201</f>
        <v>-0.11098993800729501</v>
      </c>
      <c r="BR1201" s="27">
        <f>BQ1201-BP1201</f>
        <v>1.5951293876845241E-4</v>
      </c>
      <c r="BS1201" s="28">
        <f t="shared" si="92"/>
        <v>3780803</v>
      </c>
      <c r="BT1201" s="11">
        <f>BS1201/S1201</f>
        <v>0.90849461494857886</v>
      </c>
      <c r="BU1201" s="14">
        <f>(BE1201-AP1201)*1/BT1201-(BE1201-AP1201)</f>
        <v>130339.08904536953</v>
      </c>
      <c r="BV1201" s="14">
        <f t="shared" si="93"/>
        <v>0.31094866341488264</v>
      </c>
      <c r="BW1201" s="27">
        <f>(AR1201+AV1201+AY1201+BB1201)/S1201</f>
        <v>0.42209811436094613</v>
      </c>
      <c r="BX1201" s="13">
        <f>(AF1201+AH1201+AJ1201+AL1201+AN1201)/N1201</f>
        <v>115.34432658882254</v>
      </c>
      <c r="BY1201" s="26">
        <f>BX1201/K1201</f>
        <v>0.34226803142083839</v>
      </c>
      <c r="BZ1201" s="11">
        <f>AP1201/BE1201</f>
        <v>0</v>
      </c>
      <c r="CA1201" s="15">
        <f>-(BM1201+BN1201+BO1201)/M1201</f>
        <v>-663.83111964703028</v>
      </c>
      <c r="CB1201" s="15">
        <f>BG1201-CA1201</f>
        <v>-461897.16888035298</v>
      </c>
      <c r="CC1201" s="18">
        <f t="shared" si="94"/>
        <v>1</v>
      </c>
      <c r="CD1201" s="17">
        <f>(AF1201/(AF1201+AH1201+AJ1201))/(X1201/(X1201+Z1201+AB1201))</f>
        <v>1.7569143701771102</v>
      </c>
      <c r="CE1201" s="19">
        <f>(AH1201/(AF1201+AH1201+AJ1201))/(Z1201/(X1201+Z1201+AB1201))</f>
        <v>0.97013331188940377</v>
      </c>
      <c r="CF1201" s="18">
        <f>(AJ1201/(AF1201+AH1201+AJ1201))/(AB1201/(X1201+Z1201+AB1201))</f>
        <v>0.8534907310149622</v>
      </c>
      <c r="CG1201">
        <f>AH1201/Z1201</f>
        <v>94.687179487179492</v>
      </c>
      <c r="CH1201" s="11">
        <f>BB1201/BE1201</f>
        <v>0.26095013477088946</v>
      </c>
      <c r="CI1201" s="14">
        <f>AY1201/V1201</f>
        <v>1384.061284318223</v>
      </c>
      <c r="CJ1201" s="14">
        <f>AV1201/M1201</f>
        <v>3257.9141104294476</v>
      </c>
      <c r="CK1201" s="17">
        <f>N1201/V1201</f>
        <v>49.029635268378932</v>
      </c>
      <c r="CL1201" s="17">
        <f>(AL1201+AN1201)/N1201</f>
        <v>7.9114003030573139</v>
      </c>
      <c r="CM1201" s="14" t="e">
        <f>AP1201/AC1201</f>
        <v>#DIV/0!</v>
      </c>
    </row>
    <row r="1202" spans="1:91" hidden="1" x14ac:dyDescent="0.2">
      <c r="A1202">
        <v>83</v>
      </c>
      <c r="B1202" s="2">
        <v>44805</v>
      </c>
      <c r="C1202" s="3" t="s">
        <v>37</v>
      </c>
      <c r="D1202" t="s">
        <v>38</v>
      </c>
      <c r="E1202" s="3" t="s">
        <v>43</v>
      </c>
      <c r="F1202" t="s">
        <v>38</v>
      </c>
      <c r="G1202" t="str">
        <f>CONCATENATE(C1202,E1202)</f>
        <v>LAXSFO</v>
      </c>
      <c r="H1202" t="s">
        <v>40</v>
      </c>
      <c r="I1202">
        <f>U1202/M1202</f>
        <v>75.77956989247312</v>
      </c>
      <c r="J1202" t="str">
        <f>_xlfn.CONCAT(C1202,E1202,H1202)</f>
        <v>LAXSFOE175</v>
      </c>
      <c r="K1202" s="4">
        <v>337</v>
      </c>
      <c r="L1202" s="4">
        <f>N1202/M1202</f>
        <v>67.575268817204304</v>
      </c>
      <c r="M1202" s="4">
        <v>186</v>
      </c>
      <c r="N1202" s="4">
        <v>12569</v>
      </c>
      <c r="O1202" s="4">
        <f>P1202/M1202</f>
        <v>9.9731182795698921</v>
      </c>
      <c r="P1202" s="4">
        <v>1855</v>
      </c>
      <c r="Q1202" s="4">
        <v>3339</v>
      </c>
      <c r="R1202" s="4">
        <v>7375</v>
      </c>
      <c r="S1202" s="4">
        <f>U1202*K1202</f>
        <v>4750015</v>
      </c>
      <c r="T1202" s="7">
        <f>N1202/U1202</f>
        <v>0.89173465768002835</v>
      </c>
      <c r="U1202" s="4">
        <v>14095</v>
      </c>
      <c r="V1202" s="4">
        <v>247.92533237564081</v>
      </c>
      <c r="W1202" s="7">
        <f>P1202/X1202</f>
        <v>1</v>
      </c>
      <c r="X1202" s="4">
        <v>1855</v>
      </c>
      <c r="Y1202" s="7">
        <f>Q1202/Z1202</f>
        <v>1</v>
      </c>
      <c r="Z1202" s="4">
        <v>3339</v>
      </c>
      <c r="AA1202" s="7">
        <f>R1202/AB1202</f>
        <v>0.82855858892259293</v>
      </c>
      <c r="AB1202" s="4">
        <v>8901</v>
      </c>
      <c r="AC1202" s="4">
        <v>0</v>
      </c>
      <c r="AD1202" s="4" t="e">
        <f>AP1202/AC1202</f>
        <v>#DIV/0!</v>
      </c>
      <c r="AE1202" s="7">
        <f>AF1202/(AF1202+AH1202+AJ1202+AL1202+AN1202+AP1202)</f>
        <v>0.2122999232374406</v>
      </c>
      <c r="AF1202" s="4">
        <v>286800</v>
      </c>
      <c r="AG1202" s="7">
        <f>AH1202/(AF1202+AH1202+AJ1202+AL1202+AN1202+AP1202)</f>
        <v>0.26003631601894711</v>
      </c>
      <c r="AH1202" s="4">
        <v>351288</v>
      </c>
      <c r="AI1202" s="7">
        <f>AJ1202/(AF1202+AH1202+AJ1202+AL1202+AN1202+AP1202)</f>
        <v>0.48944903432404163</v>
      </c>
      <c r="AJ1202" s="4">
        <v>661206</v>
      </c>
      <c r="AK1202" s="7">
        <f>AL1202/(AF1202+AH1202+AJ1202+AL1202+AN1202+AP1202)</f>
        <v>3.2755479788203437E-2</v>
      </c>
      <c r="AL1202" s="4">
        <v>44250</v>
      </c>
      <c r="AM1202" s="7">
        <f>AN1202/(AF1202+AH1202+AJ1202+AL1202+AN1202+AP1202)</f>
        <v>5.4592466313672398E-3</v>
      </c>
      <c r="AN1202" s="4">
        <v>7375</v>
      </c>
      <c r="AO1202" s="7">
        <f>AP1202/(AF1202+AH1202+AJ1202+AL1202+AN1202+AP1202)</f>
        <v>0</v>
      </c>
      <c r="AP1202" s="4">
        <v>0</v>
      </c>
      <c r="AQ1202" s="6">
        <f>AO1202+AM1202+AK1202+AI1202+AG1202+AE1202</f>
        <v>1</v>
      </c>
      <c r="AR1202" s="4">
        <v>398070</v>
      </c>
      <c r="AS1202" s="4">
        <f>AR1202/M1202</f>
        <v>2140.1612903225805</v>
      </c>
      <c r="AT1202" s="4">
        <f>AR1202/V1202</f>
        <v>1605.6043817130776</v>
      </c>
      <c r="AU1202" s="7">
        <f>AR1202/(AR1202+AV1202+AY1202+BB1202)</f>
        <v>0.25180008564757855</v>
      </c>
      <c r="AV1202" s="4">
        <v>503082</v>
      </c>
      <c r="AW1202" s="4">
        <f>AV1202/M1202</f>
        <v>2704.7419354838707</v>
      </c>
      <c r="AX1202" s="7">
        <f>AV1202/(AR1202+AV1202+AY1202+BB1202)</f>
        <v>0.31822566555569404</v>
      </c>
      <c r="AY1202" s="4">
        <v>454533</v>
      </c>
      <c r="AZ1202" s="4">
        <f>AY1202/M1202</f>
        <v>2443.7258064516127</v>
      </c>
      <c r="BA1202" s="7">
        <f>AY1202/(AR1202+AV1202+AY1202+BB1202)</f>
        <v>0.28751588496910296</v>
      </c>
      <c r="BB1202" s="4">
        <v>225212</v>
      </c>
      <c r="BC1202" s="11">
        <f>BB1202/(AR1202+AV1202+AY1202+BB1202)</f>
        <v>0.14245836382762445</v>
      </c>
      <c r="BD1202" s="9">
        <f>BC1202+BA1202+AX1202+AU1202</f>
        <v>1</v>
      </c>
      <c r="BE1202" s="14">
        <f>(AF1202+AH1202+AJ1202+AL1202+AN1202+AP1202)</f>
        <v>1350919</v>
      </c>
      <c r="BF1202" s="14">
        <f t="shared" si="90"/>
        <v>-1580897</v>
      </c>
      <c r="BG1202" s="13">
        <f>(AF1202+AH1202+AJ1202+AL1202+AN1202+AP1202)-(AR1202+AV1202+AY1202+BB1202)</f>
        <v>-229978</v>
      </c>
      <c r="BH1202" s="13">
        <f t="shared" si="91"/>
        <v>1</v>
      </c>
      <c r="BI1202" s="14">
        <f>AF1202/W1202</f>
        <v>286800</v>
      </c>
      <c r="BJ1202" s="14">
        <f>AH1202/Y1202</f>
        <v>351288</v>
      </c>
      <c r="BK1202" s="14">
        <f>AJ1202/AA1202</f>
        <v>798019.60759322043</v>
      </c>
      <c r="BL1202" s="14">
        <f>BI1202+BJ1202+BK1202</f>
        <v>1436107.6075932204</v>
      </c>
      <c r="BM1202" s="14">
        <f>(AF1202/W1202)-AF1202</f>
        <v>0</v>
      </c>
      <c r="BN1202" s="14">
        <f>AH1202/Y1202-AH1202</f>
        <v>0</v>
      </c>
      <c r="BO1202" s="14">
        <f>AJ1202/AA1202-AJ1202</f>
        <v>136813.60759322043</v>
      </c>
      <c r="BP1202" s="14">
        <f>BG1202/S1202</f>
        <v>-4.8416268159153182E-2</v>
      </c>
      <c r="BQ1202" s="14">
        <f>(BG1202-CA1202)/S1202</f>
        <v>-4.8261414536570714E-2</v>
      </c>
      <c r="BR1202" s="27">
        <f>BQ1202-BP1202</f>
        <v>1.5485362258246815E-4</v>
      </c>
      <c r="BS1202" s="28">
        <f t="shared" si="92"/>
        <v>4235753</v>
      </c>
      <c r="BT1202" s="11">
        <f>BS1202/S1202</f>
        <v>0.89173465768002835</v>
      </c>
      <c r="BU1202" s="14">
        <f>(BE1202-AP1202)*1/BT1202-(BE1202-AP1202)</f>
        <v>164014.82966027525</v>
      </c>
      <c r="BV1202" s="14">
        <f t="shared" si="93"/>
        <v>0.28440310188494139</v>
      </c>
      <c r="BW1202" s="27">
        <f>(AR1202+AV1202+AY1202+BB1202)/S1202</f>
        <v>0.33281937004409462</v>
      </c>
      <c r="BX1202" s="13">
        <f>(AF1202+AH1202+AJ1202+AL1202+AN1202)/N1202</f>
        <v>107.48022913517384</v>
      </c>
      <c r="BY1202" s="26">
        <f>BX1202/K1202</f>
        <v>0.31893243066817162</v>
      </c>
      <c r="BZ1202" s="11">
        <f>AP1202/BE1202</f>
        <v>0</v>
      </c>
      <c r="CA1202" s="15">
        <f>-(BM1202+BN1202+BO1202)/M1202</f>
        <v>-735.55703007107752</v>
      </c>
      <c r="CB1202" s="15">
        <f>BG1202-CA1202</f>
        <v>-229242.44296992893</v>
      </c>
      <c r="CC1202" s="18">
        <f t="shared" si="94"/>
        <v>1</v>
      </c>
      <c r="CD1202" s="17">
        <f>(AF1202/(AF1202+AH1202+AJ1202))/(X1202/(X1202+Z1202+AB1202))</f>
        <v>1.6772309981472544</v>
      </c>
      <c r="CE1202" s="19">
        <f>(AH1202/(AF1202+AH1202+AJ1202))/(Z1202/(X1202+Z1202+AB1202))</f>
        <v>1.1413124184045262</v>
      </c>
      <c r="CF1202" s="18">
        <f>(AJ1202/(AF1202+AH1202+AJ1202))/(AB1202/(X1202+Z1202+AB1202))</f>
        <v>0.8058526382860498</v>
      </c>
      <c r="CG1202">
        <f>AH1202/Z1202</f>
        <v>105.20754716981132</v>
      </c>
      <c r="CH1202" s="11">
        <f>BB1202/BE1202</f>
        <v>0.16671021726691237</v>
      </c>
      <c r="CI1202" s="14">
        <f>AY1202/V1202</f>
        <v>1833.3463371597716</v>
      </c>
      <c r="CJ1202" s="14">
        <f>AV1202/M1202</f>
        <v>2704.7419354838707</v>
      </c>
      <c r="CK1202" s="17">
        <f>N1202/V1202</f>
        <v>50.696715335874778</v>
      </c>
      <c r="CL1202" s="17">
        <f>(AL1202+AN1202)/N1202</f>
        <v>4.1073275519134382</v>
      </c>
      <c r="CM1202" s="14" t="e">
        <f>AP1202/AC1202</f>
        <v>#DIV/0!</v>
      </c>
    </row>
    <row r="1203" spans="1:91" hidden="1" x14ac:dyDescent="0.2">
      <c r="A1203">
        <v>334</v>
      </c>
      <c r="B1203" s="2">
        <v>44835</v>
      </c>
      <c r="C1203" s="3" t="s">
        <v>41</v>
      </c>
      <c r="D1203" t="s">
        <v>42</v>
      </c>
      <c r="E1203" s="3" t="s">
        <v>52</v>
      </c>
      <c r="F1203" t="s">
        <v>33</v>
      </c>
      <c r="G1203" t="str">
        <f>CONCATENATE(C1203,E1203)</f>
        <v>SEAOGG</v>
      </c>
      <c r="H1203" t="s">
        <v>31</v>
      </c>
      <c r="I1203">
        <f>U1203/M1203</f>
        <v>157.20454545454547</v>
      </c>
      <c r="J1203" t="str">
        <f>_xlfn.CONCAT(C1203,E1203,H1203)</f>
        <v>SEAOGG737-800</v>
      </c>
      <c r="K1203" s="4">
        <v>2640</v>
      </c>
      <c r="L1203" s="4">
        <f>N1203/M1203</f>
        <v>146.18181818181819</v>
      </c>
      <c r="M1203" s="4">
        <v>44</v>
      </c>
      <c r="N1203" s="4">
        <v>6432</v>
      </c>
      <c r="O1203" s="4">
        <f>P1203/M1203</f>
        <v>20.772727272727273</v>
      </c>
      <c r="P1203" s="4">
        <v>914</v>
      </c>
      <c r="Q1203" s="4">
        <v>1518</v>
      </c>
      <c r="R1203" s="4">
        <v>4001</v>
      </c>
      <c r="S1203" s="4">
        <f>U1203*K1203</f>
        <v>18260880</v>
      </c>
      <c r="T1203" s="7">
        <f>N1203/U1203</f>
        <v>0.92988289720977302</v>
      </c>
      <c r="U1203" s="4">
        <v>6917</v>
      </c>
      <c r="V1203" s="4">
        <v>267.04407730673319</v>
      </c>
      <c r="W1203" s="7">
        <f>P1203/X1203</f>
        <v>1</v>
      </c>
      <c r="X1203" s="4">
        <v>914</v>
      </c>
      <c r="Y1203" s="7">
        <f>Q1203/Z1203</f>
        <v>0.87241379310344824</v>
      </c>
      <c r="Z1203" s="4">
        <v>1740</v>
      </c>
      <c r="AA1203" s="7">
        <f>R1203/AB1203</f>
        <v>0.93854093361482527</v>
      </c>
      <c r="AB1203" s="4">
        <v>4263</v>
      </c>
      <c r="AC1203" s="4">
        <v>6284</v>
      </c>
      <c r="AD1203" s="4">
        <f>AP1203/AC1203</f>
        <v>4.999681731381286</v>
      </c>
      <c r="AE1203" s="7">
        <f>AF1203/(AF1203+AH1203+AJ1203+AL1203+AN1203+AP1203)</f>
        <v>0.22372237604771125</v>
      </c>
      <c r="AF1203" s="4">
        <v>411027</v>
      </c>
      <c r="AG1203" s="7">
        <f>AH1203/(AF1203+AH1203+AJ1203+AL1203+AN1203+AP1203)</f>
        <v>0.22827871908574862</v>
      </c>
      <c r="AH1203" s="4">
        <v>419398</v>
      </c>
      <c r="AI1203" s="7">
        <f>AJ1203/(AF1203+AH1203+AJ1203+AL1203+AN1203+AP1203)</f>
        <v>0.51565708824043299</v>
      </c>
      <c r="AJ1203" s="4">
        <v>947375</v>
      </c>
      <c r="AK1203" s="7">
        <f>AL1203/(AF1203+AH1203+AJ1203+AL1203+AN1203+AP1203)</f>
        <v>1.3063222185270238E-2</v>
      </c>
      <c r="AL1203" s="4">
        <v>24000</v>
      </c>
      <c r="AM1203" s="7">
        <f>AN1203/(AF1203+AH1203+AJ1203+AL1203+AN1203+AP1203)</f>
        <v>2.1777479984694259E-3</v>
      </c>
      <c r="AN1203" s="4">
        <v>4001</v>
      </c>
      <c r="AO1203" s="7">
        <f>AP1203/(AF1203+AH1203+AJ1203+AL1203+AN1203+AP1203)</f>
        <v>1.7100846442367514E-2</v>
      </c>
      <c r="AP1203" s="4">
        <v>31418</v>
      </c>
      <c r="AQ1203" s="6">
        <f>AO1203+AM1203+AK1203+AI1203+AG1203+AE1203</f>
        <v>1</v>
      </c>
      <c r="AR1203" s="4">
        <v>983400</v>
      </c>
      <c r="AS1203" s="4">
        <f>AR1203/M1203</f>
        <v>22350</v>
      </c>
      <c r="AT1203" s="4">
        <f>AR1203/V1203</f>
        <v>3682.5381409618135</v>
      </c>
      <c r="AU1203" s="7">
        <f>AR1203/(AR1203+AV1203+AY1203+BB1203)</f>
        <v>0.36059318569082344</v>
      </c>
      <c r="AV1203" s="4">
        <v>227920</v>
      </c>
      <c r="AW1203" s="4">
        <f>AV1203/M1203</f>
        <v>5180</v>
      </c>
      <c r="AX1203" s="7">
        <f>AV1203/(AR1203+AV1203+AY1203+BB1203)</f>
        <v>8.3573722679125967E-2</v>
      </c>
      <c r="AY1203" s="4">
        <v>874436</v>
      </c>
      <c r="AZ1203" s="4">
        <f>AY1203/M1203</f>
        <v>19873.545454545456</v>
      </c>
      <c r="BA1203" s="7">
        <f>AY1203/(AR1203+AV1203+AY1203+BB1203)</f>
        <v>0.32063825800563439</v>
      </c>
      <c r="BB1203" s="4">
        <v>641417</v>
      </c>
      <c r="BC1203" s="11">
        <f>BB1203/(AR1203+AV1203+AY1203+BB1203)</f>
        <v>0.23519483362441621</v>
      </c>
      <c r="BD1203" s="9">
        <f>BC1203+BA1203+AX1203+AU1203</f>
        <v>1</v>
      </c>
      <c r="BE1203" s="14">
        <f>(AF1203+AH1203+AJ1203+AL1203+AN1203+AP1203)</f>
        <v>1837219</v>
      </c>
      <c r="BF1203" s="14">
        <f t="shared" si="90"/>
        <v>-2727173</v>
      </c>
      <c r="BG1203" s="13">
        <f>(AF1203+AH1203+AJ1203+AL1203+AN1203+AP1203)-(AR1203+AV1203+AY1203+BB1203)</f>
        <v>-889954</v>
      </c>
      <c r="BH1203" s="13">
        <f t="shared" si="91"/>
        <v>1</v>
      </c>
      <c r="BI1203" s="14">
        <f>AF1203/W1203</f>
        <v>411027</v>
      </c>
      <c r="BJ1203" s="14">
        <f>AH1203/Y1203</f>
        <v>480732.88537549408</v>
      </c>
      <c r="BK1203" s="14">
        <f>AJ1203/AA1203</f>
        <v>1009412.553111722</v>
      </c>
      <c r="BL1203" s="14">
        <f>BI1203+BJ1203+BK1203</f>
        <v>1901172.4384872161</v>
      </c>
      <c r="BM1203" s="14">
        <f>(AF1203/W1203)-AF1203</f>
        <v>0</v>
      </c>
      <c r="BN1203" s="14">
        <f>AH1203/Y1203-AH1203</f>
        <v>61334.885375494079</v>
      </c>
      <c r="BO1203" s="14">
        <f>AJ1203/AA1203-AJ1203</f>
        <v>62037.553111721994</v>
      </c>
      <c r="BP1203" s="14">
        <f>BG1203/S1203</f>
        <v>-4.8735548341591425E-2</v>
      </c>
      <c r="BQ1203" s="14">
        <f>(BG1203-CA1203)/S1203</f>
        <v>-4.85820004809994E-2</v>
      </c>
      <c r="BR1203" s="27">
        <f>BQ1203-BP1203</f>
        <v>1.5354786059202513E-4</v>
      </c>
      <c r="BS1203" s="28">
        <f t="shared" si="92"/>
        <v>16980480</v>
      </c>
      <c r="BT1203" s="11">
        <f>BS1203/S1203</f>
        <v>0.92988289720977302</v>
      </c>
      <c r="BU1203" s="14">
        <f>(BE1203-AP1203)*1/BT1203-(BE1203-AP1203)</f>
        <v>136165.03187189065</v>
      </c>
      <c r="BV1203" s="14">
        <f t="shared" si="93"/>
        <v>0.10060955441358796</v>
      </c>
      <c r="BW1203" s="27">
        <f>(AR1203+AV1203+AY1203+BB1203)/S1203</f>
        <v>0.14934510275517937</v>
      </c>
      <c r="BX1203" s="13">
        <f>(AF1203+AH1203+AJ1203+AL1203+AN1203)/N1203</f>
        <v>280.75264303482589</v>
      </c>
      <c r="BY1203" s="26">
        <f>BX1203/K1203</f>
        <v>0.10634569811925224</v>
      </c>
      <c r="BZ1203" s="11">
        <f>AP1203/BE1203</f>
        <v>1.7100846442367514E-2</v>
      </c>
      <c r="CA1203" s="15">
        <f>-(BM1203+BN1203+BO1203)/M1203</f>
        <v>-2803.9190565276381</v>
      </c>
      <c r="CB1203" s="15">
        <f>BG1203-CA1203</f>
        <v>-887150.08094347233</v>
      </c>
      <c r="CC1203" s="18">
        <f t="shared" si="94"/>
        <v>1</v>
      </c>
      <c r="CD1203" s="17">
        <f>(AF1203/(AF1203+AH1203+AJ1203))/(X1203/(X1203+Z1203+AB1203))</f>
        <v>1.7496816185175148</v>
      </c>
      <c r="CE1203" s="19">
        <f>(AH1203/(AF1203+AH1203+AJ1203))/(Z1203/(X1203+Z1203+AB1203))</f>
        <v>0.93780378370270379</v>
      </c>
      <c r="CF1203" s="18">
        <f>(AJ1203/(AF1203+AH1203+AJ1203))/(AB1203/(X1203+Z1203+AB1203))</f>
        <v>0.86465222074414438</v>
      </c>
      <c r="CG1203">
        <f>AH1203/Z1203</f>
        <v>241.03333333333333</v>
      </c>
      <c r="CH1203" s="11">
        <f>BB1203/BE1203</f>
        <v>0.34912386601706163</v>
      </c>
      <c r="CI1203" s="14">
        <f>AY1203/V1203</f>
        <v>3274.5006323267075</v>
      </c>
      <c r="CJ1203" s="14">
        <f>AV1203/M1203</f>
        <v>5180</v>
      </c>
      <c r="CK1203" s="17">
        <f>N1203/V1203</f>
        <v>24.085911452782575</v>
      </c>
      <c r="CL1203" s="17">
        <f>(AL1203+AN1203)/N1203</f>
        <v>4.3533893034825875</v>
      </c>
      <c r="CM1203" s="14">
        <f>AP1203/AC1203</f>
        <v>4.999681731381286</v>
      </c>
    </row>
    <row r="1204" spans="1:91" hidden="1" x14ac:dyDescent="0.2">
      <c r="A1204">
        <v>882</v>
      </c>
      <c r="B1204" s="2">
        <v>45200</v>
      </c>
      <c r="C1204" s="3" t="s">
        <v>37</v>
      </c>
      <c r="D1204" t="s">
        <v>38</v>
      </c>
      <c r="E1204" s="3" t="s">
        <v>32</v>
      </c>
      <c r="F1204" t="s">
        <v>33</v>
      </c>
      <c r="G1204" t="str">
        <f>CONCATENATE(C1204,E1204)</f>
        <v>LAXHNL</v>
      </c>
      <c r="H1204" t="s">
        <v>48</v>
      </c>
      <c r="I1204">
        <f>U1204/M1204</f>
        <v>195.5</v>
      </c>
      <c r="J1204" t="str">
        <f>_xlfn.CONCAT(C1204,E1204,H1204)</f>
        <v>LAXHNLA321</v>
      </c>
      <c r="K1204" s="4">
        <v>2556</v>
      </c>
      <c r="L1204" s="4">
        <f>N1204/M1204</f>
        <v>180.43548387096774</v>
      </c>
      <c r="M1204" s="4">
        <v>62</v>
      </c>
      <c r="N1204" s="4">
        <v>11187</v>
      </c>
      <c r="O1204" s="4">
        <f>P1204/M1204</f>
        <v>25</v>
      </c>
      <c r="P1204" s="4">
        <v>1550</v>
      </c>
      <c r="Q1204" s="4">
        <v>2842</v>
      </c>
      <c r="R1204" s="4">
        <v>6795</v>
      </c>
      <c r="S1204" s="4">
        <f>U1204*K1204</f>
        <v>30981276</v>
      </c>
      <c r="T1204" s="7">
        <f>N1204/U1204</f>
        <v>0.92294365151390145</v>
      </c>
      <c r="U1204" s="4">
        <v>12121</v>
      </c>
      <c r="V1204" s="4">
        <v>355.3634547591069</v>
      </c>
      <c r="W1204" s="7">
        <f>P1204/X1204</f>
        <v>1</v>
      </c>
      <c r="X1204" s="4">
        <v>1550</v>
      </c>
      <c r="Y1204" s="7">
        <f>Q1204/Z1204</f>
        <v>0.97529169526424164</v>
      </c>
      <c r="Z1204" s="4">
        <v>2914</v>
      </c>
      <c r="AA1204" s="7">
        <f>R1204/AB1204</f>
        <v>0.88742327282225419</v>
      </c>
      <c r="AB1204" s="4">
        <v>7657</v>
      </c>
      <c r="AC1204" s="4">
        <v>23385</v>
      </c>
      <c r="AD1204" s="4">
        <f>AP1204/AC1204</f>
        <v>5.9998717126363053</v>
      </c>
      <c r="AE1204" s="7">
        <f>AF1204/(AF1204+AH1204+AJ1204+AL1204+AN1204+AP1204)</f>
        <v>0.18761666149206893</v>
      </c>
      <c r="AF1204" s="4">
        <v>754755</v>
      </c>
      <c r="AG1204" s="7">
        <f>AH1204/(AF1204+AH1204+AJ1204+AL1204+AN1204+AP1204)</f>
        <v>0.24148633670050912</v>
      </c>
      <c r="AH1204" s="4">
        <v>971465</v>
      </c>
      <c r="AI1204" s="7">
        <f>AJ1204/(AF1204+AH1204+AJ1204+AL1204+AN1204+AP1204)</f>
        <v>0.51743947149998126</v>
      </c>
      <c r="AJ1204" s="4">
        <v>2081585</v>
      </c>
      <c r="AK1204" s="7">
        <f>AL1204/(AF1204+AH1204+AJ1204+AL1204+AN1204+AP1204)</f>
        <v>1.1823686499420685E-2</v>
      </c>
      <c r="AL1204" s="4">
        <v>47565</v>
      </c>
      <c r="AM1204" s="7">
        <f>AN1204/(AF1204+AH1204+AJ1204+AL1204+AN1204+AP1204)</f>
        <v>6.7563922853832491E-3</v>
      </c>
      <c r="AN1204" s="4">
        <v>27180</v>
      </c>
      <c r="AO1204" s="7">
        <f>AP1204/(AF1204+AH1204+AJ1204+AL1204+AN1204+AP1204)</f>
        <v>3.4877451522636771E-2</v>
      </c>
      <c r="AP1204" s="4">
        <v>140307</v>
      </c>
      <c r="AQ1204" s="6">
        <f>AO1204+AM1204+AK1204+AI1204+AG1204+AE1204</f>
        <v>1</v>
      </c>
      <c r="AR1204" s="4">
        <v>1605890</v>
      </c>
      <c r="AS1204" s="4">
        <f>AR1204/M1204</f>
        <v>25901.451612903227</v>
      </c>
      <c r="AT1204" s="4">
        <f>AR1204/V1204</f>
        <v>4519.0071699651771</v>
      </c>
      <c r="AU1204" s="7">
        <f>AR1204/(AR1204+AV1204+AY1204+BB1204)</f>
        <v>0.39572186978823731</v>
      </c>
      <c r="AV1204" s="4">
        <v>431121</v>
      </c>
      <c r="AW1204" s="4">
        <f>AV1204/M1204</f>
        <v>6953.5645161290322</v>
      </c>
      <c r="AX1204" s="7">
        <f>AV1204/(AR1204+AV1204+AY1204+BB1204)</f>
        <v>0.10623642231097688</v>
      </c>
      <c r="AY1204" s="4">
        <v>925027</v>
      </c>
      <c r="AZ1204" s="4">
        <f>AY1204/M1204</f>
        <v>14919.790322580646</v>
      </c>
      <c r="BA1204" s="7">
        <f>AY1204/(AR1204+AV1204+AY1204+BB1204)</f>
        <v>0.22794426395618866</v>
      </c>
      <c r="BB1204" s="4">
        <v>1096090</v>
      </c>
      <c r="BC1204" s="11">
        <f>BB1204/(AR1204+AV1204+AY1204+BB1204)</f>
        <v>0.27009744394459712</v>
      </c>
      <c r="BD1204" s="9">
        <f>BC1204+BA1204+AX1204+AU1204</f>
        <v>1</v>
      </c>
      <c r="BE1204" s="14">
        <f>(AF1204+AH1204+AJ1204+AL1204+AN1204+AP1204)</f>
        <v>4022857</v>
      </c>
      <c r="BF1204" s="14">
        <f t="shared" si="90"/>
        <v>-4058128</v>
      </c>
      <c r="BG1204" s="13">
        <f>(AF1204+AH1204+AJ1204+AL1204+AN1204+AP1204)-(AR1204+AV1204+AY1204+BB1204)</f>
        <v>-35271</v>
      </c>
      <c r="BH1204" s="13">
        <f t="shared" si="91"/>
        <v>1</v>
      </c>
      <c r="BI1204" s="14">
        <f>AF1204/W1204</f>
        <v>754755</v>
      </c>
      <c r="BJ1204" s="14">
        <f>AH1204/Y1204</f>
        <v>996076.35819845169</v>
      </c>
      <c r="BK1204" s="14">
        <f>AJ1204/AA1204</f>
        <v>2345650.6762325238</v>
      </c>
      <c r="BL1204" s="14">
        <f>BI1204+BJ1204+BK1204</f>
        <v>4096482.0344309756</v>
      </c>
      <c r="BM1204" s="14">
        <f>(AF1204/W1204)-AF1204</f>
        <v>0</v>
      </c>
      <c r="BN1204" s="14">
        <f>AH1204/Y1204-AH1204</f>
        <v>24611.358198451693</v>
      </c>
      <c r="BO1204" s="14">
        <f>AJ1204/AA1204-AJ1204</f>
        <v>264065.67623252375</v>
      </c>
      <c r="BP1204" s="14">
        <f>BG1204/S1204</f>
        <v>-1.1384618244903793E-3</v>
      </c>
      <c r="BQ1204" s="14">
        <f>(BG1204-CA1204)/S1204</f>
        <v>-9.8817488341992107E-4</v>
      </c>
      <c r="BR1204" s="27">
        <f>BQ1204-BP1204</f>
        <v>1.5028694107045823E-4</v>
      </c>
      <c r="BS1204" s="28">
        <f t="shared" si="92"/>
        <v>28593972</v>
      </c>
      <c r="BT1204" s="11">
        <f>BS1204/S1204</f>
        <v>0.92294365151390145</v>
      </c>
      <c r="BU1204" s="14">
        <f>(BE1204-AP1204)*1/BT1204-(BE1204-AP1204)</f>
        <v>324153.18673460279</v>
      </c>
      <c r="BV1204" s="14">
        <f t="shared" si="93"/>
        <v>0.12984800884250217</v>
      </c>
      <c r="BW1204" s="27">
        <f>(AR1204+AV1204+AY1204+BB1204)/S1204</f>
        <v>0.13098647066699254</v>
      </c>
      <c r="BX1204" s="13">
        <f>(AF1204+AH1204+AJ1204+AL1204+AN1204)/N1204</f>
        <v>347.05908643961743</v>
      </c>
      <c r="BY1204" s="26">
        <f>BX1204/K1204</f>
        <v>0.13578211519546848</v>
      </c>
      <c r="BZ1204" s="11">
        <f>AP1204/BE1204</f>
        <v>3.4877451522636771E-2</v>
      </c>
      <c r="CA1204" s="15">
        <f>-(BM1204+BN1204+BO1204)/M1204</f>
        <v>-4656.0812004996042</v>
      </c>
      <c r="CB1204" s="15">
        <f>BG1204-CA1204</f>
        <v>-30614.918799500396</v>
      </c>
      <c r="CC1204" s="18">
        <f t="shared" si="94"/>
        <v>1</v>
      </c>
      <c r="CD1204" s="17">
        <f>(AF1204/(AF1204+AH1204+AJ1204))/(X1204/(X1204+Z1204+AB1204))</f>
        <v>1.550022677106627</v>
      </c>
      <c r="CE1204" s="19">
        <f>(AH1204/(AF1204+AH1204+AJ1204))/(Z1204/(X1204+Z1204+AB1204))</f>
        <v>1.0612100700110163</v>
      </c>
      <c r="CF1204" s="18">
        <f>(AJ1204/(AF1204+AH1204+AJ1204))/(AB1204/(X1204+Z1204+AB1204))</f>
        <v>0.86536485653292761</v>
      </c>
      <c r="CG1204">
        <f>AH1204/Z1204</f>
        <v>333.37851750171586</v>
      </c>
      <c r="CH1204" s="11">
        <f>BB1204/BE1204</f>
        <v>0.27246556365289643</v>
      </c>
      <c r="CI1204" s="14">
        <f>AY1204/V1204</f>
        <v>2603.0448196398124</v>
      </c>
      <c r="CJ1204" s="14">
        <f>AV1204/M1204</f>
        <v>6953.5645161290322</v>
      </c>
      <c r="CK1204" s="17">
        <f>N1204/V1204</f>
        <v>31.480445865159158</v>
      </c>
      <c r="CL1204" s="17">
        <f>(AL1204+AN1204)/N1204</f>
        <v>6.6814159292035402</v>
      </c>
      <c r="CM1204" s="14">
        <f>AP1204/AC1204</f>
        <v>5.9998717126363053</v>
      </c>
    </row>
    <row r="1205" spans="1:91" hidden="1" x14ac:dyDescent="0.2">
      <c r="A1205">
        <v>292</v>
      </c>
      <c r="B1205" s="2">
        <v>44835</v>
      </c>
      <c r="C1205" s="3" t="s">
        <v>52</v>
      </c>
      <c r="D1205" t="s">
        <v>33</v>
      </c>
      <c r="E1205" s="3" t="s">
        <v>37</v>
      </c>
      <c r="F1205" t="s">
        <v>38</v>
      </c>
      <c r="G1205" t="str">
        <f>CONCATENATE(C1205,E1205)</f>
        <v>OGGLAX</v>
      </c>
      <c r="H1205" t="s">
        <v>48</v>
      </c>
      <c r="I1205">
        <f>U1205/M1205</f>
        <v>195.22448979591837</v>
      </c>
      <c r="J1205" t="str">
        <f>_xlfn.CONCAT(C1205,E1205,H1205)</f>
        <v>OGGLAXA321</v>
      </c>
      <c r="K1205" s="4">
        <v>2486</v>
      </c>
      <c r="L1205" s="4">
        <f>N1205/M1205</f>
        <v>183.0204081632653</v>
      </c>
      <c r="M1205" s="4">
        <v>49</v>
      </c>
      <c r="N1205" s="4">
        <v>8968</v>
      </c>
      <c r="O1205" s="4">
        <f>P1205/M1205</f>
        <v>22.653061224489797</v>
      </c>
      <c r="P1205" s="4">
        <v>1110</v>
      </c>
      <c r="Q1205" s="4">
        <v>2303</v>
      </c>
      <c r="R1205" s="4">
        <v>5555</v>
      </c>
      <c r="S1205" s="4">
        <f>U1205*K1205</f>
        <v>23781076</v>
      </c>
      <c r="T1205" s="7">
        <f>N1205/U1205</f>
        <v>0.93748693288730922</v>
      </c>
      <c r="U1205" s="4">
        <v>9566</v>
      </c>
      <c r="V1205" s="4">
        <v>253.05443276744813</v>
      </c>
      <c r="W1205" s="7">
        <f>P1205/X1205</f>
        <v>0.90612244897959182</v>
      </c>
      <c r="X1205" s="4">
        <v>1225</v>
      </c>
      <c r="Y1205" s="7">
        <f>Q1205/Z1205</f>
        <v>1</v>
      </c>
      <c r="Z1205" s="4">
        <v>2303</v>
      </c>
      <c r="AA1205" s="7">
        <f>R1205/AB1205</f>
        <v>0.92000662471016892</v>
      </c>
      <c r="AB1205" s="4">
        <v>6038</v>
      </c>
      <c r="AC1205" s="4">
        <v>420</v>
      </c>
      <c r="AD1205" s="4">
        <f>AP1205/AC1205</f>
        <v>5</v>
      </c>
      <c r="AE1205" s="7">
        <f>AF1205/(AF1205+AH1205+AJ1205+AL1205+AN1205+AP1205)</f>
        <v>0.21286490124223525</v>
      </c>
      <c r="AF1205" s="4">
        <v>520632</v>
      </c>
      <c r="AG1205" s="7">
        <f>AH1205/(AF1205+AH1205+AJ1205+AL1205+AN1205+AP1205)</f>
        <v>0.23601243420953108</v>
      </c>
      <c r="AH1205" s="4">
        <v>577247</v>
      </c>
      <c r="AI1205" s="7">
        <f>AJ1205/(AF1205+AH1205+AJ1205+AL1205+AN1205+AP1205)</f>
        <v>0.52982317271866064</v>
      </c>
      <c r="AJ1205" s="4">
        <v>1295859</v>
      </c>
      <c r="AK1205" s="7">
        <f>AL1205/(AF1205+AH1205+AJ1205+AL1205+AN1205+AP1205)</f>
        <v>1.3627259097411802E-2</v>
      </c>
      <c r="AL1205" s="4">
        <v>33330</v>
      </c>
      <c r="AM1205" s="7">
        <f>AN1205/(AF1205+AH1205+AJ1205+AL1205+AN1205+AP1205)</f>
        <v>6.8136295487059009E-3</v>
      </c>
      <c r="AN1205" s="4">
        <v>16665</v>
      </c>
      <c r="AO1205" s="7">
        <f>AP1205/(AF1205+AH1205+AJ1205+AL1205+AN1205+AP1205)</f>
        <v>8.5860318345528904E-4</v>
      </c>
      <c r="AP1205" s="4">
        <v>2100</v>
      </c>
      <c r="AQ1205" s="6">
        <f>AO1205+AM1205+AK1205+AI1205+AG1205+AE1205</f>
        <v>1</v>
      </c>
      <c r="AR1205" s="4">
        <v>974453</v>
      </c>
      <c r="AS1205" s="4">
        <f>AR1205/M1205</f>
        <v>19886.795918367348</v>
      </c>
      <c r="AT1205" s="4">
        <f>AR1205/V1205</f>
        <v>3850.7643961941676</v>
      </c>
      <c r="AU1205" s="7">
        <f>AR1205/(AR1205+AV1205+AY1205+BB1205)</f>
        <v>0.34395728441009449</v>
      </c>
      <c r="AV1205" s="4">
        <v>304305</v>
      </c>
      <c r="AW1205" s="4">
        <f>AV1205/M1205</f>
        <v>6210.3061224489793</v>
      </c>
      <c r="AX1205" s="7">
        <f>AV1205/(AR1205+AV1205+AY1205+BB1205)</f>
        <v>0.10741197516187422</v>
      </c>
      <c r="AY1205" s="4">
        <v>943697</v>
      </c>
      <c r="AZ1205" s="4">
        <f>AY1205/M1205</f>
        <v>19259.122448979593</v>
      </c>
      <c r="BA1205" s="7">
        <f>AY1205/(AR1205+AV1205+AY1205+BB1205)</f>
        <v>0.33310119361934643</v>
      </c>
      <c r="BB1205" s="4">
        <v>610609</v>
      </c>
      <c r="BC1205" s="11">
        <f>BB1205/(AR1205+AV1205+AY1205+BB1205)</f>
        <v>0.21552954680868489</v>
      </c>
      <c r="BD1205" s="9">
        <f>BC1205+BA1205+AX1205+AU1205</f>
        <v>1</v>
      </c>
      <c r="BE1205" s="14">
        <f>(AF1205+AH1205+AJ1205+AL1205+AN1205+AP1205)</f>
        <v>2445833</v>
      </c>
      <c r="BF1205" s="14">
        <f t="shared" si="90"/>
        <v>-2833064</v>
      </c>
      <c r="BG1205" s="13">
        <f>(AF1205+AH1205+AJ1205+AL1205+AN1205+AP1205)-(AR1205+AV1205+AY1205+BB1205)</f>
        <v>-387231</v>
      </c>
      <c r="BH1205" s="13">
        <f t="shared" si="91"/>
        <v>1</v>
      </c>
      <c r="BI1205" s="14">
        <f>AF1205/W1205</f>
        <v>574571.35135135136</v>
      </c>
      <c r="BJ1205" s="14">
        <f>AH1205/Y1205</f>
        <v>577247</v>
      </c>
      <c r="BK1205" s="14">
        <f>AJ1205/AA1205</f>
        <v>1408532.2487848785</v>
      </c>
      <c r="BL1205" s="14">
        <f>BI1205+BJ1205+BK1205</f>
        <v>2560350.6001362298</v>
      </c>
      <c r="BM1205" s="14">
        <f>(AF1205/W1205)-AF1205</f>
        <v>53939.351351351361</v>
      </c>
      <c r="BN1205" s="14">
        <f>AH1205/Y1205-AH1205</f>
        <v>0</v>
      </c>
      <c r="BO1205" s="14">
        <f>AJ1205/AA1205-AJ1205</f>
        <v>112673.24878487852</v>
      </c>
      <c r="BP1205" s="14">
        <f>BG1205/S1205</f>
        <v>-1.6283157246543428E-2</v>
      </c>
      <c r="BQ1205" s="14">
        <f>(BG1205-CA1205)/S1205</f>
        <v>-1.614017561082445E-2</v>
      </c>
      <c r="BR1205" s="27">
        <f>BQ1205-BP1205</f>
        <v>1.4298163571897782E-4</v>
      </c>
      <c r="BS1205" s="28">
        <f t="shared" si="92"/>
        <v>22294448</v>
      </c>
      <c r="BT1205" s="11">
        <f>BS1205/S1205</f>
        <v>0.93748693288730922</v>
      </c>
      <c r="BU1205" s="14">
        <f>(BE1205-AP1205)*1/BT1205-(BE1205-AP1205)</f>
        <v>162951.86596788559</v>
      </c>
      <c r="BV1205" s="14">
        <f t="shared" si="93"/>
        <v>0.10284786945721043</v>
      </c>
      <c r="BW1205" s="27">
        <f>(AR1205+AV1205+AY1205+BB1205)/S1205</f>
        <v>0.11913102670375386</v>
      </c>
      <c r="BX1205" s="13">
        <f>(AF1205+AH1205+AJ1205+AL1205+AN1205)/N1205</f>
        <v>272.49475914362176</v>
      </c>
      <c r="BY1205" s="26">
        <f>BX1205/K1205</f>
        <v>0.10961172934176258</v>
      </c>
      <c r="BZ1205" s="11">
        <f>AP1205/BE1205</f>
        <v>8.5860318345528904E-4</v>
      </c>
      <c r="CA1205" s="15">
        <f>-(BM1205+BN1205+BO1205)/M1205</f>
        <v>-3400.2571456373444</v>
      </c>
      <c r="CB1205" s="15">
        <f>BG1205-CA1205</f>
        <v>-383830.74285436264</v>
      </c>
      <c r="CC1205" s="18">
        <f t="shared" si="94"/>
        <v>1</v>
      </c>
      <c r="CD1205" s="17">
        <f>(AF1205/(AF1205+AH1205+AJ1205))/(X1205/(X1205+Z1205+AB1205))</f>
        <v>1.6984334387711366</v>
      </c>
      <c r="CE1205" s="19">
        <f>(AH1205/(AF1205+AH1205+AJ1205))/(Z1205/(X1205+Z1205+AB1205))</f>
        <v>1.0016627165068304</v>
      </c>
      <c r="CF1205" s="18">
        <f>(AJ1205/(AF1205+AH1205+AJ1205))/(AB1205/(X1205+Z1205+AB1205))</f>
        <v>0.85766641294967338</v>
      </c>
      <c r="CG1205">
        <f>AH1205/Z1205</f>
        <v>250.65002171081198</v>
      </c>
      <c r="CH1205" s="11">
        <f>BB1205/BE1205</f>
        <v>0.24965277678402409</v>
      </c>
      <c r="CI1205" s="14">
        <f>AY1205/V1205</f>
        <v>3729.2253278457219</v>
      </c>
      <c r="CJ1205" s="14">
        <f>AV1205/M1205</f>
        <v>6210.3061224489793</v>
      </c>
      <c r="CK1205" s="17">
        <f>N1205/V1205</f>
        <v>35.439015637562093</v>
      </c>
      <c r="CL1205" s="17">
        <f>(AL1205+AN1205)/N1205</f>
        <v>5.5748215878679748</v>
      </c>
      <c r="CM1205" s="14">
        <f>AP1205/AC1205</f>
        <v>5</v>
      </c>
    </row>
    <row r="1206" spans="1:91" hidden="1" x14ac:dyDescent="0.2">
      <c r="A1206">
        <v>284</v>
      </c>
      <c r="B1206" s="2">
        <v>44835</v>
      </c>
      <c r="C1206" s="3" t="s">
        <v>37</v>
      </c>
      <c r="D1206" t="s">
        <v>38</v>
      </c>
      <c r="E1206" s="3" t="s">
        <v>43</v>
      </c>
      <c r="F1206" t="s">
        <v>38</v>
      </c>
      <c r="G1206" t="str">
        <f>CONCATENATE(C1206,E1206)</f>
        <v>LAXSFO</v>
      </c>
      <c r="H1206" t="s">
        <v>40</v>
      </c>
      <c r="I1206">
        <f>U1206/M1206</f>
        <v>76</v>
      </c>
      <c r="J1206" t="str">
        <f>_xlfn.CONCAT(C1206,E1206,H1206)</f>
        <v>LAXSFOE175</v>
      </c>
      <c r="K1206" s="4">
        <v>337</v>
      </c>
      <c r="L1206" s="4">
        <f>N1206/M1206</f>
        <v>69.066666666666663</v>
      </c>
      <c r="M1206" s="4">
        <v>180</v>
      </c>
      <c r="N1206" s="4">
        <v>12432</v>
      </c>
      <c r="O1206" s="4">
        <f>P1206/M1206</f>
        <v>10</v>
      </c>
      <c r="P1206" s="4">
        <v>1800</v>
      </c>
      <c r="Q1206" s="4">
        <v>3240</v>
      </c>
      <c r="R1206" s="4">
        <v>7392</v>
      </c>
      <c r="S1206" s="4">
        <f>U1206*K1206</f>
        <v>4610160</v>
      </c>
      <c r="T1206" s="7">
        <f>N1206/U1206</f>
        <v>0.90877192982456145</v>
      </c>
      <c r="U1206" s="4">
        <v>13680</v>
      </c>
      <c r="V1206" s="4">
        <v>240.57444651005576</v>
      </c>
      <c r="W1206" s="7">
        <f>P1206/X1206</f>
        <v>1</v>
      </c>
      <c r="X1206" s="4">
        <v>1800</v>
      </c>
      <c r="Y1206" s="7">
        <f>Q1206/Z1206</f>
        <v>1</v>
      </c>
      <c r="Z1206" s="4">
        <v>3240</v>
      </c>
      <c r="AA1206" s="7">
        <f>R1206/AB1206</f>
        <v>0.85555555555555551</v>
      </c>
      <c r="AB1206" s="4">
        <v>8640</v>
      </c>
      <c r="AC1206" s="4">
        <v>0</v>
      </c>
      <c r="AD1206" s="4" t="e">
        <f>AP1206/AC1206</f>
        <v>#DIV/0!</v>
      </c>
      <c r="AE1206" s="7">
        <f>AF1206/(AF1206+AH1206+AJ1206+AL1206+AN1206+AP1206)</f>
        <v>0.20489950347803798</v>
      </c>
      <c r="AF1206" s="4">
        <v>275003</v>
      </c>
      <c r="AG1206" s="7">
        <f>AH1206/(AF1206+AH1206+AJ1206+AL1206+AN1206+AP1206)</f>
        <v>0.24072672218016655</v>
      </c>
      <c r="AH1206" s="4">
        <v>323088</v>
      </c>
      <c r="AI1206" s="7">
        <f>AJ1206/(AF1206+AH1206+AJ1206+AL1206+AN1206+AP1206)</f>
        <v>0.49378751482711142</v>
      </c>
      <c r="AJ1206" s="4">
        <v>662730</v>
      </c>
      <c r="AK1206" s="7">
        <f>AL1206/(AF1206+AH1206+AJ1206+AL1206+AN1206+AP1206)</f>
        <v>3.3048066663885031E-2</v>
      </c>
      <c r="AL1206" s="4">
        <v>44355</v>
      </c>
      <c r="AM1206" s="7">
        <f>AN1206/(AF1206+AH1206+AJ1206+AL1206+AN1206+AP1206)</f>
        <v>2.7538192850799025E-2</v>
      </c>
      <c r="AN1206" s="4">
        <v>36960</v>
      </c>
      <c r="AO1206" s="7">
        <f>AP1206/(AF1206+AH1206+AJ1206+AL1206+AN1206+AP1206)</f>
        <v>0</v>
      </c>
      <c r="AP1206" s="4">
        <v>0</v>
      </c>
      <c r="AQ1206" s="6">
        <f>AO1206+AM1206+AK1206+AI1206+AG1206+AE1206</f>
        <v>1</v>
      </c>
      <c r="AR1206" s="4">
        <v>386267</v>
      </c>
      <c r="AS1206" s="4">
        <f>AR1206/M1206</f>
        <v>2145.9277777777779</v>
      </c>
      <c r="AT1206" s="4">
        <f>AR1206/V1206</f>
        <v>1605.6027795281841</v>
      </c>
      <c r="AU1206" s="7">
        <f>AR1206/(AR1206+AV1206+AY1206+BB1206)</f>
        <v>0.25180016974984715</v>
      </c>
      <c r="AV1206" s="4">
        <v>488165</v>
      </c>
      <c r="AW1206" s="4">
        <f>AV1206/M1206</f>
        <v>2712.0277777777778</v>
      </c>
      <c r="AX1206" s="7">
        <f>AV1206/(AR1206+AV1206+AY1206+BB1206)</f>
        <v>0.31822555347967629</v>
      </c>
      <c r="AY1206" s="4">
        <v>441056</v>
      </c>
      <c r="AZ1206" s="4">
        <f>AY1206/M1206</f>
        <v>2450.3111111111111</v>
      </c>
      <c r="BA1206" s="7">
        <f>AY1206/(AR1206+AV1206+AY1206+BB1206)</f>
        <v>0.28751608516696631</v>
      </c>
      <c r="BB1206" s="4">
        <v>218534</v>
      </c>
      <c r="BC1206" s="11">
        <f>BB1206/(AR1206+AV1206+AY1206+BB1206)</f>
        <v>0.14245819160351025</v>
      </c>
      <c r="BD1206" s="9">
        <f>BC1206+BA1206+AX1206+AU1206</f>
        <v>1</v>
      </c>
      <c r="BE1206" s="14">
        <f>(AF1206+AH1206+AJ1206+AL1206+AN1206+AP1206)</f>
        <v>1342136</v>
      </c>
      <c r="BF1206" s="14">
        <f t="shared" si="90"/>
        <v>-1534022</v>
      </c>
      <c r="BG1206" s="13">
        <f>(AF1206+AH1206+AJ1206+AL1206+AN1206+AP1206)-(AR1206+AV1206+AY1206+BB1206)</f>
        <v>-191886</v>
      </c>
      <c r="BH1206" s="13">
        <f t="shared" si="91"/>
        <v>1</v>
      </c>
      <c r="BI1206" s="14">
        <f>AF1206/W1206</f>
        <v>275003</v>
      </c>
      <c r="BJ1206" s="14">
        <f>AH1206/Y1206</f>
        <v>323088</v>
      </c>
      <c r="BK1206" s="14">
        <f>AJ1206/AA1206</f>
        <v>774619.48051948054</v>
      </c>
      <c r="BL1206" s="14">
        <f>BI1206+BJ1206+BK1206</f>
        <v>1372710.4805194805</v>
      </c>
      <c r="BM1206" s="14">
        <f>(AF1206/W1206)-AF1206</f>
        <v>0</v>
      </c>
      <c r="BN1206" s="14">
        <f>AH1206/Y1206-AH1206</f>
        <v>0</v>
      </c>
      <c r="BO1206" s="14">
        <f>AJ1206/AA1206-AJ1206</f>
        <v>111889.48051948054</v>
      </c>
      <c r="BP1206" s="14">
        <f>BG1206/S1206</f>
        <v>-4.1622416575563537E-2</v>
      </c>
      <c r="BQ1206" s="14">
        <f>(BG1206-CA1206)/S1206</f>
        <v>-4.1487582160899358E-2</v>
      </c>
      <c r="BR1206" s="27">
        <f>BQ1206-BP1206</f>
        <v>1.3483441466417834E-4</v>
      </c>
      <c r="BS1206" s="28">
        <f t="shared" si="92"/>
        <v>4189584</v>
      </c>
      <c r="BT1206" s="11">
        <f>BS1206/S1206</f>
        <v>0.90877192982456145</v>
      </c>
      <c r="BU1206" s="14">
        <f>(BE1206-AP1206)*1/BT1206-(BE1206-AP1206)</f>
        <v>134731.79922779906</v>
      </c>
      <c r="BV1206" s="14">
        <f t="shared" si="93"/>
        <v>0.29112568761170982</v>
      </c>
      <c r="BW1206" s="27">
        <f>(AR1206+AV1206+AY1206+BB1206)/S1206</f>
        <v>0.33274810418727335</v>
      </c>
      <c r="BX1206" s="13">
        <f>(AF1206+AH1206+AJ1206+AL1206+AN1206)/N1206</f>
        <v>107.95817245817246</v>
      </c>
      <c r="BY1206" s="26">
        <f>BX1206/K1206</f>
        <v>0.3203506601132714</v>
      </c>
      <c r="BZ1206" s="11">
        <f>AP1206/BE1206</f>
        <v>0</v>
      </c>
      <c r="CA1206" s="15">
        <f>-(BM1206+BN1206+BO1206)/M1206</f>
        <v>-621.60822510822516</v>
      </c>
      <c r="CB1206" s="15">
        <f>BG1206-CA1206</f>
        <v>-191264.39177489179</v>
      </c>
      <c r="CC1206" s="18">
        <f t="shared" si="94"/>
        <v>1</v>
      </c>
      <c r="CD1206" s="17">
        <f>(AF1206/(AF1206+AH1206+AJ1206))/(X1206/(X1206+Z1206+AB1206))</f>
        <v>1.6576681384589882</v>
      </c>
      <c r="CE1206" s="19">
        <f>(AH1206/(AF1206+AH1206+AJ1206))/(Z1206/(X1206+Z1206+AB1206))</f>
        <v>1.0819532140829931</v>
      </c>
      <c r="CF1206" s="18">
        <f>(AJ1206/(AF1206+AH1206+AJ1206))/(AB1206/(X1206+Z1206+AB1206))</f>
        <v>0.83225334920658844</v>
      </c>
      <c r="CG1206">
        <f>AH1206/Z1206</f>
        <v>99.718518518518522</v>
      </c>
      <c r="CH1206" s="11">
        <f>BB1206/BE1206</f>
        <v>0.16282552587815244</v>
      </c>
      <c r="CI1206" s="14">
        <f>AY1206/V1206</f>
        <v>1833.3451719343946</v>
      </c>
      <c r="CJ1206" s="14">
        <f>AV1206/M1206</f>
        <v>2712.0277777777778</v>
      </c>
      <c r="CK1206" s="17">
        <f>N1206/V1206</f>
        <v>51.676311347058864</v>
      </c>
      <c r="CL1206" s="17">
        <f>(AL1206+AN1206)/N1206</f>
        <v>6.5407818532818531</v>
      </c>
      <c r="CM1206" s="14" t="e">
        <f>AP1206/AC1206</f>
        <v>#DIV/0!</v>
      </c>
    </row>
    <row r="1207" spans="1:91" hidden="1" x14ac:dyDescent="0.2">
      <c r="A1207">
        <v>37</v>
      </c>
      <c r="B1207" s="2">
        <v>44805</v>
      </c>
      <c r="C1207" s="3" t="s">
        <v>32</v>
      </c>
      <c r="D1207" t="s">
        <v>33</v>
      </c>
      <c r="E1207" s="3" t="s">
        <v>37</v>
      </c>
      <c r="F1207" t="s">
        <v>38</v>
      </c>
      <c r="G1207" t="str">
        <f>CONCATENATE(C1207,E1207)</f>
        <v>HNLLAX</v>
      </c>
      <c r="H1207" t="s">
        <v>49</v>
      </c>
      <c r="I1207">
        <f>U1207/M1207</f>
        <v>278</v>
      </c>
      <c r="J1207" t="str">
        <f>_xlfn.CONCAT(C1207,E1207,H1207)</f>
        <v>HNLLAXA330-200</v>
      </c>
      <c r="K1207" s="4">
        <v>2556</v>
      </c>
      <c r="L1207" s="4">
        <f>N1207/M1207</f>
        <v>263.11111111111109</v>
      </c>
      <c r="M1207" s="4">
        <v>45</v>
      </c>
      <c r="N1207" s="4">
        <v>11840</v>
      </c>
      <c r="O1207" s="4">
        <f>P1207/M1207</f>
        <v>36</v>
      </c>
      <c r="P1207" s="4">
        <v>1620</v>
      </c>
      <c r="Q1207" s="4">
        <v>2680</v>
      </c>
      <c r="R1207" s="4">
        <v>7540</v>
      </c>
      <c r="S1207" s="4">
        <f>U1207*K1207</f>
        <v>31975560</v>
      </c>
      <c r="T1207" s="7">
        <f>N1207/U1207</f>
        <v>0.9464428457234213</v>
      </c>
      <c r="U1207" s="4">
        <v>12510</v>
      </c>
      <c r="V1207" s="4">
        <v>240.97060570071261</v>
      </c>
      <c r="W1207" s="7">
        <f>P1207/X1207</f>
        <v>1</v>
      </c>
      <c r="X1207" s="4">
        <v>1620</v>
      </c>
      <c r="Y1207" s="7">
        <f>Q1207/Z1207</f>
        <v>0.88888888888888884</v>
      </c>
      <c r="Z1207" s="4">
        <v>3015</v>
      </c>
      <c r="AA1207" s="7">
        <f>R1207/AB1207</f>
        <v>0.95746031746031746</v>
      </c>
      <c r="AB1207" s="4">
        <v>7875</v>
      </c>
      <c r="AC1207" s="4">
        <v>587278</v>
      </c>
      <c r="AD1207" s="4">
        <f>AP1207/AC1207</f>
        <v>4.9999965944578211</v>
      </c>
      <c r="AE1207" s="7">
        <f>AF1207/(AF1207+AH1207+AJ1207+AL1207+AN1207+AP1207)</f>
        <v>0.10162376605848046</v>
      </c>
      <c r="AF1207" s="4">
        <v>660174</v>
      </c>
      <c r="AG1207" s="7">
        <f>AH1207/(AF1207+AH1207+AJ1207+AL1207+AN1207+AP1207)</f>
        <v>0.12889070258314944</v>
      </c>
      <c r="AH1207" s="4">
        <v>837307</v>
      </c>
      <c r="AI1207" s="7">
        <f>AJ1207/(AF1207+AH1207+AJ1207+AL1207+AN1207+AP1207)</f>
        <v>0.30586648678869799</v>
      </c>
      <c r="AJ1207" s="4">
        <v>1986987</v>
      </c>
      <c r="AK1207" s="7">
        <f>AL1207/(AF1207+AH1207+AJ1207+AL1207+AN1207+AP1207)</f>
        <v>6.9640112704918034E-3</v>
      </c>
      <c r="AL1207" s="4">
        <v>45240</v>
      </c>
      <c r="AM1207" s="7">
        <f>AN1207/(AF1207+AH1207+AJ1207+AL1207+AN1207+AP1207)</f>
        <v>4.6426741803278692E-3</v>
      </c>
      <c r="AN1207" s="4">
        <v>30160</v>
      </c>
      <c r="AO1207" s="7">
        <f>AP1207/(AF1207+AH1207+AJ1207+AL1207+AN1207+AP1207)</f>
        <v>0.45201235911885246</v>
      </c>
      <c r="AP1207" s="4">
        <v>2936388</v>
      </c>
      <c r="AQ1207" s="6">
        <f>AO1207+AM1207+AK1207+AI1207+AG1207+AE1207</f>
        <v>1</v>
      </c>
      <c r="AR1207" s="4">
        <v>1000275</v>
      </c>
      <c r="AS1207" s="4">
        <f>AR1207/M1207</f>
        <v>22228.333333333332</v>
      </c>
      <c r="AT1207" s="4">
        <f>AR1207/V1207</f>
        <v>4151.0249646064694</v>
      </c>
      <c r="AU1207" s="7">
        <f>AR1207/(AR1207+AV1207+AY1207+BB1207)</f>
        <v>0.25384475417961022</v>
      </c>
      <c r="AV1207" s="4">
        <v>327412</v>
      </c>
      <c r="AW1207" s="4">
        <f>AV1207/M1207</f>
        <v>7275.8222222222221</v>
      </c>
      <c r="AX1207" s="7">
        <f>AV1207/(AR1207+AV1207+AY1207+BB1207)</f>
        <v>8.3088969188927594E-2</v>
      </c>
      <c r="AY1207" s="4">
        <v>1781496</v>
      </c>
      <c r="AZ1207" s="4">
        <f>AY1207/M1207</f>
        <v>39588.800000000003</v>
      </c>
      <c r="BA1207" s="7">
        <f>AY1207/(AR1207+AV1207+AY1207+BB1207)</f>
        <v>0.45209908694304962</v>
      </c>
      <c r="BB1207" s="4">
        <v>831316</v>
      </c>
      <c r="BC1207" s="11">
        <f>BB1207/(AR1207+AV1207+AY1207+BB1207)</f>
        <v>0.21096718968841255</v>
      </c>
      <c r="BD1207" s="9">
        <f>BC1207+BA1207+AX1207+AU1207</f>
        <v>1</v>
      </c>
      <c r="BE1207" s="14">
        <f>(AF1207+AH1207+AJ1207+AL1207+AN1207+AP1207)</f>
        <v>6496256</v>
      </c>
      <c r="BF1207" s="14">
        <f t="shared" si="90"/>
        <v>-3940499</v>
      </c>
      <c r="BG1207" s="13">
        <f>(AF1207+AH1207+AJ1207+AL1207+AN1207+AP1207)-(AR1207+AV1207+AY1207+BB1207)</f>
        <v>2555757</v>
      </c>
      <c r="BH1207" s="13">
        <f t="shared" si="91"/>
        <v>0</v>
      </c>
      <c r="BI1207" s="14">
        <f>AF1207/W1207</f>
        <v>660174</v>
      </c>
      <c r="BJ1207" s="14">
        <f>AH1207/Y1207</f>
        <v>941970.375</v>
      </c>
      <c r="BK1207" s="14">
        <f>AJ1207/AA1207</f>
        <v>2075268.2526525198</v>
      </c>
      <c r="BL1207" s="14">
        <f>BI1207+BJ1207+BK1207</f>
        <v>3677412.6276525198</v>
      </c>
      <c r="BM1207" s="14">
        <f>(AF1207/W1207)-AF1207</f>
        <v>0</v>
      </c>
      <c r="BN1207" s="14">
        <f>AH1207/Y1207-AH1207</f>
        <v>104663.375</v>
      </c>
      <c r="BO1207" s="14">
        <f>AJ1207/AA1207-AJ1207</f>
        <v>88281.252652519848</v>
      </c>
      <c r="BP1207" s="14">
        <f>BG1207/S1207</f>
        <v>7.9928451604913256E-2</v>
      </c>
      <c r="BQ1207" s="14">
        <f>(BG1207-CA1207)/S1207</f>
        <v>8.0062543342236323E-2</v>
      </c>
      <c r="BR1207" s="27">
        <f>BQ1207-BP1207</f>
        <v>1.3409173732306656E-4</v>
      </c>
      <c r="BS1207" s="28">
        <f t="shared" si="92"/>
        <v>30263040</v>
      </c>
      <c r="BT1207" s="11">
        <f>BS1207/S1207</f>
        <v>0.9464428457234213</v>
      </c>
      <c r="BU1207" s="14">
        <f>(BE1207-AP1207)*1/BT1207-(BE1207-AP1207)</f>
        <v>201445.23310810793</v>
      </c>
      <c r="BV1207" s="14">
        <f t="shared" si="93"/>
        <v>0.20316316586793162</v>
      </c>
      <c r="BW1207" s="27">
        <f>(AR1207+AV1207+AY1207+BB1207)/S1207</f>
        <v>0.12323471426301838</v>
      </c>
      <c r="BX1207" s="13">
        <f>(AF1207+AH1207+AJ1207+AL1207+AN1207)/N1207</f>
        <v>300.66452702702702</v>
      </c>
      <c r="BY1207" s="26">
        <f>BX1207/K1207</f>
        <v>0.11763087911855517</v>
      </c>
      <c r="BZ1207" s="11">
        <f>AP1207/BE1207</f>
        <v>0.45201235911885246</v>
      </c>
      <c r="CA1207" s="15">
        <f>-(BM1207+BN1207+BO1207)/M1207</f>
        <v>-4287.6583922782193</v>
      </c>
      <c r="CB1207" s="15">
        <f>BG1207-CA1207</f>
        <v>2560044.658392278</v>
      </c>
      <c r="CC1207" s="18">
        <f t="shared" si="94"/>
        <v>0</v>
      </c>
      <c r="CD1207" s="17">
        <f>(AF1207/(AF1207+AH1207+AJ1207))/(X1207/(X1207+Z1207+AB1207))</f>
        <v>1.4630670545211875</v>
      </c>
      <c r="CE1207" s="19">
        <f>(AH1207/(AF1207+AH1207+AJ1207))/(Z1207/(X1207+Z1207+AB1207))</f>
        <v>0.99705297739277587</v>
      </c>
      <c r="CF1207" s="18">
        <f>(AJ1207/(AF1207+AH1207+AJ1207))/(AB1207/(X1207+Z1207+AB1207))</f>
        <v>0.90586878029669304</v>
      </c>
      <c r="CG1207">
        <f>AH1207/Z1207</f>
        <v>277.71376451077941</v>
      </c>
      <c r="CH1207" s="11">
        <f>BB1207/BE1207</f>
        <v>0.12796847907471626</v>
      </c>
      <c r="CI1207" s="14">
        <f>AY1207/V1207</f>
        <v>7393.001294990444</v>
      </c>
      <c r="CJ1207" s="14">
        <f>AV1207/M1207</f>
        <v>7275.8222222222221</v>
      </c>
      <c r="CK1207" s="17">
        <f>N1207/V1207</f>
        <v>49.134623559461744</v>
      </c>
      <c r="CL1207" s="17">
        <f>(AL1207+AN1207)/N1207</f>
        <v>6.368243243243243</v>
      </c>
      <c r="CM1207" s="14">
        <f>AP1207/AC1207</f>
        <v>4.9999965944578211</v>
      </c>
    </row>
    <row r="1208" spans="1:91" hidden="1" x14ac:dyDescent="0.2">
      <c r="A1208">
        <v>66</v>
      </c>
      <c r="B1208" s="2">
        <v>44805</v>
      </c>
      <c r="C1208" s="3" t="s">
        <v>37</v>
      </c>
      <c r="D1208" t="s">
        <v>38</v>
      </c>
      <c r="E1208" s="3" t="s">
        <v>32</v>
      </c>
      <c r="F1208" t="s">
        <v>33</v>
      </c>
      <c r="G1208" t="str">
        <f>CONCATENATE(C1208,E1208)</f>
        <v>LAXHNL</v>
      </c>
      <c r="H1208" t="s">
        <v>48</v>
      </c>
      <c r="I1208">
        <f>U1208/M1208</f>
        <v>196</v>
      </c>
      <c r="J1208" t="str">
        <f>_xlfn.CONCAT(C1208,E1208,H1208)</f>
        <v>LAXHNLA321</v>
      </c>
      <c r="K1208" s="4">
        <v>2556</v>
      </c>
      <c r="L1208" s="4">
        <f>N1208/M1208</f>
        <v>186.55555555555554</v>
      </c>
      <c r="M1208" s="4">
        <v>45</v>
      </c>
      <c r="N1208" s="4">
        <v>8395</v>
      </c>
      <c r="O1208" s="4">
        <f>P1208/M1208</f>
        <v>25</v>
      </c>
      <c r="P1208" s="4">
        <v>1125</v>
      </c>
      <c r="Q1208" s="4">
        <v>1754</v>
      </c>
      <c r="R1208" s="4">
        <v>5516</v>
      </c>
      <c r="S1208" s="4">
        <f>U1208*K1208</f>
        <v>22543920</v>
      </c>
      <c r="T1208" s="7">
        <f>N1208/U1208</f>
        <v>0.95181405895691606</v>
      </c>
      <c r="U1208" s="4">
        <v>8820</v>
      </c>
      <c r="V1208" s="4">
        <v>257.92508813160987</v>
      </c>
      <c r="W1208" s="7">
        <f>P1208/X1208</f>
        <v>1</v>
      </c>
      <c r="X1208" s="4">
        <v>1125</v>
      </c>
      <c r="Y1208" s="7">
        <f>Q1208/Z1208</f>
        <v>0.82931442080378248</v>
      </c>
      <c r="Z1208" s="4">
        <v>2115</v>
      </c>
      <c r="AA1208" s="7">
        <f>R1208/AB1208</f>
        <v>0.98853046594982075</v>
      </c>
      <c r="AB1208" s="4">
        <v>5580</v>
      </c>
      <c r="AC1208" s="4">
        <v>32392</v>
      </c>
      <c r="AD1208" s="4">
        <f>AP1208/AC1208</f>
        <v>5</v>
      </c>
      <c r="AE1208" s="7">
        <f>AF1208/(AF1208+AH1208+AJ1208+AL1208+AN1208+AP1208)</f>
        <v>0.21524926223536853</v>
      </c>
      <c r="AF1208" s="4">
        <v>627573</v>
      </c>
      <c r="AG1208" s="7">
        <f>AH1208/(AF1208+AH1208+AJ1208+AL1208+AN1208+AP1208)</f>
        <v>0.19685042070762296</v>
      </c>
      <c r="AH1208" s="4">
        <v>573930</v>
      </c>
      <c r="AI1208" s="7">
        <f>AJ1208/(AF1208+AH1208+AJ1208+AL1208+AN1208+AP1208)</f>
        <v>0.51154116321919185</v>
      </c>
      <c r="AJ1208" s="4">
        <v>1491431</v>
      </c>
      <c r="AK1208" s="7">
        <f>AL1208/(AF1208+AH1208+AJ1208+AL1208+AN1208+AP1208)</f>
        <v>1.1349433591579536E-2</v>
      </c>
      <c r="AL1208" s="4">
        <v>33090</v>
      </c>
      <c r="AM1208" s="7">
        <f>AN1208/(AF1208+AH1208+AJ1208+AL1208+AN1208+AP1208)</f>
        <v>9.4595762603736366E-3</v>
      </c>
      <c r="AN1208" s="4">
        <v>27580</v>
      </c>
      <c r="AO1208" s="7">
        <f>AP1208/(AF1208+AH1208+AJ1208+AL1208+AN1208+AP1208)</f>
        <v>5.5550143985863457E-2</v>
      </c>
      <c r="AP1208" s="4">
        <v>161960</v>
      </c>
      <c r="AQ1208" s="6">
        <f>AO1208+AM1208+AK1208+AI1208+AG1208+AE1208</f>
        <v>1</v>
      </c>
      <c r="AR1208" s="4">
        <v>993208</v>
      </c>
      <c r="AS1208" s="4">
        <f>AR1208/M1208</f>
        <v>22071.288888888888</v>
      </c>
      <c r="AT1208" s="4">
        <f>AR1208/V1208</f>
        <v>3850.7615028639702</v>
      </c>
      <c r="AU1208" s="7">
        <f>AR1208/(AR1208+AV1208+AY1208+BB1208)</f>
        <v>0.34765320227253871</v>
      </c>
      <c r="AV1208" s="4">
        <v>279464</v>
      </c>
      <c r="AW1208" s="4">
        <f>AV1208/M1208</f>
        <v>6210.3111111111111</v>
      </c>
      <c r="AX1208" s="7">
        <f>AV1208/(AR1208+AV1208+AY1208+BB1208)</f>
        <v>9.7820954442465996E-2</v>
      </c>
      <c r="AY1208" s="4">
        <v>961860</v>
      </c>
      <c r="AZ1208" s="4">
        <f>AY1208/M1208</f>
        <v>21374.666666666668</v>
      </c>
      <c r="BA1208" s="7">
        <f>AY1208/(AR1208+AV1208+AY1208+BB1208)</f>
        <v>0.33668044270471453</v>
      </c>
      <c r="BB1208" s="4">
        <v>622361</v>
      </c>
      <c r="BC1208" s="11">
        <f>BB1208/(AR1208+AV1208+AY1208+BB1208)</f>
        <v>0.21784540058028073</v>
      </c>
      <c r="BD1208" s="9">
        <f>BC1208+BA1208+AX1208+AU1208</f>
        <v>1</v>
      </c>
      <c r="BE1208" s="14">
        <f>(AF1208+AH1208+AJ1208+AL1208+AN1208+AP1208)</f>
        <v>2915564</v>
      </c>
      <c r="BF1208" s="14">
        <f t="shared" si="90"/>
        <v>-2856893</v>
      </c>
      <c r="BG1208" s="13">
        <f>(AF1208+AH1208+AJ1208+AL1208+AN1208+AP1208)-(AR1208+AV1208+AY1208+BB1208)</f>
        <v>58671</v>
      </c>
      <c r="BH1208" s="13">
        <f t="shared" si="91"/>
        <v>0</v>
      </c>
      <c r="BI1208" s="14">
        <f>AF1208/W1208</f>
        <v>627573</v>
      </c>
      <c r="BJ1208" s="14">
        <f>AH1208/Y1208</f>
        <v>692053.5632839225</v>
      </c>
      <c r="BK1208" s="14">
        <f>AJ1208/AA1208</f>
        <v>1508735.4931109501</v>
      </c>
      <c r="BL1208" s="14">
        <f>BI1208+BJ1208+BK1208</f>
        <v>2828362.0563948727</v>
      </c>
      <c r="BM1208" s="14">
        <f>(AF1208/W1208)-AF1208</f>
        <v>0</v>
      </c>
      <c r="BN1208" s="14">
        <f>AH1208/Y1208-AH1208</f>
        <v>118123.5632839225</v>
      </c>
      <c r="BO1208" s="14">
        <f>AJ1208/AA1208-AJ1208</f>
        <v>17304.493110950105</v>
      </c>
      <c r="BP1208" s="14">
        <f>BG1208/S1208</f>
        <v>2.6025198811919135E-3</v>
      </c>
      <c r="BQ1208" s="14">
        <f>(BG1208-CA1208)/S1208</f>
        <v>2.7360154030146712E-3</v>
      </c>
      <c r="BR1208" s="27">
        <f>BQ1208-BP1208</f>
        <v>1.3349552182275772E-4</v>
      </c>
      <c r="BS1208" s="28">
        <f t="shared" si="92"/>
        <v>21457620</v>
      </c>
      <c r="BT1208" s="11">
        <f>BS1208/S1208</f>
        <v>0.95181405895691606</v>
      </c>
      <c r="BU1208" s="14">
        <f>(BE1208-AP1208)*1/BT1208-(BE1208-AP1208)</f>
        <v>139402.22751637874</v>
      </c>
      <c r="BV1208" s="14">
        <f t="shared" si="93"/>
        <v>0.12932817362730173</v>
      </c>
      <c r="BW1208" s="27">
        <f>(AR1208+AV1208+AY1208+BB1208)/S1208</f>
        <v>0.12672565374610981</v>
      </c>
      <c r="BX1208" s="13">
        <f>(AF1208+AH1208+AJ1208+AL1208+AN1208)/N1208</f>
        <v>328.00524121500894</v>
      </c>
      <c r="BY1208" s="26">
        <f>BX1208/K1208</f>
        <v>0.12832755916080163</v>
      </c>
      <c r="BZ1208" s="11">
        <f>AP1208/BE1208</f>
        <v>5.5550143985863457E-2</v>
      </c>
      <c r="CA1208" s="15">
        <f>-(BM1208+BN1208+BO1208)/M1208</f>
        <v>-3009.5123643305024</v>
      </c>
      <c r="CB1208" s="15">
        <f>BG1208-CA1208</f>
        <v>61680.512364330505</v>
      </c>
      <c r="CC1208" s="18">
        <f t="shared" si="94"/>
        <v>0</v>
      </c>
      <c r="CD1208" s="17">
        <f>(AF1208/(AF1208+AH1208+AJ1208))/(X1208/(X1208+Z1208+AB1208))</f>
        <v>1.8270675478864318</v>
      </c>
      <c r="CE1208" s="19">
        <f>(AH1208/(AF1208+AH1208+AJ1208))/(Z1208/(X1208+Z1208+AB1208))</f>
        <v>0.88877418190195434</v>
      </c>
      <c r="CF1208" s="18">
        <f>(AJ1208/(AF1208+AH1208+AJ1208))/(AB1208/(X1208+Z1208+AB1208))</f>
        <v>0.87541068349554318</v>
      </c>
      <c r="CG1208">
        <f>AH1208/Z1208</f>
        <v>271.36170212765956</v>
      </c>
      <c r="CH1208" s="11">
        <f>BB1208/BE1208</f>
        <v>0.21346161497398103</v>
      </c>
      <c r="CI1208" s="14">
        <f>AY1208/V1208</f>
        <v>3729.2223372594044</v>
      </c>
      <c r="CJ1208" s="14">
        <f>AV1208/M1208</f>
        <v>6210.3111111111111</v>
      </c>
      <c r="CK1208" s="17">
        <f>N1208/V1208</f>
        <v>32.548210260633255</v>
      </c>
      <c r="CL1208" s="17">
        <f>(AL1208+AN1208)/N1208</f>
        <v>7.2269207861822515</v>
      </c>
      <c r="CM1208" s="14">
        <f>AP1208/AC1208</f>
        <v>5</v>
      </c>
    </row>
    <row r="1209" spans="1:91" hidden="1" x14ac:dyDescent="0.2">
      <c r="A1209">
        <v>668</v>
      </c>
      <c r="B1209" s="2">
        <v>45170</v>
      </c>
      <c r="C1209" s="3" t="s">
        <v>37</v>
      </c>
      <c r="D1209" t="s">
        <v>38</v>
      </c>
      <c r="E1209" s="3" t="s">
        <v>32</v>
      </c>
      <c r="F1209" t="s">
        <v>33</v>
      </c>
      <c r="G1209" t="str">
        <f>CONCATENATE(C1209,E1209)</f>
        <v>LAXHNL</v>
      </c>
      <c r="H1209" t="s">
        <v>48</v>
      </c>
      <c r="I1209">
        <f>U1209/M1209</f>
        <v>195.5</v>
      </c>
      <c r="J1209" t="str">
        <f>_xlfn.CONCAT(C1209,E1209,H1209)</f>
        <v>LAXHNLA321</v>
      </c>
      <c r="K1209" s="4">
        <v>2556</v>
      </c>
      <c r="L1209" s="4">
        <f>N1209/M1209</f>
        <v>183.6</v>
      </c>
      <c r="M1209" s="4">
        <v>60</v>
      </c>
      <c r="N1209" s="4">
        <v>11016</v>
      </c>
      <c r="O1209" s="4">
        <f>P1209/M1209</f>
        <v>25</v>
      </c>
      <c r="P1209" s="4">
        <v>1500</v>
      </c>
      <c r="Q1209" s="4">
        <v>2489</v>
      </c>
      <c r="R1209" s="4">
        <v>7027</v>
      </c>
      <c r="S1209" s="4">
        <f>U1209*K1209</f>
        <v>29981880</v>
      </c>
      <c r="T1209" s="7">
        <f>N1209/U1209</f>
        <v>0.93913043478260871</v>
      </c>
      <c r="U1209" s="4">
        <v>11730</v>
      </c>
      <c r="V1209" s="4">
        <v>343.90011750881314</v>
      </c>
      <c r="W1209" s="7">
        <f>P1209/X1209</f>
        <v>1</v>
      </c>
      <c r="X1209" s="4">
        <v>1500</v>
      </c>
      <c r="Y1209" s="7">
        <f>Q1209/Z1209</f>
        <v>0.88262411347517733</v>
      </c>
      <c r="Z1209" s="4">
        <v>2820</v>
      </c>
      <c r="AA1209" s="7">
        <f>R1209/AB1209</f>
        <v>0.94831309041835354</v>
      </c>
      <c r="AB1209" s="4">
        <v>7410</v>
      </c>
      <c r="AC1209" s="4">
        <v>21596</v>
      </c>
      <c r="AD1209" s="4">
        <f>AP1209/AC1209</f>
        <v>5.9998610853861827</v>
      </c>
      <c r="AE1209" s="7">
        <f>AF1209/(AF1209+AH1209+AJ1209+AL1209+AN1209+AP1209)</f>
        <v>0.20365709554640499</v>
      </c>
      <c r="AF1209" s="4">
        <v>807802</v>
      </c>
      <c r="AG1209" s="7">
        <f>AH1209/(AF1209+AH1209+AJ1209+AL1209+AN1209+AP1209)</f>
        <v>0.22259176332875413</v>
      </c>
      <c r="AH1209" s="4">
        <v>882906</v>
      </c>
      <c r="AI1209" s="7">
        <f>AJ1209/(AF1209+AH1209+AJ1209+AL1209+AN1209+AP1209)</f>
        <v>0.5198244993484149</v>
      </c>
      <c r="AJ1209" s="4">
        <v>2061874</v>
      </c>
      <c r="AK1209" s="7">
        <f>AL1209/(AF1209+AH1209+AJ1209+AL1209+AN1209+AP1209)</f>
        <v>1.2402177143921779E-2</v>
      </c>
      <c r="AL1209" s="4">
        <v>49193</v>
      </c>
      <c r="AM1209" s="7">
        <f>AN1209/(AF1209+AH1209+AJ1209+AL1209+AN1209+AP1209)</f>
        <v>8.8574734128311714E-3</v>
      </c>
      <c r="AN1209" s="4">
        <v>35133</v>
      </c>
      <c r="AO1209" s="7">
        <f>AP1209/(AF1209+AH1209+AJ1209+AL1209+AN1209+AP1209)</f>
        <v>3.2666991219673057E-2</v>
      </c>
      <c r="AP1209" s="4">
        <v>129573</v>
      </c>
      <c r="AQ1209" s="6">
        <f>AO1209+AM1209+AK1209+AI1209+AG1209+AE1209</f>
        <v>1</v>
      </c>
      <c r="AR1209" s="4">
        <v>1554087</v>
      </c>
      <c r="AS1209" s="4">
        <f>AR1209/M1209</f>
        <v>25901.45</v>
      </c>
      <c r="AT1209" s="4">
        <f>AR1209/V1209</f>
        <v>4519.0068885631399</v>
      </c>
      <c r="AU1209" s="7">
        <f>AR1209/(AR1209+AV1209+AY1209+BB1209)</f>
        <v>0.39572191015527525</v>
      </c>
      <c r="AV1209" s="4">
        <v>417214</v>
      </c>
      <c r="AW1209" s="4">
        <f>AV1209/M1209</f>
        <v>6953.5666666666666</v>
      </c>
      <c r="AX1209" s="7">
        <f>AV1209/(AR1209+AV1209+AY1209+BB1209)</f>
        <v>0.10623647261930831</v>
      </c>
      <c r="AY1209" s="4">
        <v>895187</v>
      </c>
      <c r="AZ1209" s="4">
        <f>AY1209/M1209</f>
        <v>14919.783333333333</v>
      </c>
      <c r="BA1209" s="7">
        <f>AY1209/(AR1209+AV1209+AY1209+BB1209)</f>
        <v>0.2279441946211315</v>
      </c>
      <c r="BB1209" s="4">
        <v>1060732</v>
      </c>
      <c r="BC1209" s="11">
        <f>BB1209/(AR1209+AV1209+AY1209+BB1209)</f>
        <v>0.27009742260428499</v>
      </c>
      <c r="BD1209" s="9">
        <f>BC1209+BA1209+AX1209+AU1209</f>
        <v>1</v>
      </c>
      <c r="BE1209" s="14">
        <f>(AF1209+AH1209+AJ1209+AL1209+AN1209+AP1209)</f>
        <v>3966481</v>
      </c>
      <c r="BF1209" s="14">
        <f t="shared" si="90"/>
        <v>-3927220</v>
      </c>
      <c r="BG1209" s="13">
        <f>(AF1209+AH1209+AJ1209+AL1209+AN1209+AP1209)-(AR1209+AV1209+AY1209+BB1209)</f>
        <v>39261</v>
      </c>
      <c r="BH1209" s="13">
        <f t="shared" si="91"/>
        <v>0</v>
      </c>
      <c r="BI1209" s="14">
        <f>AF1209/W1209</f>
        <v>807802</v>
      </c>
      <c r="BJ1209" s="14">
        <f>AH1209/Y1209</f>
        <v>1000319.3732422659</v>
      </c>
      <c r="BK1209" s="14">
        <f>AJ1209/AA1209</f>
        <v>2174254.4955172907</v>
      </c>
      <c r="BL1209" s="14">
        <f>BI1209+BJ1209+BK1209</f>
        <v>3982375.8687595567</v>
      </c>
      <c r="BM1209" s="14">
        <f>(AF1209/W1209)-AF1209</f>
        <v>0</v>
      </c>
      <c r="BN1209" s="14">
        <f>AH1209/Y1209-AH1209</f>
        <v>117413.37324226589</v>
      </c>
      <c r="BO1209" s="14">
        <f>AJ1209/AA1209-AJ1209</f>
        <v>112380.49551729066</v>
      </c>
      <c r="BP1209" s="14">
        <f>BG1209/S1209</f>
        <v>1.3094909325232441E-3</v>
      </c>
      <c r="BQ1209" s="14">
        <f>(BG1209-CA1209)/S1209</f>
        <v>1.4372313481562623E-3</v>
      </c>
      <c r="BR1209" s="27">
        <f>BQ1209-BP1209</f>
        <v>1.2774041563301812E-4</v>
      </c>
      <c r="BS1209" s="28">
        <f t="shared" si="92"/>
        <v>28156896</v>
      </c>
      <c r="BT1209" s="11">
        <f>BS1209/S1209</f>
        <v>0.93913043478260871</v>
      </c>
      <c r="BU1209" s="14">
        <f>(BE1209-AP1209)*1/BT1209-(BE1209-AP1209)</f>
        <v>248688.48148148134</v>
      </c>
      <c r="BV1209" s="14">
        <f t="shared" si="93"/>
        <v>0.13229594008114234</v>
      </c>
      <c r="BW1209" s="27">
        <f>(AR1209+AV1209+AY1209+BB1209)/S1209</f>
        <v>0.13098644914861909</v>
      </c>
      <c r="BX1209" s="13">
        <f>(AF1209+AH1209+AJ1209+AL1209+AN1209)/N1209</f>
        <v>348.30319535221497</v>
      </c>
      <c r="BY1209" s="26">
        <f>BX1209/K1209</f>
        <v>0.13626885577160211</v>
      </c>
      <c r="BZ1209" s="11">
        <f>AP1209/BE1209</f>
        <v>3.2666991219673057E-2</v>
      </c>
      <c r="CA1209" s="15">
        <f>-(BM1209+BN1209+BO1209)/M1209</f>
        <v>-3829.897812659276</v>
      </c>
      <c r="CB1209" s="15">
        <f>BG1209-CA1209</f>
        <v>43090.897812659277</v>
      </c>
      <c r="CC1209" s="18">
        <f t="shared" si="94"/>
        <v>0</v>
      </c>
      <c r="CD1209" s="17">
        <f>(AF1209/(AF1209+AH1209+AJ1209))/(X1209/(X1209+Z1209+AB1209))</f>
        <v>1.6833773758974486</v>
      </c>
      <c r="CE1209" s="19">
        <f>(AH1209/(AF1209+AH1209+AJ1209))/(Z1209/(X1209+Z1209+AB1209))</f>
        <v>0.9786630259696254</v>
      </c>
      <c r="CF1209" s="18">
        <f>(AJ1209/(AF1209+AH1209+AJ1209))/(AB1209/(X1209+Z1209+AB1209))</f>
        <v>0.86978464276916101</v>
      </c>
      <c r="CG1209">
        <f>AH1209/Z1209</f>
        <v>313.08723404255318</v>
      </c>
      <c r="CH1209" s="11">
        <f>BB1209/BE1209</f>
        <v>0.26742394580990053</v>
      </c>
      <c r="CI1209" s="14">
        <f>AY1209/V1209</f>
        <v>2603.0436002309857</v>
      </c>
      <c r="CJ1209" s="14">
        <f>AV1209/M1209</f>
        <v>6953.5666666666666</v>
      </c>
      <c r="CK1209" s="17">
        <f>N1209/V1209</f>
        <v>32.03255666150708</v>
      </c>
      <c r="CL1209" s="17">
        <f>(AL1209+AN1209)/N1209</f>
        <v>7.6548656499636891</v>
      </c>
      <c r="CM1209" s="14">
        <f>AP1209/AC1209</f>
        <v>5.9998610853861827</v>
      </c>
    </row>
    <row r="1210" spans="1:91" hidden="1" x14ac:dyDescent="0.2">
      <c r="A1210">
        <v>236</v>
      </c>
      <c r="B1210" s="2">
        <v>44835</v>
      </c>
      <c r="C1210" s="3" t="s">
        <v>32</v>
      </c>
      <c r="D1210" t="s">
        <v>33</v>
      </c>
      <c r="E1210" s="3" t="s">
        <v>37</v>
      </c>
      <c r="F1210" t="s">
        <v>38</v>
      </c>
      <c r="G1210" t="str">
        <f>CONCATENATE(C1210,E1210)</f>
        <v>HNLLAX</v>
      </c>
      <c r="H1210" t="s">
        <v>49</v>
      </c>
      <c r="I1210">
        <f>U1210/M1210</f>
        <v>278</v>
      </c>
      <c r="J1210" t="str">
        <f>_xlfn.CONCAT(C1210,E1210,H1210)</f>
        <v>HNLLAXA330-200</v>
      </c>
      <c r="K1210" s="4">
        <v>2556</v>
      </c>
      <c r="L1210" s="4">
        <f>N1210/M1210</f>
        <v>261.97777777777776</v>
      </c>
      <c r="M1210" s="4">
        <v>45</v>
      </c>
      <c r="N1210" s="4">
        <v>11789</v>
      </c>
      <c r="O1210" s="4">
        <f>P1210/M1210</f>
        <v>36</v>
      </c>
      <c r="P1210" s="4">
        <v>1620</v>
      </c>
      <c r="Q1210" s="4">
        <v>3015</v>
      </c>
      <c r="R1210" s="4">
        <v>7154</v>
      </c>
      <c r="S1210" s="4">
        <f>U1210*K1210</f>
        <v>31975560</v>
      </c>
      <c r="T1210" s="7">
        <f>N1210/U1210</f>
        <v>0.94236610711430857</v>
      </c>
      <c r="U1210" s="4">
        <v>12510</v>
      </c>
      <c r="V1210" s="4">
        <v>240.97060570071261</v>
      </c>
      <c r="W1210" s="7">
        <f>P1210/X1210</f>
        <v>1</v>
      </c>
      <c r="X1210" s="4">
        <v>1620</v>
      </c>
      <c r="Y1210" s="7">
        <f>Q1210/Z1210</f>
        <v>1</v>
      </c>
      <c r="Z1210" s="4">
        <v>3015</v>
      </c>
      <c r="AA1210" s="7">
        <f>R1210/AB1210</f>
        <v>0.9084444444444445</v>
      </c>
      <c r="AB1210" s="4">
        <v>7875</v>
      </c>
      <c r="AC1210" s="4">
        <v>728467</v>
      </c>
      <c r="AD1210" s="4">
        <f>AP1210/AC1210</f>
        <v>4.9999972545084406</v>
      </c>
      <c r="AE1210" s="7">
        <f>AF1210/(AF1210+AH1210+AJ1210+AL1210+AN1210+AP1210)</f>
        <v>0.11202061794013926</v>
      </c>
      <c r="AF1210" s="4">
        <v>805412</v>
      </c>
      <c r="AG1210" s="7">
        <f>AH1210/(AF1210+AH1210+AJ1210+AL1210+AN1210+AP1210)</f>
        <v>0.12645679224407169</v>
      </c>
      <c r="AH1210" s="4">
        <v>909206</v>
      </c>
      <c r="AI1210" s="7">
        <f>AJ1210/(AF1210+AH1210+AJ1210+AL1210+AN1210+AP1210)</f>
        <v>0.24597547516604995</v>
      </c>
      <c r="AJ1210" s="4">
        <v>1768528</v>
      </c>
      <c r="AK1210" s="7">
        <f>AL1210/(AF1210+AH1210+AJ1210+AL1210+AN1210+AP1210)</f>
        <v>5.9688269095830165E-3</v>
      </c>
      <c r="AL1210" s="4">
        <v>42915</v>
      </c>
      <c r="AM1210" s="7">
        <f>AN1210/(AF1210+AH1210+AJ1210+AL1210+AN1210+AP1210)</f>
        <v>2.984900251813145E-3</v>
      </c>
      <c r="AN1210" s="4">
        <v>21461</v>
      </c>
      <c r="AO1210" s="7">
        <f>AP1210/(AF1210+AH1210+AJ1210+AL1210+AN1210+AP1210)</f>
        <v>0.50659338748834293</v>
      </c>
      <c r="AP1210" s="4">
        <v>3642333</v>
      </c>
      <c r="AQ1210" s="6">
        <f>AO1210+AM1210+AK1210+AI1210+AG1210+AE1210</f>
        <v>1</v>
      </c>
      <c r="AR1210" s="4">
        <v>1000275</v>
      </c>
      <c r="AS1210" s="4">
        <f>AR1210/M1210</f>
        <v>22228.333333333332</v>
      </c>
      <c r="AT1210" s="4">
        <f>AR1210/V1210</f>
        <v>4151.0249646064694</v>
      </c>
      <c r="AU1210" s="7">
        <f>AR1210/(AR1210+AV1210+AY1210+BB1210)</f>
        <v>0.25384475417961022</v>
      </c>
      <c r="AV1210" s="4">
        <v>327412</v>
      </c>
      <c r="AW1210" s="4">
        <f>AV1210/M1210</f>
        <v>7275.8222222222221</v>
      </c>
      <c r="AX1210" s="7">
        <f>AV1210/(AR1210+AV1210+AY1210+BB1210)</f>
        <v>8.3088969188927594E-2</v>
      </c>
      <c r="AY1210" s="4">
        <v>1781496</v>
      </c>
      <c r="AZ1210" s="4">
        <f>AY1210/M1210</f>
        <v>39588.800000000003</v>
      </c>
      <c r="BA1210" s="7">
        <f>AY1210/(AR1210+AV1210+AY1210+BB1210)</f>
        <v>0.45209908694304962</v>
      </c>
      <c r="BB1210" s="4">
        <v>831316</v>
      </c>
      <c r="BC1210" s="11">
        <f>BB1210/(AR1210+AV1210+AY1210+BB1210)</f>
        <v>0.21096718968841255</v>
      </c>
      <c r="BD1210" s="9">
        <f>BC1210+BA1210+AX1210+AU1210</f>
        <v>1</v>
      </c>
      <c r="BE1210" s="14">
        <f>(AF1210+AH1210+AJ1210+AL1210+AN1210+AP1210)</f>
        <v>7189855</v>
      </c>
      <c r="BF1210" s="14">
        <f t="shared" si="90"/>
        <v>-3940499</v>
      </c>
      <c r="BG1210" s="13">
        <f>(AF1210+AH1210+AJ1210+AL1210+AN1210+AP1210)-(AR1210+AV1210+AY1210+BB1210)</f>
        <v>3249356</v>
      </c>
      <c r="BH1210" s="13">
        <f t="shared" si="91"/>
        <v>0</v>
      </c>
      <c r="BI1210" s="14">
        <f>AF1210/W1210</f>
        <v>805412</v>
      </c>
      <c r="BJ1210" s="14">
        <f>AH1210/Y1210</f>
        <v>909206</v>
      </c>
      <c r="BK1210" s="14">
        <f>AJ1210/AA1210</f>
        <v>1946765.1663405087</v>
      </c>
      <c r="BL1210" s="14">
        <f>BI1210+BJ1210+BK1210</f>
        <v>3661383.1663405085</v>
      </c>
      <c r="BM1210" s="14">
        <f>(AF1210/W1210)-AF1210</f>
        <v>0</v>
      </c>
      <c r="BN1210" s="14">
        <f>AH1210/Y1210-AH1210</f>
        <v>0</v>
      </c>
      <c r="BO1210" s="14">
        <f>AJ1210/AA1210-AJ1210</f>
        <v>178237.16634050873</v>
      </c>
      <c r="BP1210" s="14">
        <f>BG1210/S1210</f>
        <v>0.10161998726527385</v>
      </c>
      <c r="BQ1210" s="14">
        <f>(BG1210-CA1210)/S1210</f>
        <v>0.10174385768126276</v>
      </c>
      <c r="BR1210" s="27">
        <f>BQ1210-BP1210</f>
        <v>1.2387041598890813E-4</v>
      </c>
      <c r="BS1210" s="28">
        <f t="shared" si="92"/>
        <v>30132684</v>
      </c>
      <c r="BT1210" s="11">
        <f>BS1210/S1210</f>
        <v>0.94236610711430857</v>
      </c>
      <c r="BU1210" s="14">
        <f>(BE1210-AP1210)*1/BT1210-(BE1210-AP1210)</f>
        <v>216961.85953007033</v>
      </c>
      <c r="BV1210" s="14">
        <f t="shared" si="93"/>
        <v>0.22485470152829223</v>
      </c>
      <c r="BW1210" s="27">
        <f>(AR1210+AV1210+AY1210+BB1210)/S1210</f>
        <v>0.12323471426301838</v>
      </c>
      <c r="BX1210" s="13">
        <f>(AF1210+AH1210+AJ1210+AL1210+AN1210)/N1210</f>
        <v>300.91797438289933</v>
      </c>
      <c r="BY1210" s="26">
        <f>BX1210/K1210</f>
        <v>0.11773003692601695</v>
      </c>
      <c r="BZ1210" s="11">
        <f>AP1210/BE1210</f>
        <v>0.50659338748834293</v>
      </c>
      <c r="CA1210" s="15">
        <f>-(BM1210+BN1210+BO1210)/M1210</f>
        <v>-3960.8259186779719</v>
      </c>
      <c r="CB1210" s="15">
        <f>BG1210-CA1210</f>
        <v>3253316.8259186782</v>
      </c>
      <c r="CC1210" s="18">
        <f t="shared" si="94"/>
        <v>0</v>
      </c>
      <c r="CD1210" s="17">
        <f>(AF1210/(AF1210+AH1210+AJ1210))/(X1210/(X1210+Z1210+AB1210))</f>
        <v>1.7856186460298948</v>
      </c>
      <c r="CE1210" s="19">
        <f>(AH1210/(AF1210+AH1210+AJ1210))/(Z1210/(X1210+Z1210+AB1210))</f>
        <v>1.0830801775348209</v>
      </c>
      <c r="CF1210" s="18">
        <f>(AJ1210/(AF1210+AH1210+AJ1210))/(AB1210/(X1210+Z1210+AB1210))</f>
        <v>0.80657918198909018</v>
      </c>
      <c r="CG1210">
        <f>AH1210/Z1210</f>
        <v>301.56086235489221</v>
      </c>
      <c r="CH1210" s="11">
        <f>BB1210/BE1210</f>
        <v>0.11562347223970441</v>
      </c>
      <c r="CI1210" s="14">
        <f>AY1210/V1210</f>
        <v>7393.001294990444</v>
      </c>
      <c r="CJ1210" s="14">
        <f>AV1210/M1210</f>
        <v>7275.8222222222221</v>
      </c>
      <c r="CK1210" s="17">
        <f>N1210/V1210</f>
        <v>48.92297948838636</v>
      </c>
      <c r="CL1210" s="17">
        <f>(AL1210+AN1210)/N1210</f>
        <v>5.4606836881839005</v>
      </c>
      <c r="CM1210" s="14">
        <f>AP1210/AC1210</f>
        <v>4.9999972545084406</v>
      </c>
    </row>
    <row r="1211" spans="1:91" hidden="1" x14ac:dyDescent="0.2">
      <c r="A1211">
        <v>362</v>
      </c>
      <c r="B1211" s="2">
        <v>44835</v>
      </c>
      <c r="C1211" s="3" t="s">
        <v>43</v>
      </c>
      <c r="D1211" t="s">
        <v>38</v>
      </c>
      <c r="E1211" s="3" t="s">
        <v>37</v>
      </c>
      <c r="F1211" t="s">
        <v>38</v>
      </c>
      <c r="G1211" t="str">
        <f>CONCATENATE(C1211,E1211)</f>
        <v>SFOLAX</v>
      </c>
      <c r="H1211" t="s">
        <v>40</v>
      </c>
      <c r="I1211">
        <f>U1211/M1211</f>
        <v>76</v>
      </c>
      <c r="J1211" t="str">
        <f>_xlfn.CONCAT(C1211,E1211,H1211)</f>
        <v>SFOLAXE175</v>
      </c>
      <c r="K1211" s="4">
        <v>337</v>
      </c>
      <c r="L1211" s="4">
        <f>N1211/M1211</f>
        <v>69.966666666666669</v>
      </c>
      <c r="M1211" s="4">
        <v>180</v>
      </c>
      <c r="N1211" s="4">
        <v>12594</v>
      </c>
      <c r="O1211" s="4">
        <f>P1211/M1211</f>
        <v>10</v>
      </c>
      <c r="P1211" s="4">
        <v>1800</v>
      </c>
      <c r="Q1211" s="4">
        <v>2919</v>
      </c>
      <c r="R1211" s="4">
        <v>7875</v>
      </c>
      <c r="S1211" s="4">
        <f>U1211*K1211</f>
        <v>4610160</v>
      </c>
      <c r="T1211" s="7">
        <f>N1211/U1211</f>
        <v>0.92061403508771933</v>
      </c>
      <c r="U1211" s="4">
        <v>13680</v>
      </c>
      <c r="V1211" s="4">
        <v>253.46303173531399</v>
      </c>
      <c r="W1211" s="7">
        <f>P1211/X1211</f>
        <v>1</v>
      </c>
      <c r="X1211" s="4">
        <v>1800</v>
      </c>
      <c r="Y1211" s="7">
        <f>Q1211/Z1211</f>
        <v>0.90092592592592591</v>
      </c>
      <c r="Z1211" s="4">
        <v>3240</v>
      </c>
      <c r="AA1211" s="7">
        <f>R1211/AB1211</f>
        <v>0.91145833333333337</v>
      </c>
      <c r="AB1211" s="4">
        <v>8640</v>
      </c>
      <c r="AC1211" s="4">
        <v>0</v>
      </c>
      <c r="AD1211" s="4" t="e">
        <f>AP1211/AC1211</f>
        <v>#DIV/0!</v>
      </c>
      <c r="AE1211" s="7">
        <f>AF1211/(AF1211+AH1211+AJ1211+AL1211+AN1211+AP1211)</f>
        <v>0.18973458097838025</v>
      </c>
      <c r="AF1211" s="4">
        <v>247009</v>
      </c>
      <c r="AG1211" s="7">
        <f>AH1211/(AF1211+AH1211+AJ1211+AL1211+AN1211+AP1211)</f>
        <v>0.22559771896646813</v>
      </c>
      <c r="AH1211" s="4">
        <v>293698</v>
      </c>
      <c r="AI1211" s="7">
        <f>AJ1211/(AF1211+AH1211+AJ1211+AL1211+AN1211+AP1211)</f>
        <v>0.54232463248905804</v>
      </c>
      <c r="AJ1211" s="4">
        <v>706034</v>
      </c>
      <c r="AK1211" s="7">
        <f>AL1211/(AF1211+AH1211+AJ1211+AL1211+AN1211+AP1211)</f>
        <v>3.629405791379451E-2</v>
      </c>
      <c r="AL1211" s="4">
        <v>47250</v>
      </c>
      <c r="AM1211" s="7">
        <f>AN1211/(AF1211+AH1211+AJ1211+AL1211+AN1211+AP1211)</f>
        <v>6.0490096522990847E-3</v>
      </c>
      <c r="AN1211" s="4">
        <v>7875</v>
      </c>
      <c r="AO1211" s="7">
        <f>AP1211/(AF1211+AH1211+AJ1211+AL1211+AN1211+AP1211)</f>
        <v>0</v>
      </c>
      <c r="AP1211" s="4">
        <v>0</v>
      </c>
      <c r="AQ1211" s="6">
        <f>AO1211+AM1211+AK1211+AI1211+AG1211+AE1211</f>
        <v>1</v>
      </c>
      <c r="AR1211" s="4">
        <v>406961</v>
      </c>
      <c r="AS1211" s="4">
        <f>AR1211/M1211</f>
        <v>2260.8944444444446</v>
      </c>
      <c r="AT1211" s="4">
        <f>AR1211/V1211</f>
        <v>1605.6029836531768</v>
      </c>
      <c r="AU1211" s="7">
        <f>AR1211/(AR1211+AV1211+AY1211+BB1211)</f>
        <v>0.25594178307263971</v>
      </c>
      <c r="AV1211" s="4">
        <v>488165</v>
      </c>
      <c r="AW1211" s="4">
        <f>AV1211/M1211</f>
        <v>2712.0277777777778</v>
      </c>
      <c r="AX1211" s="7">
        <f>AV1211/(AR1211+AV1211+AY1211+BB1211)</f>
        <v>0.30701177885265457</v>
      </c>
      <c r="AY1211" s="4">
        <v>464686</v>
      </c>
      <c r="AZ1211" s="4">
        <f>AY1211/M1211</f>
        <v>2581.588888888889</v>
      </c>
      <c r="BA1211" s="7">
        <f>AY1211/(AR1211+AV1211+AY1211+BB1211)</f>
        <v>0.2922456043918033</v>
      </c>
      <c r="BB1211" s="4">
        <v>230241</v>
      </c>
      <c r="BC1211" s="11">
        <f>BB1211/(AR1211+AV1211+AY1211+BB1211)</f>
        <v>0.14480083368290239</v>
      </c>
      <c r="BD1211" s="9">
        <f>BC1211+BA1211+AX1211+AU1211</f>
        <v>0.99999999999999989</v>
      </c>
      <c r="BE1211" s="14">
        <f>(AF1211+AH1211+AJ1211+AL1211+AN1211+AP1211)</f>
        <v>1301866</v>
      </c>
      <c r="BF1211" s="14">
        <f t="shared" si="90"/>
        <v>-1590053</v>
      </c>
      <c r="BG1211" s="13">
        <f>(AF1211+AH1211+AJ1211+AL1211+AN1211+AP1211)-(AR1211+AV1211+AY1211+BB1211)</f>
        <v>-288187</v>
      </c>
      <c r="BH1211" s="13">
        <f t="shared" si="91"/>
        <v>1</v>
      </c>
      <c r="BI1211" s="14">
        <f>AF1211/W1211</f>
        <v>247009</v>
      </c>
      <c r="BJ1211" s="14">
        <f>AH1211/Y1211</f>
        <v>325995.7245632066</v>
      </c>
      <c r="BK1211" s="14">
        <f>AJ1211/AA1211</f>
        <v>774620.15999999992</v>
      </c>
      <c r="BL1211" s="14">
        <f>BI1211+BJ1211+BK1211</f>
        <v>1347624.8845632065</v>
      </c>
      <c r="BM1211" s="14">
        <f>(AF1211/W1211)-AF1211</f>
        <v>0</v>
      </c>
      <c r="BN1211" s="14">
        <f>AH1211/Y1211-AH1211</f>
        <v>32297.724563206604</v>
      </c>
      <c r="BO1211" s="14">
        <f>AJ1211/AA1211-AJ1211</f>
        <v>68586.159999999916</v>
      </c>
      <c r="BP1211" s="14">
        <f>BG1211/S1211</f>
        <v>-6.2511279434987077E-2</v>
      </c>
      <c r="BQ1211" s="14">
        <f>(BG1211-CA1211)/S1211</f>
        <v>-6.2389707510075325E-2</v>
      </c>
      <c r="BR1211" s="27">
        <f>BQ1211-BP1211</f>
        <v>1.2157192491175223E-4</v>
      </c>
      <c r="BS1211" s="28">
        <f t="shared" si="92"/>
        <v>4244178</v>
      </c>
      <c r="BT1211" s="11">
        <f>BS1211/S1211</f>
        <v>0.92061403508771933</v>
      </c>
      <c r="BU1211" s="14">
        <f>(BE1211-AP1211)*1/BT1211-(BE1211-AP1211)</f>
        <v>112261.90852787043</v>
      </c>
      <c r="BV1211" s="14">
        <f t="shared" si="93"/>
        <v>0.28239063286306765</v>
      </c>
      <c r="BW1211" s="27">
        <f>(AR1211+AV1211+AY1211+BB1211)/S1211</f>
        <v>0.34490191229805472</v>
      </c>
      <c r="BX1211" s="13">
        <f>(AF1211+AH1211+AJ1211+AL1211+AN1211)/N1211</f>
        <v>103.37192313800222</v>
      </c>
      <c r="BY1211" s="26">
        <f>BX1211/K1211</f>
        <v>0.30674161168546654</v>
      </c>
      <c r="BZ1211" s="11">
        <f>AP1211/BE1211</f>
        <v>0</v>
      </c>
      <c r="CA1211" s="15">
        <f>-(BM1211+BN1211+BO1211)/M1211</f>
        <v>-560.46602535114732</v>
      </c>
      <c r="CB1211" s="15">
        <f>BG1211-CA1211</f>
        <v>-287626.53397464886</v>
      </c>
      <c r="CC1211" s="18">
        <f t="shared" si="94"/>
        <v>1</v>
      </c>
      <c r="CD1211" s="17">
        <f>(AF1211/(AF1211+AH1211+AJ1211))/(X1211/(X1211+Z1211+AB1211))</f>
        <v>1.5057404865966548</v>
      </c>
      <c r="CE1211" s="19">
        <f>(AH1211/(AF1211+AH1211+AJ1211))/(Z1211/(X1211+Z1211+AB1211))</f>
        <v>0.99463980267130248</v>
      </c>
      <c r="CF1211" s="18">
        <f>(AJ1211/(AF1211+AH1211+AJ1211))/(AB1211/(X1211+Z1211+AB1211))</f>
        <v>0.8966474726239585</v>
      </c>
      <c r="CG1211">
        <f>AH1211/Z1211</f>
        <v>90.647530864197535</v>
      </c>
      <c r="CH1211" s="11">
        <f>BB1211/BE1211</f>
        <v>0.17685460715618964</v>
      </c>
      <c r="CI1211" s="14">
        <f>AY1211/V1211</f>
        <v>1833.3482276234336</v>
      </c>
      <c r="CJ1211" s="14">
        <f>AV1211/M1211</f>
        <v>2712.0277777777778</v>
      </c>
      <c r="CK1211" s="17">
        <f>N1211/V1211</f>
        <v>49.687719403402561</v>
      </c>
      <c r="CL1211" s="17">
        <f>(AL1211+AN1211)/N1211</f>
        <v>4.3770843258694621</v>
      </c>
      <c r="CM1211" s="14" t="e">
        <f>AP1211/AC1211</f>
        <v>#DIV/0!</v>
      </c>
    </row>
    <row r="1212" spans="1:91" hidden="1" x14ac:dyDescent="0.2">
      <c r="A1212">
        <v>266</v>
      </c>
      <c r="B1212" s="2">
        <v>44835</v>
      </c>
      <c r="C1212" s="3" t="s">
        <v>37</v>
      </c>
      <c r="D1212" t="s">
        <v>38</v>
      </c>
      <c r="E1212" s="3" t="s">
        <v>32</v>
      </c>
      <c r="F1212" t="s">
        <v>33</v>
      </c>
      <c r="G1212" t="str">
        <f>CONCATENATE(C1212,E1212)</f>
        <v>LAXHNL</v>
      </c>
      <c r="H1212" t="s">
        <v>48</v>
      </c>
      <c r="I1212">
        <f>U1212/M1212</f>
        <v>193.75</v>
      </c>
      <c r="J1212" t="str">
        <f>_xlfn.CONCAT(C1212,E1212,H1212)</f>
        <v>LAXHNLA321</v>
      </c>
      <c r="K1212" s="4">
        <v>2556</v>
      </c>
      <c r="L1212" s="4">
        <f>N1212/M1212</f>
        <v>184.4375</v>
      </c>
      <c r="M1212" s="4">
        <v>48</v>
      </c>
      <c r="N1212" s="4">
        <v>8853</v>
      </c>
      <c r="O1212" s="4">
        <f>P1212/M1212</f>
        <v>24.75</v>
      </c>
      <c r="P1212" s="4">
        <v>1188</v>
      </c>
      <c r="Q1212" s="4">
        <v>1998</v>
      </c>
      <c r="R1212" s="4">
        <v>5668</v>
      </c>
      <c r="S1212" s="4">
        <f>U1212*K1212</f>
        <v>23770800</v>
      </c>
      <c r="T1212" s="7">
        <f>N1212/U1212</f>
        <v>0.95193548387096771</v>
      </c>
      <c r="U1212" s="4">
        <v>9300</v>
      </c>
      <c r="V1212" s="4">
        <v>272.25425969447707</v>
      </c>
      <c r="W1212" s="7">
        <f>P1212/X1212</f>
        <v>1</v>
      </c>
      <c r="X1212" s="4">
        <v>1188</v>
      </c>
      <c r="Y1212" s="7">
        <f>Q1212/Z1212</f>
        <v>0.89476041200179135</v>
      </c>
      <c r="Z1212" s="4">
        <v>2233</v>
      </c>
      <c r="AA1212" s="7">
        <f>R1212/AB1212</f>
        <v>0.96394557823129257</v>
      </c>
      <c r="AB1212" s="4">
        <v>5880</v>
      </c>
      <c r="AC1212" s="4">
        <v>23218</v>
      </c>
      <c r="AD1212" s="4">
        <f>AP1212/AC1212</f>
        <v>5</v>
      </c>
      <c r="AE1212" s="7">
        <f>AF1212/(AF1212+AH1212+AJ1212+AL1212+AN1212+AP1212)</f>
        <v>0.23014007339002515</v>
      </c>
      <c r="AF1212" s="4">
        <v>672577</v>
      </c>
      <c r="AG1212" s="7">
        <f>AH1212/(AF1212+AH1212+AJ1212+AL1212+AN1212+AP1212)</f>
        <v>0.21593119240313324</v>
      </c>
      <c r="AH1212" s="4">
        <v>631052</v>
      </c>
      <c r="AI1212" s="7">
        <f>AJ1212/(AF1212+AH1212+AJ1212+AL1212+AN1212+AP1212)</f>
        <v>0.49675171806842711</v>
      </c>
      <c r="AJ1212" s="4">
        <v>1451741</v>
      </c>
      <c r="AK1212" s="7">
        <f>AL1212/(AF1212+AH1212+AJ1212+AL1212+AN1212+AP1212)</f>
        <v>1.1635713376502326E-2</v>
      </c>
      <c r="AL1212" s="4">
        <v>34005</v>
      </c>
      <c r="AM1212" s="7">
        <f>AN1212/(AF1212+AH1212+AJ1212+AL1212+AN1212+AP1212)</f>
        <v>5.8180277765231304E-3</v>
      </c>
      <c r="AN1212" s="4">
        <v>17003</v>
      </c>
      <c r="AO1212" s="7">
        <f>AP1212/(AF1212+AH1212+AJ1212+AL1212+AN1212+AP1212)</f>
        <v>3.9723274985389065E-2</v>
      </c>
      <c r="AP1212" s="4">
        <v>116090</v>
      </c>
      <c r="AQ1212" s="6">
        <f>AO1212+AM1212+AK1212+AI1212+AG1212+AE1212</f>
        <v>1</v>
      </c>
      <c r="AR1212" s="4">
        <v>1048387</v>
      </c>
      <c r="AS1212" s="4">
        <f>AR1212/M1212</f>
        <v>21841.395833333332</v>
      </c>
      <c r="AT1212" s="4">
        <f>AR1212/V1212</f>
        <v>3850.7643596706139</v>
      </c>
      <c r="AU1212" s="7">
        <f>AR1212/(AR1212+AV1212+AY1212+BB1212)</f>
        <v>0.34765349221334729</v>
      </c>
      <c r="AV1212" s="4">
        <v>294990</v>
      </c>
      <c r="AW1212" s="4">
        <f>AV1212/M1212</f>
        <v>6145.625</v>
      </c>
      <c r="AX1212" s="7">
        <f>AV1212/(AR1212+AV1212+AY1212+BB1212)</f>
        <v>9.7821037143741116E-2</v>
      </c>
      <c r="AY1212" s="4">
        <v>1015297</v>
      </c>
      <c r="AZ1212" s="4">
        <f>AY1212/M1212</f>
        <v>21152.020833333332</v>
      </c>
      <c r="BA1212" s="7">
        <f>AY1212/(AR1212+AV1212+AY1212+BB1212)</f>
        <v>0.33668058425346259</v>
      </c>
      <c r="BB1212" s="4">
        <v>656935</v>
      </c>
      <c r="BC1212" s="11">
        <f>BB1212/(AR1212+AV1212+AY1212+BB1212)</f>
        <v>0.21784488638944902</v>
      </c>
      <c r="BD1212" s="9">
        <f>BC1212+BA1212+AX1212+AU1212</f>
        <v>1</v>
      </c>
      <c r="BE1212" s="14">
        <f>(AF1212+AH1212+AJ1212+AL1212+AN1212+AP1212)</f>
        <v>2922468</v>
      </c>
      <c r="BF1212" s="14">
        <f t="shared" si="90"/>
        <v>-3015609</v>
      </c>
      <c r="BG1212" s="13">
        <f>(AF1212+AH1212+AJ1212+AL1212+AN1212+AP1212)-(AR1212+AV1212+AY1212+BB1212)</f>
        <v>-93141</v>
      </c>
      <c r="BH1212" s="13">
        <f t="shared" si="91"/>
        <v>1</v>
      </c>
      <c r="BI1212" s="14">
        <f>AF1212/W1212</f>
        <v>672577</v>
      </c>
      <c r="BJ1212" s="14">
        <f>AH1212/Y1212</f>
        <v>705274.83283283282</v>
      </c>
      <c r="BK1212" s="14">
        <f>AJ1212/AA1212</f>
        <v>1506040.4163726182</v>
      </c>
      <c r="BL1212" s="14">
        <f>BI1212+BJ1212+BK1212</f>
        <v>2883892.249205451</v>
      </c>
      <c r="BM1212" s="14">
        <f>(AF1212/W1212)-AF1212</f>
        <v>0</v>
      </c>
      <c r="BN1212" s="14">
        <f>AH1212/Y1212-AH1212</f>
        <v>74222.832832832821</v>
      </c>
      <c r="BO1212" s="14">
        <f>AJ1212/AA1212-AJ1212</f>
        <v>54299.416372618172</v>
      </c>
      <c r="BP1212" s="14">
        <f>BG1212/S1212</f>
        <v>-3.9182947145237016E-3</v>
      </c>
      <c r="BQ1212" s="14">
        <f>(BG1212-CA1212)/S1212</f>
        <v>-3.8056545485029157E-3</v>
      </c>
      <c r="BR1212" s="27">
        <f>BQ1212-BP1212</f>
        <v>1.1264016602078588E-4</v>
      </c>
      <c r="BS1212" s="28">
        <f t="shared" si="92"/>
        <v>22628268</v>
      </c>
      <c r="BT1212" s="11">
        <f>BS1212/S1212</f>
        <v>0.95193548387096771</v>
      </c>
      <c r="BU1212" s="14">
        <f>(BE1212-AP1212)*1/BT1212-(BE1212-AP1212)</f>
        <v>141697.83869874617</v>
      </c>
      <c r="BV1212" s="14">
        <f t="shared" si="93"/>
        <v>0.12294361148972689</v>
      </c>
      <c r="BW1212" s="27">
        <f>(AR1212+AV1212+AY1212+BB1212)/S1212</f>
        <v>0.12686190620425059</v>
      </c>
      <c r="BX1212" s="13">
        <f>(AF1212+AH1212+AJ1212+AL1212+AN1212)/N1212</f>
        <v>316.99740201061786</v>
      </c>
      <c r="BY1212" s="26">
        <f>BX1212/K1212</f>
        <v>0.12402089280540605</v>
      </c>
      <c r="BZ1212" s="11">
        <f>AP1212/BE1212</f>
        <v>3.9723274985389065E-2</v>
      </c>
      <c r="CA1212" s="15">
        <f>-(BM1212+BN1212+BO1212)/M1212</f>
        <v>-2677.5468584468958</v>
      </c>
      <c r="CB1212" s="15">
        <f>BG1212-CA1212</f>
        <v>-90463.453141553109</v>
      </c>
      <c r="CC1212" s="18">
        <f t="shared" si="94"/>
        <v>1</v>
      </c>
      <c r="CD1212" s="17">
        <f>(AF1212/(AF1212+AH1212+AJ1212))/(X1212/(X1212+Z1212+AB1212))</f>
        <v>1.9110642570884753</v>
      </c>
      <c r="CE1212" s="19">
        <f>(AH1212/(AF1212+AH1212+AJ1212))/(Z1212/(X1212+Z1212+AB1212))</f>
        <v>0.95395116610145869</v>
      </c>
      <c r="CF1212" s="18">
        <f>(AJ1212/(AF1212+AH1212+AJ1212))/(AB1212/(X1212+Z1212+AB1212))</f>
        <v>0.83341542664529489</v>
      </c>
      <c r="CG1212">
        <f>AH1212/Z1212</f>
        <v>282.60277653381104</v>
      </c>
      <c r="CH1212" s="11">
        <f>BB1212/BE1212</f>
        <v>0.22478774788979725</v>
      </c>
      <c r="CI1212" s="14">
        <f>AY1212/V1212</f>
        <v>3729.2235616051089</v>
      </c>
      <c r="CJ1212" s="14">
        <f>AV1212/M1212</f>
        <v>6145.625</v>
      </c>
      <c r="CK1212" s="17">
        <f>N1212/V1212</f>
        <v>32.517397560408462</v>
      </c>
      <c r="CL1212" s="17">
        <f>(AL1212+AN1212)/N1212</f>
        <v>5.7616627132045632</v>
      </c>
      <c r="CM1212" s="14">
        <f>AP1212/AC1212</f>
        <v>5</v>
      </c>
    </row>
    <row r="1213" spans="1:91" hidden="1" x14ac:dyDescent="0.2">
      <c r="A1213">
        <v>634</v>
      </c>
      <c r="B1213" s="2">
        <v>45170</v>
      </c>
      <c r="C1213" s="3" t="s">
        <v>32</v>
      </c>
      <c r="D1213" t="s">
        <v>33</v>
      </c>
      <c r="E1213" s="3" t="s">
        <v>37</v>
      </c>
      <c r="F1213" t="s">
        <v>38</v>
      </c>
      <c r="G1213" t="str">
        <f>CONCATENATE(C1213,E1213)</f>
        <v>HNLLAX</v>
      </c>
      <c r="H1213" t="s">
        <v>48</v>
      </c>
      <c r="I1213">
        <f>U1213/M1213</f>
        <v>195.5</v>
      </c>
      <c r="J1213" t="str">
        <f>_xlfn.CONCAT(C1213,E1213,H1213)</f>
        <v>HNLLAXA321</v>
      </c>
      <c r="K1213" s="4">
        <v>2556</v>
      </c>
      <c r="L1213" s="4">
        <f>N1213/M1213</f>
        <v>183.6</v>
      </c>
      <c r="M1213" s="4">
        <v>60</v>
      </c>
      <c r="N1213" s="4">
        <v>11016</v>
      </c>
      <c r="O1213" s="4">
        <f>P1213/M1213</f>
        <v>25</v>
      </c>
      <c r="P1213" s="4">
        <v>1500</v>
      </c>
      <c r="Q1213" s="4">
        <v>2820</v>
      </c>
      <c r="R1213" s="4">
        <v>6696</v>
      </c>
      <c r="S1213" s="4">
        <f>U1213*K1213</f>
        <v>29981880</v>
      </c>
      <c r="T1213" s="7">
        <f>N1213/U1213</f>
        <v>0.93913043478260871</v>
      </c>
      <c r="U1213" s="4">
        <v>11730</v>
      </c>
      <c r="V1213" s="4">
        <v>321.29414093428346</v>
      </c>
      <c r="W1213" s="7">
        <f>P1213/X1213</f>
        <v>1</v>
      </c>
      <c r="X1213" s="4">
        <v>1500</v>
      </c>
      <c r="Y1213" s="7">
        <f>Q1213/Z1213</f>
        <v>1</v>
      </c>
      <c r="Z1213" s="4">
        <v>2820</v>
      </c>
      <c r="AA1213" s="7">
        <f>R1213/AB1213</f>
        <v>0.90364372469635623</v>
      </c>
      <c r="AB1213" s="4">
        <v>7410</v>
      </c>
      <c r="AC1213" s="4">
        <v>21596</v>
      </c>
      <c r="AD1213" s="4">
        <f>AP1213/AC1213</f>
        <v>5.9998610853861827</v>
      </c>
      <c r="AE1213" s="7">
        <f>AF1213/(AF1213+AH1213+AJ1213+AL1213+AN1213+AP1213)</f>
        <v>0.19919817248397459</v>
      </c>
      <c r="AF1213" s="4">
        <v>778779</v>
      </c>
      <c r="AG1213" s="7">
        <f>AH1213/(AF1213+AH1213+AJ1213+AL1213+AN1213+AP1213)</f>
        <v>0.26284252816614823</v>
      </c>
      <c r="AH1213" s="4">
        <v>1027601</v>
      </c>
      <c r="AI1213" s="7">
        <f>AJ1213/(AF1213+AH1213+AJ1213+AL1213+AN1213+AP1213)</f>
        <v>0.48597914501572936</v>
      </c>
      <c r="AJ1213" s="4">
        <v>1899969</v>
      </c>
      <c r="AK1213" s="7">
        <f>AL1213/(AF1213+AH1213+AJ1213+AL1213+AN1213+AP1213)</f>
        <v>1.1987254861085711E-2</v>
      </c>
      <c r="AL1213" s="4">
        <v>46865</v>
      </c>
      <c r="AM1213" s="7">
        <f>AN1213/(AF1213+AH1213+AJ1213+AL1213+AN1213+AP1213)</f>
        <v>6.8503714859617518E-3</v>
      </c>
      <c r="AN1213" s="4">
        <v>26782</v>
      </c>
      <c r="AO1213" s="7">
        <f>AP1213/(AF1213+AH1213+AJ1213+AL1213+AN1213+AP1213)</f>
        <v>3.3142527987100372E-2</v>
      </c>
      <c r="AP1213" s="4">
        <v>129573</v>
      </c>
      <c r="AQ1213" s="6">
        <f>AO1213+AM1213+AK1213+AI1213+AG1213+AE1213</f>
        <v>1</v>
      </c>
      <c r="AR1213" s="4">
        <v>1451931</v>
      </c>
      <c r="AS1213" s="4">
        <f>AR1213/M1213</f>
        <v>24198.85</v>
      </c>
      <c r="AT1213" s="4">
        <f>AR1213/V1213</f>
        <v>4519.0086435375542</v>
      </c>
      <c r="AU1213" s="7">
        <f>AR1213/(AR1213+AV1213+AY1213+BB1213)</f>
        <v>0.3927860812938101</v>
      </c>
      <c r="AV1213" s="4">
        <v>417214</v>
      </c>
      <c r="AW1213" s="4">
        <f>AV1213/M1213</f>
        <v>6953.5666666666666</v>
      </c>
      <c r="AX1213" s="7">
        <f>AV1213/(AR1213+AV1213+AY1213+BB1213)</f>
        <v>0.11286752064727297</v>
      </c>
      <c r="AY1213" s="4">
        <v>836343</v>
      </c>
      <c r="AZ1213" s="4">
        <f>AY1213/M1213</f>
        <v>13939.05</v>
      </c>
      <c r="BA1213" s="7">
        <f>AY1213/(AR1213+AV1213+AY1213+BB1213)</f>
        <v>0.22625309989765977</v>
      </c>
      <c r="BB1213" s="4">
        <v>991005</v>
      </c>
      <c r="BC1213" s="11">
        <f>BB1213/(AR1213+AV1213+AY1213+BB1213)</f>
        <v>0.26809329816125715</v>
      </c>
      <c r="BD1213" s="9">
        <f>BC1213+BA1213+AX1213+AU1213</f>
        <v>1</v>
      </c>
      <c r="BE1213" s="14">
        <f>(AF1213+AH1213+AJ1213+AL1213+AN1213+AP1213)</f>
        <v>3909569</v>
      </c>
      <c r="BF1213" s="14">
        <f t="shared" si="90"/>
        <v>-3696493</v>
      </c>
      <c r="BG1213" s="13">
        <f>(AF1213+AH1213+AJ1213+AL1213+AN1213+AP1213)-(AR1213+AV1213+AY1213+BB1213)</f>
        <v>213076</v>
      </c>
      <c r="BH1213" s="13">
        <f t="shared" si="91"/>
        <v>0</v>
      </c>
      <c r="BI1213" s="14">
        <f>AF1213/W1213</f>
        <v>778779</v>
      </c>
      <c r="BJ1213" s="14">
        <f>AH1213/Y1213</f>
        <v>1027601</v>
      </c>
      <c r="BK1213" s="14">
        <f>AJ1213/AA1213</f>
        <v>2102564.2607526882</v>
      </c>
      <c r="BL1213" s="14">
        <f>BI1213+BJ1213+BK1213</f>
        <v>3908944.2607526882</v>
      </c>
      <c r="BM1213" s="14">
        <f>(AF1213/W1213)-AF1213</f>
        <v>0</v>
      </c>
      <c r="BN1213" s="14">
        <f>AH1213/Y1213-AH1213</f>
        <v>0</v>
      </c>
      <c r="BO1213" s="14">
        <f>AJ1213/AA1213-AJ1213</f>
        <v>202595.26075268816</v>
      </c>
      <c r="BP1213" s="14">
        <f>BG1213/S1213</f>
        <v>7.1068258561504481E-3</v>
      </c>
      <c r="BQ1213" s="14">
        <f>(BG1213-CA1213)/S1213</f>
        <v>7.2194468018420277E-3</v>
      </c>
      <c r="BR1213" s="27">
        <f>BQ1213-BP1213</f>
        <v>1.1262094569157964E-4</v>
      </c>
      <c r="BS1213" s="28">
        <f t="shared" si="92"/>
        <v>28156896</v>
      </c>
      <c r="BT1213" s="11">
        <f>BS1213/S1213</f>
        <v>0.93913043478260871</v>
      </c>
      <c r="BU1213" s="14">
        <f>(BE1213-AP1213)*1/BT1213-(BE1213-AP1213)</f>
        <v>244999.74074074067</v>
      </c>
      <c r="BV1213" s="14">
        <f t="shared" si="93"/>
        <v>0.13039772689371046</v>
      </c>
      <c r="BW1213" s="27">
        <f>(AR1213+AV1213+AY1213+BB1213)/S1213</f>
        <v>0.12329090103756002</v>
      </c>
      <c r="BX1213" s="13">
        <f>(AF1213+AH1213+AJ1213+AL1213+AN1213)/N1213</f>
        <v>343.13689179375456</v>
      </c>
      <c r="BY1213" s="26">
        <f>BX1213/K1213</f>
        <v>0.13424761024794779</v>
      </c>
      <c r="BZ1213" s="11">
        <f>AP1213/BE1213</f>
        <v>3.3142527987100372E-2</v>
      </c>
      <c r="CA1213" s="15">
        <f>-(BM1213+BN1213+BO1213)/M1213</f>
        <v>-3376.5876792114695</v>
      </c>
      <c r="CB1213" s="15">
        <f>BG1213-CA1213</f>
        <v>216452.58767921146</v>
      </c>
      <c r="CC1213" s="18">
        <f t="shared" si="94"/>
        <v>0</v>
      </c>
      <c r="CD1213" s="17">
        <f>(AF1213/(AF1213+AH1213+AJ1213))/(X1213/(X1213+Z1213+AB1213))</f>
        <v>1.6431404004317995</v>
      </c>
      <c r="CE1213" s="19">
        <f>(AH1213/(AF1213+AH1213+AJ1213))/(Z1213/(X1213+Z1213+AB1213))</f>
        <v>1.1532596857389101</v>
      </c>
      <c r="CF1213" s="18">
        <f>(AJ1213/(AF1213+AH1213+AJ1213))/(AB1213/(X1213+Z1213+AB1213))</f>
        <v>0.81148408712126507</v>
      </c>
      <c r="CG1213">
        <f>AH1213/Z1213</f>
        <v>364.39751773049647</v>
      </c>
      <c r="CH1213" s="11">
        <f>BB1213/BE1213</f>
        <v>0.25348190555020261</v>
      </c>
      <c r="CI1213" s="14">
        <f>AY1213/V1213</f>
        <v>2603.0446666970597</v>
      </c>
      <c r="CJ1213" s="14">
        <f>AV1213/M1213</f>
        <v>6953.5666666666666</v>
      </c>
      <c r="CK1213" s="17">
        <f>N1213/V1213</f>
        <v>34.286339514212244</v>
      </c>
      <c r="CL1213" s="17">
        <f>(AL1213+AN1213)/N1213</f>
        <v>6.6854575163398691</v>
      </c>
      <c r="CM1213" s="14">
        <f>AP1213/AC1213</f>
        <v>5.9998610853861827</v>
      </c>
    </row>
    <row r="1214" spans="1:91" hidden="1" x14ac:dyDescent="0.2">
      <c r="A1214">
        <v>210</v>
      </c>
      <c r="B1214" s="2">
        <v>44835</v>
      </c>
      <c r="C1214" s="3" t="s">
        <v>29</v>
      </c>
      <c r="D1214" t="s">
        <v>28</v>
      </c>
      <c r="E1214" s="3" t="s">
        <v>41</v>
      </c>
      <c r="F1214" t="s">
        <v>42</v>
      </c>
      <c r="G1214" t="str">
        <f>CONCATENATE(C1214,E1214)</f>
        <v>ANCSEA</v>
      </c>
      <c r="H1214" t="s">
        <v>34</v>
      </c>
      <c r="I1214">
        <f>U1214/M1214</f>
        <v>178.04545454545453</v>
      </c>
      <c r="J1214" t="str">
        <f>_xlfn.CONCAT(C1214,E1214,H1214)</f>
        <v>ANCSEA737-900</v>
      </c>
      <c r="K1214" s="4">
        <v>1448</v>
      </c>
      <c r="L1214" s="4">
        <f>N1214/M1214</f>
        <v>162.96363636363637</v>
      </c>
      <c r="M1214" s="4">
        <v>110</v>
      </c>
      <c r="N1214" s="4">
        <v>17926</v>
      </c>
      <c r="O1214" s="4">
        <f>P1214/M1214</f>
        <v>23</v>
      </c>
      <c r="P1214" s="4">
        <v>2530</v>
      </c>
      <c r="Q1214" s="4">
        <v>4691</v>
      </c>
      <c r="R1214" s="4">
        <v>10705</v>
      </c>
      <c r="S1214" s="4">
        <f>U1214*K1214</f>
        <v>28359080</v>
      </c>
      <c r="T1214" s="7">
        <f>N1214/U1214</f>
        <v>0.91529231554761292</v>
      </c>
      <c r="U1214" s="4">
        <v>19585</v>
      </c>
      <c r="V1214" s="4">
        <v>377.3969839948191</v>
      </c>
      <c r="W1214" s="7">
        <f>P1214/X1214</f>
        <v>1</v>
      </c>
      <c r="X1214" s="4">
        <v>2530</v>
      </c>
      <c r="Y1214" s="7">
        <f>Q1214/Z1214</f>
        <v>0.99175475687103598</v>
      </c>
      <c r="Z1214" s="4">
        <v>4730</v>
      </c>
      <c r="AA1214" s="7">
        <f>R1214/AB1214</f>
        <v>0.86855983772819467</v>
      </c>
      <c r="AB1214" s="4">
        <v>12325</v>
      </c>
      <c r="AC1214" s="4">
        <v>74740</v>
      </c>
      <c r="AD1214" s="4">
        <f>AP1214/AC1214</f>
        <v>4.9999732405673001</v>
      </c>
      <c r="AE1214" s="7">
        <f>AF1214/(AF1214+AH1214+AJ1214+AL1214+AN1214+AP1214)</f>
        <v>0.22079513166744377</v>
      </c>
      <c r="AF1214" s="4">
        <v>1074475</v>
      </c>
      <c r="AG1214" s="7">
        <f>AH1214/(AF1214+AH1214+AJ1214+AL1214+AN1214+AP1214)</f>
        <v>0.23408958881010128</v>
      </c>
      <c r="AH1214" s="4">
        <v>1139171</v>
      </c>
      <c r="AI1214" s="7">
        <f>AJ1214/(AF1214+AH1214+AJ1214+AL1214+AN1214+AP1214)</f>
        <v>0.44617600442545796</v>
      </c>
      <c r="AJ1214" s="4">
        <v>2171266</v>
      </c>
      <c r="AK1214" s="7">
        <f>AL1214/(AF1214+AH1214+AJ1214+AL1214+AN1214+AP1214)</f>
        <v>1.3198698254496301E-2</v>
      </c>
      <c r="AL1214" s="4">
        <v>64230</v>
      </c>
      <c r="AM1214" s="7">
        <f>AN1214/(AF1214+AH1214+AJ1214+AL1214+AN1214+AP1214)</f>
        <v>8.948935237195383E-3</v>
      </c>
      <c r="AN1214" s="4">
        <v>43549</v>
      </c>
      <c r="AO1214" s="7">
        <f>AP1214/(AF1214+AH1214+AJ1214+AL1214+AN1214+AP1214)</f>
        <v>7.6791641605305286E-2</v>
      </c>
      <c r="AP1214" s="4">
        <v>373698</v>
      </c>
      <c r="AQ1214" s="6">
        <f>AO1214+AM1214+AK1214+AI1214+AG1214+AE1214</f>
        <v>1</v>
      </c>
      <c r="AR1214" s="4">
        <v>1389779</v>
      </c>
      <c r="AS1214" s="4">
        <f>AR1214/M1214</f>
        <v>12634.354545454546</v>
      </c>
      <c r="AT1214" s="4">
        <f>AR1214/V1214</f>
        <v>3682.5387031155469</v>
      </c>
      <c r="AU1214" s="7">
        <f>AR1214/(AR1214+AV1214+AY1214+BB1214)</f>
        <v>0.33827850200090692</v>
      </c>
      <c r="AV1214" s="4">
        <v>576348</v>
      </c>
      <c r="AW1214" s="4">
        <f>AV1214/M1214</f>
        <v>5239.5272727272732</v>
      </c>
      <c r="AX1214" s="7">
        <f>AV1214/(AR1214+AV1214+AY1214+BB1214)</f>
        <v>0.14028571310346372</v>
      </c>
      <c r="AY1214" s="4">
        <v>1235786</v>
      </c>
      <c r="AZ1214" s="4">
        <f>AY1214/M1214</f>
        <v>11234.418181818182</v>
      </c>
      <c r="BA1214" s="7">
        <f>AY1214/(AR1214+AV1214+AY1214+BB1214)</f>
        <v>0.3007959084672403</v>
      </c>
      <c r="BB1214" s="4">
        <v>906474</v>
      </c>
      <c r="BC1214" s="11">
        <f>BB1214/(AR1214+AV1214+AY1214+BB1214)</f>
        <v>0.22063987642838906</v>
      </c>
      <c r="BD1214" s="9">
        <f>BC1214+BA1214+AX1214+AU1214</f>
        <v>1</v>
      </c>
      <c r="BE1214" s="14">
        <f>(AF1214+AH1214+AJ1214+AL1214+AN1214+AP1214)</f>
        <v>4866389</v>
      </c>
      <c r="BF1214" s="14">
        <f t="shared" si="90"/>
        <v>-4108387</v>
      </c>
      <c r="BG1214" s="13">
        <f>(AF1214+AH1214+AJ1214+AL1214+AN1214+AP1214)-(AR1214+AV1214+AY1214+BB1214)</f>
        <v>758002</v>
      </c>
      <c r="BH1214" s="13">
        <f t="shared" si="91"/>
        <v>0</v>
      </c>
      <c r="BI1214" s="14">
        <f>AF1214/W1214</f>
        <v>1074475</v>
      </c>
      <c r="BJ1214" s="14">
        <f>AH1214/Y1214</f>
        <v>1148641.8311660627</v>
      </c>
      <c r="BK1214" s="14">
        <f>AJ1214/AA1214</f>
        <v>2499846.1886968706</v>
      </c>
      <c r="BL1214" s="14">
        <f>BI1214+BJ1214+BK1214</f>
        <v>4722963.0198629331</v>
      </c>
      <c r="BM1214" s="14">
        <f>(AF1214/W1214)-AF1214</f>
        <v>0</v>
      </c>
      <c r="BN1214" s="14">
        <f>AH1214/Y1214-AH1214</f>
        <v>9470.8311660627369</v>
      </c>
      <c r="BO1214" s="14">
        <f>AJ1214/AA1214-AJ1214</f>
        <v>328580.18869687058</v>
      </c>
      <c r="BP1214" s="14">
        <f>BG1214/S1214</f>
        <v>2.6728723216691092E-2</v>
      </c>
      <c r="BQ1214" s="14">
        <f>(BG1214-CA1214)/S1214</f>
        <v>2.6837090310745732E-2</v>
      </c>
      <c r="BR1214" s="27">
        <f>BQ1214-BP1214</f>
        <v>1.0836709405464065E-4</v>
      </c>
      <c r="BS1214" s="28">
        <f t="shared" si="92"/>
        <v>25956848</v>
      </c>
      <c r="BT1214" s="11">
        <f>BS1214/S1214</f>
        <v>0.91529231554761292</v>
      </c>
      <c r="BU1214" s="14">
        <f>(BE1214-AP1214)*1/BT1214-(BE1214-AP1214)</f>
        <v>415785.69502398744</v>
      </c>
      <c r="BV1214" s="14">
        <f t="shared" si="93"/>
        <v>0.17159897288628545</v>
      </c>
      <c r="BW1214" s="27">
        <f>(AR1214+AV1214+AY1214+BB1214)/S1214</f>
        <v>0.14487024966959436</v>
      </c>
      <c r="BX1214" s="13">
        <f>(AF1214+AH1214+AJ1214+AL1214+AN1214)/N1214</f>
        <v>250.62428874260851</v>
      </c>
      <c r="BY1214" s="26">
        <f>BX1214/K1214</f>
        <v>0.1730830723360556</v>
      </c>
      <c r="BZ1214" s="11">
        <f>AP1214/BE1214</f>
        <v>7.6791641605305286E-2</v>
      </c>
      <c r="CA1214" s="15">
        <f>-(BM1214+BN1214+BO1214)/M1214</f>
        <v>-3073.1910896630302</v>
      </c>
      <c r="CB1214" s="15">
        <f>BG1214-CA1214</f>
        <v>761075.19108966307</v>
      </c>
      <c r="CC1214" s="18">
        <f t="shared" si="94"/>
        <v>0</v>
      </c>
      <c r="CD1214" s="17">
        <f>(AF1214/(AF1214+AH1214+AJ1214))/(X1214/(X1214+Z1214+AB1214))</f>
        <v>1.8968740176068504</v>
      </c>
      <c r="CE1214" s="19">
        <f>(AH1214/(AF1214+AH1214+AJ1214))/(Z1214/(X1214+Z1214+AB1214))</f>
        <v>1.0756982787106502</v>
      </c>
      <c r="CF1214" s="18">
        <f>(AJ1214/(AF1214+AH1214+AJ1214))/(AB1214/(X1214+Z1214+AB1214))</f>
        <v>0.78684429023556124</v>
      </c>
      <c r="CG1214">
        <f>AH1214/Z1214</f>
        <v>240.83953488372094</v>
      </c>
      <c r="CH1214" s="11">
        <f>BB1214/BE1214</f>
        <v>0.18627240855591282</v>
      </c>
      <c r="CI1214" s="14">
        <f>AY1214/V1214</f>
        <v>3274.4988762733856</v>
      </c>
      <c r="CJ1214" s="14">
        <f>AV1214/M1214</f>
        <v>5239.5272727272732</v>
      </c>
      <c r="CK1214" s="17">
        <f>N1214/V1214</f>
        <v>47.499054736076239</v>
      </c>
      <c r="CL1214" s="17">
        <f>(AL1214+AN1214)/N1214</f>
        <v>6.0124400312395405</v>
      </c>
      <c r="CM1214" s="14">
        <f>AP1214/AC1214</f>
        <v>4.9999732405673001</v>
      </c>
    </row>
    <row r="1215" spans="1:91" hidden="1" x14ac:dyDescent="0.2">
      <c r="A1215">
        <v>209</v>
      </c>
      <c r="B1215" s="2">
        <v>44835</v>
      </c>
      <c r="C1215" s="3" t="s">
        <v>29</v>
      </c>
      <c r="D1215" t="s">
        <v>28</v>
      </c>
      <c r="E1215" s="3" t="s">
        <v>41</v>
      </c>
      <c r="F1215" t="s">
        <v>42</v>
      </c>
      <c r="G1215" t="str">
        <f>CONCATENATE(C1215,E1215)</f>
        <v>ANCSEA</v>
      </c>
      <c r="H1215" t="s">
        <v>31</v>
      </c>
      <c r="I1215">
        <f>U1215/M1215</f>
        <v>158.80180180180182</v>
      </c>
      <c r="J1215" t="str">
        <f>_xlfn.CONCAT(C1215,E1215,H1215)</f>
        <v>ANCSEA737-800</v>
      </c>
      <c r="K1215" s="4">
        <v>1448</v>
      </c>
      <c r="L1215" s="4">
        <f>N1215/M1215</f>
        <v>146.99099099099098</v>
      </c>
      <c r="M1215" s="4">
        <v>111</v>
      </c>
      <c r="N1215" s="4">
        <v>16316</v>
      </c>
      <c r="O1215" s="4">
        <f>P1215/M1215</f>
        <v>20.90990990990991</v>
      </c>
      <c r="P1215" s="4">
        <v>2321</v>
      </c>
      <c r="Q1215" s="4">
        <v>4420</v>
      </c>
      <c r="R1215" s="4">
        <v>9576</v>
      </c>
      <c r="S1215" s="4">
        <f>U1215*K1215</f>
        <v>25523896</v>
      </c>
      <c r="T1215" s="7">
        <f>N1215/U1215</f>
        <v>0.9256254609406025</v>
      </c>
      <c r="U1215" s="4">
        <v>17627</v>
      </c>
      <c r="V1215" s="4">
        <v>379.11242483115916</v>
      </c>
      <c r="W1215" s="7">
        <f>P1215/X1215</f>
        <v>1</v>
      </c>
      <c r="X1215" s="4">
        <v>2321</v>
      </c>
      <c r="Y1215" s="7">
        <f>Q1215/Z1215</f>
        <v>1</v>
      </c>
      <c r="Z1215" s="4">
        <v>4420</v>
      </c>
      <c r="AA1215" s="7">
        <f>R1215/AB1215</f>
        <v>0.87958115183246077</v>
      </c>
      <c r="AB1215" s="4">
        <v>10887</v>
      </c>
      <c r="AC1215" s="4">
        <v>37492</v>
      </c>
      <c r="AD1215" s="4">
        <f>AP1215/AC1215</f>
        <v>4.9999466552864611</v>
      </c>
      <c r="AE1215" s="7">
        <f>AF1215/(AF1215+AH1215+AJ1215+AL1215+AN1215+AP1215)</f>
        <v>0.22837661901173506</v>
      </c>
      <c r="AF1215" s="4">
        <v>1032836</v>
      </c>
      <c r="AG1215" s="7">
        <f>AH1215/(AF1215+AH1215+AJ1215+AL1215+AN1215+AP1215)</f>
        <v>0.22871293652731048</v>
      </c>
      <c r="AH1215" s="4">
        <v>1034357</v>
      </c>
      <c r="AI1215" s="7">
        <f>AJ1215/(AF1215+AH1215+AJ1215+AL1215+AN1215+AP1215)</f>
        <v>0.47605357376608398</v>
      </c>
      <c r="AJ1215" s="4">
        <v>2152958</v>
      </c>
      <c r="AK1215" s="7">
        <f>AL1215/(AF1215+AH1215+AJ1215+AL1215+AN1215+AP1215)</f>
        <v>1.2703117205659156E-2</v>
      </c>
      <c r="AL1215" s="4">
        <v>57450</v>
      </c>
      <c r="AM1215" s="7">
        <f>AN1215/(AF1215+AH1215+AJ1215+AL1215+AN1215+AP1215)</f>
        <v>1.2703780553816109E-2</v>
      </c>
      <c r="AN1215" s="4">
        <v>57453</v>
      </c>
      <c r="AO1215" s="7">
        <f>AP1215/(AF1215+AH1215+AJ1215+AL1215+AN1215+AP1215)</f>
        <v>4.1449972935395193E-2</v>
      </c>
      <c r="AP1215" s="4">
        <v>187458</v>
      </c>
      <c r="AQ1215" s="6">
        <f>AO1215+AM1215+AK1215+AI1215+AG1215+AE1215</f>
        <v>1</v>
      </c>
      <c r="AR1215" s="4">
        <v>1396096</v>
      </c>
      <c r="AS1215" s="4">
        <f>AR1215/M1215</f>
        <v>12577.441441441442</v>
      </c>
      <c r="AT1215" s="4">
        <f>AR1215/V1215</f>
        <v>3682.5382355161873</v>
      </c>
      <c r="AU1215" s="7">
        <f>AR1215/(AR1215+AV1215+AY1215+BB1215)</f>
        <v>0.33827833498059029</v>
      </c>
      <c r="AV1215" s="4">
        <v>578968</v>
      </c>
      <c r="AW1215" s="4">
        <f>AV1215/M1215</f>
        <v>5215.9279279279281</v>
      </c>
      <c r="AX1215" s="7">
        <f>AV1215/(AR1215+AV1215+AY1215+BB1215)</f>
        <v>0.14028571892408717</v>
      </c>
      <c r="AY1215" s="4">
        <v>1241404</v>
      </c>
      <c r="AZ1215" s="4">
        <f>AY1215/M1215</f>
        <v>11183.819819819821</v>
      </c>
      <c r="BA1215" s="7">
        <f>AY1215/(AR1215+AV1215+AY1215+BB1215)</f>
        <v>0.30079598978741057</v>
      </c>
      <c r="BB1215" s="4">
        <v>910595</v>
      </c>
      <c r="BC1215" s="11">
        <f>BB1215/(AR1215+AV1215+AY1215+BB1215)</f>
        <v>0.22063995630791194</v>
      </c>
      <c r="BD1215" s="9">
        <f>BC1215+BA1215+AX1215+AU1215</f>
        <v>1</v>
      </c>
      <c r="BE1215" s="14">
        <f>(AF1215+AH1215+AJ1215+AL1215+AN1215+AP1215)</f>
        <v>4522512</v>
      </c>
      <c r="BF1215" s="14">
        <f t="shared" si="90"/>
        <v>-4127063</v>
      </c>
      <c r="BG1215" s="13">
        <f>(AF1215+AH1215+AJ1215+AL1215+AN1215+AP1215)-(AR1215+AV1215+AY1215+BB1215)</f>
        <v>395449</v>
      </c>
      <c r="BH1215" s="13">
        <f t="shared" si="91"/>
        <v>0</v>
      </c>
      <c r="BI1215" s="14">
        <f>AF1215/W1215</f>
        <v>1032836</v>
      </c>
      <c r="BJ1215" s="14">
        <f>AH1215/Y1215</f>
        <v>1034357</v>
      </c>
      <c r="BK1215" s="14">
        <f>AJ1215/AA1215</f>
        <v>2447708.2023809524</v>
      </c>
      <c r="BL1215" s="14">
        <f>BI1215+BJ1215+BK1215</f>
        <v>4514901.2023809524</v>
      </c>
      <c r="BM1215" s="14">
        <f>(AF1215/W1215)-AF1215</f>
        <v>0</v>
      </c>
      <c r="BN1215" s="14">
        <f>AH1215/Y1215-AH1215</f>
        <v>0</v>
      </c>
      <c r="BO1215" s="14">
        <f>AJ1215/AA1215-AJ1215</f>
        <v>294750.20238095243</v>
      </c>
      <c r="BP1215" s="14">
        <f>BG1215/S1215</f>
        <v>1.5493285194391953E-2</v>
      </c>
      <c r="BQ1215" s="14">
        <f>(BG1215-CA1215)/S1215</f>
        <v>1.5597321319153519E-2</v>
      </c>
      <c r="BR1215" s="27">
        <f>BQ1215-BP1215</f>
        <v>1.0403612476156572E-4</v>
      </c>
      <c r="BS1215" s="28">
        <f t="shared" si="92"/>
        <v>23625568</v>
      </c>
      <c r="BT1215" s="11">
        <f>BS1215/S1215</f>
        <v>0.9256254609406025</v>
      </c>
      <c r="BU1215" s="14">
        <f>(BE1215-AP1215)*1/BT1215-(BE1215-AP1215)</f>
        <v>348324.0864182394</v>
      </c>
      <c r="BV1215" s="14">
        <f t="shared" si="93"/>
        <v>0.1771873698278664</v>
      </c>
      <c r="BW1215" s="27">
        <f>(AR1215+AV1215+AY1215+BB1215)/S1215</f>
        <v>0.16169408463347446</v>
      </c>
      <c r="BX1215" s="13">
        <f>(AF1215+AH1215+AJ1215+AL1215+AN1215)/N1215</f>
        <v>265.69342976219662</v>
      </c>
      <c r="BY1215" s="26">
        <f>BX1215/K1215</f>
        <v>0.18348993768107502</v>
      </c>
      <c r="BZ1215" s="11">
        <f>AP1215/BE1215</f>
        <v>4.1449972935395193E-2</v>
      </c>
      <c r="CA1215" s="15">
        <f>-(BM1215+BN1215+BO1215)/M1215</f>
        <v>-2655.4072286572291</v>
      </c>
      <c r="CB1215" s="15">
        <f>BG1215-CA1215</f>
        <v>398104.40722865722</v>
      </c>
      <c r="CC1215" s="18">
        <f t="shared" si="94"/>
        <v>0</v>
      </c>
      <c r="CD1215" s="17">
        <f>(AF1215/(AF1215+AH1215+AJ1215))/(X1215/(X1215+Z1215+AB1215))</f>
        <v>1.8587940680275685</v>
      </c>
      <c r="CE1215" s="19">
        <f>(AH1215/(AF1215+AH1215+AJ1215))/(Z1215/(X1215+Z1215+AB1215))</f>
        <v>0.97751457095199845</v>
      </c>
      <c r="CF1215" s="18">
        <f>(AJ1215/(AF1215+AH1215+AJ1215))/(AB1215/(X1215+Z1215+AB1215))</f>
        <v>0.82604248778361156</v>
      </c>
      <c r="CG1215">
        <f>AH1215/Z1215</f>
        <v>234.01742081447964</v>
      </c>
      <c r="CH1215" s="11">
        <f>BB1215/BE1215</f>
        <v>0.2013471716603516</v>
      </c>
      <c r="CI1215" s="14">
        <f>AY1215/V1215</f>
        <v>3274.5009624859158</v>
      </c>
      <c r="CJ1215" s="14">
        <f>AV1215/M1215</f>
        <v>5215.9279279279281</v>
      </c>
      <c r="CK1215" s="17">
        <f>N1215/V1215</f>
        <v>43.037365518332628</v>
      </c>
      <c r="CL1215" s="17">
        <f>(AL1215+AN1215)/N1215</f>
        <v>7.0423510664378526</v>
      </c>
      <c r="CM1215" s="14">
        <f>AP1215/AC1215</f>
        <v>4.9999466552864611</v>
      </c>
    </row>
    <row r="1216" spans="1:91" hidden="1" x14ac:dyDescent="0.2">
      <c r="A1216">
        <v>10</v>
      </c>
      <c r="B1216" s="2">
        <v>44805</v>
      </c>
      <c r="C1216" s="3" t="s">
        <v>29</v>
      </c>
      <c r="D1216" t="s">
        <v>28</v>
      </c>
      <c r="E1216" s="3" t="s">
        <v>41</v>
      </c>
      <c r="F1216" t="s">
        <v>42</v>
      </c>
      <c r="G1216" t="str">
        <f>CONCATENATE(C1216,E1216)</f>
        <v>ANCSEA</v>
      </c>
      <c r="H1216" t="s">
        <v>31</v>
      </c>
      <c r="I1216">
        <f>U1216/M1216</f>
        <v>158.49438202247191</v>
      </c>
      <c r="J1216" t="str">
        <f>_xlfn.CONCAT(C1216,E1216,H1216)</f>
        <v>ANCSEA737-800</v>
      </c>
      <c r="K1216" s="4">
        <v>1448</v>
      </c>
      <c r="L1216" s="4">
        <f>N1216/M1216</f>
        <v>150.93258426966293</v>
      </c>
      <c r="M1216" s="4">
        <v>89</v>
      </c>
      <c r="N1216" s="4">
        <v>13433</v>
      </c>
      <c r="O1216" s="4">
        <f>P1216/M1216</f>
        <v>19.887640449438202</v>
      </c>
      <c r="P1216" s="4">
        <v>1770</v>
      </c>
      <c r="Q1216" s="4">
        <v>3371</v>
      </c>
      <c r="R1216" s="4">
        <v>8292</v>
      </c>
      <c r="S1216" s="4">
        <f>U1216*K1216</f>
        <v>20425488</v>
      </c>
      <c r="T1216" s="7">
        <f>N1216/U1216</f>
        <v>0.95228980575641575</v>
      </c>
      <c r="U1216" s="4">
        <v>14106</v>
      </c>
      <c r="V1216" s="4">
        <v>303.63302803219534</v>
      </c>
      <c r="W1216" s="7">
        <f>P1216/X1216</f>
        <v>0.95212479827864438</v>
      </c>
      <c r="X1216" s="4">
        <v>1859</v>
      </c>
      <c r="Y1216" s="7">
        <f>Q1216/Z1216</f>
        <v>0.95225988700564967</v>
      </c>
      <c r="Z1216" s="4">
        <v>3540</v>
      </c>
      <c r="AA1216" s="7">
        <f>R1216/AB1216</f>
        <v>0.95233719995405997</v>
      </c>
      <c r="AB1216" s="4">
        <v>8707</v>
      </c>
      <c r="AC1216" s="4">
        <v>40367</v>
      </c>
      <c r="AD1216" s="4">
        <f>AP1216/AC1216</f>
        <v>5</v>
      </c>
      <c r="AE1216" s="7">
        <f>AF1216/(AF1216+AH1216+AJ1216+AL1216+AN1216+AP1216)</f>
        <v>0.18683258211304968</v>
      </c>
      <c r="AF1216" s="4">
        <v>649743</v>
      </c>
      <c r="AG1216" s="7">
        <f>AH1216/(AF1216+AH1216+AJ1216+AL1216+AN1216+AP1216)</f>
        <v>0.23351089449129087</v>
      </c>
      <c r="AH1216" s="4">
        <v>812075</v>
      </c>
      <c r="AI1216" s="7">
        <f>AJ1216/(AF1216+AH1216+AJ1216+AL1216+AN1216+AP1216)</f>
        <v>0.49777538154082829</v>
      </c>
      <c r="AJ1216" s="4">
        <v>1731101</v>
      </c>
      <c r="AK1216" s="7">
        <f>AL1216/(AF1216+AH1216+AJ1216+AL1216+AN1216+AP1216)</f>
        <v>1.4306972330651944E-2</v>
      </c>
      <c r="AL1216" s="4">
        <v>49755</v>
      </c>
      <c r="AM1216" s="7">
        <f>AN1216/(AF1216+AH1216+AJ1216+AL1216+AN1216+AP1216)</f>
        <v>9.5368313600322063E-3</v>
      </c>
      <c r="AN1216" s="4">
        <v>33166</v>
      </c>
      <c r="AO1216" s="7">
        <f>AP1216/(AF1216+AH1216+AJ1216+AL1216+AN1216+AP1216)</f>
        <v>5.8037338164147023E-2</v>
      </c>
      <c r="AP1216" s="4">
        <v>201835</v>
      </c>
      <c r="AQ1216" s="6">
        <f>AO1216+AM1216+AK1216+AI1216+AG1216+AE1216</f>
        <v>1</v>
      </c>
      <c r="AR1216" s="4">
        <v>1118140</v>
      </c>
      <c r="AS1216" s="4">
        <f>AR1216/M1216</f>
        <v>12563.370786516854</v>
      </c>
      <c r="AT1216" s="4">
        <f>AR1216/V1216</f>
        <v>3682.5374605869274</v>
      </c>
      <c r="AU1216" s="7">
        <f>AR1216/(AR1216+AV1216+AY1216+BB1216)</f>
        <v>0.33827839670065568</v>
      </c>
      <c r="AV1216" s="4">
        <v>463698</v>
      </c>
      <c r="AW1216" s="4">
        <f>AV1216/M1216</f>
        <v>5210.0898876404499</v>
      </c>
      <c r="AX1216" s="7">
        <f>AV1216/(AR1216+AV1216+AY1216+BB1216)</f>
        <v>0.14028566726286568</v>
      </c>
      <c r="AY1216" s="4">
        <v>994246</v>
      </c>
      <c r="AZ1216" s="4">
        <f>AY1216/M1216</f>
        <v>11171.303370786516</v>
      </c>
      <c r="BA1216" s="7">
        <f>AY1216/(AR1216+AV1216+AY1216+BB1216)</f>
        <v>0.30079591357615332</v>
      </c>
      <c r="BB1216" s="4">
        <v>729300</v>
      </c>
      <c r="BC1216" s="11">
        <f>BB1216/(AR1216+AV1216+AY1216+BB1216)</f>
        <v>0.22064002246032532</v>
      </c>
      <c r="BD1216" s="9">
        <f>BC1216+BA1216+AX1216+AU1216</f>
        <v>1</v>
      </c>
      <c r="BE1216" s="14">
        <f>(AF1216+AH1216+AJ1216+AL1216+AN1216+AP1216)</f>
        <v>3477675</v>
      </c>
      <c r="BF1216" s="14">
        <f t="shared" si="90"/>
        <v>-3305384</v>
      </c>
      <c r="BG1216" s="13">
        <f>(AF1216+AH1216+AJ1216+AL1216+AN1216+AP1216)-(AR1216+AV1216+AY1216+BB1216)</f>
        <v>172291</v>
      </c>
      <c r="BH1216" s="13">
        <f t="shared" si="91"/>
        <v>0</v>
      </c>
      <c r="BI1216" s="14">
        <f>AF1216/W1216</f>
        <v>682413.69322033902</v>
      </c>
      <c r="BJ1216" s="14">
        <f>AH1216/Y1216</f>
        <v>852787.15514684073</v>
      </c>
      <c r="BK1216" s="14">
        <f>AJ1216/AA1216</f>
        <v>1817739.5570429328</v>
      </c>
      <c r="BL1216" s="14">
        <f>BI1216+BJ1216+BK1216</f>
        <v>3352940.4054101128</v>
      </c>
      <c r="BM1216" s="14">
        <f>(AF1216/W1216)-AF1216</f>
        <v>32670.693220339017</v>
      </c>
      <c r="BN1216" s="14">
        <f>AH1216/Y1216-AH1216</f>
        <v>40712.155146840727</v>
      </c>
      <c r="BO1216" s="14">
        <f>AJ1216/AA1216-AJ1216</f>
        <v>86638.557042932836</v>
      </c>
      <c r="BP1216" s="14">
        <f>BG1216/S1216</f>
        <v>8.4350983437947724E-3</v>
      </c>
      <c r="BQ1216" s="14">
        <f>(BG1216-CA1216)/S1216</f>
        <v>8.5231252893059276E-3</v>
      </c>
      <c r="BR1216" s="27">
        <f>BQ1216-BP1216</f>
        <v>8.8026945511155211E-5</v>
      </c>
      <c r="BS1216" s="28">
        <f t="shared" si="92"/>
        <v>19450984</v>
      </c>
      <c r="BT1216" s="11">
        <f>BS1216/S1216</f>
        <v>0.95228980575641575</v>
      </c>
      <c r="BU1216" s="14">
        <f>(BE1216-AP1216)*1/BT1216-(BE1216-AP1216)</f>
        <v>164121.2178962254</v>
      </c>
      <c r="BV1216" s="14">
        <f t="shared" si="93"/>
        <v>0.17026153793730656</v>
      </c>
      <c r="BW1216" s="27">
        <f>(AR1216+AV1216+AY1216+BB1216)/S1216</f>
        <v>0.16182643959351178</v>
      </c>
      <c r="BX1216" s="13">
        <f>(AF1216+AH1216+AJ1216+AL1216+AN1216)/N1216</f>
        <v>243.86510831534281</v>
      </c>
      <c r="BY1216" s="26">
        <f>BX1216/K1216</f>
        <v>0.16841513005203232</v>
      </c>
      <c r="BZ1216" s="11">
        <f>AP1216/BE1216</f>
        <v>5.8037338164147023E-2</v>
      </c>
      <c r="CA1216" s="15">
        <f>-(BM1216+BN1216+BO1216)/M1216</f>
        <v>-1797.993319214748</v>
      </c>
      <c r="CB1216" s="15">
        <f>BG1216-CA1216</f>
        <v>174088.99331921476</v>
      </c>
      <c r="CC1216" s="18">
        <f t="shared" si="94"/>
        <v>0</v>
      </c>
      <c r="CD1216" s="17">
        <f>(AF1216/(AF1216+AH1216+AJ1216))/(X1216/(X1216+Z1216+AB1216))</f>
        <v>1.5441098658896446</v>
      </c>
      <c r="CE1216" s="19">
        <f>(AH1216/(AF1216+AH1216+AJ1216))/(Z1216/(X1216+Z1216+AB1216))</f>
        <v>1.0134652383146072</v>
      </c>
      <c r="CF1216" s="18">
        <f>(AJ1216/(AF1216+AH1216+AJ1216))/(AB1216/(X1216+Z1216+AB1216))</f>
        <v>0.87835452115280133</v>
      </c>
      <c r="CG1216">
        <f>AH1216/Z1216</f>
        <v>229.39971751412429</v>
      </c>
      <c r="CH1216" s="11">
        <f>BB1216/BE1216</f>
        <v>0.20970907287196186</v>
      </c>
      <c r="CI1216" s="14">
        <f>AY1216/V1216</f>
        <v>3274.4988463329373</v>
      </c>
      <c r="CJ1216" s="14">
        <f>AV1216/M1216</f>
        <v>5210.0898876404499</v>
      </c>
      <c r="CK1216" s="17">
        <f>N1216/V1216</f>
        <v>44.240905171145116</v>
      </c>
      <c r="CL1216" s="17">
        <f>(AL1216+AN1216)/N1216</f>
        <v>6.1729323308270674</v>
      </c>
      <c r="CM1216" s="14">
        <f>AP1216/AC1216</f>
        <v>5</v>
      </c>
    </row>
    <row r="1217" spans="1:91" hidden="1" x14ac:dyDescent="0.2">
      <c r="A1217">
        <v>235</v>
      </c>
      <c r="B1217" s="2">
        <v>44835</v>
      </c>
      <c r="C1217" s="3" t="s">
        <v>32</v>
      </c>
      <c r="D1217" t="s">
        <v>33</v>
      </c>
      <c r="E1217" s="3" t="s">
        <v>37</v>
      </c>
      <c r="F1217" t="s">
        <v>38</v>
      </c>
      <c r="G1217" t="str">
        <f>CONCATENATE(C1217,E1217)</f>
        <v>HNLLAX</v>
      </c>
      <c r="H1217" t="s">
        <v>48</v>
      </c>
      <c r="I1217">
        <f>U1217/M1217</f>
        <v>193.75</v>
      </c>
      <c r="J1217" t="str">
        <f>_xlfn.CONCAT(C1217,E1217,H1217)</f>
        <v>HNLLAXA321</v>
      </c>
      <c r="K1217" s="4">
        <v>2556</v>
      </c>
      <c r="L1217" s="4">
        <f>N1217/M1217</f>
        <v>186.89583333333334</v>
      </c>
      <c r="M1217" s="4">
        <v>48</v>
      </c>
      <c r="N1217" s="4">
        <v>8971</v>
      </c>
      <c r="O1217" s="4">
        <f>P1217/M1217</f>
        <v>24.75</v>
      </c>
      <c r="P1217" s="4">
        <v>1188</v>
      </c>
      <c r="Q1217" s="4">
        <v>1911</v>
      </c>
      <c r="R1217" s="4">
        <v>5872</v>
      </c>
      <c r="S1217" s="4">
        <f>U1217*K1217</f>
        <v>23770800</v>
      </c>
      <c r="T1217" s="7">
        <f>N1217/U1217</f>
        <v>0.96462365591397847</v>
      </c>
      <c r="U1217" s="4">
        <v>9300</v>
      </c>
      <c r="V1217" s="4">
        <v>254.35786157297443</v>
      </c>
      <c r="W1217" s="7">
        <f>P1217/X1217</f>
        <v>1</v>
      </c>
      <c r="X1217" s="4">
        <v>1188</v>
      </c>
      <c r="Y1217" s="7">
        <f>Q1217/Z1217</f>
        <v>0.85579937304075238</v>
      </c>
      <c r="Z1217" s="4">
        <v>2233</v>
      </c>
      <c r="AA1217" s="7">
        <f>R1217/AB1217</f>
        <v>0.99863945578231295</v>
      </c>
      <c r="AB1217" s="4">
        <v>5880</v>
      </c>
      <c r="AC1217" s="4">
        <v>18497</v>
      </c>
      <c r="AD1217" s="4">
        <f>AP1217/AC1217</f>
        <v>4.9998918743580036</v>
      </c>
      <c r="AE1217" s="7">
        <f>AF1217/(AF1217+AH1217+AJ1217+AL1217+AN1217+AP1217)</f>
        <v>0.18752056317023566</v>
      </c>
      <c r="AF1217" s="4">
        <v>530626</v>
      </c>
      <c r="AG1217" s="7">
        <f>AH1217/(AF1217+AH1217+AJ1217+AL1217+AN1217+AP1217)</f>
        <v>0.19413222979861788</v>
      </c>
      <c r="AH1217" s="4">
        <v>549335</v>
      </c>
      <c r="AI1217" s="7">
        <f>AJ1217/(AF1217+AH1217+AJ1217+AL1217+AN1217+AP1217)</f>
        <v>0.56698690141517016</v>
      </c>
      <c r="AJ1217" s="4">
        <v>1604400</v>
      </c>
      <c r="AK1217" s="7">
        <f>AL1217/(AF1217+AH1217+AJ1217+AL1217+AN1217+AP1217)</f>
        <v>1.2451872021542958E-2</v>
      </c>
      <c r="AL1217" s="4">
        <v>35235</v>
      </c>
      <c r="AM1217" s="7">
        <f>AN1217/(AF1217+AH1217+AJ1217+AL1217+AN1217+AP1217)</f>
        <v>6.2254059183056831E-3</v>
      </c>
      <c r="AN1217" s="4">
        <v>17616</v>
      </c>
      <c r="AO1217" s="7">
        <f>AP1217/(AF1217+AH1217+AJ1217+AL1217+AN1217+AP1217)</f>
        <v>3.2683027676127636E-2</v>
      </c>
      <c r="AP1217" s="4">
        <v>92483</v>
      </c>
      <c r="AQ1217" s="6">
        <f>AO1217+AM1217+AK1217+AI1217+AG1217+AE1217</f>
        <v>1</v>
      </c>
      <c r="AR1217" s="4">
        <v>979472</v>
      </c>
      <c r="AS1217" s="4">
        <f>AR1217/M1217</f>
        <v>20405.666666666668</v>
      </c>
      <c r="AT1217" s="4">
        <f>AR1217/V1217</f>
        <v>3850.7636207618953</v>
      </c>
      <c r="AU1217" s="7">
        <f>AR1217/(AR1217+AV1217+AY1217+BB1217)</f>
        <v>0.34527695563831001</v>
      </c>
      <c r="AV1217" s="4">
        <v>294990</v>
      </c>
      <c r="AW1217" s="4">
        <f>AV1217/M1217</f>
        <v>6145.625</v>
      </c>
      <c r="AX1217" s="7">
        <f>AV1217/(AR1217+AV1217+AY1217+BB1217)</f>
        <v>0.10398791302226615</v>
      </c>
      <c r="AY1217" s="4">
        <v>948557</v>
      </c>
      <c r="AZ1217" s="4">
        <f>AY1217/M1217</f>
        <v>19761.604166666668</v>
      </c>
      <c r="BA1217" s="7">
        <f>AY1217/(AR1217+AV1217+AY1217+BB1217)</f>
        <v>0.33437900543293575</v>
      </c>
      <c r="BB1217" s="4">
        <v>613753</v>
      </c>
      <c r="BC1217" s="11">
        <f>BB1217/(AR1217+AV1217+AY1217+BB1217)</f>
        <v>0.21635612590648809</v>
      </c>
      <c r="BD1217" s="9">
        <f>BC1217+BA1217+AX1217+AU1217</f>
        <v>1</v>
      </c>
      <c r="BE1217" s="14">
        <f>(AF1217+AH1217+AJ1217+AL1217+AN1217+AP1217)</f>
        <v>2829695</v>
      </c>
      <c r="BF1217" s="14">
        <f t="shared" si="90"/>
        <v>-2836772</v>
      </c>
      <c r="BG1217" s="13">
        <f>(AF1217+AH1217+AJ1217+AL1217+AN1217+AP1217)-(AR1217+AV1217+AY1217+BB1217)</f>
        <v>-7077</v>
      </c>
      <c r="BH1217" s="13">
        <f t="shared" si="91"/>
        <v>1</v>
      </c>
      <c r="BI1217" s="14">
        <f>AF1217/W1217</f>
        <v>530626</v>
      </c>
      <c r="BJ1217" s="14">
        <f>AH1217/Y1217</f>
        <v>641896.94139194139</v>
      </c>
      <c r="BK1217" s="14">
        <f>AJ1217/AA1217</f>
        <v>1606585.8310626703</v>
      </c>
      <c r="BL1217" s="14">
        <f>BI1217+BJ1217+BK1217</f>
        <v>2779108.772454612</v>
      </c>
      <c r="BM1217" s="14">
        <f>(AF1217/W1217)-AF1217</f>
        <v>0</v>
      </c>
      <c r="BN1217" s="14">
        <f>AH1217/Y1217-AH1217</f>
        <v>92561.941391941393</v>
      </c>
      <c r="BO1217" s="14">
        <f>AJ1217/AA1217-AJ1217</f>
        <v>2185.8310626703314</v>
      </c>
      <c r="BP1217" s="14">
        <f>BG1217/S1217</f>
        <v>-2.9771820889494674E-4</v>
      </c>
      <c r="BQ1217" s="14">
        <f>(BG1217-CA1217)/S1217</f>
        <v>-2.1467885278838976E-4</v>
      </c>
      <c r="BR1217" s="27">
        <f>BQ1217-BP1217</f>
        <v>8.3039356106556978E-5</v>
      </c>
      <c r="BS1217" s="28">
        <f t="shared" si="92"/>
        <v>22929876</v>
      </c>
      <c r="BT1217" s="11">
        <f>BS1217/S1217</f>
        <v>0.96462365591397847</v>
      </c>
      <c r="BU1217" s="14">
        <f>(BE1217-AP1217)*1/BT1217-(BE1217-AP1217)</f>
        <v>100383.76412885962</v>
      </c>
      <c r="BV1217" s="14">
        <f t="shared" si="93"/>
        <v>0.11904079795379205</v>
      </c>
      <c r="BW1217" s="27">
        <f>(AR1217+AV1217+AY1217+BB1217)/S1217</f>
        <v>0.11933851616268699</v>
      </c>
      <c r="BX1217" s="13">
        <f>(AF1217+AH1217+AJ1217+AL1217+AN1217)/N1217</f>
        <v>305.1178240998774</v>
      </c>
      <c r="BY1217" s="26">
        <f>BX1217/K1217</f>
        <v>0.1193731706181054</v>
      </c>
      <c r="BZ1217" s="11">
        <f>AP1217/BE1217</f>
        <v>3.2683027676127636E-2</v>
      </c>
      <c r="CA1217" s="15">
        <f>-(BM1217+BN1217+BO1217)/M1217</f>
        <v>-1973.9119261377443</v>
      </c>
      <c r="CB1217" s="15">
        <f>BG1217-CA1217</f>
        <v>-5103.0880738622554</v>
      </c>
      <c r="CC1217" s="18">
        <f t="shared" si="94"/>
        <v>1</v>
      </c>
      <c r="CD1217" s="17">
        <f>(AF1217/(AF1217+AH1217+AJ1217))/(X1217/(X1217+Z1217+AB1217))</f>
        <v>1.5476074413696812</v>
      </c>
      <c r="CE1217" s="19">
        <f>(AH1217/(AF1217+AH1217+AJ1217))/(Z1217/(X1217+Z1217+AB1217))</f>
        <v>0.8523878901627826</v>
      </c>
      <c r="CF1217" s="18">
        <f>(AJ1217/(AF1217+AH1217+AJ1217))/(AB1217/(X1217+Z1217+AB1217))</f>
        <v>0.94541840151689194</v>
      </c>
      <c r="CG1217">
        <f>AH1217/Z1217</f>
        <v>246.00761307657859</v>
      </c>
      <c r="CH1217" s="11">
        <f>BB1217/BE1217</f>
        <v>0.21689722743970641</v>
      </c>
      <c r="CI1217" s="14">
        <f>AY1217/V1217</f>
        <v>3729.2222624220408</v>
      </c>
      <c r="CJ1217" s="14">
        <f>AV1217/M1217</f>
        <v>6145.625</v>
      </c>
      <c r="CK1217" s="17">
        <f>N1217/V1217</f>
        <v>35.269206717348695</v>
      </c>
      <c r="CL1217" s="17">
        <f>(AL1217+AN1217)/N1217</f>
        <v>5.8913164641623004</v>
      </c>
      <c r="CM1217" s="14">
        <f>AP1217/AC1217</f>
        <v>4.9998918743580036</v>
      </c>
    </row>
    <row r="1218" spans="1:91" hidden="1" x14ac:dyDescent="0.2">
      <c r="A1218">
        <v>11</v>
      </c>
      <c r="B1218" s="2">
        <v>44805</v>
      </c>
      <c r="C1218" s="3" t="s">
        <v>29</v>
      </c>
      <c r="D1218" t="s">
        <v>28</v>
      </c>
      <c r="E1218" s="3" t="s">
        <v>41</v>
      </c>
      <c r="F1218" t="s">
        <v>42</v>
      </c>
      <c r="G1218" t="str">
        <f>CONCATENATE(C1218,E1218)</f>
        <v>ANCSEA</v>
      </c>
      <c r="H1218" t="s">
        <v>34</v>
      </c>
      <c r="I1218">
        <f>U1218/M1218</f>
        <v>178.45061728395061</v>
      </c>
      <c r="J1218" t="str">
        <f>_xlfn.CONCAT(C1218,E1218,H1218)</f>
        <v>ANCSEA737-900</v>
      </c>
      <c r="K1218" s="4">
        <v>1448</v>
      </c>
      <c r="L1218" s="4">
        <f>N1218/M1218</f>
        <v>163.69753086419752</v>
      </c>
      <c r="M1218" s="4">
        <v>162</v>
      </c>
      <c r="N1218" s="4">
        <v>26519</v>
      </c>
      <c r="O1218" s="4">
        <f>P1218/M1218</f>
        <v>23</v>
      </c>
      <c r="P1218" s="4">
        <v>3726</v>
      </c>
      <c r="Q1218" s="4">
        <v>6827</v>
      </c>
      <c r="R1218" s="4">
        <v>15967</v>
      </c>
      <c r="S1218" s="4">
        <f>U1218*K1218</f>
        <v>41860232</v>
      </c>
      <c r="T1218" s="7">
        <f>N1218/U1218</f>
        <v>0.91732678404649071</v>
      </c>
      <c r="U1218" s="4">
        <v>28909</v>
      </c>
      <c r="V1218" s="4">
        <v>555.80283097418817</v>
      </c>
      <c r="W1218" s="7">
        <f>P1218/X1218</f>
        <v>1</v>
      </c>
      <c r="X1218" s="4">
        <v>3726</v>
      </c>
      <c r="Y1218" s="7">
        <f>Q1218/Z1218</f>
        <v>0.98004593741027846</v>
      </c>
      <c r="Z1218" s="4">
        <v>6966</v>
      </c>
      <c r="AA1218" s="7">
        <f>R1218/AB1218</f>
        <v>0.87648899379700285</v>
      </c>
      <c r="AB1218" s="4">
        <v>18217</v>
      </c>
      <c r="AC1218" s="4">
        <v>124906</v>
      </c>
      <c r="AD1218" s="4">
        <f>AP1218/AC1218</f>
        <v>5</v>
      </c>
      <c r="AE1218" s="7">
        <f>AF1218/(AF1218+AH1218+AJ1218+AL1218+AN1218+AP1218)</f>
        <v>0.20574138694049871</v>
      </c>
      <c r="AF1218" s="4">
        <v>1576014</v>
      </c>
      <c r="AG1218" s="7">
        <f>AH1218/(AF1218+AH1218+AJ1218+AL1218+AN1218+AP1218)</f>
        <v>0.23287146368814268</v>
      </c>
      <c r="AH1218" s="4">
        <v>1783835</v>
      </c>
      <c r="AI1218" s="7">
        <f>AJ1218/(AF1218+AH1218+AJ1218+AL1218+AN1218+AP1218)</f>
        <v>0.46526630610025627</v>
      </c>
      <c r="AJ1218" s="4">
        <v>3564019</v>
      </c>
      <c r="AK1218" s="7">
        <f>AL1218/(AF1218+AH1218+AJ1218+AL1218+AN1218+AP1218)</f>
        <v>1.2506902588323758E-2</v>
      </c>
      <c r="AL1218" s="4">
        <v>95805</v>
      </c>
      <c r="AM1218" s="7">
        <f>AN1218/(AF1218+AH1218+AJ1218+AL1218+AN1218+AP1218)</f>
        <v>2.0844184920178013E-3</v>
      </c>
      <c r="AN1218" s="4">
        <v>15967</v>
      </c>
      <c r="AO1218" s="7">
        <f>AP1218/(AF1218+AH1218+AJ1218+AL1218+AN1218+AP1218)</f>
        <v>8.1529522190760775E-2</v>
      </c>
      <c r="AP1218" s="4">
        <v>624530</v>
      </c>
      <c r="AQ1218" s="6">
        <f>AO1218+AM1218+AK1218+AI1218+AG1218+AE1218</f>
        <v>1</v>
      </c>
      <c r="AR1218" s="4">
        <v>2046765</v>
      </c>
      <c r="AS1218" s="4">
        <f>AR1218/M1218</f>
        <v>12634.351851851852</v>
      </c>
      <c r="AT1218" s="4">
        <f>AR1218/V1218</f>
        <v>3682.5379180104483</v>
      </c>
      <c r="AU1218" s="7">
        <f>AR1218/(AR1218+AV1218+AY1218+BB1218)</f>
        <v>0.33827835059213773</v>
      </c>
      <c r="AV1218" s="4">
        <v>848803</v>
      </c>
      <c r="AW1218" s="4">
        <f>AV1218/M1218</f>
        <v>5239.5246913580249</v>
      </c>
      <c r="AX1218" s="7">
        <f>AV1218/(AR1218+AV1218+AY1218+BB1218)</f>
        <v>0.14028561110711699</v>
      </c>
      <c r="AY1218" s="4">
        <v>1819977</v>
      </c>
      <c r="AZ1218" s="4">
        <f>AY1218/M1218</f>
        <v>11234.425925925925</v>
      </c>
      <c r="BA1218" s="7">
        <f>AY1218/(AR1218+AV1218+AY1218+BB1218)</f>
        <v>0.3007960453083901</v>
      </c>
      <c r="BB1218" s="4">
        <v>1334990</v>
      </c>
      <c r="BC1218" s="11">
        <f>BB1218/(AR1218+AV1218+AY1218+BB1218)</f>
        <v>0.22063999299235523</v>
      </c>
      <c r="BD1218" s="9">
        <f>BC1218+BA1218+AX1218+AU1218</f>
        <v>1</v>
      </c>
      <c r="BE1218" s="14">
        <f>(AF1218+AH1218+AJ1218+AL1218+AN1218+AP1218)</f>
        <v>7660170</v>
      </c>
      <c r="BF1218" s="14">
        <f t="shared" si="90"/>
        <v>-6050535</v>
      </c>
      <c r="BG1218" s="13">
        <f>(AF1218+AH1218+AJ1218+AL1218+AN1218+AP1218)-(AR1218+AV1218+AY1218+BB1218)</f>
        <v>1609635</v>
      </c>
      <c r="BH1218" s="13">
        <f t="shared" si="91"/>
        <v>0</v>
      </c>
      <c r="BI1218" s="14">
        <f>AF1218/W1218</f>
        <v>1576014</v>
      </c>
      <c r="BJ1218" s="14">
        <f>AH1218/Y1218</f>
        <v>1820154.4763439286</v>
      </c>
      <c r="BK1218" s="14">
        <f>AJ1218/AA1218</f>
        <v>4066245.0130268675</v>
      </c>
      <c r="BL1218" s="14">
        <f>BI1218+BJ1218+BK1218</f>
        <v>7462413.4893707968</v>
      </c>
      <c r="BM1218" s="14">
        <f>(AF1218/W1218)-AF1218</f>
        <v>0</v>
      </c>
      <c r="BN1218" s="14">
        <f>AH1218/Y1218-AH1218</f>
        <v>36319.476343928603</v>
      </c>
      <c r="BO1218" s="14">
        <f>AJ1218/AA1218-AJ1218</f>
        <v>502226.01302686753</v>
      </c>
      <c r="BP1218" s="14">
        <f>BG1218/S1218</f>
        <v>3.8452605804955881E-2</v>
      </c>
      <c r="BQ1218" s="14">
        <f>(BG1218-CA1218)/S1218</f>
        <v>3.8532021391392654E-2</v>
      </c>
      <c r="BR1218" s="27">
        <f>BQ1218-BP1218</f>
        <v>7.9415586436773489E-5</v>
      </c>
      <c r="BS1218" s="28">
        <f t="shared" si="92"/>
        <v>38399512</v>
      </c>
      <c r="BT1218" s="11">
        <f>BS1218/S1218</f>
        <v>0.91732678404649071</v>
      </c>
      <c r="BU1218" s="14">
        <f>(BE1218-AP1218)*1/BT1218-(BE1218-AP1218)</f>
        <v>634080.45552245528</v>
      </c>
      <c r="BV1218" s="14">
        <f t="shared" si="93"/>
        <v>0.1829939690730811</v>
      </c>
      <c r="BW1218" s="27">
        <f>(AR1218+AV1218+AY1218+BB1218)/S1218</f>
        <v>0.14454136326812522</v>
      </c>
      <c r="BX1218" s="13">
        <f>(AF1218+AH1218+AJ1218+AL1218+AN1218)/N1218</f>
        <v>265.30562992571362</v>
      </c>
      <c r="BY1218" s="26">
        <f>BX1218/K1218</f>
        <v>0.18322212011444311</v>
      </c>
      <c r="BZ1218" s="11">
        <f>AP1218/BE1218</f>
        <v>8.1529522190760775E-2</v>
      </c>
      <c r="CA1218" s="15">
        <f>-(BM1218+BN1218+BO1218)/M1218</f>
        <v>-3324.3548726592353</v>
      </c>
      <c r="CB1218" s="15">
        <f>BG1218-CA1218</f>
        <v>1612959.3548726593</v>
      </c>
      <c r="CC1218" s="18">
        <f t="shared" si="94"/>
        <v>0</v>
      </c>
      <c r="CD1218" s="17">
        <f>(AF1218/(AF1218+AH1218+AJ1218))/(X1218/(X1218+Z1218+AB1218))</f>
        <v>1.7660439608771845</v>
      </c>
      <c r="CE1218" s="19">
        <f>(AH1218/(AF1218+AH1218+AJ1218))/(Z1218/(X1218+Z1218+AB1218))</f>
        <v>1.0691915065015081</v>
      </c>
      <c r="CF1218" s="18">
        <f>(AJ1218/(AF1218+AH1218+AJ1218))/(AB1218/(X1218+Z1218+AB1218))</f>
        <v>0.81685964579689885</v>
      </c>
      <c r="CG1218">
        <f>AH1218/Z1218</f>
        <v>256.07737582543785</v>
      </c>
      <c r="CH1218" s="11">
        <f>BB1218/BE1218</f>
        <v>0.17427681108904894</v>
      </c>
      <c r="CI1218" s="14">
        <f>AY1218/V1218</f>
        <v>3274.5011334505434</v>
      </c>
      <c r="CJ1218" s="14">
        <f>AV1218/M1218</f>
        <v>5239.5246913580249</v>
      </c>
      <c r="CK1218" s="17">
        <f>N1218/V1218</f>
        <v>47.712963162707531</v>
      </c>
      <c r="CL1218" s="17">
        <f>(AL1218+AN1218)/N1218</f>
        <v>4.214789396281911</v>
      </c>
      <c r="CM1218" s="14">
        <f>AP1218/AC1218</f>
        <v>5</v>
      </c>
    </row>
    <row r="1219" spans="1:91" hidden="1" x14ac:dyDescent="0.2">
      <c r="A1219">
        <v>36</v>
      </c>
      <c r="B1219" s="2">
        <v>44805</v>
      </c>
      <c r="C1219" s="3" t="s">
        <v>32</v>
      </c>
      <c r="D1219" t="s">
        <v>33</v>
      </c>
      <c r="E1219" s="3" t="s">
        <v>37</v>
      </c>
      <c r="F1219" t="s">
        <v>38</v>
      </c>
      <c r="G1219" t="str">
        <f>CONCATENATE(C1219,E1219)</f>
        <v>HNLLAX</v>
      </c>
      <c r="H1219" t="s">
        <v>48</v>
      </c>
      <c r="I1219">
        <f>U1219/M1219</f>
        <v>193.82222222222222</v>
      </c>
      <c r="J1219" t="str">
        <f>_xlfn.CONCAT(C1219,E1219,H1219)</f>
        <v>HNLLAXA321</v>
      </c>
      <c r="K1219" s="4">
        <v>2556</v>
      </c>
      <c r="L1219" s="4">
        <f>N1219/M1219</f>
        <v>187.8</v>
      </c>
      <c r="M1219" s="4">
        <v>45</v>
      </c>
      <c r="N1219" s="4">
        <v>8451</v>
      </c>
      <c r="O1219" s="4">
        <f>P1219/M1219</f>
        <v>24.733333333333334</v>
      </c>
      <c r="P1219" s="4">
        <v>1113</v>
      </c>
      <c r="Q1219" s="4">
        <v>2092</v>
      </c>
      <c r="R1219" s="4">
        <v>5247</v>
      </c>
      <c r="S1219" s="4">
        <f>U1219*K1219</f>
        <v>22293432</v>
      </c>
      <c r="T1219" s="7">
        <f>N1219/U1219</f>
        <v>0.96892914469158453</v>
      </c>
      <c r="U1219" s="4">
        <v>8722</v>
      </c>
      <c r="V1219" s="4">
        <v>238.29315452626025</v>
      </c>
      <c r="W1219" s="7">
        <f>P1219/X1219</f>
        <v>1</v>
      </c>
      <c r="X1219" s="4">
        <v>1113</v>
      </c>
      <c r="Y1219" s="7">
        <f>Q1219/Z1219</f>
        <v>1</v>
      </c>
      <c r="Z1219" s="4">
        <v>2092</v>
      </c>
      <c r="AA1219" s="7">
        <f>R1219/AB1219</f>
        <v>0.95088800289960129</v>
      </c>
      <c r="AB1219" s="4">
        <v>5518</v>
      </c>
      <c r="AC1219" s="4">
        <v>20997</v>
      </c>
      <c r="AD1219" s="4">
        <f>AP1219/AC1219</f>
        <v>4.999904748297376</v>
      </c>
      <c r="AE1219" s="7">
        <f>AF1219/(AF1219+AH1219+AJ1219+AL1219+AN1219+AP1219)</f>
        <v>0.19048156389461501</v>
      </c>
      <c r="AF1219" s="4">
        <v>535109</v>
      </c>
      <c r="AG1219" s="7">
        <f>AH1219/(AF1219+AH1219+AJ1219+AL1219+AN1219+AP1219)</f>
        <v>0.2415622286858061</v>
      </c>
      <c r="AH1219" s="4">
        <v>678607</v>
      </c>
      <c r="AI1219" s="7">
        <f>AJ1219/(AF1219+AH1219+AJ1219+AL1219+AN1219+AP1219)</f>
        <v>0.51564247023130427</v>
      </c>
      <c r="AJ1219" s="4">
        <v>1448565</v>
      </c>
      <c r="AK1219" s="7">
        <f>AL1219/(AF1219+AH1219+AJ1219+AL1219+AN1219+AP1219)</f>
        <v>1.1207645618410369E-2</v>
      </c>
      <c r="AL1219" s="4">
        <v>31485</v>
      </c>
      <c r="AM1219" s="7">
        <f>AN1219/(AF1219+AH1219+AJ1219+AL1219+AN1219+AP1219)</f>
        <v>3.7355259050213885E-3</v>
      </c>
      <c r="AN1219" s="4">
        <v>10494</v>
      </c>
      <c r="AO1219" s="7">
        <f>AP1219/(AF1219+AH1219+AJ1219+AL1219+AN1219+AP1219)</f>
        <v>3.7370565664842807E-2</v>
      </c>
      <c r="AP1219" s="4">
        <v>104983</v>
      </c>
      <c r="AQ1219" s="6">
        <f>AO1219+AM1219+AK1219+AI1219+AG1219+AE1219</f>
        <v>1</v>
      </c>
      <c r="AR1219" s="4">
        <v>917611</v>
      </c>
      <c r="AS1219" s="4">
        <f>AR1219/M1219</f>
        <v>20391.355555555554</v>
      </c>
      <c r="AT1219" s="4">
        <f>AR1219/V1219</f>
        <v>3850.7652551927499</v>
      </c>
      <c r="AU1219" s="7">
        <f>AR1219/(AR1219+AV1219+AY1219+BB1219)</f>
        <v>0.34527703107456026</v>
      </c>
      <c r="AV1219" s="4">
        <v>276359</v>
      </c>
      <c r="AW1219" s="4">
        <f>AV1219/M1219</f>
        <v>6141.3111111111111</v>
      </c>
      <c r="AX1219" s="7">
        <f>AV1219/(AR1219+AV1219+AY1219+BB1219)</f>
        <v>0.10398787180050632</v>
      </c>
      <c r="AY1219" s="4">
        <v>888648</v>
      </c>
      <c r="AZ1219" s="4">
        <f>AY1219/M1219</f>
        <v>19747.733333333334</v>
      </c>
      <c r="BA1219" s="7">
        <f>AY1219/(AR1219+AV1219+AY1219+BB1219)</f>
        <v>0.33437888507259161</v>
      </c>
      <c r="BB1219" s="4">
        <v>574990</v>
      </c>
      <c r="BC1219" s="11">
        <f>BB1219/(AR1219+AV1219+AY1219+BB1219)</f>
        <v>0.21635621205234182</v>
      </c>
      <c r="BD1219" s="9">
        <f>BC1219+BA1219+AX1219+AU1219</f>
        <v>1</v>
      </c>
      <c r="BE1219" s="14">
        <f>(AF1219+AH1219+AJ1219+AL1219+AN1219+AP1219)</f>
        <v>2809243</v>
      </c>
      <c r="BF1219" s="14">
        <f t="shared" ref="BF1219" si="95">-(AR1219+AV1219+AY1219+BB1219)</f>
        <v>-2657608</v>
      </c>
      <c r="BG1219" s="13">
        <f>(AF1219+AH1219+AJ1219+AL1219+AN1219+AP1219)-(AR1219+AV1219+AY1219+BB1219)</f>
        <v>151635</v>
      </c>
      <c r="BH1219" s="13">
        <f t="shared" ref="BH1219" si="96">IF(BG1219&lt;0,1,0)</f>
        <v>0</v>
      </c>
      <c r="BI1219" s="14">
        <f>AF1219/W1219</f>
        <v>535109</v>
      </c>
      <c r="BJ1219" s="14">
        <f>AH1219/Y1219</f>
        <v>678607</v>
      </c>
      <c r="BK1219" s="14">
        <f>AJ1219/AA1219</f>
        <v>1523381.2978845055</v>
      </c>
      <c r="BL1219" s="14">
        <f>BI1219+BJ1219+BK1219</f>
        <v>2737097.2978845052</v>
      </c>
      <c r="BM1219" s="14">
        <f>(AF1219/W1219)-AF1219</f>
        <v>0</v>
      </c>
      <c r="BN1219" s="14">
        <f>AH1219/Y1219-AH1219</f>
        <v>0</v>
      </c>
      <c r="BO1219" s="14">
        <f>AJ1219/AA1219-AJ1219</f>
        <v>74816.297884505475</v>
      </c>
      <c r="BP1219" s="14">
        <f>BG1219/S1219</f>
        <v>6.8017791069584976E-3</v>
      </c>
      <c r="BQ1219" s="14">
        <f>(BG1219-CA1219)/S1219</f>
        <v>6.8763564262978192E-3</v>
      </c>
      <c r="BR1219" s="27">
        <f>BQ1219-BP1219</f>
        <v>7.4577319339321629E-5</v>
      </c>
      <c r="BS1219" s="28">
        <f t="shared" ref="BS1219" si="97">N1219*K1219</f>
        <v>21600756</v>
      </c>
      <c r="BT1219" s="11">
        <f>BS1219/S1219</f>
        <v>0.96892914469158453</v>
      </c>
      <c r="BU1219" s="14">
        <f>(BE1219-AP1219)*1/BT1219-(BE1219-AP1219)</f>
        <v>86718.075967341196</v>
      </c>
      <c r="BV1219" s="14">
        <f t="shared" ref="BV1219" si="98">BE1219/S1219</f>
        <v>0.12601213666877312</v>
      </c>
      <c r="BW1219" s="27">
        <f>(AR1219+AV1219+AY1219+BB1219)/S1219</f>
        <v>0.11921035756181463</v>
      </c>
      <c r="BX1219" s="13">
        <f>(AF1219+AH1219+AJ1219+AL1219+AN1219)/N1219</f>
        <v>319.99290024849131</v>
      </c>
      <c r="BY1219" s="26">
        <f>BX1219/K1219</f>
        <v>0.12519284047280568</v>
      </c>
      <c r="BZ1219" s="11">
        <f>AP1219/BE1219</f>
        <v>3.7370565664842807E-2</v>
      </c>
      <c r="CA1219" s="15">
        <f>-(BM1219+BN1219+BO1219)/M1219</f>
        <v>-1662.584397433455</v>
      </c>
      <c r="CB1219" s="15">
        <f>BG1219-CA1219</f>
        <v>153297.58439743344</v>
      </c>
      <c r="CC1219" s="18">
        <f t="shared" ref="CC1219" si="99">IF(CB1219&lt;0,1,0)</f>
        <v>0</v>
      </c>
      <c r="CD1219" s="17">
        <f>(AF1219/(AF1219+AH1219+AJ1219))/(X1219/(X1219+Z1219+AB1219))</f>
        <v>1.5752847577486206</v>
      </c>
      <c r="CE1219" s="19">
        <f>(AH1219/(AF1219+AH1219+AJ1219))/(Z1219/(X1219+Z1219+AB1219))</f>
        <v>1.0628418208160797</v>
      </c>
      <c r="CF1219" s="18">
        <f>(AJ1219/(AF1219+AH1219+AJ1219))/(AB1219/(X1219+Z1219+AB1219))</f>
        <v>0.86013827029332124</v>
      </c>
      <c r="CG1219">
        <f>AH1219/Z1219</f>
        <v>324.38193116634801</v>
      </c>
      <c r="CH1219" s="11">
        <f>BB1219/BE1219</f>
        <v>0.20467791501126817</v>
      </c>
      <c r="CI1219" s="14">
        <f>AY1219/V1219</f>
        <v>3729.2216881625513</v>
      </c>
      <c r="CJ1219" s="14">
        <f>AV1219/M1219</f>
        <v>6141.3111111111111</v>
      </c>
      <c r="CK1219" s="17">
        <f>N1219/V1219</f>
        <v>35.46471998661081</v>
      </c>
      <c r="CL1219" s="17">
        <f>(AL1219+AN1219)/N1219</f>
        <v>4.9673411430599925</v>
      </c>
      <c r="CM1219" s="14">
        <f>AP1219/AC1219</f>
        <v>4.999904748297376</v>
      </c>
    </row>
    <row r="1221" spans="1:91" x14ac:dyDescent="0.2">
      <c r="BK1221" s="14"/>
    </row>
  </sheetData>
  <autoFilter ref="A1:CM1219" xr:uid="{7A79194D-5EFD-42C6-B7B2-6A7DCFCE6E47}">
    <filterColumn colId="1">
      <filters>
        <dateGroupItem year="2023" dateTimeGrouping="year"/>
      </filters>
    </filterColumn>
    <filterColumn colId="7">
      <filters>
        <filter val="E175"/>
      </filters>
    </filterColumn>
  </autoFilter>
  <sortState xmlns:xlrd2="http://schemas.microsoft.com/office/spreadsheetml/2017/richdata2" ref="A2:CM1224">
    <sortCondition ref="G2:G1224"/>
    <sortCondition ref="H2:H1224"/>
  </sortState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4820-8255-634E-961C-1B008DDA5033}">
  <dimension ref="A1:V16"/>
  <sheetViews>
    <sheetView topLeftCell="C1" workbookViewId="0">
      <selection activeCell="V8" sqref="V8"/>
    </sheetView>
  </sheetViews>
  <sheetFormatPr baseColWidth="10" defaultRowHeight="15" x14ac:dyDescent="0.2"/>
  <cols>
    <col min="1" max="1" width="5.1640625" bestFit="1" customWidth="1"/>
    <col min="2" max="5" width="10.83203125" customWidth="1"/>
    <col min="6" max="6" width="26.1640625" bestFit="1" customWidth="1"/>
    <col min="7" max="7" width="17" bestFit="1" customWidth="1"/>
    <col min="8" max="9" width="14.6640625" bestFit="1" customWidth="1"/>
    <col min="10" max="10" width="23" customWidth="1"/>
    <col min="11" max="11" width="22.6640625" customWidth="1"/>
    <col min="12" max="12" width="28.83203125" customWidth="1"/>
    <col min="13" max="13" width="18.33203125" customWidth="1"/>
    <col min="14" max="14" width="11.1640625" bestFit="1" customWidth="1"/>
    <col min="15" max="15" width="10.33203125" bestFit="1" customWidth="1"/>
    <col min="16" max="16" width="21" customWidth="1"/>
    <col min="17" max="17" width="22.6640625" customWidth="1"/>
    <col min="18" max="18" width="25.5" customWidth="1"/>
    <col min="19" max="19" width="17.5" customWidth="1"/>
    <col min="20" max="20" width="19.1640625" customWidth="1"/>
  </cols>
  <sheetData>
    <row r="1" spans="1:22" x14ac:dyDescent="0.2">
      <c r="A1" t="s">
        <v>403</v>
      </c>
      <c r="B1" t="s">
        <v>404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J1" t="s">
        <v>412</v>
      </c>
      <c r="K1" t="s">
        <v>413</v>
      </c>
      <c r="L1" t="s">
        <v>414</v>
      </c>
      <c r="M1" t="s">
        <v>415</v>
      </c>
      <c r="N1" t="s">
        <v>416</v>
      </c>
      <c r="O1" t="s">
        <v>417</v>
      </c>
      <c r="P1" t="s">
        <v>418</v>
      </c>
      <c r="Q1" t="s">
        <v>427</v>
      </c>
      <c r="R1" t="s">
        <v>428</v>
      </c>
      <c r="S1" t="s">
        <v>419</v>
      </c>
      <c r="T1" t="s">
        <v>420</v>
      </c>
      <c r="U1" t="s">
        <v>421</v>
      </c>
      <c r="V1" t="s">
        <v>445</v>
      </c>
    </row>
    <row r="2" spans="1:22" x14ac:dyDescent="0.2">
      <c r="A2">
        <v>2022</v>
      </c>
      <c r="B2">
        <v>14</v>
      </c>
      <c r="C2">
        <v>14</v>
      </c>
      <c r="D2">
        <v>28</v>
      </c>
      <c r="E2" s="30">
        <v>60</v>
      </c>
      <c r="F2">
        <v>220</v>
      </c>
      <c r="G2">
        <v>10</v>
      </c>
      <c r="H2" s="29">
        <v>546022024</v>
      </c>
      <c r="I2" s="18">
        <v>496081408</v>
      </c>
      <c r="J2" s="18">
        <v>2130009</v>
      </c>
      <c r="K2" s="29">
        <v>49940616</v>
      </c>
      <c r="L2" s="18">
        <v>0.55000000000000004</v>
      </c>
      <c r="M2" s="18">
        <v>0.61908741434063097</v>
      </c>
      <c r="N2" s="40">
        <v>0.168011058312586</v>
      </c>
      <c r="O2" s="40">
        <v>0.152644323312639</v>
      </c>
      <c r="P2" s="18">
        <v>0.12109589408228499</v>
      </c>
      <c r="Q2" s="18">
        <v>0.85370985862124305</v>
      </c>
      <c r="R2" s="18">
        <v>85.3709858621243</v>
      </c>
      <c r="S2" s="36">
        <v>216631090</v>
      </c>
      <c r="T2" s="35">
        <v>78734244.653778896</v>
      </c>
      <c r="U2">
        <v>0.19680112232032401</v>
      </c>
      <c r="V2" s="39">
        <v>0.14138000000000001</v>
      </c>
    </row>
    <row r="3" spans="1:22" x14ac:dyDescent="0.2">
      <c r="A3">
        <v>2023</v>
      </c>
      <c r="B3">
        <v>14</v>
      </c>
      <c r="C3">
        <v>14</v>
      </c>
      <c r="D3">
        <v>28</v>
      </c>
      <c r="E3" s="30">
        <v>62</v>
      </c>
      <c r="F3">
        <v>234</v>
      </c>
      <c r="G3">
        <v>10</v>
      </c>
      <c r="H3" s="29">
        <v>624959400</v>
      </c>
      <c r="I3" s="29">
        <v>564643231</v>
      </c>
      <c r="J3" s="18">
        <v>2272456</v>
      </c>
      <c r="K3" s="29">
        <v>60316169</v>
      </c>
      <c r="L3" s="18">
        <v>0.55555555555555503</v>
      </c>
      <c r="M3" s="18">
        <v>0.58875770020533802</v>
      </c>
      <c r="N3" s="40">
        <v>0.18047097035947199</v>
      </c>
      <c r="O3" s="40">
        <v>0.163053330833134</v>
      </c>
      <c r="P3" s="18">
        <v>0.121037235905073</v>
      </c>
      <c r="Q3" s="18">
        <v>0.81308558144464205</v>
      </c>
      <c r="R3" s="18">
        <v>81.3085581444642</v>
      </c>
      <c r="S3" s="36">
        <v>247462021</v>
      </c>
      <c r="T3" s="35">
        <v>120757058.283713</v>
      </c>
      <c r="U3">
        <v>0.221958148659851</v>
      </c>
      <c r="V3" s="39">
        <v>0.15169199999999999</v>
      </c>
    </row>
    <row r="5" spans="1:22" x14ac:dyDescent="0.2">
      <c r="O5" s="31"/>
    </row>
    <row r="6" spans="1:22" x14ac:dyDescent="0.2">
      <c r="H6">
        <f>H3/H2</f>
        <v>1.1445681172743318</v>
      </c>
      <c r="I6">
        <f t="shared" ref="I6:K6" si="0">I3/I2</f>
        <v>1.138206798106814</v>
      </c>
      <c r="J6">
        <f t="shared" si="0"/>
        <v>1.0668762432459205</v>
      </c>
      <c r="K6">
        <f t="shared" si="0"/>
        <v>1.2077578097955379</v>
      </c>
      <c r="L6">
        <f t="shared" ref="L6:U6" si="1">L3/L2</f>
        <v>1.0101010101010091</v>
      </c>
      <c r="M6">
        <f t="shared" si="1"/>
        <v>0.95100899576904485</v>
      </c>
      <c r="N6">
        <f t="shared" si="1"/>
        <v>1.0741612615980562</v>
      </c>
      <c r="O6">
        <f t="shared" si="1"/>
        <v>1.0681912520203962</v>
      </c>
      <c r="P6">
        <f t="shared" si="1"/>
        <v>0.99951560556485808</v>
      </c>
      <c r="Q6">
        <f t="shared" si="1"/>
        <v>0.95241442187137215</v>
      </c>
      <c r="R6">
        <f t="shared" si="1"/>
        <v>0.95241442187137215</v>
      </c>
      <c r="S6">
        <f t="shared" si="1"/>
        <v>1.1423199735550424</v>
      </c>
      <c r="T6">
        <f t="shared" si="1"/>
        <v>1.5337298124179972</v>
      </c>
      <c r="U6">
        <f t="shared" si="1"/>
        <v>1.1278296893987223</v>
      </c>
      <c r="V6">
        <f t="shared" ref="V6" si="2">V3/V2</f>
        <v>1.0729381807893619</v>
      </c>
    </row>
    <row r="8" spans="1:22" x14ac:dyDescent="0.2">
      <c r="H8">
        <f>(H6-1)*10000</f>
        <v>1445.6811727433183</v>
      </c>
      <c r="I8">
        <f t="shared" ref="I8:K8" si="3">(I6-1)*10000</f>
        <v>1382.0679810681402</v>
      </c>
      <c r="J8">
        <f t="shared" si="3"/>
        <v>668.76243245920455</v>
      </c>
      <c r="K8">
        <f t="shared" si="3"/>
        <v>2077.5780979553792</v>
      </c>
      <c r="L8">
        <f t="shared" ref="L8:U8" si="4">(L6-1)*10000</f>
        <v>101.01010101009055</v>
      </c>
      <c r="M8">
        <f t="shared" si="4"/>
        <v>-489.9100423095515</v>
      </c>
      <c r="N8">
        <f t="shared" si="4"/>
        <v>741.61261598056251</v>
      </c>
      <c r="O8">
        <f t="shared" si="4"/>
        <v>681.91252020396223</v>
      </c>
      <c r="P8">
        <f t="shared" si="4"/>
        <v>-4.843944351419216</v>
      </c>
      <c r="Q8">
        <f t="shared" si="4"/>
        <v>-475.8557812862785</v>
      </c>
      <c r="R8">
        <f t="shared" si="4"/>
        <v>-475.8557812862785</v>
      </c>
      <c r="S8">
        <f t="shared" si="4"/>
        <v>1423.1997355504245</v>
      </c>
      <c r="T8">
        <f t="shared" si="4"/>
        <v>5337.2981241799725</v>
      </c>
      <c r="U8">
        <f t="shared" si="4"/>
        <v>1278.296893987223</v>
      </c>
      <c r="V8">
        <f t="shared" ref="V8" si="5">(V6-1)*10000</f>
        <v>729.38180789361877</v>
      </c>
    </row>
    <row r="10" spans="1:22" x14ac:dyDescent="0.2">
      <c r="S10">
        <f>S2/H2</f>
        <v>0.39674423462449931</v>
      </c>
    </row>
    <row r="11" spans="1:22" x14ac:dyDescent="0.2">
      <c r="S11">
        <f>S3/H3</f>
        <v>0.39596495548350819</v>
      </c>
    </row>
    <row r="12" spans="1:22" x14ac:dyDescent="0.2">
      <c r="N12" s="31"/>
    </row>
    <row r="14" spans="1:22" x14ac:dyDescent="0.2">
      <c r="S14">
        <f>(S11-S10)*10000</f>
        <v>-7.7927914099112927</v>
      </c>
    </row>
    <row r="15" spans="1:22" x14ac:dyDescent="0.2">
      <c r="N15" s="31"/>
    </row>
    <row r="16" spans="1:22" x14ac:dyDescent="0.2">
      <c r="K16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2D8E-A988-D244-BEBA-32117B694A6E}">
  <dimension ref="A2:AC67"/>
  <sheetViews>
    <sheetView topLeftCell="E1" workbookViewId="0">
      <selection activeCell="I18" sqref="I18:X29"/>
    </sheetView>
  </sheetViews>
  <sheetFormatPr baseColWidth="10" defaultRowHeight="15" x14ac:dyDescent="0.2"/>
  <cols>
    <col min="1" max="2" width="12.1640625" bestFit="1" customWidth="1"/>
    <col min="3" max="3" width="23" bestFit="1" customWidth="1"/>
    <col min="4" max="4" width="23.83203125" bestFit="1" customWidth="1"/>
    <col min="5" max="7" width="11.1640625" bestFit="1" customWidth="1"/>
    <col min="8" max="8" width="6.33203125" bestFit="1" customWidth="1"/>
    <col min="9" max="9" width="12.1640625" bestFit="1" customWidth="1"/>
    <col min="10" max="10" width="23.83203125" bestFit="1" customWidth="1"/>
    <col min="11" max="11" width="13.1640625" bestFit="1" customWidth="1"/>
    <col min="12" max="12" width="12" bestFit="1" customWidth="1"/>
    <col min="13" max="13" width="18" bestFit="1" customWidth="1"/>
    <col min="14" max="14" width="14.33203125" bestFit="1" customWidth="1"/>
    <col min="15" max="15" width="23.83203125" bestFit="1" customWidth="1"/>
    <col min="16" max="16" width="13.1640625" style="37" bestFit="1" customWidth="1"/>
    <col min="17" max="17" width="12" bestFit="1" customWidth="1"/>
    <col min="18" max="18" width="18" bestFit="1" customWidth="1"/>
    <col min="19" max="19" width="14.33203125" bestFit="1" customWidth="1"/>
    <col min="20" max="20" width="28.1640625" bestFit="1" customWidth="1"/>
    <col min="21" max="21" width="17.5" bestFit="1" customWidth="1"/>
    <col min="22" max="22" width="16.33203125" bestFit="1" customWidth="1"/>
    <col min="23" max="23" width="22.33203125" bestFit="1" customWidth="1"/>
    <col min="24" max="24" width="18.6640625" bestFit="1" customWidth="1"/>
    <col min="25" max="25" width="9.6640625" bestFit="1" customWidth="1"/>
    <col min="26" max="26" width="28.1640625" bestFit="1" customWidth="1"/>
    <col min="27" max="27" width="13.6640625" bestFit="1" customWidth="1"/>
    <col min="28" max="29" width="14.1640625" bestFit="1" customWidth="1"/>
  </cols>
  <sheetData>
    <row r="2" spans="1:29" x14ac:dyDescent="0.2">
      <c r="I2" s="20" t="s">
        <v>4</v>
      </c>
      <c r="J2" t="s">
        <v>31</v>
      </c>
    </row>
    <row r="3" spans="1:29" x14ac:dyDescent="0.2">
      <c r="A3" s="20" t="s">
        <v>379</v>
      </c>
      <c r="B3" t="s">
        <v>371</v>
      </c>
      <c r="C3" t="s">
        <v>397</v>
      </c>
      <c r="D3" t="s">
        <v>398</v>
      </c>
    </row>
    <row r="4" spans="1:29" x14ac:dyDescent="0.2">
      <c r="A4" s="21" t="s">
        <v>30</v>
      </c>
      <c r="B4" s="23">
        <v>-1327638</v>
      </c>
      <c r="C4" s="24">
        <v>754.63157894736844</v>
      </c>
      <c r="D4" s="22">
        <v>0.75038323328095669</v>
      </c>
      <c r="J4" s="20" t="s">
        <v>381</v>
      </c>
      <c r="P4"/>
    </row>
    <row r="5" spans="1:29" x14ac:dyDescent="0.2">
      <c r="A5" s="25" t="s">
        <v>98</v>
      </c>
      <c r="B5" s="23">
        <v>-1142109</v>
      </c>
      <c r="C5" s="24">
        <v>748.29032258064512</v>
      </c>
      <c r="D5" s="22">
        <v>0.75410456252646763</v>
      </c>
      <c r="J5" t="s">
        <v>98</v>
      </c>
      <c r="O5" t="s">
        <v>99</v>
      </c>
      <c r="P5"/>
      <c r="T5" t="s">
        <v>433</v>
      </c>
      <c r="U5" t="s">
        <v>437</v>
      </c>
      <c r="V5" t="s">
        <v>432</v>
      </c>
      <c r="W5" t="s">
        <v>440</v>
      </c>
      <c r="X5" t="s">
        <v>438</v>
      </c>
      <c r="Z5" t="s">
        <v>441</v>
      </c>
      <c r="AA5" t="s">
        <v>442</v>
      </c>
      <c r="AB5" t="s">
        <v>443</v>
      </c>
      <c r="AC5" t="s">
        <v>444</v>
      </c>
    </row>
    <row r="6" spans="1:29" x14ac:dyDescent="0.2">
      <c r="A6" s="25" t="s">
        <v>99</v>
      </c>
      <c r="B6" s="23">
        <v>-185529</v>
      </c>
      <c r="C6" s="24">
        <v>762.19230769230774</v>
      </c>
      <c r="D6" s="22">
        <v>0.74594626379592555</v>
      </c>
      <c r="I6" s="20" t="s">
        <v>379</v>
      </c>
      <c r="J6" t="s">
        <v>398</v>
      </c>
      <c r="K6" t="s">
        <v>435</v>
      </c>
      <c r="L6" t="s">
        <v>371</v>
      </c>
      <c r="M6" t="s">
        <v>439</v>
      </c>
      <c r="N6" t="s">
        <v>436</v>
      </c>
      <c r="O6" t="s">
        <v>398</v>
      </c>
      <c r="P6" t="s">
        <v>435</v>
      </c>
      <c r="Q6" t="s">
        <v>371</v>
      </c>
      <c r="R6" t="s">
        <v>439</v>
      </c>
      <c r="S6" t="s">
        <v>436</v>
      </c>
    </row>
    <row r="7" spans="1:29" x14ac:dyDescent="0.2">
      <c r="A7" s="21" t="s">
        <v>31</v>
      </c>
      <c r="B7" s="23">
        <v>15907988</v>
      </c>
      <c r="C7" s="24">
        <v>1252.8957528957528</v>
      </c>
      <c r="D7" s="22">
        <v>0.73202004819572741</v>
      </c>
      <c r="I7" s="21" t="s">
        <v>390</v>
      </c>
      <c r="J7" s="22">
        <v>0.84352389017756846</v>
      </c>
      <c r="K7" s="22">
        <v>56</v>
      </c>
      <c r="L7" s="23">
        <v>-801671</v>
      </c>
      <c r="M7" s="23">
        <v>2398364</v>
      </c>
      <c r="N7" s="23">
        <v>-3200035</v>
      </c>
      <c r="O7" s="22">
        <v>0.71880269814502529</v>
      </c>
      <c r="P7" s="22">
        <v>14</v>
      </c>
      <c r="Q7" s="23">
        <v>-216401</v>
      </c>
      <c r="R7" s="23">
        <v>633790</v>
      </c>
      <c r="S7" s="23">
        <v>-850191</v>
      </c>
      <c r="T7" s="22">
        <v>0.81234359216943264</v>
      </c>
      <c r="U7" s="22">
        <v>70</v>
      </c>
      <c r="V7" s="23">
        <v>-1018072</v>
      </c>
      <c r="W7" s="23">
        <v>3032154</v>
      </c>
      <c r="X7" s="23">
        <v>-4050226</v>
      </c>
      <c r="Y7" s="23" t="str">
        <f>I7</f>
        <v>LAXOGG</v>
      </c>
      <c r="Z7">
        <f>P7-K7</f>
        <v>-42</v>
      </c>
      <c r="AA7" s="32">
        <f t="shared" ref="AA7:AC14" si="0">Q7-L7</f>
        <v>585270</v>
      </c>
      <c r="AB7" s="32">
        <f t="shared" si="0"/>
        <v>-1764574</v>
      </c>
      <c r="AC7" s="32">
        <f t="shared" si="0"/>
        <v>2349844</v>
      </c>
    </row>
    <row r="8" spans="1:29" x14ac:dyDescent="0.2">
      <c r="A8" s="25" t="s">
        <v>98</v>
      </c>
      <c r="B8" s="23">
        <v>100855</v>
      </c>
      <c r="C8" s="24">
        <v>1282.178861788618</v>
      </c>
      <c r="D8" s="22">
        <v>0.73431999395165504</v>
      </c>
      <c r="I8" s="21" t="s">
        <v>391</v>
      </c>
      <c r="J8" s="22">
        <v>0.85044635405418811</v>
      </c>
      <c r="K8" s="22">
        <v>61</v>
      </c>
      <c r="L8" s="23">
        <v>-987129</v>
      </c>
      <c r="M8" s="23">
        <v>2227234</v>
      </c>
      <c r="N8" s="23">
        <v>-3214363</v>
      </c>
      <c r="O8" s="22">
        <v>0.71880269814502529</v>
      </c>
      <c r="P8" s="22">
        <v>14</v>
      </c>
      <c r="Q8" s="23">
        <v>-125121</v>
      </c>
      <c r="R8" s="23">
        <v>658324</v>
      </c>
      <c r="S8" s="23">
        <v>-783445</v>
      </c>
      <c r="T8" s="22">
        <v>0.81753544007689749</v>
      </c>
      <c r="U8" s="22">
        <v>75</v>
      </c>
      <c r="V8" s="23">
        <v>-1112250</v>
      </c>
      <c r="W8" s="23">
        <v>2885558</v>
      </c>
      <c r="X8" s="23">
        <v>-3997808</v>
      </c>
      <c r="Y8" s="23" t="str">
        <f t="shared" ref="Y8:Y14" si="1">I8</f>
        <v>OGGLAX</v>
      </c>
      <c r="Z8">
        <f t="shared" ref="Z8:Z14" si="2">P8-K8</f>
        <v>-47</v>
      </c>
      <c r="AA8" s="32">
        <f t="shared" si="0"/>
        <v>862008</v>
      </c>
      <c r="AB8" s="32">
        <f t="shared" si="0"/>
        <v>-1568910</v>
      </c>
      <c r="AC8" s="32">
        <f t="shared" si="0"/>
        <v>2430918</v>
      </c>
    </row>
    <row r="9" spans="1:29" x14ac:dyDescent="0.2">
      <c r="A9" s="25" t="s">
        <v>99</v>
      </c>
      <c r="B9" s="23">
        <v>15807133</v>
      </c>
      <c r="C9" s="24">
        <v>1226.4117647058824</v>
      </c>
      <c r="D9" s="22">
        <v>0.7299399501958832</v>
      </c>
      <c r="G9" s="23">
        <f>B9-B8</f>
        <v>15706278</v>
      </c>
      <c r="I9" s="21" t="s">
        <v>393</v>
      </c>
      <c r="J9" s="22">
        <v>0.86185182236676638</v>
      </c>
      <c r="K9" s="22">
        <v>73</v>
      </c>
      <c r="L9" s="23">
        <v>-1038550</v>
      </c>
      <c r="M9" s="23">
        <v>2598854</v>
      </c>
      <c r="N9" s="23">
        <v>-3637404</v>
      </c>
      <c r="O9" s="22">
        <v>0.77254733218588645</v>
      </c>
      <c r="P9" s="22">
        <v>16</v>
      </c>
      <c r="Q9" s="23">
        <v>-127603</v>
      </c>
      <c r="R9" s="23">
        <v>676477</v>
      </c>
      <c r="S9" s="23">
        <v>-804080</v>
      </c>
      <c r="T9" s="22">
        <v>0.82613002629441434</v>
      </c>
      <c r="U9" s="22">
        <v>89</v>
      </c>
      <c r="V9" s="23">
        <v>-1166153</v>
      </c>
      <c r="W9" s="23">
        <v>3275331</v>
      </c>
      <c r="X9" s="23">
        <v>-4441484</v>
      </c>
      <c r="Y9" s="23" t="str">
        <f t="shared" si="1"/>
        <v>OGGSFO</v>
      </c>
      <c r="Z9">
        <f t="shared" si="2"/>
        <v>-57</v>
      </c>
      <c r="AA9" s="32">
        <f t="shared" si="0"/>
        <v>910947</v>
      </c>
      <c r="AB9" s="32">
        <f t="shared" si="0"/>
        <v>-1922377</v>
      </c>
      <c r="AC9" s="32">
        <f t="shared" si="0"/>
        <v>2833324</v>
      </c>
    </row>
    <row r="10" spans="1:29" x14ac:dyDescent="0.2">
      <c r="A10" s="21" t="s">
        <v>34</v>
      </c>
      <c r="B10" s="23">
        <v>13697433</v>
      </c>
      <c r="C10" s="24">
        <v>1448.3814432989691</v>
      </c>
      <c r="D10" s="22">
        <v>0.76336702925468469</v>
      </c>
      <c r="I10" s="21" t="s">
        <v>396</v>
      </c>
      <c r="J10" s="22">
        <v>0.82662419487879379</v>
      </c>
      <c r="K10" s="22">
        <v>74</v>
      </c>
      <c r="L10" s="23">
        <v>-1385729</v>
      </c>
      <c r="M10" s="23">
        <v>2689451</v>
      </c>
      <c r="N10" s="23">
        <v>-4075180</v>
      </c>
      <c r="O10" s="22">
        <v>0.77254733218588645</v>
      </c>
      <c r="P10" s="22">
        <v>16</v>
      </c>
      <c r="Q10" s="23">
        <v>-206548</v>
      </c>
      <c r="R10" s="23">
        <v>675103</v>
      </c>
      <c r="S10" s="23">
        <v>-881651</v>
      </c>
      <c r="T10" s="22">
        <v>0.80499344980163079</v>
      </c>
      <c r="U10" s="22">
        <v>90</v>
      </c>
      <c r="V10" s="23">
        <v>-1592277</v>
      </c>
      <c r="W10" s="23">
        <v>3364554</v>
      </c>
      <c r="X10" s="23">
        <v>-4956831</v>
      </c>
      <c r="Y10" s="23" t="str">
        <f t="shared" si="1"/>
        <v>SFOOGG</v>
      </c>
      <c r="Z10">
        <f t="shared" si="2"/>
        <v>-58</v>
      </c>
      <c r="AA10" s="32">
        <f t="shared" si="0"/>
        <v>1179181</v>
      </c>
      <c r="AB10" s="32">
        <f t="shared" si="0"/>
        <v>-2014348</v>
      </c>
      <c r="AC10" s="32">
        <f t="shared" si="0"/>
        <v>3193529</v>
      </c>
    </row>
    <row r="11" spans="1:29" x14ac:dyDescent="0.2">
      <c r="A11" s="25" t="s">
        <v>98</v>
      </c>
      <c r="B11" s="23">
        <v>9803439</v>
      </c>
      <c r="C11" s="24">
        <v>1316</v>
      </c>
      <c r="D11" s="22">
        <v>0.78876702578853608</v>
      </c>
      <c r="I11" s="21" t="s">
        <v>392</v>
      </c>
      <c r="J11" s="22">
        <v>0.89952007499052156</v>
      </c>
      <c r="K11" s="22">
        <v>129</v>
      </c>
      <c r="L11" s="23">
        <v>-2224035</v>
      </c>
      <c r="M11" s="23">
        <v>5160162</v>
      </c>
      <c r="N11" s="23">
        <v>-7384197</v>
      </c>
      <c r="O11" s="22"/>
      <c r="P11" s="22"/>
      <c r="Q11" s="23"/>
      <c r="R11" s="23"/>
      <c r="S11" s="23"/>
      <c r="T11" s="22">
        <v>0.89952007499052156</v>
      </c>
      <c r="U11" s="22">
        <v>129</v>
      </c>
      <c r="V11" s="23">
        <v>-2224035</v>
      </c>
      <c r="W11" s="23">
        <v>5160162</v>
      </c>
      <c r="X11" s="23">
        <v>-7384197</v>
      </c>
      <c r="Y11" s="23" t="str">
        <f t="shared" si="1"/>
        <v>OGGSEA</v>
      </c>
      <c r="Z11">
        <f t="shared" si="2"/>
        <v>-129</v>
      </c>
      <c r="AA11" s="32">
        <f t="shared" si="0"/>
        <v>2224035</v>
      </c>
      <c r="AB11" s="32">
        <f t="shared" si="0"/>
        <v>-5160162</v>
      </c>
      <c r="AC11" s="32">
        <f t="shared" si="0"/>
        <v>7384197</v>
      </c>
    </row>
    <row r="12" spans="1:29" x14ac:dyDescent="0.2">
      <c r="A12" s="25" t="s">
        <v>99</v>
      </c>
      <c r="B12" s="23">
        <v>3893994</v>
      </c>
      <c r="C12" s="24">
        <v>1558.2830188679245</v>
      </c>
      <c r="D12" s="22">
        <v>0.74228023967941181</v>
      </c>
      <c r="I12" s="21" t="s">
        <v>395</v>
      </c>
      <c r="J12" s="22">
        <v>0.88796488200836288</v>
      </c>
      <c r="K12" s="22">
        <v>130</v>
      </c>
      <c r="L12" s="23">
        <v>-2839941</v>
      </c>
      <c r="M12" s="23">
        <v>5216189</v>
      </c>
      <c r="N12" s="23">
        <v>-8056130</v>
      </c>
      <c r="O12" s="22"/>
      <c r="P12" s="22"/>
      <c r="Q12" s="23"/>
      <c r="R12" s="23"/>
      <c r="S12" s="23"/>
      <c r="T12" s="22">
        <v>0.88796488200836288</v>
      </c>
      <c r="U12" s="22">
        <v>130</v>
      </c>
      <c r="V12" s="23">
        <v>-2839941</v>
      </c>
      <c r="W12" s="23">
        <v>5216189</v>
      </c>
      <c r="X12" s="23">
        <v>-8056130</v>
      </c>
      <c r="Y12" s="23" t="str">
        <f t="shared" si="1"/>
        <v>SEAOGG</v>
      </c>
      <c r="Z12">
        <f t="shared" si="2"/>
        <v>-130</v>
      </c>
      <c r="AA12" s="32">
        <f t="shared" si="0"/>
        <v>2839941</v>
      </c>
      <c r="AB12" s="32">
        <f t="shared" si="0"/>
        <v>-5216189</v>
      </c>
      <c r="AC12" s="32">
        <f t="shared" si="0"/>
        <v>8056130</v>
      </c>
    </row>
    <row r="13" spans="1:29" x14ac:dyDescent="0.2">
      <c r="A13" s="21" t="s">
        <v>35</v>
      </c>
      <c r="B13" s="23">
        <v>-6146016</v>
      </c>
      <c r="C13" s="24">
        <v>1537.1948717948717</v>
      </c>
      <c r="D13" s="22">
        <v>0.77624777052844773</v>
      </c>
      <c r="I13" s="21" t="s">
        <v>97</v>
      </c>
      <c r="J13" s="22">
        <v>0.86165520307936683</v>
      </c>
      <c r="K13" s="22">
        <v>523</v>
      </c>
      <c r="L13" s="23">
        <v>-9277055</v>
      </c>
      <c r="M13" s="23">
        <v>20290254</v>
      </c>
      <c r="N13" s="23">
        <v>-29567309</v>
      </c>
      <c r="O13" s="22">
        <v>0.75463245417226599</v>
      </c>
      <c r="P13" s="22">
        <v>60</v>
      </c>
      <c r="Q13" s="23">
        <v>-675673</v>
      </c>
      <c r="R13" s="23">
        <v>2643694</v>
      </c>
      <c r="S13" s="23">
        <v>-3319367</v>
      </c>
      <c r="T13" s="22">
        <v>0.8348995158525917</v>
      </c>
      <c r="U13" s="22">
        <v>583</v>
      </c>
      <c r="V13" s="23">
        <v>-9952728</v>
      </c>
      <c r="W13" s="23">
        <v>22933948</v>
      </c>
      <c r="X13" s="23">
        <v>-32886676</v>
      </c>
      <c r="Y13" s="23" t="str">
        <f t="shared" si="1"/>
        <v>Grand Total</v>
      </c>
      <c r="Z13">
        <f t="shared" si="2"/>
        <v>-463</v>
      </c>
      <c r="AA13" s="32">
        <f t="shared" si="0"/>
        <v>8601382</v>
      </c>
      <c r="AB13" s="32">
        <f t="shared" si="0"/>
        <v>-17646560</v>
      </c>
      <c r="AC13" s="32">
        <f t="shared" si="0"/>
        <v>26247942</v>
      </c>
    </row>
    <row r="14" spans="1:29" x14ac:dyDescent="0.2">
      <c r="A14" s="25" t="s">
        <v>98</v>
      </c>
      <c r="B14" s="23">
        <v>77682</v>
      </c>
      <c r="C14" s="24">
        <v>1480.5955056179776</v>
      </c>
      <c r="D14" s="22">
        <v>0.78296810206204404</v>
      </c>
      <c r="P14"/>
      <c r="Y14" s="23">
        <f t="shared" si="1"/>
        <v>0</v>
      </c>
      <c r="Z14">
        <f t="shared" si="2"/>
        <v>0</v>
      </c>
      <c r="AA14" s="32">
        <f t="shared" si="0"/>
        <v>0</v>
      </c>
      <c r="AB14" s="32">
        <f t="shared" si="0"/>
        <v>0</v>
      </c>
      <c r="AC14" s="32">
        <f t="shared" si="0"/>
        <v>0</v>
      </c>
    </row>
    <row r="15" spans="1:29" x14ac:dyDescent="0.2">
      <c r="A15" s="25" t="s">
        <v>99</v>
      </c>
      <c r="B15" s="23">
        <v>-6223698</v>
      </c>
      <c r="C15" s="24">
        <v>1584.7169811320755</v>
      </c>
      <c r="D15" s="22">
        <v>0.77060522801439058</v>
      </c>
      <c r="P15"/>
      <c r="Y15" s="23"/>
      <c r="AA15" s="38">
        <f>SUM(AA7:AA14)</f>
        <v>17202764</v>
      </c>
      <c r="AB15" s="38">
        <f t="shared" ref="AB15:AC15" si="3">SUM(AB7:AB14)</f>
        <v>-35293120</v>
      </c>
      <c r="AC15" s="38">
        <f t="shared" si="3"/>
        <v>52495884</v>
      </c>
    </row>
    <row r="16" spans="1:29" x14ac:dyDescent="0.2">
      <c r="A16" s="21" t="s">
        <v>50</v>
      </c>
      <c r="B16" s="23">
        <v>209247</v>
      </c>
      <c r="C16" s="24">
        <v>2531.909090909091</v>
      </c>
      <c r="D16" s="22">
        <v>0.89416779370981392</v>
      </c>
    </row>
    <row r="17" spans="1:24" x14ac:dyDescent="0.2">
      <c r="A17" s="25" t="s">
        <v>98</v>
      </c>
      <c r="B17" s="23">
        <v>839927</v>
      </c>
      <c r="C17" s="24">
        <v>2585.4285714285716</v>
      </c>
      <c r="D17" s="22">
        <v>0.9185832007440915</v>
      </c>
    </row>
    <row r="18" spans="1:24" x14ac:dyDescent="0.2">
      <c r="A18" s="25" t="s">
        <v>99</v>
      </c>
      <c r="B18" s="23">
        <v>-630680</v>
      </c>
      <c r="C18" s="24">
        <v>2438.25</v>
      </c>
      <c r="D18" s="22">
        <v>0.85144083139982851</v>
      </c>
      <c r="I18" s="20" t="s">
        <v>4</v>
      </c>
      <c r="J18" t="s">
        <v>387</v>
      </c>
    </row>
    <row r="19" spans="1:24" x14ac:dyDescent="0.2">
      <c r="A19" s="21" t="s">
        <v>51</v>
      </c>
      <c r="B19" s="23">
        <v>44678033</v>
      </c>
      <c r="C19" s="24">
        <v>2431</v>
      </c>
      <c r="D19" s="22">
        <v>0.82570283774845898</v>
      </c>
    </row>
    <row r="20" spans="1:24" x14ac:dyDescent="0.2">
      <c r="A20" s="25" t="s">
        <v>98</v>
      </c>
      <c r="B20" s="23">
        <v>19460725</v>
      </c>
      <c r="C20" s="24">
        <v>2431</v>
      </c>
      <c r="D20" s="22">
        <v>0.87380867601759815</v>
      </c>
      <c r="F20" s="37" t="s">
        <v>394</v>
      </c>
      <c r="J20" s="20" t="s">
        <v>381</v>
      </c>
      <c r="P20"/>
    </row>
    <row r="21" spans="1:24" x14ac:dyDescent="0.2">
      <c r="A21" s="25" t="s">
        <v>99</v>
      </c>
      <c r="B21" s="23">
        <v>25217308</v>
      </c>
      <c r="C21" s="24">
        <v>2431</v>
      </c>
      <c r="D21" s="22">
        <v>0.77759699947931971</v>
      </c>
      <c r="F21" s="37" t="s">
        <v>389</v>
      </c>
      <c r="J21" t="s">
        <v>98</v>
      </c>
      <c r="O21" t="s">
        <v>99</v>
      </c>
      <c r="P21"/>
      <c r="T21" t="s">
        <v>433</v>
      </c>
      <c r="U21" t="s">
        <v>437</v>
      </c>
      <c r="V21" t="s">
        <v>432</v>
      </c>
      <c r="W21" t="s">
        <v>440</v>
      </c>
      <c r="X21" t="s">
        <v>438</v>
      </c>
    </row>
    <row r="22" spans="1:24" x14ac:dyDescent="0.2">
      <c r="A22" s="21" t="s">
        <v>47</v>
      </c>
      <c r="B22" s="23">
        <v>1777025</v>
      </c>
      <c r="C22" s="24">
        <v>748.71641791044772</v>
      </c>
      <c r="D22" s="22">
        <v>0.80227733630245379</v>
      </c>
      <c r="F22" s="37" t="s">
        <v>395</v>
      </c>
      <c r="I22" s="20" t="s">
        <v>379</v>
      </c>
      <c r="J22" t="s">
        <v>398</v>
      </c>
      <c r="K22" t="s">
        <v>435</v>
      </c>
      <c r="L22" t="s">
        <v>371</v>
      </c>
      <c r="M22" t="s">
        <v>439</v>
      </c>
      <c r="N22" t="s">
        <v>436</v>
      </c>
      <c r="O22" t="s">
        <v>398</v>
      </c>
      <c r="P22" t="s">
        <v>435</v>
      </c>
      <c r="Q22" t="s">
        <v>371</v>
      </c>
      <c r="R22" t="s">
        <v>439</v>
      </c>
      <c r="S22" t="s">
        <v>436</v>
      </c>
    </row>
    <row r="23" spans="1:24" x14ac:dyDescent="0.2">
      <c r="A23" s="25" t="s">
        <v>98</v>
      </c>
      <c r="B23" s="23">
        <v>-116972</v>
      </c>
      <c r="C23" s="24">
        <v>755.0344827586207</v>
      </c>
      <c r="D23" s="22">
        <v>0.80525977562146545</v>
      </c>
      <c r="F23" s="37" t="s">
        <v>392</v>
      </c>
      <c r="I23" s="21" t="s">
        <v>390</v>
      </c>
      <c r="J23" s="22">
        <v>0.82852096898533567</v>
      </c>
      <c r="K23" s="22">
        <v>259</v>
      </c>
      <c r="L23" s="23">
        <v>1563182</v>
      </c>
      <c r="M23" s="23">
        <v>18371856</v>
      </c>
      <c r="N23" s="23">
        <v>-16808674</v>
      </c>
      <c r="O23" s="22">
        <v>0.66736931030537761</v>
      </c>
      <c r="P23" s="22">
        <v>188</v>
      </c>
      <c r="Q23" s="23">
        <v>-625098</v>
      </c>
      <c r="R23" s="23">
        <v>12408445</v>
      </c>
      <c r="S23" s="23">
        <v>-13033543</v>
      </c>
      <c r="T23" s="22">
        <v>0.73643430688250244</v>
      </c>
      <c r="U23" s="22">
        <v>447</v>
      </c>
      <c r="V23" s="23">
        <v>938084</v>
      </c>
      <c r="W23" s="23">
        <v>30780301</v>
      </c>
      <c r="X23" s="23">
        <v>-29842217</v>
      </c>
    </row>
    <row r="24" spans="1:24" x14ac:dyDescent="0.2">
      <c r="A24" s="25" t="s">
        <v>99</v>
      </c>
      <c r="B24" s="23">
        <v>1893997</v>
      </c>
      <c r="C24" s="24">
        <v>743.89473684210532</v>
      </c>
      <c r="D24" s="22">
        <v>0.80000126419057616</v>
      </c>
      <c r="F24" s="37" t="s">
        <v>393</v>
      </c>
      <c r="I24" s="21" t="s">
        <v>393</v>
      </c>
      <c r="J24" s="22">
        <v>0.83596784360049681</v>
      </c>
      <c r="K24" s="22">
        <v>147</v>
      </c>
      <c r="L24" s="23">
        <v>-1052497</v>
      </c>
      <c r="M24" s="23">
        <v>7407154</v>
      </c>
      <c r="N24" s="23">
        <v>-8459651</v>
      </c>
      <c r="O24" s="22">
        <v>0.59271515168914857</v>
      </c>
      <c r="P24" s="22">
        <v>143</v>
      </c>
      <c r="Q24" s="23">
        <v>-735243</v>
      </c>
      <c r="R24" s="23">
        <v>7784135</v>
      </c>
      <c r="S24" s="23">
        <v>-8519378</v>
      </c>
      <c r="T24" s="22">
        <v>0.6969663053654408</v>
      </c>
      <c r="U24" s="22">
        <v>290</v>
      </c>
      <c r="V24" s="23">
        <v>-1787740</v>
      </c>
      <c r="W24" s="23">
        <v>15191289</v>
      </c>
      <c r="X24" s="23">
        <v>-16979029</v>
      </c>
    </row>
    <row r="25" spans="1:24" x14ac:dyDescent="0.2">
      <c r="A25" s="21" t="s">
        <v>48</v>
      </c>
      <c r="B25" s="23">
        <v>-12575141</v>
      </c>
      <c r="C25" s="24">
        <v>1853.8333333333333</v>
      </c>
      <c r="D25" s="22">
        <v>0.78882451463486492</v>
      </c>
      <c r="F25" s="37" t="s">
        <v>396</v>
      </c>
      <c r="I25" s="21" t="s">
        <v>396</v>
      </c>
      <c r="J25" s="22">
        <v>0.81732077984156504</v>
      </c>
      <c r="K25" s="22">
        <v>145</v>
      </c>
      <c r="L25" s="23">
        <v>-719095</v>
      </c>
      <c r="M25" s="23">
        <v>8648295</v>
      </c>
      <c r="N25" s="23">
        <v>-9367390</v>
      </c>
      <c r="O25" s="22">
        <v>0.59271515168914857</v>
      </c>
      <c r="P25" s="22">
        <v>143</v>
      </c>
      <c r="Q25" s="23">
        <v>-1538990</v>
      </c>
      <c r="R25" s="23">
        <v>7801027</v>
      </c>
      <c r="S25" s="23">
        <v>-9340017</v>
      </c>
      <c r="T25" s="22">
        <v>0.68897470661161286</v>
      </c>
      <c r="U25" s="22">
        <v>288</v>
      </c>
      <c r="V25" s="23">
        <v>-2258085</v>
      </c>
      <c r="W25" s="23">
        <v>16449322</v>
      </c>
      <c r="X25" s="23">
        <v>-18707407</v>
      </c>
    </row>
    <row r="26" spans="1:24" x14ac:dyDescent="0.2">
      <c r="A26" s="25" t="s">
        <v>98</v>
      </c>
      <c r="B26" s="23">
        <v>-5197963</v>
      </c>
      <c r="C26" s="24">
        <v>1737</v>
      </c>
      <c r="D26" s="22">
        <v>0.83106263290372606</v>
      </c>
      <c r="F26" s="37" t="s">
        <v>390</v>
      </c>
      <c r="I26" s="21" t="s">
        <v>391</v>
      </c>
      <c r="J26" s="22">
        <v>0.84980223330591143</v>
      </c>
      <c r="K26" s="22">
        <v>258</v>
      </c>
      <c r="L26" s="23">
        <v>-3319376</v>
      </c>
      <c r="M26" s="23">
        <v>12104299</v>
      </c>
      <c r="N26" s="23">
        <v>-15423675</v>
      </c>
      <c r="O26" s="22">
        <v>0.66736931030537761</v>
      </c>
      <c r="P26" s="22">
        <v>188</v>
      </c>
      <c r="Q26" s="23">
        <v>410936</v>
      </c>
      <c r="R26" s="23">
        <v>12424469</v>
      </c>
      <c r="S26" s="23">
        <v>-12013533</v>
      </c>
      <c r="T26" s="22">
        <v>0.74555484873417777</v>
      </c>
      <c r="U26" s="22">
        <v>446</v>
      </c>
      <c r="V26" s="23">
        <v>-2908440</v>
      </c>
      <c r="W26" s="23">
        <v>24528768</v>
      </c>
      <c r="X26" s="23">
        <v>-27437208</v>
      </c>
    </row>
    <row r="27" spans="1:24" x14ac:dyDescent="0.2">
      <c r="A27" s="25" t="s">
        <v>99</v>
      </c>
      <c r="B27" s="23">
        <v>-7377178</v>
      </c>
      <c r="C27" s="24">
        <v>1944.7037037037037</v>
      </c>
      <c r="D27" s="22">
        <v>0.75597264487019633</v>
      </c>
      <c r="F27" s="37" t="s">
        <v>391</v>
      </c>
      <c r="I27" s="21" t="s">
        <v>392</v>
      </c>
      <c r="J27" s="22">
        <v>0.83566797241133939</v>
      </c>
      <c r="K27" s="22">
        <v>87</v>
      </c>
      <c r="L27" s="23">
        <v>-1873390</v>
      </c>
      <c r="M27" s="23">
        <v>4676846</v>
      </c>
      <c r="N27" s="23">
        <v>-6550236</v>
      </c>
      <c r="O27" s="22">
        <v>0.7378886706538027</v>
      </c>
      <c r="P27" s="22">
        <v>186</v>
      </c>
      <c r="Q27" s="23">
        <v>-3462746</v>
      </c>
      <c r="R27" s="23">
        <v>9058690</v>
      </c>
      <c r="S27" s="23">
        <v>-12521436</v>
      </c>
      <c r="T27" s="22">
        <v>0.779794085692747</v>
      </c>
      <c r="U27" s="22">
        <v>273</v>
      </c>
      <c r="V27" s="23">
        <v>-5336136</v>
      </c>
      <c r="W27" s="23">
        <v>13735536</v>
      </c>
      <c r="X27" s="23">
        <v>-19071672</v>
      </c>
    </row>
    <row r="28" spans="1:24" x14ac:dyDescent="0.2">
      <c r="A28" s="21" t="s">
        <v>49</v>
      </c>
      <c r="B28" s="23">
        <v>81069774</v>
      </c>
      <c r="C28" s="24">
        <v>2511.4262295081967</v>
      </c>
      <c r="D28" s="22">
        <v>0.85968486885115403</v>
      </c>
      <c r="I28" s="21" t="s">
        <v>395</v>
      </c>
      <c r="J28" s="22">
        <v>0.86676551741608554</v>
      </c>
      <c r="K28" s="22">
        <v>89</v>
      </c>
      <c r="L28" s="23">
        <v>-1670885</v>
      </c>
      <c r="M28" s="23">
        <v>5608420</v>
      </c>
      <c r="N28" s="23">
        <v>-7279305</v>
      </c>
      <c r="O28" s="22">
        <v>0.73788867065380259</v>
      </c>
      <c r="P28" s="22">
        <v>186</v>
      </c>
      <c r="Q28" s="23">
        <v>-4446720</v>
      </c>
      <c r="R28" s="23">
        <v>9147699</v>
      </c>
      <c r="S28" s="23">
        <v>-13594419</v>
      </c>
      <c r="T28" s="22">
        <v>0.79312160498049522</v>
      </c>
      <c r="U28" s="22">
        <v>275</v>
      </c>
      <c r="V28" s="23">
        <v>-6117605</v>
      </c>
      <c r="W28" s="23">
        <v>14756119</v>
      </c>
      <c r="X28" s="23">
        <v>-20873724</v>
      </c>
    </row>
    <row r="29" spans="1:24" x14ac:dyDescent="0.2">
      <c r="A29" s="25" t="s">
        <v>98</v>
      </c>
      <c r="B29" s="23">
        <v>36705957</v>
      </c>
      <c r="C29" s="24">
        <v>2472.5483870967741</v>
      </c>
      <c r="D29" s="22">
        <v>0.8855816934263252</v>
      </c>
      <c r="I29" s="21" t="s">
        <v>97</v>
      </c>
      <c r="J29" s="22">
        <v>0.83900755259345583</v>
      </c>
      <c r="K29" s="22">
        <v>985</v>
      </c>
      <c r="L29" s="23">
        <v>-7072061</v>
      </c>
      <c r="M29" s="23">
        <v>56816870</v>
      </c>
      <c r="N29" s="23">
        <v>-63888931</v>
      </c>
      <c r="O29" s="22">
        <v>0.66599104421610944</v>
      </c>
      <c r="P29" s="22">
        <v>1034</v>
      </c>
      <c r="Q29" s="23">
        <v>-10397861</v>
      </c>
      <c r="R29" s="23">
        <v>58624465</v>
      </c>
      <c r="S29" s="23">
        <v>-69022326</v>
      </c>
      <c r="T29" s="22">
        <v>0.74014097637782938</v>
      </c>
      <c r="U29" s="22">
        <v>2019</v>
      </c>
      <c r="V29" s="23">
        <v>-17469922</v>
      </c>
      <c r="W29" s="23">
        <v>115441335</v>
      </c>
      <c r="X29" s="23">
        <v>-132911257</v>
      </c>
    </row>
    <row r="30" spans="1:24" x14ac:dyDescent="0.2">
      <c r="A30" s="25" t="s">
        <v>99</v>
      </c>
      <c r="B30" s="23">
        <v>44363817</v>
      </c>
      <c r="C30" s="24">
        <v>2551.6</v>
      </c>
      <c r="D30" s="22">
        <v>0.83292481679014385</v>
      </c>
    </row>
    <row r="31" spans="1:24" x14ac:dyDescent="0.2">
      <c r="A31" s="21" t="s">
        <v>40</v>
      </c>
      <c r="B31" s="23">
        <v>-27033920</v>
      </c>
      <c r="C31" s="24">
        <v>574.42528735632186</v>
      </c>
      <c r="D31" s="22">
        <v>0.82931096000434246</v>
      </c>
    </row>
    <row r="32" spans="1:24" x14ac:dyDescent="0.2">
      <c r="A32" s="21" t="s">
        <v>380</v>
      </c>
      <c r="B32" s="23"/>
      <c r="C32" s="24"/>
      <c r="D32" s="22"/>
    </row>
    <row r="33" spans="1:4" x14ac:dyDescent="0.2">
      <c r="A33" s="25" t="s">
        <v>434</v>
      </c>
      <c r="B33" s="23"/>
      <c r="C33" s="24"/>
      <c r="D33" s="22"/>
    </row>
    <row r="34" spans="1:4" x14ac:dyDescent="0.2">
      <c r="A34" s="21" t="s">
        <v>97</v>
      </c>
      <c r="B34" s="23">
        <v>110256785</v>
      </c>
      <c r="C34" s="24">
        <v>1326.5714285714287</v>
      </c>
      <c r="D34" s="22">
        <v>0.78014450952678616</v>
      </c>
    </row>
    <row r="51" spans="5:8" x14ac:dyDescent="0.2">
      <c r="E51" s="23"/>
      <c r="F51" s="23"/>
      <c r="G51" s="23"/>
      <c r="H51" s="23"/>
    </row>
    <row r="52" spans="5:8" x14ac:dyDescent="0.2">
      <c r="E52" s="23"/>
      <c r="F52" s="23"/>
      <c r="G52" s="23"/>
      <c r="H52" s="23"/>
    </row>
    <row r="53" spans="5:8" x14ac:dyDescent="0.2">
      <c r="E53" s="23"/>
      <c r="F53" s="23"/>
      <c r="G53" s="23"/>
      <c r="H53" s="23"/>
    </row>
    <row r="54" spans="5:8" x14ac:dyDescent="0.2">
      <c r="E54" s="23"/>
      <c r="F54" s="23"/>
      <c r="G54" s="23"/>
      <c r="H54" s="23"/>
    </row>
    <row r="55" spans="5:8" x14ac:dyDescent="0.2">
      <c r="E55" s="23"/>
      <c r="F55" s="23"/>
      <c r="G55" s="23"/>
      <c r="H55" s="23"/>
    </row>
    <row r="56" spans="5:8" x14ac:dyDescent="0.2">
      <c r="E56" s="23"/>
      <c r="F56" s="23"/>
      <c r="G56" s="23"/>
      <c r="H56" s="23"/>
    </row>
    <row r="57" spans="5:8" x14ac:dyDescent="0.2">
      <c r="E57" s="23"/>
      <c r="F57" s="23"/>
      <c r="G57" s="23"/>
      <c r="H57" s="23"/>
    </row>
    <row r="58" spans="5:8" x14ac:dyDescent="0.2">
      <c r="E58" s="23"/>
      <c r="F58" s="23"/>
      <c r="G58" s="23"/>
      <c r="H58" s="23"/>
    </row>
    <row r="59" spans="5:8" x14ac:dyDescent="0.2">
      <c r="E59" s="23"/>
      <c r="F59" s="23"/>
      <c r="G59" s="23"/>
      <c r="H59" s="23"/>
    </row>
    <row r="60" spans="5:8" x14ac:dyDescent="0.2">
      <c r="E60" s="23"/>
      <c r="F60" s="23"/>
      <c r="G60" s="23"/>
      <c r="H60" s="23"/>
    </row>
    <row r="61" spans="5:8" x14ac:dyDescent="0.2">
      <c r="E61" s="23"/>
      <c r="F61" s="23"/>
      <c r="G61" s="23"/>
      <c r="H61" s="23"/>
    </row>
    <row r="62" spans="5:8" x14ac:dyDescent="0.2">
      <c r="E62" s="23"/>
      <c r="F62" s="23"/>
      <c r="G62" s="23"/>
      <c r="H62" s="23"/>
    </row>
    <row r="63" spans="5:8" x14ac:dyDescent="0.2">
      <c r="E63" s="23"/>
      <c r="F63" s="23"/>
      <c r="G63" s="23"/>
      <c r="H63" s="23"/>
    </row>
    <row r="64" spans="5:8" x14ac:dyDescent="0.2">
      <c r="E64" s="23"/>
      <c r="F64" s="23"/>
      <c r="G64" s="23"/>
      <c r="H64" s="23"/>
    </row>
    <row r="65" spans="5:8" x14ac:dyDescent="0.2">
      <c r="E65" s="23"/>
      <c r="F65" s="23"/>
      <c r="G65" s="23"/>
      <c r="H65" s="23"/>
    </row>
    <row r="66" spans="5:8" x14ac:dyDescent="0.2">
      <c r="E66" s="23"/>
      <c r="F66" s="23"/>
      <c r="G66" s="23"/>
      <c r="H66" s="23"/>
    </row>
    <row r="67" spans="5:8" x14ac:dyDescent="0.2">
      <c r="E67" s="23"/>
      <c r="F67" s="23"/>
      <c r="G67" s="23"/>
      <c r="H67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5089-E6EB-8945-90E3-5350971D8DD3}">
  <dimension ref="A3:G265"/>
  <sheetViews>
    <sheetView workbookViewId="0">
      <selection activeCell="E265" sqref="E265:G266"/>
    </sheetView>
  </sheetViews>
  <sheetFormatPr baseColWidth="10" defaultRowHeight="15" x14ac:dyDescent="0.2"/>
  <cols>
    <col min="1" max="1" width="15.33203125" bestFit="1" customWidth="1"/>
    <col min="2" max="7" width="17.5" bestFit="1" customWidth="1"/>
    <col min="8" max="10" width="9" bestFit="1" customWidth="1"/>
    <col min="11" max="900" width="6" bestFit="1" customWidth="1"/>
  </cols>
  <sheetData>
    <row r="3" spans="1:7" x14ac:dyDescent="0.2">
      <c r="A3" s="20" t="s">
        <v>371</v>
      </c>
      <c r="B3" s="20" t="s">
        <v>109</v>
      </c>
      <c r="C3" s="20" t="s">
        <v>370</v>
      </c>
      <c r="D3" s="20" t="s">
        <v>110</v>
      </c>
    </row>
    <row r="4" spans="1:7" x14ac:dyDescent="0.2">
      <c r="B4" t="s">
        <v>98</v>
      </c>
      <c r="E4" t="s">
        <v>99</v>
      </c>
    </row>
    <row r="5" spans="1:7" x14ac:dyDescent="0.2">
      <c r="B5" t="s">
        <v>100</v>
      </c>
      <c r="C5" t="s">
        <v>101</v>
      </c>
      <c r="E5" t="s">
        <v>100</v>
      </c>
      <c r="F5" t="s">
        <v>101</v>
      </c>
    </row>
    <row r="6" spans="1:7" x14ac:dyDescent="0.2">
      <c r="A6" s="20" t="s">
        <v>111</v>
      </c>
      <c r="B6" t="s">
        <v>102</v>
      </c>
      <c r="C6" t="s">
        <v>107</v>
      </c>
      <c r="D6" t="s">
        <v>108</v>
      </c>
      <c r="E6" t="s">
        <v>102</v>
      </c>
      <c r="F6" t="s">
        <v>107</v>
      </c>
      <c r="G6" t="s">
        <v>108</v>
      </c>
    </row>
    <row r="7" spans="1:7" x14ac:dyDescent="0.2">
      <c r="A7" t="s">
        <v>323</v>
      </c>
      <c r="B7" s="13"/>
      <c r="C7" s="13"/>
      <c r="D7" s="13">
        <v>-45291</v>
      </c>
      <c r="E7" s="13">
        <v>-68811</v>
      </c>
      <c r="F7" s="13">
        <v>-64389</v>
      </c>
      <c r="G7" s="13">
        <v>-54547</v>
      </c>
    </row>
    <row r="8" spans="1:7" x14ac:dyDescent="0.2">
      <c r="A8" t="s">
        <v>112</v>
      </c>
      <c r="B8" s="13">
        <v>-109953</v>
      </c>
      <c r="C8" s="13">
        <v>-115772</v>
      </c>
      <c r="D8" s="13">
        <v>-106486</v>
      </c>
      <c r="E8" s="13">
        <v>-44930</v>
      </c>
      <c r="F8" s="13">
        <v>-62858</v>
      </c>
      <c r="G8" s="13">
        <v>-79074</v>
      </c>
    </row>
    <row r="9" spans="1:7" x14ac:dyDescent="0.2">
      <c r="A9" t="s">
        <v>324</v>
      </c>
      <c r="B9" s="13"/>
      <c r="C9" s="13"/>
      <c r="D9" s="13">
        <v>-56832</v>
      </c>
      <c r="E9" s="13">
        <v>-92341</v>
      </c>
      <c r="F9" s="13">
        <v>-82130</v>
      </c>
      <c r="G9" s="13">
        <v>-64745</v>
      </c>
    </row>
    <row r="10" spans="1:7" x14ac:dyDescent="0.2">
      <c r="A10" t="s">
        <v>113</v>
      </c>
      <c r="B10" s="13">
        <v>-101143</v>
      </c>
      <c r="C10" s="13">
        <v>-92103</v>
      </c>
      <c r="D10" s="13">
        <v>-109730</v>
      </c>
      <c r="E10" s="13">
        <v>-62117</v>
      </c>
      <c r="F10" s="13">
        <v>-73670</v>
      </c>
      <c r="G10" s="13">
        <v>-97610</v>
      </c>
    </row>
    <row r="11" spans="1:7" x14ac:dyDescent="0.2">
      <c r="A11" t="s">
        <v>332</v>
      </c>
      <c r="B11" s="13"/>
      <c r="C11" s="13"/>
      <c r="D11" s="13"/>
      <c r="E11" s="13">
        <v>-79944</v>
      </c>
      <c r="F11" s="13">
        <v>-66280</v>
      </c>
      <c r="G11" s="13">
        <v>-50125</v>
      </c>
    </row>
    <row r="12" spans="1:7" x14ac:dyDescent="0.2">
      <c r="A12" t="s">
        <v>333</v>
      </c>
      <c r="B12" s="13"/>
      <c r="C12" s="13"/>
      <c r="D12" s="13"/>
      <c r="E12" s="13">
        <v>-130014</v>
      </c>
      <c r="F12" s="13">
        <v>-63793</v>
      </c>
      <c r="G12" s="13">
        <v>-95500</v>
      </c>
    </row>
    <row r="13" spans="1:7" x14ac:dyDescent="0.2">
      <c r="A13" t="s">
        <v>334</v>
      </c>
      <c r="B13" s="13"/>
      <c r="C13" s="13"/>
      <c r="D13" s="13"/>
      <c r="E13" s="13">
        <v>-162860</v>
      </c>
      <c r="F13" s="13">
        <v>-192392</v>
      </c>
      <c r="G13" s="13">
        <v>-155378</v>
      </c>
    </row>
    <row r="14" spans="1:7" x14ac:dyDescent="0.2">
      <c r="A14" t="s">
        <v>114</v>
      </c>
      <c r="B14" s="13">
        <v>75994</v>
      </c>
      <c r="C14" s="13">
        <v>-3492</v>
      </c>
      <c r="D14" s="13">
        <v>-21679</v>
      </c>
      <c r="E14" s="13">
        <v>97060</v>
      </c>
      <c r="F14" s="13">
        <v>72644</v>
      </c>
      <c r="G14" s="13">
        <v>18533</v>
      </c>
    </row>
    <row r="15" spans="1:7" x14ac:dyDescent="0.2">
      <c r="A15" t="s">
        <v>115</v>
      </c>
      <c r="B15" s="13">
        <v>250910</v>
      </c>
      <c r="C15" s="13">
        <v>132596</v>
      </c>
      <c r="D15" s="13">
        <v>45579</v>
      </c>
      <c r="E15" s="13">
        <v>8583</v>
      </c>
      <c r="F15" s="13">
        <v>1065</v>
      </c>
      <c r="G15" s="13">
        <v>53307</v>
      </c>
    </row>
    <row r="16" spans="1:7" x14ac:dyDescent="0.2">
      <c r="A16" t="s">
        <v>335</v>
      </c>
      <c r="B16" s="13"/>
      <c r="C16" s="13"/>
      <c r="D16" s="13"/>
      <c r="E16" s="13">
        <v>-6784</v>
      </c>
      <c r="F16" s="13">
        <v>18322</v>
      </c>
      <c r="G16" s="13">
        <v>18563</v>
      </c>
    </row>
    <row r="17" spans="1:7" x14ac:dyDescent="0.2">
      <c r="A17" t="s">
        <v>336</v>
      </c>
      <c r="B17" s="13"/>
      <c r="C17" s="13"/>
      <c r="D17" s="13"/>
      <c r="E17" s="13">
        <v>2418</v>
      </c>
      <c r="F17" s="13">
        <v>5451</v>
      </c>
      <c r="G17" s="13">
        <v>25</v>
      </c>
    </row>
    <row r="18" spans="1:7" x14ac:dyDescent="0.2">
      <c r="A18" t="s">
        <v>116</v>
      </c>
      <c r="B18" s="13">
        <v>161452</v>
      </c>
      <c r="C18" s="13">
        <v>83252</v>
      </c>
      <c r="D18" s="13">
        <v>84668</v>
      </c>
      <c r="E18" s="13">
        <v>12262</v>
      </c>
      <c r="F18" s="13">
        <v>-5915</v>
      </c>
      <c r="G18" s="13">
        <v>59343</v>
      </c>
    </row>
    <row r="19" spans="1:7" x14ac:dyDescent="0.2">
      <c r="A19" t="s">
        <v>117</v>
      </c>
      <c r="B19" s="13">
        <v>46548</v>
      </c>
      <c r="C19" s="13">
        <v>44988</v>
      </c>
      <c r="D19" s="13">
        <v>63902</v>
      </c>
      <c r="E19" s="13">
        <v>-8113</v>
      </c>
      <c r="F19" s="13">
        <v>18507</v>
      </c>
      <c r="G19" s="13">
        <v>25251</v>
      </c>
    </row>
    <row r="20" spans="1:7" x14ac:dyDescent="0.2">
      <c r="A20" t="s">
        <v>118</v>
      </c>
      <c r="B20" s="13">
        <v>6057</v>
      </c>
      <c r="C20" s="13">
        <v>2271</v>
      </c>
      <c r="D20" s="13">
        <v>-25137</v>
      </c>
      <c r="E20" s="13">
        <v>36562</v>
      </c>
      <c r="F20" s="13"/>
      <c r="G20" s="13">
        <v>28221</v>
      </c>
    </row>
    <row r="21" spans="1:7" x14ac:dyDescent="0.2">
      <c r="A21" t="s">
        <v>119</v>
      </c>
      <c r="B21" s="13">
        <v>74431</v>
      </c>
      <c r="C21" s="13">
        <v>20659</v>
      </c>
      <c r="D21" s="13">
        <v>5460</v>
      </c>
      <c r="E21" s="13">
        <v>60710</v>
      </c>
      <c r="F21" s="13">
        <v>72899</v>
      </c>
      <c r="G21" s="13">
        <v>37854</v>
      </c>
    </row>
    <row r="22" spans="1:7" x14ac:dyDescent="0.2">
      <c r="A22" t="s">
        <v>337</v>
      </c>
      <c r="B22" s="13"/>
      <c r="C22" s="13"/>
      <c r="D22" s="13"/>
      <c r="E22" s="13">
        <v>20919</v>
      </c>
      <c r="F22" s="13">
        <v>4166</v>
      </c>
      <c r="G22" s="13">
        <v>4989</v>
      </c>
    </row>
    <row r="23" spans="1:7" x14ac:dyDescent="0.2">
      <c r="A23" t="s">
        <v>120</v>
      </c>
      <c r="B23" s="13">
        <v>-122667</v>
      </c>
      <c r="C23" s="13">
        <v>-88135</v>
      </c>
      <c r="D23" s="13">
        <v>-63484</v>
      </c>
      <c r="E23" s="13">
        <v>-188393</v>
      </c>
      <c r="F23" s="13">
        <v>-410085</v>
      </c>
      <c r="G23" s="13">
        <v>-463862</v>
      </c>
    </row>
    <row r="24" spans="1:7" x14ac:dyDescent="0.2">
      <c r="A24" t="s">
        <v>121</v>
      </c>
      <c r="B24" s="13">
        <v>172291</v>
      </c>
      <c r="C24" s="13">
        <v>395449</v>
      </c>
      <c r="D24" s="13">
        <v>-127465</v>
      </c>
      <c r="E24" s="13">
        <v>415564</v>
      </c>
      <c r="F24" s="13">
        <v>-364442</v>
      </c>
      <c r="G24" s="13">
        <v>-73690</v>
      </c>
    </row>
    <row r="25" spans="1:7" x14ac:dyDescent="0.2">
      <c r="A25" t="s">
        <v>122</v>
      </c>
      <c r="B25" s="13">
        <v>1609635</v>
      </c>
      <c r="C25" s="13">
        <v>758002</v>
      </c>
      <c r="D25" s="13">
        <v>433307</v>
      </c>
      <c r="E25" s="13">
        <v>794677</v>
      </c>
      <c r="F25" s="13">
        <v>710178</v>
      </c>
      <c r="G25" s="13">
        <v>399873</v>
      </c>
    </row>
    <row r="26" spans="1:7" x14ac:dyDescent="0.2">
      <c r="A26" t="s">
        <v>123</v>
      </c>
      <c r="B26" s="13">
        <v>240732</v>
      </c>
      <c r="C26" s="13">
        <v>399261</v>
      </c>
      <c r="D26" s="13">
        <v>240961</v>
      </c>
      <c r="E26" s="13">
        <v>241589</v>
      </c>
      <c r="F26" s="13">
        <v>136827</v>
      </c>
      <c r="G26" s="13">
        <v>209398</v>
      </c>
    </row>
    <row r="27" spans="1:7" x14ac:dyDescent="0.2">
      <c r="A27" t="s">
        <v>124</v>
      </c>
      <c r="B27" s="13">
        <v>-34427</v>
      </c>
      <c r="C27" s="13">
        <v>-20524</v>
      </c>
      <c r="D27" s="13">
        <v>-44983</v>
      </c>
      <c r="E27" s="13"/>
      <c r="F27" s="13"/>
      <c r="G27" s="13"/>
    </row>
    <row r="28" spans="1:7" x14ac:dyDescent="0.2">
      <c r="A28" t="s">
        <v>125</v>
      </c>
      <c r="B28" s="13">
        <v>-7151</v>
      </c>
      <c r="C28" s="13"/>
      <c r="D28" s="13"/>
      <c r="E28" s="13">
        <v>24584</v>
      </c>
      <c r="F28" s="13"/>
      <c r="G28" s="13"/>
    </row>
    <row r="29" spans="1:7" x14ac:dyDescent="0.2">
      <c r="A29" t="s">
        <v>338</v>
      </c>
      <c r="B29" s="13"/>
      <c r="C29" s="13"/>
      <c r="D29" s="13"/>
      <c r="E29" s="13">
        <v>23882</v>
      </c>
      <c r="F29" s="13"/>
      <c r="G29" s="13"/>
    </row>
    <row r="30" spans="1:7" x14ac:dyDescent="0.2">
      <c r="A30" t="s">
        <v>339</v>
      </c>
      <c r="B30" s="13"/>
      <c r="C30" s="13"/>
      <c r="D30" s="13"/>
      <c r="E30" s="13">
        <v>-38565</v>
      </c>
      <c r="F30" s="13"/>
      <c r="G30" s="13"/>
    </row>
    <row r="31" spans="1:7" x14ac:dyDescent="0.2">
      <c r="A31" t="s">
        <v>126</v>
      </c>
      <c r="B31" s="13">
        <v>7355</v>
      </c>
      <c r="C31" s="13">
        <v>19275</v>
      </c>
      <c r="D31" s="13">
        <v>40025</v>
      </c>
      <c r="E31" s="13">
        <v>-137196</v>
      </c>
      <c r="F31" s="13">
        <v>-87391</v>
      </c>
      <c r="G31" s="13">
        <v>-79597</v>
      </c>
    </row>
    <row r="32" spans="1:7" x14ac:dyDescent="0.2">
      <c r="A32" t="s">
        <v>311</v>
      </c>
      <c r="B32" s="13"/>
      <c r="C32" s="13">
        <v>-27939</v>
      </c>
      <c r="D32" s="13">
        <v>-7685</v>
      </c>
      <c r="E32" s="13"/>
      <c r="F32" s="13"/>
      <c r="G32" s="13"/>
    </row>
    <row r="33" spans="1:7" x14ac:dyDescent="0.2">
      <c r="A33" t="s">
        <v>127</v>
      </c>
      <c r="B33" s="13">
        <v>-214083</v>
      </c>
      <c r="C33" s="13">
        <v>-74260</v>
      </c>
      <c r="D33" s="13">
        <v>-157912</v>
      </c>
      <c r="E33" s="13">
        <v>-263198</v>
      </c>
      <c r="F33" s="13">
        <v>-241740</v>
      </c>
      <c r="G33" s="13">
        <v>-204626</v>
      </c>
    </row>
    <row r="34" spans="1:7" x14ac:dyDescent="0.2">
      <c r="A34" t="s">
        <v>128</v>
      </c>
      <c r="B34" s="13">
        <v>-81569</v>
      </c>
      <c r="C34" s="13">
        <v>-32023</v>
      </c>
      <c r="D34" s="13"/>
      <c r="E34" s="13"/>
      <c r="F34" s="13"/>
      <c r="G34" s="13"/>
    </row>
    <row r="35" spans="1:7" x14ac:dyDescent="0.2">
      <c r="A35" t="s">
        <v>129</v>
      </c>
      <c r="B35" s="13">
        <v>-71159</v>
      </c>
      <c r="C35" s="13">
        <v>-102337</v>
      </c>
      <c r="D35" s="13">
        <v>-104962</v>
      </c>
      <c r="E35" s="13">
        <v>-17496</v>
      </c>
      <c r="F35" s="13">
        <v>-292</v>
      </c>
      <c r="G35" s="13">
        <v>-27646</v>
      </c>
    </row>
    <row r="36" spans="1:7" x14ac:dyDescent="0.2">
      <c r="A36" t="s">
        <v>130</v>
      </c>
      <c r="B36" s="13">
        <v>-110546</v>
      </c>
      <c r="C36" s="13">
        <v>-74781</v>
      </c>
      <c r="D36" s="13">
        <v>-38019</v>
      </c>
      <c r="E36" s="13">
        <v>-99205</v>
      </c>
      <c r="F36" s="13">
        <v>-71597</v>
      </c>
      <c r="G36" s="13">
        <v>-29854</v>
      </c>
    </row>
    <row r="37" spans="1:7" x14ac:dyDescent="0.2">
      <c r="A37" t="s">
        <v>131</v>
      </c>
      <c r="B37" s="13">
        <v>-35215</v>
      </c>
      <c r="C37" s="13">
        <v>-42330</v>
      </c>
      <c r="D37" s="13">
        <v>-31763</v>
      </c>
      <c r="E37" s="13">
        <v>-41931</v>
      </c>
      <c r="F37" s="13">
        <v>-83249</v>
      </c>
      <c r="G37" s="13">
        <v>-40096</v>
      </c>
    </row>
    <row r="38" spans="1:7" x14ac:dyDescent="0.2">
      <c r="A38" t="s">
        <v>132</v>
      </c>
      <c r="B38" s="13">
        <v>-820937</v>
      </c>
      <c r="C38" s="13">
        <v>-721124</v>
      </c>
      <c r="D38" s="13">
        <v>-766749</v>
      </c>
      <c r="E38" s="13">
        <v>-875962</v>
      </c>
      <c r="F38" s="13">
        <v>-841455</v>
      </c>
      <c r="G38" s="13">
        <v>-754045</v>
      </c>
    </row>
    <row r="39" spans="1:7" x14ac:dyDescent="0.2">
      <c r="A39" t="s">
        <v>340</v>
      </c>
      <c r="B39" s="13"/>
      <c r="C39" s="13"/>
      <c r="D39" s="13"/>
      <c r="E39" s="13">
        <v>11245</v>
      </c>
      <c r="F39" s="13">
        <v>-1050</v>
      </c>
      <c r="G39" s="13">
        <v>-7208</v>
      </c>
    </row>
    <row r="40" spans="1:7" x14ac:dyDescent="0.2">
      <c r="A40" t="s">
        <v>368</v>
      </c>
      <c r="B40" s="13"/>
      <c r="C40" s="13"/>
      <c r="D40" s="13"/>
      <c r="E40" s="13"/>
      <c r="F40" s="13">
        <v>-6006</v>
      </c>
      <c r="G40" s="13"/>
    </row>
    <row r="41" spans="1:7" x14ac:dyDescent="0.2">
      <c r="A41" t="s">
        <v>341</v>
      </c>
      <c r="B41" s="13"/>
      <c r="C41" s="13"/>
      <c r="D41" s="13"/>
      <c r="E41" s="13">
        <v>-24797</v>
      </c>
      <c r="F41" s="13">
        <v>-25518</v>
      </c>
      <c r="G41" s="13">
        <v>-15615</v>
      </c>
    </row>
    <row r="42" spans="1:7" x14ac:dyDescent="0.2">
      <c r="A42" t="s">
        <v>133</v>
      </c>
      <c r="B42" s="13">
        <v>-122039</v>
      </c>
      <c r="C42" s="13">
        <v>-116688</v>
      </c>
      <c r="D42" s="13">
        <v>-89270</v>
      </c>
      <c r="E42" s="13">
        <v>-91445</v>
      </c>
      <c r="F42" s="13">
        <v>-114188</v>
      </c>
      <c r="G42" s="13">
        <v>-134296</v>
      </c>
    </row>
    <row r="43" spans="1:7" x14ac:dyDescent="0.2">
      <c r="A43" t="s">
        <v>134</v>
      </c>
      <c r="B43" s="13">
        <v>12607</v>
      </c>
      <c r="C43" s="13">
        <v>18793</v>
      </c>
      <c r="D43" s="13">
        <v>29323</v>
      </c>
      <c r="E43" s="13">
        <v>-116856</v>
      </c>
      <c r="F43" s="13">
        <v>-33623</v>
      </c>
      <c r="G43" s="13">
        <v>-45976</v>
      </c>
    </row>
    <row r="44" spans="1:7" x14ac:dyDescent="0.2">
      <c r="A44" t="s">
        <v>325</v>
      </c>
      <c r="B44" s="13"/>
      <c r="C44" s="13"/>
      <c r="D44" s="13">
        <v>-9874</v>
      </c>
      <c r="E44" s="13">
        <v>-26742</v>
      </c>
      <c r="F44" s="13">
        <v>-12130</v>
      </c>
      <c r="G44" s="13">
        <v>-11098</v>
      </c>
    </row>
    <row r="45" spans="1:7" x14ac:dyDescent="0.2">
      <c r="A45" t="s">
        <v>342</v>
      </c>
      <c r="B45" s="13"/>
      <c r="C45" s="13"/>
      <c r="D45" s="13"/>
      <c r="E45" s="13">
        <v>-21801</v>
      </c>
      <c r="F45" s="13">
        <v>4160</v>
      </c>
      <c r="G45" s="13">
        <v>28188</v>
      </c>
    </row>
    <row r="46" spans="1:7" x14ac:dyDescent="0.2">
      <c r="A46" t="s">
        <v>343</v>
      </c>
      <c r="B46" s="13"/>
      <c r="C46" s="13"/>
      <c r="D46" s="13"/>
      <c r="E46" s="13">
        <v>-10884</v>
      </c>
      <c r="F46" s="13">
        <v>6714</v>
      </c>
      <c r="G46" s="13">
        <v>136</v>
      </c>
    </row>
    <row r="47" spans="1:7" x14ac:dyDescent="0.2">
      <c r="A47" t="s">
        <v>135</v>
      </c>
      <c r="B47" s="13">
        <v>-52466</v>
      </c>
      <c r="C47" s="13">
        <v>-48206</v>
      </c>
      <c r="D47" s="13">
        <v>-42802</v>
      </c>
      <c r="E47" s="13">
        <v>-85551</v>
      </c>
      <c r="F47" s="13">
        <v>-94825</v>
      </c>
      <c r="G47" s="13">
        <v>-79533</v>
      </c>
    </row>
    <row r="48" spans="1:7" x14ac:dyDescent="0.2">
      <c r="A48" t="s">
        <v>136</v>
      </c>
      <c r="B48" s="13">
        <v>-65845</v>
      </c>
      <c r="C48" s="13">
        <v>-53843</v>
      </c>
      <c r="D48" s="13">
        <v>-32347</v>
      </c>
      <c r="E48" s="13">
        <v>-93155</v>
      </c>
      <c r="F48" s="13">
        <v>-49421</v>
      </c>
      <c r="G48" s="13">
        <v>-35349</v>
      </c>
    </row>
    <row r="49" spans="1:7" x14ac:dyDescent="0.2">
      <c r="A49" t="s">
        <v>137</v>
      </c>
      <c r="B49" s="13">
        <v>-44425</v>
      </c>
      <c r="C49" s="13">
        <v>-125718</v>
      </c>
      <c r="D49" s="13">
        <v>-91694</v>
      </c>
      <c r="E49" s="13">
        <v>-69202</v>
      </c>
      <c r="F49" s="13">
        <v>-13483</v>
      </c>
      <c r="G49" s="13">
        <v>-14317</v>
      </c>
    </row>
    <row r="50" spans="1:7" x14ac:dyDescent="0.2">
      <c r="A50" t="s">
        <v>138</v>
      </c>
      <c r="B50" s="13">
        <v>-239623</v>
      </c>
      <c r="C50" s="13">
        <v>-105439</v>
      </c>
      <c r="D50" s="13">
        <v>-46487</v>
      </c>
      <c r="E50" s="13">
        <v>-142988</v>
      </c>
      <c r="F50" s="13">
        <v>-32018</v>
      </c>
      <c r="G50" s="13">
        <v>-31950</v>
      </c>
    </row>
    <row r="51" spans="1:7" x14ac:dyDescent="0.2">
      <c r="A51" t="s">
        <v>139</v>
      </c>
      <c r="B51" s="13">
        <v>-158674</v>
      </c>
      <c r="C51" s="13">
        <v>-21833</v>
      </c>
      <c r="D51" s="13">
        <v>-6308</v>
      </c>
      <c r="E51" s="13">
        <v>-85637</v>
      </c>
      <c r="F51" s="13">
        <v>-23494</v>
      </c>
      <c r="G51" s="13">
        <v>-9667</v>
      </c>
    </row>
    <row r="52" spans="1:7" x14ac:dyDescent="0.2">
      <c r="A52" t="s">
        <v>140</v>
      </c>
      <c r="B52" s="13">
        <v>-676307</v>
      </c>
      <c r="C52" s="13">
        <v>-453804</v>
      </c>
      <c r="D52" s="13">
        <v>-440993</v>
      </c>
      <c r="E52" s="13">
        <v>-854736</v>
      </c>
      <c r="F52" s="13">
        <v>-771225</v>
      </c>
      <c r="G52" s="13">
        <v>-710293</v>
      </c>
    </row>
    <row r="53" spans="1:7" x14ac:dyDescent="0.2">
      <c r="A53" t="s">
        <v>141</v>
      </c>
      <c r="B53" s="13">
        <v>-52103</v>
      </c>
      <c r="C53" s="13">
        <v>-46520</v>
      </c>
      <c r="D53" s="13">
        <v>-37815</v>
      </c>
      <c r="E53" s="13">
        <v>-127506</v>
      </c>
      <c r="F53" s="13">
        <v>-45931</v>
      </c>
      <c r="G53" s="13">
        <v>-164707</v>
      </c>
    </row>
    <row r="54" spans="1:7" x14ac:dyDescent="0.2">
      <c r="A54" t="s">
        <v>344</v>
      </c>
      <c r="B54" s="13"/>
      <c r="C54" s="13"/>
      <c r="D54" s="13"/>
      <c r="E54" s="13">
        <v>-72731</v>
      </c>
      <c r="F54" s="13">
        <v>-67412</v>
      </c>
      <c r="G54" s="13">
        <v>-37105</v>
      </c>
    </row>
    <row r="55" spans="1:7" x14ac:dyDescent="0.2">
      <c r="A55" t="s">
        <v>345</v>
      </c>
      <c r="B55" s="13"/>
      <c r="C55" s="13"/>
      <c r="D55" s="13"/>
      <c r="E55" s="13">
        <v>-120331</v>
      </c>
      <c r="F55" s="13">
        <v>-73293</v>
      </c>
      <c r="G55" s="13">
        <v>-83568</v>
      </c>
    </row>
    <row r="56" spans="1:7" x14ac:dyDescent="0.2">
      <c r="A56" t="s">
        <v>346</v>
      </c>
      <c r="B56" s="13"/>
      <c r="C56" s="13"/>
      <c r="D56" s="13"/>
      <c r="E56" s="13">
        <v>-147475</v>
      </c>
      <c r="F56" s="13">
        <v>-193152</v>
      </c>
      <c r="G56" s="13">
        <v>-130867</v>
      </c>
    </row>
    <row r="57" spans="1:7" x14ac:dyDescent="0.2">
      <c r="A57" t="s">
        <v>142</v>
      </c>
      <c r="B57" s="13">
        <v>-62910</v>
      </c>
      <c r="C57" s="13">
        <v>-130443</v>
      </c>
      <c r="D57" s="13">
        <v>-63687</v>
      </c>
      <c r="E57" s="13">
        <v>7292</v>
      </c>
      <c r="F57" s="13">
        <v>6599</v>
      </c>
      <c r="G57" s="13">
        <v>602</v>
      </c>
    </row>
    <row r="58" spans="1:7" x14ac:dyDescent="0.2">
      <c r="A58" t="s">
        <v>143</v>
      </c>
      <c r="B58" s="13">
        <v>15377</v>
      </c>
      <c r="C58" s="13">
        <v>-17156</v>
      </c>
      <c r="D58" s="13">
        <v>-20263</v>
      </c>
      <c r="E58" s="13">
        <v>31748</v>
      </c>
      <c r="F58" s="13">
        <v>59240</v>
      </c>
      <c r="G58" s="13">
        <v>39336</v>
      </c>
    </row>
    <row r="59" spans="1:7" x14ac:dyDescent="0.2">
      <c r="A59" t="s">
        <v>144</v>
      </c>
      <c r="B59" s="13">
        <v>21612</v>
      </c>
      <c r="C59" s="13">
        <v>-11494</v>
      </c>
      <c r="D59" s="13">
        <v>2753</v>
      </c>
      <c r="E59" s="13">
        <v>-28218</v>
      </c>
      <c r="F59" s="13">
        <v>-28917</v>
      </c>
      <c r="G59" s="13">
        <v>13143</v>
      </c>
    </row>
    <row r="60" spans="1:7" x14ac:dyDescent="0.2">
      <c r="A60" t="s">
        <v>145</v>
      </c>
      <c r="B60" s="13">
        <v>28125</v>
      </c>
      <c r="C60" s="13">
        <v>29844</v>
      </c>
      <c r="D60" s="13">
        <v>-46884</v>
      </c>
      <c r="E60" s="13">
        <v>-63998</v>
      </c>
      <c r="F60" s="13"/>
      <c r="G60" s="13"/>
    </row>
    <row r="61" spans="1:7" x14ac:dyDescent="0.2">
      <c r="A61" t="s">
        <v>146</v>
      </c>
      <c r="B61" s="13">
        <v>1959202</v>
      </c>
      <c r="C61" s="13">
        <v>1561941</v>
      </c>
      <c r="D61" s="13">
        <v>2629198</v>
      </c>
      <c r="E61" s="13">
        <v>2965963</v>
      </c>
      <c r="F61" s="13">
        <v>2770508</v>
      </c>
      <c r="G61" s="13">
        <v>2800005</v>
      </c>
    </row>
    <row r="62" spans="1:7" x14ac:dyDescent="0.2">
      <c r="A62" t="s">
        <v>147</v>
      </c>
      <c r="B62" s="13">
        <v>151635</v>
      </c>
      <c r="C62" s="13">
        <v>-7077</v>
      </c>
      <c r="D62" s="13">
        <v>-168946</v>
      </c>
      <c r="E62" s="13">
        <v>213076</v>
      </c>
      <c r="F62" s="13">
        <v>308631</v>
      </c>
      <c r="G62" s="13">
        <v>-87863</v>
      </c>
    </row>
    <row r="63" spans="1:7" x14ac:dyDescent="0.2">
      <c r="A63" t="s">
        <v>148</v>
      </c>
      <c r="B63" s="13">
        <v>2555757</v>
      </c>
      <c r="C63" s="13">
        <v>3249356</v>
      </c>
      <c r="D63" s="13">
        <v>2631908</v>
      </c>
      <c r="E63" s="13">
        <v>5366402</v>
      </c>
      <c r="F63" s="13">
        <v>5390685</v>
      </c>
      <c r="G63" s="13">
        <v>5207670</v>
      </c>
    </row>
    <row r="64" spans="1:7" x14ac:dyDescent="0.2">
      <c r="A64" t="s">
        <v>149</v>
      </c>
      <c r="B64" s="13">
        <v>-153334</v>
      </c>
      <c r="C64" s="13">
        <v>-126482</v>
      </c>
      <c r="D64" s="13">
        <v>-75071</v>
      </c>
      <c r="E64" s="13"/>
      <c r="F64" s="13">
        <v>-51297</v>
      </c>
      <c r="G64" s="13">
        <v>-38350</v>
      </c>
    </row>
    <row r="65" spans="1:7" x14ac:dyDescent="0.2">
      <c r="A65" t="s">
        <v>150</v>
      </c>
      <c r="B65" s="13">
        <v>75684</v>
      </c>
      <c r="C65" s="13"/>
      <c r="D65" s="13"/>
      <c r="E65" s="13"/>
      <c r="F65" s="13"/>
      <c r="G65" s="13">
        <v>-11049</v>
      </c>
    </row>
    <row r="66" spans="1:7" x14ac:dyDescent="0.2">
      <c r="A66" t="s">
        <v>312</v>
      </c>
      <c r="B66" s="13"/>
      <c r="C66" s="13">
        <v>-22070</v>
      </c>
      <c r="D66" s="13">
        <v>-44784</v>
      </c>
      <c r="E66" s="13">
        <v>-32096</v>
      </c>
      <c r="F66" s="13">
        <v>-37055</v>
      </c>
      <c r="G66" s="13">
        <v>-45809</v>
      </c>
    </row>
    <row r="67" spans="1:7" x14ac:dyDescent="0.2">
      <c r="A67" t="s">
        <v>151</v>
      </c>
      <c r="B67" s="13">
        <v>124496</v>
      </c>
      <c r="C67" s="13">
        <v>60427</v>
      </c>
      <c r="D67" s="13">
        <v>18051</v>
      </c>
      <c r="E67" s="13">
        <v>-39491</v>
      </c>
      <c r="F67" s="13">
        <v>61228</v>
      </c>
      <c r="G67" s="13">
        <v>-108325</v>
      </c>
    </row>
    <row r="68" spans="1:7" x14ac:dyDescent="0.2">
      <c r="A68" t="s">
        <v>152</v>
      </c>
      <c r="B68" s="13">
        <v>79986</v>
      </c>
      <c r="C68" s="13">
        <v>188646</v>
      </c>
      <c r="D68" s="13">
        <v>112230</v>
      </c>
      <c r="E68" s="13">
        <v>-289466</v>
      </c>
      <c r="F68" s="13">
        <v>-206039</v>
      </c>
      <c r="G68" s="13">
        <v>-433629</v>
      </c>
    </row>
    <row r="69" spans="1:7" x14ac:dyDescent="0.2">
      <c r="A69" t="s">
        <v>153</v>
      </c>
      <c r="B69" s="13">
        <v>319332</v>
      </c>
      <c r="C69" s="13">
        <v>115300</v>
      </c>
      <c r="D69" s="13">
        <v>108043</v>
      </c>
      <c r="E69" s="13"/>
      <c r="F69" s="13"/>
      <c r="G69" s="13"/>
    </row>
    <row r="70" spans="1:7" x14ac:dyDescent="0.2">
      <c r="A70" t="s">
        <v>347</v>
      </c>
      <c r="B70" s="13"/>
      <c r="C70" s="13"/>
      <c r="D70" s="13"/>
      <c r="E70" s="13">
        <v>-149740</v>
      </c>
      <c r="F70" s="13">
        <v>-73277</v>
      </c>
      <c r="G70" s="13">
        <v>-38357</v>
      </c>
    </row>
    <row r="71" spans="1:7" x14ac:dyDescent="0.2">
      <c r="A71" t="s">
        <v>154</v>
      </c>
      <c r="B71" s="13">
        <v>860830</v>
      </c>
      <c r="C71" s="13">
        <v>900444</v>
      </c>
      <c r="D71" s="13">
        <v>1037511</v>
      </c>
      <c r="E71" s="13">
        <v>965096</v>
      </c>
      <c r="F71" s="13">
        <v>987466</v>
      </c>
      <c r="G71" s="13">
        <v>1000143</v>
      </c>
    </row>
    <row r="72" spans="1:7" x14ac:dyDescent="0.2">
      <c r="A72" t="s">
        <v>155</v>
      </c>
      <c r="B72" s="13">
        <v>-40915</v>
      </c>
      <c r="C72" s="13">
        <v>-29771</v>
      </c>
      <c r="D72" s="13">
        <v>-38742</v>
      </c>
      <c r="E72" s="13">
        <v>-204</v>
      </c>
      <c r="F72" s="13">
        <v>11060</v>
      </c>
      <c r="G72" s="13">
        <v>-45513</v>
      </c>
    </row>
    <row r="73" spans="1:7" x14ac:dyDescent="0.2">
      <c r="A73" t="s">
        <v>156</v>
      </c>
      <c r="B73" s="13">
        <v>15654</v>
      </c>
      <c r="C73" s="13">
        <v>21703</v>
      </c>
      <c r="D73" s="13">
        <v>-19517</v>
      </c>
      <c r="E73" s="13">
        <v>65762</v>
      </c>
      <c r="F73" s="13">
        <v>57260</v>
      </c>
      <c r="G73" s="13">
        <v>38511</v>
      </c>
    </row>
    <row r="74" spans="1:7" x14ac:dyDescent="0.2">
      <c r="A74" t="s">
        <v>157</v>
      </c>
      <c r="B74" s="13">
        <v>30032</v>
      </c>
      <c r="C74" s="13">
        <v>1077</v>
      </c>
      <c r="D74" s="13">
        <v>16516</v>
      </c>
      <c r="E74" s="13">
        <v>64159</v>
      </c>
      <c r="F74" s="13">
        <v>16045</v>
      </c>
      <c r="G74" s="13">
        <v>-139518</v>
      </c>
    </row>
    <row r="75" spans="1:7" x14ac:dyDescent="0.2">
      <c r="A75" t="s">
        <v>313</v>
      </c>
      <c r="B75" s="13"/>
      <c r="C75" s="13">
        <v>71691</v>
      </c>
      <c r="D75" s="13"/>
      <c r="E75" s="13">
        <v>-61879</v>
      </c>
      <c r="F75" s="13">
        <v>28118</v>
      </c>
      <c r="G75" s="13">
        <v>-90045</v>
      </c>
    </row>
    <row r="76" spans="1:7" x14ac:dyDescent="0.2">
      <c r="A76" t="s">
        <v>158</v>
      </c>
      <c r="B76" s="13">
        <v>1243492</v>
      </c>
      <c r="C76" s="13">
        <v>776901</v>
      </c>
      <c r="D76" s="13">
        <v>619020</v>
      </c>
      <c r="E76" s="13">
        <v>1249569</v>
      </c>
      <c r="F76" s="13">
        <v>1265734</v>
      </c>
      <c r="G76" s="13">
        <v>1141902</v>
      </c>
    </row>
    <row r="77" spans="1:7" x14ac:dyDescent="0.2">
      <c r="A77" t="s">
        <v>348</v>
      </c>
      <c r="B77" s="13"/>
      <c r="C77" s="13"/>
      <c r="D77" s="13"/>
      <c r="E77" s="13">
        <v>43122</v>
      </c>
      <c r="F77" s="13">
        <v>85421</v>
      </c>
      <c r="G77" s="13">
        <v>38960</v>
      </c>
    </row>
    <row r="78" spans="1:7" x14ac:dyDescent="0.2">
      <c r="A78" t="s">
        <v>159</v>
      </c>
      <c r="B78" s="13">
        <v>960133</v>
      </c>
      <c r="C78" s="13">
        <v>899893</v>
      </c>
      <c r="D78" s="13">
        <v>702225</v>
      </c>
      <c r="E78" s="13">
        <v>660284</v>
      </c>
      <c r="F78" s="13">
        <v>746132</v>
      </c>
      <c r="G78" s="13">
        <v>919001</v>
      </c>
    </row>
    <row r="79" spans="1:7" x14ac:dyDescent="0.2">
      <c r="A79" t="s">
        <v>160</v>
      </c>
      <c r="B79" s="13">
        <v>-1411</v>
      </c>
      <c r="C79" s="13">
        <v>3256</v>
      </c>
      <c r="D79" s="13">
        <v>-67024</v>
      </c>
      <c r="E79" s="13">
        <v>20512</v>
      </c>
      <c r="F79" s="13">
        <v>33831</v>
      </c>
      <c r="G79" s="13">
        <v>9443</v>
      </c>
    </row>
    <row r="80" spans="1:7" x14ac:dyDescent="0.2">
      <c r="A80" t="s">
        <v>161</v>
      </c>
      <c r="B80" s="13">
        <v>-79247</v>
      </c>
      <c r="C80" s="13">
        <v>-80353</v>
      </c>
      <c r="D80" s="13">
        <v>-74708</v>
      </c>
      <c r="E80" s="13">
        <v>-5824</v>
      </c>
      <c r="F80" s="13">
        <v>-4375</v>
      </c>
      <c r="G80" s="13">
        <v>53225</v>
      </c>
    </row>
    <row r="81" spans="1:7" x14ac:dyDescent="0.2">
      <c r="A81" t="s">
        <v>162</v>
      </c>
      <c r="B81" s="13">
        <v>-109023</v>
      </c>
      <c r="C81" s="13">
        <v>-5498</v>
      </c>
      <c r="D81" s="13">
        <v>10337</v>
      </c>
      <c r="E81" s="13">
        <v>-8839</v>
      </c>
      <c r="F81" s="13">
        <v>16174</v>
      </c>
      <c r="G81" s="13">
        <v>13475</v>
      </c>
    </row>
    <row r="82" spans="1:7" x14ac:dyDescent="0.2">
      <c r="A82" t="s">
        <v>163</v>
      </c>
      <c r="B82" s="13">
        <v>6100</v>
      </c>
      <c r="C82" s="13">
        <v>-44521</v>
      </c>
      <c r="D82" s="13">
        <v>-34025</v>
      </c>
      <c r="E82" s="13">
        <v>11265</v>
      </c>
      <c r="F82" s="13">
        <v>-28977</v>
      </c>
      <c r="G82" s="13">
        <v>-79974</v>
      </c>
    </row>
    <row r="83" spans="1:7" x14ac:dyDescent="0.2">
      <c r="A83" t="s">
        <v>164</v>
      </c>
      <c r="B83" s="13">
        <v>-1104</v>
      </c>
      <c r="C83" s="13">
        <v>-111584</v>
      </c>
      <c r="D83" s="13">
        <v>-164424</v>
      </c>
      <c r="E83" s="13">
        <v>-101076</v>
      </c>
      <c r="F83" s="13">
        <v>-253497</v>
      </c>
      <c r="G83" s="13">
        <v>-59280</v>
      </c>
    </row>
    <row r="84" spans="1:7" x14ac:dyDescent="0.2">
      <c r="A84" t="s">
        <v>165</v>
      </c>
      <c r="B84" s="13">
        <v>192046</v>
      </c>
      <c r="C84" s="13">
        <v>72090</v>
      </c>
      <c r="D84" s="13">
        <v>33919</v>
      </c>
      <c r="E84" s="13">
        <v>156348</v>
      </c>
      <c r="F84" s="13">
        <v>117569</v>
      </c>
      <c r="G84" s="13">
        <v>108712</v>
      </c>
    </row>
    <row r="85" spans="1:7" x14ac:dyDescent="0.2">
      <c r="A85" t="s">
        <v>166</v>
      </c>
      <c r="B85" s="13">
        <v>9541</v>
      </c>
      <c r="C85" s="13">
        <v>21582</v>
      </c>
      <c r="D85" s="13">
        <v>-2369</v>
      </c>
      <c r="E85" s="13">
        <v>14144</v>
      </c>
      <c r="F85" s="13">
        <v>-8672</v>
      </c>
      <c r="G85" s="13">
        <v>37192</v>
      </c>
    </row>
    <row r="86" spans="1:7" x14ac:dyDescent="0.2">
      <c r="A86" t="s">
        <v>167</v>
      </c>
      <c r="B86" s="13">
        <v>-51956</v>
      </c>
      <c r="C86" s="13"/>
      <c r="D86" s="13">
        <v>9576</v>
      </c>
      <c r="E86" s="13">
        <v>-6618</v>
      </c>
      <c r="F86" s="13">
        <v>-25919</v>
      </c>
      <c r="G86" s="13">
        <v>-20655</v>
      </c>
    </row>
    <row r="87" spans="1:7" x14ac:dyDescent="0.2">
      <c r="A87" t="s">
        <v>168</v>
      </c>
      <c r="B87" s="13">
        <v>37842</v>
      </c>
      <c r="C87" s="13">
        <v>-24303</v>
      </c>
      <c r="D87" s="13">
        <v>15369</v>
      </c>
      <c r="E87" s="13">
        <v>2048</v>
      </c>
      <c r="F87" s="13">
        <v>-14853</v>
      </c>
      <c r="G87" s="13">
        <v>51842</v>
      </c>
    </row>
    <row r="88" spans="1:7" x14ac:dyDescent="0.2">
      <c r="A88" t="s">
        <v>169</v>
      </c>
      <c r="B88" s="13">
        <v>-10988</v>
      </c>
      <c r="C88" s="13"/>
      <c r="D88" s="13">
        <v>-10832</v>
      </c>
      <c r="E88" s="13">
        <v>-21956</v>
      </c>
      <c r="F88" s="13">
        <v>4045</v>
      </c>
      <c r="G88" s="13">
        <v>10522</v>
      </c>
    </row>
    <row r="89" spans="1:7" x14ac:dyDescent="0.2">
      <c r="A89" t="s">
        <v>314</v>
      </c>
      <c r="B89" s="13"/>
      <c r="C89" s="13">
        <v>-11314</v>
      </c>
      <c r="D89" s="13"/>
      <c r="E89" s="13"/>
      <c r="F89" s="13"/>
      <c r="G89" s="13"/>
    </row>
    <row r="90" spans="1:7" x14ac:dyDescent="0.2">
      <c r="A90" t="s">
        <v>315</v>
      </c>
      <c r="B90" s="13"/>
      <c r="C90" s="13">
        <v>-3585</v>
      </c>
      <c r="D90" s="13">
        <v>-21919</v>
      </c>
      <c r="E90" s="13"/>
      <c r="F90" s="13"/>
      <c r="G90" s="13"/>
    </row>
    <row r="91" spans="1:7" x14ac:dyDescent="0.2">
      <c r="A91" t="s">
        <v>170</v>
      </c>
      <c r="B91" s="13">
        <v>-159560</v>
      </c>
      <c r="C91" s="13">
        <v>-115993</v>
      </c>
      <c r="D91" s="13">
        <v>-96326</v>
      </c>
      <c r="E91" s="13">
        <v>-175808</v>
      </c>
      <c r="F91" s="13">
        <v>-129902</v>
      </c>
      <c r="G91" s="13">
        <v>-110044</v>
      </c>
    </row>
    <row r="92" spans="1:7" x14ac:dyDescent="0.2">
      <c r="A92" t="s">
        <v>349</v>
      </c>
      <c r="B92" s="13"/>
      <c r="C92" s="13"/>
      <c r="D92" s="13"/>
      <c r="E92" s="13">
        <v>-9528</v>
      </c>
      <c r="F92" s="13">
        <v>-4477</v>
      </c>
      <c r="G92" s="13">
        <v>-4415</v>
      </c>
    </row>
    <row r="93" spans="1:7" x14ac:dyDescent="0.2">
      <c r="A93" t="s">
        <v>326</v>
      </c>
      <c r="B93" s="13"/>
      <c r="C93" s="13"/>
      <c r="D93" s="13">
        <v>7427</v>
      </c>
      <c r="E93" s="13">
        <v>3625</v>
      </c>
      <c r="F93" s="13">
        <v>20633</v>
      </c>
      <c r="G93" s="13">
        <v>32699</v>
      </c>
    </row>
    <row r="94" spans="1:7" x14ac:dyDescent="0.2">
      <c r="A94" t="s">
        <v>350</v>
      </c>
      <c r="B94" s="13"/>
      <c r="C94" s="13"/>
      <c r="D94" s="13"/>
      <c r="E94" s="13">
        <v>-602</v>
      </c>
      <c r="F94" s="13">
        <v>6361</v>
      </c>
      <c r="G94" s="13">
        <v>5319</v>
      </c>
    </row>
    <row r="95" spans="1:7" x14ac:dyDescent="0.2">
      <c r="A95" t="s">
        <v>171</v>
      </c>
      <c r="B95" s="13">
        <v>-37796</v>
      </c>
      <c r="C95" s="13">
        <v>-44011</v>
      </c>
      <c r="D95" s="13">
        <v>-35106</v>
      </c>
      <c r="E95" s="13">
        <v>-65154</v>
      </c>
      <c r="F95" s="13">
        <v>-64381</v>
      </c>
      <c r="G95" s="13">
        <v>-73982</v>
      </c>
    </row>
    <row r="96" spans="1:7" x14ac:dyDescent="0.2">
      <c r="A96" t="s">
        <v>172</v>
      </c>
      <c r="B96" s="13">
        <v>-200966</v>
      </c>
      <c r="C96" s="13">
        <v>-169644</v>
      </c>
      <c r="D96" s="13">
        <v>-101261</v>
      </c>
      <c r="E96" s="13">
        <v>1794</v>
      </c>
      <c r="F96" s="13">
        <v>1547</v>
      </c>
      <c r="G96" s="13">
        <v>-4048</v>
      </c>
    </row>
    <row r="97" spans="1:7" x14ac:dyDescent="0.2">
      <c r="A97" t="s">
        <v>173</v>
      </c>
      <c r="B97" s="13">
        <v>-55714</v>
      </c>
      <c r="C97" s="13">
        <v>-43302</v>
      </c>
      <c r="D97" s="13">
        <v>-24442</v>
      </c>
      <c r="E97" s="13">
        <v>4268</v>
      </c>
      <c r="F97" s="13">
        <v>15967</v>
      </c>
      <c r="G97" s="13">
        <v>-94008</v>
      </c>
    </row>
    <row r="98" spans="1:7" x14ac:dyDescent="0.2">
      <c r="A98" t="s">
        <v>174</v>
      </c>
      <c r="B98" s="13">
        <v>-3823</v>
      </c>
      <c r="C98" s="13">
        <v>-16987</v>
      </c>
      <c r="D98" s="13">
        <v>-31563</v>
      </c>
      <c r="E98" s="13">
        <v>-29950</v>
      </c>
      <c r="F98" s="13">
        <v>-73833</v>
      </c>
      <c r="G98" s="13">
        <v>-78246</v>
      </c>
    </row>
    <row r="99" spans="1:7" x14ac:dyDescent="0.2">
      <c r="A99" t="s">
        <v>175</v>
      </c>
      <c r="B99" s="13">
        <v>30272</v>
      </c>
      <c r="C99" s="13">
        <v>-3918</v>
      </c>
      <c r="D99" s="13">
        <v>-24528</v>
      </c>
      <c r="E99" s="13">
        <v>-106792</v>
      </c>
      <c r="F99" s="13"/>
      <c r="G99" s="13"/>
    </row>
    <row r="100" spans="1:7" x14ac:dyDescent="0.2">
      <c r="A100" t="s">
        <v>176</v>
      </c>
      <c r="B100" s="13">
        <v>1916260</v>
      </c>
      <c r="C100" s="13">
        <v>1571121</v>
      </c>
      <c r="D100" s="13">
        <v>2105085</v>
      </c>
      <c r="E100" s="13">
        <v>2866658</v>
      </c>
      <c r="F100" s="13">
        <v>2745076</v>
      </c>
      <c r="G100" s="13">
        <v>2417007</v>
      </c>
    </row>
    <row r="101" spans="1:7" x14ac:dyDescent="0.2">
      <c r="A101" t="s">
        <v>177</v>
      </c>
      <c r="B101" s="13">
        <v>58671</v>
      </c>
      <c r="C101" s="13">
        <v>-93141</v>
      </c>
      <c r="D101" s="13">
        <v>-180888</v>
      </c>
      <c r="E101" s="13">
        <v>39261</v>
      </c>
      <c r="F101" s="13">
        <v>-35271</v>
      </c>
      <c r="G101" s="13">
        <v>13906</v>
      </c>
    </row>
    <row r="102" spans="1:7" x14ac:dyDescent="0.2">
      <c r="A102" t="s">
        <v>178</v>
      </c>
      <c r="B102" s="13">
        <v>5316648</v>
      </c>
      <c r="C102" s="13">
        <v>5451088</v>
      </c>
      <c r="D102" s="13">
        <v>5229213</v>
      </c>
      <c r="E102" s="13">
        <v>5165315</v>
      </c>
      <c r="F102" s="13">
        <v>5202382</v>
      </c>
      <c r="G102" s="13">
        <v>4973290</v>
      </c>
    </row>
    <row r="103" spans="1:7" x14ac:dyDescent="0.2">
      <c r="A103" t="s">
        <v>179</v>
      </c>
      <c r="B103" s="13">
        <v>-189465</v>
      </c>
      <c r="C103" s="13">
        <v>-178166</v>
      </c>
      <c r="D103" s="13">
        <v>-434040</v>
      </c>
      <c r="E103" s="13"/>
      <c r="F103" s="13">
        <v>-216401</v>
      </c>
      <c r="G103" s="13"/>
    </row>
    <row r="104" spans="1:7" x14ac:dyDescent="0.2">
      <c r="A104" t="s">
        <v>351</v>
      </c>
      <c r="B104" s="13"/>
      <c r="C104" s="13"/>
      <c r="D104" s="13"/>
      <c r="E104" s="13">
        <v>-179303</v>
      </c>
      <c r="F104" s="13">
        <v>-28899</v>
      </c>
      <c r="G104" s="13">
        <v>-38088</v>
      </c>
    </row>
    <row r="105" spans="1:7" x14ac:dyDescent="0.2">
      <c r="A105" t="s">
        <v>180</v>
      </c>
      <c r="B105" s="13">
        <v>-390438</v>
      </c>
      <c r="C105" s="13">
        <v>-368861</v>
      </c>
      <c r="D105" s="13">
        <v>-212132</v>
      </c>
      <c r="E105" s="13">
        <v>-592726</v>
      </c>
      <c r="F105" s="13">
        <v>-116944</v>
      </c>
      <c r="G105" s="13">
        <v>-152444</v>
      </c>
    </row>
    <row r="106" spans="1:7" x14ac:dyDescent="0.2">
      <c r="A106" t="s">
        <v>181</v>
      </c>
      <c r="B106" s="13">
        <v>-444538</v>
      </c>
      <c r="C106" s="13">
        <v>-501009</v>
      </c>
      <c r="D106" s="13">
        <v>-864372</v>
      </c>
      <c r="E106" s="13">
        <v>-1109087</v>
      </c>
      <c r="F106" s="13">
        <v>-415685</v>
      </c>
      <c r="G106" s="13">
        <v>-428233</v>
      </c>
    </row>
    <row r="107" spans="1:7" x14ac:dyDescent="0.2">
      <c r="A107" t="s">
        <v>182</v>
      </c>
      <c r="B107" s="13">
        <v>1259208</v>
      </c>
      <c r="C107" s="13">
        <v>1494366</v>
      </c>
      <c r="D107" s="13">
        <v>1590958</v>
      </c>
      <c r="E107" s="13">
        <v>592005</v>
      </c>
      <c r="F107" s="13">
        <v>908202</v>
      </c>
      <c r="G107" s="13">
        <v>936104</v>
      </c>
    </row>
    <row r="108" spans="1:7" x14ac:dyDescent="0.2">
      <c r="A108" t="s">
        <v>327</v>
      </c>
      <c r="B108" s="13"/>
      <c r="C108" s="13"/>
      <c r="D108" s="13">
        <v>-4965</v>
      </c>
      <c r="E108" s="13"/>
      <c r="F108" s="13"/>
      <c r="G108" s="13"/>
    </row>
    <row r="109" spans="1:7" x14ac:dyDescent="0.2">
      <c r="A109" t="s">
        <v>183</v>
      </c>
      <c r="B109" s="13">
        <v>181339</v>
      </c>
      <c r="C109" s="13">
        <v>30621</v>
      </c>
      <c r="D109" s="13">
        <v>31250</v>
      </c>
      <c r="E109" s="13">
        <v>-261760</v>
      </c>
      <c r="F109" s="13">
        <v>-171643</v>
      </c>
      <c r="G109" s="13">
        <v>-147327</v>
      </c>
    </row>
    <row r="110" spans="1:7" x14ac:dyDescent="0.2">
      <c r="A110" t="s">
        <v>184</v>
      </c>
      <c r="B110" s="13">
        <v>990210</v>
      </c>
      <c r="C110" s="13">
        <v>891926</v>
      </c>
      <c r="D110" s="13">
        <v>1024619</v>
      </c>
      <c r="E110" s="13">
        <v>-91836</v>
      </c>
      <c r="F110" s="13">
        <v>-130334</v>
      </c>
      <c r="G110" s="13">
        <v>134518</v>
      </c>
    </row>
    <row r="111" spans="1:7" x14ac:dyDescent="0.2">
      <c r="A111" t="s">
        <v>185</v>
      </c>
      <c r="B111" s="13">
        <v>56708</v>
      </c>
      <c r="C111" s="13">
        <v>211016</v>
      </c>
      <c r="D111" s="13">
        <v>163454</v>
      </c>
      <c r="E111" s="13">
        <v>4640</v>
      </c>
      <c r="F111" s="13">
        <v>-91575</v>
      </c>
      <c r="G111" s="13">
        <v>-31741</v>
      </c>
    </row>
    <row r="112" spans="1:7" x14ac:dyDescent="0.2">
      <c r="A112" t="s">
        <v>186</v>
      </c>
      <c r="B112" s="13">
        <v>252216</v>
      </c>
      <c r="C112" s="13">
        <v>75234</v>
      </c>
      <c r="D112" s="13">
        <v>56062</v>
      </c>
      <c r="E112" s="13">
        <v>-301259</v>
      </c>
      <c r="F112" s="13">
        <v>-368930</v>
      </c>
      <c r="G112" s="13">
        <v>-218742</v>
      </c>
    </row>
    <row r="113" spans="1:7" x14ac:dyDescent="0.2">
      <c r="A113" t="s">
        <v>187</v>
      </c>
      <c r="B113" s="13">
        <v>49469</v>
      </c>
      <c r="C113" s="13">
        <v>20766</v>
      </c>
      <c r="D113" s="13">
        <v>125163</v>
      </c>
      <c r="E113" s="13">
        <v>-74044</v>
      </c>
      <c r="F113" s="13">
        <v>-204930</v>
      </c>
      <c r="G113" s="13">
        <v>-91355</v>
      </c>
    </row>
    <row r="114" spans="1:7" x14ac:dyDescent="0.2">
      <c r="A114" t="s">
        <v>188</v>
      </c>
      <c r="B114" s="13">
        <v>-53837</v>
      </c>
      <c r="C114" s="13">
        <v>-79414</v>
      </c>
      <c r="D114" s="13">
        <v>-109906</v>
      </c>
      <c r="E114" s="13">
        <v>-437614</v>
      </c>
      <c r="F114" s="13">
        <v>-493857</v>
      </c>
      <c r="G114" s="13">
        <v>-389248</v>
      </c>
    </row>
    <row r="115" spans="1:7" x14ac:dyDescent="0.2">
      <c r="A115" t="s">
        <v>189</v>
      </c>
      <c r="B115" s="13">
        <v>-7744</v>
      </c>
      <c r="C115" s="13">
        <v>-61716</v>
      </c>
      <c r="D115" s="13">
        <v>-118998</v>
      </c>
      <c r="E115" s="13">
        <v>-1134</v>
      </c>
      <c r="F115" s="13">
        <v>-23517</v>
      </c>
      <c r="G115" s="13">
        <v>-7739</v>
      </c>
    </row>
    <row r="116" spans="1:7" x14ac:dyDescent="0.2">
      <c r="A116" t="s">
        <v>190</v>
      </c>
      <c r="B116" s="13">
        <v>47879</v>
      </c>
      <c r="C116" s="13">
        <v>16033</v>
      </c>
      <c r="D116" s="13">
        <v>55074</v>
      </c>
      <c r="E116" s="13">
        <v>209381</v>
      </c>
      <c r="F116" s="13">
        <v>284283</v>
      </c>
      <c r="G116" s="13">
        <v>131985</v>
      </c>
    </row>
    <row r="117" spans="1:7" x14ac:dyDescent="0.2">
      <c r="A117" t="s">
        <v>191</v>
      </c>
      <c r="B117" s="13">
        <v>61057</v>
      </c>
      <c r="C117" s="13">
        <v>102105</v>
      </c>
      <c r="D117" s="13">
        <v>98067</v>
      </c>
      <c r="E117" s="13">
        <v>225259</v>
      </c>
      <c r="F117" s="13">
        <v>225836</v>
      </c>
      <c r="G117" s="13">
        <v>281911</v>
      </c>
    </row>
    <row r="118" spans="1:7" x14ac:dyDescent="0.2">
      <c r="A118" t="s">
        <v>192</v>
      </c>
      <c r="B118" s="13">
        <v>14741</v>
      </c>
      <c r="C118" s="13">
        <v>13205</v>
      </c>
      <c r="D118" s="13">
        <v>21481</v>
      </c>
      <c r="E118" s="13">
        <v>28470</v>
      </c>
      <c r="F118" s="13">
        <v>50912</v>
      </c>
      <c r="G118" s="13">
        <v>56724</v>
      </c>
    </row>
    <row r="119" spans="1:7" x14ac:dyDescent="0.2">
      <c r="A119" t="s">
        <v>193</v>
      </c>
      <c r="B119" s="13">
        <v>-178901</v>
      </c>
      <c r="C119" s="13">
        <v>-121382</v>
      </c>
      <c r="D119" s="13">
        <v>-105696</v>
      </c>
      <c r="E119" s="13">
        <v>-52948</v>
      </c>
      <c r="F119" s="13">
        <v>-51444</v>
      </c>
      <c r="G119" s="13">
        <v>2147</v>
      </c>
    </row>
    <row r="120" spans="1:7" x14ac:dyDescent="0.2">
      <c r="A120" t="s">
        <v>316</v>
      </c>
      <c r="B120" s="13"/>
      <c r="C120" s="13">
        <v>-13605</v>
      </c>
      <c r="D120" s="13"/>
      <c r="E120" s="13">
        <v>12760</v>
      </c>
      <c r="F120" s="13"/>
      <c r="G120" s="13"/>
    </row>
    <row r="121" spans="1:7" x14ac:dyDescent="0.2">
      <c r="A121" t="s">
        <v>194</v>
      </c>
      <c r="B121" s="13">
        <v>-229978</v>
      </c>
      <c r="C121" s="13">
        <v>-191886</v>
      </c>
      <c r="D121" s="13">
        <v>-224188</v>
      </c>
      <c r="E121" s="13">
        <v>-414538</v>
      </c>
      <c r="F121" s="13">
        <v>-332791</v>
      </c>
      <c r="G121" s="13">
        <v>-434534</v>
      </c>
    </row>
    <row r="122" spans="1:7" x14ac:dyDescent="0.2">
      <c r="A122" t="s">
        <v>195</v>
      </c>
      <c r="B122" s="13">
        <v>126721</v>
      </c>
      <c r="C122" s="13">
        <v>57027</v>
      </c>
      <c r="D122" s="13"/>
      <c r="E122" s="13"/>
      <c r="F122" s="13"/>
      <c r="G122" s="13">
        <v>48583</v>
      </c>
    </row>
    <row r="123" spans="1:7" x14ac:dyDescent="0.2">
      <c r="A123" t="s">
        <v>196</v>
      </c>
      <c r="B123" s="13">
        <v>1569853</v>
      </c>
      <c r="C123" s="13">
        <v>1652471</v>
      </c>
      <c r="D123" s="13">
        <v>1699791</v>
      </c>
      <c r="E123" s="13">
        <v>2164156</v>
      </c>
      <c r="F123" s="13">
        <v>2101710</v>
      </c>
      <c r="G123" s="13">
        <v>1512160</v>
      </c>
    </row>
    <row r="124" spans="1:7" x14ac:dyDescent="0.2">
      <c r="A124" t="s">
        <v>197</v>
      </c>
      <c r="B124" s="13">
        <v>189260</v>
      </c>
      <c r="C124" s="13">
        <v>126586</v>
      </c>
      <c r="D124" s="13"/>
      <c r="E124" s="13"/>
      <c r="F124" s="13"/>
      <c r="G124" s="13"/>
    </row>
    <row r="125" spans="1:7" x14ac:dyDescent="0.2">
      <c r="A125" t="s">
        <v>198</v>
      </c>
      <c r="B125" s="13">
        <v>61495</v>
      </c>
      <c r="C125" s="13">
        <v>225277</v>
      </c>
      <c r="D125" s="13"/>
      <c r="E125" s="13"/>
      <c r="F125" s="13"/>
      <c r="G125" s="13"/>
    </row>
    <row r="126" spans="1:7" x14ac:dyDescent="0.2">
      <c r="A126" t="s">
        <v>199</v>
      </c>
      <c r="B126" s="13">
        <v>38014</v>
      </c>
      <c r="C126" s="13"/>
      <c r="D126" s="13"/>
      <c r="E126" s="13">
        <v>249766</v>
      </c>
      <c r="F126" s="13">
        <v>277629</v>
      </c>
      <c r="G126" s="13">
        <v>279983</v>
      </c>
    </row>
    <row r="127" spans="1:7" x14ac:dyDescent="0.2">
      <c r="A127" t="s">
        <v>200</v>
      </c>
      <c r="B127" s="13">
        <v>126144</v>
      </c>
      <c r="C127" s="13"/>
      <c r="D127" s="13"/>
      <c r="E127" s="13">
        <v>41716</v>
      </c>
      <c r="F127" s="13">
        <v>103567</v>
      </c>
      <c r="G127" s="13">
        <v>298152</v>
      </c>
    </row>
    <row r="128" spans="1:7" x14ac:dyDescent="0.2">
      <c r="A128" t="s">
        <v>328</v>
      </c>
      <c r="B128" s="13"/>
      <c r="C128" s="13"/>
      <c r="D128" s="13">
        <v>20006</v>
      </c>
      <c r="E128" s="13"/>
      <c r="F128" s="13"/>
      <c r="G128" s="13"/>
    </row>
    <row r="129" spans="1:7" x14ac:dyDescent="0.2">
      <c r="A129" t="s">
        <v>201</v>
      </c>
      <c r="B129" s="13">
        <v>-168037</v>
      </c>
      <c r="C129" s="13">
        <v>-124913</v>
      </c>
      <c r="D129" s="13">
        <v>-100931</v>
      </c>
      <c r="E129" s="13"/>
      <c r="F129" s="13">
        <v>-49865</v>
      </c>
      <c r="G129" s="13">
        <v>-38105</v>
      </c>
    </row>
    <row r="130" spans="1:7" x14ac:dyDescent="0.2">
      <c r="A130" t="s">
        <v>202</v>
      </c>
      <c r="B130" s="13">
        <v>-107793</v>
      </c>
      <c r="C130" s="13"/>
      <c r="D130" s="13"/>
      <c r="E130" s="13"/>
      <c r="F130" s="13"/>
      <c r="G130" s="13">
        <v>-10728</v>
      </c>
    </row>
    <row r="131" spans="1:7" x14ac:dyDescent="0.2">
      <c r="A131" t="s">
        <v>329</v>
      </c>
      <c r="B131" s="13"/>
      <c r="C131" s="13"/>
      <c r="D131" s="13">
        <v>-18172</v>
      </c>
      <c r="E131" s="13"/>
      <c r="F131" s="13"/>
      <c r="G131" s="13"/>
    </row>
    <row r="132" spans="1:7" x14ac:dyDescent="0.2">
      <c r="A132" t="s">
        <v>203</v>
      </c>
      <c r="B132" s="13">
        <v>-261241</v>
      </c>
      <c r="C132" s="13">
        <v>-236793</v>
      </c>
      <c r="D132" s="13">
        <v>-489095</v>
      </c>
      <c r="E132" s="13"/>
      <c r="F132" s="13">
        <v>-125121</v>
      </c>
      <c r="G132" s="13"/>
    </row>
    <row r="133" spans="1:7" x14ac:dyDescent="0.2">
      <c r="A133" t="s">
        <v>352</v>
      </c>
      <c r="B133" s="13"/>
      <c r="C133" s="13"/>
      <c r="D133" s="13"/>
      <c r="E133" s="13">
        <v>-152870</v>
      </c>
      <c r="F133" s="13">
        <v>-16266</v>
      </c>
      <c r="G133" s="13">
        <v>-19882</v>
      </c>
    </row>
    <row r="134" spans="1:7" x14ac:dyDescent="0.2">
      <c r="A134" t="s">
        <v>204</v>
      </c>
      <c r="B134" s="13">
        <v>-402820</v>
      </c>
      <c r="C134" s="13">
        <v>-371551</v>
      </c>
      <c r="D134" s="13">
        <v>-253861</v>
      </c>
      <c r="E134" s="13">
        <v>-496491</v>
      </c>
      <c r="F134" s="13">
        <v>-73863</v>
      </c>
      <c r="G134" s="13">
        <v>-90493</v>
      </c>
    </row>
    <row r="135" spans="1:7" x14ac:dyDescent="0.2">
      <c r="A135" t="s">
        <v>205</v>
      </c>
      <c r="B135" s="13">
        <v>-371344</v>
      </c>
      <c r="C135" s="13">
        <v>-387231</v>
      </c>
      <c r="D135" s="13">
        <v>-702785</v>
      </c>
      <c r="E135" s="13">
        <v>-889737</v>
      </c>
      <c r="F135" s="13">
        <v>-286043</v>
      </c>
      <c r="G135" s="13">
        <v>-302918</v>
      </c>
    </row>
    <row r="136" spans="1:7" x14ac:dyDescent="0.2">
      <c r="A136" t="s">
        <v>206</v>
      </c>
      <c r="B136" s="13">
        <v>-267350</v>
      </c>
      <c r="C136" s="13">
        <v>-227694</v>
      </c>
      <c r="D136" s="13">
        <v>-334740</v>
      </c>
      <c r="E136" s="13">
        <v>672126</v>
      </c>
      <c r="F136" s="13">
        <v>1062189</v>
      </c>
      <c r="G136" s="13">
        <v>1005184</v>
      </c>
    </row>
    <row r="137" spans="1:7" x14ac:dyDescent="0.2">
      <c r="A137" t="s">
        <v>207</v>
      </c>
      <c r="B137" s="13">
        <v>-781014</v>
      </c>
      <c r="C137" s="13">
        <v>-693886</v>
      </c>
      <c r="D137" s="13">
        <v>-749135</v>
      </c>
      <c r="E137" s="13"/>
      <c r="F137" s="13"/>
      <c r="G137" s="13"/>
    </row>
    <row r="138" spans="1:7" x14ac:dyDescent="0.2">
      <c r="A138" t="s">
        <v>208</v>
      </c>
      <c r="B138" s="13">
        <v>-80662</v>
      </c>
      <c r="C138" s="13"/>
      <c r="D138" s="13">
        <v>-64065</v>
      </c>
      <c r="E138" s="13">
        <v>-173127</v>
      </c>
      <c r="F138" s="13">
        <v>-35012</v>
      </c>
      <c r="G138" s="13">
        <v>-41118</v>
      </c>
    </row>
    <row r="139" spans="1:7" x14ac:dyDescent="0.2">
      <c r="A139" t="s">
        <v>317</v>
      </c>
      <c r="B139" s="13"/>
      <c r="C139" s="13">
        <v>-39951</v>
      </c>
      <c r="D139" s="13"/>
      <c r="E139" s="13">
        <v>-414134</v>
      </c>
      <c r="F139" s="13">
        <v>-311891</v>
      </c>
      <c r="G139" s="13">
        <v>-324226</v>
      </c>
    </row>
    <row r="140" spans="1:7" x14ac:dyDescent="0.2">
      <c r="A140" t="s">
        <v>209</v>
      </c>
      <c r="B140" s="13">
        <v>-85816</v>
      </c>
      <c r="C140" s="13">
        <v>-136917</v>
      </c>
      <c r="D140" s="13">
        <v>-232127</v>
      </c>
      <c r="E140" s="13">
        <v>-501020</v>
      </c>
      <c r="F140" s="13">
        <v>-250051</v>
      </c>
      <c r="G140" s="13">
        <v>-322238</v>
      </c>
    </row>
    <row r="141" spans="1:7" x14ac:dyDescent="0.2">
      <c r="A141" t="s">
        <v>210</v>
      </c>
      <c r="B141" s="13">
        <v>-440715</v>
      </c>
      <c r="C141" s="13">
        <v>-420050</v>
      </c>
      <c r="D141" s="13">
        <v>-373087</v>
      </c>
      <c r="E141" s="13">
        <v>-518144</v>
      </c>
      <c r="F141" s="13">
        <v>-348560</v>
      </c>
      <c r="G141" s="13">
        <v>-223225</v>
      </c>
    </row>
    <row r="142" spans="1:7" x14ac:dyDescent="0.2">
      <c r="A142" t="s">
        <v>211</v>
      </c>
      <c r="B142" s="13">
        <v>-397272</v>
      </c>
      <c r="C142" s="13">
        <v>-329216</v>
      </c>
      <c r="D142" s="13">
        <v>-312062</v>
      </c>
      <c r="E142" s="13">
        <v>-69911</v>
      </c>
      <c r="F142" s="13">
        <v>-57692</v>
      </c>
      <c r="G142" s="13"/>
    </row>
    <row r="143" spans="1:7" x14ac:dyDescent="0.2">
      <c r="A143" t="s">
        <v>353</v>
      </c>
      <c r="B143" s="13"/>
      <c r="C143" s="13"/>
      <c r="D143" s="13"/>
      <c r="E143" s="13">
        <v>-191906</v>
      </c>
      <c r="F143" s="13">
        <v>-58376</v>
      </c>
      <c r="G143" s="13">
        <v>-88769</v>
      </c>
    </row>
    <row r="144" spans="1:7" x14ac:dyDescent="0.2">
      <c r="A144" t="s">
        <v>212</v>
      </c>
      <c r="B144" s="13">
        <v>-285758</v>
      </c>
      <c r="C144" s="13">
        <v>-157209</v>
      </c>
      <c r="D144" s="13">
        <v>-196871</v>
      </c>
      <c r="E144" s="13">
        <v>-493025</v>
      </c>
      <c r="F144" s="13">
        <v>-186822</v>
      </c>
      <c r="G144" s="13">
        <v>-164409</v>
      </c>
    </row>
    <row r="145" spans="1:7" x14ac:dyDescent="0.2">
      <c r="A145" t="s">
        <v>213</v>
      </c>
      <c r="B145" s="13">
        <v>-25882</v>
      </c>
      <c r="C145" s="13">
        <v>139222</v>
      </c>
      <c r="D145" s="13">
        <v>73823</v>
      </c>
      <c r="E145" s="13">
        <v>190969</v>
      </c>
      <c r="F145" s="13">
        <v>442379</v>
      </c>
      <c r="G145" s="13">
        <v>408326</v>
      </c>
    </row>
    <row r="146" spans="1:7" x14ac:dyDescent="0.2">
      <c r="A146" t="s">
        <v>214</v>
      </c>
      <c r="B146" s="13">
        <v>-173252</v>
      </c>
      <c r="C146" s="13">
        <v>-212563</v>
      </c>
      <c r="D146" s="13">
        <v>-214007</v>
      </c>
      <c r="E146" s="13">
        <v>-279262</v>
      </c>
      <c r="F146" s="13">
        <v>-157387</v>
      </c>
      <c r="G146" s="13">
        <v>-156961</v>
      </c>
    </row>
    <row r="147" spans="1:7" x14ac:dyDescent="0.2">
      <c r="A147" t="s">
        <v>215</v>
      </c>
      <c r="B147" s="13">
        <v>16079</v>
      </c>
      <c r="C147" s="13">
        <v>6069</v>
      </c>
      <c r="D147" s="13">
        <v>-31384</v>
      </c>
      <c r="E147" s="13">
        <v>31410</v>
      </c>
      <c r="F147" s="13"/>
      <c r="G147" s="13">
        <v>33585</v>
      </c>
    </row>
    <row r="148" spans="1:7" x14ac:dyDescent="0.2">
      <c r="A148" t="s">
        <v>216</v>
      </c>
      <c r="B148" s="13">
        <v>15657</v>
      </c>
      <c r="C148" s="13">
        <v>-22048</v>
      </c>
      <c r="D148" s="13">
        <v>-32126</v>
      </c>
      <c r="E148" s="13">
        <v>64838</v>
      </c>
      <c r="F148" s="13">
        <v>78220</v>
      </c>
      <c r="G148" s="13">
        <v>35660</v>
      </c>
    </row>
    <row r="149" spans="1:7" x14ac:dyDescent="0.2">
      <c r="A149" t="s">
        <v>354</v>
      </c>
      <c r="B149" s="13"/>
      <c r="C149" s="13"/>
      <c r="D149" s="13"/>
      <c r="E149" s="13">
        <v>22045</v>
      </c>
      <c r="F149" s="13">
        <v>18823</v>
      </c>
      <c r="G149" s="13">
        <v>15199</v>
      </c>
    </row>
    <row r="150" spans="1:7" x14ac:dyDescent="0.2">
      <c r="A150" t="s">
        <v>217</v>
      </c>
      <c r="B150" s="13">
        <v>-330283</v>
      </c>
      <c r="C150" s="13">
        <v>-118654</v>
      </c>
      <c r="D150" s="13">
        <v>-144934</v>
      </c>
      <c r="E150" s="13">
        <v>-346330</v>
      </c>
      <c r="F150" s="13">
        <v>-537223</v>
      </c>
      <c r="G150" s="13">
        <v>-528492</v>
      </c>
    </row>
    <row r="151" spans="1:7" x14ac:dyDescent="0.2">
      <c r="A151" t="s">
        <v>218</v>
      </c>
      <c r="B151" s="13">
        <v>-479274</v>
      </c>
      <c r="C151" s="13">
        <v>-428891</v>
      </c>
      <c r="D151" s="13">
        <v>-128667</v>
      </c>
      <c r="E151" s="13">
        <v>-400384</v>
      </c>
      <c r="F151" s="13">
        <v>-370485</v>
      </c>
      <c r="G151" s="13">
        <v>-632935</v>
      </c>
    </row>
    <row r="152" spans="1:7" x14ac:dyDescent="0.2">
      <c r="A152" t="s">
        <v>219</v>
      </c>
      <c r="B152" s="13">
        <v>-342113</v>
      </c>
      <c r="C152" s="13">
        <v>309265</v>
      </c>
      <c r="D152" s="13">
        <v>507842</v>
      </c>
      <c r="E152" s="13">
        <v>451432</v>
      </c>
      <c r="F152" s="13">
        <v>234987</v>
      </c>
      <c r="G152" s="13">
        <v>295359</v>
      </c>
    </row>
    <row r="153" spans="1:7" x14ac:dyDescent="0.2">
      <c r="A153" t="s">
        <v>220</v>
      </c>
      <c r="B153" s="13">
        <v>-11751</v>
      </c>
      <c r="C153" s="13">
        <v>278446</v>
      </c>
      <c r="D153" s="13">
        <v>292176</v>
      </c>
      <c r="E153" s="13">
        <v>57880</v>
      </c>
      <c r="F153" s="13">
        <v>67170</v>
      </c>
      <c r="G153" s="13">
        <v>-5300</v>
      </c>
    </row>
    <row r="154" spans="1:7" x14ac:dyDescent="0.2">
      <c r="A154" t="s">
        <v>221</v>
      </c>
      <c r="B154" s="13">
        <v>-111657</v>
      </c>
      <c r="C154" s="13">
        <v>-128254</v>
      </c>
      <c r="D154" s="13">
        <v>-88198</v>
      </c>
      <c r="E154" s="13"/>
      <c r="F154" s="13"/>
      <c r="G154" s="13"/>
    </row>
    <row r="155" spans="1:7" x14ac:dyDescent="0.2">
      <c r="A155" t="s">
        <v>222</v>
      </c>
      <c r="B155" s="13">
        <v>-55152</v>
      </c>
      <c r="C155" s="13">
        <v>-23430</v>
      </c>
      <c r="D155" s="13"/>
      <c r="E155" s="13"/>
      <c r="F155" s="13"/>
      <c r="G155" s="13"/>
    </row>
    <row r="156" spans="1:7" x14ac:dyDescent="0.2">
      <c r="A156" t="s">
        <v>223</v>
      </c>
      <c r="B156" s="13">
        <v>-18240</v>
      </c>
      <c r="C156" s="13">
        <v>-46709</v>
      </c>
      <c r="D156" s="13">
        <v>-49338</v>
      </c>
      <c r="E156" s="13">
        <v>-576</v>
      </c>
      <c r="F156" s="13">
        <v>16253</v>
      </c>
      <c r="G156" s="13">
        <v>-13340</v>
      </c>
    </row>
    <row r="157" spans="1:7" x14ac:dyDescent="0.2">
      <c r="A157" t="s">
        <v>224</v>
      </c>
      <c r="B157" s="13">
        <v>-73865</v>
      </c>
      <c r="C157" s="13">
        <v>-49996</v>
      </c>
      <c r="D157" s="13">
        <v>-49270</v>
      </c>
      <c r="E157" s="13">
        <v>-53032</v>
      </c>
      <c r="F157" s="13">
        <v>5926</v>
      </c>
      <c r="G157" s="13">
        <v>19366</v>
      </c>
    </row>
    <row r="158" spans="1:7" x14ac:dyDescent="0.2">
      <c r="A158" t="s">
        <v>225</v>
      </c>
      <c r="B158" s="13">
        <v>-33478</v>
      </c>
      <c r="C158" s="13">
        <v>-22881</v>
      </c>
      <c r="D158" s="13">
        <v>-17470</v>
      </c>
      <c r="E158" s="13">
        <v>-29086</v>
      </c>
      <c r="F158" s="13">
        <v>-58873</v>
      </c>
      <c r="G158" s="13">
        <v>-22235</v>
      </c>
    </row>
    <row r="159" spans="1:7" x14ac:dyDescent="0.2">
      <c r="A159" t="s">
        <v>226</v>
      </c>
      <c r="B159" s="13">
        <v>-499118</v>
      </c>
      <c r="C159" s="13">
        <v>-454322</v>
      </c>
      <c r="D159" s="13">
        <v>-543157</v>
      </c>
      <c r="E159" s="13">
        <v>-682546</v>
      </c>
      <c r="F159" s="13">
        <v>-559763</v>
      </c>
      <c r="G159" s="13">
        <v>-598998</v>
      </c>
    </row>
    <row r="160" spans="1:7" x14ac:dyDescent="0.2">
      <c r="A160" t="s">
        <v>227</v>
      </c>
      <c r="B160" s="13">
        <v>-52967</v>
      </c>
      <c r="C160" s="13">
        <v>-58646</v>
      </c>
      <c r="D160" s="13">
        <v>-30476</v>
      </c>
      <c r="E160" s="13">
        <v>-71949</v>
      </c>
      <c r="F160" s="13">
        <v>-6888</v>
      </c>
      <c r="G160" s="13">
        <v>-18330</v>
      </c>
    </row>
    <row r="161" spans="1:7" x14ac:dyDescent="0.2">
      <c r="A161" t="s">
        <v>228</v>
      </c>
      <c r="B161" s="13">
        <v>-44322</v>
      </c>
      <c r="C161" s="13">
        <v>-91426</v>
      </c>
      <c r="D161" s="13">
        <v>-68223</v>
      </c>
      <c r="E161" s="13">
        <v>-52642</v>
      </c>
      <c r="F161" s="13">
        <v>16190</v>
      </c>
      <c r="G161" s="13">
        <v>14716</v>
      </c>
    </row>
    <row r="162" spans="1:7" x14ac:dyDescent="0.2">
      <c r="A162" t="s">
        <v>229</v>
      </c>
      <c r="B162" s="13">
        <v>-154350</v>
      </c>
      <c r="C162" s="13">
        <v>8046</v>
      </c>
      <c r="D162" s="13">
        <v>16843</v>
      </c>
      <c r="E162" s="13">
        <v>-80519</v>
      </c>
      <c r="F162" s="13">
        <v>4453</v>
      </c>
      <c r="G162" s="13">
        <v>37624</v>
      </c>
    </row>
    <row r="163" spans="1:7" x14ac:dyDescent="0.2">
      <c r="A163" t="s">
        <v>230</v>
      </c>
      <c r="B163" s="13">
        <v>-80377</v>
      </c>
      <c r="C163" s="13">
        <v>-7789</v>
      </c>
      <c r="D163" s="13">
        <v>-1544</v>
      </c>
      <c r="E163" s="13">
        <v>-57064</v>
      </c>
      <c r="F163" s="13">
        <v>-15537</v>
      </c>
      <c r="G163" s="13">
        <v>3307</v>
      </c>
    </row>
    <row r="164" spans="1:7" x14ac:dyDescent="0.2">
      <c r="A164" t="s">
        <v>231</v>
      </c>
      <c r="B164" s="13">
        <v>-481485</v>
      </c>
      <c r="C164" s="13">
        <v>-303398</v>
      </c>
      <c r="D164" s="13">
        <v>-334953</v>
      </c>
      <c r="E164" s="13">
        <v>-582899</v>
      </c>
      <c r="F164" s="13">
        <v>-553864</v>
      </c>
      <c r="G164" s="13">
        <v>-598520</v>
      </c>
    </row>
    <row r="165" spans="1:7" x14ac:dyDescent="0.2">
      <c r="A165" t="s">
        <v>232</v>
      </c>
      <c r="B165" s="13">
        <v>-70063</v>
      </c>
      <c r="C165" s="13">
        <v>-23994</v>
      </c>
      <c r="D165" s="13">
        <v>-78567</v>
      </c>
      <c r="E165" s="13">
        <v>-33388</v>
      </c>
      <c r="F165" s="13">
        <v>-43725</v>
      </c>
      <c r="G165" s="13">
        <v>-55894</v>
      </c>
    </row>
    <row r="166" spans="1:7" x14ac:dyDescent="0.2">
      <c r="A166" t="s">
        <v>233</v>
      </c>
      <c r="B166" s="13">
        <v>88066</v>
      </c>
      <c r="C166" s="13">
        <v>35527</v>
      </c>
      <c r="D166" s="13">
        <v>-101426</v>
      </c>
      <c r="E166" s="13">
        <v>-187891</v>
      </c>
      <c r="F166" s="13">
        <v>-51737</v>
      </c>
      <c r="G166" s="13">
        <v>-110145</v>
      </c>
    </row>
    <row r="167" spans="1:7" x14ac:dyDescent="0.2">
      <c r="A167" t="s">
        <v>234</v>
      </c>
      <c r="B167" s="13">
        <v>65106</v>
      </c>
      <c r="C167" s="13">
        <v>89910</v>
      </c>
      <c r="D167" s="13">
        <v>23471</v>
      </c>
      <c r="E167" s="13">
        <v>-401928</v>
      </c>
      <c r="F167" s="13">
        <v>-407310</v>
      </c>
      <c r="G167" s="13">
        <v>-518519</v>
      </c>
    </row>
    <row r="168" spans="1:7" x14ac:dyDescent="0.2">
      <c r="A168" t="s">
        <v>235</v>
      </c>
      <c r="B168" s="13">
        <v>84906</v>
      </c>
      <c r="C168" s="13">
        <v>-2990</v>
      </c>
      <c r="D168" s="13">
        <v>36692</v>
      </c>
      <c r="E168" s="13"/>
      <c r="F168" s="13"/>
      <c r="G168" s="13"/>
    </row>
    <row r="169" spans="1:7" x14ac:dyDescent="0.2">
      <c r="A169" t="s">
        <v>355</v>
      </c>
      <c r="B169" s="13"/>
      <c r="C169" s="13"/>
      <c r="D169" s="13"/>
      <c r="E169" s="13">
        <v>-225453</v>
      </c>
      <c r="F169" s="13">
        <v>-240121</v>
      </c>
      <c r="G169" s="13">
        <v>-144733</v>
      </c>
    </row>
    <row r="170" spans="1:7" x14ac:dyDescent="0.2">
      <c r="A170" t="s">
        <v>236</v>
      </c>
      <c r="B170" s="13">
        <v>783130</v>
      </c>
      <c r="C170" s="13">
        <v>812632</v>
      </c>
      <c r="D170" s="13">
        <v>999777</v>
      </c>
      <c r="E170" s="13">
        <v>905614</v>
      </c>
      <c r="F170" s="13">
        <v>953281</v>
      </c>
      <c r="G170" s="13">
        <v>978272</v>
      </c>
    </row>
    <row r="171" spans="1:7" x14ac:dyDescent="0.2">
      <c r="A171" t="s">
        <v>237</v>
      </c>
      <c r="B171" s="13">
        <v>-196800</v>
      </c>
      <c r="C171" s="13">
        <v>-195591</v>
      </c>
      <c r="D171" s="13">
        <v>-127659</v>
      </c>
      <c r="E171" s="13">
        <v>-6885</v>
      </c>
      <c r="F171" s="13">
        <v>-37740</v>
      </c>
      <c r="G171" s="13">
        <v>-94352</v>
      </c>
    </row>
    <row r="172" spans="1:7" x14ac:dyDescent="0.2">
      <c r="A172" t="s">
        <v>238</v>
      </c>
      <c r="B172" s="13">
        <v>-321566</v>
      </c>
      <c r="C172" s="13">
        <v>-142153</v>
      </c>
      <c r="D172" s="13">
        <v>-74508</v>
      </c>
      <c r="E172" s="13">
        <v>-148487</v>
      </c>
      <c r="F172" s="13">
        <v>-304654</v>
      </c>
      <c r="G172" s="13">
        <v>-61909</v>
      </c>
    </row>
    <row r="173" spans="1:7" x14ac:dyDescent="0.2">
      <c r="A173" t="s">
        <v>239</v>
      </c>
      <c r="B173" s="13">
        <v>-136684</v>
      </c>
      <c r="C173" s="13">
        <v>-24037</v>
      </c>
      <c r="D173" s="13">
        <v>39908</v>
      </c>
      <c r="E173" s="13">
        <v>109574</v>
      </c>
      <c r="F173" s="13">
        <v>105273</v>
      </c>
      <c r="G173" s="13">
        <v>49305</v>
      </c>
    </row>
    <row r="174" spans="1:7" x14ac:dyDescent="0.2">
      <c r="A174" t="s">
        <v>240</v>
      </c>
      <c r="B174" s="13">
        <v>-50862</v>
      </c>
      <c r="C174" s="13">
        <v>1289</v>
      </c>
      <c r="D174" s="13">
        <v>10537</v>
      </c>
      <c r="E174" s="13">
        <v>1103</v>
      </c>
      <c r="F174" s="13">
        <v>-21666</v>
      </c>
      <c r="G174" s="13">
        <v>20067</v>
      </c>
    </row>
    <row r="175" spans="1:7" x14ac:dyDescent="0.2">
      <c r="A175" t="s">
        <v>330</v>
      </c>
      <c r="B175" s="13"/>
      <c r="C175" s="13"/>
      <c r="D175" s="13">
        <v>-13390</v>
      </c>
      <c r="E175" s="13"/>
      <c r="F175" s="13"/>
      <c r="G175" s="13"/>
    </row>
    <row r="176" spans="1:7" x14ac:dyDescent="0.2">
      <c r="A176" t="s">
        <v>241</v>
      </c>
      <c r="B176" s="13">
        <v>76259</v>
      </c>
      <c r="C176" s="13">
        <v>75796</v>
      </c>
      <c r="D176" s="13">
        <v>28319</v>
      </c>
      <c r="E176" s="13">
        <v>-270029</v>
      </c>
      <c r="F176" s="13">
        <v>-95442</v>
      </c>
      <c r="G176" s="13">
        <v>-232648</v>
      </c>
    </row>
    <row r="177" spans="1:7" x14ac:dyDescent="0.2">
      <c r="A177" t="s">
        <v>242</v>
      </c>
      <c r="B177" s="13">
        <v>780440</v>
      </c>
      <c r="C177" s="13">
        <v>779941</v>
      </c>
      <c r="D177" s="13">
        <v>540371</v>
      </c>
      <c r="E177" s="13">
        <v>128406</v>
      </c>
      <c r="F177" s="13">
        <v>146187</v>
      </c>
      <c r="G177" s="13">
        <v>228234</v>
      </c>
    </row>
    <row r="178" spans="1:7" x14ac:dyDescent="0.2">
      <c r="A178" t="s">
        <v>243</v>
      </c>
      <c r="B178" s="13">
        <v>115775</v>
      </c>
      <c r="C178" s="13">
        <v>119356</v>
      </c>
      <c r="D178" s="13">
        <v>110839</v>
      </c>
      <c r="E178" s="13">
        <v>41232</v>
      </c>
      <c r="F178" s="13">
        <v>-75179</v>
      </c>
      <c r="G178" s="13">
        <v>51885</v>
      </c>
    </row>
    <row r="179" spans="1:7" x14ac:dyDescent="0.2">
      <c r="A179" t="s">
        <v>244</v>
      </c>
      <c r="B179" s="13">
        <v>213842</v>
      </c>
      <c r="C179" s="13">
        <v>101548</v>
      </c>
      <c r="D179" s="13">
        <v>23561</v>
      </c>
      <c r="E179" s="13">
        <v>-309592</v>
      </c>
      <c r="F179" s="13">
        <v>-371626</v>
      </c>
      <c r="G179" s="13">
        <v>-156451</v>
      </c>
    </row>
    <row r="180" spans="1:7" x14ac:dyDescent="0.2">
      <c r="A180" t="s">
        <v>245</v>
      </c>
      <c r="B180" s="13">
        <v>86036</v>
      </c>
      <c r="C180" s="13">
        <v>57498</v>
      </c>
      <c r="D180" s="13">
        <v>63850</v>
      </c>
      <c r="E180" s="13">
        <v>-91362</v>
      </c>
      <c r="F180" s="13">
        <v>-163298</v>
      </c>
      <c r="G180" s="13">
        <v>-83558</v>
      </c>
    </row>
    <row r="181" spans="1:7" x14ac:dyDescent="0.2">
      <c r="A181" t="s">
        <v>246</v>
      </c>
      <c r="B181" s="13">
        <v>-8711</v>
      </c>
      <c r="C181" s="13">
        <v>-49974</v>
      </c>
      <c r="D181" s="13">
        <v>-104416</v>
      </c>
      <c r="E181" s="13">
        <v>-405428</v>
      </c>
      <c r="F181" s="13">
        <v>-438528</v>
      </c>
      <c r="G181" s="13">
        <v>-348628</v>
      </c>
    </row>
    <row r="182" spans="1:7" x14ac:dyDescent="0.2">
      <c r="A182" t="s">
        <v>247</v>
      </c>
      <c r="B182" s="13">
        <v>-1077824</v>
      </c>
      <c r="C182" s="13">
        <v>-889954</v>
      </c>
      <c r="D182" s="13">
        <v>-872163</v>
      </c>
      <c r="E182" s="13"/>
      <c r="F182" s="13"/>
      <c r="G182" s="13"/>
    </row>
    <row r="183" spans="1:7" x14ac:dyDescent="0.2">
      <c r="A183" t="s">
        <v>248</v>
      </c>
      <c r="B183" s="13">
        <v>-47042</v>
      </c>
      <c r="C183" s="13"/>
      <c r="D183" s="13">
        <v>-80158</v>
      </c>
      <c r="E183" s="13">
        <v>-220689</v>
      </c>
      <c r="F183" s="13">
        <v>-62207</v>
      </c>
      <c r="G183" s="13">
        <v>-69415</v>
      </c>
    </row>
    <row r="184" spans="1:7" x14ac:dyDescent="0.2">
      <c r="A184" t="s">
        <v>318</v>
      </c>
      <c r="B184" s="13"/>
      <c r="C184" s="13">
        <v>-72993</v>
      </c>
      <c r="D184" s="13"/>
      <c r="E184" s="13">
        <v>-521434</v>
      </c>
      <c r="F184" s="13">
        <v>-426825</v>
      </c>
      <c r="G184" s="13">
        <v>-476499</v>
      </c>
    </row>
    <row r="185" spans="1:7" x14ac:dyDescent="0.2">
      <c r="A185" t="s">
        <v>249</v>
      </c>
      <c r="B185" s="13">
        <v>-89403</v>
      </c>
      <c r="C185" s="13">
        <v>-160964</v>
      </c>
      <c r="D185" s="13">
        <v>-259178</v>
      </c>
      <c r="E185" s="13">
        <v>-579731</v>
      </c>
      <c r="F185" s="13">
        <v>-337459</v>
      </c>
      <c r="G185" s="13">
        <v>-414702</v>
      </c>
    </row>
    <row r="186" spans="1:7" x14ac:dyDescent="0.2">
      <c r="A186" t="s">
        <v>250</v>
      </c>
      <c r="B186" s="13">
        <v>-337900</v>
      </c>
      <c r="C186" s="13">
        <v>-268612</v>
      </c>
      <c r="D186" s="13">
        <v>-354635</v>
      </c>
      <c r="E186" s="13">
        <v>-628934</v>
      </c>
      <c r="F186" s="13">
        <v>-454405</v>
      </c>
      <c r="G186" s="13">
        <v>-254420</v>
      </c>
    </row>
    <row r="187" spans="1:7" x14ac:dyDescent="0.2">
      <c r="A187" t="s">
        <v>319</v>
      </c>
      <c r="B187" s="13"/>
      <c r="C187" s="13">
        <v>-36445</v>
      </c>
      <c r="D187" s="13">
        <v>-26203</v>
      </c>
      <c r="E187" s="13"/>
      <c r="F187" s="13"/>
      <c r="G187" s="13">
        <v>-16823</v>
      </c>
    </row>
    <row r="188" spans="1:7" x14ac:dyDescent="0.2">
      <c r="A188" t="s">
        <v>251</v>
      </c>
      <c r="B188" s="13">
        <v>-22319</v>
      </c>
      <c r="C188" s="13">
        <v>-114205</v>
      </c>
      <c r="D188" s="13">
        <v>-92457</v>
      </c>
      <c r="E188" s="13">
        <v>31482</v>
      </c>
      <c r="F188" s="13">
        <v>124809</v>
      </c>
      <c r="G188" s="13">
        <v>80441</v>
      </c>
    </row>
    <row r="189" spans="1:7" x14ac:dyDescent="0.2">
      <c r="A189" t="s">
        <v>252</v>
      </c>
      <c r="B189" s="13">
        <v>166457</v>
      </c>
      <c r="C189" s="13">
        <v>76059</v>
      </c>
      <c r="D189" s="13">
        <v>91689</v>
      </c>
      <c r="E189" s="13">
        <v>192108</v>
      </c>
      <c r="F189" s="13">
        <v>313155</v>
      </c>
      <c r="G189" s="13">
        <v>87909</v>
      </c>
    </row>
    <row r="190" spans="1:7" x14ac:dyDescent="0.2">
      <c r="A190" t="s">
        <v>253</v>
      </c>
      <c r="B190" s="13">
        <v>50703</v>
      </c>
      <c r="C190" s="13">
        <v>-8327</v>
      </c>
      <c r="D190" s="13">
        <v>90667</v>
      </c>
      <c r="E190" s="13">
        <v>149095</v>
      </c>
      <c r="F190" s="13">
        <v>144959</v>
      </c>
      <c r="G190" s="13">
        <v>39143</v>
      </c>
    </row>
    <row r="191" spans="1:7" x14ac:dyDescent="0.2">
      <c r="A191" t="s">
        <v>254</v>
      </c>
      <c r="B191" s="13">
        <v>90372</v>
      </c>
      <c r="C191" s="13">
        <v>-107072</v>
      </c>
      <c r="D191" s="13">
        <v>-85245</v>
      </c>
      <c r="E191" s="13">
        <v>-45403</v>
      </c>
      <c r="F191" s="13">
        <v>-37133</v>
      </c>
      <c r="G191" s="13">
        <v>6970</v>
      </c>
    </row>
    <row r="192" spans="1:7" x14ac:dyDescent="0.2">
      <c r="A192" t="s">
        <v>255</v>
      </c>
      <c r="B192" s="13">
        <v>-20178</v>
      </c>
      <c r="C192" s="13">
        <v>-150439</v>
      </c>
      <c r="D192" s="13">
        <v>-67160</v>
      </c>
      <c r="E192" s="13"/>
      <c r="F192" s="13"/>
      <c r="G192" s="13">
        <v>-96172</v>
      </c>
    </row>
    <row r="193" spans="1:7" x14ac:dyDescent="0.2">
      <c r="A193" t="s">
        <v>256</v>
      </c>
      <c r="B193" s="13">
        <v>-81360</v>
      </c>
      <c r="C193" s="13">
        <v>-97146</v>
      </c>
      <c r="D193" s="13">
        <v>-76800</v>
      </c>
      <c r="E193" s="13">
        <v>-127056</v>
      </c>
      <c r="F193" s="13">
        <v>-159772</v>
      </c>
      <c r="G193" s="13">
        <v>-158057</v>
      </c>
    </row>
    <row r="194" spans="1:7" x14ac:dyDescent="0.2">
      <c r="A194" t="s">
        <v>257</v>
      </c>
      <c r="B194" s="13">
        <v>14440</v>
      </c>
      <c r="C194" s="13">
        <v>34129</v>
      </c>
      <c r="D194" s="13">
        <v>16879</v>
      </c>
      <c r="E194" s="13">
        <v>11242</v>
      </c>
      <c r="F194" s="13">
        <v>18818</v>
      </c>
      <c r="G194" s="13">
        <v>7382</v>
      </c>
    </row>
    <row r="195" spans="1:7" x14ac:dyDescent="0.2">
      <c r="A195" t="s">
        <v>258</v>
      </c>
      <c r="B195" s="13">
        <v>13874</v>
      </c>
      <c r="C195" s="13">
        <v>-17756</v>
      </c>
      <c r="D195" s="13">
        <v>-11556</v>
      </c>
      <c r="E195" s="13">
        <v>6074</v>
      </c>
      <c r="F195" s="13">
        <v>-28659</v>
      </c>
      <c r="G195" s="13">
        <v>-140273</v>
      </c>
    </row>
    <row r="196" spans="1:7" x14ac:dyDescent="0.2">
      <c r="A196" t="s">
        <v>356</v>
      </c>
      <c r="B196" s="13"/>
      <c r="C196" s="13"/>
      <c r="D196" s="13"/>
      <c r="E196" s="13">
        <v>367603</v>
      </c>
      <c r="F196" s="13">
        <v>332499</v>
      </c>
      <c r="G196" s="13"/>
    </row>
    <row r="197" spans="1:7" x14ac:dyDescent="0.2">
      <c r="A197" t="s">
        <v>357</v>
      </c>
      <c r="B197" s="13"/>
      <c r="C197" s="13"/>
      <c r="D197" s="13"/>
      <c r="E197" s="13">
        <v>197107</v>
      </c>
      <c r="F197" s="13">
        <v>107714</v>
      </c>
      <c r="G197" s="13"/>
    </row>
    <row r="198" spans="1:7" x14ac:dyDescent="0.2">
      <c r="A198" t="s">
        <v>259</v>
      </c>
      <c r="B198" s="13">
        <v>120252</v>
      </c>
      <c r="C198" s="13">
        <v>114007</v>
      </c>
      <c r="D198" s="13">
        <v>99658</v>
      </c>
      <c r="E198" s="13">
        <v>158269</v>
      </c>
      <c r="F198" s="13">
        <v>152327</v>
      </c>
      <c r="G198" s="13">
        <v>107632</v>
      </c>
    </row>
    <row r="199" spans="1:7" x14ac:dyDescent="0.2">
      <c r="A199" t="s">
        <v>260</v>
      </c>
      <c r="B199" s="13">
        <v>5361</v>
      </c>
      <c r="C199" s="13"/>
      <c r="D199" s="13"/>
      <c r="E199" s="13">
        <v>1915</v>
      </c>
      <c r="F199" s="13"/>
      <c r="G199" s="13"/>
    </row>
    <row r="200" spans="1:7" x14ac:dyDescent="0.2">
      <c r="A200" t="s">
        <v>261</v>
      </c>
      <c r="B200" s="13">
        <v>1229</v>
      </c>
      <c r="C200" s="13"/>
      <c r="D200" s="13"/>
      <c r="E200" s="13">
        <v>16866</v>
      </c>
      <c r="F200" s="13"/>
      <c r="G200" s="13"/>
    </row>
    <row r="201" spans="1:7" x14ac:dyDescent="0.2">
      <c r="A201" t="s">
        <v>262</v>
      </c>
      <c r="B201" s="13">
        <v>-22069</v>
      </c>
      <c r="C201" s="13"/>
      <c r="D201" s="13"/>
      <c r="E201" s="13">
        <v>-45774</v>
      </c>
      <c r="F201" s="13"/>
      <c r="G201" s="13"/>
    </row>
    <row r="202" spans="1:7" x14ac:dyDescent="0.2">
      <c r="A202" t="s">
        <v>358</v>
      </c>
      <c r="B202" s="13"/>
      <c r="C202" s="13"/>
      <c r="D202" s="13"/>
      <c r="E202" s="13">
        <v>17773</v>
      </c>
      <c r="F202" s="13">
        <v>19237</v>
      </c>
      <c r="G202" s="13">
        <v>-3024</v>
      </c>
    </row>
    <row r="203" spans="1:7" x14ac:dyDescent="0.2">
      <c r="A203" t="s">
        <v>369</v>
      </c>
      <c r="B203" s="13"/>
      <c r="C203" s="13"/>
      <c r="D203" s="13"/>
      <c r="E203" s="13"/>
      <c r="F203" s="13">
        <v>2105</v>
      </c>
      <c r="G203" s="13"/>
    </row>
    <row r="204" spans="1:7" x14ac:dyDescent="0.2">
      <c r="A204" t="s">
        <v>359</v>
      </c>
      <c r="B204" s="13"/>
      <c r="C204" s="13"/>
      <c r="D204" s="13"/>
      <c r="E204" s="13">
        <v>-529</v>
      </c>
      <c r="F204" s="13">
        <v>-11383</v>
      </c>
      <c r="G204" s="13">
        <v>11710</v>
      </c>
    </row>
    <row r="205" spans="1:7" x14ac:dyDescent="0.2">
      <c r="A205" t="s">
        <v>263</v>
      </c>
      <c r="B205" s="13">
        <v>-139395</v>
      </c>
      <c r="C205" s="13">
        <v>-102496</v>
      </c>
      <c r="D205" s="13">
        <v>-72072</v>
      </c>
      <c r="E205" s="13">
        <v>-56838</v>
      </c>
      <c r="F205" s="13">
        <v>-68290</v>
      </c>
      <c r="G205" s="13">
        <v>-69583</v>
      </c>
    </row>
    <row r="206" spans="1:7" x14ac:dyDescent="0.2">
      <c r="A206" t="s">
        <v>264</v>
      </c>
      <c r="B206" s="13">
        <v>-77242</v>
      </c>
      <c r="C206" s="13">
        <v>-78072</v>
      </c>
      <c r="D206" s="13">
        <v>-34703</v>
      </c>
      <c r="E206" s="13">
        <v>-112877</v>
      </c>
      <c r="F206" s="13">
        <v>-39318</v>
      </c>
      <c r="G206" s="13">
        <v>-147876</v>
      </c>
    </row>
    <row r="207" spans="1:7" x14ac:dyDescent="0.2">
      <c r="A207" t="s">
        <v>265</v>
      </c>
      <c r="B207" s="13">
        <v>-77508</v>
      </c>
      <c r="C207" s="13">
        <v>-79485</v>
      </c>
      <c r="D207" s="13">
        <v>-130410</v>
      </c>
      <c r="E207" s="13">
        <v>-14447</v>
      </c>
      <c r="F207" s="13">
        <v>-2344</v>
      </c>
      <c r="G207" s="13">
        <v>-56818</v>
      </c>
    </row>
    <row r="208" spans="1:7" x14ac:dyDescent="0.2">
      <c r="A208" t="s">
        <v>266</v>
      </c>
      <c r="B208" s="13">
        <v>-14034</v>
      </c>
      <c r="C208" s="13">
        <v>39838</v>
      </c>
      <c r="D208" s="13">
        <v>-26254</v>
      </c>
      <c r="E208" s="13">
        <v>27097</v>
      </c>
      <c r="F208" s="13">
        <v>17636</v>
      </c>
      <c r="G208" s="13">
        <v>7844</v>
      </c>
    </row>
    <row r="209" spans="1:7" x14ac:dyDescent="0.2">
      <c r="A209" t="s">
        <v>267</v>
      </c>
      <c r="B209" s="13">
        <v>10927</v>
      </c>
      <c r="C209" s="13">
        <v>25667</v>
      </c>
      <c r="D209" s="13">
        <v>3661</v>
      </c>
      <c r="E209" s="13">
        <v>-91368</v>
      </c>
      <c r="F209" s="13">
        <v>-109496</v>
      </c>
      <c r="G209" s="13">
        <v>-422729</v>
      </c>
    </row>
    <row r="210" spans="1:7" x14ac:dyDescent="0.2">
      <c r="A210" t="s">
        <v>320</v>
      </c>
      <c r="B210" s="13"/>
      <c r="C210" s="13">
        <v>94042</v>
      </c>
      <c r="D210" s="13"/>
      <c r="E210" s="13">
        <v>-118332</v>
      </c>
      <c r="F210" s="13">
        <v>-56454</v>
      </c>
      <c r="G210" s="13">
        <v>-161298</v>
      </c>
    </row>
    <row r="211" spans="1:7" x14ac:dyDescent="0.2">
      <c r="A211" t="s">
        <v>268</v>
      </c>
      <c r="B211" s="13">
        <v>1707791</v>
      </c>
      <c r="C211" s="13">
        <v>1137370</v>
      </c>
      <c r="D211" s="13">
        <v>1208683</v>
      </c>
      <c r="E211" s="13">
        <v>1111235</v>
      </c>
      <c r="F211" s="13">
        <v>1060347</v>
      </c>
      <c r="G211" s="13">
        <v>1001652</v>
      </c>
    </row>
    <row r="212" spans="1:7" x14ac:dyDescent="0.2">
      <c r="A212" t="s">
        <v>360</v>
      </c>
      <c r="B212" s="13"/>
      <c r="C212" s="13"/>
      <c r="D212" s="13"/>
      <c r="E212" s="13">
        <v>32394</v>
      </c>
      <c r="F212" s="13">
        <v>56735</v>
      </c>
      <c r="G212" s="13">
        <v>34014</v>
      </c>
    </row>
    <row r="213" spans="1:7" x14ac:dyDescent="0.2">
      <c r="A213" t="s">
        <v>269</v>
      </c>
      <c r="B213" s="13">
        <v>905713</v>
      </c>
      <c r="C213" s="13">
        <v>1030030</v>
      </c>
      <c r="D213" s="13">
        <v>1078092</v>
      </c>
      <c r="E213" s="13">
        <v>634851</v>
      </c>
      <c r="F213" s="13">
        <v>729734</v>
      </c>
      <c r="G213" s="13">
        <v>830077</v>
      </c>
    </row>
    <row r="214" spans="1:7" x14ac:dyDescent="0.2">
      <c r="A214" t="s">
        <v>270</v>
      </c>
      <c r="B214" s="13">
        <v>-59393</v>
      </c>
      <c r="C214" s="13">
        <v>-44292</v>
      </c>
      <c r="D214" s="13">
        <v>-153079</v>
      </c>
      <c r="E214" s="13">
        <v>-8597</v>
      </c>
      <c r="F214" s="13">
        <v>-15966</v>
      </c>
      <c r="G214" s="13">
        <v>-34491</v>
      </c>
    </row>
    <row r="215" spans="1:7" x14ac:dyDescent="0.2">
      <c r="A215" t="s">
        <v>271</v>
      </c>
      <c r="B215" s="13">
        <v>-44885</v>
      </c>
      <c r="C215" s="13">
        <v>-52864</v>
      </c>
      <c r="D215" s="13">
        <v>-12842</v>
      </c>
      <c r="E215" s="13">
        <v>152140</v>
      </c>
      <c r="F215" s="13">
        <v>136058</v>
      </c>
      <c r="G215" s="13">
        <v>38764</v>
      </c>
    </row>
    <row r="216" spans="1:7" x14ac:dyDescent="0.2">
      <c r="A216" t="s">
        <v>272</v>
      </c>
      <c r="B216" s="13">
        <v>64543</v>
      </c>
      <c r="C216" s="13">
        <v>82723</v>
      </c>
      <c r="D216" s="13">
        <v>60310</v>
      </c>
      <c r="E216" s="13">
        <v>171226</v>
      </c>
      <c r="F216" s="13">
        <v>213996</v>
      </c>
      <c r="G216" s="13">
        <v>247472</v>
      </c>
    </row>
    <row r="217" spans="1:7" x14ac:dyDescent="0.2">
      <c r="A217" t="s">
        <v>273</v>
      </c>
      <c r="B217" s="13">
        <v>13028</v>
      </c>
      <c r="C217" s="13">
        <v>10071</v>
      </c>
      <c r="D217" s="13">
        <v>30096</v>
      </c>
      <c r="E217" s="13">
        <v>16918</v>
      </c>
      <c r="F217" s="13">
        <v>31098</v>
      </c>
      <c r="G217" s="13">
        <v>34024</v>
      </c>
    </row>
    <row r="218" spans="1:7" x14ac:dyDescent="0.2">
      <c r="A218" t="s">
        <v>274</v>
      </c>
      <c r="B218" s="13">
        <v>-152683</v>
      </c>
      <c r="C218" s="13">
        <v>-147440</v>
      </c>
      <c r="D218" s="13">
        <v>-234511</v>
      </c>
      <c r="E218" s="13">
        <v>-130512</v>
      </c>
      <c r="F218" s="13">
        <v>-21837</v>
      </c>
      <c r="G218" s="13">
        <v>-13083</v>
      </c>
    </row>
    <row r="219" spans="1:7" x14ac:dyDescent="0.2">
      <c r="A219" t="s">
        <v>321</v>
      </c>
      <c r="B219" s="13"/>
      <c r="C219" s="13">
        <v>-13756</v>
      </c>
      <c r="D219" s="13"/>
      <c r="E219" s="13">
        <v>5660</v>
      </c>
      <c r="F219" s="13"/>
      <c r="G219" s="13"/>
    </row>
    <row r="220" spans="1:7" x14ac:dyDescent="0.2">
      <c r="A220" t="s">
        <v>275</v>
      </c>
      <c r="B220" s="13">
        <v>-392077</v>
      </c>
      <c r="C220" s="13">
        <v>-288187</v>
      </c>
      <c r="D220" s="13">
        <v>-188730</v>
      </c>
      <c r="E220" s="13">
        <v>-403831</v>
      </c>
      <c r="F220" s="13">
        <v>-418571</v>
      </c>
      <c r="G220" s="13">
        <v>-462561</v>
      </c>
    </row>
    <row r="221" spans="1:7" x14ac:dyDescent="0.2">
      <c r="A221" t="s">
        <v>276</v>
      </c>
      <c r="B221" s="13">
        <v>-488515</v>
      </c>
      <c r="C221" s="13">
        <v>-391547</v>
      </c>
      <c r="D221" s="13">
        <v>-505667</v>
      </c>
      <c r="E221" s="13">
        <v>-115533</v>
      </c>
      <c r="F221" s="13">
        <v>-91015</v>
      </c>
      <c r="G221" s="13"/>
    </row>
    <row r="222" spans="1:7" x14ac:dyDescent="0.2">
      <c r="A222" t="s">
        <v>361</v>
      </c>
      <c r="B222" s="13"/>
      <c r="C222" s="13"/>
      <c r="D222" s="13"/>
      <c r="E222" s="13">
        <v>-217338</v>
      </c>
      <c r="F222" s="13">
        <v>-77784</v>
      </c>
      <c r="G222" s="13">
        <v>-110418</v>
      </c>
    </row>
    <row r="223" spans="1:7" x14ac:dyDescent="0.2">
      <c r="A223" t="s">
        <v>277</v>
      </c>
      <c r="B223" s="13">
        <v>-359577</v>
      </c>
      <c r="C223" s="13">
        <v>-201796</v>
      </c>
      <c r="D223" s="13">
        <v>-268853</v>
      </c>
      <c r="E223" s="13">
        <v>-639117</v>
      </c>
      <c r="F223" s="13">
        <v>-216715</v>
      </c>
      <c r="G223" s="13">
        <v>-281954</v>
      </c>
    </row>
    <row r="224" spans="1:7" x14ac:dyDescent="0.2">
      <c r="A224" t="s">
        <v>278</v>
      </c>
      <c r="B224" s="13">
        <v>293330</v>
      </c>
      <c r="C224" s="13">
        <v>352300</v>
      </c>
      <c r="D224" s="13">
        <v>191868</v>
      </c>
      <c r="E224" s="13">
        <v>103936</v>
      </c>
      <c r="F224" s="13">
        <v>284481</v>
      </c>
      <c r="G224" s="13">
        <v>391561</v>
      </c>
    </row>
    <row r="225" spans="1:7" x14ac:dyDescent="0.2">
      <c r="A225" t="s">
        <v>279</v>
      </c>
      <c r="B225" s="13">
        <v>-225338</v>
      </c>
      <c r="C225" s="13">
        <v>-213828</v>
      </c>
      <c r="D225" s="13">
        <v>-287201</v>
      </c>
      <c r="E225" s="13">
        <v>-334213</v>
      </c>
      <c r="F225" s="13">
        <v>-214991</v>
      </c>
      <c r="G225" s="13">
        <v>-226438</v>
      </c>
    </row>
    <row r="226" spans="1:7" x14ac:dyDescent="0.2">
      <c r="A226" t="s">
        <v>322</v>
      </c>
      <c r="B226" s="13"/>
      <c r="C226" s="13">
        <v>-44479</v>
      </c>
      <c r="D226" s="13">
        <v>-23076</v>
      </c>
      <c r="E226" s="13"/>
      <c r="F226" s="13"/>
      <c r="G226" s="13">
        <v>-16370</v>
      </c>
    </row>
    <row r="227" spans="1:7" x14ac:dyDescent="0.2">
      <c r="A227" t="s">
        <v>280</v>
      </c>
      <c r="B227" s="13">
        <v>-36575</v>
      </c>
      <c r="C227" s="13">
        <v>-323892</v>
      </c>
      <c r="D227" s="13">
        <v>-28949</v>
      </c>
      <c r="E227" s="13">
        <v>92562</v>
      </c>
      <c r="F227" s="13">
        <v>-42630</v>
      </c>
      <c r="G227" s="13">
        <v>95455</v>
      </c>
    </row>
    <row r="228" spans="1:7" x14ac:dyDescent="0.2">
      <c r="A228" t="s">
        <v>281</v>
      </c>
      <c r="B228" s="13">
        <v>69468</v>
      </c>
      <c r="C228" s="13">
        <v>-170126</v>
      </c>
      <c r="D228" s="13">
        <v>41682</v>
      </c>
      <c r="E228" s="13">
        <v>323795</v>
      </c>
      <c r="F228" s="13">
        <v>311630</v>
      </c>
      <c r="G228" s="13">
        <v>78706</v>
      </c>
    </row>
    <row r="229" spans="1:7" x14ac:dyDescent="0.2">
      <c r="A229" t="s">
        <v>282</v>
      </c>
      <c r="B229" s="13">
        <v>29418</v>
      </c>
      <c r="C229" s="13">
        <v>-39092</v>
      </c>
      <c r="D229" s="13">
        <v>62523</v>
      </c>
      <c r="E229" s="13">
        <v>130339</v>
      </c>
      <c r="F229" s="13">
        <v>170953</v>
      </c>
      <c r="G229" s="13">
        <v>88160</v>
      </c>
    </row>
    <row r="230" spans="1:7" x14ac:dyDescent="0.2">
      <c r="A230" t="s">
        <v>283</v>
      </c>
      <c r="B230" s="13">
        <v>-123369</v>
      </c>
      <c r="C230" s="13">
        <v>-272583</v>
      </c>
      <c r="D230" s="13">
        <v>-145123</v>
      </c>
      <c r="E230" s="13">
        <v>-77360</v>
      </c>
      <c r="F230" s="13">
        <v>-27504</v>
      </c>
      <c r="G230" s="13">
        <v>-65655</v>
      </c>
    </row>
    <row r="231" spans="1:7" x14ac:dyDescent="0.2">
      <c r="A231" t="s">
        <v>284</v>
      </c>
      <c r="B231" s="13">
        <v>9932</v>
      </c>
      <c r="C231" s="13">
        <v>153729</v>
      </c>
      <c r="D231" s="13">
        <v>109949</v>
      </c>
      <c r="E231" s="13"/>
      <c r="F231" s="13"/>
      <c r="G231" s="13">
        <v>-103324</v>
      </c>
    </row>
    <row r="232" spans="1:7" x14ac:dyDescent="0.2">
      <c r="A232" t="s">
        <v>285</v>
      </c>
      <c r="B232" s="13">
        <v>-101579</v>
      </c>
      <c r="C232" s="13">
        <v>-101250</v>
      </c>
      <c r="D232" s="13">
        <v>-91264</v>
      </c>
      <c r="E232" s="13">
        <v>-112652</v>
      </c>
      <c r="F232" s="13">
        <v>-153074</v>
      </c>
      <c r="G232" s="13">
        <v>-162798</v>
      </c>
    </row>
    <row r="233" spans="1:7" x14ac:dyDescent="0.2">
      <c r="A233" t="s">
        <v>286</v>
      </c>
      <c r="B233" s="13">
        <v>32836</v>
      </c>
      <c r="C233" s="13">
        <v>30891</v>
      </c>
      <c r="D233" s="13"/>
      <c r="E233" s="13"/>
      <c r="F233" s="13"/>
      <c r="G233" s="13"/>
    </row>
    <row r="234" spans="1:7" x14ac:dyDescent="0.2">
      <c r="A234" t="s">
        <v>287</v>
      </c>
      <c r="B234" s="13">
        <v>546575</v>
      </c>
      <c r="C234" s="13">
        <v>631282</v>
      </c>
      <c r="D234" s="13">
        <v>495711</v>
      </c>
      <c r="E234" s="13">
        <v>247530</v>
      </c>
      <c r="F234" s="13">
        <v>385996</v>
      </c>
      <c r="G234" s="13">
        <v>1607528</v>
      </c>
    </row>
    <row r="235" spans="1:7" x14ac:dyDescent="0.2">
      <c r="A235" t="s">
        <v>288</v>
      </c>
      <c r="B235" s="13">
        <v>267248</v>
      </c>
      <c r="C235" s="13">
        <v>34604</v>
      </c>
      <c r="D235" s="13">
        <v>154444</v>
      </c>
      <c r="E235" s="13"/>
      <c r="F235" s="13"/>
      <c r="G235" s="13"/>
    </row>
    <row r="236" spans="1:7" x14ac:dyDescent="0.2">
      <c r="A236" t="s">
        <v>289</v>
      </c>
      <c r="B236" s="13">
        <v>79071</v>
      </c>
      <c r="C236" s="13">
        <v>74041</v>
      </c>
      <c r="D236" s="13">
        <v>29548</v>
      </c>
      <c r="E236" s="13">
        <v>468911</v>
      </c>
      <c r="F236" s="13">
        <v>312336</v>
      </c>
      <c r="G236" s="13"/>
    </row>
    <row r="237" spans="1:7" x14ac:dyDescent="0.2">
      <c r="A237" t="s">
        <v>290</v>
      </c>
      <c r="B237" s="13">
        <v>74779</v>
      </c>
      <c r="C237" s="13">
        <v>41352</v>
      </c>
      <c r="D237" s="13">
        <v>45535</v>
      </c>
      <c r="E237" s="13">
        <v>816692</v>
      </c>
      <c r="F237" s="13">
        <v>389301</v>
      </c>
      <c r="G237" s="13">
        <v>54716</v>
      </c>
    </row>
    <row r="238" spans="1:7" x14ac:dyDescent="0.2">
      <c r="A238" t="s">
        <v>362</v>
      </c>
      <c r="B238" s="13"/>
      <c r="C238" s="13"/>
      <c r="D238" s="13"/>
      <c r="E238" s="13">
        <v>123230</v>
      </c>
      <c r="F238" s="13">
        <v>74803</v>
      </c>
      <c r="G238" s="13"/>
    </row>
    <row r="239" spans="1:7" x14ac:dyDescent="0.2">
      <c r="A239" t="s">
        <v>291</v>
      </c>
      <c r="B239" s="13">
        <v>240109</v>
      </c>
      <c r="C239" s="13">
        <v>173959</v>
      </c>
      <c r="D239" s="13">
        <v>46037</v>
      </c>
      <c r="E239" s="13">
        <v>288396</v>
      </c>
      <c r="F239" s="13">
        <v>487562</v>
      </c>
      <c r="G239" s="13"/>
    </row>
    <row r="240" spans="1:7" x14ac:dyDescent="0.2">
      <c r="A240" t="s">
        <v>292</v>
      </c>
      <c r="B240" s="13">
        <v>318976</v>
      </c>
      <c r="C240" s="13">
        <v>225039</v>
      </c>
      <c r="D240" s="13"/>
      <c r="E240" s="13">
        <v>713826</v>
      </c>
      <c r="F240" s="13">
        <v>389272</v>
      </c>
      <c r="G240" s="13">
        <v>547215</v>
      </c>
    </row>
    <row r="241" spans="1:7" x14ac:dyDescent="0.2">
      <c r="A241" t="s">
        <v>363</v>
      </c>
      <c r="B241" s="13"/>
      <c r="C241" s="13"/>
      <c r="D241" s="13"/>
      <c r="E241" s="13">
        <v>494855</v>
      </c>
      <c r="F241" s="13"/>
      <c r="G241" s="13">
        <v>118191</v>
      </c>
    </row>
    <row r="242" spans="1:7" x14ac:dyDescent="0.2">
      <c r="A242" t="s">
        <v>293</v>
      </c>
      <c r="B242" s="13">
        <v>57107</v>
      </c>
      <c r="C242" s="13"/>
      <c r="D242" s="13"/>
      <c r="E242" s="13"/>
      <c r="F242" s="13">
        <v>39286</v>
      </c>
      <c r="G242" s="13"/>
    </row>
    <row r="243" spans="1:7" x14ac:dyDescent="0.2">
      <c r="A243" t="s">
        <v>294</v>
      </c>
      <c r="B243" s="13">
        <v>24394</v>
      </c>
      <c r="C243" s="13">
        <v>27994</v>
      </c>
      <c r="D243" s="13">
        <v>19585</v>
      </c>
      <c r="E243" s="13">
        <v>14092</v>
      </c>
      <c r="F243" s="13">
        <v>8665</v>
      </c>
      <c r="G243" s="13">
        <v>7194</v>
      </c>
    </row>
    <row r="244" spans="1:7" x14ac:dyDescent="0.2">
      <c r="A244" t="s">
        <v>295</v>
      </c>
      <c r="B244" s="13">
        <v>148851</v>
      </c>
      <c r="C244" s="13">
        <v>105472</v>
      </c>
      <c r="D244" s="13"/>
      <c r="E244" s="13"/>
      <c r="F244" s="13"/>
      <c r="G244" s="13">
        <v>54072</v>
      </c>
    </row>
    <row r="245" spans="1:7" x14ac:dyDescent="0.2">
      <c r="A245" t="s">
        <v>296</v>
      </c>
      <c r="B245" s="13">
        <v>1797161</v>
      </c>
      <c r="C245" s="13">
        <v>1527109</v>
      </c>
      <c r="D245" s="13">
        <v>1653612</v>
      </c>
      <c r="E245" s="13">
        <v>2134272</v>
      </c>
      <c r="F245" s="13">
        <v>2111948</v>
      </c>
      <c r="G245" s="13">
        <v>1397850</v>
      </c>
    </row>
    <row r="246" spans="1:7" x14ac:dyDescent="0.2">
      <c r="A246" t="s">
        <v>297</v>
      </c>
      <c r="B246" s="13">
        <v>209564</v>
      </c>
      <c r="C246" s="13">
        <v>155659</v>
      </c>
      <c r="D246" s="13"/>
      <c r="E246" s="13"/>
      <c r="F246" s="13"/>
      <c r="G246" s="13"/>
    </row>
    <row r="247" spans="1:7" x14ac:dyDescent="0.2">
      <c r="A247" t="s">
        <v>298</v>
      </c>
      <c r="B247" s="13">
        <v>67536</v>
      </c>
      <c r="C247" s="13">
        <v>257138</v>
      </c>
      <c r="D247" s="13"/>
      <c r="E247" s="13"/>
      <c r="F247" s="13"/>
      <c r="G247" s="13"/>
    </row>
    <row r="248" spans="1:7" x14ac:dyDescent="0.2">
      <c r="A248" t="s">
        <v>299</v>
      </c>
      <c r="B248" s="13">
        <v>32674</v>
      </c>
      <c r="C248" s="13"/>
      <c r="D248" s="13">
        <v>137204</v>
      </c>
      <c r="E248" s="13">
        <v>261413</v>
      </c>
      <c r="F248" s="13">
        <v>320290</v>
      </c>
      <c r="G248" s="13">
        <v>259378</v>
      </c>
    </row>
    <row r="249" spans="1:7" x14ac:dyDescent="0.2">
      <c r="A249" t="s">
        <v>300</v>
      </c>
      <c r="B249" s="13">
        <v>98367</v>
      </c>
      <c r="C249" s="13"/>
      <c r="D249" s="13"/>
      <c r="E249" s="13">
        <v>52106</v>
      </c>
      <c r="F249" s="13">
        <v>95373</v>
      </c>
      <c r="G249" s="13">
        <v>278759</v>
      </c>
    </row>
    <row r="250" spans="1:7" x14ac:dyDescent="0.2">
      <c r="A250" t="s">
        <v>331</v>
      </c>
      <c r="B250" s="13"/>
      <c r="C250" s="13"/>
      <c r="D250" s="13">
        <v>27635</v>
      </c>
      <c r="E250" s="13"/>
      <c r="F250" s="13"/>
      <c r="G250" s="13"/>
    </row>
    <row r="251" spans="1:7" x14ac:dyDescent="0.2">
      <c r="A251" t="s">
        <v>301</v>
      </c>
      <c r="B251" s="13">
        <v>-17617</v>
      </c>
      <c r="C251" s="13">
        <v>-21382</v>
      </c>
      <c r="D251" s="13">
        <v>-24423</v>
      </c>
      <c r="E251" s="13">
        <v>45618</v>
      </c>
      <c r="F251" s="13">
        <v>18288</v>
      </c>
      <c r="G251" s="13">
        <v>-190713</v>
      </c>
    </row>
    <row r="252" spans="1:7" x14ac:dyDescent="0.2">
      <c r="A252" t="s">
        <v>302</v>
      </c>
      <c r="B252" s="13">
        <v>50918</v>
      </c>
      <c r="C252" s="13">
        <v>37603</v>
      </c>
      <c r="D252" s="13"/>
      <c r="E252" s="13"/>
      <c r="F252" s="13"/>
      <c r="G252" s="13"/>
    </row>
    <row r="253" spans="1:7" x14ac:dyDescent="0.2">
      <c r="A253" t="s">
        <v>303</v>
      </c>
      <c r="B253" s="13">
        <v>490037</v>
      </c>
      <c r="C253" s="13">
        <v>621926</v>
      </c>
      <c r="D253" s="13">
        <v>577744</v>
      </c>
      <c r="E253" s="13">
        <v>242303</v>
      </c>
      <c r="F253" s="13">
        <v>361350</v>
      </c>
      <c r="G253" s="13">
        <v>1518082</v>
      </c>
    </row>
    <row r="254" spans="1:7" x14ac:dyDescent="0.2">
      <c r="A254" t="s">
        <v>304</v>
      </c>
      <c r="B254" s="13">
        <v>187004</v>
      </c>
      <c r="C254" s="13"/>
      <c r="D254" s="13">
        <v>165108</v>
      </c>
      <c r="E254" s="13"/>
      <c r="F254" s="13"/>
      <c r="G254" s="13"/>
    </row>
    <row r="255" spans="1:7" x14ac:dyDescent="0.2">
      <c r="A255" t="s">
        <v>305</v>
      </c>
      <c r="B255" s="13">
        <v>74996</v>
      </c>
      <c r="C255" s="13"/>
      <c r="D255" s="13">
        <v>36432</v>
      </c>
      <c r="E255" s="13">
        <v>498180</v>
      </c>
      <c r="F255" s="13">
        <v>309805</v>
      </c>
      <c r="G255" s="13"/>
    </row>
    <row r="256" spans="1:7" x14ac:dyDescent="0.2">
      <c r="A256" t="s">
        <v>306</v>
      </c>
      <c r="B256" s="13">
        <v>128402</v>
      </c>
      <c r="C256" s="13">
        <v>88251</v>
      </c>
      <c r="D256" s="13">
        <v>47896</v>
      </c>
      <c r="E256" s="13">
        <v>763935</v>
      </c>
      <c r="F256" s="13">
        <v>391023</v>
      </c>
      <c r="G256" s="13">
        <v>59264</v>
      </c>
    </row>
    <row r="257" spans="1:7" x14ac:dyDescent="0.2">
      <c r="A257" t="s">
        <v>364</v>
      </c>
      <c r="B257" s="13"/>
      <c r="C257" s="13"/>
      <c r="D257" s="13"/>
      <c r="E257" s="13">
        <v>123248</v>
      </c>
      <c r="F257" s="13">
        <v>81103</v>
      </c>
      <c r="G257" s="13"/>
    </row>
    <row r="258" spans="1:7" x14ac:dyDescent="0.2">
      <c r="A258" t="s">
        <v>365</v>
      </c>
      <c r="B258" s="13"/>
      <c r="C258" s="13"/>
      <c r="D258" s="13"/>
      <c r="E258" s="13">
        <v>331170</v>
      </c>
      <c r="F258" s="13">
        <v>306069</v>
      </c>
      <c r="G258" s="13"/>
    </row>
    <row r="259" spans="1:7" x14ac:dyDescent="0.2">
      <c r="A259" t="s">
        <v>366</v>
      </c>
      <c r="B259" s="13"/>
      <c r="C259" s="13"/>
      <c r="D259" s="13"/>
      <c r="E259" s="13">
        <v>203882</v>
      </c>
      <c r="F259" s="13">
        <v>116131</v>
      </c>
      <c r="G259" s="13"/>
    </row>
    <row r="260" spans="1:7" x14ac:dyDescent="0.2">
      <c r="A260" t="s">
        <v>307</v>
      </c>
      <c r="B260" s="13">
        <v>99835</v>
      </c>
      <c r="C260" s="13">
        <v>95160</v>
      </c>
      <c r="D260" s="13">
        <v>88612</v>
      </c>
      <c r="E260" s="13">
        <v>138162</v>
      </c>
      <c r="F260" s="13">
        <v>130858</v>
      </c>
      <c r="G260" s="13">
        <v>103586</v>
      </c>
    </row>
    <row r="261" spans="1:7" x14ac:dyDescent="0.2">
      <c r="A261" t="s">
        <v>308</v>
      </c>
      <c r="B261" s="13">
        <v>258037</v>
      </c>
      <c r="C261" s="13">
        <v>168286</v>
      </c>
      <c r="D261" s="13">
        <v>64399</v>
      </c>
      <c r="E261" s="13">
        <v>290841</v>
      </c>
      <c r="F261" s="13">
        <v>463615</v>
      </c>
      <c r="G261" s="13"/>
    </row>
    <row r="262" spans="1:7" x14ac:dyDescent="0.2">
      <c r="A262" t="s">
        <v>309</v>
      </c>
      <c r="B262" s="13">
        <v>359122</v>
      </c>
      <c r="C262" s="13">
        <v>226091</v>
      </c>
      <c r="D262" s="13"/>
      <c r="E262" s="13">
        <v>762830</v>
      </c>
      <c r="F262" s="13">
        <v>393561</v>
      </c>
      <c r="G262" s="13">
        <v>535586</v>
      </c>
    </row>
    <row r="263" spans="1:7" x14ac:dyDescent="0.2">
      <c r="A263" t="s">
        <v>367</v>
      </c>
      <c r="B263" s="13"/>
      <c r="C263" s="13"/>
      <c r="D263" s="13"/>
      <c r="E263" s="13">
        <v>514619</v>
      </c>
      <c r="F263" s="13"/>
      <c r="G263" s="13">
        <v>110172</v>
      </c>
    </row>
    <row r="264" spans="1:7" x14ac:dyDescent="0.2">
      <c r="A264" t="s">
        <v>310</v>
      </c>
      <c r="B264" s="13">
        <v>52984</v>
      </c>
      <c r="C264" s="13"/>
      <c r="D264" s="13"/>
      <c r="E264" s="13"/>
      <c r="F264" s="13">
        <v>37815</v>
      </c>
      <c r="G264" s="13"/>
    </row>
    <row r="265" spans="1:7" x14ac:dyDescent="0.2">
      <c r="A265" t="s">
        <v>97</v>
      </c>
      <c r="B265" s="13">
        <v>18285834</v>
      </c>
      <c r="C265" s="13">
        <v>17234712</v>
      </c>
      <c r="D265" s="13">
        <v>14420070</v>
      </c>
      <c r="E265" s="13">
        <v>19011499</v>
      </c>
      <c r="F265" s="13">
        <v>22224277</v>
      </c>
      <c r="G265" s="13">
        <v>19080393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B4A5-7EFA-0D4B-9A5C-E8F546D277F9}">
  <dimension ref="A3:E15"/>
  <sheetViews>
    <sheetView workbookViewId="0">
      <selection activeCell="A20" sqref="A20"/>
    </sheetView>
  </sheetViews>
  <sheetFormatPr baseColWidth="10" defaultRowHeight="15" x14ac:dyDescent="0.2"/>
  <cols>
    <col min="1" max="1" width="12.1640625" bestFit="1" customWidth="1"/>
    <col min="2" max="2" width="20.83203125" bestFit="1" customWidth="1"/>
    <col min="3" max="3" width="17.6640625" bestFit="1" customWidth="1"/>
    <col min="4" max="4" width="17.5" bestFit="1" customWidth="1"/>
    <col min="5" max="5" width="18.1640625" bestFit="1" customWidth="1"/>
    <col min="6" max="6" width="12.1640625" bestFit="1" customWidth="1"/>
    <col min="7" max="7" width="3.1640625" bestFit="1" customWidth="1"/>
    <col min="8" max="9" width="5.1640625" bestFit="1" customWidth="1"/>
    <col min="10" max="11" width="12.1640625" bestFit="1" customWidth="1"/>
    <col min="12" max="12" width="5.1640625" bestFit="1" customWidth="1"/>
    <col min="13" max="16" width="12.1640625" bestFit="1" customWidth="1"/>
    <col min="17" max="17" width="3.1640625" bestFit="1" customWidth="1"/>
    <col min="18" max="18" width="11.1640625" bestFit="1" customWidth="1"/>
    <col min="19" max="20" width="12.1640625" bestFit="1" customWidth="1"/>
    <col min="21" max="21" width="6.1640625" bestFit="1" customWidth="1"/>
    <col min="22" max="23" width="12.1640625" bestFit="1" customWidth="1"/>
    <col min="24" max="24" width="6.1640625" bestFit="1" customWidth="1"/>
    <col min="25" max="25" width="11.1640625" bestFit="1" customWidth="1"/>
    <col min="26" max="37" width="12.1640625" bestFit="1" customWidth="1"/>
    <col min="38" max="38" width="6.1640625" bestFit="1" customWidth="1"/>
    <col min="39" max="46" width="12.1640625" bestFit="1" customWidth="1"/>
    <col min="47" max="47" width="11.1640625" bestFit="1" customWidth="1"/>
    <col min="48" max="49" width="6.1640625" bestFit="1" customWidth="1"/>
    <col min="50" max="50" width="7.1640625" bestFit="1" customWidth="1"/>
    <col min="51" max="52" width="12.1640625" bestFit="1" customWidth="1"/>
    <col min="53" max="53" width="11.1640625" bestFit="1" customWidth="1"/>
    <col min="54" max="57" width="12.1640625" bestFit="1" customWidth="1"/>
    <col min="58" max="58" width="6.1640625" bestFit="1" customWidth="1"/>
    <col min="59" max="59" width="12.1640625" bestFit="1" customWidth="1"/>
    <col min="60" max="60" width="6.1640625" bestFit="1" customWidth="1"/>
    <col min="61" max="83" width="12.1640625" bestFit="1" customWidth="1"/>
    <col min="84" max="84" width="11.1640625" bestFit="1" customWidth="1"/>
    <col min="85" max="87" width="12.1640625" bestFit="1" customWidth="1"/>
    <col min="88" max="88" width="5.1640625" bestFit="1" customWidth="1"/>
    <col min="89" max="89" width="3.1640625" bestFit="1" customWidth="1"/>
    <col min="90" max="90" width="12.1640625" bestFit="1" customWidth="1"/>
    <col min="91" max="91" width="5.1640625" bestFit="1" customWidth="1"/>
    <col min="92" max="93" width="6.1640625" bestFit="1" customWidth="1"/>
    <col min="94" max="95" width="12.1640625" bestFit="1" customWidth="1"/>
    <col min="96" max="96" width="7.1640625" bestFit="1" customWidth="1"/>
    <col min="97" max="97" width="6.1640625" bestFit="1" customWidth="1"/>
    <col min="98" max="98" width="12.1640625" bestFit="1" customWidth="1"/>
    <col min="99" max="99" width="6.1640625" bestFit="1" customWidth="1"/>
    <col min="100" max="100" width="12.1640625" bestFit="1" customWidth="1"/>
    <col min="101" max="101" width="8.1640625" bestFit="1" customWidth="1"/>
    <col min="102" max="103" width="12.1640625" bestFit="1" customWidth="1"/>
    <col min="104" max="104" width="6.1640625" bestFit="1" customWidth="1"/>
    <col min="105" max="105" width="12.1640625" bestFit="1" customWidth="1"/>
    <col min="106" max="106" width="9.1640625" bestFit="1" customWidth="1"/>
    <col min="107" max="108" width="12.1640625" bestFit="1" customWidth="1"/>
    <col min="109" max="110" width="4.1640625" bestFit="1" customWidth="1"/>
    <col min="111" max="111" width="6.1640625" bestFit="1" customWidth="1"/>
    <col min="112" max="112" width="12.1640625" bestFit="1" customWidth="1"/>
    <col min="113" max="113" width="11.1640625" bestFit="1" customWidth="1"/>
    <col min="114" max="114" width="4.1640625" bestFit="1" customWidth="1"/>
    <col min="115" max="115" width="7.1640625" bestFit="1" customWidth="1"/>
    <col min="116" max="116" width="4.1640625" bestFit="1" customWidth="1"/>
    <col min="117" max="117" width="6.1640625" bestFit="1" customWidth="1"/>
    <col min="118" max="118" width="8.1640625" bestFit="1" customWidth="1"/>
    <col min="119" max="119" width="4.1640625" bestFit="1" customWidth="1"/>
    <col min="120" max="120" width="6.1640625" bestFit="1" customWidth="1"/>
    <col min="121" max="121" width="4.1640625" bestFit="1" customWidth="1"/>
    <col min="122" max="122" width="12.1640625" bestFit="1" customWidth="1"/>
    <col min="123" max="123" width="6.1640625" bestFit="1" customWidth="1"/>
    <col min="124" max="124" width="12.1640625" bestFit="1" customWidth="1"/>
    <col min="125" max="125" width="7.1640625" bestFit="1" customWidth="1"/>
    <col min="126" max="126" width="4.1640625" bestFit="1" customWidth="1"/>
    <col min="127" max="127" width="12.1640625" bestFit="1" customWidth="1"/>
    <col min="128" max="128" width="8.1640625" bestFit="1" customWidth="1"/>
    <col min="129" max="134" width="12.1640625" bestFit="1" customWidth="1"/>
    <col min="135" max="135" width="4.1640625" bestFit="1" customWidth="1"/>
    <col min="136" max="136" width="9.1640625" bestFit="1" customWidth="1"/>
    <col min="137" max="137" width="4.1640625" bestFit="1" customWidth="1"/>
    <col min="138" max="139" width="6.1640625" bestFit="1" customWidth="1"/>
    <col min="140" max="140" width="7.1640625" bestFit="1" customWidth="1"/>
    <col min="141" max="154" width="12.1640625" bestFit="1" customWidth="1"/>
    <col min="155" max="155" width="8.1640625" bestFit="1" customWidth="1"/>
    <col min="156" max="156" width="4.1640625" bestFit="1" customWidth="1"/>
    <col min="157" max="158" width="12.1640625" bestFit="1" customWidth="1"/>
    <col min="159" max="160" width="6.1640625" bestFit="1" customWidth="1"/>
    <col min="161" max="164" width="12.1640625" bestFit="1" customWidth="1"/>
    <col min="165" max="165" width="7.1640625" bestFit="1" customWidth="1"/>
    <col min="166" max="167" width="12.1640625" bestFit="1" customWidth="1"/>
    <col min="168" max="168" width="6.1640625" bestFit="1" customWidth="1"/>
    <col min="169" max="169" width="12.1640625" bestFit="1" customWidth="1"/>
    <col min="170" max="170" width="4.1640625" bestFit="1" customWidth="1"/>
    <col min="171" max="171" width="9.1640625" bestFit="1" customWidth="1"/>
    <col min="172" max="172" width="8.1640625" bestFit="1" customWidth="1"/>
    <col min="173" max="173" width="12.1640625" bestFit="1" customWidth="1"/>
    <col min="174" max="174" width="11.1640625" bestFit="1" customWidth="1"/>
    <col min="175" max="176" width="12.1640625" bestFit="1" customWidth="1"/>
    <col min="177" max="177" width="4.1640625" bestFit="1" customWidth="1"/>
    <col min="178" max="181" width="12.1640625" bestFit="1" customWidth="1"/>
    <col min="182" max="182" width="6.1640625" bestFit="1" customWidth="1"/>
    <col min="183" max="184" width="12.1640625" bestFit="1" customWidth="1"/>
    <col min="185" max="185" width="9.1640625" bestFit="1" customWidth="1"/>
    <col min="186" max="186" width="7.1640625" bestFit="1" customWidth="1"/>
    <col min="187" max="187" width="12.1640625" bestFit="1" customWidth="1"/>
    <col min="188" max="188" width="10.1640625" bestFit="1" customWidth="1"/>
    <col min="189" max="193" width="12.1640625" bestFit="1" customWidth="1"/>
    <col min="194" max="194" width="4.1640625" bestFit="1" customWidth="1"/>
    <col min="195" max="199" width="12.1640625" bestFit="1" customWidth="1"/>
    <col min="200" max="200" width="11.1640625" bestFit="1" customWidth="1"/>
    <col min="201" max="204" width="12.1640625" bestFit="1" customWidth="1"/>
    <col min="205" max="205" width="4.1640625" bestFit="1" customWidth="1"/>
    <col min="206" max="206" width="12.1640625" bestFit="1" customWidth="1"/>
    <col min="207" max="207" width="6.1640625" bestFit="1" customWidth="1"/>
    <col min="208" max="208" width="12.1640625" bestFit="1" customWidth="1"/>
    <col min="209" max="209" width="9.1640625" bestFit="1" customWidth="1"/>
    <col min="210" max="210" width="12.1640625" bestFit="1" customWidth="1"/>
    <col min="211" max="211" width="6.1640625" bestFit="1" customWidth="1"/>
    <col min="212" max="222" width="12.1640625" bestFit="1" customWidth="1"/>
    <col min="223" max="223" width="7.1640625" bestFit="1" customWidth="1"/>
    <col min="224" max="224" width="11.1640625" bestFit="1" customWidth="1"/>
    <col min="225" max="225" width="7.1640625" bestFit="1" customWidth="1"/>
    <col min="226" max="226" width="12.1640625" bestFit="1" customWidth="1"/>
    <col min="227" max="229" width="6.1640625" bestFit="1" customWidth="1"/>
    <col min="230" max="231" width="12.1640625" bestFit="1" customWidth="1"/>
    <col min="232" max="232" width="6.1640625" bestFit="1" customWidth="1"/>
    <col min="233" max="233" width="9.1640625" bestFit="1" customWidth="1"/>
    <col min="234" max="234" width="4.1640625" bestFit="1" customWidth="1"/>
    <col min="235" max="239" width="12.1640625" bestFit="1" customWidth="1"/>
    <col min="240" max="240" width="6.1640625" bestFit="1" customWidth="1"/>
    <col min="241" max="248" width="12.1640625" bestFit="1" customWidth="1"/>
    <col min="249" max="249" width="7.1640625" bestFit="1" customWidth="1"/>
    <col min="250" max="251" width="12.1640625" bestFit="1" customWidth="1"/>
    <col min="252" max="252" width="9.1640625" bestFit="1" customWidth="1"/>
    <col min="253" max="254" width="12.1640625" bestFit="1" customWidth="1"/>
    <col min="255" max="255" width="4.1640625" bestFit="1" customWidth="1"/>
    <col min="256" max="257" width="12.1640625" bestFit="1" customWidth="1"/>
    <col min="258" max="258" width="7.1640625" bestFit="1" customWidth="1"/>
    <col min="259" max="259" width="12.1640625" bestFit="1" customWidth="1"/>
    <col min="260" max="260" width="7.1640625" bestFit="1" customWidth="1"/>
    <col min="261" max="261" width="12.1640625" bestFit="1" customWidth="1"/>
    <col min="262" max="262" width="7.1640625" bestFit="1" customWidth="1"/>
    <col min="263" max="263" width="12.1640625" bestFit="1" customWidth="1"/>
    <col min="264" max="264" width="6.1640625" bestFit="1" customWidth="1"/>
    <col min="265" max="265" width="4.1640625" bestFit="1" customWidth="1"/>
    <col min="266" max="267" width="12.1640625" bestFit="1" customWidth="1"/>
    <col min="268" max="269" width="8.1640625" bestFit="1" customWidth="1"/>
    <col min="270" max="278" width="12.1640625" bestFit="1" customWidth="1"/>
    <col min="279" max="279" width="4.1640625" bestFit="1" customWidth="1"/>
    <col min="280" max="280" width="6.1640625" bestFit="1" customWidth="1"/>
    <col min="281" max="282" width="12.1640625" bestFit="1" customWidth="1"/>
    <col min="283" max="283" width="6.1640625" bestFit="1" customWidth="1"/>
    <col min="284" max="284" width="12.1640625" bestFit="1" customWidth="1"/>
    <col min="285" max="285" width="6.1640625" bestFit="1" customWidth="1"/>
    <col min="286" max="286" width="12.1640625" bestFit="1" customWidth="1"/>
    <col min="287" max="287" width="11.1640625" bestFit="1" customWidth="1"/>
    <col min="288" max="297" width="12.1640625" bestFit="1" customWidth="1"/>
    <col min="298" max="298" width="4.1640625" bestFit="1" customWidth="1"/>
    <col min="299" max="301" width="12.1640625" bestFit="1" customWidth="1"/>
    <col min="302" max="302" width="11.1640625" bestFit="1" customWidth="1"/>
    <col min="303" max="303" width="12.1640625" bestFit="1" customWidth="1"/>
    <col min="304" max="304" width="6.1640625" bestFit="1" customWidth="1"/>
    <col min="305" max="305" width="9.1640625" bestFit="1" customWidth="1"/>
    <col min="306" max="309" width="12.1640625" bestFit="1" customWidth="1"/>
    <col min="310" max="310" width="9.1640625" bestFit="1" customWidth="1"/>
    <col min="311" max="311" width="7.1640625" bestFit="1" customWidth="1"/>
    <col min="312" max="312" width="6.1640625" bestFit="1" customWidth="1"/>
    <col min="313" max="316" width="12.1640625" bestFit="1" customWidth="1"/>
    <col min="317" max="317" width="4.1640625" bestFit="1" customWidth="1"/>
    <col min="318" max="319" width="12.1640625" bestFit="1" customWidth="1"/>
    <col min="320" max="321" width="7.1640625" bestFit="1" customWidth="1"/>
    <col min="322" max="322" width="6.1640625" bestFit="1" customWidth="1"/>
    <col min="323" max="325" width="12.1640625" bestFit="1" customWidth="1"/>
    <col min="326" max="326" width="7.1640625" bestFit="1" customWidth="1"/>
    <col min="327" max="327" width="4.1640625" bestFit="1" customWidth="1"/>
    <col min="328" max="329" width="12.1640625" bestFit="1" customWidth="1"/>
    <col min="330" max="330" width="6.1640625" bestFit="1" customWidth="1"/>
    <col min="331" max="331" width="7.1640625" bestFit="1" customWidth="1"/>
    <col min="332" max="335" width="12.1640625" bestFit="1" customWidth="1"/>
    <col min="336" max="336" width="7.1640625" bestFit="1" customWidth="1"/>
    <col min="337" max="337" width="12.1640625" bestFit="1" customWidth="1"/>
    <col min="338" max="338" width="4.1640625" bestFit="1" customWidth="1"/>
    <col min="339" max="339" width="10.1640625" bestFit="1" customWidth="1"/>
    <col min="340" max="340" width="11.1640625" bestFit="1" customWidth="1"/>
    <col min="341" max="341" width="12.1640625" bestFit="1" customWidth="1"/>
    <col min="342" max="343" width="7.1640625" bestFit="1" customWidth="1"/>
    <col min="344" max="344" width="11.1640625" bestFit="1" customWidth="1"/>
    <col min="345" max="347" width="12.1640625" bestFit="1" customWidth="1"/>
    <col min="348" max="348" width="8.1640625" bestFit="1" customWidth="1"/>
    <col min="349" max="364" width="12.1640625" bestFit="1" customWidth="1"/>
    <col min="365" max="365" width="4.1640625" bestFit="1" customWidth="1"/>
    <col min="366" max="367" width="12.1640625" bestFit="1" customWidth="1"/>
    <col min="368" max="368" width="11.1640625" bestFit="1" customWidth="1"/>
    <col min="369" max="369" width="12.1640625" bestFit="1" customWidth="1"/>
    <col min="370" max="370" width="6.1640625" bestFit="1" customWidth="1"/>
    <col min="371" max="374" width="12.1640625" bestFit="1" customWidth="1"/>
    <col min="375" max="375" width="7.1640625" bestFit="1" customWidth="1"/>
    <col min="376" max="383" width="12.1640625" bestFit="1" customWidth="1"/>
    <col min="384" max="384" width="6.1640625" bestFit="1" customWidth="1"/>
    <col min="385" max="385" width="9.1640625" bestFit="1" customWidth="1"/>
    <col min="386" max="387" width="12.1640625" bestFit="1" customWidth="1"/>
    <col min="388" max="388" width="6.1640625" bestFit="1" customWidth="1"/>
    <col min="389" max="394" width="12.1640625" bestFit="1" customWidth="1"/>
    <col min="395" max="395" width="4.1640625" bestFit="1" customWidth="1"/>
    <col min="396" max="399" width="12.1640625" bestFit="1" customWidth="1"/>
    <col min="400" max="400" width="6.1640625" bestFit="1" customWidth="1"/>
    <col min="401" max="402" width="12.1640625" bestFit="1" customWidth="1"/>
    <col min="403" max="403" width="8.1640625" bestFit="1" customWidth="1"/>
    <col min="404" max="407" width="12.1640625" bestFit="1" customWidth="1"/>
    <col min="408" max="408" width="8.1640625" bestFit="1" customWidth="1"/>
    <col min="409" max="410" width="12.1640625" bestFit="1" customWidth="1"/>
    <col min="411" max="411" width="6.1640625" bestFit="1" customWidth="1"/>
    <col min="412" max="412" width="12.1640625" bestFit="1" customWidth="1"/>
    <col min="413" max="413" width="4.1640625" bestFit="1" customWidth="1"/>
    <col min="414" max="415" width="8.1640625" bestFit="1" customWidth="1"/>
    <col min="416" max="417" width="12.1640625" bestFit="1" customWidth="1"/>
    <col min="418" max="418" width="4.1640625" bestFit="1" customWidth="1"/>
    <col min="419" max="419" width="7.1640625" bestFit="1" customWidth="1"/>
    <col min="420" max="421" width="12.1640625" bestFit="1" customWidth="1"/>
    <col min="422" max="422" width="9.1640625" bestFit="1" customWidth="1"/>
    <col min="423" max="423" width="4.1640625" bestFit="1" customWidth="1"/>
    <col min="424" max="424" width="8.1640625" bestFit="1" customWidth="1"/>
    <col min="425" max="425" width="9.1640625" bestFit="1" customWidth="1"/>
    <col min="426" max="426" width="4.1640625" bestFit="1" customWidth="1"/>
    <col min="427" max="427" width="7.1640625" bestFit="1" customWidth="1"/>
    <col min="428" max="428" width="4.1640625" bestFit="1" customWidth="1"/>
    <col min="429" max="433" width="12.1640625" bestFit="1" customWidth="1"/>
    <col min="434" max="434" width="6.1640625" bestFit="1" customWidth="1"/>
    <col min="435" max="436" width="12.1640625" bestFit="1" customWidth="1"/>
    <col min="437" max="437" width="7.1640625" bestFit="1" customWidth="1"/>
    <col min="438" max="441" width="12.1640625" bestFit="1" customWidth="1"/>
    <col min="442" max="442" width="4.1640625" bestFit="1" customWidth="1"/>
    <col min="443" max="446" width="12.1640625" bestFit="1" customWidth="1"/>
    <col min="447" max="447" width="11.1640625" bestFit="1" customWidth="1"/>
    <col min="448" max="450" width="12.1640625" bestFit="1" customWidth="1"/>
    <col min="451" max="451" width="6.1640625" bestFit="1" customWidth="1"/>
    <col min="452" max="452" width="4.1640625" bestFit="1" customWidth="1"/>
    <col min="453" max="453" width="12.1640625" bestFit="1" customWidth="1"/>
    <col min="454" max="454" width="6.1640625" bestFit="1" customWidth="1"/>
    <col min="455" max="455" width="9.1640625" bestFit="1" customWidth="1"/>
    <col min="456" max="459" width="12.1640625" bestFit="1" customWidth="1"/>
    <col min="460" max="460" width="4.1640625" bestFit="1" customWidth="1"/>
    <col min="461" max="464" width="12.1640625" bestFit="1" customWidth="1"/>
    <col min="465" max="465" width="9.1640625" bestFit="1" customWidth="1"/>
    <col min="466" max="467" width="12.1640625" bestFit="1" customWidth="1"/>
    <col min="468" max="468" width="6.1640625" bestFit="1" customWidth="1"/>
    <col min="469" max="469" width="9.1640625" bestFit="1" customWidth="1"/>
    <col min="470" max="470" width="12.1640625" bestFit="1" customWidth="1"/>
    <col min="471" max="471" width="4.1640625" bestFit="1" customWidth="1"/>
    <col min="472" max="477" width="12.1640625" bestFit="1" customWidth="1"/>
    <col min="478" max="478" width="4.1640625" bestFit="1" customWidth="1"/>
    <col min="479" max="479" width="6.1640625" bestFit="1" customWidth="1"/>
    <col min="480" max="481" width="12.1640625" bestFit="1" customWidth="1"/>
    <col min="482" max="482" width="4.1640625" bestFit="1" customWidth="1"/>
    <col min="483" max="483" width="8.1640625" bestFit="1" customWidth="1"/>
    <col min="484" max="488" width="12.1640625" bestFit="1" customWidth="1"/>
    <col min="489" max="489" width="9.1640625" bestFit="1" customWidth="1"/>
    <col min="490" max="490" width="6.1640625" bestFit="1" customWidth="1"/>
    <col min="491" max="491" width="7.1640625" bestFit="1" customWidth="1"/>
    <col min="492" max="492" width="6.1640625" bestFit="1" customWidth="1"/>
    <col min="493" max="493" width="12.1640625" bestFit="1" customWidth="1"/>
    <col min="494" max="494" width="6.33203125" bestFit="1" customWidth="1"/>
    <col min="495" max="495" width="10" bestFit="1" customWidth="1"/>
  </cols>
  <sheetData>
    <row r="3" spans="1:5" x14ac:dyDescent="0.2">
      <c r="A3" s="20" t="s">
        <v>379</v>
      </c>
      <c r="B3" t="s">
        <v>382</v>
      </c>
      <c r="C3" t="s">
        <v>383</v>
      </c>
      <c r="D3" t="s">
        <v>384</v>
      </c>
    </row>
    <row r="4" spans="1:5" x14ac:dyDescent="0.2">
      <c r="A4" s="21" t="s">
        <v>30</v>
      </c>
      <c r="B4" s="22">
        <v>126.01856413812195</v>
      </c>
      <c r="C4" s="22">
        <v>143</v>
      </c>
      <c r="D4" s="22">
        <v>108.5</v>
      </c>
    </row>
    <row r="5" spans="1:5" x14ac:dyDescent="0.2">
      <c r="A5" s="21" t="s">
        <v>31</v>
      </c>
      <c r="B5" s="22">
        <v>159.42634835991745</v>
      </c>
      <c r="C5" s="22">
        <v>177.45454545454547</v>
      </c>
      <c r="D5" s="22">
        <v>119.5</v>
      </c>
      <c r="E5" t="s">
        <v>385</v>
      </c>
    </row>
    <row r="6" spans="1:5" x14ac:dyDescent="0.2">
      <c r="A6" s="21" t="s">
        <v>34</v>
      </c>
      <c r="B6" s="22">
        <v>174.81991472373224</v>
      </c>
      <c r="C6" s="22">
        <v>189.25</v>
      </c>
      <c r="D6" s="22">
        <v>133.5</v>
      </c>
      <c r="E6" t="s">
        <v>385</v>
      </c>
    </row>
    <row r="7" spans="1:5" x14ac:dyDescent="0.2">
      <c r="A7" s="21" t="s">
        <v>35</v>
      </c>
      <c r="B7" s="22">
        <v>175.66660841901447</v>
      </c>
      <c r="C7" s="22">
        <v>183.625</v>
      </c>
      <c r="D7" s="22">
        <v>133.5</v>
      </c>
      <c r="E7" t="s">
        <v>385</v>
      </c>
    </row>
    <row r="8" spans="1:5" x14ac:dyDescent="0.2">
      <c r="A8" s="21" t="s">
        <v>50</v>
      </c>
      <c r="B8" s="22">
        <v>230.54795963840081</v>
      </c>
      <c r="C8" s="22">
        <v>237.93333333333334</v>
      </c>
      <c r="D8" s="22">
        <v>217.28571428571428</v>
      </c>
    </row>
    <row r="9" spans="1:5" x14ac:dyDescent="0.2">
      <c r="A9" s="21" t="s">
        <v>51</v>
      </c>
      <c r="B9" s="22">
        <v>358.8767042973102</v>
      </c>
      <c r="C9" s="22">
        <v>369.11764705882354</v>
      </c>
      <c r="D9" s="22">
        <v>350.47058823529414</v>
      </c>
    </row>
    <row r="10" spans="1:5" x14ac:dyDescent="0.2">
      <c r="A10" s="21" t="s">
        <v>47</v>
      </c>
      <c r="B10" s="22">
        <v>148.64284712066041</v>
      </c>
      <c r="C10" s="22">
        <v>160.66666666666666</v>
      </c>
      <c r="D10" s="22">
        <v>112.5</v>
      </c>
      <c r="E10" t="s">
        <v>386</v>
      </c>
    </row>
    <row r="11" spans="1:5" x14ac:dyDescent="0.2">
      <c r="A11" s="21" t="s">
        <v>48</v>
      </c>
      <c r="B11" s="22">
        <v>188.08931832145547</v>
      </c>
      <c r="C11" s="22">
        <v>196</v>
      </c>
      <c r="D11" s="22">
        <v>142</v>
      </c>
      <c r="E11" t="s">
        <v>385</v>
      </c>
    </row>
    <row r="12" spans="1:5" x14ac:dyDescent="0.2">
      <c r="A12" s="21" t="s">
        <v>49</v>
      </c>
      <c r="B12" s="22">
        <v>275.23324467239604</v>
      </c>
      <c r="C12" s="22">
        <v>282.66666666666669</v>
      </c>
      <c r="D12" s="22">
        <v>267.30769230769232</v>
      </c>
    </row>
    <row r="13" spans="1:5" x14ac:dyDescent="0.2">
      <c r="A13" s="21" t="s">
        <v>40</v>
      </c>
      <c r="B13" s="22">
        <v>73.797304034794891</v>
      </c>
      <c r="C13" s="22">
        <v>76.5</v>
      </c>
      <c r="D13" s="22">
        <v>67.8125</v>
      </c>
    </row>
    <row r="14" spans="1:5" x14ac:dyDescent="0.2">
      <c r="A14" s="21" t="s">
        <v>380</v>
      </c>
      <c r="B14" s="22"/>
      <c r="C14" s="22"/>
      <c r="D14" s="22"/>
    </row>
    <row r="15" spans="1:5" x14ac:dyDescent="0.2">
      <c r="A15" s="21" t="s">
        <v>97</v>
      </c>
      <c r="B15" s="22">
        <v>163.76421448673128</v>
      </c>
      <c r="C15" s="22">
        <v>369.11764705882354</v>
      </c>
      <c r="D15" s="22">
        <v>67.8125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B652-F313-9140-BAA2-71F98FC58C10}">
  <dimension ref="A1:U235"/>
  <sheetViews>
    <sheetView topLeftCell="G1" workbookViewId="0">
      <selection activeCell="O1" sqref="O1:O1048576"/>
    </sheetView>
  </sheetViews>
  <sheetFormatPr baseColWidth="10" defaultRowHeight="15" outlineLevelCol="1" x14ac:dyDescent="0.2"/>
  <cols>
    <col min="1" max="1" width="7.5" customWidth="1" outlineLevel="1"/>
  </cols>
  <sheetData>
    <row r="1" spans="1:21" ht="16" thickBot="1" x14ac:dyDescent="0.25">
      <c r="A1" s="1" t="s">
        <v>58</v>
      </c>
      <c r="D1" s="1">
        <v>2022</v>
      </c>
      <c r="F1" s="1">
        <v>2023</v>
      </c>
      <c r="I1" s="1" t="s">
        <v>4</v>
      </c>
      <c r="K1" s="1" t="s">
        <v>4</v>
      </c>
      <c r="M1" s="5" t="s">
        <v>111</v>
      </c>
      <c r="O1" s="5" t="s">
        <v>111</v>
      </c>
      <c r="Q1" t="s">
        <v>430</v>
      </c>
      <c r="T1" t="s">
        <v>431</v>
      </c>
    </row>
    <row r="2" spans="1:21" x14ac:dyDescent="0.2">
      <c r="A2" s="3" t="s">
        <v>52</v>
      </c>
      <c r="D2" s="3" t="s">
        <v>27</v>
      </c>
      <c r="F2" s="3" t="s">
        <v>27</v>
      </c>
      <c r="I2" t="s">
        <v>30</v>
      </c>
      <c r="K2" t="s">
        <v>30</v>
      </c>
      <c r="M2" t="s">
        <v>323</v>
      </c>
      <c r="O2" t="s">
        <v>323</v>
      </c>
      <c r="Q2" t="str">
        <f>VLOOKUP(O2,M:M,1,FALSE)</f>
        <v>ADKANC737-700</v>
      </c>
      <c r="T2" t="str">
        <f>VLOOKUP(M2,O:O,1,FALSE)</f>
        <v>ADKANC737-700</v>
      </c>
    </row>
    <row r="3" spans="1:21" x14ac:dyDescent="0.2">
      <c r="A3" s="3" t="s">
        <v>32</v>
      </c>
      <c r="D3" s="3" t="s">
        <v>29</v>
      </c>
      <c r="F3" s="3" t="s">
        <v>29</v>
      </c>
      <c r="I3" t="s">
        <v>31</v>
      </c>
      <c r="K3" t="s">
        <v>31</v>
      </c>
      <c r="M3" t="s">
        <v>112</v>
      </c>
      <c r="O3" t="s">
        <v>112</v>
      </c>
      <c r="Q3" t="str">
        <f t="shared" ref="Q3:Q66" si="0">VLOOKUP(O3,M:M,1,FALSE)</f>
        <v>ADKANC737-800</v>
      </c>
      <c r="T3" t="str">
        <f t="shared" ref="T3:T66" si="1">VLOOKUP(M3,O:O,1,FALSE)</f>
        <v>ADKANC737-800</v>
      </c>
    </row>
    <row r="4" spans="1:21" x14ac:dyDescent="0.2">
      <c r="A4" s="3" t="s">
        <v>29</v>
      </c>
      <c r="D4" s="3" t="s">
        <v>44</v>
      </c>
      <c r="F4" s="3" t="s">
        <v>44</v>
      </c>
      <c r="I4" t="s">
        <v>34</v>
      </c>
      <c r="K4" t="s">
        <v>34</v>
      </c>
      <c r="M4" t="s">
        <v>324</v>
      </c>
      <c r="O4" t="s">
        <v>324</v>
      </c>
      <c r="Q4" t="str">
        <f t="shared" si="0"/>
        <v>ANCADK737-700</v>
      </c>
      <c r="T4" t="str">
        <f t="shared" si="1"/>
        <v>ANCADK737-700</v>
      </c>
    </row>
    <row r="5" spans="1:21" x14ac:dyDescent="0.2">
      <c r="A5" s="3" t="s">
        <v>36</v>
      </c>
      <c r="D5" s="3" t="s">
        <v>46</v>
      </c>
      <c r="F5" s="3" t="s">
        <v>46</v>
      </c>
      <c r="I5" t="s">
        <v>35</v>
      </c>
      <c r="K5" t="s">
        <v>35</v>
      </c>
      <c r="M5" t="s">
        <v>113</v>
      </c>
      <c r="O5" t="s">
        <v>113</v>
      </c>
      <c r="Q5" t="str">
        <f t="shared" si="0"/>
        <v>ANCADK737-800</v>
      </c>
      <c r="T5" t="str">
        <f t="shared" si="1"/>
        <v>ANCADK737-800</v>
      </c>
    </row>
    <row r="6" spans="1:21" x14ac:dyDescent="0.2">
      <c r="A6" s="3" t="s">
        <v>27</v>
      </c>
      <c r="D6" s="3" t="s">
        <v>32</v>
      </c>
      <c r="F6" s="3" t="s">
        <v>32</v>
      </c>
      <c r="I6" t="s">
        <v>50</v>
      </c>
      <c r="K6" t="s">
        <v>50</v>
      </c>
      <c r="M6" t="s">
        <v>114</v>
      </c>
      <c r="O6" t="s">
        <v>332</v>
      </c>
      <c r="Q6" t="e">
        <f t="shared" si="0"/>
        <v>#N/A</v>
      </c>
      <c r="R6">
        <v>1</v>
      </c>
      <c r="T6" t="str">
        <f t="shared" si="1"/>
        <v>ANCJNU737-700</v>
      </c>
    </row>
    <row r="7" spans="1:21" x14ac:dyDescent="0.2">
      <c r="A7" s="3" t="s">
        <v>44</v>
      </c>
      <c r="D7" s="3" t="s">
        <v>36</v>
      </c>
      <c r="F7" s="3" t="s">
        <v>36</v>
      </c>
      <c r="I7" t="s">
        <v>51</v>
      </c>
      <c r="K7" t="s">
        <v>51</v>
      </c>
      <c r="M7" t="s">
        <v>115</v>
      </c>
      <c r="O7" t="s">
        <v>333</v>
      </c>
      <c r="Q7" t="e">
        <f t="shared" si="0"/>
        <v>#N/A</v>
      </c>
      <c r="R7">
        <v>1</v>
      </c>
      <c r="T7" t="str">
        <f t="shared" si="1"/>
        <v>ANCJNU737-800</v>
      </c>
    </row>
    <row r="8" spans="1:21" x14ac:dyDescent="0.2">
      <c r="A8" s="3" t="s">
        <v>43</v>
      </c>
      <c r="D8" s="3" t="s">
        <v>37</v>
      </c>
      <c r="F8" s="3" t="s">
        <v>37</v>
      </c>
      <c r="I8" t="s">
        <v>47</v>
      </c>
      <c r="K8" t="s">
        <v>47</v>
      </c>
      <c r="M8" t="s">
        <v>116</v>
      </c>
      <c r="O8" t="s">
        <v>334</v>
      </c>
      <c r="Q8" t="e">
        <f t="shared" si="0"/>
        <v>#N/A</v>
      </c>
      <c r="R8">
        <v>1</v>
      </c>
      <c r="T8" t="str">
        <f t="shared" si="1"/>
        <v>ANCLAX737-900</v>
      </c>
    </row>
    <row r="9" spans="1:21" x14ac:dyDescent="0.2">
      <c r="A9" s="3" t="s">
        <v>41</v>
      </c>
      <c r="D9" s="3" t="s">
        <v>52</v>
      </c>
      <c r="F9" s="3" t="s">
        <v>52</v>
      </c>
      <c r="I9" t="s">
        <v>48</v>
      </c>
      <c r="K9" t="s">
        <v>48</v>
      </c>
      <c r="M9" t="s">
        <v>117</v>
      </c>
      <c r="O9" t="s">
        <v>114</v>
      </c>
      <c r="Q9" t="str">
        <f t="shared" si="0"/>
        <v>ANCJNU737-700</v>
      </c>
      <c r="T9" t="str">
        <f t="shared" si="1"/>
        <v>ANCLAX737-Max 9</v>
      </c>
    </row>
    <row r="10" spans="1:21" x14ac:dyDescent="0.2">
      <c r="A10" s="3" t="s">
        <v>46</v>
      </c>
      <c r="D10" s="3" t="s">
        <v>39</v>
      </c>
      <c r="F10" s="3" t="s">
        <v>39</v>
      </c>
      <c r="I10" t="s">
        <v>49</v>
      </c>
      <c r="K10" t="s">
        <v>49</v>
      </c>
      <c r="M10" t="s">
        <v>118</v>
      </c>
      <c r="O10" t="s">
        <v>115</v>
      </c>
      <c r="Q10" t="str">
        <f t="shared" si="0"/>
        <v>ANCJNU737-800</v>
      </c>
      <c r="T10" t="str">
        <f t="shared" si="1"/>
        <v>ANCOME737-700</v>
      </c>
    </row>
    <row r="11" spans="1:21" x14ac:dyDescent="0.2">
      <c r="A11" s="3" t="s">
        <v>39</v>
      </c>
      <c r="D11" s="3" t="s">
        <v>41</v>
      </c>
      <c r="F11" s="3" t="s">
        <v>41</v>
      </c>
      <c r="I11" t="s">
        <v>40</v>
      </c>
      <c r="K11" t="s">
        <v>40</v>
      </c>
      <c r="M11" t="s">
        <v>119</v>
      </c>
      <c r="O11" t="s">
        <v>335</v>
      </c>
      <c r="Q11" t="e">
        <f t="shared" si="0"/>
        <v>#N/A</v>
      </c>
      <c r="R11">
        <v>1</v>
      </c>
      <c r="T11" t="str">
        <f t="shared" si="1"/>
        <v>ANCOME737-800</v>
      </c>
    </row>
    <row r="12" spans="1:21" x14ac:dyDescent="0.2">
      <c r="A12" s="3" t="s">
        <v>37</v>
      </c>
      <c r="D12" s="3" t="s">
        <v>43</v>
      </c>
      <c r="F12" s="3" t="s">
        <v>43</v>
      </c>
      <c r="M12" t="s">
        <v>120</v>
      </c>
      <c r="O12" t="s">
        <v>336</v>
      </c>
      <c r="Q12" t="e">
        <f t="shared" si="0"/>
        <v>#N/A</v>
      </c>
      <c r="R12">
        <v>1</v>
      </c>
      <c r="T12" t="str">
        <f t="shared" si="1"/>
        <v>ANCSEA737-700</v>
      </c>
    </row>
    <row r="13" spans="1:21" x14ac:dyDescent="0.2">
      <c r="A13" s="3" t="s">
        <v>53</v>
      </c>
      <c r="D13" s="3" t="s">
        <v>55</v>
      </c>
      <c r="F13" s="3" t="s">
        <v>55</v>
      </c>
      <c r="M13" t="s">
        <v>121</v>
      </c>
      <c r="O13" t="s">
        <v>116</v>
      </c>
      <c r="Q13" t="str">
        <f t="shared" si="0"/>
        <v>ANCLAX737-900</v>
      </c>
      <c r="T13" t="str">
        <f t="shared" si="1"/>
        <v>ANCSEA737-800</v>
      </c>
    </row>
    <row r="14" spans="1:21" x14ac:dyDescent="0.2">
      <c r="A14" s="3" t="s">
        <v>57</v>
      </c>
      <c r="D14" s="3" t="s">
        <v>53</v>
      </c>
      <c r="F14" s="3" t="s">
        <v>53</v>
      </c>
      <c r="M14" t="s">
        <v>122</v>
      </c>
      <c r="O14" t="s">
        <v>117</v>
      </c>
      <c r="Q14" t="str">
        <f t="shared" si="0"/>
        <v>ANCLAX737-Max 9</v>
      </c>
      <c r="T14" t="str">
        <f t="shared" si="1"/>
        <v>ANCSEA737-900</v>
      </c>
    </row>
    <row r="15" spans="1:21" x14ac:dyDescent="0.2">
      <c r="A15" s="3" t="s">
        <v>55</v>
      </c>
      <c r="D15" s="3" t="s">
        <v>57</v>
      </c>
      <c r="F15" s="3" t="s">
        <v>57</v>
      </c>
      <c r="M15" t="s">
        <v>123</v>
      </c>
      <c r="O15" t="s">
        <v>118</v>
      </c>
      <c r="Q15" t="str">
        <f t="shared" si="0"/>
        <v>ANCOME737-700</v>
      </c>
      <c r="T15" t="str">
        <f t="shared" si="1"/>
        <v>ANCSEA737-Max 9</v>
      </c>
    </row>
    <row r="16" spans="1:21" x14ac:dyDescent="0.2">
      <c r="M16" t="s">
        <v>124</v>
      </c>
      <c r="O16" t="s">
        <v>119</v>
      </c>
      <c r="Q16" t="str">
        <f t="shared" si="0"/>
        <v>ANCOME737-800</v>
      </c>
      <c r="T16" t="e">
        <f t="shared" si="1"/>
        <v>#N/A</v>
      </c>
      <c r="U16">
        <v>1</v>
      </c>
    </row>
    <row r="17" spans="13:21" x14ac:dyDescent="0.2">
      <c r="M17" t="s">
        <v>125</v>
      </c>
      <c r="O17" t="s">
        <v>337</v>
      </c>
      <c r="Q17" t="e">
        <f t="shared" si="0"/>
        <v>#N/A</v>
      </c>
      <c r="R17">
        <v>1</v>
      </c>
      <c r="T17" t="str">
        <f t="shared" si="1"/>
        <v>ANCSFO737-800</v>
      </c>
    </row>
    <row r="18" spans="13:21" x14ac:dyDescent="0.2">
      <c r="M18" t="s">
        <v>126</v>
      </c>
      <c r="O18" t="s">
        <v>120</v>
      </c>
      <c r="Q18" t="str">
        <f t="shared" si="0"/>
        <v>ANCSEA737-700</v>
      </c>
      <c r="T18" t="str">
        <f t="shared" si="1"/>
        <v>BOIGEGE175</v>
      </c>
    </row>
    <row r="19" spans="13:21" x14ac:dyDescent="0.2">
      <c r="M19" t="s">
        <v>311</v>
      </c>
      <c r="O19" t="s">
        <v>121</v>
      </c>
      <c r="Q19" t="str">
        <f t="shared" si="0"/>
        <v>ANCSEA737-800</v>
      </c>
      <c r="T19" t="e">
        <f t="shared" si="1"/>
        <v>#N/A</v>
      </c>
      <c r="U19">
        <v>1</v>
      </c>
    </row>
    <row r="20" spans="13:21" x14ac:dyDescent="0.2">
      <c r="M20" t="s">
        <v>127</v>
      </c>
      <c r="O20" t="s">
        <v>122</v>
      </c>
      <c r="Q20" t="str">
        <f t="shared" si="0"/>
        <v>ANCSEA737-900</v>
      </c>
      <c r="T20" t="str">
        <f t="shared" si="1"/>
        <v>BOILAXE175</v>
      </c>
    </row>
    <row r="21" spans="13:21" x14ac:dyDescent="0.2">
      <c r="M21" t="s">
        <v>128</v>
      </c>
      <c r="O21" t="s">
        <v>123</v>
      </c>
      <c r="Q21" t="str">
        <f t="shared" si="0"/>
        <v>ANCSEA737-Max 9</v>
      </c>
      <c r="T21" t="e">
        <f t="shared" si="1"/>
        <v>#N/A</v>
      </c>
      <c r="U21">
        <v>1</v>
      </c>
    </row>
    <row r="22" spans="13:21" x14ac:dyDescent="0.2">
      <c r="M22" t="s">
        <v>129</v>
      </c>
      <c r="O22" t="s">
        <v>125</v>
      </c>
      <c r="Q22" t="str">
        <f t="shared" si="0"/>
        <v>ANCSFO737-800</v>
      </c>
      <c r="T22" t="str">
        <f t="shared" si="1"/>
        <v>BOISEA737-800</v>
      </c>
    </row>
    <row r="23" spans="13:21" x14ac:dyDescent="0.2">
      <c r="M23" t="s">
        <v>130</v>
      </c>
      <c r="O23" t="s">
        <v>338</v>
      </c>
      <c r="Q23" t="e">
        <f t="shared" si="0"/>
        <v>#N/A</v>
      </c>
      <c r="R23">
        <v>1</v>
      </c>
      <c r="T23" t="str">
        <f t="shared" si="1"/>
        <v>BOISEA737-900</v>
      </c>
    </row>
    <row r="24" spans="13:21" x14ac:dyDescent="0.2">
      <c r="M24" t="s">
        <v>131</v>
      </c>
      <c r="O24" t="s">
        <v>339</v>
      </c>
      <c r="Q24" t="e">
        <f t="shared" si="0"/>
        <v>#N/A</v>
      </c>
      <c r="R24">
        <v>1</v>
      </c>
      <c r="T24" t="str">
        <f t="shared" si="1"/>
        <v>BOISEA737-Max 9</v>
      </c>
    </row>
    <row r="25" spans="13:21" x14ac:dyDescent="0.2">
      <c r="M25" t="s">
        <v>132</v>
      </c>
      <c r="O25" t="s">
        <v>126</v>
      </c>
      <c r="Q25" t="str">
        <f t="shared" si="0"/>
        <v>BOIGEGE175</v>
      </c>
      <c r="T25" t="str">
        <f t="shared" si="1"/>
        <v>BOISEAE175</v>
      </c>
    </row>
    <row r="26" spans="13:21" x14ac:dyDescent="0.2">
      <c r="M26" t="s">
        <v>133</v>
      </c>
      <c r="O26" t="s">
        <v>127</v>
      </c>
      <c r="Q26" t="str">
        <f t="shared" si="0"/>
        <v>BOILAXE175</v>
      </c>
      <c r="T26" t="str">
        <f t="shared" si="1"/>
        <v>BOISFOE175</v>
      </c>
    </row>
    <row r="27" spans="13:21" x14ac:dyDescent="0.2">
      <c r="M27" t="s">
        <v>134</v>
      </c>
      <c r="O27" t="s">
        <v>129</v>
      </c>
      <c r="Q27" t="str">
        <f t="shared" si="0"/>
        <v>BOISEA737-800</v>
      </c>
      <c r="T27" t="str">
        <f t="shared" si="1"/>
        <v>GEGBOIE175</v>
      </c>
    </row>
    <row r="28" spans="13:21" x14ac:dyDescent="0.2">
      <c r="M28" t="s">
        <v>325</v>
      </c>
      <c r="O28" t="s">
        <v>130</v>
      </c>
      <c r="Q28" t="str">
        <f t="shared" si="0"/>
        <v>BOISEA737-900</v>
      </c>
      <c r="T28" t="str">
        <f t="shared" si="1"/>
        <v>GEGLAX737-800</v>
      </c>
    </row>
    <row r="29" spans="13:21" x14ac:dyDescent="0.2">
      <c r="M29" t="s">
        <v>135</v>
      </c>
      <c r="O29" t="s">
        <v>131</v>
      </c>
      <c r="Q29" t="str">
        <f t="shared" si="0"/>
        <v>BOISEA737-Max 9</v>
      </c>
      <c r="T29" t="str">
        <f t="shared" si="1"/>
        <v>GEGLAXE175</v>
      </c>
    </row>
    <row r="30" spans="13:21" x14ac:dyDescent="0.2">
      <c r="M30" t="s">
        <v>136</v>
      </c>
      <c r="O30" t="s">
        <v>132</v>
      </c>
      <c r="Q30" t="str">
        <f t="shared" si="0"/>
        <v>BOISEAE175</v>
      </c>
      <c r="T30" t="str">
        <f t="shared" si="1"/>
        <v>GEGSEA737-700</v>
      </c>
    </row>
    <row r="31" spans="13:21" x14ac:dyDescent="0.2">
      <c r="M31" t="s">
        <v>137</v>
      </c>
      <c r="O31" t="s">
        <v>340</v>
      </c>
      <c r="Q31" t="e">
        <f t="shared" si="0"/>
        <v>#N/A</v>
      </c>
      <c r="R31">
        <v>1</v>
      </c>
      <c r="T31" t="str">
        <f t="shared" si="1"/>
        <v>GEGSEA737-800</v>
      </c>
    </row>
    <row r="32" spans="13:21" x14ac:dyDescent="0.2">
      <c r="M32" t="s">
        <v>138</v>
      </c>
      <c r="O32" t="s">
        <v>368</v>
      </c>
      <c r="Q32" t="e">
        <f t="shared" si="0"/>
        <v>#N/A</v>
      </c>
      <c r="R32">
        <v>1</v>
      </c>
      <c r="T32" t="str">
        <f t="shared" si="1"/>
        <v>GEGSEA737-900</v>
      </c>
    </row>
    <row r="33" spans="13:21" x14ac:dyDescent="0.2">
      <c r="M33" t="s">
        <v>139</v>
      </c>
      <c r="O33" t="s">
        <v>341</v>
      </c>
      <c r="Q33" t="e">
        <f t="shared" si="0"/>
        <v>#N/A</v>
      </c>
      <c r="R33">
        <v>1</v>
      </c>
      <c r="T33" t="str">
        <f t="shared" si="1"/>
        <v>GEGSEA737-Max 9</v>
      </c>
    </row>
    <row r="34" spans="13:21" x14ac:dyDescent="0.2">
      <c r="M34" t="s">
        <v>140</v>
      </c>
      <c r="O34" t="s">
        <v>133</v>
      </c>
      <c r="Q34" t="str">
        <f t="shared" si="0"/>
        <v>BOISFOE175</v>
      </c>
      <c r="T34" t="str">
        <f t="shared" si="1"/>
        <v>GEGSEAE175</v>
      </c>
    </row>
    <row r="35" spans="13:21" x14ac:dyDescent="0.2">
      <c r="M35" t="s">
        <v>141</v>
      </c>
      <c r="O35" t="s">
        <v>134</v>
      </c>
      <c r="Q35" t="str">
        <f t="shared" si="0"/>
        <v>GEGBOIE175</v>
      </c>
      <c r="T35" t="str">
        <f t="shared" si="1"/>
        <v>GEGSFOE175</v>
      </c>
    </row>
    <row r="36" spans="13:21" x14ac:dyDescent="0.2">
      <c r="M36" t="s">
        <v>142</v>
      </c>
      <c r="O36" t="s">
        <v>325</v>
      </c>
      <c r="Q36" t="str">
        <f t="shared" si="0"/>
        <v>GEGLAX737-800</v>
      </c>
      <c r="T36" t="str">
        <f t="shared" si="1"/>
        <v>HNLLAX737-800</v>
      </c>
    </row>
    <row r="37" spans="13:21" x14ac:dyDescent="0.2">
      <c r="M37" t="s">
        <v>143</v>
      </c>
      <c r="O37" t="s">
        <v>342</v>
      </c>
      <c r="Q37" t="e">
        <f t="shared" si="0"/>
        <v>#N/A</v>
      </c>
      <c r="R37">
        <v>1</v>
      </c>
      <c r="T37" t="str">
        <f t="shared" si="1"/>
        <v>HNLLAX737-900</v>
      </c>
    </row>
    <row r="38" spans="13:21" x14ac:dyDescent="0.2">
      <c r="M38" t="s">
        <v>144</v>
      </c>
      <c r="O38" t="s">
        <v>343</v>
      </c>
      <c r="Q38" t="e">
        <f t="shared" si="0"/>
        <v>#N/A</v>
      </c>
      <c r="R38">
        <v>1</v>
      </c>
      <c r="T38" t="str">
        <f t="shared" si="1"/>
        <v>HNLLAX737-Max 9</v>
      </c>
    </row>
    <row r="39" spans="13:21" x14ac:dyDescent="0.2">
      <c r="M39" t="s">
        <v>145</v>
      </c>
      <c r="O39" t="s">
        <v>135</v>
      </c>
      <c r="Q39" t="str">
        <f t="shared" si="0"/>
        <v>GEGLAXE175</v>
      </c>
      <c r="T39" t="str">
        <f t="shared" si="1"/>
        <v>HNLLAX757-300</v>
      </c>
    </row>
    <row r="40" spans="13:21" x14ac:dyDescent="0.2">
      <c r="M40" t="s">
        <v>146</v>
      </c>
      <c r="O40" t="s">
        <v>136</v>
      </c>
      <c r="Q40" t="str">
        <f t="shared" si="0"/>
        <v>GEGSEA737-700</v>
      </c>
      <c r="T40" t="str">
        <f t="shared" si="1"/>
        <v>HNLLAX777-200</v>
      </c>
    </row>
    <row r="41" spans="13:21" x14ac:dyDescent="0.2">
      <c r="M41" t="s">
        <v>147</v>
      </c>
      <c r="O41" t="s">
        <v>137</v>
      </c>
      <c r="Q41" t="str">
        <f t="shared" si="0"/>
        <v>GEGSEA737-800</v>
      </c>
      <c r="T41" t="str">
        <f t="shared" si="1"/>
        <v>HNLLAXA321</v>
      </c>
    </row>
    <row r="42" spans="13:21" x14ac:dyDescent="0.2">
      <c r="M42" t="s">
        <v>148</v>
      </c>
      <c r="O42" t="s">
        <v>138</v>
      </c>
      <c r="Q42" t="str">
        <f t="shared" si="0"/>
        <v>GEGSEA737-900</v>
      </c>
      <c r="T42" t="str">
        <f t="shared" si="1"/>
        <v>HNLLAXA330-200</v>
      </c>
    </row>
    <row r="43" spans="13:21" x14ac:dyDescent="0.2">
      <c r="M43" t="s">
        <v>149</v>
      </c>
      <c r="O43" t="s">
        <v>139</v>
      </c>
      <c r="Q43" t="str">
        <f t="shared" si="0"/>
        <v>GEGSEA737-Max 9</v>
      </c>
      <c r="T43" t="str">
        <f t="shared" si="1"/>
        <v>HNLOGG737-800</v>
      </c>
    </row>
    <row r="44" spans="13:21" x14ac:dyDescent="0.2">
      <c r="M44" t="s">
        <v>150</v>
      </c>
      <c r="O44" t="s">
        <v>140</v>
      </c>
      <c r="Q44" t="str">
        <f t="shared" si="0"/>
        <v>GEGSEAE175</v>
      </c>
      <c r="T44" t="str">
        <f t="shared" si="1"/>
        <v>HNLOGGA321</v>
      </c>
    </row>
    <row r="45" spans="13:21" x14ac:dyDescent="0.2">
      <c r="M45" t="s">
        <v>312</v>
      </c>
      <c r="O45" t="s">
        <v>141</v>
      </c>
      <c r="Q45" t="str">
        <f t="shared" si="0"/>
        <v>GEGSFOE175</v>
      </c>
      <c r="T45" t="str">
        <f t="shared" si="1"/>
        <v>HNLSEA737-800</v>
      </c>
    </row>
    <row r="46" spans="13:21" x14ac:dyDescent="0.2">
      <c r="M46" t="s">
        <v>151</v>
      </c>
      <c r="O46" t="s">
        <v>344</v>
      </c>
      <c r="Q46" t="e">
        <f t="shared" si="0"/>
        <v>#N/A</v>
      </c>
      <c r="R46">
        <v>1</v>
      </c>
      <c r="T46" t="str">
        <f t="shared" si="1"/>
        <v>HNLSEA737-900</v>
      </c>
    </row>
    <row r="47" spans="13:21" x14ac:dyDescent="0.2">
      <c r="M47" t="s">
        <v>152</v>
      </c>
      <c r="O47" t="s">
        <v>345</v>
      </c>
      <c r="Q47" t="e">
        <f t="shared" si="0"/>
        <v>#N/A</v>
      </c>
      <c r="R47">
        <v>1</v>
      </c>
      <c r="T47" t="str">
        <f t="shared" si="1"/>
        <v>HNLSEA737-Max 9</v>
      </c>
    </row>
    <row r="48" spans="13:21" x14ac:dyDescent="0.2">
      <c r="M48" t="s">
        <v>153</v>
      </c>
      <c r="O48" t="s">
        <v>346</v>
      </c>
      <c r="Q48" t="e">
        <f t="shared" si="0"/>
        <v>#N/A</v>
      </c>
      <c r="R48">
        <v>1</v>
      </c>
      <c r="T48" t="e">
        <f t="shared" si="1"/>
        <v>#N/A</v>
      </c>
      <c r="U48">
        <v>1</v>
      </c>
    </row>
    <row r="49" spans="13:20" x14ac:dyDescent="0.2">
      <c r="M49" t="s">
        <v>154</v>
      </c>
      <c r="O49" t="s">
        <v>142</v>
      </c>
      <c r="Q49" t="str">
        <f t="shared" si="0"/>
        <v>HNLLAX737-800</v>
      </c>
      <c r="T49" t="str">
        <f t="shared" si="1"/>
        <v>HNLSEAA330-200</v>
      </c>
    </row>
    <row r="50" spans="13:20" x14ac:dyDescent="0.2">
      <c r="M50" t="s">
        <v>155</v>
      </c>
      <c r="O50" t="s">
        <v>143</v>
      </c>
      <c r="Q50" t="str">
        <f t="shared" si="0"/>
        <v>HNLLAX737-900</v>
      </c>
      <c r="T50" t="str">
        <f t="shared" si="1"/>
        <v>HNLSFO737-800</v>
      </c>
    </row>
    <row r="51" spans="13:20" x14ac:dyDescent="0.2">
      <c r="M51" t="s">
        <v>156</v>
      </c>
      <c r="O51" t="s">
        <v>144</v>
      </c>
      <c r="Q51" t="str">
        <f t="shared" si="0"/>
        <v>HNLLAX737-Max 9</v>
      </c>
      <c r="T51" t="str">
        <f t="shared" si="1"/>
        <v>HNLSFO737-900</v>
      </c>
    </row>
    <row r="52" spans="13:20" x14ac:dyDescent="0.2">
      <c r="M52" t="s">
        <v>157</v>
      </c>
      <c r="O52" t="s">
        <v>145</v>
      </c>
      <c r="Q52" t="str">
        <f t="shared" si="0"/>
        <v>HNLLAX757-300</v>
      </c>
      <c r="T52" t="str">
        <f t="shared" si="1"/>
        <v>HNLSFO737-Max 9</v>
      </c>
    </row>
    <row r="53" spans="13:20" x14ac:dyDescent="0.2">
      <c r="M53" t="s">
        <v>313</v>
      </c>
      <c r="O53" t="s">
        <v>146</v>
      </c>
      <c r="Q53" t="str">
        <f t="shared" si="0"/>
        <v>HNLLAX777-200</v>
      </c>
      <c r="T53" t="str">
        <f t="shared" si="1"/>
        <v>HNLSFO757-300</v>
      </c>
    </row>
    <row r="54" spans="13:20" x14ac:dyDescent="0.2">
      <c r="M54" t="s">
        <v>158</v>
      </c>
      <c r="O54" t="s">
        <v>147</v>
      </c>
      <c r="Q54" t="str">
        <f t="shared" si="0"/>
        <v>HNLLAXA321</v>
      </c>
      <c r="T54" t="str">
        <f t="shared" si="1"/>
        <v>HNLSFO777-200</v>
      </c>
    </row>
    <row r="55" spans="13:20" x14ac:dyDescent="0.2">
      <c r="M55" t="s">
        <v>159</v>
      </c>
      <c r="O55" t="s">
        <v>148</v>
      </c>
      <c r="Q55" t="str">
        <f t="shared" si="0"/>
        <v>HNLLAXA330-200</v>
      </c>
      <c r="T55" t="str">
        <f t="shared" si="1"/>
        <v>HNLSFOA330-200</v>
      </c>
    </row>
    <row r="56" spans="13:20" x14ac:dyDescent="0.2">
      <c r="M56" t="s">
        <v>160</v>
      </c>
      <c r="O56" t="s">
        <v>149</v>
      </c>
      <c r="Q56" t="str">
        <f t="shared" si="0"/>
        <v>HNLOGG737-800</v>
      </c>
      <c r="T56" t="str">
        <f t="shared" si="1"/>
        <v>JNUANC737-700</v>
      </c>
    </row>
    <row r="57" spans="13:20" x14ac:dyDescent="0.2">
      <c r="M57" t="s">
        <v>161</v>
      </c>
      <c r="O57" t="s">
        <v>150</v>
      </c>
      <c r="Q57" t="str">
        <f t="shared" si="0"/>
        <v>HNLOGGA321</v>
      </c>
      <c r="T57" t="str">
        <f t="shared" si="1"/>
        <v>JNUANC737-800</v>
      </c>
    </row>
    <row r="58" spans="13:20" x14ac:dyDescent="0.2">
      <c r="M58" t="s">
        <v>162</v>
      </c>
      <c r="O58" t="s">
        <v>312</v>
      </c>
      <c r="Q58" t="str">
        <f t="shared" si="0"/>
        <v>HNLSEA737-800</v>
      </c>
      <c r="T58" t="str">
        <f t="shared" si="1"/>
        <v>JNUANC737-900</v>
      </c>
    </row>
    <row r="59" spans="13:20" x14ac:dyDescent="0.2">
      <c r="M59" t="s">
        <v>163</v>
      </c>
      <c r="O59" t="s">
        <v>151</v>
      </c>
      <c r="Q59" t="str">
        <f t="shared" si="0"/>
        <v>HNLSEA737-900</v>
      </c>
      <c r="T59" t="str">
        <f t="shared" si="1"/>
        <v>JNUSEA737-700</v>
      </c>
    </row>
    <row r="60" spans="13:20" x14ac:dyDescent="0.2">
      <c r="M60" t="s">
        <v>164</v>
      </c>
      <c r="O60" t="s">
        <v>152</v>
      </c>
      <c r="Q60" t="str">
        <f t="shared" si="0"/>
        <v>HNLSEA737-Max 9</v>
      </c>
      <c r="T60" t="str">
        <f t="shared" si="1"/>
        <v>JNUSEA737-800</v>
      </c>
    </row>
    <row r="61" spans="13:20" x14ac:dyDescent="0.2">
      <c r="M61" t="s">
        <v>165</v>
      </c>
      <c r="O61" t="s">
        <v>347</v>
      </c>
      <c r="Q61" t="e">
        <f t="shared" si="0"/>
        <v>#N/A</v>
      </c>
      <c r="R61">
        <v>1</v>
      </c>
      <c r="T61" t="str">
        <f t="shared" si="1"/>
        <v>JNUSEA737-900</v>
      </c>
    </row>
    <row r="62" spans="13:20" x14ac:dyDescent="0.2">
      <c r="M62" t="s">
        <v>166</v>
      </c>
      <c r="O62" t="s">
        <v>154</v>
      </c>
      <c r="Q62" t="str">
        <f t="shared" si="0"/>
        <v>HNLSEAA330-200</v>
      </c>
      <c r="T62" t="str">
        <f t="shared" si="1"/>
        <v>JNUSEA737-Max 9</v>
      </c>
    </row>
    <row r="63" spans="13:20" x14ac:dyDescent="0.2">
      <c r="M63" t="s">
        <v>167</v>
      </c>
      <c r="O63" t="s">
        <v>155</v>
      </c>
      <c r="Q63" t="str">
        <f t="shared" si="0"/>
        <v>HNLSFO737-800</v>
      </c>
      <c r="T63" t="str">
        <f t="shared" si="1"/>
        <v>LAXANC737-800</v>
      </c>
    </row>
    <row r="64" spans="13:20" x14ac:dyDescent="0.2">
      <c r="M64" t="s">
        <v>168</v>
      </c>
      <c r="O64" t="s">
        <v>156</v>
      </c>
      <c r="Q64" t="str">
        <f t="shared" si="0"/>
        <v>HNLSFO737-900</v>
      </c>
      <c r="T64" t="str">
        <f t="shared" si="1"/>
        <v>LAXANC737-900</v>
      </c>
    </row>
    <row r="65" spans="13:21" x14ac:dyDescent="0.2">
      <c r="M65" t="s">
        <v>169</v>
      </c>
      <c r="O65" t="s">
        <v>157</v>
      </c>
      <c r="Q65" t="str">
        <f t="shared" si="0"/>
        <v>HNLSFO737-Max 9</v>
      </c>
      <c r="T65" t="str">
        <f t="shared" si="1"/>
        <v>LAXANC737-Max 9</v>
      </c>
    </row>
    <row r="66" spans="13:21" x14ac:dyDescent="0.2">
      <c r="M66" t="s">
        <v>314</v>
      </c>
      <c r="O66" t="s">
        <v>313</v>
      </c>
      <c r="Q66" t="str">
        <f t="shared" si="0"/>
        <v>HNLSFO757-300</v>
      </c>
      <c r="T66" t="e">
        <f t="shared" si="1"/>
        <v>#N/A</v>
      </c>
      <c r="U66">
        <v>1</v>
      </c>
    </row>
    <row r="67" spans="13:21" x14ac:dyDescent="0.2">
      <c r="M67" t="s">
        <v>315</v>
      </c>
      <c r="O67" t="s">
        <v>158</v>
      </c>
      <c r="Q67" t="str">
        <f t="shared" ref="Q67:Q130" si="2">VLOOKUP(O67,M:M,1,FALSE)</f>
        <v>HNLSFO777-200</v>
      </c>
      <c r="T67" t="e">
        <f t="shared" ref="T67:T130" si="3">VLOOKUP(M67,O:O,1,FALSE)</f>
        <v>#N/A</v>
      </c>
      <c r="U67">
        <v>1</v>
      </c>
    </row>
    <row r="68" spans="13:21" x14ac:dyDescent="0.2">
      <c r="M68" t="s">
        <v>170</v>
      </c>
      <c r="O68" t="s">
        <v>348</v>
      </c>
      <c r="Q68" t="e">
        <f t="shared" si="2"/>
        <v>#N/A</v>
      </c>
      <c r="R68">
        <v>1</v>
      </c>
      <c r="T68" t="str">
        <f t="shared" si="3"/>
        <v>LAXBOIE175</v>
      </c>
    </row>
    <row r="69" spans="13:21" x14ac:dyDescent="0.2">
      <c r="M69" t="s">
        <v>326</v>
      </c>
      <c r="O69" t="s">
        <v>159</v>
      </c>
      <c r="Q69" t="str">
        <f t="shared" si="2"/>
        <v>HNLSFOA330-200</v>
      </c>
      <c r="T69" t="str">
        <f t="shared" si="3"/>
        <v>LAXGEG737-900</v>
      </c>
    </row>
    <row r="70" spans="13:21" x14ac:dyDescent="0.2">
      <c r="M70" t="s">
        <v>171</v>
      </c>
      <c r="O70" t="s">
        <v>160</v>
      </c>
      <c r="Q70" t="str">
        <f t="shared" si="2"/>
        <v>JNUANC737-700</v>
      </c>
      <c r="T70" t="str">
        <f t="shared" si="3"/>
        <v>LAXGEGE175</v>
      </c>
    </row>
    <row r="71" spans="13:21" x14ac:dyDescent="0.2">
      <c r="M71" t="s">
        <v>172</v>
      </c>
      <c r="O71" t="s">
        <v>161</v>
      </c>
      <c r="Q71" t="str">
        <f t="shared" si="2"/>
        <v>JNUANC737-800</v>
      </c>
      <c r="T71" t="str">
        <f t="shared" si="3"/>
        <v>LAXHNL737-800</v>
      </c>
    </row>
    <row r="72" spans="13:21" x14ac:dyDescent="0.2">
      <c r="M72" t="s">
        <v>173</v>
      </c>
      <c r="O72" t="s">
        <v>162</v>
      </c>
      <c r="Q72" t="str">
        <f t="shared" si="2"/>
        <v>JNUANC737-900</v>
      </c>
      <c r="T72" t="str">
        <f t="shared" si="3"/>
        <v>LAXHNL737-900</v>
      </c>
    </row>
    <row r="73" spans="13:21" x14ac:dyDescent="0.2">
      <c r="M73" t="s">
        <v>174</v>
      </c>
      <c r="O73" t="s">
        <v>163</v>
      </c>
      <c r="Q73" t="str">
        <f t="shared" si="2"/>
        <v>JNUSEA737-700</v>
      </c>
      <c r="T73" t="str">
        <f t="shared" si="3"/>
        <v>LAXHNL737-Max 9</v>
      </c>
    </row>
    <row r="74" spans="13:21" x14ac:dyDescent="0.2">
      <c r="M74" t="s">
        <v>175</v>
      </c>
      <c r="O74" t="s">
        <v>164</v>
      </c>
      <c r="Q74" t="str">
        <f t="shared" si="2"/>
        <v>JNUSEA737-800</v>
      </c>
      <c r="T74" t="str">
        <f t="shared" si="3"/>
        <v>LAXHNL757-300</v>
      </c>
    </row>
    <row r="75" spans="13:21" x14ac:dyDescent="0.2">
      <c r="M75" t="s">
        <v>176</v>
      </c>
      <c r="O75" t="s">
        <v>165</v>
      </c>
      <c r="Q75" t="str">
        <f t="shared" si="2"/>
        <v>JNUSEA737-900</v>
      </c>
      <c r="T75" t="str">
        <f t="shared" si="3"/>
        <v>LAXHNL777-200</v>
      </c>
    </row>
    <row r="76" spans="13:21" x14ac:dyDescent="0.2">
      <c r="M76" t="s">
        <v>177</v>
      </c>
      <c r="O76" t="s">
        <v>166</v>
      </c>
      <c r="Q76" t="str">
        <f t="shared" si="2"/>
        <v>JNUSEA737-Max 9</v>
      </c>
      <c r="T76" t="str">
        <f t="shared" si="3"/>
        <v>LAXHNLA321</v>
      </c>
    </row>
    <row r="77" spans="13:21" x14ac:dyDescent="0.2">
      <c r="M77" t="s">
        <v>178</v>
      </c>
      <c r="O77" t="s">
        <v>167</v>
      </c>
      <c r="Q77" t="str">
        <f t="shared" si="2"/>
        <v>LAXANC737-800</v>
      </c>
      <c r="T77" t="str">
        <f t="shared" si="3"/>
        <v>LAXHNLA330-200</v>
      </c>
    </row>
    <row r="78" spans="13:21" x14ac:dyDescent="0.2">
      <c r="M78" t="s">
        <v>179</v>
      </c>
      <c r="O78" t="s">
        <v>168</v>
      </c>
      <c r="Q78" t="str">
        <f t="shared" si="2"/>
        <v>LAXANC737-900</v>
      </c>
      <c r="T78" t="str">
        <f t="shared" si="3"/>
        <v>LAXOGG737-800</v>
      </c>
    </row>
    <row r="79" spans="13:21" x14ac:dyDescent="0.2">
      <c r="M79" t="s">
        <v>180</v>
      </c>
      <c r="O79" t="s">
        <v>169</v>
      </c>
      <c r="Q79" t="str">
        <f t="shared" si="2"/>
        <v>LAXANC737-Max 9</v>
      </c>
      <c r="T79" t="str">
        <f t="shared" si="3"/>
        <v>LAXOGG737-Max 9</v>
      </c>
    </row>
    <row r="80" spans="13:21" x14ac:dyDescent="0.2">
      <c r="M80" t="s">
        <v>181</v>
      </c>
      <c r="O80" t="s">
        <v>170</v>
      </c>
      <c r="Q80" t="str">
        <f t="shared" si="2"/>
        <v>LAXBOIE175</v>
      </c>
      <c r="T80" t="str">
        <f t="shared" si="3"/>
        <v>LAXOGGA321</v>
      </c>
    </row>
    <row r="81" spans="13:21" x14ac:dyDescent="0.2">
      <c r="M81" t="s">
        <v>182</v>
      </c>
      <c r="O81" t="s">
        <v>349</v>
      </c>
      <c r="Q81" t="e">
        <f t="shared" si="2"/>
        <v>#N/A</v>
      </c>
      <c r="R81">
        <v>1</v>
      </c>
      <c r="T81" t="str">
        <f t="shared" si="3"/>
        <v>LAXOGGA330-200</v>
      </c>
    </row>
    <row r="82" spans="13:21" x14ac:dyDescent="0.2">
      <c r="M82" t="s">
        <v>327</v>
      </c>
      <c r="O82" t="s">
        <v>326</v>
      </c>
      <c r="Q82" t="str">
        <f t="shared" si="2"/>
        <v>LAXGEG737-900</v>
      </c>
      <c r="T82" t="e">
        <f t="shared" si="3"/>
        <v>#N/A</v>
      </c>
      <c r="U82">
        <v>1</v>
      </c>
    </row>
    <row r="83" spans="13:21" x14ac:dyDescent="0.2">
      <c r="M83" t="s">
        <v>183</v>
      </c>
      <c r="O83" t="s">
        <v>350</v>
      </c>
      <c r="Q83" t="e">
        <f t="shared" si="2"/>
        <v>#N/A</v>
      </c>
      <c r="R83">
        <v>1</v>
      </c>
      <c r="T83" t="str">
        <f t="shared" si="3"/>
        <v>LAXSEA737-800</v>
      </c>
    </row>
    <row r="84" spans="13:21" x14ac:dyDescent="0.2">
      <c r="M84" t="s">
        <v>184</v>
      </c>
      <c r="O84" t="s">
        <v>171</v>
      </c>
      <c r="Q84" t="str">
        <f t="shared" si="2"/>
        <v>LAXGEGE175</v>
      </c>
      <c r="T84" t="str">
        <f t="shared" si="3"/>
        <v>LAXSEA737-900</v>
      </c>
    </row>
    <row r="85" spans="13:21" x14ac:dyDescent="0.2">
      <c r="M85" t="s">
        <v>185</v>
      </c>
      <c r="O85" t="s">
        <v>172</v>
      </c>
      <c r="Q85" t="str">
        <f t="shared" si="2"/>
        <v>LAXHNL737-800</v>
      </c>
      <c r="T85" t="str">
        <f t="shared" si="3"/>
        <v>LAXSEA737-Max 9</v>
      </c>
    </row>
    <row r="86" spans="13:21" x14ac:dyDescent="0.2">
      <c r="M86" t="s">
        <v>186</v>
      </c>
      <c r="O86" t="s">
        <v>173</v>
      </c>
      <c r="Q86" t="str">
        <f t="shared" si="2"/>
        <v>LAXHNL737-900</v>
      </c>
      <c r="T86" t="str">
        <f t="shared" si="3"/>
        <v>LAXSEAA320</v>
      </c>
    </row>
    <row r="87" spans="13:21" x14ac:dyDescent="0.2">
      <c r="M87" t="s">
        <v>187</v>
      </c>
      <c r="O87" t="s">
        <v>174</v>
      </c>
      <c r="Q87" t="str">
        <f t="shared" si="2"/>
        <v>LAXHNL737-Max 9</v>
      </c>
      <c r="T87" t="str">
        <f t="shared" si="3"/>
        <v>LAXSEAA321</v>
      </c>
    </row>
    <row r="88" spans="13:21" x14ac:dyDescent="0.2">
      <c r="M88" t="s">
        <v>188</v>
      </c>
      <c r="O88" t="s">
        <v>175</v>
      </c>
      <c r="Q88" t="str">
        <f t="shared" si="2"/>
        <v>LAXHNL757-300</v>
      </c>
      <c r="T88" t="str">
        <f t="shared" si="3"/>
        <v>LAXSEAE175</v>
      </c>
    </row>
    <row r="89" spans="13:21" x14ac:dyDescent="0.2">
      <c r="M89" t="s">
        <v>189</v>
      </c>
      <c r="O89" t="s">
        <v>176</v>
      </c>
      <c r="Q89" t="str">
        <f t="shared" si="2"/>
        <v>LAXHNL777-200</v>
      </c>
      <c r="T89" t="str">
        <f t="shared" si="3"/>
        <v>LAXSFO737-700</v>
      </c>
    </row>
    <row r="90" spans="13:21" x14ac:dyDescent="0.2">
      <c r="M90" t="s">
        <v>190</v>
      </c>
      <c r="O90" t="s">
        <v>177</v>
      </c>
      <c r="Q90" t="str">
        <f t="shared" si="2"/>
        <v>LAXHNLA321</v>
      </c>
      <c r="T90" t="str">
        <f t="shared" si="3"/>
        <v>LAXSFO737-800</v>
      </c>
    </row>
    <row r="91" spans="13:21" x14ac:dyDescent="0.2">
      <c r="M91" t="s">
        <v>191</v>
      </c>
      <c r="O91" t="s">
        <v>178</v>
      </c>
      <c r="Q91" t="str">
        <f t="shared" si="2"/>
        <v>LAXHNLA330-200</v>
      </c>
      <c r="T91" t="str">
        <f t="shared" si="3"/>
        <v>LAXSFO737-900</v>
      </c>
    </row>
    <row r="92" spans="13:21" x14ac:dyDescent="0.2">
      <c r="M92" t="s">
        <v>192</v>
      </c>
      <c r="O92" t="s">
        <v>179</v>
      </c>
      <c r="Q92" t="str">
        <f t="shared" si="2"/>
        <v>LAXOGG737-800</v>
      </c>
      <c r="T92" t="str">
        <f t="shared" si="3"/>
        <v>LAXSFO737-Max 9</v>
      </c>
    </row>
    <row r="93" spans="13:21" x14ac:dyDescent="0.2">
      <c r="M93" t="s">
        <v>193</v>
      </c>
      <c r="O93" t="s">
        <v>351</v>
      </c>
      <c r="Q93" t="e">
        <f t="shared" si="2"/>
        <v>#N/A</v>
      </c>
      <c r="R93">
        <v>1</v>
      </c>
      <c r="T93" t="str">
        <f t="shared" si="3"/>
        <v>LAXSFOA320</v>
      </c>
    </row>
    <row r="94" spans="13:21" x14ac:dyDescent="0.2">
      <c r="M94" t="s">
        <v>316</v>
      </c>
      <c r="O94" t="s">
        <v>180</v>
      </c>
      <c r="Q94" t="str">
        <f t="shared" si="2"/>
        <v>LAXOGG737-Max 9</v>
      </c>
      <c r="T94" t="str">
        <f t="shared" si="3"/>
        <v>LAXSFOA321</v>
      </c>
    </row>
    <row r="95" spans="13:21" x14ac:dyDescent="0.2">
      <c r="M95" t="s">
        <v>194</v>
      </c>
      <c r="O95" t="s">
        <v>181</v>
      </c>
      <c r="Q95" t="str">
        <f t="shared" si="2"/>
        <v>LAXOGGA321</v>
      </c>
      <c r="T95" t="str">
        <f t="shared" si="3"/>
        <v>LAXSFOE175</v>
      </c>
    </row>
    <row r="96" spans="13:21" x14ac:dyDescent="0.2">
      <c r="M96" t="s">
        <v>195</v>
      </c>
      <c r="O96" t="s">
        <v>182</v>
      </c>
      <c r="Q96" t="str">
        <f t="shared" si="2"/>
        <v>LAXOGGA330-200</v>
      </c>
      <c r="T96" t="str">
        <f t="shared" si="3"/>
        <v>LAXYVR737-700</v>
      </c>
    </row>
    <row r="97" spans="13:21" x14ac:dyDescent="0.2">
      <c r="M97" t="s">
        <v>196</v>
      </c>
      <c r="O97" t="s">
        <v>183</v>
      </c>
      <c r="Q97" t="str">
        <f t="shared" si="2"/>
        <v>LAXSEA737-800</v>
      </c>
      <c r="T97" t="str">
        <f t="shared" si="3"/>
        <v>LAXYVR737-800</v>
      </c>
    </row>
    <row r="98" spans="13:21" x14ac:dyDescent="0.2">
      <c r="M98" t="s">
        <v>197</v>
      </c>
      <c r="O98" t="s">
        <v>184</v>
      </c>
      <c r="Q98" t="str">
        <f t="shared" si="2"/>
        <v>LAXSEA737-900</v>
      </c>
      <c r="T98" t="e">
        <f t="shared" si="3"/>
        <v>#N/A</v>
      </c>
      <c r="U98">
        <v>1</v>
      </c>
    </row>
    <row r="99" spans="13:21" x14ac:dyDescent="0.2">
      <c r="M99" t="s">
        <v>198</v>
      </c>
      <c r="O99" t="s">
        <v>185</v>
      </c>
      <c r="Q99" t="str">
        <f t="shared" si="2"/>
        <v>LAXSEA737-Max 9</v>
      </c>
      <c r="T99" t="e">
        <f t="shared" si="3"/>
        <v>#N/A</v>
      </c>
      <c r="U99">
        <v>1</v>
      </c>
    </row>
    <row r="100" spans="13:21" x14ac:dyDescent="0.2">
      <c r="M100" t="s">
        <v>199</v>
      </c>
      <c r="O100" t="s">
        <v>186</v>
      </c>
      <c r="Q100" t="str">
        <f t="shared" si="2"/>
        <v>LAXSEAA320</v>
      </c>
      <c r="T100" t="str">
        <f t="shared" si="3"/>
        <v>LAXYVRA320</v>
      </c>
    </row>
    <row r="101" spans="13:21" x14ac:dyDescent="0.2">
      <c r="M101" t="s">
        <v>200</v>
      </c>
      <c r="O101" t="s">
        <v>187</v>
      </c>
      <c r="Q101" t="str">
        <f t="shared" si="2"/>
        <v>LAXSEAA321</v>
      </c>
      <c r="T101" t="str">
        <f t="shared" si="3"/>
        <v>LAXYVRA321</v>
      </c>
    </row>
    <row r="102" spans="13:21" x14ac:dyDescent="0.2">
      <c r="M102" t="s">
        <v>328</v>
      </c>
      <c r="O102" t="s">
        <v>188</v>
      </c>
      <c r="Q102" t="str">
        <f t="shared" si="2"/>
        <v>LAXSEAE175</v>
      </c>
      <c r="T102" t="e">
        <f t="shared" si="3"/>
        <v>#N/A</v>
      </c>
      <c r="U102">
        <v>1</v>
      </c>
    </row>
    <row r="103" spans="13:21" x14ac:dyDescent="0.2">
      <c r="M103" t="s">
        <v>201</v>
      </c>
      <c r="O103" t="s">
        <v>189</v>
      </c>
      <c r="Q103" t="str">
        <f t="shared" si="2"/>
        <v>LAXSFO737-700</v>
      </c>
      <c r="T103" t="str">
        <f t="shared" si="3"/>
        <v>OGGHNL737-800</v>
      </c>
    </row>
    <row r="104" spans="13:21" x14ac:dyDescent="0.2">
      <c r="M104" t="s">
        <v>202</v>
      </c>
      <c r="O104" t="s">
        <v>190</v>
      </c>
      <c r="Q104" t="str">
        <f t="shared" si="2"/>
        <v>LAXSFO737-800</v>
      </c>
      <c r="T104" t="str">
        <f t="shared" si="3"/>
        <v>OGGHNLA321</v>
      </c>
    </row>
    <row r="105" spans="13:21" x14ac:dyDescent="0.2">
      <c r="M105" t="s">
        <v>329</v>
      </c>
      <c r="O105" t="s">
        <v>191</v>
      </c>
      <c r="Q105" t="str">
        <f t="shared" si="2"/>
        <v>LAXSFO737-900</v>
      </c>
      <c r="T105" t="e">
        <f t="shared" si="3"/>
        <v>#N/A</v>
      </c>
      <c r="U105">
        <v>1</v>
      </c>
    </row>
    <row r="106" spans="13:21" x14ac:dyDescent="0.2">
      <c r="M106" t="s">
        <v>203</v>
      </c>
      <c r="O106" t="s">
        <v>192</v>
      </c>
      <c r="Q106" t="str">
        <f t="shared" si="2"/>
        <v>LAXSFO737-Max 9</v>
      </c>
      <c r="T106" t="str">
        <f t="shared" si="3"/>
        <v>OGGLAX737-800</v>
      </c>
    </row>
    <row r="107" spans="13:21" x14ac:dyDescent="0.2">
      <c r="M107" t="s">
        <v>204</v>
      </c>
      <c r="O107" t="s">
        <v>193</v>
      </c>
      <c r="Q107" t="str">
        <f t="shared" si="2"/>
        <v>LAXSFOA320</v>
      </c>
      <c r="T107" t="str">
        <f t="shared" si="3"/>
        <v>OGGLAX737-Max 9</v>
      </c>
    </row>
    <row r="108" spans="13:21" x14ac:dyDescent="0.2">
      <c r="M108" t="s">
        <v>205</v>
      </c>
      <c r="O108" t="s">
        <v>316</v>
      </c>
      <c r="Q108" t="str">
        <f t="shared" si="2"/>
        <v>LAXSFOA321</v>
      </c>
      <c r="T108" t="str">
        <f t="shared" si="3"/>
        <v>OGGLAXA321</v>
      </c>
    </row>
    <row r="109" spans="13:21" x14ac:dyDescent="0.2">
      <c r="M109" t="s">
        <v>206</v>
      </c>
      <c r="O109" t="s">
        <v>194</v>
      </c>
      <c r="Q109" t="str">
        <f t="shared" si="2"/>
        <v>LAXSFOE175</v>
      </c>
      <c r="T109" t="str">
        <f t="shared" si="3"/>
        <v>OGGLAXA330-200</v>
      </c>
    </row>
    <row r="110" spans="13:21" x14ac:dyDescent="0.2">
      <c r="M110" t="s">
        <v>207</v>
      </c>
      <c r="O110" t="s">
        <v>195</v>
      </c>
      <c r="Q110" t="str">
        <f t="shared" si="2"/>
        <v>LAXYVR737-700</v>
      </c>
      <c r="T110" t="e">
        <f t="shared" si="3"/>
        <v>#N/A</v>
      </c>
      <c r="U110">
        <v>1</v>
      </c>
    </row>
    <row r="111" spans="13:21" x14ac:dyDescent="0.2">
      <c r="M111" t="s">
        <v>208</v>
      </c>
      <c r="O111" t="s">
        <v>196</v>
      </c>
      <c r="Q111" t="str">
        <f t="shared" si="2"/>
        <v>LAXYVR737-800</v>
      </c>
      <c r="T111" t="str">
        <f t="shared" si="3"/>
        <v>OGGSEA737-900</v>
      </c>
    </row>
    <row r="112" spans="13:21" x14ac:dyDescent="0.2">
      <c r="M112" t="s">
        <v>317</v>
      </c>
      <c r="O112" t="s">
        <v>199</v>
      </c>
      <c r="Q112" t="str">
        <f t="shared" si="2"/>
        <v>LAXYVRA320</v>
      </c>
      <c r="T112" t="str">
        <f t="shared" si="3"/>
        <v>OGGSEA737-Max 9</v>
      </c>
    </row>
    <row r="113" spans="13:21" x14ac:dyDescent="0.2">
      <c r="M113" t="s">
        <v>209</v>
      </c>
      <c r="O113" t="s">
        <v>200</v>
      </c>
      <c r="Q113" t="str">
        <f t="shared" si="2"/>
        <v>LAXYVRA321</v>
      </c>
      <c r="T113" t="str">
        <f t="shared" si="3"/>
        <v>OGGSEAA321</v>
      </c>
    </row>
    <row r="114" spans="13:21" x14ac:dyDescent="0.2">
      <c r="M114" t="s">
        <v>210</v>
      </c>
      <c r="O114" t="s">
        <v>201</v>
      </c>
      <c r="Q114" t="str">
        <f t="shared" si="2"/>
        <v>OGGHNL737-800</v>
      </c>
      <c r="T114" t="str">
        <f t="shared" si="3"/>
        <v>OGGSEAA330-200</v>
      </c>
    </row>
    <row r="115" spans="13:21" x14ac:dyDescent="0.2">
      <c r="M115" t="s">
        <v>211</v>
      </c>
      <c r="O115" t="s">
        <v>202</v>
      </c>
      <c r="Q115" t="str">
        <f t="shared" si="2"/>
        <v>OGGHNLA321</v>
      </c>
      <c r="T115" t="str">
        <f t="shared" si="3"/>
        <v>OGGSFO737-800</v>
      </c>
    </row>
    <row r="116" spans="13:21" x14ac:dyDescent="0.2">
      <c r="M116" t="s">
        <v>212</v>
      </c>
      <c r="O116" t="s">
        <v>203</v>
      </c>
      <c r="Q116" t="str">
        <f t="shared" si="2"/>
        <v>OGGLAX737-800</v>
      </c>
      <c r="T116" t="str">
        <f t="shared" si="3"/>
        <v>OGGSFO737-Max 9</v>
      </c>
    </row>
    <row r="117" spans="13:21" x14ac:dyDescent="0.2">
      <c r="M117" t="s">
        <v>213</v>
      </c>
      <c r="O117" t="s">
        <v>352</v>
      </c>
      <c r="Q117" t="e">
        <f t="shared" si="2"/>
        <v>#N/A</v>
      </c>
      <c r="R117">
        <v>1</v>
      </c>
      <c r="T117" t="str">
        <f t="shared" si="3"/>
        <v>OGGSFO777-200</v>
      </c>
    </row>
    <row r="118" spans="13:21" x14ac:dyDescent="0.2">
      <c r="M118" t="s">
        <v>214</v>
      </c>
      <c r="O118" t="s">
        <v>204</v>
      </c>
      <c r="Q118" t="str">
        <f t="shared" si="2"/>
        <v>OGGLAX737-Max 9</v>
      </c>
      <c r="T118" t="str">
        <f t="shared" si="3"/>
        <v>OGGSFOA321</v>
      </c>
    </row>
    <row r="119" spans="13:21" x14ac:dyDescent="0.2">
      <c r="M119" t="s">
        <v>215</v>
      </c>
      <c r="O119" t="s">
        <v>205</v>
      </c>
      <c r="Q119" t="str">
        <f t="shared" si="2"/>
        <v>OGGLAXA321</v>
      </c>
      <c r="T119" t="str">
        <f t="shared" si="3"/>
        <v>OMEANC737-700</v>
      </c>
    </row>
    <row r="120" spans="13:21" x14ac:dyDescent="0.2">
      <c r="M120" t="s">
        <v>216</v>
      </c>
      <c r="O120" t="s">
        <v>206</v>
      </c>
      <c r="Q120" t="str">
        <f t="shared" si="2"/>
        <v>OGGLAXA330-200</v>
      </c>
      <c r="T120" t="str">
        <f t="shared" si="3"/>
        <v>OMEANC737-800</v>
      </c>
    </row>
    <row r="121" spans="13:21" x14ac:dyDescent="0.2">
      <c r="M121" t="s">
        <v>217</v>
      </c>
      <c r="O121" t="s">
        <v>208</v>
      </c>
      <c r="Q121" t="str">
        <f t="shared" si="2"/>
        <v>OGGSEA737-900</v>
      </c>
      <c r="T121" t="str">
        <f t="shared" si="3"/>
        <v>SEAANC737-700</v>
      </c>
    </row>
    <row r="122" spans="13:21" x14ac:dyDescent="0.2">
      <c r="M122" t="s">
        <v>218</v>
      </c>
      <c r="O122" t="s">
        <v>317</v>
      </c>
      <c r="Q122" t="str">
        <f t="shared" si="2"/>
        <v>OGGSEA737-Max 9</v>
      </c>
      <c r="T122" t="str">
        <f t="shared" si="3"/>
        <v>SEAANC737-800</v>
      </c>
    </row>
    <row r="123" spans="13:21" x14ac:dyDescent="0.2">
      <c r="M123" t="s">
        <v>219</v>
      </c>
      <c r="O123" t="s">
        <v>209</v>
      </c>
      <c r="Q123" t="str">
        <f t="shared" si="2"/>
        <v>OGGSEAA321</v>
      </c>
      <c r="T123" t="str">
        <f t="shared" si="3"/>
        <v>SEAANC737-900</v>
      </c>
    </row>
    <row r="124" spans="13:21" x14ac:dyDescent="0.2">
      <c r="M124" t="s">
        <v>220</v>
      </c>
      <c r="O124" t="s">
        <v>210</v>
      </c>
      <c r="Q124" t="str">
        <f t="shared" si="2"/>
        <v>OGGSEAA330-200</v>
      </c>
      <c r="T124" t="str">
        <f t="shared" si="3"/>
        <v>SEAANC737-Max 9</v>
      </c>
    </row>
    <row r="125" spans="13:21" x14ac:dyDescent="0.2">
      <c r="M125" t="s">
        <v>221</v>
      </c>
      <c r="O125" t="s">
        <v>211</v>
      </c>
      <c r="Q125" t="str">
        <f t="shared" si="2"/>
        <v>OGGSFO737-800</v>
      </c>
      <c r="T125" t="e">
        <f t="shared" si="3"/>
        <v>#N/A</v>
      </c>
      <c r="U125">
        <v>1</v>
      </c>
    </row>
    <row r="126" spans="13:21" x14ac:dyDescent="0.2">
      <c r="M126" t="s">
        <v>222</v>
      </c>
      <c r="O126" t="s">
        <v>353</v>
      </c>
      <c r="Q126" t="e">
        <f t="shared" si="2"/>
        <v>#N/A</v>
      </c>
      <c r="R126">
        <v>1</v>
      </c>
      <c r="T126" t="e">
        <f t="shared" si="3"/>
        <v>#N/A</v>
      </c>
      <c r="U126">
        <v>1</v>
      </c>
    </row>
    <row r="127" spans="13:21" x14ac:dyDescent="0.2">
      <c r="M127" t="s">
        <v>223</v>
      </c>
      <c r="O127" t="s">
        <v>212</v>
      </c>
      <c r="Q127" t="str">
        <f t="shared" si="2"/>
        <v>OGGSFO737-Max 9</v>
      </c>
      <c r="T127" t="str">
        <f t="shared" si="3"/>
        <v>SEABOI737-800</v>
      </c>
    </row>
    <row r="128" spans="13:21" x14ac:dyDescent="0.2">
      <c r="M128" t="s">
        <v>224</v>
      </c>
      <c r="O128" t="s">
        <v>213</v>
      </c>
      <c r="Q128" t="str">
        <f t="shared" si="2"/>
        <v>OGGSFO777-200</v>
      </c>
      <c r="T128" t="str">
        <f t="shared" si="3"/>
        <v>SEABOI737-900</v>
      </c>
    </row>
    <row r="129" spans="13:21" x14ac:dyDescent="0.2">
      <c r="M129" t="s">
        <v>225</v>
      </c>
      <c r="O129" t="s">
        <v>214</v>
      </c>
      <c r="Q129" t="str">
        <f t="shared" si="2"/>
        <v>OGGSFOA321</v>
      </c>
      <c r="T129" t="str">
        <f t="shared" si="3"/>
        <v>SEABOI737-Max 9</v>
      </c>
    </row>
    <row r="130" spans="13:21" x14ac:dyDescent="0.2">
      <c r="M130" t="s">
        <v>226</v>
      </c>
      <c r="O130" t="s">
        <v>215</v>
      </c>
      <c r="Q130" t="str">
        <f t="shared" si="2"/>
        <v>OMEANC737-700</v>
      </c>
      <c r="T130" t="str">
        <f t="shared" si="3"/>
        <v>SEABOIE175</v>
      </c>
    </row>
    <row r="131" spans="13:21" x14ac:dyDescent="0.2">
      <c r="M131" t="s">
        <v>227</v>
      </c>
      <c r="O131" t="s">
        <v>216</v>
      </c>
      <c r="Q131" t="str">
        <f t="shared" ref="Q131:Q194" si="4">VLOOKUP(O131,M:M,1,FALSE)</f>
        <v>OMEANC737-800</v>
      </c>
      <c r="T131" t="str">
        <f t="shared" ref="T131:T194" si="5">VLOOKUP(M131,O:O,1,FALSE)</f>
        <v>SEAGEG737-700</v>
      </c>
    </row>
    <row r="132" spans="13:21" x14ac:dyDescent="0.2">
      <c r="M132" t="s">
        <v>228</v>
      </c>
      <c r="O132" t="s">
        <v>354</v>
      </c>
      <c r="Q132" t="e">
        <f t="shared" si="4"/>
        <v>#N/A</v>
      </c>
      <c r="R132">
        <v>1</v>
      </c>
      <c r="T132" t="str">
        <f t="shared" si="5"/>
        <v>SEAGEG737-800</v>
      </c>
    </row>
    <row r="133" spans="13:21" x14ac:dyDescent="0.2">
      <c r="M133" t="s">
        <v>229</v>
      </c>
      <c r="O133" t="s">
        <v>217</v>
      </c>
      <c r="Q133" t="str">
        <f t="shared" si="4"/>
        <v>SEAANC737-700</v>
      </c>
      <c r="T133" t="str">
        <f t="shared" si="5"/>
        <v>SEAGEG737-900</v>
      </c>
    </row>
    <row r="134" spans="13:21" x14ac:dyDescent="0.2">
      <c r="M134" t="s">
        <v>230</v>
      </c>
      <c r="O134" t="s">
        <v>218</v>
      </c>
      <c r="Q134" t="str">
        <f t="shared" si="4"/>
        <v>SEAANC737-800</v>
      </c>
      <c r="T134" t="str">
        <f t="shared" si="5"/>
        <v>SEAGEG737-Max 9</v>
      </c>
    </row>
    <row r="135" spans="13:21" x14ac:dyDescent="0.2">
      <c r="M135" t="s">
        <v>231</v>
      </c>
      <c r="O135" t="s">
        <v>219</v>
      </c>
      <c r="Q135" t="str">
        <f t="shared" si="4"/>
        <v>SEAANC737-900</v>
      </c>
      <c r="T135" t="str">
        <f t="shared" si="5"/>
        <v>SEAGEGE175</v>
      </c>
    </row>
    <row r="136" spans="13:21" x14ac:dyDescent="0.2">
      <c r="M136" t="s">
        <v>232</v>
      </c>
      <c r="O136" t="s">
        <v>220</v>
      </c>
      <c r="Q136" t="str">
        <f t="shared" si="4"/>
        <v>SEAANC737-Max 9</v>
      </c>
      <c r="T136" t="str">
        <f t="shared" si="5"/>
        <v>SEAHNL737-800</v>
      </c>
    </row>
    <row r="137" spans="13:21" x14ac:dyDescent="0.2">
      <c r="M137" t="s">
        <v>233</v>
      </c>
      <c r="O137" t="s">
        <v>223</v>
      </c>
      <c r="Q137" t="str">
        <f t="shared" si="4"/>
        <v>SEABOI737-800</v>
      </c>
      <c r="T137" t="str">
        <f t="shared" si="5"/>
        <v>SEAHNL737-900</v>
      </c>
    </row>
    <row r="138" spans="13:21" x14ac:dyDescent="0.2">
      <c r="M138" t="s">
        <v>234</v>
      </c>
      <c r="O138" t="s">
        <v>224</v>
      </c>
      <c r="Q138" t="str">
        <f t="shared" si="4"/>
        <v>SEABOI737-900</v>
      </c>
      <c r="T138" t="str">
        <f t="shared" si="5"/>
        <v>SEAHNL737-Max 9</v>
      </c>
    </row>
    <row r="139" spans="13:21" x14ac:dyDescent="0.2">
      <c r="M139" t="s">
        <v>235</v>
      </c>
      <c r="O139" t="s">
        <v>225</v>
      </c>
      <c r="Q139" t="str">
        <f t="shared" si="4"/>
        <v>SEABOI737-Max 9</v>
      </c>
      <c r="T139" t="e">
        <f t="shared" si="5"/>
        <v>#N/A</v>
      </c>
      <c r="U139">
        <v>1</v>
      </c>
    </row>
    <row r="140" spans="13:21" x14ac:dyDescent="0.2">
      <c r="M140" t="s">
        <v>236</v>
      </c>
      <c r="O140" t="s">
        <v>226</v>
      </c>
      <c r="Q140" t="str">
        <f t="shared" si="4"/>
        <v>SEABOIE175</v>
      </c>
      <c r="T140" t="str">
        <f t="shared" si="5"/>
        <v>SEAHNLA330-200</v>
      </c>
    </row>
    <row r="141" spans="13:21" x14ac:dyDescent="0.2">
      <c r="M141" t="s">
        <v>237</v>
      </c>
      <c r="O141" t="s">
        <v>227</v>
      </c>
      <c r="Q141" t="str">
        <f t="shared" si="4"/>
        <v>SEAGEG737-700</v>
      </c>
      <c r="T141" t="str">
        <f t="shared" si="5"/>
        <v>SEAJNU737-700</v>
      </c>
    </row>
    <row r="142" spans="13:21" x14ac:dyDescent="0.2">
      <c r="M142" t="s">
        <v>238</v>
      </c>
      <c r="O142" t="s">
        <v>228</v>
      </c>
      <c r="Q142" t="str">
        <f t="shared" si="4"/>
        <v>SEAGEG737-800</v>
      </c>
      <c r="T142" t="str">
        <f t="shared" si="5"/>
        <v>SEAJNU737-800</v>
      </c>
    </row>
    <row r="143" spans="13:21" x14ac:dyDescent="0.2">
      <c r="M143" t="s">
        <v>239</v>
      </c>
      <c r="O143" t="s">
        <v>229</v>
      </c>
      <c r="Q143" t="str">
        <f t="shared" si="4"/>
        <v>SEAGEG737-900</v>
      </c>
      <c r="T143" t="str">
        <f t="shared" si="5"/>
        <v>SEAJNU737-900</v>
      </c>
    </row>
    <row r="144" spans="13:21" x14ac:dyDescent="0.2">
      <c r="M144" t="s">
        <v>240</v>
      </c>
      <c r="O144" t="s">
        <v>230</v>
      </c>
      <c r="Q144" t="str">
        <f t="shared" si="4"/>
        <v>SEAGEG737-Max 9</v>
      </c>
      <c r="T144" t="str">
        <f t="shared" si="5"/>
        <v>SEAJNU737-Max 9</v>
      </c>
    </row>
    <row r="145" spans="13:21" x14ac:dyDescent="0.2">
      <c r="M145" t="s">
        <v>330</v>
      </c>
      <c r="O145" t="s">
        <v>231</v>
      </c>
      <c r="Q145" t="str">
        <f t="shared" si="4"/>
        <v>SEAGEGE175</v>
      </c>
      <c r="T145" t="e">
        <f t="shared" si="5"/>
        <v>#N/A</v>
      </c>
      <c r="U145">
        <v>1</v>
      </c>
    </row>
    <row r="146" spans="13:21" x14ac:dyDescent="0.2">
      <c r="M146" t="s">
        <v>241</v>
      </c>
      <c r="O146" t="s">
        <v>232</v>
      </c>
      <c r="Q146" t="str">
        <f t="shared" si="4"/>
        <v>SEAHNL737-800</v>
      </c>
      <c r="T146" t="str">
        <f t="shared" si="5"/>
        <v>SEALAX737-800</v>
      </c>
    </row>
    <row r="147" spans="13:21" x14ac:dyDescent="0.2">
      <c r="M147" t="s">
        <v>242</v>
      </c>
      <c r="O147" t="s">
        <v>233</v>
      </c>
      <c r="Q147" t="str">
        <f t="shared" si="4"/>
        <v>SEAHNL737-900</v>
      </c>
      <c r="T147" t="str">
        <f t="shared" si="5"/>
        <v>SEALAX737-900</v>
      </c>
    </row>
    <row r="148" spans="13:21" x14ac:dyDescent="0.2">
      <c r="M148" t="s">
        <v>243</v>
      </c>
      <c r="O148" t="s">
        <v>234</v>
      </c>
      <c r="Q148" t="str">
        <f t="shared" si="4"/>
        <v>SEAHNL737-Max 9</v>
      </c>
      <c r="T148" t="str">
        <f t="shared" si="5"/>
        <v>SEALAX737-Max 9</v>
      </c>
    </row>
    <row r="149" spans="13:21" x14ac:dyDescent="0.2">
      <c r="M149" t="s">
        <v>244</v>
      </c>
      <c r="O149" t="s">
        <v>355</v>
      </c>
      <c r="Q149" t="e">
        <f t="shared" si="4"/>
        <v>#N/A</v>
      </c>
      <c r="R149">
        <v>1</v>
      </c>
      <c r="T149" t="str">
        <f t="shared" si="5"/>
        <v>SEALAXA320</v>
      </c>
    </row>
    <row r="150" spans="13:21" x14ac:dyDescent="0.2">
      <c r="M150" t="s">
        <v>245</v>
      </c>
      <c r="O150" t="s">
        <v>236</v>
      </c>
      <c r="Q150" t="str">
        <f t="shared" si="4"/>
        <v>SEAHNLA330-200</v>
      </c>
      <c r="T150" t="str">
        <f t="shared" si="5"/>
        <v>SEALAXA321</v>
      </c>
    </row>
    <row r="151" spans="13:21" x14ac:dyDescent="0.2">
      <c r="M151" t="s">
        <v>246</v>
      </c>
      <c r="O151" t="s">
        <v>237</v>
      </c>
      <c r="Q151" t="str">
        <f t="shared" si="4"/>
        <v>SEAJNU737-700</v>
      </c>
      <c r="T151" t="str">
        <f t="shared" si="5"/>
        <v>SEALAXE175</v>
      </c>
    </row>
    <row r="152" spans="13:21" x14ac:dyDescent="0.2">
      <c r="M152" t="s">
        <v>247</v>
      </c>
      <c r="O152" t="s">
        <v>238</v>
      </c>
      <c r="Q152" t="str">
        <f t="shared" si="4"/>
        <v>SEAJNU737-800</v>
      </c>
      <c r="T152" t="e">
        <f t="shared" si="5"/>
        <v>#N/A</v>
      </c>
      <c r="U152">
        <v>1</v>
      </c>
    </row>
    <row r="153" spans="13:21" x14ac:dyDescent="0.2">
      <c r="M153" t="s">
        <v>248</v>
      </c>
      <c r="O153" t="s">
        <v>239</v>
      </c>
      <c r="Q153" t="str">
        <f t="shared" si="4"/>
        <v>SEAJNU737-900</v>
      </c>
      <c r="T153" t="str">
        <f t="shared" si="5"/>
        <v>SEAOGG737-900</v>
      </c>
    </row>
    <row r="154" spans="13:21" x14ac:dyDescent="0.2">
      <c r="M154" t="s">
        <v>318</v>
      </c>
      <c r="O154" t="s">
        <v>240</v>
      </c>
      <c r="Q154" t="str">
        <f t="shared" si="4"/>
        <v>SEAJNU737-Max 9</v>
      </c>
      <c r="T154" t="str">
        <f t="shared" si="5"/>
        <v>SEAOGG737-Max 9</v>
      </c>
    </row>
    <row r="155" spans="13:21" x14ac:dyDescent="0.2">
      <c r="M155" t="s">
        <v>249</v>
      </c>
      <c r="O155" t="s">
        <v>241</v>
      </c>
      <c r="Q155" t="str">
        <f t="shared" si="4"/>
        <v>SEALAX737-800</v>
      </c>
      <c r="T155" t="str">
        <f t="shared" si="5"/>
        <v>SEAOGGA321</v>
      </c>
    </row>
    <row r="156" spans="13:21" x14ac:dyDescent="0.2">
      <c r="M156" t="s">
        <v>250</v>
      </c>
      <c r="O156" t="s">
        <v>242</v>
      </c>
      <c r="Q156" t="str">
        <f t="shared" si="4"/>
        <v>SEALAX737-900</v>
      </c>
      <c r="T156" t="str">
        <f t="shared" si="5"/>
        <v>SEAOGGA330-200</v>
      </c>
    </row>
    <row r="157" spans="13:21" x14ac:dyDescent="0.2">
      <c r="M157" t="s">
        <v>319</v>
      </c>
      <c r="O157" t="s">
        <v>243</v>
      </c>
      <c r="Q157" t="str">
        <f t="shared" si="4"/>
        <v>SEALAX737-Max 9</v>
      </c>
      <c r="T157" t="str">
        <f t="shared" si="5"/>
        <v>SEASFO737-700</v>
      </c>
    </row>
    <row r="158" spans="13:21" x14ac:dyDescent="0.2">
      <c r="M158" t="s">
        <v>251</v>
      </c>
      <c r="O158" t="s">
        <v>244</v>
      </c>
      <c r="Q158" t="str">
        <f t="shared" si="4"/>
        <v>SEALAXA320</v>
      </c>
      <c r="T158" t="str">
        <f t="shared" si="5"/>
        <v>SEASFO737-800</v>
      </c>
    </row>
    <row r="159" spans="13:21" x14ac:dyDescent="0.2">
      <c r="M159" t="s">
        <v>252</v>
      </c>
      <c r="O159" t="s">
        <v>245</v>
      </c>
      <c r="Q159" t="str">
        <f t="shared" si="4"/>
        <v>SEALAXA321</v>
      </c>
      <c r="T159" t="str">
        <f t="shared" si="5"/>
        <v>SEASFO737-900</v>
      </c>
    </row>
    <row r="160" spans="13:21" x14ac:dyDescent="0.2">
      <c r="M160" t="s">
        <v>253</v>
      </c>
      <c r="O160" t="s">
        <v>246</v>
      </c>
      <c r="Q160" t="str">
        <f t="shared" si="4"/>
        <v>SEALAXE175</v>
      </c>
      <c r="T160" t="str">
        <f t="shared" si="5"/>
        <v>SEASFO737-Max 9</v>
      </c>
    </row>
    <row r="161" spans="13:20" x14ac:dyDescent="0.2">
      <c r="M161" t="s">
        <v>254</v>
      </c>
      <c r="O161" t="s">
        <v>248</v>
      </c>
      <c r="Q161" t="str">
        <f t="shared" si="4"/>
        <v>SEAOGG737-900</v>
      </c>
      <c r="T161" t="str">
        <f t="shared" si="5"/>
        <v>SEASFOA320</v>
      </c>
    </row>
    <row r="162" spans="13:20" x14ac:dyDescent="0.2">
      <c r="M162" t="s">
        <v>255</v>
      </c>
      <c r="O162" t="s">
        <v>318</v>
      </c>
      <c r="Q162" t="str">
        <f t="shared" si="4"/>
        <v>SEAOGG737-Max 9</v>
      </c>
      <c r="T162" t="str">
        <f t="shared" si="5"/>
        <v>SEASFOA321</v>
      </c>
    </row>
    <row r="163" spans="13:20" x14ac:dyDescent="0.2">
      <c r="M163" t="s">
        <v>256</v>
      </c>
      <c r="O163" t="s">
        <v>249</v>
      </c>
      <c r="Q163" t="str">
        <f t="shared" si="4"/>
        <v>SEAOGGA321</v>
      </c>
      <c r="T163" t="str">
        <f t="shared" si="5"/>
        <v>SEASFOE175</v>
      </c>
    </row>
    <row r="164" spans="13:20" x14ac:dyDescent="0.2">
      <c r="M164" t="s">
        <v>257</v>
      </c>
      <c r="O164" t="s">
        <v>250</v>
      </c>
      <c r="Q164" t="str">
        <f t="shared" si="4"/>
        <v>SEAOGGA330-200</v>
      </c>
      <c r="T164" t="str">
        <f t="shared" si="5"/>
        <v>SEAYEGE175</v>
      </c>
    </row>
    <row r="165" spans="13:20" x14ac:dyDescent="0.2">
      <c r="M165" t="s">
        <v>258</v>
      </c>
      <c r="O165" t="s">
        <v>319</v>
      </c>
      <c r="Q165" t="str">
        <f t="shared" si="4"/>
        <v>SEASFO737-700</v>
      </c>
      <c r="T165" t="str">
        <f t="shared" si="5"/>
        <v>SEAYVRE175</v>
      </c>
    </row>
    <row r="166" spans="13:20" x14ac:dyDescent="0.2">
      <c r="M166" t="s">
        <v>259</v>
      </c>
      <c r="O166" t="s">
        <v>251</v>
      </c>
      <c r="Q166" t="str">
        <f t="shared" si="4"/>
        <v>SEASFO737-800</v>
      </c>
      <c r="T166" t="str">
        <f t="shared" si="5"/>
        <v>SEAYYCE175</v>
      </c>
    </row>
    <row r="167" spans="13:20" x14ac:dyDescent="0.2">
      <c r="M167" t="s">
        <v>260</v>
      </c>
      <c r="O167" t="s">
        <v>252</v>
      </c>
      <c r="Q167" t="str">
        <f t="shared" si="4"/>
        <v>SEASFO737-900</v>
      </c>
      <c r="T167" t="str">
        <f t="shared" si="5"/>
        <v>SFOANC737-800</v>
      </c>
    </row>
    <row r="168" spans="13:20" x14ac:dyDescent="0.2">
      <c r="M168" t="s">
        <v>261</v>
      </c>
      <c r="O168" t="s">
        <v>253</v>
      </c>
      <c r="Q168" t="str">
        <f t="shared" si="4"/>
        <v>SEASFO737-Max 9</v>
      </c>
      <c r="T168" t="str">
        <f t="shared" si="5"/>
        <v>SFOANC737-900</v>
      </c>
    </row>
    <row r="169" spans="13:20" x14ac:dyDescent="0.2">
      <c r="M169" t="s">
        <v>262</v>
      </c>
      <c r="O169" t="s">
        <v>254</v>
      </c>
      <c r="Q169" t="str">
        <f t="shared" si="4"/>
        <v>SEASFOA320</v>
      </c>
      <c r="T169" t="str">
        <f t="shared" si="5"/>
        <v>SFOANC737-Max 9</v>
      </c>
    </row>
    <row r="170" spans="13:20" x14ac:dyDescent="0.2">
      <c r="M170" t="s">
        <v>263</v>
      </c>
      <c r="O170" t="s">
        <v>255</v>
      </c>
      <c r="Q170" t="str">
        <f t="shared" si="4"/>
        <v>SEASFOA321</v>
      </c>
      <c r="T170" t="str">
        <f t="shared" si="5"/>
        <v>SFOBOIE175</v>
      </c>
    </row>
    <row r="171" spans="13:20" x14ac:dyDescent="0.2">
      <c r="M171" t="s">
        <v>264</v>
      </c>
      <c r="O171" t="s">
        <v>256</v>
      </c>
      <c r="Q171" t="str">
        <f t="shared" si="4"/>
        <v>SEASFOE175</v>
      </c>
      <c r="T171" t="str">
        <f t="shared" si="5"/>
        <v>SFOGEGE175</v>
      </c>
    </row>
    <row r="172" spans="13:20" x14ac:dyDescent="0.2">
      <c r="M172" t="s">
        <v>265</v>
      </c>
      <c r="O172" t="s">
        <v>257</v>
      </c>
      <c r="Q172" t="str">
        <f t="shared" si="4"/>
        <v>SEAYEGE175</v>
      </c>
      <c r="T172" t="str">
        <f t="shared" si="5"/>
        <v>SFOHNL737-800</v>
      </c>
    </row>
    <row r="173" spans="13:20" x14ac:dyDescent="0.2">
      <c r="M173" t="s">
        <v>266</v>
      </c>
      <c r="O173" t="s">
        <v>258</v>
      </c>
      <c r="Q173" t="str">
        <f t="shared" si="4"/>
        <v>SEAYVRE175</v>
      </c>
      <c r="T173" t="str">
        <f t="shared" si="5"/>
        <v>SFOHNL737-900</v>
      </c>
    </row>
    <row r="174" spans="13:20" x14ac:dyDescent="0.2">
      <c r="M174" t="s">
        <v>267</v>
      </c>
      <c r="O174" t="s">
        <v>356</v>
      </c>
      <c r="Q174" t="e">
        <f t="shared" si="4"/>
        <v>#N/A</v>
      </c>
      <c r="R174">
        <v>1</v>
      </c>
      <c r="T174" t="str">
        <f t="shared" si="5"/>
        <v>SFOHNL737-Max 9</v>
      </c>
    </row>
    <row r="175" spans="13:20" x14ac:dyDescent="0.2">
      <c r="M175" t="s">
        <v>320</v>
      </c>
      <c r="O175" t="s">
        <v>357</v>
      </c>
      <c r="Q175" t="e">
        <f t="shared" si="4"/>
        <v>#N/A</v>
      </c>
      <c r="R175">
        <v>1</v>
      </c>
      <c r="T175" t="str">
        <f t="shared" si="5"/>
        <v>SFOHNL757-300</v>
      </c>
    </row>
    <row r="176" spans="13:20" x14ac:dyDescent="0.2">
      <c r="M176" t="s">
        <v>268</v>
      </c>
      <c r="O176" t="s">
        <v>259</v>
      </c>
      <c r="Q176" t="str">
        <f t="shared" si="4"/>
        <v>SEAYYCE175</v>
      </c>
      <c r="T176" t="str">
        <f t="shared" si="5"/>
        <v>SFOHNL777-200</v>
      </c>
    </row>
    <row r="177" spans="13:20" x14ac:dyDescent="0.2">
      <c r="M177" t="s">
        <v>269</v>
      </c>
      <c r="O177" t="s">
        <v>260</v>
      </c>
      <c r="Q177" t="str">
        <f t="shared" si="4"/>
        <v>SFOANC737-800</v>
      </c>
      <c r="T177" t="str">
        <f t="shared" si="5"/>
        <v>SFOHNLA330-200</v>
      </c>
    </row>
    <row r="178" spans="13:20" x14ac:dyDescent="0.2">
      <c r="M178" t="s">
        <v>270</v>
      </c>
      <c r="O178" t="s">
        <v>261</v>
      </c>
      <c r="Q178" t="str">
        <f t="shared" si="4"/>
        <v>SFOANC737-900</v>
      </c>
      <c r="T178" t="str">
        <f t="shared" si="5"/>
        <v>SFOLAX737-700</v>
      </c>
    </row>
    <row r="179" spans="13:20" x14ac:dyDescent="0.2">
      <c r="M179" t="s">
        <v>271</v>
      </c>
      <c r="O179" t="s">
        <v>262</v>
      </c>
      <c r="Q179" t="str">
        <f t="shared" si="4"/>
        <v>SFOANC737-Max 9</v>
      </c>
      <c r="T179" t="str">
        <f t="shared" si="5"/>
        <v>SFOLAX737-800</v>
      </c>
    </row>
    <row r="180" spans="13:20" x14ac:dyDescent="0.2">
      <c r="M180" t="s">
        <v>272</v>
      </c>
      <c r="O180" t="s">
        <v>358</v>
      </c>
      <c r="Q180" t="e">
        <f t="shared" si="4"/>
        <v>#N/A</v>
      </c>
      <c r="R180">
        <v>1</v>
      </c>
      <c r="T180" t="str">
        <f t="shared" si="5"/>
        <v>SFOLAX737-900</v>
      </c>
    </row>
    <row r="181" spans="13:20" x14ac:dyDescent="0.2">
      <c r="M181" t="s">
        <v>273</v>
      </c>
      <c r="O181" t="s">
        <v>369</v>
      </c>
      <c r="Q181" t="e">
        <f t="shared" si="4"/>
        <v>#N/A</v>
      </c>
      <c r="R181">
        <v>1</v>
      </c>
      <c r="T181" t="str">
        <f t="shared" si="5"/>
        <v>SFOLAX737-Max 9</v>
      </c>
    </row>
    <row r="182" spans="13:20" x14ac:dyDescent="0.2">
      <c r="M182" t="s">
        <v>274</v>
      </c>
      <c r="O182" t="s">
        <v>359</v>
      </c>
      <c r="Q182" t="e">
        <f t="shared" si="4"/>
        <v>#N/A</v>
      </c>
      <c r="R182">
        <v>1</v>
      </c>
      <c r="T182" t="str">
        <f t="shared" si="5"/>
        <v>SFOLAXA320</v>
      </c>
    </row>
    <row r="183" spans="13:20" x14ac:dyDescent="0.2">
      <c r="M183" t="s">
        <v>321</v>
      </c>
      <c r="O183" t="s">
        <v>263</v>
      </c>
      <c r="Q183" t="str">
        <f t="shared" si="4"/>
        <v>SFOBOIE175</v>
      </c>
      <c r="T183" t="str">
        <f t="shared" si="5"/>
        <v>SFOLAXA321</v>
      </c>
    </row>
    <row r="184" spans="13:20" x14ac:dyDescent="0.2">
      <c r="M184" t="s">
        <v>275</v>
      </c>
      <c r="O184" t="s">
        <v>264</v>
      </c>
      <c r="Q184" t="str">
        <f t="shared" si="4"/>
        <v>SFOGEGE175</v>
      </c>
      <c r="T184" t="str">
        <f t="shared" si="5"/>
        <v>SFOLAXE175</v>
      </c>
    </row>
    <row r="185" spans="13:20" x14ac:dyDescent="0.2">
      <c r="M185" t="s">
        <v>276</v>
      </c>
      <c r="O185" t="s">
        <v>265</v>
      </c>
      <c r="Q185" t="str">
        <f t="shared" si="4"/>
        <v>SFOHNL737-800</v>
      </c>
      <c r="T185" t="str">
        <f t="shared" si="5"/>
        <v>SFOOGG737-800</v>
      </c>
    </row>
    <row r="186" spans="13:20" x14ac:dyDescent="0.2">
      <c r="M186" t="s">
        <v>277</v>
      </c>
      <c r="O186" t="s">
        <v>266</v>
      </c>
      <c r="Q186" t="str">
        <f t="shared" si="4"/>
        <v>SFOHNL737-900</v>
      </c>
      <c r="T186" t="str">
        <f t="shared" si="5"/>
        <v>SFOOGG737-Max 9</v>
      </c>
    </row>
    <row r="187" spans="13:20" x14ac:dyDescent="0.2">
      <c r="M187" t="s">
        <v>278</v>
      </c>
      <c r="O187" t="s">
        <v>267</v>
      </c>
      <c r="Q187" t="str">
        <f t="shared" si="4"/>
        <v>SFOHNL737-Max 9</v>
      </c>
      <c r="T187" t="str">
        <f t="shared" si="5"/>
        <v>SFOOGG777-200</v>
      </c>
    </row>
    <row r="188" spans="13:20" x14ac:dyDescent="0.2">
      <c r="M188" t="s">
        <v>279</v>
      </c>
      <c r="O188" t="s">
        <v>320</v>
      </c>
      <c r="Q188" t="str">
        <f t="shared" si="4"/>
        <v>SFOHNL757-300</v>
      </c>
      <c r="T188" t="str">
        <f t="shared" si="5"/>
        <v>SFOOGGA321</v>
      </c>
    </row>
    <row r="189" spans="13:20" x14ac:dyDescent="0.2">
      <c r="M189" t="s">
        <v>322</v>
      </c>
      <c r="O189" t="s">
        <v>268</v>
      </c>
      <c r="Q189" t="str">
        <f t="shared" si="4"/>
        <v>SFOHNL777-200</v>
      </c>
      <c r="T189" t="str">
        <f t="shared" si="5"/>
        <v>SFOSEA737-700</v>
      </c>
    </row>
    <row r="190" spans="13:20" x14ac:dyDescent="0.2">
      <c r="M190" t="s">
        <v>280</v>
      </c>
      <c r="O190" t="s">
        <v>360</v>
      </c>
      <c r="Q190" t="e">
        <f t="shared" si="4"/>
        <v>#N/A</v>
      </c>
      <c r="R190">
        <v>1</v>
      </c>
      <c r="T190" t="str">
        <f t="shared" si="5"/>
        <v>SFOSEA737-800</v>
      </c>
    </row>
    <row r="191" spans="13:20" x14ac:dyDescent="0.2">
      <c r="M191" t="s">
        <v>281</v>
      </c>
      <c r="O191" t="s">
        <v>269</v>
      </c>
      <c r="Q191" t="str">
        <f t="shared" si="4"/>
        <v>SFOHNLA330-200</v>
      </c>
      <c r="T191" t="str">
        <f t="shared" si="5"/>
        <v>SFOSEA737-900</v>
      </c>
    </row>
    <row r="192" spans="13:20" x14ac:dyDescent="0.2">
      <c r="M192" t="s">
        <v>282</v>
      </c>
      <c r="O192" t="s">
        <v>270</v>
      </c>
      <c r="Q192" t="str">
        <f t="shared" si="4"/>
        <v>SFOLAX737-700</v>
      </c>
      <c r="T192" t="str">
        <f t="shared" si="5"/>
        <v>SFOSEA737-Max 9</v>
      </c>
    </row>
    <row r="193" spans="13:21" x14ac:dyDescent="0.2">
      <c r="M193" t="s">
        <v>283</v>
      </c>
      <c r="O193" t="s">
        <v>271</v>
      </c>
      <c r="Q193" t="str">
        <f t="shared" si="4"/>
        <v>SFOLAX737-800</v>
      </c>
      <c r="T193" t="str">
        <f t="shared" si="5"/>
        <v>SFOSEAA320</v>
      </c>
    </row>
    <row r="194" spans="13:21" x14ac:dyDescent="0.2">
      <c r="M194" t="s">
        <v>284</v>
      </c>
      <c r="O194" t="s">
        <v>272</v>
      </c>
      <c r="Q194" t="str">
        <f t="shared" si="4"/>
        <v>SFOLAX737-900</v>
      </c>
      <c r="T194" t="str">
        <f t="shared" si="5"/>
        <v>SFOSEAA321</v>
      </c>
    </row>
    <row r="195" spans="13:21" x14ac:dyDescent="0.2">
      <c r="M195" t="s">
        <v>285</v>
      </c>
      <c r="O195" t="s">
        <v>273</v>
      </c>
      <c r="Q195" t="str">
        <f t="shared" ref="Q195:Q235" si="6">VLOOKUP(O195,M:M,1,FALSE)</f>
        <v>SFOLAX737-Max 9</v>
      </c>
      <c r="T195" t="str">
        <f t="shared" ref="T195:T221" si="7">VLOOKUP(M195,O:O,1,FALSE)</f>
        <v>SFOSEAE175</v>
      </c>
    </row>
    <row r="196" spans="13:21" x14ac:dyDescent="0.2">
      <c r="M196" t="s">
        <v>286</v>
      </c>
      <c r="O196" t="s">
        <v>274</v>
      </c>
      <c r="Q196" t="str">
        <f t="shared" si="6"/>
        <v>SFOLAXA320</v>
      </c>
      <c r="T196" t="e">
        <f t="shared" si="7"/>
        <v>#N/A</v>
      </c>
      <c r="U196">
        <v>1</v>
      </c>
    </row>
    <row r="197" spans="13:21" x14ac:dyDescent="0.2">
      <c r="M197" t="s">
        <v>287</v>
      </c>
      <c r="O197" t="s">
        <v>321</v>
      </c>
      <c r="Q197" t="str">
        <f t="shared" si="6"/>
        <v>SFOLAXA321</v>
      </c>
      <c r="T197" t="str">
        <f t="shared" si="7"/>
        <v>SFOYVR737-800</v>
      </c>
    </row>
    <row r="198" spans="13:21" x14ac:dyDescent="0.2">
      <c r="M198" t="s">
        <v>288</v>
      </c>
      <c r="O198" t="s">
        <v>275</v>
      </c>
      <c r="Q198" t="str">
        <f t="shared" si="6"/>
        <v>SFOLAXE175</v>
      </c>
      <c r="T198" t="e">
        <f t="shared" si="7"/>
        <v>#N/A</v>
      </c>
      <c r="U198">
        <v>1</v>
      </c>
    </row>
    <row r="199" spans="13:21" x14ac:dyDescent="0.2">
      <c r="M199" t="s">
        <v>289</v>
      </c>
      <c r="O199" t="s">
        <v>276</v>
      </c>
      <c r="Q199" t="str">
        <f t="shared" si="6"/>
        <v>SFOOGG737-800</v>
      </c>
      <c r="T199" t="str">
        <f t="shared" si="7"/>
        <v>SFOYVR737-Max 9</v>
      </c>
    </row>
    <row r="200" spans="13:21" x14ac:dyDescent="0.2">
      <c r="M200" t="s">
        <v>290</v>
      </c>
      <c r="O200" t="s">
        <v>361</v>
      </c>
      <c r="Q200" t="e">
        <f t="shared" si="6"/>
        <v>#N/A</v>
      </c>
      <c r="R200">
        <v>1</v>
      </c>
      <c r="T200" t="str">
        <f t="shared" si="7"/>
        <v>SFOYVRA320</v>
      </c>
    </row>
    <row r="201" spans="13:21" x14ac:dyDescent="0.2">
      <c r="M201" t="s">
        <v>291</v>
      </c>
      <c r="O201" t="s">
        <v>277</v>
      </c>
      <c r="Q201" t="str">
        <f t="shared" si="6"/>
        <v>SFOOGG737-Max 9</v>
      </c>
      <c r="T201" t="str">
        <f t="shared" si="7"/>
        <v>SFOYYC737-700</v>
      </c>
    </row>
    <row r="202" spans="13:21" x14ac:dyDescent="0.2">
      <c r="M202" t="s">
        <v>292</v>
      </c>
      <c r="O202" t="s">
        <v>278</v>
      </c>
      <c r="Q202" t="str">
        <f t="shared" si="6"/>
        <v>SFOOGG777-200</v>
      </c>
      <c r="T202" t="str">
        <f t="shared" si="7"/>
        <v>SFOYYC737-800</v>
      </c>
    </row>
    <row r="203" spans="13:21" x14ac:dyDescent="0.2">
      <c r="M203" t="s">
        <v>293</v>
      </c>
      <c r="O203" t="s">
        <v>279</v>
      </c>
      <c r="Q203" t="str">
        <f t="shared" si="6"/>
        <v>SFOOGGA321</v>
      </c>
      <c r="T203" t="str">
        <f t="shared" si="7"/>
        <v>SFOYYCA320</v>
      </c>
    </row>
    <row r="204" spans="13:21" x14ac:dyDescent="0.2">
      <c r="M204" t="s">
        <v>294</v>
      </c>
      <c r="O204" t="s">
        <v>322</v>
      </c>
      <c r="Q204" t="str">
        <f t="shared" si="6"/>
        <v>SFOSEA737-700</v>
      </c>
      <c r="T204" t="str">
        <f t="shared" si="7"/>
        <v>YEGSEAE175</v>
      </c>
    </row>
    <row r="205" spans="13:21" x14ac:dyDescent="0.2">
      <c r="M205" t="s">
        <v>295</v>
      </c>
      <c r="O205" t="s">
        <v>280</v>
      </c>
      <c r="Q205" t="str">
        <f t="shared" si="6"/>
        <v>SFOSEA737-800</v>
      </c>
      <c r="T205" t="str">
        <f t="shared" si="7"/>
        <v>YVRLAX737-700</v>
      </c>
    </row>
    <row r="206" spans="13:21" x14ac:dyDescent="0.2">
      <c r="M206" t="s">
        <v>296</v>
      </c>
      <c r="O206" t="s">
        <v>281</v>
      </c>
      <c r="Q206" t="str">
        <f t="shared" si="6"/>
        <v>SFOSEA737-900</v>
      </c>
      <c r="T206" t="str">
        <f t="shared" si="7"/>
        <v>YVRLAX737-800</v>
      </c>
    </row>
    <row r="207" spans="13:21" x14ac:dyDescent="0.2">
      <c r="M207" t="s">
        <v>297</v>
      </c>
      <c r="O207" t="s">
        <v>282</v>
      </c>
      <c r="Q207" t="str">
        <f t="shared" si="6"/>
        <v>SFOSEA737-Max 9</v>
      </c>
      <c r="T207" t="e">
        <f t="shared" si="7"/>
        <v>#N/A</v>
      </c>
      <c r="U207">
        <v>1</v>
      </c>
    </row>
    <row r="208" spans="13:21" x14ac:dyDescent="0.2">
      <c r="M208" t="s">
        <v>298</v>
      </c>
      <c r="O208" t="s">
        <v>283</v>
      </c>
      <c r="Q208" t="str">
        <f t="shared" si="6"/>
        <v>SFOSEAA320</v>
      </c>
      <c r="T208" t="e">
        <f t="shared" si="7"/>
        <v>#N/A</v>
      </c>
      <c r="U208">
        <v>1</v>
      </c>
    </row>
    <row r="209" spans="13:21" x14ac:dyDescent="0.2">
      <c r="M209" t="s">
        <v>299</v>
      </c>
      <c r="O209" t="s">
        <v>284</v>
      </c>
      <c r="Q209" t="str">
        <f t="shared" si="6"/>
        <v>SFOSEAA321</v>
      </c>
      <c r="T209" t="str">
        <f t="shared" si="7"/>
        <v>YVRLAXA320</v>
      </c>
    </row>
    <row r="210" spans="13:21" x14ac:dyDescent="0.2">
      <c r="M210" t="s">
        <v>300</v>
      </c>
      <c r="O210" t="s">
        <v>285</v>
      </c>
      <c r="Q210" t="str">
        <f t="shared" si="6"/>
        <v>SFOSEAE175</v>
      </c>
      <c r="T210" t="str">
        <f t="shared" si="7"/>
        <v>YVRLAXA321</v>
      </c>
    </row>
    <row r="211" spans="13:21" x14ac:dyDescent="0.2">
      <c r="M211" t="s">
        <v>331</v>
      </c>
      <c r="O211" t="s">
        <v>287</v>
      </c>
      <c r="Q211" t="str">
        <f t="shared" si="6"/>
        <v>SFOYVR737-800</v>
      </c>
      <c r="T211" t="e">
        <f t="shared" si="7"/>
        <v>#N/A</v>
      </c>
      <c r="U211">
        <v>1</v>
      </c>
    </row>
    <row r="212" spans="13:21" x14ac:dyDescent="0.2">
      <c r="M212" t="s">
        <v>301</v>
      </c>
      <c r="O212" t="s">
        <v>289</v>
      </c>
      <c r="Q212" t="str">
        <f t="shared" si="6"/>
        <v>SFOYVR737-Max 9</v>
      </c>
      <c r="T212" t="str">
        <f t="shared" si="7"/>
        <v>YVRSEAE175</v>
      </c>
    </row>
    <row r="213" spans="13:21" x14ac:dyDescent="0.2">
      <c r="M213" t="s">
        <v>302</v>
      </c>
      <c r="O213" t="s">
        <v>290</v>
      </c>
      <c r="Q213" t="str">
        <f t="shared" si="6"/>
        <v>SFOYVRA320</v>
      </c>
      <c r="T213" t="e">
        <f t="shared" si="7"/>
        <v>#N/A</v>
      </c>
      <c r="U213">
        <v>1</v>
      </c>
    </row>
    <row r="214" spans="13:21" x14ac:dyDescent="0.2">
      <c r="M214" t="s">
        <v>303</v>
      </c>
      <c r="O214" t="s">
        <v>362</v>
      </c>
      <c r="Q214" t="e">
        <f t="shared" si="6"/>
        <v>#N/A</v>
      </c>
      <c r="R214">
        <v>1</v>
      </c>
      <c r="T214" t="str">
        <f t="shared" si="7"/>
        <v>YVRSFO737-800</v>
      </c>
    </row>
    <row r="215" spans="13:21" x14ac:dyDescent="0.2">
      <c r="M215" t="s">
        <v>304</v>
      </c>
      <c r="O215" t="s">
        <v>291</v>
      </c>
      <c r="Q215" t="str">
        <f t="shared" si="6"/>
        <v>SFOYYC737-700</v>
      </c>
      <c r="T215" t="e">
        <f t="shared" si="7"/>
        <v>#N/A</v>
      </c>
      <c r="U215">
        <v>1</v>
      </c>
    </row>
    <row r="216" spans="13:21" x14ac:dyDescent="0.2">
      <c r="M216" t="s">
        <v>305</v>
      </c>
      <c r="O216" t="s">
        <v>292</v>
      </c>
      <c r="Q216" t="str">
        <f t="shared" si="6"/>
        <v>SFOYYC737-800</v>
      </c>
      <c r="T216" t="str">
        <f t="shared" si="7"/>
        <v>YVRSFO737-Max 9</v>
      </c>
    </row>
    <row r="217" spans="13:21" x14ac:dyDescent="0.2">
      <c r="M217" t="s">
        <v>306</v>
      </c>
      <c r="O217" t="s">
        <v>363</v>
      </c>
      <c r="Q217" t="e">
        <f t="shared" si="6"/>
        <v>#N/A</v>
      </c>
      <c r="R217">
        <v>1</v>
      </c>
      <c r="T217" t="str">
        <f t="shared" si="7"/>
        <v>YVRSFOA320</v>
      </c>
    </row>
    <row r="218" spans="13:21" x14ac:dyDescent="0.2">
      <c r="M218" t="s">
        <v>307</v>
      </c>
      <c r="O218" t="s">
        <v>293</v>
      </c>
      <c r="Q218" t="str">
        <f t="shared" si="6"/>
        <v>SFOYYCA320</v>
      </c>
      <c r="T218" t="str">
        <f t="shared" si="7"/>
        <v>YYCSEAE175</v>
      </c>
    </row>
    <row r="219" spans="13:21" x14ac:dyDescent="0.2">
      <c r="M219" t="s">
        <v>308</v>
      </c>
      <c r="O219" t="s">
        <v>294</v>
      </c>
      <c r="Q219" t="str">
        <f t="shared" si="6"/>
        <v>YEGSEAE175</v>
      </c>
      <c r="T219" t="str">
        <f t="shared" si="7"/>
        <v>YYCSFO737-700</v>
      </c>
    </row>
    <row r="220" spans="13:21" x14ac:dyDescent="0.2">
      <c r="M220" t="s">
        <v>309</v>
      </c>
      <c r="O220" t="s">
        <v>295</v>
      </c>
      <c r="Q220" t="str">
        <f t="shared" si="6"/>
        <v>YVRLAX737-700</v>
      </c>
      <c r="T220" t="str">
        <f t="shared" si="7"/>
        <v>YYCSFO737-800</v>
      </c>
    </row>
    <row r="221" spans="13:21" x14ac:dyDescent="0.2">
      <c r="M221" t="s">
        <v>310</v>
      </c>
      <c r="O221" t="s">
        <v>296</v>
      </c>
      <c r="Q221" t="str">
        <f t="shared" si="6"/>
        <v>YVRLAX737-800</v>
      </c>
      <c r="T221" t="str">
        <f t="shared" si="7"/>
        <v>YYCSFOA320</v>
      </c>
    </row>
    <row r="222" spans="13:21" x14ac:dyDescent="0.2">
      <c r="O222" t="s">
        <v>299</v>
      </c>
      <c r="Q222" t="str">
        <f t="shared" si="6"/>
        <v>YVRLAXA320</v>
      </c>
    </row>
    <row r="223" spans="13:21" x14ac:dyDescent="0.2">
      <c r="O223" t="s">
        <v>300</v>
      </c>
      <c r="Q223" t="str">
        <f t="shared" si="6"/>
        <v>YVRLAXA321</v>
      </c>
    </row>
    <row r="224" spans="13:21" x14ac:dyDescent="0.2">
      <c r="O224" t="s">
        <v>301</v>
      </c>
      <c r="Q224" t="str">
        <f t="shared" si="6"/>
        <v>YVRSEAE175</v>
      </c>
    </row>
    <row r="225" spans="15:18" x14ac:dyDescent="0.2">
      <c r="O225" t="s">
        <v>303</v>
      </c>
      <c r="Q225" t="str">
        <f t="shared" si="6"/>
        <v>YVRSFO737-800</v>
      </c>
    </row>
    <row r="226" spans="15:18" x14ac:dyDescent="0.2">
      <c r="O226" t="s">
        <v>305</v>
      </c>
      <c r="Q226" t="str">
        <f t="shared" si="6"/>
        <v>YVRSFO737-Max 9</v>
      </c>
    </row>
    <row r="227" spans="15:18" x14ac:dyDescent="0.2">
      <c r="O227" t="s">
        <v>306</v>
      </c>
      <c r="Q227" t="str">
        <f t="shared" si="6"/>
        <v>YVRSFOA320</v>
      </c>
    </row>
    <row r="228" spans="15:18" x14ac:dyDescent="0.2">
      <c r="O228" t="s">
        <v>364</v>
      </c>
      <c r="Q228" t="e">
        <f t="shared" si="6"/>
        <v>#N/A</v>
      </c>
      <c r="R228">
        <v>1</v>
      </c>
    </row>
    <row r="229" spans="15:18" x14ac:dyDescent="0.2">
      <c r="O229" t="s">
        <v>365</v>
      </c>
      <c r="Q229" t="e">
        <f t="shared" si="6"/>
        <v>#N/A</v>
      </c>
      <c r="R229">
        <v>1</v>
      </c>
    </row>
    <row r="230" spans="15:18" x14ac:dyDescent="0.2">
      <c r="O230" t="s">
        <v>366</v>
      </c>
      <c r="Q230" t="e">
        <f t="shared" si="6"/>
        <v>#N/A</v>
      </c>
      <c r="R230">
        <v>1</v>
      </c>
    </row>
    <row r="231" spans="15:18" x14ac:dyDescent="0.2">
      <c r="O231" t="s">
        <v>307</v>
      </c>
      <c r="Q231" t="str">
        <f t="shared" si="6"/>
        <v>YYCSEAE175</v>
      </c>
    </row>
    <row r="232" spans="15:18" x14ac:dyDescent="0.2">
      <c r="O232" t="s">
        <v>308</v>
      </c>
      <c r="Q232" t="str">
        <f t="shared" si="6"/>
        <v>YYCSFO737-700</v>
      </c>
    </row>
    <row r="233" spans="15:18" x14ac:dyDescent="0.2">
      <c r="O233" t="s">
        <v>309</v>
      </c>
      <c r="Q233" t="str">
        <f t="shared" si="6"/>
        <v>YYCSFO737-800</v>
      </c>
    </row>
    <row r="234" spans="15:18" x14ac:dyDescent="0.2">
      <c r="O234" t="s">
        <v>367</v>
      </c>
      <c r="Q234" t="e">
        <f t="shared" si="6"/>
        <v>#N/A</v>
      </c>
      <c r="R234">
        <v>1</v>
      </c>
    </row>
    <row r="235" spans="15:18" x14ac:dyDescent="0.2">
      <c r="O235" t="s">
        <v>310</v>
      </c>
      <c r="Q235" t="str">
        <f t="shared" si="6"/>
        <v>YYCSFOA320</v>
      </c>
    </row>
  </sheetData>
  <sortState xmlns:xlrd2="http://schemas.microsoft.com/office/spreadsheetml/2017/richdata2" ref="O2:O1048001">
    <sortCondition ref="O2:O1048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b72316d-ce7a-430b-b651-0e3958300056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178BDE92FB934997CE0DF416346BBE" ma:contentTypeVersion="23" ma:contentTypeDescription="Create a new document." ma:contentTypeScope="" ma:versionID="72c22c8ae8134772ffd04da6d5f4e877">
  <xsd:schema xmlns:xsd="http://www.w3.org/2001/XMLSchema" xmlns:xs="http://www.w3.org/2001/XMLSchema" xmlns:p="http://schemas.microsoft.com/office/2006/metadata/properties" xmlns:ns3="9fa3514f-7747-42b7-8d6f-74046ecd36ea" xmlns:ns4="9f97f89f-15a6-4b63-a1e3-48c88e9ab9be" targetNamespace="http://schemas.microsoft.com/office/2006/metadata/properties" ma:root="true" ma:fieldsID="4693e24f3b595d25b4598beb9916e6d0" ns3:_="" ns4:_="">
    <xsd:import namespace="9fa3514f-7747-42b7-8d6f-74046ecd36ea"/>
    <xsd:import namespace="9f97f89f-15a6-4b63-a1e3-48c88e9ab9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3514f-7747-42b7-8d6f-74046ecd3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97f89f-15a6-4b63-a1e3-48c88e9ab9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a3514f-7747-42b7-8d6f-74046ecd36e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4D542D-DAA9-47C7-8757-EEF13EB8DA80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9820D12-671A-4200-BE9C-1782620FF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a3514f-7747-42b7-8d6f-74046ecd36ea"/>
    <ds:schemaRef ds:uri="9f97f89f-15a6-4b63-a1e3-48c88e9ab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562EAB-5741-4B10-9501-40B9C7EE6A03}">
  <ds:schemaRefs>
    <ds:schemaRef ds:uri="http://schemas.openxmlformats.org/package/2006/metadata/core-properties"/>
    <ds:schemaRef ds:uri="http://purl.org/dc/terms/"/>
    <ds:schemaRef ds:uri="9f97f89f-15a6-4b63-a1e3-48c88e9ab9be"/>
    <ds:schemaRef ds:uri="9fa3514f-7747-42b7-8d6f-74046ecd36ea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D0452240-02D5-49C2-881E-1CF8D915B4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Workpad</vt:lpstr>
      <vt:lpstr>Yearly Summary </vt:lpstr>
      <vt:lpstr>Profit by Aircraft</vt:lpstr>
      <vt:lpstr>Pivot by Route Key</vt:lpstr>
      <vt:lpstr>Aircraft Passenger Capcity</vt:lpstr>
      <vt:lpstr>Dedup scratchpad</vt:lpstr>
    </vt:vector>
  </TitlesOfParts>
  <Company>Alaska Air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Sadler</dc:creator>
  <cp:lastModifiedBy>David Weiland</cp:lastModifiedBy>
  <dcterms:created xsi:type="dcterms:W3CDTF">2024-03-11T01:15:41Z</dcterms:created>
  <dcterms:modified xsi:type="dcterms:W3CDTF">2025-12-29T04:45:58Z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0x0101008C178BDE92FB934997CE0DF416346BBE</vt:lpwstr>
  </property>
</Properties>
</file>